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ccr17.envoyé\"/>
    </mc:Choice>
  </mc:AlternateContent>
  <xr:revisionPtr revIDLastSave="0" documentId="13_ncr:1_{66C639E5-879D-4AD9-B4A6-41A37A40DA8A}" xr6:coauthVersionLast="47" xr6:coauthVersionMax="47" xr10:uidLastSave="{00000000-0000-0000-0000-000000000000}"/>
  <bookViews>
    <workbookView xWindow="-120" yWindow="-120" windowWidth="29040" windowHeight="15720" xr2:uid="{BE0FBBAA-7B8E-401B-A742-94CD6D258666}"/>
  </bookViews>
  <sheets>
    <sheet name="Nota.du.22.Mars.2025" sheetId="11" r:id="rId1"/>
    <sheet name="Transmission.des.savoirs.2025" sheetId="22" r:id="rId2"/>
    <sheet name="Mode.d.Emploi" sheetId="23" r:id="rId3"/>
    <sheet name="Qu'est-ce" sheetId="24" r:id="rId4"/>
    <sheet name="Explications" sheetId="25" r:id="rId5"/>
    <sheet name="Modèles.postits.B" sheetId="32" r:id="rId6"/>
    <sheet name="Modèles..B.7.lignes.28.col." sheetId="14" r:id="rId7"/>
    <sheet name="Modèles..B.14.lignes" sheetId="3" r:id="rId8"/>
    <sheet name="Modèles.B.32.lignes" sheetId="7" r:id="rId9"/>
    <sheet name="Modèles.B.42.lignes" sheetId="10" r:id="rId10"/>
    <sheet name="Modèles.au.poids.21.03.2025" sheetId="34" r:id="rId11"/>
    <sheet name="Répertoire.calculable" sheetId="26" r:id="rId12"/>
    <sheet name="Repertoire.A..10.HO" sheetId="35" r:id="rId13"/>
    <sheet name="Répertoire.B.10.recettes" sheetId="36" r:id="rId14"/>
    <sheet name="Exemple.de.Répertoire.simple" sheetId="18" r:id="rId15"/>
    <sheet name="Répertoire.de.6.recettes" sheetId="31" r:id="rId16"/>
    <sheet name="Identité.des.Postis" sheetId="19" r:id="rId17"/>
    <sheet name="Identité.des.fiches.recettes" sheetId="20" r:id="rId18"/>
    <sheet name="Texte.pour.cellules" sheetId="29" r:id="rId19"/>
  </sheets>
  <definedNames>
    <definedName name="_xlnm._FilterDatabase" localSheetId="4" hidden="1">Explications!#REF!</definedName>
    <definedName name="_xlnm._FilterDatabase" localSheetId="17" hidden="1">'Identité.des.fiches.recettes'!#REF!</definedName>
    <definedName name="_xlnm._FilterDatabase" localSheetId="16" hidden="1">'Identité.des.Postis'!#REF!</definedName>
    <definedName name="_xlnm._FilterDatabase" localSheetId="2" hidden="1">'Mode.d.Emploi'!#REF!</definedName>
    <definedName name="_xlnm._FilterDatabase" localSheetId="9" hidden="1">'Modèles.B.42.lignes'!#REF!</definedName>
    <definedName name="_xlnm._FilterDatabase" localSheetId="3" hidden="1">'Qu''est-ce'!#REF!</definedName>
    <definedName name="_xlnm._FilterDatabase" localSheetId="12" hidden="1">'Repertoire.A..10.HO'!$AC$12:$AE$499</definedName>
    <definedName name="_xlnm._FilterDatabase" localSheetId="13" hidden="1">'Répertoire.B.10.recettes'!#REF!</definedName>
    <definedName name="_xlnm._FilterDatabase" localSheetId="11" hidden="1">'Répertoire.calculable'!$B$13:$G$702</definedName>
    <definedName name="_xlnm._FilterDatabase" localSheetId="15" hidden="1">'Répertoire.de.6.recettes'!#REF!</definedName>
    <definedName name="_xlnm._FilterDatabase" localSheetId="18" hidden="1">'Texte.pour.cellules'!#REF!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947" i="36" l="1"/>
  <c r="BN947" i="36"/>
  <c r="K940" i="36"/>
  <c r="J940" i="36"/>
  <c r="H939" i="36"/>
  <c r="H938" i="36"/>
  <c r="H937" i="36"/>
  <c r="K936" i="36"/>
  <c r="J936" i="36"/>
  <c r="H936" i="36"/>
  <c r="H935" i="36"/>
  <c r="H934" i="36"/>
  <c r="H933" i="36"/>
  <c r="K932" i="36"/>
  <c r="J932" i="36"/>
  <c r="H932" i="36"/>
  <c r="H931" i="36"/>
  <c r="H930" i="36"/>
  <c r="H929" i="36"/>
  <c r="K928" i="36"/>
  <c r="J928" i="36"/>
  <c r="H928" i="36"/>
  <c r="H927" i="36"/>
  <c r="H926" i="36"/>
  <c r="H925" i="36"/>
  <c r="K924" i="36"/>
  <c r="J924" i="36"/>
  <c r="I924" i="36"/>
  <c r="H924" i="36"/>
  <c r="H923" i="36"/>
  <c r="K921" i="36"/>
  <c r="N919" i="36"/>
  <c r="K919" i="36"/>
  <c r="H919" i="36"/>
  <c r="N918" i="36"/>
  <c r="K918" i="36"/>
  <c r="H918" i="36"/>
  <c r="N917" i="36"/>
  <c r="H917" i="36"/>
  <c r="N916" i="36"/>
  <c r="K916" i="36"/>
  <c r="J916" i="36"/>
  <c r="H916" i="36"/>
  <c r="N915" i="36"/>
  <c r="H915" i="36"/>
  <c r="N914" i="36"/>
  <c r="K914" i="36"/>
  <c r="H914" i="36"/>
  <c r="N913" i="36"/>
  <c r="K913" i="36"/>
  <c r="J913" i="36"/>
  <c r="H913" i="36"/>
  <c r="N912" i="36"/>
  <c r="H912" i="36"/>
  <c r="N911" i="36"/>
  <c r="H911" i="36"/>
  <c r="N910" i="36"/>
  <c r="K910" i="36"/>
  <c r="I910" i="36"/>
  <c r="H910" i="36"/>
  <c r="N909" i="36"/>
  <c r="H909" i="36"/>
  <c r="N908" i="36"/>
  <c r="K908" i="36"/>
  <c r="H908" i="36"/>
  <c r="N907" i="36"/>
  <c r="K907" i="36"/>
  <c r="H907" i="36"/>
  <c r="N906" i="36"/>
  <c r="H906" i="36"/>
  <c r="N905" i="36"/>
  <c r="K905" i="36"/>
  <c r="H905" i="36"/>
  <c r="N904" i="36"/>
  <c r="K904" i="36"/>
  <c r="H904" i="36"/>
  <c r="N903" i="36"/>
  <c r="K903" i="36"/>
  <c r="H903" i="36"/>
  <c r="N902" i="36"/>
  <c r="K902" i="36"/>
  <c r="H902" i="36"/>
  <c r="N901" i="36"/>
  <c r="H901" i="36"/>
  <c r="N900" i="36"/>
  <c r="K900" i="36"/>
  <c r="J900" i="36"/>
  <c r="H900" i="36"/>
  <c r="N899" i="36"/>
  <c r="H899" i="36"/>
  <c r="N898" i="36"/>
  <c r="K898" i="36"/>
  <c r="H898" i="36"/>
  <c r="N897" i="36"/>
  <c r="K897" i="36"/>
  <c r="J897" i="36"/>
  <c r="H897" i="36"/>
  <c r="N896" i="36"/>
  <c r="H896" i="36"/>
  <c r="N895" i="36"/>
  <c r="H895" i="36"/>
  <c r="N894" i="36"/>
  <c r="K894" i="36"/>
  <c r="J894" i="36"/>
  <c r="I894" i="36"/>
  <c r="H894" i="36"/>
  <c r="N893" i="36"/>
  <c r="H893" i="36"/>
  <c r="N892" i="36"/>
  <c r="K892" i="36"/>
  <c r="H892" i="36"/>
  <c r="N891" i="36"/>
  <c r="K891" i="36"/>
  <c r="J891" i="36"/>
  <c r="H891" i="36"/>
  <c r="N890" i="36"/>
  <c r="K890" i="36"/>
  <c r="L886" i="36"/>
  <c r="I886" i="36" s="1"/>
  <c r="K886" i="36"/>
  <c r="K906" i="36" s="1"/>
  <c r="J886" i="36"/>
  <c r="J919" i="36" s="1"/>
  <c r="I882" i="36"/>
  <c r="I881" i="36"/>
  <c r="K880" i="36"/>
  <c r="K877" i="36"/>
  <c r="K875" i="36"/>
  <c r="J875" i="36"/>
  <c r="K874" i="36"/>
  <c r="H873" i="36"/>
  <c r="K872" i="36"/>
  <c r="H872" i="36"/>
  <c r="H871" i="36"/>
  <c r="K870" i="36"/>
  <c r="J870" i="36"/>
  <c r="H870" i="36"/>
  <c r="H869" i="36"/>
  <c r="K868" i="36"/>
  <c r="H868" i="36"/>
  <c r="H867" i="36"/>
  <c r="K866" i="36"/>
  <c r="J866" i="36"/>
  <c r="H866" i="36"/>
  <c r="H865" i="36"/>
  <c r="K864" i="36"/>
  <c r="H864" i="36"/>
  <c r="H863" i="36"/>
  <c r="K862" i="36"/>
  <c r="J862" i="36"/>
  <c r="H862" i="36"/>
  <c r="H861" i="36"/>
  <c r="K860" i="36"/>
  <c r="H860" i="36"/>
  <c r="H859" i="36"/>
  <c r="K858" i="36"/>
  <c r="J858" i="36"/>
  <c r="H858" i="36"/>
  <c r="H857" i="36"/>
  <c r="K856" i="36"/>
  <c r="H856" i="36"/>
  <c r="H855" i="36"/>
  <c r="K854" i="36"/>
  <c r="J854" i="36"/>
  <c r="H854" i="36"/>
  <c r="H853" i="36"/>
  <c r="K852" i="36"/>
  <c r="H852" i="36"/>
  <c r="H851" i="36"/>
  <c r="K850" i="36"/>
  <c r="J850" i="36"/>
  <c r="H850" i="36"/>
  <c r="H849" i="36"/>
  <c r="K848" i="36"/>
  <c r="K846" i="36"/>
  <c r="J846" i="36"/>
  <c r="N845" i="36"/>
  <c r="H845" i="36"/>
  <c r="N844" i="36"/>
  <c r="K844" i="36"/>
  <c r="J844" i="36"/>
  <c r="H844" i="36"/>
  <c r="N843" i="36"/>
  <c r="H843" i="36"/>
  <c r="N842" i="36"/>
  <c r="K842" i="36"/>
  <c r="H842" i="36"/>
  <c r="N841" i="36"/>
  <c r="K841" i="36"/>
  <c r="J841" i="36"/>
  <c r="H841" i="36"/>
  <c r="N840" i="36"/>
  <c r="H840" i="36"/>
  <c r="N839" i="36"/>
  <c r="K839" i="36"/>
  <c r="J839" i="36"/>
  <c r="H839" i="36"/>
  <c r="N838" i="36"/>
  <c r="J838" i="36"/>
  <c r="H838" i="36"/>
  <c r="N837" i="36"/>
  <c r="K837" i="36"/>
  <c r="H837" i="36"/>
  <c r="N836" i="36"/>
  <c r="K836" i="36"/>
  <c r="J836" i="36"/>
  <c r="H836" i="36"/>
  <c r="N835" i="36"/>
  <c r="H835" i="36"/>
  <c r="N834" i="36"/>
  <c r="J834" i="36"/>
  <c r="H834" i="36"/>
  <c r="N833" i="36"/>
  <c r="K833" i="36"/>
  <c r="J833" i="36"/>
  <c r="H833" i="36"/>
  <c r="N832" i="36"/>
  <c r="K832" i="36"/>
  <c r="H832" i="36"/>
  <c r="N831" i="36"/>
  <c r="K831" i="36"/>
  <c r="H831" i="36"/>
  <c r="N830" i="36"/>
  <c r="K830" i="36"/>
  <c r="J830" i="36"/>
  <c r="H830" i="36"/>
  <c r="N829" i="36"/>
  <c r="H829" i="36"/>
  <c r="N828" i="36"/>
  <c r="K828" i="36"/>
  <c r="J828" i="36"/>
  <c r="H828" i="36"/>
  <c r="N827" i="36"/>
  <c r="K827" i="36"/>
  <c r="J827" i="36"/>
  <c r="H827" i="36"/>
  <c r="N826" i="36"/>
  <c r="K826" i="36"/>
  <c r="H826" i="36"/>
  <c r="N825" i="36"/>
  <c r="K825" i="36"/>
  <c r="J825" i="36"/>
  <c r="H825" i="36"/>
  <c r="N824" i="36"/>
  <c r="K824" i="36"/>
  <c r="L820" i="36"/>
  <c r="K820" i="36"/>
  <c r="K845" i="36" s="1"/>
  <c r="J820" i="36"/>
  <c r="J874" i="36" s="1"/>
  <c r="K814" i="36"/>
  <c r="K812" i="36"/>
  <c r="J812" i="36"/>
  <c r="K811" i="36"/>
  <c r="K809" i="36"/>
  <c r="J809" i="36"/>
  <c r="K808" i="36"/>
  <c r="K806" i="36"/>
  <c r="J806" i="36"/>
  <c r="K804" i="36"/>
  <c r="J804" i="36"/>
  <c r="K801" i="36"/>
  <c r="J801" i="36"/>
  <c r="I801" i="36"/>
  <c r="K798" i="36"/>
  <c r="K796" i="36"/>
  <c r="J796" i="36"/>
  <c r="K795" i="36"/>
  <c r="K793" i="36"/>
  <c r="J793" i="36"/>
  <c r="K792" i="36"/>
  <c r="H792" i="36"/>
  <c r="K791" i="36"/>
  <c r="J791" i="36"/>
  <c r="H791" i="36"/>
  <c r="H790" i="36"/>
  <c r="K789" i="36"/>
  <c r="J789" i="36"/>
  <c r="H789" i="36"/>
  <c r="K788" i="36"/>
  <c r="H788" i="36"/>
  <c r="K787" i="36"/>
  <c r="J787" i="36"/>
  <c r="H787" i="36"/>
  <c r="H786" i="36"/>
  <c r="K785" i="36"/>
  <c r="J785" i="36"/>
  <c r="H785" i="36"/>
  <c r="K784" i="36"/>
  <c r="H784" i="36"/>
  <c r="K783" i="36"/>
  <c r="J783" i="36"/>
  <c r="I783" i="36"/>
  <c r="H783" i="36"/>
  <c r="H782" i="36"/>
  <c r="K781" i="36"/>
  <c r="J781" i="36"/>
  <c r="H781" i="36"/>
  <c r="K780" i="36"/>
  <c r="H780" i="36"/>
  <c r="K779" i="36"/>
  <c r="J779" i="36"/>
  <c r="H779" i="36"/>
  <c r="H778" i="36"/>
  <c r="K777" i="36"/>
  <c r="J777" i="36"/>
  <c r="H777" i="36"/>
  <c r="K776" i="36"/>
  <c r="H776" i="36"/>
  <c r="K775" i="36"/>
  <c r="J775" i="36"/>
  <c r="H775" i="36"/>
  <c r="K773" i="36"/>
  <c r="J773" i="36"/>
  <c r="K772" i="36"/>
  <c r="N771" i="36"/>
  <c r="J771" i="36"/>
  <c r="H771" i="36"/>
  <c r="N770" i="36"/>
  <c r="K770" i="36"/>
  <c r="H770" i="36"/>
  <c r="N769" i="36"/>
  <c r="K769" i="36"/>
  <c r="J769" i="36"/>
  <c r="H769" i="36"/>
  <c r="N768" i="36"/>
  <c r="K768" i="36"/>
  <c r="H768" i="36"/>
  <c r="N767" i="36"/>
  <c r="K767" i="36"/>
  <c r="J767" i="36"/>
  <c r="H767" i="36"/>
  <c r="N766" i="36"/>
  <c r="K766" i="36"/>
  <c r="J766" i="36"/>
  <c r="H766" i="36"/>
  <c r="N765" i="36"/>
  <c r="K765" i="36"/>
  <c r="H765" i="36"/>
  <c r="N764" i="36"/>
  <c r="K764" i="36"/>
  <c r="J764" i="36"/>
  <c r="H764" i="36"/>
  <c r="N763" i="36"/>
  <c r="H763" i="36"/>
  <c r="N762" i="36"/>
  <c r="K762" i="36"/>
  <c r="J762" i="36"/>
  <c r="H762" i="36"/>
  <c r="N761" i="36"/>
  <c r="K761" i="36"/>
  <c r="J761" i="36"/>
  <c r="J772" i="36" s="1"/>
  <c r="I761" i="36"/>
  <c r="I772" i="36" s="1"/>
  <c r="H761" i="36"/>
  <c r="N760" i="36"/>
  <c r="K760" i="36"/>
  <c r="H760" i="36"/>
  <c r="N759" i="36"/>
  <c r="K759" i="36"/>
  <c r="H759" i="36"/>
  <c r="N758" i="36"/>
  <c r="K758" i="36"/>
  <c r="J758" i="36"/>
  <c r="I756" i="36"/>
  <c r="I771" i="36" s="1"/>
  <c r="L754" i="36"/>
  <c r="I754" i="36" s="1"/>
  <c r="K754" i="36"/>
  <c r="K800" i="36" s="1"/>
  <c r="J754" i="36"/>
  <c r="J811" i="36" s="1"/>
  <c r="K748" i="36"/>
  <c r="J748" i="36"/>
  <c r="K746" i="36"/>
  <c r="J746" i="36"/>
  <c r="J744" i="36"/>
  <c r="J743" i="36"/>
  <c r="J742" i="36"/>
  <c r="J741" i="36"/>
  <c r="J740" i="36"/>
  <c r="J739" i="36"/>
  <c r="J736" i="36"/>
  <c r="K735" i="36"/>
  <c r="J734" i="36"/>
  <c r="J733" i="36"/>
  <c r="J731" i="36"/>
  <c r="K730" i="36"/>
  <c r="J730" i="36"/>
  <c r="J728" i="36"/>
  <c r="J727" i="36"/>
  <c r="J726" i="36"/>
  <c r="J725" i="36"/>
  <c r="J724" i="36"/>
  <c r="J723" i="36"/>
  <c r="J722" i="36"/>
  <c r="J720" i="36"/>
  <c r="K719" i="36"/>
  <c r="J718" i="36"/>
  <c r="J717" i="36"/>
  <c r="J716" i="36"/>
  <c r="J715" i="36"/>
  <c r="K714" i="36"/>
  <c r="J714" i="36"/>
  <c r="J712" i="36"/>
  <c r="H712" i="36"/>
  <c r="J711" i="36"/>
  <c r="H711" i="36"/>
  <c r="J710" i="36"/>
  <c r="H710" i="36"/>
  <c r="J709" i="36"/>
  <c r="H709" i="36"/>
  <c r="J708" i="36"/>
  <c r="H708" i="36"/>
  <c r="J707" i="36"/>
  <c r="H707" i="36"/>
  <c r="J706" i="36"/>
  <c r="H706" i="36"/>
  <c r="J705" i="36"/>
  <c r="H705" i="36"/>
  <c r="J704" i="36"/>
  <c r="H704" i="36"/>
  <c r="J703" i="36"/>
  <c r="H703" i="36"/>
  <c r="J702" i="36"/>
  <c r="H702" i="36"/>
  <c r="J701" i="36"/>
  <c r="J700" i="36"/>
  <c r="J699" i="36"/>
  <c r="N698" i="36"/>
  <c r="J698" i="36"/>
  <c r="H698" i="36"/>
  <c r="N697" i="36"/>
  <c r="H697" i="36"/>
  <c r="N696" i="36"/>
  <c r="J696" i="36"/>
  <c r="H696" i="36"/>
  <c r="N695" i="36"/>
  <c r="J695" i="36"/>
  <c r="H695" i="36"/>
  <c r="N694" i="36"/>
  <c r="K694" i="36"/>
  <c r="J694" i="36"/>
  <c r="H694" i="36"/>
  <c r="N693" i="36"/>
  <c r="J693" i="36"/>
  <c r="H693" i="36"/>
  <c r="N692" i="36"/>
  <c r="J692" i="36"/>
  <c r="L688" i="36"/>
  <c r="K688" i="36"/>
  <c r="J688" i="36"/>
  <c r="J735" i="36" s="1"/>
  <c r="J682" i="36"/>
  <c r="AJ677" i="36"/>
  <c r="AI677" i="36"/>
  <c r="AH677" i="36"/>
  <c r="AG677" i="36"/>
  <c r="AF677" i="36"/>
  <c r="AD677" i="36"/>
  <c r="AC677" i="36"/>
  <c r="AB677" i="36"/>
  <c r="AA677" i="36"/>
  <c r="Z677" i="36"/>
  <c r="Y677" i="36"/>
  <c r="X677" i="36"/>
  <c r="W677" i="36"/>
  <c r="V677" i="36"/>
  <c r="U677" i="36"/>
  <c r="T677" i="36"/>
  <c r="S677" i="36"/>
  <c r="R677" i="36"/>
  <c r="Q677" i="36"/>
  <c r="P677" i="36"/>
  <c r="O677" i="36"/>
  <c r="N677" i="36"/>
  <c r="M677" i="36"/>
  <c r="L677" i="36"/>
  <c r="K677" i="36"/>
  <c r="J677" i="36"/>
  <c r="I677" i="36"/>
  <c r="H677" i="36"/>
  <c r="AL677" i="36" s="1"/>
  <c r="G677" i="36"/>
  <c r="F677" i="36"/>
  <c r="E677" i="36"/>
  <c r="D677" i="36"/>
  <c r="C677" i="36"/>
  <c r="B677" i="36"/>
  <c r="A677" i="36"/>
  <c r="AL675" i="36"/>
  <c r="AG675" i="36"/>
  <c r="AF675" i="36"/>
  <c r="Z675" i="36"/>
  <c r="Y675" i="36"/>
  <c r="X675" i="36"/>
  <c r="V675" i="36"/>
  <c r="AD675" i="36" s="1"/>
  <c r="B675" i="36"/>
  <c r="A675" i="36"/>
  <c r="AG674" i="36"/>
  <c r="AF674" i="36"/>
  <c r="AD674" i="36"/>
  <c r="AB674" i="36"/>
  <c r="Z674" i="36"/>
  <c r="Y674" i="36"/>
  <c r="X674" i="36"/>
  <c r="W674" i="36"/>
  <c r="V674" i="36"/>
  <c r="B674" i="36"/>
  <c r="A674" i="36"/>
  <c r="AL674" i="36" s="1"/>
  <c r="AG673" i="36"/>
  <c r="AF673" i="36"/>
  <c r="AD673" i="36"/>
  <c r="AB673" i="36"/>
  <c r="Z673" i="36"/>
  <c r="Y673" i="36"/>
  <c r="X673" i="36"/>
  <c r="W673" i="36"/>
  <c r="V673" i="36"/>
  <c r="A673" i="36"/>
  <c r="B673" i="36" s="1"/>
  <c r="AG672" i="36"/>
  <c r="AF672" i="36"/>
  <c r="AD672" i="36"/>
  <c r="AB672" i="36"/>
  <c r="Z672" i="36"/>
  <c r="Y672" i="36"/>
  <c r="X672" i="36"/>
  <c r="V672" i="36"/>
  <c r="W672" i="36" s="1"/>
  <c r="E672" i="36"/>
  <c r="D672" i="36"/>
  <c r="B672" i="36"/>
  <c r="C672" i="36" s="1"/>
  <c r="A672" i="36"/>
  <c r="AL672" i="36" s="1"/>
  <c r="AG671" i="36"/>
  <c r="AF671" i="36"/>
  <c r="AD671" i="36"/>
  <c r="AB671" i="36"/>
  <c r="Z671" i="36"/>
  <c r="Y671" i="36"/>
  <c r="X671" i="36"/>
  <c r="W671" i="36"/>
  <c r="V671" i="36"/>
  <c r="F671" i="36"/>
  <c r="E671" i="36"/>
  <c r="A671" i="36"/>
  <c r="B671" i="36" s="1"/>
  <c r="AG670" i="36"/>
  <c r="AF670" i="36"/>
  <c r="AB670" i="36"/>
  <c r="Z670" i="36"/>
  <c r="Y670" i="36"/>
  <c r="X670" i="36"/>
  <c r="V670" i="36"/>
  <c r="AD670" i="36" s="1"/>
  <c r="G670" i="36"/>
  <c r="A670" i="36"/>
  <c r="B670" i="36" s="1"/>
  <c r="AL669" i="36"/>
  <c r="AG669" i="36"/>
  <c r="AF669" i="36"/>
  <c r="Z669" i="36"/>
  <c r="Y669" i="36"/>
  <c r="X669" i="36"/>
  <c r="V669" i="36"/>
  <c r="G669" i="36"/>
  <c r="A669" i="36"/>
  <c r="B669" i="36" s="1"/>
  <c r="AG668" i="36"/>
  <c r="AF668" i="36"/>
  <c r="Z668" i="36"/>
  <c r="Y668" i="36"/>
  <c r="X668" i="36"/>
  <c r="V668" i="36"/>
  <c r="B668" i="36"/>
  <c r="A668" i="36"/>
  <c r="AL668" i="36" s="1"/>
  <c r="AG667" i="36"/>
  <c r="AF667" i="36"/>
  <c r="AB667" i="36"/>
  <c r="Z667" i="36"/>
  <c r="Y667" i="36"/>
  <c r="X667" i="36"/>
  <c r="AD667" i="36" s="1"/>
  <c r="W667" i="36"/>
  <c r="V667" i="36"/>
  <c r="C667" i="36"/>
  <c r="B667" i="36"/>
  <c r="G667" i="36" s="1"/>
  <c r="A667" i="36"/>
  <c r="AL667" i="36" s="1"/>
  <c r="AG666" i="36"/>
  <c r="AF666" i="36"/>
  <c r="Z666" i="36"/>
  <c r="Y666" i="36"/>
  <c r="X666" i="36"/>
  <c r="AD666" i="36" s="1"/>
  <c r="V666" i="36"/>
  <c r="W666" i="36" s="1"/>
  <c r="A666" i="36"/>
  <c r="B666" i="36" s="1"/>
  <c r="AG665" i="36"/>
  <c r="AF665" i="36"/>
  <c r="AD665" i="36"/>
  <c r="AB665" i="36"/>
  <c r="Z665" i="36"/>
  <c r="Y665" i="36"/>
  <c r="X665" i="36"/>
  <c r="W665" i="36"/>
  <c r="V665" i="36"/>
  <c r="E665" i="36"/>
  <c r="D665" i="36"/>
  <c r="B665" i="36"/>
  <c r="G665" i="36" s="1"/>
  <c r="A665" i="36"/>
  <c r="AL665" i="36" s="1"/>
  <c r="AG664" i="36"/>
  <c r="AF664" i="36"/>
  <c r="AB664" i="36"/>
  <c r="Z664" i="36"/>
  <c r="Y664" i="36"/>
  <c r="X664" i="36"/>
  <c r="V664" i="36"/>
  <c r="W664" i="36" s="1"/>
  <c r="G664" i="36"/>
  <c r="F664" i="36"/>
  <c r="E664" i="36"/>
  <c r="D664" i="36"/>
  <c r="C664" i="36"/>
  <c r="B664" i="36"/>
  <c r="A664" i="36"/>
  <c r="AL664" i="36" s="1"/>
  <c r="AG663" i="36"/>
  <c r="AF663" i="36"/>
  <c r="AD663" i="36"/>
  <c r="AB663" i="36"/>
  <c r="Z663" i="36"/>
  <c r="Y663" i="36"/>
  <c r="X663" i="36"/>
  <c r="V663" i="36"/>
  <c r="W663" i="36" s="1"/>
  <c r="G663" i="36"/>
  <c r="F663" i="36"/>
  <c r="A663" i="36"/>
  <c r="B663" i="36" s="1"/>
  <c r="AG662" i="36"/>
  <c r="AF662" i="36"/>
  <c r="Z662" i="36"/>
  <c r="Y662" i="36"/>
  <c r="X662" i="36"/>
  <c r="V662" i="36"/>
  <c r="G662" i="36"/>
  <c r="B662" i="36"/>
  <c r="F662" i="36" s="1"/>
  <c r="A662" i="36"/>
  <c r="AL662" i="36" s="1"/>
  <c r="AG661" i="36"/>
  <c r="AF661" i="36"/>
  <c r="Z661" i="36"/>
  <c r="Y661" i="36"/>
  <c r="X661" i="36"/>
  <c r="V661" i="36"/>
  <c r="A661" i="36"/>
  <c r="B661" i="36" s="1"/>
  <c r="AL660" i="36"/>
  <c r="AG660" i="36"/>
  <c r="AF660" i="36"/>
  <c r="Z660" i="36"/>
  <c r="Y660" i="36"/>
  <c r="X660" i="36"/>
  <c r="AD660" i="36" s="1"/>
  <c r="W660" i="36"/>
  <c r="V660" i="36"/>
  <c r="AB660" i="36" s="1"/>
  <c r="A660" i="36"/>
  <c r="B660" i="36" s="1"/>
  <c r="AG659" i="36"/>
  <c r="AF659" i="36"/>
  <c r="Z659" i="36"/>
  <c r="Y659" i="36"/>
  <c r="X659" i="36"/>
  <c r="V659" i="36"/>
  <c r="AD659" i="36" s="1"/>
  <c r="B659" i="36"/>
  <c r="A659" i="36"/>
  <c r="AL659" i="36" s="1"/>
  <c r="AG658" i="36"/>
  <c r="AF658" i="36"/>
  <c r="AD658" i="36"/>
  <c r="AB658" i="36"/>
  <c r="Z658" i="36"/>
  <c r="Y658" i="36"/>
  <c r="X658" i="36"/>
  <c r="W658" i="36"/>
  <c r="V658" i="36"/>
  <c r="B658" i="36"/>
  <c r="A658" i="36"/>
  <c r="AL658" i="36" s="1"/>
  <c r="AG657" i="36"/>
  <c r="AF657" i="36"/>
  <c r="AB657" i="36"/>
  <c r="Z657" i="36"/>
  <c r="Y657" i="36"/>
  <c r="X657" i="36"/>
  <c r="AD657" i="36" s="1"/>
  <c r="W657" i="36"/>
  <c r="V657" i="36"/>
  <c r="D657" i="36"/>
  <c r="C657" i="36"/>
  <c r="A657" i="36"/>
  <c r="B657" i="36" s="1"/>
  <c r="AG656" i="36"/>
  <c r="AF656" i="36"/>
  <c r="AD656" i="36"/>
  <c r="AB656" i="36"/>
  <c r="Z656" i="36"/>
  <c r="Y656" i="36"/>
  <c r="X656" i="36"/>
  <c r="V656" i="36"/>
  <c r="W656" i="36" s="1"/>
  <c r="E656" i="36"/>
  <c r="D656" i="36"/>
  <c r="B656" i="36"/>
  <c r="C656" i="36" s="1"/>
  <c r="A656" i="36"/>
  <c r="AL656" i="36" s="1"/>
  <c r="AG655" i="36"/>
  <c r="AF655" i="36"/>
  <c r="AD655" i="36"/>
  <c r="AB655" i="36"/>
  <c r="Z655" i="36"/>
  <c r="Y655" i="36"/>
  <c r="X655" i="36"/>
  <c r="W655" i="36"/>
  <c r="V655" i="36"/>
  <c r="A655" i="36"/>
  <c r="B655" i="36" s="1"/>
  <c r="AG654" i="36"/>
  <c r="AF654" i="36"/>
  <c r="AB654" i="36"/>
  <c r="Z654" i="36"/>
  <c r="Y654" i="36"/>
  <c r="X654" i="36"/>
  <c r="AD654" i="36" s="1"/>
  <c r="V654" i="36"/>
  <c r="W654" i="36" s="1"/>
  <c r="A654" i="36"/>
  <c r="B654" i="36" s="1"/>
  <c r="AG653" i="36"/>
  <c r="AF653" i="36"/>
  <c r="Z653" i="36"/>
  <c r="Y653" i="36"/>
  <c r="X653" i="36"/>
  <c r="V653" i="36"/>
  <c r="A653" i="36"/>
  <c r="B653" i="36" s="1"/>
  <c r="AL652" i="36"/>
  <c r="AG652" i="36"/>
  <c r="AF652" i="36"/>
  <c r="Z652" i="36"/>
  <c r="Y652" i="36"/>
  <c r="X652" i="36"/>
  <c r="W652" i="36"/>
  <c r="V652" i="36"/>
  <c r="B652" i="36"/>
  <c r="A652" i="36"/>
  <c r="AG651" i="36"/>
  <c r="AF651" i="36"/>
  <c r="AB651" i="36"/>
  <c r="Z651" i="36"/>
  <c r="Y651" i="36"/>
  <c r="X651" i="36"/>
  <c r="AD651" i="36" s="1"/>
  <c r="W651" i="36"/>
  <c r="V651" i="36"/>
  <c r="B651" i="36"/>
  <c r="A651" i="36"/>
  <c r="AL651" i="36" s="1"/>
  <c r="AG650" i="36"/>
  <c r="AF650" i="36"/>
  <c r="Z650" i="36"/>
  <c r="Y650" i="36"/>
  <c r="X650" i="36"/>
  <c r="AD650" i="36" s="1"/>
  <c r="V650" i="36"/>
  <c r="W650" i="36" s="1"/>
  <c r="C650" i="36"/>
  <c r="A650" i="36"/>
  <c r="B650" i="36" s="1"/>
  <c r="AG649" i="36"/>
  <c r="AF649" i="36"/>
  <c r="AD649" i="36"/>
  <c r="AB649" i="36"/>
  <c r="Z649" i="36"/>
  <c r="Y649" i="36"/>
  <c r="X649" i="36"/>
  <c r="W649" i="36"/>
  <c r="V649" i="36"/>
  <c r="D649" i="36"/>
  <c r="B649" i="36"/>
  <c r="A649" i="36"/>
  <c r="AL649" i="36" s="1"/>
  <c r="AG648" i="36"/>
  <c r="AF648" i="36"/>
  <c r="AB648" i="36"/>
  <c r="Z648" i="36"/>
  <c r="Y648" i="36"/>
  <c r="X648" i="36"/>
  <c r="V648" i="36"/>
  <c r="W648" i="36" s="1"/>
  <c r="G648" i="36"/>
  <c r="F648" i="36"/>
  <c r="E648" i="36"/>
  <c r="D648" i="36"/>
  <c r="C648" i="36"/>
  <c r="B648" i="36"/>
  <c r="A648" i="36"/>
  <c r="AL648" i="36" s="1"/>
  <c r="AL647" i="36"/>
  <c r="AG647" i="36"/>
  <c r="AF647" i="36"/>
  <c r="AD647" i="36"/>
  <c r="Z647" i="36"/>
  <c r="Y647" i="36"/>
  <c r="X647" i="36"/>
  <c r="V647" i="36"/>
  <c r="W647" i="36" s="1"/>
  <c r="G647" i="36"/>
  <c r="F647" i="36"/>
  <c r="A647" i="36"/>
  <c r="B647" i="36" s="1"/>
  <c r="AG646" i="36"/>
  <c r="AF646" i="36"/>
  <c r="Z646" i="36"/>
  <c r="Y646" i="36"/>
  <c r="X646" i="36"/>
  <c r="W646" i="36"/>
  <c r="V646" i="36"/>
  <c r="AB646" i="36" s="1"/>
  <c r="B646" i="36"/>
  <c r="A646" i="36"/>
  <c r="AL646" i="36" s="1"/>
  <c r="AG645" i="36"/>
  <c r="AF645" i="36"/>
  <c r="Z645" i="36"/>
  <c r="Y645" i="36"/>
  <c r="X645" i="36"/>
  <c r="W645" i="36"/>
  <c r="V645" i="36"/>
  <c r="AD645" i="36" s="1"/>
  <c r="A645" i="36"/>
  <c r="B645" i="36" s="1"/>
  <c r="AG644" i="36"/>
  <c r="AF644" i="36"/>
  <c r="Z644" i="36"/>
  <c r="Y644" i="36"/>
  <c r="X644" i="36"/>
  <c r="AD644" i="36" s="1"/>
  <c r="W644" i="36"/>
  <c r="V644" i="36"/>
  <c r="AB644" i="36" s="1"/>
  <c r="A644" i="36"/>
  <c r="B644" i="36" s="1"/>
  <c r="AG643" i="36"/>
  <c r="AF643" i="36"/>
  <c r="Z643" i="36"/>
  <c r="Y643" i="36"/>
  <c r="X643" i="36"/>
  <c r="V643" i="36"/>
  <c r="A643" i="36"/>
  <c r="AG642" i="36"/>
  <c r="AF642" i="36"/>
  <c r="AD642" i="36"/>
  <c r="AB642" i="36"/>
  <c r="Z642" i="36"/>
  <c r="Y642" i="36"/>
  <c r="X642" i="36"/>
  <c r="W642" i="36"/>
  <c r="V642" i="36"/>
  <c r="F642" i="36"/>
  <c r="B642" i="36"/>
  <c r="A642" i="36"/>
  <c r="AL642" i="36" s="1"/>
  <c r="AL641" i="36"/>
  <c r="AG641" i="36"/>
  <c r="AF641" i="36"/>
  <c r="AD641" i="36"/>
  <c r="AB641" i="36"/>
  <c r="Z641" i="36"/>
  <c r="Y641" i="36"/>
  <c r="X641" i="36"/>
  <c r="W641" i="36"/>
  <c r="V641" i="36"/>
  <c r="C641" i="36"/>
  <c r="A641" i="36"/>
  <c r="B641" i="36" s="1"/>
  <c r="AG640" i="36"/>
  <c r="AF640" i="36"/>
  <c r="AD640" i="36"/>
  <c r="AB640" i="36"/>
  <c r="Z640" i="36"/>
  <c r="Y640" i="36"/>
  <c r="X640" i="36"/>
  <c r="V640" i="36"/>
  <c r="W640" i="36" s="1"/>
  <c r="B640" i="36"/>
  <c r="A640" i="36"/>
  <c r="AL640" i="36" s="1"/>
  <c r="AG639" i="36"/>
  <c r="AF639" i="36"/>
  <c r="AD639" i="36"/>
  <c r="Z639" i="36"/>
  <c r="Y639" i="36"/>
  <c r="X639" i="36"/>
  <c r="W639" i="36"/>
  <c r="V639" i="36"/>
  <c r="AB639" i="36" s="1"/>
  <c r="F639" i="36"/>
  <c r="A639" i="36"/>
  <c r="B639" i="36" s="1"/>
  <c r="AG638" i="36"/>
  <c r="AF638" i="36"/>
  <c r="AB638" i="36"/>
  <c r="Z638" i="36"/>
  <c r="Y638" i="36"/>
  <c r="X638" i="36"/>
  <c r="V638" i="36"/>
  <c r="A638" i="36"/>
  <c r="AL638" i="36" s="1"/>
  <c r="AG637" i="36"/>
  <c r="AF637" i="36"/>
  <c r="Z637" i="36"/>
  <c r="Y637" i="36"/>
  <c r="X637" i="36"/>
  <c r="V637" i="36"/>
  <c r="A637" i="36"/>
  <c r="AL637" i="36" s="1"/>
  <c r="AL636" i="36"/>
  <c r="AG636" i="36"/>
  <c r="AF636" i="36"/>
  <c r="Z636" i="36"/>
  <c r="Y636" i="36"/>
  <c r="X636" i="36"/>
  <c r="V636" i="36"/>
  <c r="B636" i="36"/>
  <c r="A636" i="36"/>
  <c r="AG635" i="36"/>
  <c r="AF635" i="36"/>
  <c r="AB635" i="36"/>
  <c r="Z635" i="36"/>
  <c r="Y635" i="36"/>
  <c r="X635" i="36"/>
  <c r="AD635" i="36" s="1"/>
  <c r="W635" i="36"/>
  <c r="V635" i="36"/>
  <c r="G635" i="36"/>
  <c r="E635" i="36"/>
  <c r="D635" i="36"/>
  <c r="C635" i="36"/>
  <c r="B635" i="36"/>
  <c r="F635" i="36" s="1"/>
  <c r="A635" i="36"/>
  <c r="AL635" i="36" s="1"/>
  <c r="AL634" i="36"/>
  <c r="AG634" i="36"/>
  <c r="AF634" i="36"/>
  <c r="Z634" i="36"/>
  <c r="Y634" i="36"/>
  <c r="X634" i="36"/>
  <c r="V634" i="36"/>
  <c r="A634" i="36"/>
  <c r="B634" i="36" s="1"/>
  <c r="G634" i="36" s="1"/>
  <c r="AG633" i="36"/>
  <c r="AF633" i="36"/>
  <c r="AD633" i="36"/>
  <c r="AB633" i="36"/>
  <c r="Z633" i="36"/>
  <c r="Y633" i="36"/>
  <c r="X633" i="36"/>
  <c r="W633" i="36"/>
  <c r="V633" i="36"/>
  <c r="G633" i="36"/>
  <c r="F633" i="36"/>
  <c r="D633" i="36"/>
  <c r="C633" i="36"/>
  <c r="B633" i="36"/>
  <c r="E633" i="36" s="1"/>
  <c r="A633" i="36"/>
  <c r="AL633" i="36" s="1"/>
  <c r="AG632" i="36"/>
  <c r="AF632" i="36"/>
  <c r="AB632" i="36"/>
  <c r="Z632" i="36"/>
  <c r="Y632" i="36"/>
  <c r="X632" i="36"/>
  <c r="V632" i="36"/>
  <c r="W632" i="36" s="1"/>
  <c r="G632" i="36"/>
  <c r="F632" i="36"/>
  <c r="E632" i="36"/>
  <c r="D632" i="36"/>
  <c r="C632" i="36"/>
  <c r="B632" i="36"/>
  <c r="A632" i="36"/>
  <c r="AL632" i="36" s="1"/>
  <c r="AL631" i="36"/>
  <c r="AG631" i="36"/>
  <c r="AF631" i="36"/>
  <c r="AB631" i="36"/>
  <c r="Z631" i="36"/>
  <c r="Y631" i="36"/>
  <c r="X631" i="36"/>
  <c r="W631" i="36"/>
  <c r="V631" i="36"/>
  <c r="AD631" i="36" s="1"/>
  <c r="G631" i="36"/>
  <c r="F631" i="36"/>
  <c r="D631" i="36"/>
  <c r="C631" i="36"/>
  <c r="A631" i="36"/>
  <c r="B631" i="36" s="1"/>
  <c r="E631" i="36" s="1"/>
  <c r="AL630" i="36"/>
  <c r="AG630" i="36"/>
  <c r="AF630" i="36"/>
  <c r="Z630" i="36"/>
  <c r="Y630" i="36"/>
  <c r="X630" i="36"/>
  <c r="V630" i="36"/>
  <c r="AB630" i="36" s="1"/>
  <c r="A630" i="36"/>
  <c r="B630" i="36" s="1"/>
  <c r="AG629" i="36"/>
  <c r="AF629" i="36"/>
  <c r="Z629" i="36"/>
  <c r="Y629" i="36"/>
  <c r="X629" i="36"/>
  <c r="V629" i="36"/>
  <c r="AD629" i="36" s="1"/>
  <c r="A629" i="36"/>
  <c r="B629" i="36" s="1"/>
  <c r="AL628" i="36"/>
  <c r="AG628" i="36"/>
  <c r="AF628" i="36"/>
  <c r="Z628" i="36"/>
  <c r="Y628" i="36"/>
  <c r="X628" i="36"/>
  <c r="W628" i="36"/>
  <c r="V628" i="36"/>
  <c r="AB628" i="36" s="1"/>
  <c r="B628" i="36"/>
  <c r="A628" i="36"/>
  <c r="AG627" i="36"/>
  <c r="AF627" i="36"/>
  <c r="AB627" i="36"/>
  <c r="Z627" i="36"/>
  <c r="Y627" i="36"/>
  <c r="X627" i="36"/>
  <c r="W627" i="36"/>
  <c r="V627" i="36"/>
  <c r="AD627" i="36" s="1"/>
  <c r="A627" i="36"/>
  <c r="AL627" i="36" s="1"/>
  <c r="AG626" i="36"/>
  <c r="AF626" i="36"/>
  <c r="Z626" i="36"/>
  <c r="Y626" i="36"/>
  <c r="X626" i="36"/>
  <c r="V626" i="36"/>
  <c r="AD626" i="36" s="1"/>
  <c r="C626" i="36"/>
  <c r="B626" i="36"/>
  <c r="G626" i="36" s="1"/>
  <c r="A626" i="36"/>
  <c r="AL626" i="36" s="1"/>
  <c r="AL625" i="36"/>
  <c r="AG625" i="36"/>
  <c r="AF625" i="36"/>
  <c r="AD625" i="36"/>
  <c r="AB625" i="36"/>
  <c r="Z625" i="36"/>
  <c r="Y625" i="36"/>
  <c r="X625" i="36"/>
  <c r="W625" i="36"/>
  <c r="V625" i="36"/>
  <c r="A625" i="36"/>
  <c r="B625" i="36" s="1"/>
  <c r="AG624" i="36"/>
  <c r="AF624" i="36"/>
  <c r="AD624" i="36"/>
  <c r="AB624" i="36"/>
  <c r="Z624" i="36"/>
  <c r="Y624" i="36"/>
  <c r="X624" i="36"/>
  <c r="V624" i="36"/>
  <c r="W624" i="36" s="1"/>
  <c r="F624" i="36"/>
  <c r="E624" i="36"/>
  <c r="B624" i="36"/>
  <c r="C624" i="36" s="1"/>
  <c r="A624" i="36"/>
  <c r="AL624" i="36" s="1"/>
  <c r="AL623" i="36"/>
  <c r="AG623" i="36"/>
  <c r="AF623" i="36"/>
  <c r="AB623" i="36"/>
  <c r="Z623" i="36"/>
  <c r="Y623" i="36"/>
  <c r="X623" i="36"/>
  <c r="W623" i="36"/>
  <c r="V623" i="36"/>
  <c r="AD623" i="36" s="1"/>
  <c r="F623" i="36"/>
  <c r="A623" i="36"/>
  <c r="B623" i="36" s="1"/>
  <c r="D623" i="36" s="1"/>
  <c r="AL622" i="36"/>
  <c r="AG622" i="36"/>
  <c r="AF622" i="36"/>
  <c r="AD622" i="36"/>
  <c r="Z622" i="36"/>
  <c r="Y622" i="36"/>
  <c r="X622" i="36"/>
  <c r="W622" i="36"/>
  <c r="V622" i="36"/>
  <c r="AB622" i="36" s="1"/>
  <c r="D622" i="36"/>
  <c r="B622" i="36"/>
  <c r="A622" i="36"/>
  <c r="AL621" i="36"/>
  <c r="AG621" i="36"/>
  <c r="AF621" i="36"/>
  <c r="AD621" i="36"/>
  <c r="AB621" i="36"/>
  <c r="Z621" i="36"/>
  <c r="Y621" i="36"/>
  <c r="X621" i="36"/>
  <c r="V621" i="36"/>
  <c r="W621" i="36" s="1"/>
  <c r="B621" i="36"/>
  <c r="A621" i="36"/>
  <c r="AL620" i="36"/>
  <c r="AG620" i="36"/>
  <c r="AF620" i="36"/>
  <c r="AD620" i="36"/>
  <c r="Z620" i="36"/>
  <c r="Y620" i="36"/>
  <c r="X620" i="36"/>
  <c r="V620" i="36"/>
  <c r="AB620" i="36" s="1"/>
  <c r="F620" i="36"/>
  <c r="D620" i="36"/>
  <c r="C620" i="36"/>
  <c r="B620" i="36"/>
  <c r="A620" i="36"/>
  <c r="AL619" i="36"/>
  <c r="AG619" i="36"/>
  <c r="AF619" i="36"/>
  <c r="AB619" i="36"/>
  <c r="Z619" i="36"/>
  <c r="Y619" i="36"/>
  <c r="X619" i="36"/>
  <c r="AD619" i="36" s="1"/>
  <c r="W619" i="36"/>
  <c r="V619" i="36"/>
  <c r="C619" i="36"/>
  <c r="B619" i="36"/>
  <c r="F619" i="36" s="1"/>
  <c r="A619" i="36"/>
  <c r="AG618" i="36"/>
  <c r="AF618" i="36"/>
  <c r="Z618" i="36"/>
  <c r="Y618" i="36"/>
  <c r="X618" i="36"/>
  <c r="V618" i="36"/>
  <c r="B618" i="36"/>
  <c r="G618" i="36" s="1"/>
  <c r="A618" i="36"/>
  <c r="AL618" i="36" s="1"/>
  <c r="AG617" i="36"/>
  <c r="AF617" i="36"/>
  <c r="Z617" i="36"/>
  <c r="Y617" i="36"/>
  <c r="X617" i="36"/>
  <c r="V617" i="36"/>
  <c r="C617" i="36"/>
  <c r="B617" i="36"/>
  <c r="G617" i="36" s="1"/>
  <c r="A617" i="36"/>
  <c r="AL617" i="36" s="1"/>
  <c r="AG616" i="36"/>
  <c r="AF616" i="36"/>
  <c r="AB616" i="36"/>
  <c r="Z616" i="36"/>
  <c r="Y616" i="36"/>
  <c r="X616" i="36"/>
  <c r="AD616" i="36" s="1"/>
  <c r="W616" i="36"/>
  <c r="V616" i="36"/>
  <c r="F616" i="36"/>
  <c r="E616" i="36"/>
  <c r="D616" i="36"/>
  <c r="C616" i="36"/>
  <c r="B616" i="36"/>
  <c r="G616" i="36" s="1"/>
  <c r="A616" i="36"/>
  <c r="AL616" i="36" s="1"/>
  <c r="AG615" i="36"/>
  <c r="AF615" i="36"/>
  <c r="AB615" i="36"/>
  <c r="Z615" i="36"/>
  <c r="Y615" i="36"/>
  <c r="X615" i="36"/>
  <c r="AD615" i="36" s="1"/>
  <c r="V615" i="36"/>
  <c r="W615" i="36" s="1"/>
  <c r="A615" i="36"/>
  <c r="B615" i="36" s="1"/>
  <c r="AG614" i="36"/>
  <c r="AF614" i="36"/>
  <c r="Z614" i="36"/>
  <c r="Y614" i="36"/>
  <c r="X614" i="36"/>
  <c r="AD614" i="36" s="1"/>
  <c r="V614" i="36"/>
  <c r="AB614" i="36" s="1"/>
  <c r="A614" i="36"/>
  <c r="B614" i="36" s="1"/>
  <c r="AG613" i="36"/>
  <c r="AF613" i="36"/>
  <c r="AB613" i="36"/>
  <c r="Z613" i="36"/>
  <c r="Y613" i="36"/>
  <c r="X613" i="36"/>
  <c r="V613" i="36"/>
  <c r="A613" i="36"/>
  <c r="B613" i="36" s="1"/>
  <c r="AG612" i="36"/>
  <c r="AF612" i="36"/>
  <c r="AD612" i="36"/>
  <c r="AB612" i="36"/>
  <c r="Z612" i="36"/>
  <c r="Y612" i="36"/>
  <c r="X612" i="36"/>
  <c r="V612" i="36"/>
  <c r="W612" i="36" s="1"/>
  <c r="B612" i="36"/>
  <c r="G612" i="36" s="1"/>
  <c r="A612" i="36"/>
  <c r="AL612" i="36" s="1"/>
  <c r="AG611" i="36"/>
  <c r="AF611" i="36"/>
  <c r="AD611" i="36"/>
  <c r="AB611" i="36"/>
  <c r="Z611" i="36"/>
  <c r="Y611" i="36"/>
  <c r="X611" i="36"/>
  <c r="V611" i="36"/>
  <c r="W611" i="36" s="1"/>
  <c r="G611" i="36"/>
  <c r="F611" i="36"/>
  <c r="C611" i="36"/>
  <c r="B611" i="36"/>
  <c r="E611" i="36" s="1"/>
  <c r="A611" i="36"/>
  <c r="AL611" i="36" s="1"/>
  <c r="AG610" i="36"/>
  <c r="AF610" i="36"/>
  <c r="AD610" i="36"/>
  <c r="AB610" i="36"/>
  <c r="Z610" i="36"/>
  <c r="Y610" i="36"/>
  <c r="X610" i="36"/>
  <c r="V610" i="36"/>
  <c r="W610" i="36" s="1"/>
  <c r="A610" i="36"/>
  <c r="B610" i="36" s="1"/>
  <c r="AG609" i="36"/>
  <c r="AF609" i="36"/>
  <c r="AD609" i="36"/>
  <c r="Z609" i="36"/>
  <c r="Y609" i="36"/>
  <c r="X609" i="36"/>
  <c r="W609" i="36"/>
  <c r="V609" i="36"/>
  <c r="AB609" i="36" s="1"/>
  <c r="A609" i="36"/>
  <c r="B609" i="36" s="1"/>
  <c r="AG608" i="36"/>
  <c r="AF608" i="36"/>
  <c r="Z608" i="36"/>
  <c r="Y608" i="36"/>
  <c r="X608" i="36"/>
  <c r="W608" i="36"/>
  <c r="V608" i="36"/>
  <c r="AD608" i="36" s="1"/>
  <c r="B608" i="36"/>
  <c r="G608" i="36" s="1"/>
  <c r="A608" i="36"/>
  <c r="AL608" i="36" s="1"/>
  <c r="AL607" i="36"/>
  <c r="AG607" i="36"/>
  <c r="AF607" i="36"/>
  <c r="AB607" i="36"/>
  <c r="Z607" i="36"/>
  <c r="Y607" i="36"/>
  <c r="X607" i="36"/>
  <c r="AD607" i="36" s="1"/>
  <c r="W607" i="36"/>
  <c r="V607" i="36"/>
  <c r="A607" i="36"/>
  <c r="B607" i="36" s="1"/>
  <c r="AG606" i="36"/>
  <c r="AF606" i="36"/>
  <c r="Z606" i="36"/>
  <c r="Y606" i="36"/>
  <c r="X606" i="36"/>
  <c r="V606" i="36"/>
  <c r="AD606" i="36" s="1"/>
  <c r="A606" i="36"/>
  <c r="AL606" i="36" s="1"/>
  <c r="AG605" i="36"/>
  <c r="AF605" i="36"/>
  <c r="AD605" i="36"/>
  <c r="AB605" i="36"/>
  <c r="Z605" i="36"/>
  <c r="Y605" i="36"/>
  <c r="X605" i="36"/>
  <c r="W605" i="36"/>
  <c r="V605" i="36"/>
  <c r="B605" i="36"/>
  <c r="A605" i="36"/>
  <c r="AL605" i="36" s="1"/>
  <c r="AG604" i="36"/>
  <c r="AF604" i="36"/>
  <c r="AB604" i="36"/>
  <c r="Z604" i="36"/>
  <c r="Y604" i="36"/>
  <c r="X604" i="36"/>
  <c r="AD604" i="36" s="1"/>
  <c r="W604" i="36"/>
  <c r="V604" i="36"/>
  <c r="D604" i="36"/>
  <c r="A604" i="36"/>
  <c r="B604" i="36" s="1"/>
  <c r="AG603" i="36"/>
  <c r="AF603" i="36"/>
  <c r="AD603" i="36"/>
  <c r="Z603" i="36"/>
  <c r="Y603" i="36"/>
  <c r="X603" i="36"/>
  <c r="V603" i="36"/>
  <c r="AB603" i="36" s="1"/>
  <c r="A603" i="36"/>
  <c r="B603" i="36" s="1"/>
  <c r="AG602" i="36"/>
  <c r="AF602" i="36"/>
  <c r="Z602" i="36"/>
  <c r="Y602" i="36"/>
  <c r="X602" i="36"/>
  <c r="V602" i="36"/>
  <c r="AD602" i="36" s="1"/>
  <c r="A602" i="36"/>
  <c r="B602" i="36" s="1"/>
  <c r="AG601" i="36"/>
  <c r="AF601" i="36"/>
  <c r="AB601" i="36"/>
  <c r="Z601" i="36"/>
  <c r="Y601" i="36"/>
  <c r="X601" i="36"/>
  <c r="W601" i="36"/>
  <c r="V601" i="36"/>
  <c r="AD601" i="36" s="1"/>
  <c r="A601" i="36"/>
  <c r="B601" i="36" s="1"/>
  <c r="AG600" i="36"/>
  <c r="AF600" i="36"/>
  <c r="Z600" i="36"/>
  <c r="Y600" i="36"/>
  <c r="X600" i="36"/>
  <c r="V600" i="36"/>
  <c r="G600" i="36"/>
  <c r="B600" i="36"/>
  <c r="F600" i="36" s="1"/>
  <c r="A600" i="36"/>
  <c r="AL600" i="36" s="1"/>
  <c r="AG599" i="36"/>
  <c r="AF599" i="36"/>
  <c r="Z599" i="36"/>
  <c r="Y599" i="36"/>
  <c r="X599" i="36"/>
  <c r="V599" i="36"/>
  <c r="C599" i="36"/>
  <c r="B599" i="36"/>
  <c r="G599" i="36" s="1"/>
  <c r="A599" i="36"/>
  <c r="AL599" i="36" s="1"/>
  <c r="AG598" i="36"/>
  <c r="AF598" i="36"/>
  <c r="AB598" i="36"/>
  <c r="Z598" i="36"/>
  <c r="Y598" i="36"/>
  <c r="X598" i="36"/>
  <c r="AD598" i="36" s="1"/>
  <c r="W598" i="36"/>
  <c r="V598" i="36"/>
  <c r="D598" i="36"/>
  <c r="C598" i="36"/>
  <c r="B598" i="36"/>
  <c r="G598" i="36" s="1"/>
  <c r="A598" i="36"/>
  <c r="AL598" i="36" s="1"/>
  <c r="AG597" i="36"/>
  <c r="AF597" i="36"/>
  <c r="AB597" i="36"/>
  <c r="Z597" i="36"/>
  <c r="Y597" i="36"/>
  <c r="X597" i="36"/>
  <c r="AD597" i="36" s="1"/>
  <c r="V597" i="36"/>
  <c r="W597" i="36" s="1"/>
  <c r="A597" i="36"/>
  <c r="B597" i="36" s="1"/>
  <c r="AG596" i="36"/>
  <c r="AF596" i="36"/>
  <c r="AD596" i="36"/>
  <c r="AB596" i="36"/>
  <c r="Z596" i="36"/>
  <c r="Y596" i="36"/>
  <c r="X596" i="36"/>
  <c r="V596" i="36"/>
  <c r="W596" i="36" s="1"/>
  <c r="B596" i="36"/>
  <c r="G596" i="36" s="1"/>
  <c r="A596" i="36"/>
  <c r="AL596" i="36" s="1"/>
  <c r="AG595" i="36"/>
  <c r="AF595" i="36"/>
  <c r="AD595" i="36"/>
  <c r="AB595" i="36"/>
  <c r="Z595" i="36"/>
  <c r="Y595" i="36"/>
  <c r="X595" i="36"/>
  <c r="V595" i="36"/>
  <c r="W595" i="36" s="1"/>
  <c r="G595" i="36"/>
  <c r="F595" i="36"/>
  <c r="E595" i="36"/>
  <c r="C595" i="36"/>
  <c r="B595" i="36"/>
  <c r="D595" i="36" s="1"/>
  <c r="A595" i="36"/>
  <c r="AL595" i="36" s="1"/>
  <c r="AG594" i="36"/>
  <c r="AF594" i="36"/>
  <c r="AD594" i="36"/>
  <c r="AB594" i="36"/>
  <c r="Z594" i="36"/>
  <c r="Y594" i="36"/>
  <c r="X594" i="36"/>
  <c r="V594" i="36"/>
  <c r="W594" i="36" s="1"/>
  <c r="A594" i="36"/>
  <c r="B594" i="36" s="1"/>
  <c r="AG593" i="36"/>
  <c r="AF593" i="36"/>
  <c r="AD593" i="36"/>
  <c r="Z593" i="36"/>
  <c r="Y593" i="36"/>
  <c r="X593" i="36"/>
  <c r="W593" i="36"/>
  <c r="V593" i="36"/>
  <c r="AB593" i="36" s="1"/>
  <c r="A593" i="36"/>
  <c r="B593" i="36" s="1"/>
  <c r="AG592" i="36"/>
  <c r="AF592" i="36"/>
  <c r="Z592" i="36"/>
  <c r="Y592" i="36"/>
  <c r="X592" i="36"/>
  <c r="W592" i="36"/>
  <c r="V592" i="36"/>
  <c r="AD592" i="36" s="1"/>
  <c r="B592" i="36"/>
  <c r="G592" i="36" s="1"/>
  <c r="A592" i="36"/>
  <c r="AL592" i="36" s="1"/>
  <c r="AL591" i="36"/>
  <c r="AG591" i="36"/>
  <c r="AF591" i="36"/>
  <c r="AB591" i="36"/>
  <c r="Z591" i="36"/>
  <c r="Y591" i="36"/>
  <c r="X591" i="36"/>
  <c r="AD591" i="36" s="1"/>
  <c r="W591" i="36"/>
  <c r="V591" i="36"/>
  <c r="A591" i="36"/>
  <c r="B591" i="36" s="1"/>
  <c r="AG590" i="36"/>
  <c r="AF590" i="36"/>
  <c r="Z590" i="36"/>
  <c r="Y590" i="36"/>
  <c r="X590" i="36"/>
  <c r="V590" i="36"/>
  <c r="AD590" i="36" s="1"/>
  <c r="B590" i="36"/>
  <c r="A590" i="36"/>
  <c r="AL590" i="36" s="1"/>
  <c r="AG589" i="36"/>
  <c r="AF589" i="36"/>
  <c r="AD589" i="36"/>
  <c r="AB589" i="36"/>
  <c r="Z589" i="36"/>
  <c r="Y589" i="36"/>
  <c r="X589" i="36"/>
  <c r="W589" i="36"/>
  <c r="V589" i="36"/>
  <c r="C589" i="36"/>
  <c r="B589" i="36"/>
  <c r="A589" i="36"/>
  <c r="AL589" i="36" s="1"/>
  <c r="AG588" i="36"/>
  <c r="AF588" i="36"/>
  <c r="AD588" i="36"/>
  <c r="AB588" i="36"/>
  <c r="Z588" i="36"/>
  <c r="Y588" i="36"/>
  <c r="X588" i="36"/>
  <c r="W588" i="36"/>
  <c r="V588" i="36"/>
  <c r="A588" i="36"/>
  <c r="B588" i="36" s="1"/>
  <c r="AG587" i="36"/>
  <c r="AF587" i="36"/>
  <c r="AD587" i="36"/>
  <c r="AB587" i="36"/>
  <c r="Z587" i="36"/>
  <c r="Y587" i="36"/>
  <c r="X587" i="36"/>
  <c r="V587" i="36"/>
  <c r="W587" i="36" s="1"/>
  <c r="A587" i="36"/>
  <c r="B587" i="36" s="1"/>
  <c r="AG586" i="36"/>
  <c r="AF586" i="36"/>
  <c r="Z586" i="36"/>
  <c r="Y586" i="36"/>
  <c r="X586" i="36"/>
  <c r="V586" i="36"/>
  <c r="AD586" i="36" s="1"/>
  <c r="A586" i="36"/>
  <c r="B586" i="36" s="1"/>
  <c r="AG585" i="36"/>
  <c r="AF585" i="36"/>
  <c r="AB585" i="36"/>
  <c r="Z585" i="36"/>
  <c r="Y585" i="36"/>
  <c r="X585" i="36"/>
  <c r="W585" i="36"/>
  <c r="V585" i="36"/>
  <c r="AD585" i="36" s="1"/>
  <c r="A585" i="36"/>
  <c r="B585" i="36" s="1"/>
  <c r="AG584" i="36"/>
  <c r="AF584" i="36"/>
  <c r="Z584" i="36"/>
  <c r="Y584" i="36"/>
  <c r="X584" i="36"/>
  <c r="V584" i="36"/>
  <c r="G584" i="36"/>
  <c r="B584" i="36"/>
  <c r="F584" i="36" s="1"/>
  <c r="A584" i="36"/>
  <c r="AL584" i="36" s="1"/>
  <c r="AG583" i="36"/>
  <c r="AF583" i="36"/>
  <c r="Z583" i="36"/>
  <c r="Y583" i="36"/>
  <c r="X583" i="36"/>
  <c r="V583" i="36"/>
  <c r="C583" i="36"/>
  <c r="B583" i="36"/>
  <c r="G583" i="36" s="1"/>
  <c r="A583" i="36"/>
  <c r="AL583" i="36" s="1"/>
  <c r="AG582" i="36"/>
  <c r="AF582" i="36"/>
  <c r="AB582" i="36"/>
  <c r="Z582" i="36"/>
  <c r="Y582" i="36"/>
  <c r="X582" i="36"/>
  <c r="AD582" i="36" s="1"/>
  <c r="W582" i="36"/>
  <c r="V582" i="36"/>
  <c r="D582" i="36"/>
  <c r="C582" i="36"/>
  <c r="B582" i="36"/>
  <c r="G582" i="36" s="1"/>
  <c r="A582" i="36"/>
  <c r="AL582" i="36" s="1"/>
  <c r="AG581" i="36"/>
  <c r="AF581" i="36"/>
  <c r="AB581" i="36"/>
  <c r="Z581" i="36"/>
  <c r="Y581" i="36"/>
  <c r="X581" i="36"/>
  <c r="AD581" i="36" s="1"/>
  <c r="V581" i="36"/>
  <c r="W581" i="36" s="1"/>
  <c r="A581" i="36"/>
  <c r="B581" i="36" s="1"/>
  <c r="AG580" i="36"/>
  <c r="AF580" i="36"/>
  <c r="AD580" i="36"/>
  <c r="AB580" i="36"/>
  <c r="Z580" i="36"/>
  <c r="Y580" i="36"/>
  <c r="X580" i="36"/>
  <c r="V580" i="36"/>
  <c r="W580" i="36" s="1"/>
  <c r="F580" i="36"/>
  <c r="B580" i="36"/>
  <c r="G580" i="36" s="1"/>
  <c r="A580" i="36"/>
  <c r="AL580" i="36" s="1"/>
  <c r="AG579" i="36"/>
  <c r="AF579" i="36"/>
  <c r="AD579" i="36"/>
  <c r="AB579" i="36"/>
  <c r="Z579" i="36"/>
  <c r="Y579" i="36"/>
  <c r="X579" i="36"/>
  <c r="V579" i="36"/>
  <c r="W579" i="36" s="1"/>
  <c r="G579" i="36"/>
  <c r="F579" i="36"/>
  <c r="E579" i="36"/>
  <c r="C579" i="36"/>
  <c r="B579" i="36"/>
  <c r="D579" i="36" s="1"/>
  <c r="A579" i="36"/>
  <c r="AL579" i="36" s="1"/>
  <c r="AG578" i="36"/>
  <c r="AF578" i="36"/>
  <c r="AD578" i="36"/>
  <c r="AB578" i="36"/>
  <c r="Z578" i="36"/>
  <c r="Y578" i="36"/>
  <c r="X578" i="36"/>
  <c r="V578" i="36"/>
  <c r="W578" i="36" s="1"/>
  <c r="A578" i="36"/>
  <c r="B578" i="36" s="1"/>
  <c r="AG577" i="36"/>
  <c r="AF577" i="36"/>
  <c r="AD577" i="36"/>
  <c r="Z577" i="36"/>
  <c r="Y577" i="36"/>
  <c r="X577" i="36"/>
  <c r="W577" i="36"/>
  <c r="V577" i="36"/>
  <c r="AB577" i="36" s="1"/>
  <c r="A577" i="36"/>
  <c r="B577" i="36" s="1"/>
  <c r="AG576" i="36"/>
  <c r="AF576" i="36"/>
  <c r="Z576" i="36"/>
  <c r="Y576" i="36"/>
  <c r="X576" i="36"/>
  <c r="W576" i="36"/>
  <c r="V576" i="36"/>
  <c r="AD576" i="36" s="1"/>
  <c r="B576" i="36"/>
  <c r="G576" i="36" s="1"/>
  <c r="A576" i="36"/>
  <c r="AL576" i="36" s="1"/>
  <c r="AL575" i="36"/>
  <c r="AG575" i="36"/>
  <c r="AF575" i="36"/>
  <c r="AB575" i="36"/>
  <c r="Z575" i="36"/>
  <c r="Y575" i="36"/>
  <c r="X575" i="36"/>
  <c r="AD575" i="36" s="1"/>
  <c r="W575" i="36"/>
  <c r="V575" i="36"/>
  <c r="A575" i="36"/>
  <c r="B575" i="36" s="1"/>
  <c r="AL574" i="36"/>
  <c r="AG574" i="36"/>
  <c r="AF574" i="36"/>
  <c r="Z574" i="36"/>
  <c r="Y574" i="36"/>
  <c r="X574" i="36"/>
  <c r="V574" i="36"/>
  <c r="AD574" i="36" s="1"/>
  <c r="A574" i="36"/>
  <c r="B574" i="36" s="1"/>
  <c r="AG573" i="36"/>
  <c r="AF573" i="36"/>
  <c r="AD573" i="36"/>
  <c r="AB573" i="36"/>
  <c r="Z573" i="36"/>
  <c r="Y573" i="36"/>
  <c r="X573" i="36"/>
  <c r="W573" i="36"/>
  <c r="V573" i="36"/>
  <c r="B573" i="36"/>
  <c r="A573" i="36"/>
  <c r="AL573" i="36" s="1"/>
  <c r="AG572" i="36"/>
  <c r="AF572" i="36"/>
  <c r="AD572" i="36"/>
  <c r="AB572" i="36"/>
  <c r="Z572" i="36"/>
  <c r="Y572" i="36"/>
  <c r="X572" i="36"/>
  <c r="W572" i="36"/>
  <c r="V572" i="36"/>
  <c r="C572" i="36"/>
  <c r="A572" i="36"/>
  <c r="B572" i="36" s="1"/>
  <c r="AG571" i="36"/>
  <c r="AF571" i="36"/>
  <c r="AD571" i="36"/>
  <c r="AB571" i="36"/>
  <c r="Z571" i="36"/>
  <c r="Y571" i="36"/>
  <c r="X571" i="36"/>
  <c r="V571" i="36"/>
  <c r="W571" i="36" s="1"/>
  <c r="A571" i="36"/>
  <c r="B571" i="36" s="1"/>
  <c r="AG570" i="36"/>
  <c r="AF570" i="36"/>
  <c r="Z570" i="36"/>
  <c r="Y570" i="36"/>
  <c r="X570" i="36"/>
  <c r="V570" i="36"/>
  <c r="AD570" i="36" s="1"/>
  <c r="A570" i="36"/>
  <c r="B570" i="36" s="1"/>
  <c r="AG569" i="36"/>
  <c r="AF569" i="36"/>
  <c r="AB569" i="36"/>
  <c r="Z569" i="36"/>
  <c r="Y569" i="36"/>
  <c r="X569" i="36"/>
  <c r="W569" i="36"/>
  <c r="V569" i="36"/>
  <c r="AD569" i="36" s="1"/>
  <c r="A569" i="36"/>
  <c r="B569" i="36" s="1"/>
  <c r="AG568" i="36"/>
  <c r="AF568" i="36"/>
  <c r="Z568" i="36"/>
  <c r="Y568" i="36"/>
  <c r="X568" i="36"/>
  <c r="V568" i="36"/>
  <c r="G568" i="36"/>
  <c r="B568" i="36"/>
  <c r="F568" i="36" s="1"/>
  <c r="A568" i="36"/>
  <c r="AL568" i="36" s="1"/>
  <c r="AG567" i="36"/>
  <c r="AF567" i="36"/>
  <c r="Z567" i="36"/>
  <c r="Y567" i="36"/>
  <c r="X567" i="36"/>
  <c r="V567" i="36"/>
  <c r="C567" i="36"/>
  <c r="B567" i="36"/>
  <c r="G567" i="36" s="1"/>
  <c r="A567" i="36"/>
  <c r="AL567" i="36" s="1"/>
  <c r="AG566" i="36"/>
  <c r="AF566" i="36"/>
  <c r="AB566" i="36"/>
  <c r="Z566" i="36"/>
  <c r="Y566" i="36"/>
  <c r="X566" i="36"/>
  <c r="AD566" i="36" s="1"/>
  <c r="W566" i="36"/>
  <c r="V566" i="36"/>
  <c r="D566" i="36"/>
  <c r="C566" i="36"/>
  <c r="B566" i="36"/>
  <c r="G566" i="36" s="1"/>
  <c r="A566" i="36"/>
  <c r="AL566" i="36" s="1"/>
  <c r="AG565" i="36"/>
  <c r="AF565" i="36"/>
  <c r="AB565" i="36"/>
  <c r="Z565" i="36"/>
  <c r="Y565" i="36"/>
  <c r="X565" i="36"/>
  <c r="AD565" i="36" s="1"/>
  <c r="V565" i="36"/>
  <c r="W565" i="36" s="1"/>
  <c r="E565" i="36"/>
  <c r="A565" i="36"/>
  <c r="B565" i="36" s="1"/>
  <c r="AG564" i="36"/>
  <c r="AF564" i="36"/>
  <c r="AD564" i="36"/>
  <c r="AB564" i="36"/>
  <c r="Z564" i="36"/>
  <c r="Y564" i="36"/>
  <c r="X564" i="36"/>
  <c r="V564" i="36"/>
  <c r="W564" i="36" s="1"/>
  <c r="F564" i="36"/>
  <c r="B564" i="36"/>
  <c r="G564" i="36" s="1"/>
  <c r="A564" i="36"/>
  <c r="AL564" i="36" s="1"/>
  <c r="AG563" i="36"/>
  <c r="AF563" i="36"/>
  <c r="AD563" i="36"/>
  <c r="AB563" i="36"/>
  <c r="Z563" i="36"/>
  <c r="Y563" i="36"/>
  <c r="X563" i="36"/>
  <c r="V563" i="36"/>
  <c r="W563" i="36" s="1"/>
  <c r="G563" i="36"/>
  <c r="F563" i="36"/>
  <c r="E563" i="36"/>
  <c r="C563" i="36"/>
  <c r="B563" i="36"/>
  <c r="D563" i="36" s="1"/>
  <c r="A563" i="36"/>
  <c r="AL563" i="36" s="1"/>
  <c r="AG562" i="36"/>
  <c r="AF562" i="36"/>
  <c r="AD562" i="36"/>
  <c r="AB562" i="36"/>
  <c r="Z562" i="36"/>
  <c r="Y562" i="36"/>
  <c r="X562" i="36"/>
  <c r="V562" i="36"/>
  <c r="W562" i="36" s="1"/>
  <c r="A562" i="36"/>
  <c r="B562" i="36" s="1"/>
  <c r="AG561" i="36"/>
  <c r="AF561" i="36"/>
  <c r="AD561" i="36"/>
  <c r="Z561" i="36"/>
  <c r="Y561" i="36"/>
  <c r="X561" i="36"/>
  <c r="W561" i="36"/>
  <c r="V561" i="36"/>
  <c r="AB561" i="36" s="1"/>
  <c r="A561" i="36"/>
  <c r="B561" i="36" s="1"/>
  <c r="AG560" i="36"/>
  <c r="AF560" i="36"/>
  <c r="Z560" i="36"/>
  <c r="Y560" i="36"/>
  <c r="X560" i="36"/>
  <c r="W560" i="36"/>
  <c r="V560" i="36"/>
  <c r="AD560" i="36" s="1"/>
  <c r="F560" i="36"/>
  <c r="B560" i="36"/>
  <c r="G560" i="36" s="1"/>
  <c r="A560" i="36"/>
  <c r="AL560" i="36" s="1"/>
  <c r="AG559" i="36"/>
  <c r="AF559" i="36"/>
  <c r="AB559" i="36"/>
  <c r="Z559" i="36"/>
  <c r="Y559" i="36"/>
  <c r="X559" i="36"/>
  <c r="AD559" i="36" s="1"/>
  <c r="W559" i="36"/>
  <c r="V559" i="36"/>
  <c r="A559" i="36"/>
  <c r="AG558" i="36"/>
  <c r="AF558" i="36"/>
  <c r="Z558" i="36"/>
  <c r="Y558" i="36"/>
  <c r="X558" i="36"/>
  <c r="V558" i="36"/>
  <c r="AD558" i="36" s="1"/>
  <c r="A558" i="36"/>
  <c r="AL558" i="36" s="1"/>
  <c r="AG557" i="36"/>
  <c r="AF557" i="36"/>
  <c r="AD557" i="36"/>
  <c r="AB557" i="36"/>
  <c r="Z557" i="36"/>
  <c r="Y557" i="36"/>
  <c r="X557" i="36"/>
  <c r="W557" i="36"/>
  <c r="V557" i="36"/>
  <c r="B557" i="36"/>
  <c r="A557" i="36"/>
  <c r="AL557" i="36" s="1"/>
  <c r="AG556" i="36"/>
  <c r="AF556" i="36"/>
  <c r="AD556" i="36"/>
  <c r="AB556" i="36"/>
  <c r="Z556" i="36"/>
  <c r="Y556" i="36"/>
  <c r="X556" i="36"/>
  <c r="W556" i="36"/>
  <c r="V556" i="36"/>
  <c r="D556" i="36"/>
  <c r="C556" i="36"/>
  <c r="A556" i="36"/>
  <c r="B556" i="36" s="1"/>
  <c r="AG555" i="36"/>
  <c r="AF555" i="36"/>
  <c r="AD555" i="36"/>
  <c r="AB555" i="36"/>
  <c r="Z555" i="36"/>
  <c r="Y555" i="36"/>
  <c r="X555" i="36"/>
  <c r="V555" i="36"/>
  <c r="W555" i="36" s="1"/>
  <c r="A555" i="36"/>
  <c r="B555" i="36" s="1"/>
  <c r="AG554" i="36"/>
  <c r="AF554" i="36"/>
  <c r="Z554" i="36"/>
  <c r="Y554" i="36"/>
  <c r="X554" i="36"/>
  <c r="V554" i="36"/>
  <c r="AD554" i="36" s="1"/>
  <c r="A554" i="36"/>
  <c r="B554" i="36" s="1"/>
  <c r="AL553" i="36"/>
  <c r="AG553" i="36"/>
  <c r="AF553" i="36"/>
  <c r="AB553" i="36"/>
  <c r="Z553" i="36"/>
  <c r="Y553" i="36"/>
  <c r="X553" i="36"/>
  <c r="W553" i="36"/>
  <c r="V553" i="36"/>
  <c r="AD553" i="36" s="1"/>
  <c r="G553" i="36"/>
  <c r="F553" i="36"/>
  <c r="A553" i="36"/>
  <c r="B553" i="36" s="1"/>
  <c r="AG552" i="36"/>
  <c r="AF552" i="36"/>
  <c r="AD552" i="36"/>
  <c r="Z552" i="36"/>
  <c r="Y552" i="36"/>
  <c r="X552" i="36"/>
  <c r="V552" i="36"/>
  <c r="G552" i="36"/>
  <c r="B552" i="36"/>
  <c r="A552" i="36"/>
  <c r="AL552" i="36" s="1"/>
  <c r="AG551" i="36"/>
  <c r="AF551" i="36"/>
  <c r="Z551" i="36"/>
  <c r="Y551" i="36"/>
  <c r="X551" i="36"/>
  <c r="W551" i="36"/>
  <c r="V551" i="36"/>
  <c r="C551" i="36"/>
  <c r="B551" i="36"/>
  <c r="G551" i="36" s="1"/>
  <c r="A551" i="36"/>
  <c r="AL551" i="36" s="1"/>
  <c r="AG550" i="36"/>
  <c r="AF550" i="36"/>
  <c r="AB550" i="36"/>
  <c r="Z550" i="36"/>
  <c r="Y550" i="36"/>
  <c r="X550" i="36"/>
  <c r="AD550" i="36" s="1"/>
  <c r="W550" i="36"/>
  <c r="V550" i="36"/>
  <c r="D550" i="36"/>
  <c r="C550" i="36"/>
  <c r="B550" i="36"/>
  <c r="G550" i="36" s="1"/>
  <c r="A550" i="36"/>
  <c r="AL550" i="36" s="1"/>
  <c r="AG549" i="36"/>
  <c r="AF549" i="36"/>
  <c r="AB549" i="36"/>
  <c r="Z549" i="36"/>
  <c r="Y549" i="36"/>
  <c r="X549" i="36"/>
  <c r="AD549" i="36" s="1"/>
  <c r="V549" i="36"/>
  <c r="W549" i="36" s="1"/>
  <c r="A549" i="36"/>
  <c r="B549" i="36" s="1"/>
  <c r="AG548" i="36"/>
  <c r="AF548" i="36"/>
  <c r="AD548" i="36"/>
  <c r="AB548" i="36"/>
  <c r="Z548" i="36"/>
  <c r="Y548" i="36"/>
  <c r="X548" i="36"/>
  <c r="V548" i="36"/>
  <c r="W548" i="36" s="1"/>
  <c r="B548" i="36"/>
  <c r="A548" i="36"/>
  <c r="AL548" i="36" s="1"/>
  <c r="AG547" i="36"/>
  <c r="AF547" i="36"/>
  <c r="AD547" i="36"/>
  <c r="AB547" i="36"/>
  <c r="Z547" i="36"/>
  <c r="Y547" i="36"/>
  <c r="X547" i="36"/>
  <c r="V547" i="36"/>
  <c r="W547" i="36" s="1"/>
  <c r="G547" i="36"/>
  <c r="F547" i="36"/>
  <c r="E547" i="36"/>
  <c r="C547" i="36"/>
  <c r="B547" i="36"/>
  <c r="D547" i="36" s="1"/>
  <c r="A547" i="36"/>
  <c r="AL547" i="36" s="1"/>
  <c r="AG546" i="36"/>
  <c r="AF546" i="36"/>
  <c r="AB546" i="36"/>
  <c r="Z546" i="36"/>
  <c r="Y546" i="36"/>
  <c r="X546" i="36"/>
  <c r="V546" i="36"/>
  <c r="W546" i="36" s="1"/>
  <c r="A546" i="36"/>
  <c r="B546" i="36" s="1"/>
  <c r="AG545" i="36"/>
  <c r="AF545" i="36"/>
  <c r="Z545" i="36"/>
  <c r="Y545" i="36"/>
  <c r="X545" i="36"/>
  <c r="V545" i="36"/>
  <c r="AB545" i="36" s="1"/>
  <c r="A545" i="36"/>
  <c r="B545" i="36" s="1"/>
  <c r="AG544" i="36"/>
  <c r="AF544" i="36"/>
  <c r="Z544" i="36"/>
  <c r="Y544" i="36"/>
  <c r="X544" i="36"/>
  <c r="W544" i="36"/>
  <c r="V544" i="36"/>
  <c r="B544" i="36"/>
  <c r="A544" i="36"/>
  <c r="AL544" i="36" s="1"/>
  <c r="AL543" i="36"/>
  <c r="AG543" i="36"/>
  <c r="AF543" i="36"/>
  <c r="AB543" i="36"/>
  <c r="Z543" i="36"/>
  <c r="Y543" i="36"/>
  <c r="X543" i="36"/>
  <c r="AD543" i="36" s="1"/>
  <c r="W543" i="36"/>
  <c r="V543" i="36"/>
  <c r="G543" i="36"/>
  <c r="C543" i="36"/>
  <c r="A543" i="36"/>
  <c r="B543" i="36" s="1"/>
  <c r="AG542" i="36"/>
  <c r="AF542" i="36"/>
  <c r="Z542" i="36"/>
  <c r="Y542" i="36"/>
  <c r="X542" i="36"/>
  <c r="V542" i="36"/>
  <c r="A542" i="36"/>
  <c r="AL542" i="36" s="1"/>
  <c r="AG541" i="36"/>
  <c r="AF541" i="36"/>
  <c r="AD541" i="36"/>
  <c r="AB541" i="36"/>
  <c r="Z541" i="36"/>
  <c r="Y541" i="36"/>
  <c r="X541" i="36"/>
  <c r="W541" i="36"/>
  <c r="V541" i="36"/>
  <c r="C541" i="36"/>
  <c r="B541" i="36"/>
  <c r="A541" i="36"/>
  <c r="AL541" i="36" s="1"/>
  <c r="AG540" i="36"/>
  <c r="AF540" i="36"/>
  <c r="AB540" i="36"/>
  <c r="Z540" i="36"/>
  <c r="Y540" i="36"/>
  <c r="X540" i="36"/>
  <c r="AD540" i="36" s="1"/>
  <c r="W540" i="36"/>
  <c r="V540" i="36"/>
  <c r="A540" i="36"/>
  <c r="B540" i="36" s="1"/>
  <c r="AG539" i="36"/>
  <c r="AF539" i="36"/>
  <c r="AD539" i="36"/>
  <c r="AB539" i="36"/>
  <c r="Z539" i="36"/>
  <c r="Y539" i="36"/>
  <c r="X539" i="36"/>
  <c r="V539" i="36"/>
  <c r="W539" i="36" s="1"/>
  <c r="G539" i="36"/>
  <c r="F539" i="36"/>
  <c r="E539" i="36"/>
  <c r="D539" i="36"/>
  <c r="B539" i="36"/>
  <c r="C539" i="36" s="1"/>
  <c r="A539" i="36"/>
  <c r="AL539" i="36" s="1"/>
  <c r="AG538" i="36"/>
  <c r="AF538" i="36"/>
  <c r="Z538" i="36"/>
  <c r="Y538" i="36"/>
  <c r="X538" i="36"/>
  <c r="V538" i="36"/>
  <c r="E538" i="36"/>
  <c r="A538" i="36"/>
  <c r="B538" i="36" s="1"/>
  <c r="AL537" i="36"/>
  <c r="AG537" i="36"/>
  <c r="AF537" i="36"/>
  <c r="AB537" i="36"/>
  <c r="Z537" i="36"/>
  <c r="Y537" i="36"/>
  <c r="X537" i="36"/>
  <c r="W537" i="36"/>
  <c r="V537" i="36"/>
  <c r="AD537" i="36" s="1"/>
  <c r="G537" i="36"/>
  <c r="F537" i="36"/>
  <c r="A537" i="36"/>
  <c r="B537" i="36" s="1"/>
  <c r="AL536" i="36"/>
  <c r="AG536" i="36"/>
  <c r="AF536" i="36"/>
  <c r="Z536" i="36"/>
  <c r="Y536" i="36"/>
  <c r="X536" i="36"/>
  <c r="V536" i="36"/>
  <c r="A536" i="36"/>
  <c r="B536" i="36" s="1"/>
  <c r="AG535" i="36"/>
  <c r="AF535" i="36"/>
  <c r="Z535" i="36"/>
  <c r="Y535" i="36"/>
  <c r="X535" i="36"/>
  <c r="V535" i="36"/>
  <c r="A535" i="36"/>
  <c r="AL535" i="36" s="1"/>
  <c r="AG534" i="36"/>
  <c r="AF534" i="36"/>
  <c r="AB534" i="36"/>
  <c r="Z534" i="36"/>
  <c r="Y534" i="36"/>
  <c r="X534" i="36"/>
  <c r="W534" i="36"/>
  <c r="V534" i="36"/>
  <c r="AD534" i="36" s="1"/>
  <c r="B534" i="36"/>
  <c r="A534" i="36"/>
  <c r="AL534" i="36" s="1"/>
  <c r="AG533" i="36"/>
  <c r="AF533" i="36"/>
  <c r="AB533" i="36"/>
  <c r="Z533" i="36"/>
  <c r="Y533" i="36"/>
  <c r="X533" i="36"/>
  <c r="V533" i="36"/>
  <c r="W533" i="36" s="1"/>
  <c r="A533" i="36"/>
  <c r="B533" i="36" s="1"/>
  <c r="AG532" i="36"/>
  <c r="AF532" i="36"/>
  <c r="AD532" i="36"/>
  <c r="AB532" i="36"/>
  <c r="Z532" i="36"/>
  <c r="Y532" i="36"/>
  <c r="X532" i="36"/>
  <c r="W532" i="36"/>
  <c r="V532" i="36"/>
  <c r="F532" i="36"/>
  <c r="E532" i="36"/>
  <c r="B532" i="36"/>
  <c r="A532" i="36"/>
  <c r="AL532" i="36" s="1"/>
  <c r="AG531" i="36"/>
  <c r="AF531" i="36"/>
  <c r="AD531" i="36"/>
  <c r="AB531" i="36"/>
  <c r="Z531" i="36"/>
  <c r="Y531" i="36"/>
  <c r="X531" i="36"/>
  <c r="V531" i="36"/>
  <c r="W531" i="36" s="1"/>
  <c r="G531" i="36"/>
  <c r="F531" i="36"/>
  <c r="E531" i="36"/>
  <c r="C531" i="36"/>
  <c r="B531" i="36"/>
  <c r="D531" i="36" s="1"/>
  <c r="A531" i="36"/>
  <c r="AL531" i="36" s="1"/>
  <c r="AG530" i="36"/>
  <c r="AF530" i="36"/>
  <c r="AD530" i="36"/>
  <c r="AB530" i="36"/>
  <c r="Z530" i="36"/>
  <c r="Y530" i="36"/>
  <c r="X530" i="36"/>
  <c r="V530" i="36"/>
  <c r="W530" i="36" s="1"/>
  <c r="A530" i="36"/>
  <c r="B530" i="36" s="1"/>
  <c r="AL529" i="36"/>
  <c r="AG529" i="36"/>
  <c r="AF529" i="36"/>
  <c r="Z529" i="36"/>
  <c r="Y529" i="36"/>
  <c r="X529" i="36"/>
  <c r="W529" i="36"/>
  <c r="V529" i="36"/>
  <c r="AB529" i="36" s="1"/>
  <c r="E529" i="36"/>
  <c r="A529" i="36"/>
  <c r="B529" i="36" s="1"/>
  <c r="AL528" i="36"/>
  <c r="AG528" i="36"/>
  <c r="AF528" i="36"/>
  <c r="Z528" i="36"/>
  <c r="Y528" i="36"/>
  <c r="X528" i="36"/>
  <c r="W528" i="36"/>
  <c r="V528" i="36"/>
  <c r="A528" i="36"/>
  <c r="B528" i="36" s="1"/>
  <c r="AL527" i="36"/>
  <c r="AG527" i="36"/>
  <c r="AF527" i="36"/>
  <c r="AB527" i="36"/>
  <c r="Z527" i="36"/>
  <c r="Y527" i="36"/>
  <c r="X527" i="36"/>
  <c r="AD527" i="36" s="1"/>
  <c r="W527" i="36"/>
  <c r="V527" i="36"/>
  <c r="G527" i="36"/>
  <c r="C527" i="36"/>
  <c r="B527" i="36"/>
  <c r="A527" i="36"/>
  <c r="AG526" i="36"/>
  <c r="AF526" i="36"/>
  <c r="Z526" i="36"/>
  <c r="Y526" i="36"/>
  <c r="X526" i="36"/>
  <c r="V526" i="36"/>
  <c r="A526" i="36"/>
  <c r="AL526" i="36" s="1"/>
  <c r="AG525" i="36"/>
  <c r="AF525" i="36"/>
  <c r="AD525" i="36"/>
  <c r="AB525" i="36"/>
  <c r="Z525" i="36"/>
  <c r="Y525" i="36"/>
  <c r="X525" i="36"/>
  <c r="W525" i="36"/>
  <c r="V525" i="36"/>
  <c r="C525" i="36"/>
  <c r="B525" i="36"/>
  <c r="A525" i="36"/>
  <c r="AL525" i="36" s="1"/>
  <c r="AG524" i="36"/>
  <c r="AF524" i="36"/>
  <c r="AD524" i="36"/>
  <c r="AB524" i="36"/>
  <c r="Z524" i="36"/>
  <c r="Y524" i="36"/>
  <c r="X524" i="36"/>
  <c r="W524" i="36"/>
  <c r="V524" i="36"/>
  <c r="E524" i="36"/>
  <c r="A524" i="36"/>
  <c r="B524" i="36" s="1"/>
  <c r="G524" i="36" s="1"/>
  <c r="AG523" i="36"/>
  <c r="AF523" i="36"/>
  <c r="AD523" i="36"/>
  <c r="AB523" i="36"/>
  <c r="Z523" i="36"/>
  <c r="Y523" i="36"/>
  <c r="X523" i="36"/>
  <c r="V523" i="36"/>
  <c r="W523" i="36" s="1"/>
  <c r="G523" i="36"/>
  <c r="F523" i="36"/>
  <c r="E523" i="36"/>
  <c r="D523" i="36"/>
  <c r="B523" i="36"/>
  <c r="C523" i="36" s="1"/>
  <c r="A523" i="36"/>
  <c r="AL523" i="36" s="1"/>
  <c r="AL522" i="36"/>
  <c r="AG522" i="36"/>
  <c r="AF522" i="36"/>
  <c r="Z522" i="36"/>
  <c r="Y522" i="36"/>
  <c r="X522" i="36"/>
  <c r="V522" i="36"/>
  <c r="G522" i="36"/>
  <c r="F522" i="36"/>
  <c r="E522" i="36"/>
  <c r="A522" i="36"/>
  <c r="B522" i="36" s="1"/>
  <c r="AG521" i="36"/>
  <c r="AF521" i="36"/>
  <c r="Z521" i="36"/>
  <c r="Y521" i="36"/>
  <c r="X521" i="36"/>
  <c r="V521" i="36"/>
  <c r="AD521" i="36" s="1"/>
  <c r="B521" i="36"/>
  <c r="A521" i="36"/>
  <c r="AL521" i="36" s="1"/>
  <c r="AG520" i="36"/>
  <c r="AF520" i="36"/>
  <c r="Z520" i="36"/>
  <c r="Y520" i="36"/>
  <c r="X520" i="36"/>
  <c r="W520" i="36"/>
  <c r="V520" i="36"/>
  <c r="AD520" i="36" s="1"/>
  <c r="A520" i="36"/>
  <c r="AL520" i="36" s="1"/>
  <c r="AL519" i="36"/>
  <c r="AG519" i="36"/>
  <c r="AF519" i="36"/>
  <c r="Z519" i="36"/>
  <c r="Y519" i="36"/>
  <c r="X519" i="36"/>
  <c r="W519" i="36"/>
  <c r="V519" i="36"/>
  <c r="AB519" i="36" s="1"/>
  <c r="A519" i="36"/>
  <c r="B519" i="36" s="1"/>
  <c r="AG518" i="36"/>
  <c r="AF518" i="36"/>
  <c r="Z518" i="36"/>
  <c r="Y518" i="36"/>
  <c r="X518" i="36"/>
  <c r="W518" i="36"/>
  <c r="V518" i="36"/>
  <c r="B518" i="36"/>
  <c r="A518" i="36"/>
  <c r="AL518" i="36" s="1"/>
  <c r="AG517" i="36"/>
  <c r="AF517" i="36"/>
  <c r="AB517" i="36"/>
  <c r="Z517" i="36"/>
  <c r="Y517" i="36"/>
  <c r="X517" i="36"/>
  <c r="V517" i="36"/>
  <c r="W517" i="36" s="1"/>
  <c r="F517" i="36"/>
  <c r="A517" i="36"/>
  <c r="B517" i="36" s="1"/>
  <c r="G517" i="36" s="1"/>
  <c r="AG516" i="36"/>
  <c r="AF516" i="36"/>
  <c r="AD516" i="36"/>
  <c r="AB516" i="36"/>
  <c r="Z516" i="36"/>
  <c r="Y516" i="36"/>
  <c r="X516" i="36"/>
  <c r="W516" i="36"/>
  <c r="V516" i="36"/>
  <c r="A516" i="36"/>
  <c r="B516" i="36" s="1"/>
  <c r="AG515" i="36"/>
  <c r="AF515" i="36"/>
  <c r="AB515" i="36"/>
  <c r="Z515" i="36"/>
  <c r="Y515" i="36"/>
  <c r="X515" i="36"/>
  <c r="V515" i="36"/>
  <c r="W515" i="36" s="1"/>
  <c r="F515" i="36"/>
  <c r="A515" i="36"/>
  <c r="B515" i="36" s="1"/>
  <c r="AG514" i="36"/>
  <c r="AF514" i="36"/>
  <c r="AB514" i="36"/>
  <c r="Z514" i="36"/>
  <c r="Y514" i="36"/>
  <c r="X514" i="36"/>
  <c r="V514" i="36"/>
  <c r="AD514" i="36" s="1"/>
  <c r="G514" i="36"/>
  <c r="F514" i="36"/>
  <c r="B514" i="36"/>
  <c r="E514" i="36" s="1"/>
  <c r="A514" i="36"/>
  <c r="AL514" i="36" s="1"/>
  <c r="AG513" i="36"/>
  <c r="AF513" i="36"/>
  <c r="Z513" i="36"/>
  <c r="Y513" i="36"/>
  <c r="X513" i="36"/>
  <c r="V513" i="36"/>
  <c r="A513" i="36"/>
  <c r="B513" i="36" s="1"/>
  <c r="AG512" i="36"/>
  <c r="AF512" i="36"/>
  <c r="Z512" i="36"/>
  <c r="Y512" i="36"/>
  <c r="X512" i="36"/>
  <c r="V512" i="36"/>
  <c r="B512" i="36"/>
  <c r="G512" i="36" s="1"/>
  <c r="A512" i="36"/>
  <c r="AL512" i="36" s="1"/>
  <c r="AG511" i="36"/>
  <c r="AF511" i="36"/>
  <c r="AB511" i="36"/>
  <c r="Z511" i="36"/>
  <c r="Y511" i="36"/>
  <c r="X511" i="36"/>
  <c r="AD511" i="36" s="1"/>
  <c r="W511" i="36"/>
  <c r="V511" i="36"/>
  <c r="E511" i="36"/>
  <c r="C511" i="36"/>
  <c r="B511" i="36"/>
  <c r="G511" i="36" s="1"/>
  <c r="A511" i="36"/>
  <c r="AL511" i="36" s="1"/>
  <c r="AG510" i="36"/>
  <c r="AF510" i="36"/>
  <c r="AB510" i="36"/>
  <c r="Z510" i="36"/>
  <c r="Y510" i="36"/>
  <c r="X510" i="36"/>
  <c r="AD510" i="36" s="1"/>
  <c r="W510" i="36"/>
  <c r="V510" i="36"/>
  <c r="A510" i="36"/>
  <c r="B510" i="36" s="1"/>
  <c r="AG509" i="36"/>
  <c r="AF509" i="36"/>
  <c r="AD509" i="36"/>
  <c r="AB509" i="36"/>
  <c r="Z509" i="36"/>
  <c r="Y509" i="36"/>
  <c r="X509" i="36"/>
  <c r="W509" i="36"/>
  <c r="V509" i="36"/>
  <c r="E509" i="36"/>
  <c r="B509" i="36"/>
  <c r="G509" i="36" s="1"/>
  <c r="A509" i="36"/>
  <c r="AL509" i="36" s="1"/>
  <c r="AG508" i="36"/>
  <c r="AF508" i="36"/>
  <c r="AD508" i="36"/>
  <c r="AB508" i="36"/>
  <c r="Z508" i="36"/>
  <c r="Y508" i="36"/>
  <c r="X508" i="36"/>
  <c r="V508" i="36"/>
  <c r="W508" i="36" s="1"/>
  <c r="A508" i="36"/>
  <c r="B508" i="36" s="1"/>
  <c r="AG507" i="36"/>
  <c r="AF507" i="36"/>
  <c r="AD507" i="36"/>
  <c r="AB507" i="36"/>
  <c r="Z507" i="36"/>
  <c r="Y507" i="36"/>
  <c r="X507" i="36"/>
  <c r="W507" i="36"/>
  <c r="V507" i="36"/>
  <c r="A507" i="36"/>
  <c r="B507" i="36" s="1"/>
  <c r="AG506" i="36"/>
  <c r="AF506" i="36"/>
  <c r="AD506" i="36"/>
  <c r="Z506" i="36"/>
  <c r="Y506" i="36"/>
  <c r="X506" i="36"/>
  <c r="V506" i="36"/>
  <c r="AB506" i="36" s="1"/>
  <c r="E506" i="36"/>
  <c r="B506" i="36"/>
  <c r="G506" i="36" s="1"/>
  <c r="A506" i="36"/>
  <c r="AL506" i="36" s="1"/>
  <c r="AG505" i="36"/>
  <c r="AF505" i="36"/>
  <c r="Z505" i="36"/>
  <c r="Y505" i="36"/>
  <c r="X505" i="36"/>
  <c r="W505" i="36"/>
  <c r="V505" i="36"/>
  <c r="AD505" i="36" s="1"/>
  <c r="A505" i="36"/>
  <c r="B505" i="36" s="1"/>
  <c r="AG504" i="36"/>
  <c r="AF504" i="36"/>
  <c r="Z504" i="36"/>
  <c r="Y504" i="36"/>
  <c r="X504" i="36"/>
  <c r="W504" i="36"/>
  <c r="V504" i="36"/>
  <c r="AD504" i="36" s="1"/>
  <c r="A504" i="36"/>
  <c r="B504" i="36" s="1"/>
  <c r="AL503" i="36"/>
  <c r="AG503" i="36"/>
  <c r="AF503" i="36"/>
  <c r="Z503" i="36"/>
  <c r="Y503" i="36"/>
  <c r="X503" i="36"/>
  <c r="V503" i="36"/>
  <c r="AD503" i="36" s="1"/>
  <c r="B503" i="36"/>
  <c r="A503" i="36"/>
  <c r="AG502" i="36"/>
  <c r="AF502" i="36"/>
  <c r="AD502" i="36"/>
  <c r="Z502" i="36"/>
  <c r="Y502" i="36"/>
  <c r="X502" i="36"/>
  <c r="W502" i="36"/>
  <c r="V502" i="36"/>
  <c r="AB502" i="36" s="1"/>
  <c r="B502" i="36"/>
  <c r="A502" i="36"/>
  <c r="AL502" i="36" s="1"/>
  <c r="AG501" i="36"/>
  <c r="AF501" i="36"/>
  <c r="AB501" i="36"/>
  <c r="Z501" i="36"/>
  <c r="Y501" i="36"/>
  <c r="X501" i="36"/>
  <c r="V501" i="36"/>
  <c r="AD501" i="36" s="1"/>
  <c r="G501" i="36"/>
  <c r="F501" i="36"/>
  <c r="E501" i="36"/>
  <c r="D501" i="36"/>
  <c r="C501" i="36"/>
  <c r="B501" i="36"/>
  <c r="A501" i="36"/>
  <c r="AL501" i="36" s="1"/>
  <c r="AG500" i="36"/>
  <c r="AF500" i="36"/>
  <c r="AD500" i="36"/>
  <c r="Z500" i="36"/>
  <c r="Y500" i="36"/>
  <c r="X500" i="36"/>
  <c r="V500" i="36"/>
  <c r="AB500" i="36" s="1"/>
  <c r="G500" i="36"/>
  <c r="F500" i="36"/>
  <c r="E500" i="36"/>
  <c r="D500" i="36"/>
  <c r="C500" i="36"/>
  <c r="B500" i="36"/>
  <c r="A500" i="36"/>
  <c r="AL500" i="36" s="1"/>
  <c r="AG499" i="36"/>
  <c r="AF499" i="36"/>
  <c r="AD499" i="36"/>
  <c r="Z499" i="36"/>
  <c r="Y499" i="36"/>
  <c r="X499" i="36"/>
  <c r="W499" i="36"/>
  <c r="V499" i="36"/>
  <c r="AB499" i="36" s="1"/>
  <c r="A499" i="36"/>
  <c r="B499" i="36" s="1"/>
  <c r="AG498" i="36"/>
  <c r="AF498" i="36"/>
  <c r="AB498" i="36"/>
  <c r="Z498" i="36"/>
  <c r="Y498" i="36"/>
  <c r="X498" i="36"/>
  <c r="V498" i="36"/>
  <c r="AD498" i="36" s="1"/>
  <c r="G498" i="36"/>
  <c r="F498" i="36"/>
  <c r="B498" i="36"/>
  <c r="E498" i="36" s="1"/>
  <c r="A498" i="36"/>
  <c r="AL498" i="36" s="1"/>
  <c r="AG497" i="36"/>
  <c r="AF497" i="36"/>
  <c r="Z497" i="36"/>
  <c r="Y497" i="36"/>
  <c r="X497" i="36"/>
  <c r="V497" i="36"/>
  <c r="G497" i="36"/>
  <c r="A497" i="36"/>
  <c r="B497" i="36" s="1"/>
  <c r="AG496" i="36"/>
  <c r="AF496" i="36"/>
  <c r="Z496" i="36"/>
  <c r="Y496" i="36"/>
  <c r="X496" i="36"/>
  <c r="V496" i="36"/>
  <c r="B496" i="36"/>
  <c r="G496" i="36" s="1"/>
  <c r="A496" i="36"/>
  <c r="AL496" i="36" s="1"/>
  <c r="AG495" i="36"/>
  <c r="AF495" i="36"/>
  <c r="AB495" i="36"/>
  <c r="Z495" i="36"/>
  <c r="Y495" i="36"/>
  <c r="X495" i="36"/>
  <c r="AD495" i="36" s="1"/>
  <c r="W495" i="36"/>
  <c r="V495" i="36"/>
  <c r="E495" i="36"/>
  <c r="C495" i="36"/>
  <c r="B495" i="36"/>
  <c r="G495" i="36" s="1"/>
  <c r="A495" i="36"/>
  <c r="AL495" i="36" s="1"/>
  <c r="AG494" i="36"/>
  <c r="AF494" i="36"/>
  <c r="AB494" i="36"/>
  <c r="Z494" i="36"/>
  <c r="Y494" i="36"/>
  <c r="X494" i="36"/>
  <c r="AD494" i="36" s="1"/>
  <c r="W494" i="36"/>
  <c r="V494" i="36"/>
  <c r="A494" i="36"/>
  <c r="B494" i="36" s="1"/>
  <c r="AG493" i="36"/>
  <c r="AF493" i="36"/>
  <c r="AD493" i="36"/>
  <c r="AB493" i="36"/>
  <c r="Z493" i="36"/>
  <c r="Y493" i="36"/>
  <c r="X493" i="36"/>
  <c r="W493" i="36"/>
  <c r="V493" i="36"/>
  <c r="E493" i="36"/>
  <c r="B493" i="36"/>
  <c r="G493" i="36" s="1"/>
  <c r="A493" i="36"/>
  <c r="AL493" i="36" s="1"/>
  <c r="AG492" i="36"/>
  <c r="AF492" i="36"/>
  <c r="AB492" i="36"/>
  <c r="Z492" i="36"/>
  <c r="Y492" i="36"/>
  <c r="X492" i="36"/>
  <c r="V492" i="36"/>
  <c r="W492" i="36" s="1"/>
  <c r="A492" i="36"/>
  <c r="B492" i="36" s="1"/>
  <c r="AG491" i="36"/>
  <c r="AF491" i="36"/>
  <c r="AD491" i="36"/>
  <c r="AB491" i="36"/>
  <c r="Z491" i="36"/>
  <c r="Y491" i="36"/>
  <c r="X491" i="36"/>
  <c r="W491" i="36"/>
  <c r="V491" i="36"/>
  <c r="A491" i="36"/>
  <c r="B491" i="36" s="1"/>
  <c r="AG490" i="36"/>
  <c r="AF490" i="36"/>
  <c r="AD490" i="36"/>
  <c r="Z490" i="36"/>
  <c r="Y490" i="36"/>
  <c r="X490" i="36"/>
  <c r="V490" i="36"/>
  <c r="AB490" i="36" s="1"/>
  <c r="E490" i="36"/>
  <c r="B490" i="36"/>
  <c r="G490" i="36" s="1"/>
  <c r="A490" i="36"/>
  <c r="AL490" i="36" s="1"/>
  <c r="AG489" i="36"/>
  <c r="AF489" i="36"/>
  <c r="Z489" i="36"/>
  <c r="Y489" i="36"/>
  <c r="X489" i="36"/>
  <c r="W489" i="36"/>
  <c r="V489" i="36"/>
  <c r="AD489" i="36" s="1"/>
  <c r="A489" i="36"/>
  <c r="B489" i="36" s="1"/>
  <c r="AL488" i="36"/>
  <c r="AG488" i="36"/>
  <c r="AF488" i="36"/>
  <c r="Z488" i="36"/>
  <c r="Y488" i="36"/>
  <c r="X488" i="36"/>
  <c r="AD488" i="36" s="1"/>
  <c r="W488" i="36"/>
  <c r="V488" i="36"/>
  <c r="AB488" i="36" s="1"/>
  <c r="A488" i="36"/>
  <c r="B488" i="36" s="1"/>
  <c r="AG487" i="36"/>
  <c r="AF487" i="36"/>
  <c r="Z487" i="36"/>
  <c r="Y487" i="36"/>
  <c r="X487" i="36"/>
  <c r="V487" i="36"/>
  <c r="AD487" i="36" s="1"/>
  <c r="B487" i="36"/>
  <c r="A487" i="36"/>
  <c r="AL487" i="36" s="1"/>
  <c r="AG486" i="36"/>
  <c r="AF486" i="36"/>
  <c r="AD486" i="36"/>
  <c r="Z486" i="36"/>
  <c r="Y486" i="36"/>
  <c r="X486" i="36"/>
  <c r="W486" i="36"/>
  <c r="V486" i="36"/>
  <c r="AB486" i="36" s="1"/>
  <c r="B486" i="36"/>
  <c r="A486" i="36"/>
  <c r="AL486" i="36" s="1"/>
  <c r="AG485" i="36"/>
  <c r="AF485" i="36"/>
  <c r="AB485" i="36"/>
  <c r="Z485" i="36"/>
  <c r="Y485" i="36"/>
  <c r="X485" i="36"/>
  <c r="V485" i="36"/>
  <c r="AD485" i="36" s="1"/>
  <c r="A485" i="36"/>
  <c r="B485" i="36" s="1"/>
  <c r="AG484" i="36"/>
  <c r="AF484" i="36"/>
  <c r="AD484" i="36"/>
  <c r="Z484" i="36"/>
  <c r="Y484" i="36"/>
  <c r="X484" i="36"/>
  <c r="V484" i="36"/>
  <c r="AB484" i="36" s="1"/>
  <c r="G484" i="36"/>
  <c r="F484" i="36"/>
  <c r="E484" i="36"/>
  <c r="D484" i="36"/>
  <c r="B484" i="36"/>
  <c r="C484" i="36" s="1"/>
  <c r="A484" i="36"/>
  <c r="AL484" i="36" s="1"/>
  <c r="AG483" i="36"/>
  <c r="AF483" i="36"/>
  <c r="AD483" i="36"/>
  <c r="Z483" i="36"/>
  <c r="Y483" i="36"/>
  <c r="X483" i="36"/>
  <c r="W483" i="36"/>
  <c r="V483" i="36"/>
  <c r="AB483" i="36" s="1"/>
  <c r="A483" i="36"/>
  <c r="B483" i="36" s="1"/>
  <c r="AG482" i="36"/>
  <c r="AF482" i="36"/>
  <c r="AB482" i="36"/>
  <c r="Z482" i="36"/>
  <c r="Y482" i="36"/>
  <c r="X482" i="36"/>
  <c r="V482" i="36"/>
  <c r="AD482" i="36" s="1"/>
  <c r="G482" i="36"/>
  <c r="F482" i="36"/>
  <c r="B482" i="36"/>
  <c r="E482" i="36" s="1"/>
  <c r="A482" i="36"/>
  <c r="AL482" i="36" s="1"/>
  <c r="AG481" i="36"/>
  <c r="AF481" i="36"/>
  <c r="Z481" i="36"/>
  <c r="Y481" i="36"/>
  <c r="X481" i="36"/>
  <c r="V481" i="36"/>
  <c r="G481" i="36"/>
  <c r="A481" i="36"/>
  <c r="B481" i="36" s="1"/>
  <c r="AG480" i="36"/>
  <c r="AF480" i="36"/>
  <c r="Z480" i="36"/>
  <c r="Y480" i="36"/>
  <c r="X480" i="36"/>
  <c r="V480" i="36"/>
  <c r="B480" i="36"/>
  <c r="G480" i="36" s="1"/>
  <c r="A480" i="36"/>
  <c r="AL480" i="36" s="1"/>
  <c r="AG479" i="36"/>
  <c r="AF479" i="36"/>
  <c r="AB479" i="36"/>
  <c r="Z479" i="36"/>
  <c r="Y479" i="36"/>
  <c r="X479" i="36"/>
  <c r="AD479" i="36" s="1"/>
  <c r="W479" i="36"/>
  <c r="V479" i="36"/>
  <c r="E479" i="36"/>
  <c r="C479" i="36"/>
  <c r="B479" i="36"/>
  <c r="G479" i="36" s="1"/>
  <c r="A479" i="36"/>
  <c r="AL479" i="36" s="1"/>
  <c r="AG478" i="36"/>
  <c r="AF478" i="36"/>
  <c r="AB478" i="36"/>
  <c r="Z478" i="36"/>
  <c r="Y478" i="36"/>
  <c r="X478" i="36"/>
  <c r="AD478" i="36" s="1"/>
  <c r="V478" i="36"/>
  <c r="W478" i="36" s="1"/>
  <c r="A478" i="36"/>
  <c r="B478" i="36" s="1"/>
  <c r="AG477" i="36"/>
  <c r="AF477" i="36"/>
  <c r="AD477" i="36"/>
  <c r="AB477" i="36"/>
  <c r="Z477" i="36"/>
  <c r="Y477" i="36"/>
  <c r="X477" i="36"/>
  <c r="W477" i="36"/>
  <c r="V477" i="36"/>
  <c r="E477" i="36"/>
  <c r="B477" i="36"/>
  <c r="G477" i="36" s="1"/>
  <c r="A477" i="36"/>
  <c r="AL477" i="36" s="1"/>
  <c r="AG476" i="36"/>
  <c r="AF476" i="36"/>
  <c r="AB476" i="36"/>
  <c r="Z476" i="36"/>
  <c r="Y476" i="36"/>
  <c r="X476" i="36"/>
  <c r="V476" i="36"/>
  <c r="W476" i="36" s="1"/>
  <c r="A476" i="36"/>
  <c r="B476" i="36" s="1"/>
  <c r="AG475" i="36"/>
  <c r="AF475" i="36"/>
  <c r="AD475" i="36"/>
  <c r="AB475" i="36"/>
  <c r="Z475" i="36"/>
  <c r="Y475" i="36"/>
  <c r="X475" i="36"/>
  <c r="W475" i="36"/>
  <c r="V475" i="36"/>
  <c r="A475" i="36"/>
  <c r="B475" i="36" s="1"/>
  <c r="AG474" i="36"/>
  <c r="AF474" i="36"/>
  <c r="AD474" i="36"/>
  <c r="Z474" i="36"/>
  <c r="Y474" i="36"/>
  <c r="X474" i="36"/>
  <c r="V474" i="36"/>
  <c r="AB474" i="36" s="1"/>
  <c r="E474" i="36"/>
  <c r="B474" i="36"/>
  <c r="G474" i="36" s="1"/>
  <c r="A474" i="36"/>
  <c r="AL474" i="36" s="1"/>
  <c r="AG473" i="36"/>
  <c r="AF473" i="36"/>
  <c r="Z473" i="36"/>
  <c r="Y473" i="36"/>
  <c r="X473" i="36"/>
  <c r="W473" i="36"/>
  <c r="V473" i="36"/>
  <c r="AD473" i="36" s="1"/>
  <c r="A473" i="36"/>
  <c r="B473" i="36" s="1"/>
  <c r="AL472" i="36"/>
  <c r="AG472" i="36"/>
  <c r="AF472" i="36"/>
  <c r="Z472" i="36"/>
  <c r="Y472" i="36"/>
  <c r="X472" i="36"/>
  <c r="AD472" i="36" s="1"/>
  <c r="W472" i="36"/>
  <c r="V472" i="36"/>
  <c r="AB472" i="36" s="1"/>
  <c r="A472" i="36"/>
  <c r="B472" i="36" s="1"/>
  <c r="AG471" i="36"/>
  <c r="AF471" i="36"/>
  <c r="Z471" i="36"/>
  <c r="Y471" i="36"/>
  <c r="X471" i="36"/>
  <c r="V471" i="36"/>
  <c r="AD471" i="36" s="1"/>
  <c r="A471" i="36"/>
  <c r="AL471" i="36" s="1"/>
  <c r="AG470" i="36"/>
  <c r="AF470" i="36"/>
  <c r="AD470" i="36"/>
  <c r="AB470" i="36"/>
  <c r="Z470" i="36"/>
  <c r="Y470" i="36"/>
  <c r="X470" i="36"/>
  <c r="W470" i="36"/>
  <c r="V470" i="36"/>
  <c r="B470" i="36"/>
  <c r="A470" i="36"/>
  <c r="AL470" i="36" s="1"/>
  <c r="AG469" i="36"/>
  <c r="AF469" i="36"/>
  <c r="AB469" i="36"/>
  <c r="Z469" i="36"/>
  <c r="Y469" i="36"/>
  <c r="X469" i="36"/>
  <c r="V469" i="36"/>
  <c r="AD469" i="36" s="1"/>
  <c r="A469" i="36"/>
  <c r="B469" i="36" s="1"/>
  <c r="AG468" i="36"/>
  <c r="AF468" i="36"/>
  <c r="AD468" i="36"/>
  <c r="AB468" i="36"/>
  <c r="Z468" i="36"/>
  <c r="Y468" i="36"/>
  <c r="X468" i="36"/>
  <c r="V468" i="36"/>
  <c r="W468" i="36" s="1"/>
  <c r="G468" i="36"/>
  <c r="F468" i="36"/>
  <c r="E468" i="36"/>
  <c r="D468" i="36"/>
  <c r="B468" i="36"/>
  <c r="C468" i="36" s="1"/>
  <c r="A468" i="36"/>
  <c r="AL468" i="36" s="1"/>
  <c r="AG467" i="36"/>
  <c r="AF467" i="36"/>
  <c r="AD467" i="36"/>
  <c r="Z467" i="36"/>
  <c r="Y467" i="36"/>
  <c r="X467" i="36"/>
  <c r="W467" i="36"/>
  <c r="V467" i="36"/>
  <c r="AB467" i="36" s="1"/>
  <c r="A467" i="36"/>
  <c r="B467" i="36" s="1"/>
  <c r="AG466" i="36"/>
  <c r="AF466" i="36"/>
  <c r="AB466" i="36"/>
  <c r="Z466" i="36"/>
  <c r="Y466" i="36"/>
  <c r="X466" i="36"/>
  <c r="V466" i="36"/>
  <c r="AD466" i="36" s="1"/>
  <c r="G466" i="36"/>
  <c r="F466" i="36"/>
  <c r="B466" i="36"/>
  <c r="E466" i="36" s="1"/>
  <c r="A466" i="36"/>
  <c r="AL466" i="36" s="1"/>
  <c r="AG465" i="36"/>
  <c r="AF465" i="36"/>
  <c r="Z465" i="36"/>
  <c r="Y465" i="36"/>
  <c r="X465" i="36"/>
  <c r="V465" i="36"/>
  <c r="G465" i="36"/>
  <c r="A465" i="36"/>
  <c r="B465" i="36" s="1"/>
  <c r="AG464" i="36"/>
  <c r="AF464" i="36"/>
  <c r="Z464" i="36"/>
  <c r="Y464" i="36"/>
  <c r="X464" i="36"/>
  <c r="V464" i="36"/>
  <c r="B464" i="36"/>
  <c r="G464" i="36" s="1"/>
  <c r="A464" i="36"/>
  <c r="AL464" i="36" s="1"/>
  <c r="AG463" i="36"/>
  <c r="AF463" i="36"/>
  <c r="AB463" i="36"/>
  <c r="Z463" i="36"/>
  <c r="Y463" i="36"/>
  <c r="X463" i="36"/>
  <c r="AD463" i="36" s="1"/>
  <c r="W463" i="36"/>
  <c r="V463" i="36"/>
  <c r="C463" i="36"/>
  <c r="B463" i="36"/>
  <c r="G463" i="36" s="1"/>
  <c r="A463" i="36"/>
  <c r="AL463" i="36" s="1"/>
  <c r="AG462" i="36"/>
  <c r="AF462" i="36"/>
  <c r="AB462" i="36"/>
  <c r="Z462" i="36"/>
  <c r="Y462" i="36"/>
  <c r="X462" i="36"/>
  <c r="AD462" i="36" s="1"/>
  <c r="V462" i="36"/>
  <c r="W462" i="36" s="1"/>
  <c r="A462" i="36"/>
  <c r="B462" i="36" s="1"/>
  <c r="AG461" i="36"/>
  <c r="AF461" i="36"/>
  <c r="AD461" i="36"/>
  <c r="AB461" i="36"/>
  <c r="Z461" i="36"/>
  <c r="Y461" i="36"/>
  <c r="X461" i="36"/>
  <c r="W461" i="36"/>
  <c r="V461" i="36"/>
  <c r="E461" i="36"/>
  <c r="D461" i="36"/>
  <c r="B461" i="36"/>
  <c r="G461" i="36" s="1"/>
  <c r="A461" i="36"/>
  <c r="AL461" i="36" s="1"/>
  <c r="AG460" i="36"/>
  <c r="AF460" i="36"/>
  <c r="AB460" i="36"/>
  <c r="Z460" i="36"/>
  <c r="Y460" i="36"/>
  <c r="X460" i="36"/>
  <c r="V460" i="36"/>
  <c r="W460" i="36" s="1"/>
  <c r="A460" i="36"/>
  <c r="B460" i="36" s="1"/>
  <c r="AG459" i="36"/>
  <c r="AF459" i="36"/>
  <c r="AD459" i="36"/>
  <c r="AB459" i="36"/>
  <c r="Z459" i="36"/>
  <c r="Y459" i="36"/>
  <c r="X459" i="36"/>
  <c r="W459" i="36"/>
  <c r="V459" i="36"/>
  <c r="A459" i="36"/>
  <c r="B459" i="36" s="1"/>
  <c r="AG458" i="36"/>
  <c r="AF458" i="36"/>
  <c r="AD458" i="36"/>
  <c r="Z458" i="36"/>
  <c r="Y458" i="36"/>
  <c r="X458" i="36"/>
  <c r="V458" i="36"/>
  <c r="AB458" i="36" s="1"/>
  <c r="G458" i="36"/>
  <c r="E458" i="36"/>
  <c r="B458" i="36"/>
  <c r="F458" i="36" s="1"/>
  <c r="A458" i="36"/>
  <c r="AL458" i="36" s="1"/>
  <c r="AG457" i="36"/>
  <c r="AF457" i="36"/>
  <c r="Z457" i="36"/>
  <c r="Y457" i="36"/>
  <c r="X457" i="36"/>
  <c r="W457" i="36"/>
  <c r="V457" i="36"/>
  <c r="AD457" i="36" s="1"/>
  <c r="A457" i="36"/>
  <c r="B457" i="36" s="1"/>
  <c r="AL456" i="36"/>
  <c r="AG456" i="36"/>
  <c r="AF456" i="36"/>
  <c r="Z456" i="36"/>
  <c r="Y456" i="36"/>
  <c r="X456" i="36"/>
  <c r="AD456" i="36" s="1"/>
  <c r="W456" i="36"/>
  <c r="V456" i="36"/>
  <c r="AB456" i="36" s="1"/>
  <c r="A456" i="36"/>
  <c r="B456" i="36" s="1"/>
  <c r="AG455" i="36"/>
  <c r="AF455" i="36"/>
  <c r="Z455" i="36"/>
  <c r="Y455" i="36"/>
  <c r="X455" i="36"/>
  <c r="V455" i="36"/>
  <c r="AD455" i="36" s="1"/>
  <c r="B455" i="36"/>
  <c r="A455" i="36"/>
  <c r="AL455" i="36" s="1"/>
  <c r="AG454" i="36"/>
  <c r="AF454" i="36"/>
  <c r="AD454" i="36"/>
  <c r="AB454" i="36"/>
  <c r="Z454" i="36"/>
  <c r="Y454" i="36"/>
  <c r="X454" i="36"/>
  <c r="W454" i="36"/>
  <c r="V454" i="36"/>
  <c r="C454" i="36"/>
  <c r="B454" i="36"/>
  <c r="A454" i="36"/>
  <c r="AL454" i="36" s="1"/>
  <c r="AG453" i="36"/>
  <c r="AF453" i="36"/>
  <c r="AB453" i="36"/>
  <c r="Z453" i="36"/>
  <c r="Y453" i="36"/>
  <c r="X453" i="36"/>
  <c r="V453" i="36"/>
  <c r="AD453" i="36" s="1"/>
  <c r="D453" i="36"/>
  <c r="A453" i="36"/>
  <c r="B453" i="36" s="1"/>
  <c r="AG452" i="36"/>
  <c r="AF452" i="36"/>
  <c r="AD452" i="36"/>
  <c r="AB452" i="36"/>
  <c r="Z452" i="36"/>
  <c r="Y452" i="36"/>
  <c r="X452" i="36"/>
  <c r="V452" i="36"/>
  <c r="W452" i="36" s="1"/>
  <c r="G452" i="36"/>
  <c r="F452" i="36"/>
  <c r="E452" i="36"/>
  <c r="D452" i="36"/>
  <c r="B452" i="36"/>
  <c r="C452" i="36" s="1"/>
  <c r="A452" i="36"/>
  <c r="AL452" i="36" s="1"/>
  <c r="AG451" i="36"/>
  <c r="AF451" i="36"/>
  <c r="AD451" i="36"/>
  <c r="Z451" i="36"/>
  <c r="Y451" i="36"/>
  <c r="X451" i="36"/>
  <c r="W451" i="36"/>
  <c r="V451" i="36"/>
  <c r="AB451" i="36" s="1"/>
  <c r="E451" i="36"/>
  <c r="A451" i="36"/>
  <c r="B451" i="36" s="1"/>
  <c r="AG450" i="36"/>
  <c r="AF450" i="36"/>
  <c r="AB450" i="36"/>
  <c r="Z450" i="36"/>
  <c r="Y450" i="36"/>
  <c r="X450" i="36"/>
  <c r="V450" i="36"/>
  <c r="AD450" i="36" s="1"/>
  <c r="G450" i="36"/>
  <c r="F450" i="36"/>
  <c r="B450" i="36"/>
  <c r="E450" i="36" s="1"/>
  <c r="A450" i="36"/>
  <c r="AL450" i="36" s="1"/>
  <c r="AG449" i="36"/>
  <c r="AF449" i="36"/>
  <c r="Z449" i="36"/>
  <c r="Y449" i="36"/>
  <c r="X449" i="36"/>
  <c r="V449" i="36"/>
  <c r="A449" i="36"/>
  <c r="AL448" i="36"/>
  <c r="AG448" i="36"/>
  <c r="AF448" i="36"/>
  <c r="Z448" i="36"/>
  <c r="Y448" i="36"/>
  <c r="X448" i="36"/>
  <c r="W448" i="36"/>
  <c r="V448" i="36"/>
  <c r="A448" i="36"/>
  <c r="B448" i="36" s="1"/>
  <c r="AG447" i="36"/>
  <c r="AF447" i="36"/>
  <c r="AB447" i="36"/>
  <c r="Z447" i="36"/>
  <c r="Y447" i="36"/>
  <c r="X447" i="36"/>
  <c r="AD447" i="36" s="1"/>
  <c r="W447" i="36"/>
  <c r="V447" i="36"/>
  <c r="B447" i="36"/>
  <c r="A447" i="36"/>
  <c r="AL447" i="36" s="1"/>
  <c r="AG446" i="36"/>
  <c r="AF446" i="36"/>
  <c r="AB446" i="36"/>
  <c r="Z446" i="36"/>
  <c r="Y446" i="36"/>
  <c r="X446" i="36"/>
  <c r="AD446" i="36" s="1"/>
  <c r="V446" i="36"/>
  <c r="W446" i="36" s="1"/>
  <c r="A446" i="36"/>
  <c r="B446" i="36" s="1"/>
  <c r="AG445" i="36"/>
  <c r="AF445" i="36"/>
  <c r="AD445" i="36"/>
  <c r="AB445" i="36"/>
  <c r="Z445" i="36"/>
  <c r="Y445" i="36"/>
  <c r="X445" i="36"/>
  <c r="W445" i="36"/>
  <c r="V445" i="36"/>
  <c r="E445" i="36"/>
  <c r="D445" i="36"/>
  <c r="B445" i="36"/>
  <c r="G445" i="36" s="1"/>
  <c r="A445" i="36"/>
  <c r="AL445" i="36" s="1"/>
  <c r="AG444" i="36"/>
  <c r="AF444" i="36"/>
  <c r="AB444" i="36"/>
  <c r="Z444" i="36"/>
  <c r="Y444" i="36"/>
  <c r="X444" i="36"/>
  <c r="V444" i="36"/>
  <c r="W444" i="36" s="1"/>
  <c r="A444" i="36"/>
  <c r="B444" i="36" s="1"/>
  <c r="AG443" i="36"/>
  <c r="AF443" i="36"/>
  <c r="AD443" i="36"/>
  <c r="AB443" i="36"/>
  <c r="Z443" i="36"/>
  <c r="Y443" i="36"/>
  <c r="X443" i="36"/>
  <c r="W443" i="36"/>
  <c r="V443" i="36"/>
  <c r="G443" i="36"/>
  <c r="F443" i="36"/>
  <c r="A443" i="36"/>
  <c r="B443" i="36" s="1"/>
  <c r="AG442" i="36"/>
  <c r="AF442" i="36"/>
  <c r="Z442" i="36"/>
  <c r="Y442" i="36"/>
  <c r="X442" i="36"/>
  <c r="V442" i="36"/>
  <c r="G442" i="36"/>
  <c r="E442" i="36"/>
  <c r="B442" i="36"/>
  <c r="F442" i="36" s="1"/>
  <c r="A442" i="36"/>
  <c r="AL442" i="36" s="1"/>
  <c r="AG441" i="36"/>
  <c r="AF441" i="36"/>
  <c r="Z441" i="36"/>
  <c r="Y441" i="36"/>
  <c r="X441" i="36"/>
  <c r="V441" i="36"/>
  <c r="A441" i="36"/>
  <c r="B441" i="36" s="1"/>
  <c r="AG440" i="36"/>
  <c r="AF440" i="36"/>
  <c r="AB440" i="36"/>
  <c r="Z440" i="36"/>
  <c r="Y440" i="36"/>
  <c r="X440" i="36"/>
  <c r="AD440" i="36" s="1"/>
  <c r="W440" i="36"/>
  <c r="V440" i="36"/>
  <c r="A440" i="36"/>
  <c r="AG439" i="36"/>
  <c r="AF439" i="36"/>
  <c r="Z439" i="36"/>
  <c r="Y439" i="36"/>
  <c r="X439" i="36"/>
  <c r="V439" i="36"/>
  <c r="A439" i="36"/>
  <c r="AL439" i="36" s="1"/>
  <c r="AG438" i="36"/>
  <c r="AF438" i="36"/>
  <c r="AD438" i="36"/>
  <c r="AB438" i="36"/>
  <c r="Z438" i="36"/>
  <c r="Y438" i="36"/>
  <c r="X438" i="36"/>
  <c r="W438" i="36"/>
  <c r="V438" i="36"/>
  <c r="C438" i="36"/>
  <c r="B438" i="36"/>
  <c r="A438" i="36"/>
  <c r="AL438" i="36" s="1"/>
  <c r="AG437" i="36"/>
  <c r="AF437" i="36"/>
  <c r="AB437" i="36"/>
  <c r="Z437" i="36"/>
  <c r="Y437" i="36"/>
  <c r="X437" i="36"/>
  <c r="AD437" i="36" s="1"/>
  <c r="V437" i="36"/>
  <c r="W437" i="36" s="1"/>
  <c r="A437" i="36"/>
  <c r="B437" i="36" s="1"/>
  <c r="AG436" i="36"/>
  <c r="AF436" i="36"/>
  <c r="AD436" i="36"/>
  <c r="AB436" i="36"/>
  <c r="Z436" i="36"/>
  <c r="Y436" i="36"/>
  <c r="X436" i="36"/>
  <c r="V436" i="36"/>
  <c r="W436" i="36" s="1"/>
  <c r="F436" i="36"/>
  <c r="E436" i="36"/>
  <c r="D436" i="36"/>
  <c r="B436" i="36"/>
  <c r="C436" i="36" s="1"/>
  <c r="A436" i="36"/>
  <c r="AL436" i="36" s="1"/>
  <c r="AG435" i="36"/>
  <c r="AF435" i="36"/>
  <c r="AD435" i="36"/>
  <c r="Z435" i="36"/>
  <c r="Y435" i="36"/>
  <c r="X435" i="36"/>
  <c r="W435" i="36"/>
  <c r="V435" i="36"/>
  <c r="AB435" i="36" s="1"/>
  <c r="F435" i="36"/>
  <c r="E435" i="36"/>
  <c r="A435" i="36"/>
  <c r="B435" i="36" s="1"/>
  <c r="AG434" i="36"/>
  <c r="AF434" i="36"/>
  <c r="AB434" i="36"/>
  <c r="Z434" i="36"/>
  <c r="Y434" i="36"/>
  <c r="X434" i="36"/>
  <c r="V434" i="36"/>
  <c r="AD434" i="36" s="1"/>
  <c r="G434" i="36"/>
  <c r="F434" i="36"/>
  <c r="B434" i="36"/>
  <c r="E434" i="36" s="1"/>
  <c r="A434" i="36"/>
  <c r="AL434" i="36" s="1"/>
  <c r="AG433" i="36"/>
  <c r="AF433" i="36"/>
  <c r="Z433" i="36"/>
  <c r="Y433" i="36"/>
  <c r="X433" i="36"/>
  <c r="V433" i="36"/>
  <c r="A433" i="36"/>
  <c r="B433" i="36" s="1"/>
  <c r="AL432" i="36"/>
  <c r="AG432" i="36"/>
  <c r="AF432" i="36"/>
  <c r="Z432" i="36"/>
  <c r="Y432" i="36"/>
  <c r="X432" i="36"/>
  <c r="V432" i="36"/>
  <c r="A432" i="36"/>
  <c r="B432" i="36" s="1"/>
  <c r="AG431" i="36"/>
  <c r="AF431" i="36"/>
  <c r="AB431" i="36"/>
  <c r="Z431" i="36"/>
  <c r="Y431" i="36"/>
  <c r="X431" i="36"/>
  <c r="AD431" i="36" s="1"/>
  <c r="W431" i="36"/>
  <c r="V431" i="36"/>
  <c r="B431" i="36"/>
  <c r="A431" i="36"/>
  <c r="AL431" i="36" s="1"/>
  <c r="AG430" i="36"/>
  <c r="AF430" i="36"/>
  <c r="Z430" i="36"/>
  <c r="Y430" i="36"/>
  <c r="X430" i="36"/>
  <c r="AD430" i="36" s="1"/>
  <c r="V430" i="36"/>
  <c r="W430" i="36" s="1"/>
  <c r="A430" i="36"/>
  <c r="AG429" i="36"/>
  <c r="AF429" i="36"/>
  <c r="AD429" i="36"/>
  <c r="AB429" i="36"/>
  <c r="Z429" i="36"/>
  <c r="Y429" i="36"/>
  <c r="X429" i="36"/>
  <c r="W429" i="36"/>
  <c r="V429" i="36"/>
  <c r="E429" i="36"/>
  <c r="D429" i="36"/>
  <c r="B429" i="36"/>
  <c r="A429" i="36"/>
  <c r="AL429" i="36" s="1"/>
  <c r="AG428" i="36"/>
  <c r="AF428" i="36"/>
  <c r="AB428" i="36"/>
  <c r="Z428" i="36"/>
  <c r="Y428" i="36"/>
  <c r="X428" i="36"/>
  <c r="V428" i="36"/>
  <c r="F428" i="36"/>
  <c r="A428" i="36"/>
  <c r="B428" i="36" s="1"/>
  <c r="AG427" i="36"/>
  <c r="AF427" i="36"/>
  <c r="AD427" i="36"/>
  <c r="AB427" i="36"/>
  <c r="Z427" i="36"/>
  <c r="Y427" i="36"/>
  <c r="X427" i="36"/>
  <c r="W427" i="36"/>
  <c r="V427" i="36"/>
  <c r="A427" i="36"/>
  <c r="AG426" i="36"/>
  <c r="AF426" i="36"/>
  <c r="Z426" i="36"/>
  <c r="Y426" i="36"/>
  <c r="X426" i="36"/>
  <c r="V426" i="36"/>
  <c r="B426" i="36"/>
  <c r="A426" i="36"/>
  <c r="AL426" i="36" s="1"/>
  <c r="AG425" i="36"/>
  <c r="AF425" i="36"/>
  <c r="Z425" i="36"/>
  <c r="Y425" i="36"/>
  <c r="X425" i="36"/>
  <c r="W425" i="36"/>
  <c r="V425" i="36"/>
  <c r="A425" i="36"/>
  <c r="AL424" i="36"/>
  <c r="AG424" i="36"/>
  <c r="AF424" i="36"/>
  <c r="AB424" i="36"/>
  <c r="Z424" i="36"/>
  <c r="Y424" i="36"/>
  <c r="X424" i="36"/>
  <c r="AD424" i="36" s="1"/>
  <c r="W424" i="36"/>
  <c r="V424" i="36"/>
  <c r="G424" i="36"/>
  <c r="D424" i="36"/>
  <c r="B424" i="36"/>
  <c r="A424" i="36"/>
  <c r="AL423" i="36"/>
  <c r="AG423" i="36"/>
  <c r="AF423" i="36"/>
  <c r="Z423" i="36"/>
  <c r="Y423" i="36"/>
  <c r="X423" i="36"/>
  <c r="V423" i="36"/>
  <c r="E423" i="36"/>
  <c r="A423" i="36"/>
  <c r="B423" i="36" s="1"/>
  <c r="AG422" i="36"/>
  <c r="AF422" i="36"/>
  <c r="AD422" i="36"/>
  <c r="AB422" i="36"/>
  <c r="Z422" i="36"/>
  <c r="Y422" i="36"/>
  <c r="X422" i="36"/>
  <c r="W422" i="36"/>
  <c r="V422" i="36"/>
  <c r="C422" i="36"/>
  <c r="B422" i="36"/>
  <c r="A422" i="36"/>
  <c r="AL422" i="36" s="1"/>
  <c r="AG421" i="36"/>
  <c r="AF421" i="36"/>
  <c r="AB421" i="36"/>
  <c r="Z421" i="36"/>
  <c r="Y421" i="36"/>
  <c r="X421" i="36"/>
  <c r="AD421" i="36" s="1"/>
  <c r="V421" i="36"/>
  <c r="W421" i="36" s="1"/>
  <c r="E421" i="36"/>
  <c r="A421" i="36"/>
  <c r="B421" i="36" s="1"/>
  <c r="F421" i="36" s="1"/>
  <c r="AG420" i="36"/>
  <c r="AF420" i="36"/>
  <c r="AD420" i="36"/>
  <c r="Z420" i="36"/>
  <c r="Y420" i="36"/>
  <c r="X420" i="36"/>
  <c r="V420" i="36"/>
  <c r="W420" i="36" s="1"/>
  <c r="A420" i="36"/>
  <c r="B420" i="36" s="1"/>
  <c r="AL419" i="36"/>
  <c r="AG419" i="36"/>
  <c r="AF419" i="36"/>
  <c r="AD419" i="36"/>
  <c r="Z419" i="36"/>
  <c r="Y419" i="36"/>
  <c r="X419" i="36"/>
  <c r="W419" i="36"/>
  <c r="V419" i="36"/>
  <c r="AB419" i="36" s="1"/>
  <c r="G419" i="36"/>
  <c r="F419" i="36"/>
  <c r="E419" i="36"/>
  <c r="A419" i="36"/>
  <c r="B419" i="36" s="1"/>
  <c r="AG418" i="36"/>
  <c r="AF418" i="36"/>
  <c r="Z418" i="36"/>
  <c r="Y418" i="36"/>
  <c r="X418" i="36"/>
  <c r="V418" i="36"/>
  <c r="F418" i="36"/>
  <c r="B418" i="36"/>
  <c r="A418" i="36"/>
  <c r="AL418" i="36" s="1"/>
  <c r="AG417" i="36"/>
  <c r="AF417" i="36"/>
  <c r="Z417" i="36"/>
  <c r="Y417" i="36"/>
  <c r="X417" i="36"/>
  <c r="V417" i="36"/>
  <c r="AB417" i="36" s="1"/>
  <c r="A417" i="36"/>
  <c r="B417" i="36" s="1"/>
  <c r="AL416" i="36"/>
  <c r="AG416" i="36"/>
  <c r="AF416" i="36"/>
  <c r="Z416" i="36"/>
  <c r="Y416" i="36"/>
  <c r="X416" i="36"/>
  <c r="V416" i="36"/>
  <c r="A416" i="36"/>
  <c r="B416" i="36" s="1"/>
  <c r="AG415" i="36"/>
  <c r="AF415" i="36"/>
  <c r="AB415" i="36"/>
  <c r="Z415" i="36"/>
  <c r="Y415" i="36"/>
  <c r="X415" i="36"/>
  <c r="AD415" i="36" s="1"/>
  <c r="W415" i="36"/>
  <c r="V415" i="36"/>
  <c r="E415" i="36"/>
  <c r="C415" i="36"/>
  <c r="B415" i="36"/>
  <c r="G415" i="36" s="1"/>
  <c r="A415" i="36"/>
  <c r="AL415" i="36" s="1"/>
  <c r="AG414" i="36"/>
  <c r="AF414" i="36"/>
  <c r="Z414" i="36"/>
  <c r="Y414" i="36"/>
  <c r="X414" i="36"/>
  <c r="AD414" i="36" s="1"/>
  <c r="V414" i="36"/>
  <c r="W414" i="36" s="1"/>
  <c r="G414" i="36"/>
  <c r="A414" i="36"/>
  <c r="B414" i="36" s="1"/>
  <c r="F414" i="36" s="1"/>
  <c r="AG413" i="36"/>
  <c r="AF413" i="36"/>
  <c r="Z413" i="36"/>
  <c r="Y413" i="36"/>
  <c r="X413" i="36"/>
  <c r="V413" i="36"/>
  <c r="G413" i="36"/>
  <c r="F413" i="36"/>
  <c r="E413" i="36"/>
  <c r="D413" i="36"/>
  <c r="B413" i="36"/>
  <c r="C413" i="36" s="1"/>
  <c r="A413" i="36"/>
  <c r="AL413" i="36" s="1"/>
  <c r="AG412" i="36"/>
  <c r="AF412" i="36"/>
  <c r="AD412" i="36"/>
  <c r="Z412" i="36"/>
  <c r="Y412" i="36"/>
  <c r="X412" i="36"/>
  <c r="W412" i="36"/>
  <c r="V412" i="36"/>
  <c r="AB412" i="36" s="1"/>
  <c r="A412" i="36"/>
  <c r="B412" i="36" s="1"/>
  <c r="AG411" i="36"/>
  <c r="AF411" i="36"/>
  <c r="Z411" i="36"/>
  <c r="Y411" i="36"/>
  <c r="X411" i="36"/>
  <c r="V411" i="36"/>
  <c r="AD411" i="36" s="1"/>
  <c r="A411" i="36"/>
  <c r="B411" i="36" s="1"/>
  <c r="AG410" i="36"/>
  <c r="AF410" i="36"/>
  <c r="Z410" i="36"/>
  <c r="Y410" i="36"/>
  <c r="X410" i="36"/>
  <c r="W410" i="36"/>
  <c r="V410" i="36"/>
  <c r="AB410" i="36" s="1"/>
  <c r="B410" i="36"/>
  <c r="A410" i="36"/>
  <c r="AL410" i="36" s="1"/>
  <c r="AG409" i="36"/>
  <c r="AF409" i="36"/>
  <c r="AB409" i="36"/>
  <c r="Z409" i="36"/>
  <c r="Y409" i="36"/>
  <c r="X409" i="36"/>
  <c r="W409" i="36"/>
  <c r="V409" i="36"/>
  <c r="AD409" i="36" s="1"/>
  <c r="A409" i="36"/>
  <c r="B409" i="36" s="1"/>
  <c r="AL408" i="36"/>
  <c r="AG408" i="36"/>
  <c r="AF408" i="36"/>
  <c r="AD408" i="36"/>
  <c r="AB408" i="36"/>
  <c r="Z408" i="36"/>
  <c r="Y408" i="36"/>
  <c r="X408" i="36"/>
  <c r="W408" i="36"/>
  <c r="V408" i="36"/>
  <c r="A408" i="36"/>
  <c r="B408" i="36" s="1"/>
  <c r="AL407" i="36"/>
  <c r="AG407" i="36"/>
  <c r="AF407" i="36"/>
  <c r="AD407" i="36"/>
  <c r="AB407" i="36"/>
  <c r="Z407" i="36"/>
  <c r="Y407" i="36"/>
  <c r="X407" i="36"/>
  <c r="V407" i="36"/>
  <c r="W407" i="36" s="1"/>
  <c r="A407" i="36"/>
  <c r="B407" i="36" s="1"/>
  <c r="AG406" i="36"/>
  <c r="AF406" i="36"/>
  <c r="AD406" i="36"/>
  <c r="AB406" i="36"/>
  <c r="Z406" i="36"/>
  <c r="Y406" i="36"/>
  <c r="X406" i="36"/>
  <c r="W406" i="36"/>
  <c r="V406" i="36"/>
  <c r="F406" i="36"/>
  <c r="E406" i="36"/>
  <c r="D406" i="36"/>
  <c r="C406" i="36"/>
  <c r="B406" i="36"/>
  <c r="G406" i="36" s="1"/>
  <c r="A406" i="36"/>
  <c r="AL406" i="36" s="1"/>
  <c r="AL405" i="36"/>
  <c r="AG405" i="36"/>
  <c r="AF405" i="36"/>
  <c r="AB405" i="36"/>
  <c r="Z405" i="36"/>
  <c r="Y405" i="36"/>
  <c r="X405" i="36"/>
  <c r="AD405" i="36" s="1"/>
  <c r="V405" i="36"/>
  <c r="W405" i="36" s="1"/>
  <c r="F405" i="36"/>
  <c r="E405" i="36"/>
  <c r="D405" i="36"/>
  <c r="C405" i="36"/>
  <c r="A405" i="36"/>
  <c r="B405" i="36" s="1"/>
  <c r="G405" i="36" s="1"/>
  <c r="AL404" i="36"/>
  <c r="AG404" i="36"/>
  <c r="AF404" i="36"/>
  <c r="AD404" i="36"/>
  <c r="AB404" i="36"/>
  <c r="Z404" i="36"/>
  <c r="Y404" i="36"/>
  <c r="X404" i="36"/>
  <c r="W404" i="36"/>
  <c r="V404" i="36"/>
  <c r="F404" i="36"/>
  <c r="D404" i="36"/>
  <c r="B404" i="36"/>
  <c r="C404" i="36" s="1"/>
  <c r="A404" i="36"/>
  <c r="AG403" i="36"/>
  <c r="AF403" i="36"/>
  <c r="Z403" i="36"/>
  <c r="Y403" i="36"/>
  <c r="X403" i="36"/>
  <c r="W403" i="36"/>
  <c r="V403" i="36"/>
  <c r="B403" i="36"/>
  <c r="D403" i="36" s="1"/>
  <c r="A403" i="36"/>
  <c r="AL403" i="36" s="1"/>
  <c r="AG402" i="36"/>
  <c r="AF402" i="36"/>
  <c r="Z402" i="36"/>
  <c r="Y402" i="36"/>
  <c r="X402" i="36"/>
  <c r="V402" i="36"/>
  <c r="G402" i="36"/>
  <c r="A402" i="36"/>
  <c r="B402" i="36" s="1"/>
  <c r="AL401" i="36"/>
  <c r="AG401" i="36"/>
  <c r="AF401" i="36"/>
  <c r="Z401" i="36"/>
  <c r="Y401" i="36"/>
  <c r="X401" i="36"/>
  <c r="V401" i="36"/>
  <c r="AB401" i="36" s="1"/>
  <c r="G401" i="36"/>
  <c r="E401" i="36"/>
  <c r="B401" i="36"/>
  <c r="F401" i="36" s="1"/>
  <c r="A401" i="36"/>
  <c r="AL400" i="36"/>
  <c r="AG400" i="36"/>
  <c r="AF400" i="36"/>
  <c r="Z400" i="36"/>
  <c r="Y400" i="36"/>
  <c r="X400" i="36"/>
  <c r="V400" i="36"/>
  <c r="AD400" i="36" s="1"/>
  <c r="D400" i="36"/>
  <c r="A400" i="36"/>
  <c r="B400" i="36" s="1"/>
  <c r="AG399" i="36"/>
  <c r="AF399" i="36"/>
  <c r="AB399" i="36"/>
  <c r="Z399" i="36"/>
  <c r="Y399" i="36"/>
  <c r="X399" i="36"/>
  <c r="AD399" i="36" s="1"/>
  <c r="W399" i="36"/>
  <c r="V399" i="36"/>
  <c r="G399" i="36"/>
  <c r="F399" i="36"/>
  <c r="E399" i="36"/>
  <c r="D399" i="36"/>
  <c r="B399" i="36"/>
  <c r="C399" i="36" s="1"/>
  <c r="A399" i="36"/>
  <c r="AL399" i="36" s="1"/>
  <c r="AL398" i="36"/>
  <c r="AG398" i="36"/>
  <c r="AF398" i="36"/>
  <c r="AB398" i="36"/>
  <c r="Z398" i="36"/>
  <c r="Y398" i="36"/>
  <c r="X398" i="36"/>
  <c r="V398" i="36"/>
  <c r="W398" i="36" s="1"/>
  <c r="G398" i="36"/>
  <c r="F398" i="36"/>
  <c r="E398" i="36"/>
  <c r="D398" i="36"/>
  <c r="A398" i="36"/>
  <c r="B398" i="36" s="1"/>
  <c r="C398" i="36" s="1"/>
  <c r="AL397" i="36"/>
  <c r="AG397" i="36"/>
  <c r="AF397" i="36"/>
  <c r="AD397" i="36"/>
  <c r="Z397" i="36"/>
  <c r="Y397" i="36"/>
  <c r="X397" i="36"/>
  <c r="W397" i="36"/>
  <c r="V397" i="36"/>
  <c r="AB397" i="36" s="1"/>
  <c r="D397" i="36"/>
  <c r="A397" i="36"/>
  <c r="B397" i="36" s="1"/>
  <c r="AL396" i="36"/>
  <c r="AG396" i="36"/>
  <c r="AF396" i="36"/>
  <c r="Z396" i="36"/>
  <c r="Y396" i="36"/>
  <c r="X396" i="36"/>
  <c r="AD396" i="36" s="1"/>
  <c r="W396" i="36"/>
  <c r="V396" i="36"/>
  <c r="AB396" i="36" s="1"/>
  <c r="E396" i="36"/>
  <c r="C396" i="36"/>
  <c r="A396" i="36"/>
  <c r="B396" i="36" s="1"/>
  <c r="AL395" i="36"/>
  <c r="AG395" i="36"/>
  <c r="AF395" i="36"/>
  <c r="Z395" i="36"/>
  <c r="Y395" i="36"/>
  <c r="X395" i="36"/>
  <c r="AD395" i="36" s="1"/>
  <c r="W395" i="36"/>
  <c r="V395" i="36"/>
  <c r="AB395" i="36" s="1"/>
  <c r="A395" i="36"/>
  <c r="B395" i="36" s="1"/>
  <c r="AL394" i="36"/>
  <c r="AG394" i="36"/>
  <c r="AF394" i="36"/>
  <c r="Z394" i="36"/>
  <c r="Y394" i="36"/>
  <c r="X394" i="36"/>
  <c r="AD394" i="36" s="1"/>
  <c r="W394" i="36"/>
  <c r="V394" i="36"/>
  <c r="AB394" i="36" s="1"/>
  <c r="A394" i="36"/>
  <c r="B394" i="36" s="1"/>
  <c r="AL393" i="36"/>
  <c r="AG393" i="36"/>
  <c r="AF393" i="36"/>
  <c r="Z393" i="36"/>
  <c r="Y393" i="36"/>
  <c r="X393" i="36"/>
  <c r="AD393" i="36" s="1"/>
  <c r="W393" i="36"/>
  <c r="V393" i="36"/>
  <c r="AB393" i="36" s="1"/>
  <c r="A393" i="36"/>
  <c r="B393" i="36" s="1"/>
  <c r="AG392" i="36"/>
  <c r="AF392" i="36"/>
  <c r="Z392" i="36"/>
  <c r="Y392" i="36"/>
  <c r="X392" i="36"/>
  <c r="AD392" i="36" s="1"/>
  <c r="W392" i="36"/>
  <c r="V392" i="36"/>
  <c r="AB392" i="36" s="1"/>
  <c r="A392" i="36"/>
  <c r="B392" i="36" s="1"/>
  <c r="AG391" i="36"/>
  <c r="AF391" i="36"/>
  <c r="Z391" i="36"/>
  <c r="Y391" i="36"/>
  <c r="X391" i="36"/>
  <c r="V391" i="36"/>
  <c r="AD391" i="36" s="1"/>
  <c r="G391" i="36"/>
  <c r="F391" i="36"/>
  <c r="E391" i="36"/>
  <c r="B391" i="36"/>
  <c r="D391" i="36" s="1"/>
  <c r="A391" i="36"/>
  <c r="AL391" i="36" s="1"/>
  <c r="AG390" i="36"/>
  <c r="AF390" i="36"/>
  <c r="Z390" i="36"/>
  <c r="Y390" i="36"/>
  <c r="X390" i="36"/>
  <c r="V390" i="36"/>
  <c r="AD390" i="36" s="1"/>
  <c r="G390" i="36"/>
  <c r="A390" i="36"/>
  <c r="B390" i="36" s="1"/>
  <c r="AG389" i="36"/>
  <c r="AF389" i="36"/>
  <c r="Z389" i="36"/>
  <c r="Y389" i="36"/>
  <c r="X389" i="36"/>
  <c r="V389" i="36"/>
  <c r="B389" i="36"/>
  <c r="A389" i="36"/>
  <c r="AL389" i="36" s="1"/>
  <c r="AG388" i="36"/>
  <c r="AF388" i="36"/>
  <c r="Z388" i="36"/>
  <c r="Y388" i="36"/>
  <c r="X388" i="36"/>
  <c r="V388" i="36"/>
  <c r="AB388" i="36" s="1"/>
  <c r="E388" i="36"/>
  <c r="C388" i="36"/>
  <c r="B388" i="36"/>
  <c r="G388" i="36" s="1"/>
  <c r="A388" i="36"/>
  <c r="AL388" i="36" s="1"/>
  <c r="AG387" i="36"/>
  <c r="AF387" i="36"/>
  <c r="AB387" i="36"/>
  <c r="Z387" i="36"/>
  <c r="Y387" i="36"/>
  <c r="X387" i="36"/>
  <c r="AD387" i="36" s="1"/>
  <c r="W387" i="36"/>
  <c r="V387" i="36"/>
  <c r="A387" i="36"/>
  <c r="B387" i="36" s="1"/>
  <c r="AG386" i="36"/>
  <c r="AF386" i="36"/>
  <c r="AB386" i="36"/>
  <c r="Z386" i="36"/>
  <c r="Y386" i="36"/>
  <c r="X386" i="36"/>
  <c r="AD386" i="36" s="1"/>
  <c r="V386" i="36"/>
  <c r="W386" i="36" s="1"/>
  <c r="G386" i="36"/>
  <c r="E386" i="36"/>
  <c r="D386" i="36"/>
  <c r="B386" i="36"/>
  <c r="F386" i="36" s="1"/>
  <c r="A386" i="36"/>
  <c r="AL386" i="36" s="1"/>
  <c r="AG385" i="36"/>
  <c r="AF385" i="36"/>
  <c r="AD385" i="36"/>
  <c r="AB385" i="36"/>
  <c r="Z385" i="36"/>
  <c r="Y385" i="36"/>
  <c r="X385" i="36"/>
  <c r="V385" i="36"/>
  <c r="W385" i="36" s="1"/>
  <c r="A385" i="36"/>
  <c r="B385" i="36" s="1"/>
  <c r="AG384" i="36"/>
  <c r="AF384" i="36"/>
  <c r="AD384" i="36"/>
  <c r="AB384" i="36"/>
  <c r="Z384" i="36"/>
  <c r="Y384" i="36"/>
  <c r="X384" i="36"/>
  <c r="W384" i="36"/>
  <c r="V384" i="36"/>
  <c r="B384" i="36"/>
  <c r="A384" i="36"/>
  <c r="AL384" i="36" s="1"/>
  <c r="AG383" i="36"/>
  <c r="AF383" i="36"/>
  <c r="AD383" i="36"/>
  <c r="AB383" i="36"/>
  <c r="Z383" i="36"/>
  <c r="Y383" i="36"/>
  <c r="X383" i="36"/>
  <c r="V383" i="36"/>
  <c r="W383" i="36" s="1"/>
  <c r="G383" i="36"/>
  <c r="C383" i="36"/>
  <c r="B383" i="36"/>
  <c r="F383" i="36" s="1"/>
  <c r="A383" i="36"/>
  <c r="AL383" i="36" s="1"/>
  <c r="AG382" i="36"/>
  <c r="AF382" i="36"/>
  <c r="AD382" i="36"/>
  <c r="Z382" i="36"/>
  <c r="Y382" i="36"/>
  <c r="X382" i="36"/>
  <c r="W382" i="36"/>
  <c r="V382" i="36"/>
  <c r="AB382" i="36" s="1"/>
  <c r="A382" i="36"/>
  <c r="B382" i="36" s="1"/>
  <c r="AG381" i="36"/>
  <c r="AF381" i="36"/>
  <c r="Z381" i="36"/>
  <c r="Y381" i="36"/>
  <c r="X381" i="36"/>
  <c r="W381" i="36"/>
  <c r="V381" i="36"/>
  <c r="A381" i="36"/>
  <c r="B381" i="36" s="1"/>
  <c r="AL380" i="36"/>
  <c r="AG380" i="36"/>
  <c r="AF380" i="36"/>
  <c r="AB380" i="36"/>
  <c r="Z380" i="36"/>
  <c r="Y380" i="36"/>
  <c r="X380" i="36"/>
  <c r="V380" i="36"/>
  <c r="AD380" i="36" s="1"/>
  <c r="A380" i="36"/>
  <c r="B380" i="36" s="1"/>
  <c r="AL379" i="36"/>
  <c r="AG379" i="36"/>
  <c r="AF379" i="36"/>
  <c r="AD379" i="36"/>
  <c r="AB379" i="36"/>
  <c r="Z379" i="36"/>
  <c r="Y379" i="36"/>
  <c r="X379" i="36"/>
  <c r="W379" i="36"/>
  <c r="V379" i="36"/>
  <c r="G379" i="36"/>
  <c r="C379" i="36"/>
  <c r="B379" i="36"/>
  <c r="A379" i="36"/>
  <c r="AG378" i="36"/>
  <c r="AF378" i="36"/>
  <c r="Z378" i="36"/>
  <c r="Y378" i="36"/>
  <c r="X378" i="36"/>
  <c r="V378" i="36"/>
  <c r="D378" i="36"/>
  <c r="B378" i="36"/>
  <c r="A378" i="36"/>
  <c r="AL378" i="36" s="1"/>
  <c r="AG377" i="36"/>
  <c r="AF377" i="36"/>
  <c r="AD377" i="36"/>
  <c r="AB377" i="36"/>
  <c r="Z377" i="36"/>
  <c r="Y377" i="36"/>
  <c r="X377" i="36"/>
  <c r="W377" i="36"/>
  <c r="V377" i="36"/>
  <c r="G377" i="36"/>
  <c r="F377" i="36"/>
  <c r="E377" i="36"/>
  <c r="D377" i="36"/>
  <c r="C377" i="36"/>
  <c r="B377" i="36"/>
  <c r="A377" i="36"/>
  <c r="AL377" i="36" s="1"/>
  <c r="AG376" i="36"/>
  <c r="AF376" i="36"/>
  <c r="Z376" i="36"/>
  <c r="Y376" i="36"/>
  <c r="X376" i="36"/>
  <c r="AD376" i="36" s="1"/>
  <c r="W376" i="36"/>
  <c r="V376" i="36"/>
  <c r="AB376" i="36" s="1"/>
  <c r="A376" i="36"/>
  <c r="AG375" i="36"/>
  <c r="AF375" i="36"/>
  <c r="Z375" i="36"/>
  <c r="Y375" i="36"/>
  <c r="X375" i="36"/>
  <c r="V375" i="36"/>
  <c r="G375" i="36"/>
  <c r="B375" i="36"/>
  <c r="A375" i="36"/>
  <c r="AL375" i="36" s="1"/>
  <c r="AG374" i="36"/>
  <c r="AF374" i="36"/>
  <c r="Z374" i="36"/>
  <c r="Y374" i="36"/>
  <c r="X374" i="36"/>
  <c r="V374" i="36"/>
  <c r="A374" i="36"/>
  <c r="AG373" i="36"/>
  <c r="AF373" i="36"/>
  <c r="AB373" i="36"/>
  <c r="Z373" i="36"/>
  <c r="Y373" i="36"/>
  <c r="X373" i="36"/>
  <c r="W373" i="36"/>
  <c r="V373" i="36"/>
  <c r="G373" i="36"/>
  <c r="D373" i="36"/>
  <c r="B373" i="36"/>
  <c r="A373" i="36"/>
  <c r="AL373" i="36" s="1"/>
  <c r="AG372" i="36"/>
  <c r="AF372" i="36"/>
  <c r="AD372" i="36"/>
  <c r="Z372" i="36"/>
  <c r="Y372" i="36"/>
  <c r="X372" i="36"/>
  <c r="V372" i="36"/>
  <c r="AB372" i="36" s="1"/>
  <c r="E372" i="36"/>
  <c r="C372" i="36"/>
  <c r="B372" i="36"/>
  <c r="G372" i="36" s="1"/>
  <c r="A372" i="36"/>
  <c r="AL372" i="36" s="1"/>
  <c r="AG371" i="36"/>
  <c r="AF371" i="36"/>
  <c r="AB371" i="36"/>
  <c r="Z371" i="36"/>
  <c r="Y371" i="36"/>
  <c r="X371" i="36"/>
  <c r="AD371" i="36" s="1"/>
  <c r="W371" i="36"/>
  <c r="V371" i="36"/>
  <c r="A371" i="36"/>
  <c r="B371" i="36" s="1"/>
  <c r="AG370" i="36"/>
  <c r="AF370" i="36"/>
  <c r="AB370" i="36"/>
  <c r="Z370" i="36"/>
  <c r="Y370" i="36"/>
  <c r="X370" i="36"/>
  <c r="AD370" i="36" s="1"/>
  <c r="W370" i="36"/>
  <c r="V370" i="36"/>
  <c r="G370" i="36"/>
  <c r="E370" i="36"/>
  <c r="D370" i="36"/>
  <c r="B370" i="36"/>
  <c r="F370" i="36" s="1"/>
  <c r="A370" i="36"/>
  <c r="AL370" i="36" s="1"/>
  <c r="AG369" i="36"/>
  <c r="AF369" i="36"/>
  <c r="Z369" i="36"/>
  <c r="Y369" i="36"/>
  <c r="X369" i="36"/>
  <c r="V369" i="36"/>
  <c r="W369" i="36" s="1"/>
  <c r="A369" i="36"/>
  <c r="B369" i="36" s="1"/>
  <c r="AG368" i="36"/>
  <c r="AF368" i="36"/>
  <c r="AD368" i="36"/>
  <c r="AB368" i="36"/>
  <c r="Z368" i="36"/>
  <c r="Y368" i="36"/>
  <c r="X368" i="36"/>
  <c r="W368" i="36"/>
  <c r="V368" i="36"/>
  <c r="B368" i="36"/>
  <c r="A368" i="36"/>
  <c r="AL368" i="36" s="1"/>
  <c r="AG367" i="36"/>
  <c r="AF367" i="36"/>
  <c r="AD367" i="36"/>
  <c r="AB367" i="36"/>
  <c r="Z367" i="36"/>
  <c r="Y367" i="36"/>
  <c r="X367" i="36"/>
  <c r="V367" i="36"/>
  <c r="W367" i="36" s="1"/>
  <c r="G367" i="36"/>
  <c r="C367" i="36"/>
  <c r="B367" i="36"/>
  <c r="F367" i="36" s="1"/>
  <c r="A367" i="36"/>
  <c r="AL367" i="36" s="1"/>
  <c r="AL366" i="36"/>
  <c r="AG366" i="36"/>
  <c r="AF366" i="36"/>
  <c r="Z366" i="36"/>
  <c r="Y366" i="36"/>
  <c r="X366" i="36"/>
  <c r="V366" i="36"/>
  <c r="D366" i="36"/>
  <c r="A366" i="36"/>
  <c r="B366" i="36" s="1"/>
  <c r="AG365" i="36"/>
  <c r="AF365" i="36"/>
  <c r="Z365" i="36"/>
  <c r="Y365" i="36"/>
  <c r="X365" i="36"/>
  <c r="AD365" i="36" s="1"/>
  <c r="W365" i="36"/>
  <c r="V365" i="36"/>
  <c r="AB365" i="36" s="1"/>
  <c r="A365" i="36"/>
  <c r="AL365" i="36" s="1"/>
  <c r="AL364" i="36"/>
  <c r="AG364" i="36"/>
  <c r="AF364" i="36"/>
  <c r="AB364" i="36"/>
  <c r="Z364" i="36"/>
  <c r="Y364" i="36"/>
  <c r="X364" i="36"/>
  <c r="V364" i="36"/>
  <c r="AD364" i="36" s="1"/>
  <c r="F364" i="36"/>
  <c r="B364" i="36"/>
  <c r="A364" i="36"/>
  <c r="AL363" i="36"/>
  <c r="AG363" i="36"/>
  <c r="AF363" i="36"/>
  <c r="AD363" i="36"/>
  <c r="AB363" i="36"/>
  <c r="Z363" i="36"/>
  <c r="Y363" i="36"/>
  <c r="X363" i="36"/>
  <c r="W363" i="36"/>
  <c r="V363" i="36"/>
  <c r="D363" i="36"/>
  <c r="B363" i="36"/>
  <c r="E363" i="36" s="1"/>
  <c r="A363" i="36"/>
  <c r="AG362" i="36"/>
  <c r="AF362" i="36"/>
  <c r="Z362" i="36"/>
  <c r="Y362" i="36"/>
  <c r="X362" i="36"/>
  <c r="V362" i="36"/>
  <c r="G362" i="36"/>
  <c r="B362" i="36"/>
  <c r="F362" i="36" s="1"/>
  <c r="A362" i="36"/>
  <c r="AL362" i="36" s="1"/>
  <c r="AG361" i="36"/>
  <c r="AF361" i="36"/>
  <c r="AB361" i="36"/>
  <c r="Z361" i="36"/>
  <c r="Y361" i="36"/>
  <c r="X361" i="36"/>
  <c r="V361" i="36"/>
  <c r="AD361" i="36" s="1"/>
  <c r="G361" i="36"/>
  <c r="F361" i="36"/>
  <c r="E361" i="36"/>
  <c r="D361" i="36"/>
  <c r="C361" i="36"/>
  <c r="B361" i="36"/>
  <c r="A361" i="36"/>
  <c r="AL361" i="36" s="1"/>
  <c r="AL360" i="36"/>
  <c r="AG360" i="36"/>
  <c r="AF360" i="36"/>
  <c r="AD360" i="36"/>
  <c r="Z360" i="36"/>
  <c r="Y360" i="36"/>
  <c r="X360" i="36"/>
  <c r="W360" i="36"/>
  <c r="V360" i="36"/>
  <c r="AB360" i="36" s="1"/>
  <c r="G360" i="36"/>
  <c r="F360" i="36"/>
  <c r="A360" i="36"/>
  <c r="B360" i="36" s="1"/>
  <c r="C360" i="36" s="1"/>
  <c r="AG359" i="36"/>
  <c r="AF359" i="36"/>
  <c r="Z359" i="36"/>
  <c r="Y359" i="36"/>
  <c r="X359" i="36"/>
  <c r="V359" i="36"/>
  <c r="B359" i="36"/>
  <c r="A359" i="36"/>
  <c r="AL359" i="36" s="1"/>
  <c r="AL358" i="36"/>
  <c r="AG358" i="36"/>
  <c r="AF358" i="36"/>
  <c r="AD358" i="36"/>
  <c r="Z358" i="36"/>
  <c r="Y358" i="36"/>
  <c r="X358" i="36"/>
  <c r="W358" i="36"/>
  <c r="V358" i="36"/>
  <c r="AB358" i="36" s="1"/>
  <c r="G358" i="36"/>
  <c r="F358" i="36"/>
  <c r="A358" i="36"/>
  <c r="B358" i="36" s="1"/>
  <c r="AG357" i="36"/>
  <c r="AF357" i="36"/>
  <c r="AB357" i="36"/>
  <c r="Z357" i="36"/>
  <c r="Y357" i="36"/>
  <c r="X357" i="36"/>
  <c r="V357" i="36"/>
  <c r="AD357" i="36" s="1"/>
  <c r="A357" i="36"/>
  <c r="B357" i="36" s="1"/>
  <c r="AG356" i="36"/>
  <c r="AF356" i="36"/>
  <c r="AB356" i="36"/>
  <c r="Z356" i="36"/>
  <c r="Y356" i="36"/>
  <c r="X356" i="36"/>
  <c r="AD356" i="36" s="1"/>
  <c r="W356" i="36"/>
  <c r="V356" i="36"/>
  <c r="B356" i="36"/>
  <c r="A356" i="36"/>
  <c r="AL356" i="36" s="1"/>
  <c r="AL355" i="36"/>
  <c r="AG355" i="36"/>
  <c r="AF355" i="36"/>
  <c r="AD355" i="36"/>
  <c r="AB355" i="36"/>
  <c r="Z355" i="36"/>
  <c r="Y355" i="36"/>
  <c r="X355" i="36"/>
  <c r="W355" i="36"/>
  <c r="V355" i="36"/>
  <c r="A355" i="36"/>
  <c r="B355" i="36" s="1"/>
  <c r="AG354" i="36"/>
  <c r="AF354" i="36"/>
  <c r="AB354" i="36"/>
  <c r="Z354" i="36"/>
  <c r="Y354" i="36"/>
  <c r="X354" i="36"/>
  <c r="AD354" i="36" s="1"/>
  <c r="W354" i="36"/>
  <c r="V354" i="36"/>
  <c r="B354" i="36"/>
  <c r="A354" i="36"/>
  <c r="AL354" i="36" s="1"/>
  <c r="AG353" i="36"/>
  <c r="AF353" i="36"/>
  <c r="AD353" i="36"/>
  <c r="Z353" i="36"/>
  <c r="Y353" i="36"/>
  <c r="X353" i="36"/>
  <c r="V353" i="36"/>
  <c r="W353" i="36" s="1"/>
  <c r="A353" i="36"/>
  <c r="B353" i="36" s="1"/>
  <c r="AL352" i="36"/>
  <c r="AG352" i="36"/>
  <c r="AF352" i="36"/>
  <c r="AD352" i="36"/>
  <c r="AB352" i="36"/>
  <c r="Z352" i="36"/>
  <c r="Y352" i="36"/>
  <c r="X352" i="36"/>
  <c r="W352" i="36"/>
  <c r="V352" i="36"/>
  <c r="G352" i="36"/>
  <c r="F352" i="36"/>
  <c r="B352" i="36"/>
  <c r="A352" i="36"/>
  <c r="AG351" i="36"/>
  <c r="AF351" i="36"/>
  <c r="AD351" i="36"/>
  <c r="Z351" i="36"/>
  <c r="Y351" i="36"/>
  <c r="X351" i="36"/>
  <c r="V351" i="36"/>
  <c r="W351" i="36" s="1"/>
  <c r="B351" i="36"/>
  <c r="A351" i="36"/>
  <c r="AL351" i="36" s="1"/>
  <c r="AG350" i="36"/>
  <c r="AF350" i="36"/>
  <c r="AD350" i="36"/>
  <c r="Z350" i="36"/>
  <c r="Y350" i="36"/>
  <c r="X350" i="36"/>
  <c r="V350" i="36"/>
  <c r="AB350" i="36" s="1"/>
  <c r="D350" i="36"/>
  <c r="A350" i="36"/>
  <c r="B350" i="36" s="1"/>
  <c r="AG349" i="36"/>
  <c r="AF349" i="36"/>
  <c r="Z349" i="36"/>
  <c r="Y349" i="36"/>
  <c r="X349" i="36"/>
  <c r="AD349" i="36" s="1"/>
  <c r="W349" i="36"/>
  <c r="V349" i="36"/>
  <c r="AB349" i="36" s="1"/>
  <c r="A349" i="36"/>
  <c r="B349" i="36" s="1"/>
  <c r="AL348" i="36"/>
  <c r="AG348" i="36"/>
  <c r="AF348" i="36"/>
  <c r="Z348" i="36"/>
  <c r="Y348" i="36"/>
  <c r="X348" i="36"/>
  <c r="V348" i="36"/>
  <c r="B348" i="36"/>
  <c r="A348" i="36"/>
  <c r="AG347" i="36"/>
  <c r="AF347" i="36"/>
  <c r="AD347" i="36"/>
  <c r="AB347" i="36"/>
  <c r="Z347" i="36"/>
  <c r="Y347" i="36"/>
  <c r="X347" i="36"/>
  <c r="W347" i="36"/>
  <c r="V347" i="36"/>
  <c r="B347" i="36"/>
  <c r="A347" i="36"/>
  <c r="AL347" i="36" s="1"/>
  <c r="AG346" i="36"/>
  <c r="AF346" i="36"/>
  <c r="AB346" i="36"/>
  <c r="Z346" i="36"/>
  <c r="Y346" i="36"/>
  <c r="X346" i="36"/>
  <c r="V346" i="36"/>
  <c r="G346" i="36"/>
  <c r="E346" i="36"/>
  <c r="B346" i="36"/>
  <c r="F346" i="36" s="1"/>
  <c r="A346" i="36"/>
  <c r="AL346" i="36" s="1"/>
  <c r="AG345" i="36"/>
  <c r="AF345" i="36"/>
  <c r="Z345" i="36"/>
  <c r="Y345" i="36"/>
  <c r="X345" i="36"/>
  <c r="V345" i="36"/>
  <c r="AD345" i="36" s="1"/>
  <c r="G345" i="36"/>
  <c r="F345" i="36"/>
  <c r="E345" i="36"/>
  <c r="D345" i="36"/>
  <c r="C345" i="36"/>
  <c r="B345" i="36"/>
  <c r="A345" i="36"/>
  <c r="AL345" i="36" s="1"/>
  <c r="AL344" i="36"/>
  <c r="AG344" i="36"/>
  <c r="AF344" i="36"/>
  <c r="Z344" i="36"/>
  <c r="Y344" i="36"/>
  <c r="X344" i="36"/>
  <c r="AD344" i="36" s="1"/>
  <c r="W344" i="36"/>
  <c r="V344" i="36"/>
  <c r="AB344" i="36" s="1"/>
  <c r="F344" i="36"/>
  <c r="E344" i="36"/>
  <c r="A344" i="36"/>
  <c r="B344" i="36" s="1"/>
  <c r="C344" i="36" s="1"/>
  <c r="AG343" i="36"/>
  <c r="AF343" i="36"/>
  <c r="AB343" i="36"/>
  <c r="Z343" i="36"/>
  <c r="Y343" i="36"/>
  <c r="X343" i="36"/>
  <c r="V343" i="36"/>
  <c r="G343" i="36"/>
  <c r="A343" i="36"/>
  <c r="B343" i="36" s="1"/>
  <c r="AL342" i="36"/>
  <c r="AG342" i="36"/>
  <c r="AF342" i="36"/>
  <c r="AD342" i="36"/>
  <c r="AB342" i="36"/>
  <c r="Z342" i="36"/>
  <c r="Y342" i="36"/>
  <c r="X342" i="36"/>
  <c r="V342" i="36"/>
  <c r="W342" i="36" s="1"/>
  <c r="F342" i="36"/>
  <c r="B342" i="36"/>
  <c r="A342" i="36"/>
  <c r="AL341" i="36"/>
  <c r="AG341" i="36"/>
  <c r="AF341" i="36"/>
  <c r="AB341" i="36"/>
  <c r="Z341" i="36"/>
  <c r="Y341" i="36"/>
  <c r="X341" i="36"/>
  <c r="AD341" i="36" s="1"/>
  <c r="W341" i="36"/>
  <c r="V341" i="36"/>
  <c r="A341" i="36"/>
  <c r="B341" i="36" s="1"/>
  <c r="AG340" i="36"/>
  <c r="AF340" i="36"/>
  <c r="Z340" i="36"/>
  <c r="Y340" i="36"/>
  <c r="X340" i="36"/>
  <c r="V340" i="36"/>
  <c r="B340" i="36"/>
  <c r="A340" i="36"/>
  <c r="AL340" i="36" s="1"/>
  <c r="AG339" i="36"/>
  <c r="AF339" i="36"/>
  <c r="AD339" i="36"/>
  <c r="AB339" i="36"/>
  <c r="Z339" i="36"/>
  <c r="Y339" i="36"/>
  <c r="X339" i="36"/>
  <c r="W339" i="36"/>
  <c r="V339" i="36"/>
  <c r="F339" i="36"/>
  <c r="A339" i="36"/>
  <c r="B339" i="36" s="1"/>
  <c r="G339" i="36" s="1"/>
  <c r="AL338" i="36"/>
  <c r="AG338" i="36"/>
  <c r="AF338" i="36"/>
  <c r="AB338" i="36"/>
  <c r="Z338" i="36"/>
  <c r="Y338" i="36"/>
  <c r="X338" i="36"/>
  <c r="AD338" i="36" s="1"/>
  <c r="W338" i="36"/>
  <c r="V338" i="36"/>
  <c r="A338" i="36"/>
  <c r="B338" i="36" s="1"/>
  <c r="AL337" i="36"/>
  <c r="AG337" i="36"/>
  <c r="AF337" i="36"/>
  <c r="AD337" i="36"/>
  <c r="Z337" i="36"/>
  <c r="Y337" i="36"/>
  <c r="X337" i="36"/>
  <c r="V337" i="36"/>
  <c r="W337" i="36" s="1"/>
  <c r="G337" i="36"/>
  <c r="F337" i="36"/>
  <c r="E337" i="36"/>
  <c r="C337" i="36"/>
  <c r="B337" i="36"/>
  <c r="D337" i="36" s="1"/>
  <c r="A337" i="36"/>
  <c r="AL336" i="36"/>
  <c r="AG336" i="36"/>
  <c r="AF336" i="36"/>
  <c r="AB336" i="36"/>
  <c r="Z336" i="36"/>
  <c r="Y336" i="36"/>
  <c r="X336" i="36"/>
  <c r="V336" i="36"/>
  <c r="AD336" i="36" s="1"/>
  <c r="G336" i="36"/>
  <c r="F336" i="36"/>
  <c r="D336" i="36"/>
  <c r="C336" i="36"/>
  <c r="B336" i="36"/>
  <c r="E336" i="36" s="1"/>
  <c r="A336" i="36"/>
  <c r="AL335" i="36"/>
  <c r="AG335" i="36"/>
  <c r="AF335" i="36"/>
  <c r="AB335" i="36"/>
  <c r="Z335" i="36"/>
  <c r="Y335" i="36"/>
  <c r="X335" i="36"/>
  <c r="V335" i="36"/>
  <c r="AD335" i="36" s="1"/>
  <c r="G335" i="36"/>
  <c r="E335" i="36"/>
  <c r="D335" i="36"/>
  <c r="C335" i="36"/>
  <c r="B335" i="36"/>
  <c r="F335" i="36" s="1"/>
  <c r="A335" i="36"/>
  <c r="AG334" i="36"/>
  <c r="AF334" i="36"/>
  <c r="Z334" i="36"/>
  <c r="Y334" i="36"/>
  <c r="X334" i="36"/>
  <c r="AD334" i="36" s="1"/>
  <c r="W334" i="36"/>
  <c r="V334" i="36"/>
  <c r="AB334" i="36" s="1"/>
  <c r="B334" i="36"/>
  <c r="A334" i="36"/>
  <c r="AL334" i="36" s="1"/>
  <c r="AG333" i="36"/>
  <c r="AF333" i="36"/>
  <c r="AB333" i="36"/>
  <c r="Z333" i="36"/>
  <c r="Y333" i="36"/>
  <c r="X333" i="36"/>
  <c r="AD333" i="36" s="1"/>
  <c r="W333" i="36"/>
  <c r="V333" i="36"/>
  <c r="B333" i="36"/>
  <c r="A333" i="36"/>
  <c r="AL333" i="36" s="1"/>
  <c r="AG332" i="36"/>
  <c r="AF332" i="36"/>
  <c r="AB332" i="36"/>
  <c r="Z332" i="36"/>
  <c r="Y332" i="36"/>
  <c r="X332" i="36"/>
  <c r="V332" i="36"/>
  <c r="A332" i="36"/>
  <c r="AG331" i="36"/>
  <c r="AF331" i="36"/>
  <c r="AB331" i="36"/>
  <c r="Z331" i="36"/>
  <c r="Y331" i="36"/>
  <c r="X331" i="36"/>
  <c r="W331" i="36"/>
  <c r="V331" i="36"/>
  <c r="AD331" i="36" s="1"/>
  <c r="B331" i="36"/>
  <c r="A331" i="36"/>
  <c r="AL331" i="36" s="1"/>
  <c r="AG330" i="36"/>
  <c r="AF330" i="36"/>
  <c r="AB330" i="36"/>
  <c r="Z330" i="36"/>
  <c r="Y330" i="36"/>
  <c r="X330" i="36"/>
  <c r="W330" i="36"/>
  <c r="V330" i="36"/>
  <c r="AD330" i="36" s="1"/>
  <c r="B330" i="36"/>
  <c r="A330" i="36"/>
  <c r="AL330" i="36" s="1"/>
  <c r="AG329" i="36"/>
  <c r="AF329" i="36"/>
  <c r="AB329" i="36"/>
  <c r="Z329" i="36"/>
  <c r="Y329" i="36"/>
  <c r="X329" i="36"/>
  <c r="W329" i="36"/>
  <c r="V329" i="36"/>
  <c r="AD329" i="36" s="1"/>
  <c r="G329" i="36"/>
  <c r="F329" i="36"/>
  <c r="E329" i="36"/>
  <c r="D329" i="36"/>
  <c r="C329" i="36"/>
  <c r="B329" i="36"/>
  <c r="A329" i="36"/>
  <c r="AL329" i="36" s="1"/>
  <c r="AG328" i="36"/>
  <c r="AF328" i="36"/>
  <c r="AD328" i="36"/>
  <c r="Z328" i="36"/>
  <c r="Y328" i="36"/>
  <c r="X328" i="36"/>
  <c r="W328" i="36"/>
  <c r="V328" i="36"/>
  <c r="AB328" i="36" s="1"/>
  <c r="A328" i="36"/>
  <c r="AG327" i="36"/>
  <c r="AF327" i="36"/>
  <c r="Z327" i="36"/>
  <c r="Y327" i="36"/>
  <c r="X327" i="36"/>
  <c r="V327" i="36"/>
  <c r="AD327" i="36" s="1"/>
  <c r="A327" i="36"/>
  <c r="AL326" i="36"/>
  <c r="AG326" i="36"/>
  <c r="AF326" i="36"/>
  <c r="Z326" i="36"/>
  <c r="Y326" i="36"/>
  <c r="X326" i="36"/>
  <c r="V326" i="36"/>
  <c r="AD326" i="36" s="1"/>
  <c r="A326" i="36"/>
  <c r="B326" i="36" s="1"/>
  <c r="AG325" i="36"/>
  <c r="AF325" i="36"/>
  <c r="Z325" i="36"/>
  <c r="Y325" i="36"/>
  <c r="X325" i="36"/>
  <c r="V325" i="36"/>
  <c r="AD325" i="36" s="1"/>
  <c r="A325" i="36"/>
  <c r="B325" i="36" s="1"/>
  <c r="AG324" i="36"/>
  <c r="AF324" i="36"/>
  <c r="AB324" i="36"/>
  <c r="Z324" i="36"/>
  <c r="Y324" i="36"/>
  <c r="X324" i="36"/>
  <c r="W324" i="36"/>
  <c r="V324" i="36"/>
  <c r="AD324" i="36" s="1"/>
  <c r="G324" i="36"/>
  <c r="E324" i="36"/>
  <c r="B324" i="36"/>
  <c r="F324" i="36" s="1"/>
  <c r="A324" i="36"/>
  <c r="AL324" i="36" s="1"/>
  <c r="AL323" i="36"/>
  <c r="AG323" i="36"/>
  <c r="AF323" i="36"/>
  <c r="AB323" i="36"/>
  <c r="Z323" i="36"/>
  <c r="Y323" i="36"/>
  <c r="X323" i="36"/>
  <c r="W323" i="36"/>
  <c r="V323" i="36"/>
  <c r="AD323" i="36" s="1"/>
  <c r="F323" i="36"/>
  <c r="E323" i="36"/>
  <c r="A323" i="36"/>
  <c r="B323" i="36" s="1"/>
  <c r="G323" i="36" s="1"/>
  <c r="AG322" i="36"/>
  <c r="AF322" i="36"/>
  <c r="AB322" i="36"/>
  <c r="Z322" i="36"/>
  <c r="Y322" i="36"/>
  <c r="X322" i="36"/>
  <c r="AD322" i="36" s="1"/>
  <c r="W322" i="36"/>
  <c r="V322" i="36"/>
  <c r="A322" i="36"/>
  <c r="B322" i="36" s="1"/>
  <c r="AG321" i="36"/>
  <c r="AF321" i="36"/>
  <c r="Z321" i="36"/>
  <c r="Y321" i="36"/>
  <c r="X321" i="36"/>
  <c r="V321" i="36"/>
  <c r="W321" i="36" s="1"/>
  <c r="A321" i="36"/>
  <c r="B321" i="36" s="1"/>
  <c r="AL320" i="36"/>
  <c r="AG320" i="36"/>
  <c r="AF320" i="36"/>
  <c r="AD320" i="36"/>
  <c r="Z320" i="36"/>
  <c r="Y320" i="36"/>
  <c r="X320" i="36"/>
  <c r="W320" i="36"/>
  <c r="V320" i="36"/>
  <c r="AB320" i="36" s="1"/>
  <c r="A320" i="36"/>
  <c r="B320" i="36" s="1"/>
  <c r="AL319" i="36"/>
  <c r="AG319" i="36"/>
  <c r="AF319" i="36"/>
  <c r="AD319" i="36"/>
  <c r="Z319" i="36"/>
  <c r="Y319" i="36"/>
  <c r="X319" i="36"/>
  <c r="W319" i="36"/>
  <c r="V319" i="36"/>
  <c r="AB319" i="36" s="1"/>
  <c r="A319" i="36"/>
  <c r="B319" i="36" s="1"/>
  <c r="AL318" i="36"/>
  <c r="AG318" i="36"/>
  <c r="AF318" i="36"/>
  <c r="Z318" i="36"/>
  <c r="Y318" i="36"/>
  <c r="X318" i="36"/>
  <c r="AD318" i="36" s="1"/>
  <c r="W318" i="36"/>
  <c r="V318" i="36"/>
  <c r="AB318" i="36" s="1"/>
  <c r="A318" i="36"/>
  <c r="B318" i="36" s="1"/>
  <c r="AG317" i="36"/>
  <c r="AF317" i="36"/>
  <c r="AB317" i="36"/>
  <c r="Z317" i="36"/>
  <c r="Y317" i="36"/>
  <c r="X317" i="36"/>
  <c r="AD317" i="36" s="1"/>
  <c r="W317" i="36"/>
  <c r="V317" i="36"/>
  <c r="A317" i="36"/>
  <c r="B317" i="36" s="1"/>
  <c r="AG316" i="36"/>
  <c r="AF316" i="36"/>
  <c r="Z316" i="36"/>
  <c r="Y316" i="36"/>
  <c r="X316" i="36"/>
  <c r="V316" i="36"/>
  <c r="A316" i="36"/>
  <c r="B316" i="36" s="1"/>
  <c r="AG315" i="36"/>
  <c r="AF315" i="36"/>
  <c r="AD315" i="36"/>
  <c r="Z315" i="36"/>
  <c r="Y315" i="36"/>
  <c r="X315" i="36"/>
  <c r="W315" i="36"/>
  <c r="V315" i="36"/>
  <c r="AB315" i="36" s="1"/>
  <c r="A315" i="36"/>
  <c r="B315" i="36" s="1"/>
  <c r="AG314" i="36"/>
  <c r="AF314" i="36"/>
  <c r="Z314" i="36"/>
  <c r="Y314" i="36"/>
  <c r="X314" i="36"/>
  <c r="V314" i="36"/>
  <c r="AD314" i="36" s="1"/>
  <c r="F314" i="36"/>
  <c r="E314" i="36"/>
  <c r="B314" i="36"/>
  <c r="G314" i="36" s="1"/>
  <c r="A314" i="36"/>
  <c r="AL314" i="36" s="1"/>
  <c r="AG313" i="36"/>
  <c r="AF313" i="36"/>
  <c r="Z313" i="36"/>
  <c r="Y313" i="36"/>
  <c r="X313" i="36"/>
  <c r="V313" i="36"/>
  <c r="AD313" i="36" s="1"/>
  <c r="F313" i="36"/>
  <c r="E313" i="36"/>
  <c r="B313" i="36"/>
  <c r="G313" i="36" s="1"/>
  <c r="A313" i="36"/>
  <c r="AL313" i="36" s="1"/>
  <c r="AL312" i="36"/>
  <c r="AG312" i="36"/>
  <c r="AF312" i="36"/>
  <c r="Z312" i="36"/>
  <c r="Y312" i="36"/>
  <c r="X312" i="36"/>
  <c r="V312" i="36"/>
  <c r="AB312" i="36" s="1"/>
  <c r="F312" i="36"/>
  <c r="E312" i="36"/>
  <c r="A312" i="36"/>
  <c r="B312" i="36" s="1"/>
  <c r="G312" i="36" s="1"/>
  <c r="AG311" i="36"/>
  <c r="AF311" i="36"/>
  <c r="Z311" i="36"/>
  <c r="Y311" i="36"/>
  <c r="X311" i="36"/>
  <c r="W311" i="36"/>
  <c r="V311" i="36"/>
  <c r="A311" i="36"/>
  <c r="B311" i="36" s="1"/>
  <c r="AL310" i="36"/>
  <c r="AG310" i="36"/>
  <c r="AF310" i="36"/>
  <c r="Z310" i="36"/>
  <c r="Y310" i="36"/>
  <c r="X310" i="36"/>
  <c r="AD310" i="36" s="1"/>
  <c r="W310" i="36"/>
  <c r="V310" i="36"/>
  <c r="AB310" i="36" s="1"/>
  <c r="C310" i="36"/>
  <c r="A310" i="36"/>
  <c r="B310" i="36" s="1"/>
  <c r="AL309" i="36"/>
  <c r="AG309" i="36"/>
  <c r="AF309" i="36"/>
  <c r="Z309" i="36"/>
  <c r="Y309" i="36"/>
  <c r="X309" i="36"/>
  <c r="AD309" i="36" s="1"/>
  <c r="W309" i="36"/>
  <c r="V309" i="36"/>
  <c r="AB309" i="36" s="1"/>
  <c r="A309" i="36"/>
  <c r="B309" i="36" s="1"/>
  <c r="AG308" i="36"/>
  <c r="AF308" i="36"/>
  <c r="AD308" i="36"/>
  <c r="AB308" i="36"/>
  <c r="Z308" i="36"/>
  <c r="Y308" i="36"/>
  <c r="X308" i="36"/>
  <c r="V308" i="36"/>
  <c r="W308" i="36" s="1"/>
  <c r="B308" i="36"/>
  <c r="A308" i="36"/>
  <c r="AL308" i="36" s="1"/>
  <c r="AG307" i="36"/>
  <c r="AF307" i="36"/>
  <c r="AD307" i="36"/>
  <c r="AB307" i="36"/>
  <c r="Z307" i="36"/>
  <c r="Y307" i="36"/>
  <c r="X307" i="36"/>
  <c r="W307" i="36"/>
  <c r="V307" i="36"/>
  <c r="A307" i="36"/>
  <c r="AG306" i="36"/>
  <c r="AF306" i="36"/>
  <c r="AD306" i="36"/>
  <c r="AB306" i="36"/>
  <c r="Z306" i="36"/>
  <c r="Y306" i="36"/>
  <c r="X306" i="36"/>
  <c r="W306" i="36"/>
  <c r="V306" i="36"/>
  <c r="B306" i="36"/>
  <c r="A306" i="36"/>
  <c r="AL306" i="36" s="1"/>
  <c r="AG305" i="36"/>
  <c r="AF305" i="36"/>
  <c r="AD305" i="36"/>
  <c r="AB305" i="36"/>
  <c r="Z305" i="36"/>
  <c r="Y305" i="36"/>
  <c r="X305" i="36"/>
  <c r="V305" i="36"/>
  <c r="W305" i="36" s="1"/>
  <c r="A305" i="36"/>
  <c r="AL304" i="36"/>
  <c r="AG304" i="36"/>
  <c r="AF304" i="36"/>
  <c r="AD304" i="36"/>
  <c r="AB304" i="36"/>
  <c r="Z304" i="36"/>
  <c r="Y304" i="36"/>
  <c r="X304" i="36"/>
  <c r="V304" i="36"/>
  <c r="W304" i="36" s="1"/>
  <c r="G304" i="36"/>
  <c r="F304" i="36"/>
  <c r="A304" i="36"/>
  <c r="B304" i="36" s="1"/>
  <c r="AG303" i="36"/>
  <c r="AF303" i="36"/>
  <c r="AD303" i="36"/>
  <c r="AB303" i="36"/>
  <c r="Z303" i="36"/>
  <c r="Y303" i="36"/>
  <c r="X303" i="36"/>
  <c r="V303" i="36"/>
  <c r="W303" i="36" s="1"/>
  <c r="C303" i="36"/>
  <c r="A303" i="36"/>
  <c r="B303" i="36" s="1"/>
  <c r="AL302" i="36"/>
  <c r="AG302" i="36"/>
  <c r="AF302" i="36"/>
  <c r="AD302" i="36"/>
  <c r="AB302" i="36"/>
  <c r="Z302" i="36"/>
  <c r="Y302" i="36"/>
  <c r="X302" i="36"/>
  <c r="V302" i="36"/>
  <c r="W302" i="36" s="1"/>
  <c r="F302" i="36"/>
  <c r="A302" i="36"/>
  <c r="B302" i="36" s="1"/>
  <c r="AL301" i="36"/>
  <c r="AG301" i="36"/>
  <c r="AF301" i="36"/>
  <c r="AD301" i="36"/>
  <c r="AB301" i="36"/>
  <c r="Z301" i="36"/>
  <c r="Y301" i="36"/>
  <c r="X301" i="36"/>
  <c r="W301" i="36"/>
  <c r="V301" i="36"/>
  <c r="A301" i="36"/>
  <c r="B301" i="36" s="1"/>
  <c r="AG300" i="36"/>
  <c r="AF300" i="36"/>
  <c r="AB300" i="36"/>
  <c r="Z300" i="36"/>
  <c r="Y300" i="36"/>
  <c r="X300" i="36"/>
  <c r="V300" i="36"/>
  <c r="A300" i="36"/>
  <c r="AL299" i="36"/>
  <c r="AG299" i="36"/>
  <c r="AF299" i="36"/>
  <c r="AD299" i="36"/>
  <c r="AB299" i="36"/>
  <c r="Z299" i="36"/>
  <c r="Y299" i="36"/>
  <c r="X299" i="36"/>
  <c r="V299" i="36"/>
  <c r="W299" i="36" s="1"/>
  <c r="G299" i="36"/>
  <c r="B299" i="36"/>
  <c r="A299" i="36"/>
  <c r="AG298" i="36"/>
  <c r="AF298" i="36"/>
  <c r="AB298" i="36"/>
  <c r="Z298" i="36"/>
  <c r="Y298" i="36"/>
  <c r="X298" i="36"/>
  <c r="V298" i="36"/>
  <c r="B298" i="36"/>
  <c r="A298" i="36"/>
  <c r="AL298" i="36" s="1"/>
  <c r="AG297" i="36"/>
  <c r="AF297" i="36"/>
  <c r="AB297" i="36"/>
  <c r="Z297" i="36"/>
  <c r="Y297" i="36"/>
  <c r="X297" i="36"/>
  <c r="V297" i="36"/>
  <c r="G297" i="36"/>
  <c r="E297" i="36"/>
  <c r="B297" i="36"/>
  <c r="A297" i="36"/>
  <c r="AL297" i="36" s="1"/>
  <c r="AG296" i="36"/>
  <c r="AF296" i="36"/>
  <c r="AD296" i="36"/>
  <c r="Z296" i="36"/>
  <c r="Y296" i="36"/>
  <c r="X296" i="36"/>
  <c r="V296" i="36"/>
  <c r="A296" i="36"/>
  <c r="AG295" i="36"/>
  <c r="AF295" i="36"/>
  <c r="Z295" i="36"/>
  <c r="Y295" i="36"/>
  <c r="X295" i="36"/>
  <c r="V295" i="36"/>
  <c r="A295" i="36"/>
  <c r="AL295" i="36" s="1"/>
  <c r="AG294" i="36"/>
  <c r="AF294" i="36"/>
  <c r="Z294" i="36"/>
  <c r="Y294" i="36"/>
  <c r="X294" i="36"/>
  <c r="V294" i="36"/>
  <c r="A294" i="36"/>
  <c r="AL294" i="36" s="1"/>
  <c r="AG293" i="36"/>
  <c r="AF293" i="36"/>
  <c r="AB293" i="36"/>
  <c r="Z293" i="36"/>
  <c r="Y293" i="36"/>
  <c r="X293" i="36"/>
  <c r="V293" i="36"/>
  <c r="B293" i="36"/>
  <c r="A293" i="36"/>
  <c r="AL293" i="36" s="1"/>
  <c r="AG292" i="36"/>
  <c r="AF292" i="36"/>
  <c r="AB292" i="36"/>
  <c r="Z292" i="36"/>
  <c r="Y292" i="36"/>
  <c r="X292" i="36"/>
  <c r="V292" i="36"/>
  <c r="AD292" i="36" s="1"/>
  <c r="D292" i="36"/>
  <c r="A292" i="36"/>
  <c r="B292" i="36" s="1"/>
  <c r="AL291" i="36"/>
  <c r="AG291" i="36"/>
  <c r="AF291" i="36"/>
  <c r="Z291" i="36"/>
  <c r="Y291" i="36"/>
  <c r="X291" i="36"/>
  <c r="AD291" i="36" s="1"/>
  <c r="W291" i="36"/>
  <c r="V291" i="36"/>
  <c r="AB291" i="36" s="1"/>
  <c r="A291" i="36"/>
  <c r="B291" i="36" s="1"/>
  <c r="AL290" i="36"/>
  <c r="AG290" i="36"/>
  <c r="AF290" i="36"/>
  <c r="Z290" i="36"/>
  <c r="Y290" i="36"/>
  <c r="X290" i="36"/>
  <c r="V290" i="36"/>
  <c r="B290" i="36"/>
  <c r="A290" i="36"/>
  <c r="AG289" i="36"/>
  <c r="AF289" i="36"/>
  <c r="AB289" i="36"/>
  <c r="Z289" i="36"/>
  <c r="Y289" i="36"/>
  <c r="X289" i="36"/>
  <c r="AD289" i="36" s="1"/>
  <c r="W289" i="36"/>
  <c r="V289" i="36"/>
  <c r="A289" i="36"/>
  <c r="B289" i="36" s="1"/>
  <c r="AG288" i="36"/>
  <c r="AF288" i="36"/>
  <c r="Z288" i="36"/>
  <c r="Y288" i="36"/>
  <c r="X288" i="36"/>
  <c r="V288" i="36"/>
  <c r="A288" i="36"/>
  <c r="B288" i="36" s="1"/>
  <c r="AG287" i="36"/>
  <c r="AF287" i="36"/>
  <c r="Z287" i="36"/>
  <c r="Y287" i="36"/>
  <c r="X287" i="36"/>
  <c r="V287" i="36"/>
  <c r="AD287" i="36" s="1"/>
  <c r="F287" i="36"/>
  <c r="E287" i="36"/>
  <c r="C287" i="36"/>
  <c r="B287" i="36"/>
  <c r="G287" i="36" s="1"/>
  <c r="A287" i="36"/>
  <c r="AL287" i="36" s="1"/>
  <c r="AG286" i="36"/>
  <c r="AF286" i="36"/>
  <c r="AD286" i="36"/>
  <c r="AB286" i="36"/>
  <c r="Z286" i="36"/>
  <c r="Y286" i="36"/>
  <c r="X286" i="36"/>
  <c r="W286" i="36"/>
  <c r="V286" i="36"/>
  <c r="G286" i="36"/>
  <c r="F286" i="36"/>
  <c r="E286" i="36"/>
  <c r="D286" i="36"/>
  <c r="C286" i="36"/>
  <c r="B286" i="36"/>
  <c r="A286" i="36"/>
  <c r="AL286" i="36" s="1"/>
  <c r="AG285" i="36"/>
  <c r="AF285" i="36"/>
  <c r="Z285" i="36"/>
  <c r="Y285" i="36"/>
  <c r="X285" i="36"/>
  <c r="V285" i="36"/>
  <c r="W285" i="36" s="1"/>
  <c r="G285" i="36"/>
  <c r="F285" i="36"/>
  <c r="E285" i="36"/>
  <c r="D285" i="36"/>
  <c r="A285" i="36"/>
  <c r="B285" i="36" s="1"/>
  <c r="C285" i="36" s="1"/>
  <c r="AG284" i="36"/>
  <c r="AF284" i="36"/>
  <c r="AD284" i="36"/>
  <c r="Z284" i="36"/>
  <c r="Y284" i="36"/>
  <c r="X284" i="36"/>
  <c r="V284" i="36"/>
  <c r="AB284" i="36" s="1"/>
  <c r="F284" i="36"/>
  <c r="A284" i="36"/>
  <c r="B284" i="36" s="1"/>
  <c r="AL283" i="36"/>
  <c r="AG283" i="36"/>
  <c r="AF283" i="36"/>
  <c r="Z283" i="36"/>
  <c r="Y283" i="36"/>
  <c r="X283" i="36"/>
  <c r="V283" i="36"/>
  <c r="AD283" i="36" s="1"/>
  <c r="B283" i="36"/>
  <c r="A283" i="36"/>
  <c r="AL282" i="36"/>
  <c r="AG282" i="36"/>
  <c r="AF282" i="36"/>
  <c r="AD282" i="36"/>
  <c r="AB282" i="36"/>
  <c r="Z282" i="36"/>
  <c r="Y282" i="36"/>
  <c r="X282" i="36"/>
  <c r="V282" i="36"/>
  <c r="W282" i="36" s="1"/>
  <c r="A282" i="36"/>
  <c r="B282" i="36" s="1"/>
  <c r="AG281" i="36"/>
  <c r="AF281" i="36"/>
  <c r="Z281" i="36"/>
  <c r="Y281" i="36"/>
  <c r="X281" i="36"/>
  <c r="AD281" i="36" s="1"/>
  <c r="V281" i="36"/>
  <c r="AB281" i="36" s="1"/>
  <c r="A281" i="36"/>
  <c r="B281" i="36" s="1"/>
  <c r="AG280" i="36"/>
  <c r="AF280" i="36"/>
  <c r="AB280" i="36"/>
  <c r="Z280" i="36"/>
  <c r="Y280" i="36"/>
  <c r="X280" i="36"/>
  <c r="W280" i="36"/>
  <c r="V280" i="36"/>
  <c r="E280" i="36"/>
  <c r="D280" i="36"/>
  <c r="B280" i="36"/>
  <c r="A280" i="36"/>
  <c r="AL280" i="36" s="1"/>
  <c r="AL279" i="36"/>
  <c r="AG279" i="36"/>
  <c r="AF279" i="36"/>
  <c r="AD279" i="36"/>
  <c r="AB279" i="36"/>
  <c r="Z279" i="36"/>
  <c r="Y279" i="36"/>
  <c r="X279" i="36"/>
  <c r="W279" i="36"/>
  <c r="V279" i="36"/>
  <c r="F279" i="36"/>
  <c r="E279" i="36"/>
  <c r="D279" i="36"/>
  <c r="A279" i="36"/>
  <c r="B279" i="36" s="1"/>
  <c r="G279" i="36" s="1"/>
  <c r="AL278" i="36"/>
  <c r="AG278" i="36"/>
  <c r="AF278" i="36"/>
  <c r="AD278" i="36"/>
  <c r="AB278" i="36"/>
  <c r="Z278" i="36"/>
  <c r="Y278" i="36"/>
  <c r="X278" i="36"/>
  <c r="V278" i="36"/>
  <c r="W278" i="36" s="1"/>
  <c r="B278" i="36"/>
  <c r="A278" i="36"/>
  <c r="AG277" i="36"/>
  <c r="AF277" i="36"/>
  <c r="AD277" i="36"/>
  <c r="AB277" i="36"/>
  <c r="Z277" i="36"/>
  <c r="Y277" i="36"/>
  <c r="X277" i="36"/>
  <c r="V277" i="36"/>
  <c r="W277" i="36" s="1"/>
  <c r="G277" i="36"/>
  <c r="E277" i="36"/>
  <c r="B277" i="36"/>
  <c r="D277" i="36" s="1"/>
  <c r="A277" i="36"/>
  <c r="AL277" i="36" s="1"/>
  <c r="AL276" i="36"/>
  <c r="AG276" i="36"/>
  <c r="AF276" i="36"/>
  <c r="Z276" i="36"/>
  <c r="Y276" i="36"/>
  <c r="X276" i="36"/>
  <c r="V276" i="36"/>
  <c r="AD276" i="36" s="1"/>
  <c r="G276" i="36"/>
  <c r="D276" i="36"/>
  <c r="A276" i="36"/>
  <c r="B276" i="36" s="1"/>
  <c r="E276" i="36" s="1"/>
  <c r="AL275" i="36"/>
  <c r="AG275" i="36"/>
  <c r="AF275" i="36"/>
  <c r="Z275" i="36"/>
  <c r="Y275" i="36"/>
  <c r="X275" i="36"/>
  <c r="V275" i="36"/>
  <c r="AB275" i="36" s="1"/>
  <c r="A275" i="36"/>
  <c r="B275" i="36" s="1"/>
  <c r="AG274" i="36"/>
  <c r="AF274" i="36"/>
  <c r="Z274" i="36"/>
  <c r="Y274" i="36"/>
  <c r="X274" i="36"/>
  <c r="V274" i="36"/>
  <c r="A274" i="36"/>
  <c r="B274" i="36" s="1"/>
  <c r="AL273" i="36"/>
  <c r="AG273" i="36"/>
  <c r="AF273" i="36"/>
  <c r="AB273" i="36"/>
  <c r="Z273" i="36"/>
  <c r="Y273" i="36"/>
  <c r="X273" i="36"/>
  <c r="AD273" i="36" s="1"/>
  <c r="W273" i="36"/>
  <c r="V273" i="36"/>
  <c r="B273" i="36"/>
  <c r="E273" i="36" s="1"/>
  <c r="A273" i="36"/>
  <c r="AG272" i="36"/>
  <c r="AF272" i="36"/>
  <c r="Z272" i="36"/>
  <c r="Y272" i="36"/>
  <c r="X272" i="36"/>
  <c r="V272" i="36"/>
  <c r="A272" i="36"/>
  <c r="B272" i="36" s="1"/>
  <c r="AG271" i="36"/>
  <c r="AF271" i="36"/>
  <c r="Z271" i="36"/>
  <c r="Y271" i="36"/>
  <c r="X271" i="36"/>
  <c r="V271" i="36"/>
  <c r="F271" i="36"/>
  <c r="B271" i="36"/>
  <c r="G271" i="36" s="1"/>
  <c r="A271" i="36"/>
  <c r="AL271" i="36" s="1"/>
  <c r="AG270" i="36"/>
  <c r="AF270" i="36"/>
  <c r="AB270" i="36"/>
  <c r="Z270" i="36"/>
  <c r="Y270" i="36"/>
  <c r="X270" i="36"/>
  <c r="AD270" i="36" s="1"/>
  <c r="W270" i="36"/>
  <c r="V270" i="36"/>
  <c r="G270" i="36"/>
  <c r="F270" i="36"/>
  <c r="E270" i="36"/>
  <c r="D270" i="36"/>
  <c r="C270" i="36"/>
  <c r="B270" i="36"/>
  <c r="A270" i="36"/>
  <c r="AL270" i="36" s="1"/>
  <c r="AG269" i="36"/>
  <c r="AF269" i="36"/>
  <c r="AB269" i="36"/>
  <c r="Z269" i="36"/>
  <c r="Y269" i="36"/>
  <c r="X269" i="36"/>
  <c r="V269" i="36"/>
  <c r="W269" i="36" s="1"/>
  <c r="G269" i="36"/>
  <c r="F269" i="36"/>
  <c r="E269" i="36"/>
  <c r="A269" i="36"/>
  <c r="B269" i="36" s="1"/>
  <c r="C269" i="36" s="1"/>
  <c r="AG268" i="36"/>
  <c r="AF268" i="36"/>
  <c r="AD268" i="36"/>
  <c r="Z268" i="36"/>
  <c r="Y268" i="36"/>
  <c r="X268" i="36"/>
  <c r="W268" i="36"/>
  <c r="V268" i="36"/>
  <c r="AB268" i="36" s="1"/>
  <c r="A268" i="36"/>
  <c r="AL267" i="36"/>
  <c r="AG267" i="36"/>
  <c r="AF267" i="36"/>
  <c r="Z267" i="36"/>
  <c r="Y267" i="36"/>
  <c r="X267" i="36"/>
  <c r="W267" i="36"/>
  <c r="V267" i="36"/>
  <c r="A267" i="36"/>
  <c r="B267" i="36" s="1"/>
  <c r="AG266" i="36"/>
  <c r="AF266" i="36"/>
  <c r="AD266" i="36"/>
  <c r="Z266" i="36"/>
  <c r="Y266" i="36"/>
  <c r="X266" i="36"/>
  <c r="V266" i="36"/>
  <c r="AB266" i="36" s="1"/>
  <c r="A266" i="36"/>
  <c r="B266" i="36" s="1"/>
  <c r="AG265" i="36"/>
  <c r="AF265" i="36"/>
  <c r="AD265" i="36"/>
  <c r="Z265" i="36"/>
  <c r="Y265" i="36"/>
  <c r="X265" i="36"/>
  <c r="W265" i="36"/>
  <c r="V265" i="36"/>
  <c r="AB265" i="36" s="1"/>
  <c r="A265" i="36"/>
  <c r="B265" i="36" s="1"/>
  <c r="AG264" i="36"/>
  <c r="AF264" i="36"/>
  <c r="AB264" i="36"/>
  <c r="Z264" i="36"/>
  <c r="Y264" i="36"/>
  <c r="X264" i="36"/>
  <c r="W264" i="36"/>
  <c r="V264" i="36"/>
  <c r="AD264" i="36" s="1"/>
  <c r="E264" i="36"/>
  <c r="C264" i="36"/>
  <c r="B264" i="36"/>
  <c r="A264" i="36"/>
  <c r="AL264" i="36" s="1"/>
  <c r="AL263" i="36"/>
  <c r="AG263" i="36"/>
  <c r="AF263" i="36"/>
  <c r="AB263" i="36"/>
  <c r="Z263" i="36"/>
  <c r="Y263" i="36"/>
  <c r="X263" i="36"/>
  <c r="AD263" i="36" s="1"/>
  <c r="W263" i="36"/>
  <c r="V263" i="36"/>
  <c r="F263" i="36"/>
  <c r="E263" i="36"/>
  <c r="C263" i="36"/>
  <c r="A263" i="36"/>
  <c r="B263" i="36" s="1"/>
  <c r="G263" i="36" s="1"/>
  <c r="AL262" i="36"/>
  <c r="AG262" i="36"/>
  <c r="AF262" i="36"/>
  <c r="AD262" i="36"/>
  <c r="AB262" i="36"/>
  <c r="Z262" i="36"/>
  <c r="Y262" i="36"/>
  <c r="X262" i="36"/>
  <c r="V262" i="36"/>
  <c r="W262" i="36" s="1"/>
  <c r="D262" i="36"/>
  <c r="A262" i="36"/>
  <c r="B262" i="36" s="1"/>
  <c r="AG261" i="36"/>
  <c r="AF261" i="36"/>
  <c r="AB261" i="36"/>
  <c r="Z261" i="36"/>
  <c r="Y261" i="36"/>
  <c r="X261" i="36"/>
  <c r="V261" i="36"/>
  <c r="W261" i="36" s="1"/>
  <c r="B261" i="36"/>
  <c r="A261" i="36"/>
  <c r="AL261" i="36" s="1"/>
  <c r="AG260" i="36"/>
  <c r="AF260" i="36"/>
  <c r="Z260" i="36"/>
  <c r="Y260" i="36"/>
  <c r="X260" i="36"/>
  <c r="V260" i="36"/>
  <c r="AD260" i="36" s="1"/>
  <c r="A260" i="36"/>
  <c r="AL259" i="36"/>
  <c r="AG259" i="36"/>
  <c r="AF259" i="36"/>
  <c r="Z259" i="36"/>
  <c r="Y259" i="36"/>
  <c r="X259" i="36"/>
  <c r="W259" i="36"/>
  <c r="V259" i="36"/>
  <c r="AB259" i="36" s="1"/>
  <c r="B259" i="36"/>
  <c r="A259" i="36"/>
  <c r="AG258" i="36"/>
  <c r="AF258" i="36"/>
  <c r="Z258" i="36"/>
  <c r="Y258" i="36"/>
  <c r="X258" i="36"/>
  <c r="V258" i="36"/>
  <c r="A258" i="36"/>
  <c r="B258" i="36" s="1"/>
  <c r="AG257" i="36"/>
  <c r="AF257" i="36"/>
  <c r="AB257" i="36"/>
  <c r="Z257" i="36"/>
  <c r="Y257" i="36"/>
  <c r="X257" i="36"/>
  <c r="AD257" i="36" s="1"/>
  <c r="W257" i="36"/>
  <c r="V257" i="36"/>
  <c r="A257" i="36"/>
  <c r="B257" i="36" s="1"/>
  <c r="AG256" i="36"/>
  <c r="AF256" i="36"/>
  <c r="AB256" i="36"/>
  <c r="Z256" i="36"/>
  <c r="Y256" i="36"/>
  <c r="X256" i="36"/>
  <c r="V256" i="36"/>
  <c r="A256" i="36"/>
  <c r="B256" i="36" s="1"/>
  <c r="AG255" i="36"/>
  <c r="AF255" i="36"/>
  <c r="Z255" i="36"/>
  <c r="Y255" i="36"/>
  <c r="X255" i="36"/>
  <c r="V255" i="36"/>
  <c r="B255" i="36"/>
  <c r="G255" i="36" s="1"/>
  <c r="A255" i="36"/>
  <c r="AL255" i="36" s="1"/>
  <c r="AG254" i="36"/>
  <c r="AF254" i="36"/>
  <c r="AD254" i="36"/>
  <c r="AB254" i="36"/>
  <c r="Z254" i="36"/>
  <c r="Y254" i="36"/>
  <c r="X254" i="36"/>
  <c r="W254" i="36"/>
  <c r="V254" i="36"/>
  <c r="G254" i="36"/>
  <c r="B254" i="36"/>
  <c r="F254" i="36" s="1"/>
  <c r="A254" i="36"/>
  <c r="AL254" i="36" s="1"/>
  <c r="AG253" i="36"/>
  <c r="AF253" i="36"/>
  <c r="AB253" i="36"/>
  <c r="Z253" i="36"/>
  <c r="Y253" i="36"/>
  <c r="X253" i="36"/>
  <c r="V253" i="36"/>
  <c r="W253" i="36" s="1"/>
  <c r="G253" i="36"/>
  <c r="F253" i="36"/>
  <c r="A253" i="36"/>
  <c r="B253" i="36" s="1"/>
  <c r="E253" i="36" s="1"/>
  <c r="AL252" i="36"/>
  <c r="AG252" i="36"/>
  <c r="AF252" i="36"/>
  <c r="Z252" i="36"/>
  <c r="Y252" i="36"/>
  <c r="X252" i="36"/>
  <c r="W252" i="36"/>
  <c r="V252" i="36"/>
  <c r="AB252" i="36" s="1"/>
  <c r="G252" i="36"/>
  <c r="F252" i="36"/>
  <c r="E252" i="36"/>
  <c r="A252" i="36"/>
  <c r="B252" i="36" s="1"/>
  <c r="C252" i="36" s="1"/>
  <c r="AG251" i="36"/>
  <c r="AF251" i="36"/>
  <c r="AB251" i="36"/>
  <c r="Z251" i="36"/>
  <c r="Y251" i="36"/>
  <c r="X251" i="36"/>
  <c r="W251" i="36"/>
  <c r="V251" i="36"/>
  <c r="B251" i="36"/>
  <c r="A251" i="36"/>
  <c r="AL251" i="36" s="1"/>
  <c r="AG250" i="36"/>
  <c r="AF250" i="36"/>
  <c r="Z250" i="36"/>
  <c r="Y250" i="36"/>
  <c r="X250" i="36"/>
  <c r="V250" i="36"/>
  <c r="AD250" i="36" s="1"/>
  <c r="A250" i="36"/>
  <c r="AL249" i="36"/>
  <c r="AG249" i="36"/>
  <c r="AF249" i="36"/>
  <c r="Z249" i="36"/>
  <c r="Y249" i="36"/>
  <c r="X249" i="36"/>
  <c r="W249" i="36"/>
  <c r="V249" i="36"/>
  <c r="AB249" i="36" s="1"/>
  <c r="B249" i="36"/>
  <c r="A249" i="36"/>
  <c r="AG248" i="36"/>
  <c r="AF248" i="36"/>
  <c r="AB248" i="36"/>
  <c r="Z248" i="36"/>
  <c r="Y248" i="36"/>
  <c r="X248" i="36"/>
  <c r="V248" i="36"/>
  <c r="AD248" i="36" s="1"/>
  <c r="E248" i="36"/>
  <c r="D248" i="36"/>
  <c r="B248" i="36"/>
  <c r="A248" i="36"/>
  <c r="AL248" i="36" s="1"/>
  <c r="AG247" i="36"/>
  <c r="AF247" i="36"/>
  <c r="AD247" i="36"/>
  <c r="AB247" i="36"/>
  <c r="Z247" i="36"/>
  <c r="Y247" i="36"/>
  <c r="X247" i="36"/>
  <c r="W247" i="36"/>
  <c r="V247" i="36"/>
  <c r="F247" i="36"/>
  <c r="E247" i="36"/>
  <c r="D247" i="36"/>
  <c r="A247" i="36"/>
  <c r="B247" i="36" s="1"/>
  <c r="G247" i="36" s="1"/>
  <c r="AL246" i="36"/>
  <c r="AG246" i="36"/>
  <c r="AF246" i="36"/>
  <c r="AD246" i="36"/>
  <c r="AB246" i="36"/>
  <c r="Z246" i="36"/>
  <c r="Y246" i="36"/>
  <c r="X246" i="36"/>
  <c r="V246" i="36"/>
  <c r="W246" i="36" s="1"/>
  <c r="B246" i="36"/>
  <c r="C246" i="36" s="1"/>
  <c r="A246" i="36"/>
  <c r="AG245" i="36"/>
  <c r="AF245" i="36"/>
  <c r="Z245" i="36"/>
  <c r="Y245" i="36"/>
  <c r="X245" i="36"/>
  <c r="V245" i="36"/>
  <c r="B245" i="36"/>
  <c r="D245" i="36" s="1"/>
  <c r="A245" i="36"/>
  <c r="AL245" i="36" s="1"/>
  <c r="AL244" i="36"/>
  <c r="AG244" i="36"/>
  <c r="AF244" i="36"/>
  <c r="Z244" i="36"/>
  <c r="Y244" i="36"/>
  <c r="X244" i="36"/>
  <c r="V244" i="36"/>
  <c r="A244" i="36"/>
  <c r="B244" i="36" s="1"/>
  <c r="E244" i="36" s="1"/>
  <c r="AL243" i="36"/>
  <c r="AG243" i="36"/>
  <c r="AF243" i="36"/>
  <c r="Z243" i="36"/>
  <c r="Y243" i="36"/>
  <c r="X243" i="36"/>
  <c r="V243" i="36"/>
  <c r="G243" i="36"/>
  <c r="A243" i="36"/>
  <c r="B243" i="36" s="1"/>
  <c r="AL242" i="36"/>
  <c r="AG242" i="36"/>
  <c r="AF242" i="36"/>
  <c r="Z242" i="36"/>
  <c r="Y242" i="36"/>
  <c r="X242" i="36"/>
  <c r="W242" i="36"/>
  <c r="V242" i="36"/>
  <c r="AB242" i="36" s="1"/>
  <c r="C242" i="36"/>
  <c r="A242" i="36"/>
  <c r="B242" i="36" s="1"/>
  <c r="AL241" i="36"/>
  <c r="AG241" i="36"/>
  <c r="AF241" i="36"/>
  <c r="AB241" i="36"/>
  <c r="Z241" i="36"/>
  <c r="Y241" i="36"/>
  <c r="X241" i="36"/>
  <c r="AD241" i="36" s="1"/>
  <c r="W241" i="36"/>
  <c r="V241" i="36"/>
  <c r="B241" i="36"/>
  <c r="A241" i="36"/>
  <c r="AG240" i="36"/>
  <c r="AF240" i="36"/>
  <c r="AB240" i="36"/>
  <c r="Z240" i="36"/>
  <c r="Y240" i="36"/>
  <c r="X240" i="36"/>
  <c r="V240" i="36"/>
  <c r="A240" i="36"/>
  <c r="AG239" i="36"/>
  <c r="AF239" i="36"/>
  <c r="Z239" i="36"/>
  <c r="Y239" i="36"/>
  <c r="X239" i="36"/>
  <c r="V239" i="36"/>
  <c r="AD239" i="36" s="1"/>
  <c r="A239" i="36"/>
  <c r="AG238" i="36"/>
  <c r="AF238" i="36"/>
  <c r="Z238" i="36"/>
  <c r="Y238" i="36"/>
  <c r="X238" i="36"/>
  <c r="W238" i="36"/>
  <c r="V238" i="36"/>
  <c r="AD238" i="36" s="1"/>
  <c r="F238" i="36"/>
  <c r="D238" i="36"/>
  <c r="B238" i="36"/>
  <c r="G238" i="36" s="1"/>
  <c r="A238" i="36"/>
  <c r="AL238" i="36" s="1"/>
  <c r="AG237" i="36"/>
  <c r="AF237" i="36"/>
  <c r="Z237" i="36"/>
  <c r="Y237" i="36"/>
  <c r="X237" i="36"/>
  <c r="W237" i="36"/>
  <c r="V237" i="36"/>
  <c r="AD237" i="36" s="1"/>
  <c r="F237" i="36"/>
  <c r="D237" i="36"/>
  <c r="A237" i="36"/>
  <c r="B237" i="36" s="1"/>
  <c r="G237" i="36" s="1"/>
  <c r="AL236" i="36"/>
  <c r="AG236" i="36"/>
  <c r="AF236" i="36"/>
  <c r="Z236" i="36"/>
  <c r="Y236" i="36"/>
  <c r="X236" i="36"/>
  <c r="V236" i="36"/>
  <c r="AB236" i="36" s="1"/>
  <c r="A236" i="36"/>
  <c r="B236" i="36" s="1"/>
  <c r="C236" i="36" s="1"/>
  <c r="AG235" i="36"/>
  <c r="AF235" i="36"/>
  <c r="AB235" i="36"/>
  <c r="Z235" i="36"/>
  <c r="Y235" i="36"/>
  <c r="X235" i="36"/>
  <c r="V235" i="36"/>
  <c r="AD235" i="36" s="1"/>
  <c r="A235" i="36"/>
  <c r="B235" i="36" s="1"/>
  <c r="AG234" i="36"/>
  <c r="AF234" i="36"/>
  <c r="AD234" i="36"/>
  <c r="AB234" i="36"/>
  <c r="Z234" i="36"/>
  <c r="Y234" i="36"/>
  <c r="X234" i="36"/>
  <c r="V234" i="36"/>
  <c r="W234" i="36" s="1"/>
  <c r="A234" i="36"/>
  <c r="B234" i="36" s="1"/>
  <c r="AL233" i="36"/>
  <c r="AG233" i="36"/>
  <c r="AF233" i="36"/>
  <c r="AD233" i="36"/>
  <c r="AB233" i="36"/>
  <c r="Z233" i="36"/>
  <c r="Y233" i="36"/>
  <c r="X233" i="36"/>
  <c r="W233" i="36"/>
  <c r="V233" i="36"/>
  <c r="B233" i="36"/>
  <c r="A233" i="36"/>
  <c r="AG232" i="36"/>
  <c r="AF232" i="36"/>
  <c r="AB232" i="36"/>
  <c r="Z232" i="36"/>
  <c r="Y232" i="36"/>
  <c r="X232" i="36"/>
  <c r="AD232" i="36" s="1"/>
  <c r="W232" i="36"/>
  <c r="V232" i="36"/>
  <c r="B232" i="36"/>
  <c r="A232" i="36"/>
  <c r="AL232" i="36" s="1"/>
  <c r="AL231" i="36"/>
  <c r="AG231" i="36"/>
  <c r="AF231" i="36"/>
  <c r="AD231" i="36"/>
  <c r="AB231" i="36"/>
  <c r="Z231" i="36"/>
  <c r="Y231" i="36"/>
  <c r="X231" i="36"/>
  <c r="W231" i="36"/>
  <c r="V231" i="36"/>
  <c r="A231" i="36"/>
  <c r="B231" i="36" s="1"/>
  <c r="G231" i="36" s="1"/>
  <c r="AL230" i="36"/>
  <c r="AG230" i="36"/>
  <c r="AF230" i="36"/>
  <c r="AD230" i="36"/>
  <c r="AB230" i="36"/>
  <c r="Z230" i="36"/>
  <c r="Y230" i="36"/>
  <c r="X230" i="36"/>
  <c r="V230" i="36"/>
  <c r="W230" i="36" s="1"/>
  <c r="F230" i="36"/>
  <c r="A230" i="36"/>
  <c r="B230" i="36" s="1"/>
  <c r="AL229" i="36"/>
  <c r="AG229" i="36"/>
  <c r="AF229" i="36"/>
  <c r="Z229" i="36"/>
  <c r="Y229" i="36"/>
  <c r="X229" i="36"/>
  <c r="V229" i="36"/>
  <c r="AD229" i="36" s="1"/>
  <c r="A229" i="36"/>
  <c r="B229" i="36" s="1"/>
  <c r="AL228" i="36"/>
  <c r="AG228" i="36"/>
  <c r="AF228" i="36"/>
  <c r="Z228" i="36"/>
  <c r="Y228" i="36"/>
  <c r="X228" i="36"/>
  <c r="V228" i="36"/>
  <c r="AD228" i="36" s="1"/>
  <c r="A228" i="36"/>
  <c r="B228" i="36" s="1"/>
  <c r="AL227" i="36"/>
  <c r="AG227" i="36"/>
  <c r="AF227" i="36"/>
  <c r="Z227" i="36"/>
  <c r="Y227" i="36"/>
  <c r="X227" i="36"/>
  <c r="V227" i="36"/>
  <c r="AD227" i="36" s="1"/>
  <c r="G227" i="36"/>
  <c r="E227" i="36"/>
  <c r="A227" i="36"/>
  <c r="B227" i="36" s="1"/>
  <c r="AL226" i="36"/>
  <c r="AG226" i="36"/>
  <c r="AF226" i="36"/>
  <c r="Z226" i="36"/>
  <c r="Y226" i="36"/>
  <c r="X226" i="36"/>
  <c r="V226" i="36"/>
  <c r="AD226" i="36" s="1"/>
  <c r="F226" i="36"/>
  <c r="A226" i="36"/>
  <c r="B226" i="36" s="1"/>
  <c r="AG225" i="36"/>
  <c r="AF225" i="36"/>
  <c r="AB225" i="36"/>
  <c r="Z225" i="36"/>
  <c r="Y225" i="36"/>
  <c r="X225" i="36"/>
  <c r="AD225" i="36" s="1"/>
  <c r="W225" i="36"/>
  <c r="V225" i="36"/>
  <c r="F225" i="36"/>
  <c r="A225" i="36"/>
  <c r="B225" i="36" s="1"/>
  <c r="AG224" i="36"/>
  <c r="AF224" i="36"/>
  <c r="AB224" i="36"/>
  <c r="Z224" i="36"/>
  <c r="Y224" i="36"/>
  <c r="X224" i="36"/>
  <c r="V224" i="36"/>
  <c r="W224" i="36" s="1"/>
  <c r="A224" i="36"/>
  <c r="B224" i="36" s="1"/>
  <c r="AG223" i="36"/>
  <c r="AF223" i="36"/>
  <c r="Z223" i="36"/>
  <c r="Y223" i="36"/>
  <c r="X223" i="36"/>
  <c r="V223" i="36"/>
  <c r="G223" i="36"/>
  <c r="B223" i="36"/>
  <c r="F223" i="36" s="1"/>
  <c r="A223" i="36"/>
  <c r="AL223" i="36" s="1"/>
  <c r="AG222" i="36"/>
  <c r="AF222" i="36"/>
  <c r="Z222" i="36"/>
  <c r="Y222" i="36"/>
  <c r="X222" i="36"/>
  <c r="V222" i="36"/>
  <c r="A222" i="36"/>
  <c r="B222" i="36" s="1"/>
  <c r="AG221" i="36"/>
  <c r="AF221" i="36"/>
  <c r="AB221" i="36"/>
  <c r="Z221" i="36"/>
  <c r="Y221" i="36"/>
  <c r="X221" i="36"/>
  <c r="AD221" i="36" s="1"/>
  <c r="W221" i="36"/>
  <c r="V221" i="36"/>
  <c r="B221" i="36"/>
  <c r="G221" i="36" s="1"/>
  <c r="A221" i="36"/>
  <c r="AL221" i="36" s="1"/>
  <c r="AG220" i="36"/>
  <c r="AF220" i="36"/>
  <c r="AB220" i="36"/>
  <c r="Z220" i="36"/>
  <c r="Y220" i="36"/>
  <c r="X220" i="36"/>
  <c r="AD220" i="36" s="1"/>
  <c r="V220" i="36"/>
  <c r="W220" i="36" s="1"/>
  <c r="A220" i="36"/>
  <c r="B220" i="36" s="1"/>
  <c r="AG219" i="36"/>
  <c r="AF219" i="36"/>
  <c r="AD219" i="36"/>
  <c r="AB219" i="36"/>
  <c r="Z219" i="36"/>
  <c r="Y219" i="36"/>
  <c r="X219" i="36"/>
  <c r="W219" i="36"/>
  <c r="V219" i="36"/>
  <c r="A219" i="36"/>
  <c r="B219" i="36" s="1"/>
  <c r="AG218" i="36"/>
  <c r="AF218" i="36"/>
  <c r="AD218" i="36"/>
  <c r="AB218" i="36"/>
  <c r="Z218" i="36"/>
  <c r="Y218" i="36"/>
  <c r="X218" i="36"/>
  <c r="V218" i="36"/>
  <c r="W218" i="36" s="1"/>
  <c r="G218" i="36"/>
  <c r="E218" i="36"/>
  <c r="B218" i="36"/>
  <c r="F218" i="36" s="1"/>
  <c r="A218" i="36"/>
  <c r="AL218" i="36" s="1"/>
  <c r="AG217" i="36"/>
  <c r="AF217" i="36"/>
  <c r="AD217" i="36"/>
  <c r="AB217" i="36"/>
  <c r="Z217" i="36"/>
  <c r="Y217" i="36"/>
  <c r="X217" i="36"/>
  <c r="V217" i="36"/>
  <c r="W217" i="36" s="1"/>
  <c r="A217" i="36"/>
  <c r="B217" i="36" s="1"/>
  <c r="AG216" i="36"/>
  <c r="AF216" i="36"/>
  <c r="AD216" i="36"/>
  <c r="Z216" i="36"/>
  <c r="Y216" i="36"/>
  <c r="X216" i="36"/>
  <c r="W216" i="36"/>
  <c r="V216" i="36"/>
  <c r="AB216" i="36" s="1"/>
  <c r="G216" i="36"/>
  <c r="B216" i="36"/>
  <c r="F216" i="36" s="1"/>
  <c r="A216" i="36"/>
  <c r="AL216" i="36" s="1"/>
  <c r="AG215" i="36"/>
  <c r="AF215" i="36"/>
  <c r="Z215" i="36"/>
  <c r="Y215" i="36"/>
  <c r="X215" i="36"/>
  <c r="V215" i="36"/>
  <c r="AD215" i="36" s="1"/>
  <c r="A215" i="36"/>
  <c r="B215" i="36" s="1"/>
  <c r="AG214" i="36"/>
  <c r="AF214" i="36"/>
  <c r="Z214" i="36"/>
  <c r="Y214" i="36"/>
  <c r="X214" i="36"/>
  <c r="W214" i="36"/>
  <c r="V214" i="36"/>
  <c r="AD214" i="36" s="1"/>
  <c r="A214" i="36"/>
  <c r="B214" i="36" s="1"/>
  <c r="AG213" i="36"/>
  <c r="AF213" i="36"/>
  <c r="AB213" i="36"/>
  <c r="Z213" i="36"/>
  <c r="Y213" i="36"/>
  <c r="X213" i="36"/>
  <c r="V213" i="36"/>
  <c r="AD213" i="36" s="1"/>
  <c r="A213" i="36"/>
  <c r="AL213" i="36" s="1"/>
  <c r="AG212" i="36"/>
  <c r="AF212" i="36"/>
  <c r="AB212" i="36"/>
  <c r="Z212" i="36"/>
  <c r="Y212" i="36"/>
  <c r="X212" i="36"/>
  <c r="V212" i="36"/>
  <c r="AD212" i="36" s="1"/>
  <c r="B212" i="36"/>
  <c r="A212" i="36"/>
  <c r="AL212" i="36" s="1"/>
  <c r="AG211" i="36"/>
  <c r="AF211" i="36"/>
  <c r="AD211" i="36"/>
  <c r="AB211" i="36"/>
  <c r="Z211" i="36"/>
  <c r="Y211" i="36"/>
  <c r="X211" i="36"/>
  <c r="W211" i="36"/>
  <c r="V211" i="36"/>
  <c r="A211" i="36"/>
  <c r="B211" i="36" s="1"/>
  <c r="AG210" i="36"/>
  <c r="AF210" i="36"/>
  <c r="AB210" i="36"/>
  <c r="Z210" i="36"/>
  <c r="Y210" i="36"/>
  <c r="X210" i="36"/>
  <c r="V210" i="36"/>
  <c r="AD210" i="36" s="1"/>
  <c r="G210" i="36"/>
  <c r="F210" i="36"/>
  <c r="E210" i="36"/>
  <c r="D210" i="36"/>
  <c r="B210" i="36"/>
  <c r="C210" i="36" s="1"/>
  <c r="A210" i="36"/>
  <c r="AL210" i="36" s="1"/>
  <c r="AG209" i="36"/>
  <c r="AF209" i="36"/>
  <c r="AD209" i="36"/>
  <c r="Z209" i="36"/>
  <c r="Y209" i="36"/>
  <c r="X209" i="36"/>
  <c r="W209" i="36"/>
  <c r="V209" i="36"/>
  <c r="AB209" i="36" s="1"/>
  <c r="A209" i="36"/>
  <c r="B209" i="36" s="1"/>
  <c r="AG208" i="36"/>
  <c r="AF208" i="36"/>
  <c r="Z208" i="36"/>
  <c r="Y208" i="36"/>
  <c r="X208" i="36"/>
  <c r="V208" i="36"/>
  <c r="AD208" i="36" s="1"/>
  <c r="G208" i="36"/>
  <c r="A208" i="36"/>
  <c r="B208" i="36" s="1"/>
  <c r="BG207" i="36"/>
  <c r="AG207" i="36"/>
  <c r="AF207" i="36"/>
  <c r="Z207" i="36"/>
  <c r="Y207" i="36"/>
  <c r="X207" i="36"/>
  <c r="V207" i="36"/>
  <c r="A207" i="36"/>
  <c r="B207" i="36" s="1"/>
  <c r="AG206" i="36"/>
  <c r="AF206" i="36"/>
  <c r="AB206" i="36"/>
  <c r="Z206" i="36"/>
  <c r="Y206" i="36"/>
  <c r="X206" i="36"/>
  <c r="AD206" i="36" s="1"/>
  <c r="W206" i="36"/>
  <c r="V206" i="36"/>
  <c r="C206" i="36"/>
  <c r="B206" i="36"/>
  <c r="A206" i="36"/>
  <c r="AL206" i="36" s="1"/>
  <c r="AG205" i="36"/>
  <c r="AF205" i="36"/>
  <c r="AB205" i="36"/>
  <c r="Z205" i="36"/>
  <c r="Y205" i="36"/>
  <c r="X205" i="36"/>
  <c r="AD205" i="36" s="1"/>
  <c r="V205" i="36"/>
  <c r="W205" i="36" s="1"/>
  <c r="E205" i="36"/>
  <c r="D205" i="36"/>
  <c r="A205" i="36"/>
  <c r="B205" i="36" s="1"/>
  <c r="AG204" i="36"/>
  <c r="AF204" i="36"/>
  <c r="AD204" i="36"/>
  <c r="AB204" i="36"/>
  <c r="Z204" i="36"/>
  <c r="Y204" i="36"/>
  <c r="X204" i="36"/>
  <c r="W204" i="36"/>
  <c r="V204" i="36"/>
  <c r="E204" i="36"/>
  <c r="A204" i="36"/>
  <c r="B204" i="36" s="1"/>
  <c r="AG203" i="36"/>
  <c r="AF203" i="36"/>
  <c r="AD203" i="36"/>
  <c r="AB203" i="36"/>
  <c r="Z203" i="36"/>
  <c r="Y203" i="36"/>
  <c r="X203" i="36"/>
  <c r="V203" i="36"/>
  <c r="W203" i="36" s="1"/>
  <c r="G203" i="36"/>
  <c r="F203" i="36"/>
  <c r="E203" i="36"/>
  <c r="B203" i="36"/>
  <c r="D203" i="36" s="1"/>
  <c r="A203" i="36"/>
  <c r="AL203" i="36" s="1"/>
  <c r="AG202" i="36"/>
  <c r="AF202" i="36"/>
  <c r="AD202" i="36"/>
  <c r="AB202" i="36"/>
  <c r="Z202" i="36"/>
  <c r="Y202" i="36"/>
  <c r="X202" i="36"/>
  <c r="V202" i="36"/>
  <c r="W202" i="36" s="1"/>
  <c r="A202" i="36"/>
  <c r="B202" i="36" s="1"/>
  <c r="AG201" i="36"/>
  <c r="AF201" i="36"/>
  <c r="Z201" i="36"/>
  <c r="Y201" i="36"/>
  <c r="X201" i="36"/>
  <c r="V201" i="36"/>
  <c r="AB201" i="36" s="1"/>
  <c r="G201" i="36"/>
  <c r="B201" i="36"/>
  <c r="A201" i="36"/>
  <c r="AL201" i="36" s="1"/>
  <c r="AG200" i="36"/>
  <c r="AF200" i="36"/>
  <c r="Z200" i="36"/>
  <c r="Y200" i="36"/>
  <c r="X200" i="36"/>
  <c r="V200" i="36"/>
  <c r="A200" i="36"/>
  <c r="B200" i="36" s="1"/>
  <c r="BJ199" i="36"/>
  <c r="AL199" i="36"/>
  <c r="AG199" i="36"/>
  <c r="AF199" i="36"/>
  <c r="AB199" i="36"/>
  <c r="Z199" i="36"/>
  <c r="Y199" i="36"/>
  <c r="X199" i="36"/>
  <c r="V199" i="36"/>
  <c r="AD199" i="36" s="1"/>
  <c r="A199" i="36"/>
  <c r="B199" i="36" s="1"/>
  <c r="AG198" i="36"/>
  <c r="AF198" i="36"/>
  <c r="AB198" i="36"/>
  <c r="Z198" i="36"/>
  <c r="Y198" i="36"/>
  <c r="X198" i="36"/>
  <c r="V198" i="36"/>
  <c r="AD198" i="36" s="1"/>
  <c r="F198" i="36"/>
  <c r="C198" i="36"/>
  <c r="B198" i="36"/>
  <c r="A198" i="36"/>
  <c r="AL198" i="36" s="1"/>
  <c r="AG197" i="36"/>
  <c r="AF197" i="36"/>
  <c r="AD197" i="36"/>
  <c r="AB197" i="36"/>
  <c r="Z197" i="36"/>
  <c r="Y197" i="36"/>
  <c r="X197" i="36"/>
  <c r="W197" i="36"/>
  <c r="V197" i="36"/>
  <c r="D197" i="36"/>
  <c r="A197" i="36"/>
  <c r="B197" i="36" s="1"/>
  <c r="AG196" i="36"/>
  <c r="AF196" i="36"/>
  <c r="Z196" i="36"/>
  <c r="Y196" i="36"/>
  <c r="X196" i="36"/>
  <c r="V196" i="36"/>
  <c r="W196" i="36" s="1"/>
  <c r="G196" i="36"/>
  <c r="F196" i="36"/>
  <c r="E196" i="36"/>
  <c r="D196" i="36"/>
  <c r="B196" i="36"/>
  <c r="C196" i="36" s="1"/>
  <c r="A196" i="36"/>
  <c r="AL196" i="36" s="1"/>
  <c r="AG195" i="36"/>
  <c r="AF195" i="36"/>
  <c r="AD195" i="36"/>
  <c r="Z195" i="36"/>
  <c r="Y195" i="36"/>
  <c r="X195" i="36"/>
  <c r="W195" i="36"/>
  <c r="V195" i="36"/>
  <c r="AB195" i="36" s="1"/>
  <c r="A195" i="36"/>
  <c r="B195" i="36" s="1"/>
  <c r="AL194" i="36"/>
  <c r="AG194" i="36"/>
  <c r="AF194" i="36"/>
  <c r="Z194" i="36"/>
  <c r="Y194" i="36"/>
  <c r="X194" i="36"/>
  <c r="V194" i="36"/>
  <c r="AD194" i="36" s="1"/>
  <c r="G194" i="36"/>
  <c r="A194" i="36"/>
  <c r="B194" i="36" s="1"/>
  <c r="AG193" i="36"/>
  <c r="AF193" i="36"/>
  <c r="AB193" i="36"/>
  <c r="Z193" i="36"/>
  <c r="Y193" i="36"/>
  <c r="X193" i="36"/>
  <c r="AD193" i="36" s="1"/>
  <c r="W193" i="36"/>
  <c r="V193" i="36"/>
  <c r="D193" i="36"/>
  <c r="B193" i="36"/>
  <c r="A193" i="36"/>
  <c r="AL193" i="36" s="1"/>
  <c r="AG192" i="36"/>
  <c r="AF192" i="36"/>
  <c r="AD192" i="36"/>
  <c r="AB192" i="36"/>
  <c r="Z192" i="36"/>
  <c r="Y192" i="36"/>
  <c r="X192" i="36"/>
  <c r="V192" i="36"/>
  <c r="W192" i="36" s="1"/>
  <c r="G192" i="36"/>
  <c r="F192" i="36"/>
  <c r="E192" i="36"/>
  <c r="B192" i="36"/>
  <c r="D192" i="36" s="1"/>
  <c r="A192" i="36"/>
  <c r="AL192" i="36" s="1"/>
  <c r="AG191" i="36"/>
  <c r="AF191" i="36"/>
  <c r="Z191" i="36"/>
  <c r="Y191" i="36"/>
  <c r="X191" i="36"/>
  <c r="V191" i="36"/>
  <c r="A191" i="36"/>
  <c r="B191" i="36" s="1"/>
  <c r="AG190" i="36"/>
  <c r="AF190" i="36"/>
  <c r="AB190" i="36"/>
  <c r="Z190" i="36"/>
  <c r="Y190" i="36"/>
  <c r="X190" i="36"/>
  <c r="V190" i="36"/>
  <c r="F190" i="36"/>
  <c r="B190" i="36"/>
  <c r="A190" i="36"/>
  <c r="AL190" i="36" s="1"/>
  <c r="AG189" i="36"/>
  <c r="AF189" i="36"/>
  <c r="AD189" i="36"/>
  <c r="Z189" i="36"/>
  <c r="Y189" i="36"/>
  <c r="X189" i="36"/>
  <c r="W189" i="36"/>
  <c r="V189" i="36"/>
  <c r="AB189" i="36" s="1"/>
  <c r="E189" i="36"/>
  <c r="A189" i="36"/>
  <c r="B189" i="36" s="1"/>
  <c r="BH188" i="36"/>
  <c r="BF188" i="36"/>
  <c r="AG188" i="36"/>
  <c r="AF188" i="36"/>
  <c r="Z188" i="36"/>
  <c r="Y188" i="36"/>
  <c r="X188" i="36"/>
  <c r="V188" i="36"/>
  <c r="AB188" i="36" s="1"/>
  <c r="B188" i="36"/>
  <c r="A188" i="36"/>
  <c r="AL188" i="36" s="1"/>
  <c r="AG187" i="36"/>
  <c r="AF187" i="36"/>
  <c r="AB187" i="36"/>
  <c r="Z187" i="36"/>
  <c r="Y187" i="36"/>
  <c r="X187" i="36"/>
  <c r="AD187" i="36" s="1"/>
  <c r="W187" i="36"/>
  <c r="V187" i="36"/>
  <c r="B187" i="36"/>
  <c r="A187" i="36"/>
  <c r="AL187" i="36" s="1"/>
  <c r="BL186" i="36"/>
  <c r="BJ186" i="36"/>
  <c r="AG186" i="36"/>
  <c r="AF186" i="36"/>
  <c r="AD186" i="36"/>
  <c r="AB186" i="36"/>
  <c r="Z186" i="36"/>
  <c r="Y186" i="36"/>
  <c r="X186" i="36"/>
  <c r="V186" i="36"/>
  <c r="W186" i="36" s="1"/>
  <c r="B186" i="36"/>
  <c r="A186" i="36"/>
  <c r="AL186" i="36" s="1"/>
  <c r="AG185" i="36"/>
  <c r="AF185" i="36"/>
  <c r="AD185" i="36"/>
  <c r="Z185" i="36"/>
  <c r="Y185" i="36"/>
  <c r="X185" i="36"/>
  <c r="V185" i="36"/>
  <c r="W185" i="36" s="1"/>
  <c r="C185" i="36"/>
  <c r="A185" i="36"/>
  <c r="B185" i="36" s="1"/>
  <c r="AG184" i="36"/>
  <c r="AF184" i="36"/>
  <c r="AD184" i="36"/>
  <c r="Z184" i="36"/>
  <c r="Y184" i="36"/>
  <c r="X184" i="36"/>
  <c r="W184" i="36"/>
  <c r="V184" i="36"/>
  <c r="AB184" i="36" s="1"/>
  <c r="G184" i="36"/>
  <c r="D184" i="36"/>
  <c r="B184" i="36"/>
  <c r="A184" i="36"/>
  <c r="AL184" i="36" s="1"/>
  <c r="AG183" i="36"/>
  <c r="AF183" i="36"/>
  <c r="Z183" i="36"/>
  <c r="Y183" i="36"/>
  <c r="X183" i="36"/>
  <c r="V183" i="36"/>
  <c r="C183" i="36"/>
  <c r="A183" i="36"/>
  <c r="B183" i="36" s="1"/>
  <c r="BG182" i="36"/>
  <c r="AG182" i="36"/>
  <c r="AF182" i="36"/>
  <c r="AB182" i="36"/>
  <c r="Z182" i="36"/>
  <c r="Y182" i="36"/>
  <c r="X182" i="36"/>
  <c r="V182" i="36"/>
  <c r="AD182" i="36" s="1"/>
  <c r="A182" i="36"/>
  <c r="AL182" i="36" s="1"/>
  <c r="BL181" i="36"/>
  <c r="BI181" i="36"/>
  <c r="BH181" i="36"/>
  <c r="AG181" i="36"/>
  <c r="AF181" i="36"/>
  <c r="AD181" i="36"/>
  <c r="Z181" i="36"/>
  <c r="Y181" i="36"/>
  <c r="X181" i="36"/>
  <c r="W181" i="36"/>
  <c r="V181" i="36"/>
  <c r="AB181" i="36" s="1"/>
  <c r="A181" i="36"/>
  <c r="B181" i="36" s="1"/>
  <c r="AL180" i="36"/>
  <c r="AG180" i="36"/>
  <c r="AF180" i="36"/>
  <c r="Z180" i="36"/>
  <c r="Y180" i="36"/>
  <c r="X180" i="36"/>
  <c r="V180" i="36"/>
  <c r="G180" i="36"/>
  <c r="F180" i="36"/>
  <c r="A180" i="36"/>
  <c r="B180" i="36" s="1"/>
  <c r="AL179" i="36"/>
  <c r="AG179" i="36"/>
  <c r="AF179" i="36"/>
  <c r="Z179" i="36"/>
  <c r="Y179" i="36"/>
  <c r="X179" i="36"/>
  <c r="V179" i="36"/>
  <c r="B179" i="36"/>
  <c r="A179" i="36"/>
  <c r="AG178" i="36"/>
  <c r="AF178" i="36"/>
  <c r="AD178" i="36"/>
  <c r="Z178" i="36"/>
  <c r="Y178" i="36"/>
  <c r="X178" i="36"/>
  <c r="V178" i="36"/>
  <c r="AB178" i="36" s="1"/>
  <c r="A178" i="36"/>
  <c r="AG177" i="36"/>
  <c r="AF177" i="36"/>
  <c r="AB177" i="36"/>
  <c r="Z177" i="36"/>
  <c r="Y177" i="36"/>
  <c r="X177" i="36"/>
  <c r="W177" i="36"/>
  <c r="V177" i="36"/>
  <c r="AD177" i="36" s="1"/>
  <c r="D177" i="36"/>
  <c r="C177" i="36"/>
  <c r="B177" i="36"/>
  <c r="A177" i="36"/>
  <c r="AL177" i="36" s="1"/>
  <c r="AG176" i="36"/>
  <c r="AF176" i="36"/>
  <c r="AD176" i="36"/>
  <c r="AB176" i="36"/>
  <c r="Z176" i="36"/>
  <c r="Y176" i="36"/>
  <c r="X176" i="36"/>
  <c r="W176" i="36"/>
  <c r="V176" i="36"/>
  <c r="E176" i="36"/>
  <c r="D176" i="36"/>
  <c r="C176" i="36"/>
  <c r="A176" i="36"/>
  <c r="B176" i="36" s="1"/>
  <c r="BG175" i="36"/>
  <c r="AG175" i="36"/>
  <c r="AF175" i="36"/>
  <c r="AD175" i="36"/>
  <c r="AB175" i="36"/>
  <c r="Z175" i="36"/>
  <c r="Y175" i="36"/>
  <c r="X175" i="36"/>
  <c r="V175" i="36"/>
  <c r="W175" i="36" s="1"/>
  <c r="G175" i="36"/>
  <c r="E175" i="36"/>
  <c r="B175" i="36"/>
  <c r="A175" i="36"/>
  <c r="AL175" i="36" s="1"/>
  <c r="AL174" i="36"/>
  <c r="AG174" i="36"/>
  <c r="AF174" i="36"/>
  <c r="Z174" i="36"/>
  <c r="Y174" i="36"/>
  <c r="X174" i="36"/>
  <c r="V174" i="36"/>
  <c r="G174" i="36"/>
  <c r="C174" i="36"/>
  <c r="A174" i="36"/>
  <c r="B174" i="36" s="1"/>
  <c r="AG173" i="36"/>
  <c r="AF173" i="36"/>
  <c r="AD173" i="36"/>
  <c r="Z173" i="36"/>
  <c r="Y173" i="36"/>
  <c r="X173" i="36"/>
  <c r="V173" i="36"/>
  <c r="AB173" i="36" s="1"/>
  <c r="B173" i="36"/>
  <c r="A173" i="36"/>
  <c r="AL173" i="36" s="1"/>
  <c r="AG172" i="36"/>
  <c r="AF172" i="36"/>
  <c r="Z172" i="36"/>
  <c r="Y172" i="36"/>
  <c r="X172" i="36"/>
  <c r="V172" i="36"/>
  <c r="A172" i="36"/>
  <c r="B172" i="36" s="1"/>
  <c r="AG171" i="36"/>
  <c r="AF171" i="36"/>
  <c r="Z171" i="36"/>
  <c r="Y171" i="36"/>
  <c r="X171" i="36"/>
  <c r="W171" i="36"/>
  <c r="V171" i="36"/>
  <c r="A171" i="36"/>
  <c r="B171" i="36" s="1"/>
  <c r="AG170" i="36"/>
  <c r="AF170" i="36"/>
  <c r="AB170" i="36"/>
  <c r="Z170" i="36"/>
  <c r="Y170" i="36"/>
  <c r="X170" i="36"/>
  <c r="V170" i="36"/>
  <c r="AD170" i="36" s="1"/>
  <c r="A170" i="36"/>
  <c r="AL170" i="36" s="1"/>
  <c r="AG169" i="36"/>
  <c r="AF169" i="36"/>
  <c r="Z169" i="36"/>
  <c r="Y169" i="36"/>
  <c r="X169" i="36"/>
  <c r="V169" i="36"/>
  <c r="F169" i="36"/>
  <c r="C169" i="36"/>
  <c r="B169" i="36"/>
  <c r="A169" i="36"/>
  <c r="AL169" i="36" s="1"/>
  <c r="AG168" i="36"/>
  <c r="AF168" i="36"/>
  <c r="AD168" i="36"/>
  <c r="AB168" i="36"/>
  <c r="Z168" i="36"/>
  <c r="Y168" i="36"/>
  <c r="X168" i="36"/>
  <c r="W168" i="36"/>
  <c r="V168" i="36"/>
  <c r="G168" i="36"/>
  <c r="E168" i="36"/>
  <c r="D168" i="36"/>
  <c r="C168" i="36"/>
  <c r="B168" i="36"/>
  <c r="F168" i="36" s="1"/>
  <c r="A168" i="36"/>
  <c r="AL168" i="36" s="1"/>
  <c r="AG167" i="36"/>
  <c r="AF167" i="36"/>
  <c r="AB167" i="36"/>
  <c r="Z167" i="36"/>
  <c r="Y167" i="36"/>
  <c r="X167" i="36"/>
  <c r="V167" i="36"/>
  <c r="W167" i="36" s="1"/>
  <c r="G167" i="36"/>
  <c r="F167" i="36"/>
  <c r="E167" i="36"/>
  <c r="D167" i="36"/>
  <c r="C167" i="36"/>
  <c r="B167" i="36"/>
  <c r="A167" i="36"/>
  <c r="AL167" i="36" s="1"/>
  <c r="AG166" i="36"/>
  <c r="AF166" i="36"/>
  <c r="AD166" i="36"/>
  <c r="Z166" i="36"/>
  <c r="Y166" i="36"/>
  <c r="X166" i="36"/>
  <c r="W166" i="36"/>
  <c r="V166" i="36"/>
  <c r="AB166" i="36" s="1"/>
  <c r="A166" i="36"/>
  <c r="B166" i="36" s="1"/>
  <c r="AG165" i="36"/>
  <c r="AF165" i="36"/>
  <c r="Z165" i="36"/>
  <c r="Y165" i="36"/>
  <c r="X165" i="36"/>
  <c r="V165" i="36"/>
  <c r="A165" i="36"/>
  <c r="B165" i="36" s="1"/>
  <c r="AL164" i="36"/>
  <c r="AG164" i="36"/>
  <c r="AF164" i="36"/>
  <c r="Z164" i="36"/>
  <c r="Y164" i="36"/>
  <c r="X164" i="36"/>
  <c r="W164" i="36"/>
  <c r="V164" i="36"/>
  <c r="AD164" i="36" s="1"/>
  <c r="B164" i="36"/>
  <c r="A164" i="36"/>
  <c r="AG163" i="36"/>
  <c r="AF163" i="36"/>
  <c r="AD163" i="36"/>
  <c r="Z163" i="36"/>
  <c r="Y163" i="36"/>
  <c r="X163" i="36"/>
  <c r="W163" i="36"/>
  <c r="V163" i="36"/>
  <c r="AB163" i="36" s="1"/>
  <c r="A163" i="36"/>
  <c r="B163" i="36" s="1"/>
  <c r="AG162" i="36"/>
  <c r="AF162" i="36"/>
  <c r="AB162" i="36"/>
  <c r="Z162" i="36"/>
  <c r="Y162" i="36"/>
  <c r="X162" i="36"/>
  <c r="W162" i="36"/>
  <c r="V162" i="36"/>
  <c r="AD162" i="36" s="1"/>
  <c r="D162" i="36"/>
  <c r="C162" i="36"/>
  <c r="B162" i="36"/>
  <c r="A162" i="36"/>
  <c r="AL162" i="36" s="1"/>
  <c r="AG161" i="36"/>
  <c r="AF161" i="36"/>
  <c r="AB161" i="36"/>
  <c r="Z161" i="36"/>
  <c r="Y161" i="36"/>
  <c r="X161" i="36"/>
  <c r="AD161" i="36" s="1"/>
  <c r="W161" i="36"/>
  <c r="V161" i="36"/>
  <c r="A161" i="36"/>
  <c r="AG160" i="36"/>
  <c r="AF160" i="36"/>
  <c r="AB160" i="36"/>
  <c r="Z160" i="36"/>
  <c r="Y160" i="36"/>
  <c r="X160" i="36"/>
  <c r="AD160" i="36" s="1"/>
  <c r="W160" i="36"/>
  <c r="V160" i="36"/>
  <c r="A160" i="36"/>
  <c r="AG159" i="36"/>
  <c r="AF159" i="36"/>
  <c r="Z159" i="36"/>
  <c r="Y159" i="36"/>
  <c r="X159" i="36"/>
  <c r="V159" i="36"/>
  <c r="W159" i="36" s="1"/>
  <c r="G159" i="36"/>
  <c r="F159" i="36"/>
  <c r="B159" i="36"/>
  <c r="D159" i="36" s="1"/>
  <c r="A159" i="36"/>
  <c r="AL159" i="36" s="1"/>
  <c r="AL158" i="36"/>
  <c r="AG158" i="36"/>
  <c r="AF158" i="36"/>
  <c r="Z158" i="36"/>
  <c r="Y158" i="36"/>
  <c r="X158" i="36"/>
  <c r="V158" i="36"/>
  <c r="AD158" i="36" s="1"/>
  <c r="G158" i="36"/>
  <c r="F158" i="36"/>
  <c r="A158" i="36"/>
  <c r="B158" i="36" s="1"/>
  <c r="E158" i="36" s="1"/>
  <c r="AG157" i="36"/>
  <c r="AF157" i="36"/>
  <c r="AD157" i="36"/>
  <c r="Z157" i="36"/>
  <c r="Y157" i="36"/>
  <c r="X157" i="36"/>
  <c r="V157" i="36"/>
  <c r="AB157" i="36" s="1"/>
  <c r="G157" i="36"/>
  <c r="E157" i="36"/>
  <c r="D157" i="36"/>
  <c r="B157" i="36"/>
  <c r="A157" i="36"/>
  <c r="AL157" i="36" s="1"/>
  <c r="AG156" i="36"/>
  <c r="AF156" i="36"/>
  <c r="Z156" i="36"/>
  <c r="Y156" i="36"/>
  <c r="X156" i="36"/>
  <c r="W156" i="36"/>
  <c r="V156" i="36"/>
  <c r="F156" i="36"/>
  <c r="C156" i="36"/>
  <c r="A156" i="36"/>
  <c r="B156" i="36" s="1"/>
  <c r="AL155" i="36"/>
  <c r="AG155" i="36"/>
  <c r="AF155" i="36"/>
  <c r="Z155" i="36"/>
  <c r="Y155" i="36"/>
  <c r="X155" i="36"/>
  <c r="W155" i="36"/>
  <c r="V155" i="36"/>
  <c r="D155" i="36"/>
  <c r="A155" i="36"/>
  <c r="B155" i="36" s="1"/>
  <c r="BH154" i="36"/>
  <c r="AL154" i="36"/>
  <c r="AG154" i="36"/>
  <c r="AF154" i="36"/>
  <c r="AD154" i="36"/>
  <c r="AB154" i="36"/>
  <c r="Z154" i="36"/>
  <c r="Y154" i="36"/>
  <c r="X154" i="36"/>
  <c r="W154" i="36"/>
  <c r="V154" i="36"/>
  <c r="D154" i="36"/>
  <c r="A154" i="36"/>
  <c r="B154" i="36" s="1"/>
  <c r="AG153" i="36"/>
  <c r="AF153" i="36"/>
  <c r="AB153" i="36"/>
  <c r="Z153" i="36"/>
  <c r="Y153" i="36"/>
  <c r="X153" i="36"/>
  <c r="AD153" i="36" s="1"/>
  <c r="W153" i="36"/>
  <c r="V153" i="36"/>
  <c r="C153" i="36"/>
  <c r="B153" i="36"/>
  <c r="A153" i="36"/>
  <c r="AL153" i="36" s="1"/>
  <c r="BH152" i="36"/>
  <c r="AG152" i="36"/>
  <c r="AF152" i="36"/>
  <c r="AD152" i="36"/>
  <c r="Z152" i="36"/>
  <c r="Y152" i="36"/>
  <c r="X152" i="36"/>
  <c r="W152" i="36"/>
  <c r="V152" i="36"/>
  <c r="AB152" i="36" s="1"/>
  <c r="A152" i="36"/>
  <c r="AG151" i="36"/>
  <c r="AF151" i="36"/>
  <c r="AB151" i="36"/>
  <c r="Z151" i="36"/>
  <c r="Y151" i="36"/>
  <c r="X151" i="36"/>
  <c r="V151" i="36"/>
  <c r="G151" i="36"/>
  <c r="B151" i="36"/>
  <c r="A151" i="36"/>
  <c r="AL151" i="36" s="1"/>
  <c r="AL150" i="36"/>
  <c r="AG150" i="36"/>
  <c r="AF150" i="36"/>
  <c r="Z150" i="36"/>
  <c r="Y150" i="36"/>
  <c r="X150" i="36"/>
  <c r="V150" i="36"/>
  <c r="AD150" i="36" s="1"/>
  <c r="A150" i="36"/>
  <c r="B150" i="36" s="1"/>
  <c r="AL149" i="36"/>
  <c r="AG149" i="36"/>
  <c r="AF149" i="36"/>
  <c r="AD149" i="36"/>
  <c r="Z149" i="36"/>
  <c r="Y149" i="36"/>
  <c r="X149" i="36"/>
  <c r="W149" i="36"/>
  <c r="V149" i="36"/>
  <c r="AB149" i="36" s="1"/>
  <c r="D149" i="36"/>
  <c r="B149" i="36"/>
  <c r="A149" i="36"/>
  <c r="AG148" i="36"/>
  <c r="AF148" i="36"/>
  <c r="Z148" i="36"/>
  <c r="Y148" i="36"/>
  <c r="X148" i="36"/>
  <c r="V148" i="36"/>
  <c r="AB148" i="36" s="1"/>
  <c r="D148" i="36"/>
  <c r="B148" i="36"/>
  <c r="A148" i="36"/>
  <c r="AL148" i="36" s="1"/>
  <c r="AG147" i="36"/>
  <c r="AF147" i="36"/>
  <c r="AB147" i="36"/>
  <c r="Z147" i="36"/>
  <c r="Y147" i="36"/>
  <c r="X147" i="36"/>
  <c r="AD147" i="36" s="1"/>
  <c r="W147" i="36"/>
  <c r="V147" i="36"/>
  <c r="D147" i="36"/>
  <c r="A147" i="36"/>
  <c r="B147" i="36" s="1"/>
  <c r="G147" i="36" s="1"/>
  <c r="AG146" i="36"/>
  <c r="AF146" i="36"/>
  <c r="AB146" i="36"/>
  <c r="Z146" i="36"/>
  <c r="Y146" i="36"/>
  <c r="X146" i="36"/>
  <c r="V146" i="36"/>
  <c r="W146" i="36" s="1"/>
  <c r="A146" i="36"/>
  <c r="AG145" i="36"/>
  <c r="AF145" i="36"/>
  <c r="AD145" i="36"/>
  <c r="AB145" i="36"/>
  <c r="Z145" i="36"/>
  <c r="Y145" i="36"/>
  <c r="X145" i="36"/>
  <c r="W145" i="36"/>
  <c r="V145" i="36"/>
  <c r="F145" i="36"/>
  <c r="E145" i="36"/>
  <c r="B145" i="36"/>
  <c r="D145" i="36" s="1"/>
  <c r="A145" i="36"/>
  <c r="AL145" i="36" s="1"/>
  <c r="AL144" i="36"/>
  <c r="AG144" i="36"/>
  <c r="AF144" i="36"/>
  <c r="AD144" i="36"/>
  <c r="AB144" i="36"/>
  <c r="Z144" i="36"/>
  <c r="Y144" i="36"/>
  <c r="X144" i="36"/>
  <c r="W144" i="36"/>
  <c r="V144" i="36"/>
  <c r="F144" i="36"/>
  <c r="D144" i="36"/>
  <c r="A144" i="36"/>
  <c r="B144" i="36" s="1"/>
  <c r="E144" i="36" s="1"/>
  <c r="AG143" i="36"/>
  <c r="AF143" i="36"/>
  <c r="AB143" i="36"/>
  <c r="Z143" i="36"/>
  <c r="Y143" i="36"/>
  <c r="X143" i="36"/>
  <c r="AD143" i="36" s="1"/>
  <c r="V143" i="36"/>
  <c r="W143" i="36" s="1"/>
  <c r="B143" i="36"/>
  <c r="A143" i="36"/>
  <c r="AL143" i="36" s="1"/>
  <c r="AG142" i="36"/>
  <c r="AF142" i="36"/>
  <c r="AD142" i="36"/>
  <c r="Z142" i="36"/>
  <c r="Y142" i="36"/>
  <c r="X142" i="36"/>
  <c r="V142" i="36"/>
  <c r="AB142" i="36" s="1"/>
  <c r="E142" i="36"/>
  <c r="C142" i="36"/>
  <c r="A142" i="36"/>
  <c r="B142" i="36" s="1"/>
  <c r="AL141" i="36"/>
  <c r="AG141" i="36"/>
  <c r="AF141" i="36"/>
  <c r="AB141" i="36"/>
  <c r="Z141" i="36"/>
  <c r="Y141" i="36"/>
  <c r="X141" i="36"/>
  <c r="W141" i="36"/>
  <c r="V141" i="36"/>
  <c r="AD141" i="36" s="1"/>
  <c r="G141" i="36"/>
  <c r="A141" i="36"/>
  <c r="B141" i="36" s="1"/>
  <c r="AG140" i="36"/>
  <c r="AF140" i="36"/>
  <c r="Z140" i="36"/>
  <c r="Y140" i="36"/>
  <c r="X140" i="36"/>
  <c r="V140" i="36"/>
  <c r="W140" i="36" s="1"/>
  <c r="A140" i="36"/>
  <c r="B140" i="36" s="1"/>
  <c r="AG139" i="36"/>
  <c r="AF139" i="36"/>
  <c r="AD139" i="36"/>
  <c r="AB139" i="36"/>
  <c r="Z139" i="36"/>
  <c r="Y139" i="36"/>
  <c r="X139" i="36"/>
  <c r="W139" i="36"/>
  <c r="V139" i="36"/>
  <c r="F139" i="36"/>
  <c r="C139" i="36"/>
  <c r="B139" i="36"/>
  <c r="A139" i="36"/>
  <c r="AL139" i="36" s="1"/>
  <c r="AG138" i="36"/>
  <c r="AF138" i="36"/>
  <c r="AB138" i="36"/>
  <c r="Z138" i="36"/>
  <c r="Y138" i="36"/>
  <c r="X138" i="36"/>
  <c r="AD138" i="36" s="1"/>
  <c r="W138" i="36"/>
  <c r="V138" i="36"/>
  <c r="D138" i="36"/>
  <c r="B138" i="36"/>
  <c r="A138" i="36"/>
  <c r="AL138" i="36" s="1"/>
  <c r="AG137" i="36"/>
  <c r="AF137" i="36"/>
  <c r="Z137" i="36"/>
  <c r="Y137" i="36"/>
  <c r="X137" i="36"/>
  <c r="V137" i="36"/>
  <c r="A137" i="36"/>
  <c r="AL136" i="36"/>
  <c r="AG136" i="36"/>
  <c r="AF136" i="36"/>
  <c r="Z136" i="36"/>
  <c r="Y136" i="36"/>
  <c r="X136" i="36"/>
  <c r="V136" i="36"/>
  <c r="G136" i="36"/>
  <c r="B136" i="36"/>
  <c r="A136" i="36"/>
  <c r="AL135" i="36"/>
  <c r="AG135" i="36"/>
  <c r="AF135" i="36"/>
  <c r="AB135" i="36"/>
  <c r="Z135" i="36"/>
  <c r="Y135" i="36"/>
  <c r="X135" i="36"/>
  <c r="V135" i="36"/>
  <c r="AD135" i="36" s="1"/>
  <c r="G135" i="36"/>
  <c r="F135" i="36"/>
  <c r="A135" i="36"/>
  <c r="B135" i="36" s="1"/>
  <c r="AG134" i="36"/>
  <c r="AF134" i="36"/>
  <c r="AB134" i="36"/>
  <c r="Z134" i="36"/>
  <c r="Y134" i="36"/>
  <c r="X134" i="36"/>
  <c r="V134" i="36"/>
  <c r="AD134" i="36" s="1"/>
  <c r="A134" i="36"/>
  <c r="AG133" i="36"/>
  <c r="AF133" i="36"/>
  <c r="AD133" i="36"/>
  <c r="Z133" i="36"/>
  <c r="Y133" i="36"/>
  <c r="X133" i="36"/>
  <c r="W133" i="36"/>
  <c r="V133" i="36"/>
  <c r="AB133" i="36" s="1"/>
  <c r="A133" i="36"/>
  <c r="AG132" i="36"/>
  <c r="AF132" i="36"/>
  <c r="AB132" i="36"/>
  <c r="Z132" i="36"/>
  <c r="Y132" i="36"/>
  <c r="X132" i="36"/>
  <c r="V132" i="36"/>
  <c r="AD132" i="36" s="1"/>
  <c r="E132" i="36"/>
  <c r="D132" i="36"/>
  <c r="B132" i="36"/>
  <c r="C132" i="36" s="1"/>
  <c r="A132" i="36"/>
  <c r="AL132" i="36" s="1"/>
  <c r="AG131" i="36"/>
  <c r="AF131" i="36"/>
  <c r="AD131" i="36"/>
  <c r="AB131" i="36"/>
  <c r="Z131" i="36"/>
  <c r="Y131" i="36"/>
  <c r="X131" i="36"/>
  <c r="W131" i="36"/>
  <c r="V131" i="36"/>
  <c r="A131" i="36"/>
  <c r="B131" i="36" s="1"/>
  <c r="F131" i="36" s="1"/>
  <c r="AG130" i="36"/>
  <c r="AF130" i="36"/>
  <c r="AB130" i="36"/>
  <c r="Z130" i="36"/>
  <c r="Y130" i="36"/>
  <c r="X130" i="36"/>
  <c r="V130" i="36"/>
  <c r="AD130" i="36" s="1"/>
  <c r="G130" i="36"/>
  <c r="F130" i="36"/>
  <c r="B130" i="36"/>
  <c r="A130" i="36"/>
  <c r="AL130" i="36" s="1"/>
  <c r="AG129" i="36"/>
  <c r="AF129" i="36"/>
  <c r="AD129" i="36"/>
  <c r="Z129" i="36"/>
  <c r="Y129" i="36"/>
  <c r="X129" i="36"/>
  <c r="V129" i="36"/>
  <c r="A129" i="36"/>
  <c r="B129" i="36" s="1"/>
  <c r="AG128" i="36"/>
  <c r="AF128" i="36"/>
  <c r="Z128" i="36"/>
  <c r="Y128" i="36"/>
  <c r="X128" i="36"/>
  <c r="V128" i="36"/>
  <c r="B128" i="36"/>
  <c r="D128" i="36" s="1"/>
  <c r="A128" i="36"/>
  <c r="AL128" i="36" s="1"/>
  <c r="AG127" i="36"/>
  <c r="AF127" i="36"/>
  <c r="AB127" i="36"/>
  <c r="Z127" i="36"/>
  <c r="Y127" i="36"/>
  <c r="X127" i="36"/>
  <c r="AD127" i="36" s="1"/>
  <c r="W127" i="36"/>
  <c r="V127" i="36"/>
  <c r="B127" i="36"/>
  <c r="A127" i="36"/>
  <c r="AL127" i="36" s="1"/>
  <c r="AL126" i="36"/>
  <c r="AG126" i="36"/>
  <c r="AF126" i="36"/>
  <c r="Z126" i="36"/>
  <c r="Y126" i="36"/>
  <c r="X126" i="36"/>
  <c r="V126" i="36"/>
  <c r="F126" i="36"/>
  <c r="D126" i="36"/>
  <c r="C126" i="36"/>
  <c r="A126" i="36"/>
  <c r="B126" i="36" s="1"/>
  <c r="AG125" i="36"/>
  <c r="AF125" i="36"/>
  <c r="AD125" i="36"/>
  <c r="AB125" i="36"/>
  <c r="Z125" i="36"/>
  <c r="Y125" i="36"/>
  <c r="X125" i="36"/>
  <c r="W125" i="36"/>
  <c r="V125" i="36"/>
  <c r="B125" i="36"/>
  <c r="A125" i="36"/>
  <c r="AL125" i="36" s="1"/>
  <c r="AG124" i="36"/>
  <c r="AF124" i="36"/>
  <c r="Z124" i="36"/>
  <c r="Y124" i="36"/>
  <c r="X124" i="36"/>
  <c r="V124" i="36"/>
  <c r="F124" i="36"/>
  <c r="E124" i="36"/>
  <c r="C124" i="36"/>
  <c r="A124" i="36"/>
  <c r="B124" i="36" s="1"/>
  <c r="AG123" i="36"/>
  <c r="AF123" i="36"/>
  <c r="AD123" i="36"/>
  <c r="AB123" i="36"/>
  <c r="Z123" i="36"/>
  <c r="Y123" i="36"/>
  <c r="X123" i="36"/>
  <c r="W123" i="36"/>
  <c r="V123" i="36"/>
  <c r="A123" i="36"/>
  <c r="B123" i="36" s="1"/>
  <c r="BD122" i="36"/>
  <c r="BC122" i="36"/>
  <c r="BB122" i="36"/>
  <c r="BA122" i="36"/>
  <c r="AG122" i="36"/>
  <c r="AF122" i="36"/>
  <c r="AD122" i="36"/>
  <c r="AB122" i="36"/>
  <c r="Z122" i="36"/>
  <c r="Y122" i="36"/>
  <c r="X122" i="36"/>
  <c r="W122" i="36"/>
  <c r="V122" i="36"/>
  <c r="B122" i="36"/>
  <c r="D122" i="36" s="1"/>
  <c r="A122" i="36"/>
  <c r="AL122" i="36" s="1"/>
  <c r="AL121" i="36"/>
  <c r="AG121" i="36"/>
  <c r="AF121" i="36"/>
  <c r="AB121" i="36"/>
  <c r="Z121" i="36"/>
  <c r="Y121" i="36"/>
  <c r="X121" i="36"/>
  <c r="AD121" i="36" s="1"/>
  <c r="V121" i="36"/>
  <c r="W121" i="36" s="1"/>
  <c r="A121" i="36"/>
  <c r="B121" i="36" s="1"/>
  <c r="AG120" i="36"/>
  <c r="AF120" i="36"/>
  <c r="AD120" i="36"/>
  <c r="AB120" i="36"/>
  <c r="Z120" i="36"/>
  <c r="Y120" i="36"/>
  <c r="X120" i="36"/>
  <c r="V120" i="36"/>
  <c r="W120" i="36" s="1"/>
  <c r="F120" i="36"/>
  <c r="E120" i="36"/>
  <c r="D120" i="36"/>
  <c r="B120" i="36"/>
  <c r="A120" i="36"/>
  <c r="AL120" i="36" s="1"/>
  <c r="AG119" i="36"/>
  <c r="AF119" i="36"/>
  <c r="AD119" i="36"/>
  <c r="AB119" i="36"/>
  <c r="Z119" i="36"/>
  <c r="Y119" i="36"/>
  <c r="X119" i="36"/>
  <c r="W119" i="36"/>
  <c r="V119" i="36"/>
  <c r="G119" i="36"/>
  <c r="F119" i="36"/>
  <c r="E119" i="36"/>
  <c r="C119" i="36"/>
  <c r="A119" i="36"/>
  <c r="B119" i="36" s="1"/>
  <c r="D119" i="36" s="1"/>
  <c r="AG118" i="36"/>
  <c r="AF118" i="36"/>
  <c r="Z118" i="36"/>
  <c r="Y118" i="36"/>
  <c r="X118" i="36"/>
  <c r="V118" i="36"/>
  <c r="A118" i="36"/>
  <c r="B118" i="36" s="1"/>
  <c r="AL117" i="36"/>
  <c r="AG117" i="36"/>
  <c r="AF117" i="36"/>
  <c r="Z117" i="36"/>
  <c r="Y117" i="36"/>
  <c r="X117" i="36"/>
  <c r="V117" i="36"/>
  <c r="AB117" i="36" s="1"/>
  <c r="G117" i="36"/>
  <c r="E117" i="36"/>
  <c r="C117" i="36"/>
  <c r="B117" i="36"/>
  <c r="A117" i="36"/>
  <c r="AG116" i="36"/>
  <c r="AF116" i="36"/>
  <c r="Z116" i="36"/>
  <c r="Y116" i="36"/>
  <c r="X116" i="36"/>
  <c r="V116" i="36"/>
  <c r="B116" i="36"/>
  <c r="F116" i="36" s="1"/>
  <c r="A116" i="36"/>
  <c r="AL116" i="36" s="1"/>
  <c r="AG115" i="36"/>
  <c r="AF115" i="36"/>
  <c r="AB115" i="36"/>
  <c r="Z115" i="36"/>
  <c r="Y115" i="36"/>
  <c r="X115" i="36"/>
  <c r="AD115" i="36" s="1"/>
  <c r="W115" i="36"/>
  <c r="V115" i="36"/>
  <c r="C115" i="36"/>
  <c r="B115" i="36"/>
  <c r="F115" i="36" s="1"/>
  <c r="A115" i="36"/>
  <c r="AL115" i="36" s="1"/>
  <c r="AL114" i="36"/>
  <c r="AG114" i="36"/>
  <c r="AF114" i="36"/>
  <c r="Z114" i="36"/>
  <c r="Y114" i="36"/>
  <c r="X114" i="36"/>
  <c r="V114" i="36"/>
  <c r="F114" i="36"/>
  <c r="E114" i="36"/>
  <c r="C114" i="36"/>
  <c r="A114" i="36"/>
  <c r="B114" i="36" s="1"/>
  <c r="G114" i="36" s="1"/>
  <c r="AG113" i="36"/>
  <c r="AF113" i="36"/>
  <c r="AD113" i="36"/>
  <c r="AB113" i="36"/>
  <c r="Z113" i="36"/>
  <c r="Y113" i="36"/>
  <c r="X113" i="36"/>
  <c r="W113" i="36"/>
  <c r="V113" i="36"/>
  <c r="G113" i="36"/>
  <c r="F113" i="36"/>
  <c r="E113" i="36"/>
  <c r="D113" i="36"/>
  <c r="B113" i="36"/>
  <c r="C113" i="36" s="1"/>
  <c r="A113" i="36"/>
  <c r="AL113" i="36" s="1"/>
  <c r="AG112" i="36"/>
  <c r="AF112" i="36"/>
  <c r="AB112" i="36"/>
  <c r="Z112" i="36"/>
  <c r="Y112" i="36"/>
  <c r="X112" i="36"/>
  <c r="AD112" i="36" s="1"/>
  <c r="V112" i="36"/>
  <c r="W112" i="36" s="1"/>
  <c r="A112" i="36"/>
  <c r="B112" i="36" s="1"/>
  <c r="D112" i="36" s="1"/>
  <c r="AG111" i="36"/>
  <c r="AF111" i="36"/>
  <c r="Z111" i="36"/>
  <c r="Y111" i="36"/>
  <c r="X111" i="36"/>
  <c r="V111" i="36"/>
  <c r="AD111" i="36" s="1"/>
  <c r="G111" i="36"/>
  <c r="F111" i="36"/>
  <c r="D111" i="36"/>
  <c r="A111" i="36"/>
  <c r="B111" i="36" s="1"/>
  <c r="AG110" i="36"/>
  <c r="AF110" i="36"/>
  <c r="AD110" i="36"/>
  <c r="Z110" i="36"/>
  <c r="Y110" i="36"/>
  <c r="X110" i="36"/>
  <c r="V110" i="36"/>
  <c r="AB110" i="36" s="1"/>
  <c r="G110" i="36"/>
  <c r="E110" i="36"/>
  <c r="B110" i="36"/>
  <c r="F110" i="36" s="1"/>
  <c r="A110" i="36"/>
  <c r="AL110" i="36" s="1"/>
  <c r="AL109" i="36"/>
  <c r="AG109" i="36"/>
  <c r="AF109" i="36"/>
  <c r="Z109" i="36"/>
  <c r="Y109" i="36"/>
  <c r="X109" i="36"/>
  <c r="W109" i="36"/>
  <c r="V109" i="36"/>
  <c r="F109" i="36"/>
  <c r="A109" i="36"/>
  <c r="B109" i="36" s="1"/>
  <c r="AG108" i="36"/>
  <c r="AF108" i="36"/>
  <c r="AD108" i="36"/>
  <c r="Z108" i="36"/>
  <c r="Y108" i="36"/>
  <c r="X108" i="36"/>
  <c r="W108" i="36"/>
  <c r="V108" i="36"/>
  <c r="AB108" i="36" s="1"/>
  <c r="A108" i="36"/>
  <c r="B108" i="36" s="1"/>
  <c r="AL107" i="36"/>
  <c r="AG107" i="36"/>
  <c r="AF107" i="36"/>
  <c r="Z107" i="36"/>
  <c r="Y107" i="36"/>
  <c r="X107" i="36"/>
  <c r="V107" i="36"/>
  <c r="C107" i="36"/>
  <c r="B107" i="36"/>
  <c r="A107" i="36"/>
  <c r="AG106" i="36"/>
  <c r="AF106" i="36"/>
  <c r="AD106" i="36"/>
  <c r="AB106" i="36"/>
  <c r="Z106" i="36"/>
  <c r="Y106" i="36"/>
  <c r="X106" i="36"/>
  <c r="W106" i="36"/>
  <c r="V106" i="36"/>
  <c r="C106" i="36"/>
  <c r="B106" i="36"/>
  <c r="A106" i="36"/>
  <c r="AL106" i="36" s="1"/>
  <c r="AL105" i="36"/>
  <c r="AG105" i="36"/>
  <c r="AF105" i="36"/>
  <c r="AB105" i="36"/>
  <c r="Z105" i="36"/>
  <c r="Y105" i="36"/>
  <c r="X105" i="36"/>
  <c r="AD105" i="36" s="1"/>
  <c r="V105" i="36"/>
  <c r="W105" i="36" s="1"/>
  <c r="D105" i="36"/>
  <c r="A105" i="36"/>
  <c r="B105" i="36" s="1"/>
  <c r="AG104" i="36"/>
  <c r="AF104" i="36"/>
  <c r="AD104" i="36"/>
  <c r="AB104" i="36"/>
  <c r="Z104" i="36"/>
  <c r="Y104" i="36"/>
  <c r="X104" i="36"/>
  <c r="V104" i="36"/>
  <c r="W104" i="36" s="1"/>
  <c r="B104" i="36"/>
  <c r="A104" i="36"/>
  <c r="AL104" i="36" s="1"/>
  <c r="AG103" i="36"/>
  <c r="AF103" i="36"/>
  <c r="AD103" i="36"/>
  <c r="AB103" i="36"/>
  <c r="Z103" i="36"/>
  <c r="Y103" i="36"/>
  <c r="X103" i="36"/>
  <c r="W103" i="36"/>
  <c r="V103" i="36"/>
  <c r="A103" i="36"/>
  <c r="B103" i="36" s="1"/>
  <c r="D103" i="36" s="1"/>
  <c r="AG102" i="36"/>
  <c r="AF102" i="36"/>
  <c r="Z102" i="36"/>
  <c r="Y102" i="36"/>
  <c r="X102" i="36"/>
  <c r="V102" i="36"/>
  <c r="A102" i="36"/>
  <c r="B102" i="36" s="1"/>
  <c r="AL101" i="36"/>
  <c r="AG101" i="36"/>
  <c r="AF101" i="36"/>
  <c r="Z101" i="36"/>
  <c r="Y101" i="36"/>
  <c r="X101" i="36"/>
  <c r="W101" i="36"/>
  <c r="V101" i="36"/>
  <c r="AB101" i="36" s="1"/>
  <c r="G101" i="36"/>
  <c r="E101" i="36"/>
  <c r="C101" i="36"/>
  <c r="B101" i="36"/>
  <c r="A101" i="36"/>
  <c r="AG100" i="36"/>
  <c r="AF100" i="36"/>
  <c r="Z100" i="36"/>
  <c r="Y100" i="36"/>
  <c r="X100" i="36"/>
  <c r="W100" i="36"/>
  <c r="V100" i="36"/>
  <c r="A100" i="36"/>
  <c r="AL100" i="36" s="1"/>
  <c r="AG99" i="36"/>
  <c r="AF99" i="36"/>
  <c r="AB99" i="36"/>
  <c r="Z99" i="36"/>
  <c r="Y99" i="36"/>
  <c r="X99" i="36"/>
  <c r="AD99" i="36" s="1"/>
  <c r="W99" i="36"/>
  <c r="V99" i="36"/>
  <c r="B99" i="36"/>
  <c r="F99" i="36" s="1"/>
  <c r="A99" i="36"/>
  <c r="AL99" i="36" s="1"/>
  <c r="AL98" i="36"/>
  <c r="AG98" i="36"/>
  <c r="AF98" i="36"/>
  <c r="Z98" i="36"/>
  <c r="Y98" i="36"/>
  <c r="X98" i="36"/>
  <c r="V98" i="36"/>
  <c r="F98" i="36"/>
  <c r="E98" i="36"/>
  <c r="D98" i="36"/>
  <c r="C98" i="36"/>
  <c r="A98" i="36"/>
  <c r="B98" i="36" s="1"/>
  <c r="G98" i="36" s="1"/>
  <c r="AG97" i="36"/>
  <c r="AF97" i="36"/>
  <c r="AD97" i="36"/>
  <c r="AB97" i="36"/>
  <c r="Z97" i="36"/>
  <c r="Y97" i="36"/>
  <c r="X97" i="36"/>
  <c r="W97" i="36"/>
  <c r="V97" i="36"/>
  <c r="G97" i="36"/>
  <c r="F97" i="36"/>
  <c r="E97" i="36"/>
  <c r="D97" i="36"/>
  <c r="B97" i="36"/>
  <c r="C97" i="36" s="1"/>
  <c r="A97" i="36"/>
  <c r="AL97" i="36" s="1"/>
  <c r="AG96" i="36"/>
  <c r="AF96" i="36"/>
  <c r="AB96" i="36"/>
  <c r="Z96" i="36"/>
  <c r="Y96" i="36"/>
  <c r="X96" i="36"/>
  <c r="AD96" i="36" s="1"/>
  <c r="V96" i="36"/>
  <c r="W96" i="36" s="1"/>
  <c r="A96" i="36"/>
  <c r="B96" i="36" s="1"/>
  <c r="D96" i="36" s="1"/>
  <c r="AL95" i="36"/>
  <c r="AG95" i="36"/>
  <c r="AF95" i="36"/>
  <c r="Z95" i="36"/>
  <c r="Y95" i="36"/>
  <c r="X95" i="36"/>
  <c r="W95" i="36"/>
  <c r="V95" i="36"/>
  <c r="AD95" i="36" s="1"/>
  <c r="A95" i="36"/>
  <c r="B95" i="36" s="1"/>
  <c r="AG94" i="36"/>
  <c r="AF94" i="36"/>
  <c r="AD94" i="36"/>
  <c r="Z94" i="36"/>
  <c r="Y94" i="36"/>
  <c r="X94" i="36"/>
  <c r="V94" i="36"/>
  <c r="AB94" i="36" s="1"/>
  <c r="B94" i="36"/>
  <c r="E94" i="36" s="1"/>
  <c r="A94" i="36"/>
  <c r="AL94" i="36" s="1"/>
  <c r="AG93" i="36"/>
  <c r="AF93" i="36"/>
  <c r="Z93" i="36"/>
  <c r="Y93" i="36"/>
  <c r="X93" i="36"/>
  <c r="V93" i="36"/>
  <c r="F93" i="36"/>
  <c r="A93" i="36"/>
  <c r="B93" i="36" s="1"/>
  <c r="AL92" i="36"/>
  <c r="AG92" i="36"/>
  <c r="AF92" i="36"/>
  <c r="AD92" i="36"/>
  <c r="Z92" i="36"/>
  <c r="Y92" i="36"/>
  <c r="X92" i="36"/>
  <c r="W92" i="36"/>
  <c r="V92" i="36"/>
  <c r="AB92" i="36" s="1"/>
  <c r="A92" i="36"/>
  <c r="B92" i="36" s="1"/>
  <c r="AL91" i="36"/>
  <c r="AI91" i="36"/>
  <c r="AG91" i="36"/>
  <c r="AF91" i="36"/>
  <c r="AD91" i="36"/>
  <c r="AB91" i="36"/>
  <c r="Z91" i="36"/>
  <c r="Y91" i="36"/>
  <c r="X91" i="36"/>
  <c r="W91" i="36"/>
  <c r="V91" i="36"/>
  <c r="F91" i="36"/>
  <c r="D91" i="36"/>
  <c r="C91" i="36"/>
  <c r="B91" i="36"/>
  <c r="A91" i="36"/>
  <c r="AL90" i="36"/>
  <c r="AI90" i="36"/>
  <c r="AG90" i="36"/>
  <c r="AF90" i="36"/>
  <c r="AD90" i="36"/>
  <c r="AB90" i="36"/>
  <c r="Z90" i="36"/>
  <c r="Y90" i="36"/>
  <c r="X90" i="36"/>
  <c r="V90" i="36"/>
  <c r="W90" i="36" s="1"/>
  <c r="B90" i="36"/>
  <c r="A90" i="36"/>
  <c r="AI89" i="36"/>
  <c r="AG89" i="36"/>
  <c r="AF89" i="36"/>
  <c r="AD89" i="36"/>
  <c r="AB89" i="36"/>
  <c r="Z89" i="36"/>
  <c r="Y89" i="36"/>
  <c r="X89" i="36"/>
  <c r="V89" i="36"/>
  <c r="W89" i="36" s="1"/>
  <c r="A89" i="36"/>
  <c r="B89" i="36" s="1"/>
  <c r="BA88" i="36"/>
  <c r="AL88" i="36"/>
  <c r="AI88" i="36"/>
  <c r="AG88" i="36"/>
  <c r="AF88" i="36"/>
  <c r="AB88" i="36"/>
  <c r="Z88" i="36"/>
  <c r="Y88" i="36"/>
  <c r="X88" i="36"/>
  <c r="AD88" i="36" s="1"/>
  <c r="W88" i="36"/>
  <c r="V88" i="36"/>
  <c r="B88" i="36"/>
  <c r="F88" i="36" s="1"/>
  <c r="A88" i="36"/>
  <c r="AL87" i="36"/>
  <c r="AI87" i="36"/>
  <c r="AG87" i="36"/>
  <c r="AF87" i="36"/>
  <c r="AD87" i="36"/>
  <c r="AB87" i="36"/>
  <c r="Z87" i="36"/>
  <c r="Y87" i="36"/>
  <c r="X87" i="36"/>
  <c r="W87" i="36"/>
  <c r="V87" i="36"/>
  <c r="E87" i="36"/>
  <c r="D87" i="36"/>
  <c r="B87" i="36"/>
  <c r="G87" i="36" s="1"/>
  <c r="A87" i="36"/>
  <c r="AI86" i="36"/>
  <c r="AG86" i="36"/>
  <c r="AF86" i="36"/>
  <c r="AD86" i="36"/>
  <c r="AB86" i="36"/>
  <c r="Z86" i="36"/>
  <c r="Y86" i="36"/>
  <c r="X86" i="36"/>
  <c r="V86" i="36"/>
  <c r="W86" i="36" s="1"/>
  <c r="A86" i="36"/>
  <c r="AI85" i="36"/>
  <c r="AG85" i="36"/>
  <c r="AF85" i="36"/>
  <c r="AB85" i="36"/>
  <c r="Z85" i="36"/>
  <c r="Y85" i="36"/>
  <c r="X85" i="36"/>
  <c r="W85" i="36"/>
  <c r="V85" i="36"/>
  <c r="A85" i="36"/>
  <c r="AL84" i="36"/>
  <c r="AI84" i="36"/>
  <c r="AG84" i="36"/>
  <c r="AF84" i="36"/>
  <c r="Z84" i="36"/>
  <c r="Y84" i="36"/>
  <c r="X84" i="36"/>
  <c r="W84" i="36"/>
  <c r="V84" i="36"/>
  <c r="A84" i="36"/>
  <c r="B84" i="36" s="1"/>
  <c r="AI83" i="36"/>
  <c r="AG83" i="36"/>
  <c r="AF83" i="36"/>
  <c r="AB83" i="36"/>
  <c r="Z83" i="36"/>
  <c r="Y83" i="36"/>
  <c r="X83" i="36"/>
  <c r="AD83" i="36" s="1"/>
  <c r="V83" i="36"/>
  <c r="W83" i="36" s="1"/>
  <c r="A83" i="36"/>
  <c r="AI82" i="36"/>
  <c r="AG82" i="36"/>
  <c r="AF82" i="36"/>
  <c r="AD82" i="36"/>
  <c r="AB82" i="36"/>
  <c r="Z82" i="36"/>
  <c r="Y82" i="36"/>
  <c r="X82" i="36"/>
  <c r="W82" i="36"/>
  <c r="V82" i="36"/>
  <c r="A82" i="36"/>
  <c r="AI81" i="36"/>
  <c r="AG81" i="36"/>
  <c r="AF81" i="36"/>
  <c r="AD81" i="36"/>
  <c r="Z81" i="36"/>
  <c r="Y81" i="36"/>
  <c r="X81" i="36"/>
  <c r="W81" i="36"/>
  <c r="V81" i="36"/>
  <c r="AB81" i="36" s="1"/>
  <c r="B81" i="36"/>
  <c r="G81" i="36" s="1"/>
  <c r="A81" i="36"/>
  <c r="AL81" i="36" s="1"/>
  <c r="AI80" i="36"/>
  <c r="AG80" i="36"/>
  <c r="AF80" i="36"/>
  <c r="AB80" i="36"/>
  <c r="Z80" i="36"/>
  <c r="Y80" i="36"/>
  <c r="X80" i="36"/>
  <c r="AD80" i="36" s="1"/>
  <c r="W80" i="36"/>
  <c r="V80" i="36"/>
  <c r="B80" i="36"/>
  <c r="F80" i="36" s="1"/>
  <c r="A80" i="36"/>
  <c r="AL80" i="36" s="1"/>
  <c r="AL79" i="36"/>
  <c r="AI79" i="36"/>
  <c r="AG79" i="36"/>
  <c r="AF79" i="36"/>
  <c r="AD79" i="36"/>
  <c r="AB79" i="36"/>
  <c r="Z79" i="36"/>
  <c r="Y79" i="36"/>
  <c r="X79" i="36"/>
  <c r="W79" i="36"/>
  <c r="V79" i="36"/>
  <c r="G79" i="36"/>
  <c r="F79" i="36"/>
  <c r="E79" i="36"/>
  <c r="D79" i="36"/>
  <c r="C79" i="36"/>
  <c r="B79" i="36"/>
  <c r="A79" i="36"/>
  <c r="AI78" i="36"/>
  <c r="AG78" i="36"/>
  <c r="AF78" i="36"/>
  <c r="AD78" i="36"/>
  <c r="AB78" i="36"/>
  <c r="Z78" i="36"/>
  <c r="Y78" i="36"/>
  <c r="X78" i="36"/>
  <c r="V78" i="36"/>
  <c r="W78" i="36" s="1"/>
  <c r="A78" i="36"/>
  <c r="AI77" i="36"/>
  <c r="AG77" i="36"/>
  <c r="AF77" i="36"/>
  <c r="AB77" i="36"/>
  <c r="Z77" i="36"/>
  <c r="Y77" i="36"/>
  <c r="X77" i="36"/>
  <c r="W77" i="36"/>
  <c r="V77" i="36"/>
  <c r="B77" i="36"/>
  <c r="C77" i="36" s="1"/>
  <c r="A77" i="36"/>
  <c r="AL77" i="36" s="1"/>
  <c r="AI76" i="36"/>
  <c r="AG76" i="36"/>
  <c r="AF76" i="36"/>
  <c r="Z76" i="36"/>
  <c r="Y76" i="36"/>
  <c r="X76" i="36"/>
  <c r="V76" i="36"/>
  <c r="AD76" i="36" s="1"/>
  <c r="A76" i="36"/>
  <c r="AL76" i="36" s="1"/>
  <c r="AI75" i="36"/>
  <c r="AG75" i="36"/>
  <c r="AF75" i="36"/>
  <c r="AB75" i="36"/>
  <c r="Z75" i="36"/>
  <c r="Y75" i="36"/>
  <c r="X75" i="36"/>
  <c r="AD75" i="36" s="1"/>
  <c r="V75" i="36"/>
  <c r="W75" i="36" s="1"/>
  <c r="A75" i="36"/>
  <c r="AI74" i="36"/>
  <c r="AG74" i="36"/>
  <c r="AF74" i="36"/>
  <c r="Z74" i="36"/>
  <c r="Y74" i="36"/>
  <c r="X74" i="36"/>
  <c r="W74" i="36"/>
  <c r="V74" i="36"/>
  <c r="AD74" i="36" s="1"/>
  <c r="A74" i="36"/>
  <c r="AL73" i="36"/>
  <c r="AI73" i="36"/>
  <c r="AG73" i="36"/>
  <c r="AF73" i="36"/>
  <c r="Z73" i="36"/>
  <c r="Y73" i="36"/>
  <c r="X73" i="36"/>
  <c r="V73" i="36"/>
  <c r="AB73" i="36" s="1"/>
  <c r="A73" i="36"/>
  <c r="B73" i="36" s="1"/>
  <c r="AI72" i="36"/>
  <c r="AG72" i="36"/>
  <c r="AF72" i="36"/>
  <c r="AB72" i="36"/>
  <c r="Z72" i="36"/>
  <c r="Y72" i="36"/>
  <c r="X72" i="36"/>
  <c r="AD72" i="36" s="1"/>
  <c r="W72" i="36"/>
  <c r="V72" i="36"/>
  <c r="A72" i="36"/>
  <c r="B72" i="36" s="1"/>
  <c r="AL71" i="36"/>
  <c r="AI71" i="36"/>
  <c r="AG71" i="36"/>
  <c r="AF71" i="36"/>
  <c r="AD71" i="36"/>
  <c r="AB71" i="36"/>
  <c r="Z71" i="36"/>
  <c r="Y71" i="36"/>
  <c r="X71" i="36"/>
  <c r="W71" i="36"/>
  <c r="V71" i="36"/>
  <c r="E71" i="36"/>
  <c r="C71" i="36"/>
  <c r="B71" i="36"/>
  <c r="G71" i="36" s="1"/>
  <c r="A71" i="36"/>
  <c r="AI70" i="36"/>
  <c r="AG70" i="36"/>
  <c r="AF70" i="36"/>
  <c r="Z70" i="36"/>
  <c r="Y70" i="36"/>
  <c r="X70" i="36"/>
  <c r="W70" i="36"/>
  <c r="V70" i="36"/>
  <c r="AD70" i="36" s="1"/>
  <c r="A70" i="36"/>
  <c r="AL69" i="36"/>
  <c r="AI69" i="36"/>
  <c r="AG69" i="36"/>
  <c r="AF69" i="36"/>
  <c r="Z69" i="36"/>
  <c r="Y69" i="36"/>
  <c r="X69" i="36"/>
  <c r="V69" i="36"/>
  <c r="AD69" i="36" s="1"/>
  <c r="D69" i="36"/>
  <c r="B69" i="36"/>
  <c r="E69" i="36" s="1"/>
  <c r="A69" i="36"/>
  <c r="AL68" i="36"/>
  <c r="AI68" i="36"/>
  <c r="AG68" i="36"/>
  <c r="AF68" i="36"/>
  <c r="Z68" i="36"/>
  <c r="Y68" i="36"/>
  <c r="X68" i="36"/>
  <c r="V68" i="36"/>
  <c r="AD68" i="36" s="1"/>
  <c r="D68" i="36"/>
  <c r="B68" i="36"/>
  <c r="G68" i="36" s="1"/>
  <c r="A68" i="36"/>
  <c r="AI67" i="36"/>
  <c r="AG67" i="36"/>
  <c r="AF67" i="36"/>
  <c r="Z67" i="36"/>
  <c r="Y67" i="36"/>
  <c r="X67" i="36"/>
  <c r="V67" i="36"/>
  <c r="W67" i="36" s="1"/>
  <c r="A67" i="36"/>
  <c r="AI66" i="36"/>
  <c r="AG66" i="36"/>
  <c r="AF66" i="36"/>
  <c r="AD66" i="36"/>
  <c r="Z66" i="36"/>
  <c r="Y66" i="36"/>
  <c r="X66" i="36"/>
  <c r="V66" i="36"/>
  <c r="AB66" i="36" s="1"/>
  <c r="A66" i="36"/>
  <c r="AI65" i="36"/>
  <c r="AG65" i="36"/>
  <c r="AF65" i="36"/>
  <c r="AD65" i="36"/>
  <c r="Z65" i="36"/>
  <c r="Y65" i="36"/>
  <c r="X65" i="36"/>
  <c r="V65" i="36"/>
  <c r="AB65" i="36" s="1"/>
  <c r="A65" i="36"/>
  <c r="B65" i="36" s="1"/>
  <c r="AI64" i="36"/>
  <c r="AG64" i="36"/>
  <c r="AF64" i="36"/>
  <c r="AD64" i="36"/>
  <c r="AB64" i="36"/>
  <c r="Z64" i="36"/>
  <c r="Y64" i="36"/>
  <c r="X64" i="36"/>
  <c r="W64" i="36"/>
  <c r="V64" i="36"/>
  <c r="E64" i="36"/>
  <c r="B64" i="36"/>
  <c r="F64" i="36" s="1"/>
  <c r="A64" i="36"/>
  <c r="AL64" i="36" s="1"/>
  <c r="AL63" i="36"/>
  <c r="AI63" i="36"/>
  <c r="AG63" i="36"/>
  <c r="AF63" i="36"/>
  <c r="AD63" i="36"/>
  <c r="AB63" i="36"/>
  <c r="Z63" i="36"/>
  <c r="Y63" i="36"/>
  <c r="X63" i="36"/>
  <c r="W63" i="36"/>
  <c r="V63" i="36"/>
  <c r="G63" i="36"/>
  <c r="D63" i="36"/>
  <c r="B63" i="36"/>
  <c r="F63" i="36" s="1"/>
  <c r="A63" i="36"/>
  <c r="AI62" i="36"/>
  <c r="AG62" i="36"/>
  <c r="AF62" i="36"/>
  <c r="Z62" i="36"/>
  <c r="Y62" i="36"/>
  <c r="X62" i="36"/>
  <c r="W62" i="36"/>
  <c r="V62" i="36"/>
  <c r="AD62" i="36" s="1"/>
  <c r="A62" i="36"/>
  <c r="B62" i="36" s="1"/>
  <c r="AL61" i="36"/>
  <c r="AI61" i="36"/>
  <c r="AG61" i="36"/>
  <c r="AF61" i="36"/>
  <c r="Z61" i="36"/>
  <c r="Y61" i="36"/>
  <c r="X61" i="36"/>
  <c r="W61" i="36"/>
  <c r="V61" i="36"/>
  <c r="A61" i="36"/>
  <c r="B61" i="36" s="1"/>
  <c r="AL60" i="36"/>
  <c r="AI60" i="36"/>
  <c r="AG60" i="36"/>
  <c r="AF60" i="36"/>
  <c r="Z60" i="36"/>
  <c r="Y60" i="36"/>
  <c r="X60" i="36"/>
  <c r="W60" i="36"/>
  <c r="V60" i="36"/>
  <c r="A60" i="36"/>
  <c r="B60" i="36" s="1"/>
  <c r="AI59" i="36"/>
  <c r="AG59" i="36"/>
  <c r="AF59" i="36"/>
  <c r="Z59" i="36"/>
  <c r="Y59" i="36"/>
  <c r="X59" i="36"/>
  <c r="V59" i="36"/>
  <c r="W59" i="36" s="1"/>
  <c r="A59" i="36"/>
  <c r="AI58" i="36"/>
  <c r="AG58" i="36"/>
  <c r="AF58" i="36"/>
  <c r="Z58" i="36"/>
  <c r="Y58" i="36"/>
  <c r="X58" i="36"/>
  <c r="V58" i="36"/>
  <c r="AD58" i="36" s="1"/>
  <c r="A58" i="36"/>
  <c r="AL57" i="36"/>
  <c r="AI57" i="36"/>
  <c r="AG57" i="36"/>
  <c r="AF57" i="36"/>
  <c r="Z57" i="36"/>
  <c r="Y57" i="36"/>
  <c r="X57" i="36"/>
  <c r="V57" i="36"/>
  <c r="AB57" i="36" s="1"/>
  <c r="G57" i="36"/>
  <c r="B57" i="36"/>
  <c r="A57" i="36"/>
  <c r="AI56" i="36"/>
  <c r="AG56" i="36"/>
  <c r="AF56" i="36"/>
  <c r="AD56" i="36"/>
  <c r="AB56" i="36"/>
  <c r="Z56" i="36"/>
  <c r="Y56" i="36"/>
  <c r="X56" i="36"/>
  <c r="W56" i="36"/>
  <c r="V56" i="36"/>
  <c r="A56" i="36"/>
  <c r="B56" i="36" s="1"/>
  <c r="AL55" i="36"/>
  <c r="AI55" i="36"/>
  <c r="AG55" i="36"/>
  <c r="AF55" i="36"/>
  <c r="AD55" i="36"/>
  <c r="AB55" i="36"/>
  <c r="Z55" i="36"/>
  <c r="Y55" i="36"/>
  <c r="X55" i="36"/>
  <c r="W55" i="36"/>
  <c r="V55" i="36"/>
  <c r="E55" i="36"/>
  <c r="B55" i="36"/>
  <c r="G55" i="36" s="1"/>
  <c r="A55" i="36"/>
  <c r="AL54" i="36"/>
  <c r="AI54" i="36"/>
  <c r="AG54" i="36"/>
  <c r="AF54" i="36"/>
  <c r="AB54" i="36"/>
  <c r="Z54" i="36"/>
  <c r="Y54" i="36"/>
  <c r="X54" i="36"/>
  <c r="V54" i="36"/>
  <c r="AD54" i="36" s="1"/>
  <c r="B54" i="36"/>
  <c r="G54" i="36" s="1"/>
  <c r="A54" i="36"/>
  <c r="BJ53" i="36"/>
  <c r="AI53" i="36"/>
  <c r="AG53" i="36"/>
  <c r="AF53" i="36"/>
  <c r="AD53" i="36"/>
  <c r="Z53" i="36"/>
  <c r="Y53" i="36"/>
  <c r="X53" i="36"/>
  <c r="W53" i="36"/>
  <c r="V53" i="36"/>
  <c r="AB53" i="36" s="1"/>
  <c r="G53" i="36"/>
  <c r="F53" i="36"/>
  <c r="E53" i="36"/>
  <c r="D53" i="36"/>
  <c r="C53" i="36"/>
  <c r="B53" i="36"/>
  <c r="A53" i="36"/>
  <c r="AL53" i="36" s="1"/>
  <c r="AL52" i="36"/>
  <c r="AI52" i="36"/>
  <c r="AG52" i="36"/>
  <c r="AF52" i="36"/>
  <c r="AD52" i="36"/>
  <c r="Z52" i="36"/>
  <c r="Y52" i="36"/>
  <c r="X52" i="36"/>
  <c r="V52" i="36"/>
  <c r="AB52" i="36" s="1"/>
  <c r="G52" i="36"/>
  <c r="F52" i="36"/>
  <c r="E52" i="36"/>
  <c r="D52" i="36"/>
  <c r="C52" i="36"/>
  <c r="B52" i="36"/>
  <c r="A52" i="36"/>
  <c r="AL51" i="36"/>
  <c r="AI51" i="36"/>
  <c r="AG51" i="36"/>
  <c r="AF51" i="36"/>
  <c r="Z51" i="36"/>
  <c r="Y51" i="36"/>
  <c r="X51" i="36"/>
  <c r="V51" i="36"/>
  <c r="AD51" i="36" s="1"/>
  <c r="G51" i="36"/>
  <c r="B51" i="36"/>
  <c r="C51" i="36" s="1"/>
  <c r="A51" i="36"/>
  <c r="AL50" i="36"/>
  <c r="AI50" i="36"/>
  <c r="AG50" i="36"/>
  <c r="AF50" i="36"/>
  <c r="Z50" i="36"/>
  <c r="Y50" i="36"/>
  <c r="X50" i="36"/>
  <c r="W50" i="36"/>
  <c r="V50" i="36"/>
  <c r="AD50" i="36" s="1"/>
  <c r="A50" i="36"/>
  <c r="B50" i="36" s="1"/>
  <c r="AL49" i="36"/>
  <c r="AI49" i="36"/>
  <c r="AG49" i="36"/>
  <c r="AF49" i="36"/>
  <c r="Z49" i="36"/>
  <c r="Y49" i="36"/>
  <c r="X49" i="36"/>
  <c r="W49" i="36"/>
  <c r="V49" i="36"/>
  <c r="AD49" i="36" s="1"/>
  <c r="A49" i="36"/>
  <c r="B49" i="36" s="1"/>
  <c r="AL48" i="36"/>
  <c r="AI48" i="36"/>
  <c r="AG48" i="36"/>
  <c r="AF48" i="36"/>
  <c r="Z48" i="36"/>
  <c r="Y48" i="36"/>
  <c r="X48" i="36"/>
  <c r="V48" i="36"/>
  <c r="W48" i="36" s="1"/>
  <c r="A48" i="36"/>
  <c r="B48" i="36" s="1"/>
  <c r="AI47" i="36"/>
  <c r="AG47" i="36"/>
  <c r="AF47" i="36"/>
  <c r="Z47" i="36"/>
  <c r="Y47" i="36"/>
  <c r="X47" i="36"/>
  <c r="V47" i="36"/>
  <c r="W47" i="36" s="1"/>
  <c r="A47" i="36"/>
  <c r="B47" i="36" s="1"/>
  <c r="AI46" i="36"/>
  <c r="AG46" i="36"/>
  <c r="AF46" i="36"/>
  <c r="Z46" i="36"/>
  <c r="Y46" i="36"/>
  <c r="X46" i="36"/>
  <c r="W46" i="36"/>
  <c r="V46" i="36"/>
  <c r="AB46" i="36" s="1"/>
  <c r="A46" i="36"/>
  <c r="B46" i="36" s="1"/>
  <c r="AI45" i="36"/>
  <c r="AG45" i="36"/>
  <c r="AF45" i="36"/>
  <c r="Z45" i="36"/>
  <c r="Y45" i="36"/>
  <c r="X45" i="36"/>
  <c r="AD45" i="36" s="1"/>
  <c r="W45" i="36"/>
  <c r="V45" i="36"/>
  <c r="AB45" i="36" s="1"/>
  <c r="B45" i="36"/>
  <c r="G45" i="36" s="1"/>
  <c r="A45" i="36"/>
  <c r="AL45" i="36" s="1"/>
  <c r="AL44" i="36"/>
  <c r="AI44" i="36"/>
  <c r="AG44" i="36"/>
  <c r="AF44" i="36"/>
  <c r="AD44" i="36"/>
  <c r="AB44" i="36"/>
  <c r="Z44" i="36"/>
  <c r="Y44" i="36"/>
  <c r="X44" i="36"/>
  <c r="W44" i="36"/>
  <c r="V44" i="36"/>
  <c r="G44" i="36"/>
  <c r="F44" i="36"/>
  <c r="E44" i="36"/>
  <c r="D44" i="36"/>
  <c r="B44" i="36"/>
  <c r="C44" i="36" s="1"/>
  <c r="A44" i="36"/>
  <c r="AL43" i="36"/>
  <c r="AI43" i="36"/>
  <c r="AG43" i="36"/>
  <c r="AF43" i="36"/>
  <c r="AD43" i="36"/>
  <c r="AB43" i="36"/>
  <c r="Z43" i="36"/>
  <c r="Y43" i="36"/>
  <c r="X43" i="36"/>
  <c r="V43" i="36"/>
  <c r="W43" i="36" s="1"/>
  <c r="F43" i="36"/>
  <c r="B43" i="36"/>
  <c r="C43" i="36" s="1"/>
  <c r="A43" i="36"/>
  <c r="AI42" i="36"/>
  <c r="AG42" i="36"/>
  <c r="AF42" i="36"/>
  <c r="AD42" i="36"/>
  <c r="Z42" i="36"/>
  <c r="Y42" i="36"/>
  <c r="X42" i="36"/>
  <c r="V42" i="36"/>
  <c r="AB42" i="36" s="1"/>
  <c r="A42" i="36"/>
  <c r="AL42" i="36" s="1"/>
  <c r="AI41" i="36"/>
  <c r="AG41" i="36"/>
  <c r="AF41" i="36"/>
  <c r="Z41" i="36"/>
  <c r="Y41" i="36"/>
  <c r="X41" i="36"/>
  <c r="W41" i="36"/>
  <c r="V41" i="36"/>
  <c r="AD41" i="36" s="1"/>
  <c r="A41" i="36"/>
  <c r="B41" i="36" s="1"/>
  <c r="AL40" i="36"/>
  <c r="AI40" i="36"/>
  <c r="AG40" i="36"/>
  <c r="AF40" i="36"/>
  <c r="Z40" i="36"/>
  <c r="Y40" i="36"/>
  <c r="X40" i="36"/>
  <c r="V40" i="36"/>
  <c r="AD40" i="36" s="1"/>
  <c r="D40" i="36"/>
  <c r="C40" i="36"/>
  <c r="B40" i="36"/>
  <c r="G40" i="36" s="1"/>
  <c r="A40" i="36"/>
  <c r="AL39" i="36"/>
  <c r="AI39" i="36"/>
  <c r="AG39" i="36"/>
  <c r="AF39" i="36"/>
  <c r="AB39" i="36"/>
  <c r="Z39" i="36"/>
  <c r="Y39" i="36"/>
  <c r="X39" i="36"/>
  <c r="AD39" i="36" s="1"/>
  <c r="V39" i="36"/>
  <c r="W39" i="36" s="1"/>
  <c r="G39" i="36"/>
  <c r="F39" i="36"/>
  <c r="E39" i="36"/>
  <c r="D39" i="36"/>
  <c r="C39" i="36"/>
  <c r="B39" i="36"/>
  <c r="A39" i="36"/>
  <c r="AI38" i="36"/>
  <c r="AG38" i="36"/>
  <c r="AF38" i="36"/>
  <c r="Z38" i="36"/>
  <c r="Y38" i="36"/>
  <c r="X38" i="36"/>
  <c r="V38" i="36"/>
  <c r="AD38" i="36" s="1"/>
  <c r="A38" i="36"/>
  <c r="AL38" i="36" s="1"/>
  <c r="AI37" i="36"/>
  <c r="AG37" i="36"/>
  <c r="AF37" i="36"/>
  <c r="Z37" i="36"/>
  <c r="Y37" i="36"/>
  <c r="X37" i="36"/>
  <c r="W37" i="36"/>
  <c r="V37" i="36"/>
  <c r="AD37" i="36" s="1"/>
  <c r="A37" i="36"/>
  <c r="AL37" i="36" s="1"/>
  <c r="AI36" i="36"/>
  <c r="AG36" i="36"/>
  <c r="AF36" i="36"/>
  <c r="AB36" i="36"/>
  <c r="Z36" i="36"/>
  <c r="Y36" i="36"/>
  <c r="X36" i="36"/>
  <c r="AD36" i="36" s="1"/>
  <c r="W36" i="36"/>
  <c r="V36" i="36"/>
  <c r="A36" i="36"/>
  <c r="AL36" i="36" s="1"/>
  <c r="AL35" i="36"/>
  <c r="AI35" i="36"/>
  <c r="AG35" i="36"/>
  <c r="AF35" i="36"/>
  <c r="AD35" i="36"/>
  <c r="AB35" i="36"/>
  <c r="Z35" i="36"/>
  <c r="Y35" i="36"/>
  <c r="X35" i="36"/>
  <c r="V35" i="36"/>
  <c r="W35" i="36" s="1"/>
  <c r="E35" i="36"/>
  <c r="B35" i="36"/>
  <c r="G35" i="36" s="1"/>
  <c r="A35" i="36"/>
  <c r="AI34" i="36"/>
  <c r="AG34" i="36"/>
  <c r="AF34" i="36"/>
  <c r="AD34" i="36"/>
  <c r="Z34" i="36"/>
  <c r="Y34" i="36"/>
  <c r="X34" i="36"/>
  <c r="V34" i="36"/>
  <c r="AB34" i="36" s="1"/>
  <c r="A34" i="36"/>
  <c r="AL34" i="36" s="1"/>
  <c r="BH33" i="36"/>
  <c r="AL33" i="36"/>
  <c r="AI33" i="36"/>
  <c r="AG33" i="36"/>
  <c r="AF33" i="36"/>
  <c r="AB33" i="36"/>
  <c r="Z33" i="36"/>
  <c r="Y33" i="36"/>
  <c r="X33" i="36"/>
  <c r="V33" i="36"/>
  <c r="AD33" i="36" s="1"/>
  <c r="B33" i="36"/>
  <c r="G33" i="36" s="1"/>
  <c r="A33" i="36"/>
  <c r="AL32" i="36"/>
  <c r="AI32" i="36"/>
  <c r="AG32" i="36"/>
  <c r="AF32" i="36"/>
  <c r="AD32" i="36"/>
  <c r="AB32" i="36"/>
  <c r="Z32" i="36"/>
  <c r="Y32" i="36"/>
  <c r="X32" i="36"/>
  <c r="W32" i="36"/>
  <c r="V32" i="36"/>
  <c r="G32" i="36"/>
  <c r="F32" i="36"/>
  <c r="E32" i="36"/>
  <c r="D32" i="36"/>
  <c r="C32" i="36"/>
  <c r="B32" i="36"/>
  <c r="A32" i="36"/>
  <c r="AI31" i="36"/>
  <c r="AG31" i="36"/>
  <c r="AF31" i="36"/>
  <c r="AD31" i="36"/>
  <c r="Z31" i="36"/>
  <c r="Y31" i="36"/>
  <c r="X31" i="36"/>
  <c r="V31" i="36"/>
  <c r="AB31" i="36" s="1"/>
  <c r="A31" i="36"/>
  <c r="AL31" i="36" s="1"/>
  <c r="AI30" i="36"/>
  <c r="AG30" i="36"/>
  <c r="AF30" i="36"/>
  <c r="Z30" i="36"/>
  <c r="Y30" i="36"/>
  <c r="X30" i="36"/>
  <c r="V30" i="36"/>
  <c r="AD30" i="36" s="1"/>
  <c r="A30" i="36"/>
  <c r="AL30" i="36" s="1"/>
  <c r="AL29" i="36"/>
  <c r="AI29" i="36"/>
  <c r="AG29" i="36"/>
  <c r="AF29" i="36"/>
  <c r="AB29" i="36"/>
  <c r="Z29" i="36"/>
  <c r="Y29" i="36"/>
  <c r="X29" i="36"/>
  <c r="AD29" i="36" s="1"/>
  <c r="W29" i="36"/>
  <c r="V29" i="36"/>
  <c r="B29" i="36"/>
  <c r="G29" i="36" s="1"/>
  <c r="A29" i="36"/>
  <c r="AI28" i="36"/>
  <c r="AG28" i="36"/>
  <c r="AF28" i="36"/>
  <c r="AD28" i="36"/>
  <c r="AB28" i="36"/>
  <c r="Z28" i="36"/>
  <c r="Y28" i="36"/>
  <c r="X28" i="36"/>
  <c r="W28" i="36"/>
  <c r="V28" i="36"/>
  <c r="A28" i="36"/>
  <c r="AL28" i="36" s="1"/>
  <c r="AI27" i="36"/>
  <c r="AG27" i="36"/>
  <c r="AF27" i="36"/>
  <c r="AD27" i="36"/>
  <c r="AB27" i="36"/>
  <c r="Z27" i="36"/>
  <c r="Y27" i="36"/>
  <c r="X27" i="36"/>
  <c r="V27" i="36"/>
  <c r="W27" i="36" s="1"/>
  <c r="A27" i="36"/>
  <c r="AL27" i="36" s="1"/>
  <c r="AI26" i="36"/>
  <c r="AG26" i="36"/>
  <c r="AF26" i="36"/>
  <c r="Z26" i="36"/>
  <c r="Y26" i="36"/>
  <c r="X26" i="36"/>
  <c r="V26" i="36"/>
  <c r="AD26" i="36" s="1"/>
  <c r="A26" i="36"/>
  <c r="AL26" i="36" s="1"/>
  <c r="AL25" i="36"/>
  <c r="AI25" i="36"/>
  <c r="AG25" i="36"/>
  <c r="AF25" i="36"/>
  <c r="AB25" i="36"/>
  <c r="Z25" i="36"/>
  <c r="Y25" i="36"/>
  <c r="X25" i="36"/>
  <c r="V25" i="36"/>
  <c r="AD25" i="36" s="1"/>
  <c r="B25" i="36"/>
  <c r="G25" i="36" s="1"/>
  <c r="A25" i="36"/>
  <c r="AL24" i="36"/>
  <c r="AI24" i="36"/>
  <c r="AG24" i="36"/>
  <c r="AF24" i="36"/>
  <c r="AD24" i="36"/>
  <c r="AB24" i="36"/>
  <c r="Z24" i="36"/>
  <c r="Y24" i="36"/>
  <c r="X24" i="36"/>
  <c r="W24" i="36"/>
  <c r="V24" i="36"/>
  <c r="G24" i="36"/>
  <c r="F24" i="36"/>
  <c r="E24" i="36"/>
  <c r="D24" i="36"/>
  <c r="C24" i="36"/>
  <c r="B24" i="36"/>
  <c r="A24" i="36"/>
  <c r="AG23" i="36"/>
  <c r="AF23" i="36"/>
  <c r="AB23" i="36"/>
  <c r="Z23" i="36"/>
  <c r="Y23" i="36"/>
  <c r="X23" i="36"/>
  <c r="AD23" i="36" s="1"/>
  <c r="V23" i="36"/>
  <c r="W23" i="36" s="1"/>
  <c r="G23" i="36"/>
  <c r="F23" i="36"/>
  <c r="E23" i="36"/>
  <c r="D23" i="36"/>
  <c r="C23" i="36"/>
  <c r="B23" i="36"/>
  <c r="A23" i="36"/>
  <c r="AL23" i="36" s="1"/>
  <c r="AG22" i="36"/>
  <c r="AF22" i="36"/>
  <c r="AD22" i="36"/>
  <c r="Z22" i="36"/>
  <c r="Y22" i="36"/>
  <c r="X22" i="36"/>
  <c r="V22" i="36"/>
  <c r="AB22" i="36" s="1"/>
  <c r="A22" i="36"/>
  <c r="B22" i="36" s="1"/>
  <c r="AF21" i="36"/>
  <c r="Z21" i="36"/>
  <c r="Y21" i="36"/>
  <c r="X21" i="36"/>
  <c r="V21" i="36"/>
  <c r="AD21" i="36" s="1"/>
  <c r="T21" i="36"/>
  <c r="S21" i="36"/>
  <c r="AG21" i="36" s="1"/>
  <c r="A21" i="36"/>
  <c r="AL21" i="36" s="1"/>
  <c r="AI20" i="36"/>
  <c r="AH20" i="36"/>
  <c r="AF20" i="36"/>
  <c r="AD20" i="36"/>
  <c r="AB20" i="36"/>
  <c r="Z20" i="36"/>
  <c r="Y20" i="36"/>
  <c r="X20" i="36"/>
  <c r="W20" i="36"/>
  <c r="V20" i="36"/>
  <c r="S20" i="36"/>
  <c r="T20" i="36" s="1"/>
  <c r="A20" i="36"/>
  <c r="AL20" i="36" s="1"/>
  <c r="AG19" i="36"/>
  <c r="AF19" i="36"/>
  <c r="AD19" i="36"/>
  <c r="Z19" i="36"/>
  <c r="Y19" i="36"/>
  <c r="X19" i="36"/>
  <c r="V19" i="36"/>
  <c r="AB19" i="36" s="1"/>
  <c r="T19" i="36"/>
  <c r="S19" i="36"/>
  <c r="A19" i="36"/>
  <c r="B19" i="36" s="1"/>
  <c r="A18" i="36"/>
  <c r="B18" i="36" s="1"/>
  <c r="A17" i="36"/>
  <c r="BH4" i="36" s="1"/>
  <c r="A16" i="36"/>
  <c r="B16" i="36" s="1"/>
  <c r="A15" i="36"/>
  <c r="B15" i="36" s="1"/>
  <c r="AW14" i="36"/>
  <c r="AS14" i="36"/>
  <c r="A14" i="36"/>
  <c r="B14" i="36" s="1"/>
  <c r="AW13" i="36"/>
  <c r="AS13" i="36"/>
  <c r="D13" i="36"/>
  <c r="C13" i="36"/>
  <c r="B13" i="36"/>
  <c r="G13" i="36" s="1"/>
  <c r="A13" i="36"/>
  <c r="AY12" i="36"/>
  <c r="AU12" i="36"/>
  <c r="AY11" i="36"/>
  <c r="AU11" i="36"/>
  <c r="AY10" i="36"/>
  <c r="AU10" i="36"/>
  <c r="AY9" i="36"/>
  <c r="AU9" i="36"/>
  <c r="AY8" i="36"/>
  <c r="AU8" i="36"/>
  <c r="X8" i="36"/>
  <c r="T8" i="36"/>
  <c r="P8" i="36"/>
  <c r="BO7" i="36"/>
  <c r="AY7" i="36"/>
  <c r="AU7" i="36"/>
  <c r="T7" i="36"/>
  <c r="P7" i="36"/>
  <c r="BO6" i="36"/>
  <c r="AY6" i="36"/>
  <c r="AU6" i="36"/>
  <c r="T6" i="36"/>
  <c r="P6" i="36"/>
  <c r="AY5" i="36"/>
  <c r="AU5" i="36"/>
  <c r="T5" i="36"/>
  <c r="P5" i="36"/>
  <c r="G5" i="36"/>
  <c r="F5" i="36"/>
  <c r="E5" i="36"/>
  <c r="D5" i="36"/>
  <c r="C5" i="36"/>
  <c r="B5" i="36"/>
  <c r="BF4" i="36"/>
  <c r="T4" i="36"/>
  <c r="P4" i="36"/>
  <c r="AD3" i="36"/>
  <c r="BL2" i="36"/>
  <c r="BK2" i="36"/>
  <c r="BJ2" i="36"/>
  <c r="BI2" i="36"/>
  <c r="BH2" i="36"/>
  <c r="BG2" i="36"/>
  <c r="BF2" i="36"/>
  <c r="BE2" i="36"/>
  <c r="BD2" i="36"/>
  <c r="BC2" i="36"/>
  <c r="BB2" i="36"/>
  <c r="BA2" i="36"/>
  <c r="AY2" i="36"/>
  <c r="AX2" i="36"/>
  <c r="AW2" i="36"/>
  <c r="AU2" i="36"/>
  <c r="AT2" i="36"/>
  <c r="AS2" i="36"/>
  <c r="AQ2" i="36"/>
  <c r="AP2" i="36"/>
  <c r="AO2" i="36"/>
  <c r="AN2" i="36"/>
  <c r="AL2" i="36"/>
  <c r="AJ2" i="36"/>
  <c r="AI2" i="36"/>
  <c r="AH2" i="36"/>
  <c r="AG2" i="36"/>
  <c r="AF2" i="36"/>
  <c r="AD2" i="36"/>
  <c r="AC2" i="36"/>
  <c r="AB2" i="36"/>
  <c r="AA2" i="36"/>
  <c r="Z2" i="36"/>
  <c r="Y2" i="36"/>
  <c r="X2" i="36"/>
  <c r="W2" i="36"/>
  <c r="V2" i="36"/>
  <c r="U2" i="36"/>
  <c r="T2" i="36"/>
  <c r="BK5" i="36" s="1"/>
  <c r="S2" i="36"/>
  <c r="R2" i="36"/>
  <c r="Q2" i="36"/>
  <c r="P2" i="36"/>
  <c r="O2" i="36"/>
  <c r="N2" i="36"/>
  <c r="M2" i="36"/>
  <c r="L2" i="36"/>
  <c r="BJ4" i="36" s="1"/>
  <c r="K2" i="36"/>
  <c r="BJ6" i="36" s="1"/>
  <c r="J2" i="36"/>
  <c r="I2" i="36"/>
  <c r="H2" i="36"/>
  <c r="BI4" i="36" s="1"/>
  <c r="G2" i="36"/>
  <c r="F2" i="36"/>
  <c r="BK4" i="36" s="1"/>
  <c r="E2" i="36"/>
  <c r="O13" i="36" s="1"/>
  <c r="D2" i="36"/>
  <c r="C2" i="36"/>
  <c r="B2" i="36"/>
  <c r="BP1" i="36"/>
  <c r="BO1" i="36"/>
  <c r="BL1" i="36"/>
  <c r="BK1" i="36"/>
  <c r="BJ1" i="36"/>
  <c r="BI1" i="36"/>
  <c r="BH1" i="36"/>
  <c r="BG1" i="36"/>
  <c r="BF1" i="36"/>
  <c r="BE1" i="36"/>
  <c r="BD1" i="36"/>
  <c r="BC1" i="36"/>
  <c r="BB1" i="36"/>
  <c r="BA1" i="36"/>
  <c r="AY1" i="36"/>
  <c r="AX1" i="36"/>
  <c r="AW1" i="36"/>
  <c r="AU1" i="36"/>
  <c r="AT1" i="36"/>
  <c r="AS1" i="36"/>
  <c r="AQ1" i="36"/>
  <c r="AP1" i="36"/>
  <c r="AO1" i="36"/>
  <c r="AN1" i="36"/>
  <c r="AL1" i="36"/>
  <c r="AJ1" i="36"/>
  <c r="AI1" i="36"/>
  <c r="AH1" i="36"/>
  <c r="AG1" i="36"/>
  <c r="AF1" i="36"/>
  <c r="AD1" i="36"/>
  <c r="AC1" i="36"/>
  <c r="AB1" i="36"/>
  <c r="AA1" i="36"/>
  <c r="Z1" i="36"/>
  <c r="Y1" i="36"/>
  <c r="X1" i="36"/>
  <c r="W1" i="36"/>
  <c r="V1" i="36"/>
  <c r="U1" i="36"/>
  <c r="T1" i="36"/>
  <c r="S1" i="36"/>
  <c r="R1" i="36"/>
  <c r="Q1" i="36"/>
  <c r="P1" i="36"/>
  <c r="O1" i="36"/>
  <c r="N1" i="36"/>
  <c r="M1" i="36"/>
  <c r="L1" i="36"/>
  <c r="K1" i="36"/>
  <c r="J1" i="36"/>
  <c r="I1" i="36"/>
  <c r="H1" i="36"/>
  <c r="G1" i="36"/>
  <c r="F1" i="36"/>
  <c r="E1" i="36"/>
  <c r="D1" i="36"/>
  <c r="C1" i="36"/>
  <c r="B1" i="36"/>
  <c r="A1" i="36"/>
  <c r="AM503" i="35"/>
  <c r="AK503" i="35"/>
  <c r="G500" i="35"/>
  <c r="F500" i="35"/>
  <c r="E500" i="35"/>
  <c r="D500" i="35"/>
  <c r="C500" i="35"/>
  <c r="B500" i="35"/>
  <c r="A500" i="35"/>
  <c r="AC499" i="35"/>
  <c r="B499" i="35"/>
  <c r="A499" i="35"/>
  <c r="AC498" i="35"/>
  <c r="W498" i="35"/>
  <c r="V498" i="35"/>
  <c r="U498" i="35"/>
  <c r="U459" i="35" s="1"/>
  <c r="T498" i="35"/>
  <c r="S498" i="35"/>
  <c r="R498" i="35"/>
  <c r="Q498" i="35"/>
  <c r="P498" i="35"/>
  <c r="O498" i="35"/>
  <c r="N498" i="35"/>
  <c r="M498" i="35"/>
  <c r="L498" i="35"/>
  <c r="K498" i="35"/>
  <c r="J498" i="35"/>
  <c r="A498" i="35"/>
  <c r="B498" i="35" s="1"/>
  <c r="AC497" i="35"/>
  <c r="W497" i="35"/>
  <c r="V497" i="35"/>
  <c r="U497" i="35"/>
  <c r="T497" i="35"/>
  <c r="S497" i="35"/>
  <c r="R497" i="35"/>
  <c r="Q497" i="35"/>
  <c r="P497" i="35"/>
  <c r="O497" i="35"/>
  <c r="N497" i="35"/>
  <c r="M497" i="35"/>
  <c r="L497" i="35"/>
  <c r="A497" i="35"/>
  <c r="B497" i="35" s="1"/>
  <c r="AC496" i="35"/>
  <c r="A496" i="35"/>
  <c r="B496" i="35" s="1"/>
  <c r="AC495" i="35"/>
  <c r="A495" i="35"/>
  <c r="AC494" i="35"/>
  <c r="A494" i="35"/>
  <c r="AC493" i="35"/>
  <c r="A493" i="35"/>
  <c r="AC492" i="35"/>
  <c r="A492" i="35"/>
  <c r="AC491" i="35"/>
  <c r="A491" i="35"/>
  <c r="H490" i="35"/>
  <c r="AC490" i="35" s="1"/>
  <c r="A490" i="35"/>
  <c r="AC489" i="35"/>
  <c r="H489" i="35"/>
  <c r="A489" i="35" s="1"/>
  <c r="H488" i="35"/>
  <c r="H487" i="35"/>
  <c r="A487" i="35" s="1"/>
  <c r="H486" i="35"/>
  <c r="AC486" i="35" s="1"/>
  <c r="A486" i="35"/>
  <c r="AC485" i="35"/>
  <c r="H485" i="35"/>
  <c r="A485" i="35" s="1"/>
  <c r="B485" i="35" s="1"/>
  <c r="H484" i="35"/>
  <c r="H483" i="35"/>
  <c r="A483" i="35" s="1"/>
  <c r="H482" i="35"/>
  <c r="AC482" i="35" s="1"/>
  <c r="A482" i="35"/>
  <c r="AC481" i="35"/>
  <c r="H481" i="35"/>
  <c r="A481" i="35" s="1"/>
  <c r="H480" i="35"/>
  <c r="AC479" i="35"/>
  <c r="A479" i="35"/>
  <c r="AC478" i="35"/>
  <c r="A478" i="35"/>
  <c r="AC477" i="35"/>
  <c r="Z477" i="35"/>
  <c r="K477" i="35"/>
  <c r="A477" i="35"/>
  <c r="AC476" i="35"/>
  <c r="Z476" i="35"/>
  <c r="W476" i="35"/>
  <c r="V476" i="35"/>
  <c r="U476" i="35"/>
  <c r="T476" i="35"/>
  <c r="N476" i="35"/>
  <c r="H476" i="35"/>
  <c r="A476" i="35"/>
  <c r="B476" i="35" s="1"/>
  <c r="Z475" i="35"/>
  <c r="W475" i="35"/>
  <c r="V475" i="35"/>
  <c r="U475" i="35"/>
  <c r="T475" i="35"/>
  <c r="N475" i="35"/>
  <c r="H475" i="35"/>
  <c r="AC475" i="35" s="1"/>
  <c r="A475" i="35"/>
  <c r="B475" i="35" s="1"/>
  <c r="AC474" i="35"/>
  <c r="Z474" i="35"/>
  <c r="W474" i="35"/>
  <c r="V474" i="35"/>
  <c r="T474" i="35"/>
  <c r="U474" i="35" s="1"/>
  <c r="N474" i="35"/>
  <c r="H474" i="35"/>
  <c r="A474" i="35"/>
  <c r="B474" i="35" s="1"/>
  <c r="AC473" i="35"/>
  <c r="Z473" i="35"/>
  <c r="W473" i="35"/>
  <c r="V473" i="35"/>
  <c r="T473" i="35"/>
  <c r="U473" i="35" s="1"/>
  <c r="N473" i="35"/>
  <c r="H473" i="35"/>
  <c r="A473" i="35"/>
  <c r="AC472" i="35"/>
  <c r="Z472" i="35"/>
  <c r="W472" i="35"/>
  <c r="V472" i="35"/>
  <c r="T472" i="35"/>
  <c r="U472" i="35" s="1"/>
  <c r="N472" i="35"/>
  <c r="H472" i="35"/>
  <c r="A472" i="35"/>
  <c r="Z471" i="35"/>
  <c r="W471" i="35"/>
  <c r="V471" i="35"/>
  <c r="N471" i="35"/>
  <c r="H471" i="35"/>
  <c r="Z470" i="35"/>
  <c r="W470" i="35"/>
  <c r="V470" i="35"/>
  <c r="T470" i="35"/>
  <c r="U470" i="35" s="1"/>
  <c r="N470" i="35"/>
  <c r="J470" i="35"/>
  <c r="H470" i="35"/>
  <c r="Z469" i="35"/>
  <c r="W469" i="35"/>
  <c r="V469" i="35"/>
  <c r="T469" i="35"/>
  <c r="U469" i="35" s="1"/>
  <c r="N469" i="35"/>
  <c r="K469" i="35"/>
  <c r="J469" i="35"/>
  <c r="H469" i="35"/>
  <c r="AC469" i="35" s="1"/>
  <c r="A469" i="35"/>
  <c r="B469" i="35" s="1"/>
  <c r="AC468" i="35"/>
  <c r="Z468" i="35"/>
  <c r="W468" i="35"/>
  <c r="V468" i="35"/>
  <c r="U468" i="35"/>
  <c r="T468" i="35"/>
  <c r="T477" i="35" s="1"/>
  <c r="N468" i="35"/>
  <c r="H468" i="35"/>
  <c r="A468" i="35"/>
  <c r="Z467" i="35"/>
  <c r="W467" i="35"/>
  <c r="V467" i="35"/>
  <c r="U467" i="35"/>
  <c r="T467" i="35"/>
  <c r="N467" i="35"/>
  <c r="H467" i="35"/>
  <c r="AC467" i="35" s="1"/>
  <c r="A467" i="35"/>
  <c r="AC466" i="35"/>
  <c r="Z466" i="35"/>
  <c r="W466" i="35"/>
  <c r="V466" i="35"/>
  <c r="T466" i="35"/>
  <c r="U466" i="35" s="1"/>
  <c r="N466" i="35"/>
  <c r="H466" i="35"/>
  <c r="A466" i="35"/>
  <c r="AC465" i="35"/>
  <c r="Z465" i="35"/>
  <c r="W465" i="35"/>
  <c r="V465" i="35"/>
  <c r="T465" i="35"/>
  <c r="U465" i="35" s="1"/>
  <c r="N465" i="35"/>
  <c r="H465" i="35"/>
  <c r="B465" i="35"/>
  <c r="A465" i="35"/>
  <c r="Z464" i="35"/>
  <c r="W464" i="35"/>
  <c r="V464" i="35"/>
  <c r="T464" i="35"/>
  <c r="U464" i="35" s="1"/>
  <c r="N464" i="35"/>
  <c r="H464" i="35"/>
  <c r="AC464" i="35" s="1"/>
  <c r="A464" i="35"/>
  <c r="AC463" i="35"/>
  <c r="Z463" i="35"/>
  <c r="W463" i="35"/>
  <c r="V463" i="35"/>
  <c r="T463" i="35"/>
  <c r="U463" i="35" s="1"/>
  <c r="U477" i="35" s="1"/>
  <c r="N463" i="35"/>
  <c r="K463" i="35"/>
  <c r="A463" i="35"/>
  <c r="AC462" i="35"/>
  <c r="Z462" i="35"/>
  <c r="A462" i="35"/>
  <c r="AC461" i="35"/>
  <c r="Z461" i="35"/>
  <c r="A461" i="35"/>
  <c r="AC460" i="35"/>
  <c r="Z460" i="35"/>
  <c r="E460" i="35"/>
  <c r="D460" i="35"/>
  <c r="C460" i="35"/>
  <c r="B460" i="35"/>
  <c r="G460" i="35" s="1"/>
  <c r="A460" i="35"/>
  <c r="AC459" i="35"/>
  <c r="Z459" i="35"/>
  <c r="L459" i="35"/>
  <c r="I459" i="35" s="1"/>
  <c r="K459" i="35"/>
  <c r="K496" i="35" s="1"/>
  <c r="J459" i="35"/>
  <c r="J477" i="35" s="1"/>
  <c r="E459" i="35"/>
  <c r="D459" i="35"/>
  <c r="C459" i="35"/>
  <c r="B459" i="35"/>
  <c r="G459" i="35" s="1"/>
  <c r="A459" i="35"/>
  <c r="AC458" i="35"/>
  <c r="Z458" i="35"/>
  <c r="T458" i="35"/>
  <c r="A458" i="35"/>
  <c r="B458" i="35" s="1"/>
  <c r="AC457" i="35"/>
  <c r="Z457" i="35"/>
  <c r="A457" i="35"/>
  <c r="AC456" i="35"/>
  <c r="Z456" i="35"/>
  <c r="T471" i="35" s="1"/>
  <c r="U471" i="35" s="1"/>
  <c r="A456" i="35"/>
  <c r="AC455" i="35"/>
  <c r="W455" i="35"/>
  <c r="A455" i="35"/>
  <c r="AC454" i="35"/>
  <c r="I454" i="35"/>
  <c r="B454" i="35" s="1"/>
  <c r="G454" i="35"/>
  <c r="A454" i="35"/>
  <c r="AC453" i="35"/>
  <c r="V453" i="35"/>
  <c r="T453" i="35"/>
  <c r="J453" i="35"/>
  <c r="A453" i="35"/>
  <c r="AC452" i="35"/>
  <c r="A452" i="35"/>
  <c r="B452" i="35" s="1"/>
  <c r="AC451" i="35"/>
  <c r="A451" i="35"/>
  <c r="B451" i="35" s="1"/>
  <c r="AC450" i="35"/>
  <c r="A450" i="35"/>
  <c r="B450" i="35" s="1"/>
  <c r="AC449" i="35"/>
  <c r="W449" i="35"/>
  <c r="V449" i="35"/>
  <c r="U449" i="35"/>
  <c r="T449" i="35"/>
  <c r="S449" i="35"/>
  <c r="R449" i="35"/>
  <c r="Q449" i="35"/>
  <c r="P449" i="35"/>
  <c r="O449" i="35"/>
  <c r="N449" i="35"/>
  <c r="M449" i="35"/>
  <c r="L449" i="35"/>
  <c r="E449" i="35"/>
  <c r="D449" i="35"/>
  <c r="C449" i="35"/>
  <c r="B449" i="35"/>
  <c r="G449" i="35" s="1"/>
  <c r="A449" i="35"/>
  <c r="AC448" i="35"/>
  <c r="W448" i="35"/>
  <c r="V448" i="35"/>
  <c r="U448" i="35"/>
  <c r="T448" i="35"/>
  <c r="S448" i="35"/>
  <c r="R448" i="35"/>
  <c r="Q448" i="35"/>
  <c r="P448" i="35"/>
  <c r="O448" i="35"/>
  <c r="N448" i="35"/>
  <c r="M448" i="35"/>
  <c r="L448" i="35"/>
  <c r="K448" i="35"/>
  <c r="E448" i="35"/>
  <c r="B448" i="35"/>
  <c r="G448" i="35" s="1"/>
  <c r="A448" i="35"/>
  <c r="AC447" i="35"/>
  <c r="G447" i="35"/>
  <c r="F447" i="35"/>
  <c r="E447" i="35"/>
  <c r="B447" i="35"/>
  <c r="D447" i="35" s="1"/>
  <c r="A447" i="35"/>
  <c r="AC446" i="35"/>
  <c r="A446" i="35"/>
  <c r="AC445" i="35"/>
  <c r="A445" i="35"/>
  <c r="AC444" i="35"/>
  <c r="A444" i="35"/>
  <c r="AC443" i="35"/>
  <c r="A443" i="35"/>
  <c r="AC442" i="35"/>
  <c r="A442" i="35"/>
  <c r="H441" i="35"/>
  <c r="AC440" i="35"/>
  <c r="H440" i="35"/>
  <c r="A440" i="35"/>
  <c r="B440" i="35" s="1"/>
  <c r="H439" i="35"/>
  <c r="AC439" i="35" s="1"/>
  <c r="A439" i="35"/>
  <c r="B439" i="35" s="1"/>
  <c r="AC438" i="35"/>
  <c r="H438" i="35"/>
  <c r="A438" i="35"/>
  <c r="B438" i="35" s="1"/>
  <c r="H437" i="35"/>
  <c r="AC436" i="35"/>
  <c r="H436" i="35"/>
  <c r="A436" i="35"/>
  <c r="H435" i="35"/>
  <c r="AC435" i="35" s="1"/>
  <c r="A435" i="35"/>
  <c r="AC434" i="35"/>
  <c r="H434" i="35"/>
  <c r="A434" i="35"/>
  <c r="H433" i="35"/>
  <c r="AC432" i="35"/>
  <c r="H432" i="35"/>
  <c r="A432" i="35"/>
  <c r="H431" i="35"/>
  <c r="AC431" i="35" s="1"/>
  <c r="A431" i="35"/>
  <c r="AC430" i="35"/>
  <c r="A430" i="35"/>
  <c r="AC429" i="35"/>
  <c r="I429" i="35"/>
  <c r="A429" i="35"/>
  <c r="AC428" i="35"/>
  <c r="Z428" i="35"/>
  <c r="A428" i="35"/>
  <c r="Z427" i="35"/>
  <c r="W427" i="35"/>
  <c r="V427" i="35"/>
  <c r="T427" i="35"/>
  <c r="N427" i="35"/>
  <c r="H427" i="35"/>
  <c r="AC427" i="35" s="1"/>
  <c r="Z426" i="35"/>
  <c r="W426" i="35"/>
  <c r="V426" i="35"/>
  <c r="T426" i="35"/>
  <c r="N426" i="35"/>
  <c r="J426" i="35"/>
  <c r="I426" i="35"/>
  <c r="H426" i="35"/>
  <c r="AC425" i="35"/>
  <c r="Z425" i="35"/>
  <c r="W425" i="35"/>
  <c r="V425" i="35"/>
  <c r="T425" i="35"/>
  <c r="N425" i="35"/>
  <c r="K425" i="35"/>
  <c r="J425" i="35"/>
  <c r="H425" i="35"/>
  <c r="E425" i="35"/>
  <c r="B425" i="35"/>
  <c r="G425" i="35" s="1"/>
  <c r="A425" i="35"/>
  <c r="AC424" i="35"/>
  <c r="Z424" i="35"/>
  <c r="W424" i="35"/>
  <c r="V424" i="35"/>
  <c r="T424" i="35"/>
  <c r="N424" i="35"/>
  <c r="H424" i="35"/>
  <c r="A424" i="35"/>
  <c r="B424" i="35" s="1"/>
  <c r="Z423" i="35"/>
  <c r="W423" i="35"/>
  <c r="V423" i="35"/>
  <c r="T423" i="35"/>
  <c r="N423" i="35"/>
  <c r="I423" i="35"/>
  <c r="H423" i="35"/>
  <c r="AC423" i="35" s="1"/>
  <c r="AC422" i="35"/>
  <c r="Z422" i="35"/>
  <c r="W422" i="35"/>
  <c r="V422" i="35"/>
  <c r="T422" i="35"/>
  <c r="N422" i="35"/>
  <c r="K422" i="35"/>
  <c r="H422" i="35"/>
  <c r="A422" i="35"/>
  <c r="B422" i="35" s="1"/>
  <c r="AC421" i="35"/>
  <c r="Z421" i="35"/>
  <c r="W421" i="35"/>
  <c r="V421" i="35"/>
  <c r="T421" i="35"/>
  <c r="U421" i="35" s="1"/>
  <c r="N421" i="35"/>
  <c r="J421" i="35"/>
  <c r="H421" i="35"/>
  <c r="A421" i="35" s="1"/>
  <c r="Z420" i="35"/>
  <c r="W420" i="35"/>
  <c r="V420" i="35"/>
  <c r="T420" i="35"/>
  <c r="N420" i="35"/>
  <c r="H420" i="35"/>
  <c r="AC420" i="35" s="1"/>
  <c r="A420" i="35"/>
  <c r="Z419" i="35"/>
  <c r="W419" i="35"/>
  <c r="V419" i="35"/>
  <c r="N419" i="35"/>
  <c r="H419" i="35"/>
  <c r="AC419" i="35" s="1"/>
  <c r="A419" i="35"/>
  <c r="Z418" i="35"/>
  <c r="W418" i="35"/>
  <c r="V418" i="35"/>
  <c r="N418" i="35"/>
  <c r="J418" i="35"/>
  <c r="I418" i="35"/>
  <c r="H418" i="35"/>
  <c r="AC417" i="35"/>
  <c r="Z417" i="35"/>
  <c r="W417" i="35"/>
  <c r="V417" i="35"/>
  <c r="N417" i="35"/>
  <c r="K417" i="35"/>
  <c r="J417" i="35"/>
  <c r="H417" i="35"/>
  <c r="A417" i="35"/>
  <c r="Z416" i="35"/>
  <c r="W416" i="35"/>
  <c r="V416" i="35"/>
  <c r="T416" i="35"/>
  <c r="U416" i="35" s="1"/>
  <c r="N416" i="35"/>
  <c r="H416" i="35"/>
  <c r="AC416" i="35" s="1"/>
  <c r="A416" i="35"/>
  <c r="Z415" i="35"/>
  <c r="W415" i="35"/>
  <c r="V415" i="35"/>
  <c r="U415" i="35"/>
  <c r="T415" i="35"/>
  <c r="N415" i="35"/>
  <c r="H415" i="35"/>
  <c r="AC415" i="35" s="1"/>
  <c r="AC414" i="35"/>
  <c r="Z414" i="35"/>
  <c r="W414" i="35"/>
  <c r="V414" i="35"/>
  <c r="T414" i="35"/>
  <c r="U414" i="35" s="1"/>
  <c r="N414" i="35"/>
  <c r="K414" i="35"/>
  <c r="A414" i="35"/>
  <c r="AC413" i="35"/>
  <c r="Z413" i="35"/>
  <c r="A413" i="35"/>
  <c r="AC412" i="35"/>
  <c r="Z412" i="35"/>
  <c r="A412" i="35"/>
  <c r="AC411" i="35"/>
  <c r="Z411" i="35"/>
  <c r="I411" i="35"/>
  <c r="E411" i="35"/>
  <c r="B411" i="35"/>
  <c r="G411" i="35" s="1"/>
  <c r="A411" i="35"/>
  <c r="AC410" i="35"/>
  <c r="Z410" i="35"/>
  <c r="U410" i="35"/>
  <c r="L410" i="35"/>
  <c r="K410" i="35"/>
  <c r="K424" i="35" s="1"/>
  <c r="J410" i="35"/>
  <c r="J448" i="35" s="1"/>
  <c r="I410" i="35"/>
  <c r="E410" i="35"/>
  <c r="B410" i="35"/>
  <c r="G410" i="35" s="1"/>
  <c r="A410" i="35"/>
  <c r="AC409" i="35"/>
  <c r="Z409" i="35"/>
  <c r="T409" i="35"/>
  <c r="U424" i="35" s="1"/>
  <c r="D409" i="35"/>
  <c r="A409" i="35"/>
  <c r="B409" i="35" s="1"/>
  <c r="AC408" i="35"/>
  <c r="Z408" i="35"/>
  <c r="A408" i="35"/>
  <c r="AC407" i="35"/>
  <c r="Z407" i="35"/>
  <c r="T419" i="35" s="1"/>
  <c r="P407" i="35"/>
  <c r="A407" i="35"/>
  <c r="AC406" i="35"/>
  <c r="W406" i="35"/>
  <c r="I406" i="35"/>
  <c r="B406" i="35" s="1"/>
  <c r="C406" i="35"/>
  <c r="A406" i="35"/>
  <c r="AC405" i="35"/>
  <c r="A405" i="35"/>
  <c r="AC404" i="35"/>
  <c r="V404" i="35"/>
  <c r="T404" i="35"/>
  <c r="J404" i="35"/>
  <c r="A404" i="35"/>
  <c r="AC403" i="35"/>
  <c r="A403" i="35"/>
  <c r="B403" i="35" s="1"/>
  <c r="AC402" i="35"/>
  <c r="A402" i="35"/>
  <c r="B402" i="35" s="1"/>
  <c r="AC401" i="35"/>
  <c r="G401" i="35"/>
  <c r="F401" i="35"/>
  <c r="A401" i="35"/>
  <c r="B401" i="35" s="1"/>
  <c r="AC400" i="35"/>
  <c r="W400" i="35"/>
  <c r="V400" i="35"/>
  <c r="U400" i="35"/>
  <c r="T400" i="35"/>
  <c r="S400" i="35"/>
  <c r="R400" i="35"/>
  <c r="Q400" i="35"/>
  <c r="P400" i="35"/>
  <c r="O400" i="35"/>
  <c r="N400" i="35"/>
  <c r="M400" i="35"/>
  <c r="L400" i="35"/>
  <c r="K400" i="35"/>
  <c r="E400" i="35"/>
  <c r="B400" i="35"/>
  <c r="G400" i="35" s="1"/>
  <c r="A400" i="35"/>
  <c r="AC399" i="35"/>
  <c r="W399" i="35"/>
  <c r="V399" i="35"/>
  <c r="U399" i="35"/>
  <c r="T399" i="35"/>
  <c r="S399" i="35"/>
  <c r="R399" i="35"/>
  <c r="Q399" i="35"/>
  <c r="P399" i="35"/>
  <c r="O399" i="35"/>
  <c r="N399" i="35"/>
  <c r="M399" i="35"/>
  <c r="L399" i="35"/>
  <c r="A399" i="35"/>
  <c r="B399" i="35" s="1"/>
  <c r="AC398" i="35"/>
  <c r="K398" i="35"/>
  <c r="G398" i="35"/>
  <c r="A398" i="35"/>
  <c r="B398" i="35" s="1"/>
  <c r="AC397" i="35"/>
  <c r="A397" i="35"/>
  <c r="AC396" i="35"/>
  <c r="A396" i="35"/>
  <c r="AC395" i="35"/>
  <c r="A395" i="35"/>
  <c r="AC394" i="35"/>
  <c r="A394" i="35"/>
  <c r="AC393" i="35"/>
  <c r="A393" i="35"/>
  <c r="H392" i="35"/>
  <c r="A392" i="35" s="1"/>
  <c r="B392" i="35" s="1"/>
  <c r="AC391" i="35"/>
  <c r="H391" i="35"/>
  <c r="A391" i="35" s="1"/>
  <c r="B391" i="35" s="1"/>
  <c r="F391" i="35"/>
  <c r="AC390" i="35"/>
  <c r="H390" i="35"/>
  <c r="A390" i="35" s="1"/>
  <c r="B390" i="35"/>
  <c r="H389" i="35"/>
  <c r="AC389" i="35" s="1"/>
  <c r="H388" i="35"/>
  <c r="A388" i="35" s="1"/>
  <c r="AC387" i="35"/>
  <c r="H387" i="35"/>
  <c r="A387" i="35" s="1"/>
  <c r="AC386" i="35"/>
  <c r="H386" i="35"/>
  <c r="A386" i="35" s="1"/>
  <c r="G386" i="35"/>
  <c r="B386" i="35"/>
  <c r="H385" i="35"/>
  <c r="AC385" i="35" s="1"/>
  <c r="H384" i="35"/>
  <c r="A384" i="35" s="1"/>
  <c r="AC383" i="35"/>
  <c r="H383" i="35"/>
  <c r="A383" i="35" s="1"/>
  <c r="H382" i="35"/>
  <c r="AC381" i="35"/>
  <c r="A381" i="35"/>
  <c r="AC380" i="35"/>
  <c r="A380" i="35"/>
  <c r="AC379" i="35"/>
  <c r="Z379" i="35"/>
  <c r="A379" i="35"/>
  <c r="Z378" i="35"/>
  <c r="W378" i="35"/>
  <c r="V378" i="35"/>
  <c r="T378" i="35"/>
  <c r="U378" i="35" s="1"/>
  <c r="N378" i="35"/>
  <c r="K378" i="35"/>
  <c r="J378" i="35"/>
  <c r="H378" i="35"/>
  <c r="Z377" i="35"/>
  <c r="W377" i="35"/>
  <c r="V377" i="35"/>
  <c r="T377" i="35"/>
  <c r="N377" i="35"/>
  <c r="J377" i="35"/>
  <c r="H377" i="35"/>
  <c r="A377" i="35" s="1"/>
  <c r="AC376" i="35"/>
  <c r="Z376" i="35"/>
  <c r="W376" i="35"/>
  <c r="V376" i="35"/>
  <c r="N376" i="35"/>
  <c r="H376" i="35"/>
  <c r="A376" i="35"/>
  <c r="AC375" i="35"/>
  <c r="Z375" i="35"/>
  <c r="W375" i="35"/>
  <c r="V375" i="35"/>
  <c r="T375" i="35"/>
  <c r="N375" i="35"/>
  <c r="H375" i="35"/>
  <c r="A375" i="35"/>
  <c r="AC374" i="35"/>
  <c r="Z374" i="35"/>
  <c r="W374" i="35"/>
  <c r="V374" i="35"/>
  <c r="T374" i="35"/>
  <c r="N374" i="35"/>
  <c r="H374" i="35"/>
  <c r="A374" i="35"/>
  <c r="AC373" i="35"/>
  <c r="Z373" i="35"/>
  <c r="W373" i="35"/>
  <c r="V373" i="35"/>
  <c r="N373" i="35"/>
  <c r="K373" i="35"/>
  <c r="J373" i="35"/>
  <c r="H373" i="35"/>
  <c r="A373" i="35"/>
  <c r="AC372" i="35"/>
  <c r="Z372" i="35"/>
  <c r="W372" i="35"/>
  <c r="V372" i="35"/>
  <c r="T372" i="35"/>
  <c r="N372" i="35"/>
  <c r="J372" i="35"/>
  <c r="H372" i="35"/>
  <c r="A372" i="35"/>
  <c r="AC371" i="35"/>
  <c r="Z371" i="35"/>
  <c r="W371" i="35"/>
  <c r="V371" i="35"/>
  <c r="T371" i="35"/>
  <c r="N371" i="35"/>
  <c r="H371" i="35"/>
  <c r="E371" i="35"/>
  <c r="B371" i="35"/>
  <c r="A371" i="35"/>
  <c r="Z370" i="35"/>
  <c r="W370" i="35"/>
  <c r="V370" i="35"/>
  <c r="N370" i="35"/>
  <c r="H370" i="35"/>
  <c r="AC370" i="35" s="1"/>
  <c r="AC369" i="35"/>
  <c r="Z369" i="35"/>
  <c r="W369" i="35"/>
  <c r="V369" i="35"/>
  <c r="N369" i="35"/>
  <c r="J369" i="35"/>
  <c r="H369" i="35"/>
  <c r="A369" i="35"/>
  <c r="Z368" i="35"/>
  <c r="W368" i="35"/>
  <c r="V368" i="35"/>
  <c r="N368" i="35"/>
  <c r="K368" i="35"/>
  <c r="J368" i="35"/>
  <c r="H368" i="35"/>
  <c r="A368" i="35" s="1"/>
  <c r="Z367" i="35"/>
  <c r="W367" i="35"/>
  <c r="V367" i="35"/>
  <c r="T367" i="35"/>
  <c r="N367" i="35"/>
  <c r="J367" i="35"/>
  <c r="H367" i="35"/>
  <c r="AC367" i="35" s="1"/>
  <c r="Z366" i="35"/>
  <c r="W366" i="35"/>
  <c r="V366" i="35"/>
  <c r="N366" i="35"/>
  <c r="H366" i="35"/>
  <c r="AC365" i="35"/>
  <c r="Z365" i="35"/>
  <c r="W365" i="35"/>
  <c r="N365" i="35"/>
  <c r="K365" i="35"/>
  <c r="J365" i="35"/>
  <c r="A365" i="35"/>
  <c r="AC364" i="35"/>
  <c r="Z364" i="35"/>
  <c r="A364" i="35"/>
  <c r="AC363" i="35"/>
  <c r="Z363" i="35"/>
  <c r="A363" i="35"/>
  <c r="AC362" i="35"/>
  <c r="Z362" i="35"/>
  <c r="A362" i="35"/>
  <c r="B362" i="35" s="1"/>
  <c r="AC361" i="35"/>
  <c r="Z361" i="35"/>
  <c r="L361" i="35"/>
  <c r="K361" i="35"/>
  <c r="J361" i="35"/>
  <c r="J355" i="35" s="1"/>
  <c r="A361" i="35"/>
  <c r="B361" i="35" s="1"/>
  <c r="AC360" i="35"/>
  <c r="Z360" i="35"/>
  <c r="T360" i="35"/>
  <c r="G360" i="35"/>
  <c r="C360" i="35"/>
  <c r="B360" i="35"/>
  <c r="A360" i="35"/>
  <c r="AC359" i="35"/>
  <c r="Z359" i="35"/>
  <c r="A359" i="35"/>
  <c r="AC358" i="35"/>
  <c r="Z358" i="35"/>
  <c r="A358" i="35"/>
  <c r="AC357" i="35"/>
  <c r="W357" i="35"/>
  <c r="A357" i="35"/>
  <c r="AC356" i="35"/>
  <c r="A356" i="35"/>
  <c r="AC355" i="35"/>
  <c r="V355" i="35"/>
  <c r="T355" i="35"/>
  <c r="K355" i="35"/>
  <c r="A355" i="35"/>
  <c r="AC354" i="35"/>
  <c r="G354" i="35"/>
  <c r="F354" i="35"/>
  <c r="D354" i="35"/>
  <c r="B354" i="35"/>
  <c r="E354" i="35" s="1"/>
  <c r="A354" i="35"/>
  <c r="AC353" i="35"/>
  <c r="A353" i="35"/>
  <c r="B353" i="35" s="1"/>
  <c r="AC352" i="35"/>
  <c r="G352" i="35"/>
  <c r="F352" i="35"/>
  <c r="D352" i="35"/>
  <c r="B352" i="35"/>
  <c r="E352" i="35" s="1"/>
  <c r="A352" i="35"/>
  <c r="AC351" i="35"/>
  <c r="W351" i="35"/>
  <c r="V351" i="35"/>
  <c r="U351" i="35"/>
  <c r="T351" i="35"/>
  <c r="S351" i="35"/>
  <c r="R351" i="35"/>
  <c r="Q351" i="35"/>
  <c r="P351" i="35"/>
  <c r="O351" i="35"/>
  <c r="N351" i="35"/>
  <c r="M351" i="35"/>
  <c r="L351" i="35"/>
  <c r="G351" i="35"/>
  <c r="A351" i="35"/>
  <c r="B351" i="35" s="1"/>
  <c r="AC350" i="35"/>
  <c r="W350" i="35"/>
  <c r="V350" i="35"/>
  <c r="U350" i="35"/>
  <c r="T350" i="35"/>
  <c r="S350" i="35"/>
  <c r="R350" i="35"/>
  <c r="Q350" i="35"/>
  <c r="P350" i="35"/>
  <c r="O350" i="35"/>
  <c r="N350" i="35"/>
  <c r="M350" i="35"/>
  <c r="L350" i="35"/>
  <c r="F350" i="35"/>
  <c r="E350" i="35"/>
  <c r="D350" i="35"/>
  <c r="B350" i="35"/>
  <c r="A350" i="35"/>
  <c r="AC349" i="35"/>
  <c r="A349" i="35"/>
  <c r="B349" i="35" s="1"/>
  <c r="AC348" i="35"/>
  <c r="A348" i="35"/>
  <c r="AC347" i="35"/>
  <c r="A347" i="35"/>
  <c r="AC346" i="35"/>
  <c r="A346" i="35"/>
  <c r="AC345" i="35"/>
  <c r="A345" i="35"/>
  <c r="AC344" i="35"/>
  <c r="A344" i="35"/>
  <c r="AC343" i="35"/>
  <c r="H343" i="35"/>
  <c r="A343" i="35"/>
  <c r="B343" i="35" s="1"/>
  <c r="H342" i="35"/>
  <c r="AC342" i="35" s="1"/>
  <c r="A342" i="35"/>
  <c r="B342" i="35" s="1"/>
  <c r="AC341" i="35"/>
  <c r="H341" i="35"/>
  <c r="A341" i="35" s="1"/>
  <c r="B341" i="35" s="1"/>
  <c r="H340" i="35"/>
  <c r="AC339" i="35"/>
  <c r="H339" i="35"/>
  <c r="A339" i="35"/>
  <c r="B339" i="35" s="1"/>
  <c r="H338" i="35"/>
  <c r="AC338" i="35" s="1"/>
  <c r="AC337" i="35"/>
  <c r="H337" i="35"/>
  <c r="A337" i="35" s="1"/>
  <c r="H336" i="35"/>
  <c r="AC335" i="35"/>
  <c r="H335" i="35"/>
  <c r="A335" i="35"/>
  <c r="H334" i="35"/>
  <c r="AC334" i="35" s="1"/>
  <c r="A334" i="35"/>
  <c r="AC333" i="35"/>
  <c r="H333" i="35"/>
  <c r="A333" i="35" s="1"/>
  <c r="AC332" i="35"/>
  <c r="A332" i="35"/>
  <c r="AC331" i="35"/>
  <c r="A331" i="35"/>
  <c r="AC330" i="35"/>
  <c r="Z330" i="35"/>
  <c r="K330" i="35"/>
  <c r="I330" i="35"/>
  <c r="F330" i="35"/>
  <c r="A330" i="35"/>
  <c r="B330" i="35" s="1"/>
  <c r="Z329" i="35"/>
  <c r="W329" i="35"/>
  <c r="V329" i="35"/>
  <c r="T329" i="35"/>
  <c r="U329" i="35" s="1"/>
  <c r="N329" i="35"/>
  <c r="H329" i="35"/>
  <c r="AC329" i="35" s="1"/>
  <c r="A329" i="35"/>
  <c r="B329" i="35" s="1"/>
  <c r="AC328" i="35"/>
  <c r="Z328" i="35"/>
  <c r="W328" i="35"/>
  <c r="V328" i="35"/>
  <c r="U328" i="35"/>
  <c r="T328" i="35"/>
  <c r="N328" i="35"/>
  <c r="H328" i="35"/>
  <c r="A328" i="35"/>
  <c r="B328" i="35" s="1"/>
  <c r="AC327" i="35"/>
  <c r="Z327" i="35"/>
  <c r="W327" i="35"/>
  <c r="V327" i="35"/>
  <c r="T327" i="35"/>
  <c r="U327" i="35" s="1"/>
  <c r="N327" i="35"/>
  <c r="H327" i="35"/>
  <c r="B327" i="35"/>
  <c r="A327" i="35"/>
  <c r="AC326" i="35"/>
  <c r="Z326" i="35"/>
  <c r="W326" i="35"/>
  <c r="V326" i="35"/>
  <c r="U326" i="35"/>
  <c r="T326" i="35"/>
  <c r="N326" i="35"/>
  <c r="H326" i="35"/>
  <c r="B326" i="35"/>
  <c r="A326" i="35"/>
  <c r="AC325" i="35"/>
  <c r="Z325" i="35"/>
  <c r="W325" i="35"/>
  <c r="V325" i="35"/>
  <c r="T325" i="35"/>
  <c r="N325" i="35"/>
  <c r="H325" i="35"/>
  <c r="A325" i="35"/>
  <c r="B325" i="35" s="1"/>
  <c r="AC324" i="35"/>
  <c r="Z324" i="35"/>
  <c r="W324" i="35"/>
  <c r="V324" i="35"/>
  <c r="T324" i="35"/>
  <c r="U324" i="35" s="1"/>
  <c r="N324" i="35"/>
  <c r="H324" i="35"/>
  <c r="A324" i="35" s="1"/>
  <c r="Z323" i="35"/>
  <c r="W323" i="35"/>
  <c r="V323" i="35"/>
  <c r="T323" i="35"/>
  <c r="U323" i="35" s="1"/>
  <c r="N323" i="35"/>
  <c r="H323" i="35"/>
  <c r="Z322" i="35"/>
  <c r="W322" i="35"/>
  <c r="V322" i="35"/>
  <c r="T322" i="35"/>
  <c r="U322" i="35" s="1"/>
  <c r="N322" i="35"/>
  <c r="H322" i="35"/>
  <c r="AC322" i="35" s="1"/>
  <c r="A322" i="35"/>
  <c r="Z321" i="35"/>
  <c r="W321" i="35"/>
  <c r="V321" i="35"/>
  <c r="N321" i="35"/>
  <c r="K321" i="35"/>
  <c r="H321" i="35"/>
  <c r="A321" i="35" s="1"/>
  <c r="AC320" i="35"/>
  <c r="Z320" i="35"/>
  <c r="W320" i="35"/>
  <c r="V320" i="35"/>
  <c r="U320" i="35"/>
  <c r="T320" i="35"/>
  <c r="N320" i="35"/>
  <c r="K320" i="35"/>
  <c r="J320" i="35"/>
  <c r="H320" i="35"/>
  <c r="D320" i="35"/>
  <c r="C320" i="35"/>
  <c r="B320" i="35"/>
  <c r="A320" i="35"/>
  <c r="AC319" i="35"/>
  <c r="Z319" i="35"/>
  <c r="W319" i="35"/>
  <c r="V319" i="35"/>
  <c r="T319" i="35"/>
  <c r="U319" i="35" s="1"/>
  <c r="N319" i="35"/>
  <c r="H319" i="35"/>
  <c r="A319" i="35"/>
  <c r="Z318" i="35"/>
  <c r="W318" i="35"/>
  <c r="V318" i="35"/>
  <c r="N318" i="35"/>
  <c r="I318" i="35"/>
  <c r="H318" i="35"/>
  <c r="AC318" i="35" s="1"/>
  <c r="F318" i="35"/>
  <c r="A318" i="35"/>
  <c r="B318" i="35" s="1"/>
  <c r="C318" i="35" s="1"/>
  <c r="AC317" i="35"/>
  <c r="Z317" i="35"/>
  <c r="W317" i="35"/>
  <c r="V317" i="35"/>
  <c r="N317" i="35"/>
  <c r="I317" i="35"/>
  <c r="H317" i="35"/>
  <c r="A317" i="35"/>
  <c r="B317" i="35" s="1"/>
  <c r="C317" i="35" s="1"/>
  <c r="AC316" i="35"/>
  <c r="Z316" i="35"/>
  <c r="W316" i="35"/>
  <c r="V316" i="35"/>
  <c r="N316" i="35"/>
  <c r="K316" i="35"/>
  <c r="I316" i="35"/>
  <c r="B316" i="35" s="1"/>
  <c r="A316" i="35"/>
  <c r="AC315" i="35"/>
  <c r="Z315" i="35"/>
  <c r="A315" i="35"/>
  <c r="AC314" i="35"/>
  <c r="Z314" i="35"/>
  <c r="I314" i="35"/>
  <c r="A314" i="35"/>
  <c r="AC313" i="35"/>
  <c r="Z313" i="35"/>
  <c r="D313" i="35"/>
  <c r="B313" i="35"/>
  <c r="A313" i="35"/>
  <c r="AC312" i="35"/>
  <c r="Z312" i="35"/>
  <c r="L312" i="35"/>
  <c r="K312" i="35"/>
  <c r="K325" i="35" s="1"/>
  <c r="J312" i="35"/>
  <c r="J349" i="35" s="1"/>
  <c r="I312" i="35"/>
  <c r="I349" i="35" s="1"/>
  <c r="A312" i="35"/>
  <c r="B312" i="35" s="1"/>
  <c r="AC311" i="35"/>
  <c r="Z311" i="35"/>
  <c r="T311" i="35"/>
  <c r="U325" i="35" s="1"/>
  <c r="G311" i="35"/>
  <c r="F311" i="35"/>
  <c r="C311" i="35"/>
  <c r="B311" i="35"/>
  <c r="E311" i="35" s="1"/>
  <c r="A311" i="35"/>
  <c r="AC310" i="35"/>
  <c r="Z310" i="35"/>
  <c r="A310" i="35"/>
  <c r="AC309" i="35"/>
  <c r="Z309" i="35"/>
  <c r="P309" i="35"/>
  <c r="I309" i="35"/>
  <c r="B309" i="35" s="1"/>
  <c r="A309" i="35"/>
  <c r="AC308" i="35"/>
  <c r="W308" i="35"/>
  <c r="A308" i="35"/>
  <c r="AC307" i="35"/>
  <c r="A307" i="35"/>
  <c r="AC306" i="35"/>
  <c r="V306" i="35"/>
  <c r="T306" i="35"/>
  <c r="K306" i="35"/>
  <c r="I306" i="35"/>
  <c r="B306" i="35" s="1"/>
  <c r="G306" i="35" s="1"/>
  <c r="E306" i="35"/>
  <c r="A306" i="35"/>
  <c r="AC305" i="35"/>
  <c r="A305" i="35"/>
  <c r="B305" i="35" s="1"/>
  <c r="AC304" i="35"/>
  <c r="G304" i="35"/>
  <c r="E304" i="35"/>
  <c r="D304" i="35"/>
  <c r="B304" i="35"/>
  <c r="F304" i="35" s="1"/>
  <c r="A304" i="35"/>
  <c r="AC303" i="35"/>
  <c r="A303" i="35"/>
  <c r="B303" i="35" s="1"/>
  <c r="AC302" i="35"/>
  <c r="W302" i="35"/>
  <c r="V302" i="35"/>
  <c r="U302" i="35"/>
  <c r="T302" i="35"/>
  <c r="S302" i="35"/>
  <c r="R302" i="35"/>
  <c r="Q302" i="35"/>
  <c r="P302" i="35"/>
  <c r="O302" i="35"/>
  <c r="N302" i="35"/>
  <c r="M302" i="35"/>
  <c r="L302" i="35"/>
  <c r="K302" i="35"/>
  <c r="A302" i="35"/>
  <c r="B302" i="35" s="1"/>
  <c r="AC301" i="35"/>
  <c r="W301" i="35"/>
  <c r="V301" i="35"/>
  <c r="U301" i="35"/>
  <c r="T301" i="35"/>
  <c r="S301" i="35"/>
  <c r="R301" i="35"/>
  <c r="Q301" i="35"/>
  <c r="P301" i="35"/>
  <c r="O301" i="35"/>
  <c r="N301" i="35"/>
  <c r="M301" i="35"/>
  <c r="L301" i="35"/>
  <c r="K301" i="35"/>
  <c r="J301" i="35"/>
  <c r="G301" i="35"/>
  <c r="F301" i="35"/>
  <c r="B301" i="35"/>
  <c r="A301" i="35"/>
  <c r="AC300" i="35"/>
  <c r="K300" i="35"/>
  <c r="J300" i="35"/>
  <c r="B300" i="35"/>
  <c r="A300" i="35"/>
  <c r="AC299" i="35"/>
  <c r="A299" i="35"/>
  <c r="AC298" i="35"/>
  <c r="A298" i="35"/>
  <c r="AC297" i="35"/>
  <c r="K297" i="35"/>
  <c r="J297" i="35"/>
  <c r="A297" i="35"/>
  <c r="AC296" i="35"/>
  <c r="A296" i="35"/>
  <c r="AC295" i="35"/>
  <c r="A295" i="35"/>
  <c r="K294" i="35"/>
  <c r="H294" i="35"/>
  <c r="H293" i="35"/>
  <c r="A293" i="35" s="1"/>
  <c r="C293" i="35"/>
  <c r="B293" i="35"/>
  <c r="H292" i="35"/>
  <c r="AC292" i="35" s="1"/>
  <c r="A292" i="35"/>
  <c r="B292" i="35" s="1"/>
  <c r="H291" i="35"/>
  <c r="H290" i="35"/>
  <c r="A290" i="35" s="1"/>
  <c r="B290" i="35" s="1"/>
  <c r="G290" i="35"/>
  <c r="F290" i="35"/>
  <c r="E290" i="35"/>
  <c r="D290" i="35"/>
  <c r="C290" i="35"/>
  <c r="AC289" i="35"/>
  <c r="H289" i="35"/>
  <c r="A289" i="35"/>
  <c r="H288" i="35"/>
  <c r="H287" i="35"/>
  <c r="AC287" i="35" s="1"/>
  <c r="A287" i="35"/>
  <c r="AC286" i="35"/>
  <c r="H286" i="35"/>
  <c r="A286" i="35"/>
  <c r="H285" i="35"/>
  <c r="H284" i="35"/>
  <c r="AC284" i="35" s="1"/>
  <c r="A284" i="35"/>
  <c r="AC283" i="35"/>
  <c r="A283" i="35"/>
  <c r="AC282" i="35"/>
  <c r="K282" i="35"/>
  <c r="K288" i="35" s="1"/>
  <c r="A282" i="35"/>
  <c r="AC281" i="35"/>
  <c r="Z281" i="35"/>
  <c r="K281" i="35"/>
  <c r="J281" i="35"/>
  <c r="A281" i="35"/>
  <c r="Z280" i="35"/>
  <c r="W280" i="35"/>
  <c r="V280" i="35"/>
  <c r="T280" i="35"/>
  <c r="U280" i="35" s="1"/>
  <c r="N280" i="35"/>
  <c r="K280" i="35"/>
  <c r="J280" i="35"/>
  <c r="H280" i="35"/>
  <c r="AC280" i="35" s="1"/>
  <c r="Z279" i="35"/>
  <c r="W279" i="35"/>
  <c r="V279" i="35"/>
  <c r="T279" i="35"/>
  <c r="U279" i="35" s="1"/>
  <c r="N279" i="35"/>
  <c r="J279" i="35"/>
  <c r="I279" i="35"/>
  <c r="H279" i="35"/>
  <c r="AC279" i="35" s="1"/>
  <c r="A279" i="35"/>
  <c r="B279" i="35" s="1"/>
  <c r="AC278" i="35"/>
  <c r="Z278" i="35"/>
  <c r="W278" i="35"/>
  <c r="V278" i="35"/>
  <c r="U278" i="35"/>
  <c r="T278" i="35"/>
  <c r="N278" i="35"/>
  <c r="K278" i="35"/>
  <c r="J278" i="35"/>
  <c r="H278" i="35"/>
  <c r="A278" i="35"/>
  <c r="B278" i="35" s="1"/>
  <c r="AC277" i="35"/>
  <c r="Z277" i="35"/>
  <c r="W277" i="35"/>
  <c r="V277" i="35"/>
  <c r="T277" i="35"/>
  <c r="U277" i="35" s="1"/>
  <c r="N277" i="35"/>
  <c r="H277" i="35"/>
  <c r="A277" i="35"/>
  <c r="B277" i="35" s="1"/>
  <c r="AC276" i="35"/>
  <c r="Z276" i="35"/>
  <c r="W276" i="35"/>
  <c r="V276" i="35"/>
  <c r="U276" i="35"/>
  <c r="T276" i="35"/>
  <c r="N276" i="35"/>
  <c r="H276" i="35"/>
  <c r="A276" i="35" s="1"/>
  <c r="B276" i="35"/>
  <c r="F276" i="35" s="1"/>
  <c r="AC275" i="35"/>
  <c r="Z275" i="35"/>
  <c r="W275" i="35"/>
  <c r="V275" i="35"/>
  <c r="N275" i="35"/>
  <c r="J275" i="35"/>
  <c r="H275" i="35"/>
  <c r="A275" i="35"/>
  <c r="Z274" i="35"/>
  <c r="W274" i="35"/>
  <c r="T274" i="35"/>
  <c r="U274" i="35" s="1"/>
  <c r="N274" i="35"/>
  <c r="K274" i="35"/>
  <c r="J274" i="35"/>
  <c r="H274" i="35"/>
  <c r="A274" i="35" s="1"/>
  <c r="Z273" i="35"/>
  <c r="W273" i="35"/>
  <c r="T273" i="35"/>
  <c r="U273" i="35" s="1"/>
  <c r="N273" i="35"/>
  <c r="K273" i="35"/>
  <c r="J273" i="35"/>
  <c r="H273" i="35"/>
  <c r="Z272" i="35"/>
  <c r="W272" i="35"/>
  <c r="V272" i="35"/>
  <c r="T272" i="35"/>
  <c r="U272" i="35" s="1"/>
  <c r="N272" i="35"/>
  <c r="K272" i="35"/>
  <c r="J272" i="35"/>
  <c r="H272" i="35"/>
  <c r="Z271" i="35"/>
  <c r="W271" i="35"/>
  <c r="V271" i="35"/>
  <c r="T271" i="35"/>
  <c r="U271" i="35" s="1"/>
  <c r="N271" i="35"/>
  <c r="J271" i="35"/>
  <c r="H271" i="35"/>
  <c r="A271" i="35" s="1"/>
  <c r="AC270" i="35"/>
  <c r="Z270" i="35"/>
  <c r="W270" i="35"/>
  <c r="V270" i="35"/>
  <c r="T270" i="35"/>
  <c r="N270" i="35"/>
  <c r="K270" i="35"/>
  <c r="J270" i="35"/>
  <c r="H270" i="35"/>
  <c r="C270" i="35"/>
  <c r="A270" i="35"/>
  <c r="B270" i="35" s="1"/>
  <c r="AC269" i="35"/>
  <c r="Z269" i="35"/>
  <c r="W269" i="35"/>
  <c r="V269" i="35"/>
  <c r="U269" i="35"/>
  <c r="T269" i="35"/>
  <c r="N269" i="35"/>
  <c r="H269" i="35"/>
  <c r="A269" i="35"/>
  <c r="AC268" i="35"/>
  <c r="Z268" i="35"/>
  <c r="W268" i="35"/>
  <c r="V268" i="35"/>
  <c r="U268" i="35"/>
  <c r="T268" i="35"/>
  <c r="N268" i="35"/>
  <c r="H268" i="35"/>
  <c r="A268" i="35" s="1"/>
  <c r="B268" i="35" s="1"/>
  <c r="G268" i="35"/>
  <c r="AC267" i="35"/>
  <c r="Z267" i="35"/>
  <c r="W267" i="35"/>
  <c r="V267" i="35"/>
  <c r="N267" i="35"/>
  <c r="K267" i="35"/>
  <c r="J267" i="35"/>
  <c r="A267" i="35"/>
  <c r="AC266" i="35"/>
  <c r="Z266" i="35"/>
  <c r="A266" i="35"/>
  <c r="AC265" i="35"/>
  <c r="Z265" i="35"/>
  <c r="A265" i="35"/>
  <c r="AC264" i="35"/>
  <c r="Z264" i="35"/>
  <c r="F264" i="35"/>
  <c r="B264" i="35"/>
  <c r="A264" i="35"/>
  <c r="AC263" i="35"/>
  <c r="Z263" i="35"/>
  <c r="L263" i="35"/>
  <c r="I263" i="35" s="1"/>
  <c r="K263" i="35"/>
  <c r="K279" i="35" s="1"/>
  <c r="J263" i="35"/>
  <c r="J282" i="35" s="1"/>
  <c r="A263" i="35"/>
  <c r="B263" i="35" s="1"/>
  <c r="AC262" i="35"/>
  <c r="Z262" i="35"/>
  <c r="T262" i="35"/>
  <c r="B262" i="35"/>
  <c r="A262" i="35"/>
  <c r="AC261" i="35"/>
  <c r="Z261" i="35"/>
  <c r="I261" i="35"/>
  <c r="A261" i="35"/>
  <c r="B261" i="35" s="1"/>
  <c r="AC260" i="35"/>
  <c r="Z260" i="35"/>
  <c r="T275" i="35" s="1"/>
  <c r="U275" i="35" s="1"/>
  <c r="A260" i="35"/>
  <c r="AC259" i="35"/>
  <c r="W259" i="35"/>
  <c r="I259" i="35"/>
  <c r="A259" i="35"/>
  <c r="AC258" i="35"/>
  <c r="A258" i="35"/>
  <c r="AC257" i="35"/>
  <c r="V257" i="35"/>
  <c r="T257" i="35"/>
  <c r="K257" i="35"/>
  <c r="J257" i="35"/>
  <c r="A257" i="35"/>
  <c r="AC256" i="35"/>
  <c r="A256" i="35"/>
  <c r="B256" i="35" s="1"/>
  <c r="AC255" i="35"/>
  <c r="B255" i="35"/>
  <c r="A255" i="35"/>
  <c r="AC254" i="35"/>
  <c r="A254" i="35"/>
  <c r="B254" i="35" s="1"/>
  <c r="AC253" i="35"/>
  <c r="W253" i="35"/>
  <c r="V253" i="35"/>
  <c r="U253" i="35"/>
  <c r="T253" i="35"/>
  <c r="S253" i="35"/>
  <c r="R253" i="35"/>
  <c r="U214" i="35" s="1"/>
  <c r="Q253" i="35"/>
  <c r="P253" i="35"/>
  <c r="O253" i="35"/>
  <c r="N253" i="35"/>
  <c r="M253" i="35"/>
  <c r="L253" i="35"/>
  <c r="E253" i="35"/>
  <c r="A253" i="35"/>
  <c r="B253" i="35" s="1"/>
  <c r="AC252" i="35"/>
  <c r="W252" i="35"/>
  <c r="V252" i="35"/>
  <c r="U252" i="35"/>
  <c r="T252" i="35"/>
  <c r="S252" i="35"/>
  <c r="R252" i="35"/>
  <c r="Q252" i="35"/>
  <c r="P252" i="35"/>
  <c r="O252" i="35"/>
  <c r="N252" i="35"/>
  <c r="M252" i="35"/>
  <c r="L252" i="35"/>
  <c r="F252" i="35"/>
  <c r="E252" i="35"/>
  <c r="D252" i="35"/>
  <c r="B252" i="35"/>
  <c r="G252" i="35" s="1"/>
  <c r="A252" i="35"/>
  <c r="AC251" i="35"/>
  <c r="A251" i="35"/>
  <c r="B251" i="35" s="1"/>
  <c r="AC250" i="35"/>
  <c r="A250" i="35"/>
  <c r="AC249" i="35"/>
  <c r="A249" i="35"/>
  <c r="AC248" i="35"/>
  <c r="A248" i="35"/>
  <c r="AC247" i="35"/>
  <c r="A247" i="35"/>
  <c r="AC246" i="35"/>
  <c r="A246" i="35"/>
  <c r="H245" i="35"/>
  <c r="A245" i="35" s="1"/>
  <c r="C245" i="35"/>
  <c r="B245" i="35"/>
  <c r="H244" i="35"/>
  <c r="AC243" i="35"/>
  <c r="H243" i="35"/>
  <c r="A243" i="35"/>
  <c r="B243" i="35" s="1"/>
  <c r="AC242" i="35"/>
  <c r="H242" i="35"/>
  <c r="A242" i="35" s="1"/>
  <c r="B242" i="35" s="1"/>
  <c r="G242" i="35"/>
  <c r="F242" i="35"/>
  <c r="AC241" i="35"/>
  <c r="H241" i="35"/>
  <c r="A241" i="35" s="1"/>
  <c r="B241" i="35"/>
  <c r="H240" i="35"/>
  <c r="AC239" i="35"/>
  <c r="H239" i="35"/>
  <c r="D239" i="35"/>
  <c r="C239" i="35"/>
  <c r="B239" i="35"/>
  <c r="A239" i="35"/>
  <c r="AC238" i="35"/>
  <c r="H238" i="35"/>
  <c r="A238" i="35" s="1"/>
  <c r="B238" i="35" s="1"/>
  <c r="G238" i="35"/>
  <c r="F238" i="35"/>
  <c r="AC237" i="35"/>
  <c r="H237" i="35"/>
  <c r="A237" i="35" s="1"/>
  <c r="B237" i="35" s="1"/>
  <c r="H236" i="35"/>
  <c r="AC235" i="35"/>
  <c r="H235" i="35"/>
  <c r="B235" i="35"/>
  <c r="A235" i="35"/>
  <c r="AC234" i="35"/>
  <c r="A234" i="35"/>
  <c r="AC233" i="35"/>
  <c r="K233" i="35"/>
  <c r="A233" i="35"/>
  <c r="AC232" i="35"/>
  <c r="Z232" i="35"/>
  <c r="A232" i="35"/>
  <c r="AC231" i="35"/>
  <c r="Z231" i="35"/>
  <c r="W231" i="35"/>
  <c r="V231" i="35"/>
  <c r="T231" i="35"/>
  <c r="N231" i="35"/>
  <c r="J231" i="35"/>
  <c r="I231" i="35"/>
  <c r="H231" i="35"/>
  <c r="A231" i="35" s="1"/>
  <c r="B231" i="35" s="1"/>
  <c r="Z230" i="35"/>
  <c r="W230" i="35"/>
  <c r="V230" i="35"/>
  <c r="T230" i="35"/>
  <c r="N230" i="35"/>
  <c r="J230" i="35"/>
  <c r="H230" i="35"/>
  <c r="A230" i="35" s="1"/>
  <c r="B230" i="35"/>
  <c r="Z229" i="35"/>
  <c r="W229" i="35"/>
  <c r="V229" i="35"/>
  <c r="T229" i="35"/>
  <c r="U229" i="35" s="1"/>
  <c r="N229" i="35"/>
  <c r="H229" i="35"/>
  <c r="Z228" i="35"/>
  <c r="W228" i="35"/>
  <c r="V228" i="35"/>
  <c r="T228" i="35"/>
  <c r="U228" i="35" s="1"/>
  <c r="N228" i="35"/>
  <c r="H228" i="35"/>
  <c r="AC227" i="35"/>
  <c r="Z227" i="35"/>
  <c r="W227" i="35"/>
  <c r="V227" i="35"/>
  <c r="T227" i="35"/>
  <c r="U227" i="35" s="1"/>
  <c r="N227" i="35"/>
  <c r="H227" i="35"/>
  <c r="A227" i="35"/>
  <c r="Z226" i="35"/>
  <c r="W226" i="35"/>
  <c r="V226" i="35"/>
  <c r="N226" i="35"/>
  <c r="J226" i="35"/>
  <c r="H226" i="35"/>
  <c r="AC225" i="35"/>
  <c r="Z225" i="35"/>
  <c r="W225" i="35"/>
  <c r="V225" i="35"/>
  <c r="T225" i="35"/>
  <c r="U225" i="35" s="1"/>
  <c r="N225" i="35"/>
  <c r="J225" i="35"/>
  <c r="H225" i="35"/>
  <c r="A225" i="35"/>
  <c r="Z224" i="35"/>
  <c r="W224" i="35"/>
  <c r="V224" i="35"/>
  <c r="N224" i="35"/>
  <c r="H224" i="35"/>
  <c r="Z223" i="35"/>
  <c r="W223" i="35"/>
  <c r="V223" i="35"/>
  <c r="T223" i="35"/>
  <c r="N223" i="35"/>
  <c r="H223" i="35"/>
  <c r="AC223" i="35" s="1"/>
  <c r="A223" i="35"/>
  <c r="B223" i="35" s="1"/>
  <c r="Z222" i="35"/>
  <c r="W222" i="35"/>
  <c r="V222" i="35"/>
  <c r="T222" i="35"/>
  <c r="N222" i="35"/>
  <c r="H222" i="35"/>
  <c r="AC222" i="35" s="1"/>
  <c r="Z221" i="35"/>
  <c r="W221" i="35"/>
  <c r="V221" i="35"/>
  <c r="T221" i="35"/>
  <c r="U221" i="35" s="1"/>
  <c r="N221" i="35"/>
  <c r="J221" i="35"/>
  <c r="I221" i="35"/>
  <c r="B221" i="35" s="1"/>
  <c r="H221" i="35"/>
  <c r="A221" i="35" s="1"/>
  <c r="D221" i="35"/>
  <c r="Z220" i="35"/>
  <c r="W220" i="35"/>
  <c r="V220" i="35"/>
  <c r="T220" i="35"/>
  <c r="U220" i="35" s="1"/>
  <c r="N220" i="35"/>
  <c r="H220" i="35"/>
  <c r="AC219" i="35"/>
  <c r="Z219" i="35"/>
  <c r="W219" i="35"/>
  <c r="V219" i="35"/>
  <c r="T219" i="35"/>
  <c r="U219" i="35" s="1"/>
  <c r="N219" i="35"/>
  <c r="J219" i="35"/>
  <c r="H219" i="35"/>
  <c r="A219" i="35"/>
  <c r="AC218" i="35"/>
  <c r="Z218" i="35"/>
  <c r="W218" i="35"/>
  <c r="V218" i="35"/>
  <c r="N218" i="35"/>
  <c r="J218" i="35"/>
  <c r="A218" i="35"/>
  <c r="AC217" i="35"/>
  <c r="Z217" i="35"/>
  <c r="A217" i="35"/>
  <c r="AC216" i="35"/>
  <c r="Z216" i="35"/>
  <c r="A216" i="35"/>
  <c r="AC215" i="35"/>
  <c r="Z215" i="35"/>
  <c r="G215" i="35"/>
  <c r="F215" i="35"/>
  <c r="A215" i="35"/>
  <c r="B215" i="35" s="1"/>
  <c r="C215" i="35" s="1"/>
  <c r="AC214" i="35"/>
  <c r="Z214" i="35"/>
  <c r="L214" i="35"/>
  <c r="I214" i="35" s="1"/>
  <c r="I222" i="35" s="1"/>
  <c r="K214" i="35"/>
  <c r="K252" i="35" s="1"/>
  <c r="J214" i="35"/>
  <c r="G214" i="35"/>
  <c r="F214" i="35"/>
  <c r="E214" i="35"/>
  <c r="D214" i="35"/>
  <c r="A214" i="35"/>
  <c r="B214" i="35" s="1"/>
  <c r="C214" i="35" s="1"/>
  <c r="AC213" i="35"/>
  <c r="Z213" i="35"/>
  <c r="T213" i="35"/>
  <c r="U231" i="35" s="1"/>
  <c r="A213" i="35"/>
  <c r="B213" i="35" s="1"/>
  <c r="AC212" i="35"/>
  <c r="Z212" i="35"/>
  <c r="A212" i="35"/>
  <c r="AC211" i="35"/>
  <c r="Z211" i="35"/>
  <c r="A211" i="35"/>
  <c r="AC210" i="35"/>
  <c r="W210" i="35"/>
  <c r="A210" i="35"/>
  <c r="AC209" i="35"/>
  <c r="A209" i="35"/>
  <c r="AC208" i="35"/>
  <c r="V208" i="35"/>
  <c r="T208" i="35"/>
  <c r="J208" i="35"/>
  <c r="A208" i="35"/>
  <c r="AC207" i="35"/>
  <c r="A207" i="35"/>
  <c r="B207" i="35" s="1"/>
  <c r="AC206" i="35"/>
  <c r="G206" i="35"/>
  <c r="E206" i="35"/>
  <c r="D206" i="35"/>
  <c r="A206" i="35"/>
  <c r="B206" i="35" s="1"/>
  <c r="AC205" i="35"/>
  <c r="G205" i="35"/>
  <c r="F205" i="35"/>
  <c r="A205" i="35"/>
  <c r="B205" i="35" s="1"/>
  <c r="AC204" i="35"/>
  <c r="W204" i="35"/>
  <c r="V204" i="35"/>
  <c r="U204" i="35"/>
  <c r="T204" i="35"/>
  <c r="S204" i="35"/>
  <c r="U165" i="35" s="1"/>
  <c r="R204" i="35"/>
  <c r="Q204" i="35"/>
  <c r="P204" i="35"/>
  <c r="O204" i="35"/>
  <c r="N204" i="35"/>
  <c r="M204" i="35"/>
  <c r="L204" i="35"/>
  <c r="F204" i="35"/>
  <c r="D204" i="35"/>
  <c r="A204" i="35"/>
  <c r="B204" i="35" s="1"/>
  <c r="AC203" i="35"/>
  <c r="W203" i="35"/>
  <c r="V203" i="35"/>
  <c r="U203" i="35"/>
  <c r="T203" i="35"/>
  <c r="S203" i="35"/>
  <c r="R203" i="35"/>
  <c r="Q203" i="35"/>
  <c r="P203" i="35"/>
  <c r="O203" i="35"/>
  <c r="N203" i="35"/>
  <c r="M203" i="35"/>
  <c r="L203" i="35"/>
  <c r="K203" i="35"/>
  <c r="D203" i="35"/>
  <c r="A203" i="35"/>
  <c r="B203" i="35" s="1"/>
  <c r="AC202" i="35"/>
  <c r="I202" i="35"/>
  <c r="E202" i="35"/>
  <c r="A202" i="35"/>
  <c r="B202" i="35" s="1"/>
  <c r="AC201" i="35"/>
  <c r="A201" i="35"/>
  <c r="AC200" i="35"/>
  <c r="A200" i="35"/>
  <c r="AC199" i="35"/>
  <c r="A199" i="35"/>
  <c r="AC198" i="35"/>
  <c r="A198" i="35"/>
  <c r="AC197" i="35"/>
  <c r="A197" i="35"/>
  <c r="H196" i="35"/>
  <c r="H195" i="35"/>
  <c r="AC195" i="35" s="1"/>
  <c r="AC194" i="35"/>
  <c r="H194" i="35"/>
  <c r="C194" i="35"/>
  <c r="A194" i="35"/>
  <c r="B194" i="35" s="1"/>
  <c r="H193" i="35"/>
  <c r="A193" i="35" s="1"/>
  <c r="B193" i="35" s="1"/>
  <c r="G193" i="35" s="1"/>
  <c r="H192" i="35"/>
  <c r="H191" i="35"/>
  <c r="AC191" i="35" s="1"/>
  <c r="AC190" i="35"/>
  <c r="H190" i="35"/>
  <c r="A190" i="35"/>
  <c r="H189" i="35"/>
  <c r="A189" i="35" s="1"/>
  <c r="H188" i="35"/>
  <c r="H187" i="35"/>
  <c r="AC187" i="35" s="1"/>
  <c r="AC186" i="35"/>
  <c r="H186" i="35"/>
  <c r="A186" i="35"/>
  <c r="AC185" i="35"/>
  <c r="A185" i="35"/>
  <c r="AC184" i="35"/>
  <c r="A184" i="35"/>
  <c r="AC183" i="35"/>
  <c r="Z183" i="35"/>
  <c r="A183" i="35"/>
  <c r="AC182" i="35"/>
  <c r="Z182" i="35"/>
  <c r="W182" i="35"/>
  <c r="V182" i="35"/>
  <c r="T182" i="35"/>
  <c r="N182" i="35"/>
  <c r="H182" i="35"/>
  <c r="A182" i="35"/>
  <c r="B182" i="35" s="1"/>
  <c r="AC181" i="35"/>
  <c r="Z181" i="35"/>
  <c r="W181" i="35"/>
  <c r="V181" i="35"/>
  <c r="N181" i="35"/>
  <c r="H181" i="35"/>
  <c r="A181" i="35" s="1"/>
  <c r="Z180" i="35"/>
  <c r="W180" i="35"/>
  <c r="V180" i="35"/>
  <c r="T180" i="35"/>
  <c r="N180" i="35"/>
  <c r="K180" i="35"/>
  <c r="J180" i="35"/>
  <c r="H180" i="35"/>
  <c r="AC180" i="35" s="1"/>
  <c r="A180" i="35"/>
  <c r="Z179" i="35"/>
  <c r="W179" i="35"/>
  <c r="V179" i="35"/>
  <c r="T179" i="35"/>
  <c r="N179" i="35"/>
  <c r="H179" i="35"/>
  <c r="AC179" i="35" s="1"/>
  <c r="A179" i="35"/>
  <c r="AC178" i="35"/>
  <c r="Z178" i="35"/>
  <c r="W178" i="35"/>
  <c r="V178" i="35"/>
  <c r="N178" i="35"/>
  <c r="I178" i="35"/>
  <c r="H178" i="35"/>
  <c r="A178" i="35" s="1"/>
  <c r="B178" i="35" s="1"/>
  <c r="Z177" i="35"/>
  <c r="W177" i="35"/>
  <c r="V177" i="35"/>
  <c r="N177" i="35"/>
  <c r="K177" i="35"/>
  <c r="J177" i="35"/>
  <c r="H177" i="35"/>
  <c r="AC177" i="35" s="1"/>
  <c r="A177" i="35"/>
  <c r="AC176" i="35"/>
  <c r="Z176" i="35"/>
  <c r="W176" i="35"/>
  <c r="V176" i="35"/>
  <c r="T176" i="35"/>
  <c r="U176" i="35" s="1"/>
  <c r="N176" i="35"/>
  <c r="I176" i="35"/>
  <c r="H176" i="35"/>
  <c r="G176" i="35"/>
  <c r="F176" i="35"/>
  <c r="E176" i="35"/>
  <c r="B176" i="35"/>
  <c r="D176" i="35" s="1"/>
  <c r="A176" i="35"/>
  <c r="Z175" i="35"/>
  <c r="W175" i="35"/>
  <c r="V175" i="35"/>
  <c r="N175" i="35"/>
  <c r="I175" i="35"/>
  <c r="H175" i="35"/>
  <c r="AC174" i="35"/>
  <c r="Z174" i="35"/>
  <c r="W174" i="35"/>
  <c r="V174" i="35"/>
  <c r="N174" i="35"/>
  <c r="I174" i="35"/>
  <c r="H174" i="35"/>
  <c r="A174" i="35"/>
  <c r="B174" i="35" s="1"/>
  <c r="AC173" i="35"/>
  <c r="Z173" i="35"/>
  <c r="W173" i="35"/>
  <c r="V173" i="35"/>
  <c r="N173" i="35"/>
  <c r="I173" i="35"/>
  <c r="B173" i="35" s="1"/>
  <c r="H173" i="35"/>
  <c r="A173" i="35" s="1"/>
  <c r="Z172" i="35"/>
  <c r="W172" i="35"/>
  <c r="V172" i="35"/>
  <c r="N172" i="35"/>
  <c r="K172" i="35"/>
  <c r="H172" i="35"/>
  <c r="AC172" i="35" s="1"/>
  <c r="A172" i="35"/>
  <c r="Z171" i="35"/>
  <c r="W171" i="35"/>
  <c r="V171" i="35"/>
  <c r="T171" i="35"/>
  <c r="N171" i="35"/>
  <c r="H171" i="35"/>
  <c r="AC171" i="35" s="1"/>
  <c r="A171" i="35"/>
  <c r="AC170" i="35"/>
  <c r="Z170" i="35"/>
  <c r="W170" i="35"/>
  <c r="V170" i="35"/>
  <c r="N170" i="35"/>
  <c r="I170" i="35"/>
  <c r="H170" i="35"/>
  <c r="A170" i="35"/>
  <c r="B170" i="35" s="1"/>
  <c r="AC169" i="35"/>
  <c r="Z169" i="35"/>
  <c r="W169" i="35"/>
  <c r="N169" i="35"/>
  <c r="A169" i="35"/>
  <c r="AC168" i="35"/>
  <c r="Z168" i="35"/>
  <c r="A168" i="35"/>
  <c r="AC167" i="35"/>
  <c r="Z167" i="35"/>
  <c r="I167" i="35"/>
  <c r="A167" i="35"/>
  <c r="AC166" i="35"/>
  <c r="Z166" i="35"/>
  <c r="I166" i="35"/>
  <c r="A166" i="35"/>
  <c r="B166" i="35" s="1"/>
  <c r="AC165" i="35"/>
  <c r="Z165" i="35"/>
  <c r="L165" i="35"/>
  <c r="K165" i="35"/>
  <c r="K174" i="35" s="1"/>
  <c r="J165" i="35"/>
  <c r="J174" i="35" s="1"/>
  <c r="I165" i="35"/>
  <c r="A165" i="35"/>
  <c r="B165" i="35" s="1"/>
  <c r="AC164" i="35"/>
  <c r="Z164" i="35"/>
  <c r="T164" i="35"/>
  <c r="V169" i="35" s="1"/>
  <c r="F164" i="35"/>
  <c r="E164" i="35"/>
  <c r="D164" i="35"/>
  <c r="A164" i="35"/>
  <c r="B164" i="35" s="1"/>
  <c r="G164" i="35" s="1"/>
  <c r="AC163" i="35"/>
  <c r="Z163" i="35"/>
  <c r="I163" i="35"/>
  <c r="A163" i="35"/>
  <c r="B163" i="35" s="1"/>
  <c r="E163" i="35" s="1"/>
  <c r="AC162" i="35"/>
  <c r="Z162" i="35"/>
  <c r="T172" i="35" s="1"/>
  <c r="U172" i="35" s="1"/>
  <c r="P162" i="35"/>
  <c r="I162" i="35"/>
  <c r="A162" i="35"/>
  <c r="B162" i="35" s="1"/>
  <c r="AC161" i="35"/>
  <c r="W161" i="35"/>
  <c r="I161" i="35"/>
  <c r="D161" i="35"/>
  <c r="B161" i="35"/>
  <c r="A161" i="35"/>
  <c r="AC160" i="35"/>
  <c r="I160" i="35"/>
  <c r="B160" i="35" s="1"/>
  <c r="F160" i="35" s="1"/>
  <c r="A160" i="35"/>
  <c r="AC159" i="35"/>
  <c r="V159" i="35"/>
  <c r="T159" i="35"/>
  <c r="I159" i="35"/>
  <c r="A159" i="35"/>
  <c r="B159" i="35" s="1"/>
  <c r="AC158" i="35"/>
  <c r="A158" i="35"/>
  <c r="B158" i="35" s="1"/>
  <c r="AC157" i="35"/>
  <c r="A157" i="35"/>
  <c r="B157" i="35" s="1"/>
  <c r="AC156" i="35"/>
  <c r="C156" i="35"/>
  <c r="B156" i="35"/>
  <c r="A156" i="35"/>
  <c r="AC155" i="35"/>
  <c r="W155" i="35"/>
  <c r="V155" i="35"/>
  <c r="U155" i="35"/>
  <c r="T155" i="35"/>
  <c r="S155" i="35"/>
  <c r="R155" i="35"/>
  <c r="Q155" i="35"/>
  <c r="P155" i="35"/>
  <c r="O155" i="35"/>
  <c r="N155" i="35"/>
  <c r="M155" i="35"/>
  <c r="L155" i="35"/>
  <c r="K155" i="35"/>
  <c r="J155" i="35"/>
  <c r="A155" i="35"/>
  <c r="B155" i="35" s="1"/>
  <c r="AC154" i="35"/>
  <c r="W154" i="35"/>
  <c r="V154" i="35"/>
  <c r="U154" i="35"/>
  <c r="T154" i="35"/>
  <c r="S154" i="35"/>
  <c r="R154" i="35"/>
  <c r="Q154" i="35"/>
  <c r="P154" i="35"/>
  <c r="O154" i="35"/>
  <c r="N154" i="35"/>
  <c r="M154" i="35"/>
  <c r="L154" i="35"/>
  <c r="G154" i="35"/>
  <c r="E154" i="35"/>
  <c r="D154" i="35"/>
  <c r="B154" i="35"/>
  <c r="A154" i="35"/>
  <c r="AC153" i="35"/>
  <c r="B153" i="35"/>
  <c r="A153" i="35"/>
  <c r="AC152" i="35"/>
  <c r="A152" i="35"/>
  <c r="AC151" i="35"/>
  <c r="A151" i="35"/>
  <c r="AC150" i="35"/>
  <c r="A150" i="35"/>
  <c r="AC149" i="35"/>
  <c r="A149" i="35"/>
  <c r="AC148" i="35"/>
  <c r="A148" i="35"/>
  <c r="AC147" i="35"/>
  <c r="H147" i="35"/>
  <c r="E147" i="35"/>
  <c r="C147" i="35"/>
  <c r="B147" i="35"/>
  <c r="A147" i="35"/>
  <c r="AC146" i="35"/>
  <c r="H146" i="35"/>
  <c r="A146" i="35"/>
  <c r="H145" i="35"/>
  <c r="H144" i="35"/>
  <c r="AC144" i="35" s="1"/>
  <c r="A144" i="35"/>
  <c r="AC143" i="35"/>
  <c r="H143" i="35"/>
  <c r="G143" i="35"/>
  <c r="B143" i="35"/>
  <c r="D143" i="35" s="1"/>
  <c r="A143" i="35"/>
  <c r="H142" i="35"/>
  <c r="AC142" i="35" s="1"/>
  <c r="A142" i="35"/>
  <c r="H141" i="35"/>
  <c r="AC141" i="35" s="1"/>
  <c r="H140" i="35"/>
  <c r="AC140" i="35" s="1"/>
  <c r="A140" i="35"/>
  <c r="AC139" i="35"/>
  <c r="H139" i="35"/>
  <c r="A139" i="35"/>
  <c r="H138" i="35"/>
  <c r="H137" i="35"/>
  <c r="AC137" i="35" s="1"/>
  <c r="A137" i="35"/>
  <c r="AC136" i="35"/>
  <c r="A136" i="35"/>
  <c r="AC135" i="35"/>
  <c r="A135" i="35"/>
  <c r="AC134" i="35"/>
  <c r="Z134" i="35"/>
  <c r="A134" i="35"/>
  <c r="AC133" i="35"/>
  <c r="Z133" i="35"/>
  <c r="W133" i="35"/>
  <c r="V133" i="35"/>
  <c r="T133" i="35"/>
  <c r="U133" i="35" s="1"/>
  <c r="N133" i="35"/>
  <c r="H133" i="35"/>
  <c r="A133" i="35" s="1"/>
  <c r="B133" i="35" s="1"/>
  <c r="AC132" i="35"/>
  <c r="Z132" i="35"/>
  <c r="W132" i="35"/>
  <c r="V132" i="35"/>
  <c r="T132" i="35"/>
  <c r="U132" i="35" s="1"/>
  <c r="N132" i="35"/>
  <c r="H132" i="35"/>
  <c r="A132" i="35"/>
  <c r="B132" i="35" s="1"/>
  <c r="Z131" i="35"/>
  <c r="W131" i="35"/>
  <c r="V131" i="35"/>
  <c r="U131" i="35"/>
  <c r="T131" i="35"/>
  <c r="N131" i="35"/>
  <c r="H131" i="35"/>
  <c r="AC131" i="35" s="1"/>
  <c r="AC130" i="35"/>
  <c r="Z130" i="35"/>
  <c r="W130" i="35"/>
  <c r="V130" i="35"/>
  <c r="U130" i="35"/>
  <c r="T130" i="35"/>
  <c r="N130" i="35"/>
  <c r="J130" i="35"/>
  <c r="H130" i="35"/>
  <c r="A130" i="35"/>
  <c r="AC129" i="35"/>
  <c r="Z129" i="35"/>
  <c r="W129" i="35"/>
  <c r="V129" i="35"/>
  <c r="T129" i="35"/>
  <c r="U129" i="35" s="1"/>
  <c r="N129" i="35"/>
  <c r="H129" i="35"/>
  <c r="A129" i="35" s="1"/>
  <c r="AC128" i="35"/>
  <c r="Z128" i="35"/>
  <c r="W128" i="35"/>
  <c r="V128" i="35"/>
  <c r="N128" i="35"/>
  <c r="H128" i="35"/>
  <c r="A128" i="35"/>
  <c r="Z127" i="35"/>
  <c r="W127" i="35"/>
  <c r="V127" i="35"/>
  <c r="U127" i="35"/>
  <c r="T127" i="35"/>
  <c r="N127" i="35"/>
  <c r="H127" i="35"/>
  <c r="AC127" i="35" s="1"/>
  <c r="A127" i="35"/>
  <c r="B127" i="35" s="1"/>
  <c r="AC126" i="35"/>
  <c r="Z126" i="35"/>
  <c r="W126" i="35"/>
  <c r="V126" i="35"/>
  <c r="U126" i="35"/>
  <c r="T126" i="35"/>
  <c r="N126" i="35"/>
  <c r="H126" i="35"/>
  <c r="A126" i="35"/>
  <c r="AC125" i="35"/>
  <c r="Z125" i="35"/>
  <c r="W125" i="35"/>
  <c r="V125" i="35"/>
  <c r="U125" i="35"/>
  <c r="T125" i="35"/>
  <c r="N125" i="35"/>
  <c r="H125" i="35"/>
  <c r="A125" i="35"/>
  <c r="AC124" i="35"/>
  <c r="Z124" i="35"/>
  <c r="W124" i="35"/>
  <c r="V124" i="35"/>
  <c r="U124" i="35"/>
  <c r="T124" i="35"/>
  <c r="N124" i="35"/>
  <c r="H124" i="35"/>
  <c r="A124" i="35"/>
  <c r="AC123" i="35"/>
  <c r="Z123" i="35"/>
  <c r="W123" i="35"/>
  <c r="V123" i="35"/>
  <c r="U123" i="35"/>
  <c r="N123" i="35"/>
  <c r="H123" i="35"/>
  <c r="A123" i="35"/>
  <c r="AC122" i="35"/>
  <c r="Z122" i="35"/>
  <c r="W122" i="35"/>
  <c r="V122" i="35"/>
  <c r="T122" i="35"/>
  <c r="U122" i="35" s="1"/>
  <c r="N122" i="35"/>
  <c r="H122" i="35"/>
  <c r="A122" i="35"/>
  <c r="Z121" i="35"/>
  <c r="W121" i="35"/>
  <c r="V121" i="35"/>
  <c r="T121" i="35"/>
  <c r="U121" i="35" s="1"/>
  <c r="N121" i="35"/>
  <c r="H121" i="35"/>
  <c r="A121" i="35" s="1"/>
  <c r="B121" i="35" s="1"/>
  <c r="G121" i="35" s="1"/>
  <c r="F121" i="35"/>
  <c r="AC120" i="35"/>
  <c r="Z120" i="35"/>
  <c r="W120" i="35"/>
  <c r="V120" i="35"/>
  <c r="N120" i="35"/>
  <c r="A120" i="35"/>
  <c r="AC119" i="35"/>
  <c r="Z119" i="35"/>
  <c r="A119" i="35"/>
  <c r="AC118" i="35"/>
  <c r="Z118" i="35"/>
  <c r="I118" i="35"/>
  <c r="A118" i="35"/>
  <c r="AC117" i="35"/>
  <c r="Z117" i="35"/>
  <c r="A117" i="35"/>
  <c r="B117" i="35" s="1"/>
  <c r="AC116" i="35"/>
  <c r="Z116" i="35"/>
  <c r="W116" i="35"/>
  <c r="L116" i="35"/>
  <c r="K116" i="35"/>
  <c r="K130" i="35" s="1"/>
  <c r="J116" i="35"/>
  <c r="J129" i="35" s="1"/>
  <c r="I116" i="35"/>
  <c r="I155" i="35" s="1"/>
  <c r="A116" i="35"/>
  <c r="B116" i="35" s="1"/>
  <c r="AC115" i="35"/>
  <c r="Z115" i="35"/>
  <c r="T115" i="35"/>
  <c r="F115" i="35"/>
  <c r="D115" i="35"/>
  <c r="A115" i="35"/>
  <c r="B115" i="35" s="1"/>
  <c r="AC114" i="35"/>
  <c r="Z114" i="35"/>
  <c r="A114" i="35"/>
  <c r="AC113" i="35"/>
  <c r="Z113" i="35"/>
  <c r="T123" i="35" s="1"/>
  <c r="P113" i="35"/>
  <c r="A113" i="35"/>
  <c r="AC112" i="35"/>
  <c r="W112" i="35"/>
  <c r="I112" i="35"/>
  <c r="A112" i="35"/>
  <c r="AC111" i="35"/>
  <c r="A111" i="35"/>
  <c r="AC110" i="35"/>
  <c r="V110" i="35"/>
  <c r="T110" i="35"/>
  <c r="I110" i="35"/>
  <c r="B110" i="35" s="1"/>
  <c r="F110" i="35"/>
  <c r="A110" i="35"/>
  <c r="AC109" i="35"/>
  <c r="G109" i="35"/>
  <c r="F109" i="35"/>
  <c r="D109" i="35"/>
  <c r="A109" i="35"/>
  <c r="B109" i="35" s="1"/>
  <c r="E109" i="35" s="1"/>
  <c r="AC108" i="35"/>
  <c r="G108" i="35"/>
  <c r="F108" i="35"/>
  <c r="C108" i="35"/>
  <c r="B108" i="35"/>
  <c r="E108" i="35" s="1"/>
  <c r="A108" i="35"/>
  <c r="AC107" i="35"/>
  <c r="G107" i="35"/>
  <c r="D107" i="35"/>
  <c r="C107" i="35"/>
  <c r="A107" i="35"/>
  <c r="B107" i="35" s="1"/>
  <c r="F107" i="35" s="1"/>
  <c r="AC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K106" i="35"/>
  <c r="G106" i="35"/>
  <c r="F106" i="35"/>
  <c r="E106" i="35"/>
  <c r="B106" i="35"/>
  <c r="D106" i="35" s="1"/>
  <c r="A106" i="35"/>
  <c r="AC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B105" i="35"/>
  <c r="A105" i="35"/>
  <c r="AC104" i="35"/>
  <c r="J104" i="35"/>
  <c r="G104" i="35"/>
  <c r="A104" i="35"/>
  <c r="B104" i="35" s="1"/>
  <c r="AC103" i="35"/>
  <c r="A103" i="35"/>
  <c r="AC102" i="35"/>
  <c r="K102" i="35"/>
  <c r="A102" i="35"/>
  <c r="AC101" i="35"/>
  <c r="K101" i="35"/>
  <c r="A101" i="35"/>
  <c r="AC100" i="35"/>
  <c r="K100" i="35"/>
  <c r="A100" i="35"/>
  <c r="AC99" i="35"/>
  <c r="A99" i="35"/>
  <c r="AC98" i="35"/>
  <c r="K98" i="35"/>
  <c r="H98" i="35"/>
  <c r="A98" i="35"/>
  <c r="B98" i="35" s="1"/>
  <c r="K97" i="35"/>
  <c r="H97" i="35"/>
  <c r="A97" i="35" s="1"/>
  <c r="B97" i="35" s="1"/>
  <c r="F97" i="35" s="1"/>
  <c r="G97" i="35"/>
  <c r="C97" i="35"/>
  <c r="H96" i="35"/>
  <c r="A96" i="35" s="1"/>
  <c r="B96" i="35" s="1"/>
  <c r="K95" i="35"/>
  <c r="H95" i="35"/>
  <c r="AC94" i="35"/>
  <c r="H94" i="35"/>
  <c r="A94" i="35"/>
  <c r="AC93" i="35"/>
  <c r="H93" i="35"/>
  <c r="A93" i="35" s="1"/>
  <c r="AC92" i="35"/>
  <c r="H92" i="35"/>
  <c r="A92" i="35" s="1"/>
  <c r="H91" i="35"/>
  <c r="AC90" i="35"/>
  <c r="H90" i="35"/>
  <c r="A90" i="35"/>
  <c r="K89" i="35"/>
  <c r="H89" i="35"/>
  <c r="A89" i="35" s="1"/>
  <c r="K88" i="35"/>
  <c r="H88" i="35"/>
  <c r="A88" i="35" s="1"/>
  <c r="AC87" i="35"/>
  <c r="A87" i="35"/>
  <c r="AC86" i="35"/>
  <c r="K86" i="35"/>
  <c r="K99" i="35" s="1"/>
  <c r="A86" i="35"/>
  <c r="AC85" i="35"/>
  <c r="Z85" i="35"/>
  <c r="A85" i="35"/>
  <c r="Z84" i="35"/>
  <c r="W84" i="35"/>
  <c r="V84" i="35"/>
  <c r="T84" i="35"/>
  <c r="U84" i="35" s="1"/>
  <c r="N84" i="35"/>
  <c r="K84" i="35"/>
  <c r="H84" i="35"/>
  <c r="AC84" i="35" s="1"/>
  <c r="A84" i="35"/>
  <c r="AC83" i="35"/>
  <c r="Z83" i="35"/>
  <c r="W83" i="35"/>
  <c r="V83" i="35"/>
  <c r="T83" i="35"/>
  <c r="U83" i="35" s="1"/>
  <c r="N83" i="35"/>
  <c r="K83" i="35"/>
  <c r="J83" i="35"/>
  <c r="H83" i="35"/>
  <c r="A83" i="35"/>
  <c r="AC82" i="35"/>
  <c r="Z82" i="35"/>
  <c r="W82" i="35"/>
  <c r="V82" i="35"/>
  <c r="N82" i="35"/>
  <c r="H82" i="35"/>
  <c r="A82" i="35"/>
  <c r="Z81" i="35"/>
  <c r="W81" i="35"/>
  <c r="V81" i="35"/>
  <c r="N81" i="35"/>
  <c r="K81" i="35"/>
  <c r="H81" i="35"/>
  <c r="AC81" i="35" s="1"/>
  <c r="Z80" i="35"/>
  <c r="W80" i="35"/>
  <c r="V80" i="35"/>
  <c r="N80" i="35"/>
  <c r="H80" i="35"/>
  <c r="A80" i="35" s="1"/>
  <c r="Z79" i="35"/>
  <c r="W79" i="35"/>
  <c r="V79" i="35"/>
  <c r="T79" i="35"/>
  <c r="U79" i="35" s="1"/>
  <c r="N79" i="35"/>
  <c r="K79" i="35"/>
  <c r="H79" i="35"/>
  <c r="A79" i="35" s="1"/>
  <c r="B79" i="35"/>
  <c r="F79" i="35" s="1"/>
  <c r="Z78" i="35"/>
  <c r="W78" i="35"/>
  <c r="V78" i="35"/>
  <c r="N78" i="35"/>
  <c r="K78" i="35"/>
  <c r="H78" i="35"/>
  <c r="AC78" i="35" s="1"/>
  <c r="A78" i="35"/>
  <c r="Z77" i="35"/>
  <c r="W77" i="35"/>
  <c r="V77" i="35"/>
  <c r="T77" i="35"/>
  <c r="U77" i="35" s="1"/>
  <c r="N77" i="35"/>
  <c r="K77" i="35"/>
  <c r="H77" i="35"/>
  <c r="Z76" i="35"/>
  <c r="W76" i="35"/>
  <c r="V76" i="35"/>
  <c r="U76" i="35"/>
  <c r="T76" i="35"/>
  <c r="N76" i="35"/>
  <c r="K76" i="35"/>
  <c r="H76" i="35"/>
  <c r="A76" i="35" s="1"/>
  <c r="B76" i="35" s="1"/>
  <c r="AC75" i="35"/>
  <c r="Z75" i="35"/>
  <c r="W75" i="35"/>
  <c r="V75" i="35"/>
  <c r="T75" i="35"/>
  <c r="U75" i="35" s="1"/>
  <c r="N75" i="35"/>
  <c r="K75" i="35"/>
  <c r="H75" i="35"/>
  <c r="A75" i="35"/>
  <c r="AC74" i="35"/>
  <c r="Z74" i="35"/>
  <c r="W74" i="35"/>
  <c r="V74" i="35"/>
  <c r="T74" i="35"/>
  <c r="U74" i="35" s="1"/>
  <c r="N74" i="35"/>
  <c r="H74" i="35"/>
  <c r="A74" i="35"/>
  <c r="Z73" i="35"/>
  <c r="W73" i="35"/>
  <c r="V73" i="35"/>
  <c r="U73" i="35"/>
  <c r="T73" i="35"/>
  <c r="N73" i="35"/>
  <c r="K73" i="35"/>
  <c r="H73" i="35"/>
  <c r="AC73" i="35" s="1"/>
  <c r="G73" i="35"/>
  <c r="F73" i="35"/>
  <c r="A73" i="35"/>
  <c r="B73" i="35" s="1"/>
  <c r="E73" i="35" s="1"/>
  <c r="AC72" i="35"/>
  <c r="Z72" i="35"/>
  <c r="W72" i="35"/>
  <c r="N72" i="35"/>
  <c r="H72" i="35"/>
  <c r="AC71" i="35"/>
  <c r="Z71" i="35"/>
  <c r="W71" i="35"/>
  <c r="V71" i="35"/>
  <c r="N71" i="35"/>
  <c r="K71" i="35"/>
  <c r="A71" i="35"/>
  <c r="AC70" i="35"/>
  <c r="Z70" i="35"/>
  <c r="A70" i="35"/>
  <c r="AC69" i="35"/>
  <c r="Z69" i="35"/>
  <c r="A69" i="35"/>
  <c r="AC68" i="35"/>
  <c r="Z68" i="35"/>
  <c r="G68" i="35"/>
  <c r="B68" i="35"/>
  <c r="C68" i="35" s="1"/>
  <c r="A68" i="35"/>
  <c r="AC67" i="35"/>
  <c r="Z67" i="35"/>
  <c r="L67" i="35"/>
  <c r="K67" i="35"/>
  <c r="K85" i="35" s="1"/>
  <c r="J67" i="35"/>
  <c r="I67" i="35"/>
  <c r="I80" i="35" s="1"/>
  <c r="A67" i="35"/>
  <c r="B67" i="35" s="1"/>
  <c r="AC66" i="35"/>
  <c r="Z66" i="35"/>
  <c r="T66" i="35"/>
  <c r="V72" i="35" s="1"/>
  <c r="A66" i="35"/>
  <c r="B66" i="35" s="1"/>
  <c r="AC65" i="35"/>
  <c r="Z65" i="35"/>
  <c r="A65" i="35"/>
  <c r="AC64" i="35"/>
  <c r="Z64" i="35"/>
  <c r="T82" i="35" s="1"/>
  <c r="U82" i="35" s="1"/>
  <c r="P64" i="35"/>
  <c r="A64" i="35"/>
  <c r="AC63" i="35"/>
  <c r="W63" i="35"/>
  <c r="A63" i="35"/>
  <c r="AC62" i="35"/>
  <c r="A62" i="35"/>
  <c r="AC61" i="35"/>
  <c r="V61" i="35"/>
  <c r="T61" i="35"/>
  <c r="K61" i="35"/>
  <c r="A61" i="35"/>
  <c r="AC60" i="35"/>
  <c r="A60" i="35"/>
  <c r="B60" i="35" s="1"/>
  <c r="AC59" i="35"/>
  <c r="G59" i="35"/>
  <c r="B59" i="35"/>
  <c r="D59" i="35" s="1"/>
  <c r="A59" i="35"/>
  <c r="AC58" i="35"/>
  <c r="B58" i="35"/>
  <c r="A58" i="35"/>
  <c r="AC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A57" i="35"/>
  <c r="B57" i="35" s="1"/>
  <c r="AC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G56" i="35"/>
  <c r="F56" i="35"/>
  <c r="E56" i="35"/>
  <c r="C56" i="35"/>
  <c r="B56" i="35"/>
  <c r="D56" i="35" s="1"/>
  <c r="A56" i="35"/>
  <c r="AC55" i="35"/>
  <c r="J55" i="35"/>
  <c r="G55" i="35"/>
  <c r="F55" i="35"/>
  <c r="B55" i="35"/>
  <c r="E55" i="35" s="1"/>
  <c r="A55" i="35"/>
  <c r="AC54" i="35"/>
  <c r="A54" i="35"/>
  <c r="AC53" i="35"/>
  <c r="A53" i="35"/>
  <c r="AC52" i="35"/>
  <c r="A52" i="35"/>
  <c r="AC51" i="35"/>
  <c r="A51" i="35"/>
  <c r="AC50" i="35"/>
  <c r="J50" i="35"/>
  <c r="A50" i="35"/>
  <c r="H49" i="35"/>
  <c r="A49" i="35" s="1"/>
  <c r="AC48" i="35"/>
  <c r="H48" i="35"/>
  <c r="A48" i="35"/>
  <c r="H47" i="35"/>
  <c r="AC47" i="35" s="1"/>
  <c r="AC46" i="35"/>
  <c r="J46" i="35"/>
  <c r="H46" i="35"/>
  <c r="A46" i="35"/>
  <c r="B46" i="35" s="1"/>
  <c r="H45" i="35"/>
  <c r="A45" i="35" s="1"/>
  <c r="AC44" i="35"/>
  <c r="H44" i="35"/>
  <c r="A44" i="35"/>
  <c r="H43" i="35"/>
  <c r="AC43" i="35" s="1"/>
  <c r="AC42" i="35"/>
  <c r="J42" i="35"/>
  <c r="H42" i="35"/>
  <c r="A42" i="35"/>
  <c r="H41" i="35"/>
  <c r="A41" i="35" s="1"/>
  <c r="AC40" i="35"/>
  <c r="H40" i="35"/>
  <c r="A40" i="35"/>
  <c r="H39" i="35"/>
  <c r="AC39" i="35" s="1"/>
  <c r="AC38" i="35"/>
  <c r="J38" i="35"/>
  <c r="A38" i="35"/>
  <c r="AC37" i="35"/>
  <c r="J37" i="35"/>
  <c r="J53" i="35" s="1"/>
  <c r="A37" i="35"/>
  <c r="AC36" i="35"/>
  <c r="Z36" i="35"/>
  <c r="J36" i="35"/>
  <c r="A36" i="35"/>
  <c r="Z35" i="35"/>
  <c r="W35" i="35"/>
  <c r="V35" i="35"/>
  <c r="T35" i="35"/>
  <c r="N35" i="35"/>
  <c r="J35" i="35"/>
  <c r="H35" i="35"/>
  <c r="AC35" i="35" s="1"/>
  <c r="Z34" i="35"/>
  <c r="W34" i="35"/>
  <c r="V34" i="35"/>
  <c r="T34" i="35"/>
  <c r="U34" i="35" s="1"/>
  <c r="N34" i="35"/>
  <c r="H34" i="35"/>
  <c r="A34" i="35" s="1"/>
  <c r="B34" i="35" s="1"/>
  <c r="Z33" i="35"/>
  <c r="W33" i="35"/>
  <c r="V33" i="35"/>
  <c r="T33" i="35"/>
  <c r="U33" i="35" s="1"/>
  <c r="N33" i="35"/>
  <c r="J33" i="35"/>
  <c r="H33" i="35"/>
  <c r="AC33" i="35" s="1"/>
  <c r="AC32" i="35"/>
  <c r="Z32" i="35"/>
  <c r="W32" i="35"/>
  <c r="V32" i="35"/>
  <c r="T32" i="35"/>
  <c r="U32" i="35" s="1"/>
  <c r="N32" i="35"/>
  <c r="J32" i="35"/>
  <c r="H32" i="35"/>
  <c r="A32" i="35"/>
  <c r="AC31" i="35"/>
  <c r="Z31" i="35"/>
  <c r="W31" i="35"/>
  <c r="V31" i="35"/>
  <c r="T31" i="35"/>
  <c r="N31" i="35"/>
  <c r="H31" i="35"/>
  <c r="A31" i="35"/>
  <c r="Z30" i="35"/>
  <c r="W30" i="35"/>
  <c r="V30" i="35"/>
  <c r="T30" i="35"/>
  <c r="U30" i="35" s="1"/>
  <c r="N30" i="35"/>
  <c r="H30" i="35"/>
  <c r="AC30" i="35" s="1"/>
  <c r="AC29" i="35"/>
  <c r="Z29" i="35"/>
  <c r="W29" i="35"/>
  <c r="V29" i="35"/>
  <c r="N29" i="35"/>
  <c r="J29" i="35"/>
  <c r="H29" i="35"/>
  <c r="A29" i="35" s="1"/>
  <c r="AC28" i="35"/>
  <c r="Z28" i="35"/>
  <c r="W28" i="35"/>
  <c r="V28" i="35"/>
  <c r="T28" i="35"/>
  <c r="U28" i="35" s="1"/>
  <c r="N28" i="35"/>
  <c r="J28" i="35"/>
  <c r="H28" i="35"/>
  <c r="A28" i="35"/>
  <c r="Z27" i="35"/>
  <c r="W27" i="35"/>
  <c r="V27" i="35"/>
  <c r="T27" i="35"/>
  <c r="N27" i="35"/>
  <c r="J27" i="35"/>
  <c r="H27" i="35"/>
  <c r="AC27" i="35" s="1"/>
  <c r="Z26" i="35"/>
  <c r="W26" i="35"/>
  <c r="V26" i="35"/>
  <c r="T26" i="35"/>
  <c r="U26" i="35" s="1"/>
  <c r="N26" i="35"/>
  <c r="J26" i="35"/>
  <c r="H26" i="35"/>
  <c r="A26" i="35" s="1"/>
  <c r="Z25" i="35"/>
  <c r="W25" i="35"/>
  <c r="V25" i="35"/>
  <c r="T25" i="35"/>
  <c r="U25" i="35" s="1"/>
  <c r="N25" i="35"/>
  <c r="J25" i="35"/>
  <c r="H25" i="35"/>
  <c r="AC25" i="35" s="1"/>
  <c r="AC24" i="35"/>
  <c r="Z24" i="35"/>
  <c r="W24" i="35"/>
  <c r="V24" i="35"/>
  <c r="T24" i="35"/>
  <c r="U24" i="35" s="1"/>
  <c r="N24" i="35"/>
  <c r="J24" i="35"/>
  <c r="H24" i="35"/>
  <c r="A24" i="35"/>
  <c r="AC23" i="35"/>
  <c r="Z23" i="35"/>
  <c r="W23" i="35"/>
  <c r="V23" i="35"/>
  <c r="T23" i="35"/>
  <c r="N23" i="35"/>
  <c r="H23" i="35"/>
  <c r="A23" i="35"/>
  <c r="AC22" i="35"/>
  <c r="Z22" i="35"/>
  <c r="W22" i="35"/>
  <c r="T22" i="35"/>
  <c r="U22" i="35" s="1"/>
  <c r="N22" i="35"/>
  <c r="A22" i="35"/>
  <c r="AC21" i="35"/>
  <c r="Z21" i="35"/>
  <c r="A21" i="35"/>
  <c r="AC20" i="35"/>
  <c r="Z20" i="35"/>
  <c r="A20" i="35"/>
  <c r="AC19" i="35"/>
  <c r="Z19" i="35"/>
  <c r="B19" i="35"/>
  <c r="F19" i="35" s="1"/>
  <c r="A19" i="35"/>
  <c r="AC18" i="35"/>
  <c r="Z18" i="35"/>
  <c r="L18" i="35"/>
  <c r="I18" i="35" s="1"/>
  <c r="K18" i="35"/>
  <c r="K57" i="35" s="1"/>
  <c r="J18" i="35"/>
  <c r="J31" i="35" s="1"/>
  <c r="B18" i="35"/>
  <c r="F18" i="35" s="1"/>
  <c r="A18" i="35"/>
  <c r="AC17" i="35"/>
  <c r="Z17" i="35"/>
  <c r="T17" i="35"/>
  <c r="U35" i="35" s="1"/>
  <c r="A17" i="35"/>
  <c r="B17" i="35" s="1"/>
  <c r="AC16" i="35"/>
  <c r="Z16" i="35"/>
  <c r="A16" i="35"/>
  <c r="AC15" i="35"/>
  <c r="Z15" i="35"/>
  <c r="T29" i="35" s="1"/>
  <c r="U29" i="35" s="1"/>
  <c r="A15" i="35"/>
  <c r="AC14" i="35"/>
  <c r="W14" i="35"/>
  <c r="A14" i="35"/>
  <c r="AC13" i="35"/>
  <c r="A13" i="35"/>
  <c r="AC12" i="35"/>
  <c r="V12" i="35"/>
  <c r="T12" i="35"/>
  <c r="A12" i="35"/>
  <c r="W10" i="35"/>
  <c r="T8" i="35"/>
  <c r="P8" i="35"/>
  <c r="AL7" i="35" a="1"/>
  <c r="AL7" i="35" s="1"/>
  <c r="T7" i="35"/>
  <c r="P7" i="35"/>
  <c r="AL6" i="35"/>
  <c r="T6" i="35"/>
  <c r="P6" i="35"/>
  <c r="T5" i="35"/>
  <c r="P5" i="35"/>
  <c r="G5" i="35"/>
  <c r="F5" i="35"/>
  <c r="E5" i="35"/>
  <c r="D5" i="35"/>
  <c r="C5" i="35"/>
  <c r="B5" i="35"/>
  <c r="T4" i="35"/>
  <c r="P4" i="35"/>
  <c r="AI2" i="35"/>
  <c r="AH2" i="35"/>
  <c r="AG2" i="35"/>
  <c r="AF2" i="35"/>
  <c r="AE2" i="35"/>
  <c r="AC2" i="35"/>
  <c r="AA2" i="35"/>
  <c r="Z2" i="35"/>
  <c r="Y2" i="35"/>
  <c r="W2" i="35"/>
  <c r="V2" i="35"/>
  <c r="U2" i="35"/>
  <c r="T2" i="35"/>
  <c r="S2" i="35"/>
  <c r="R2" i="35"/>
  <c r="Q2" i="35"/>
  <c r="P2" i="35"/>
  <c r="O2" i="35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A2" i="35"/>
  <c r="AM1" i="35"/>
  <c r="AL1" i="35"/>
  <c r="AI1" i="35"/>
  <c r="AH1" i="35"/>
  <c r="AG1" i="35"/>
  <c r="AF1" i="35"/>
  <c r="AE1" i="35"/>
  <c r="AC1" i="35"/>
  <c r="AA1" i="35"/>
  <c r="Z1" i="35"/>
  <c r="Y1" i="35"/>
  <c r="W1" i="35"/>
  <c r="V1" i="35"/>
  <c r="U1" i="35"/>
  <c r="T1" i="35"/>
  <c r="S1" i="35"/>
  <c r="R1" i="35"/>
  <c r="Q1" i="35"/>
  <c r="P1" i="35"/>
  <c r="O1" i="35"/>
  <c r="N1" i="35"/>
  <c r="M1" i="35"/>
  <c r="L1" i="35"/>
  <c r="K1" i="35"/>
  <c r="J1" i="35"/>
  <c r="I1" i="35"/>
  <c r="H1" i="35"/>
  <c r="G1" i="35"/>
  <c r="F1" i="35"/>
  <c r="E1" i="35"/>
  <c r="D1" i="35"/>
  <c r="C1" i="35"/>
  <c r="B1" i="35"/>
  <c r="A1" i="35"/>
  <c r="X8" i="14"/>
  <c r="X8" i="3"/>
  <c r="X8" i="7"/>
  <c r="G46" i="36" l="1"/>
  <c r="F46" i="36"/>
  <c r="E46" i="36"/>
  <c r="D46" i="36"/>
  <c r="C46" i="36"/>
  <c r="BG4" i="36"/>
  <c r="G48" i="36"/>
  <c r="E48" i="36"/>
  <c r="D48" i="36"/>
  <c r="C48" i="36"/>
  <c r="F48" i="36"/>
  <c r="G18" i="36"/>
  <c r="F18" i="36"/>
  <c r="E18" i="36"/>
  <c r="D18" i="36"/>
  <c r="C18" i="36"/>
  <c r="F65" i="36"/>
  <c r="D65" i="36"/>
  <c r="G65" i="36"/>
  <c r="E65" i="36"/>
  <c r="C65" i="36"/>
  <c r="E89" i="36"/>
  <c r="C89" i="36"/>
  <c r="G89" i="36"/>
  <c r="F89" i="36"/>
  <c r="D89" i="36"/>
  <c r="E118" i="36"/>
  <c r="C118" i="36"/>
  <c r="G118" i="36"/>
  <c r="F118" i="36"/>
  <c r="D118" i="36"/>
  <c r="F56" i="36"/>
  <c r="G56" i="36"/>
  <c r="E56" i="36"/>
  <c r="D56" i="36"/>
  <c r="C56" i="36"/>
  <c r="E61" i="36"/>
  <c r="G61" i="36"/>
  <c r="F61" i="36"/>
  <c r="D61" i="36"/>
  <c r="C61" i="36"/>
  <c r="E50" i="36"/>
  <c r="C50" i="36"/>
  <c r="G50" i="36"/>
  <c r="F50" i="36"/>
  <c r="D50" i="36"/>
  <c r="F73" i="36"/>
  <c r="D73" i="36"/>
  <c r="G73" i="36"/>
  <c r="E73" i="36"/>
  <c r="C73" i="36"/>
  <c r="G41" i="36"/>
  <c r="F41" i="36"/>
  <c r="E41" i="36"/>
  <c r="D41" i="36"/>
  <c r="C41" i="36"/>
  <c r="G84" i="36"/>
  <c r="F84" i="36"/>
  <c r="D84" i="36"/>
  <c r="E84" i="36"/>
  <c r="C84" i="36"/>
  <c r="F92" i="36"/>
  <c r="E92" i="36"/>
  <c r="C92" i="36"/>
  <c r="G92" i="36"/>
  <c r="D92" i="36"/>
  <c r="F14" i="36"/>
  <c r="E14" i="36"/>
  <c r="D14" i="36"/>
  <c r="C14" i="36"/>
  <c r="G14" i="36"/>
  <c r="F47" i="36"/>
  <c r="E47" i="36"/>
  <c r="D47" i="36"/>
  <c r="C47" i="36"/>
  <c r="G47" i="36"/>
  <c r="G60" i="36"/>
  <c r="F60" i="36"/>
  <c r="E60" i="36"/>
  <c r="D60" i="36"/>
  <c r="C60" i="36"/>
  <c r="F108" i="36"/>
  <c r="E108" i="36"/>
  <c r="D108" i="36"/>
  <c r="C108" i="36"/>
  <c r="G108" i="36"/>
  <c r="G49" i="36"/>
  <c r="E49" i="36"/>
  <c r="F49" i="36"/>
  <c r="D49" i="36"/>
  <c r="C49" i="36"/>
  <c r="F72" i="36"/>
  <c r="G72" i="36"/>
  <c r="E72" i="36"/>
  <c r="D72" i="36"/>
  <c r="C72" i="36"/>
  <c r="G19" i="36"/>
  <c r="F19" i="36"/>
  <c r="E19" i="36"/>
  <c r="D19" i="36"/>
  <c r="C19" i="36"/>
  <c r="BL4" i="36"/>
  <c r="G15" i="36"/>
  <c r="F15" i="36"/>
  <c r="E15" i="36"/>
  <c r="D15" i="36"/>
  <c r="C15" i="36"/>
  <c r="F16" i="36"/>
  <c r="E16" i="36"/>
  <c r="D16" i="36"/>
  <c r="C16" i="36"/>
  <c r="G16" i="36"/>
  <c r="C62" i="36"/>
  <c r="G62" i="36"/>
  <c r="F62" i="36"/>
  <c r="E62" i="36"/>
  <c r="D62" i="36"/>
  <c r="D22" i="36"/>
  <c r="C22" i="36"/>
  <c r="F22" i="36"/>
  <c r="G22" i="36"/>
  <c r="E22" i="36"/>
  <c r="E102" i="36"/>
  <c r="C102" i="36"/>
  <c r="F102" i="36"/>
  <c r="D102" i="36"/>
  <c r="G102" i="36"/>
  <c r="AL18" i="36"/>
  <c r="AD84" i="36"/>
  <c r="G107" i="36"/>
  <c r="F107" i="36"/>
  <c r="E107" i="36"/>
  <c r="D107" i="36"/>
  <c r="AD118" i="36"/>
  <c r="W118" i="36"/>
  <c r="E150" i="36"/>
  <c r="D150" i="36"/>
  <c r="G150" i="36"/>
  <c r="F150" i="36"/>
  <c r="C150" i="36"/>
  <c r="AD207" i="36"/>
  <c r="AB207" i="36"/>
  <c r="W207" i="36"/>
  <c r="D310" i="36"/>
  <c r="G310" i="36"/>
  <c r="F310" i="36"/>
  <c r="E310" i="36"/>
  <c r="AL332" i="36"/>
  <c r="B332" i="36"/>
  <c r="W30" i="36"/>
  <c r="AL41" i="36"/>
  <c r="AL62" i="36"/>
  <c r="AL75" i="36"/>
  <c r="B75" i="36"/>
  <c r="C81" i="36"/>
  <c r="B100" i="36"/>
  <c r="W111" i="36"/>
  <c r="C116" i="36"/>
  <c r="E123" i="36"/>
  <c r="C123" i="36"/>
  <c r="D195" i="36"/>
  <c r="C195" i="36"/>
  <c r="G195" i="36"/>
  <c r="F195" i="36"/>
  <c r="E195" i="36"/>
  <c r="U361" i="35"/>
  <c r="E13" i="36"/>
  <c r="AL19" i="36"/>
  <c r="W21" i="36"/>
  <c r="D25" i="36"/>
  <c r="B26" i="36"/>
  <c r="D33" i="36"/>
  <c r="W38" i="36"/>
  <c r="E40" i="36"/>
  <c r="D54" i="36"/>
  <c r="AL59" i="36"/>
  <c r="B59" i="36"/>
  <c r="AL70" i="36"/>
  <c r="B70" i="36"/>
  <c r="AL72" i="36"/>
  <c r="AL74" i="36"/>
  <c r="B74" i="36"/>
  <c r="F77" i="36"/>
  <c r="D80" i="36"/>
  <c r="E81" i="36"/>
  <c r="G94" i="36"/>
  <c r="G106" i="36"/>
  <c r="F106" i="36"/>
  <c r="E106" i="36"/>
  <c r="D116" i="36"/>
  <c r="W117" i="36"/>
  <c r="C122" i="36"/>
  <c r="D123" i="36"/>
  <c r="W124" i="36"/>
  <c r="AD124" i="36"/>
  <c r="F128" i="36"/>
  <c r="E131" i="36"/>
  <c r="C278" i="36"/>
  <c r="G278" i="36"/>
  <c r="F278" i="36"/>
  <c r="E278" i="36"/>
  <c r="E301" i="36"/>
  <c r="C301" i="36"/>
  <c r="G301" i="36"/>
  <c r="F301" i="36"/>
  <c r="D301" i="36"/>
  <c r="W51" i="36"/>
  <c r="AD107" i="36"/>
  <c r="W107" i="36"/>
  <c r="F13" i="36"/>
  <c r="W22" i="36"/>
  <c r="E25" i="36"/>
  <c r="W31" i="36"/>
  <c r="E33" i="36"/>
  <c r="B34" i="36"/>
  <c r="F40" i="36"/>
  <c r="B42" i="36"/>
  <c r="W52" i="36"/>
  <c r="E54" i="36"/>
  <c r="C55" i="36"/>
  <c r="AL56" i="36"/>
  <c r="AL58" i="36"/>
  <c r="B58" i="36"/>
  <c r="AL65" i="36"/>
  <c r="AL67" i="36"/>
  <c r="B67" i="36"/>
  <c r="G77" i="36"/>
  <c r="E80" i="36"/>
  <c r="G93" i="36"/>
  <c r="E93" i="36"/>
  <c r="D93" i="36"/>
  <c r="AB118" i="36"/>
  <c r="G121" i="36"/>
  <c r="F121" i="36"/>
  <c r="F123" i="36"/>
  <c r="F127" i="36"/>
  <c r="D127" i="36"/>
  <c r="AD128" i="36"/>
  <c r="AB128" i="36"/>
  <c r="B137" i="36"/>
  <c r="AL137" i="36"/>
  <c r="F140" i="36"/>
  <c r="D140" i="36"/>
  <c r="G140" i="36"/>
  <c r="B161" i="36"/>
  <c r="AL161" i="36"/>
  <c r="F275" i="36"/>
  <c r="C275" i="36"/>
  <c r="G275" i="36"/>
  <c r="E275" i="36"/>
  <c r="D275" i="36"/>
  <c r="D278" i="36"/>
  <c r="AD102" i="36"/>
  <c r="W102" i="36"/>
  <c r="G116" i="36"/>
  <c r="E116" i="36"/>
  <c r="G128" i="36"/>
  <c r="E128" i="36"/>
  <c r="C128" i="36"/>
  <c r="G187" i="36"/>
  <c r="F187" i="36"/>
  <c r="E187" i="36"/>
  <c r="D187" i="36"/>
  <c r="B17" i="36"/>
  <c r="C25" i="36"/>
  <c r="C33" i="36"/>
  <c r="C54" i="36"/>
  <c r="B76" i="36"/>
  <c r="C80" i="36"/>
  <c r="G122" i="36"/>
  <c r="F122" i="36"/>
  <c r="E122" i="36"/>
  <c r="D131" i="36"/>
  <c r="C131" i="36"/>
  <c r="G131" i="36"/>
  <c r="B152" i="36"/>
  <c r="AL152" i="36"/>
  <c r="C187" i="36"/>
  <c r="AD288" i="36"/>
  <c r="W288" i="36"/>
  <c r="AB288" i="36"/>
  <c r="B20" i="36"/>
  <c r="AG20" i="36"/>
  <c r="F25" i="36"/>
  <c r="B27" i="36"/>
  <c r="F33" i="36"/>
  <c r="AB37" i="36"/>
  <c r="AD46" i="36"/>
  <c r="AB47" i="36"/>
  <c r="AB48" i="36"/>
  <c r="AB49" i="36"/>
  <c r="AB50" i="36"/>
  <c r="F54" i="36"/>
  <c r="D55" i="36"/>
  <c r="C63" i="36"/>
  <c r="AL66" i="36"/>
  <c r="B66" i="36"/>
  <c r="C68" i="36"/>
  <c r="C69" i="36"/>
  <c r="D71" i="36"/>
  <c r="AD77" i="36"/>
  <c r="G80" i="36"/>
  <c r="AB84" i="36"/>
  <c r="C93" i="36"/>
  <c r="W94" i="36"/>
  <c r="AB95" i="36"/>
  <c r="C99" i="36"/>
  <c r="AB102" i="36"/>
  <c r="G105" i="36"/>
  <c r="F105" i="36"/>
  <c r="D106" i="36"/>
  <c r="AL108" i="36"/>
  <c r="D115" i="36"/>
  <c r="AD116" i="36"/>
  <c r="AB116" i="36"/>
  <c r="C121" i="36"/>
  <c r="G123" i="36"/>
  <c r="C127" i="36"/>
  <c r="W128" i="36"/>
  <c r="B134" i="36"/>
  <c r="AL134" i="36"/>
  <c r="C140" i="36"/>
  <c r="F143" i="36"/>
  <c r="C143" i="36"/>
  <c r="G143" i="36"/>
  <c r="E143" i="36"/>
  <c r="D143" i="36"/>
  <c r="B170" i="36"/>
  <c r="AL178" i="36"/>
  <c r="B178" i="36"/>
  <c r="D186" i="36"/>
  <c r="C186" i="36"/>
  <c r="G186" i="36"/>
  <c r="F186" i="36"/>
  <c r="E186" i="36"/>
  <c r="AB30" i="36"/>
  <c r="AD47" i="36"/>
  <c r="AD48" i="36"/>
  <c r="AB51" i="36"/>
  <c r="F57" i="36"/>
  <c r="D57" i="36"/>
  <c r="D99" i="36"/>
  <c r="AD100" i="36"/>
  <c r="AB100" i="36"/>
  <c r="C105" i="36"/>
  <c r="AB107" i="36"/>
  <c r="G109" i="36"/>
  <c r="E109" i="36"/>
  <c r="D109" i="36"/>
  <c r="C109" i="36"/>
  <c r="W110" i="36"/>
  <c r="AB111" i="36"/>
  <c r="E115" i="36"/>
  <c r="W116" i="36"/>
  <c r="AL119" i="36"/>
  <c r="D121" i="36"/>
  <c r="E127" i="36"/>
  <c r="AL129" i="36"/>
  <c r="W137" i="36"/>
  <c r="AD137" i="36"/>
  <c r="AB137" i="36"/>
  <c r="E140" i="36"/>
  <c r="E155" i="36"/>
  <c r="C155" i="36"/>
  <c r="G155" i="36"/>
  <c r="AB21" i="36"/>
  <c r="B28" i="36"/>
  <c r="C35" i="36"/>
  <c r="AB38" i="36"/>
  <c r="W40" i="36"/>
  <c r="D43" i="36"/>
  <c r="F55" i="36"/>
  <c r="C57" i="36"/>
  <c r="E63" i="36"/>
  <c r="C64" i="36"/>
  <c r="E68" i="36"/>
  <c r="F69" i="36"/>
  <c r="F71" i="36"/>
  <c r="W76" i="36"/>
  <c r="AL86" i="36"/>
  <c r="B86" i="36"/>
  <c r="AL89" i="36"/>
  <c r="AD93" i="36"/>
  <c r="E99" i="36"/>
  <c r="AL103" i="36"/>
  <c r="G115" i="36"/>
  <c r="AD117" i="36"/>
  <c r="AL118" i="36"/>
  <c r="E121" i="36"/>
  <c r="AB124" i="36"/>
  <c r="G127" i="36"/>
  <c r="B146" i="36"/>
  <c r="AL146" i="36"/>
  <c r="E77" i="36"/>
  <c r="D77" i="36"/>
  <c r="F94" i="36"/>
  <c r="D94" i="36"/>
  <c r="C94" i="36"/>
  <c r="AL17" i="36"/>
  <c r="W25" i="36"/>
  <c r="W33" i="36"/>
  <c r="D35" i="36"/>
  <c r="B36" i="36"/>
  <c r="E43" i="36"/>
  <c r="W54" i="36"/>
  <c r="E57" i="36"/>
  <c r="AD60" i="36"/>
  <c r="AD61" i="36"/>
  <c r="D64" i="36"/>
  <c r="F68" i="36"/>
  <c r="G69" i="36"/>
  <c r="C87" i="36"/>
  <c r="G91" i="36"/>
  <c r="E91" i="36"/>
  <c r="W93" i="36"/>
  <c r="G99" i="36"/>
  <c r="AD101" i="36"/>
  <c r="AL102" i="36"/>
  <c r="E105" i="36"/>
  <c r="AD109" i="36"/>
  <c r="D114" i="36"/>
  <c r="C120" i="36"/>
  <c r="G120" i="36"/>
  <c r="G126" i="36"/>
  <c r="E126" i="36"/>
  <c r="E130" i="36"/>
  <c r="D130" i="36"/>
  <c r="C130" i="36"/>
  <c r="G139" i="36"/>
  <c r="E139" i="36"/>
  <c r="D139" i="36"/>
  <c r="G154" i="36"/>
  <c r="E154" i="36"/>
  <c r="F154" i="36"/>
  <c r="F155" i="36"/>
  <c r="W174" i="36"/>
  <c r="AD174" i="36"/>
  <c r="AB174" i="36"/>
  <c r="AD183" i="36"/>
  <c r="AB183" i="36"/>
  <c r="AD200" i="36"/>
  <c r="AB200" i="36"/>
  <c r="BP3" i="36"/>
  <c r="AL46" i="36"/>
  <c r="C90" i="36"/>
  <c r="G90" i="36"/>
  <c r="C104" i="36"/>
  <c r="G104" i="36"/>
  <c r="C154" i="36"/>
  <c r="W183" i="36"/>
  <c r="W200" i="36"/>
  <c r="O10" i="35"/>
  <c r="B21" i="36"/>
  <c r="W26" i="36"/>
  <c r="C29" i="36"/>
  <c r="F35" i="36"/>
  <c r="B37" i="36"/>
  <c r="G43" i="36"/>
  <c r="C45" i="36"/>
  <c r="AL47" i="36"/>
  <c r="W58" i="36"/>
  <c r="G64" i="36"/>
  <c r="W68" i="36"/>
  <c r="W69" i="36"/>
  <c r="W73" i="36"/>
  <c r="AL85" i="36"/>
  <c r="B85" i="36"/>
  <c r="C88" i="36"/>
  <c r="D90" i="36"/>
  <c r="C103" i="36"/>
  <c r="D104" i="36"/>
  <c r="B133" i="36"/>
  <c r="AL133" i="36"/>
  <c r="G163" i="36"/>
  <c r="F163" i="36"/>
  <c r="E163" i="36"/>
  <c r="D163" i="36"/>
  <c r="C163" i="36"/>
  <c r="G191" i="36"/>
  <c r="F191" i="36"/>
  <c r="D191" i="36"/>
  <c r="E191" i="36"/>
  <c r="C191" i="36"/>
  <c r="B239" i="36"/>
  <c r="AL239" i="36"/>
  <c r="BK6" i="36"/>
  <c r="Y13" i="36" s="1"/>
  <c r="W19" i="36"/>
  <c r="D29" i="36"/>
  <c r="B30" i="36"/>
  <c r="W34" i="36"/>
  <c r="AB40" i="36"/>
  <c r="W42" i="36"/>
  <c r="D45" i="36"/>
  <c r="W57" i="36"/>
  <c r="W66" i="36"/>
  <c r="AB76" i="36"/>
  <c r="F87" i="36"/>
  <c r="D88" i="36"/>
  <c r="E90" i="36"/>
  <c r="C96" i="36"/>
  <c r="W98" i="36"/>
  <c r="AB98" i="36"/>
  <c r="E103" i="36"/>
  <c r="E104" i="36"/>
  <c r="C112" i="36"/>
  <c r="W114" i="36"/>
  <c r="AD114" i="36"/>
  <c r="AB114" i="36"/>
  <c r="F125" i="36"/>
  <c r="C125" i="36"/>
  <c r="C136" i="36"/>
  <c r="F136" i="36"/>
  <c r="E136" i="36"/>
  <c r="D136" i="36"/>
  <c r="AB140" i="36"/>
  <c r="AL160" i="36"/>
  <c r="B160" i="36"/>
  <c r="AL22" i="36"/>
  <c r="E29" i="36"/>
  <c r="B38" i="36"/>
  <c r="E45" i="36"/>
  <c r="W65" i="36"/>
  <c r="E88" i="36"/>
  <c r="F90" i="36"/>
  <c r="AB93" i="36"/>
  <c r="E95" i="36"/>
  <c r="C95" i="36"/>
  <c r="E96" i="36"/>
  <c r="F103" i="36"/>
  <c r="F104" i="36"/>
  <c r="E112" i="36"/>
  <c r="D125" i="36"/>
  <c r="W126" i="36"/>
  <c r="AD126" i="36"/>
  <c r="AB126" i="36"/>
  <c r="F129" i="36"/>
  <c r="E129" i="36"/>
  <c r="D129" i="36"/>
  <c r="AD140" i="36"/>
  <c r="F81" i="36"/>
  <c r="D81" i="36"/>
  <c r="F29" i="36"/>
  <c r="B31" i="36"/>
  <c r="AB41" i="36"/>
  <c r="F45" i="36"/>
  <c r="D51" i="36"/>
  <c r="AB59" i="36"/>
  <c r="AB60" i="36"/>
  <c r="AB61" i="36"/>
  <c r="AB62" i="36"/>
  <c r="AB70" i="36"/>
  <c r="AB74" i="36"/>
  <c r="G88" i="36"/>
  <c r="D95" i="36"/>
  <c r="F96" i="36"/>
  <c r="G103" i="36"/>
  <c r="AB109" i="36"/>
  <c r="E111" i="36"/>
  <c r="C111" i="36"/>
  <c r="F112" i="36"/>
  <c r="E125" i="36"/>
  <c r="C129" i="36"/>
  <c r="AB136" i="36"/>
  <c r="AD136" i="36"/>
  <c r="W136" i="36"/>
  <c r="F138" i="36"/>
  <c r="G138" i="36"/>
  <c r="E138" i="36"/>
  <c r="C138" i="36"/>
  <c r="B182" i="36"/>
  <c r="G199" i="36"/>
  <c r="F199" i="36"/>
  <c r="D199" i="36"/>
  <c r="C199" i="36"/>
  <c r="E199" i="36"/>
  <c r="AB26" i="36"/>
  <c r="E51" i="36"/>
  <c r="AB58" i="36"/>
  <c r="AD59" i="36"/>
  <c r="AB67" i="36"/>
  <c r="AB68" i="36"/>
  <c r="AB69" i="36"/>
  <c r="AD73" i="36"/>
  <c r="AL83" i="36"/>
  <c r="B83" i="36"/>
  <c r="AD85" i="36"/>
  <c r="F95" i="36"/>
  <c r="G96" i="36"/>
  <c r="G112" i="36"/>
  <c r="F117" i="36"/>
  <c r="D117" i="36"/>
  <c r="G125" i="36"/>
  <c r="G129" i="36"/>
  <c r="AL131" i="36"/>
  <c r="F153" i="36"/>
  <c r="G153" i="36"/>
  <c r="E153" i="36"/>
  <c r="D153" i="36"/>
  <c r="G207" i="36"/>
  <c r="F207" i="36"/>
  <c r="E207" i="36"/>
  <c r="D207" i="36"/>
  <c r="O9" i="35"/>
  <c r="F51" i="36"/>
  <c r="AD57" i="36"/>
  <c r="AD67" i="36"/>
  <c r="AL78" i="36"/>
  <c r="B78" i="36"/>
  <c r="AL82" i="36"/>
  <c r="B82" i="36"/>
  <c r="AL93" i="36"/>
  <c r="G95" i="36"/>
  <c r="AD98" i="36"/>
  <c r="F101" i="36"/>
  <c r="D101" i="36"/>
  <c r="G124" i="36"/>
  <c r="D124" i="36"/>
  <c r="AB129" i="36"/>
  <c r="W129" i="36"/>
  <c r="D135" i="36"/>
  <c r="E135" i="36"/>
  <c r="C135" i="36"/>
  <c r="E141" i="36"/>
  <c r="C141" i="36"/>
  <c r="F141" i="36"/>
  <c r="D141" i="36"/>
  <c r="AD179" i="36"/>
  <c r="W179" i="36"/>
  <c r="AB179" i="36"/>
  <c r="C207" i="36"/>
  <c r="F132" i="36"/>
  <c r="G144" i="36"/>
  <c r="G145" i="36"/>
  <c r="E165" i="36"/>
  <c r="D165" i="36"/>
  <c r="C165" i="36"/>
  <c r="F173" i="36"/>
  <c r="E173" i="36"/>
  <c r="C173" i="36"/>
  <c r="D181" i="36"/>
  <c r="C181" i="36"/>
  <c r="G181" i="36"/>
  <c r="E202" i="36"/>
  <c r="D202" i="36"/>
  <c r="C202" i="36"/>
  <c r="E228" i="36"/>
  <c r="D228" i="36"/>
  <c r="C228" i="36"/>
  <c r="E241" i="36"/>
  <c r="G241" i="36"/>
  <c r="F241" i="36"/>
  <c r="D241" i="36"/>
  <c r="AD244" i="36"/>
  <c r="AB244" i="36"/>
  <c r="G265" i="36"/>
  <c r="F265" i="36"/>
  <c r="E265" i="36"/>
  <c r="D265" i="36"/>
  <c r="C265" i="36"/>
  <c r="AD271" i="36"/>
  <c r="AB271" i="36"/>
  <c r="W271" i="36"/>
  <c r="G485" i="36"/>
  <c r="F485" i="36"/>
  <c r="E485" i="36"/>
  <c r="D485" i="36"/>
  <c r="C485" i="36"/>
  <c r="W130" i="36"/>
  <c r="G132" i="36"/>
  <c r="W134" i="36"/>
  <c r="W135" i="36"/>
  <c r="G142" i="36"/>
  <c r="D142" i="36"/>
  <c r="AD155" i="36"/>
  <c r="F165" i="36"/>
  <c r="AD167" i="36"/>
  <c r="D173" i="36"/>
  <c r="E181" i="36"/>
  <c r="E185" i="36"/>
  <c r="D185" i="36"/>
  <c r="AD188" i="36"/>
  <c r="F202" i="36"/>
  <c r="G206" i="36"/>
  <c r="F206" i="36"/>
  <c r="E206" i="36"/>
  <c r="AL208" i="36"/>
  <c r="B213" i="36"/>
  <c r="AD223" i="36"/>
  <c r="AB223" i="36"/>
  <c r="W223" i="36"/>
  <c r="E225" i="36"/>
  <c r="D225" i="36"/>
  <c r="C225" i="36"/>
  <c r="F228" i="36"/>
  <c r="E234" i="36"/>
  <c r="D234" i="36"/>
  <c r="G234" i="36"/>
  <c r="F234" i="36"/>
  <c r="C234" i="36"/>
  <c r="C241" i="36"/>
  <c r="W244" i="36"/>
  <c r="E257" i="36"/>
  <c r="G257" i="36"/>
  <c r="F257" i="36"/>
  <c r="D257" i="36"/>
  <c r="C257" i="36"/>
  <c r="E267" i="36"/>
  <c r="D267" i="36"/>
  <c r="C267" i="36"/>
  <c r="G267" i="36"/>
  <c r="F267" i="36"/>
  <c r="F389" i="36"/>
  <c r="E389" i="36"/>
  <c r="D389" i="36"/>
  <c r="C389" i="36"/>
  <c r="G389" i="36"/>
  <c r="AL111" i="36"/>
  <c r="AL123" i="36"/>
  <c r="AL140" i="36"/>
  <c r="D151" i="36"/>
  <c r="C151" i="36"/>
  <c r="G165" i="36"/>
  <c r="G173" i="36"/>
  <c r="F181" i="36"/>
  <c r="AD191" i="36"/>
  <c r="AB191" i="36"/>
  <c r="G202" i="36"/>
  <c r="D209" i="36"/>
  <c r="C209" i="36"/>
  <c r="G209" i="36"/>
  <c r="AL214" i="36"/>
  <c r="G228" i="36"/>
  <c r="AD255" i="36"/>
  <c r="AB255" i="36"/>
  <c r="W294" i="36"/>
  <c r="AD294" i="36"/>
  <c r="AB294" i="36"/>
  <c r="AD375" i="36"/>
  <c r="AB375" i="36"/>
  <c r="W375" i="36"/>
  <c r="AL96" i="36"/>
  <c r="C110" i="36"/>
  <c r="AL112" i="36"/>
  <c r="AL124" i="36"/>
  <c r="W132" i="36"/>
  <c r="E151" i="36"/>
  <c r="C158" i="36"/>
  <c r="C159" i="36"/>
  <c r="AL163" i="36"/>
  <c r="AD165" i="36"/>
  <c r="AB165" i="36"/>
  <c r="W165" i="36"/>
  <c r="W178" i="36"/>
  <c r="F185" i="36"/>
  <c r="G190" i="36"/>
  <c r="E190" i="36"/>
  <c r="D190" i="36"/>
  <c r="W191" i="36"/>
  <c r="D206" i="36"/>
  <c r="E209" i="36"/>
  <c r="G215" i="36"/>
  <c r="F215" i="36"/>
  <c r="E215" i="36"/>
  <c r="D215" i="36"/>
  <c r="C215" i="36"/>
  <c r="G225" i="36"/>
  <c r="W255" i="36"/>
  <c r="D261" i="36"/>
  <c r="G261" i="36"/>
  <c r="F261" i="36"/>
  <c r="E261" i="36"/>
  <c r="C261" i="36"/>
  <c r="G281" i="36"/>
  <c r="F281" i="36"/>
  <c r="E281" i="36"/>
  <c r="D281" i="36"/>
  <c r="C281" i="36"/>
  <c r="D110" i="36"/>
  <c r="F142" i="36"/>
  <c r="F151" i="36"/>
  <c r="AL156" i="36"/>
  <c r="D158" i="36"/>
  <c r="E159" i="36"/>
  <c r="G169" i="36"/>
  <c r="E169" i="36"/>
  <c r="D169" i="36"/>
  <c r="AL171" i="36"/>
  <c r="W173" i="36"/>
  <c r="G177" i="36"/>
  <c r="F177" i="36"/>
  <c r="E177" i="36"/>
  <c r="G185" i="36"/>
  <c r="C190" i="36"/>
  <c r="AB196" i="36"/>
  <c r="F209" i="36"/>
  <c r="G220" i="36"/>
  <c r="F220" i="36"/>
  <c r="E220" i="36"/>
  <c r="D220" i="36"/>
  <c r="C220" i="36"/>
  <c r="C230" i="36"/>
  <c r="E230" i="36"/>
  <c r="D230" i="36"/>
  <c r="E289" i="36"/>
  <c r="G289" i="36"/>
  <c r="F289" i="36"/>
  <c r="D289" i="36"/>
  <c r="C289" i="36"/>
  <c r="F149" i="36"/>
  <c r="E149" i="36"/>
  <c r="F164" i="36"/>
  <c r="E164" i="36"/>
  <c r="D164" i="36"/>
  <c r="C164" i="36"/>
  <c r="G172" i="36"/>
  <c r="F172" i="36"/>
  <c r="D172" i="36"/>
  <c r="E194" i="36"/>
  <c r="D194" i="36"/>
  <c r="C194" i="36"/>
  <c r="AD196" i="36"/>
  <c r="G205" i="36"/>
  <c r="F205" i="36"/>
  <c r="G217" i="36"/>
  <c r="F217" i="36"/>
  <c r="E217" i="36"/>
  <c r="D217" i="36"/>
  <c r="C217" i="36"/>
  <c r="D251" i="36"/>
  <c r="C251" i="36"/>
  <c r="G251" i="36"/>
  <c r="F251" i="36"/>
  <c r="E251" i="36"/>
  <c r="W142" i="36"/>
  <c r="AL147" i="36"/>
  <c r="C149" i="36"/>
  <c r="AD151" i="36"/>
  <c r="W151" i="36"/>
  <c r="F157" i="36"/>
  <c r="C157" i="36"/>
  <c r="G164" i="36"/>
  <c r="C172" i="36"/>
  <c r="G176" i="36"/>
  <c r="F176" i="36"/>
  <c r="E180" i="36"/>
  <c r="D180" i="36"/>
  <c r="C180" i="36"/>
  <c r="F184" i="36"/>
  <c r="E184" i="36"/>
  <c r="C184" i="36"/>
  <c r="BH189" i="36"/>
  <c r="AD190" i="36"/>
  <c r="W190" i="36"/>
  <c r="F194" i="36"/>
  <c r="G198" i="36"/>
  <c r="E198" i="36"/>
  <c r="D198" i="36"/>
  <c r="F201" i="36"/>
  <c r="E201" i="36"/>
  <c r="D201" i="36"/>
  <c r="C201" i="36"/>
  <c r="C205" i="36"/>
  <c r="AL207" i="36"/>
  <c r="G222" i="36"/>
  <c r="F222" i="36"/>
  <c r="E222" i="36"/>
  <c r="D222" i="36"/>
  <c r="C222" i="36"/>
  <c r="F227" i="36"/>
  <c r="D227" i="36"/>
  <c r="C227" i="36"/>
  <c r="G230" i="36"/>
  <c r="F243" i="36"/>
  <c r="C243" i="36"/>
  <c r="E243" i="36"/>
  <c r="D243" i="36"/>
  <c r="F272" i="36"/>
  <c r="G272" i="36"/>
  <c r="E272" i="36"/>
  <c r="D272" i="36"/>
  <c r="C272" i="36"/>
  <c r="F291" i="36"/>
  <c r="C291" i="36"/>
  <c r="G291" i="36"/>
  <c r="E291" i="36"/>
  <c r="D291" i="36"/>
  <c r="D343" i="36"/>
  <c r="C343" i="36"/>
  <c r="F343" i="36"/>
  <c r="E343" i="36"/>
  <c r="AD169" i="36"/>
  <c r="W169" i="36"/>
  <c r="E172" i="36"/>
  <c r="D189" i="36"/>
  <c r="C189" i="36"/>
  <c r="G189" i="36"/>
  <c r="G212" i="36"/>
  <c r="F212" i="36"/>
  <c r="E212" i="36"/>
  <c r="D212" i="36"/>
  <c r="AD222" i="36"/>
  <c r="AB222" i="36"/>
  <c r="E224" i="36"/>
  <c r="D224" i="36"/>
  <c r="C224" i="36"/>
  <c r="AL240" i="36"/>
  <c r="B240" i="36"/>
  <c r="AD272" i="36"/>
  <c r="W272" i="36"/>
  <c r="AB272" i="36"/>
  <c r="C306" i="36"/>
  <c r="F306" i="36"/>
  <c r="D306" i="36"/>
  <c r="G306" i="36"/>
  <c r="E306" i="36"/>
  <c r="G318" i="36"/>
  <c r="F318" i="36"/>
  <c r="E318" i="36"/>
  <c r="C318" i="36"/>
  <c r="D318" i="36"/>
  <c r="G148" i="36"/>
  <c r="F148" i="36"/>
  <c r="G149" i="36"/>
  <c r="W150" i="36"/>
  <c r="W158" i="36"/>
  <c r="AD172" i="36"/>
  <c r="AB172" i="36"/>
  <c r="G193" i="36"/>
  <c r="F193" i="36"/>
  <c r="E193" i="36"/>
  <c r="F197" i="36"/>
  <c r="E197" i="36"/>
  <c r="G204" i="36"/>
  <c r="C204" i="36"/>
  <c r="E208" i="36"/>
  <c r="D208" i="36"/>
  <c r="C208" i="36"/>
  <c r="C212" i="36"/>
  <c r="W222" i="36"/>
  <c r="F224" i="36"/>
  <c r="AD243" i="36"/>
  <c r="AB243" i="36"/>
  <c r="W243" i="36"/>
  <c r="G274" i="36"/>
  <c r="D274" i="36"/>
  <c r="F274" i="36"/>
  <c r="E274" i="36"/>
  <c r="C274" i="36"/>
  <c r="AD316" i="36"/>
  <c r="W316" i="36"/>
  <c r="AB316" i="36"/>
  <c r="C147" i="36"/>
  <c r="C148" i="36"/>
  <c r="G156" i="36"/>
  <c r="D156" i="36"/>
  <c r="AL165" i="36"/>
  <c r="W172" i="36"/>
  <c r="D175" i="36"/>
  <c r="C175" i="36"/>
  <c r="AD180" i="36"/>
  <c r="AB185" i="36"/>
  <c r="F189" i="36"/>
  <c r="C193" i="36"/>
  <c r="C197" i="36"/>
  <c r="W201" i="36"/>
  <c r="D204" i="36"/>
  <c r="F208" i="36"/>
  <c r="G224" i="36"/>
  <c r="F256" i="36"/>
  <c r="G256" i="36"/>
  <c r="E256" i="36"/>
  <c r="D256" i="36"/>
  <c r="C256" i="36"/>
  <c r="F266" i="36"/>
  <c r="E266" i="36"/>
  <c r="D266" i="36"/>
  <c r="G266" i="36"/>
  <c r="C266" i="36"/>
  <c r="F293" i="36"/>
  <c r="D293" i="36"/>
  <c r="G293" i="36"/>
  <c r="E293" i="36"/>
  <c r="C293" i="36"/>
  <c r="D166" i="36"/>
  <c r="C166" i="36"/>
  <c r="G166" i="36"/>
  <c r="G171" i="36"/>
  <c r="E171" i="36"/>
  <c r="C171" i="36"/>
  <c r="G188" i="36"/>
  <c r="F188" i="36"/>
  <c r="E188" i="36"/>
  <c r="D188" i="36"/>
  <c r="G211" i="36"/>
  <c r="F211" i="36"/>
  <c r="E211" i="36"/>
  <c r="G214" i="36"/>
  <c r="F214" i="36"/>
  <c r="E214" i="36"/>
  <c r="D214" i="36"/>
  <c r="C214" i="36"/>
  <c r="G219" i="36"/>
  <c r="F219" i="36"/>
  <c r="E219" i="36"/>
  <c r="D219" i="36"/>
  <c r="C219" i="36"/>
  <c r="D229" i="36"/>
  <c r="E229" i="36"/>
  <c r="C229" i="36"/>
  <c r="D235" i="36"/>
  <c r="C235" i="36"/>
  <c r="G235" i="36"/>
  <c r="F235" i="36"/>
  <c r="E235" i="36"/>
  <c r="W245" i="36"/>
  <c r="AD245" i="36"/>
  <c r="AB245" i="36"/>
  <c r="G258" i="36"/>
  <c r="D258" i="36"/>
  <c r="F258" i="36"/>
  <c r="E258" i="36"/>
  <c r="C258" i="36"/>
  <c r="B268" i="36"/>
  <c r="AL268" i="36"/>
  <c r="F282" i="36"/>
  <c r="E282" i="36"/>
  <c r="D282" i="36"/>
  <c r="G282" i="36"/>
  <c r="C282" i="36"/>
  <c r="E147" i="36"/>
  <c r="E148" i="36"/>
  <c r="E156" i="36"/>
  <c r="W157" i="36"/>
  <c r="AB159" i="36"/>
  <c r="E166" i="36"/>
  <c r="AB169" i="36"/>
  <c r="D171" i="36"/>
  <c r="E174" i="36"/>
  <c r="D174" i="36"/>
  <c r="F175" i="36"/>
  <c r="G183" i="36"/>
  <c r="F183" i="36"/>
  <c r="D183" i="36"/>
  <c r="C188" i="36"/>
  <c r="G197" i="36"/>
  <c r="F204" i="36"/>
  <c r="C211" i="36"/>
  <c r="F229" i="36"/>
  <c r="G242" i="36"/>
  <c r="D242" i="36"/>
  <c r="F242" i="36"/>
  <c r="B260" i="36"/>
  <c r="AL260" i="36"/>
  <c r="C262" i="36"/>
  <c r="G262" i="36"/>
  <c r="F262" i="36"/>
  <c r="F147" i="36"/>
  <c r="AD148" i="36"/>
  <c r="AB150" i="36"/>
  <c r="AB158" i="36"/>
  <c r="AD159" i="36"/>
  <c r="AB164" i="36"/>
  <c r="F166" i="36"/>
  <c r="F171" i="36"/>
  <c r="F179" i="36"/>
  <c r="E179" i="36"/>
  <c r="D179" i="36"/>
  <c r="C179" i="36"/>
  <c r="G200" i="36"/>
  <c r="F200" i="36"/>
  <c r="E200" i="36"/>
  <c r="D200" i="36"/>
  <c r="D211" i="36"/>
  <c r="G226" i="36"/>
  <c r="D226" i="36"/>
  <c r="C226" i="36"/>
  <c r="G229" i="36"/>
  <c r="F288" i="36"/>
  <c r="E288" i="36"/>
  <c r="D288" i="36"/>
  <c r="C288" i="36"/>
  <c r="AL142" i="36"/>
  <c r="C144" i="36"/>
  <c r="C145" i="36"/>
  <c r="W148" i="36"/>
  <c r="AD156" i="36"/>
  <c r="AB156" i="36"/>
  <c r="G162" i="36"/>
  <c r="F162" i="36"/>
  <c r="E162" i="36"/>
  <c r="AD171" i="36"/>
  <c r="F174" i="36"/>
  <c r="G179" i="36"/>
  <c r="E183" i="36"/>
  <c r="AL185" i="36"/>
  <c r="W188" i="36"/>
  <c r="C200" i="36"/>
  <c r="AD201" i="36"/>
  <c r="E226" i="36"/>
  <c r="E242" i="36"/>
  <c r="AL250" i="36"/>
  <c r="B250" i="36"/>
  <c r="E262" i="36"/>
  <c r="G288" i="36"/>
  <c r="AL172" i="36"/>
  <c r="AL183" i="36"/>
  <c r="AL191" i="36"/>
  <c r="AL200" i="36"/>
  <c r="AL215" i="36"/>
  <c r="AL258" i="36"/>
  <c r="AD280" i="36"/>
  <c r="D284" i="36"/>
  <c r="C284" i="36"/>
  <c r="G292" i="36"/>
  <c r="E292" i="36"/>
  <c r="B296" i="36"/>
  <c r="AL296" i="36"/>
  <c r="W297" i="36"/>
  <c r="AD297" i="36"/>
  <c r="D321" i="36"/>
  <c r="G321" i="36"/>
  <c r="F321" i="36"/>
  <c r="C321" i="36"/>
  <c r="AL325" i="36"/>
  <c r="B328" i="36"/>
  <c r="AL328" i="36"/>
  <c r="AD340" i="36"/>
  <c r="AB340" i="36"/>
  <c r="F349" i="36"/>
  <c r="C349" i="36"/>
  <c r="E349" i="36"/>
  <c r="D349" i="36"/>
  <c r="B449" i="36"/>
  <c r="AL449" i="36"/>
  <c r="AD146" i="36"/>
  <c r="W180" i="36"/>
  <c r="W194" i="36"/>
  <c r="W208" i="36"/>
  <c r="W226" i="36"/>
  <c r="W227" i="36"/>
  <c r="W228" i="36"/>
  <c r="W229" i="36"/>
  <c r="AL235" i="36"/>
  <c r="C237" i="36"/>
  <c r="C238" i="36"/>
  <c r="AL266" i="36"/>
  <c r="AL274" i="36"/>
  <c r="C276" i="36"/>
  <c r="C277" i="36"/>
  <c r="E284" i="36"/>
  <c r="W287" i="36"/>
  <c r="C292" i="36"/>
  <c r="B300" i="36"/>
  <c r="AL300" i="36"/>
  <c r="E321" i="36"/>
  <c r="D326" i="36"/>
  <c r="G326" i="36"/>
  <c r="F326" i="36"/>
  <c r="E326" i="36"/>
  <c r="C326" i="36"/>
  <c r="W340" i="36"/>
  <c r="G349" i="36"/>
  <c r="F357" i="36"/>
  <c r="E357" i="36"/>
  <c r="C357" i="36"/>
  <c r="G357" i="36"/>
  <c r="D357" i="36"/>
  <c r="AL202" i="36"/>
  <c r="AL217" i="36"/>
  <c r="F249" i="36"/>
  <c r="E249" i="36"/>
  <c r="F259" i="36"/>
  <c r="C259" i="36"/>
  <c r="B305" i="36"/>
  <c r="AL305" i="36"/>
  <c r="E309" i="36"/>
  <c r="G309" i="36"/>
  <c r="F309" i="36"/>
  <c r="G315" i="36"/>
  <c r="F315" i="36"/>
  <c r="D315" i="36"/>
  <c r="C315" i="36"/>
  <c r="F354" i="36"/>
  <c r="C354" i="36"/>
  <c r="G354" i="36"/>
  <c r="E354" i="36"/>
  <c r="AB366" i="36"/>
  <c r="AD366" i="36"/>
  <c r="W366" i="36"/>
  <c r="G409" i="36"/>
  <c r="E409" i="36"/>
  <c r="F409" i="36"/>
  <c r="D409" i="36"/>
  <c r="C409" i="36"/>
  <c r="W210" i="36"/>
  <c r="C216" i="36"/>
  <c r="AL234" i="36"/>
  <c r="D236" i="36"/>
  <c r="E237" i="36"/>
  <c r="E238" i="36"/>
  <c r="AL247" i="36"/>
  <c r="C249" i="36"/>
  <c r="AD251" i="36"/>
  <c r="AL257" i="36"/>
  <c r="D259" i="36"/>
  <c r="AL265" i="36"/>
  <c r="F276" i="36"/>
  <c r="F277" i="36"/>
  <c r="G284" i="36"/>
  <c r="F292" i="36"/>
  <c r="W293" i="36"/>
  <c r="AD293" i="36"/>
  <c r="C309" i="36"/>
  <c r="E315" i="36"/>
  <c r="D354" i="36"/>
  <c r="AL204" i="36"/>
  <c r="D216" i="36"/>
  <c r="AL219" i="36"/>
  <c r="E236" i="36"/>
  <c r="D249" i="36"/>
  <c r="AL256" i="36"/>
  <c r="E259" i="36"/>
  <c r="AL281" i="36"/>
  <c r="E283" i="36"/>
  <c r="D283" i="36"/>
  <c r="C283" i="36"/>
  <c r="AB296" i="36"/>
  <c r="W296" i="36"/>
  <c r="E299" i="36"/>
  <c r="C299" i="36"/>
  <c r="AL303" i="36"/>
  <c r="D309" i="36"/>
  <c r="G317" i="36"/>
  <c r="F317" i="36"/>
  <c r="D317" i="36"/>
  <c r="C317" i="36"/>
  <c r="G334" i="36"/>
  <c r="F334" i="36"/>
  <c r="E334" i="36"/>
  <c r="D334" i="36"/>
  <c r="B374" i="36"/>
  <c r="AL374" i="36"/>
  <c r="G380" i="36"/>
  <c r="E380" i="36"/>
  <c r="D380" i="36"/>
  <c r="C380" i="36"/>
  <c r="F380" i="36"/>
  <c r="AD402" i="36"/>
  <c r="W402" i="36"/>
  <c r="AB402" i="36"/>
  <c r="AL176" i="36"/>
  <c r="AB180" i="36"/>
  <c r="C192" i="36"/>
  <c r="AB194" i="36"/>
  <c r="W198" i="36"/>
  <c r="C203" i="36"/>
  <c r="AL205" i="36"/>
  <c r="AB208" i="36"/>
  <c r="W212" i="36"/>
  <c r="E216" i="36"/>
  <c r="C218" i="36"/>
  <c r="AL220" i="36"/>
  <c r="AD224" i="36"/>
  <c r="AB226" i="36"/>
  <c r="AB227" i="36"/>
  <c r="AB228" i="36"/>
  <c r="AB229" i="36"/>
  <c r="F236" i="36"/>
  <c r="AD240" i="36"/>
  <c r="W240" i="36"/>
  <c r="G248" i="36"/>
  <c r="F248" i="36"/>
  <c r="G249" i="36"/>
  <c r="W250" i="36"/>
  <c r="AD253" i="36"/>
  <c r="G259" i="36"/>
  <c r="W260" i="36"/>
  <c r="AL272" i="36"/>
  <c r="F283" i="36"/>
  <c r="W284" i="36"/>
  <c r="AB287" i="36"/>
  <c r="AL289" i="36"/>
  <c r="W292" i="36"/>
  <c r="D299" i="36"/>
  <c r="E304" i="36"/>
  <c r="D304" i="36"/>
  <c r="E317" i="36"/>
  <c r="E320" i="36"/>
  <c r="G320" i="36"/>
  <c r="F320" i="36"/>
  <c r="C320" i="36"/>
  <c r="G331" i="36"/>
  <c r="F331" i="36"/>
  <c r="E331" i="36"/>
  <c r="D331" i="36"/>
  <c r="C334" i="36"/>
  <c r="G382" i="36"/>
  <c r="F382" i="36"/>
  <c r="E382" i="36"/>
  <c r="C382" i="36"/>
  <c r="W170" i="36"/>
  <c r="W182" i="36"/>
  <c r="W199" i="36"/>
  <c r="W213" i="36"/>
  <c r="D218" i="36"/>
  <c r="G236" i="36"/>
  <c r="W239" i="36"/>
  <c r="AD242" i="36"/>
  <c r="C247" i="36"/>
  <c r="C248" i="36"/>
  <c r="AD252" i="36"/>
  <c r="AD267" i="36"/>
  <c r="AD269" i="36"/>
  <c r="W276" i="36"/>
  <c r="G283" i="36"/>
  <c r="AB285" i="36"/>
  <c r="AL288" i="36"/>
  <c r="B295" i="36"/>
  <c r="F299" i="36"/>
  <c r="C304" i="36"/>
  <c r="D320" i="36"/>
  <c r="C331" i="36"/>
  <c r="D382" i="36"/>
  <c r="AL222" i="36"/>
  <c r="F233" i="36"/>
  <c r="E233" i="36"/>
  <c r="AD285" i="36"/>
  <c r="G290" i="36"/>
  <c r="D290" i="36"/>
  <c r="F308" i="36"/>
  <c r="G308" i="36"/>
  <c r="E308" i="36"/>
  <c r="D308" i="36"/>
  <c r="C338" i="36"/>
  <c r="D338" i="36"/>
  <c r="G338" i="36"/>
  <c r="F341" i="36"/>
  <c r="E341" i="36"/>
  <c r="G341" i="36"/>
  <c r="D341" i="36"/>
  <c r="G348" i="36"/>
  <c r="D348" i="36"/>
  <c r="F348" i="36"/>
  <c r="E348" i="36"/>
  <c r="W215" i="36"/>
  <c r="C221" i="36"/>
  <c r="AL224" i="36"/>
  <c r="C233" i="36"/>
  <c r="W236" i="36"/>
  <c r="D246" i="36"/>
  <c r="C273" i="36"/>
  <c r="W275" i="36"/>
  <c r="W283" i="36"/>
  <c r="C290" i="36"/>
  <c r="F298" i="36"/>
  <c r="D298" i="36"/>
  <c r="F303" i="36"/>
  <c r="D303" i="36"/>
  <c r="C308" i="36"/>
  <c r="C322" i="36"/>
  <c r="G322" i="36"/>
  <c r="F322" i="36"/>
  <c r="E322" i="36"/>
  <c r="D322" i="36"/>
  <c r="E338" i="36"/>
  <c r="C341" i="36"/>
  <c r="C348" i="36"/>
  <c r="D221" i="36"/>
  <c r="AL225" i="36"/>
  <c r="G232" i="36"/>
  <c r="F232" i="36"/>
  <c r="D233" i="36"/>
  <c r="E246" i="36"/>
  <c r="AB250" i="36"/>
  <c r="AD258" i="36"/>
  <c r="AB258" i="36"/>
  <c r="AB260" i="36"/>
  <c r="AD261" i="36"/>
  <c r="W266" i="36"/>
  <c r="D273" i="36"/>
  <c r="E290" i="36"/>
  <c r="W295" i="36"/>
  <c r="AD295" i="36"/>
  <c r="C298" i="36"/>
  <c r="E325" i="36"/>
  <c r="G325" i="36"/>
  <c r="F325" i="36"/>
  <c r="D325" i="36"/>
  <c r="C325" i="36"/>
  <c r="AL327" i="36"/>
  <c r="B327" i="36"/>
  <c r="G333" i="36"/>
  <c r="F333" i="36"/>
  <c r="E333" i="36"/>
  <c r="D333" i="36"/>
  <c r="F338" i="36"/>
  <c r="AL166" i="36"/>
  <c r="AL181" i="36"/>
  <c r="AL189" i="36"/>
  <c r="AL195" i="36"/>
  <c r="AL209" i="36"/>
  <c r="E221" i="36"/>
  <c r="C223" i="36"/>
  <c r="C231" i="36"/>
  <c r="C232" i="36"/>
  <c r="G233" i="36"/>
  <c r="W235" i="36"/>
  <c r="AB239" i="36"/>
  <c r="C244" i="36"/>
  <c r="C245" i="36"/>
  <c r="F246" i="36"/>
  <c r="W248" i="36"/>
  <c r="C254" i="36"/>
  <c r="C255" i="36"/>
  <c r="W258" i="36"/>
  <c r="F273" i="36"/>
  <c r="AD274" i="36"/>
  <c r="AB274" i="36"/>
  <c r="AB276" i="36"/>
  <c r="F290" i="36"/>
  <c r="E298" i="36"/>
  <c r="E303" i="36"/>
  <c r="C311" i="36"/>
  <c r="G311" i="36"/>
  <c r="F311" i="36"/>
  <c r="F319" i="36"/>
  <c r="G319" i="36"/>
  <c r="E319" i="36"/>
  <c r="C319" i="36"/>
  <c r="G330" i="36"/>
  <c r="F330" i="36"/>
  <c r="E330" i="36"/>
  <c r="D330" i="36"/>
  <c r="C333" i="36"/>
  <c r="AD362" i="36"/>
  <c r="W362" i="36"/>
  <c r="AB362" i="36"/>
  <c r="AB155" i="36"/>
  <c r="AB171" i="36"/>
  <c r="AB214" i="36"/>
  <c r="F221" i="36"/>
  <c r="D223" i="36"/>
  <c r="D231" i="36"/>
  <c r="D232" i="36"/>
  <c r="AB237" i="36"/>
  <c r="AB238" i="36"/>
  <c r="D244" i="36"/>
  <c r="E245" i="36"/>
  <c r="G246" i="36"/>
  <c r="AD249" i="36"/>
  <c r="C253" i="36"/>
  <c r="D254" i="36"/>
  <c r="D255" i="36"/>
  <c r="AD259" i="36"/>
  <c r="G264" i="36"/>
  <c r="F264" i="36"/>
  <c r="AB267" i="36"/>
  <c r="C271" i="36"/>
  <c r="G273" i="36"/>
  <c r="W274" i="36"/>
  <c r="AD290" i="36"/>
  <c r="AB290" i="36"/>
  <c r="W290" i="36"/>
  <c r="B294" i="36"/>
  <c r="G298" i="36"/>
  <c r="G302" i="36"/>
  <c r="D302" i="36"/>
  <c r="G303" i="36"/>
  <c r="B307" i="36"/>
  <c r="AL307" i="36"/>
  <c r="D311" i="36"/>
  <c r="D319" i="36"/>
  <c r="C330" i="36"/>
  <c r="E347" i="36"/>
  <c r="G347" i="36"/>
  <c r="F347" i="36"/>
  <c r="D347" i="36"/>
  <c r="AL197" i="36"/>
  <c r="AL211" i="36"/>
  <c r="AB215" i="36"/>
  <c r="E223" i="36"/>
  <c r="E231" i="36"/>
  <c r="E232" i="36"/>
  <c r="AD236" i="36"/>
  <c r="F244" i="36"/>
  <c r="F245" i="36"/>
  <c r="D253" i="36"/>
  <c r="E254" i="36"/>
  <c r="E255" i="36"/>
  <c r="D271" i="36"/>
  <c r="AD275" i="36"/>
  <c r="G280" i="36"/>
  <c r="F280" i="36"/>
  <c r="AB283" i="36"/>
  <c r="AL284" i="36"/>
  <c r="F297" i="36"/>
  <c r="D297" i="36"/>
  <c r="W298" i="36"/>
  <c r="AD298" i="36"/>
  <c r="C302" i="36"/>
  <c r="E311" i="36"/>
  <c r="G316" i="36"/>
  <c r="F316" i="36"/>
  <c r="E316" i="36"/>
  <c r="C316" i="36"/>
  <c r="C347" i="36"/>
  <c r="F231" i="36"/>
  <c r="G244" i="36"/>
  <c r="G245" i="36"/>
  <c r="D252" i="36"/>
  <c r="F255" i="36"/>
  <c r="AD256" i="36"/>
  <c r="W256" i="36"/>
  <c r="D263" i="36"/>
  <c r="D264" i="36"/>
  <c r="D269" i="36"/>
  <c r="E271" i="36"/>
  <c r="C279" i="36"/>
  <c r="C280" i="36"/>
  <c r="W281" i="36"/>
  <c r="D287" i="36"/>
  <c r="AL292" i="36"/>
  <c r="AB295" i="36"/>
  <c r="C297" i="36"/>
  <c r="E302" i="36"/>
  <c r="D316" i="36"/>
  <c r="AL311" i="36"/>
  <c r="AL316" i="36"/>
  <c r="AL321" i="36"/>
  <c r="AL322" i="36"/>
  <c r="G353" i="36"/>
  <c r="D353" i="36"/>
  <c r="D359" i="36"/>
  <c r="C359" i="36"/>
  <c r="G385" i="36"/>
  <c r="E385" i="36"/>
  <c r="D385" i="36"/>
  <c r="C385" i="36"/>
  <c r="AD389" i="36"/>
  <c r="W389" i="36"/>
  <c r="F394" i="36"/>
  <c r="G394" i="36"/>
  <c r="E394" i="36"/>
  <c r="AL315" i="36"/>
  <c r="AL317" i="36"/>
  <c r="AL343" i="36"/>
  <c r="C353" i="36"/>
  <c r="AL357" i="36"/>
  <c r="E359" i="36"/>
  <c r="W361" i="36"/>
  <c r="G369" i="36"/>
  <c r="D369" i="36"/>
  <c r="C369" i="36"/>
  <c r="F385" i="36"/>
  <c r="C394" i="36"/>
  <c r="C397" i="36"/>
  <c r="G397" i="36"/>
  <c r="F397" i="36"/>
  <c r="G416" i="36"/>
  <c r="F416" i="36"/>
  <c r="C416" i="36"/>
  <c r="E416" i="36"/>
  <c r="D416" i="36"/>
  <c r="E418" i="36"/>
  <c r="D418" i="36"/>
  <c r="C418" i="36"/>
  <c r="G418" i="36"/>
  <c r="C312" i="36"/>
  <c r="C313" i="36"/>
  <c r="C314" i="36"/>
  <c r="C323" i="36"/>
  <c r="C324" i="36"/>
  <c r="C346" i="36"/>
  <c r="AD348" i="36"/>
  <c r="W348" i="36"/>
  <c r="E352" i="36"/>
  <c r="C352" i="36"/>
  <c r="E353" i="36"/>
  <c r="E358" i="36"/>
  <c r="D358" i="36"/>
  <c r="F359" i="36"/>
  <c r="E369" i="36"/>
  <c r="AD374" i="36"/>
  <c r="AB374" i="36"/>
  <c r="G378" i="36"/>
  <c r="F378" i="36"/>
  <c r="E378" i="36"/>
  <c r="D394" i="36"/>
  <c r="F426" i="36"/>
  <c r="D426" i="36"/>
  <c r="C426" i="36"/>
  <c r="G426" i="36"/>
  <c r="E426" i="36"/>
  <c r="D312" i="36"/>
  <c r="D313" i="36"/>
  <c r="D314" i="36"/>
  <c r="D323" i="36"/>
  <c r="D324" i="36"/>
  <c r="W335" i="36"/>
  <c r="W336" i="36"/>
  <c r="D344" i="36"/>
  <c r="D346" i="36"/>
  <c r="AL350" i="36"/>
  <c r="D352" i="36"/>
  <c r="F353" i="36"/>
  <c r="C358" i="36"/>
  <c r="G359" i="36"/>
  <c r="B365" i="36"/>
  <c r="F369" i="36"/>
  <c r="F373" i="36"/>
  <c r="E373" i="36"/>
  <c r="C373" i="36"/>
  <c r="W374" i="36"/>
  <c r="C378" i="36"/>
  <c r="E397" i="36"/>
  <c r="F408" i="36"/>
  <c r="G408" i="36"/>
  <c r="E408" i="36"/>
  <c r="D408" i="36"/>
  <c r="C408" i="36"/>
  <c r="G423" i="36"/>
  <c r="F423" i="36"/>
  <c r="D423" i="36"/>
  <c r="C423" i="36"/>
  <c r="AD359" i="36"/>
  <c r="W359" i="36"/>
  <c r="AB389" i="36"/>
  <c r="AD332" i="36"/>
  <c r="W332" i="36"/>
  <c r="F351" i="36"/>
  <c r="D351" i="36"/>
  <c r="E368" i="36"/>
  <c r="D368" i="36"/>
  <c r="C368" i="36"/>
  <c r="B376" i="36"/>
  <c r="AL376" i="36"/>
  <c r="AD378" i="36"/>
  <c r="W378" i="36"/>
  <c r="G381" i="36"/>
  <c r="F381" i="36"/>
  <c r="D381" i="36"/>
  <c r="C381" i="36"/>
  <c r="F384" i="36"/>
  <c r="E384" i="36"/>
  <c r="D384" i="36"/>
  <c r="C384" i="36"/>
  <c r="G393" i="36"/>
  <c r="F393" i="36"/>
  <c r="E393" i="36"/>
  <c r="AD423" i="36"/>
  <c r="W423" i="36"/>
  <c r="AB423" i="36"/>
  <c r="G448" i="36"/>
  <c r="F448" i="36"/>
  <c r="E448" i="36"/>
  <c r="D448" i="36"/>
  <c r="C448" i="36"/>
  <c r="G469" i="36"/>
  <c r="F469" i="36"/>
  <c r="E469" i="36"/>
  <c r="D469" i="36"/>
  <c r="W325" i="36"/>
  <c r="W326" i="36"/>
  <c r="W327" i="36"/>
  <c r="AB337" i="36"/>
  <c r="G344" i="36"/>
  <c r="AD346" i="36"/>
  <c r="W346" i="36"/>
  <c r="AB348" i="36"/>
  <c r="AL349" i="36"/>
  <c r="C351" i="36"/>
  <c r="F368" i="36"/>
  <c r="AD373" i="36"/>
  <c r="E381" i="36"/>
  <c r="G384" i="36"/>
  <c r="W388" i="36"/>
  <c r="C393" i="36"/>
  <c r="D396" i="36"/>
  <c r="G396" i="36"/>
  <c r="F396" i="36"/>
  <c r="C469" i="36"/>
  <c r="E342" i="36"/>
  <c r="D342" i="36"/>
  <c r="G350" i="36"/>
  <c r="E350" i="36"/>
  <c r="E351" i="36"/>
  <c r="G364" i="36"/>
  <c r="E364" i="36"/>
  <c r="D364" i="36"/>
  <c r="G368" i="36"/>
  <c r="AD381" i="36"/>
  <c r="G387" i="36"/>
  <c r="F387" i="36"/>
  <c r="E387" i="36"/>
  <c r="C387" i="36"/>
  <c r="E390" i="36"/>
  <c r="D390" i="36"/>
  <c r="C390" i="36"/>
  <c r="D393" i="36"/>
  <c r="D412" i="36"/>
  <c r="G412" i="36"/>
  <c r="F412" i="36"/>
  <c r="E412" i="36"/>
  <c r="B440" i="36"/>
  <c r="AL440" i="36"/>
  <c r="AD311" i="36"/>
  <c r="W312" i="36"/>
  <c r="W313" i="36"/>
  <c r="W314" i="36"/>
  <c r="AL339" i="36"/>
  <c r="C342" i="36"/>
  <c r="W345" i="36"/>
  <c r="C350" i="36"/>
  <c r="G351" i="36"/>
  <c r="AB353" i="36"/>
  <c r="AB359" i="36"/>
  <c r="C363" i="36"/>
  <c r="C364" i="36"/>
  <c r="AB369" i="36"/>
  <c r="D387" i="36"/>
  <c r="F390" i="36"/>
  <c r="G400" i="36"/>
  <c r="C400" i="36"/>
  <c r="F400" i="36"/>
  <c r="AB403" i="36"/>
  <c r="AD403" i="36"/>
  <c r="F410" i="36"/>
  <c r="D410" i="36"/>
  <c r="G410" i="36"/>
  <c r="E410" i="36"/>
  <c r="C410" i="36"/>
  <c r="C412" i="36"/>
  <c r="G422" i="36"/>
  <c r="E422" i="36"/>
  <c r="F422" i="36"/>
  <c r="D422" i="36"/>
  <c r="G502" i="36"/>
  <c r="F502" i="36"/>
  <c r="E502" i="36"/>
  <c r="D502" i="36"/>
  <c r="G356" i="36"/>
  <c r="F356" i="36"/>
  <c r="D356" i="36"/>
  <c r="AD369" i="36"/>
  <c r="AB378" i="36"/>
  <c r="G407" i="36"/>
  <c r="F407" i="36"/>
  <c r="E407" i="36"/>
  <c r="D407" i="36"/>
  <c r="C407" i="36"/>
  <c r="B430" i="36"/>
  <c r="AL430" i="36"/>
  <c r="C502" i="36"/>
  <c r="AB325" i="36"/>
  <c r="AB326" i="36"/>
  <c r="AB327" i="36"/>
  <c r="G340" i="36"/>
  <c r="F340" i="36"/>
  <c r="G342" i="36"/>
  <c r="AD343" i="36"/>
  <c r="W343" i="36"/>
  <c r="F350" i="36"/>
  <c r="G355" i="36"/>
  <c r="E355" i="36"/>
  <c r="C356" i="36"/>
  <c r="W357" i="36"/>
  <c r="F363" i="36"/>
  <c r="G371" i="36"/>
  <c r="E371" i="36"/>
  <c r="AL385" i="36"/>
  <c r="AD388" i="36"/>
  <c r="E400" i="36"/>
  <c r="G432" i="36"/>
  <c r="F432" i="36"/>
  <c r="E432" i="36"/>
  <c r="C432" i="36"/>
  <c r="D432" i="36"/>
  <c r="AL237" i="36"/>
  <c r="AL253" i="36"/>
  <c r="AL269" i="36"/>
  <c r="AL285" i="36"/>
  <c r="C339" i="36"/>
  <c r="C340" i="36"/>
  <c r="C355" i="36"/>
  <c r="E356" i="36"/>
  <c r="C362" i="36"/>
  <c r="G363" i="36"/>
  <c r="C371" i="36"/>
  <c r="W372" i="36"/>
  <c r="D375" i="36"/>
  <c r="C375" i="36"/>
  <c r="C392" i="36"/>
  <c r="G392" i="36"/>
  <c r="F392" i="36"/>
  <c r="E395" i="36"/>
  <c r="G395" i="36"/>
  <c r="F395" i="36"/>
  <c r="AD300" i="36"/>
  <c r="W300" i="36"/>
  <c r="AD312" i="36"/>
  <c r="AB313" i="36"/>
  <c r="AB314" i="36"/>
  <c r="AB321" i="36"/>
  <c r="D339" i="36"/>
  <c r="D340" i="36"/>
  <c r="AB345" i="36"/>
  <c r="W350" i="36"/>
  <c r="AL353" i="36"/>
  <c r="D355" i="36"/>
  <c r="D360" i="36"/>
  <c r="D362" i="36"/>
  <c r="AL369" i="36"/>
  <c r="D371" i="36"/>
  <c r="E375" i="36"/>
  <c r="D392" i="36"/>
  <c r="C395" i="36"/>
  <c r="G437" i="36"/>
  <c r="F437" i="36"/>
  <c r="E437" i="36"/>
  <c r="D437" i="36"/>
  <c r="C437" i="36"/>
  <c r="AB311" i="36"/>
  <c r="AD321" i="36"/>
  <c r="E339" i="36"/>
  <c r="E340" i="36"/>
  <c r="AB351" i="36"/>
  <c r="F355" i="36"/>
  <c r="E360" i="36"/>
  <c r="E362" i="36"/>
  <c r="G366" i="36"/>
  <c r="F366" i="36"/>
  <c r="E366" i="36"/>
  <c r="C366" i="36"/>
  <c r="F371" i="36"/>
  <c r="F375" i="36"/>
  <c r="F379" i="36"/>
  <c r="E379" i="36"/>
  <c r="D379" i="36"/>
  <c r="E392" i="36"/>
  <c r="D395" i="36"/>
  <c r="E402" i="36"/>
  <c r="F402" i="36"/>
  <c r="D402" i="36"/>
  <c r="C402" i="36"/>
  <c r="AL381" i="36"/>
  <c r="E411" i="36"/>
  <c r="C411" i="36"/>
  <c r="G446" i="36"/>
  <c r="F446" i="36"/>
  <c r="E446" i="36"/>
  <c r="AL382" i="36"/>
  <c r="W390" i="36"/>
  <c r="W401" i="36"/>
  <c r="D411" i="36"/>
  <c r="F417" i="36"/>
  <c r="E417" i="36"/>
  <c r="D417" i="36"/>
  <c r="AD418" i="36"/>
  <c r="W418" i="36"/>
  <c r="F433" i="36"/>
  <c r="E433" i="36"/>
  <c r="D433" i="36"/>
  <c r="C446" i="36"/>
  <c r="AD449" i="36"/>
  <c r="AB449" i="36"/>
  <c r="W449" i="36"/>
  <c r="G460" i="36"/>
  <c r="F460" i="36"/>
  <c r="E460" i="36"/>
  <c r="D460" i="36"/>
  <c r="C460" i="36"/>
  <c r="G492" i="36"/>
  <c r="F492" i="36"/>
  <c r="E492" i="36"/>
  <c r="D492" i="36"/>
  <c r="C492" i="36"/>
  <c r="G504" i="36"/>
  <c r="F504" i="36"/>
  <c r="E504" i="36"/>
  <c r="D504" i="36"/>
  <c r="C504" i="36"/>
  <c r="AB522" i="36"/>
  <c r="W522" i="36"/>
  <c r="AD522" i="36"/>
  <c r="G528" i="36"/>
  <c r="E528" i="36"/>
  <c r="D528" i="36"/>
  <c r="C528" i="36"/>
  <c r="F528" i="36"/>
  <c r="F536" i="36"/>
  <c r="E536" i="36"/>
  <c r="D536" i="36"/>
  <c r="C536" i="36"/>
  <c r="G536" i="36"/>
  <c r="W391" i="36"/>
  <c r="W400" i="36"/>
  <c r="AL409" i="36"/>
  <c r="F411" i="36"/>
  <c r="W413" i="36"/>
  <c r="AD413" i="36"/>
  <c r="C417" i="36"/>
  <c r="C421" i="36"/>
  <c r="AB426" i="36"/>
  <c r="W426" i="36"/>
  <c r="F429" i="36"/>
  <c r="C429" i="36"/>
  <c r="C433" i="36"/>
  <c r="D446" i="36"/>
  <c r="F465" i="36"/>
  <c r="E465" i="36"/>
  <c r="D465" i="36"/>
  <c r="C465" i="36"/>
  <c r="G476" i="36"/>
  <c r="F476" i="36"/>
  <c r="E476" i="36"/>
  <c r="D476" i="36"/>
  <c r="C476" i="36"/>
  <c r="AD512" i="36"/>
  <c r="AB512" i="36"/>
  <c r="AB536" i="36"/>
  <c r="W536" i="36"/>
  <c r="AD536" i="36"/>
  <c r="AD599" i="36"/>
  <c r="AB599" i="36"/>
  <c r="E601" i="36"/>
  <c r="D601" i="36"/>
  <c r="C601" i="36"/>
  <c r="G601" i="36"/>
  <c r="W634" i="36"/>
  <c r="AB634" i="36"/>
  <c r="AD634" i="36"/>
  <c r="G411" i="36"/>
  <c r="G417" i="36"/>
  <c r="D421" i="36"/>
  <c r="G433" i="36"/>
  <c r="D451" i="36"/>
  <c r="C451" i="36"/>
  <c r="G451" i="36"/>
  <c r="G455" i="36"/>
  <c r="F455" i="36"/>
  <c r="E455" i="36"/>
  <c r="D455" i="36"/>
  <c r="C455" i="36"/>
  <c r="F481" i="36"/>
  <c r="E481" i="36"/>
  <c r="D481" i="36"/>
  <c r="C481" i="36"/>
  <c r="F497" i="36"/>
  <c r="E497" i="36"/>
  <c r="D497" i="36"/>
  <c r="C497" i="36"/>
  <c r="W512" i="36"/>
  <c r="F546" i="36"/>
  <c r="E546" i="36"/>
  <c r="C546" i="36"/>
  <c r="G546" i="36"/>
  <c r="W599" i="36"/>
  <c r="F601" i="36"/>
  <c r="B425" i="36"/>
  <c r="AL425" i="36"/>
  <c r="AB433" i="36"/>
  <c r="W433" i="36"/>
  <c r="G457" i="36"/>
  <c r="F457" i="36"/>
  <c r="E457" i="36"/>
  <c r="D457" i="36"/>
  <c r="C457" i="36"/>
  <c r="AD465" i="36"/>
  <c r="AB465" i="36"/>
  <c r="W465" i="36"/>
  <c r="G487" i="36"/>
  <c r="F487" i="36"/>
  <c r="E487" i="36"/>
  <c r="D487" i="36"/>
  <c r="C487" i="36"/>
  <c r="G519" i="36"/>
  <c r="F519" i="36"/>
  <c r="E519" i="36"/>
  <c r="D519" i="36"/>
  <c r="C519" i="36"/>
  <c r="D546" i="36"/>
  <c r="D367" i="36"/>
  <c r="D383" i="36"/>
  <c r="AB390" i="36"/>
  <c r="AD401" i="36"/>
  <c r="W411" i="36"/>
  <c r="W417" i="36"/>
  <c r="AB418" i="36"/>
  <c r="C420" i="36"/>
  <c r="G420" i="36"/>
  <c r="G421" i="36"/>
  <c r="G429" i="36"/>
  <c r="F451" i="36"/>
  <c r="D467" i="36"/>
  <c r="C467" i="36"/>
  <c r="G467" i="36"/>
  <c r="B471" i="36"/>
  <c r="AD481" i="36"/>
  <c r="AB481" i="36"/>
  <c r="W481" i="36"/>
  <c r="G489" i="36"/>
  <c r="F489" i="36"/>
  <c r="E489" i="36"/>
  <c r="D489" i="36"/>
  <c r="C489" i="36"/>
  <c r="G494" i="36"/>
  <c r="F494" i="36"/>
  <c r="E494" i="36"/>
  <c r="D494" i="36"/>
  <c r="C494" i="36"/>
  <c r="AD497" i="36"/>
  <c r="AB497" i="36"/>
  <c r="W497" i="36"/>
  <c r="AD568" i="36"/>
  <c r="AB568" i="36"/>
  <c r="W568" i="36"/>
  <c r="E367" i="36"/>
  <c r="AL371" i="36"/>
  <c r="E383" i="36"/>
  <c r="AL387" i="36"/>
  <c r="AB391" i="36"/>
  <c r="AB400" i="36"/>
  <c r="AB413" i="36"/>
  <c r="AL414" i="36"/>
  <c r="D420" i="36"/>
  <c r="AD426" i="36"/>
  <c r="G428" i="36"/>
  <c r="D428" i="36"/>
  <c r="B439" i="36"/>
  <c r="AB442" i="36"/>
  <c r="W442" i="36"/>
  <c r="G462" i="36"/>
  <c r="F462" i="36"/>
  <c r="E462" i="36"/>
  <c r="D462" i="36"/>
  <c r="C462" i="36"/>
  <c r="E467" i="36"/>
  <c r="G473" i="36"/>
  <c r="F473" i="36"/>
  <c r="E473" i="36"/>
  <c r="D473" i="36"/>
  <c r="C473" i="36"/>
  <c r="G478" i="36"/>
  <c r="F478" i="36"/>
  <c r="E478" i="36"/>
  <c r="D478" i="36"/>
  <c r="C478" i="36"/>
  <c r="D483" i="36"/>
  <c r="C483" i="36"/>
  <c r="G483" i="36"/>
  <c r="D499" i="36"/>
  <c r="C499" i="36"/>
  <c r="G499" i="36"/>
  <c r="G508" i="36"/>
  <c r="F508" i="36"/>
  <c r="E508" i="36"/>
  <c r="D508" i="36"/>
  <c r="C508" i="36"/>
  <c r="C516" i="36"/>
  <c r="E516" i="36"/>
  <c r="D516" i="36"/>
  <c r="E521" i="36"/>
  <c r="D521" i="36"/>
  <c r="C521" i="36"/>
  <c r="G521" i="36"/>
  <c r="F521" i="36"/>
  <c r="B559" i="36"/>
  <c r="AL559" i="36"/>
  <c r="C587" i="36"/>
  <c r="G587" i="36"/>
  <c r="F587" i="36"/>
  <c r="E587" i="36"/>
  <c r="W364" i="36"/>
  <c r="C370" i="36"/>
  <c r="W380" i="36"/>
  <c r="C386" i="36"/>
  <c r="AD398" i="36"/>
  <c r="AL402" i="36"/>
  <c r="E420" i="36"/>
  <c r="AD425" i="36"/>
  <c r="AB425" i="36"/>
  <c r="C428" i="36"/>
  <c r="D435" i="36"/>
  <c r="C435" i="36"/>
  <c r="G435" i="36"/>
  <c r="AD439" i="36"/>
  <c r="AB439" i="36"/>
  <c r="W439" i="36"/>
  <c r="AD448" i="36"/>
  <c r="AB448" i="36"/>
  <c r="G454" i="36"/>
  <c r="F454" i="36"/>
  <c r="E454" i="36"/>
  <c r="D454" i="36"/>
  <c r="G459" i="36"/>
  <c r="F459" i="36"/>
  <c r="E459" i="36"/>
  <c r="D459" i="36"/>
  <c r="C459" i="36"/>
  <c r="F467" i="36"/>
  <c r="E483" i="36"/>
  <c r="G491" i="36"/>
  <c r="F491" i="36"/>
  <c r="E491" i="36"/>
  <c r="D491" i="36"/>
  <c r="C491" i="36"/>
  <c r="E499" i="36"/>
  <c r="F516" i="36"/>
  <c r="D587" i="36"/>
  <c r="D629" i="36"/>
  <c r="G629" i="36"/>
  <c r="F629" i="36"/>
  <c r="E629" i="36"/>
  <c r="C629" i="36"/>
  <c r="D419" i="36"/>
  <c r="C419" i="36"/>
  <c r="F420" i="36"/>
  <c r="F424" i="36"/>
  <c r="E424" i="36"/>
  <c r="C424" i="36"/>
  <c r="E428" i="36"/>
  <c r="AD433" i="36"/>
  <c r="G475" i="36"/>
  <c r="F475" i="36"/>
  <c r="E475" i="36"/>
  <c r="D475" i="36"/>
  <c r="C475" i="36"/>
  <c r="F483" i="36"/>
  <c r="F499" i="36"/>
  <c r="G516" i="36"/>
  <c r="AL390" i="36"/>
  <c r="AB411" i="36"/>
  <c r="AD416" i="36"/>
  <c r="AB416" i="36"/>
  <c r="AD417" i="36"/>
  <c r="B427" i="36"/>
  <c r="AL427" i="36"/>
  <c r="AD432" i="36"/>
  <c r="AB432" i="36"/>
  <c r="G441" i="36"/>
  <c r="E441" i="36"/>
  <c r="D441" i="36"/>
  <c r="C441" i="36"/>
  <c r="G444" i="36"/>
  <c r="D444" i="36"/>
  <c r="C444" i="36"/>
  <c r="G470" i="36"/>
  <c r="F470" i="36"/>
  <c r="E470" i="36"/>
  <c r="D470" i="36"/>
  <c r="G486" i="36"/>
  <c r="F486" i="36"/>
  <c r="E486" i="36"/>
  <c r="D486" i="36"/>
  <c r="G503" i="36"/>
  <c r="F503" i="36"/>
  <c r="E503" i="36"/>
  <c r="D503" i="36"/>
  <c r="C503" i="36"/>
  <c r="AL504" i="36"/>
  <c r="F513" i="36"/>
  <c r="E513" i="36"/>
  <c r="D513" i="36"/>
  <c r="C513" i="36"/>
  <c r="D372" i="36"/>
  <c r="D388" i="36"/>
  <c r="C403" i="36"/>
  <c r="E404" i="36"/>
  <c r="C414" i="36"/>
  <c r="D415" i="36"/>
  <c r="W416" i="36"/>
  <c r="W428" i="36"/>
  <c r="AD428" i="36"/>
  <c r="W432" i="36"/>
  <c r="G438" i="36"/>
  <c r="F438" i="36"/>
  <c r="E438" i="36"/>
  <c r="D438" i="36"/>
  <c r="F441" i="36"/>
  <c r="AD442" i="36"/>
  <c r="E444" i="36"/>
  <c r="C470" i="36"/>
  <c r="C486" i="36"/>
  <c r="G505" i="36"/>
  <c r="F505" i="36"/>
  <c r="E505" i="36"/>
  <c r="D505" i="36"/>
  <c r="C505" i="36"/>
  <c r="G513" i="36"/>
  <c r="G574" i="36"/>
  <c r="F574" i="36"/>
  <c r="E574" i="36"/>
  <c r="D574" i="36"/>
  <c r="C574" i="36"/>
  <c r="G609" i="36"/>
  <c r="F609" i="36"/>
  <c r="E609" i="36"/>
  <c r="D609" i="36"/>
  <c r="C609" i="36"/>
  <c r="AL392" i="36"/>
  <c r="E403" i="36"/>
  <c r="D414" i="36"/>
  <c r="G431" i="36"/>
  <c r="F431" i="36"/>
  <c r="D431" i="36"/>
  <c r="AL433" i="36"/>
  <c r="AD441" i="36"/>
  <c r="AB441" i="36"/>
  <c r="F444" i="36"/>
  <c r="G447" i="36"/>
  <c r="F447" i="36"/>
  <c r="E447" i="36"/>
  <c r="D447" i="36"/>
  <c r="G456" i="36"/>
  <c r="F456" i="36"/>
  <c r="E456" i="36"/>
  <c r="D456" i="36"/>
  <c r="C456" i="36"/>
  <c r="AD464" i="36"/>
  <c r="AB464" i="36"/>
  <c r="G510" i="36"/>
  <c r="F510" i="36"/>
  <c r="E510" i="36"/>
  <c r="D510" i="36"/>
  <c r="C510" i="36"/>
  <c r="AD513" i="36"/>
  <c r="AB513" i="36"/>
  <c r="W513" i="36"/>
  <c r="F372" i="36"/>
  <c r="AB381" i="36"/>
  <c r="F388" i="36"/>
  <c r="C391" i="36"/>
  <c r="C401" i="36"/>
  <c r="F403" i="36"/>
  <c r="G404" i="36"/>
  <c r="E414" i="36"/>
  <c r="F415" i="36"/>
  <c r="AL417" i="36"/>
  <c r="C431" i="36"/>
  <c r="W441" i="36"/>
  <c r="C447" i="36"/>
  <c r="G453" i="36"/>
  <c r="F453" i="36"/>
  <c r="E453" i="36"/>
  <c r="W464" i="36"/>
  <c r="AD480" i="36"/>
  <c r="AB480" i="36"/>
  <c r="G488" i="36"/>
  <c r="F488" i="36"/>
  <c r="E488" i="36"/>
  <c r="D488" i="36"/>
  <c r="C488" i="36"/>
  <c r="AD496" i="36"/>
  <c r="AB496" i="36"/>
  <c r="G507" i="36"/>
  <c r="F507" i="36"/>
  <c r="E507" i="36"/>
  <c r="D507" i="36"/>
  <c r="C507" i="36"/>
  <c r="D515" i="36"/>
  <c r="C515" i="36"/>
  <c r="G515" i="36"/>
  <c r="D401" i="36"/>
  <c r="G403" i="36"/>
  <c r="AD410" i="36"/>
  <c r="AL411" i="36"/>
  <c r="AB420" i="36"/>
  <c r="E431" i="36"/>
  <c r="E443" i="36"/>
  <c r="D443" i="36"/>
  <c r="C443" i="36"/>
  <c r="C453" i="36"/>
  <c r="G472" i="36"/>
  <c r="F472" i="36"/>
  <c r="E472" i="36"/>
  <c r="D472" i="36"/>
  <c r="C472" i="36"/>
  <c r="W480" i="36"/>
  <c r="W496" i="36"/>
  <c r="E515" i="36"/>
  <c r="AL441" i="36"/>
  <c r="AD444" i="36"/>
  <c r="AL457" i="36"/>
  <c r="AD460" i="36"/>
  <c r="AL473" i="36"/>
  <c r="AD476" i="36"/>
  <c r="AL489" i="36"/>
  <c r="AD492" i="36"/>
  <c r="AL505" i="36"/>
  <c r="E530" i="36"/>
  <c r="C530" i="36"/>
  <c r="D570" i="36"/>
  <c r="C570" i="36"/>
  <c r="G570" i="36"/>
  <c r="G614" i="36"/>
  <c r="F614" i="36"/>
  <c r="E614" i="36"/>
  <c r="D614" i="36"/>
  <c r="C614" i="36"/>
  <c r="AD617" i="36"/>
  <c r="AB617" i="36"/>
  <c r="AB414" i="36"/>
  <c r="AB430" i="36"/>
  <c r="W434" i="36"/>
  <c r="G436" i="36"/>
  <c r="W450" i="36"/>
  <c r="W466" i="36"/>
  <c r="W482" i="36"/>
  <c r="W498" i="36"/>
  <c r="W514" i="36"/>
  <c r="B520" i="36"/>
  <c r="D530" i="36"/>
  <c r="B535" i="36"/>
  <c r="E570" i="36"/>
  <c r="G573" i="36"/>
  <c r="F573" i="36"/>
  <c r="E573" i="36"/>
  <c r="D573" i="36"/>
  <c r="G578" i="36"/>
  <c r="F578" i="36"/>
  <c r="E578" i="36"/>
  <c r="D578" i="36"/>
  <c r="C578" i="36"/>
  <c r="W617" i="36"/>
  <c r="AL443" i="36"/>
  <c r="AL459" i="36"/>
  <c r="AL475" i="36"/>
  <c r="AL491" i="36"/>
  <c r="AL507" i="36"/>
  <c r="B526" i="36"/>
  <c r="F530" i="36"/>
  <c r="D538" i="36"/>
  <c r="C538" i="36"/>
  <c r="G538" i="36"/>
  <c r="C555" i="36"/>
  <c r="G555" i="36"/>
  <c r="F555" i="36"/>
  <c r="G561" i="36"/>
  <c r="F561" i="36"/>
  <c r="E561" i="36"/>
  <c r="D561" i="36"/>
  <c r="C561" i="36"/>
  <c r="F570" i="36"/>
  <c r="C573" i="36"/>
  <c r="G590" i="36"/>
  <c r="F590" i="36"/>
  <c r="E590" i="36"/>
  <c r="D590" i="36"/>
  <c r="C590" i="36"/>
  <c r="C603" i="36"/>
  <c r="G603" i="36"/>
  <c r="F603" i="36"/>
  <c r="AL412" i="36"/>
  <c r="AL428" i="36"/>
  <c r="C442" i="36"/>
  <c r="AL444" i="36"/>
  <c r="C458" i="36"/>
  <c r="AL460" i="36"/>
  <c r="C474" i="36"/>
  <c r="AL476" i="36"/>
  <c r="W484" i="36"/>
  <c r="C490" i="36"/>
  <c r="AL492" i="36"/>
  <c r="W500" i="36"/>
  <c r="C506" i="36"/>
  <c r="AL508" i="36"/>
  <c r="W521" i="36"/>
  <c r="G530" i="36"/>
  <c r="AL533" i="36"/>
  <c r="AD535" i="36"/>
  <c r="AB535" i="36"/>
  <c r="G545" i="36"/>
  <c r="F545" i="36"/>
  <c r="D545" i="36"/>
  <c r="C545" i="36"/>
  <c r="G549" i="36"/>
  <c r="F549" i="36"/>
  <c r="D549" i="36"/>
  <c r="C549" i="36"/>
  <c r="D555" i="36"/>
  <c r="G581" i="36"/>
  <c r="F581" i="36"/>
  <c r="E581" i="36"/>
  <c r="D581" i="36"/>
  <c r="C581" i="36"/>
  <c r="D603" i="36"/>
  <c r="D442" i="36"/>
  <c r="W453" i="36"/>
  <c r="D458" i="36"/>
  <c r="W469" i="36"/>
  <c r="D474" i="36"/>
  <c r="W485" i="36"/>
  <c r="D490" i="36"/>
  <c r="W501" i="36"/>
  <c r="D506" i="36"/>
  <c r="G525" i="36"/>
  <c r="F525" i="36"/>
  <c r="F529" i="36"/>
  <c r="D529" i="36"/>
  <c r="C529" i="36"/>
  <c r="W535" i="36"/>
  <c r="F538" i="36"/>
  <c r="B542" i="36"/>
  <c r="E545" i="36"/>
  <c r="E549" i="36"/>
  <c r="F552" i="36"/>
  <c r="E552" i="36"/>
  <c r="D552" i="36"/>
  <c r="C552" i="36"/>
  <c r="E555" i="36"/>
  <c r="G572" i="36"/>
  <c r="F572" i="36"/>
  <c r="E572" i="36"/>
  <c r="AD584" i="36"/>
  <c r="AB584" i="36"/>
  <c r="W584" i="36"/>
  <c r="E603" i="36"/>
  <c r="B606" i="36"/>
  <c r="B638" i="36"/>
  <c r="AL446" i="36"/>
  <c r="AL462" i="36"/>
  <c r="AL478" i="36"/>
  <c r="AL494" i="36"/>
  <c r="AL510" i="36"/>
  <c r="AD526" i="36"/>
  <c r="AB526" i="36"/>
  <c r="W526" i="36"/>
  <c r="G534" i="36"/>
  <c r="F534" i="36"/>
  <c r="E534" i="36"/>
  <c r="AD538" i="36"/>
  <c r="AB538" i="36"/>
  <c r="W538" i="36"/>
  <c r="AD567" i="36"/>
  <c r="AB567" i="36"/>
  <c r="E569" i="36"/>
  <c r="D569" i="36"/>
  <c r="C569" i="36"/>
  <c r="G575" i="36"/>
  <c r="F575" i="36"/>
  <c r="E575" i="36"/>
  <c r="D575" i="36"/>
  <c r="C575" i="36"/>
  <c r="D586" i="36"/>
  <c r="C586" i="36"/>
  <c r="G586" i="36"/>
  <c r="E628" i="36"/>
  <c r="G628" i="36"/>
  <c r="F628" i="36"/>
  <c r="D628" i="36"/>
  <c r="C445" i="36"/>
  <c r="W455" i="36"/>
  <c r="C461" i="36"/>
  <c r="W471" i="36"/>
  <c r="F474" i="36"/>
  <c r="C477" i="36"/>
  <c r="W487" i="36"/>
  <c r="F490" i="36"/>
  <c r="C493" i="36"/>
  <c r="W503" i="36"/>
  <c r="F506" i="36"/>
  <c r="C509" i="36"/>
  <c r="AD515" i="36"/>
  <c r="AL517" i="36"/>
  <c r="C524" i="36"/>
  <c r="D525" i="36"/>
  <c r="G529" i="36"/>
  <c r="C534" i="36"/>
  <c r="E537" i="36"/>
  <c r="D537" i="36"/>
  <c r="C537" i="36"/>
  <c r="AD542" i="36"/>
  <c r="AB542" i="36"/>
  <c r="W542" i="36"/>
  <c r="W545" i="36"/>
  <c r="AD546" i="36"/>
  <c r="AB552" i="36"/>
  <c r="W552" i="36"/>
  <c r="B558" i="36"/>
  <c r="W567" i="36"/>
  <c r="F569" i="36"/>
  <c r="D572" i="36"/>
  <c r="E586" i="36"/>
  <c r="G589" i="36"/>
  <c r="F589" i="36"/>
  <c r="E589" i="36"/>
  <c r="D589" i="36"/>
  <c r="G594" i="36"/>
  <c r="F594" i="36"/>
  <c r="E594" i="36"/>
  <c r="D594" i="36"/>
  <c r="C594" i="36"/>
  <c r="G625" i="36"/>
  <c r="F625" i="36"/>
  <c r="E625" i="36"/>
  <c r="D625" i="36"/>
  <c r="C625" i="36"/>
  <c r="C628" i="36"/>
  <c r="G651" i="36"/>
  <c r="F651" i="36"/>
  <c r="E651" i="36"/>
  <c r="D651" i="36"/>
  <c r="D477" i="36"/>
  <c r="D493" i="36"/>
  <c r="D509" i="36"/>
  <c r="AB521" i="36"/>
  <c r="D524" i="36"/>
  <c r="E525" i="36"/>
  <c r="D534" i="36"/>
  <c r="G541" i="36"/>
  <c r="F541" i="36"/>
  <c r="D541" i="36"/>
  <c r="G569" i="36"/>
  <c r="F586" i="36"/>
  <c r="G597" i="36"/>
  <c r="F597" i="36"/>
  <c r="E597" i="36"/>
  <c r="D597" i="36"/>
  <c r="C597" i="36"/>
  <c r="G615" i="36"/>
  <c r="F615" i="36"/>
  <c r="E615" i="36"/>
  <c r="D615" i="36"/>
  <c r="C615" i="36"/>
  <c r="C651" i="36"/>
  <c r="G675" i="36"/>
  <c r="F675" i="36"/>
  <c r="E675" i="36"/>
  <c r="D675" i="36"/>
  <c r="C675" i="36"/>
  <c r="AL465" i="36"/>
  <c r="AL481" i="36"/>
  <c r="AL497" i="36"/>
  <c r="AL513" i="36"/>
  <c r="G518" i="36"/>
  <c r="F518" i="36"/>
  <c r="G533" i="36"/>
  <c r="F533" i="36"/>
  <c r="G548" i="36"/>
  <c r="D548" i="36"/>
  <c r="C548" i="36"/>
  <c r="G577" i="36"/>
  <c r="F577" i="36"/>
  <c r="E577" i="36"/>
  <c r="D577" i="36"/>
  <c r="C577" i="36"/>
  <c r="AD600" i="36"/>
  <c r="AB600" i="36"/>
  <c r="W600" i="36"/>
  <c r="G605" i="36"/>
  <c r="F605" i="36"/>
  <c r="E605" i="36"/>
  <c r="D605" i="36"/>
  <c r="G610" i="36"/>
  <c r="F610" i="36"/>
  <c r="E610" i="36"/>
  <c r="D610" i="36"/>
  <c r="C610" i="36"/>
  <c r="G613" i="36"/>
  <c r="F613" i="36"/>
  <c r="E613" i="36"/>
  <c r="D613" i="36"/>
  <c r="C613" i="36"/>
  <c r="C630" i="36"/>
  <c r="D630" i="36"/>
  <c r="G630" i="36"/>
  <c r="AL643" i="36"/>
  <c r="B643" i="36"/>
  <c r="F445" i="36"/>
  <c r="W458" i="36"/>
  <c r="F461" i="36"/>
  <c r="D463" i="36"/>
  <c r="C464" i="36"/>
  <c r="W474" i="36"/>
  <c r="F477" i="36"/>
  <c r="D479" i="36"/>
  <c r="C480" i="36"/>
  <c r="W490" i="36"/>
  <c r="F493" i="36"/>
  <c r="D495" i="36"/>
  <c r="C496" i="36"/>
  <c r="W506" i="36"/>
  <c r="F509" i="36"/>
  <c r="D511" i="36"/>
  <c r="C512" i="36"/>
  <c r="AL515" i="36"/>
  <c r="AL516" i="36"/>
  <c r="C518" i="36"/>
  <c r="AB520" i="36"/>
  <c r="F524" i="36"/>
  <c r="C533" i="36"/>
  <c r="G540" i="36"/>
  <c r="E540" i="36"/>
  <c r="E541" i="36"/>
  <c r="E548" i="36"/>
  <c r="D554" i="36"/>
  <c r="C554" i="36"/>
  <c r="G554" i="36"/>
  <c r="C571" i="36"/>
  <c r="G571" i="36"/>
  <c r="F571" i="36"/>
  <c r="G588" i="36"/>
  <c r="F588" i="36"/>
  <c r="E588" i="36"/>
  <c r="D602" i="36"/>
  <c r="C602" i="36"/>
  <c r="G602" i="36"/>
  <c r="C605" i="36"/>
  <c r="W618" i="36"/>
  <c r="AD618" i="36"/>
  <c r="AB618" i="36"/>
  <c r="E630" i="36"/>
  <c r="AL435" i="36"/>
  <c r="AL451" i="36"/>
  <c r="AB455" i="36"/>
  <c r="E463" i="36"/>
  <c r="D464" i="36"/>
  <c r="AL467" i="36"/>
  <c r="AB471" i="36"/>
  <c r="D480" i="36"/>
  <c r="AL483" i="36"/>
  <c r="AB487" i="36"/>
  <c r="D496" i="36"/>
  <c r="AL499" i="36"/>
  <c r="AB503" i="36"/>
  <c r="D512" i="36"/>
  <c r="D518" i="36"/>
  <c r="D533" i="36"/>
  <c r="C540" i="36"/>
  <c r="G544" i="36"/>
  <c r="E544" i="36"/>
  <c r="D544" i="36"/>
  <c r="C544" i="36"/>
  <c r="AD545" i="36"/>
  <c r="F548" i="36"/>
  <c r="E554" i="36"/>
  <c r="G557" i="36"/>
  <c r="F557" i="36"/>
  <c r="E557" i="36"/>
  <c r="D557" i="36"/>
  <c r="D571" i="36"/>
  <c r="AD583" i="36"/>
  <c r="AB583" i="36"/>
  <c r="E585" i="36"/>
  <c r="D585" i="36"/>
  <c r="C585" i="36"/>
  <c r="C588" i="36"/>
  <c r="G591" i="36"/>
  <c r="F591" i="36"/>
  <c r="E591" i="36"/>
  <c r="D591" i="36"/>
  <c r="C591" i="36"/>
  <c r="E602" i="36"/>
  <c r="F630" i="36"/>
  <c r="AL420" i="36"/>
  <c r="C434" i="36"/>
  <c r="C450" i="36"/>
  <c r="F463" i="36"/>
  <c r="E464" i="36"/>
  <c r="C466" i="36"/>
  <c r="F479" i="36"/>
  <c r="E480" i="36"/>
  <c r="C482" i="36"/>
  <c r="F495" i="36"/>
  <c r="E496" i="36"/>
  <c r="C498" i="36"/>
  <c r="AB504" i="36"/>
  <c r="F511" i="36"/>
  <c r="E512" i="36"/>
  <c r="C514" i="36"/>
  <c r="C517" i="36"/>
  <c r="E518" i="36"/>
  <c r="D522" i="36"/>
  <c r="C522" i="36"/>
  <c r="G532" i="36"/>
  <c r="C532" i="36"/>
  <c r="E533" i="36"/>
  <c r="D540" i="36"/>
  <c r="F544" i="36"/>
  <c r="F554" i="36"/>
  <c r="C557" i="36"/>
  <c r="G562" i="36"/>
  <c r="F562" i="36"/>
  <c r="E562" i="36"/>
  <c r="D562" i="36"/>
  <c r="C562" i="36"/>
  <c r="E571" i="36"/>
  <c r="W583" i="36"/>
  <c r="F585" i="36"/>
  <c r="D588" i="36"/>
  <c r="F602" i="36"/>
  <c r="B627" i="36"/>
  <c r="AL421" i="36"/>
  <c r="D434" i="36"/>
  <c r="AL437" i="36"/>
  <c r="D450" i="36"/>
  <c r="AL453" i="36"/>
  <c r="AB457" i="36"/>
  <c r="F464" i="36"/>
  <c r="D466" i="36"/>
  <c r="AL469" i="36"/>
  <c r="AB473" i="36"/>
  <c r="F480" i="36"/>
  <c r="D482" i="36"/>
  <c r="AL485" i="36"/>
  <c r="AB489" i="36"/>
  <c r="F496" i="36"/>
  <c r="D498" i="36"/>
  <c r="AB505" i="36"/>
  <c r="F512" i="36"/>
  <c r="D514" i="36"/>
  <c r="D517" i="36"/>
  <c r="AD518" i="36"/>
  <c r="AD519" i="36"/>
  <c r="AD528" i="36"/>
  <c r="AB528" i="36"/>
  <c r="AD529" i="36"/>
  <c r="D532" i="36"/>
  <c r="F540" i="36"/>
  <c r="AD544" i="36"/>
  <c r="AL549" i="36"/>
  <c r="AD551" i="36"/>
  <c r="AB551" i="36"/>
  <c r="G585" i="36"/>
  <c r="G604" i="36"/>
  <c r="F604" i="36"/>
  <c r="E604" i="36"/>
  <c r="G607" i="36"/>
  <c r="F607" i="36"/>
  <c r="E607" i="36"/>
  <c r="D607" i="36"/>
  <c r="C607" i="36"/>
  <c r="G666" i="36"/>
  <c r="F666" i="36"/>
  <c r="E666" i="36"/>
  <c r="C666" i="36"/>
  <c r="E517" i="36"/>
  <c r="F527" i="36"/>
  <c r="E527" i="36"/>
  <c r="D527" i="36"/>
  <c r="F543" i="36"/>
  <c r="E543" i="36"/>
  <c r="D543" i="36"/>
  <c r="AL545" i="36"/>
  <c r="E553" i="36"/>
  <c r="D553" i="36"/>
  <c r="C553" i="36"/>
  <c r="G556" i="36"/>
  <c r="F556" i="36"/>
  <c r="E556" i="36"/>
  <c r="G565" i="36"/>
  <c r="F565" i="36"/>
  <c r="D565" i="36"/>
  <c r="C565" i="36"/>
  <c r="G593" i="36"/>
  <c r="F593" i="36"/>
  <c r="E593" i="36"/>
  <c r="D593" i="36"/>
  <c r="C593" i="36"/>
  <c r="C604" i="36"/>
  <c r="D666" i="36"/>
  <c r="AL561" i="36"/>
  <c r="AL577" i="36"/>
  <c r="AL593" i="36"/>
  <c r="AL609" i="36"/>
  <c r="F646" i="36"/>
  <c r="D646" i="36"/>
  <c r="C646" i="36"/>
  <c r="AB662" i="36"/>
  <c r="W662" i="36"/>
  <c r="I820" i="36"/>
  <c r="P817" i="36"/>
  <c r="AD517" i="36"/>
  <c r="AB518" i="36"/>
  <c r="AL530" i="36"/>
  <c r="AD533" i="36"/>
  <c r="AL546" i="36"/>
  <c r="W554" i="36"/>
  <c r="C560" i="36"/>
  <c r="AL562" i="36"/>
  <c r="W570" i="36"/>
  <c r="C576" i="36"/>
  <c r="AL578" i="36"/>
  <c r="W586" i="36"/>
  <c r="C592" i="36"/>
  <c r="AL594" i="36"/>
  <c r="W602" i="36"/>
  <c r="C608" i="36"/>
  <c r="AL610" i="36"/>
  <c r="D626" i="36"/>
  <c r="W630" i="36"/>
  <c r="B637" i="36"/>
  <c r="AD643" i="36"/>
  <c r="AB643" i="36"/>
  <c r="W643" i="36"/>
  <c r="E646" i="36"/>
  <c r="F653" i="36"/>
  <c r="E653" i="36"/>
  <c r="D653" i="36"/>
  <c r="C653" i="36"/>
  <c r="G668" i="36"/>
  <c r="F668" i="36"/>
  <c r="E668" i="36"/>
  <c r="D668" i="36"/>
  <c r="C668" i="36"/>
  <c r="G674" i="36"/>
  <c r="F674" i="36"/>
  <c r="E674" i="36"/>
  <c r="D674" i="36"/>
  <c r="D560" i="36"/>
  <c r="D576" i="36"/>
  <c r="D592" i="36"/>
  <c r="W603" i="36"/>
  <c r="D608" i="36"/>
  <c r="C623" i="36"/>
  <c r="D624" i="36"/>
  <c r="E626" i="36"/>
  <c r="W629" i="36"/>
  <c r="AD638" i="36"/>
  <c r="G642" i="36"/>
  <c r="E642" i="36"/>
  <c r="D642" i="36"/>
  <c r="G646" i="36"/>
  <c r="G653" i="36"/>
  <c r="AD668" i="36"/>
  <c r="AB668" i="36"/>
  <c r="E670" i="36"/>
  <c r="D670" i="36"/>
  <c r="C670" i="36"/>
  <c r="C674" i="36"/>
  <c r="I940" i="36"/>
  <c r="I916" i="36"/>
  <c r="I900" i="36"/>
  <c r="I919" i="36"/>
  <c r="I903" i="36"/>
  <c r="I906" i="36"/>
  <c r="I890" i="36"/>
  <c r="I880" i="36"/>
  <c r="I939" i="36"/>
  <c r="I935" i="36"/>
  <c r="I931" i="36"/>
  <c r="I927" i="36"/>
  <c r="I923" i="36"/>
  <c r="I909" i="36"/>
  <c r="I893" i="36"/>
  <c r="I889" i="36"/>
  <c r="I944" i="36"/>
  <c r="I912" i="36"/>
  <c r="I896" i="36"/>
  <c r="I888" i="36"/>
  <c r="I915" i="36"/>
  <c r="I899" i="36"/>
  <c r="I887" i="36"/>
  <c r="I918" i="36"/>
  <c r="I902" i="36"/>
  <c r="I943" i="36"/>
  <c r="I938" i="36"/>
  <c r="I934" i="36"/>
  <c r="I930" i="36"/>
  <c r="I926" i="36"/>
  <c r="I922" i="36"/>
  <c r="I905" i="36"/>
  <c r="I908" i="36"/>
  <c r="I892" i="36"/>
  <c r="I911" i="36"/>
  <c r="I895" i="36"/>
  <c r="I942" i="36"/>
  <c r="I921" i="36"/>
  <c r="I914" i="36"/>
  <c r="I898" i="36"/>
  <c r="I885" i="36"/>
  <c r="I937" i="36"/>
  <c r="I933" i="36"/>
  <c r="I929" i="36"/>
  <c r="I925" i="36"/>
  <c r="I917" i="36"/>
  <c r="I901" i="36"/>
  <c r="I884" i="36"/>
  <c r="I904" i="36"/>
  <c r="I941" i="36"/>
  <c r="I920" i="36"/>
  <c r="I907" i="36"/>
  <c r="I891" i="36"/>
  <c r="I883" i="36"/>
  <c r="E560" i="36"/>
  <c r="E576" i="36"/>
  <c r="E592" i="36"/>
  <c r="E608" i="36"/>
  <c r="AL613" i="36"/>
  <c r="AL614" i="36"/>
  <c r="E622" i="36"/>
  <c r="C622" i="36"/>
  <c r="E623" i="36"/>
  <c r="F626" i="36"/>
  <c r="F641" i="36"/>
  <c r="E641" i="36"/>
  <c r="C642" i="36"/>
  <c r="AL644" i="36"/>
  <c r="AB647" i="36"/>
  <c r="G650" i="36"/>
  <c r="F650" i="36"/>
  <c r="E650" i="36"/>
  <c r="AD653" i="36"/>
  <c r="AB653" i="36"/>
  <c r="W653" i="36"/>
  <c r="W668" i="36"/>
  <c r="F670" i="36"/>
  <c r="I806" i="36"/>
  <c r="I767" i="36"/>
  <c r="I755" i="36"/>
  <c r="I770" i="36" s="1"/>
  <c r="I811" i="36"/>
  <c r="I795" i="36"/>
  <c r="I800" i="36"/>
  <c r="I790" i="36"/>
  <c r="I786" i="36"/>
  <c r="I782" i="36"/>
  <c r="I778" i="36"/>
  <c r="I774" i="36"/>
  <c r="I805" i="36"/>
  <c r="I760" i="36"/>
  <c r="I810" i="36"/>
  <c r="I794" i="36"/>
  <c r="I763" i="36"/>
  <c r="I799" i="36"/>
  <c r="I773" i="36"/>
  <c r="I766" i="36"/>
  <c r="I753" i="36"/>
  <c r="I804" i="36"/>
  <c r="I789" i="36"/>
  <c r="I785" i="36"/>
  <c r="I781" i="36"/>
  <c r="I777" i="36"/>
  <c r="I769" i="36"/>
  <c r="I752" i="36"/>
  <c r="I809" i="36"/>
  <c r="I793" i="36"/>
  <c r="I798" i="36"/>
  <c r="I759" i="36"/>
  <c r="I751" i="36"/>
  <c r="I803" i="36"/>
  <c r="I762" i="36"/>
  <c r="I750" i="36"/>
  <c r="I808" i="36"/>
  <c r="I792" i="36"/>
  <c r="I788" i="36"/>
  <c r="I784" i="36"/>
  <c r="I780" i="36"/>
  <c r="I776" i="36"/>
  <c r="I765" i="36"/>
  <c r="I749" i="36"/>
  <c r="I797" i="36"/>
  <c r="I768" i="36"/>
  <c r="I802" i="36"/>
  <c r="I807" i="36"/>
  <c r="I758" i="36"/>
  <c r="I748" i="36"/>
  <c r="I791" i="36"/>
  <c r="I936" i="36"/>
  <c r="AL565" i="36"/>
  <c r="F576" i="36"/>
  <c r="AL581" i="36"/>
  <c r="F592" i="36"/>
  <c r="AL597" i="36"/>
  <c r="F608" i="36"/>
  <c r="AL615" i="36"/>
  <c r="F621" i="36"/>
  <c r="D621" i="36"/>
  <c r="G636" i="36"/>
  <c r="E636" i="36"/>
  <c r="G645" i="36"/>
  <c r="E645" i="36"/>
  <c r="D645" i="36"/>
  <c r="D655" i="36"/>
  <c r="C655" i="36"/>
  <c r="G655" i="36"/>
  <c r="G659" i="36"/>
  <c r="F659" i="36"/>
  <c r="E659" i="36"/>
  <c r="D659" i="36"/>
  <c r="C659" i="36"/>
  <c r="AD662" i="36"/>
  <c r="G673" i="36"/>
  <c r="F673" i="36"/>
  <c r="E673" i="36"/>
  <c r="AB554" i="36"/>
  <c r="W558" i="36"/>
  <c r="C564" i="36"/>
  <c r="AB570" i="36"/>
  <c r="W574" i="36"/>
  <c r="C580" i="36"/>
  <c r="AB586" i="36"/>
  <c r="W590" i="36"/>
  <c r="C596" i="36"/>
  <c r="AB602" i="36"/>
  <c r="W606" i="36"/>
  <c r="D611" i="36"/>
  <c r="C612" i="36"/>
  <c r="C621" i="36"/>
  <c r="F622" i="36"/>
  <c r="G623" i="36"/>
  <c r="G624" i="36"/>
  <c r="W626" i="36"/>
  <c r="AD630" i="36"/>
  <c r="AD632" i="36"/>
  <c r="C636" i="36"/>
  <c r="AB637" i="36"/>
  <c r="W637" i="36"/>
  <c r="D641" i="36"/>
  <c r="C645" i="36"/>
  <c r="D650" i="36"/>
  <c r="E655" i="36"/>
  <c r="G661" i="36"/>
  <c r="F661" i="36"/>
  <c r="E661" i="36"/>
  <c r="D661" i="36"/>
  <c r="C661" i="36"/>
  <c r="C673" i="36"/>
  <c r="I757" i="36"/>
  <c r="I779" i="36"/>
  <c r="I928" i="36"/>
  <c r="D564" i="36"/>
  <c r="D580" i="36"/>
  <c r="D596" i="36"/>
  <c r="D612" i="36"/>
  <c r="G620" i="36"/>
  <c r="E620" i="36"/>
  <c r="E621" i="36"/>
  <c r="G622" i="36"/>
  <c r="AB629" i="36"/>
  <c r="D636" i="36"/>
  <c r="AL639" i="36"/>
  <c r="G641" i="36"/>
  <c r="F645" i="36"/>
  <c r="F655" i="36"/>
  <c r="AD661" i="36"/>
  <c r="AB661" i="36"/>
  <c r="D673" i="36"/>
  <c r="I913" i="36"/>
  <c r="E564" i="36"/>
  <c r="E580" i="36"/>
  <c r="E596" i="36"/>
  <c r="E612" i="36"/>
  <c r="G621" i="36"/>
  <c r="AD628" i="36"/>
  <c r="F636" i="36"/>
  <c r="G649" i="36"/>
  <c r="F649" i="36"/>
  <c r="C649" i="36"/>
  <c r="W661" i="36"/>
  <c r="E663" i="36"/>
  <c r="D663" i="36"/>
  <c r="C663" i="36"/>
  <c r="AL569" i="36"/>
  <c r="AL585" i="36"/>
  <c r="F596" i="36"/>
  <c r="AL601" i="36"/>
  <c r="F612" i="36"/>
  <c r="AD636" i="36"/>
  <c r="AB636" i="36"/>
  <c r="C640" i="36"/>
  <c r="G640" i="36"/>
  <c r="F640" i="36"/>
  <c r="F644" i="36"/>
  <c r="E644" i="36"/>
  <c r="C644" i="36"/>
  <c r="AD646" i="36"/>
  <c r="G652" i="36"/>
  <c r="F652" i="36"/>
  <c r="E652" i="36"/>
  <c r="D652" i="36"/>
  <c r="C652" i="36"/>
  <c r="G658" i="36"/>
  <c r="F658" i="36"/>
  <c r="E658" i="36"/>
  <c r="D658" i="36"/>
  <c r="I897" i="36"/>
  <c r="AL538" i="36"/>
  <c r="E550" i="36"/>
  <c r="D551" i="36"/>
  <c r="AL554" i="36"/>
  <c r="AB558" i="36"/>
  <c r="E566" i="36"/>
  <c r="D567" i="36"/>
  <c r="C568" i="36"/>
  <c r="AL570" i="36"/>
  <c r="AB574" i="36"/>
  <c r="E582" i="36"/>
  <c r="D583" i="36"/>
  <c r="C584" i="36"/>
  <c r="AL586" i="36"/>
  <c r="AB590" i="36"/>
  <c r="E598" i="36"/>
  <c r="D599" i="36"/>
  <c r="C600" i="36"/>
  <c r="AL602" i="36"/>
  <c r="AB606" i="36"/>
  <c r="D617" i="36"/>
  <c r="C618" i="36"/>
  <c r="D619" i="36"/>
  <c r="AB626" i="36"/>
  <c r="AL629" i="36"/>
  <c r="C634" i="36"/>
  <c r="W636" i="36"/>
  <c r="AD637" i="36"/>
  <c r="D640" i="36"/>
  <c r="D644" i="36"/>
  <c r="E649" i="36"/>
  <c r="AD652" i="36"/>
  <c r="AB652" i="36"/>
  <c r="AL653" i="36"/>
  <c r="C658" i="36"/>
  <c r="F669" i="36"/>
  <c r="E669" i="36"/>
  <c r="D669" i="36"/>
  <c r="C669" i="36"/>
  <c r="I787" i="36"/>
  <c r="F550" i="36"/>
  <c r="E551" i="36"/>
  <c r="AL555" i="36"/>
  <c r="F566" i="36"/>
  <c r="E567" i="36"/>
  <c r="D568" i="36"/>
  <c r="AL571" i="36"/>
  <c r="F582" i="36"/>
  <c r="E583" i="36"/>
  <c r="D584" i="36"/>
  <c r="AL587" i="36"/>
  <c r="F598" i="36"/>
  <c r="E599" i="36"/>
  <c r="D600" i="36"/>
  <c r="AL603" i="36"/>
  <c r="E617" i="36"/>
  <c r="D618" i="36"/>
  <c r="E619" i="36"/>
  <c r="D634" i="36"/>
  <c r="D639" i="36"/>
  <c r="G639" i="36"/>
  <c r="E640" i="36"/>
  <c r="G644" i="36"/>
  <c r="E654" i="36"/>
  <c r="D654" i="36"/>
  <c r="C654" i="36"/>
  <c r="K740" i="36"/>
  <c r="K724" i="36"/>
  <c r="K709" i="36"/>
  <c r="K705" i="36"/>
  <c r="K701" i="36"/>
  <c r="K745" i="36"/>
  <c r="K729" i="36"/>
  <c r="K713" i="36"/>
  <c r="K734" i="36"/>
  <c r="K718" i="36"/>
  <c r="K739" i="36"/>
  <c r="K723" i="36"/>
  <c r="K700" i="36"/>
  <c r="K693" i="36"/>
  <c r="K744" i="36"/>
  <c r="K728" i="36"/>
  <c r="K712" i="36"/>
  <c r="K708" i="36"/>
  <c r="K704" i="36"/>
  <c r="K696" i="36"/>
  <c r="K733" i="36"/>
  <c r="K717" i="36"/>
  <c r="K738" i="36"/>
  <c r="K722" i="36"/>
  <c r="K699" i="36"/>
  <c r="K743" i="36"/>
  <c r="K727" i="36"/>
  <c r="K732" i="36"/>
  <c r="K716" i="36"/>
  <c r="K711" i="36"/>
  <c r="K707" i="36"/>
  <c r="K703" i="36"/>
  <c r="K692" i="36"/>
  <c r="K682" i="36"/>
  <c r="K737" i="36"/>
  <c r="K721" i="36"/>
  <c r="K695" i="36"/>
  <c r="K742" i="36"/>
  <c r="K726" i="36"/>
  <c r="K698" i="36"/>
  <c r="K731" i="36"/>
  <c r="K715" i="36"/>
  <c r="K736" i="36"/>
  <c r="K720" i="36"/>
  <c r="K710" i="36"/>
  <c r="K706" i="36"/>
  <c r="K702" i="36"/>
  <c r="K741" i="36"/>
  <c r="K725" i="36"/>
  <c r="I812" i="36"/>
  <c r="AL524" i="36"/>
  <c r="AL540" i="36"/>
  <c r="AB544" i="36"/>
  <c r="F551" i="36"/>
  <c r="AL556" i="36"/>
  <c r="AB560" i="36"/>
  <c r="F567" i="36"/>
  <c r="E568" i="36"/>
  <c r="AL572" i="36"/>
  <c r="AB576" i="36"/>
  <c r="F583" i="36"/>
  <c r="E584" i="36"/>
  <c r="AL588" i="36"/>
  <c r="AB592" i="36"/>
  <c r="F599" i="36"/>
  <c r="E600" i="36"/>
  <c r="AL604" i="36"/>
  <c r="AB608" i="36"/>
  <c r="AD613" i="36"/>
  <c r="F617" i="36"/>
  <c r="E618" i="36"/>
  <c r="G619" i="36"/>
  <c r="W620" i="36"/>
  <c r="E634" i="36"/>
  <c r="C639" i="36"/>
  <c r="E647" i="36"/>
  <c r="C647" i="36"/>
  <c r="F654" i="36"/>
  <c r="AD669" i="36"/>
  <c r="AB669" i="36"/>
  <c r="W669" i="36"/>
  <c r="I688" i="36"/>
  <c r="P685" i="36"/>
  <c r="I764" i="36"/>
  <c r="I775" i="36"/>
  <c r="I796" i="36"/>
  <c r="W613" i="36"/>
  <c r="W614" i="36"/>
  <c r="F618" i="36"/>
  <c r="F634" i="36"/>
  <c r="E639" i="36"/>
  <c r="AB645" i="36"/>
  <c r="D647" i="36"/>
  <c r="G654" i="36"/>
  <c r="G657" i="36"/>
  <c r="F657" i="36"/>
  <c r="E657" i="36"/>
  <c r="G660" i="36"/>
  <c r="F660" i="36"/>
  <c r="E660" i="36"/>
  <c r="D660" i="36"/>
  <c r="C660" i="36"/>
  <c r="D671" i="36"/>
  <c r="C671" i="36"/>
  <c r="G671" i="36"/>
  <c r="K697" i="36"/>
  <c r="I932" i="36"/>
  <c r="AL645" i="36"/>
  <c r="AD648" i="36"/>
  <c r="F656" i="36"/>
  <c r="AL661" i="36"/>
  <c r="AD664" i="36"/>
  <c r="F672" i="36"/>
  <c r="J910" i="36"/>
  <c r="W638" i="36"/>
  <c r="AB650" i="36"/>
  <c r="G656" i="36"/>
  <c r="AB666" i="36"/>
  <c r="W670" i="36"/>
  <c r="G672" i="36"/>
  <c r="J807" i="36"/>
  <c r="P883" i="36"/>
  <c r="J907" i="36"/>
  <c r="J920" i="36"/>
  <c r="J941" i="36"/>
  <c r="AL663" i="36"/>
  <c r="J802" i="36"/>
  <c r="K807" i="36"/>
  <c r="J843" i="36"/>
  <c r="J851" i="36"/>
  <c r="J855" i="36"/>
  <c r="J859" i="36"/>
  <c r="J863" i="36"/>
  <c r="J867" i="36"/>
  <c r="J871" i="36"/>
  <c r="J904" i="36"/>
  <c r="K920" i="36"/>
  <c r="K941" i="36"/>
  <c r="C662" i="36"/>
  <c r="J721" i="36"/>
  <c r="J737" i="36"/>
  <c r="J768" i="36"/>
  <c r="K771" i="36"/>
  <c r="J797" i="36"/>
  <c r="K802" i="36"/>
  <c r="J814" i="36"/>
  <c r="J824" i="36"/>
  <c r="J840" i="36"/>
  <c r="K843" i="36"/>
  <c r="J847" i="36"/>
  <c r="K851" i="36"/>
  <c r="K855" i="36"/>
  <c r="K859" i="36"/>
  <c r="K863" i="36"/>
  <c r="K867" i="36"/>
  <c r="K871" i="36"/>
  <c r="J876" i="36"/>
  <c r="J901" i="36"/>
  <c r="J917" i="36"/>
  <c r="J925" i="36"/>
  <c r="J929" i="36"/>
  <c r="J933" i="36"/>
  <c r="J937" i="36"/>
  <c r="D662" i="36"/>
  <c r="J732" i="36"/>
  <c r="J765" i="36"/>
  <c r="J776" i="36"/>
  <c r="J780" i="36"/>
  <c r="J784" i="36"/>
  <c r="J788" i="36"/>
  <c r="J792" i="36"/>
  <c r="K797" i="36"/>
  <c r="J808" i="36"/>
  <c r="J837" i="36"/>
  <c r="K840" i="36"/>
  <c r="K847" i="36"/>
  <c r="K876" i="36"/>
  <c r="J898" i="36"/>
  <c r="K901" i="36"/>
  <c r="J914" i="36"/>
  <c r="K917" i="36"/>
  <c r="J921" i="36"/>
  <c r="K925" i="36"/>
  <c r="K929" i="36"/>
  <c r="K933" i="36"/>
  <c r="K937" i="36"/>
  <c r="J942" i="36"/>
  <c r="AL650" i="36"/>
  <c r="E662" i="36"/>
  <c r="AL666" i="36"/>
  <c r="J803" i="36"/>
  <c r="J895" i="36"/>
  <c r="J911" i="36"/>
  <c r="K942" i="36"/>
  <c r="W659" i="36"/>
  <c r="C665" i="36"/>
  <c r="W675" i="36"/>
  <c r="J738" i="36"/>
  <c r="P751" i="36"/>
  <c r="J759" i="36"/>
  <c r="J798" i="36"/>
  <c r="K803" i="36"/>
  <c r="J831" i="36"/>
  <c r="K834" i="36"/>
  <c r="J848" i="36"/>
  <c r="J852" i="36"/>
  <c r="J856" i="36"/>
  <c r="J860" i="36"/>
  <c r="J864" i="36"/>
  <c r="J868" i="36"/>
  <c r="J872" i="36"/>
  <c r="J877" i="36"/>
  <c r="J892" i="36"/>
  <c r="K895" i="36"/>
  <c r="J908" i="36"/>
  <c r="K911" i="36"/>
  <c r="J905" i="36"/>
  <c r="J922" i="36"/>
  <c r="J926" i="36"/>
  <c r="J930" i="36"/>
  <c r="J934" i="36"/>
  <c r="J938" i="36"/>
  <c r="J943" i="36"/>
  <c r="J902" i="36"/>
  <c r="J918" i="36"/>
  <c r="K922" i="36"/>
  <c r="K926" i="36"/>
  <c r="K930" i="36"/>
  <c r="K934" i="36"/>
  <c r="K938" i="36"/>
  <c r="K943" i="36"/>
  <c r="AL654" i="36"/>
  <c r="F665" i="36"/>
  <c r="D667" i="36"/>
  <c r="AL670" i="36"/>
  <c r="J799" i="36"/>
  <c r="J878" i="36"/>
  <c r="J899" i="36"/>
  <c r="J915" i="36"/>
  <c r="AL655" i="36"/>
  <c r="AB659" i="36"/>
  <c r="E667" i="36"/>
  <c r="AL671" i="36"/>
  <c r="AB675" i="36"/>
  <c r="J763" i="36"/>
  <c r="J794" i="36"/>
  <c r="K799" i="36"/>
  <c r="J810" i="36"/>
  <c r="J835" i="36"/>
  <c r="K838" i="36"/>
  <c r="J849" i="36"/>
  <c r="J853" i="36"/>
  <c r="J857" i="36"/>
  <c r="J861" i="36"/>
  <c r="J865" i="36"/>
  <c r="J869" i="36"/>
  <c r="J873" i="36"/>
  <c r="K878" i="36"/>
  <c r="J896" i="36"/>
  <c r="K899" i="36"/>
  <c r="J912" i="36"/>
  <c r="K915" i="36"/>
  <c r="J944" i="36"/>
  <c r="F667" i="36"/>
  <c r="J713" i="36"/>
  <c r="J729" i="36"/>
  <c r="J745" i="36"/>
  <c r="J760" i="36"/>
  <c r="K763" i="36"/>
  <c r="K794" i="36"/>
  <c r="J805" i="36"/>
  <c r="K810" i="36"/>
  <c r="J832" i="36"/>
  <c r="K835" i="36"/>
  <c r="K849" i="36"/>
  <c r="K853" i="36"/>
  <c r="K857" i="36"/>
  <c r="K861" i="36"/>
  <c r="K865" i="36"/>
  <c r="K869" i="36"/>
  <c r="K873" i="36"/>
  <c r="J893" i="36"/>
  <c r="K896" i="36"/>
  <c r="J909" i="36"/>
  <c r="K912" i="36"/>
  <c r="J923" i="36"/>
  <c r="J927" i="36"/>
  <c r="J931" i="36"/>
  <c r="J935" i="36"/>
  <c r="J939" i="36"/>
  <c r="K944" i="36"/>
  <c r="AL657" i="36"/>
  <c r="AL673" i="36"/>
  <c r="J774" i="36"/>
  <c r="J778" i="36"/>
  <c r="J782" i="36"/>
  <c r="J786" i="36"/>
  <c r="J790" i="36"/>
  <c r="J800" i="36"/>
  <c r="K805" i="36"/>
  <c r="J829" i="36"/>
  <c r="J845" i="36"/>
  <c r="J880" i="36"/>
  <c r="J890" i="36"/>
  <c r="K893" i="36"/>
  <c r="J906" i="36"/>
  <c r="K909" i="36"/>
  <c r="K923" i="36"/>
  <c r="K927" i="36"/>
  <c r="K931" i="36"/>
  <c r="K935" i="36"/>
  <c r="K939" i="36"/>
  <c r="J697" i="36"/>
  <c r="J719" i="36"/>
  <c r="J770" i="36"/>
  <c r="K774" i="36"/>
  <c r="K778" i="36"/>
  <c r="K782" i="36"/>
  <c r="K786" i="36"/>
  <c r="K790" i="36"/>
  <c r="J795" i="36"/>
  <c r="J826" i="36"/>
  <c r="K829" i="36"/>
  <c r="J842" i="36"/>
  <c r="J903" i="36"/>
  <c r="U18" i="35"/>
  <c r="U67" i="35"/>
  <c r="U312" i="35"/>
  <c r="F98" i="35"/>
  <c r="E98" i="35"/>
  <c r="D98" i="35"/>
  <c r="C98" i="35"/>
  <c r="G98" i="35"/>
  <c r="T116" i="35"/>
  <c r="W115" i="35"/>
  <c r="B36" i="35"/>
  <c r="B70" i="35"/>
  <c r="U36" i="35"/>
  <c r="F166" i="35"/>
  <c r="E166" i="35"/>
  <c r="C166" i="35"/>
  <c r="G166" i="35"/>
  <c r="D166" i="35"/>
  <c r="C67" i="35"/>
  <c r="G67" i="35"/>
  <c r="D67" i="35"/>
  <c r="F67" i="35"/>
  <c r="E67" i="35"/>
  <c r="B123" i="35"/>
  <c r="F66" i="35"/>
  <c r="G66" i="35"/>
  <c r="E66" i="35"/>
  <c r="D66" i="35"/>
  <c r="C66" i="35"/>
  <c r="B16" i="35"/>
  <c r="D34" i="35"/>
  <c r="C34" i="35"/>
  <c r="F34" i="35"/>
  <c r="E34" i="35"/>
  <c r="G34" i="35"/>
  <c r="B14" i="35"/>
  <c r="E17" i="35"/>
  <c r="E6" i="35" s="1"/>
  <c r="D17" i="35"/>
  <c r="D6" i="35" s="1"/>
  <c r="C17" i="35"/>
  <c r="C6" i="35" s="1"/>
  <c r="B6" i="35"/>
  <c r="F17" i="35"/>
  <c r="F6" i="35" s="1"/>
  <c r="G17" i="35"/>
  <c r="G6" i="35" s="1"/>
  <c r="B28" i="35"/>
  <c r="D57" i="35"/>
  <c r="C57" i="35"/>
  <c r="E57" i="35"/>
  <c r="G57" i="35"/>
  <c r="F57" i="35"/>
  <c r="F96" i="35"/>
  <c r="E96" i="35"/>
  <c r="D96" i="35"/>
  <c r="C96" i="35"/>
  <c r="G96" i="35"/>
  <c r="B21" i="35"/>
  <c r="G46" i="35"/>
  <c r="E46" i="35"/>
  <c r="F46" i="35"/>
  <c r="D46" i="35"/>
  <c r="C46" i="35"/>
  <c r="G76" i="35"/>
  <c r="F76" i="35"/>
  <c r="D76" i="35"/>
  <c r="C76" i="35"/>
  <c r="E76" i="35"/>
  <c r="I56" i="35"/>
  <c r="I22" i="35"/>
  <c r="B22" i="35" s="1"/>
  <c r="I31" i="35"/>
  <c r="B31" i="35" s="1"/>
  <c r="I23" i="35"/>
  <c r="B23" i="35" s="1"/>
  <c r="I19" i="35"/>
  <c r="I15" i="35"/>
  <c r="B15" i="35" s="1"/>
  <c r="I12" i="35"/>
  <c r="I30" i="35"/>
  <c r="I16" i="35"/>
  <c r="I29" i="35"/>
  <c r="I13" i="35"/>
  <c r="I28" i="35"/>
  <c r="I20" i="35"/>
  <c r="B20" i="35" s="1"/>
  <c r="I32" i="35"/>
  <c r="B32" i="35" s="1"/>
  <c r="I36" i="35"/>
  <c r="I35" i="35"/>
  <c r="I27" i="35"/>
  <c r="I37" i="35"/>
  <c r="I34" i="35"/>
  <c r="I26" i="35"/>
  <c r="B26" i="35" s="1"/>
  <c r="I14" i="35"/>
  <c r="I57" i="35"/>
  <c r="I55" i="35"/>
  <c r="I33" i="35"/>
  <c r="I25" i="35"/>
  <c r="I21" i="35"/>
  <c r="I17" i="35"/>
  <c r="I24" i="35"/>
  <c r="B29" i="35"/>
  <c r="B13" i="35"/>
  <c r="B80" i="35"/>
  <c r="B24" i="35"/>
  <c r="G60" i="35"/>
  <c r="F60" i="35"/>
  <c r="C60" i="35"/>
  <c r="D60" i="35"/>
  <c r="E60" i="35"/>
  <c r="K247" i="35"/>
  <c r="K244" i="35"/>
  <c r="K240" i="35"/>
  <c r="K236" i="35"/>
  <c r="K248" i="35"/>
  <c r="K250" i="35"/>
  <c r="K241" i="35"/>
  <c r="K235" i="35"/>
  <c r="K245" i="35"/>
  <c r="K239" i="35"/>
  <c r="K243" i="35"/>
  <c r="K249" i="35"/>
  <c r="K242" i="35"/>
  <c r="K246" i="35"/>
  <c r="K237" i="35"/>
  <c r="K238" i="35"/>
  <c r="K234" i="35"/>
  <c r="J106" i="35"/>
  <c r="J77" i="35"/>
  <c r="J85" i="35"/>
  <c r="J82" i="35"/>
  <c r="J74" i="35"/>
  <c r="J105" i="35"/>
  <c r="J81" i="35"/>
  <c r="J73" i="35"/>
  <c r="I74" i="35"/>
  <c r="B74" i="35" s="1"/>
  <c r="F165" i="35"/>
  <c r="E165" i="35"/>
  <c r="C165" i="35"/>
  <c r="G165" i="35"/>
  <c r="D165" i="35"/>
  <c r="V22" i="35"/>
  <c r="K24" i="35"/>
  <c r="K32" i="35"/>
  <c r="D79" i="35"/>
  <c r="I82" i="35"/>
  <c r="B82" i="35" s="1"/>
  <c r="I86" i="35"/>
  <c r="F133" i="35"/>
  <c r="G133" i="35"/>
  <c r="E133" i="35"/>
  <c r="D133" i="35"/>
  <c r="C133" i="35"/>
  <c r="B168" i="35"/>
  <c r="E182" i="35"/>
  <c r="D182" i="35"/>
  <c r="C182" i="35"/>
  <c r="G182" i="35"/>
  <c r="F182" i="35"/>
  <c r="A224" i="35"/>
  <c r="AC224" i="35"/>
  <c r="U23" i="35"/>
  <c r="G58" i="35"/>
  <c r="F58" i="35"/>
  <c r="C58" i="35"/>
  <c r="E79" i="35"/>
  <c r="J86" i="35"/>
  <c r="G105" i="35"/>
  <c r="F105" i="35"/>
  <c r="T175" i="35"/>
  <c r="U175" i="35" s="1"/>
  <c r="T181" i="35"/>
  <c r="U181" i="35" s="1"/>
  <c r="T178" i="35"/>
  <c r="U178" i="35" s="1"/>
  <c r="T170" i="35"/>
  <c r="U170" i="35" s="1"/>
  <c r="T177" i="35"/>
  <c r="U177" i="35" s="1"/>
  <c r="T169" i="35"/>
  <c r="T173" i="35"/>
  <c r="U173" i="35" s="1"/>
  <c r="T174" i="35"/>
  <c r="U174" i="35" s="1"/>
  <c r="A192" i="35"/>
  <c r="B192" i="35" s="1"/>
  <c r="AC192" i="35"/>
  <c r="C231" i="35"/>
  <c r="G231" i="35"/>
  <c r="F231" i="35"/>
  <c r="E231" i="35"/>
  <c r="D231" i="35"/>
  <c r="G278" i="35"/>
  <c r="F278" i="35"/>
  <c r="E278" i="35"/>
  <c r="D278" i="35"/>
  <c r="C278" i="35"/>
  <c r="U31" i="35"/>
  <c r="W18" i="35"/>
  <c r="K25" i="35"/>
  <c r="A30" i="35"/>
  <c r="K33" i="35"/>
  <c r="A39" i="35"/>
  <c r="A43" i="35"/>
  <c r="A47" i="35"/>
  <c r="K55" i="35"/>
  <c r="J57" i="35"/>
  <c r="D58" i="35"/>
  <c r="I62" i="35"/>
  <c r="B62" i="35" s="1"/>
  <c r="I64" i="35"/>
  <c r="B64" i="35" s="1"/>
  <c r="W67" i="35"/>
  <c r="AC76" i="35"/>
  <c r="G79" i="35"/>
  <c r="K94" i="35"/>
  <c r="K96" i="35"/>
  <c r="C105" i="35"/>
  <c r="B112" i="35"/>
  <c r="G178" i="35"/>
  <c r="F178" i="35"/>
  <c r="D178" i="35"/>
  <c r="E178" i="35"/>
  <c r="C178" i="35"/>
  <c r="G263" i="35"/>
  <c r="E263" i="35"/>
  <c r="F263" i="35"/>
  <c r="D263" i="35"/>
  <c r="C263" i="35"/>
  <c r="G159" i="35"/>
  <c r="F159" i="35"/>
  <c r="D159" i="35"/>
  <c r="E159" i="35"/>
  <c r="C159" i="35"/>
  <c r="J34" i="35"/>
  <c r="J41" i="35"/>
  <c r="J45" i="35"/>
  <c r="J49" i="35"/>
  <c r="E58" i="35"/>
  <c r="I69" i="35"/>
  <c r="B69" i="35" s="1"/>
  <c r="I72" i="35"/>
  <c r="K90" i="35"/>
  <c r="K92" i="35"/>
  <c r="AC96" i="35"/>
  <c r="D105" i="35"/>
  <c r="C109" i="35"/>
  <c r="AC145" i="35"/>
  <c r="A145" i="35"/>
  <c r="F155" i="35"/>
  <c r="E155" i="35"/>
  <c r="C155" i="35"/>
  <c r="G155" i="35"/>
  <c r="D155" i="35"/>
  <c r="E207" i="35"/>
  <c r="D207" i="35"/>
  <c r="C207" i="35"/>
  <c r="G207" i="35"/>
  <c r="F207" i="35"/>
  <c r="G255" i="35"/>
  <c r="F255" i="35"/>
  <c r="E255" i="35"/>
  <c r="D255" i="35"/>
  <c r="K26" i="35"/>
  <c r="K34" i="35"/>
  <c r="J52" i="35"/>
  <c r="T81" i="35"/>
  <c r="U81" i="35" s="1"/>
  <c r="T71" i="35"/>
  <c r="I66" i="35"/>
  <c r="I71" i="35"/>
  <c r="B71" i="35" s="1"/>
  <c r="J72" i="35"/>
  <c r="I79" i="35"/>
  <c r="E105" i="35"/>
  <c r="G117" i="35"/>
  <c r="F117" i="35"/>
  <c r="E117" i="35"/>
  <c r="D117" i="35"/>
  <c r="C117" i="35"/>
  <c r="E160" i="35"/>
  <c r="E241" i="35"/>
  <c r="G241" i="35"/>
  <c r="F241" i="35"/>
  <c r="D241" i="35"/>
  <c r="C241" i="35"/>
  <c r="C255" i="35"/>
  <c r="I106" i="35"/>
  <c r="I83" i="35"/>
  <c r="B83" i="35" s="1"/>
  <c r="I75" i="35"/>
  <c r="B75" i="35" s="1"/>
  <c r="I63" i="35"/>
  <c r="B63" i="35" s="1"/>
  <c r="I105" i="35"/>
  <c r="I81" i="35"/>
  <c r="I73" i="35"/>
  <c r="G153" i="35"/>
  <c r="E153" i="35"/>
  <c r="F153" i="35"/>
  <c r="D153" i="35"/>
  <c r="K37" i="35"/>
  <c r="AC41" i="35"/>
  <c r="AC45" i="35"/>
  <c r="AC49" i="35"/>
  <c r="J71" i="35"/>
  <c r="I78" i="35"/>
  <c r="B78" i="35" s="1"/>
  <c r="J79" i="35"/>
  <c r="J80" i="35"/>
  <c r="AC88" i="35"/>
  <c r="G115" i="35"/>
  <c r="E115" i="35"/>
  <c r="C115" i="35"/>
  <c r="E156" i="35"/>
  <c r="G156" i="35"/>
  <c r="F156" i="35"/>
  <c r="D156" i="35"/>
  <c r="K23" i="35"/>
  <c r="G162" i="35"/>
  <c r="F162" i="35"/>
  <c r="D162" i="35"/>
  <c r="E162" i="35"/>
  <c r="C162" i="35"/>
  <c r="C79" i="35"/>
  <c r="K27" i="35"/>
  <c r="K35" i="35"/>
  <c r="T72" i="35"/>
  <c r="U72" i="35" s="1"/>
  <c r="AC77" i="35"/>
  <c r="A77" i="35"/>
  <c r="J78" i="35"/>
  <c r="G160" i="35"/>
  <c r="C160" i="35"/>
  <c r="D160" i="35"/>
  <c r="G173" i="35"/>
  <c r="F173" i="35"/>
  <c r="E173" i="35"/>
  <c r="D173" i="35"/>
  <c r="C173" i="35"/>
  <c r="G202" i="35"/>
  <c r="D202" i="35"/>
  <c r="C202" i="35"/>
  <c r="F202" i="35"/>
  <c r="C18" i="35"/>
  <c r="C19" i="35"/>
  <c r="K36" i="35"/>
  <c r="J40" i="35"/>
  <c r="J44" i="35"/>
  <c r="J48" i="35"/>
  <c r="J54" i="35"/>
  <c r="C59" i="35"/>
  <c r="I61" i="35"/>
  <c r="B61" i="35" s="1"/>
  <c r="D68" i="35"/>
  <c r="I77" i="35"/>
  <c r="T80" i="35"/>
  <c r="U80" i="35" s="1"/>
  <c r="E97" i="35"/>
  <c r="D97" i="35"/>
  <c r="B118" i="35"/>
  <c r="G132" i="35"/>
  <c r="F132" i="35"/>
  <c r="E132" i="35"/>
  <c r="D132" i="35"/>
  <c r="C132" i="35"/>
  <c r="F213" i="35"/>
  <c r="C213" i="35"/>
  <c r="G213" i="35"/>
  <c r="E213" i="35"/>
  <c r="D18" i="35"/>
  <c r="D19" i="35"/>
  <c r="A25" i="35"/>
  <c r="B25" i="35" s="1"/>
  <c r="K28" i="35"/>
  <c r="A33" i="35"/>
  <c r="B33" i="35" s="1"/>
  <c r="T36" i="35"/>
  <c r="E59" i="35"/>
  <c r="J61" i="35"/>
  <c r="E68" i="35"/>
  <c r="I85" i="35"/>
  <c r="B85" i="35" s="1"/>
  <c r="E107" i="35"/>
  <c r="A138" i="35"/>
  <c r="AC138" i="35"/>
  <c r="D147" i="35"/>
  <c r="G147" i="35"/>
  <c r="G157" i="35"/>
  <c r="F157" i="35"/>
  <c r="D157" i="35"/>
  <c r="E157" i="35"/>
  <c r="C157" i="35"/>
  <c r="D213" i="35"/>
  <c r="U27" i="35"/>
  <c r="J51" i="35"/>
  <c r="F59" i="35"/>
  <c r="F68" i="35"/>
  <c r="I76" i="35"/>
  <c r="T78" i="35"/>
  <c r="U78" i="35" s="1"/>
  <c r="K93" i="35"/>
  <c r="A95" i="35"/>
  <c r="AC95" i="35"/>
  <c r="AC97" i="35"/>
  <c r="K103" i="35"/>
  <c r="C223" i="35"/>
  <c r="G223" i="35"/>
  <c r="F223" i="35"/>
  <c r="E223" i="35"/>
  <c r="D223" i="35"/>
  <c r="E230" i="35"/>
  <c r="G230" i="35"/>
  <c r="F230" i="35"/>
  <c r="D230" i="35"/>
  <c r="C230" i="35"/>
  <c r="E19" i="35"/>
  <c r="AM3" i="35"/>
  <c r="E127" i="35"/>
  <c r="G127" i="35"/>
  <c r="F127" i="35"/>
  <c r="D127" i="35"/>
  <c r="E158" i="35"/>
  <c r="D158" i="35"/>
  <c r="C158" i="35"/>
  <c r="G170" i="35"/>
  <c r="F170" i="35"/>
  <c r="D170" i="35"/>
  <c r="E170" i="35"/>
  <c r="C170" i="35"/>
  <c r="B181" i="35"/>
  <c r="AC271" i="35"/>
  <c r="W263" i="35"/>
  <c r="K31" i="35"/>
  <c r="E18" i="35"/>
  <c r="J76" i="35"/>
  <c r="G18" i="35"/>
  <c r="G19" i="35"/>
  <c r="J22" i="35"/>
  <c r="AC26" i="35"/>
  <c r="J30" i="35"/>
  <c r="AC34" i="35"/>
  <c r="J39" i="35"/>
  <c r="J43" i="35"/>
  <c r="J47" i="35"/>
  <c r="C55" i="35"/>
  <c r="J56" i="35"/>
  <c r="I65" i="35"/>
  <c r="B65" i="35" s="1"/>
  <c r="I68" i="35"/>
  <c r="I70" i="35"/>
  <c r="C73" i="35"/>
  <c r="AC80" i="35"/>
  <c r="J84" i="35"/>
  <c r="K87" i="35"/>
  <c r="AC89" i="35"/>
  <c r="K91" i="35"/>
  <c r="F104" i="35"/>
  <c r="E104" i="35"/>
  <c r="D104" i="35"/>
  <c r="C104" i="35"/>
  <c r="G110" i="35"/>
  <c r="E110" i="35"/>
  <c r="D110" i="35"/>
  <c r="C110" i="35"/>
  <c r="C121" i="35"/>
  <c r="C127" i="35"/>
  <c r="F147" i="35"/>
  <c r="F158" i="35"/>
  <c r="K29" i="35"/>
  <c r="A91" i="35"/>
  <c r="AC91" i="35"/>
  <c r="J12" i="35"/>
  <c r="P15" i="35"/>
  <c r="K22" i="35"/>
  <c r="A27" i="35"/>
  <c r="B27" i="35" s="1"/>
  <c r="K30" i="35"/>
  <c r="A35" i="35"/>
  <c r="B35" i="35" s="1"/>
  <c r="D55" i="35"/>
  <c r="K56" i="35"/>
  <c r="A72" i="35"/>
  <c r="B72" i="35" s="1"/>
  <c r="D73" i="35"/>
  <c r="AC79" i="35"/>
  <c r="A81" i="35"/>
  <c r="B81" i="35" s="1"/>
  <c r="G116" i="35"/>
  <c r="F116" i="35"/>
  <c r="E116" i="35"/>
  <c r="D116" i="35"/>
  <c r="C116" i="35"/>
  <c r="D121" i="35"/>
  <c r="G158" i="35"/>
  <c r="E174" i="35"/>
  <c r="D174" i="35"/>
  <c r="C174" i="35"/>
  <c r="G174" i="35"/>
  <c r="F174" i="35"/>
  <c r="G221" i="35"/>
  <c r="F221" i="35"/>
  <c r="E221" i="35"/>
  <c r="C221" i="35"/>
  <c r="A226" i="35"/>
  <c r="AC226" i="35"/>
  <c r="C153" i="35"/>
  <c r="I84" i="35"/>
  <c r="B84" i="35" s="1"/>
  <c r="K12" i="35"/>
  <c r="J23" i="35"/>
  <c r="J75" i="35"/>
  <c r="I104" i="35"/>
  <c r="I153" i="35"/>
  <c r="I133" i="35"/>
  <c r="I125" i="35"/>
  <c r="B125" i="35" s="1"/>
  <c r="I135" i="35"/>
  <c r="I115" i="35"/>
  <c r="I154" i="35"/>
  <c r="I132" i="35"/>
  <c r="I131" i="35"/>
  <c r="I119" i="35"/>
  <c r="I113" i="35"/>
  <c r="B113" i="35" s="1"/>
  <c r="I134" i="35"/>
  <c r="B134" i="35" s="1"/>
  <c r="I130" i="35"/>
  <c r="B130" i="35" s="1"/>
  <c r="I117" i="35"/>
  <c r="I129" i="35"/>
  <c r="B129" i="35" s="1"/>
  <c r="I124" i="35"/>
  <c r="B124" i="35" s="1"/>
  <c r="I123" i="35"/>
  <c r="I111" i="35"/>
  <c r="B111" i="35" s="1"/>
  <c r="I128" i="35"/>
  <c r="B128" i="35" s="1"/>
  <c r="I127" i="35"/>
  <c r="I126" i="35"/>
  <c r="B126" i="35" s="1"/>
  <c r="I122" i="35"/>
  <c r="B122" i="35" s="1"/>
  <c r="I121" i="35"/>
  <c r="I120" i="35"/>
  <c r="I114" i="35"/>
  <c r="B114" i="35" s="1"/>
  <c r="B119" i="35"/>
  <c r="E121" i="35"/>
  <c r="F293" i="35"/>
  <c r="G293" i="35"/>
  <c r="E293" i="35"/>
  <c r="D293" i="35"/>
  <c r="A131" i="35"/>
  <c r="B131" i="35" s="1"/>
  <c r="AC175" i="35"/>
  <c r="A175" i="35"/>
  <c r="B175" i="35" s="1"/>
  <c r="B179" i="35"/>
  <c r="B210" i="35"/>
  <c r="F251" i="35"/>
  <c r="E251" i="35"/>
  <c r="D251" i="35"/>
  <c r="AC189" i="35"/>
  <c r="K226" i="35"/>
  <c r="C251" i="35"/>
  <c r="K72" i="35"/>
  <c r="K80" i="35"/>
  <c r="J120" i="35"/>
  <c r="J153" i="35"/>
  <c r="G161" i="35"/>
  <c r="F161" i="35"/>
  <c r="C163" i="35"/>
  <c r="U171" i="35"/>
  <c r="K175" i="35"/>
  <c r="U180" i="35"/>
  <c r="F193" i="35"/>
  <c r="G251" i="35"/>
  <c r="F268" i="35"/>
  <c r="E268" i="35"/>
  <c r="D268" i="35"/>
  <c r="C268" i="35"/>
  <c r="K120" i="35"/>
  <c r="J121" i="35"/>
  <c r="K153" i="35"/>
  <c r="C161" i="35"/>
  <c r="D163" i="35"/>
  <c r="A196" i="35"/>
  <c r="B196" i="35" s="1"/>
  <c r="AC196" i="35"/>
  <c r="C203" i="35"/>
  <c r="G203" i="35"/>
  <c r="I215" i="35"/>
  <c r="I230" i="35"/>
  <c r="I251" i="35"/>
  <c r="K121" i="35"/>
  <c r="J122" i="35"/>
  <c r="K135" i="35"/>
  <c r="F163" i="35"/>
  <c r="E193" i="35"/>
  <c r="D193" i="35"/>
  <c r="C193" i="35"/>
  <c r="I223" i="35"/>
  <c r="G243" i="35"/>
  <c r="F243" i="35"/>
  <c r="E243" i="35"/>
  <c r="D243" i="35"/>
  <c r="C243" i="35"/>
  <c r="G329" i="35"/>
  <c r="F329" i="35"/>
  <c r="E329" i="35"/>
  <c r="D329" i="35"/>
  <c r="C329" i="35"/>
  <c r="K105" i="35"/>
  <c r="C106" i="35"/>
  <c r="D108" i="35"/>
  <c r="T120" i="35"/>
  <c r="K122" i="35"/>
  <c r="J125" i="35"/>
  <c r="J126" i="35"/>
  <c r="J127" i="35"/>
  <c r="J128" i="35"/>
  <c r="J159" i="35"/>
  <c r="E161" i="35"/>
  <c r="G163" i="35"/>
  <c r="B167" i="35"/>
  <c r="J170" i="35"/>
  <c r="AC193" i="35"/>
  <c r="E203" i="35"/>
  <c r="G204" i="35"/>
  <c r="E204" i="35"/>
  <c r="AC220" i="35"/>
  <c r="A220" i="35"/>
  <c r="W214" i="35"/>
  <c r="G277" i="35"/>
  <c r="F277" i="35"/>
  <c r="D277" i="35"/>
  <c r="E277" i="35"/>
  <c r="C277" i="35"/>
  <c r="U263" i="35"/>
  <c r="K74" i="35"/>
  <c r="K82" i="35"/>
  <c r="K123" i="35"/>
  <c r="J124" i="35"/>
  <c r="K125" i="35"/>
  <c r="K126" i="35"/>
  <c r="K127" i="35"/>
  <c r="K128" i="35"/>
  <c r="A141" i="35"/>
  <c r="F154" i="35"/>
  <c r="C154" i="35"/>
  <c r="U116" i="35"/>
  <c r="K159" i="35"/>
  <c r="I177" i="35"/>
  <c r="I169" i="35"/>
  <c r="B169" i="35" s="1"/>
  <c r="I204" i="35"/>
  <c r="I183" i="35"/>
  <c r="B183" i="35" s="1"/>
  <c r="I184" i="35"/>
  <c r="I180" i="35"/>
  <c r="I172" i="35"/>
  <c r="B172" i="35" s="1"/>
  <c r="I168" i="35"/>
  <c r="I164" i="35"/>
  <c r="I203" i="35"/>
  <c r="I179" i="35"/>
  <c r="I171" i="35"/>
  <c r="U179" i="35"/>
  <c r="I182" i="35"/>
  <c r="G194" i="35"/>
  <c r="F194" i="35"/>
  <c r="E194" i="35"/>
  <c r="D194" i="35"/>
  <c r="F203" i="35"/>
  <c r="C204" i="35"/>
  <c r="E205" i="35"/>
  <c r="D205" i="35"/>
  <c r="C205" i="35"/>
  <c r="I208" i="35"/>
  <c r="B208" i="35" s="1"/>
  <c r="I211" i="35"/>
  <c r="B211" i="35" s="1"/>
  <c r="A222" i="35"/>
  <c r="B222" i="35" s="1"/>
  <c r="I280" i="35"/>
  <c r="I272" i="35"/>
  <c r="I282" i="35"/>
  <c r="I300" i="35"/>
  <c r="I278" i="35"/>
  <c r="I270" i="35"/>
  <c r="I266" i="35"/>
  <c r="B266" i="35" s="1"/>
  <c r="I262" i="35"/>
  <c r="I302" i="35"/>
  <c r="I277" i="35"/>
  <c r="I269" i="35"/>
  <c r="B269" i="35" s="1"/>
  <c r="I276" i="35"/>
  <c r="I268" i="35"/>
  <c r="I264" i="35"/>
  <c r="I260" i="35"/>
  <c r="B260" i="35" s="1"/>
  <c r="I257" i="35"/>
  <c r="B257" i="35" s="1"/>
  <c r="I301" i="35"/>
  <c r="I273" i="35"/>
  <c r="I265" i="35"/>
  <c r="B265" i="35" s="1"/>
  <c r="I281" i="35"/>
  <c r="B281" i="35" s="1"/>
  <c r="I274" i="35"/>
  <c r="B274" i="35" s="1"/>
  <c r="I267" i="35"/>
  <c r="I275" i="35"/>
  <c r="I271" i="35"/>
  <c r="B271" i="35" s="1"/>
  <c r="I258" i="35"/>
  <c r="K129" i="35"/>
  <c r="J176" i="35"/>
  <c r="J204" i="35"/>
  <c r="J175" i="35"/>
  <c r="J183" i="35"/>
  <c r="J202" i="35"/>
  <c r="J182" i="35"/>
  <c r="J181" i="35"/>
  <c r="J173" i="35"/>
  <c r="J203" i="35"/>
  <c r="J179" i="35"/>
  <c r="J171" i="35"/>
  <c r="B177" i="35"/>
  <c r="J184" i="35"/>
  <c r="P211" i="35"/>
  <c r="F261" i="35"/>
  <c r="E261" i="35"/>
  <c r="D261" i="35"/>
  <c r="C261" i="35"/>
  <c r="D316" i="35"/>
  <c r="C316" i="35"/>
  <c r="G316" i="35"/>
  <c r="F316" i="35"/>
  <c r="E316" i="35"/>
  <c r="J135" i="35"/>
  <c r="J131" i="35"/>
  <c r="J123" i="35"/>
  <c r="T128" i="35"/>
  <c r="U128" i="35" s="1"/>
  <c r="J134" i="35"/>
  <c r="K176" i="35"/>
  <c r="K204" i="35"/>
  <c r="K183" i="35"/>
  <c r="K202" i="35"/>
  <c r="K182" i="35"/>
  <c r="K184" i="35"/>
  <c r="K179" i="35"/>
  <c r="K171" i="35"/>
  <c r="K178" i="35"/>
  <c r="K170" i="35"/>
  <c r="K173" i="35"/>
  <c r="U182" i="35"/>
  <c r="AC229" i="35"/>
  <c r="A229" i="35"/>
  <c r="B229" i="35" s="1"/>
  <c r="G253" i="35"/>
  <c r="F253" i="35"/>
  <c r="G261" i="35"/>
  <c r="G341" i="35"/>
  <c r="E341" i="35"/>
  <c r="F341" i="35"/>
  <c r="D341" i="35"/>
  <c r="C341" i="35"/>
  <c r="K132" i="35"/>
  <c r="K124" i="35"/>
  <c r="K154" i="35"/>
  <c r="K131" i="35"/>
  <c r="J133" i="35"/>
  <c r="K134" i="35"/>
  <c r="C143" i="35"/>
  <c r="J169" i="35"/>
  <c r="J178" i="35"/>
  <c r="I229" i="35"/>
  <c r="C253" i="35"/>
  <c r="E254" i="35"/>
  <c r="D254" i="35"/>
  <c r="C254" i="35"/>
  <c r="G254" i="35"/>
  <c r="G326" i="35"/>
  <c r="F326" i="35"/>
  <c r="E326" i="35"/>
  <c r="D326" i="35"/>
  <c r="C326" i="35"/>
  <c r="D362" i="35"/>
  <c r="C362" i="35"/>
  <c r="G362" i="35"/>
  <c r="F362" i="35"/>
  <c r="E362" i="35"/>
  <c r="K104" i="35"/>
  <c r="J110" i="35"/>
  <c r="AC121" i="35"/>
  <c r="J132" i="35"/>
  <c r="K133" i="35"/>
  <c r="E143" i="35"/>
  <c r="C164" i="35"/>
  <c r="K169" i="35"/>
  <c r="C176" i="35"/>
  <c r="B180" i="35"/>
  <c r="I181" i="35"/>
  <c r="F206" i="35"/>
  <c r="C206" i="35"/>
  <c r="A236" i="35"/>
  <c r="B236" i="35" s="1"/>
  <c r="AC236" i="35"/>
  <c r="D253" i="35"/>
  <c r="F254" i="35"/>
  <c r="E342" i="35"/>
  <c r="D342" i="35"/>
  <c r="C342" i="35"/>
  <c r="G342" i="35"/>
  <c r="F342" i="35"/>
  <c r="K110" i="35"/>
  <c r="B120" i="35"/>
  <c r="F143" i="35"/>
  <c r="J154" i="35"/>
  <c r="W165" i="35"/>
  <c r="J172" i="35"/>
  <c r="K181" i="35"/>
  <c r="A188" i="35"/>
  <c r="AC188" i="35"/>
  <c r="K227" i="35"/>
  <c r="K219" i="35"/>
  <c r="K225" i="35"/>
  <c r="K253" i="35"/>
  <c r="K224" i="35"/>
  <c r="K232" i="35"/>
  <c r="K251" i="35"/>
  <c r="K231" i="35"/>
  <c r="K223" i="35"/>
  <c r="K218" i="35"/>
  <c r="K228" i="35"/>
  <c r="K208" i="35"/>
  <c r="K229" i="35"/>
  <c r="K222" i="35"/>
  <c r="K220" i="35"/>
  <c r="K230" i="35"/>
  <c r="K221" i="35"/>
  <c r="E237" i="35"/>
  <c r="G237" i="35"/>
  <c r="F237" i="35"/>
  <c r="D237" i="35"/>
  <c r="C237" i="35"/>
  <c r="E245" i="35"/>
  <c r="G245" i="35"/>
  <c r="F245" i="35"/>
  <c r="D245" i="35"/>
  <c r="B258" i="35"/>
  <c r="G313" i="35"/>
  <c r="F313" i="35"/>
  <c r="E313" i="35"/>
  <c r="C313" i="35"/>
  <c r="B171" i="35"/>
  <c r="I228" i="35"/>
  <c r="I220" i="35"/>
  <c r="I226" i="35"/>
  <c r="I225" i="35"/>
  <c r="B225" i="35" s="1"/>
  <c r="I253" i="35"/>
  <c r="I224" i="35"/>
  <c r="I216" i="35"/>
  <c r="B216" i="35" s="1"/>
  <c r="I212" i="35"/>
  <c r="B212" i="35" s="1"/>
  <c r="I252" i="35"/>
  <c r="I233" i="35"/>
  <c r="I210" i="35"/>
  <c r="I227" i="35"/>
  <c r="B227" i="35" s="1"/>
  <c r="I218" i="35"/>
  <c r="B218" i="35" s="1"/>
  <c r="I219" i="35"/>
  <c r="B219" i="35" s="1"/>
  <c r="I213" i="35"/>
  <c r="I232" i="35"/>
  <c r="B232" i="35" s="1"/>
  <c r="I209" i="35"/>
  <c r="B209" i="35" s="1"/>
  <c r="I217" i="35"/>
  <c r="B217" i="35" s="1"/>
  <c r="A240" i="35"/>
  <c r="B240" i="35" s="1"/>
  <c r="AC240" i="35"/>
  <c r="A187" i="35"/>
  <c r="A191" i="35"/>
  <c r="B191" i="35" s="1"/>
  <c r="A195" i="35"/>
  <c r="B195" i="35" s="1"/>
  <c r="E242" i="35"/>
  <c r="D242" i="35"/>
  <c r="C242" i="35"/>
  <c r="G300" i="35"/>
  <c r="F300" i="35"/>
  <c r="E300" i="35"/>
  <c r="D300" i="35"/>
  <c r="C300" i="35"/>
  <c r="G328" i="35"/>
  <c r="F328" i="35"/>
  <c r="E328" i="35"/>
  <c r="D328" i="35"/>
  <c r="D351" i="35"/>
  <c r="C351" i="35"/>
  <c r="E238" i="35"/>
  <c r="D238" i="35"/>
  <c r="C238" i="35"/>
  <c r="G305" i="35"/>
  <c r="F305" i="35"/>
  <c r="E305" i="35"/>
  <c r="D305" i="35"/>
  <c r="C305" i="35"/>
  <c r="D318" i="35"/>
  <c r="C328" i="35"/>
  <c r="E351" i="35"/>
  <c r="AC366" i="35"/>
  <c r="A366" i="35"/>
  <c r="W361" i="35"/>
  <c r="J253" i="35"/>
  <c r="J224" i="35"/>
  <c r="J232" i="35"/>
  <c r="J251" i="35"/>
  <c r="A244" i="35"/>
  <c r="B244" i="35" s="1"/>
  <c r="AC244" i="35"/>
  <c r="B259" i="35"/>
  <c r="J292" i="35"/>
  <c r="J288" i="35"/>
  <c r="J299" i="35"/>
  <c r="J289" i="35"/>
  <c r="J286" i="35"/>
  <c r="J295" i="35"/>
  <c r="J283" i="35"/>
  <c r="J298" i="35"/>
  <c r="J293" i="35"/>
  <c r="J290" i="35"/>
  <c r="J287" i="35"/>
  <c r="J296" i="35"/>
  <c r="J284" i="35"/>
  <c r="G270" i="35"/>
  <c r="F270" i="35"/>
  <c r="E270" i="35"/>
  <c r="D270" i="35"/>
  <c r="E318" i="35"/>
  <c r="E330" i="35"/>
  <c r="D330" i="35"/>
  <c r="C330" i="35"/>
  <c r="A338" i="35"/>
  <c r="F351" i="35"/>
  <c r="F360" i="35"/>
  <c r="E360" i="35"/>
  <c r="D360" i="35"/>
  <c r="A294" i="35"/>
  <c r="B294" i="35" s="1"/>
  <c r="AC294" i="35"/>
  <c r="G318" i="35"/>
  <c r="G325" i="35"/>
  <c r="F325" i="35"/>
  <c r="E325" i="35"/>
  <c r="D325" i="35"/>
  <c r="G330" i="35"/>
  <c r="G343" i="35"/>
  <c r="F343" i="35"/>
  <c r="E343" i="35"/>
  <c r="D343" i="35"/>
  <c r="C343" i="35"/>
  <c r="A433" i="35"/>
  <c r="B433" i="35" s="1"/>
  <c r="AC433" i="35"/>
  <c r="T226" i="35"/>
  <c r="U226" i="35" s="1"/>
  <c r="T218" i="35"/>
  <c r="T224" i="35"/>
  <c r="U224" i="35" s="1"/>
  <c r="J220" i="35"/>
  <c r="J222" i="35"/>
  <c r="J223" i="35"/>
  <c r="J229" i="35"/>
  <c r="AC273" i="35"/>
  <c r="A273" i="35"/>
  <c r="B273" i="35" s="1"/>
  <c r="E301" i="35"/>
  <c r="D301" i="35"/>
  <c r="C301" i="35"/>
  <c r="F306" i="35"/>
  <c r="G309" i="35"/>
  <c r="F309" i="35"/>
  <c r="E309" i="35"/>
  <c r="D309" i="35"/>
  <c r="C309" i="35"/>
  <c r="G312" i="35"/>
  <c r="F312" i="35"/>
  <c r="E312" i="35"/>
  <c r="D312" i="35"/>
  <c r="C312" i="35"/>
  <c r="D317" i="35"/>
  <c r="C325" i="35"/>
  <c r="G339" i="35"/>
  <c r="F339" i="35"/>
  <c r="E339" i="35"/>
  <c r="D339" i="35"/>
  <c r="C339" i="35"/>
  <c r="AC228" i="35"/>
  <c r="A228" i="35"/>
  <c r="G239" i="35"/>
  <c r="F239" i="35"/>
  <c r="E239" i="35"/>
  <c r="A291" i="35"/>
  <c r="B291" i="35" s="1"/>
  <c r="AC291" i="35"/>
  <c r="J294" i="35"/>
  <c r="E317" i="35"/>
  <c r="J228" i="35"/>
  <c r="U230" i="35"/>
  <c r="G235" i="35"/>
  <c r="F235" i="35"/>
  <c r="E235" i="35"/>
  <c r="D306" i="35"/>
  <c r="C306" i="35"/>
  <c r="T318" i="35"/>
  <c r="U318" i="35" s="1"/>
  <c r="T317" i="35"/>
  <c r="U317" i="35" s="1"/>
  <c r="T316" i="35"/>
  <c r="F317" i="35"/>
  <c r="T321" i="35"/>
  <c r="U321" i="35" s="1"/>
  <c r="U222" i="35"/>
  <c r="U223" i="35"/>
  <c r="C235" i="35"/>
  <c r="G262" i="35"/>
  <c r="F262" i="35"/>
  <c r="E262" i="35"/>
  <c r="D262" i="35"/>
  <c r="C262" i="35"/>
  <c r="C276" i="35"/>
  <c r="B282" i="35"/>
  <c r="J291" i="35"/>
  <c r="G302" i="35"/>
  <c r="F302" i="35"/>
  <c r="E302" i="35"/>
  <c r="D302" i="35"/>
  <c r="G303" i="35"/>
  <c r="F303" i="35"/>
  <c r="E303" i="35"/>
  <c r="D303" i="35"/>
  <c r="C303" i="35"/>
  <c r="G317" i="35"/>
  <c r="G327" i="35"/>
  <c r="F327" i="35"/>
  <c r="E327" i="35"/>
  <c r="D327" i="35"/>
  <c r="C327" i="35"/>
  <c r="D235" i="35"/>
  <c r="V274" i="35"/>
  <c r="V273" i="35"/>
  <c r="U270" i="35"/>
  <c r="AC274" i="35"/>
  <c r="D276" i="35"/>
  <c r="A285" i="35"/>
  <c r="AC285" i="35"/>
  <c r="A288" i="35"/>
  <c r="AC288" i="35"/>
  <c r="K291" i="35"/>
  <c r="C302" i="35"/>
  <c r="E256" i="35"/>
  <c r="D256" i="35"/>
  <c r="C256" i="35"/>
  <c r="G264" i="35"/>
  <c r="E264" i="35"/>
  <c r="AC272" i="35"/>
  <c r="A272" i="35"/>
  <c r="B272" i="35" s="1"/>
  <c r="B275" i="35"/>
  <c r="E276" i="35"/>
  <c r="G292" i="35"/>
  <c r="F292" i="35"/>
  <c r="E292" i="35"/>
  <c r="D292" i="35"/>
  <c r="C292" i="35"/>
  <c r="D215" i="35"/>
  <c r="J227" i="35"/>
  <c r="AC230" i="35"/>
  <c r="F256" i="35"/>
  <c r="C264" i="35"/>
  <c r="G276" i="35"/>
  <c r="G279" i="35"/>
  <c r="F279" i="35"/>
  <c r="E279" i="35"/>
  <c r="D279" i="35"/>
  <c r="C279" i="35"/>
  <c r="K299" i="35"/>
  <c r="K296" i="35"/>
  <c r="K289" i="35"/>
  <c r="K286" i="35"/>
  <c r="K295" i="35"/>
  <c r="K283" i="35"/>
  <c r="K298" i="35"/>
  <c r="K293" i="35"/>
  <c r="K290" i="35"/>
  <c r="K287" i="35"/>
  <c r="K284" i="35"/>
  <c r="J285" i="35"/>
  <c r="E215" i="35"/>
  <c r="AC221" i="35"/>
  <c r="J233" i="35"/>
  <c r="AC245" i="35"/>
  <c r="J252" i="35"/>
  <c r="G256" i="35"/>
  <c r="D264" i="35"/>
  <c r="B267" i="35"/>
  <c r="K285" i="35"/>
  <c r="K292" i="35"/>
  <c r="C304" i="35"/>
  <c r="F349" i="35"/>
  <c r="E349" i="35"/>
  <c r="D349" i="35"/>
  <c r="C349" i="35"/>
  <c r="G349" i="35"/>
  <c r="V365" i="35"/>
  <c r="U374" i="35"/>
  <c r="U371" i="35"/>
  <c r="G474" i="35"/>
  <c r="F474" i="35"/>
  <c r="E474" i="35"/>
  <c r="D474" i="35"/>
  <c r="C474" i="35"/>
  <c r="J306" i="35"/>
  <c r="B310" i="35"/>
  <c r="J316" i="35"/>
  <c r="W312" i="35"/>
  <c r="J330" i="35"/>
  <c r="F454" i="35"/>
  <c r="E454" i="35"/>
  <c r="D454" i="35"/>
  <c r="C454" i="35"/>
  <c r="G496" i="35"/>
  <c r="F496" i="35"/>
  <c r="E496" i="35"/>
  <c r="D496" i="35"/>
  <c r="C496" i="35"/>
  <c r="J317" i="35"/>
  <c r="I329" i="35"/>
  <c r="AC340" i="35"/>
  <c r="A340" i="35"/>
  <c r="B340" i="35" s="1"/>
  <c r="B419" i="35"/>
  <c r="I445" i="35"/>
  <c r="B445" i="35" s="1"/>
  <c r="I438" i="35"/>
  <c r="I434" i="35"/>
  <c r="B434" i="35" s="1"/>
  <c r="I430" i="35"/>
  <c r="B430" i="35" s="1"/>
  <c r="I442" i="35"/>
  <c r="I439" i="35"/>
  <c r="I435" i="35"/>
  <c r="B435" i="35" s="1"/>
  <c r="I431" i="35"/>
  <c r="I446" i="35"/>
  <c r="B446" i="35" s="1"/>
  <c r="I443" i="35"/>
  <c r="B443" i="35" s="1"/>
  <c r="I440" i="35"/>
  <c r="I436" i="35"/>
  <c r="I432" i="35"/>
  <c r="I444" i="35"/>
  <c r="B444" i="35" s="1"/>
  <c r="I437" i="35"/>
  <c r="I441" i="35"/>
  <c r="I433" i="35"/>
  <c r="G497" i="35"/>
  <c r="F497" i="35"/>
  <c r="E497" i="35"/>
  <c r="D497" i="35"/>
  <c r="C497" i="35"/>
  <c r="P260" i="35"/>
  <c r="K275" i="35"/>
  <c r="A280" i="35"/>
  <c r="B280" i="35" s="1"/>
  <c r="K317" i="35"/>
  <c r="AC321" i="35"/>
  <c r="J329" i="35"/>
  <c r="AC336" i="35"/>
  <c r="A336" i="35"/>
  <c r="E353" i="35"/>
  <c r="D353" i="35"/>
  <c r="C353" i="35"/>
  <c r="D361" i="35"/>
  <c r="C361" i="35"/>
  <c r="J268" i="35"/>
  <c r="J276" i="35"/>
  <c r="I310" i="35"/>
  <c r="K329" i="35"/>
  <c r="F353" i="35"/>
  <c r="E361" i="35"/>
  <c r="G392" i="35"/>
  <c r="F392" i="35"/>
  <c r="E392" i="35"/>
  <c r="D392" i="35"/>
  <c r="C392" i="35"/>
  <c r="C451" i="35"/>
  <c r="G451" i="35"/>
  <c r="F451" i="35"/>
  <c r="E451" i="35"/>
  <c r="T267" i="35"/>
  <c r="K268" i="35"/>
  <c r="K276" i="35"/>
  <c r="I313" i="35"/>
  <c r="AC323" i="35"/>
  <c r="A323" i="35"/>
  <c r="B323" i="35" s="1"/>
  <c r="J328" i="35"/>
  <c r="G353" i="35"/>
  <c r="F361" i="35"/>
  <c r="D451" i="35"/>
  <c r="J269" i="35"/>
  <c r="J277" i="35"/>
  <c r="AC290" i="35"/>
  <c r="AC293" i="35"/>
  <c r="I323" i="35"/>
  <c r="I324" i="35"/>
  <c r="B324" i="35" s="1"/>
  <c r="K328" i="35"/>
  <c r="G361" i="35"/>
  <c r="AC368" i="35"/>
  <c r="U375" i="35"/>
  <c r="B431" i="35"/>
  <c r="G438" i="35"/>
  <c r="F438" i="35"/>
  <c r="E438" i="35"/>
  <c r="D438" i="35"/>
  <c r="C438" i="35"/>
  <c r="C252" i="35"/>
  <c r="K269" i="35"/>
  <c r="K277" i="35"/>
  <c r="J302" i="35"/>
  <c r="J323" i="35"/>
  <c r="J324" i="35"/>
  <c r="I325" i="35"/>
  <c r="G422" i="35"/>
  <c r="F422" i="35"/>
  <c r="E422" i="35"/>
  <c r="D422" i="35"/>
  <c r="C422" i="35"/>
  <c r="F424" i="35"/>
  <c r="E424" i="35"/>
  <c r="D424" i="35"/>
  <c r="C424" i="35"/>
  <c r="G465" i="35"/>
  <c r="F465" i="35"/>
  <c r="E465" i="35"/>
  <c r="D465" i="35"/>
  <c r="C465" i="35"/>
  <c r="I328" i="35"/>
  <c r="I320" i="35"/>
  <c r="I308" i="35"/>
  <c r="B308" i="35" s="1"/>
  <c r="I327" i="35"/>
  <c r="I319" i="35"/>
  <c r="B319" i="35" s="1"/>
  <c r="I315" i="35"/>
  <c r="B315" i="35" s="1"/>
  <c r="I311" i="35"/>
  <c r="I350" i="35"/>
  <c r="I351" i="35"/>
  <c r="B314" i="35"/>
  <c r="G320" i="35"/>
  <c r="F320" i="35"/>
  <c r="I322" i="35"/>
  <c r="B322" i="35" s="1"/>
  <c r="K323" i="35"/>
  <c r="K324" i="35"/>
  <c r="J325" i="35"/>
  <c r="I326" i="35"/>
  <c r="U367" i="35"/>
  <c r="G424" i="35"/>
  <c r="J327" i="35"/>
  <c r="J319" i="35"/>
  <c r="J350" i="35"/>
  <c r="J326" i="35"/>
  <c r="J318" i="35"/>
  <c r="J351" i="35"/>
  <c r="J322" i="35"/>
  <c r="I331" i="35"/>
  <c r="I361" i="35"/>
  <c r="P358" i="35"/>
  <c r="U372" i="35"/>
  <c r="A382" i="35"/>
  <c r="AC382" i="35"/>
  <c r="E403" i="35"/>
  <c r="D403" i="35"/>
  <c r="G403" i="35"/>
  <c r="F403" i="35"/>
  <c r="C403" i="35"/>
  <c r="G439" i="35"/>
  <c r="F439" i="35"/>
  <c r="E439" i="35"/>
  <c r="D439" i="35"/>
  <c r="C439" i="35"/>
  <c r="D311" i="35"/>
  <c r="K327" i="35"/>
  <c r="K319" i="35"/>
  <c r="K350" i="35"/>
  <c r="K326" i="35"/>
  <c r="K318" i="35"/>
  <c r="K351" i="35"/>
  <c r="K349" i="35"/>
  <c r="I321" i="35"/>
  <c r="B321" i="35" s="1"/>
  <c r="K322" i="35"/>
  <c r="J331" i="35"/>
  <c r="A378" i="35"/>
  <c r="B378" i="35" s="1"/>
  <c r="AC378" i="35"/>
  <c r="B416" i="35"/>
  <c r="K271" i="35"/>
  <c r="I307" i="35"/>
  <c r="B307" i="35" s="1"/>
  <c r="E320" i="35"/>
  <c r="J321" i="35"/>
  <c r="K331" i="35"/>
  <c r="G350" i="35"/>
  <c r="C350" i="35"/>
  <c r="G371" i="35"/>
  <c r="F371" i="35"/>
  <c r="D371" i="35"/>
  <c r="C371" i="35"/>
  <c r="B414" i="35"/>
  <c r="W410" i="35"/>
  <c r="B413" i="35"/>
  <c r="A441" i="35"/>
  <c r="B441" i="35" s="1"/>
  <c r="AC441" i="35"/>
  <c r="G498" i="35"/>
  <c r="F498" i="35"/>
  <c r="E498" i="35"/>
  <c r="D498" i="35"/>
  <c r="C498" i="35"/>
  <c r="A370" i="35"/>
  <c r="G391" i="35"/>
  <c r="E391" i="35"/>
  <c r="D391" i="35"/>
  <c r="C391" i="35"/>
  <c r="G402" i="35"/>
  <c r="E402" i="35"/>
  <c r="D402" i="35"/>
  <c r="C402" i="35"/>
  <c r="U422" i="35"/>
  <c r="A437" i="35"/>
  <c r="B437" i="35" s="1"/>
  <c r="AC437" i="35"/>
  <c r="G499" i="35"/>
  <c r="F499" i="35"/>
  <c r="E499" i="35"/>
  <c r="T376" i="35"/>
  <c r="U376" i="35" s="1"/>
  <c r="T373" i="35"/>
  <c r="U373" i="35" s="1"/>
  <c r="J400" i="35"/>
  <c r="J398" i="35"/>
  <c r="J380" i="35"/>
  <c r="J399" i="35"/>
  <c r="J375" i="35"/>
  <c r="J366" i="35"/>
  <c r="F386" i="35"/>
  <c r="D386" i="35"/>
  <c r="C386" i="35"/>
  <c r="F402" i="35"/>
  <c r="G476" i="35"/>
  <c r="F476" i="35"/>
  <c r="E476" i="35"/>
  <c r="D476" i="35"/>
  <c r="C476" i="35"/>
  <c r="C499" i="35"/>
  <c r="C352" i="35"/>
  <c r="C354" i="35"/>
  <c r="K372" i="35"/>
  <c r="K379" i="35"/>
  <c r="K380" i="35"/>
  <c r="K377" i="35"/>
  <c r="K376" i="35"/>
  <c r="K399" i="35"/>
  <c r="K375" i="35"/>
  <c r="K374" i="35"/>
  <c r="T365" i="35"/>
  <c r="K366" i="35"/>
  <c r="E386" i="35"/>
  <c r="A389" i="35"/>
  <c r="G409" i="35"/>
  <c r="F409" i="35"/>
  <c r="E409" i="35"/>
  <c r="C409" i="35"/>
  <c r="B442" i="35"/>
  <c r="G452" i="35"/>
  <c r="F452" i="35"/>
  <c r="E452" i="35"/>
  <c r="D452" i="35"/>
  <c r="C452" i="35"/>
  <c r="G469" i="35"/>
  <c r="F469" i="35"/>
  <c r="E469" i="35"/>
  <c r="D469" i="35"/>
  <c r="C469" i="35"/>
  <c r="A488" i="35"/>
  <c r="AC488" i="35"/>
  <c r="D499" i="35"/>
  <c r="T366" i="35"/>
  <c r="U366" i="35" s="1"/>
  <c r="K367" i="35"/>
  <c r="F398" i="35"/>
  <c r="E398" i="35"/>
  <c r="D398" i="35"/>
  <c r="C398" i="35"/>
  <c r="G406" i="35"/>
  <c r="F406" i="35"/>
  <c r="E406" i="35"/>
  <c r="D406" i="35"/>
  <c r="U420" i="35"/>
  <c r="U427" i="35"/>
  <c r="U425" i="35"/>
  <c r="AC426" i="35"/>
  <c r="A426" i="35"/>
  <c r="B426" i="35" s="1"/>
  <c r="B453" i="35"/>
  <c r="U377" i="35"/>
  <c r="B462" i="35"/>
  <c r="AC471" i="35"/>
  <c r="A471" i="35"/>
  <c r="B471" i="35" s="1"/>
  <c r="A484" i="35"/>
  <c r="AC484" i="35"/>
  <c r="G485" i="35"/>
  <c r="F485" i="35"/>
  <c r="E485" i="35"/>
  <c r="D485" i="35"/>
  <c r="C485" i="35"/>
  <c r="B407" i="35"/>
  <c r="AC418" i="35"/>
  <c r="A418" i="35"/>
  <c r="B418" i="35" s="1"/>
  <c r="B432" i="35"/>
  <c r="I498" i="35"/>
  <c r="I469" i="35"/>
  <c r="I461" i="35"/>
  <c r="B461" i="35" s="1"/>
  <c r="I457" i="35"/>
  <c r="I477" i="35"/>
  <c r="B477" i="35" s="1"/>
  <c r="I496" i="35"/>
  <c r="I476" i="35"/>
  <c r="I468" i="35"/>
  <c r="I478" i="35"/>
  <c r="I475" i="35"/>
  <c r="I467" i="35"/>
  <c r="B467" i="35" s="1"/>
  <c r="I455" i="35"/>
  <c r="B455" i="35" s="1"/>
  <c r="I474" i="35"/>
  <c r="I466" i="35"/>
  <c r="B466" i="35" s="1"/>
  <c r="I462" i="35"/>
  <c r="I458" i="35"/>
  <c r="I497" i="35"/>
  <c r="I473" i="35"/>
  <c r="B473" i="35" s="1"/>
  <c r="I465" i="35"/>
  <c r="I472" i="35"/>
  <c r="I464" i="35"/>
  <c r="B464" i="35" s="1"/>
  <c r="I460" i="35"/>
  <c r="I456" i="35"/>
  <c r="B456" i="35" s="1"/>
  <c r="I453" i="35"/>
  <c r="I471" i="35"/>
  <c r="I463" i="35"/>
  <c r="B463" i="35" s="1"/>
  <c r="T368" i="35"/>
  <c r="U368" i="35" s="1"/>
  <c r="K369" i="35"/>
  <c r="J376" i="35"/>
  <c r="F390" i="35"/>
  <c r="D390" i="35"/>
  <c r="C390" i="35"/>
  <c r="C399" i="35"/>
  <c r="G399" i="35"/>
  <c r="U426" i="35"/>
  <c r="A480" i="35"/>
  <c r="AC480" i="35"/>
  <c r="J370" i="35"/>
  <c r="AC377" i="35"/>
  <c r="E390" i="35"/>
  <c r="D399" i="35"/>
  <c r="U423" i="35"/>
  <c r="B436" i="35"/>
  <c r="C440" i="35"/>
  <c r="G440" i="35"/>
  <c r="B457" i="35"/>
  <c r="B468" i="35"/>
  <c r="G475" i="35"/>
  <c r="F475" i="35"/>
  <c r="E475" i="35"/>
  <c r="D475" i="35"/>
  <c r="C475" i="35"/>
  <c r="A367" i="35"/>
  <c r="T369" i="35"/>
  <c r="U369" i="35" s="1"/>
  <c r="K370" i="35"/>
  <c r="J379" i="35"/>
  <c r="G390" i="35"/>
  <c r="E399" i="35"/>
  <c r="U419" i="35"/>
  <c r="D440" i="35"/>
  <c r="B472" i="35"/>
  <c r="J371" i="35"/>
  <c r="A385" i="35"/>
  <c r="F399" i="35"/>
  <c r="E401" i="35"/>
  <c r="D401" i="35"/>
  <c r="I425" i="35"/>
  <c r="I417" i="35"/>
  <c r="B417" i="35" s="1"/>
  <c r="I413" i="35"/>
  <c r="I409" i="35"/>
  <c r="I448" i="35"/>
  <c r="I424" i="35"/>
  <c r="I416" i="35"/>
  <c r="I407" i="35"/>
  <c r="I404" i="35"/>
  <c r="B404" i="35" s="1"/>
  <c r="I422" i="35"/>
  <c r="I414" i="35"/>
  <c r="I421" i="35"/>
  <c r="B421" i="35" s="1"/>
  <c r="I405" i="35"/>
  <c r="B405" i="35" s="1"/>
  <c r="I449" i="35"/>
  <c r="I420" i="35"/>
  <c r="B420" i="35" s="1"/>
  <c r="I412" i="35"/>
  <c r="B412" i="35" s="1"/>
  <c r="I408" i="35"/>
  <c r="B408" i="35" s="1"/>
  <c r="I428" i="35"/>
  <c r="B428" i="35" s="1"/>
  <c r="I447" i="35"/>
  <c r="I427" i="35"/>
  <c r="I419" i="35"/>
  <c r="B429" i="35"/>
  <c r="E440" i="35"/>
  <c r="G450" i="35"/>
  <c r="F450" i="35"/>
  <c r="E450" i="35"/>
  <c r="D450" i="35"/>
  <c r="C450" i="35"/>
  <c r="W459" i="35"/>
  <c r="AC470" i="35"/>
  <c r="A470" i="35"/>
  <c r="T370" i="35"/>
  <c r="U370" i="35" s="1"/>
  <c r="K371" i="35"/>
  <c r="J374" i="35"/>
  <c r="C401" i="35"/>
  <c r="I415" i="35"/>
  <c r="A427" i="35"/>
  <c r="B427" i="35" s="1"/>
  <c r="F440" i="35"/>
  <c r="G458" i="35"/>
  <c r="F458" i="35"/>
  <c r="E458" i="35"/>
  <c r="D458" i="35"/>
  <c r="C458" i="35"/>
  <c r="I470" i="35"/>
  <c r="A415" i="35"/>
  <c r="B415" i="35" s="1"/>
  <c r="T417" i="35"/>
  <c r="U417" i="35" s="1"/>
  <c r="U428" i="35" s="1"/>
  <c r="K418" i="35"/>
  <c r="A423" i="35"/>
  <c r="B423" i="35" s="1"/>
  <c r="K426" i="35"/>
  <c r="J429" i="35"/>
  <c r="F449" i="35"/>
  <c r="F459" i="35"/>
  <c r="F460" i="35"/>
  <c r="K470" i="35"/>
  <c r="J419" i="35"/>
  <c r="J427" i="35"/>
  <c r="K429" i="35"/>
  <c r="J447" i="35"/>
  <c r="J463" i="35"/>
  <c r="J471" i="35"/>
  <c r="T418" i="35"/>
  <c r="U418" i="35" s="1"/>
  <c r="K419" i="35"/>
  <c r="K427" i="35"/>
  <c r="J428" i="35"/>
  <c r="K447" i="35"/>
  <c r="P456" i="35"/>
  <c r="K471" i="35"/>
  <c r="C400" i="35"/>
  <c r="C410" i="35"/>
  <c r="C411" i="35"/>
  <c r="J420" i="35"/>
  <c r="K428" i="35"/>
  <c r="J449" i="35"/>
  <c r="K453" i="35"/>
  <c r="J464" i="35"/>
  <c r="J472" i="35"/>
  <c r="D400" i="35"/>
  <c r="D410" i="35"/>
  <c r="D411" i="35"/>
  <c r="K420" i="35"/>
  <c r="T428" i="35"/>
  <c r="K449" i="35"/>
  <c r="K464" i="35"/>
  <c r="K472" i="35"/>
  <c r="J465" i="35"/>
  <c r="J473" i="35"/>
  <c r="F400" i="35"/>
  <c r="F410" i="35"/>
  <c r="F411" i="35"/>
  <c r="K421" i="35"/>
  <c r="C425" i="35"/>
  <c r="C448" i="35"/>
  <c r="K465" i="35"/>
  <c r="K473" i="35"/>
  <c r="J497" i="35"/>
  <c r="AC384" i="35"/>
  <c r="AC388" i="35"/>
  <c r="AC392" i="35"/>
  <c r="J414" i="35"/>
  <c r="J422" i="35"/>
  <c r="D425" i="35"/>
  <c r="D448" i="35"/>
  <c r="J466" i="35"/>
  <c r="J474" i="35"/>
  <c r="AC483" i="35"/>
  <c r="AC487" i="35"/>
  <c r="K497" i="35"/>
  <c r="K466" i="35"/>
  <c r="K474" i="35"/>
  <c r="K404" i="35"/>
  <c r="J415" i="35"/>
  <c r="J423" i="35"/>
  <c r="F425" i="35"/>
  <c r="F448" i="35"/>
  <c r="J467" i="35"/>
  <c r="J475" i="35"/>
  <c r="K415" i="35"/>
  <c r="K423" i="35"/>
  <c r="K467" i="35"/>
  <c r="K475" i="35"/>
  <c r="J478" i="35"/>
  <c r="J416" i="35"/>
  <c r="J424" i="35"/>
  <c r="C447" i="35"/>
  <c r="J468" i="35"/>
  <c r="J476" i="35"/>
  <c r="K478" i="35"/>
  <c r="J496" i="35"/>
  <c r="K416" i="35"/>
  <c r="K468" i="35"/>
  <c r="K476" i="35"/>
  <c r="X8" i="10"/>
  <c r="Z41" i="14"/>
  <c r="AA41" i="14"/>
  <c r="Z42" i="14"/>
  <c r="AA42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M1" i="14"/>
  <c r="N1" i="14"/>
  <c r="O1" i="14"/>
  <c r="P1" i="14"/>
  <c r="Q1" i="14"/>
  <c r="R1" i="14"/>
  <c r="S1" i="14"/>
  <c r="M2" i="14"/>
  <c r="N2" i="14"/>
  <c r="O2" i="14"/>
  <c r="P2" i="14"/>
  <c r="Q2" i="14"/>
  <c r="R2" i="14"/>
  <c r="S2" i="14"/>
  <c r="M1" i="3"/>
  <c r="N1" i="3"/>
  <c r="O1" i="3"/>
  <c r="P1" i="3"/>
  <c r="Q1" i="3"/>
  <c r="R1" i="3"/>
  <c r="S1" i="3"/>
  <c r="T1" i="3"/>
  <c r="U1" i="3"/>
  <c r="M2" i="3"/>
  <c r="N2" i="3"/>
  <c r="O2" i="3"/>
  <c r="P2" i="3"/>
  <c r="Q2" i="3"/>
  <c r="R2" i="3"/>
  <c r="S2" i="3"/>
  <c r="T2" i="3"/>
  <c r="U2" i="3"/>
  <c r="K1" i="7"/>
  <c r="L1" i="7"/>
  <c r="M1" i="7"/>
  <c r="N1" i="7"/>
  <c r="O1" i="7"/>
  <c r="P1" i="7"/>
  <c r="Q1" i="7"/>
  <c r="R1" i="7"/>
  <c r="S1" i="7"/>
  <c r="T1" i="7"/>
  <c r="U1" i="7"/>
  <c r="V1" i="7"/>
  <c r="W1" i="7"/>
  <c r="K2" i="7"/>
  <c r="L2" i="7"/>
  <c r="M2" i="7"/>
  <c r="N2" i="7"/>
  <c r="O2" i="7"/>
  <c r="P2" i="7"/>
  <c r="Q2" i="7"/>
  <c r="R2" i="7"/>
  <c r="S2" i="7"/>
  <c r="T2" i="7"/>
  <c r="U2" i="7"/>
  <c r="V2" i="7"/>
  <c r="W2" i="7"/>
  <c r="M1" i="10"/>
  <c r="N1" i="10"/>
  <c r="O1" i="10"/>
  <c r="P1" i="10"/>
  <c r="Q1" i="10"/>
  <c r="R1" i="10"/>
  <c r="S1" i="10"/>
  <c r="T1" i="10"/>
  <c r="U1" i="10"/>
  <c r="V1" i="10"/>
  <c r="W1" i="10"/>
  <c r="X1" i="10"/>
  <c r="M2" i="10"/>
  <c r="N2" i="10"/>
  <c r="O2" i="10"/>
  <c r="P2" i="10"/>
  <c r="Q2" i="10"/>
  <c r="R2" i="10"/>
  <c r="S2" i="10"/>
  <c r="T2" i="10"/>
  <c r="U2" i="10"/>
  <c r="V2" i="10"/>
  <c r="W2" i="10"/>
  <c r="X2" i="10"/>
  <c r="AE2" i="10"/>
  <c r="AD2" i="10"/>
  <c r="AC2" i="10"/>
  <c r="AE2" i="7"/>
  <c r="AD2" i="7"/>
  <c r="AC2" i="7"/>
  <c r="AE2" i="3"/>
  <c r="AD2" i="3"/>
  <c r="AC2" i="3"/>
  <c r="AE2" i="14"/>
  <c r="AD2" i="14"/>
  <c r="AC2" i="14"/>
  <c r="M110" i="10"/>
  <c r="M111" i="10"/>
  <c r="M90" i="7"/>
  <c r="M91" i="7"/>
  <c r="Z10" i="14"/>
  <c r="X10" i="14"/>
  <c r="Z10" i="3"/>
  <c r="X10" i="3"/>
  <c r="Z10" i="7"/>
  <c r="X10" i="7"/>
  <c r="X10" i="10"/>
  <c r="AE1" i="14"/>
  <c r="AD1" i="14"/>
  <c r="AC1" i="14"/>
  <c r="AE1" i="3"/>
  <c r="AD1" i="3"/>
  <c r="AC1" i="3"/>
  <c r="AE1" i="7"/>
  <c r="AD1" i="7"/>
  <c r="AC1" i="7"/>
  <c r="AE1" i="10"/>
  <c r="AD1" i="10"/>
  <c r="AC1" i="10"/>
  <c r="M55" i="3"/>
  <c r="M54" i="3"/>
  <c r="AJ182" i="34"/>
  <c r="AH182" i="34"/>
  <c r="Z179" i="34"/>
  <c r="Z178" i="34"/>
  <c r="X178" i="34"/>
  <c r="W178" i="34"/>
  <c r="V178" i="34"/>
  <c r="U178" i="34"/>
  <c r="T178" i="34"/>
  <c r="S178" i="34"/>
  <c r="R178" i="34"/>
  <c r="Q178" i="34"/>
  <c r="P178" i="34"/>
  <c r="O178" i="34"/>
  <c r="N178" i="34"/>
  <c r="M178" i="34"/>
  <c r="L178" i="34"/>
  <c r="K178" i="34"/>
  <c r="J178" i="34"/>
  <c r="I178" i="34"/>
  <c r="H178" i="34"/>
  <c r="G178" i="34"/>
  <c r="F178" i="34"/>
  <c r="E178" i="34"/>
  <c r="D178" i="34"/>
  <c r="C178" i="34"/>
  <c r="Z177" i="34"/>
  <c r="X177" i="34"/>
  <c r="W177" i="34"/>
  <c r="V177" i="34"/>
  <c r="U177" i="34"/>
  <c r="T177" i="34"/>
  <c r="S177" i="34"/>
  <c r="R177" i="34"/>
  <c r="Q177" i="34"/>
  <c r="P177" i="34"/>
  <c r="O177" i="34"/>
  <c r="N177" i="34"/>
  <c r="M177" i="34"/>
  <c r="L177" i="34"/>
  <c r="K177" i="34"/>
  <c r="J177" i="34"/>
  <c r="I177" i="34"/>
  <c r="H177" i="34"/>
  <c r="G177" i="34"/>
  <c r="F177" i="34"/>
  <c r="E177" i="34"/>
  <c r="D177" i="34"/>
  <c r="C177" i="34"/>
  <c r="Z176" i="34"/>
  <c r="Z175" i="34"/>
  <c r="Z174" i="34"/>
  <c r="Z173" i="34"/>
  <c r="Z172" i="34"/>
  <c r="Z171" i="34"/>
  <c r="B170" i="34"/>
  <c r="Z170" i="34" s="1"/>
  <c r="Z169" i="34"/>
  <c r="B169" i="34"/>
  <c r="B168" i="34"/>
  <c r="Z168" i="34" s="1"/>
  <c r="B167" i="34"/>
  <c r="Z167" i="34" s="1"/>
  <c r="Z166" i="34"/>
  <c r="B166" i="34"/>
  <c r="B165" i="34"/>
  <c r="Z165" i="34" s="1"/>
  <c r="B164" i="34"/>
  <c r="Z164" i="34" s="1"/>
  <c r="Z163" i="34"/>
  <c r="B163" i="34"/>
  <c r="B162" i="34"/>
  <c r="Z162" i="34" s="1"/>
  <c r="B161" i="34"/>
  <c r="Z161" i="34" s="1"/>
  <c r="B160" i="34"/>
  <c r="Z160" i="34" s="1"/>
  <c r="B159" i="34"/>
  <c r="Z159" i="34" s="1"/>
  <c r="B158" i="34"/>
  <c r="Z158" i="34" s="1"/>
  <c r="B157" i="34"/>
  <c r="Z157" i="34" s="1"/>
  <c r="Z156" i="34"/>
  <c r="B156" i="34"/>
  <c r="B155" i="34"/>
  <c r="Z155" i="34" s="1"/>
  <c r="B154" i="34"/>
  <c r="Z154" i="34" s="1"/>
  <c r="Z153" i="34"/>
  <c r="B153" i="34"/>
  <c r="B152" i="34"/>
  <c r="Z152" i="34" s="1"/>
  <c r="Z151" i="34"/>
  <c r="B151" i="34"/>
  <c r="Z150" i="34"/>
  <c r="B150" i="34"/>
  <c r="B149" i="34"/>
  <c r="Z149" i="34" s="1"/>
  <c r="B148" i="34"/>
  <c r="Z148" i="34" s="1"/>
  <c r="Z147" i="34"/>
  <c r="B147" i="34"/>
  <c r="B146" i="34"/>
  <c r="Z146" i="34" s="1"/>
  <c r="B145" i="34"/>
  <c r="Z145" i="34" s="1"/>
  <c r="B144" i="34"/>
  <c r="Z144" i="34" s="1"/>
  <c r="B143" i="34"/>
  <c r="Z143" i="34" s="1"/>
  <c r="B142" i="34"/>
  <c r="Z142" i="34" s="1"/>
  <c r="Z141" i="34"/>
  <c r="Z140" i="34"/>
  <c r="A140" i="34"/>
  <c r="Z139" i="34"/>
  <c r="U139" i="34"/>
  <c r="D139" i="34"/>
  <c r="Z138" i="34"/>
  <c r="W138" i="34"/>
  <c r="U138" i="34"/>
  <c r="R138" i="34"/>
  <c r="H138" i="34"/>
  <c r="D138" i="34"/>
  <c r="B138" i="34"/>
  <c r="W137" i="34"/>
  <c r="U137" i="34"/>
  <c r="R137" i="34"/>
  <c r="H137" i="34"/>
  <c r="C137" i="34"/>
  <c r="B137" i="34"/>
  <c r="Z137" i="34" s="1"/>
  <c r="Z136" i="34"/>
  <c r="W136" i="34"/>
  <c r="U136" i="34"/>
  <c r="R136" i="34"/>
  <c r="H136" i="34"/>
  <c r="B136" i="34"/>
  <c r="Z135" i="34"/>
  <c r="W135" i="34"/>
  <c r="U135" i="34"/>
  <c r="R135" i="34"/>
  <c r="H135" i="34"/>
  <c r="B135" i="34"/>
  <c r="Z134" i="34"/>
  <c r="W134" i="34"/>
  <c r="U134" i="34"/>
  <c r="R134" i="34"/>
  <c r="H134" i="34"/>
  <c r="D134" i="34"/>
  <c r="B134" i="34"/>
  <c r="W133" i="34"/>
  <c r="U133" i="34"/>
  <c r="R133" i="34"/>
  <c r="H133" i="34"/>
  <c r="B133" i="34"/>
  <c r="Z133" i="34" s="1"/>
  <c r="W132" i="34"/>
  <c r="U132" i="34"/>
  <c r="R132" i="34"/>
  <c r="H132" i="34"/>
  <c r="B132" i="34"/>
  <c r="Z132" i="34" s="1"/>
  <c r="Z131" i="34"/>
  <c r="W131" i="34"/>
  <c r="U131" i="34"/>
  <c r="R131" i="34"/>
  <c r="H131" i="34"/>
  <c r="B131" i="34"/>
  <c r="W130" i="34"/>
  <c r="U130" i="34"/>
  <c r="R130" i="34"/>
  <c r="H130" i="34"/>
  <c r="B130" i="34"/>
  <c r="Z130" i="34" s="1"/>
  <c r="Z129" i="34"/>
  <c r="W129" i="34"/>
  <c r="U129" i="34"/>
  <c r="R129" i="34"/>
  <c r="H129" i="34"/>
  <c r="B129" i="34"/>
  <c r="Z128" i="34"/>
  <c r="W128" i="34"/>
  <c r="U128" i="34"/>
  <c r="R128" i="34"/>
  <c r="H128" i="34"/>
  <c r="B128" i="34"/>
  <c r="Z127" i="34"/>
  <c r="W127" i="34"/>
  <c r="U127" i="34"/>
  <c r="R127" i="34"/>
  <c r="H127" i="34"/>
  <c r="B127" i="34"/>
  <c r="Z126" i="34"/>
  <c r="W126" i="34"/>
  <c r="U126" i="34"/>
  <c r="R126" i="34"/>
  <c r="H126" i="34"/>
  <c r="B126" i="34"/>
  <c r="W125" i="34"/>
  <c r="U125" i="34"/>
  <c r="R125" i="34"/>
  <c r="H125" i="34"/>
  <c r="B125" i="34"/>
  <c r="Z125" i="34" s="1"/>
  <c r="W124" i="34"/>
  <c r="U124" i="34"/>
  <c r="R124" i="34"/>
  <c r="H124" i="34"/>
  <c r="B124" i="34"/>
  <c r="Z124" i="34" s="1"/>
  <c r="Z123" i="34"/>
  <c r="W123" i="34"/>
  <c r="U123" i="34"/>
  <c r="R123" i="34"/>
  <c r="H123" i="34"/>
  <c r="B123" i="34"/>
  <c r="Z122" i="34"/>
  <c r="W122" i="34"/>
  <c r="U122" i="34"/>
  <c r="R122" i="34"/>
  <c r="H122" i="34"/>
  <c r="E122" i="34"/>
  <c r="E131" i="34" s="1"/>
  <c r="D122" i="34"/>
  <c r="D131" i="34" s="1"/>
  <c r="B122" i="34"/>
  <c r="W121" i="34"/>
  <c r="U121" i="34"/>
  <c r="R121" i="34"/>
  <c r="H121" i="34"/>
  <c r="B121" i="34"/>
  <c r="Z121" i="34" s="1"/>
  <c r="Z120" i="34"/>
  <c r="W120" i="34"/>
  <c r="U120" i="34"/>
  <c r="R120" i="34"/>
  <c r="H120" i="34"/>
  <c r="B120" i="34"/>
  <c r="Z119" i="34"/>
  <c r="W119" i="34"/>
  <c r="U119" i="34"/>
  <c r="R119" i="34"/>
  <c r="H119" i="34"/>
  <c r="B119" i="34"/>
  <c r="Z118" i="34"/>
  <c r="W118" i="34"/>
  <c r="U118" i="34"/>
  <c r="R118" i="34"/>
  <c r="H118" i="34"/>
  <c r="B118" i="34"/>
  <c r="W117" i="34"/>
  <c r="U117" i="34"/>
  <c r="R117" i="34"/>
  <c r="H117" i="34"/>
  <c r="B117" i="34"/>
  <c r="Z117" i="34" s="1"/>
  <c r="W116" i="34"/>
  <c r="U116" i="34"/>
  <c r="R116" i="34"/>
  <c r="H116" i="34"/>
  <c r="B116" i="34"/>
  <c r="Z116" i="34" s="1"/>
  <c r="W115" i="34"/>
  <c r="U115" i="34"/>
  <c r="R115" i="34"/>
  <c r="H115" i="34"/>
  <c r="E115" i="34"/>
  <c r="E124" i="34" s="1"/>
  <c r="E133" i="34" s="1"/>
  <c r="D115" i="34"/>
  <c r="D124" i="34" s="1"/>
  <c r="D133" i="34" s="1"/>
  <c r="B115" i="34"/>
  <c r="Z115" i="34" s="1"/>
  <c r="Z114" i="34"/>
  <c r="W114" i="34"/>
  <c r="U114" i="34"/>
  <c r="R114" i="34"/>
  <c r="H114" i="34"/>
  <c r="E114" i="34"/>
  <c r="E123" i="34" s="1"/>
  <c r="E132" i="34" s="1"/>
  <c r="D114" i="34"/>
  <c r="D123" i="34" s="1"/>
  <c r="D132" i="34" s="1"/>
  <c r="B114" i="34"/>
  <c r="Z113" i="34"/>
  <c r="W113" i="34"/>
  <c r="U113" i="34"/>
  <c r="R113" i="34"/>
  <c r="H113" i="34"/>
  <c r="E113" i="34"/>
  <c r="D113" i="34"/>
  <c r="B113" i="34"/>
  <c r="Z112" i="34"/>
  <c r="W112" i="34"/>
  <c r="U112" i="34"/>
  <c r="R112" i="34"/>
  <c r="H112" i="34"/>
  <c r="B112" i="34"/>
  <c r="Z111" i="34"/>
  <c r="U111" i="34"/>
  <c r="R111" i="34"/>
  <c r="H111" i="34"/>
  <c r="B111" i="34"/>
  <c r="Z110" i="34"/>
  <c r="U110" i="34"/>
  <c r="R110" i="34"/>
  <c r="H110" i="34"/>
  <c r="D110" i="34"/>
  <c r="D119" i="34" s="1"/>
  <c r="D128" i="34" s="1"/>
  <c r="B110" i="34"/>
  <c r="U109" i="34"/>
  <c r="R109" i="34"/>
  <c r="H109" i="34"/>
  <c r="E109" i="34"/>
  <c r="E118" i="34" s="1"/>
  <c r="E127" i="34" s="1"/>
  <c r="D109" i="34"/>
  <c r="D118" i="34" s="1"/>
  <c r="D127" i="34" s="1"/>
  <c r="C109" i="34"/>
  <c r="C118" i="34" s="1"/>
  <c r="C127" i="34" s="1"/>
  <c r="B109" i="34"/>
  <c r="Z109" i="34" s="1"/>
  <c r="U108" i="34"/>
  <c r="R108" i="34"/>
  <c r="H108" i="34"/>
  <c r="D108" i="34"/>
  <c r="D117" i="34" s="1"/>
  <c r="D126" i="34" s="1"/>
  <c r="B108" i="34"/>
  <c r="Z108" i="34" s="1"/>
  <c r="Z107" i="34"/>
  <c r="U107" i="34"/>
  <c r="R107" i="34"/>
  <c r="H107" i="34"/>
  <c r="E107" i="34"/>
  <c r="E116" i="34" s="1"/>
  <c r="E125" i="34" s="1"/>
  <c r="Z106" i="34"/>
  <c r="U106" i="34"/>
  <c r="Z105" i="34"/>
  <c r="U105" i="34"/>
  <c r="Z104" i="34"/>
  <c r="U104" i="34"/>
  <c r="Z103" i="34"/>
  <c r="U103" i="34"/>
  <c r="F103" i="34"/>
  <c r="C103" i="34" s="1"/>
  <c r="E103" i="34"/>
  <c r="D103" i="34"/>
  <c r="Z102" i="34"/>
  <c r="U102" i="34"/>
  <c r="Z101" i="34"/>
  <c r="U101" i="34"/>
  <c r="Q101" i="34"/>
  <c r="O101" i="34"/>
  <c r="Z100" i="34"/>
  <c r="U100" i="34"/>
  <c r="J100" i="34"/>
  <c r="Z99" i="34"/>
  <c r="Z98" i="34"/>
  <c r="Z97" i="34"/>
  <c r="Q97" i="34"/>
  <c r="N97" i="34"/>
  <c r="A97" i="34"/>
  <c r="Z96" i="34"/>
  <c r="Z95" i="34"/>
  <c r="Z94" i="34"/>
  <c r="Z93" i="34"/>
  <c r="Z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Z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Z90" i="34"/>
  <c r="E90" i="34"/>
  <c r="Z89" i="34"/>
  <c r="Z88" i="34"/>
  <c r="Z87" i="34"/>
  <c r="Z86" i="34"/>
  <c r="E86" i="34"/>
  <c r="Z85" i="34"/>
  <c r="B84" i="34"/>
  <c r="Z84" i="34" s="1"/>
  <c r="Z83" i="34"/>
  <c r="E83" i="34"/>
  <c r="B83" i="34"/>
  <c r="Z82" i="34"/>
  <c r="B82" i="34"/>
  <c r="B81" i="34"/>
  <c r="Z81" i="34" s="1"/>
  <c r="E80" i="34"/>
  <c r="B80" i="34"/>
  <c r="Z80" i="34" s="1"/>
  <c r="Z79" i="34"/>
  <c r="E79" i="34"/>
  <c r="B79" i="34"/>
  <c r="B78" i="34"/>
  <c r="Z78" i="34" s="1"/>
  <c r="B77" i="34"/>
  <c r="Z77" i="34" s="1"/>
  <c r="E76" i="34"/>
  <c r="B76" i="34"/>
  <c r="Z76" i="34" s="1"/>
  <c r="B75" i="34"/>
  <c r="Z75" i="34" s="1"/>
  <c r="E74" i="34"/>
  <c r="B74" i="34"/>
  <c r="Z74" i="34" s="1"/>
  <c r="Z73" i="34"/>
  <c r="Z72" i="34"/>
  <c r="E72" i="34"/>
  <c r="E87" i="34" s="1"/>
  <c r="A72" i="34"/>
  <c r="Z71" i="34"/>
  <c r="U71" i="34"/>
  <c r="E71" i="34"/>
  <c r="D71" i="34"/>
  <c r="C71" i="34"/>
  <c r="Z70" i="34"/>
  <c r="W70" i="34"/>
  <c r="U70" i="34"/>
  <c r="R70" i="34"/>
  <c r="H70" i="34"/>
  <c r="E70" i="34"/>
  <c r="D70" i="34"/>
  <c r="C70" i="34"/>
  <c r="B70" i="34"/>
  <c r="Z69" i="34"/>
  <c r="W69" i="34"/>
  <c r="U69" i="34"/>
  <c r="R69" i="34"/>
  <c r="H69" i="34"/>
  <c r="B69" i="34"/>
  <c r="Z68" i="34"/>
  <c r="W68" i="34"/>
  <c r="U68" i="34"/>
  <c r="R68" i="34"/>
  <c r="H68" i="34"/>
  <c r="B68" i="34"/>
  <c r="Z67" i="34"/>
  <c r="W67" i="34"/>
  <c r="U67" i="34"/>
  <c r="R67" i="34"/>
  <c r="H67" i="34"/>
  <c r="B67" i="34"/>
  <c r="Z66" i="34"/>
  <c r="W66" i="34"/>
  <c r="U66" i="34"/>
  <c r="R66" i="34"/>
  <c r="H66" i="34"/>
  <c r="D66" i="34"/>
  <c r="B66" i="34"/>
  <c r="W65" i="34"/>
  <c r="U65" i="34"/>
  <c r="R65" i="34"/>
  <c r="H65" i="34"/>
  <c r="E65" i="34"/>
  <c r="D65" i="34"/>
  <c r="C65" i="34"/>
  <c r="B65" i="34"/>
  <c r="Z65" i="34" s="1"/>
  <c r="W64" i="34"/>
  <c r="U64" i="34"/>
  <c r="R64" i="34"/>
  <c r="H64" i="34"/>
  <c r="E64" i="34"/>
  <c r="D64" i="34"/>
  <c r="C64" i="34"/>
  <c r="B64" i="34"/>
  <c r="Z64" i="34" s="1"/>
  <c r="Z63" i="34"/>
  <c r="W63" i="34"/>
  <c r="U63" i="34"/>
  <c r="R63" i="34"/>
  <c r="H63" i="34"/>
  <c r="B63" i="34"/>
  <c r="W62" i="34"/>
  <c r="U62" i="34"/>
  <c r="R62" i="34"/>
  <c r="H62" i="34"/>
  <c r="E62" i="34"/>
  <c r="D62" i="34"/>
  <c r="C62" i="34"/>
  <c r="B62" i="34"/>
  <c r="Z62" i="34" s="1"/>
  <c r="Z61" i="34"/>
  <c r="U61" i="34"/>
  <c r="R61" i="34"/>
  <c r="H61" i="34"/>
  <c r="C61" i="34"/>
  <c r="B61" i="34"/>
  <c r="Z60" i="34"/>
  <c r="U60" i="34"/>
  <c r="R60" i="34"/>
  <c r="H60" i="34"/>
  <c r="B60" i="34"/>
  <c r="Z59" i="34"/>
  <c r="U59" i="34"/>
  <c r="R59" i="34"/>
  <c r="H59" i="34"/>
  <c r="B59" i="34"/>
  <c r="Z58" i="34"/>
  <c r="U58" i="34"/>
  <c r="R58" i="34"/>
  <c r="H58" i="34"/>
  <c r="E58" i="34"/>
  <c r="D58" i="34"/>
  <c r="B58" i="34"/>
  <c r="Z57" i="34"/>
  <c r="U57" i="34"/>
  <c r="R57" i="34"/>
  <c r="H57" i="34"/>
  <c r="Z56" i="34"/>
  <c r="U56" i="34"/>
  <c r="Z55" i="34"/>
  <c r="U55" i="34"/>
  <c r="Z54" i="34"/>
  <c r="U54" i="34"/>
  <c r="C54" i="34"/>
  <c r="Z53" i="34"/>
  <c r="U53" i="34"/>
  <c r="F53" i="34"/>
  <c r="C53" i="34" s="1"/>
  <c r="C63" i="34" s="1"/>
  <c r="E53" i="34"/>
  <c r="D53" i="34"/>
  <c r="Z52" i="34"/>
  <c r="U52" i="34"/>
  <c r="Z51" i="34"/>
  <c r="U51" i="34"/>
  <c r="Q51" i="34"/>
  <c r="O51" i="34"/>
  <c r="C51" i="34"/>
  <c r="Z50" i="34"/>
  <c r="U50" i="34"/>
  <c r="J50" i="34"/>
  <c r="C50" i="34"/>
  <c r="Z49" i="34"/>
  <c r="Z48" i="34"/>
  <c r="Z47" i="34"/>
  <c r="Q47" i="34"/>
  <c r="N47" i="34"/>
  <c r="E47" i="34"/>
  <c r="D47" i="34"/>
  <c r="C47" i="34"/>
  <c r="A47" i="34"/>
  <c r="Z46" i="34"/>
  <c r="Z45" i="34"/>
  <c r="Z44" i="34"/>
  <c r="Z43" i="34"/>
  <c r="Z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Z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Z40" i="34"/>
  <c r="Z39" i="34"/>
  <c r="C39" i="34"/>
  <c r="Z38" i="34"/>
  <c r="E38" i="34"/>
  <c r="E37" i="34"/>
  <c r="D37" i="34"/>
  <c r="C37" i="34"/>
  <c r="B37" i="34"/>
  <c r="Z37" i="34" s="1"/>
  <c r="B36" i="34"/>
  <c r="Z36" i="34" s="1"/>
  <c r="E35" i="34"/>
  <c r="D35" i="34"/>
  <c r="C35" i="34"/>
  <c r="B35" i="34"/>
  <c r="Z35" i="34" s="1"/>
  <c r="Z34" i="34"/>
  <c r="E34" i="34"/>
  <c r="B34" i="34"/>
  <c r="Z33" i="34"/>
  <c r="B33" i="34"/>
  <c r="D32" i="34"/>
  <c r="C32" i="34"/>
  <c r="B32" i="34"/>
  <c r="Z32" i="34" s="1"/>
  <c r="E31" i="34"/>
  <c r="D31" i="34"/>
  <c r="C31" i="34"/>
  <c r="B31" i="34"/>
  <c r="Z31" i="34" s="1"/>
  <c r="Z30" i="34"/>
  <c r="E30" i="34"/>
  <c r="B30" i="34"/>
  <c r="Z29" i="34"/>
  <c r="Z28" i="34"/>
  <c r="E28" i="34"/>
  <c r="D28" i="34"/>
  <c r="C28" i="34"/>
  <c r="A28" i="34"/>
  <c r="Z27" i="34"/>
  <c r="U27" i="34"/>
  <c r="Z26" i="34"/>
  <c r="W26" i="34"/>
  <c r="U26" i="34"/>
  <c r="R26" i="34"/>
  <c r="H26" i="34"/>
  <c r="E26" i="34"/>
  <c r="D26" i="34"/>
  <c r="B26" i="34"/>
  <c r="W25" i="34"/>
  <c r="U25" i="34"/>
  <c r="R25" i="34"/>
  <c r="H25" i="34"/>
  <c r="E25" i="34"/>
  <c r="D25" i="34"/>
  <c r="B25" i="34"/>
  <c r="Z25" i="34" s="1"/>
  <c r="U24" i="34"/>
  <c r="R24" i="34"/>
  <c r="H24" i="34"/>
  <c r="E24" i="34"/>
  <c r="D24" i="34"/>
  <c r="C24" i="34"/>
  <c r="B24" i="34"/>
  <c r="Z24" i="34" s="1"/>
  <c r="Z23" i="34"/>
  <c r="U23" i="34"/>
  <c r="R23" i="34"/>
  <c r="H23" i="34"/>
  <c r="E23" i="34"/>
  <c r="D23" i="34"/>
  <c r="C23" i="34"/>
  <c r="B23" i="34"/>
  <c r="Z22" i="34"/>
  <c r="W22" i="34"/>
  <c r="U22" i="34"/>
  <c r="R22" i="34"/>
  <c r="H22" i="34"/>
  <c r="E22" i="34"/>
  <c r="D22" i="34"/>
  <c r="C22" i="34"/>
  <c r="B22" i="34"/>
  <c r="W21" i="34"/>
  <c r="U21" i="34"/>
  <c r="R21" i="34"/>
  <c r="H21" i="34"/>
  <c r="C21" i="34"/>
  <c r="B21" i="34"/>
  <c r="Z20" i="34"/>
  <c r="W20" i="34"/>
  <c r="U20" i="34"/>
  <c r="R20" i="34"/>
  <c r="H20" i="34"/>
  <c r="Z19" i="34"/>
  <c r="U19" i="34"/>
  <c r="C19" i="34"/>
  <c r="Z18" i="34"/>
  <c r="U18" i="34"/>
  <c r="C18" i="34"/>
  <c r="Z17" i="34"/>
  <c r="U17" i="34"/>
  <c r="C17" i="34"/>
  <c r="Z16" i="34"/>
  <c r="U16" i="34"/>
  <c r="F16" i="34"/>
  <c r="E16" i="34"/>
  <c r="E27" i="34" s="1"/>
  <c r="D16" i="34"/>
  <c r="D27" i="34" s="1"/>
  <c r="C16" i="34"/>
  <c r="Z15" i="34"/>
  <c r="U15" i="34"/>
  <c r="C15" i="34"/>
  <c r="Z14" i="34"/>
  <c r="U14" i="34"/>
  <c r="Q14" i="34"/>
  <c r="O14" i="34"/>
  <c r="Z13" i="34"/>
  <c r="U13" i="34"/>
  <c r="W23" i="34" s="1"/>
  <c r="J13" i="34"/>
  <c r="Z12" i="34"/>
  <c r="C12" i="34"/>
  <c r="Z11" i="34"/>
  <c r="C11" i="34"/>
  <c r="Z10" i="34"/>
  <c r="Q10" i="34"/>
  <c r="N10" i="34"/>
  <c r="E10" i="34"/>
  <c r="D10" i="34"/>
  <c r="C10" i="34"/>
  <c r="A10" i="34"/>
  <c r="AI7" i="34"/>
  <c r="AI6" i="34" a="1"/>
  <c r="AI6" i="34" s="1"/>
  <c r="F6" i="34"/>
  <c r="AJ3" i="34"/>
  <c r="X3" i="34"/>
  <c r="AF2" i="34"/>
  <c r="AE2" i="34"/>
  <c r="AD2" i="34"/>
  <c r="AC2" i="34"/>
  <c r="AB2" i="34"/>
  <c r="Z2" i="34"/>
  <c r="X2" i="34"/>
  <c r="S2" i="34"/>
  <c r="R2" i="34"/>
  <c r="Q2" i="34"/>
  <c r="P2" i="34"/>
  <c r="O2" i="34"/>
  <c r="N2" i="34"/>
  <c r="M2" i="34"/>
  <c r="L2" i="34"/>
  <c r="K2" i="34"/>
  <c r="J2" i="34"/>
  <c r="I2" i="34"/>
  <c r="H2" i="34"/>
  <c r="G2" i="34"/>
  <c r="F2" i="34"/>
  <c r="E2" i="34"/>
  <c r="D2" i="34"/>
  <c r="C2" i="34"/>
  <c r="B2" i="34"/>
  <c r="A2" i="34"/>
  <c r="AJ1" i="34"/>
  <c r="AI1" i="34"/>
  <c r="AF1" i="34"/>
  <c r="AE1" i="34"/>
  <c r="AD1" i="34"/>
  <c r="AC1" i="34"/>
  <c r="AB1" i="34"/>
  <c r="Z1" i="34"/>
  <c r="X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B1" i="34"/>
  <c r="A1" i="34"/>
  <c r="R61" i="10"/>
  <c r="R60" i="10"/>
  <c r="R59" i="10"/>
  <c r="R58" i="10"/>
  <c r="R57" i="10"/>
  <c r="R56" i="10"/>
  <c r="R55" i="10"/>
  <c r="R54" i="10"/>
  <c r="R53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39" i="10"/>
  <c r="R38" i="10"/>
  <c r="R37" i="10"/>
  <c r="R36" i="10"/>
  <c r="R35" i="10"/>
  <c r="R34" i="10"/>
  <c r="R33" i="10"/>
  <c r="R32" i="10"/>
  <c r="R31" i="10"/>
  <c r="R30" i="10"/>
  <c r="R29" i="10"/>
  <c r="R28" i="10"/>
  <c r="R27" i="10"/>
  <c r="R26" i="10"/>
  <c r="R24" i="10"/>
  <c r="R23" i="10"/>
  <c r="R22" i="10"/>
  <c r="R21" i="10"/>
  <c r="R20" i="10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3" i="7"/>
  <c r="R22" i="7"/>
  <c r="R21" i="7"/>
  <c r="R20" i="7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6" i="14"/>
  <c r="R25" i="14"/>
  <c r="R24" i="14"/>
  <c r="R23" i="14"/>
  <c r="R21" i="14"/>
  <c r="H22" i="14"/>
  <c r="H21" i="14"/>
  <c r="H20" i="14"/>
  <c r="F296" i="36" l="1"/>
  <c r="D296" i="36"/>
  <c r="G296" i="36"/>
  <c r="E296" i="36"/>
  <c r="C296" i="36"/>
  <c r="E260" i="36"/>
  <c r="G260" i="36"/>
  <c r="F260" i="36"/>
  <c r="D260" i="36"/>
  <c r="C260" i="36"/>
  <c r="F240" i="36"/>
  <c r="G240" i="36"/>
  <c r="E240" i="36"/>
  <c r="D240" i="36"/>
  <c r="C240" i="36"/>
  <c r="G76" i="36"/>
  <c r="F76" i="36"/>
  <c r="E76" i="36"/>
  <c r="D76" i="36"/>
  <c r="C76" i="36"/>
  <c r="G526" i="36"/>
  <c r="F526" i="36"/>
  <c r="E526" i="36"/>
  <c r="D526" i="36"/>
  <c r="C526" i="36"/>
  <c r="G27" i="36"/>
  <c r="F27" i="36"/>
  <c r="E27" i="36"/>
  <c r="D27" i="36"/>
  <c r="C27" i="36"/>
  <c r="G535" i="36"/>
  <c r="F535" i="36"/>
  <c r="E535" i="36"/>
  <c r="D535" i="36"/>
  <c r="C535" i="36"/>
  <c r="E374" i="36"/>
  <c r="D374" i="36"/>
  <c r="G374" i="36"/>
  <c r="F374" i="36"/>
  <c r="C374" i="36"/>
  <c r="F182" i="36"/>
  <c r="D182" i="36"/>
  <c r="C182" i="36"/>
  <c r="G182" i="36"/>
  <c r="E182" i="36"/>
  <c r="G178" i="36"/>
  <c r="F178" i="36"/>
  <c r="E178" i="36"/>
  <c r="D178" i="36"/>
  <c r="C178" i="36"/>
  <c r="G20" i="36"/>
  <c r="F20" i="36"/>
  <c r="E20" i="36"/>
  <c r="D20" i="36"/>
  <c r="C20" i="36"/>
  <c r="G26" i="36"/>
  <c r="F26" i="36"/>
  <c r="E26" i="36"/>
  <c r="D26" i="36"/>
  <c r="C26" i="36"/>
  <c r="G100" i="36"/>
  <c r="E100" i="36"/>
  <c r="F100" i="36"/>
  <c r="D100" i="36"/>
  <c r="C100" i="36"/>
  <c r="I746" i="36"/>
  <c r="I730" i="36"/>
  <c r="I714" i="36"/>
  <c r="I694" i="36"/>
  <c r="I735" i="36"/>
  <c r="I719" i="36"/>
  <c r="I697" i="36"/>
  <c r="I740" i="36"/>
  <c r="I724" i="36"/>
  <c r="I709" i="36"/>
  <c r="I705" i="36"/>
  <c r="I701" i="36"/>
  <c r="I687" i="36"/>
  <c r="I745" i="36"/>
  <c r="I729" i="36"/>
  <c r="I713" i="36"/>
  <c r="I686" i="36"/>
  <c r="I734" i="36"/>
  <c r="I718" i="36"/>
  <c r="I739" i="36"/>
  <c r="I723" i="36"/>
  <c r="I700" i="36"/>
  <c r="I693" i="36"/>
  <c r="I685" i="36"/>
  <c r="I744" i="36"/>
  <c r="I728" i="36"/>
  <c r="I712" i="36"/>
  <c r="I708" i="36"/>
  <c r="I704" i="36"/>
  <c r="I696" i="36"/>
  <c r="I684" i="36"/>
  <c r="I733" i="36"/>
  <c r="I717" i="36"/>
  <c r="I683" i="36"/>
  <c r="I738" i="36"/>
  <c r="I722" i="36"/>
  <c r="I699" i="36"/>
  <c r="I743" i="36"/>
  <c r="I727" i="36"/>
  <c r="I732" i="36"/>
  <c r="I716" i="36"/>
  <c r="I711" i="36"/>
  <c r="I707" i="36"/>
  <c r="I703" i="36"/>
  <c r="I692" i="36"/>
  <c r="I682" i="36"/>
  <c r="I737" i="36"/>
  <c r="I721" i="36"/>
  <c r="I695" i="36"/>
  <c r="I691" i="36"/>
  <c r="I742" i="36"/>
  <c r="I726" i="36"/>
  <c r="I698" i="36"/>
  <c r="I690" i="36"/>
  <c r="I731" i="36"/>
  <c r="I715" i="36"/>
  <c r="I689" i="36"/>
  <c r="I725" i="36"/>
  <c r="I741" i="36"/>
  <c r="I710" i="36"/>
  <c r="I702" i="36"/>
  <c r="I736" i="36"/>
  <c r="I720" i="36"/>
  <c r="I706" i="36"/>
  <c r="F637" i="36"/>
  <c r="D637" i="36"/>
  <c r="G637" i="36"/>
  <c r="E637" i="36"/>
  <c r="C637" i="36"/>
  <c r="G643" i="36"/>
  <c r="F643" i="36"/>
  <c r="D643" i="36"/>
  <c r="C643" i="36"/>
  <c r="E643" i="36"/>
  <c r="E427" i="36"/>
  <c r="C427" i="36"/>
  <c r="G427" i="36"/>
  <c r="F427" i="36"/>
  <c r="D427" i="36"/>
  <c r="F440" i="36"/>
  <c r="E440" i="36"/>
  <c r="D440" i="36"/>
  <c r="C440" i="36"/>
  <c r="G440" i="36"/>
  <c r="G365" i="36"/>
  <c r="F365" i="36"/>
  <c r="D365" i="36"/>
  <c r="C365" i="36"/>
  <c r="E365" i="36"/>
  <c r="D294" i="36"/>
  <c r="F294" i="36"/>
  <c r="C294" i="36"/>
  <c r="G294" i="36"/>
  <c r="E294" i="36"/>
  <c r="F83" i="36"/>
  <c r="C83" i="36"/>
  <c r="E83" i="36"/>
  <c r="G83" i="36"/>
  <c r="D83" i="36"/>
  <c r="F30" i="36"/>
  <c r="E30" i="36"/>
  <c r="D30" i="36"/>
  <c r="C30" i="36"/>
  <c r="G30" i="36"/>
  <c r="G37" i="36"/>
  <c r="F37" i="36"/>
  <c r="E37" i="36"/>
  <c r="D37" i="36"/>
  <c r="C37" i="36"/>
  <c r="D66" i="36"/>
  <c r="G66" i="36"/>
  <c r="F66" i="36"/>
  <c r="E66" i="36"/>
  <c r="C66" i="36"/>
  <c r="C86" i="36"/>
  <c r="G86" i="36"/>
  <c r="F86" i="36"/>
  <c r="E86" i="36"/>
  <c r="D86" i="36"/>
  <c r="F520" i="36"/>
  <c r="E520" i="36"/>
  <c r="D520" i="36"/>
  <c r="G520" i="36"/>
  <c r="C520" i="36"/>
  <c r="G425" i="36"/>
  <c r="E425" i="36"/>
  <c r="D425" i="36"/>
  <c r="F425" i="36"/>
  <c r="C425" i="36"/>
  <c r="G430" i="36"/>
  <c r="E430" i="36"/>
  <c r="F430" i="36"/>
  <c r="D430" i="36"/>
  <c r="C430" i="36"/>
  <c r="E38" i="36"/>
  <c r="D38" i="36"/>
  <c r="C38" i="36"/>
  <c r="G38" i="36"/>
  <c r="F38" i="36"/>
  <c r="D133" i="36"/>
  <c r="C133" i="36"/>
  <c r="G133" i="36"/>
  <c r="F133" i="36"/>
  <c r="E133" i="36"/>
  <c r="C146" i="36"/>
  <c r="E146" i="36"/>
  <c r="D146" i="36"/>
  <c r="G146" i="36"/>
  <c r="F146" i="36"/>
  <c r="F170" i="36"/>
  <c r="D170" i="36"/>
  <c r="C170" i="36"/>
  <c r="G170" i="36"/>
  <c r="E170" i="36"/>
  <c r="G17" i="36"/>
  <c r="G6" i="36" s="1"/>
  <c r="F17" i="36"/>
  <c r="F6" i="36" s="1"/>
  <c r="E17" i="36"/>
  <c r="E6" i="36" s="1"/>
  <c r="D17" i="36"/>
  <c r="D6" i="36" s="1"/>
  <c r="C17" i="36"/>
  <c r="C6" i="36" s="1"/>
  <c r="B6" i="36"/>
  <c r="G42" i="36"/>
  <c r="F42" i="36"/>
  <c r="E42" i="36"/>
  <c r="D42" i="36"/>
  <c r="C42" i="36"/>
  <c r="G75" i="36"/>
  <c r="F75" i="36"/>
  <c r="E75" i="36"/>
  <c r="D75" i="36"/>
  <c r="C75" i="36"/>
  <c r="C295" i="36"/>
  <c r="F295" i="36"/>
  <c r="D295" i="36"/>
  <c r="G295" i="36"/>
  <c r="E295" i="36"/>
  <c r="D305" i="36"/>
  <c r="E305" i="36"/>
  <c r="G305" i="36"/>
  <c r="F305" i="36"/>
  <c r="C305" i="36"/>
  <c r="G328" i="36"/>
  <c r="F328" i="36"/>
  <c r="E328" i="36"/>
  <c r="D328" i="36"/>
  <c r="C328" i="36"/>
  <c r="G34" i="36"/>
  <c r="F34" i="36"/>
  <c r="E34" i="36"/>
  <c r="D34" i="36"/>
  <c r="C34" i="36"/>
  <c r="F627" i="36"/>
  <c r="G627" i="36"/>
  <c r="E627" i="36"/>
  <c r="D627" i="36"/>
  <c r="C627" i="36"/>
  <c r="C160" i="36"/>
  <c r="G160" i="36"/>
  <c r="F160" i="36"/>
  <c r="E160" i="36"/>
  <c r="D160" i="36"/>
  <c r="G21" i="36"/>
  <c r="F21" i="36"/>
  <c r="E21" i="36"/>
  <c r="D21" i="36"/>
  <c r="C21" i="36"/>
  <c r="D74" i="36"/>
  <c r="G74" i="36"/>
  <c r="F74" i="36"/>
  <c r="E74" i="36"/>
  <c r="C74" i="36"/>
  <c r="I870" i="36"/>
  <c r="I866" i="36"/>
  <c r="I862" i="36"/>
  <c r="I858" i="36"/>
  <c r="I854" i="36"/>
  <c r="I850" i="36"/>
  <c r="I839" i="36"/>
  <c r="I874" i="36"/>
  <c r="I842" i="36"/>
  <c r="I826" i="36"/>
  <c r="I845" i="36"/>
  <c r="I829" i="36"/>
  <c r="I832" i="36"/>
  <c r="I819" i="36"/>
  <c r="I873" i="36"/>
  <c r="I869" i="36"/>
  <c r="I865" i="36"/>
  <c r="I861" i="36"/>
  <c r="I857" i="36"/>
  <c r="I853" i="36"/>
  <c r="I849" i="36"/>
  <c r="I835" i="36"/>
  <c r="I818" i="36"/>
  <c r="I878" i="36"/>
  <c r="I838" i="36"/>
  <c r="I841" i="36"/>
  <c r="I825" i="36"/>
  <c r="I817" i="36"/>
  <c r="I844" i="36"/>
  <c r="I828" i="36"/>
  <c r="I816" i="36"/>
  <c r="I877" i="36"/>
  <c r="I872" i="36"/>
  <c r="I868" i="36"/>
  <c r="I864" i="36"/>
  <c r="I860" i="36"/>
  <c r="I856" i="36"/>
  <c r="I852" i="36"/>
  <c r="I848" i="36"/>
  <c r="I831" i="36"/>
  <c r="I815" i="36"/>
  <c r="I834" i="36"/>
  <c r="I837" i="36"/>
  <c r="I876" i="36"/>
  <c r="I847" i="36"/>
  <c r="I840" i="36"/>
  <c r="I824" i="36"/>
  <c r="I814" i="36"/>
  <c r="I871" i="36"/>
  <c r="I867" i="36"/>
  <c r="I863" i="36"/>
  <c r="I859" i="36"/>
  <c r="I855" i="36"/>
  <c r="I851" i="36"/>
  <c r="I843" i="36"/>
  <c r="I827" i="36"/>
  <c r="I823" i="36"/>
  <c r="I830" i="36"/>
  <c r="I822" i="36"/>
  <c r="I836" i="36"/>
  <c r="I875" i="36"/>
  <c r="I846" i="36"/>
  <c r="I821" i="36"/>
  <c r="I833" i="36"/>
  <c r="E638" i="36"/>
  <c r="C638" i="36"/>
  <c r="G638" i="36"/>
  <c r="F638" i="36"/>
  <c r="D638" i="36"/>
  <c r="G542" i="36"/>
  <c r="F542" i="36"/>
  <c r="E542" i="36"/>
  <c r="C542" i="36"/>
  <c r="D542" i="36"/>
  <c r="G559" i="36"/>
  <c r="F559" i="36"/>
  <c r="E559" i="36"/>
  <c r="D559" i="36"/>
  <c r="C559" i="36"/>
  <c r="C376" i="36"/>
  <c r="G376" i="36"/>
  <c r="F376" i="36"/>
  <c r="E376" i="36"/>
  <c r="D376" i="36"/>
  <c r="G239" i="36"/>
  <c r="F239" i="36"/>
  <c r="E239" i="36"/>
  <c r="D239" i="36"/>
  <c r="C239" i="36"/>
  <c r="C152" i="36"/>
  <c r="G152" i="36"/>
  <c r="F152" i="36"/>
  <c r="E152" i="36"/>
  <c r="D152" i="36"/>
  <c r="G161" i="36"/>
  <c r="F161" i="36"/>
  <c r="E161" i="36"/>
  <c r="D161" i="36"/>
  <c r="C161" i="36"/>
  <c r="BF189" i="36"/>
  <c r="BH190" i="36"/>
  <c r="BF190" i="36" s="1"/>
  <c r="G36" i="36"/>
  <c r="F36" i="36"/>
  <c r="E36" i="36"/>
  <c r="D36" i="36"/>
  <c r="C36" i="36"/>
  <c r="G300" i="36"/>
  <c r="D300" i="36"/>
  <c r="F300" i="36"/>
  <c r="E300" i="36"/>
  <c r="C300" i="36"/>
  <c r="D82" i="36"/>
  <c r="E82" i="36"/>
  <c r="F82" i="36"/>
  <c r="G82" i="36"/>
  <c r="C82" i="36"/>
  <c r="C70" i="36"/>
  <c r="G70" i="36"/>
  <c r="F70" i="36"/>
  <c r="E70" i="36"/>
  <c r="D70" i="36"/>
  <c r="G332" i="36"/>
  <c r="F332" i="36"/>
  <c r="E332" i="36"/>
  <c r="D332" i="36"/>
  <c r="C332" i="36"/>
  <c r="G67" i="36"/>
  <c r="F67" i="36"/>
  <c r="E67" i="36"/>
  <c r="D67" i="36"/>
  <c r="C67" i="36"/>
  <c r="G606" i="36"/>
  <c r="F606" i="36"/>
  <c r="E606" i="36"/>
  <c r="D606" i="36"/>
  <c r="C606" i="36"/>
  <c r="G558" i="36"/>
  <c r="F558" i="36"/>
  <c r="E558" i="36"/>
  <c r="D558" i="36"/>
  <c r="C558" i="36"/>
  <c r="C327" i="36"/>
  <c r="G327" i="36"/>
  <c r="F327" i="36"/>
  <c r="E327" i="36"/>
  <c r="D327" i="36"/>
  <c r="D268" i="36"/>
  <c r="C268" i="36"/>
  <c r="G268" i="36"/>
  <c r="F268" i="36"/>
  <c r="E268" i="36"/>
  <c r="C78" i="36"/>
  <c r="F78" i="36"/>
  <c r="G78" i="36"/>
  <c r="E78" i="36"/>
  <c r="D78" i="36"/>
  <c r="E134" i="36"/>
  <c r="D134" i="36"/>
  <c r="C134" i="36"/>
  <c r="G134" i="36"/>
  <c r="F134" i="36"/>
  <c r="G59" i="36"/>
  <c r="F59" i="36"/>
  <c r="E59" i="36"/>
  <c r="D59" i="36"/>
  <c r="C59" i="36"/>
  <c r="E85" i="36"/>
  <c r="D85" i="36"/>
  <c r="G85" i="36"/>
  <c r="F85" i="36"/>
  <c r="C85" i="36"/>
  <c r="E250" i="36"/>
  <c r="D250" i="36"/>
  <c r="G250" i="36"/>
  <c r="F250" i="36"/>
  <c r="C250" i="36"/>
  <c r="G213" i="36"/>
  <c r="F213" i="36"/>
  <c r="E213" i="36"/>
  <c r="D213" i="36"/>
  <c r="C213" i="36"/>
  <c r="D31" i="36"/>
  <c r="C31" i="36"/>
  <c r="F31" i="36"/>
  <c r="G31" i="36"/>
  <c r="E31" i="36"/>
  <c r="G28" i="36"/>
  <c r="F28" i="36"/>
  <c r="E28" i="36"/>
  <c r="D28" i="36"/>
  <c r="C28" i="36"/>
  <c r="G137" i="36"/>
  <c r="F137" i="36"/>
  <c r="E137" i="36"/>
  <c r="C137" i="36"/>
  <c r="D137" i="36"/>
  <c r="G439" i="36"/>
  <c r="F439" i="36"/>
  <c r="E439" i="36"/>
  <c r="D439" i="36"/>
  <c r="C439" i="36"/>
  <c r="G471" i="36"/>
  <c r="F471" i="36"/>
  <c r="E471" i="36"/>
  <c r="D471" i="36"/>
  <c r="C471" i="36"/>
  <c r="G307" i="36"/>
  <c r="F307" i="36"/>
  <c r="E307" i="36"/>
  <c r="D307" i="36"/>
  <c r="C307" i="36"/>
  <c r="F449" i="36"/>
  <c r="E449" i="36"/>
  <c r="D449" i="36"/>
  <c r="C449" i="36"/>
  <c r="G449" i="36"/>
  <c r="D58" i="36"/>
  <c r="G58" i="36"/>
  <c r="F58" i="36"/>
  <c r="E58" i="36"/>
  <c r="C58" i="36"/>
  <c r="G408" i="35"/>
  <c r="F408" i="35"/>
  <c r="E408" i="35"/>
  <c r="D408" i="35"/>
  <c r="C408" i="35"/>
  <c r="E218" i="35"/>
  <c r="D218" i="35"/>
  <c r="G218" i="35"/>
  <c r="F218" i="35"/>
  <c r="C218" i="35"/>
  <c r="G31" i="35"/>
  <c r="F31" i="35"/>
  <c r="E31" i="35"/>
  <c r="D31" i="35"/>
  <c r="C31" i="35"/>
  <c r="E444" i="35"/>
  <c r="D444" i="35"/>
  <c r="C444" i="35"/>
  <c r="G444" i="35"/>
  <c r="F444" i="35"/>
  <c r="D208" i="35"/>
  <c r="G208" i="35"/>
  <c r="C208" i="35"/>
  <c r="F208" i="35"/>
  <c r="E208" i="35"/>
  <c r="D64" i="35"/>
  <c r="E64" i="35"/>
  <c r="C64" i="35"/>
  <c r="G64" i="35"/>
  <c r="F64" i="35"/>
  <c r="C420" i="35"/>
  <c r="G420" i="35"/>
  <c r="F420" i="35"/>
  <c r="E420" i="35"/>
  <c r="D420" i="35"/>
  <c r="C172" i="35"/>
  <c r="G172" i="35"/>
  <c r="F172" i="35"/>
  <c r="E172" i="35"/>
  <c r="D172" i="35"/>
  <c r="G421" i="35"/>
  <c r="F421" i="35"/>
  <c r="E421" i="35"/>
  <c r="D421" i="35"/>
  <c r="C421" i="35"/>
  <c r="G466" i="35"/>
  <c r="F466" i="35"/>
  <c r="E466" i="35"/>
  <c r="D466" i="35"/>
  <c r="C466" i="35"/>
  <c r="F212" i="35"/>
  <c r="E212" i="35"/>
  <c r="D212" i="35"/>
  <c r="C212" i="35"/>
  <c r="G212" i="35"/>
  <c r="D65" i="35"/>
  <c r="C65" i="35"/>
  <c r="G65" i="35"/>
  <c r="F65" i="35"/>
  <c r="E65" i="35"/>
  <c r="E85" i="35"/>
  <c r="D85" i="35"/>
  <c r="G85" i="35"/>
  <c r="F85" i="35"/>
  <c r="C85" i="35"/>
  <c r="G32" i="35"/>
  <c r="F32" i="35"/>
  <c r="E32" i="35"/>
  <c r="D32" i="35"/>
  <c r="C32" i="35"/>
  <c r="F114" i="35"/>
  <c r="C114" i="35"/>
  <c r="G114" i="35"/>
  <c r="E114" i="35"/>
  <c r="D114" i="35"/>
  <c r="G405" i="35"/>
  <c r="F405" i="35"/>
  <c r="E405" i="35"/>
  <c r="D405" i="35"/>
  <c r="C405" i="35"/>
  <c r="C20" i="35"/>
  <c r="G20" i="35"/>
  <c r="F20" i="35"/>
  <c r="E20" i="35"/>
  <c r="D20" i="35"/>
  <c r="G412" i="35"/>
  <c r="F412" i="35"/>
  <c r="E412" i="35"/>
  <c r="D412" i="35"/>
  <c r="C412" i="35"/>
  <c r="G455" i="35"/>
  <c r="F455" i="35"/>
  <c r="E455" i="35"/>
  <c r="D455" i="35"/>
  <c r="C455" i="35"/>
  <c r="F183" i="35"/>
  <c r="C183" i="35"/>
  <c r="G183" i="35"/>
  <c r="E183" i="35"/>
  <c r="D183" i="35"/>
  <c r="F125" i="35"/>
  <c r="G125" i="35"/>
  <c r="E125" i="35"/>
  <c r="D125" i="35"/>
  <c r="C125" i="35"/>
  <c r="E63" i="35"/>
  <c r="G63" i="35"/>
  <c r="F63" i="35"/>
  <c r="D63" i="35"/>
  <c r="C63" i="35"/>
  <c r="D211" i="35"/>
  <c r="C211" i="35"/>
  <c r="G211" i="35"/>
  <c r="F211" i="35"/>
  <c r="E211" i="35"/>
  <c r="G404" i="35"/>
  <c r="E404" i="35"/>
  <c r="D404" i="35"/>
  <c r="C404" i="35"/>
  <c r="F404" i="35"/>
  <c r="G467" i="35"/>
  <c r="F467" i="35"/>
  <c r="E467" i="35"/>
  <c r="D467" i="35"/>
  <c r="C467" i="35"/>
  <c r="G446" i="35"/>
  <c r="F446" i="35"/>
  <c r="E446" i="35"/>
  <c r="D446" i="35"/>
  <c r="C446" i="35"/>
  <c r="C128" i="35"/>
  <c r="G128" i="35"/>
  <c r="F128" i="35"/>
  <c r="E128" i="35"/>
  <c r="D128" i="35"/>
  <c r="G225" i="35"/>
  <c r="C225" i="35"/>
  <c r="F225" i="35"/>
  <c r="E225" i="35"/>
  <c r="D225" i="35"/>
  <c r="G271" i="35"/>
  <c r="F271" i="35"/>
  <c r="E271" i="35"/>
  <c r="D271" i="35"/>
  <c r="C271" i="35"/>
  <c r="D111" i="35"/>
  <c r="G111" i="35"/>
  <c r="F111" i="35"/>
  <c r="E111" i="35"/>
  <c r="C111" i="35"/>
  <c r="F83" i="35"/>
  <c r="E83" i="35"/>
  <c r="G83" i="35"/>
  <c r="C83" i="35"/>
  <c r="D83" i="35"/>
  <c r="G315" i="35"/>
  <c r="F315" i="35"/>
  <c r="E315" i="35"/>
  <c r="D315" i="35"/>
  <c r="C315" i="35"/>
  <c r="C78" i="35"/>
  <c r="G78" i="35"/>
  <c r="F78" i="35"/>
  <c r="E78" i="35"/>
  <c r="D78" i="35"/>
  <c r="E71" i="35"/>
  <c r="G71" i="35"/>
  <c r="F71" i="35"/>
  <c r="D71" i="35"/>
  <c r="C71" i="35"/>
  <c r="F217" i="35"/>
  <c r="G217" i="35"/>
  <c r="C217" i="35"/>
  <c r="E217" i="35"/>
  <c r="D217" i="35"/>
  <c r="C456" i="35"/>
  <c r="G456" i="35"/>
  <c r="F456" i="35"/>
  <c r="E456" i="35"/>
  <c r="D456" i="35"/>
  <c r="G321" i="35"/>
  <c r="F321" i="35"/>
  <c r="E321" i="35"/>
  <c r="D321" i="35"/>
  <c r="C321" i="35"/>
  <c r="G308" i="35"/>
  <c r="F308" i="35"/>
  <c r="D308" i="35"/>
  <c r="E308" i="35"/>
  <c r="C308" i="35"/>
  <c r="G15" i="35"/>
  <c r="F15" i="35"/>
  <c r="E15" i="35"/>
  <c r="D15" i="35"/>
  <c r="C15" i="35"/>
  <c r="G74" i="35"/>
  <c r="F74" i="35"/>
  <c r="E74" i="35"/>
  <c r="D74" i="35"/>
  <c r="C74" i="35"/>
  <c r="C464" i="35"/>
  <c r="G464" i="35"/>
  <c r="F464" i="35"/>
  <c r="E464" i="35"/>
  <c r="D464" i="35"/>
  <c r="G477" i="35"/>
  <c r="F477" i="35"/>
  <c r="E477" i="35"/>
  <c r="D477" i="35"/>
  <c r="C477" i="35"/>
  <c r="F434" i="35"/>
  <c r="E434" i="35"/>
  <c r="D434" i="35"/>
  <c r="C434" i="35"/>
  <c r="G434" i="35"/>
  <c r="G84" i="35"/>
  <c r="F84" i="35"/>
  <c r="D84" i="35"/>
  <c r="C84" i="35"/>
  <c r="E84" i="35"/>
  <c r="D61" i="35"/>
  <c r="G61" i="35"/>
  <c r="F61" i="35"/>
  <c r="E61" i="35"/>
  <c r="C61" i="35"/>
  <c r="E322" i="35"/>
  <c r="D322" i="35"/>
  <c r="C322" i="35"/>
  <c r="G322" i="35"/>
  <c r="F322" i="35"/>
  <c r="C428" i="35"/>
  <c r="G428" i="35"/>
  <c r="F428" i="35"/>
  <c r="E428" i="35"/>
  <c r="D428" i="35"/>
  <c r="G134" i="35"/>
  <c r="D134" i="35"/>
  <c r="F134" i="35"/>
  <c r="E134" i="35"/>
  <c r="C134" i="35"/>
  <c r="D26" i="35"/>
  <c r="C26" i="35"/>
  <c r="F26" i="35"/>
  <c r="E26" i="35"/>
  <c r="G26" i="35"/>
  <c r="G23" i="35"/>
  <c r="F23" i="35"/>
  <c r="E23" i="35"/>
  <c r="D23" i="35"/>
  <c r="C23" i="35"/>
  <c r="D319" i="35"/>
  <c r="C319" i="35"/>
  <c r="E319" i="35"/>
  <c r="G319" i="35"/>
  <c r="F319" i="35"/>
  <c r="B367" i="35"/>
  <c r="G240" i="35"/>
  <c r="F240" i="35"/>
  <c r="E240" i="35"/>
  <c r="D240" i="35"/>
  <c r="C240" i="35"/>
  <c r="B470" i="35"/>
  <c r="E272" i="35"/>
  <c r="D272" i="35"/>
  <c r="C272" i="35"/>
  <c r="G272" i="35"/>
  <c r="F272" i="35"/>
  <c r="G209" i="35"/>
  <c r="F209" i="35"/>
  <c r="E209" i="35"/>
  <c r="D209" i="35"/>
  <c r="C209" i="35"/>
  <c r="K147" i="35"/>
  <c r="K143" i="35"/>
  <c r="K139" i="35"/>
  <c r="K149" i="35"/>
  <c r="K152" i="35"/>
  <c r="K148" i="35"/>
  <c r="K150" i="35"/>
  <c r="K146" i="35"/>
  <c r="K144" i="35"/>
  <c r="K137" i="35"/>
  <c r="K142" i="35"/>
  <c r="K140" i="35"/>
  <c r="K151" i="35"/>
  <c r="K145" i="35"/>
  <c r="K138" i="35"/>
  <c r="K141" i="35"/>
  <c r="K136" i="35"/>
  <c r="G131" i="35"/>
  <c r="F131" i="35"/>
  <c r="E131" i="35"/>
  <c r="D131" i="35"/>
  <c r="C131" i="35"/>
  <c r="G27" i="35"/>
  <c r="F27" i="35"/>
  <c r="D27" i="35"/>
  <c r="E27" i="35"/>
  <c r="C27" i="35"/>
  <c r="K54" i="35"/>
  <c r="K51" i="35"/>
  <c r="K47" i="35"/>
  <c r="K43" i="35"/>
  <c r="K39" i="35"/>
  <c r="K48" i="35"/>
  <c r="K44" i="35"/>
  <c r="K40" i="35"/>
  <c r="K52" i="35"/>
  <c r="K53" i="35"/>
  <c r="K49" i="35"/>
  <c r="K45" i="35"/>
  <c r="K41" i="35"/>
  <c r="K50" i="35"/>
  <c r="K46" i="35"/>
  <c r="K42" i="35"/>
  <c r="K38" i="35"/>
  <c r="G36" i="35"/>
  <c r="F36" i="35"/>
  <c r="E36" i="35"/>
  <c r="D36" i="35"/>
  <c r="C36" i="35"/>
  <c r="C340" i="35"/>
  <c r="F340" i="35"/>
  <c r="G340" i="35"/>
  <c r="E340" i="35"/>
  <c r="D340" i="35"/>
  <c r="G415" i="35"/>
  <c r="F415" i="35"/>
  <c r="E415" i="35"/>
  <c r="D415" i="35"/>
  <c r="C415" i="35"/>
  <c r="T410" i="35"/>
  <c r="W409" i="35"/>
  <c r="D463" i="35"/>
  <c r="C463" i="35"/>
  <c r="G463" i="35"/>
  <c r="F463" i="35"/>
  <c r="E463" i="35"/>
  <c r="C323" i="35"/>
  <c r="G323" i="35"/>
  <c r="F323" i="35"/>
  <c r="E323" i="35"/>
  <c r="D323" i="35"/>
  <c r="D310" i="35"/>
  <c r="C310" i="35"/>
  <c r="G310" i="35"/>
  <c r="F310" i="35"/>
  <c r="E310" i="35"/>
  <c r="F291" i="35"/>
  <c r="E291" i="35"/>
  <c r="G291" i="35"/>
  <c r="D291" i="35"/>
  <c r="C291" i="35"/>
  <c r="G232" i="35"/>
  <c r="F232" i="35"/>
  <c r="E232" i="35"/>
  <c r="D232" i="35"/>
  <c r="C232" i="35"/>
  <c r="E171" i="35"/>
  <c r="D171" i="35"/>
  <c r="G171" i="35"/>
  <c r="F171" i="35"/>
  <c r="C171" i="35"/>
  <c r="T263" i="35"/>
  <c r="W262" i="35"/>
  <c r="I194" i="35"/>
  <c r="I190" i="35"/>
  <c r="B190" i="35" s="1"/>
  <c r="I186" i="35"/>
  <c r="B186" i="35" s="1"/>
  <c r="I201" i="35"/>
  <c r="B201" i="35" s="1"/>
  <c r="I198" i="35"/>
  <c r="B198" i="35" s="1"/>
  <c r="I195" i="35"/>
  <c r="I191" i="35"/>
  <c r="I187" i="35"/>
  <c r="I199" i="35"/>
  <c r="B199" i="35" s="1"/>
  <c r="I200" i="35"/>
  <c r="B200" i="35" s="1"/>
  <c r="I193" i="35"/>
  <c r="I189" i="35"/>
  <c r="B189" i="35" s="1"/>
  <c r="I185" i="35"/>
  <c r="B185" i="35" s="1"/>
  <c r="I188" i="35"/>
  <c r="B188" i="35" s="1"/>
  <c r="I197" i="35"/>
  <c r="B197" i="35" s="1"/>
  <c r="I196" i="35"/>
  <c r="B184" i="35"/>
  <c r="I192" i="35"/>
  <c r="E167" i="35"/>
  <c r="G167" i="35"/>
  <c r="F167" i="35"/>
  <c r="D167" i="35"/>
  <c r="C167" i="35"/>
  <c r="G124" i="35"/>
  <c r="F124" i="35"/>
  <c r="E124" i="35"/>
  <c r="D124" i="35"/>
  <c r="C124" i="35"/>
  <c r="E112" i="35"/>
  <c r="D112" i="35"/>
  <c r="G112" i="35"/>
  <c r="F112" i="35"/>
  <c r="C112" i="35"/>
  <c r="B30" i="35"/>
  <c r="F175" i="35"/>
  <c r="C175" i="35"/>
  <c r="G175" i="35"/>
  <c r="E175" i="35"/>
  <c r="D175" i="35"/>
  <c r="G181" i="35"/>
  <c r="F181" i="35"/>
  <c r="E181" i="35"/>
  <c r="D181" i="35"/>
  <c r="C181" i="35"/>
  <c r="G70" i="35"/>
  <c r="F70" i="35"/>
  <c r="E70" i="35"/>
  <c r="D70" i="35"/>
  <c r="C70" i="35"/>
  <c r="G273" i="35"/>
  <c r="C273" i="35"/>
  <c r="D273" i="35"/>
  <c r="F273" i="35"/>
  <c r="E273" i="35"/>
  <c r="U71" i="35"/>
  <c r="U85" i="35" s="1"/>
  <c r="T85" i="35"/>
  <c r="G123" i="35"/>
  <c r="F123" i="35"/>
  <c r="E123" i="35"/>
  <c r="D123" i="35"/>
  <c r="C123" i="35"/>
  <c r="I489" i="35"/>
  <c r="B489" i="35" s="1"/>
  <c r="I485" i="35"/>
  <c r="I481" i="35"/>
  <c r="B481" i="35" s="1"/>
  <c r="I493" i="35"/>
  <c r="B493" i="35" s="1"/>
  <c r="I490" i="35"/>
  <c r="B490" i="35" s="1"/>
  <c r="I486" i="35"/>
  <c r="B486" i="35" s="1"/>
  <c r="I482" i="35"/>
  <c r="B482" i="35" s="1"/>
  <c r="I494" i="35"/>
  <c r="B494" i="35" s="1"/>
  <c r="I487" i="35"/>
  <c r="B487" i="35" s="1"/>
  <c r="I483" i="35"/>
  <c r="B483" i="35" s="1"/>
  <c r="I479" i="35"/>
  <c r="B479" i="35" s="1"/>
  <c r="I491" i="35"/>
  <c r="B491" i="35" s="1"/>
  <c r="I488" i="35"/>
  <c r="B488" i="35" s="1"/>
  <c r="I484" i="35"/>
  <c r="I480" i="35"/>
  <c r="B480" i="35" s="1"/>
  <c r="I495" i="35"/>
  <c r="B495" i="35" s="1"/>
  <c r="I492" i="35"/>
  <c r="B492" i="35" s="1"/>
  <c r="G324" i="35"/>
  <c r="F324" i="35"/>
  <c r="E324" i="35"/>
  <c r="C324" i="35"/>
  <c r="D324" i="35"/>
  <c r="G129" i="35"/>
  <c r="F129" i="35"/>
  <c r="E129" i="35"/>
  <c r="D129" i="35"/>
  <c r="C129" i="35"/>
  <c r="G192" i="35"/>
  <c r="F192" i="35"/>
  <c r="E192" i="35"/>
  <c r="D192" i="35"/>
  <c r="C192" i="35"/>
  <c r="E21" i="35"/>
  <c r="D21" i="35"/>
  <c r="C21" i="35"/>
  <c r="G21" i="35"/>
  <c r="F21" i="35"/>
  <c r="G28" i="35"/>
  <c r="F28" i="35"/>
  <c r="E28" i="35"/>
  <c r="D28" i="35"/>
  <c r="C28" i="35"/>
  <c r="J347" i="35"/>
  <c r="J340" i="35"/>
  <c r="J336" i="35"/>
  <c r="J332" i="35"/>
  <c r="J348" i="35"/>
  <c r="J337" i="35"/>
  <c r="J335" i="35"/>
  <c r="J345" i="35"/>
  <c r="J341" i="35"/>
  <c r="J339" i="35"/>
  <c r="J343" i="35"/>
  <c r="J344" i="35"/>
  <c r="J334" i="35"/>
  <c r="J338" i="35"/>
  <c r="J346" i="35"/>
  <c r="J333" i="35"/>
  <c r="J342" i="35"/>
  <c r="G426" i="35"/>
  <c r="F426" i="35"/>
  <c r="E426" i="35"/>
  <c r="D426" i="35"/>
  <c r="C426" i="35"/>
  <c r="G269" i="35"/>
  <c r="F269" i="35"/>
  <c r="D269" i="35"/>
  <c r="E269" i="35"/>
  <c r="C269" i="35"/>
  <c r="E280" i="35"/>
  <c r="D280" i="35"/>
  <c r="C280" i="35"/>
  <c r="G280" i="35"/>
  <c r="F280" i="35"/>
  <c r="G443" i="35"/>
  <c r="F443" i="35"/>
  <c r="E443" i="35"/>
  <c r="D443" i="35"/>
  <c r="C443" i="35"/>
  <c r="U316" i="35"/>
  <c r="U330" i="35" s="1"/>
  <c r="T330" i="35"/>
  <c r="G259" i="35"/>
  <c r="F259" i="35"/>
  <c r="E259" i="35"/>
  <c r="D259" i="35"/>
  <c r="C259" i="35"/>
  <c r="E219" i="35"/>
  <c r="D219" i="35"/>
  <c r="C219" i="35"/>
  <c r="G219" i="35"/>
  <c r="F219" i="35"/>
  <c r="J201" i="35"/>
  <c r="J198" i="35"/>
  <c r="J195" i="35"/>
  <c r="J191" i="35"/>
  <c r="J187" i="35"/>
  <c r="J196" i="35"/>
  <c r="J192" i="35"/>
  <c r="J188" i="35"/>
  <c r="J200" i="35"/>
  <c r="J193" i="35"/>
  <c r="J189" i="35"/>
  <c r="J185" i="35"/>
  <c r="J197" i="35"/>
  <c r="J194" i="35"/>
  <c r="J190" i="35"/>
  <c r="J199" i="35"/>
  <c r="J186" i="35"/>
  <c r="G266" i="35"/>
  <c r="F266" i="35"/>
  <c r="E266" i="35"/>
  <c r="D266" i="35"/>
  <c r="C266" i="35"/>
  <c r="T165" i="35"/>
  <c r="W164" i="35"/>
  <c r="B77" i="35"/>
  <c r="I97" i="35"/>
  <c r="I93" i="35"/>
  <c r="B93" i="35" s="1"/>
  <c r="I89" i="35"/>
  <c r="B89" i="35" s="1"/>
  <c r="I98" i="35"/>
  <c r="I94" i="35"/>
  <c r="B94" i="35" s="1"/>
  <c r="I90" i="35"/>
  <c r="B90" i="35" s="1"/>
  <c r="I102" i="35"/>
  <c r="B102" i="35" s="1"/>
  <c r="I95" i="35"/>
  <c r="I91" i="35"/>
  <c r="I87" i="35"/>
  <c r="B87" i="35" s="1"/>
  <c r="I99" i="35"/>
  <c r="B99" i="35" s="1"/>
  <c r="I103" i="35"/>
  <c r="B103" i="35" s="1"/>
  <c r="I101" i="35"/>
  <c r="B101" i="35" s="1"/>
  <c r="I88" i="35"/>
  <c r="B88" i="35" s="1"/>
  <c r="I92" i="35"/>
  <c r="B92" i="35" s="1"/>
  <c r="I96" i="35"/>
  <c r="I100" i="35"/>
  <c r="B100" i="35" s="1"/>
  <c r="B86" i="35"/>
  <c r="I50" i="35"/>
  <c r="B50" i="35" s="1"/>
  <c r="I47" i="35"/>
  <c r="I53" i="35"/>
  <c r="B53" i="35" s="1"/>
  <c r="I42" i="35"/>
  <c r="B42" i="35" s="1"/>
  <c r="I39" i="35"/>
  <c r="B39" i="35" s="1"/>
  <c r="I43" i="35"/>
  <c r="B43" i="35" s="1"/>
  <c r="I51" i="35"/>
  <c r="B51" i="35" s="1"/>
  <c r="I54" i="35"/>
  <c r="B54" i="35" s="1"/>
  <c r="I48" i="35"/>
  <c r="B48" i="35" s="1"/>
  <c r="I44" i="35"/>
  <c r="B44" i="35" s="1"/>
  <c r="I40" i="35"/>
  <c r="B40" i="35" s="1"/>
  <c r="I52" i="35"/>
  <c r="B52" i="35" s="1"/>
  <c r="I46" i="35"/>
  <c r="I38" i="35"/>
  <c r="B38" i="35" s="1"/>
  <c r="I49" i="35"/>
  <c r="B49" i="35" s="1"/>
  <c r="I45" i="35"/>
  <c r="B45" i="35" s="1"/>
  <c r="I41" i="35"/>
  <c r="B41" i="35" s="1"/>
  <c r="G22" i="35"/>
  <c r="F22" i="35"/>
  <c r="E22" i="35"/>
  <c r="D22" i="35"/>
  <c r="C22" i="35"/>
  <c r="G417" i="35"/>
  <c r="F417" i="35"/>
  <c r="D417" i="35"/>
  <c r="C417" i="35"/>
  <c r="E417" i="35"/>
  <c r="T379" i="35"/>
  <c r="U365" i="35"/>
  <c r="U379" i="35" s="1"/>
  <c r="K347" i="35"/>
  <c r="K340" i="35"/>
  <c r="K336" i="35"/>
  <c r="K332" i="35"/>
  <c r="K344" i="35"/>
  <c r="K342" i="35"/>
  <c r="K338" i="35"/>
  <c r="K334" i="35"/>
  <c r="K345" i="35"/>
  <c r="K341" i="35"/>
  <c r="K339" i="35"/>
  <c r="K343" i="35"/>
  <c r="K348" i="35"/>
  <c r="K346" i="35"/>
  <c r="K335" i="35"/>
  <c r="K333" i="35"/>
  <c r="K337" i="35"/>
  <c r="F236" i="35"/>
  <c r="E236" i="35"/>
  <c r="D236" i="35"/>
  <c r="G236" i="35"/>
  <c r="C236" i="35"/>
  <c r="F177" i="35"/>
  <c r="G177" i="35"/>
  <c r="E177" i="35"/>
  <c r="D177" i="35"/>
  <c r="C177" i="35"/>
  <c r="G169" i="35"/>
  <c r="E169" i="35"/>
  <c r="F169" i="35"/>
  <c r="D169" i="35"/>
  <c r="C169" i="35"/>
  <c r="G130" i="35"/>
  <c r="F130" i="35"/>
  <c r="E130" i="35"/>
  <c r="D130" i="35"/>
  <c r="C130" i="35"/>
  <c r="G82" i="35"/>
  <c r="E82" i="35"/>
  <c r="D82" i="35"/>
  <c r="C82" i="35"/>
  <c r="F82" i="35"/>
  <c r="D80" i="35"/>
  <c r="G80" i="35"/>
  <c r="F80" i="35"/>
  <c r="E80" i="35"/>
  <c r="C80" i="35"/>
  <c r="G407" i="35"/>
  <c r="E407" i="35"/>
  <c r="D407" i="35"/>
  <c r="C407" i="35"/>
  <c r="F407" i="35"/>
  <c r="G24" i="35"/>
  <c r="F24" i="35"/>
  <c r="D24" i="35"/>
  <c r="E24" i="35"/>
  <c r="C24" i="35"/>
  <c r="J493" i="35"/>
  <c r="J490" i="35"/>
  <c r="J486" i="35"/>
  <c r="J482" i="35"/>
  <c r="J494" i="35"/>
  <c r="J487" i="35"/>
  <c r="J483" i="35"/>
  <c r="J479" i="35"/>
  <c r="J491" i="35"/>
  <c r="J488" i="35"/>
  <c r="J484" i="35"/>
  <c r="J480" i="35"/>
  <c r="J495" i="35"/>
  <c r="J481" i="35"/>
  <c r="J485" i="35"/>
  <c r="J489" i="35"/>
  <c r="J492" i="35"/>
  <c r="K445" i="35"/>
  <c r="K438" i="35"/>
  <c r="K434" i="35"/>
  <c r="K430" i="35"/>
  <c r="K442" i="35"/>
  <c r="K439" i="35"/>
  <c r="K446" i="35"/>
  <c r="K443" i="35"/>
  <c r="K440" i="35"/>
  <c r="K436" i="35"/>
  <c r="K432" i="35"/>
  <c r="K444" i="35"/>
  <c r="K441" i="35"/>
  <c r="K437" i="35"/>
  <c r="K433" i="35"/>
  <c r="K435" i="35"/>
  <c r="K431" i="35"/>
  <c r="B228" i="35"/>
  <c r="G227" i="35"/>
  <c r="E227" i="35"/>
  <c r="D227" i="35"/>
  <c r="C227" i="35"/>
  <c r="F227" i="35"/>
  <c r="E274" i="35"/>
  <c r="D274" i="35"/>
  <c r="G274" i="35"/>
  <c r="F274" i="35"/>
  <c r="C274" i="35"/>
  <c r="B91" i="35"/>
  <c r="F13" i="35"/>
  <c r="G13" i="35"/>
  <c r="E13" i="35"/>
  <c r="D13" i="35"/>
  <c r="C13" i="35"/>
  <c r="E179" i="35"/>
  <c r="D179" i="35"/>
  <c r="G179" i="35"/>
  <c r="F179" i="35"/>
  <c r="C179" i="35"/>
  <c r="C472" i="35"/>
  <c r="G472" i="35"/>
  <c r="E472" i="35"/>
  <c r="D472" i="35"/>
  <c r="F472" i="35"/>
  <c r="G468" i="35"/>
  <c r="F468" i="35"/>
  <c r="E468" i="35"/>
  <c r="D468" i="35"/>
  <c r="C468" i="35"/>
  <c r="B478" i="35"/>
  <c r="I373" i="35"/>
  <c r="B373" i="35" s="1"/>
  <c r="I379" i="35"/>
  <c r="B379" i="35" s="1"/>
  <c r="I398" i="35"/>
  <c r="I378" i="35"/>
  <c r="I377" i="35"/>
  <c r="B377" i="35" s="1"/>
  <c r="I376" i="35"/>
  <c r="B376" i="35" s="1"/>
  <c r="I399" i="35"/>
  <c r="I375" i="35"/>
  <c r="B375" i="35" s="1"/>
  <c r="I400" i="35"/>
  <c r="I372" i="35"/>
  <c r="B372" i="35" s="1"/>
  <c r="I356" i="35"/>
  <c r="B356" i="35" s="1"/>
  <c r="I374" i="35"/>
  <c r="B374" i="35" s="1"/>
  <c r="I371" i="35"/>
  <c r="I363" i="35"/>
  <c r="B363" i="35" s="1"/>
  <c r="I359" i="35"/>
  <c r="B359" i="35" s="1"/>
  <c r="I370" i="35"/>
  <c r="B370" i="35" s="1"/>
  <c r="I368" i="35"/>
  <c r="B368" i="35" s="1"/>
  <c r="I364" i="35"/>
  <c r="B364" i="35" s="1"/>
  <c r="I360" i="35"/>
  <c r="I367" i="35"/>
  <c r="I380" i="35"/>
  <c r="I366" i="35"/>
  <c r="I362" i="35"/>
  <c r="I369" i="35"/>
  <c r="B369" i="35" s="1"/>
  <c r="I365" i="35"/>
  <c r="B365" i="35" s="1"/>
  <c r="I358" i="35"/>
  <c r="B358" i="35" s="1"/>
  <c r="I355" i="35"/>
  <c r="B355" i="35" s="1"/>
  <c r="I357" i="35"/>
  <c r="B357" i="35" s="1"/>
  <c r="U267" i="35"/>
  <c r="U281" i="35" s="1"/>
  <c r="T281" i="35"/>
  <c r="G435" i="35"/>
  <c r="F435" i="35"/>
  <c r="E435" i="35"/>
  <c r="D435" i="35"/>
  <c r="C435" i="35"/>
  <c r="E282" i="35"/>
  <c r="D282" i="35"/>
  <c r="C282" i="35"/>
  <c r="G282" i="35"/>
  <c r="F282" i="35"/>
  <c r="T232" i="35"/>
  <c r="U218" i="35"/>
  <c r="U232" i="35" s="1"/>
  <c r="G244" i="35"/>
  <c r="F244" i="35"/>
  <c r="E244" i="35"/>
  <c r="D244" i="35"/>
  <c r="C244" i="35"/>
  <c r="G229" i="35"/>
  <c r="C229" i="35"/>
  <c r="F229" i="35"/>
  <c r="E229" i="35"/>
  <c r="D229" i="35"/>
  <c r="G281" i="35"/>
  <c r="F281" i="35"/>
  <c r="C281" i="35"/>
  <c r="E281" i="35"/>
  <c r="D281" i="35"/>
  <c r="F113" i="35"/>
  <c r="E113" i="35"/>
  <c r="D113" i="35"/>
  <c r="C113" i="35"/>
  <c r="G113" i="35"/>
  <c r="F118" i="35"/>
  <c r="C118" i="35"/>
  <c r="D118" i="35"/>
  <c r="G118" i="35"/>
  <c r="E118" i="35"/>
  <c r="T183" i="35"/>
  <c r="U169" i="35"/>
  <c r="U183" i="35" s="1"/>
  <c r="B224" i="35"/>
  <c r="B37" i="35"/>
  <c r="G431" i="35"/>
  <c r="F431" i="35"/>
  <c r="E431" i="35"/>
  <c r="D431" i="35"/>
  <c r="C431" i="35"/>
  <c r="K198" i="35"/>
  <c r="K195" i="35"/>
  <c r="K191" i="35"/>
  <c r="K187" i="35"/>
  <c r="K199" i="35"/>
  <c r="K200" i="35"/>
  <c r="K193" i="35"/>
  <c r="K189" i="35"/>
  <c r="K185" i="35"/>
  <c r="K197" i="35"/>
  <c r="K201" i="35"/>
  <c r="K194" i="35"/>
  <c r="K190" i="35"/>
  <c r="K196" i="35"/>
  <c r="K186" i="35"/>
  <c r="K192" i="35"/>
  <c r="K188" i="35"/>
  <c r="G457" i="35"/>
  <c r="F457" i="35"/>
  <c r="E457" i="35"/>
  <c r="D457" i="35"/>
  <c r="C457" i="35"/>
  <c r="G307" i="35"/>
  <c r="F307" i="35"/>
  <c r="E307" i="35"/>
  <c r="D307" i="35"/>
  <c r="C307" i="35"/>
  <c r="I343" i="35"/>
  <c r="I339" i="35"/>
  <c r="I335" i="35"/>
  <c r="B335" i="35" s="1"/>
  <c r="I345" i="35"/>
  <c r="B345" i="35" s="1"/>
  <c r="I342" i="35"/>
  <c r="I338" i="35"/>
  <c r="B338" i="35" s="1"/>
  <c r="I334" i="35"/>
  <c r="B334" i="35" s="1"/>
  <c r="I333" i="35"/>
  <c r="B333" i="35" s="1"/>
  <c r="I347" i="35"/>
  <c r="B347" i="35" s="1"/>
  <c r="I337" i="35"/>
  <c r="B337" i="35" s="1"/>
  <c r="I341" i="35"/>
  <c r="I336" i="35"/>
  <c r="B336" i="35" s="1"/>
  <c r="I340" i="35"/>
  <c r="I332" i="35"/>
  <c r="B332" i="35" s="1"/>
  <c r="I344" i="35"/>
  <c r="B344" i="35" s="1"/>
  <c r="I346" i="35"/>
  <c r="B346" i="35" s="1"/>
  <c r="I348" i="35"/>
  <c r="B348" i="35" s="1"/>
  <c r="G267" i="35"/>
  <c r="F267" i="35"/>
  <c r="E267" i="35"/>
  <c r="D267" i="35"/>
  <c r="C267" i="35"/>
  <c r="B331" i="35"/>
  <c r="I249" i="35"/>
  <c r="B249" i="35" s="1"/>
  <c r="I242" i="35"/>
  <c r="I238" i="35"/>
  <c r="I234" i="35"/>
  <c r="B234" i="35" s="1"/>
  <c r="I243" i="35"/>
  <c r="I239" i="35"/>
  <c r="I235" i="35"/>
  <c r="I250" i="35"/>
  <c r="B250" i="35" s="1"/>
  <c r="I247" i="35"/>
  <c r="B247" i="35" s="1"/>
  <c r="I244" i="35"/>
  <c r="I240" i="35"/>
  <c r="I236" i="35"/>
  <c r="I237" i="35"/>
  <c r="I241" i="35"/>
  <c r="I245" i="35"/>
  <c r="B233" i="35"/>
  <c r="I246" i="35"/>
  <c r="B246" i="35" s="1"/>
  <c r="I248" i="35"/>
  <c r="B248" i="35" s="1"/>
  <c r="D258" i="35"/>
  <c r="C258" i="35"/>
  <c r="E258" i="35"/>
  <c r="F258" i="35"/>
  <c r="G258" i="35"/>
  <c r="F265" i="35"/>
  <c r="D265" i="35"/>
  <c r="C265" i="35"/>
  <c r="G265" i="35"/>
  <c r="E265" i="35"/>
  <c r="I292" i="35"/>
  <c r="I288" i="35"/>
  <c r="I297" i="35"/>
  <c r="B297" i="35" s="1"/>
  <c r="I295" i="35"/>
  <c r="B295" i="35" s="1"/>
  <c r="I283" i="35"/>
  <c r="B283" i="35" s="1"/>
  <c r="I298" i="35"/>
  <c r="B298" i="35" s="1"/>
  <c r="I293" i="35"/>
  <c r="I290" i="35"/>
  <c r="I287" i="35"/>
  <c r="B287" i="35" s="1"/>
  <c r="I285" i="35"/>
  <c r="B285" i="35" s="1"/>
  <c r="I291" i="35"/>
  <c r="I284" i="35"/>
  <c r="B284" i="35" s="1"/>
  <c r="I294" i="35"/>
  <c r="I286" i="35"/>
  <c r="B286" i="35" s="1"/>
  <c r="I296" i="35"/>
  <c r="B296" i="35" s="1"/>
  <c r="I299" i="35"/>
  <c r="B299" i="35" s="1"/>
  <c r="I289" i="35"/>
  <c r="B289" i="35" s="1"/>
  <c r="F119" i="35"/>
  <c r="E119" i="35"/>
  <c r="D119" i="35"/>
  <c r="C119" i="35"/>
  <c r="G119" i="35"/>
  <c r="B226" i="35"/>
  <c r="G168" i="35"/>
  <c r="F168" i="35"/>
  <c r="E168" i="35"/>
  <c r="D168" i="35"/>
  <c r="C168" i="35"/>
  <c r="J97" i="35"/>
  <c r="J93" i="35"/>
  <c r="J89" i="35"/>
  <c r="J102" i="35"/>
  <c r="J95" i="35"/>
  <c r="J91" i="35"/>
  <c r="J87" i="35"/>
  <c r="J99" i="35"/>
  <c r="J103" i="35"/>
  <c r="J101" i="35"/>
  <c r="J88" i="35"/>
  <c r="J92" i="35"/>
  <c r="J90" i="35"/>
  <c r="J96" i="35"/>
  <c r="J94" i="35"/>
  <c r="J100" i="35"/>
  <c r="J98" i="35"/>
  <c r="G461" i="35"/>
  <c r="F461" i="35"/>
  <c r="E461" i="35"/>
  <c r="D461" i="35"/>
  <c r="C461" i="35"/>
  <c r="B484" i="35"/>
  <c r="D314" i="35"/>
  <c r="C314" i="35"/>
  <c r="G314" i="35"/>
  <c r="F314" i="35"/>
  <c r="E314" i="35"/>
  <c r="G294" i="35"/>
  <c r="F294" i="35"/>
  <c r="D294" i="35"/>
  <c r="C294" i="35"/>
  <c r="E294" i="35"/>
  <c r="J150" i="35"/>
  <c r="J147" i="35"/>
  <c r="J143" i="35"/>
  <c r="J139" i="35"/>
  <c r="J152" i="35"/>
  <c r="J148" i="35"/>
  <c r="J146" i="35"/>
  <c r="J144" i="35"/>
  <c r="J137" i="35"/>
  <c r="J142" i="35"/>
  <c r="J140" i="35"/>
  <c r="J149" i="35"/>
  <c r="J151" i="35"/>
  <c r="J145" i="35"/>
  <c r="J138" i="35"/>
  <c r="J141" i="35"/>
  <c r="J136" i="35"/>
  <c r="C81" i="35"/>
  <c r="E81" i="35"/>
  <c r="D81" i="35"/>
  <c r="G81" i="35"/>
  <c r="F81" i="35"/>
  <c r="F33" i="35"/>
  <c r="E33" i="35"/>
  <c r="C33" i="35"/>
  <c r="D33" i="35"/>
  <c r="G33" i="35"/>
  <c r="G29" i="35"/>
  <c r="F29" i="35"/>
  <c r="E29" i="35"/>
  <c r="D29" i="35"/>
  <c r="C29" i="35"/>
  <c r="E427" i="35"/>
  <c r="D427" i="35"/>
  <c r="C427" i="35"/>
  <c r="G427" i="35"/>
  <c r="F427" i="35"/>
  <c r="E429" i="35"/>
  <c r="D429" i="35"/>
  <c r="C429" i="35"/>
  <c r="F429" i="35"/>
  <c r="G429" i="35"/>
  <c r="G473" i="35"/>
  <c r="F473" i="35"/>
  <c r="E473" i="35"/>
  <c r="D473" i="35"/>
  <c r="C473" i="35"/>
  <c r="E471" i="35"/>
  <c r="D471" i="35"/>
  <c r="C471" i="35"/>
  <c r="G471" i="35"/>
  <c r="F471" i="35"/>
  <c r="G437" i="35"/>
  <c r="F437" i="35"/>
  <c r="E437" i="35"/>
  <c r="D437" i="35"/>
  <c r="C437" i="35"/>
  <c r="W311" i="35"/>
  <c r="T312" i="35"/>
  <c r="G430" i="35"/>
  <c r="E430" i="35"/>
  <c r="D430" i="35"/>
  <c r="C430" i="35"/>
  <c r="F430" i="35"/>
  <c r="G433" i="35"/>
  <c r="F433" i="35"/>
  <c r="E433" i="35"/>
  <c r="D433" i="35"/>
  <c r="C433" i="35"/>
  <c r="F75" i="35"/>
  <c r="E75" i="35"/>
  <c r="D75" i="35"/>
  <c r="G75" i="35"/>
  <c r="C75" i="35"/>
  <c r="G62" i="35"/>
  <c r="C62" i="35"/>
  <c r="F62" i="35"/>
  <c r="D62" i="35"/>
  <c r="E62" i="35"/>
  <c r="C16" i="35"/>
  <c r="G16" i="35"/>
  <c r="F16" i="35"/>
  <c r="E16" i="35"/>
  <c r="D16" i="35"/>
  <c r="G414" i="35"/>
  <c r="F414" i="35"/>
  <c r="E414" i="35"/>
  <c r="D414" i="35"/>
  <c r="C414" i="35"/>
  <c r="J397" i="35"/>
  <c r="J394" i="35"/>
  <c r="J391" i="35"/>
  <c r="J387" i="35"/>
  <c r="J383" i="35"/>
  <c r="J395" i="35"/>
  <c r="J396" i="35"/>
  <c r="J389" i="35"/>
  <c r="J385" i="35"/>
  <c r="J381" i="35"/>
  <c r="J393" i="35"/>
  <c r="J390" i="35"/>
  <c r="J384" i="35"/>
  <c r="J392" i="35"/>
  <c r="J386" i="35"/>
  <c r="J388" i="35"/>
  <c r="J382" i="35"/>
  <c r="D35" i="35"/>
  <c r="C35" i="35"/>
  <c r="G35" i="35"/>
  <c r="F35" i="35"/>
  <c r="E35" i="35"/>
  <c r="D14" i="35"/>
  <c r="C14" i="35"/>
  <c r="E14" i="35"/>
  <c r="F14" i="35"/>
  <c r="G14" i="35"/>
  <c r="K493" i="35"/>
  <c r="K490" i="35"/>
  <c r="K486" i="35"/>
  <c r="K482" i="35"/>
  <c r="K494" i="35"/>
  <c r="K487" i="35"/>
  <c r="K483" i="35"/>
  <c r="K479" i="35"/>
  <c r="K491" i="35"/>
  <c r="K488" i="35"/>
  <c r="K484" i="35"/>
  <c r="K480" i="35"/>
  <c r="K495" i="35"/>
  <c r="K492" i="35"/>
  <c r="K481" i="35"/>
  <c r="K485" i="35"/>
  <c r="K489" i="35"/>
  <c r="W17" i="35"/>
  <c r="W9" i="35" s="1"/>
  <c r="T18" i="35"/>
  <c r="C436" i="35"/>
  <c r="G436" i="35"/>
  <c r="F436" i="35"/>
  <c r="E436" i="35"/>
  <c r="D436" i="35"/>
  <c r="W458" i="35"/>
  <c r="T459" i="35"/>
  <c r="K394" i="35"/>
  <c r="K395" i="35"/>
  <c r="K392" i="35"/>
  <c r="K388" i="35"/>
  <c r="K384" i="35"/>
  <c r="K396" i="35"/>
  <c r="K389" i="35"/>
  <c r="K385" i="35"/>
  <c r="K381" i="35"/>
  <c r="K393" i="35"/>
  <c r="K387" i="35"/>
  <c r="K386" i="35"/>
  <c r="K383" i="35"/>
  <c r="K397" i="35"/>
  <c r="K391" i="35"/>
  <c r="K382" i="35"/>
  <c r="K390" i="35"/>
  <c r="G441" i="35"/>
  <c r="F441" i="35"/>
  <c r="E441" i="35"/>
  <c r="D441" i="35"/>
  <c r="C441" i="35"/>
  <c r="F416" i="35"/>
  <c r="E416" i="35"/>
  <c r="D416" i="35"/>
  <c r="C416" i="35"/>
  <c r="G416" i="35"/>
  <c r="F195" i="35"/>
  <c r="C195" i="35"/>
  <c r="D195" i="35"/>
  <c r="G195" i="35"/>
  <c r="E195" i="35"/>
  <c r="G216" i="35"/>
  <c r="F216" i="35"/>
  <c r="E216" i="35"/>
  <c r="D216" i="35"/>
  <c r="C216" i="35"/>
  <c r="G120" i="35"/>
  <c r="F120" i="35"/>
  <c r="E120" i="35"/>
  <c r="D120" i="35"/>
  <c r="C120" i="35"/>
  <c r="C180" i="35"/>
  <c r="G180" i="35"/>
  <c r="E180" i="35"/>
  <c r="D180" i="35"/>
  <c r="F180" i="35"/>
  <c r="E257" i="35"/>
  <c r="D257" i="35"/>
  <c r="C257" i="35"/>
  <c r="G257" i="35"/>
  <c r="F257" i="35"/>
  <c r="E222" i="35"/>
  <c r="G222" i="35"/>
  <c r="F222" i="35"/>
  <c r="D222" i="35"/>
  <c r="C222" i="35"/>
  <c r="B220" i="35"/>
  <c r="G196" i="35"/>
  <c r="F196" i="35"/>
  <c r="E196" i="35"/>
  <c r="D196" i="35"/>
  <c r="C196" i="35"/>
  <c r="F25" i="35"/>
  <c r="E25" i="35"/>
  <c r="C25" i="35"/>
  <c r="D25" i="35"/>
  <c r="G25" i="35"/>
  <c r="E419" i="35"/>
  <c r="D419" i="35"/>
  <c r="C419" i="35"/>
  <c r="G419" i="35"/>
  <c r="F419" i="35"/>
  <c r="B47" i="35"/>
  <c r="C453" i="35"/>
  <c r="G453" i="35"/>
  <c r="F453" i="35"/>
  <c r="E453" i="35"/>
  <c r="D453" i="35"/>
  <c r="C275" i="35"/>
  <c r="E275" i="35"/>
  <c r="D275" i="35"/>
  <c r="G275" i="35"/>
  <c r="F275" i="35"/>
  <c r="C432" i="35"/>
  <c r="G432" i="35"/>
  <c r="F432" i="35"/>
  <c r="E432" i="35"/>
  <c r="D432" i="35"/>
  <c r="G462" i="35"/>
  <c r="F462" i="35"/>
  <c r="E462" i="35"/>
  <c r="D462" i="35"/>
  <c r="C462" i="35"/>
  <c r="G442" i="35"/>
  <c r="F442" i="35"/>
  <c r="E442" i="35"/>
  <c r="D442" i="35"/>
  <c r="C442" i="35"/>
  <c r="G413" i="35"/>
  <c r="F413" i="35"/>
  <c r="E413" i="35"/>
  <c r="C413" i="35"/>
  <c r="D413" i="35"/>
  <c r="B288" i="35"/>
  <c r="F191" i="35"/>
  <c r="C191" i="35"/>
  <c r="G191" i="35"/>
  <c r="E191" i="35"/>
  <c r="D191" i="35"/>
  <c r="G260" i="35"/>
  <c r="F260" i="35"/>
  <c r="E260" i="35"/>
  <c r="D260" i="35"/>
  <c r="C260" i="35"/>
  <c r="G210" i="35"/>
  <c r="F210" i="35"/>
  <c r="E210" i="35"/>
  <c r="D210" i="35"/>
  <c r="C210" i="35"/>
  <c r="G122" i="35"/>
  <c r="F122" i="35"/>
  <c r="E122" i="35"/>
  <c r="D122" i="35"/>
  <c r="C122" i="35"/>
  <c r="D72" i="35"/>
  <c r="E72" i="35"/>
  <c r="C72" i="35"/>
  <c r="G72" i="35"/>
  <c r="F72" i="35"/>
  <c r="B95" i="35"/>
  <c r="W66" i="35"/>
  <c r="T67" i="35"/>
  <c r="D69" i="35"/>
  <c r="C69" i="35"/>
  <c r="G69" i="35"/>
  <c r="F69" i="35"/>
  <c r="E69" i="35"/>
  <c r="G423" i="35"/>
  <c r="F423" i="35"/>
  <c r="E423" i="35"/>
  <c r="D423" i="35"/>
  <c r="C423" i="35"/>
  <c r="J445" i="35"/>
  <c r="J438" i="35"/>
  <c r="J434" i="35"/>
  <c r="J430" i="35"/>
  <c r="J442" i="35"/>
  <c r="J439" i="35"/>
  <c r="J435" i="35"/>
  <c r="J431" i="35"/>
  <c r="J446" i="35"/>
  <c r="J443" i="35"/>
  <c r="J440" i="35"/>
  <c r="J436" i="35"/>
  <c r="J432" i="35"/>
  <c r="J444" i="35"/>
  <c r="J437" i="35"/>
  <c r="J441" i="35"/>
  <c r="J433" i="35"/>
  <c r="G418" i="35"/>
  <c r="F418" i="35"/>
  <c r="E418" i="35"/>
  <c r="D418" i="35"/>
  <c r="C418" i="35"/>
  <c r="G378" i="35"/>
  <c r="E378" i="35"/>
  <c r="D378" i="35"/>
  <c r="C378" i="35"/>
  <c r="F378" i="35"/>
  <c r="G445" i="35"/>
  <c r="F445" i="35"/>
  <c r="E445" i="35"/>
  <c r="D445" i="35"/>
  <c r="C445" i="35"/>
  <c r="J246" i="35"/>
  <c r="J250" i="35"/>
  <c r="J247" i="35"/>
  <c r="J244" i="35"/>
  <c r="J240" i="35"/>
  <c r="J236" i="35"/>
  <c r="J237" i="35"/>
  <c r="J241" i="35"/>
  <c r="J235" i="35"/>
  <c r="J245" i="35"/>
  <c r="J239" i="35"/>
  <c r="J243" i="35"/>
  <c r="J249" i="35"/>
  <c r="J238" i="35"/>
  <c r="J242" i="35"/>
  <c r="J248" i="35"/>
  <c r="J234" i="35"/>
  <c r="B366" i="35"/>
  <c r="B187" i="35"/>
  <c r="W213" i="35"/>
  <c r="T214" i="35"/>
  <c r="T134" i="35"/>
  <c r="U120" i="35"/>
  <c r="U134" i="35" s="1"/>
  <c r="G126" i="35"/>
  <c r="D126" i="35"/>
  <c r="F126" i="35"/>
  <c r="E126" i="35"/>
  <c r="C126" i="35"/>
  <c r="I150" i="35"/>
  <c r="B150" i="35" s="1"/>
  <c r="I148" i="35"/>
  <c r="B148" i="35" s="1"/>
  <c r="I145" i="35"/>
  <c r="B145" i="35" s="1"/>
  <c r="I141" i="35"/>
  <c r="B141" i="35" s="1"/>
  <c r="I152" i="35"/>
  <c r="B152" i="35" s="1"/>
  <c r="I139" i="35"/>
  <c r="B139" i="35" s="1"/>
  <c r="I146" i="35"/>
  <c r="B146" i="35" s="1"/>
  <c r="I144" i="35"/>
  <c r="B144" i="35" s="1"/>
  <c r="I137" i="35"/>
  <c r="B137" i="35" s="1"/>
  <c r="I142" i="35"/>
  <c r="B142" i="35" s="1"/>
  <c r="I140" i="35"/>
  <c r="B140" i="35" s="1"/>
  <c r="I149" i="35"/>
  <c r="B149" i="35" s="1"/>
  <c r="I147" i="35"/>
  <c r="I151" i="35"/>
  <c r="B151" i="35" s="1"/>
  <c r="I143" i="35"/>
  <c r="B135" i="35"/>
  <c r="I138" i="35"/>
  <c r="B138" i="35" s="1"/>
  <c r="I136" i="35"/>
  <c r="B136" i="35" s="1"/>
  <c r="O16" i="14"/>
  <c r="I96" i="34"/>
  <c r="N103" i="34"/>
  <c r="O16" i="34"/>
  <c r="O103" i="34"/>
  <c r="I46" i="34"/>
  <c r="O53" i="34"/>
  <c r="N53" i="34"/>
  <c r="W107" i="34"/>
  <c r="W108" i="34"/>
  <c r="W109" i="34"/>
  <c r="W110" i="34"/>
  <c r="R53" i="34"/>
  <c r="W111" i="34"/>
  <c r="C134" i="34"/>
  <c r="C110" i="34"/>
  <c r="C119" i="34" s="1"/>
  <c r="C128" i="34" s="1"/>
  <c r="C105" i="34"/>
  <c r="C114" i="34" s="1"/>
  <c r="C123" i="34" s="1"/>
  <c r="C132" i="34" s="1"/>
  <c r="C102" i="34"/>
  <c r="C140" i="34"/>
  <c r="C136" i="34"/>
  <c r="C135" i="34"/>
  <c r="C111" i="34"/>
  <c r="C120" i="34" s="1"/>
  <c r="C129" i="34" s="1"/>
  <c r="C112" i="34"/>
  <c r="C121" i="34" s="1"/>
  <c r="C130" i="34" s="1"/>
  <c r="C104" i="34"/>
  <c r="C113" i="34" s="1"/>
  <c r="C122" i="34" s="1"/>
  <c r="C131" i="34" s="1"/>
  <c r="C97" i="34"/>
  <c r="C99" i="34"/>
  <c r="C107" i="34"/>
  <c r="C116" i="34" s="1"/>
  <c r="C125" i="34" s="1"/>
  <c r="C106" i="34"/>
  <c r="C115" i="34" s="1"/>
  <c r="C124" i="34" s="1"/>
  <c r="C133" i="34" s="1"/>
  <c r="C108" i="34"/>
  <c r="C117" i="34" s="1"/>
  <c r="C126" i="34" s="1"/>
  <c r="C101" i="34"/>
  <c r="C98" i="34"/>
  <c r="C138" i="34"/>
  <c r="C139" i="34"/>
  <c r="R15" i="34"/>
  <c r="T9" i="34" s="1"/>
  <c r="W57" i="34"/>
  <c r="W61" i="34"/>
  <c r="W59" i="34"/>
  <c r="W60" i="34"/>
  <c r="R102" i="34"/>
  <c r="T96" i="34" s="1"/>
  <c r="E135" i="34"/>
  <c r="E111" i="34"/>
  <c r="E120" i="34" s="1"/>
  <c r="E129" i="34" s="1"/>
  <c r="E137" i="34"/>
  <c r="E138" i="34"/>
  <c r="E136" i="34"/>
  <c r="E112" i="34"/>
  <c r="E121" i="34" s="1"/>
  <c r="E130" i="34" s="1"/>
  <c r="E97" i="34"/>
  <c r="E110" i="34"/>
  <c r="E119" i="34" s="1"/>
  <c r="E128" i="34" s="1"/>
  <c r="E140" i="34"/>
  <c r="E108" i="34"/>
  <c r="E117" i="34" s="1"/>
  <c r="E126" i="34" s="1"/>
  <c r="E139" i="34"/>
  <c r="E134" i="34"/>
  <c r="W58" i="34"/>
  <c r="C100" i="34"/>
  <c r="R103" i="34"/>
  <c r="C30" i="34"/>
  <c r="C40" i="34"/>
  <c r="C33" i="34"/>
  <c r="C36" i="34"/>
  <c r="D30" i="34"/>
  <c r="D40" i="34"/>
  <c r="D33" i="34"/>
  <c r="D36" i="34"/>
  <c r="D39" i="34"/>
  <c r="D29" i="34"/>
  <c r="E40" i="34"/>
  <c r="E33" i="34"/>
  <c r="E32" i="34"/>
  <c r="E36" i="34"/>
  <c r="E39" i="34"/>
  <c r="E29" i="34"/>
  <c r="C38" i="34"/>
  <c r="C57" i="34"/>
  <c r="E77" i="34"/>
  <c r="E82" i="34"/>
  <c r="E89" i="34"/>
  <c r="E85" i="34"/>
  <c r="E75" i="34"/>
  <c r="E88" i="34"/>
  <c r="E78" i="34"/>
  <c r="E84" i="34"/>
  <c r="E81" i="34"/>
  <c r="D38" i="34"/>
  <c r="D72" i="34"/>
  <c r="D69" i="34"/>
  <c r="D61" i="34"/>
  <c r="D67" i="34"/>
  <c r="D59" i="34"/>
  <c r="D68" i="34"/>
  <c r="D60" i="34"/>
  <c r="D57" i="34"/>
  <c r="D63" i="34"/>
  <c r="E73" i="34"/>
  <c r="R16" i="34"/>
  <c r="C26" i="34"/>
  <c r="C14" i="34"/>
  <c r="C20" i="34"/>
  <c r="C27" i="34"/>
  <c r="C13" i="34"/>
  <c r="Z21" i="34"/>
  <c r="C25" i="34"/>
  <c r="C29" i="34"/>
  <c r="C34" i="34"/>
  <c r="E67" i="34"/>
  <c r="E59" i="34"/>
  <c r="E69" i="34"/>
  <c r="E61" i="34"/>
  <c r="E68" i="34"/>
  <c r="E60" i="34"/>
  <c r="E57" i="34"/>
  <c r="E63" i="34"/>
  <c r="R52" i="34"/>
  <c r="T46" i="34" s="1"/>
  <c r="N16" i="34"/>
  <c r="I9" i="34"/>
  <c r="D34" i="34"/>
  <c r="C66" i="34"/>
  <c r="C58" i="34"/>
  <c r="C72" i="34"/>
  <c r="C56" i="34"/>
  <c r="C49" i="34"/>
  <c r="C68" i="34"/>
  <c r="C60" i="34"/>
  <c r="C55" i="34"/>
  <c r="C52" i="34"/>
  <c r="C67" i="34"/>
  <c r="C59" i="34"/>
  <c r="C48" i="34"/>
  <c r="E66" i="34"/>
  <c r="C69" i="34"/>
  <c r="D140" i="34"/>
  <c r="D135" i="34"/>
  <c r="D111" i="34"/>
  <c r="D120" i="34" s="1"/>
  <c r="D129" i="34" s="1"/>
  <c r="D137" i="34"/>
  <c r="D136" i="34"/>
  <c r="D112" i="34"/>
  <c r="D121" i="34" s="1"/>
  <c r="D130" i="34" s="1"/>
  <c r="D97" i="34"/>
  <c r="D107" i="34"/>
  <c r="D116" i="34" s="1"/>
  <c r="D125" i="34" s="1"/>
  <c r="D21" i="34"/>
  <c r="E21" i="34"/>
  <c r="D20" i="34"/>
  <c r="E20" i="34"/>
  <c r="W24" i="34"/>
  <c r="W27" i="34" s="1"/>
  <c r="AD20" i="3"/>
  <c r="AD21" i="3"/>
  <c r="AD22" i="3"/>
  <c r="AD23" i="3"/>
  <c r="AD24" i="3"/>
  <c r="H20" i="3"/>
  <c r="BR682" i="32"/>
  <c r="BP682" i="32"/>
  <c r="AZ673" i="32"/>
  <c r="AZ672" i="32"/>
  <c r="AZ671" i="32"/>
  <c r="AZ670" i="32"/>
  <c r="AZ669" i="32"/>
  <c r="AZ668" i="32"/>
  <c r="AZ667" i="32"/>
  <c r="AZ666" i="32"/>
  <c r="AZ665" i="32"/>
  <c r="AZ664" i="32"/>
  <c r="AZ663" i="32"/>
  <c r="AZ662" i="32"/>
  <c r="AZ661" i="32"/>
  <c r="AZ660" i="32"/>
  <c r="AZ659" i="32"/>
  <c r="AZ658" i="32"/>
  <c r="AZ657" i="32"/>
  <c r="AZ656" i="32"/>
  <c r="AZ655" i="32"/>
  <c r="BF649" i="32"/>
  <c r="BI649" i="32" s="1"/>
  <c r="AZ649" i="32"/>
  <c r="BI648" i="32"/>
  <c r="BF648" i="32"/>
  <c r="AZ648" i="32"/>
  <c r="BI647" i="32"/>
  <c r="BF647" i="32"/>
  <c r="AZ647" i="32"/>
  <c r="BF646" i="32"/>
  <c r="BI646" i="32" s="1"/>
  <c r="AZ646" i="32"/>
  <c r="BI642" i="32"/>
  <c r="BI641" i="32"/>
  <c r="BG640" i="32"/>
  <c r="BG641" i="32" s="1"/>
  <c r="BG638" i="32"/>
  <c r="BI637" i="32"/>
  <c r="BI638" i="32" s="1"/>
  <c r="BG637" i="32"/>
  <c r="AZ626" i="32"/>
  <c r="AZ625" i="32"/>
  <c r="AZ624" i="32"/>
  <c r="AZ623" i="32"/>
  <c r="AZ622" i="32"/>
  <c r="AZ621" i="32"/>
  <c r="AZ620" i="32"/>
  <c r="AZ619" i="32"/>
  <c r="AZ618" i="32"/>
  <c r="AZ617" i="32"/>
  <c r="AZ616" i="32"/>
  <c r="AZ615" i="32"/>
  <c r="AZ614" i="32"/>
  <c r="AZ613" i="32"/>
  <c r="AZ612" i="32"/>
  <c r="AZ611" i="32"/>
  <c r="AZ610" i="32"/>
  <c r="AZ609" i="32"/>
  <c r="AZ608" i="32"/>
  <c r="AZ607" i="32"/>
  <c r="AZ605" i="32"/>
  <c r="BD604" i="32"/>
  <c r="BI602" i="32"/>
  <c r="BI601" i="32"/>
  <c r="BD603" i="32" s="1"/>
  <c r="BI594" i="32"/>
  <c r="BH594" i="32"/>
  <c r="BG594" i="32"/>
  <c r="BE594" i="32"/>
  <c r="BD594" i="32"/>
  <c r="BD592" i="32"/>
  <c r="BI591" i="32"/>
  <c r="BH591" i="32"/>
  <c r="BG591" i="32"/>
  <c r="BE591" i="32"/>
  <c r="BD591" i="32"/>
  <c r="BD589" i="32"/>
  <c r="AZ579" i="32"/>
  <c r="AZ578" i="32"/>
  <c r="AZ577" i="32"/>
  <c r="AZ576" i="32"/>
  <c r="AZ575" i="32"/>
  <c r="AZ574" i="32"/>
  <c r="AZ573" i="32"/>
  <c r="AZ572" i="32"/>
  <c r="AZ571" i="32"/>
  <c r="AZ570" i="32"/>
  <c r="AZ569" i="32"/>
  <c r="AZ568" i="32"/>
  <c r="AZ567" i="32"/>
  <c r="AZ566" i="32"/>
  <c r="AZ565" i="32"/>
  <c r="AZ564" i="32"/>
  <c r="AZ563" i="32"/>
  <c r="AZ562" i="32"/>
  <c r="AZ561" i="32"/>
  <c r="AZ560" i="32"/>
  <c r="AZ559" i="32"/>
  <c r="AZ558" i="32"/>
  <c r="AZ557" i="32"/>
  <c r="AZ556" i="32"/>
  <c r="AZ555" i="32"/>
  <c r="AZ554" i="32"/>
  <c r="AZ553" i="32"/>
  <c r="AZ552" i="32"/>
  <c r="AZ551" i="32"/>
  <c r="AZ550" i="32"/>
  <c r="AZ549" i="32"/>
  <c r="AZ548" i="32"/>
  <c r="AZ547" i="32"/>
  <c r="AZ546" i="32"/>
  <c r="AZ545" i="32"/>
  <c r="AZ544" i="32"/>
  <c r="AZ543" i="32"/>
  <c r="AZ542" i="32"/>
  <c r="AZ541" i="32"/>
  <c r="AZ532" i="32"/>
  <c r="AZ531" i="32"/>
  <c r="AZ530" i="32"/>
  <c r="AZ529" i="32"/>
  <c r="AZ528" i="32"/>
  <c r="AZ527" i="32"/>
  <c r="AZ526" i="32"/>
  <c r="AZ525" i="32"/>
  <c r="AZ524" i="32"/>
  <c r="AZ523" i="32"/>
  <c r="AZ522" i="32"/>
  <c r="AZ521" i="32"/>
  <c r="AZ520" i="32"/>
  <c r="AZ519" i="32"/>
  <c r="AZ518" i="32"/>
  <c r="AZ517" i="32"/>
  <c r="AZ516" i="32"/>
  <c r="AZ515" i="32"/>
  <c r="BD513" i="32"/>
  <c r="AZ508" i="32"/>
  <c r="BE507" i="32"/>
  <c r="AZ506" i="32"/>
  <c r="AZ505" i="32"/>
  <c r="AZ504" i="32"/>
  <c r="AZ503" i="32"/>
  <c r="AZ502" i="32"/>
  <c r="AZ501" i="32"/>
  <c r="AZ500" i="32"/>
  <c r="AZ499" i="32"/>
  <c r="AZ498" i="32"/>
  <c r="AZ497" i="32"/>
  <c r="AZ496" i="32"/>
  <c r="AI496" i="32"/>
  <c r="AZ495" i="32"/>
  <c r="AI495" i="32"/>
  <c r="AZ494" i="32"/>
  <c r="AI494" i="32"/>
  <c r="AZ493" i="32"/>
  <c r="AI493" i="32"/>
  <c r="AI492" i="32"/>
  <c r="AI491" i="32"/>
  <c r="AI490" i="32"/>
  <c r="AI489" i="32"/>
  <c r="AI488" i="32"/>
  <c r="AI487" i="32"/>
  <c r="AZ485" i="32"/>
  <c r="AZ484" i="32"/>
  <c r="AZ483" i="32"/>
  <c r="AZ482" i="32"/>
  <c r="AR482" i="32"/>
  <c r="AO482" i="32"/>
  <c r="AI482" i="32"/>
  <c r="AZ481" i="32"/>
  <c r="AO481" i="32"/>
  <c r="AR481" i="32" s="1"/>
  <c r="AI481" i="32"/>
  <c r="AZ480" i="32"/>
  <c r="AR480" i="32"/>
  <c r="AO480" i="32"/>
  <c r="AI480" i="32"/>
  <c r="AZ479" i="32"/>
  <c r="AO479" i="32"/>
  <c r="AR479" i="32" s="1"/>
  <c r="AI479" i="32"/>
  <c r="AZ478" i="32"/>
  <c r="AZ477" i="32"/>
  <c r="AZ476" i="32"/>
  <c r="AZ475" i="32"/>
  <c r="AR475" i="32"/>
  <c r="AZ474" i="32"/>
  <c r="AR474" i="32"/>
  <c r="AP474" i="32"/>
  <c r="AP473" i="32"/>
  <c r="AZ472" i="32"/>
  <c r="BG471" i="32"/>
  <c r="AZ471" i="32"/>
  <c r="BG470" i="32"/>
  <c r="AZ470" i="32"/>
  <c r="AR470" i="32"/>
  <c r="AR471" i="32" s="1"/>
  <c r="AP470" i="32"/>
  <c r="AP471" i="32" s="1"/>
  <c r="BG469" i="32"/>
  <c r="AZ469" i="32"/>
  <c r="BG468" i="32"/>
  <c r="AZ468" i="32"/>
  <c r="BG467" i="32"/>
  <c r="AZ467" i="32"/>
  <c r="BG466" i="32"/>
  <c r="AZ466" i="32"/>
  <c r="BG465" i="32"/>
  <c r="AZ465" i="32"/>
  <c r="BG464" i="32"/>
  <c r="AZ464" i="32"/>
  <c r="BG463" i="32"/>
  <c r="BH462" i="32"/>
  <c r="AI459" i="32"/>
  <c r="AZ458" i="32"/>
  <c r="AI458" i="32"/>
  <c r="AZ457" i="32"/>
  <c r="AI457" i="32"/>
  <c r="AZ456" i="32"/>
  <c r="AI456" i="32"/>
  <c r="AZ455" i="32"/>
  <c r="AI455" i="32"/>
  <c r="AZ454" i="32"/>
  <c r="AI454" i="32"/>
  <c r="AZ453" i="32"/>
  <c r="AI453" i="32"/>
  <c r="AZ452" i="32"/>
  <c r="AI452" i="32"/>
  <c r="AZ451" i="32"/>
  <c r="AI451" i="32"/>
  <c r="AZ450" i="32"/>
  <c r="AZ449" i="32"/>
  <c r="AP449" i="32"/>
  <c r="AI449" i="32"/>
  <c r="AZ448" i="32"/>
  <c r="AP448" i="32"/>
  <c r="AI448" i="32"/>
  <c r="AZ447" i="32"/>
  <c r="AP447" i="32"/>
  <c r="AI447" i="32"/>
  <c r="AP446" i="32"/>
  <c r="AI446" i="32"/>
  <c r="AP445" i="32"/>
  <c r="AI445" i="32"/>
  <c r="AP444" i="32"/>
  <c r="AI444" i="32"/>
  <c r="AP443" i="32"/>
  <c r="AI443" i="32"/>
  <c r="AP442" i="32"/>
  <c r="AI442" i="32"/>
  <c r="AP441" i="32"/>
  <c r="AQ440" i="32"/>
  <c r="AZ438" i="32"/>
  <c r="AZ437" i="32"/>
  <c r="AZ436" i="32"/>
  <c r="AI436" i="32"/>
  <c r="AZ435" i="32"/>
  <c r="AM435" i="32"/>
  <c r="AZ434" i="32"/>
  <c r="AM434" i="32"/>
  <c r="AZ433" i="32"/>
  <c r="AR433" i="32"/>
  <c r="AZ432" i="32"/>
  <c r="AR432" i="32"/>
  <c r="AZ431" i="32"/>
  <c r="AZ430" i="32"/>
  <c r="AZ429" i="32"/>
  <c r="AZ428" i="32"/>
  <c r="AZ427" i="32"/>
  <c r="AZ426" i="32"/>
  <c r="AZ425" i="32"/>
  <c r="AZ424" i="32"/>
  <c r="AZ423" i="32"/>
  <c r="AZ422" i="32"/>
  <c r="AI422" i="32"/>
  <c r="AZ421" i="32"/>
  <c r="AI421" i="32"/>
  <c r="AZ420" i="32"/>
  <c r="AI420" i="32"/>
  <c r="AZ419" i="32"/>
  <c r="AI419" i="32"/>
  <c r="AZ418" i="32"/>
  <c r="AI418" i="32"/>
  <c r="AZ417" i="32"/>
  <c r="AI417" i="32"/>
  <c r="AZ416" i="32"/>
  <c r="AI416" i="32"/>
  <c r="AZ415" i="32"/>
  <c r="AI415" i="32"/>
  <c r="AZ414" i="32"/>
  <c r="AI414" i="32"/>
  <c r="AZ413" i="32"/>
  <c r="AI413" i="32"/>
  <c r="AZ412" i="32"/>
  <c r="AI412" i="32"/>
  <c r="AI411" i="32"/>
  <c r="AZ410" i="32"/>
  <c r="AI410" i="32"/>
  <c r="AZ409" i="32"/>
  <c r="AZ408" i="32"/>
  <c r="AM408" i="32"/>
  <c r="AZ407" i="32"/>
  <c r="AI407" i="32"/>
  <c r="AZ406" i="32"/>
  <c r="AI406" i="32"/>
  <c r="BE405" i="32"/>
  <c r="AZ405" i="32"/>
  <c r="AI405" i="32"/>
  <c r="AI403" i="32"/>
  <c r="BD402" i="32"/>
  <c r="AR400" i="32"/>
  <c r="AQ400" i="32"/>
  <c r="AP400" i="32"/>
  <c r="AN400" i="32"/>
  <c r="AM400" i="32"/>
  <c r="AM398" i="32"/>
  <c r="AR397" i="32"/>
  <c r="AQ397" i="32"/>
  <c r="AP397" i="32"/>
  <c r="AN397" i="32"/>
  <c r="AM397" i="32"/>
  <c r="AM395" i="32"/>
  <c r="AZ391" i="32"/>
  <c r="AZ390" i="32"/>
  <c r="AZ389" i="32"/>
  <c r="AZ388" i="32"/>
  <c r="AZ387" i="32"/>
  <c r="AZ386" i="32"/>
  <c r="AZ385" i="32"/>
  <c r="AI385" i="32"/>
  <c r="AZ384" i="32"/>
  <c r="AI384" i="32"/>
  <c r="AZ383" i="32"/>
  <c r="AI383" i="32"/>
  <c r="AZ382" i="32"/>
  <c r="AI382" i="32"/>
  <c r="AZ381" i="32"/>
  <c r="AI381" i="32"/>
  <c r="AZ380" i="32"/>
  <c r="AI380" i="32"/>
  <c r="E380" i="32"/>
  <c r="AZ379" i="32"/>
  <c r="AI379" i="32"/>
  <c r="AZ378" i="32"/>
  <c r="AI378" i="32"/>
  <c r="E378" i="32"/>
  <c r="B378" i="32"/>
  <c r="AZ377" i="32"/>
  <c r="B377" i="32"/>
  <c r="AZ376" i="32"/>
  <c r="AN376" i="32"/>
  <c r="E376" i="32"/>
  <c r="B376" i="32"/>
  <c r="AZ375" i="32"/>
  <c r="AI375" i="32"/>
  <c r="AZ374" i="32"/>
  <c r="AI374" i="32"/>
  <c r="AZ373" i="32"/>
  <c r="AI373" i="32"/>
  <c r="K373" i="32"/>
  <c r="F375" i="32" s="1"/>
  <c r="E373" i="32"/>
  <c r="AZ372" i="32"/>
  <c r="AI372" i="32"/>
  <c r="K372" i="32"/>
  <c r="F374" i="32" s="1"/>
  <c r="AZ371" i="32"/>
  <c r="AI371" i="32"/>
  <c r="AZ370" i="32"/>
  <c r="AN370" i="32"/>
  <c r="E370" i="32"/>
  <c r="AZ369" i="32"/>
  <c r="AI369" i="32"/>
  <c r="E369" i="32"/>
  <c r="AZ368" i="32"/>
  <c r="AI368" i="32"/>
  <c r="E368" i="32"/>
  <c r="D368" i="32"/>
  <c r="C368" i="32"/>
  <c r="AZ367" i="32"/>
  <c r="AI367" i="32"/>
  <c r="H367" i="32"/>
  <c r="B367" i="32"/>
  <c r="AI366" i="32"/>
  <c r="H366" i="32"/>
  <c r="B366" i="32"/>
  <c r="AZ365" i="32"/>
  <c r="AI365" i="32"/>
  <c r="H365" i="32"/>
  <c r="C365" i="32"/>
  <c r="B365" i="32"/>
  <c r="AI364" i="32"/>
  <c r="H364" i="32"/>
  <c r="C364" i="32"/>
  <c r="B364" i="32"/>
  <c r="AI363" i="32"/>
  <c r="H363" i="32"/>
  <c r="C363" i="32"/>
  <c r="B363" i="32"/>
  <c r="AI362" i="32"/>
  <c r="H362" i="32"/>
  <c r="E362" i="32"/>
  <c r="B362" i="32"/>
  <c r="AI361" i="32"/>
  <c r="H361" i="32"/>
  <c r="C361" i="32"/>
  <c r="BH360" i="32"/>
  <c r="BG360" i="32"/>
  <c r="BE360" i="32"/>
  <c r="BD360" i="32"/>
  <c r="AI360" i="32"/>
  <c r="BH359" i="32"/>
  <c r="BG359" i="32"/>
  <c r="BE359" i="32"/>
  <c r="BD359" i="32"/>
  <c r="AI359" i="32"/>
  <c r="C359" i="32"/>
  <c r="AZ358" i="32"/>
  <c r="AI358" i="32"/>
  <c r="AZ357" i="32"/>
  <c r="AI357" i="32"/>
  <c r="F357" i="32"/>
  <c r="E357" i="32"/>
  <c r="D357" i="32"/>
  <c r="C357" i="32"/>
  <c r="AZ356" i="32"/>
  <c r="AI356" i="32"/>
  <c r="AZ355" i="32"/>
  <c r="C355" i="32"/>
  <c r="AZ354" i="32"/>
  <c r="J354" i="32"/>
  <c r="C352" i="32"/>
  <c r="C351" i="32"/>
  <c r="AI350" i="32"/>
  <c r="AI349" i="32"/>
  <c r="AI348" i="32"/>
  <c r="AI347" i="32"/>
  <c r="B347" i="32"/>
  <c r="K346" i="32"/>
  <c r="B346" i="32"/>
  <c r="AI345" i="32"/>
  <c r="K345" i="32"/>
  <c r="AZ344" i="32"/>
  <c r="AP344" i="32"/>
  <c r="AI344" i="32"/>
  <c r="I344" i="32"/>
  <c r="I345" i="32" s="1"/>
  <c r="AZ343" i="32"/>
  <c r="AP343" i="32"/>
  <c r="AI343" i="32"/>
  <c r="AZ342" i="32"/>
  <c r="AP342" i="32"/>
  <c r="AI342" i="32"/>
  <c r="I342" i="32"/>
  <c r="AZ341" i="32"/>
  <c r="AP341" i="32"/>
  <c r="AI341" i="32"/>
  <c r="K341" i="32"/>
  <c r="K342" i="32" s="1"/>
  <c r="I341" i="32"/>
  <c r="AZ340" i="32"/>
  <c r="AP340" i="32"/>
  <c r="AI340" i="32"/>
  <c r="AZ339" i="32"/>
  <c r="AP339" i="32"/>
  <c r="AI339" i="32"/>
  <c r="AZ338" i="32"/>
  <c r="AP338" i="32"/>
  <c r="AI338" i="32"/>
  <c r="S338" i="32"/>
  <c r="AZ337" i="32"/>
  <c r="AP337" i="32"/>
  <c r="AI337" i="32"/>
  <c r="S337" i="32"/>
  <c r="E337" i="32"/>
  <c r="AZ336" i="32"/>
  <c r="AP336" i="32"/>
  <c r="S336" i="32"/>
  <c r="H336" i="32"/>
  <c r="E336" i="32"/>
  <c r="B336" i="32"/>
  <c r="AZ335" i="32"/>
  <c r="AQ335" i="32"/>
  <c r="S335" i="32"/>
  <c r="H335" i="32"/>
  <c r="D335" i="32"/>
  <c r="C335" i="32"/>
  <c r="B335" i="32"/>
  <c r="AZ334" i="32"/>
  <c r="S334" i="32"/>
  <c r="H334" i="32"/>
  <c r="D334" i="32"/>
  <c r="C334" i="32"/>
  <c r="B334" i="32"/>
  <c r="AZ333" i="32"/>
  <c r="S333" i="32"/>
  <c r="H333" i="32"/>
  <c r="D333" i="32"/>
  <c r="B333" i="32"/>
  <c r="AZ332" i="32"/>
  <c r="S332" i="32"/>
  <c r="H332" i="32"/>
  <c r="D332" i="32"/>
  <c r="B332" i="32"/>
  <c r="AZ331" i="32"/>
  <c r="AI331" i="32"/>
  <c r="S331" i="32"/>
  <c r="H331" i="32"/>
  <c r="E331" i="32"/>
  <c r="D331" i="32"/>
  <c r="C331" i="32"/>
  <c r="B331" i="32"/>
  <c r="AZ330" i="32"/>
  <c r="AI330" i="32"/>
  <c r="S330" i="32"/>
  <c r="H330" i="32"/>
  <c r="E330" i="32"/>
  <c r="D330" i="32"/>
  <c r="AZ329" i="32"/>
  <c r="AI329" i="32"/>
  <c r="S329" i="32"/>
  <c r="AZ328" i="32"/>
  <c r="AI328" i="32"/>
  <c r="S328" i="32"/>
  <c r="AZ327" i="32"/>
  <c r="AI327" i="32"/>
  <c r="AZ326" i="32"/>
  <c r="AI326" i="32"/>
  <c r="F326" i="32"/>
  <c r="E326" i="32"/>
  <c r="D326" i="32"/>
  <c r="C326" i="32"/>
  <c r="AZ325" i="32"/>
  <c r="AI325" i="32"/>
  <c r="C325" i="32"/>
  <c r="AZ324" i="32"/>
  <c r="AI324" i="32"/>
  <c r="AZ323" i="32"/>
  <c r="AI323" i="32"/>
  <c r="J323" i="32"/>
  <c r="C323" i="32"/>
  <c r="AZ322" i="32"/>
  <c r="AI322" i="32"/>
  <c r="S322" i="32"/>
  <c r="AZ321" i="32"/>
  <c r="AI321" i="32"/>
  <c r="S321" i="32"/>
  <c r="C321" i="32"/>
  <c r="AI320" i="32"/>
  <c r="S320" i="32"/>
  <c r="E320" i="32"/>
  <c r="D320" i="32"/>
  <c r="C320" i="32"/>
  <c r="AZ319" i="32"/>
  <c r="S319" i="32"/>
  <c r="S318" i="32"/>
  <c r="D318" i="32"/>
  <c r="E317" i="32"/>
  <c r="BD316" i="32"/>
  <c r="AB316" i="32"/>
  <c r="G316" i="32"/>
  <c r="E316" i="32"/>
  <c r="D316" i="32"/>
  <c r="BD315" i="32"/>
  <c r="AB315" i="32"/>
  <c r="E315" i="32"/>
  <c r="B315" i="32"/>
  <c r="AZ314" i="32"/>
  <c r="Z314" i="32"/>
  <c r="Z315" i="32" s="1"/>
  <c r="E314" i="32"/>
  <c r="B314" i="32"/>
  <c r="AZ313" i="32"/>
  <c r="E313" i="32"/>
  <c r="D313" i="32"/>
  <c r="B313" i="32"/>
  <c r="AZ312" i="32"/>
  <c r="Z312" i="32"/>
  <c r="B312" i="32"/>
  <c r="AZ311" i="32"/>
  <c r="AI311" i="32"/>
  <c r="AB311" i="32"/>
  <c r="AB312" i="32" s="1"/>
  <c r="Z311" i="32"/>
  <c r="B311" i="32"/>
  <c r="AZ310" i="32"/>
  <c r="AI310" i="32"/>
  <c r="D310" i="32"/>
  <c r="B310" i="32"/>
  <c r="AZ309" i="32"/>
  <c r="AI309" i="32"/>
  <c r="E309" i="32"/>
  <c r="B309" i="32"/>
  <c r="AZ308" i="32"/>
  <c r="AI308" i="32"/>
  <c r="E308" i="32"/>
  <c r="D308" i="32"/>
  <c r="B308" i="32"/>
  <c r="AZ307" i="32"/>
  <c r="AI307" i="32"/>
  <c r="E307" i="32"/>
  <c r="D307" i="32"/>
  <c r="C307" i="32"/>
  <c r="AI306" i="32"/>
  <c r="D306" i="32"/>
  <c r="AI305" i="32"/>
  <c r="H305" i="32"/>
  <c r="E305" i="32"/>
  <c r="B305" i="32"/>
  <c r="AI304" i="32"/>
  <c r="H304" i="32"/>
  <c r="E304" i="32"/>
  <c r="D304" i="32"/>
  <c r="C304" i="32"/>
  <c r="B304" i="32"/>
  <c r="AI303" i="32"/>
  <c r="S303" i="32"/>
  <c r="H303" i="32"/>
  <c r="E303" i="32"/>
  <c r="D303" i="32"/>
  <c r="B303" i="32"/>
  <c r="AI302" i="32"/>
  <c r="S302" i="32"/>
  <c r="H302" i="32"/>
  <c r="B302" i="32"/>
  <c r="AI301" i="32"/>
  <c r="S301" i="32"/>
  <c r="H301" i="32"/>
  <c r="E301" i="32"/>
  <c r="B301" i="32"/>
  <c r="AI300" i="32"/>
  <c r="S300" i="32"/>
  <c r="H300" i="32"/>
  <c r="E300" i="32"/>
  <c r="D300" i="32"/>
  <c r="B300" i="32"/>
  <c r="AI299" i="32"/>
  <c r="S299" i="32"/>
  <c r="H299" i="32"/>
  <c r="E299" i="32"/>
  <c r="D299" i="32"/>
  <c r="C299" i="32"/>
  <c r="AI298" i="32"/>
  <c r="S298" i="32"/>
  <c r="C298" i="32"/>
  <c r="AZ297" i="32"/>
  <c r="AI297" i="32"/>
  <c r="S297" i="32"/>
  <c r="AZ296" i="32"/>
  <c r="S296" i="32"/>
  <c r="AZ295" i="32"/>
  <c r="AI295" i="32"/>
  <c r="F295" i="32"/>
  <c r="J292" i="32" s="1"/>
  <c r="E295" i="32"/>
  <c r="D295" i="32"/>
  <c r="D305" i="32" s="1"/>
  <c r="C295" i="32"/>
  <c r="C297" i="32" s="1"/>
  <c r="AZ294" i="32"/>
  <c r="W294" i="32"/>
  <c r="AZ293" i="32"/>
  <c r="C293" i="32"/>
  <c r="AZ292" i="32"/>
  <c r="AB292" i="32"/>
  <c r="AZ291" i="32"/>
  <c r="AB291" i="32"/>
  <c r="W293" i="32" s="1"/>
  <c r="C291" i="32"/>
  <c r="AZ290" i="32"/>
  <c r="AQ290" i="32"/>
  <c r="AP290" i="32"/>
  <c r="AN290" i="32"/>
  <c r="AM290" i="32"/>
  <c r="AZ289" i="32"/>
  <c r="AQ289" i="32"/>
  <c r="AP289" i="32"/>
  <c r="AN289" i="32"/>
  <c r="AM289" i="32"/>
  <c r="E289" i="32"/>
  <c r="D289" i="32"/>
  <c r="C289" i="32"/>
  <c r="AZ288" i="32"/>
  <c r="AI288" i="32"/>
  <c r="AZ287" i="32"/>
  <c r="AI287" i="32"/>
  <c r="E287" i="32"/>
  <c r="AZ286" i="32"/>
  <c r="AI286" i="32"/>
  <c r="AZ285" i="32"/>
  <c r="AI285" i="32"/>
  <c r="G285" i="32"/>
  <c r="E285" i="32"/>
  <c r="AZ284" i="32"/>
  <c r="AI284" i="32"/>
  <c r="S284" i="32"/>
  <c r="E284" i="32"/>
  <c r="B284" i="32"/>
  <c r="AZ283" i="32"/>
  <c r="S283" i="32"/>
  <c r="E283" i="32"/>
  <c r="B283" i="32"/>
  <c r="AZ282" i="32"/>
  <c r="S282" i="32"/>
  <c r="B282" i="32"/>
  <c r="AZ281" i="32"/>
  <c r="S281" i="32"/>
  <c r="B281" i="32"/>
  <c r="AZ280" i="32"/>
  <c r="E280" i="32"/>
  <c r="B280" i="32"/>
  <c r="AZ279" i="32"/>
  <c r="E279" i="32"/>
  <c r="B279" i="32"/>
  <c r="AZ278" i="32"/>
  <c r="B278" i="32"/>
  <c r="AZ277" i="32"/>
  <c r="AB277" i="32"/>
  <c r="AA277" i="32"/>
  <c r="Z277" i="32"/>
  <c r="X277" i="32"/>
  <c r="W277" i="32"/>
  <c r="AZ276" i="32"/>
  <c r="E276" i="32"/>
  <c r="E282" i="32" s="1"/>
  <c r="D276" i="32"/>
  <c r="AZ275" i="32"/>
  <c r="W275" i="32"/>
  <c r="E275" i="32"/>
  <c r="AZ274" i="32"/>
  <c r="AI274" i="32"/>
  <c r="AB274" i="32"/>
  <c r="AA274" i="32"/>
  <c r="Z274" i="32"/>
  <c r="X274" i="32"/>
  <c r="W274" i="32"/>
  <c r="H274" i="32"/>
  <c r="E274" i="32"/>
  <c r="D274" i="32"/>
  <c r="C274" i="32"/>
  <c r="B274" i="32"/>
  <c r="AZ273" i="32"/>
  <c r="AI273" i="32"/>
  <c r="H273" i="32"/>
  <c r="E273" i="32"/>
  <c r="B273" i="32"/>
  <c r="AZ272" i="32"/>
  <c r="AI272" i="32"/>
  <c r="W272" i="32"/>
  <c r="H272" i="32"/>
  <c r="E272" i="32"/>
  <c r="B272" i="32"/>
  <c r="AZ271" i="32"/>
  <c r="AI271" i="32"/>
  <c r="H271" i="32"/>
  <c r="E271" i="32"/>
  <c r="D271" i="32"/>
  <c r="B271" i="32"/>
  <c r="AZ270" i="32"/>
  <c r="AI270" i="32"/>
  <c r="H270" i="32"/>
  <c r="E270" i="32"/>
  <c r="B270" i="32"/>
  <c r="AI269" i="32"/>
  <c r="H269" i="32"/>
  <c r="E269" i="32"/>
  <c r="D269" i="32"/>
  <c r="C269" i="32"/>
  <c r="B269" i="32"/>
  <c r="AI268" i="32"/>
  <c r="H268" i="32"/>
  <c r="E268" i="32"/>
  <c r="AI267" i="32"/>
  <c r="AI266" i="32"/>
  <c r="AI265" i="32"/>
  <c r="S265" i="32"/>
  <c r="AI264" i="32"/>
  <c r="S264" i="32"/>
  <c r="F264" i="32"/>
  <c r="E264" i="32"/>
  <c r="D264" i="32"/>
  <c r="C264" i="32"/>
  <c r="AI263" i="32"/>
  <c r="C263" i="32"/>
  <c r="AI262" i="32"/>
  <c r="Z262" i="32"/>
  <c r="S262" i="32"/>
  <c r="AI261" i="32"/>
  <c r="Z261" i="32"/>
  <c r="S261" i="32"/>
  <c r="J261" i="32"/>
  <c r="C261" i="32"/>
  <c r="Z260" i="32"/>
  <c r="S260" i="32"/>
  <c r="AI259" i="32"/>
  <c r="Z259" i="32"/>
  <c r="S259" i="32"/>
  <c r="Z258" i="32"/>
  <c r="S258" i="32"/>
  <c r="E258" i="32"/>
  <c r="Z257" i="32"/>
  <c r="S257" i="32"/>
  <c r="AM256" i="32"/>
  <c r="Z256" i="32"/>
  <c r="S256" i="32"/>
  <c r="D256" i="32"/>
  <c r="BB255" i="32"/>
  <c r="AM255" i="32"/>
  <c r="Z255" i="32"/>
  <c r="S255" i="32"/>
  <c r="D255" i="32"/>
  <c r="BC254" i="32"/>
  <c r="AI254" i="32"/>
  <c r="Z254" i="32"/>
  <c r="D254" i="32"/>
  <c r="B254" i="32"/>
  <c r="AI253" i="32"/>
  <c r="AA253" i="32"/>
  <c r="D253" i="32"/>
  <c r="B253" i="32"/>
  <c r="AI252" i="32"/>
  <c r="AI251" i="32"/>
  <c r="D251" i="32"/>
  <c r="AZ250" i="32"/>
  <c r="AI250" i="32"/>
  <c r="AZ249" i="32"/>
  <c r="AI249" i="32"/>
  <c r="K249" i="32"/>
  <c r="H249" i="32"/>
  <c r="B249" i="32"/>
  <c r="AZ248" i="32"/>
  <c r="AI248" i="32"/>
  <c r="K248" i="32"/>
  <c r="H248" i="32"/>
  <c r="D248" i="32"/>
  <c r="B248" i="32"/>
  <c r="AZ247" i="32"/>
  <c r="AI247" i="32"/>
  <c r="D247" i="32"/>
  <c r="AZ246" i="32"/>
  <c r="X246" i="32"/>
  <c r="D246" i="32"/>
  <c r="BC245" i="32"/>
  <c r="AZ245" i="32"/>
  <c r="S245" i="32"/>
  <c r="AZ244" i="32"/>
  <c r="S244" i="32"/>
  <c r="D244" i="32"/>
  <c r="AZ243" i="32"/>
  <c r="S243" i="32"/>
  <c r="H243" i="32"/>
  <c r="E243" i="32"/>
  <c r="D243" i="32"/>
  <c r="B243" i="32"/>
  <c r="AZ242" i="32"/>
  <c r="S242" i="32"/>
  <c r="H242" i="32"/>
  <c r="D242" i="32"/>
  <c r="B242" i="32"/>
  <c r="AZ241" i="32"/>
  <c r="S241" i="32"/>
  <c r="H241" i="32"/>
  <c r="D241" i="32"/>
  <c r="B241" i="32"/>
  <c r="AZ240" i="32"/>
  <c r="S240" i="32"/>
  <c r="H240" i="32"/>
  <c r="D240" i="32"/>
  <c r="B240" i="32"/>
  <c r="AZ239" i="32"/>
  <c r="S239" i="32"/>
  <c r="H239" i="32"/>
  <c r="E239" i="32"/>
  <c r="D239" i="32"/>
  <c r="B239" i="32"/>
  <c r="AZ238" i="32"/>
  <c r="S238" i="32"/>
  <c r="H238" i="32"/>
  <c r="D238" i="32"/>
  <c r="B238" i="32"/>
  <c r="AZ237" i="32"/>
  <c r="AI237" i="32"/>
  <c r="S237" i="32"/>
  <c r="H237" i="32"/>
  <c r="D237" i="32"/>
  <c r="AZ236" i="32"/>
  <c r="AI236" i="32"/>
  <c r="S236" i="32"/>
  <c r="AZ235" i="32"/>
  <c r="AI235" i="32"/>
  <c r="S235" i="32"/>
  <c r="AZ234" i="32"/>
  <c r="AI234" i="32"/>
  <c r="S234" i="32"/>
  <c r="AZ233" i="32"/>
  <c r="AI233" i="32"/>
  <c r="S233" i="32"/>
  <c r="F233" i="32"/>
  <c r="J230" i="32" s="1"/>
  <c r="E233" i="32"/>
  <c r="D233" i="32"/>
  <c r="D245" i="32" s="1"/>
  <c r="C233" i="32"/>
  <c r="AI232" i="32"/>
  <c r="S232" i="32"/>
  <c r="AZ231" i="32"/>
  <c r="AI231" i="32"/>
  <c r="AZ230" i="32"/>
  <c r="AI230" i="32"/>
  <c r="AZ229" i="32"/>
  <c r="AI229" i="32"/>
  <c r="AZ228" i="32"/>
  <c r="AI228" i="32"/>
  <c r="AZ227" i="32"/>
  <c r="AI227" i="32"/>
  <c r="S227" i="32"/>
  <c r="D227" i="32"/>
  <c r="AZ226" i="32"/>
  <c r="AI226" i="32"/>
  <c r="S226" i="32"/>
  <c r="AZ225" i="32"/>
  <c r="AI225" i="32"/>
  <c r="AZ224" i="32"/>
  <c r="AI224" i="32"/>
  <c r="S224" i="32"/>
  <c r="AZ223" i="32"/>
  <c r="AI223" i="32"/>
  <c r="S223" i="32"/>
  <c r="B223" i="32"/>
  <c r="AZ222" i="32"/>
  <c r="AI222" i="32"/>
  <c r="S222" i="32"/>
  <c r="B222" i="32"/>
  <c r="AZ221" i="32"/>
  <c r="AI221" i="32"/>
  <c r="S221" i="32"/>
  <c r="AZ220" i="32"/>
  <c r="AI220" i="32"/>
  <c r="S220" i="32"/>
  <c r="B220" i="32"/>
  <c r="AZ219" i="32"/>
  <c r="AI219" i="32"/>
  <c r="S219" i="32"/>
  <c r="B219" i="32"/>
  <c r="AZ218" i="32"/>
  <c r="S218" i="32"/>
  <c r="B218" i="32"/>
  <c r="AZ217" i="32"/>
  <c r="S217" i="32"/>
  <c r="B217" i="32"/>
  <c r="AZ216" i="32"/>
  <c r="S216" i="32"/>
  <c r="B216" i="32"/>
  <c r="AZ215" i="32"/>
  <c r="S215" i="32"/>
  <c r="G215" i="32"/>
  <c r="AZ214" i="32"/>
  <c r="S214" i="32"/>
  <c r="C214" i="32"/>
  <c r="C220" i="32" s="1"/>
  <c r="BC213" i="32"/>
  <c r="AZ213" i="32"/>
  <c r="E213" i="32"/>
  <c r="D213" i="32"/>
  <c r="AZ212" i="32"/>
  <c r="H212" i="32"/>
  <c r="D212" i="32"/>
  <c r="C212" i="32"/>
  <c r="B212" i="32"/>
  <c r="AZ211" i="32"/>
  <c r="H211" i="32"/>
  <c r="B211" i="32"/>
  <c r="BC210" i="32"/>
  <c r="BB210" i="32"/>
  <c r="H210" i="32"/>
  <c r="E210" i="32"/>
  <c r="D210" i="32"/>
  <c r="C210" i="32"/>
  <c r="B210" i="32"/>
  <c r="H209" i="32"/>
  <c r="B209" i="32"/>
  <c r="BC208" i="32"/>
  <c r="BB208" i="32"/>
  <c r="S208" i="32"/>
  <c r="H208" i="32"/>
  <c r="B208" i="32"/>
  <c r="BB207" i="32"/>
  <c r="S207" i="32"/>
  <c r="H207" i="32"/>
  <c r="E207" i="32"/>
  <c r="B207" i="32"/>
  <c r="BC206" i="32"/>
  <c r="BB206" i="32"/>
  <c r="S206" i="32"/>
  <c r="H206" i="32"/>
  <c r="S205" i="32"/>
  <c r="C205" i="32"/>
  <c r="BB204" i="32"/>
  <c r="S204" i="32"/>
  <c r="AZ203" i="32"/>
  <c r="C203" i="32"/>
  <c r="BC202" i="32"/>
  <c r="AZ202" i="32"/>
  <c r="F202" i="32"/>
  <c r="E202" i="32"/>
  <c r="D202" i="32"/>
  <c r="C202" i="32"/>
  <c r="C209" i="32" s="1"/>
  <c r="AZ201" i="32"/>
  <c r="BB200" i="32"/>
  <c r="AZ200" i="32"/>
  <c r="AI200" i="32"/>
  <c r="AZ199" i="32"/>
  <c r="AI199" i="32"/>
  <c r="AB199" i="32"/>
  <c r="Y199" i="32"/>
  <c r="S199" i="32"/>
  <c r="J199" i="32"/>
  <c r="C199" i="32"/>
  <c r="BB198" i="32"/>
  <c r="AZ198" i="32"/>
  <c r="AI198" i="32"/>
  <c r="AB198" i="32"/>
  <c r="Y198" i="32"/>
  <c r="S198" i="32"/>
  <c r="C198" i="32"/>
  <c r="BB197" i="32"/>
  <c r="AZ197" i="32"/>
  <c r="AI197" i="32"/>
  <c r="Y197" i="32"/>
  <c r="AB197" i="32" s="1"/>
  <c r="S197" i="32"/>
  <c r="C197" i="32"/>
  <c r="AZ196" i="32"/>
  <c r="AI196" i="32"/>
  <c r="AB196" i="32"/>
  <c r="Y196" i="32"/>
  <c r="S196" i="32"/>
  <c r="E196" i="32"/>
  <c r="D196" i="32"/>
  <c r="AZ195" i="32"/>
  <c r="AI195" i="32"/>
  <c r="BB194" i="32"/>
  <c r="AZ194" i="32"/>
  <c r="AI194" i="32"/>
  <c r="D194" i="32"/>
  <c r="AZ193" i="32"/>
  <c r="AI193" i="32"/>
  <c r="D193" i="32"/>
  <c r="BB192" i="32"/>
  <c r="AZ192" i="32"/>
  <c r="D192" i="32"/>
  <c r="B192" i="32"/>
  <c r="BC191" i="32"/>
  <c r="BB191" i="32"/>
  <c r="AZ191" i="32"/>
  <c r="AI191" i="32"/>
  <c r="D191" i="32"/>
  <c r="B191" i="32"/>
  <c r="AZ190" i="32"/>
  <c r="AI190" i="32"/>
  <c r="D190" i="32"/>
  <c r="B190" i="32"/>
  <c r="BC189" i="32"/>
  <c r="AZ189" i="32"/>
  <c r="AI189" i="32"/>
  <c r="S189" i="32"/>
  <c r="D189" i="32"/>
  <c r="AZ188" i="32"/>
  <c r="AI188" i="32"/>
  <c r="S188" i="32"/>
  <c r="D188" i="32"/>
  <c r="BC187" i="32"/>
  <c r="BB187" i="32"/>
  <c r="AZ187" i="32"/>
  <c r="AI187" i="32"/>
  <c r="S187" i="32"/>
  <c r="F187" i="32"/>
  <c r="D187" i="32"/>
  <c r="BB186" i="32"/>
  <c r="AZ186" i="32"/>
  <c r="AL186" i="32"/>
  <c r="AK186" i="32"/>
  <c r="AI186" i="32"/>
  <c r="BB185" i="32"/>
  <c r="AZ185" i="32"/>
  <c r="AI185" i="32"/>
  <c r="S185" i="32"/>
  <c r="D185" i="32"/>
  <c r="BB184" i="32"/>
  <c r="AZ184" i="32"/>
  <c r="AL184" i="32"/>
  <c r="AI184" i="32"/>
  <c r="S184" i="32"/>
  <c r="D184" i="32"/>
  <c r="BB183" i="32"/>
  <c r="AZ183" i="32"/>
  <c r="AI183" i="32"/>
  <c r="S183" i="32"/>
  <c r="D183" i="32"/>
  <c r="D186" i="32" s="1"/>
  <c r="AZ182" i="32"/>
  <c r="AI182" i="32"/>
  <c r="S182" i="32"/>
  <c r="AZ181" i="32"/>
  <c r="AI181" i="32"/>
  <c r="S181" i="32"/>
  <c r="H181" i="32"/>
  <c r="B181" i="32"/>
  <c r="BC180" i="32"/>
  <c r="AZ180" i="32"/>
  <c r="AI180" i="32"/>
  <c r="X180" i="32"/>
  <c r="H180" i="32"/>
  <c r="D180" i="32"/>
  <c r="B180" i="32"/>
  <c r="AZ179" i="32"/>
  <c r="AI179" i="32"/>
  <c r="H179" i="32"/>
  <c r="D179" i="32"/>
  <c r="B179" i="32"/>
  <c r="BB178" i="32"/>
  <c r="AZ178" i="32"/>
  <c r="AI178" i="32"/>
  <c r="W178" i="32"/>
  <c r="H178" i="32"/>
  <c r="D178" i="32"/>
  <c r="B178" i="32"/>
  <c r="AZ177" i="32"/>
  <c r="AI177" i="32"/>
  <c r="H177" i="32"/>
  <c r="D177" i="32"/>
  <c r="B177" i="32"/>
  <c r="BC176" i="32"/>
  <c r="BB176" i="32"/>
  <c r="AZ176" i="32"/>
  <c r="AI176" i="32"/>
  <c r="H176" i="32"/>
  <c r="D176" i="32"/>
  <c r="B176" i="32"/>
  <c r="BC175" i="32"/>
  <c r="BB175" i="32"/>
  <c r="AZ175" i="32"/>
  <c r="AL175" i="32"/>
  <c r="AI175" i="32"/>
  <c r="H175" i="32"/>
  <c r="D175" i="32"/>
  <c r="AZ174" i="32"/>
  <c r="AI174" i="32"/>
  <c r="BB173" i="32"/>
  <c r="AZ173" i="32"/>
  <c r="AI173" i="32"/>
  <c r="BB172" i="32"/>
  <c r="AZ172" i="32"/>
  <c r="AI172" i="32"/>
  <c r="BB171" i="32"/>
  <c r="AZ171" i="32"/>
  <c r="AI171" i="32"/>
  <c r="F171" i="32"/>
  <c r="E171" i="32"/>
  <c r="D171" i="32"/>
  <c r="C171" i="32"/>
  <c r="BB170" i="32"/>
  <c r="AZ170" i="32"/>
  <c r="AL170" i="32"/>
  <c r="AL197" i="32" s="1"/>
  <c r="AK170" i="32"/>
  <c r="S170" i="32"/>
  <c r="BB169" i="32"/>
  <c r="AZ169" i="32"/>
  <c r="S169" i="32"/>
  <c r="C169" i="32"/>
  <c r="BC168" i="32"/>
  <c r="BB168" i="32"/>
  <c r="AZ168" i="32"/>
  <c r="J168" i="32"/>
  <c r="AZ167" i="32"/>
  <c r="AK167" i="32"/>
  <c r="BB166" i="32"/>
  <c r="AZ166" i="32"/>
  <c r="AZ165" i="32"/>
  <c r="E165" i="32"/>
  <c r="D165" i="32"/>
  <c r="BC164" i="32"/>
  <c r="AK164" i="32"/>
  <c r="AA164" i="32"/>
  <c r="Z164" i="32"/>
  <c r="X164" i="32"/>
  <c r="W164" i="32"/>
  <c r="BC163" i="32"/>
  <c r="BB163" i="32"/>
  <c r="AI163" i="32"/>
  <c r="AA163" i="32"/>
  <c r="Z163" i="32"/>
  <c r="X163" i="32"/>
  <c r="W163" i="32"/>
  <c r="BC162" i="32"/>
  <c r="AI162" i="32"/>
  <c r="S162" i="32"/>
  <c r="BF161" i="32"/>
  <c r="BC161" i="32"/>
  <c r="BB161" i="32"/>
  <c r="AI161" i="32"/>
  <c r="S161" i="32"/>
  <c r="BF160" i="32"/>
  <c r="BB160" i="32"/>
  <c r="AZ160" i="32"/>
  <c r="AI160" i="32"/>
  <c r="S160" i="32"/>
  <c r="BF159" i="32"/>
  <c r="BB159" i="32"/>
  <c r="AZ159" i="32"/>
  <c r="AK159" i="32"/>
  <c r="AI159" i="32"/>
  <c r="S159" i="32"/>
  <c r="F159" i="32"/>
  <c r="BF158" i="32"/>
  <c r="BC158" i="32"/>
  <c r="AZ158" i="32"/>
  <c r="AI158" i="32"/>
  <c r="S158" i="32"/>
  <c r="F158" i="32"/>
  <c r="BF157" i="32"/>
  <c r="BC157" i="32"/>
  <c r="BB157" i="32"/>
  <c r="AZ157" i="32"/>
  <c r="AI157" i="32"/>
  <c r="B157" i="32"/>
  <c r="BF156" i="32"/>
  <c r="BC156" i="32"/>
  <c r="BB156" i="32"/>
  <c r="AZ156" i="32"/>
  <c r="AK156" i="32"/>
  <c r="AI156" i="32"/>
  <c r="B156" i="32"/>
  <c r="BF155" i="32"/>
  <c r="BC155" i="32"/>
  <c r="BB155" i="32"/>
  <c r="AZ155" i="32"/>
  <c r="AI155" i="32"/>
  <c r="B155" i="32"/>
  <c r="BF154" i="32"/>
  <c r="BC154" i="32"/>
  <c r="AZ154" i="32"/>
  <c r="AL154" i="32"/>
  <c r="AK154" i="32"/>
  <c r="AI154" i="32"/>
  <c r="B154" i="32"/>
  <c r="BF153" i="32"/>
  <c r="AZ153" i="32"/>
  <c r="AI153" i="32"/>
  <c r="BF152" i="32"/>
  <c r="BC152" i="32"/>
  <c r="BB152" i="32"/>
  <c r="AZ152" i="32"/>
  <c r="AL152" i="32"/>
  <c r="AK152" i="32"/>
  <c r="AI152" i="32"/>
  <c r="BF151" i="32"/>
  <c r="BB151" i="32"/>
  <c r="AZ151" i="32"/>
  <c r="AK151" i="32"/>
  <c r="AI151" i="32"/>
  <c r="BF150" i="32"/>
  <c r="BC150" i="32"/>
  <c r="AZ150" i="32"/>
  <c r="AI150" i="32"/>
  <c r="H150" i="32"/>
  <c r="E150" i="32"/>
  <c r="C150" i="32"/>
  <c r="B150" i="32"/>
  <c r="BF149" i="32"/>
  <c r="AZ149" i="32"/>
  <c r="AI149" i="32"/>
  <c r="H149" i="32"/>
  <c r="B149" i="32"/>
  <c r="BF148" i="32"/>
  <c r="BB148" i="32"/>
  <c r="AZ148" i="32"/>
  <c r="AI148" i="32"/>
  <c r="W148" i="32"/>
  <c r="H148" i="32"/>
  <c r="B148" i="32"/>
  <c r="BL147" i="32"/>
  <c r="BF147" i="32"/>
  <c r="AZ147" i="32"/>
  <c r="AL147" i="32"/>
  <c r="AK147" i="32"/>
  <c r="AI147" i="32"/>
  <c r="W147" i="32"/>
  <c r="H147" i="32"/>
  <c r="B147" i="32"/>
  <c r="BL146" i="32"/>
  <c r="BF146" i="32"/>
  <c r="BC146" i="32"/>
  <c r="BB146" i="32"/>
  <c r="AZ146" i="32"/>
  <c r="AI146" i="32"/>
  <c r="S146" i="32"/>
  <c r="H146" i="32"/>
  <c r="B146" i="32"/>
  <c r="BN145" i="32"/>
  <c r="BF145" i="32"/>
  <c r="BC145" i="32"/>
  <c r="BB145" i="32"/>
  <c r="AZ145" i="32"/>
  <c r="AI145" i="32"/>
  <c r="S145" i="32"/>
  <c r="H145" i="32"/>
  <c r="B145" i="32"/>
  <c r="BN144" i="32"/>
  <c r="BF144" i="32"/>
  <c r="BC144" i="32"/>
  <c r="BB144" i="32"/>
  <c r="AZ144" i="32"/>
  <c r="AK144" i="32"/>
  <c r="AI144" i="32"/>
  <c r="S144" i="32"/>
  <c r="H144" i="32"/>
  <c r="BN143" i="32"/>
  <c r="BF143" i="32"/>
  <c r="BC143" i="32"/>
  <c r="BB143" i="32"/>
  <c r="AZ143" i="32"/>
  <c r="AL143" i="32"/>
  <c r="AK143" i="32"/>
  <c r="AI143" i="32"/>
  <c r="S143" i="32"/>
  <c r="BN142" i="32"/>
  <c r="BF142" i="32"/>
  <c r="BC142" i="32"/>
  <c r="BB142" i="32"/>
  <c r="AZ142" i="32"/>
  <c r="AK142" i="32"/>
  <c r="AI142" i="32"/>
  <c r="S142" i="32"/>
  <c r="BN141" i="32"/>
  <c r="BF141" i="32"/>
  <c r="BC141" i="32"/>
  <c r="BB141" i="32"/>
  <c r="AZ141" i="32"/>
  <c r="AK141" i="32"/>
  <c r="AI141" i="32"/>
  <c r="S141" i="32"/>
  <c r="BN140" i="32"/>
  <c r="BF140" i="32"/>
  <c r="BC140" i="32"/>
  <c r="AZ140" i="32"/>
  <c r="AL140" i="32"/>
  <c r="AI140" i="32"/>
  <c r="S140" i="32"/>
  <c r="F140" i="32"/>
  <c r="J137" i="32" s="1"/>
  <c r="E140" i="32"/>
  <c r="D140" i="32"/>
  <c r="C140" i="32"/>
  <c r="BN139" i="32"/>
  <c r="BF139" i="32"/>
  <c r="BC139" i="32"/>
  <c r="AZ139" i="32"/>
  <c r="AI139" i="32"/>
  <c r="S139" i="32"/>
  <c r="BN138" i="32"/>
  <c r="BF138" i="32"/>
  <c r="BC138" i="32"/>
  <c r="BB138" i="32"/>
  <c r="AZ138" i="32"/>
  <c r="AI138" i="32"/>
  <c r="BF137" i="32"/>
  <c r="BC137" i="32"/>
  <c r="BB137" i="32"/>
  <c r="AZ137" i="32"/>
  <c r="AK137" i="32"/>
  <c r="AI137" i="32"/>
  <c r="BF136" i="32"/>
  <c r="BC136" i="32"/>
  <c r="BB136" i="32"/>
  <c r="AZ136" i="32"/>
  <c r="AL136" i="32"/>
  <c r="AK136" i="32"/>
  <c r="AI136" i="32"/>
  <c r="BF135" i="32"/>
  <c r="BB135" i="32"/>
  <c r="AZ135" i="32"/>
  <c r="AK135" i="32"/>
  <c r="AI135" i="32"/>
  <c r="C135" i="32"/>
  <c r="BL134" i="32"/>
  <c r="BF134" i="32"/>
  <c r="BB134" i="32"/>
  <c r="AZ134" i="32"/>
  <c r="BL133" i="32"/>
  <c r="BF133" i="32"/>
  <c r="BC133" i="32"/>
  <c r="BB133" i="32"/>
  <c r="AZ133" i="32"/>
  <c r="AL133" i="32"/>
  <c r="AL156" i="32" s="1"/>
  <c r="AK133" i="32"/>
  <c r="BN132" i="32"/>
  <c r="BF132" i="32"/>
  <c r="BC132" i="32"/>
  <c r="BB132" i="32"/>
  <c r="AZ132" i="32"/>
  <c r="S132" i="32"/>
  <c r="D132" i="32"/>
  <c r="BN131" i="32"/>
  <c r="BF131" i="32"/>
  <c r="BC131" i="32"/>
  <c r="BB131" i="32"/>
  <c r="AZ131" i="32"/>
  <c r="AO131" i="32"/>
  <c r="S131" i="32"/>
  <c r="D131" i="32"/>
  <c r="BN130" i="32"/>
  <c r="BF130" i="32"/>
  <c r="BC130" i="32"/>
  <c r="BB130" i="32"/>
  <c r="AZ130" i="32"/>
  <c r="AO130" i="32"/>
  <c r="AL130" i="32"/>
  <c r="AI130" i="32"/>
  <c r="S130" i="32"/>
  <c r="D130" i="32"/>
  <c r="BN129" i="32"/>
  <c r="BF129" i="32"/>
  <c r="BC129" i="32"/>
  <c r="BB129" i="32"/>
  <c r="AZ129" i="32"/>
  <c r="AO129" i="32"/>
  <c r="AL129" i="32"/>
  <c r="AI129" i="32"/>
  <c r="S129" i="32"/>
  <c r="BN128" i="32"/>
  <c r="BF128" i="32"/>
  <c r="BC128" i="32"/>
  <c r="BB128" i="32"/>
  <c r="AZ128" i="32"/>
  <c r="AO128" i="32"/>
  <c r="AI128" i="32"/>
  <c r="D128" i="32"/>
  <c r="BN127" i="32"/>
  <c r="BF127" i="32"/>
  <c r="BC127" i="32"/>
  <c r="BB127" i="32"/>
  <c r="AZ127" i="32"/>
  <c r="AU127" i="32"/>
  <c r="AO127" i="32"/>
  <c r="AL127" i="32"/>
  <c r="AK127" i="32"/>
  <c r="AI127" i="32"/>
  <c r="BN126" i="32"/>
  <c r="BF126" i="32"/>
  <c r="BC126" i="32"/>
  <c r="BB126" i="32"/>
  <c r="AZ126" i="32"/>
  <c r="AU126" i="32"/>
  <c r="AO126" i="32"/>
  <c r="AL126" i="32"/>
  <c r="AI126" i="32"/>
  <c r="D126" i="32"/>
  <c r="BN125" i="32"/>
  <c r="BF125" i="32"/>
  <c r="BC125" i="32"/>
  <c r="AZ125" i="32"/>
  <c r="AW125" i="32"/>
  <c r="AO125" i="32"/>
  <c r="AL125" i="32"/>
  <c r="AI125" i="32"/>
  <c r="D125" i="32"/>
  <c r="BF124" i="32"/>
  <c r="BB124" i="32"/>
  <c r="AZ124" i="32"/>
  <c r="AW124" i="32"/>
  <c r="AO124" i="32"/>
  <c r="AL124" i="32"/>
  <c r="AI124" i="32"/>
  <c r="D124" i="32"/>
  <c r="BF123" i="32"/>
  <c r="BC123" i="32"/>
  <c r="BB123" i="32"/>
  <c r="AZ123" i="32"/>
  <c r="AW123" i="32"/>
  <c r="AO123" i="32"/>
  <c r="AI123" i="32"/>
  <c r="D123" i="32"/>
  <c r="BF122" i="32"/>
  <c r="BC122" i="32"/>
  <c r="BB122" i="32"/>
  <c r="AZ122" i="32"/>
  <c r="AW122" i="32"/>
  <c r="AO122" i="32"/>
  <c r="AL122" i="32"/>
  <c r="AI122" i="32"/>
  <c r="BF121" i="32"/>
  <c r="BC121" i="32"/>
  <c r="AZ121" i="32"/>
  <c r="AW121" i="32"/>
  <c r="AO121" i="32"/>
  <c r="AL121" i="32"/>
  <c r="AK121" i="32"/>
  <c r="AI121" i="32"/>
  <c r="D121" i="32"/>
  <c r="D122" i="32" s="1"/>
  <c r="BF120" i="32"/>
  <c r="BB120" i="32"/>
  <c r="AW120" i="32"/>
  <c r="AO120" i="32"/>
  <c r="AL120" i="32"/>
  <c r="AI120" i="32"/>
  <c r="D120" i="32"/>
  <c r="AW119" i="32"/>
  <c r="AO119" i="32"/>
  <c r="AL119" i="32"/>
  <c r="AK119" i="32"/>
  <c r="AI119" i="32"/>
  <c r="H119" i="32"/>
  <c r="B119" i="32"/>
  <c r="AW118" i="32"/>
  <c r="AO118" i="32"/>
  <c r="AL118" i="32"/>
  <c r="AK118" i="32"/>
  <c r="AI118" i="32"/>
  <c r="H118" i="32"/>
  <c r="E118" i="32"/>
  <c r="D118" i="32"/>
  <c r="B118" i="32"/>
  <c r="AO117" i="32"/>
  <c r="AI117" i="32"/>
  <c r="H117" i="32"/>
  <c r="E117" i="32"/>
  <c r="D117" i="32"/>
  <c r="B117" i="32"/>
  <c r="BD116" i="32"/>
  <c r="BC116" i="32"/>
  <c r="BC149" i="32" s="1"/>
  <c r="BB116" i="32"/>
  <c r="AO116" i="32"/>
  <c r="AI116" i="32"/>
  <c r="H116" i="32"/>
  <c r="E116" i="32"/>
  <c r="D116" i="32"/>
  <c r="B116" i="32"/>
  <c r="AO115" i="32"/>
  <c r="AL115" i="32"/>
  <c r="AI115" i="32"/>
  <c r="H115" i="32"/>
  <c r="E115" i="32"/>
  <c r="D115" i="32"/>
  <c r="B115" i="32"/>
  <c r="AU114" i="32"/>
  <c r="AO114" i="32"/>
  <c r="AL114" i="32"/>
  <c r="AK114" i="32"/>
  <c r="AI114" i="32"/>
  <c r="H114" i="32"/>
  <c r="D114" i="32"/>
  <c r="B114" i="32"/>
  <c r="AU113" i="32"/>
  <c r="AO113" i="32"/>
  <c r="AL113" i="32"/>
  <c r="AK113" i="32"/>
  <c r="AI113" i="32"/>
  <c r="H113" i="32"/>
  <c r="E113" i="32"/>
  <c r="D113" i="32"/>
  <c r="AW112" i="32"/>
  <c r="AO112" i="32"/>
  <c r="AK112" i="32"/>
  <c r="AI112" i="32"/>
  <c r="S112" i="32"/>
  <c r="AW111" i="32"/>
  <c r="AO111" i="32"/>
  <c r="AL111" i="32"/>
  <c r="AI111" i="32"/>
  <c r="S111" i="32"/>
  <c r="BC110" i="32"/>
  <c r="BB110" i="32"/>
  <c r="AW110" i="32"/>
  <c r="AO110" i="32"/>
  <c r="AL110" i="32"/>
  <c r="AK110" i="32"/>
  <c r="AI110" i="32"/>
  <c r="S110" i="32"/>
  <c r="AW109" i="32"/>
  <c r="AO109" i="32"/>
  <c r="AL109" i="32"/>
  <c r="AK109" i="32"/>
  <c r="AJ109" i="32"/>
  <c r="AI109" i="32"/>
  <c r="T109" i="32"/>
  <c r="S109" i="32"/>
  <c r="F109" i="32"/>
  <c r="E109" i="32"/>
  <c r="E114" i="32" s="1"/>
  <c r="D109" i="32"/>
  <c r="D119" i="32" s="1"/>
  <c r="BC108" i="32"/>
  <c r="BA108" i="32"/>
  <c r="AW108" i="32"/>
  <c r="AO108" i="32"/>
  <c r="AL108" i="32"/>
  <c r="AK108" i="32"/>
  <c r="AI108" i="32"/>
  <c r="S108" i="32"/>
  <c r="BA107" i="32"/>
  <c r="AW107" i="32"/>
  <c r="AO107" i="32"/>
  <c r="AJ107" i="32"/>
  <c r="AI107" i="32"/>
  <c r="S107" i="32"/>
  <c r="AW106" i="32"/>
  <c r="AO106" i="32"/>
  <c r="AI106" i="32"/>
  <c r="S106" i="32"/>
  <c r="BC105" i="32"/>
  <c r="BA105" i="32"/>
  <c r="AW105" i="32"/>
  <c r="AO105" i="32"/>
  <c r="AL105" i="32"/>
  <c r="AK105" i="32"/>
  <c r="AI105" i="32"/>
  <c r="S105" i="32"/>
  <c r="AO104" i="32"/>
  <c r="AL104" i="32"/>
  <c r="AK104" i="32"/>
  <c r="AI104" i="32"/>
  <c r="S104" i="32"/>
  <c r="BC103" i="32"/>
  <c r="AZ103" i="32"/>
  <c r="AO103" i="32"/>
  <c r="AL103" i="32"/>
  <c r="AK103" i="32"/>
  <c r="AI103" i="32"/>
  <c r="S103" i="32"/>
  <c r="D103" i="32"/>
  <c r="AZ102" i="32"/>
  <c r="AO102" i="32"/>
  <c r="AK102" i="32"/>
  <c r="AI102" i="32"/>
  <c r="S102" i="32"/>
  <c r="AZ101" i="32"/>
  <c r="AO101" i="32"/>
  <c r="AI101" i="32"/>
  <c r="S101" i="32"/>
  <c r="E101" i="32"/>
  <c r="C101" i="32"/>
  <c r="AZ100" i="32"/>
  <c r="AO100" i="32"/>
  <c r="S100" i="32"/>
  <c r="AZ99" i="32"/>
  <c r="S99" i="32"/>
  <c r="C99" i="32"/>
  <c r="B99" i="32"/>
  <c r="BA98" i="32"/>
  <c r="AZ98" i="32"/>
  <c r="T98" i="32"/>
  <c r="B98" i="32"/>
  <c r="AZ97" i="32"/>
  <c r="B97" i="32"/>
  <c r="BC96" i="32"/>
  <c r="AZ96" i="32"/>
  <c r="AM96" i="32"/>
  <c r="AQ93" i="32" s="1"/>
  <c r="AL96" i="32"/>
  <c r="AK96" i="32"/>
  <c r="AJ96" i="32"/>
  <c r="E96" i="32"/>
  <c r="B96" i="32"/>
  <c r="AZ95" i="32"/>
  <c r="E95" i="32"/>
  <c r="C95" i="32"/>
  <c r="B95" i="32"/>
  <c r="AZ94" i="32"/>
  <c r="C94" i="32"/>
  <c r="B94" i="32"/>
  <c r="AZ93" i="32"/>
  <c r="E93" i="32"/>
  <c r="B93" i="32"/>
  <c r="BC92" i="32"/>
  <c r="BA92" i="32"/>
  <c r="AZ92" i="32"/>
  <c r="E92" i="32"/>
  <c r="B92" i="32"/>
  <c r="AZ91" i="32"/>
  <c r="AE91" i="32"/>
  <c r="S91" i="32"/>
  <c r="E91" i="32"/>
  <c r="B91" i="32"/>
  <c r="AZ90" i="32"/>
  <c r="AE90" i="32"/>
  <c r="T90" i="32"/>
  <c r="S90" i="32"/>
  <c r="E90" i="32"/>
  <c r="C90" i="32"/>
  <c r="C97" i="32" s="1"/>
  <c r="AZ89" i="32"/>
  <c r="AG89" i="32"/>
  <c r="S89" i="32"/>
  <c r="E89" i="32"/>
  <c r="C89" i="32"/>
  <c r="BC88" i="32"/>
  <c r="BA88" i="32"/>
  <c r="AZ88" i="32"/>
  <c r="AG88" i="32"/>
  <c r="S88" i="32"/>
  <c r="H88" i="32"/>
  <c r="E88" i="32"/>
  <c r="C88" i="32"/>
  <c r="B88" i="32"/>
  <c r="BA87" i="32"/>
  <c r="AZ87" i="32"/>
  <c r="AG87" i="32"/>
  <c r="S87" i="32"/>
  <c r="H87" i="32"/>
  <c r="B87" i="32"/>
  <c r="AZ86" i="32"/>
  <c r="AG86" i="32"/>
  <c r="S86" i="32"/>
  <c r="H86" i="32"/>
  <c r="C86" i="32"/>
  <c r="B86" i="32"/>
  <c r="AZ85" i="32"/>
  <c r="AG85" i="32"/>
  <c r="S85" i="32"/>
  <c r="H85" i="32"/>
  <c r="D85" i="32"/>
  <c r="B85" i="32"/>
  <c r="BC84" i="32"/>
  <c r="AZ84" i="32"/>
  <c r="AG84" i="32"/>
  <c r="S84" i="32"/>
  <c r="H84" i="32"/>
  <c r="C84" i="32"/>
  <c r="B84" i="32"/>
  <c r="BA83" i="32"/>
  <c r="AZ83" i="32"/>
  <c r="AI83" i="32"/>
  <c r="AG83" i="32"/>
  <c r="S83" i="32"/>
  <c r="H83" i="32"/>
  <c r="C83" i="32"/>
  <c r="B83" i="32"/>
  <c r="AZ82" i="32"/>
  <c r="AI82" i="32"/>
  <c r="AG82" i="32"/>
  <c r="S82" i="32"/>
  <c r="H82" i="32"/>
  <c r="E82" i="32"/>
  <c r="AZ81" i="32"/>
  <c r="AK81" i="32"/>
  <c r="AI81" i="32"/>
  <c r="S81" i="32"/>
  <c r="AZ80" i="32"/>
  <c r="AI80" i="32"/>
  <c r="C80" i="32"/>
  <c r="AZ79" i="32"/>
  <c r="AI79" i="32"/>
  <c r="T79" i="32"/>
  <c r="T91" i="32" s="1"/>
  <c r="BA78" i="32"/>
  <c r="AZ78" i="32"/>
  <c r="AK78" i="32"/>
  <c r="AI78" i="32"/>
  <c r="AE78" i="32"/>
  <c r="T78" i="32"/>
  <c r="N78" i="32"/>
  <c r="F78" i="32"/>
  <c r="E78" i="32"/>
  <c r="E87" i="32" s="1"/>
  <c r="D78" i="32"/>
  <c r="D89" i="32" s="1"/>
  <c r="C78" i="32"/>
  <c r="C81" i="32" s="1"/>
  <c r="BA77" i="32"/>
  <c r="AZ77" i="32"/>
  <c r="AK77" i="32"/>
  <c r="AI77" i="32"/>
  <c r="AE77" i="32"/>
  <c r="Y77" i="32"/>
  <c r="V77" i="32"/>
  <c r="S77" i="32"/>
  <c r="N77" i="32"/>
  <c r="C77" i="32"/>
  <c r="AZ76" i="32"/>
  <c r="AI76" i="32"/>
  <c r="AG76" i="32"/>
  <c r="Y76" i="32"/>
  <c r="V76" i="32"/>
  <c r="U76" i="32"/>
  <c r="S76" i="32"/>
  <c r="P76" i="32"/>
  <c r="C76" i="32"/>
  <c r="AZ75" i="32"/>
  <c r="AI75" i="32"/>
  <c r="AG75" i="32"/>
  <c r="Y75" i="32"/>
  <c r="V75" i="32"/>
  <c r="S75" i="32"/>
  <c r="P75" i="32"/>
  <c r="J75" i="32"/>
  <c r="C75" i="32"/>
  <c r="AZ74" i="32"/>
  <c r="AI74" i="32"/>
  <c r="AG74" i="32"/>
  <c r="Y74" i="32"/>
  <c r="V74" i="32"/>
  <c r="T74" i="32"/>
  <c r="S74" i="32"/>
  <c r="P74" i="32"/>
  <c r="AZ73" i="32"/>
  <c r="AI73" i="32"/>
  <c r="AG73" i="32"/>
  <c r="Y73" i="32"/>
  <c r="V73" i="32"/>
  <c r="T73" i="32"/>
  <c r="S73" i="32"/>
  <c r="P73" i="32"/>
  <c r="BA72" i="32"/>
  <c r="AZ72" i="32"/>
  <c r="AI72" i="32"/>
  <c r="AG72" i="32"/>
  <c r="Y72" i="32"/>
  <c r="V72" i="32"/>
  <c r="T72" i="32"/>
  <c r="S72" i="32"/>
  <c r="P72" i="32"/>
  <c r="E72" i="32"/>
  <c r="AZ71" i="32"/>
  <c r="AI71" i="32"/>
  <c r="AG71" i="32"/>
  <c r="Y71" i="32"/>
  <c r="V71" i="32"/>
  <c r="T71" i="32"/>
  <c r="S71" i="32"/>
  <c r="P71" i="32"/>
  <c r="AZ70" i="32"/>
  <c r="AI70" i="32"/>
  <c r="AG70" i="32"/>
  <c r="Y70" i="32"/>
  <c r="T70" i="32"/>
  <c r="S70" i="32"/>
  <c r="P70" i="32"/>
  <c r="AZ69" i="32"/>
  <c r="AI69" i="32"/>
  <c r="AG69" i="32"/>
  <c r="Y69" i="32"/>
  <c r="V69" i="32"/>
  <c r="T69" i="32"/>
  <c r="S69" i="32"/>
  <c r="P69" i="32"/>
  <c r="AZ68" i="32"/>
  <c r="AI68" i="32"/>
  <c r="Y68" i="32"/>
  <c r="V68" i="32"/>
  <c r="T68" i="32"/>
  <c r="S68" i="32"/>
  <c r="AZ67" i="32"/>
  <c r="AI67" i="32"/>
  <c r="Y67" i="32"/>
  <c r="V67" i="32"/>
  <c r="T67" i="32"/>
  <c r="S67" i="32"/>
  <c r="BC66" i="32"/>
  <c r="AZ66" i="32"/>
  <c r="AI66" i="32"/>
  <c r="Y66" i="32"/>
  <c r="T66" i="32"/>
  <c r="S66" i="32"/>
  <c r="AZ65" i="32"/>
  <c r="AI65" i="32"/>
  <c r="Y65" i="32"/>
  <c r="S65" i="32"/>
  <c r="N65" i="32"/>
  <c r="AI64" i="32"/>
  <c r="Y64" i="32"/>
  <c r="T64" i="32"/>
  <c r="N64" i="32"/>
  <c r="B64" i="32"/>
  <c r="BC63" i="32"/>
  <c r="BA63" i="32"/>
  <c r="BA96" i="32" s="1"/>
  <c r="AY63" i="32"/>
  <c r="AI63" i="32"/>
  <c r="T63" i="32"/>
  <c r="P63" i="32"/>
  <c r="B63" i="32"/>
  <c r="BA62" i="32"/>
  <c r="AI62" i="32"/>
  <c r="P62" i="32"/>
  <c r="B62" i="32"/>
  <c r="BF61" i="32"/>
  <c r="BA61" i="32"/>
  <c r="AI61" i="32"/>
  <c r="T61" i="32"/>
  <c r="P61" i="32"/>
  <c r="B61" i="32"/>
  <c r="BF60" i="32"/>
  <c r="BC60" i="32"/>
  <c r="BB60" i="32"/>
  <c r="BA60" i="32"/>
  <c r="AZ60" i="32"/>
  <c r="AI60" i="32"/>
  <c r="W60" i="32"/>
  <c r="T60" i="32" s="1"/>
  <c r="V60" i="32"/>
  <c r="U60" i="32"/>
  <c r="P60" i="32"/>
  <c r="BF59" i="32"/>
  <c r="BC59" i="32"/>
  <c r="BA59" i="32"/>
  <c r="AZ59" i="32"/>
  <c r="AI59" i="32"/>
  <c r="T59" i="32"/>
  <c r="P59" i="32"/>
  <c r="BF58" i="32"/>
  <c r="BC58" i="32"/>
  <c r="BB58" i="32"/>
  <c r="BA58" i="32"/>
  <c r="AZ58" i="32"/>
  <c r="AI58" i="32"/>
  <c r="P58" i="32"/>
  <c r="BF57" i="32"/>
  <c r="BA57" i="32"/>
  <c r="AZ57" i="32"/>
  <c r="AI57" i="32"/>
  <c r="AA57" i="32"/>
  <c r="T57" i="32"/>
  <c r="P57" i="32"/>
  <c r="H57" i="32"/>
  <c r="B57" i="32"/>
  <c r="BF56" i="32"/>
  <c r="BA56" i="32"/>
  <c r="AZ56" i="32"/>
  <c r="AI56" i="32"/>
  <c r="T56" i="32"/>
  <c r="P56" i="32"/>
  <c r="H56" i="32"/>
  <c r="B56" i="32"/>
  <c r="BF55" i="32"/>
  <c r="BC55" i="32"/>
  <c r="BA55" i="32"/>
  <c r="AZ55" i="32"/>
  <c r="AI55" i="32"/>
  <c r="T55" i="32"/>
  <c r="H55" i="32"/>
  <c r="B55" i="32"/>
  <c r="BF54" i="32"/>
  <c r="BB54" i="32"/>
  <c r="AZ54" i="32"/>
  <c r="V54" i="32"/>
  <c r="T54" i="32"/>
  <c r="H54" i="32"/>
  <c r="B54" i="32"/>
  <c r="BF53" i="32"/>
  <c r="BB53" i="32"/>
  <c r="AZ53" i="32"/>
  <c r="AL53" i="32"/>
  <c r="AL78" i="32" s="1"/>
  <c r="AK53" i="32"/>
  <c r="AH53" i="32"/>
  <c r="H53" i="32"/>
  <c r="B53" i="32"/>
  <c r="BF52" i="32"/>
  <c r="AZ52" i="32"/>
  <c r="H52" i="32"/>
  <c r="B52" i="32"/>
  <c r="BF51" i="32"/>
  <c r="BB51" i="32"/>
  <c r="BA51" i="32"/>
  <c r="AZ51" i="32"/>
  <c r="AO51" i="32"/>
  <c r="H51" i="32"/>
  <c r="BF50" i="32"/>
  <c r="BB50" i="32"/>
  <c r="BA50" i="32"/>
  <c r="AZ50" i="32"/>
  <c r="AO50" i="32"/>
  <c r="AI50" i="32"/>
  <c r="BF49" i="32"/>
  <c r="BC49" i="32"/>
  <c r="AZ49" i="32"/>
  <c r="AO49" i="32"/>
  <c r="AI49" i="32"/>
  <c r="BF48" i="32"/>
  <c r="BA48" i="32"/>
  <c r="AZ48" i="32"/>
  <c r="AO48" i="32"/>
  <c r="AK48" i="32"/>
  <c r="AI48" i="32"/>
  <c r="BF47" i="32"/>
  <c r="AZ47" i="32"/>
  <c r="AO47" i="32"/>
  <c r="AI47" i="32"/>
  <c r="S47" i="32"/>
  <c r="F47" i="32"/>
  <c r="E47" i="32"/>
  <c r="D47" i="32"/>
  <c r="D55" i="32" s="1"/>
  <c r="BF46" i="32"/>
  <c r="BA46" i="32"/>
  <c r="AZ46" i="32"/>
  <c r="AO46" i="32"/>
  <c r="AI46" i="32"/>
  <c r="S46" i="32"/>
  <c r="BF45" i="32"/>
  <c r="BC45" i="32"/>
  <c r="AZ45" i="32"/>
  <c r="AO45" i="32"/>
  <c r="AI45" i="32"/>
  <c r="S45" i="32"/>
  <c r="BF44" i="32"/>
  <c r="BC44" i="32"/>
  <c r="BB44" i="32"/>
  <c r="AZ44" i="32"/>
  <c r="AO44" i="32"/>
  <c r="AI44" i="32"/>
  <c r="S44" i="32"/>
  <c r="BF43" i="32"/>
  <c r="BC43" i="32"/>
  <c r="AZ43" i="32"/>
  <c r="AO43" i="32"/>
  <c r="AL43" i="32"/>
  <c r="AI43" i="32"/>
  <c r="S43" i="32"/>
  <c r="BF42" i="32"/>
  <c r="BC42" i="32"/>
  <c r="BA42" i="32"/>
  <c r="AZ42" i="32"/>
  <c r="AO42" i="32"/>
  <c r="AI42" i="32"/>
  <c r="S42" i="32"/>
  <c r="BF41" i="32"/>
  <c r="BC41" i="32"/>
  <c r="BB41" i="32"/>
  <c r="BA41" i="32"/>
  <c r="AZ41" i="32"/>
  <c r="AO41" i="32"/>
  <c r="AI41" i="32"/>
  <c r="S41" i="32"/>
  <c r="BF40" i="32"/>
  <c r="BC40" i="32"/>
  <c r="BB40" i="32"/>
  <c r="BA40" i="32"/>
  <c r="AZ40" i="32"/>
  <c r="AO40" i="32"/>
  <c r="AK40" i="32"/>
  <c r="AI40" i="32"/>
  <c r="S40" i="32"/>
  <c r="BF39" i="32"/>
  <c r="BC39" i="32"/>
  <c r="BA39" i="32"/>
  <c r="AZ39" i="32"/>
  <c r="AO39" i="32"/>
  <c r="AK39" i="32"/>
  <c r="AI39" i="32"/>
  <c r="S39" i="32"/>
  <c r="BF38" i="32"/>
  <c r="AZ38" i="32"/>
  <c r="AO38" i="32"/>
  <c r="AI38" i="32"/>
  <c r="S38" i="32"/>
  <c r="BF37" i="32"/>
  <c r="BC37" i="32"/>
  <c r="BA37" i="32"/>
  <c r="AZ37" i="32"/>
  <c r="AO37" i="32"/>
  <c r="AI37" i="32"/>
  <c r="S37" i="32"/>
  <c r="B37" i="32"/>
  <c r="BF36" i="32"/>
  <c r="BA36" i="32"/>
  <c r="AZ36" i="32"/>
  <c r="AO36" i="32"/>
  <c r="AK36" i="32"/>
  <c r="AI36" i="32"/>
  <c r="B36" i="32"/>
  <c r="BF35" i="32"/>
  <c r="BB35" i="32"/>
  <c r="AZ35" i="32"/>
  <c r="AO35" i="32"/>
  <c r="AK35" i="32"/>
  <c r="AI35" i="32"/>
  <c r="R35" i="32"/>
  <c r="B35" i="32"/>
  <c r="BF34" i="32"/>
  <c r="BB34" i="32"/>
  <c r="AZ34" i="32"/>
  <c r="AO34" i="32"/>
  <c r="AK34" i="32"/>
  <c r="AI34" i="32"/>
  <c r="V34" i="32"/>
  <c r="U34" i="32"/>
  <c r="T34" i="32"/>
  <c r="B34" i="32"/>
  <c r="BF33" i="32"/>
  <c r="BC33" i="32"/>
  <c r="AZ33" i="32"/>
  <c r="AO33" i="32"/>
  <c r="AK33" i="32"/>
  <c r="AI33" i="32"/>
  <c r="Y33" i="32"/>
  <c r="T33" i="32"/>
  <c r="S33" i="32"/>
  <c r="B33" i="32"/>
  <c r="BF32" i="32"/>
  <c r="BC32" i="32"/>
  <c r="BA32" i="32"/>
  <c r="AZ32" i="32"/>
  <c r="AO32" i="32"/>
  <c r="AK32" i="32"/>
  <c r="AI32" i="32"/>
  <c r="Y32" i="32"/>
  <c r="S32" i="32"/>
  <c r="B32" i="32"/>
  <c r="BF31" i="32"/>
  <c r="BC31" i="32"/>
  <c r="BA31" i="32"/>
  <c r="AZ31" i="32"/>
  <c r="AO31" i="32"/>
  <c r="AI31" i="32"/>
  <c r="Y31" i="32"/>
  <c r="S31" i="32"/>
  <c r="B31" i="32"/>
  <c r="BF30" i="32"/>
  <c r="BC30" i="32"/>
  <c r="BB30" i="32"/>
  <c r="BA30" i="32"/>
  <c r="AZ30" i="32"/>
  <c r="AO30" i="32"/>
  <c r="AI30" i="32"/>
  <c r="Y30" i="32"/>
  <c r="T30" i="32"/>
  <c r="S30" i="32"/>
  <c r="B30" i="32"/>
  <c r="BF29" i="32"/>
  <c r="BC29" i="32"/>
  <c r="BA29" i="32"/>
  <c r="AZ29" i="32"/>
  <c r="AO29" i="32"/>
  <c r="AI29" i="32"/>
  <c r="Y29" i="32"/>
  <c r="S29" i="32"/>
  <c r="BF28" i="32"/>
  <c r="BC28" i="32"/>
  <c r="BB28" i="32"/>
  <c r="BA28" i="32"/>
  <c r="AZ28" i="32"/>
  <c r="AO28" i="32"/>
  <c r="AI28" i="32"/>
  <c r="Y28" i="32"/>
  <c r="S28" i="32"/>
  <c r="A28" i="32"/>
  <c r="BF27" i="32"/>
  <c r="BB27" i="32"/>
  <c r="BA27" i="32"/>
  <c r="AZ27" i="32"/>
  <c r="AO27" i="32"/>
  <c r="AI27" i="32"/>
  <c r="Y27" i="32"/>
  <c r="V27" i="32"/>
  <c r="S27" i="32"/>
  <c r="D27" i="32"/>
  <c r="BF26" i="32"/>
  <c r="BC26" i="32"/>
  <c r="BA26" i="32"/>
  <c r="AZ26" i="32"/>
  <c r="AO26" i="32"/>
  <c r="AI26" i="32"/>
  <c r="Y26" i="32"/>
  <c r="T26" i="32"/>
  <c r="S26" i="32"/>
  <c r="H26" i="32"/>
  <c r="B26" i="32"/>
  <c r="BF25" i="32"/>
  <c r="BC25" i="32"/>
  <c r="AZ25" i="32"/>
  <c r="AO25" i="32"/>
  <c r="AI25" i="32"/>
  <c r="Y25" i="32"/>
  <c r="U25" i="32"/>
  <c r="T25" i="32"/>
  <c r="S25" i="32"/>
  <c r="H25" i="32"/>
  <c r="D25" i="32"/>
  <c r="B25" i="32"/>
  <c r="BF24" i="32"/>
  <c r="AZ24" i="32"/>
  <c r="AO24" i="32"/>
  <c r="AI24" i="32"/>
  <c r="Y24" i="32"/>
  <c r="V24" i="32"/>
  <c r="U24" i="32"/>
  <c r="T24" i="32"/>
  <c r="S24" i="32"/>
  <c r="H24" i="32"/>
  <c r="E24" i="32"/>
  <c r="D24" i="32"/>
  <c r="B24" i="32"/>
  <c r="BF23" i="32"/>
  <c r="AZ23" i="32"/>
  <c r="AO23" i="32"/>
  <c r="AI23" i="32"/>
  <c r="Y23" i="32"/>
  <c r="V23" i="32"/>
  <c r="U23" i="32"/>
  <c r="T23" i="32"/>
  <c r="S23" i="32"/>
  <c r="H23" i="32"/>
  <c r="B23" i="32"/>
  <c r="BF22" i="32"/>
  <c r="BC22" i="32"/>
  <c r="BA22" i="32"/>
  <c r="AZ22" i="32"/>
  <c r="AO22" i="32"/>
  <c r="AK22" i="32"/>
  <c r="AI22" i="32"/>
  <c r="Y22" i="32"/>
  <c r="U22" i="32"/>
  <c r="S22" i="32"/>
  <c r="H22" i="32"/>
  <c r="E22" i="32"/>
  <c r="C22" i="32"/>
  <c r="B22" i="32"/>
  <c r="BF21" i="32"/>
  <c r="BC21" i="32"/>
  <c r="BA21" i="32"/>
  <c r="AZ21" i="32"/>
  <c r="AO21" i="32"/>
  <c r="AI21" i="32"/>
  <c r="Y21" i="32"/>
  <c r="S21" i="32"/>
  <c r="H21" i="32"/>
  <c r="E21" i="32"/>
  <c r="D21" i="32"/>
  <c r="C21" i="32"/>
  <c r="B21" i="32"/>
  <c r="BF20" i="32"/>
  <c r="BC20" i="32"/>
  <c r="AO20" i="32"/>
  <c r="Y20" i="32"/>
  <c r="H20" i="32"/>
  <c r="D20" i="32"/>
  <c r="C20" i="32"/>
  <c r="BA19" i="32"/>
  <c r="T19" i="32"/>
  <c r="BA18" i="32"/>
  <c r="BA17" i="32"/>
  <c r="BD16" i="32"/>
  <c r="BC16" i="32"/>
  <c r="BC62" i="32" s="1"/>
  <c r="BB16" i="32"/>
  <c r="BB52" i="32" s="1"/>
  <c r="BA16" i="32"/>
  <c r="AM16" i="32"/>
  <c r="AL16" i="32"/>
  <c r="AK16" i="32"/>
  <c r="W16" i="32"/>
  <c r="T16" i="32" s="1"/>
  <c r="V16" i="32"/>
  <c r="U16" i="32"/>
  <c r="F16" i="32"/>
  <c r="C16" i="32" s="1"/>
  <c r="E16" i="32"/>
  <c r="D16" i="32"/>
  <c r="BA15" i="32"/>
  <c r="BA14" i="32"/>
  <c r="BH13" i="32"/>
  <c r="BA13" i="32"/>
  <c r="AA13" i="32"/>
  <c r="T13" i="32"/>
  <c r="J13" i="32"/>
  <c r="C13" i="32"/>
  <c r="BA12" i="32"/>
  <c r="T12" i="32"/>
  <c r="T11" i="32"/>
  <c r="BB10" i="32"/>
  <c r="BA10" i="32"/>
  <c r="AY10" i="32"/>
  <c r="AH10" i="32"/>
  <c r="T10" i="32"/>
  <c r="R10" i="32"/>
  <c r="A10" i="32"/>
  <c r="BQ7" i="32"/>
  <c r="BQ6" i="32" a="1"/>
  <c r="BQ6" i="32" s="1"/>
  <c r="BD6" i="32"/>
  <c r="AM6" i="32"/>
  <c r="W6" i="32"/>
  <c r="F6" i="32"/>
  <c r="BJ2" i="32"/>
  <c r="BI2" i="32"/>
  <c r="BH2" i="32"/>
  <c r="BG2" i="32"/>
  <c r="BF2" i="32"/>
  <c r="BE2" i="32"/>
  <c r="BD2" i="32"/>
  <c r="BC2" i="32"/>
  <c r="BB2" i="32"/>
  <c r="BA2" i="32"/>
  <c r="AZ2" i="32"/>
  <c r="AS2" i="32"/>
  <c r="AR2" i="32"/>
  <c r="AQ2" i="32"/>
  <c r="AP2" i="32"/>
  <c r="AO2" i="32"/>
  <c r="AN2" i="32"/>
  <c r="AM2" i="32"/>
  <c r="AL2" i="32"/>
  <c r="AK2" i="32"/>
  <c r="AJ2" i="32"/>
  <c r="AI2" i="32"/>
  <c r="AC2" i="32"/>
  <c r="AB2" i="32"/>
  <c r="AA2" i="32"/>
  <c r="Z2" i="32"/>
  <c r="Y2" i="32"/>
  <c r="X2" i="32"/>
  <c r="W2" i="32"/>
  <c r="V2" i="32"/>
  <c r="U2" i="32"/>
  <c r="T2" i="32"/>
  <c r="S2" i="32"/>
  <c r="L2" i="32"/>
  <c r="K2" i="32"/>
  <c r="J2" i="32"/>
  <c r="I2" i="32"/>
  <c r="H2" i="32"/>
  <c r="G2" i="32"/>
  <c r="F2" i="32"/>
  <c r="E2" i="32"/>
  <c r="D2" i="32"/>
  <c r="C2" i="32"/>
  <c r="B2" i="32"/>
  <c r="A2" i="32"/>
  <c r="BR1" i="32"/>
  <c r="BQ1" i="32"/>
  <c r="BJ1" i="32"/>
  <c r="BI1" i="32"/>
  <c r="BH1" i="32"/>
  <c r="BG1" i="32"/>
  <c r="BF1" i="32"/>
  <c r="BE1" i="32"/>
  <c r="BD1" i="32"/>
  <c r="BC1" i="32"/>
  <c r="BB1" i="32"/>
  <c r="BA1" i="32"/>
  <c r="AZ1" i="32"/>
  <c r="AS1" i="32"/>
  <c r="AR1" i="32"/>
  <c r="AQ1" i="32"/>
  <c r="AP1" i="32"/>
  <c r="AO1" i="32"/>
  <c r="AN1" i="32"/>
  <c r="AM1" i="32"/>
  <c r="AL1" i="32"/>
  <c r="AK1" i="32"/>
  <c r="AJ1" i="32"/>
  <c r="AI1" i="32"/>
  <c r="AC1" i="32"/>
  <c r="AB1" i="32"/>
  <c r="AA1" i="32"/>
  <c r="Z1" i="32"/>
  <c r="Y1" i="32"/>
  <c r="X1" i="32"/>
  <c r="W1" i="32"/>
  <c r="V1" i="32"/>
  <c r="U1" i="32"/>
  <c r="T1" i="32"/>
  <c r="S1" i="32"/>
  <c r="L1" i="32"/>
  <c r="K1" i="32"/>
  <c r="J1" i="32"/>
  <c r="I1" i="32"/>
  <c r="H1" i="32"/>
  <c r="G1" i="32"/>
  <c r="F1" i="32"/>
  <c r="E1" i="32"/>
  <c r="D1" i="32"/>
  <c r="C1" i="32"/>
  <c r="B1" i="32"/>
  <c r="A1" i="32"/>
  <c r="A2" i="3"/>
  <c r="A2" i="7"/>
  <c r="A2" i="10"/>
  <c r="E42" i="14"/>
  <c r="D42" i="14"/>
  <c r="C42" i="14"/>
  <c r="E41" i="14"/>
  <c r="D41" i="14"/>
  <c r="C41" i="14"/>
  <c r="E55" i="3"/>
  <c r="D55" i="3"/>
  <c r="C55" i="3"/>
  <c r="E54" i="3"/>
  <c r="D54" i="3"/>
  <c r="C54" i="3"/>
  <c r="B34" i="14"/>
  <c r="B35" i="14"/>
  <c r="B36" i="14"/>
  <c r="B37" i="14"/>
  <c r="A2" i="14"/>
  <c r="A53" i="7"/>
  <c r="A63" i="10"/>
  <c r="AP10" i="7"/>
  <c r="AP11" i="7"/>
  <c r="AP12" i="7"/>
  <c r="AP13" i="7"/>
  <c r="AP14" i="7"/>
  <c r="AP15" i="7"/>
  <c r="AP16" i="7"/>
  <c r="AP17" i="7"/>
  <c r="AP18" i="7"/>
  <c r="AP19" i="7"/>
  <c r="AP20" i="7"/>
  <c r="AP51" i="7"/>
  <c r="AP52" i="7"/>
  <c r="AP53" i="7"/>
  <c r="AP54" i="7"/>
  <c r="AP84" i="7"/>
  <c r="AP85" i="7"/>
  <c r="AP86" i="7"/>
  <c r="AP87" i="7"/>
  <c r="AP88" i="7"/>
  <c r="AP89" i="7"/>
  <c r="AP90" i="7"/>
  <c r="AP91" i="7"/>
  <c r="AP92" i="7"/>
  <c r="BH191" i="36" l="1"/>
  <c r="BF191" i="36" s="1"/>
  <c r="C141" i="35"/>
  <c r="G141" i="35"/>
  <c r="F141" i="35"/>
  <c r="E141" i="35"/>
  <c r="D141" i="35"/>
  <c r="G285" i="35"/>
  <c r="F285" i="35"/>
  <c r="D285" i="35"/>
  <c r="C285" i="35"/>
  <c r="E285" i="35"/>
  <c r="C145" i="35"/>
  <c r="D145" i="35"/>
  <c r="G145" i="35"/>
  <c r="F145" i="35"/>
  <c r="E145" i="35"/>
  <c r="C336" i="35"/>
  <c r="G336" i="35"/>
  <c r="E336" i="35"/>
  <c r="D336" i="35"/>
  <c r="F336" i="35"/>
  <c r="G188" i="35"/>
  <c r="F188" i="35"/>
  <c r="E188" i="35"/>
  <c r="D188" i="35"/>
  <c r="C188" i="35"/>
  <c r="G138" i="35"/>
  <c r="F138" i="35"/>
  <c r="D138" i="35"/>
  <c r="E138" i="35"/>
  <c r="C138" i="35"/>
  <c r="F370" i="35"/>
  <c r="E370" i="35"/>
  <c r="C370" i="35"/>
  <c r="G370" i="35"/>
  <c r="D370" i="35"/>
  <c r="E480" i="35"/>
  <c r="D480" i="35"/>
  <c r="C480" i="35"/>
  <c r="G480" i="35"/>
  <c r="F480" i="35"/>
  <c r="E488" i="35"/>
  <c r="D488" i="35"/>
  <c r="C488" i="35"/>
  <c r="G488" i="35"/>
  <c r="F488" i="35"/>
  <c r="E338" i="35"/>
  <c r="D338" i="35"/>
  <c r="C338" i="35"/>
  <c r="G338" i="35"/>
  <c r="F338" i="35"/>
  <c r="G43" i="35"/>
  <c r="F43" i="35"/>
  <c r="E43" i="35"/>
  <c r="D43" i="35"/>
  <c r="C43" i="35"/>
  <c r="G39" i="35"/>
  <c r="F39" i="35"/>
  <c r="E39" i="35"/>
  <c r="D39" i="35"/>
  <c r="C39" i="35"/>
  <c r="E144" i="35"/>
  <c r="G144" i="35"/>
  <c r="F144" i="35"/>
  <c r="D144" i="35"/>
  <c r="C144" i="35"/>
  <c r="G95" i="35"/>
  <c r="F95" i="35"/>
  <c r="E95" i="35"/>
  <c r="D95" i="35"/>
  <c r="C95" i="35"/>
  <c r="G296" i="35"/>
  <c r="D296" i="35"/>
  <c r="C296" i="35"/>
  <c r="F296" i="35"/>
  <c r="E296" i="35"/>
  <c r="E366" i="35"/>
  <c r="D366" i="35"/>
  <c r="C366" i="35"/>
  <c r="G366" i="35"/>
  <c r="F366" i="35"/>
  <c r="G286" i="35"/>
  <c r="F286" i="35"/>
  <c r="E286" i="35"/>
  <c r="D286" i="35"/>
  <c r="C286" i="35"/>
  <c r="G348" i="35"/>
  <c r="E348" i="35"/>
  <c r="F348" i="35"/>
  <c r="D348" i="35"/>
  <c r="C348" i="35"/>
  <c r="G369" i="35"/>
  <c r="E369" i="35"/>
  <c r="D369" i="35"/>
  <c r="C369" i="35"/>
  <c r="F369" i="35"/>
  <c r="E375" i="35"/>
  <c r="G375" i="35"/>
  <c r="F375" i="35"/>
  <c r="D375" i="35"/>
  <c r="C375" i="35"/>
  <c r="G42" i="35"/>
  <c r="E42" i="35"/>
  <c r="F42" i="35"/>
  <c r="D42" i="35"/>
  <c r="C42" i="35"/>
  <c r="F90" i="35"/>
  <c r="E90" i="35"/>
  <c r="D90" i="35"/>
  <c r="C90" i="35"/>
  <c r="G90" i="35"/>
  <c r="D185" i="35"/>
  <c r="C185" i="35"/>
  <c r="G185" i="35"/>
  <c r="F185" i="35"/>
  <c r="E185" i="35"/>
  <c r="E299" i="35"/>
  <c r="D299" i="35"/>
  <c r="G299" i="35"/>
  <c r="F299" i="35"/>
  <c r="C299" i="35"/>
  <c r="G247" i="35"/>
  <c r="F247" i="35"/>
  <c r="E247" i="35"/>
  <c r="D247" i="35"/>
  <c r="C247" i="35"/>
  <c r="G346" i="35"/>
  <c r="F346" i="35"/>
  <c r="E346" i="35"/>
  <c r="D346" i="35"/>
  <c r="C346" i="35"/>
  <c r="D37" i="35"/>
  <c r="C37" i="35"/>
  <c r="G37" i="35"/>
  <c r="F37" i="35"/>
  <c r="E37" i="35"/>
  <c r="E53" i="35"/>
  <c r="F53" i="35"/>
  <c r="G53" i="35"/>
  <c r="D53" i="35"/>
  <c r="C53" i="35"/>
  <c r="F94" i="35"/>
  <c r="E94" i="35"/>
  <c r="C94" i="35"/>
  <c r="D94" i="35"/>
  <c r="G94" i="35"/>
  <c r="E189" i="35"/>
  <c r="D189" i="35"/>
  <c r="C189" i="35"/>
  <c r="G189" i="35"/>
  <c r="F189" i="35"/>
  <c r="G335" i="35"/>
  <c r="F335" i="35"/>
  <c r="E335" i="35"/>
  <c r="D335" i="35"/>
  <c r="C335" i="35"/>
  <c r="C152" i="35"/>
  <c r="G152" i="35"/>
  <c r="F152" i="35"/>
  <c r="E152" i="35"/>
  <c r="D152" i="35"/>
  <c r="C284" i="35"/>
  <c r="G284" i="35"/>
  <c r="F284" i="35"/>
  <c r="D284" i="35"/>
  <c r="E284" i="35"/>
  <c r="G250" i="35"/>
  <c r="F250" i="35"/>
  <c r="E250" i="35"/>
  <c r="D250" i="35"/>
  <c r="C250" i="35"/>
  <c r="C344" i="35"/>
  <c r="F344" i="35"/>
  <c r="G344" i="35"/>
  <c r="E344" i="35"/>
  <c r="D344" i="35"/>
  <c r="G224" i="35"/>
  <c r="F224" i="35"/>
  <c r="E224" i="35"/>
  <c r="D224" i="35"/>
  <c r="C224" i="35"/>
  <c r="C376" i="35"/>
  <c r="G376" i="35"/>
  <c r="F376" i="35"/>
  <c r="E376" i="35"/>
  <c r="D376" i="35"/>
  <c r="G491" i="35"/>
  <c r="F491" i="35"/>
  <c r="E491" i="35"/>
  <c r="D491" i="35"/>
  <c r="C491" i="35"/>
  <c r="D139" i="35"/>
  <c r="G139" i="35"/>
  <c r="F139" i="35"/>
  <c r="E139" i="35"/>
  <c r="C139" i="35"/>
  <c r="G332" i="35"/>
  <c r="E332" i="35"/>
  <c r="C332" i="35"/>
  <c r="F332" i="35"/>
  <c r="D332" i="35"/>
  <c r="I390" i="35"/>
  <c r="I386" i="35"/>
  <c r="I382" i="35"/>
  <c r="B382" i="35" s="1"/>
  <c r="I397" i="35"/>
  <c r="B397" i="35" s="1"/>
  <c r="I392" i="35"/>
  <c r="I388" i="35"/>
  <c r="B388" i="35" s="1"/>
  <c r="I384" i="35"/>
  <c r="B384" i="35" s="1"/>
  <c r="I396" i="35"/>
  <c r="B396" i="35" s="1"/>
  <c r="I389" i="35"/>
  <c r="B389" i="35" s="1"/>
  <c r="I385" i="35"/>
  <c r="B385" i="35" s="1"/>
  <c r="I381" i="35"/>
  <c r="B381" i="35" s="1"/>
  <c r="I387" i="35"/>
  <c r="B387" i="35" s="1"/>
  <c r="I395" i="35"/>
  <c r="B395" i="35" s="1"/>
  <c r="I394" i="35"/>
  <c r="B394" i="35" s="1"/>
  <c r="I391" i="35"/>
  <c r="I393" i="35"/>
  <c r="B393" i="35" s="1"/>
  <c r="I383" i="35"/>
  <c r="B383" i="35" s="1"/>
  <c r="B380" i="35"/>
  <c r="G377" i="35"/>
  <c r="F377" i="35"/>
  <c r="E377" i="35"/>
  <c r="D377" i="35"/>
  <c r="C377" i="35"/>
  <c r="D41" i="35"/>
  <c r="C41" i="35"/>
  <c r="F41" i="35"/>
  <c r="G41" i="35"/>
  <c r="E41" i="35"/>
  <c r="G50" i="35"/>
  <c r="F50" i="35"/>
  <c r="E50" i="35"/>
  <c r="D50" i="35"/>
  <c r="C50" i="35"/>
  <c r="E89" i="35"/>
  <c r="D89" i="35"/>
  <c r="G89" i="35"/>
  <c r="F89" i="35"/>
  <c r="C89" i="35"/>
  <c r="G479" i="35"/>
  <c r="F479" i="35"/>
  <c r="E479" i="35"/>
  <c r="D479" i="35"/>
  <c r="C479" i="35"/>
  <c r="D200" i="35"/>
  <c r="C200" i="35"/>
  <c r="G200" i="35"/>
  <c r="F200" i="35"/>
  <c r="E200" i="35"/>
  <c r="G86" i="35"/>
  <c r="F86" i="35"/>
  <c r="D86" i="35"/>
  <c r="C86" i="35"/>
  <c r="E86" i="35"/>
  <c r="G372" i="35"/>
  <c r="F372" i="35"/>
  <c r="E372" i="35"/>
  <c r="D372" i="35"/>
  <c r="C372" i="35"/>
  <c r="F150" i="35"/>
  <c r="G150" i="35"/>
  <c r="E150" i="35"/>
  <c r="D150" i="35"/>
  <c r="C150" i="35"/>
  <c r="F287" i="35"/>
  <c r="E287" i="35"/>
  <c r="D287" i="35"/>
  <c r="G287" i="35"/>
  <c r="C287" i="35"/>
  <c r="D49" i="35"/>
  <c r="C49" i="35"/>
  <c r="E49" i="35"/>
  <c r="F49" i="35"/>
  <c r="G49" i="35"/>
  <c r="G100" i="35"/>
  <c r="F100" i="35"/>
  <c r="D100" i="35"/>
  <c r="C100" i="35"/>
  <c r="E100" i="35"/>
  <c r="G487" i="35"/>
  <c r="F487" i="35"/>
  <c r="E487" i="35"/>
  <c r="D487" i="35"/>
  <c r="C487" i="35"/>
  <c r="E197" i="35"/>
  <c r="D197" i="35"/>
  <c r="C197" i="35"/>
  <c r="G197" i="35"/>
  <c r="F197" i="35"/>
  <c r="F136" i="35"/>
  <c r="E136" i="35"/>
  <c r="D136" i="35"/>
  <c r="C136" i="35"/>
  <c r="G136" i="35"/>
  <c r="D45" i="35"/>
  <c r="C45" i="35"/>
  <c r="E45" i="35"/>
  <c r="F45" i="35"/>
  <c r="G45" i="35"/>
  <c r="E93" i="35"/>
  <c r="D93" i="35"/>
  <c r="G93" i="35"/>
  <c r="F93" i="35"/>
  <c r="C93" i="35"/>
  <c r="F135" i="35"/>
  <c r="G135" i="35"/>
  <c r="E135" i="35"/>
  <c r="D135" i="35"/>
  <c r="C135" i="35"/>
  <c r="D234" i="35"/>
  <c r="C234" i="35"/>
  <c r="G234" i="35"/>
  <c r="F234" i="35"/>
  <c r="E234" i="35"/>
  <c r="F364" i="35"/>
  <c r="E364" i="35"/>
  <c r="D364" i="35"/>
  <c r="G364" i="35"/>
  <c r="C364" i="35"/>
  <c r="G379" i="35"/>
  <c r="E379" i="35"/>
  <c r="C379" i="35"/>
  <c r="F379" i="35"/>
  <c r="D379" i="35"/>
  <c r="G38" i="35"/>
  <c r="F38" i="35"/>
  <c r="D38" i="35"/>
  <c r="E38" i="35"/>
  <c r="C38" i="35"/>
  <c r="E77" i="35"/>
  <c r="D77" i="35"/>
  <c r="G77" i="35"/>
  <c r="F77" i="35"/>
  <c r="C77" i="35"/>
  <c r="G494" i="35"/>
  <c r="F494" i="35"/>
  <c r="E494" i="35"/>
  <c r="D494" i="35"/>
  <c r="C494" i="35"/>
  <c r="G146" i="35"/>
  <c r="F146" i="35"/>
  <c r="D146" i="35"/>
  <c r="E146" i="35"/>
  <c r="C146" i="35"/>
  <c r="G226" i="35"/>
  <c r="F226" i="35"/>
  <c r="E226" i="35"/>
  <c r="D226" i="35"/>
  <c r="C226" i="35"/>
  <c r="G337" i="35"/>
  <c r="E337" i="35"/>
  <c r="F337" i="35"/>
  <c r="D337" i="35"/>
  <c r="C337" i="35"/>
  <c r="G368" i="35"/>
  <c r="F368" i="35"/>
  <c r="E368" i="35"/>
  <c r="D368" i="35"/>
  <c r="C368" i="35"/>
  <c r="G373" i="35"/>
  <c r="F373" i="35"/>
  <c r="E373" i="35"/>
  <c r="D373" i="35"/>
  <c r="C373" i="35"/>
  <c r="F92" i="35"/>
  <c r="E92" i="35"/>
  <c r="C92" i="35"/>
  <c r="G92" i="35"/>
  <c r="D92" i="35"/>
  <c r="G482" i="35"/>
  <c r="F482" i="35"/>
  <c r="E482" i="35"/>
  <c r="D482" i="35"/>
  <c r="C482" i="35"/>
  <c r="G470" i="35"/>
  <c r="F470" i="35"/>
  <c r="E470" i="35"/>
  <c r="D470" i="35"/>
  <c r="C470" i="35"/>
  <c r="E199" i="35"/>
  <c r="D199" i="35"/>
  <c r="C199" i="35"/>
  <c r="G199" i="35"/>
  <c r="F199" i="35"/>
  <c r="G151" i="35"/>
  <c r="D151" i="35"/>
  <c r="F151" i="35"/>
  <c r="E151" i="35"/>
  <c r="C151" i="35"/>
  <c r="E288" i="35"/>
  <c r="D288" i="35"/>
  <c r="G288" i="35"/>
  <c r="F288" i="35"/>
  <c r="C288" i="35"/>
  <c r="G47" i="35"/>
  <c r="F47" i="35"/>
  <c r="E47" i="35"/>
  <c r="D47" i="35"/>
  <c r="C47" i="35"/>
  <c r="C220" i="35"/>
  <c r="F220" i="35"/>
  <c r="E220" i="35"/>
  <c r="D220" i="35"/>
  <c r="G220" i="35"/>
  <c r="F298" i="35"/>
  <c r="E298" i="35"/>
  <c r="D298" i="35"/>
  <c r="G298" i="35"/>
  <c r="C298" i="35"/>
  <c r="C248" i="35"/>
  <c r="E248" i="35"/>
  <c r="D248" i="35"/>
  <c r="G248" i="35"/>
  <c r="F248" i="35"/>
  <c r="G347" i="35"/>
  <c r="F347" i="35"/>
  <c r="E347" i="35"/>
  <c r="D347" i="35"/>
  <c r="C347" i="35"/>
  <c r="G478" i="35"/>
  <c r="F478" i="35"/>
  <c r="E478" i="35"/>
  <c r="D478" i="35"/>
  <c r="C478" i="35"/>
  <c r="E228" i="35"/>
  <c r="C228" i="35"/>
  <c r="G228" i="35"/>
  <c r="F228" i="35"/>
  <c r="D228" i="35"/>
  <c r="D52" i="35"/>
  <c r="C52" i="35"/>
  <c r="G52" i="35"/>
  <c r="F52" i="35"/>
  <c r="E52" i="35"/>
  <c r="F88" i="35"/>
  <c r="E88" i="35"/>
  <c r="C88" i="35"/>
  <c r="G88" i="35"/>
  <c r="D88" i="35"/>
  <c r="G486" i="35"/>
  <c r="F486" i="35"/>
  <c r="E486" i="35"/>
  <c r="D486" i="35"/>
  <c r="C486" i="35"/>
  <c r="G198" i="35"/>
  <c r="F198" i="35"/>
  <c r="E198" i="35"/>
  <c r="C198" i="35"/>
  <c r="D198" i="35"/>
  <c r="E495" i="35"/>
  <c r="D495" i="35"/>
  <c r="C495" i="35"/>
  <c r="G495" i="35"/>
  <c r="F495" i="35"/>
  <c r="F365" i="35"/>
  <c r="E365" i="35"/>
  <c r="D365" i="35"/>
  <c r="C365" i="35"/>
  <c r="G365" i="35"/>
  <c r="T361" i="35"/>
  <c r="W360" i="35"/>
  <c r="G483" i="35"/>
  <c r="F483" i="35"/>
  <c r="E483" i="35"/>
  <c r="D483" i="35"/>
  <c r="C483" i="35"/>
  <c r="G283" i="35"/>
  <c r="F283" i="35"/>
  <c r="E283" i="35"/>
  <c r="C283" i="35"/>
  <c r="D283" i="35"/>
  <c r="E246" i="35"/>
  <c r="D246" i="35"/>
  <c r="C246" i="35"/>
  <c r="G246" i="35"/>
  <c r="F246" i="35"/>
  <c r="D249" i="35"/>
  <c r="C249" i="35"/>
  <c r="G249" i="35"/>
  <c r="F249" i="35"/>
  <c r="E249" i="35"/>
  <c r="G333" i="35"/>
  <c r="F333" i="35"/>
  <c r="E333" i="35"/>
  <c r="D333" i="35"/>
  <c r="C333" i="35"/>
  <c r="G359" i="35"/>
  <c r="F359" i="35"/>
  <c r="E359" i="35"/>
  <c r="D359" i="35"/>
  <c r="C359" i="35"/>
  <c r="G40" i="35"/>
  <c r="F40" i="35"/>
  <c r="E40" i="35"/>
  <c r="D40" i="35"/>
  <c r="C40" i="35"/>
  <c r="G101" i="35"/>
  <c r="F101" i="35"/>
  <c r="D101" i="35"/>
  <c r="C101" i="35"/>
  <c r="E101" i="35"/>
  <c r="G490" i="35"/>
  <c r="F490" i="35"/>
  <c r="E490" i="35"/>
  <c r="D490" i="35"/>
  <c r="C490" i="35"/>
  <c r="G201" i="35"/>
  <c r="F201" i="35"/>
  <c r="E201" i="35"/>
  <c r="D201" i="35"/>
  <c r="C201" i="35"/>
  <c r="D149" i="35"/>
  <c r="C149" i="35"/>
  <c r="G149" i="35"/>
  <c r="F149" i="35"/>
  <c r="E149" i="35"/>
  <c r="F295" i="35"/>
  <c r="E295" i="35"/>
  <c r="G295" i="35"/>
  <c r="D295" i="35"/>
  <c r="C295" i="35"/>
  <c r="C233" i="35"/>
  <c r="G233" i="35"/>
  <c r="F233" i="35"/>
  <c r="E233" i="35"/>
  <c r="D233" i="35"/>
  <c r="G331" i="35"/>
  <c r="F331" i="35"/>
  <c r="E331" i="35"/>
  <c r="D331" i="35"/>
  <c r="C331" i="35"/>
  <c r="E334" i="35"/>
  <c r="D334" i="35"/>
  <c r="C334" i="35"/>
  <c r="F334" i="35"/>
  <c r="G334" i="35"/>
  <c r="G363" i="35"/>
  <c r="F363" i="35"/>
  <c r="E363" i="35"/>
  <c r="D363" i="35"/>
  <c r="C363" i="35"/>
  <c r="G44" i="35"/>
  <c r="F44" i="35"/>
  <c r="E44" i="35"/>
  <c r="D44" i="35"/>
  <c r="C44" i="35"/>
  <c r="F103" i="35"/>
  <c r="E103" i="35"/>
  <c r="G103" i="35"/>
  <c r="D103" i="35"/>
  <c r="C103" i="35"/>
  <c r="G493" i="35"/>
  <c r="F493" i="35"/>
  <c r="E493" i="35"/>
  <c r="D493" i="35"/>
  <c r="C493" i="35"/>
  <c r="G186" i="35"/>
  <c r="F186" i="35"/>
  <c r="E186" i="35"/>
  <c r="D186" i="35"/>
  <c r="C186" i="35"/>
  <c r="E140" i="35"/>
  <c r="G140" i="35"/>
  <c r="F140" i="35"/>
  <c r="D140" i="35"/>
  <c r="C140" i="35"/>
  <c r="E484" i="35"/>
  <c r="D484" i="35"/>
  <c r="C484" i="35"/>
  <c r="G484" i="35"/>
  <c r="F484" i="35"/>
  <c r="G297" i="35"/>
  <c r="E297" i="35"/>
  <c r="D297" i="35"/>
  <c r="C297" i="35"/>
  <c r="F297" i="35"/>
  <c r="G48" i="35"/>
  <c r="F48" i="35"/>
  <c r="E48" i="35"/>
  <c r="D48" i="35"/>
  <c r="C48" i="35"/>
  <c r="G99" i="35"/>
  <c r="F99" i="35"/>
  <c r="E99" i="35"/>
  <c r="D99" i="35"/>
  <c r="C99" i="35"/>
  <c r="G481" i="35"/>
  <c r="F481" i="35"/>
  <c r="E481" i="35"/>
  <c r="D481" i="35"/>
  <c r="C481" i="35"/>
  <c r="G30" i="35"/>
  <c r="F30" i="35"/>
  <c r="E30" i="35"/>
  <c r="D30" i="35"/>
  <c r="C30" i="35"/>
  <c r="G190" i="35"/>
  <c r="F190" i="35"/>
  <c r="E190" i="35"/>
  <c r="D190" i="35"/>
  <c r="C190" i="35"/>
  <c r="E358" i="35"/>
  <c r="D358" i="35"/>
  <c r="C358" i="35"/>
  <c r="G358" i="35"/>
  <c r="F358" i="35"/>
  <c r="F187" i="35"/>
  <c r="C187" i="35"/>
  <c r="G187" i="35"/>
  <c r="E187" i="35"/>
  <c r="D187" i="35"/>
  <c r="G357" i="35"/>
  <c r="E357" i="35"/>
  <c r="D357" i="35"/>
  <c r="C357" i="35"/>
  <c r="F357" i="35"/>
  <c r="G374" i="35"/>
  <c r="F374" i="35"/>
  <c r="E374" i="35"/>
  <c r="D374" i="35"/>
  <c r="C374" i="35"/>
  <c r="G54" i="35"/>
  <c r="F54" i="35"/>
  <c r="E54" i="35"/>
  <c r="D54" i="35"/>
  <c r="C54" i="35"/>
  <c r="G87" i="35"/>
  <c r="F87" i="35"/>
  <c r="E87" i="35"/>
  <c r="D87" i="35"/>
  <c r="C87" i="35"/>
  <c r="E184" i="35"/>
  <c r="D184" i="35"/>
  <c r="C184" i="35"/>
  <c r="G184" i="35"/>
  <c r="F184" i="35"/>
  <c r="C367" i="35"/>
  <c r="G367" i="35"/>
  <c r="F367" i="35"/>
  <c r="E367" i="35"/>
  <c r="D367" i="35"/>
  <c r="G102" i="35"/>
  <c r="D102" i="35"/>
  <c r="C102" i="35"/>
  <c r="F102" i="35"/>
  <c r="E102" i="35"/>
  <c r="E148" i="35"/>
  <c r="G148" i="35"/>
  <c r="F148" i="35"/>
  <c r="D148" i="35"/>
  <c r="C148" i="35"/>
  <c r="G142" i="35"/>
  <c r="F142" i="35"/>
  <c r="D142" i="35"/>
  <c r="E142" i="35"/>
  <c r="C142" i="35"/>
  <c r="C137" i="35"/>
  <c r="G137" i="35"/>
  <c r="F137" i="35"/>
  <c r="E137" i="35"/>
  <c r="D137" i="35"/>
  <c r="G289" i="35"/>
  <c r="F289" i="35"/>
  <c r="E289" i="35"/>
  <c r="D289" i="35"/>
  <c r="C289" i="35"/>
  <c r="F345" i="35"/>
  <c r="G345" i="35"/>
  <c r="E345" i="35"/>
  <c r="D345" i="35"/>
  <c r="C345" i="35"/>
  <c r="E355" i="35"/>
  <c r="D355" i="35"/>
  <c r="C355" i="35"/>
  <c r="G355" i="35"/>
  <c r="F355" i="35"/>
  <c r="G356" i="35"/>
  <c r="F356" i="35"/>
  <c r="E356" i="35"/>
  <c r="D356" i="35"/>
  <c r="C356" i="35"/>
  <c r="G91" i="35"/>
  <c r="F91" i="35"/>
  <c r="E91" i="35"/>
  <c r="D91" i="35"/>
  <c r="C91" i="35"/>
  <c r="G51" i="35"/>
  <c r="F51" i="35"/>
  <c r="E51" i="35"/>
  <c r="D51" i="35"/>
  <c r="C51" i="35"/>
  <c r="F492" i="35"/>
  <c r="E492" i="35"/>
  <c r="D492" i="35"/>
  <c r="C492" i="35"/>
  <c r="G492" i="35"/>
  <c r="G489" i="35"/>
  <c r="F489" i="35"/>
  <c r="E489" i="35"/>
  <c r="D489" i="35"/>
  <c r="C489" i="35"/>
  <c r="N20" i="34"/>
  <c r="O21" i="34"/>
  <c r="N22" i="34"/>
  <c r="N21" i="34"/>
  <c r="O23" i="34"/>
  <c r="O22" i="34"/>
  <c r="N13" i="34"/>
  <c r="N14" i="34" s="1"/>
  <c r="O26" i="34"/>
  <c r="N23" i="34"/>
  <c r="O20" i="34"/>
  <c r="N26" i="34"/>
  <c r="O24" i="34"/>
  <c r="N24" i="34"/>
  <c r="O25" i="34"/>
  <c r="N25" i="34"/>
  <c r="C173" i="34"/>
  <c r="C166" i="34"/>
  <c r="C150" i="34"/>
  <c r="C176" i="34"/>
  <c r="C165" i="34"/>
  <c r="C149" i="34"/>
  <c r="C169" i="34"/>
  <c r="C153" i="34"/>
  <c r="C172" i="34"/>
  <c r="C162" i="34"/>
  <c r="C146" i="34"/>
  <c r="C168" i="34"/>
  <c r="C152" i="34"/>
  <c r="C156" i="34"/>
  <c r="C159" i="34"/>
  <c r="C143" i="34"/>
  <c r="C161" i="34"/>
  <c r="C151" i="34"/>
  <c r="C175" i="34"/>
  <c r="C160" i="34"/>
  <c r="C154" i="34"/>
  <c r="C174" i="34"/>
  <c r="C144" i="34"/>
  <c r="C155" i="34"/>
  <c r="C141" i="34"/>
  <c r="C145" i="34"/>
  <c r="C148" i="34"/>
  <c r="C170" i="34"/>
  <c r="C164" i="34"/>
  <c r="C158" i="34"/>
  <c r="C163" i="34"/>
  <c r="C147" i="34"/>
  <c r="C171" i="34"/>
  <c r="C142" i="34"/>
  <c r="C167" i="34"/>
  <c r="C157" i="34"/>
  <c r="W71" i="34"/>
  <c r="X24" i="34"/>
  <c r="D88" i="34"/>
  <c r="D84" i="34"/>
  <c r="D89" i="34"/>
  <c r="D85" i="34"/>
  <c r="D81" i="34"/>
  <c r="D75" i="34"/>
  <c r="D78" i="34"/>
  <c r="D82" i="34"/>
  <c r="D73" i="34"/>
  <c r="D87" i="34"/>
  <c r="D77" i="34"/>
  <c r="D86" i="34"/>
  <c r="D80" i="34"/>
  <c r="D76" i="34"/>
  <c r="D79" i="34"/>
  <c r="D83" i="34"/>
  <c r="D74" i="34"/>
  <c r="D90" i="34"/>
  <c r="W139" i="34"/>
  <c r="C82" i="34"/>
  <c r="C81" i="34"/>
  <c r="C78" i="34"/>
  <c r="C89" i="34"/>
  <c r="C85" i="34"/>
  <c r="C75" i="34"/>
  <c r="C83" i="34"/>
  <c r="C80" i="34"/>
  <c r="C88" i="34"/>
  <c r="C73" i="34"/>
  <c r="C87" i="34"/>
  <c r="C77" i="34"/>
  <c r="C86" i="34"/>
  <c r="C76" i="34"/>
  <c r="C79" i="34"/>
  <c r="C84" i="34"/>
  <c r="C74" i="34"/>
  <c r="C90" i="34"/>
  <c r="E156" i="34"/>
  <c r="E155" i="34"/>
  <c r="E159" i="34"/>
  <c r="E143" i="34"/>
  <c r="E168" i="34"/>
  <c r="E152" i="34"/>
  <c r="E175" i="34"/>
  <c r="E171" i="34"/>
  <c r="E158" i="34"/>
  <c r="E142" i="34"/>
  <c r="E176" i="34"/>
  <c r="E172" i="34"/>
  <c r="E162" i="34"/>
  <c r="E146" i="34"/>
  <c r="E165" i="34"/>
  <c r="E149" i="34"/>
  <c r="E141" i="34"/>
  <c r="E154" i="34"/>
  <c r="E174" i="34"/>
  <c r="E144" i="34"/>
  <c r="E148" i="34"/>
  <c r="E170" i="34"/>
  <c r="E145" i="34"/>
  <c r="E164" i="34"/>
  <c r="E163" i="34"/>
  <c r="E173" i="34"/>
  <c r="E167" i="34"/>
  <c r="E153" i="34"/>
  <c r="E160" i="34"/>
  <c r="E150" i="34"/>
  <c r="E169" i="34"/>
  <c r="E166" i="34"/>
  <c r="E157" i="34"/>
  <c r="E147" i="34"/>
  <c r="E161" i="34"/>
  <c r="E151" i="34"/>
  <c r="D169" i="34"/>
  <c r="D153" i="34"/>
  <c r="D168" i="34"/>
  <c r="D152" i="34"/>
  <c r="D156" i="34"/>
  <c r="D165" i="34"/>
  <c r="D149" i="34"/>
  <c r="D155" i="34"/>
  <c r="D159" i="34"/>
  <c r="D143" i="34"/>
  <c r="D176" i="34"/>
  <c r="D172" i="34"/>
  <c r="D162" i="34"/>
  <c r="D146" i="34"/>
  <c r="D166" i="34"/>
  <c r="D164" i="34"/>
  <c r="D174" i="34"/>
  <c r="D158" i="34"/>
  <c r="D141" i="34"/>
  <c r="D150" i="34"/>
  <c r="D144" i="34"/>
  <c r="D170" i="34"/>
  <c r="D154" i="34"/>
  <c r="D163" i="34"/>
  <c r="D175" i="34"/>
  <c r="D145" i="34"/>
  <c r="D160" i="34"/>
  <c r="D148" i="34"/>
  <c r="D173" i="34"/>
  <c r="D167" i="34"/>
  <c r="D147" i="34"/>
  <c r="D171" i="34"/>
  <c r="D161" i="34"/>
  <c r="D142" i="34"/>
  <c r="D157" i="34"/>
  <c r="D151" i="34"/>
  <c r="AP7" i="32"/>
  <c r="I7" i="32"/>
  <c r="BG7" i="32"/>
  <c r="AJ16" i="32"/>
  <c r="AQ13" i="32"/>
  <c r="D285" i="32"/>
  <c r="D286" i="32"/>
  <c r="D278" i="32"/>
  <c r="D283" i="32"/>
  <c r="D279" i="32"/>
  <c r="D281" i="32"/>
  <c r="D282" i="32"/>
  <c r="D280" i="32"/>
  <c r="D287" i="32"/>
  <c r="D284" i="32"/>
  <c r="D277" i="32"/>
  <c r="U79" i="32"/>
  <c r="U74" i="32"/>
  <c r="U73" i="32"/>
  <c r="U72" i="32"/>
  <c r="U77" i="32"/>
  <c r="U64" i="32"/>
  <c r="U66" i="32"/>
  <c r="U78" i="32"/>
  <c r="U69" i="32"/>
  <c r="U54" i="32"/>
  <c r="U70" i="32"/>
  <c r="U71" i="32"/>
  <c r="U75" i="32"/>
  <c r="U67" i="32"/>
  <c r="U65" i="32"/>
  <c r="U68" i="32"/>
  <c r="E51" i="32"/>
  <c r="E59" i="32"/>
  <c r="E57" i="32"/>
  <c r="E41" i="32"/>
  <c r="E58" i="32"/>
  <c r="E53" i="32"/>
  <c r="E54" i="32"/>
  <c r="E56" i="32"/>
  <c r="E52" i="32"/>
  <c r="BC230" i="32"/>
  <c r="BC212" i="32"/>
  <c r="BC257" i="32"/>
  <c r="BC242" i="32"/>
  <c r="BC241" i="32"/>
  <c r="BC240" i="32"/>
  <c r="BC239" i="32"/>
  <c r="BC238" i="32"/>
  <c r="BC237" i="32"/>
  <c r="BC236" i="32"/>
  <c r="BC226" i="32"/>
  <c r="BC222" i="32"/>
  <c r="BC243" i="32"/>
  <c r="BC228" i="32"/>
  <c r="BC224" i="32"/>
  <c r="BC248" i="32"/>
  <c r="BC225" i="32"/>
  <c r="BC223" i="32"/>
  <c r="BC227" i="32"/>
  <c r="BC211" i="32"/>
  <c r="BC219" i="32"/>
  <c r="BC216" i="32"/>
  <c r="BC231" i="32"/>
  <c r="BC229" i="32"/>
  <c r="BC247" i="32"/>
  <c r="BC220" i="32"/>
  <c r="BC217" i="32"/>
  <c r="BC218" i="32"/>
  <c r="BC214" i="32"/>
  <c r="BC244" i="32"/>
  <c r="BC302" i="32"/>
  <c r="BC235" i="32"/>
  <c r="BC251" i="32"/>
  <c r="BC246" i="32"/>
  <c r="BC233" i="32"/>
  <c r="BC253" i="32"/>
  <c r="BC250" i="32"/>
  <c r="BC232" i="32"/>
  <c r="BC301" i="32"/>
  <c r="BC234" i="32"/>
  <c r="BC221" i="32"/>
  <c r="BC249" i="32"/>
  <c r="BC215" i="32"/>
  <c r="BC252" i="32"/>
  <c r="C47" i="32"/>
  <c r="J44" i="32"/>
  <c r="E55" i="32"/>
  <c r="C109" i="32"/>
  <c r="J106" i="32"/>
  <c r="AK87" i="32"/>
  <c r="AK79" i="32"/>
  <c r="AK71" i="32"/>
  <c r="AK83" i="32"/>
  <c r="AK80" i="32"/>
  <c r="AK63" i="32"/>
  <c r="AK66" i="32"/>
  <c r="AK60" i="32"/>
  <c r="AK59" i="32"/>
  <c r="AK69" i="32"/>
  <c r="AK61" i="32"/>
  <c r="AK70" i="32"/>
  <c r="AK68" i="32"/>
  <c r="AK85" i="32"/>
  <c r="AK73" i="32"/>
  <c r="AK88" i="32"/>
  <c r="AK84" i="32"/>
  <c r="AK58" i="32"/>
  <c r="AK67" i="32"/>
  <c r="AK55" i="32"/>
  <c r="AK75" i="32"/>
  <c r="AK74" i="32"/>
  <c r="AK64" i="32"/>
  <c r="AK62" i="32"/>
  <c r="AK56" i="32"/>
  <c r="AK72" i="32"/>
  <c r="AK57" i="32"/>
  <c r="AK54" i="32"/>
  <c r="AK76" i="32"/>
  <c r="AK82" i="32"/>
  <c r="AK65" i="32"/>
  <c r="AK86" i="32"/>
  <c r="T104" i="32"/>
  <c r="T114" i="32"/>
  <c r="T113" i="32"/>
  <c r="T106" i="32"/>
  <c r="T115" i="32"/>
  <c r="T110" i="32"/>
  <c r="T105" i="32"/>
  <c r="T111" i="32"/>
  <c r="T100" i="32"/>
  <c r="T117" i="32"/>
  <c r="T108" i="32"/>
  <c r="T107" i="32"/>
  <c r="T112" i="32"/>
  <c r="T103" i="32"/>
  <c r="T101" i="32"/>
  <c r="T102" i="32"/>
  <c r="T99" i="32"/>
  <c r="C149" i="32"/>
  <c r="C148" i="32"/>
  <c r="C151" i="32"/>
  <c r="C136" i="32"/>
  <c r="C142" i="32"/>
  <c r="C143" i="32"/>
  <c r="C134" i="32"/>
  <c r="C137" i="32"/>
  <c r="C152" i="32"/>
  <c r="C147" i="32"/>
  <c r="C141" i="32"/>
  <c r="C138" i="32"/>
  <c r="C145" i="32"/>
  <c r="C146" i="32"/>
  <c r="C144" i="32"/>
  <c r="C139" i="32"/>
  <c r="BB250" i="32"/>
  <c r="BB211" i="32"/>
  <c r="BB230" i="32"/>
  <c r="BB212" i="32"/>
  <c r="BB241" i="32"/>
  <c r="BB221" i="32"/>
  <c r="BB248" i="32"/>
  <c r="BB215" i="32"/>
  <c r="BB257" i="32"/>
  <c r="BB238" i="32"/>
  <c r="BB301" i="32"/>
  <c r="BB251" i="32"/>
  <c r="BB229" i="32"/>
  <c r="BB213" i="32"/>
  <c r="BB245" i="32"/>
  <c r="BB249" i="32"/>
  <c r="BB239" i="32"/>
  <c r="BB227" i="32"/>
  <c r="BB225" i="32"/>
  <c r="BB219" i="32"/>
  <c r="BB216" i="32"/>
  <c r="BB247" i="32"/>
  <c r="BB233" i="32"/>
  <c r="BB228" i="32"/>
  <c r="BB237" i="32"/>
  <c r="BB218" i="32"/>
  <c r="BB214" i="32"/>
  <c r="BB244" i="32"/>
  <c r="BB242" i="32"/>
  <c r="BB246" i="32"/>
  <c r="BB253" i="32"/>
  <c r="BB243" i="32"/>
  <c r="BB222" i="32"/>
  <c r="BB235" i="32"/>
  <c r="BB224" i="32"/>
  <c r="BB220" i="32"/>
  <c r="BB232" i="32"/>
  <c r="BB234" i="32"/>
  <c r="BB231" i="32"/>
  <c r="BB217" i="32"/>
  <c r="BB223" i="32"/>
  <c r="BB236" i="32"/>
  <c r="BB226" i="32"/>
  <c r="BB302" i="32"/>
  <c r="BB240" i="32"/>
  <c r="BB252" i="32"/>
  <c r="C224" i="32"/>
  <c r="C219" i="32"/>
  <c r="C223" i="32"/>
  <c r="C215" i="32"/>
  <c r="C221" i="32"/>
  <c r="C217" i="32"/>
  <c r="C225" i="32"/>
  <c r="C222" i="32"/>
  <c r="C216" i="32"/>
  <c r="C218" i="32"/>
  <c r="D53" i="32"/>
  <c r="D52" i="32"/>
  <c r="D56" i="32"/>
  <c r="D58" i="32"/>
  <c r="D57" i="32"/>
  <c r="D59" i="32"/>
  <c r="D54" i="32"/>
  <c r="D51" i="32"/>
  <c r="D41" i="32"/>
  <c r="C237" i="32"/>
  <c r="C227" i="32"/>
  <c r="C228" i="32"/>
  <c r="C231" i="32"/>
  <c r="C232" i="32"/>
  <c r="C240" i="32"/>
  <c r="C235" i="32"/>
  <c r="C236" i="32"/>
  <c r="C239" i="32"/>
  <c r="C234" i="32"/>
  <c r="C229" i="32"/>
  <c r="C243" i="32"/>
  <c r="C230" i="32"/>
  <c r="C245" i="32"/>
  <c r="C241" i="32"/>
  <c r="C244" i="32"/>
  <c r="C242" i="32"/>
  <c r="C238" i="32"/>
  <c r="AL86" i="32"/>
  <c r="AL69" i="32"/>
  <c r="AL62" i="32"/>
  <c r="AL66" i="32"/>
  <c r="AL60" i="32"/>
  <c r="AL59" i="32"/>
  <c r="AL67" i="32"/>
  <c r="AL80" i="32"/>
  <c r="AL70" i="32"/>
  <c r="AL68" i="32"/>
  <c r="AL72" i="32"/>
  <c r="AL61" i="32"/>
  <c r="AL54" i="32"/>
  <c r="AL88" i="32"/>
  <c r="AL63" i="32"/>
  <c r="AL84" i="32"/>
  <c r="AL58" i="32"/>
  <c r="AL55" i="32"/>
  <c r="AL74" i="32"/>
  <c r="AL81" i="32"/>
  <c r="AL85" i="32"/>
  <c r="AL75" i="32"/>
  <c r="AL64" i="32"/>
  <c r="AL56" i="32"/>
  <c r="AL57" i="32"/>
  <c r="AL82" i="32"/>
  <c r="AL76" i="32"/>
  <c r="AL83" i="32"/>
  <c r="AL65" i="32"/>
  <c r="AL87" i="32"/>
  <c r="AL73" i="32"/>
  <c r="AL79" i="32"/>
  <c r="AL77" i="32"/>
  <c r="AL71" i="32"/>
  <c r="AL39" i="32"/>
  <c r="AL45" i="32"/>
  <c r="AL36" i="32"/>
  <c r="AL29" i="32"/>
  <c r="AL44" i="32"/>
  <c r="AL27" i="32"/>
  <c r="AL26" i="32"/>
  <c r="AL51" i="32"/>
  <c r="AL52" i="32"/>
  <c r="AL24" i="32"/>
  <c r="AL47" i="32"/>
  <c r="AL48" i="32"/>
  <c r="AL34" i="32"/>
  <c r="AL41" i="32"/>
  <c r="AL28" i="32"/>
  <c r="AL37" i="32"/>
  <c r="AL30" i="32"/>
  <c r="AL10" i="32"/>
  <c r="AL32" i="32"/>
  <c r="AL49" i="32"/>
  <c r="AL42" i="32"/>
  <c r="AL46" i="32"/>
  <c r="AL38" i="32"/>
  <c r="AL31" i="32"/>
  <c r="AL23" i="32"/>
  <c r="AL20" i="32"/>
  <c r="AL33" i="32"/>
  <c r="AL22" i="32"/>
  <c r="AL21" i="32"/>
  <c r="AL50" i="32"/>
  <c r="AL35" i="32"/>
  <c r="AL40" i="32"/>
  <c r="AL25" i="32"/>
  <c r="D146" i="32"/>
  <c r="D150" i="32"/>
  <c r="D147" i="32"/>
  <c r="D145" i="32"/>
  <c r="D134" i="32"/>
  <c r="D144" i="32"/>
  <c r="D148" i="32"/>
  <c r="D151" i="32"/>
  <c r="D149" i="32"/>
  <c r="E147" i="32"/>
  <c r="E144" i="32"/>
  <c r="E134" i="32"/>
  <c r="E152" i="32"/>
  <c r="E148" i="32"/>
  <c r="E146" i="32"/>
  <c r="E145" i="32"/>
  <c r="E151" i="32"/>
  <c r="E149" i="32"/>
  <c r="AK205" i="32"/>
  <c r="AK201" i="32"/>
  <c r="AK199" i="32"/>
  <c r="AK198" i="32"/>
  <c r="AK190" i="32"/>
  <c r="AK196" i="32"/>
  <c r="AK195" i="32"/>
  <c r="AK177" i="32"/>
  <c r="AK176" i="32"/>
  <c r="AK175" i="32"/>
  <c r="AK204" i="32"/>
  <c r="AK188" i="32"/>
  <c r="AK178" i="32"/>
  <c r="AK173" i="32"/>
  <c r="AK171" i="32"/>
  <c r="AK189" i="32"/>
  <c r="AK181" i="32"/>
  <c r="AK192" i="32"/>
  <c r="AK185" i="32"/>
  <c r="AK203" i="32"/>
  <c r="AK193" i="32"/>
  <c r="AK184" i="32"/>
  <c r="AK172" i="32"/>
  <c r="AK200" i="32"/>
  <c r="AK202" i="32"/>
  <c r="AK194" i="32"/>
  <c r="AK187" i="32"/>
  <c r="AK179" i="32"/>
  <c r="AK207" i="32"/>
  <c r="AK183" i="32"/>
  <c r="AK174" i="32"/>
  <c r="AJ133" i="32"/>
  <c r="AJ114" i="32"/>
  <c r="AJ113" i="32"/>
  <c r="AJ106" i="32"/>
  <c r="AJ98" i="32"/>
  <c r="AJ94" i="32"/>
  <c r="AJ108" i="32"/>
  <c r="AJ95" i="32"/>
  <c r="AJ126" i="32"/>
  <c r="AJ121" i="32"/>
  <c r="AJ105" i="32"/>
  <c r="AJ93" i="32"/>
  <c r="AJ123" i="32"/>
  <c r="AJ125" i="32"/>
  <c r="AJ124" i="32"/>
  <c r="AJ122" i="32"/>
  <c r="AJ111" i="32"/>
  <c r="AJ100" i="32"/>
  <c r="AJ132" i="32"/>
  <c r="AJ117" i="32"/>
  <c r="AJ116" i="32"/>
  <c r="AJ90" i="32"/>
  <c r="AJ103" i="32"/>
  <c r="AJ128" i="32"/>
  <c r="AJ120" i="32"/>
  <c r="AJ92" i="32"/>
  <c r="AJ115" i="32"/>
  <c r="AJ110" i="32"/>
  <c r="AJ118" i="32"/>
  <c r="AJ101" i="32"/>
  <c r="AJ91" i="32"/>
  <c r="AJ97" i="32"/>
  <c r="AJ129" i="32" s="1"/>
  <c r="AJ127" i="32"/>
  <c r="AJ99" i="32"/>
  <c r="E23" i="32"/>
  <c r="E10" i="32"/>
  <c r="E20" i="32"/>
  <c r="E27" i="32"/>
  <c r="E28" i="32"/>
  <c r="E26" i="32"/>
  <c r="AL178" i="32"/>
  <c r="AK180" i="32"/>
  <c r="AK197" i="32"/>
  <c r="C19" i="32"/>
  <c r="C14" i="32"/>
  <c r="C11" i="32"/>
  <c r="C27" i="32"/>
  <c r="C18" i="32"/>
  <c r="C17" i="32"/>
  <c r="C12" i="32"/>
  <c r="C23" i="32"/>
  <c r="C15" i="32"/>
  <c r="C10" i="32"/>
  <c r="C28" i="32"/>
  <c r="C25" i="32"/>
  <c r="C26" i="32"/>
  <c r="AJ104" i="32"/>
  <c r="AJ112" i="32"/>
  <c r="E183" i="32"/>
  <c r="E180" i="32"/>
  <c r="E179" i="32"/>
  <c r="E175" i="32"/>
  <c r="E177" i="32"/>
  <c r="E176" i="32"/>
  <c r="E178" i="32"/>
  <c r="E181" i="32"/>
  <c r="E182" i="32"/>
  <c r="T93" i="32"/>
  <c r="T88" i="32"/>
  <c r="T82" i="32"/>
  <c r="T96" i="32"/>
  <c r="T89" i="32"/>
  <c r="T87" i="32"/>
  <c r="T83" i="32"/>
  <c r="T80" i="32"/>
  <c r="T84" i="32"/>
  <c r="T95" i="32"/>
  <c r="AK191" i="32"/>
  <c r="T85" i="32"/>
  <c r="AL205" i="32"/>
  <c r="AL201" i="32"/>
  <c r="AL191" i="32"/>
  <c r="AL203" i="32"/>
  <c r="AL173" i="32"/>
  <c r="AL179" i="32"/>
  <c r="AL172" i="32"/>
  <c r="AL207" i="32"/>
  <c r="AL198" i="32"/>
  <c r="AL193" i="32"/>
  <c r="AL200" i="32"/>
  <c r="AL196" i="32"/>
  <c r="AL180" i="32"/>
  <c r="AL189" i="32"/>
  <c r="AL181" i="32"/>
  <c r="AL176" i="32"/>
  <c r="AL192" i="32"/>
  <c r="AL185" i="32"/>
  <c r="AL199" i="32"/>
  <c r="AL195" i="32"/>
  <c r="AL202" i="32"/>
  <c r="AL194" i="32"/>
  <c r="AL187" i="32"/>
  <c r="AL204" i="32"/>
  <c r="AL174" i="32"/>
  <c r="AL190" i="32"/>
  <c r="AL188" i="32"/>
  <c r="AL171" i="32"/>
  <c r="AL177" i="32"/>
  <c r="AK182" i="32"/>
  <c r="D82" i="32"/>
  <c r="D72" i="32"/>
  <c r="D83" i="32"/>
  <c r="D86" i="32"/>
  <c r="D84" i="32"/>
  <c r="D88" i="32"/>
  <c r="D90" i="32"/>
  <c r="D87" i="32"/>
  <c r="C172" i="32"/>
  <c r="C168" i="32"/>
  <c r="C170" i="32"/>
  <c r="C165" i="32"/>
  <c r="C174" i="32"/>
  <c r="C176" i="32"/>
  <c r="C166" i="32"/>
  <c r="C173" i="32"/>
  <c r="C179" i="32"/>
  <c r="C183" i="32"/>
  <c r="C175" i="32"/>
  <c r="C181" i="32"/>
  <c r="C178" i="32"/>
  <c r="C182" i="32"/>
  <c r="C180" i="32"/>
  <c r="C167" i="32"/>
  <c r="AL182" i="32"/>
  <c r="U31" i="32"/>
  <c r="U21" i="32"/>
  <c r="U20" i="32"/>
  <c r="U30" i="32"/>
  <c r="U27" i="32"/>
  <c r="U35" i="32"/>
  <c r="U28" i="32"/>
  <c r="U10" i="32"/>
  <c r="U29" i="32"/>
  <c r="U33" i="32"/>
  <c r="T94" i="32"/>
  <c r="AJ102" i="32"/>
  <c r="AJ119" i="32"/>
  <c r="V32" i="32"/>
  <c r="V26" i="32"/>
  <c r="V22" i="32"/>
  <c r="V25" i="32"/>
  <c r="V21" i="32"/>
  <c r="V20" i="32"/>
  <c r="V29" i="32"/>
  <c r="V30" i="32"/>
  <c r="V28" i="32"/>
  <c r="V31" i="32"/>
  <c r="V35" i="32"/>
  <c r="V10" i="32"/>
  <c r="E25" i="32"/>
  <c r="V33" i="32"/>
  <c r="BA89" i="32"/>
  <c r="BA84" i="32"/>
  <c r="BA68" i="32"/>
  <c r="BA67" i="32"/>
  <c r="BA66" i="32"/>
  <c r="BA65" i="32"/>
  <c r="BA81" i="32"/>
  <c r="BA80" i="32"/>
  <c r="BA70" i="32"/>
  <c r="BA69" i="32"/>
  <c r="BA97" i="32"/>
  <c r="BA102" i="32"/>
  <c r="BA90" i="32"/>
  <c r="BA103" i="32"/>
  <c r="BA73" i="32"/>
  <c r="BA71" i="32"/>
  <c r="BA91" i="32"/>
  <c r="BA75" i="32"/>
  <c r="BA74" i="32"/>
  <c r="BA101" i="32"/>
  <c r="BA86" i="32"/>
  <c r="BA79" i="32"/>
  <c r="BA95" i="32"/>
  <c r="BA85" i="32"/>
  <c r="BA99" i="32"/>
  <c r="BA93" i="32"/>
  <c r="BA76" i="32"/>
  <c r="BA64" i="32"/>
  <c r="BA106" i="32"/>
  <c r="BA104" i="32"/>
  <c r="T81" i="32"/>
  <c r="C317" i="32"/>
  <c r="C313" i="32"/>
  <c r="C309" i="32"/>
  <c r="C311" i="32"/>
  <c r="C308" i="32"/>
  <c r="C318" i="32"/>
  <c r="C316" i="32"/>
  <c r="C314" i="32"/>
  <c r="C312" i="32"/>
  <c r="C315" i="32"/>
  <c r="C310" i="32"/>
  <c r="T27" i="32"/>
  <c r="T32" i="32"/>
  <c r="T31" i="32"/>
  <c r="T22" i="32"/>
  <c r="T15" i="32"/>
  <c r="T21" i="32"/>
  <c r="T20" i="32"/>
  <c r="T29" i="32"/>
  <c r="T14" i="32"/>
  <c r="T18" i="32"/>
  <c r="T35" i="32"/>
  <c r="T17" i="32"/>
  <c r="T28" i="32"/>
  <c r="C24" i="32"/>
  <c r="U26" i="32"/>
  <c r="BC101" i="32"/>
  <c r="BC100" i="32"/>
  <c r="BC95" i="32"/>
  <c r="BC70" i="32"/>
  <c r="BC69" i="32"/>
  <c r="BC73" i="32"/>
  <c r="BC102" i="32"/>
  <c r="BC94" i="32"/>
  <c r="BC90" i="32"/>
  <c r="BC80" i="32"/>
  <c r="BC72" i="32"/>
  <c r="BC68" i="32"/>
  <c r="BC71" i="32"/>
  <c r="BC76" i="32"/>
  <c r="BC98" i="32"/>
  <c r="BC85" i="32"/>
  <c r="BC83" i="32"/>
  <c r="BC82" i="32"/>
  <c r="BC81" i="32"/>
  <c r="BC78" i="32"/>
  <c r="BC77" i="32"/>
  <c r="BC104" i="32"/>
  <c r="BC93" i="32"/>
  <c r="BC91" i="32"/>
  <c r="BC74" i="32"/>
  <c r="BC67" i="32"/>
  <c r="BC99" i="32"/>
  <c r="BC97" i="32"/>
  <c r="BC106" i="32"/>
  <c r="BC75" i="32"/>
  <c r="BC64" i="32"/>
  <c r="BC86" i="32"/>
  <c r="BC89" i="32"/>
  <c r="BC79" i="32"/>
  <c r="BC65" i="32"/>
  <c r="BA82" i="32"/>
  <c r="BC87" i="32"/>
  <c r="BA94" i="32"/>
  <c r="BA100" i="32"/>
  <c r="C177" i="32"/>
  <c r="AL183" i="32"/>
  <c r="AK25" i="32"/>
  <c r="AK21" i="32"/>
  <c r="AK47" i="32"/>
  <c r="AK44" i="32"/>
  <c r="AK43" i="32"/>
  <c r="AK24" i="32"/>
  <c r="AK50" i="32"/>
  <c r="AK28" i="32"/>
  <c r="AK27" i="32"/>
  <c r="AK26" i="32"/>
  <c r="AK51" i="32"/>
  <c r="AK10" i="32"/>
  <c r="AK41" i="32"/>
  <c r="AK45" i="32"/>
  <c r="AK29" i="32"/>
  <c r="AK37" i="32"/>
  <c r="AK30" i="32"/>
  <c r="AK46" i="32"/>
  <c r="AK38" i="32"/>
  <c r="AK31" i="32"/>
  <c r="AK20" i="32"/>
  <c r="AK49" i="32"/>
  <c r="AK42" i="32"/>
  <c r="AK52" i="32"/>
  <c r="AK23" i="32"/>
  <c r="U32" i="32"/>
  <c r="T86" i="32"/>
  <c r="T92" i="32"/>
  <c r="D152" i="32"/>
  <c r="BB43" i="32"/>
  <c r="BB59" i="32"/>
  <c r="BC203" i="32"/>
  <c r="BC173" i="32"/>
  <c r="BC169" i="32"/>
  <c r="BC166" i="32"/>
  <c r="BC183" i="32"/>
  <c r="BC179" i="32"/>
  <c r="BC178" i="32"/>
  <c r="BC174" i="32"/>
  <c r="BC170" i="32"/>
  <c r="BC204" i="32"/>
  <c r="BC198" i="32"/>
  <c r="BC194" i="32"/>
  <c r="BC200" i="32"/>
  <c r="BC196" i="32"/>
  <c r="BC197" i="32"/>
  <c r="BC181" i="32"/>
  <c r="BC172" i="32"/>
  <c r="BC167" i="32"/>
  <c r="BC199" i="32"/>
  <c r="BC195" i="32"/>
  <c r="BC193" i="32"/>
  <c r="BC186" i="32"/>
  <c r="BC205" i="32"/>
  <c r="BC192" i="32"/>
  <c r="BC165" i="32"/>
  <c r="BC182" i="32"/>
  <c r="BC190" i="32"/>
  <c r="BC185" i="32"/>
  <c r="E244" i="32"/>
  <c r="E245" i="32"/>
  <c r="E227" i="32"/>
  <c r="E242" i="32"/>
  <c r="E241" i="32"/>
  <c r="E240" i="32"/>
  <c r="E237" i="32"/>
  <c r="BA116" i="32"/>
  <c r="BH113" i="32"/>
  <c r="AK165" i="32"/>
  <c r="AK166" i="32"/>
  <c r="AK162" i="32"/>
  <c r="AK140" i="32"/>
  <c r="AK149" i="32"/>
  <c r="AK134" i="32"/>
  <c r="AK168" i="32"/>
  <c r="AK158" i="32"/>
  <c r="AK161" i="32"/>
  <c r="AK157" i="32"/>
  <c r="AK153" i="32"/>
  <c r="AK138" i="32"/>
  <c r="AK150" i="32"/>
  <c r="AK163" i="32"/>
  <c r="AK160" i="32"/>
  <c r="AK155" i="32"/>
  <c r="AK148" i="32"/>
  <c r="AK139" i="32"/>
  <c r="AK146" i="32"/>
  <c r="BC177" i="32"/>
  <c r="BC184" i="32"/>
  <c r="BB63" i="32"/>
  <c r="BB45" i="32"/>
  <c r="BB36" i="32"/>
  <c r="BB29" i="32"/>
  <c r="BB33" i="32"/>
  <c r="BB107" i="32"/>
  <c r="BB61" i="32"/>
  <c r="BB46" i="32"/>
  <c r="BB24" i="32"/>
  <c r="BB47" i="32"/>
  <c r="BB108" i="32"/>
  <c r="BB55" i="32"/>
  <c r="BB48" i="32"/>
  <c r="BB39" i="32"/>
  <c r="BB37" i="32"/>
  <c r="BB62" i="32"/>
  <c r="BB57" i="32"/>
  <c r="BB56" i="32"/>
  <c r="BB26" i="32"/>
  <c r="BB25" i="32"/>
  <c r="BB20" i="32"/>
  <c r="BB21" i="32"/>
  <c r="C92" i="32"/>
  <c r="C96" i="32"/>
  <c r="C93" i="32"/>
  <c r="C91" i="32"/>
  <c r="AL166" i="32"/>
  <c r="AL150" i="32"/>
  <c r="AL163" i="32"/>
  <c r="AL144" i="32"/>
  <c r="AL141" i="32"/>
  <c r="AL138" i="32"/>
  <c r="AL164" i="32"/>
  <c r="AL151" i="32"/>
  <c r="AL148" i="32"/>
  <c r="AL159" i="32"/>
  <c r="AL137" i="32"/>
  <c r="AL160" i="32"/>
  <c r="AL134" i="32"/>
  <c r="AL161" i="32"/>
  <c r="AL157" i="32"/>
  <c r="AL153" i="32"/>
  <c r="AL149" i="32"/>
  <c r="AL135" i="32"/>
  <c r="AL167" i="32"/>
  <c r="AL139" i="32"/>
  <c r="AL158" i="32"/>
  <c r="AL155" i="32"/>
  <c r="AL168" i="32"/>
  <c r="AL165" i="32"/>
  <c r="AL146" i="32"/>
  <c r="BB22" i="32"/>
  <c r="BB23" i="32"/>
  <c r="BB32" i="32"/>
  <c r="BB38" i="32"/>
  <c r="AL142" i="32"/>
  <c r="BC188" i="32"/>
  <c r="E238" i="32"/>
  <c r="BC255" i="32"/>
  <c r="BR3" i="32"/>
  <c r="BB31" i="32"/>
  <c r="BB49" i="32"/>
  <c r="E98" i="32"/>
  <c r="E94" i="32"/>
  <c r="E99" i="32"/>
  <c r="E97" i="32"/>
  <c r="E100" i="32"/>
  <c r="C100" i="32"/>
  <c r="AK145" i="32"/>
  <c r="BC171" i="32"/>
  <c r="C258" i="32"/>
  <c r="C265" i="32"/>
  <c r="C271" i="32"/>
  <c r="C267" i="32"/>
  <c r="C270" i="32"/>
  <c r="C260" i="32"/>
  <c r="C268" i="32"/>
  <c r="C266" i="32"/>
  <c r="C276" i="32"/>
  <c r="C273" i="32"/>
  <c r="C262" i="32"/>
  <c r="D28" i="32"/>
  <c r="D23" i="32"/>
  <c r="D10" i="32"/>
  <c r="D22" i="32"/>
  <c r="D26" i="32"/>
  <c r="BB42" i="32"/>
  <c r="C98" i="32"/>
  <c r="AL145" i="32"/>
  <c r="AL162" i="32"/>
  <c r="BC201" i="32"/>
  <c r="C259" i="32"/>
  <c r="D275" i="32"/>
  <c r="D268" i="32"/>
  <c r="D273" i="32"/>
  <c r="D272" i="32"/>
  <c r="D258" i="32"/>
  <c r="D270" i="32"/>
  <c r="C272" i="32"/>
  <c r="C275" i="32"/>
  <c r="AK129" i="32"/>
  <c r="AK128" i="32"/>
  <c r="AK115" i="32"/>
  <c r="AK126" i="32"/>
  <c r="AK117" i="32"/>
  <c r="AK90" i="32"/>
  <c r="AK130" i="32"/>
  <c r="AK125" i="32"/>
  <c r="AK124" i="32"/>
  <c r="AK122" i="32"/>
  <c r="AK111" i="32"/>
  <c r="AK131" i="32"/>
  <c r="AK106" i="32"/>
  <c r="AK101" i="32"/>
  <c r="AK123" i="32"/>
  <c r="AK100" i="32"/>
  <c r="AK116" i="32"/>
  <c r="AK107" i="32"/>
  <c r="AK132" i="32"/>
  <c r="D314" i="32"/>
  <c r="D315" i="32"/>
  <c r="D317" i="32"/>
  <c r="D311" i="32"/>
  <c r="D312" i="32"/>
  <c r="D363" i="32"/>
  <c r="D364" i="32"/>
  <c r="D369" i="32"/>
  <c r="D361" i="32"/>
  <c r="D351" i="32"/>
  <c r="D367" i="32"/>
  <c r="D362" i="32"/>
  <c r="D366" i="32"/>
  <c r="D365" i="32"/>
  <c r="AL128" i="32"/>
  <c r="AL107" i="32"/>
  <c r="AL116" i="32"/>
  <c r="AL123" i="32"/>
  <c r="AL100" i="32"/>
  <c r="AL131" i="32"/>
  <c r="AL106" i="32"/>
  <c r="AL101" i="32"/>
  <c r="AL132" i="32"/>
  <c r="AL117" i="32"/>
  <c r="AL90" i="32"/>
  <c r="AL112" i="32"/>
  <c r="AL102" i="32"/>
  <c r="D309" i="32"/>
  <c r="AK120" i="32"/>
  <c r="C300" i="32"/>
  <c r="C294" i="32"/>
  <c r="C303" i="32"/>
  <c r="C305" i="32"/>
  <c r="C302" i="32"/>
  <c r="C296" i="32"/>
  <c r="C292" i="32"/>
  <c r="C290" i="32"/>
  <c r="C306" i="32"/>
  <c r="C301" i="32"/>
  <c r="V78" i="32"/>
  <c r="V70" i="32"/>
  <c r="D127" i="32"/>
  <c r="D129" i="32"/>
  <c r="BC10" i="32"/>
  <c r="BA47" i="32"/>
  <c r="BA44" i="32"/>
  <c r="BA43" i="32"/>
  <c r="BA24" i="32"/>
  <c r="BA20" i="32"/>
  <c r="BA49" i="32"/>
  <c r="BA34" i="32"/>
  <c r="BA23" i="32"/>
  <c r="BA33" i="32"/>
  <c r="BC34" i="32"/>
  <c r="BA35" i="32"/>
  <c r="BC36" i="32"/>
  <c r="BA38" i="32"/>
  <c r="BA53" i="32"/>
  <c r="BA54" i="32"/>
  <c r="BC56" i="32"/>
  <c r="BC57" i="32"/>
  <c r="T58" i="32"/>
  <c r="T77" i="32"/>
  <c r="T76" i="32"/>
  <c r="T75" i="32"/>
  <c r="T62" i="32"/>
  <c r="T65" i="32"/>
  <c r="V66" i="32"/>
  <c r="C79" i="32"/>
  <c r="C82" i="32"/>
  <c r="C85" i="32"/>
  <c r="C87" i="32"/>
  <c r="BB193" i="32"/>
  <c r="BB182" i="32"/>
  <c r="BB180" i="32"/>
  <c r="BB201" i="32"/>
  <c r="BB188" i="32"/>
  <c r="BB181" i="32"/>
  <c r="BB202" i="32"/>
  <c r="BB195" i="32"/>
  <c r="BB189" i="32"/>
  <c r="BB179" i="32"/>
  <c r="BB164" i="32"/>
  <c r="BB190" i="32"/>
  <c r="BB174" i="32"/>
  <c r="BB196" i="32"/>
  <c r="BB205" i="32"/>
  <c r="BB254" i="32"/>
  <c r="C337" i="32"/>
  <c r="C338" i="32"/>
  <c r="C322" i="32"/>
  <c r="C330" i="32"/>
  <c r="C333" i="32"/>
  <c r="C329" i="32"/>
  <c r="C332" i="32"/>
  <c r="C327" i="32"/>
  <c r="Z7" i="32"/>
  <c r="BC48" i="32"/>
  <c r="BC46" i="32"/>
  <c r="BC35" i="32"/>
  <c r="BC52" i="32"/>
  <c r="BC51" i="32"/>
  <c r="BC50" i="32"/>
  <c r="BC27" i="32"/>
  <c r="BC23" i="32"/>
  <c r="BC38" i="32"/>
  <c r="BC53" i="32"/>
  <c r="V65" i="32"/>
  <c r="V79" i="32"/>
  <c r="E85" i="32"/>
  <c r="C207" i="32"/>
  <c r="C208" i="32"/>
  <c r="C211" i="32"/>
  <c r="C201" i="32"/>
  <c r="C200" i="32"/>
  <c r="C213" i="32"/>
  <c r="C206" i="32"/>
  <c r="BA11" i="32"/>
  <c r="BC47" i="32"/>
  <c r="C72" i="32"/>
  <c r="C74" i="32"/>
  <c r="E83" i="32"/>
  <c r="E84" i="32"/>
  <c r="E86" i="32"/>
  <c r="BB153" i="32"/>
  <c r="BB150" i="32"/>
  <c r="BB149" i="32"/>
  <c r="BB147" i="32"/>
  <c r="BB125" i="32"/>
  <c r="BB154" i="32"/>
  <c r="BB121" i="32"/>
  <c r="BB140" i="32"/>
  <c r="BB158" i="32"/>
  <c r="BB162" i="32"/>
  <c r="BB199" i="32"/>
  <c r="D208" i="32"/>
  <c r="D214" i="32"/>
  <c r="D209" i="32"/>
  <c r="D207" i="32"/>
  <c r="D211" i="32"/>
  <c r="BB203" i="32"/>
  <c r="D206" i="32"/>
  <c r="C324" i="32"/>
  <c r="C328" i="32"/>
  <c r="C336" i="32"/>
  <c r="E374" i="32"/>
  <c r="E371" i="32"/>
  <c r="E375" i="32"/>
  <c r="E379" i="32"/>
  <c r="E372" i="32"/>
  <c r="E377" i="32"/>
  <c r="BC54" i="32"/>
  <c r="BC24" i="32"/>
  <c r="BA25" i="32"/>
  <c r="BA45" i="32"/>
  <c r="BA52" i="32"/>
  <c r="BC61" i="32"/>
  <c r="V64" i="32"/>
  <c r="C73" i="32"/>
  <c r="BC107" i="32"/>
  <c r="E121" i="32"/>
  <c r="E120" i="32"/>
  <c r="E103" i="32"/>
  <c r="E119" i="32"/>
  <c r="BB139" i="32"/>
  <c r="BB165" i="32"/>
  <c r="BB167" i="32"/>
  <c r="BB177" i="32"/>
  <c r="C196" i="32"/>
  <c r="E214" i="32"/>
  <c r="E209" i="32"/>
  <c r="E212" i="32"/>
  <c r="E208" i="32"/>
  <c r="E211" i="32"/>
  <c r="E206" i="32"/>
  <c r="C204" i="32"/>
  <c r="C367" i="32"/>
  <c r="C366" i="32"/>
  <c r="C362" i="32"/>
  <c r="C354" i="32"/>
  <c r="C369" i="32"/>
  <c r="C358" i="32"/>
  <c r="C356" i="32"/>
  <c r="C353" i="32"/>
  <c r="C360" i="32"/>
  <c r="BC120" i="32"/>
  <c r="BC147" i="32"/>
  <c r="BC207" i="32"/>
  <c r="BC160" i="32"/>
  <c r="BC159" i="32"/>
  <c r="BC151" i="32"/>
  <c r="BC148" i="32"/>
  <c r="BC153" i="32"/>
  <c r="BC135" i="32"/>
  <c r="BC124" i="32"/>
  <c r="BC134" i="32"/>
  <c r="D252" i="32"/>
  <c r="D249" i="32"/>
  <c r="D250" i="32"/>
  <c r="E286" i="32"/>
  <c r="E278" i="32"/>
  <c r="E277" i="32"/>
  <c r="E281" i="32"/>
  <c r="D301" i="32"/>
  <c r="D302" i="32"/>
  <c r="E312" i="32"/>
  <c r="E311" i="32"/>
  <c r="E310" i="32"/>
  <c r="E318" i="32"/>
  <c r="D182" i="32"/>
  <c r="D181" i="32"/>
  <c r="E306" i="32"/>
  <c r="E302" i="32"/>
  <c r="E364" i="32"/>
  <c r="E361" i="32"/>
  <c r="E366" i="32"/>
  <c r="E351" i="32"/>
  <c r="E363" i="32"/>
  <c r="E365" i="32"/>
  <c r="E367" i="32"/>
  <c r="D338" i="32"/>
  <c r="D337" i="32"/>
  <c r="D336" i="32"/>
  <c r="E335" i="32"/>
  <c r="E334" i="32"/>
  <c r="E333" i="32"/>
  <c r="E332" i="32"/>
  <c r="E338" i="32"/>
  <c r="AN145" i="14"/>
  <c r="AM145" i="14"/>
  <c r="AL145" i="14"/>
  <c r="AK145" i="14"/>
  <c r="AJ145" i="14"/>
  <c r="AI145" i="14"/>
  <c r="AH145" i="14"/>
  <c r="AG145" i="14"/>
  <c r="AL135" i="14"/>
  <c r="AL131" i="14"/>
  <c r="AL132" i="14" s="1"/>
  <c r="AL133" i="14" s="1"/>
  <c r="AL134" i="14" s="1"/>
  <c r="AL122" i="14"/>
  <c r="AL118" i="14"/>
  <c r="AL119" i="14" s="1"/>
  <c r="AL120" i="14" s="1"/>
  <c r="AL121" i="14" s="1"/>
  <c r="AL109" i="14"/>
  <c r="AL105" i="14"/>
  <c r="AL106" i="14" s="1"/>
  <c r="AL107" i="14" s="1"/>
  <c r="AL108" i="14" s="1"/>
  <c r="AL96" i="14"/>
  <c r="AL92" i="14"/>
  <c r="AL93" i="14" s="1"/>
  <c r="AL94" i="14" s="1"/>
  <c r="AL95" i="14" s="1"/>
  <c r="AI91" i="14"/>
  <c r="AH90" i="14"/>
  <c r="AH88" i="14"/>
  <c r="AJ87" i="14"/>
  <c r="AH87" i="14"/>
  <c r="AG87" i="14"/>
  <c r="AJ86" i="14"/>
  <c r="AH86" i="14"/>
  <c r="AG86" i="14"/>
  <c r="AJ85" i="14"/>
  <c r="AH85" i="14"/>
  <c r="AG85" i="14"/>
  <c r="AJ84" i="14"/>
  <c r="AN34" i="14" s="1"/>
  <c r="AH84" i="14"/>
  <c r="AG84" i="14"/>
  <c r="AG82" i="14" a="1"/>
  <c r="AG82" i="14" s="1"/>
  <c r="AI77" i="14"/>
  <c r="AN2" i="14"/>
  <c r="AM2" i="14"/>
  <c r="AL2" i="14"/>
  <c r="AK2" i="14"/>
  <c r="AJ2" i="14"/>
  <c r="AI2" i="14"/>
  <c r="AH2" i="14"/>
  <c r="AG2" i="14"/>
  <c r="AN1" i="14"/>
  <c r="AM1" i="14"/>
  <c r="AL1" i="14"/>
  <c r="AK1" i="14"/>
  <c r="AJ1" i="14"/>
  <c r="AI1" i="14"/>
  <c r="AH1" i="14"/>
  <c r="AG1" i="14"/>
  <c r="AN145" i="3"/>
  <c r="AM145" i="3"/>
  <c r="AL145" i="3"/>
  <c r="AK145" i="3"/>
  <c r="AJ145" i="3"/>
  <c r="AI145" i="3"/>
  <c r="AH145" i="3"/>
  <c r="AG145" i="3"/>
  <c r="AL135" i="3"/>
  <c r="AL131" i="3"/>
  <c r="AL122" i="3"/>
  <c r="AL118" i="3"/>
  <c r="AL109" i="3"/>
  <c r="AL105" i="3"/>
  <c r="AL106" i="3" s="1"/>
  <c r="AL107" i="3" s="1"/>
  <c r="AL108" i="3" s="1"/>
  <c r="AL96" i="3"/>
  <c r="AL92" i="3"/>
  <c r="AL93" i="3" s="1"/>
  <c r="AL94" i="3" s="1"/>
  <c r="AL95" i="3" s="1"/>
  <c r="AI91" i="3"/>
  <c r="AH90" i="3"/>
  <c r="AH88" i="3"/>
  <c r="AJ87" i="3"/>
  <c r="AH87" i="3"/>
  <c r="AG87" i="3"/>
  <c r="AJ86" i="3"/>
  <c r="AH86" i="3"/>
  <c r="AG86" i="3"/>
  <c r="AJ85" i="3"/>
  <c r="AH85" i="3"/>
  <c r="AG85" i="3"/>
  <c r="AJ84" i="3"/>
  <c r="AN34" i="3" s="1"/>
  <c r="AH84" i="3"/>
  <c r="AG84" i="3"/>
  <c r="AG82" i="3" a="1"/>
  <c r="AG82" i="3" s="1"/>
  <c r="AI77" i="3"/>
  <c r="AN2" i="3"/>
  <c r="AM2" i="3"/>
  <c r="AL2" i="3"/>
  <c r="AK2" i="3"/>
  <c r="AJ2" i="3"/>
  <c r="AI2" i="3"/>
  <c r="AH2" i="3"/>
  <c r="AG2" i="3"/>
  <c r="AN1" i="3"/>
  <c r="AM1" i="3"/>
  <c r="AL1" i="3"/>
  <c r="AK1" i="3"/>
  <c r="AJ1" i="3"/>
  <c r="AI1" i="3"/>
  <c r="AH1" i="3"/>
  <c r="AG1" i="3"/>
  <c r="AN145" i="7"/>
  <c r="AM145" i="7"/>
  <c r="AL145" i="7"/>
  <c r="AK145" i="7"/>
  <c r="AJ145" i="7"/>
  <c r="AI145" i="7"/>
  <c r="AH145" i="7"/>
  <c r="AG145" i="7"/>
  <c r="AL135" i="7"/>
  <c r="AL131" i="7"/>
  <c r="AL132" i="7" s="1"/>
  <c r="AL133" i="7" s="1"/>
  <c r="AL134" i="7" s="1"/>
  <c r="AL122" i="7"/>
  <c r="AL118" i="7"/>
  <c r="AL119" i="7" s="1"/>
  <c r="AL120" i="7" s="1"/>
  <c r="AL121" i="7" s="1"/>
  <c r="AL109" i="7"/>
  <c r="AL105" i="7"/>
  <c r="AL96" i="7"/>
  <c r="AL92" i="7"/>
  <c r="AI91" i="7"/>
  <c r="AH90" i="7"/>
  <c r="AH88" i="7"/>
  <c r="AJ87" i="7"/>
  <c r="AH87" i="7"/>
  <c r="AG87" i="7"/>
  <c r="AJ86" i="7"/>
  <c r="AH86" i="7"/>
  <c r="AG86" i="7"/>
  <c r="AJ85" i="7"/>
  <c r="AH85" i="7"/>
  <c r="AG85" i="7"/>
  <c r="AJ84" i="7"/>
  <c r="AN34" i="7" s="1"/>
  <c r="AH84" i="7"/>
  <c r="AG84" i="7"/>
  <c r="AG82" i="7" a="1"/>
  <c r="AG82" i="7" s="1"/>
  <c r="AI77" i="7"/>
  <c r="AN2" i="7"/>
  <c r="AM2" i="7"/>
  <c r="AL2" i="7"/>
  <c r="AK2" i="7"/>
  <c r="AJ2" i="7"/>
  <c r="AI2" i="7"/>
  <c r="AH2" i="7"/>
  <c r="AG2" i="7"/>
  <c r="AN1" i="7"/>
  <c r="AM1" i="7"/>
  <c r="AL1" i="7"/>
  <c r="AK1" i="7"/>
  <c r="AJ1" i="7"/>
  <c r="AI1" i="7"/>
  <c r="AH1" i="7"/>
  <c r="AG1" i="7"/>
  <c r="AN145" i="10"/>
  <c r="AM145" i="10"/>
  <c r="AL145" i="10"/>
  <c r="AK145" i="10"/>
  <c r="AJ145" i="10"/>
  <c r="AI145" i="10"/>
  <c r="AH145" i="10"/>
  <c r="AG145" i="10"/>
  <c r="AL135" i="10"/>
  <c r="AL131" i="10"/>
  <c r="AL132" i="10" s="1"/>
  <c r="AL133" i="10" s="1"/>
  <c r="AL134" i="10" s="1"/>
  <c r="AL122" i="10"/>
  <c r="AL118" i="10"/>
  <c r="AL109" i="10"/>
  <c r="AL105" i="10"/>
  <c r="AL96" i="10"/>
  <c r="AL92" i="10"/>
  <c r="AI91" i="10"/>
  <c r="AH90" i="10"/>
  <c r="AH88" i="10"/>
  <c r="AJ87" i="10"/>
  <c r="AH87" i="10"/>
  <c r="AG87" i="10"/>
  <c r="AJ86" i="10"/>
  <c r="AH86" i="10"/>
  <c r="AG86" i="10"/>
  <c r="AJ85" i="10"/>
  <c r="AH85" i="10"/>
  <c r="AG85" i="10"/>
  <c r="AJ84" i="10"/>
  <c r="AN34" i="10" s="1"/>
  <c r="AH84" i="10"/>
  <c r="AG84" i="10"/>
  <c r="AG82" i="10" a="1"/>
  <c r="AG82" i="10" s="1"/>
  <c r="AI77" i="10"/>
  <c r="AN2" i="10"/>
  <c r="AM2" i="10"/>
  <c r="AL2" i="10"/>
  <c r="AK2" i="10"/>
  <c r="AJ2" i="10"/>
  <c r="AI2" i="10"/>
  <c r="AH2" i="10"/>
  <c r="AG2" i="10"/>
  <c r="AN1" i="10"/>
  <c r="AM1" i="10"/>
  <c r="AL1" i="10"/>
  <c r="AK1" i="10"/>
  <c r="AJ1" i="10"/>
  <c r="AI1" i="10"/>
  <c r="AH1" i="10"/>
  <c r="AG1" i="10"/>
  <c r="AP10" i="10"/>
  <c r="AP11" i="10"/>
  <c r="AP12" i="10"/>
  <c r="AP13" i="10"/>
  <c r="AP14" i="10"/>
  <c r="AP15" i="10"/>
  <c r="AP16" i="10"/>
  <c r="AP17" i="10"/>
  <c r="AP18" i="10"/>
  <c r="AP19" i="10"/>
  <c r="AP20" i="10"/>
  <c r="AP61" i="10"/>
  <c r="AP62" i="10"/>
  <c r="AP63" i="10"/>
  <c r="AP64" i="10"/>
  <c r="AP104" i="10"/>
  <c r="AP105" i="10"/>
  <c r="AP106" i="10"/>
  <c r="AP107" i="10"/>
  <c r="AP108" i="10"/>
  <c r="AP109" i="10"/>
  <c r="AP110" i="10"/>
  <c r="AP111" i="10"/>
  <c r="AP112" i="10"/>
  <c r="AP10" i="3"/>
  <c r="AP11" i="3"/>
  <c r="AP12" i="3"/>
  <c r="AP13" i="3"/>
  <c r="AP14" i="3"/>
  <c r="AP15" i="3"/>
  <c r="AP16" i="3"/>
  <c r="AP17" i="3"/>
  <c r="AP18" i="3"/>
  <c r="AP19" i="3"/>
  <c r="AP20" i="3"/>
  <c r="AP34" i="3"/>
  <c r="AP35" i="3"/>
  <c r="AP36" i="3"/>
  <c r="AP48" i="3"/>
  <c r="AP49" i="3"/>
  <c r="AP50" i="3"/>
  <c r="AP51" i="3"/>
  <c r="AP52" i="3"/>
  <c r="AP53" i="3"/>
  <c r="AP54" i="3"/>
  <c r="AP55" i="3"/>
  <c r="AP56" i="3"/>
  <c r="AP10" i="14"/>
  <c r="AP11" i="14"/>
  <c r="AP12" i="14"/>
  <c r="AP13" i="14"/>
  <c r="AP14" i="14"/>
  <c r="AP15" i="14"/>
  <c r="AP16" i="14"/>
  <c r="AP17" i="14"/>
  <c r="AP18" i="14"/>
  <c r="AP19" i="14"/>
  <c r="AP20" i="14"/>
  <c r="AP27" i="14"/>
  <c r="AP28" i="14"/>
  <c r="AP29" i="14"/>
  <c r="AP34" i="14"/>
  <c r="AP35" i="14"/>
  <c r="AP36" i="14"/>
  <c r="AP37" i="14"/>
  <c r="AP38" i="14"/>
  <c r="AP39" i="14"/>
  <c r="AP40" i="14"/>
  <c r="AP41" i="14"/>
  <c r="AP42" i="14"/>
  <c r="AP43" i="14"/>
  <c r="A1" i="14"/>
  <c r="A1" i="3"/>
  <c r="A1" i="7"/>
  <c r="A1" i="10"/>
  <c r="F6" i="14"/>
  <c r="F6" i="3"/>
  <c r="F6" i="7"/>
  <c r="AD3" i="31"/>
  <c r="AP4" i="26"/>
  <c r="AV1" i="26"/>
  <c r="AU1" i="26"/>
  <c r="AT1" i="26"/>
  <c r="AS1" i="26"/>
  <c r="AR1" i="26"/>
  <c r="AQ1" i="26"/>
  <c r="AP1" i="26"/>
  <c r="AK2" i="26"/>
  <c r="AJ2" i="26"/>
  <c r="AI2" i="26"/>
  <c r="AH2" i="26"/>
  <c r="AG2" i="26"/>
  <c r="AK1" i="26"/>
  <c r="AJ1" i="26"/>
  <c r="AI1" i="26"/>
  <c r="AH1" i="26"/>
  <c r="AG1" i="26"/>
  <c r="S2" i="26"/>
  <c r="R2" i="26"/>
  <c r="Q2" i="26"/>
  <c r="P2" i="26"/>
  <c r="O2" i="26"/>
  <c r="N2" i="26"/>
  <c r="M2" i="26"/>
  <c r="L2" i="26"/>
  <c r="K2" i="26"/>
  <c r="J2" i="26"/>
  <c r="I2" i="26"/>
  <c r="H2" i="26"/>
  <c r="S1" i="26"/>
  <c r="R1" i="26"/>
  <c r="Q1" i="26"/>
  <c r="P1" i="26"/>
  <c r="O1" i="26"/>
  <c r="N1" i="26"/>
  <c r="M1" i="26"/>
  <c r="L1" i="26"/>
  <c r="K1" i="26"/>
  <c r="J1" i="26"/>
  <c r="I1" i="26"/>
  <c r="H1" i="26"/>
  <c r="AJ23" i="26"/>
  <c r="AI23" i="26"/>
  <c r="V19" i="26"/>
  <c r="T19" i="26"/>
  <c r="BH192" i="36" l="1"/>
  <c r="BF192" i="36" s="1"/>
  <c r="G384" i="35"/>
  <c r="F384" i="35"/>
  <c r="E384" i="35"/>
  <c r="D384" i="35"/>
  <c r="C384" i="35"/>
  <c r="G388" i="35"/>
  <c r="F388" i="35"/>
  <c r="E388" i="35"/>
  <c r="D388" i="35"/>
  <c r="C388" i="35"/>
  <c r="F397" i="35"/>
  <c r="D397" i="35"/>
  <c r="C397" i="35"/>
  <c r="G397" i="35"/>
  <c r="AL5" i="35" s="1"/>
  <c r="E397" i="35"/>
  <c r="F382" i="35"/>
  <c r="D382" i="35"/>
  <c r="C382" i="35"/>
  <c r="G382" i="35"/>
  <c r="E382" i="35"/>
  <c r="G380" i="35"/>
  <c r="F380" i="35"/>
  <c r="E380" i="35"/>
  <c r="D380" i="35"/>
  <c r="C380" i="35"/>
  <c r="G383" i="35"/>
  <c r="E383" i="35"/>
  <c r="D383" i="35"/>
  <c r="C383" i="35"/>
  <c r="F383" i="35"/>
  <c r="AL4" i="35" s="1"/>
  <c r="E393" i="35"/>
  <c r="D393" i="35"/>
  <c r="G393" i="35"/>
  <c r="F393" i="35"/>
  <c r="C393" i="35"/>
  <c r="D396" i="35"/>
  <c r="C396" i="35"/>
  <c r="G396" i="35"/>
  <c r="F396" i="35"/>
  <c r="E396" i="35"/>
  <c r="G394" i="35"/>
  <c r="E394" i="35"/>
  <c r="D394" i="35"/>
  <c r="F394" i="35"/>
  <c r="C394" i="35"/>
  <c r="G395" i="35"/>
  <c r="F395" i="35"/>
  <c r="E395" i="35"/>
  <c r="D395" i="35"/>
  <c r="C395" i="35"/>
  <c r="G387" i="35"/>
  <c r="E387" i="35"/>
  <c r="D387" i="35"/>
  <c r="C387" i="35"/>
  <c r="F387" i="35"/>
  <c r="D381" i="35"/>
  <c r="G381" i="35"/>
  <c r="F381" i="35"/>
  <c r="E381" i="35"/>
  <c r="C381" i="35"/>
  <c r="AL3" i="35" s="1"/>
  <c r="E385" i="35"/>
  <c r="C385" i="35"/>
  <c r="G385" i="35"/>
  <c r="F385" i="35"/>
  <c r="D385" i="35"/>
  <c r="E389" i="35"/>
  <c r="G389" i="35"/>
  <c r="F389" i="35"/>
  <c r="D389" i="35"/>
  <c r="C389" i="35"/>
  <c r="AM105" i="10"/>
  <c r="AM118" i="3"/>
  <c r="AM118" i="14"/>
  <c r="N68" i="34"/>
  <c r="N60" i="34"/>
  <c r="O63" i="34"/>
  <c r="O69" i="34"/>
  <c r="O61" i="34"/>
  <c r="N62" i="34"/>
  <c r="N69" i="34"/>
  <c r="N61" i="34"/>
  <c r="O70" i="34"/>
  <c r="O62" i="34"/>
  <c r="N70" i="34"/>
  <c r="N59" i="34"/>
  <c r="O68" i="34"/>
  <c r="O67" i="34"/>
  <c r="O64" i="34"/>
  <c r="O58" i="34"/>
  <c r="N67" i="34"/>
  <c r="N64" i="34"/>
  <c r="N58" i="34"/>
  <c r="O65" i="34"/>
  <c r="N65" i="34"/>
  <c r="O59" i="34"/>
  <c r="N57" i="34"/>
  <c r="N63" i="34"/>
  <c r="O66" i="34"/>
  <c r="O60" i="34"/>
  <c r="N50" i="34"/>
  <c r="N51" i="34" s="1"/>
  <c r="N66" i="34"/>
  <c r="O57" i="34"/>
  <c r="X20" i="34"/>
  <c r="X27" i="34" s="1"/>
  <c r="X21" i="34"/>
  <c r="X26" i="34"/>
  <c r="X25" i="34"/>
  <c r="X23" i="34"/>
  <c r="X22" i="34"/>
  <c r="N136" i="34"/>
  <c r="N128" i="34"/>
  <c r="N120" i="34"/>
  <c r="N112" i="34"/>
  <c r="O115" i="34"/>
  <c r="O137" i="34"/>
  <c r="O129" i="34"/>
  <c r="O121" i="34"/>
  <c r="O113" i="34"/>
  <c r="N138" i="34"/>
  <c r="N137" i="34"/>
  <c r="N129" i="34"/>
  <c r="N121" i="34"/>
  <c r="N113" i="34"/>
  <c r="N130" i="34"/>
  <c r="N122" i="34"/>
  <c r="N114" i="34"/>
  <c r="O138" i="34"/>
  <c r="O130" i="34"/>
  <c r="O122" i="34"/>
  <c r="O114" i="34"/>
  <c r="O131" i="34"/>
  <c r="O123" i="34"/>
  <c r="O107" i="34"/>
  <c r="O135" i="34"/>
  <c r="O132" i="34"/>
  <c r="O126" i="34"/>
  <c r="N118" i="34"/>
  <c r="N115" i="34"/>
  <c r="N135" i="34"/>
  <c r="N132" i="34"/>
  <c r="N126" i="34"/>
  <c r="O117" i="34"/>
  <c r="N109" i="34"/>
  <c r="N123" i="34"/>
  <c r="O120" i="34"/>
  <c r="N117" i="34"/>
  <c r="O108" i="34"/>
  <c r="O133" i="34"/>
  <c r="N133" i="34"/>
  <c r="O127" i="34"/>
  <c r="O124" i="34"/>
  <c r="O118" i="34"/>
  <c r="N124" i="34"/>
  <c r="O134" i="34"/>
  <c r="O112" i="34"/>
  <c r="N108" i="34"/>
  <c r="O111" i="34"/>
  <c r="N111" i="34"/>
  <c r="O136" i="34"/>
  <c r="N127" i="34"/>
  <c r="O109" i="34"/>
  <c r="N134" i="34"/>
  <c r="O125" i="34"/>
  <c r="O116" i="34"/>
  <c r="N131" i="34"/>
  <c r="N125" i="34"/>
  <c r="N116" i="34"/>
  <c r="O110" i="34"/>
  <c r="N110" i="34"/>
  <c r="N107" i="34"/>
  <c r="N119" i="34"/>
  <c r="O128" i="34"/>
  <c r="O119" i="34"/>
  <c r="N100" i="34"/>
  <c r="N101" i="34" s="1"/>
  <c r="D38" i="32"/>
  <c r="D37" i="32"/>
  <c r="D35" i="32"/>
  <c r="D34" i="32"/>
  <c r="D32" i="32"/>
  <c r="D33" i="32"/>
  <c r="D39" i="32"/>
  <c r="D36" i="32"/>
  <c r="D30" i="32"/>
  <c r="D29" i="32"/>
  <c r="D31" i="32"/>
  <c r="E253" i="32"/>
  <c r="E255" i="32"/>
  <c r="E252" i="32"/>
  <c r="E256" i="32"/>
  <c r="E248" i="32"/>
  <c r="E251" i="32"/>
  <c r="E249" i="32"/>
  <c r="E247" i="32"/>
  <c r="E246" i="32"/>
  <c r="E254" i="32"/>
  <c r="E250" i="32"/>
  <c r="D163" i="32"/>
  <c r="D154" i="32"/>
  <c r="D160" i="32"/>
  <c r="D159" i="32"/>
  <c r="D155" i="32"/>
  <c r="D157" i="32"/>
  <c r="D162" i="32"/>
  <c r="D153" i="32"/>
  <c r="D158" i="32"/>
  <c r="D156" i="32"/>
  <c r="D161" i="32"/>
  <c r="E61" i="32"/>
  <c r="E63" i="32"/>
  <c r="E64" i="32"/>
  <c r="E60" i="32"/>
  <c r="E65" i="32"/>
  <c r="E66" i="32"/>
  <c r="E69" i="32"/>
  <c r="E67" i="32"/>
  <c r="E70" i="32"/>
  <c r="E68" i="32"/>
  <c r="E62" i="32"/>
  <c r="AJ31" i="32"/>
  <c r="AJ42" i="32"/>
  <c r="AJ40" i="32"/>
  <c r="AJ37" i="32"/>
  <c r="AJ20" i="32"/>
  <c r="AJ13" i="32"/>
  <c r="AJ15" i="32"/>
  <c r="AJ27" i="32"/>
  <c r="AJ44" i="32"/>
  <c r="AJ28" i="32"/>
  <c r="AJ26" i="32"/>
  <c r="AJ11" i="32"/>
  <c r="AJ52" i="32"/>
  <c r="AJ45" i="32"/>
  <c r="AJ25" i="32"/>
  <c r="AJ14" i="32"/>
  <c r="AJ53" i="32"/>
  <c r="AJ36" i="32"/>
  <c r="AJ41" i="32"/>
  <c r="AJ17" i="32"/>
  <c r="AJ49" i="32" s="1"/>
  <c r="AJ29" i="32"/>
  <c r="AJ10" i="32"/>
  <c r="AJ30" i="32"/>
  <c r="AJ24" i="32"/>
  <c r="AJ12" i="32"/>
  <c r="AJ48" i="32"/>
  <c r="AJ23" i="32"/>
  <c r="AJ35" i="32"/>
  <c r="AJ46" i="32"/>
  <c r="AJ34" i="32"/>
  <c r="AJ21" i="32"/>
  <c r="AJ39" i="32"/>
  <c r="AJ22" i="32"/>
  <c r="AJ19" i="32"/>
  <c r="AJ47" i="32"/>
  <c r="AJ18" i="32"/>
  <c r="AJ32" i="32"/>
  <c r="AJ43" i="32"/>
  <c r="AJ33" i="32"/>
  <c r="AJ38" i="32"/>
  <c r="E218" i="32"/>
  <c r="E224" i="32"/>
  <c r="E225" i="32"/>
  <c r="E221" i="32"/>
  <c r="E215" i="32"/>
  <c r="E217" i="32"/>
  <c r="E223" i="32"/>
  <c r="E219" i="32"/>
  <c r="E216" i="32"/>
  <c r="E220" i="32"/>
  <c r="E222" i="32"/>
  <c r="C349" i="32"/>
  <c r="C345" i="32"/>
  <c r="C348" i="32"/>
  <c r="C342" i="32"/>
  <c r="C347" i="32"/>
  <c r="C339" i="32"/>
  <c r="C343" i="32"/>
  <c r="C340" i="32"/>
  <c r="C346" i="32"/>
  <c r="C341" i="32"/>
  <c r="C344" i="32"/>
  <c r="C193" i="32"/>
  <c r="C185" i="32"/>
  <c r="C194" i="32"/>
  <c r="C190" i="32"/>
  <c r="C184" i="32"/>
  <c r="C186" i="32"/>
  <c r="C187" i="32"/>
  <c r="C191" i="32"/>
  <c r="C192" i="32"/>
  <c r="C188" i="32"/>
  <c r="C189" i="32"/>
  <c r="U89" i="32"/>
  <c r="U87" i="32"/>
  <c r="U88" i="32"/>
  <c r="U96" i="32"/>
  <c r="U93" i="32"/>
  <c r="U98" i="32"/>
  <c r="U94" i="32"/>
  <c r="U82" i="32"/>
  <c r="U83" i="32"/>
  <c r="U80" i="32"/>
  <c r="U84" i="32"/>
  <c r="U95" i="32"/>
  <c r="U91" i="32"/>
  <c r="U81" i="32"/>
  <c r="U85" i="32"/>
  <c r="U92" i="32"/>
  <c r="U86" i="32"/>
  <c r="U90" i="32"/>
  <c r="D216" i="32"/>
  <c r="D215" i="32"/>
  <c r="D219" i="32"/>
  <c r="D220" i="32"/>
  <c r="D224" i="32"/>
  <c r="D218" i="32"/>
  <c r="D217" i="32"/>
  <c r="D225" i="32"/>
  <c r="D223" i="32"/>
  <c r="D221" i="32"/>
  <c r="D222" i="32"/>
  <c r="V39" i="32"/>
  <c r="V43" i="32"/>
  <c r="V51" i="32"/>
  <c r="V52" i="32"/>
  <c r="V48" i="32"/>
  <c r="V40" i="32"/>
  <c r="V36" i="32"/>
  <c r="V45" i="32"/>
  <c r="V41" i="32"/>
  <c r="V37" i="32"/>
  <c r="V38" i="32"/>
  <c r="V50" i="32"/>
  <c r="V47" i="32"/>
  <c r="V42" i="32"/>
  <c r="V46" i="32"/>
  <c r="V44" i="32"/>
  <c r="V49" i="32"/>
  <c r="AK234" i="32"/>
  <c r="AK224" i="32"/>
  <c r="AK237" i="32"/>
  <c r="AK226" i="32"/>
  <c r="AK218" i="32"/>
  <c r="AK241" i="32"/>
  <c r="AK230" i="32"/>
  <c r="AK221" i="32"/>
  <c r="AK233" i="32"/>
  <c r="AK222" i="32"/>
  <c r="AK229" i="32"/>
  <c r="AK227" i="32"/>
  <c r="AK238" i="32"/>
  <c r="AK225" i="32"/>
  <c r="AK235" i="32"/>
  <c r="AK209" i="32"/>
  <c r="AK244" i="32"/>
  <c r="AK213" i="32"/>
  <c r="AK211" i="32"/>
  <c r="AK242" i="32"/>
  <c r="AK219" i="32"/>
  <c r="AK216" i="32"/>
  <c r="AK239" i="32"/>
  <c r="AK212" i="32"/>
  <c r="AK231" i="32"/>
  <c r="AK220" i="32"/>
  <c r="AK214" i="32"/>
  <c r="AK228" i="32"/>
  <c r="AK232" i="32"/>
  <c r="AK223" i="32"/>
  <c r="AK215" i="32"/>
  <c r="AK236" i="32"/>
  <c r="AK208" i="32"/>
  <c r="AK217" i="32"/>
  <c r="AK240" i="32"/>
  <c r="AK210" i="32"/>
  <c r="D379" i="32"/>
  <c r="D377" i="32"/>
  <c r="D371" i="32"/>
  <c r="D378" i="32"/>
  <c r="D376" i="32"/>
  <c r="D372" i="32"/>
  <c r="D374" i="32"/>
  <c r="D375" i="32"/>
  <c r="D373" i="32"/>
  <c r="D370" i="32"/>
  <c r="D380" i="32"/>
  <c r="BB99" i="32"/>
  <c r="BB90" i="32"/>
  <c r="BB83" i="32"/>
  <c r="BB80" i="32"/>
  <c r="BB64" i="32"/>
  <c r="BB103" i="32"/>
  <c r="BB102" i="32"/>
  <c r="BB97" i="32"/>
  <c r="BB67" i="32"/>
  <c r="BB72" i="32"/>
  <c r="BB68" i="32"/>
  <c r="BB70" i="32"/>
  <c r="BB69" i="32"/>
  <c r="BB94" i="32"/>
  <c r="BB91" i="32"/>
  <c r="BB75" i="32"/>
  <c r="BB74" i="32"/>
  <c r="BB76" i="32"/>
  <c r="BB101" i="32"/>
  <c r="BB86" i="32"/>
  <c r="BB104" i="32"/>
  <c r="BB95" i="32"/>
  <c r="BB85" i="32"/>
  <c r="BB93" i="32"/>
  <c r="BB106" i="32"/>
  <c r="BB81" i="32"/>
  <c r="BB89" i="32"/>
  <c r="BB79" i="32"/>
  <c r="BB71" i="32"/>
  <c r="BB100" i="32"/>
  <c r="BB82" i="32"/>
  <c r="BB87" i="32"/>
  <c r="BB65" i="32"/>
  <c r="BB96" i="32"/>
  <c r="BB77" i="32"/>
  <c r="BB105" i="32"/>
  <c r="BB98" i="32"/>
  <c r="BB78" i="32"/>
  <c r="BB73" i="32"/>
  <c r="BB88" i="32"/>
  <c r="BB92" i="32"/>
  <c r="BB66" i="32"/>
  <c r="BB84" i="32"/>
  <c r="E161" i="32"/>
  <c r="E160" i="32"/>
  <c r="E158" i="32"/>
  <c r="E155" i="32"/>
  <c r="E156" i="32"/>
  <c r="E162" i="32"/>
  <c r="E153" i="32"/>
  <c r="E154" i="32"/>
  <c r="E157" i="32"/>
  <c r="E159" i="32"/>
  <c r="E163" i="32"/>
  <c r="AL225" i="32"/>
  <c r="AL238" i="32"/>
  <c r="AL219" i="32"/>
  <c r="AL242" i="32"/>
  <c r="AL222" i="32"/>
  <c r="AL237" i="32"/>
  <c r="AL228" i="32"/>
  <c r="AL212" i="32"/>
  <c r="AL234" i="32"/>
  <c r="AL210" i="32"/>
  <c r="AL211" i="32"/>
  <c r="AL209" i="32"/>
  <c r="AL235" i="32"/>
  <c r="AL214" i="32"/>
  <c r="AL244" i="32"/>
  <c r="AL213" i="32"/>
  <c r="AL233" i="32"/>
  <c r="AL216" i="32"/>
  <c r="AL229" i="32"/>
  <c r="AL223" i="32"/>
  <c r="AL226" i="32"/>
  <c r="AL231" i="32"/>
  <c r="AL220" i="32"/>
  <c r="AL221" i="32"/>
  <c r="AL227" i="32"/>
  <c r="AL241" i="32"/>
  <c r="AL230" i="32"/>
  <c r="AL218" i="32"/>
  <c r="AL208" i="32"/>
  <c r="AL232" i="32"/>
  <c r="AL224" i="32"/>
  <c r="AL236" i="32"/>
  <c r="AL239" i="32"/>
  <c r="AL215" i="32"/>
  <c r="AL217" i="32"/>
  <c r="AL240" i="32"/>
  <c r="E32" i="32"/>
  <c r="E33" i="32"/>
  <c r="E31" i="32"/>
  <c r="E29" i="32"/>
  <c r="E34" i="32"/>
  <c r="E35" i="32"/>
  <c r="E36" i="32"/>
  <c r="E38" i="32"/>
  <c r="E30" i="32"/>
  <c r="E39" i="32"/>
  <c r="E37" i="32"/>
  <c r="D63" i="32"/>
  <c r="D64" i="32"/>
  <c r="D65" i="32"/>
  <c r="D60" i="32"/>
  <c r="D61" i="32"/>
  <c r="D66" i="32"/>
  <c r="D69" i="32"/>
  <c r="D67" i="32"/>
  <c r="D62" i="32"/>
  <c r="D70" i="32"/>
  <c r="D68" i="32"/>
  <c r="C119" i="32"/>
  <c r="C111" i="32"/>
  <c r="C112" i="32"/>
  <c r="C118" i="32"/>
  <c r="C103" i="32"/>
  <c r="C113" i="32"/>
  <c r="C104" i="32"/>
  <c r="C120" i="32"/>
  <c r="C110" i="32"/>
  <c r="C105" i="32"/>
  <c r="C117" i="32"/>
  <c r="C107" i="32"/>
  <c r="C115" i="32"/>
  <c r="C106" i="32"/>
  <c r="C108" i="32"/>
  <c r="C116" i="32"/>
  <c r="C114" i="32"/>
  <c r="C121" i="32"/>
  <c r="E132" i="32"/>
  <c r="E131" i="32"/>
  <c r="E128" i="32"/>
  <c r="E129" i="32"/>
  <c r="E127" i="32"/>
  <c r="E130" i="32"/>
  <c r="E126" i="32"/>
  <c r="E123" i="32"/>
  <c r="E125" i="32"/>
  <c r="E124" i="32"/>
  <c r="E122" i="32"/>
  <c r="BA152" i="32"/>
  <c r="BA143" i="32"/>
  <c r="BA133" i="32"/>
  <c r="BA207" i="32"/>
  <c r="BA148" i="32"/>
  <c r="BA140" i="32"/>
  <c r="BA139" i="32"/>
  <c r="BA122" i="32"/>
  <c r="BA135" i="32"/>
  <c r="BA132" i="32"/>
  <c r="BA162" i="32"/>
  <c r="BA158" i="32"/>
  <c r="BA150" i="32"/>
  <c r="BA117" i="32"/>
  <c r="BA112" i="32"/>
  <c r="BA154" i="32"/>
  <c r="BA163" i="32"/>
  <c r="BA159" i="32"/>
  <c r="BA141" i="32"/>
  <c r="BA136" i="32"/>
  <c r="BA119" i="32"/>
  <c r="BA121" i="32"/>
  <c r="BA115" i="32"/>
  <c r="BA153" i="32"/>
  <c r="BA151" i="32"/>
  <c r="BA125" i="32"/>
  <c r="BA160" i="32"/>
  <c r="BA149" i="32"/>
  <c r="BA142" i="32"/>
  <c r="BA146" i="32"/>
  <c r="BA113" i="32"/>
  <c r="BA124" i="32"/>
  <c r="BA156" i="32"/>
  <c r="BA137" i="32"/>
  <c r="BA128" i="32"/>
  <c r="BA147" i="32"/>
  <c r="BA131" i="32"/>
  <c r="BA111" i="32"/>
  <c r="BA208" i="32"/>
  <c r="BA134" i="32"/>
  <c r="BA130" i="32"/>
  <c r="BA161" i="32"/>
  <c r="BA157" i="32"/>
  <c r="BA155" i="32"/>
  <c r="BA118" i="32"/>
  <c r="BA145" i="32"/>
  <c r="BA138" i="32"/>
  <c r="BA120" i="32"/>
  <c r="BA126" i="32"/>
  <c r="BA123" i="32"/>
  <c r="BA127" i="32"/>
  <c r="BA110" i="32"/>
  <c r="BA114" i="32"/>
  <c r="BA144" i="32"/>
  <c r="BA129" i="32"/>
  <c r="T41" i="32"/>
  <c r="T40" i="32"/>
  <c r="T49" i="32"/>
  <c r="T42" i="32"/>
  <c r="T50" i="32"/>
  <c r="T43" i="32"/>
  <c r="T38" i="32"/>
  <c r="T44" i="32"/>
  <c r="T48" i="32"/>
  <c r="T51" i="32"/>
  <c r="T45" i="32"/>
  <c r="T36" i="32"/>
  <c r="T39" i="32"/>
  <c r="T37" i="32"/>
  <c r="T52" i="32"/>
  <c r="T46" i="32"/>
  <c r="T47" i="32"/>
  <c r="C34" i="32"/>
  <c r="C39" i="32"/>
  <c r="C36" i="32"/>
  <c r="C33" i="32"/>
  <c r="C38" i="32"/>
  <c r="C37" i="32"/>
  <c r="C35" i="32"/>
  <c r="C31" i="32"/>
  <c r="C32" i="32"/>
  <c r="C30" i="32"/>
  <c r="C29" i="32"/>
  <c r="U49" i="32"/>
  <c r="U42" i="32"/>
  <c r="U43" i="32"/>
  <c r="U50" i="32"/>
  <c r="U44" i="32"/>
  <c r="U51" i="32"/>
  <c r="U48" i="32"/>
  <c r="U40" i="32"/>
  <c r="U36" i="32"/>
  <c r="U37" i="32"/>
  <c r="U45" i="32"/>
  <c r="U41" i="32"/>
  <c r="U38" i="32"/>
  <c r="U52" i="32"/>
  <c r="U47" i="32"/>
  <c r="U46" i="32"/>
  <c r="U39" i="32"/>
  <c r="E344" i="32"/>
  <c r="E342" i="32"/>
  <c r="E340" i="32"/>
  <c r="E339" i="32"/>
  <c r="E348" i="32"/>
  <c r="E346" i="32"/>
  <c r="E345" i="32"/>
  <c r="E343" i="32"/>
  <c r="E349" i="32"/>
  <c r="E341" i="32"/>
  <c r="E347" i="32"/>
  <c r="E194" i="32"/>
  <c r="E192" i="32"/>
  <c r="E185" i="32"/>
  <c r="E187" i="32"/>
  <c r="E184" i="32"/>
  <c r="E189" i="32"/>
  <c r="E186" i="32"/>
  <c r="E193" i="32"/>
  <c r="E188" i="32"/>
  <c r="E190" i="32"/>
  <c r="E191" i="32"/>
  <c r="C378" i="32"/>
  <c r="C374" i="32"/>
  <c r="C370" i="32"/>
  <c r="C379" i="32"/>
  <c r="C377" i="32"/>
  <c r="C380" i="32"/>
  <c r="C375" i="32"/>
  <c r="C372" i="32"/>
  <c r="C373" i="32"/>
  <c r="C376" i="32"/>
  <c r="C371" i="32"/>
  <c r="C252" i="32"/>
  <c r="C253" i="32"/>
  <c r="C248" i="32"/>
  <c r="C255" i="32"/>
  <c r="C256" i="32"/>
  <c r="C247" i="32"/>
  <c r="C246" i="32"/>
  <c r="C249" i="32"/>
  <c r="C251" i="32"/>
  <c r="C250" i="32"/>
  <c r="C254" i="32"/>
  <c r="AJ131" i="32"/>
  <c r="AJ130" i="32"/>
  <c r="D92" i="32"/>
  <c r="D99" i="32"/>
  <c r="D96" i="32"/>
  <c r="D93" i="32"/>
  <c r="D97" i="32"/>
  <c r="D91" i="32"/>
  <c r="D100" i="32"/>
  <c r="D94" i="32"/>
  <c r="D95" i="32"/>
  <c r="D98" i="32"/>
  <c r="D101" i="32"/>
  <c r="C50" i="32"/>
  <c r="C58" i="32"/>
  <c r="C57" i="32"/>
  <c r="C56" i="32"/>
  <c r="C49" i="32"/>
  <c r="C41" i="32"/>
  <c r="C53" i="32"/>
  <c r="C48" i="32"/>
  <c r="C44" i="32"/>
  <c r="C51" i="32"/>
  <c r="C45" i="32"/>
  <c r="C43" i="32"/>
  <c r="C46" i="32"/>
  <c r="C59" i="32"/>
  <c r="C54" i="32"/>
  <c r="C52" i="32"/>
  <c r="C42" i="32"/>
  <c r="C55" i="32"/>
  <c r="D343" i="32"/>
  <c r="D339" i="32"/>
  <c r="D340" i="32"/>
  <c r="D345" i="32"/>
  <c r="D341" i="32"/>
  <c r="D342" i="32"/>
  <c r="D349" i="32"/>
  <c r="D346" i="32"/>
  <c r="D348" i="32"/>
  <c r="D344" i="32"/>
  <c r="D347" i="32"/>
  <c r="V86" i="32"/>
  <c r="V96" i="32"/>
  <c r="V93" i="32"/>
  <c r="V89" i="32"/>
  <c r="V94" i="32"/>
  <c r="V98" i="32"/>
  <c r="V84" i="32"/>
  <c r="V87" i="32"/>
  <c r="V83" i="32"/>
  <c r="V80" i="32"/>
  <c r="V88" i="32"/>
  <c r="V95" i="32"/>
  <c r="V91" i="32"/>
  <c r="V81" i="32"/>
  <c r="V85" i="32"/>
  <c r="V82" i="32"/>
  <c r="V90" i="32"/>
  <c r="V92" i="32"/>
  <c r="BB304" i="32"/>
  <c r="BB295" i="32"/>
  <c r="BB290" i="32"/>
  <c r="BB288" i="32"/>
  <c r="BB280" i="32"/>
  <c r="BB262" i="32"/>
  <c r="BB281" i="32"/>
  <c r="BB297" i="32"/>
  <c r="BB293" i="32"/>
  <c r="BB277" i="32"/>
  <c r="BB267" i="32"/>
  <c r="BB283" i="32"/>
  <c r="BB260" i="32"/>
  <c r="BB291" i="32"/>
  <c r="BB261" i="32"/>
  <c r="BB299" i="32"/>
  <c r="BB286" i="32"/>
  <c r="BB266" i="32"/>
  <c r="BB264" i="32"/>
  <c r="BB284" i="32"/>
  <c r="BB270" i="32"/>
  <c r="BB258" i="32"/>
  <c r="BB275" i="32"/>
  <c r="BB348" i="32"/>
  <c r="BB271" i="32"/>
  <c r="BB268" i="32"/>
  <c r="BB300" i="32"/>
  <c r="BB287" i="32"/>
  <c r="BB272" i="32"/>
  <c r="BB294" i="32"/>
  <c r="BB282" i="32"/>
  <c r="BB269" i="32"/>
  <c r="BB259" i="32"/>
  <c r="BB279" i="32"/>
  <c r="BB273" i="32"/>
  <c r="BB274" i="32"/>
  <c r="BB263" i="32"/>
  <c r="BB265" i="32"/>
  <c r="BB278" i="32"/>
  <c r="BB296" i="32"/>
  <c r="BB276" i="32"/>
  <c r="BB298" i="32"/>
  <c r="BB285" i="32"/>
  <c r="BB349" i="32"/>
  <c r="BB292" i="32"/>
  <c r="BB289" i="32"/>
  <c r="C158" i="32"/>
  <c r="C153" i="32"/>
  <c r="C157" i="32"/>
  <c r="C156" i="32"/>
  <c r="C155" i="32"/>
  <c r="C160" i="32"/>
  <c r="C162" i="32"/>
  <c r="C163" i="32"/>
  <c r="C154" i="32"/>
  <c r="C159" i="32"/>
  <c r="C161" i="32"/>
  <c r="T131" i="32"/>
  <c r="T129" i="32"/>
  <c r="T128" i="32"/>
  <c r="T120" i="32"/>
  <c r="T126" i="32"/>
  <c r="T121" i="32"/>
  <c r="T125" i="32"/>
  <c r="T124" i="32"/>
  <c r="T122" i="32"/>
  <c r="T127" i="32"/>
  <c r="T123" i="32"/>
  <c r="T136" i="32"/>
  <c r="T130" i="32"/>
  <c r="T133" i="32"/>
  <c r="T118" i="32"/>
  <c r="T132" i="32"/>
  <c r="T119" i="32"/>
  <c r="T134" i="32"/>
  <c r="C284" i="32"/>
  <c r="C285" i="32"/>
  <c r="C281" i="32"/>
  <c r="C277" i="32"/>
  <c r="C286" i="32"/>
  <c r="C279" i="32"/>
  <c r="C283" i="32"/>
  <c r="C278" i="32"/>
  <c r="C287" i="32"/>
  <c r="C282" i="32"/>
  <c r="C280" i="32"/>
  <c r="BC349" i="32"/>
  <c r="BC281" i="32"/>
  <c r="BC348" i="32"/>
  <c r="BC282" i="32"/>
  <c r="BC304" i="32"/>
  <c r="BC290" i="32"/>
  <c r="BC286" i="32"/>
  <c r="BC275" i="32"/>
  <c r="BC273" i="32"/>
  <c r="BC263" i="32"/>
  <c r="BC298" i="32"/>
  <c r="BC294" i="32"/>
  <c r="BC291" i="32"/>
  <c r="BC300" i="32"/>
  <c r="BC296" i="32"/>
  <c r="BC284" i="32"/>
  <c r="BC258" i="32"/>
  <c r="BC288" i="32"/>
  <c r="BC297" i="32"/>
  <c r="BC270" i="32"/>
  <c r="BC260" i="32"/>
  <c r="BC293" i="32"/>
  <c r="BC271" i="32"/>
  <c r="BC268" i="32"/>
  <c r="BC266" i="32"/>
  <c r="BC289" i="32"/>
  <c r="BC278" i="32"/>
  <c r="BC287" i="32"/>
  <c r="BC272" i="32"/>
  <c r="BC285" i="32"/>
  <c r="BC280" i="32"/>
  <c r="BC265" i="32"/>
  <c r="BC269" i="32"/>
  <c r="BC259" i="32"/>
  <c r="BC274" i="32"/>
  <c r="BC299" i="32"/>
  <c r="BC276" i="32"/>
  <c r="BC283" i="32"/>
  <c r="BC277" i="32"/>
  <c r="BC292" i="32"/>
  <c r="BC262" i="32"/>
  <c r="BC295" i="32"/>
  <c r="BC267" i="32"/>
  <c r="BC279" i="32"/>
  <c r="BC261" i="32"/>
  <c r="BC264" i="32"/>
  <c r="AJ161" i="32"/>
  <c r="AJ150" i="32"/>
  <c r="AJ143" i="32"/>
  <c r="AJ170" i="32"/>
  <c r="AJ152" i="32"/>
  <c r="AJ145" i="32"/>
  <c r="AJ144" i="32"/>
  <c r="AJ157" i="32"/>
  <c r="AJ149" i="32"/>
  <c r="AJ153" i="32"/>
  <c r="AJ138" i="32"/>
  <c r="AJ167" i="32"/>
  <c r="AJ165" i="32"/>
  <c r="AJ162" i="32"/>
  <c r="AJ140" i="32"/>
  <c r="AJ139" i="32"/>
  <c r="AJ135" i="32"/>
  <c r="AJ158" i="32"/>
  <c r="AJ147" i="32"/>
  <c r="AJ142" i="32"/>
  <c r="AJ136" i="32"/>
  <c r="AJ134" i="32"/>
  <c r="AJ163" i="32"/>
  <c r="AJ160" i="32"/>
  <c r="AJ168" i="32"/>
  <c r="AJ155" i="32"/>
  <c r="AJ164" i="32"/>
  <c r="AJ151" i="32"/>
  <c r="AJ166" i="32"/>
  <c r="AJ146" i="32"/>
  <c r="AJ137" i="32"/>
  <c r="AJ156" i="32"/>
  <c r="AJ154" i="32"/>
  <c r="AJ159" i="32"/>
  <c r="AJ148" i="32"/>
  <c r="AJ141" i="32"/>
  <c r="AM92" i="14"/>
  <c r="AN118" i="14"/>
  <c r="AM119" i="14" s="1"/>
  <c r="AK118" i="14"/>
  <c r="AM131" i="14"/>
  <c r="AM105" i="14"/>
  <c r="AL119" i="3"/>
  <c r="AL120" i="3" s="1"/>
  <c r="AL121" i="3" s="1"/>
  <c r="AN118" i="3" s="1"/>
  <c r="AM119" i="3" s="1"/>
  <c r="AM92" i="3"/>
  <c r="AL132" i="3"/>
  <c r="AL133" i="3" s="1"/>
  <c r="AL134" i="3" s="1"/>
  <c r="AM131" i="3"/>
  <c r="AK118" i="3"/>
  <c r="AM105" i="3"/>
  <c r="AM118" i="7"/>
  <c r="AN118" i="7" s="1"/>
  <c r="AM119" i="7" s="1"/>
  <c r="AL93" i="7"/>
  <c r="AL94" i="7" s="1"/>
  <c r="AL95" i="7" s="1"/>
  <c r="AM92" i="7" s="1"/>
  <c r="AL106" i="7"/>
  <c r="AL107" i="7" s="1"/>
  <c r="AL108" i="7" s="1"/>
  <c r="AM105" i="7"/>
  <c r="AM131" i="7"/>
  <c r="AL106" i="10"/>
  <c r="AL107" i="10" s="1"/>
  <c r="AL108" i="10" s="1"/>
  <c r="AM118" i="10"/>
  <c r="AL119" i="10"/>
  <c r="AL120" i="10" s="1"/>
  <c r="AL121" i="10" s="1"/>
  <c r="AK105" i="10"/>
  <c r="AN105" i="10"/>
  <c r="AM106" i="10" s="1"/>
  <c r="AL93" i="10"/>
  <c r="AL94" i="10" s="1"/>
  <c r="AL95" i="10" s="1"/>
  <c r="AM92" i="10" s="1"/>
  <c r="AM131" i="10"/>
  <c r="X8" i="31"/>
  <c r="BP682" i="31"/>
  <c r="BN682" i="31"/>
  <c r="H675" i="31"/>
  <c r="H674" i="31"/>
  <c r="H673" i="31"/>
  <c r="H672" i="31"/>
  <c r="H671" i="31"/>
  <c r="H670" i="31"/>
  <c r="H669" i="31"/>
  <c r="H668" i="31"/>
  <c r="H667" i="31"/>
  <c r="H666" i="31"/>
  <c r="H665" i="31"/>
  <c r="H664" i="31"/>
  <c r="H663" i="31"/>
  <c r="H662" i="31"/>
  <c r="H661" i="31"/>
  <c r="H660" i="31"/>
  <c r="H659" i="31"/>
  <c r="N655" i="31"/>
  <c r="H655" i="31"/>
  <c r="N654" i="31"/>
  <c r="H654" i="31"/>
  <c r="N653" i="31"/>
  <c r="H653" i="31"/>
  <c r="N652" i="31"/>
  <c r="H652" i="31"/>
  <c r="N651" i="31"/>
  <c r="H651" i="31"/>
  <c r="N650" i="31"/>
  <c r="H650" i="31"/>
  <c r="N649" i="31"/>
  <c r="H649" i="31"/>
  <c r="N648" i="31"/>
  <c r="H648" i="31"/>
  <c r="N647" i="31"/>
  <c r="H647" i="31"/>
  <c r="N646" i="31"/>
  <c r="H646" i="31"/>
  <c r="N645" i="31"/>
  <c r="H645" i="31"/>
  <c r="N644" i="31"/>
  <c r="H644" i="31"/>
  <c r="N643" i="31"/>
  <c r="H643" i="31"/>
  <c r="N642" i="31"/>
  <c r="H642" i="31"/>
  <c r="N641" i="31"/>
  <c r="H641" i="31"/>
  <c r="N640" i="31"/>
  <c r="H640" i="31"/>
  <c r="N639" i="31"/>
  <c r="H639" i="31"/>
  <c r="N638" i="31"/>
  <c r="H638" i="31"/>
  <c r="N637" i="31"/>
  <c r="H637" i="31"/>
  <c r="N636" i="31"/>
  <c r="H636" i="31"/>
  <c r="N635" i="31"/>
  <c r="H635" i="31"/>
  <c r="N634" i="31"/>
  <c r="H634" i="31"/>
  <c r="N633" i="31"/>
  <c r="H633" i="31"/>
  <c r="N632" i="31"/>
  <c r="H632" i="31"/>
  <c r="N631" i="31"/>
  <c r="H631" i="31"/>
  <c r="N630" i="31"/>
  <c r="H630" i="31"/>
  <c r="N629" i="31"/>
  <c r="H629" i="31"/>
  <c r="N628" i="31"/>
  <c r="H628" i="31"/>
  <c r="N627" i="31"/>
  <c r="H627" i="31"/>
  <c r="N626" i="31"/>
  <c r="L622" i="31"/>
  <c r="I622" i="31" s="1"/>
  <c r="K622" i="31"/>
  <c r="K643" i="31" s="1"/>
  <c r="J622" i="31"/>
  <c r="J650" i="31" s="1"/>
  <c r="H609" i="31"/>
  <c r="H608" i="31"/>
  <c r="H607" i="31"/>
  <c r="H606" i="31"/>
  <c r="H605" i="31"/>
  <c r="H604" i="31"/>
  <c r="H603" i="31"/>
  <c r="H602" i="31"/>
  <c r="H601" i="31"/>
  <c r="H600" i="31"/>
  <c r="H599" i="31"/>
  <c r="H598" i="31"/>
  <c r="H597" i="31"/>
  <c r="H596" i="31"/>
  <c r="H595" i="31"/>
  <c r="H594" i="31"/>
  <c r="H593" i="31"/>
  <c r="H592" i="31"/>
  <c r="H591" i="31"/>
  <c r="H590" i="31"/>
  <c r="H589" i="31"/>
  <c r="H588" i="31"/>
  <c r="H587" i="31"/>
  <c r="H586" i="31"/>
  <c r="H585" i="31"/>
  <c r="N581" i="31"/>
  <c r="H581" i="31"/>
  <c r="N580" i="31"/>
  <c r="H580" i="31"/>
  <c r="N579" i="31"/>
  <c r="H579" i="31"/>
  <c r="N578" i="31"/>
  <c r="H578" i="31"/>
  <c r="N577" i="31"/>
  <c r="H577" i="31"/>
  <c r="N576" i="31"/>
  <c r="H576" i="31"/>
  <c r="N575" i="31"/>
  <c r="H575" i="31"/>
  <c r="N574" i="31"/>
  <c r="H574" i="31"/>
  <c r="N573" i="31"/>
  <c r="H573" i="31"/>
  <c r="N572" i="31"/>
  <c r="H572" i="31"/>
  <c r="N571" i="31"/>
  <c r="H571" i="31"/>
  <c r="N570" i="31"/>
  <c r="H570" i="31"/>
  <c r="N569" i="31"/>
  <c r="H569" i="31"/>
  <c r="N568" i="31"/>
  <c r="H568" i="31"/>
  <c r="N567" i="31"/>
  <c r="H567" i="31"/>
  <c r="N566" i="31"/>
  <c r="H566" i="31"/>
  <c r="N565" i="31"/>
  <c r="H565" i="31"/>
  <c r="N564" i="31"/>
  <c r="H564" i="31"/>
  <c r="N563" i="31"/>
  <c r="H563" i="31"/>
  <c r="N562" i="31"/>
  <c r="H562" i="31"/>
  <c r="N561" i="31"/>
  <c r="H561" i="31"/>
  <c r="N560" i="31"/>
  <c r="L556" i="31"/>
  <c r="I556" i="31" s="1"/>
  <c r="K556" i="31"/>
  <c r="K590" i="31" s="1"/>
  <c r="J556" i="31"/>
  <c r="J590" i="31" s="1"/>
  <c r="H528" i="31"/>
  <c r="H527" i="31"/>
  <c r="H526" i="31"/>
  <c r="H525" i="31"/>
  <c r="H524" i="31"/>
  <c r="H523" i="31"/>
  <c r="H522" i="31"/>
  <c r="H521" i="31"/>
  <c r="H520" i="31"/>
  <c r="H519" i="31"/>
  <c r="H518" i="31"/>
  <c r="H517" i="31"/>
  <c r="H516" i="31"/>
  <c r="H515" i="31"/>
  <c r="H514" i="31"/>
  <c r="H513" i="31"/>
  <c r="H512" i="31"/>
  <c r="H511" i="31"/>
  <c r="N507" i="31"/>
  <c r="H507" i="31"/>
  <c r="N506" i="31"/>
  <c r="H506" i="31"/>
  <c r="N505" i="31"/>
  <c r="H505" i="31"/>
  <c r="N504" i="31"/>
  <c r="H504" i="31"/>
  <c r="N503" i="31"/>
  <c r="H503" i="31"/>
  <c r="N502" i="31"/>
  <c r="H502" i="31"/>
  <c r="N501" i="31"/>
  <c r="H501" i="31"/>
  <c r="N500" i="31"/>
  <c r="H500" i="31"/>
  <c r="N499" i="31"/>
  <c r="H499" i="31"/>
  <c r="N498" i="31"/>
  <c r="H498" i="31"/>
  <c r="N497" i="31"/>
  <c r="H497" i="31"/>
  <c r="N496" i="31"/>
  <c r="H496" i="31"/>
  <c r="N495" i="31"/>
  <c r="H495" i="31"/>
  <c r="N494" i="31"/>
  <c r="L490" i="31"/>
  <c r="I490" i="31" s="1"/>
  <c r="I517" i="31" s="1"/>
  <c r="K490" i="31"/>
  <c r="K534" i="31" s="1"/>
  <c r="J490" i="31"/>
  <c r="J528" i="31" s="1"/>
  <c r="J484" i="31"/>
  <c r="J458" i="31"/>
  <c r="H448" i="31"/>
  <c r="H447" i="31"/>
  <c r="H446" i="31"/>
  <c r="H445" i="31"/>
  <c r="H444" i="31"/>
  <c r="H443" i="31"/>
  <c r="H442" i="31"/>
  <c r="H441" i="31"/>
  <c r="H440" i="31"/>
  <c r="H439" i="31"/>
  <c r="H438" i="31"/>
  <c r="N434" i="31"/>
  <c r="H434" i="31"/>
  <c r="N433" i="31"/>
  <c r="H433" i="31"/>
  <c r="N432" i="31"/>
  <c r="H432" i="31"/>
  <c r="N431" i="31"/>
  <c r="H431" i="31"/>
  <c r="N430" i="31"/>
  <c r="H430" i="31"/>
  <c r="N429" i="31"/>
  <c r="H429" i="31"/>
  <c r="N428" i="31"/>
  <c r="L424" i="31"/>
  <c r="K424" i="31"/>
  <c r="J424" i="31"/>
  <c r="J468" i="31" s="1"/>
  <c r="AY413" i="31"/>
  <c r="AX413" i="31"/>
  <c r="AW413" i="31"/>
  <c r="AV413" i="31"/>
  <c r="AU413" i="31"/>
  <c r="AT413" i="31"/>
  <c r="AS413" i="31"/>
  <c r="AQ413" i="31"/>
  <c r="AP413" i="31"/>
  <c r="AO413" i="31"/>
  <c r="AN413" i="31"/>
  <c r="AJ413" i="31"/>
  <c r="AI413" i="31"/>
  <c r="AH413" i="31"/>
  <c r="AG413" i="31"/>
  <c r="AF413" i="31"/>
  <c r="AD413" i="31"/>
  <c r="AC413" i="31"/>
  <c r="AB413" i="31"/>
  <c r="AA413" i="31"/>
  <c r="Z413" i="31"/>
  <c r="Y413" i="31"/>
  <c r="X413" i="31"/>
  <c r="W413" i="31"/>
  <c r="V413" i="31"/>
  <c r="U413" i="31"/>
  <c r="T413" i="31"/>
  <c r="S413" i="31"/>
  <c r="R413" i="31"/>
  <c r="Q413" i="31"/>
  <c r="P413" i="31"/>
  <c r="O413" i="31"/>
  <c r="N413" i="31"/>
  <c r="M413" i="31"/>
  <c r="L413" i="31"/>
  <c r="K413" i="31"/>
  <c r="J413" i="31"/>
  <c r="I413" i="31"/>
  <c r="H413" i="31"/>
  <c r="AL413" i="31" s="1"/>
  <c r="G413" i="31"/>
  <c r="F413" i="31"/>
  <c r="E413" i="31"/>
  <c r="D413" i="31"/>
  <c r="C413" i="31"/>
  <c r="B413" i="31"/>
  <c r="A413" i="31"/>
  <c r="AL412" i="31"/>
  <c r="AG412" i="31"/>
  <c r="AF412" i="31"/>
  <c r="Z412" i="31"/>
  <c r="Y412" i="31"/>
  <c r="X412" i="31"/>
  <c r="V412" i="31"/>
  <c r="A412" i="31"/>
  <c r="B412" i="31" s="1"/>
  <c r="AL411" i="31"/>
  <c r="AG411" i="31"/>
  <c r="AF411" i="31"/>
  <c r="Z411" i="31"/>
  <c r="Y411" i="31"/>
  <c r="X411" i="31"/>
  <c r="V411" i="31"/>
  <c r="A411" i="31"/>
  <c r="B411" i="31" s="1"/>
  <c r="AL410" i="31"/>
  <c r="AG410" i="31"/>
  <c r="AF410" i="31"/>
  <c r="Z410" i="31"/>
  <c r="Y410" i="31"/>
  <c r="X410" i="31"/>
  <c r="V410" i="31"/>
  <c r="A410" i="31"/>
  <c r="B410" i="31" s="1"/>
  <c r="D410" i="31" s="1"/>
  <c r="AL409" i="31"/>
  <c r="AG409" i="31"/>
  <c r="AF409" i="31"/>
  <c r="Z409" i="31"/>
  <c r="Y409" i="31"/>
  <c r="X409" i="31"/>
  <c r="V409" i="31"/>
  <c r="A409" i="31"/>
  <c r="B409" i="31" s="1"/>
  <c r="D409" i="31" s="1"/>
  <c r="AL408" i="31"/>
  <c r="AG408" i="31"/>
  <c r="AF408" i="31"/>
  <c r="Z408" i="31"/>
  <c r="Y408" i="31"/>
  <c r="X408" i="31"/>
  <c r="V408" i="31"/>
  <c r="W408" i="31" s="1"/>
  <c r="A408" i="31"/>
  <c r="B408" i="31" s="1"/>
  <c r="AL407" i="31"/>
  <c r="AG407" i="31"/>
  <c r="AF407" i="31"/>
  <c r="Z407" i="31"/>
  <c r="Y407" i="31"/>
  <c r="X407" i="31"/>
  <c r="V407" i="31"/>
  <c r="AB407" i="31" s="1"/>
  <c r="A407" i="31"/>
  <c r="B407" i="31" s="1"/>
  <c r="AL406" i="31"/>
  <c r="AG406" i="31"/>
  <c r="AF406" i="31"/>
  <c r="Z406" i="31"/>
  <c r="Y406" i="31"/>
  <c r="X406" i="31"/>
  <c r="V406" i="31"/>
  <c r="A406" i="31"/>
  <c r="B406" i="31" s="1"/>
  <c r="AL405" i="31"/>
  <c r="AG405" i="31"/>
  <c r="AF405" i="31"/>
  <c r="Z405" i="31"/>
  <c r="Y405" i="31"/>
  <c r="X405" i="31"/>
  <c r="V405" i="31"/>
  <c r="W405" i="31" s="1"/>
  <c r="A405" i="31"/>
  <c r="B405" i="31" s="1"/>
  <c r="D405" i="31" s="1"/>
  <c r="AL404" i="31"/>
  <c r="AG404" i="31"/>
  <c r="AF404" i="31"/>
  <c r="Z404" i="31"/>
  <c r="Y404" i="31"/>
  <c r="X404" i="31"/>
  <c r="V404" i="31"/>
  <c r="W404" i="31" s="1"/>
  <c r="A404" i="31"/>
  <c r="B404" i="31" s="1"/>
  <c r="C404" i="31" s="1"/>
  <c r="AL403" i="31"/>
  <c r="AG403" i="31"/>
  <c r="AF403" i="31"/>
  <c r="Z403" i="31"/>
  <c r="Y403" i="31"/>
  <c r="X403" i="31"/>
  <c r="V403" i="31"/>
  <c r="A403" i="31"/>
  <c r="B403" i="31" s="1"/>
  <c r="AL402" i="31"/>
  <c r="AG402" i="31"/>
  <c r="AF402" i="31"/>
  <c r="Z402" i="31"/>
  <c r="Y402" i="31"/>
  <c r="X402" i="31"/>
  <c r="V402" i="31"/>
  <c r="AB402" i="31" s="1"/>
  <c r="A402" i="31"/>
  <c r="B402" i="31" s="1"/>
  <c r="AL401" i="31"/>
  <c r="AG401" i="31"/>
  <c r="AF401" i="31"/>
  <c r="Z401" i="31"/>
  <c r="Y401" i="31"/>
  <c r="X401" i="31"/>
  <c r="V401" i="31"/>
  <c r="A401" i="31"/>
  <c r="B401" i="31" s="1"/>
  <c r="AL400" i="31"/>
  <c r="AG400" i="31"/>
  <c r="AF400" i="31"/>
  <c r="Z400" i="31"/>
  <c r="Y400" i="31"/>
  <c r="X400" i="31"/>
  <c r="V400" i="31"/>
  <c r="A400" i="31"/>
  <c r="B400" i="31" s="1"/>
  <c r="AL399" i="31"/>
  <c r="AG399" i="31"/>
  <c r="AF399" i="31"/>
  <c r="Z399" i="31"/>
  <c r="Y399" i="31"/>
  <c r="X399" i="31"/>
  <c r="V399" i="31"/>
  <c r="W399" i="31" s="1"/>
  <c r="A399" i="31"/>
  <c r="B399" i="31" s="1"/>
  <c r="AL398" i="31"/>
  <c r="AG398" i="31"/>
  <c r="AF398" i="31"/>
  <c r="Z398" i="31"/>
  <c r="Y398" i="31"/>
  <c r="X398" i="31"/>
  <c r="V398" i="31"/>
  <c r="A398" i="31"/>
  <c r="B398" i="31" s="1"/>
  <c r="AL397" i="31"/>
  <c r="AG397" i="31"/>
  <c r="AF397" i="31"/>
  <c r="Z397" i="31"/>
  <c r="Y397" i="31"/>
  <c r="X397" i="31"/>
  <c r="V397" i="31"/>
  <c r="A397" i="31"/>
  <c r="B397" i="31" s="1"/>
  <c r="AL396" i="31"/>
  <c r="AG396" i="31"/>
  <c r="AF396" i="31"/>
  <c r="Z396" i="31"/>
  <c r="Y396" i="31"/>
  <c r="X396" i="31"/>
  <c r="V396" i="31"/>
  <c r="W396" i="31" s="1"/>
  <c r="A396" i="31"/>
  <c r="B396" i="31" s="1"/>
  <c r="AL395" i="31"/>
  <c r="AG395" i="31"/>
  <c r="AF395" i="31"/>
  <c r="Z395" i="31"/>
  <c r="Y395" i="31"/>
  <c r="X395" i="31"/>
  <c r="V395" i="31"/>
  <c r="A395" i="31"/>
  <c r="B395" i="31" s="1"/>
  <c r="AL394" i="31"/>
  <c r="AG394" i="31"/>
  <c r="AF394" i="31"/>
  <c r="Z394" i="31"/>
  <c r="Y394" i="31"/>
  <c r="X394" i="31"/>
  <c r="V394" i="31"/>
  <c r="A394" i="31"/>
  <c r="B394" i="31" s="1"/>
  <c r="AL393" i="31"/>
  <c r="AG393" i="31"/>
  <c r="AF393" i="31"/>
  <c r="Z393" i="31"/>
  <c r="Y393" i="31"/>
  <c r="X393" i="31"/>
  <c r="V393" i="31"/>
  <c r="W393" i="31" s="1"/>
  <c r="A393" i="31"/>
  <c r="B393" i="31" s="1"/>
  <c r="AL392" i="31"/>
  <c r="AG392" i="31"/>
  <c r="AF392" i="31"/>
  <c r="Z392" i="31"/>
  <c r="Y392" i="31"/>
  <c r="X392" i="31"/>
  <c r="V392" i="31"/>
  <c r="W392" i="31" s="1"/>
  <c r="A392" i="31"/>
  <c r="B392" i="31" s="1"/>
  <c r="G392" i="31" s="1"/>
  <c r="AL391" i="31"/>
  <c r="AG391" i="31"/>
  <c r="AF391" i="31"/>
  <c r="Z391" i="31"/>
  <c r="Y391" i="31"/>
  <c r="X391" i="31"/>
  <c r="V391" i="31"/>
  <c r="A391" i="31"/>
  <c r="B391" i="31" s="1"/>
  <c r="AL390" i="31"/>
  <c r="AG390" i="31"/>
  <c r="AF390" i="31"/>
  <c r="Z390" i="31"/>
  <c r="Y390" i="31"/>
  <c r="X390" i="31"/>
  <c r="V390" i="31"/>
  <c r="W390" i="31" s="1"/>
  <c r="A390" i="31"/>
  <c r="B390" i="31" s="1"/>
  <c r="AL389" i="31"/>
  <c r="AG389" i="31"/>
  <c r="AF389" i="31"/>
  <c r="Z389" i="31"/>
  <c r="Y389" i="31"/>
  <c r="X389" i="31"/>
  <c r="V389" i="31"/>
  <c r="W389" i="31" s="1"/>
  <c r="A389" i="31"/>
  <c r="B389" i="31" s="1"/>
  <c r="D389" i="31" s="1"/>
  <c r="AL388" i="31"/>
  <c r="AG388" i="31"/>
  <c r="AF388" i="31"/>
  <c r="Z388" i="31"/>
  <c r="Y388" i="31"/>
  <c r="X388" i="31"/>
  <c r="V388" i="31"/>
  <c r="AB388" i="31" s="1"/>
  <c r="A388" i="31"/>
  <c r="B388" i="31" s="1"/>
  <c r="D388" i="31" s="1"/>
  <c r="AL387" i="31"/>
  <c r="AG387" i="31"/>
  <c r="AF387" i="31"/>
  <c r="Z387" i="31"/>
  <c r="Y387" i="31"/>
  <c r="X387" i="31"/>
  <c r="V387" i="31"/>
  <c r="AB387" i="31" s="1"/>
  <c r="A387" i="31"/>
  <c r="B387" i="31" s="1"/>
  <c r="AL386" i="31"/>
  <c r="AG386" i="31"/>
  <c r="AF386" i="31"/>
  <c r="Z386" i="31"/>
  <c r="Y386" i="31"/>
  <c r="X386" i="31"/>
  <c r="V386" i="31"/>
  <c r="A386" i="31"/>
  <c r="B386" i="31" s="1"/>
  <c r="F386" i="31" s="1"/>
  <c r="AL385" i="31"/>
  <c r="AG385" i="31"/>
  <c r="AF385" i="31"/>
  <c r="Z385" i="31"/>
  <c r="Y385" i="31"/>
  <c r="X385" i="31"/>
  <c r="V385" i="31"/>
  <c r="A385" i="31"/>
  <c r="B385" i="31" s="1"/>
  <c r="E385" i="31" s="1"/>
  <c r="AL384" i="31"/>
  <c r="AG384" i="31"/>
  <c r="AF384" i="31"/>
  <c r="Z384" i="31"/>
  <c r="Y384" i="31"/>
  <c r="X384" i="31"/>
  <c r="V384" i="31"/>
  <c r="A384" i="31"/>
  <c r="B384" i="31" s="1"/>
  <c r="F384" i="31" s="1"/>
  <c r="AL383" i="31"/>
  <c r="AG383" i="31"/>
  <c r="AF383" i="31"/>
  <c r="Z383" i="31"/>
  <c r="Y383" i="31"/>
  <c r="X383" i="31"/>
  <c r="V383" i="31"/>
  <c r="W383" i="31" s="1"/>
  <c r="A383" i="31"/>
  <c r="B383" i="31" s="1"/>
  <c r="AL382" i="31"/>
  <c r="AG382" i="31"/>
  <c r="AF382" i="31"/>
  <c r="Z382" i="31"/>
  <c r="Y382" i="31"/>
  <c r="X382" i="31"/>
  <c r="V382" i="31"/>
  <c r="A382" i="31"/>
  <c r="B382" i="31" s="1"/>
  <c r="AL381" i="31"/>
  <c r="AG381" i="31"/>
  <c r="AF381" i="31"/>
  <c r="Z381" i="31"/>
  <c r="Y381" i="31"/>
  <c r="X381" i="31"/>
  <c r="V381" i="31"/>
  <c r="A381" i="31"/>
  <c r="B381" i="31" s="1"/>
  <c r="AL380" i="31"/>
  <c r="AG380" i="31"/>
  <c r="AF380" i="31"/>
  <c r="Z380" i="31"/>
  <c r="Y380" i="31"/>
  <c r="X380" i="31"/>
  <c r="V380" i="31"/>
  <c r="A380" i="31"/>
  <c r="B380" i="31" s="1"/>
  <c r="AL379" i="31"/>
  <c r="AG379" i="31"/>
  <c r="AF379" i="31"/>
  <c r="Z379" i="31"/>
  <c r="Y379" i="31"/>
  <c r="X379" i="31"/>
  <c r="V379" i="31"/>
  <c r="AB379" i="31" s="1"/>
  <c r="A379" i="31"/>
  <c r="B379" i="31" s="1"/>
  <c r="AL378" i="31"/>
  <c r="AG378" i="31"/>
  <c r="AF378" i="31"/>
  <c r="Z378" i="31"/>
  <c r="Y378" i="31"/>
  <c r="X378" i="31"/>
  <c r="V378" i="31"/>
  <c r="AB378" i="31" s="1"/>
  <c r="A378" i="31"/>
  <c r="B378" i="31" s="1"/>
  <c r="F378" i="31" s="1"/>
  <c r="AL377" i="31"/>
  <c r="AG377" i="31"/>
  <c r="AF377" i="31"/>
  <c r="Z377" i="31"/>
  <c r="Y377" i="31"/>
  <c r="X377" i="31"/>
  <c r="V377" i="31"/>
  <c r="A377" i="31"/>
  <c r="B377" i="31" s="1"/>
  <c r="F377" i="31" s="1"/>
  <c r="AL376" i="31"/>
  <c r="AG376" i="31"/>
  <c r="AF376" i="31"/>
  <c r="Z376" i="31"/>
  <c r="Y376" i="31"/>
  <c r="X376" i="31"/>
  <c r="V376" i="31"/>
  <c r="A376" i="31"/>
  <c r="B376" i="31" s="1"/>
  <c r="E376" i="31" s="1"/>
  <c r="AL375" i="31"/>
  <c r="AG375" i="31"/>
  <c r="AF375" i="31"/>
  <c r="Z375" i="31"/>
  <c r="Y375" i="31"/>
  <c r="X375" i="31"/>
  <c r="V375" i="31"/>
  <c r="A375" i="31"/>
  <c r="B375" i="31" s="1"/>
  <c r="D375" i="31" s="1"/>
  <c r="AL374" i="31"/>
  <c r="AG374" i="31"/>
  <c r="AF374" i="31"/>
  <c r="Z374" i="31"/>
  <c r="Y374" i="31"/>
  <c r="X374" i="31"/>
  <c r="V374" i="31"/>
  <c r="A374" i="31"/>
  <c r="B374" i="31" s="1"/>
  <c r="D374" i="31" s="1"/>
  <c r="AL373" i="31"/>
  <c r="AG373" i="31"/>
  <c r="AF373" i="31"/>
  <c r="Z373" i="31"/>
  <c r="Y373" i="31"/>
  <c r="X373" i="31"/>
  <c r="V373" i="31"/>
  <c r="A373" i="31"/>
  <c r="B373" i="31" s="1"/>
  <c r="E373" i="31" s="1"/>
  <c r="AL372" i="31"/>
  <c r="AG372" i="31"/>
  <c r="AF372" i="31"/>
  <c r="Z372" i="31"/>
  <c r="Y372" i="31"/>
  <c r="X372" i="31"/>
  <c r="V372" i="31"/>
  <c r="A372" i="31"/>
  <c r="B372" i="31" s="1"/>
  <c r="AL371" i="31"/>
  <c r="AG371" i="31"/>
  <c r="AF371" i="31"/>
  <c r="Z371" i="31"/>
  <c r="Y371" i="31"/>
  <c r="X371" i="31"/>
  <c r="V371" i="31"/>
  <c r="A371" i="31"/>
  <c r="B371" i="31" s="1"/>
  <c r="F371" i="31" s="1"/>
  <c r="AL370" i="31"/>
  <c r="AG370" i="31"/>
  <c r="AF370" i="31"/>
  <c r="Z370" i="31"/>
  <c r="Y370" i="31"/>
  <c r="X370" i="31"/>
  <c r="V370" i="31"/>
  <c r="A370" i="31"/>
  <c r="B370" i="31" s="1"/>
  <c r="AL369" i="31"/>
  <c r="AG369" i="31"/>
  <c r="AF369" i="31"/>
  <c r="Z369" i="31"/>
  <c r="Y369" i="31"/>
  <c r="X369" i="31"/>
  <c r="V369" i="31"/>
  <c r="W369" i="31" s="1"/>
  <c r="A369" i="31"/>
  <c r="B369" i="31" s="1"/>
  <c r="F369" i="31" s="1"/>
  <c r="AL368" i="31"/>
  <c r="AG368" i="31"/>
  <c r="AF368" i="31"/>
  <c r="Z368" i="31"/>
  <c r="Y368" i="31"/>
  <c r="X368" i="31"/>
  <c r="V368" i="31"/>
  <c r="A368" i="31"/>
  <c r="B368" i="31" s="1"/>
  <c r="AL367" i="31"/>
  <c r="AG367" i="31"/>
  <c r="AF367" i="31"/>
  <c r="Z367" i="31"/>
  <c r="Y367" i="31"/>
  <c r="X367" i="31"/>
  <c r="V367" i="31"/>
  <c r="A367" i="31"/>
  <c r="B367" i="31" s="1"/>
  <c r="G367" i="31" s="1"/>
  <c r="AL366" i="31"/>
  <c r="AG366" i="31"/>
  <c r="AF366" i="31"/>
  <c r="Z366" i="31"/>
  <c r="Y366" i="31"/>
  <c r="X366" i="31"/>
  <c r="V366" i="31"/>
  <c r="W366" i="31" s="1"/>
  <c r="A366" i="31"/>
  <c r="B366" i="31" s="1"/>
  <c r="AL365" i="31"/>
  <c r="AG365" i="31"/>
  <c r="AF365" i="31"/>
  <c r="Z365" i="31"/>
  <c r="Y365" i="31"/>
  <c r="X365" i="31"/>
  <c r="V365" i="31"/>
  <c r="A365" i="31"/>
  <c r="B365" i="31" s="1"/>
  <c r="AL364" i="31"/>
  <c r="AG364" i="31"/>
  <c r="AF364" i="31"/>
  <c r="Z364" i="31"/>
  <c r="Y364" i="31"/>
  <c r="X364" i="31"/>
  <c r="V364" i="31"/>
  <c r="A364" i="31"/>
  <c r="B364" i="31" s="1"/>
  <c r="AL363" i="31"/>
  <c r="AG363" i="31"/>
  <c r="AF363" i="31"/>
  <c r="Z363" i="31"/>
  <c r="Y363" i="31"/>
  <c r="X363" i="31"/>
  <c r="V363" i="31"/>
  <c r="A363" i="31"/>
  <c r="B363" i="31" s="1"/>
  <c r="C363" i="31" s="1"/>
  <c r="AL362" i="31"/>
  <c r="AG362" i="31"/>
  <c r="AF362" i="31"/>
  <c r="Z362" i="31"/>
  <c r="Y362" i="31"/>
  <c r="X362" i="31"/>
  <c r="V362" i="31"/>
  <c r="W362" i="31" s="1"/>
  <c r="A362" i="31"/>
  <c r="B362" i="31" s="1"/>
  <c r="AL361" i="31"/>
  <c r="AG361" i="31"/>
  <c r="AF361" i="31"/>
  <c r="Z361" i="31"/>
  <c r="Y361" i="31"/>
  <c r="X361" i="31"/>
  <c r="V361" i="31"/>
  <c r="A361" i="31"/>
  <c r="B361" i="31" s="1"/>
  <c r="AL360" i="31"/>
  <c r="AG360" i="31"/>
  <c r="AF360" i="31"/>
  <c r="Z360" i="31"/>
  <c r="Y360" i="31"/>
  <c r="X360" i="31"/>
  <c r="V360" i="31"/>
  <c r="A360" i="31"/>
  <c r="B360" i="31" s="1"/>
  <c r="AL359" i="31"/>
  <c r="AG359" i="31"/>
  <c r="AF359" i="31"/>
  <c r="Z359" i="31"/>
  <c r="Y359" i="31"/>
  <c r="X359" i="31"/>
  <c r="V359" i="31"/>
  <c r="A359" i="31"/>
  <c r="B359" i="31" s="1"/>
  <c r="E359" i="31" s="1"/>
  <c r="AL358" i="31"/>
  <c r="AG358" i="31"/>
  <c r="AF358" i="31"/>
  <c r="Z358" i="31"/>
  <c r="Y358" i="31"/>
  <c r="X358" i="31"/>
  <c r="V358" i="31"/>
  <c r="W358" i="31" s="1"/>
  <c r="A358" i="31"/>
  <c r="B358" i="31" s="1"/>
  <c r="AL357" i="31"/>
  <c r="AG357" i="31"/>
  <c r="AF357" i="31"/>
  <c r="Z357" i="31"/>
  <c r="Y357" i="31"/>
  <c r="X357" i="31"/>
  <c r="V357" i="31"/>
  <c r="A357" i="31"/>
  <c r="B357" i="31" s="1"/>
  <c r="AL356" i="31"/>
  <c r="AG356" i="31"/>
  <c r="AF356" i="31"/>
  <c r="Z356" i="31"/>
  <c r="Y356" i="31"/>
  <c r="X356" i="31"/>
  <c r="V356" i="31"/>
  <c r="A356" i="31"/>
  <c r="B356" i="31" s="1"/>
  <c r="E356" i="31" s="1"/>
  <c r="AL355" i="31"/>
  <c r="AG355" i="31"/>
  <c r="AF355" i="31"/>
  <c r="Z355" i="31"/>
  <c r="Y355" i="31"/>
  <c r="X355" i="31"/>
  <c r="V355" i="31"/>
  <c r="W355" i="31" s="1"/>
  <c r="A355" i="31"/>
  <c r="B355" i="31" s="1"/>
  <c r="AL354" i="31"/>
  <c r="AG354" i="31"/>
  <c r="AF354" i="31"/>
  <c r="Z354" i="31"/>
  <c r="Y354" i="31"/>
  <c r="X354" i="31"/>
  <c r="V354" i="31"/>
  <c r="A354" i="31"/>
  <c r="B354" i="31" s="1"/>
  <c r="AL353" i="31"/>
  <c r="AG353" i="31"/>
  <c r="AF353" i="31"/>
  <c r="Z353" i="31"/>
  <c r="Y353" i="31"/>
  <c r="X353" i="31"/>
  <c r="V353" i="31"/>
  <c r="W353" i="31" s="1"/>
  <c r="A353" i="31"/>
  <c r="B353" i="31" s="1"/>
  <c r="D353" i="31" s="1"/>
  <c r="AL352" i="31"/>
  <c r="AG352" i="31"/>
  <c r="AF352" i="31"/>
  <c r="Z352" i="31"/>
  <c r="Y352" i="31"/>
  <c r="X352" i="31"/>
  <c r="V352" i="31"/>
  <c r="W352" i="31" s="1"/>
  <c r="A352" i="31"/>
  <c r="B352" i="31" s="1"/>
  <c r="AL351" i="31"/>
  <c r="AG351" i="31"/>
  <c r="AF351" i="31"/>
  <c r="Z351" i="31"/>
  <c r="Y351" i="31"/>
  <c r="X351" i="31"/>
  <c r="V351" i="31"/>
  <c r="AB351" i="31" s="1"/>
  <c r="A351" i="31"/>
  <c r="B351" i="31" s="1"/>
  <c r="E351" i="31" s="1"/>
  <c r="AL350" i="31"/>
  <c r="AG350" i="31"/>
  <c r="AF350" i="31"/>
  <c r="Z350" i="31"/>
  <c r="Y350" i="31"/>
  <c r="X350" i="31"/>
  <c r="V350" i="31"/>
  <c r="A350" i="31"/>
  <c r="B350" i="31" s="1"/>
  <c r="AL349" i="31"/>
  <c r="AG349" i="31"/>
  <c r="AF349" i="31"/>
  <c r="Z349" i="31"/>
  <c r="Y349" i="31"/>
  <c r="X349" i="31"/>
  <c r="V349" i="31"/>
  <c r="A349" i="31"/>
  <c r="B349" i="31" s="1"/>
  <c r="AL348" i="31"/>
  <c r="AG348" i="31"/>
  <c r="AF348" i="31"/>
  <c r="Z348" i="31"/>
  <c r="Y348" i="31"/>
  <c r="X348" i="31"/>
  <c r="V348" i="31"/>
  <c r="A348" i="31"/>
  <c r="B348" i="31" s="1"/>
  <c r="AL347" i="31"/>
  <c r="AG347" i="31"/>
  <c r="AF347" i="31"/>
  <c r="Z347" i="31"/>
  <c r="Y347" i="31"/>
  <c r="X347" i="31"/>
  <c r="V347" i="31"/>
  <c r="W347" i="31" s="1"/>
  <c r="A347" i="31"/>
  <c r="B347" i="31" s="1"/>
  <c r="AL346" i="31"/>
  <c r="AG346" i="31"/>
  <c r="AF346" i="31"/>
  <c r="Z346" i="31"/>
  <c r="Y346" i="31"/>
  <c r="X346" i="31"/>
  <c r="V346" i="31"/>
  <c r="A346" i="31"/>
  <c r="B346" i="31" s="1"/>
  <c r="E346" i="31" s="1"/>
  <c r="AL345" i="31"/>
  <c r="AG345" i="31"/>
  <c r="AF345" i="31"/>
  <c r="Z345" i="31"/>
  <c r="Y345" i="31"/>
  <c r="X345" i="31"/>
  <c r="V345" i="31"/>
  <c r="A345" i="31"/>
  <c r="B345" i="31" s="1"/>
  <c r="AL344" i="31"/>
  <c r="AG344" i="31"/>
  <c r="AF344" i="31"/>
  <c r="Z344" i="31"/>
  <c r="Y344" i="31"/>
  <c r="X344" i="31"/>
  <c r="V344" i="31"/>
  <c r="A344" i="31"/>
  <c r="B344" i="31" s="1"/>
  <c r="AL343" i="31"/>
  <c r="AG343" i="31"/>
  <c r="AF343" i="31"/>
  <c r="Z343" i="31"/>
  <c r="Y343" i="31"/>
  <c r="X343" i="31"/>
  <c r="V343" i="31"/>
  <c r="AB343" i="31" s="1"/>
  <c r="A343" i="31"/>
  <c r="B343" i="31" s="1"/>
  <c r="AL342" i="31"/>
  <c r="AG342" i="31"/>
  <c r="AF342" i="31"/>
  <c r="Z342" i="31"/>
  <c r="Y342" i="31"/>
  <c r="X342" i="31"/>
  <c r="V342" i="31"/>
  <c r="A342" i="31"/>
  <c r="B342" i="31" s="1"/>
  <c r="AL341" i="31"/>
  <c r="AG341" i="31"/>
  <c r="AF341" i="31"/>
  <c r="Z341" i="31"/>
  <c r="Y341" i="31"/>
  <c r="X341" i="31"/>
  <c r="V341" i="31"/>
  <c r="A341" i="31"/>
  <c r="B341" i="31" s="1"/>
  <c r="AL340" i="31"/>
  <c r="AG340" i="31"/>
  <c r="AF340" i="31"/>
  <c r="Z340" i="31"/>
  <c r="Y340" i="31"/>
  <c r="X340" i="31"/>
  <c r="V340" i="31"/>
  <c r="A340" i="31"/>
  <c r="B340" i="31" s="1"/>
  <c r="G340" i="31" s="1"/>
  <c r="AL339" i="31"/>
  <c r="AG339" i="31"/>
  <c r="AF339" i="31"/>
  <c r="Z339" i="31"/>
  <c r="Y339" i="31"/>
  <c r="X339" i="31"/>
  <c r="V339" i="31"/>
  <c r="W339" i="31" s="1"/>
  <c r="A339" i="31"/>
  <c r="B339" i="31" s="1"/>
  <c r="AL338" i="31"/>
  <c r="AG338" i="31"/>
  <c r="AF338" i="31"/>
  <c r="Z338" i="31"/>
  <c r="Y338" i="31"/>
  <c r="X338" i="31"/>
  <c r="V338" i="31"/>
  <c r="AB338" i="31" s="1"/>
  <c r="A338" i="31"/>
  <c r="B338" i="31" s="1"/>
  <c r="AL337" i="31"/>
  <c r="AG337" i="31"/>
  <c r="AF337" i="31"/>
  <c r="Z337" i="31"/>
  <c r="Y337" i="31"/>
  <c r="X337" i="31"/>
  <c r="V337" i="31"/>
  <c r="A337" i="31"/>
  <c r="B337" i="31" s="1"/>
  <c r="AL336" i="31"/>
  <c r="AG336" i="31"/>
  <c r="AF336" i="31"/>
  <c r="Z336" i="31"/>
  <c r="Y336" i="31"/>
  <c r="X336" i="31"/>
  <c r="V336" i="31"/>
  <c r="A336" i="31"/>
  <c r="B336" i="31" s="1"/>
  <c r="AL335" i="31"/>
  <c r="AG335" i="31"/>
  <c r="AF335" i="31"/>
  <c r="Z335" i="31"/>
  <c r="Y335" i="31"/>
  <c r="X335" i="31"/>
  <c r="V335" i="31"/>
  <c r="A335" i="31"/>
  <c r="B335" i="31" s="1"/>
  <c r="AL334" i="31"/>
  <c r="AG334" i="31"/>
  <c r="AF334" i="31"/>
  <c r="Z334" i="31"/>
  <c r="Y334" i="31"/>
  <c r="X334" i="31"/>
  <c r="V334" i="31"/>
  <c r="A334" i="31"/>
  <c r="B334" i="31" s="1"/>
  <c r="AL333" i="31"/>
  <c r="AG333" i="31"/>
  <c r="AF333" i="31"/>
  <c r="Z333" i="31"/>
  <c r="Y333" i="31"/>
  <c r="X333" i="31"/>
  <c r="V333" i="31"/>
  <c r="A333" i="31"/>
  <c r="B333" i="31" s="1"/>
  <c r="AL332" i="31"/>
  <c r="AG332" i="31"/>
  <c r="AF332" i="31"/>
  <c r="Z332" i="31"/>
  <c r="Y332" i="31"/>
  <c r="X332" i="31"/>
  <c r="V332" i="31"/>
  <c r="W332" i="31" s="1"/>
  <c r="A332" i="31"/>
  <c r="B332" i="31" s="1"/>
  <c r="AL331" i="31"/>
  <c r="AG331" i="31"/>
  <c r="AF331" i="31"/>
  <c r="Z331" i="31"/>
  <c r="Y331" i="31"/>
  <c r="X331" i="31"/>
  <c r="V331" i="31"/>
  <c r="A331" i="31"/>
  <c r="B331" i="31" s="1"/>
  <c r="AL330" i="31"/>
  <c r="AG330" i="31"/>
  <c r="AF330" i="31"/>
  <c r="Z330" i="31"/>
  <c r="Y330" i="31"/>
  <c r="X330" i="31"/>
  <c r="V330" i="31"/>
  <c r="AB330" i="31" s="1"/>
  <c r="A330" i="31"/>
  <c r="B330" i="31" s="1"/>
  <c r="AL329" i="31"/>
  <c r="AG329" i="31"/>
  <c r="AF329" i="31"/>
  <c r="Z329" i="31"/>
  <c r="Y329" i="31"/>
  <c r="X329" i="31"/>
  <c r="V329" i="31"/>
  <c r="AB329" i="31" s="1"/>
  <c r="A329" i="31"/>
  <c r="B329" i="31" s="1"/>
  <c r="AL328" i="31"/>
  <c r="AG328" i="31"/>
  <c r="AF328" i="31"/>
  <c r="Z328" i="31"/>
  <c r="Y328" i="31"/>
  <c r="X328" i="31"/>
  <c r="V328" i="31"/>
  <c r="A328" i="31"/>
  <c r="B328" i="31" s="1"/>
  <c r="AL327" i="31"/>
  <c r="AG327" i="31"/>
  <c r="AF327" i="31"/>
  <c r="Z327" i="31"/>
  <c r="Y327" i="31"/>
  <c r="X327" i="31"/>
  <c r="V327" i="31"/>
  <c r="A327" i="31"/>
  <c r="B327" i="31" s="1"/>
  <c r="AL326" i="31"/>
  <c r="AG326" i="31"/>
  <c r="AF326" i="31"/>
  <c r="Z326" i="31"/>
  <c r="Y326" i="31"/>
  <c r="X326" i="31"/>
  <c r="V326" i="31"/>
  <c r="AB326" i="31" s="1"/>
  <c r="A326" i="31"/>
  <c r="B326" i="31" s="1"/>
  <c r="AL325" i="31"/>
  <c r="AG325" i="31"/>
  <c r="AF325" i="31"/>
  <c r="Z325" i="31"/>
  <c r="Y325" i="31"/>
  <c r="X325" i="31"/>
  <c r="V325" i="31"/>
  <c r="A325" i="31"/>
  <c r="B325" i="31" s="1"/>
  <c r="C325" i="31" s="1"/>
  <c r="AL324" i="31"/>
  <c r="AG324" i="31"/>
  <c r="AF324" i="31"/>
  <c r="Z324" i="31"/>
  <c r="Y324" i="31"/>
  <c r="X324" i="31"/>
  <c r="V324" i="31"/>
  <c r="AB324" i="31" s="1"/>
  <c r="A324" i="31"/>
  <c r="B324" i="31" s="1"/>
  <c r="D324" i="31" s="1"/>
  <c r="AL323" i="31"/>
  <c r="AG323" i="31"/>
  <c r="AF323" i="31"/>
  <c r="Z323" i="31"/>
  <c r="Y323" i="31"/>
  <c r="X323" i="31"/>
  <c r="V323" i="31"/>
  <c r="A323" i="31"/>
  <c r="B323" i="31" s="1"/>
  <c r="AL322" i="31"/>
  <c r="AG322" i="31"/>
  <c r="AF322" i="31"/>
  <c r="Z322" i="31"/>
  <c r="Y322" i="31"/>
  <c r="X322" i="31"/>
  <c r="V322" i="31"/>
  <c r="AB322" i="31" s="1"/>
  <c r="A322" i="31"/>
  <c r="B322" i="31" s="1"/>
  <c r="G322" i="31" s="1"/>
  <c r="AL321" i="31"/>
  <c r="AG321" i="31"/>
  <c r="AF321" i="31"/>
  <c r="Z321" i="31"/>
  <c r="Y321" i="31"/>
  <c r="X321" i="31"/>
  <c r="V321" i="31"/>
  <c r="W321" i="31" s="1"/>
  <c r="A321" i="31"/>
  <c r="B321" i="31" s="1"/>
  <c r="AL320" i="31"/>
  <c r="AG320" i="31"/>
  <c r="AF320" i="31"/>
  <c r="Z320" i="31"/>
  <c r="Y320" i="31"/>
  <c r="X320" i="31"/>
  <c r="V320" i="31"/>
  <c r="W320" i="31" s="1"/>
  <c r="A320" i="31"/>
  <c r="B320" i="31" s="1"/>
  <c r="AL319" i="31"/>
  <c r="AG319" i="31"/>
  <c r="AF319" i="31"/>
  <c r="Z319" i="31"/>
  <c r="Y319" i="31"/>
  <c r="X319" i="31"/>
  <c r="V319" i="31"/>
  <c r="W319" i="31" s="1"/>
  <c r="A319" i="31"/>
  <c r="B319" i="31" s="1"/>
  <c r="C319" i="31" s="1"/>
  <c r="AL318" i="31"/>
  <c r="AG318" i="31"/>
  <c r="AF318" i="31"/>
  <c r="Z318" i="31"/>
  <c r="Y318" i="31"/>
  <c r="X318" i="31"/>
  <c r="V318" i="31"/>
  <c r="A318" i="31"/>
  <c r="B318" i="31" s="1"/>
  <c r="F318" i="31" s="1"/>
  <c r="AL317" i="31"/>
  <c r="AG317" i="31"/>
  <c r="AF317" i="31"/>
  <c r="Z317" i="31"/>
  <c r="Y317" i="31"/>
  <c r="X317" i="31"/>
  <c r="V317" i="31"/>
  <c r="AB317" i="31" s="1"/>
  <c r="A317" i="31"/>
  <c r="B317" i="31" s="1"/>
  <c r="AL316" i="31"/>
  <c r="AG316" i="31"/>
  <c r="AF316" i="31"/>
  <c r="Z316" i="31"/>
  <c r="Y316" i="31"/>
  <c r="X316" i="31"/>
  <c r="V316" i="31"/>
  <c r="AB316" i="31" s="1"/>
  <c r="A316" i="31"/>
  <c r="B316" i="31" s="1"/>
  <c r="G316" i="31" s="1"/>
  <c r="AL315" i="31"/>
  <c r="AG315" i="31"/>
  <c r="AF315" i="31"/>
  <c r="Z315" i="31"/>
  <c r="Y315" i="31"/>
  <c r="X315" i="31"/>
  <c r="V315" i="31"/>
  <c r="A315" i="31"/>
  <c r="B315" i="31" s="1"/>
  <c r="AL314" i="31"/>
  <c r="AG314" i="31"/>
  <c r="AF314" i="31"/>
  <c r="Z314" i="31"/>
  <c r="Y314" i="31"/>
  <c r="X314" i="31"/>
  <c r="V314" i="31"/>
  <c r="AB314" i="31" s="1"/>
  <c r="A314" i="31"/>
  <c r="B314" i="31" s="1"/>
  <c r="G314" i="31" s="1"/>
  <c r="AL313" i="31"/>
  <c r="AG313" i="31"/>
  <c r="AF313" i="31"/>
  <c r="Z313" i="31"/>
  <c r="Y313" i="31"/>
  <c r="X313" i="31"/>
  <c r="V313" i="31"/>
  <c r="W313" i="31" s="1"/>
  <c r="A313" i="31"/>
  <c r="B313" i="31" s="1"/>
  <c r="AL312" i="31"/>
  <c r="AG312" i="31"/>
  <c r="AF312" i="31"/>
  <c r="Z312" i="31"/>
  <c r="Y312" i="31"/>
  <c r="X312" i="31"/>
  <c r="V312" i="31"/>
  <c r="AB312" i="31" s="1"/>
  <c r="A312" i="31"/>
  <c r="B312" i="31" s="1"/>
  <c r="G312" i="31" s="1"/>
  <c r="AL311" i="31"/>
  <c r="AG311" i="31"/>
  <c r="AF311" i="31"/>
  <c r="Z311" i="31"/>
  <c r="Y311" i="31"/>
  <c r="X311" i="31"/>
  <c r="V311" i="31"/>
  <c r="A311" i="31"/>
  <c r="B311" i="31" s="1"/>
  <c r="AL310" i="31"/>
  <c r="AG310" i="31"/>
  <c r="AF310" i="31"/>
  <c r="Z310" i="31"/>
  <c r="Y310" i="31"/>
  <c r="X310" i="31"/>
  <c r="V310" i="31"/>
  <c r="A310" i="31"/>
  <c r="B310" i="31" s="1"/>
  <c r="F310" i="31" s="1"/>
  <c r="AL309" i="31"/>
  <c r="AG309" i="31"/>
  <c r="AF309" i="31"/>
  <c r="Z309" i="31"/>
  <c r="Y309" i="31"/>
  <c r="X309" i="31"/>
  <c r="V309" i="31"/>
  <c r="A309" i="31"/>
  <c r="B309" i="31" s="1"/>
  <c r="AL308" i="31"/>
  <c r="AG308" i="31"/>
  <c r="AF308" i="31"/>
  <c r="Z308" i="31"/>
  <c r="Y308" i="31"/>
  <c r="X308" i="31"/>
  <c r="V308" i="31"/>
  <c r="W308" i="31" s="1"/>
  <c r="A308" i="31"/>
  <c r="B308" i="31" s="1"/>
  <c r="C308" i="31" s="1"/>
  <c r="AL307" i="31"/>
  <c r="AG307" i="31"/>
  <c r="AF307" i="31"/>
  <c r="Z307" i="31"/>
  <c r="Y307" i="31"/>
  <c r="X307" i="31"/>
  <c r="V307" i="31"/>
  <c r="A307" i="31"/>
  <c r="B307" i="31" s="1"/>
  <c r="AL306" i="31"/>
  <c r="AG306" i="31"/>
  <c r="AF306" i="31"/>
  <c r="Z306" i="31"/>
  <c r="Y306" i="31"/>
  <c r="X306" i="31"/>
  <c r="V306" i="31"/>
  <c r="W306" i="31" s="1"/>
  <c r="A306" i="31"/>
  <c r="B306" i="31" s="1"/>
  <c r="AL305" i="31"/>
  <c r="AG305" i="31"/>
  <c r="AF305" i="31"/>
  <c r="Z305" i="31"/>
  <c r="Y305" i="31"/>
  <c r="X305" i="31"/>
  <c r="V305" i="31"/>
  <c r="A305" i="31"/>
  <c r="B305" i="31" s="1"/>
  <c r="AL304" i="31"/>
  <c r="AG304" i="31"/>
  <c r="AF304" i="31"/>
  <c r="Z304" i="31"/>
  <c r="Y304" i="31"/>
  <c r="X304" i="31"/>
  <c r="V304" i="31"/>
  <c r="A304" i="31"/>
  <c r="B304" i="31" s="1"/>
  <c r="AL303" i="31"/>
  <c r="AG303" i="31"/>
  <c r="AF303" i="31"/>
  <c r="Z303" i="31"/>
  <c r="Y303" i="31"/>
  <c r="X303" i="31"/>
  <c r="V303" i="31"/>
  <c r="W303" i="31" s="1"/>
  <c r="A303" i="31"/>
  <c r="B303" i="31" s="1"/>
  <c r="E303" i="31" s="1"/>
  <c r="AL302" i="31"/>
  <c r="AG302" i="31"/>
  <c r="AF302" i="31"/>
  <c r="Z302" i="31"/>
  <c r="Y302" i="31"/>
  <c r="X302" i="31"/>
  <c r="V302" i="31"/>
  <c r="W302" i="31" s="1"/>
  <c r="A302" i="31"/>
  <c r="B302" i="31" s="1"/>
  <c r="AL301" i="31"/>
  <c r="AG301" i="31"/>
  <c r="AF301" i="31"/>
  <c r="Z301" i="31"/>
  <c r="Y301" i="31"/>
  <c r="X301" i="31"/>
  <c r="V301" i="31"/>
  <c r="A301" i="31"/>
  <c r="B301" i="31" s="1"/>
  <c r="AL300" i="31"/>
  <c r="AG300" i="31"/>
  <c r="AF300" i="31"/>
  <c r="Z300" i="31"/>
  <c r="Y300" i="31"/>
  <c r="X300" i="31"/>
  <c r="V300" i="31"/>
  <c r="A300" i="31"/>
  <c r="B300" i="31" s="1"/>
  <c r="AL299" i="31"/>
  <c r="AG299" i="31"/>
  <c r="AF299" i="31"/>
  <c r="Z299" i="31"/>
  <c r="Y299" i="31"/>
  <c r="X299" i="31"/>
  <c r="V299" i="31"/>
  <c r="A299" i="31"/>
  <c r="B299" i="31" s="1"/>
  <c r="AL298" i="31"/>
  <c r="AG298" i="31"/>
  <c r="AF298" i="31"/>
  <c r="Z298" i="31"/>
  <c r="Y298" i="31"/>
  <c r="X298" i="31"/>
  <c r="V298" i="31"/>
  <c r="A298" i="31"/>
  <c r="B298" i="31" s="1"/>
  <c r="AL297" i="31"/>
  <c r="AG297" i="31"/>
  <c r="AF297" i="31"/>
  <c r="Z297" i="31"/>
  <c r="Y297" i="31"/>
  <c r="X297" i="31"/>
  <c r="V297" i="31"/>
  <c r="W297" i="31" s="1"/>
  <c r="A297" i="31"/>
  <c r="B297" i="31" s="1"/>
  <c r="E297" i="31" s="1"/>
  <c r="AL296" i="31"/>
  <c r="AG296" i="31"/>
  <c r="AF296" i="31"/>
  <c r="Z296" i="31"/>
  <c r="Y296" i="31"/>
  <c r="X296" i="31"/>
  <c r="V296" i="31"/>
  <c r="A296" i="31"/>
  <c r="B296" i="31" s="1"/>
  <c r="C296" i="31" s="1"/>
  <c r="AL295" i="31"/>
  <c r="AG295" i="31"/>
  <c r="AF295" i="31"/>
  <c r="Z295" i="31"/>
  <c r="Y295" i="31"/>
  <c r="X295" i="31"/>
  <c r="V295" i="31"/>
  <c r="A295" i="31"/>
  <c r="B295" i="31" s="1"/>
  <c r="E295" i="31" s="1"/>
  <c r="AL294" i="31"/>
  <c r="AG294" i="31"/>
  <c r="AF294" i="31"/>
  <c r="Z294" i="31"/>
  <c r="Y294" i="31"/>
  <c r="X294" i="31"/>
  <c r="V294" i="31"/>
  <c r="A294" i="31"/>
  <c r="B294" i="31" s="1"/>
  <c r="E294" i="31" s="1"/>
  <c r="AL293" i="31"/>
  <c r="AG293" i="31"/>
  <c r="AF293" i="31"/>
  <c r="Z293" i="31"/>
  <c r="Y293" i="31"/>
  <c r="X293" i="31"/>
  <c r="V293" i="31"/>
  <c r="AB293" i="31" s="1"/>
  <c r="A293" i="31"/>
  <c r="B293" i="31" s="1"/>
  <c r="G293" i="31" s="1"/>
  <c r="AL292" i="31"/>
  <c r="AG292" i="31"/>
  <c r="AF292" i="31"/>
  <c r="Z292" i="31"/>
  <c r="Y292" i="31"/>
  <c r="X292" i="31"/>
  <c r="V292" i="31"/>
  <c r="AB292" i="31" s="1"/>
  <c r="A292" i="31"/>
  <c r="B292" i="31" s="1"/>
  <c r="AL291" i="31"/>
  <c r="AG291" i="31"/>
  <c r="AF291" i="31"/>
  <c r="Z291" i="31"/>
  <c r="Y291" i="31"/>
  <c r="X291" i="31"/>
  <c r="V291" i="31"/>
  <c r="A291" i="31"/>
  <c r="B291" i="31" s="1"/>
  <c r="AL290" i="31"/>
  <c r="AG290" i="31"/>
  <c r="AF290" i="31"/>
  <c r="Z290" i="31"/>
  <c r="Y290" i="31"/>
  <c r="X290" i="31"/>
  <c r="V290" i="31"/>
  <c r="A290" i="31"/>
  <c r="B290" i="31" s="1"/>
  <c r="AL289" i="31"/>
  <c r="AG289" i="31"/>
  <c r="AF289" i="31"/>
  <c r="Z289" i="31"/>
  <c r="Y289" i="31"/>
  <c r="X289" i="31"/>
  <c r="V289" i="31"/>
  <c r="A289" i="31"/>
  <c r="B289" i="31" s="1"/>
  <c r="AL288" i="31"/>
  <c r="AG288" i="31"/>
  <c r="AF288" i="31"/>
  <c r="Z288" i="31"/>
  <c r="Y288" i="31"/>
  <c r="X288" i="31"/>
  <c r="V288" i="31"/>
  <c r="W288" i="31" s="1"/>
  <c r="A288" i="31"/>
  <c r="B288" i="31" s="1"/>
  <c r="AL287" i="31"/>
  <c r="AG287" i="31"/>
  <c r="AF287" i="31"/>
  <c r="Z287" i="31"/>
  <c r="Y287" i="31"/>
  <c r="X287" i="31"/>
  <c r="V287" i="31"/>
  <c r="A287" i="31"/>
  <c r="B287" i="31" s="1"/>
  <c r="G287" i="31" s="1"/>
  <c r="AL286" i="31"/>
  <c r="AG286" i="31"/>
  <c r="AF286" i="31"/>
  <c r="Z286" i="31"/>
  <c r="Y286" i="31"/>
  <c r="X286" i="31"/>
  <c r="V286" i="31"/>
  <c r="W286" i="31" s="1"/>
  <c r="A286" i="31"/>
  <c r="B286" i="31" s="1"/>
  <c r="G286" i="31" s="1"/>
  <c r="AL285" i="31"/>
  <c r="AG285" i="31"/>
  <c r="AF285" i="31"/>
  <c r="Z285" i="31"/>
  <c r="Y285" i="31"/>
  <c r="X285" i="31"/>
  <c r="V285" i="31"/>
  <c r="W285" i="31" s="1"/>
  <c r="A285" i="31"/>
  <c r="B285" i="31" s="1"/>
  <c r="AL284" i="31"/>
  <c r="AG284" i="31"/>
  <c r="AF284" i="31"/>
  <c r="Z284" i="31"/>
  <c r="Y284" i="31"/>
  <c r="X284" i="31"/>
  <c r="V284" i="31"/>
  <c r="A284" i="31"/>
  <c r="B284" i="31" s="1"/>
  <c r="C284" i="31" s="1"/>
  <c r="AL283" i="31"/>
  <c r="AG283" i="31"/>
  <c r="AF283" i="31"/>
  <c r="Z283" i="31"/>
  <c r="Y283" i="31"/>
  <c r="X283" i="31"/>
  <c r="V283" i="31"/>
  <c r="A283" i="31"/>
  <c r="B283" i="31" s="1"/>
  <c r="AL282" i="31"/>
  <c r="AG282" i="31"/>
  <c r="AF282" i="31"/>
  <c r="Z282" i="31"/>
  <c r="Y282" i="31"/>
  <c r="X282" i="31"/>
  <c r="V282" i="31"/>
  <c r="A282" i="31"/>
  <c r="B282" i="31" s="1"/>
  <c r="AL281" i="31"/>
  <c r="AG281" i="31"/>
  <c r="AF281" i="31"/>
  <c r="Z281" i="31"/>
  <c r="Y281" i="31"/>
  <c r="X281" i="31"/>
  <c r="V281" i="31"/>
  <c r="W281" i="31" s="1"/>
  <c r="A281" i="31"/>
  <c r="B281" i="31" s="1"/>
  <c r="AL280" i="31"/>
  <c r="AG280" i="31"/>
  <c r="AF280" i="31"/>
  <c r="Z280" i="31"/>
  <c r="Y280" i="31"/>
  <c r="X280" i="31"/>
  <c r="V280" i="31"/>
  <c r="A280" i="31"/>
  <c r="B280" i="31" s="1"/>
  <c r="G280" i="31" s="1"/>
  <c r="AL279" i="31"/>
  <c r="AG279" i="31"/>
  <c r="AF279" i="31"/>
  <c r="Z279" i="31"/>
  <c r="Y279" i="31"/>
  <c r="X279" i="31"/>
  <c r="V279" i="31"/>
  <c r="AB279" i="31" s="1"/>
  <c r="A279" i="31"/>
  <c r="B279" i="31" s="1"/>
  <c r="D279" i="31" s="1"/>
  <c r="AL278" i="31"/>
  <c r="AG278" i="31"/>
  <c r="AF278" i="31"/>
  <c r="Z278" i="31"/>
  <c r="Y278" i="31"/>
  <c r="X278" i="31"/>
  <c r="V278" i="31"/>
  <c r="A278" i="31"/>
  <c r="B278" i="31" s="1"/>
  <c r="G278" i="31" s="1"/>
  <c r="AL277" i="31"/>
  <c r="AG277" i="31"/>
  <c r="AF277" i="31"/>
  <c r="Z277" i="31"/>
  <c r="Y277" i="31"/>
  <c r="X277" i="31"/>
  <c r="V277" i="31"/>
  <c r="A277" i="31"/>
  <c r="B277" i="31" s="1"/>
  <c r="AL276" i="31"/>
  <c r="AG276" i="31"/>
  <c r="AF276" i="31"/>
  <c r="Z276" i="31"/>
  <c r="Y276" i="31"/>
  <c r="X276" i="31"/>
  <c r="V276" i="31"/>
  <c r="W276" i="31" s="1"/>
  <c r="A276" i="31"/>
  <c r="B276" i="31" s="1"/>
  <c r="E276" i="31" s="1"/>
  <c r="AL275" i="31"/>
  <c r="AG275" i="31"/>
  <c r="AF275" i="31"/>
  <c r="Z275" i="31"/>
  <c r="Y275" i="31"/>
  <c r="X275" i="31"/>
  <c r="V275" i="31"/>
  <c r="AB275" i="31" s="1"/>
  <c r="A275" i="31"/>
  <c r="B275" i="31" s="1"/>
  <c r="AL274" i="31"/>
  <c r="AG274" i="31"/>
  <c r="AF274" i="31"/>
  <c r="Z274" i="31"/>
  <c r="Y274" i="31"/>
  <c r="X274" i="31"/>
  <c r="V274" i="31"/>
  <c r="A274" i="31"/>
  <c r="B274" i="31" s="1"/>
  <c r="E274" i="31" s="1"/>
  <c r="AL273" i="31"/>
  <c r="AG273" i="31"/>
  <c r="AF273" i="31"/>
  <c r="Z273" i="31"/>
  <c r="Y273" i="31"/>
  <c r="X273" i="31"/>
  <c r="V273" i="31"/>
  <c r="A273" i="31"/>
  <c r="B273" i="31" s="1"/>
  <c r="AL272" i="31"/>
  <c r="AG272" i="31"/>
  <c r="AF272" i="31"/>
  <c r="Z272" i="31"/>
  <c r="Y272" i="31"/>
  <c r="X272" i="31"/>
  <c r="V272" i="31"/>
  <c r="W272" i="31" s="1"/>
  <c r="A272" i="31"/>
  <c r="B272" i="31" s="1"/>
  <c r="C272" i="31" s="1"/>
  <c r="AL271" i="31"/>
  <c r="AG271" i="31"/>
  <c r="AF271" i="31"/>
  <c r="Z271" i="31"/>
  <c r="Y271" i="31"/>
  <c r="X271" i="31"/>
  <c r="V271" i="31"/>
  <c r="W271" i="31" s="1"/>
  <c r="A271" i="31"/>
  <c r="B271" i="31" s="1"/>
  <c r="G271" i="31" s="1"/>
  <c r="AL270" i="31"/>
  <c r="AG270" i="31"/>
  <c r="AF270" i="31"/>
  <c r="Z270" i="31"/>
  <c r="Y270" i="31"/>
  <c r="X270" i="31"/>
  <c r="V270" i="31"/>
  <c r="A270" i="31"/>
  <c r="B270" i="31" s="1"/>
  <c r="AL269" i="31"/>
  <c r="AG269" i="31"/>
  <c r="AF269" i="31"/>
  <c r="Z269" i="31"/>
  <c r="Y269" i="31"/>
  <c r="X269" i="31"/>
  <c r="V269" i="31"/>
  <c r="A269" i="31"/>
  <c r="B269" i="31" s="1"/>
  <c r="AL268" i="31"/>
  <c r="AG268" i="31"/>
  <c r="AF268" i="31"/>
  <c r="Z268" i="31"/>
  <c r="Y268" i="31"/>
  <c r="X268" i="31"/>
  <c r="V268" i="31"/>
  <c r="W268" i="31" s="1"/>
  <c r="A268" i="31"/>
  <c r="B268" i="31" s="1"/>
  <c r="F268" i="31" s="1"/>
  <c r="AL267" i="31"/>
  <c r="AG267" i="31"/>
  <c r="AF267" i="31"/>
  <c r="Z267" i="31"/>
  <c r="Y267" i="31"/>
  <c r="X267" i="31"/>
  <c r="V267" i="31"/>
  <c r="A267" i="31"/>
  <c r="B267" i="31" s="1"/>
  <c r="C267" i="31" s="1"/>
  <c r="AL266" i="31"/>
  <c r="AG266" i="31"/>
  <c r="AF266" i="31"/>
  <c r="Z266" i="31"/>
  <c r="Y266" i="31"/>
  <c r="X266" i="31"/>
  <c r="V266" i="31"/>
  <c r="W266" i="31" s="1"/>
  <c r="A266" i="31"/>
  <c r="B266" i="31" s="1"/>
  <c r="AL265" i="31"/>
  <c r="AG265" i="31"/>
  <c r="AF265" i="31"/>
  <c r="Z265" i="31"/>
  <c r="Y265" i="31"/>
  <c r="X265" i="31"/>
  <c r="V265" i="31"/>
  <c r="A265" i="31"/>
  <c r="B265" i="31" s="1"/>
  <c r="F265" i="31" s="1"/>
  <c r="AL264" i="31"/>
  <c r="AG264" i="31"/>
  <c r="AF264" i="31"/>
  <c r="Z264" i="31"/>
  <c r="Y264" i="31"/>
  <c r="X264" i="31"/>
  <c r="V264" i="31"/>
  <c r="AB264" i="31" s="1"/>
  <c r="A264" i="31"/>
  <c r="B264" i="31" s="1"/>
  <c r="AL263" i="31"/>
  <c r="AG263" i="31"/>
  <c r="AF263" i="31"/>
  <c r="Z263" i="31"/>
  <c r="Y263" i="31"/>
  <c r="X263" i="31"/>
  <c r="V263" i="31"/>
  <c r="A263" i="31"/>
  <c r="B263" i="31" s="1"/>
  <c r="C263" i="31" s="1"/>
  <c r="AL262" i="31"/>
  <c r="AG262" i="31"/>
  <c r="AF262" i="31"/>
  <c r="Z262" i="31"/>
  <c r="Y262" i="31"/>
  <c r="X262" i="31"/>
  <c r="V262" i="31"/>
  <c r="W262" i="31" s="1"/>
  <c r="A262" i="31"/>
  <c r="B262" i="31" s="1"/>
  <c r="D262" i="31" s="1"/>
  <c r="AL261" i="31"/>
  <c r="AG261" i="31"/>
  <c r="AF261" i="31"/>
  <c r="Z261" i="31"/>
  <c r="Y261" i="31"/>
  <c r="X261" i="31"/>
  <c r="V261" i="31"/>
  <c r="W261" i="31" s="1"/>
  <c r="A261" i="31"/>
  <c r="B261" i="31" s="1"/>
  <c r="AL260" i="31"/>
  <c r="AG260" i="31"/>
  <c r="AF260" i="31"/>
  <c r="Z260" i="31"/>
  <c r="Y260" i="31"/>
  <c r="X260" i="31"/>
  <c r="V260" i="31"/>
  <c r="A260" i="31"/>
  <c r="B260" i="31" s="1"/>
  <c r="AL259" i="31"/>
  <c r="AG259" i="31"/>
  <c r="AF259" i="31"/>
  <c r="Z259" i="31"/>
  <c r="Y259" i="31"/>
  <c r="X259" i="31"/>
  <c r="V259" i="31"/>
  <c r="AB259" i="31" s="1"/>
  <c r="A259" i="31"/>
  <c r="B259" i="31" s="1"/>
  <c r="AL258" i="31"/>
  <c r="AG258" i="31"/>
  <c r="AF258" i="31"/>
  <c r="Z258" i="31"/>
  <c r="Y258" i="31"/>
  <c r="X258" i="31"/>
  <c r="V258" i="31"/>
  <c r="AB258" i="31" s="1"/>
  <c r="A258" i="31"/>
  <c r="B258" i="31" s="1"/>
  <c r="AL257" i="31"/>
  <c r="AG257" i="31"/>
  <c r="AF257" i="31"/>
  <c r="Z257" i="31"/>
  <c r="Y257" i="31"/>
  <c r="X257" i="31"/>
  <c r="V257" i="31"/>
  <c r="A257" i="31"/>
  <c r="B257" i="31" s="1"/>
  <c r="AL256" i="31"/>
  <c r="AG256" i="31"/>
  <c r="AF256" i="31"/>
  <c r="Z256" i="31"/>
  <c r="Y256" i="31"/>
  <c r="X256" i="31"/>
  <c r="V256" i="31"/>
  <c r="AB256" i="31" s="1"/>
  <c r="A256" i="31"/>
  <c r="B256" i="31" s="1"/>
  <c r="E256" i="31" s="1"/>
  <c r="AL255" i="31"/>
  <c r="AG255" i="31"/>
  <c r="AF255" i="31"/>
  <c r="Z255" i="31"/>
  <c r="Y255" i="31"/>
  <c r="X255" i="31"/>
  <c r="V255" i="31"/>
  <c r="A255" i="31"/>
  <c r="B255" i="31" s="1"/>
  <c r="AL254" i="31"/>
  <c r="AG254" i="31"/>
  <c r="AF254" i="31"/>
  <c r="Z254" i="31"/>
  <c r="Y254" i="31"/>
  <c r="X254" i="31"/>
  <c r="V254" i="31"/>
  <c r="W254" i="31" s="1"/>
  <c r="A254" i="31"/>
  <c r="B254" i="31" s="1"/>
  <c r="AL253" i="31"/>
  <c r="AG253" i="31"/>
  <c r="AF253" i="31"/>
  <c r="Z253" i="31"/>
  <c r="Y253" i="31"/>
  <c r="X253" i="31"/>
  <c r="V253" i="31"/>
  <c r="A253" i="31"/>
  <c r="B253" i="31" s="1"/>
  <c r="C253" i="31" s="1"/>
  <c r="AL252" i="31"/>
  <c r="AG252" i="31"/>
  <c r="AF252" i="31"/>
  <c r="Z252" i="31"/>
  <c r="Y252" i="31"/>
  <c r="X252" i="31"/>
  <c r="V252" i="31"/>
  <c r="A252" i="31"/>
  <c r="B252" i="31" s="1"/>
  <c r="E252" i="31" s="1"/>
  <c r="AL251" i="31"/>
  <c r="AG251" i="31"/>
  <c r="AF251" i="31"/>
  <c r="Z251" i="31"/>
  <c r="Y251" i="31"/>
  <c r="X251" i="31"/>
  <c r="V251" i="31"/>
  <c r="W251" i="31" s="1"/>
  <c r="A251" i="31"/>
  <c r="B251" i="31" s="1"/>
  <c r="E251" i="31" s="1"/>
  <c r="AL250" i="31"/>
  <c r="AG250" i="31"/>
  <c r="AF250" i="31"/>
  <c r="Z250" i="31"/>
  <c r="Y250" i="31"/>
  <c r="X250" i="31"/>
  <c r="V250" i="31"/>
  <c r="A250" i="31"/>
  <c r="B250" i="31" s="1"/>
  <c r="G250" i="31" s="1"/>
  <c r="AL249" i="31"/>
  <c r="AG249" i="31"/>
  <c r="AF249" i="31"/>
  <c r="Z249" i="31"/>
  <c r="Y249" i="31"/>
  <c r="X249" i="31"/>
  <c r="V249" i="31"/>
  <c r="A249" i="31"/>
  <c r="B249" i="31" s="1"/>
  <c r="AL248" i="31"/>
  <c r="AG248" i="31"/>
  <c r="AF248" i="31"/>
  <c r="Z248" i="31"/>
  <c r="Y248" i="31"/>
  <c r="X248" i="31"/>
  <c r="V248" i="31"/>
  <c r="A248" i="31"/>
  <c r="B248" i="31" s="1"/>
  <c r="E248" i="31" s="1"/>
  <c r="AL247" i="31"/>
  <c r="AG247" i="31"/>
  <c r="AF247" i="31"/>
  <c r="Z247" i="31"/>
  <c r="Y247" i="31"/>
  <c r="X247" i="31"/>
  <c r="V247" i="31"/>
  <c r="A247" i="31"/>
  <c r="B247" i="31" s="1"/>
  <c r="F247" i="31" s="1"/>
  <c r="AL246" i="31"/>
  <c r="AG246" i="31"/>
  <c r="AF246" i="31"/>
  <c r="Z246" i="31"/>
  <c r="Y246" i="31"/>
  <c r="X246" i="31"/>
  <c r="V246" i="31"/>
  <c r="AB246" i="31" s="1"/>
  <c r="A246" i="31"/>
  <c r="B246" i="31" s="1"/>
  <c r="F246" i="31" s="1"/>
  <c r="AL245" i="31"/>
  <c r="AG245" i="31"/>
  <c r="AF245" i="31"/>
  <c r="Z245" i="31"/>
  <c r="Y245" i="31"/>
  <c r="X245" i="31"/>
  <c r="V245" i="31"/>
  <c r="A245" i="31"/>
  <c r="B245" i="31" s="1"/>
  <c r="G245" i="31" s="1"/>
  <c r="AL244" i="31"/>
  <c r="AG244" i="31"/>
  <c r="AF244" i="31"/>
  <c r="Z244" i="31"/>
  <c r="Y244" i="31"/>
  <c r="X244" i="31"/>
  <c r="V244" i="31"/>
  <c r="A244" i="31"/>
  <c r="B244" i="31" s="1"/>
  <c r="AL243" i="31"/>
  <c r="AG243" i="31"/>
  <c r="AF243" i="31"/>
  <c r="Z243" i="31"/>
  <c r="Y243" i="31"/>
  <c r="X243" i="31"/>
  <c r="V243" i="31"/>
  <c r="AB243" i="31" s="1"/>
  <c r="A243" i="31"/>
  <c r="B243" i="31" s="1"/>
  <c r="AL242" i="31"/>
  <c r="AG242" i="31"/>
  <c r="AF242" i="31"/>
  <c r="Z242" i="31"/>
  <c r="Y242" i="31"/>
  <c r="X242" i="31"/>
  <c r="V242" i="31"/>
  <c r="W242" i="31" s="1"/>
  <c r="A242" i="31"/>
  <c r="B242" i="31" s="1"/>
  <c r="AL241" i="31"/>
  <c r="AG241" i="31"/>
  <c r="AF241" i="31"/>
  <c r="Z241" i="31"/>
  <c r="Y241" i="31"/>
  <c r="X241" i="31"/>
  <c r="V241" i="31"/>
  <c r="AB241" i="31" s="1"/>
  <c r="A241" i="31"/>
  <c r="B241" i="31" s="1"/>
  <c r="E241" i="31" s="1"/>
  <c r="AL240" i="31"/>
  <c r="AG240" i="31"/>
  <c r="AF240" i="31"/>
  <c r="Z240" i="31"/>
  <c r="Y240" i="31"/>
  <c r="X240" i="31"/>
  <c r="V240" i="31"/>
  <c r="A240" i="31"/>
  <c r="B240" i="31" s="1"/>
  <c r="AL239" i="31"/>
  <c r="AG239" i="31"/>
  <c r="AF239" i="31"/>
  <c r="Z239" i="31"/>
  <c r="Y239" i="31"/>
  <c r="X239" i="31"/>
  <c r="V239" i="31"/>
  <c r="A239" i="31"/>
  <c r="B239" i="31" s="1"/>
  <c r="AL238" i="31"/>
  <c r="AG238" i="31"/>
  <c r="AF238" i="31"/>
  <c r="Z238" i="31"/>
  <c r="Y238" i="31"/>
  <c r="X238" i="31"/>
  <c r="V238" i="31"/>
  <c r="A238" i="31"/>
  <c r="B238" i="31" s="1"/>
  <c r="G238" i="31" s="1"/>
  <c r="AL237" i="31"/>
  <c r="AG237" i="31"/>
  <c r="AF237" i="31"/>
  <c r="Z237" i="31"/>
  <c r="Y237" i="31"/>
  <c r="X237" i="31"/>
  <c r="V237" i="31"/>
  <c r="A237" i="31"/>
  <c r="B237" i="31" s="1"/>
  <c r="E237" i="31" s="1"/>
  <c r="AL236" i="31"/>
  <c r="AG236" i="31"/>
  <c r="AF236" i="31"/>
  <c r="Z236" i="31"/>
  <c r="Y236" i="31"/>
  <c r="X236" i="31"/>
  <c r="V236" i="31"/>
  <c r="A236" i="31"/>
  <c r="B236" i="31" s="1"/>
  <c r="AL235" i="31"/>
  <c r="AG235" i="31"/>
  <c r="AF235" i="31"/>
  <c r="Z235" i="31"/>
  <c r="Y235" i="31"/>
  <c r="X235" i="31"/>
  <c r="V235" i="31"/>
  <c r="A235" i="31"/>
  <c r="B235" i="31" s="1"/>
  <c r="AL234" i="31"/>
  <c r="AG234" i="31"/>
  <c r="AF234" i="31"/>
  <c r="Z234" i="31"/>
  <c r="Y234" i="31"/>
  <c r="X234" i="31"/>
  <c r="V234" i="31"/>
  <c r="A234" i="31"/>
  <c r="B234" i="31" s="1"/>
  <c r="AL233" i="31"/>
  <c r="AG233" i="31"/>
  <c r="AF233" i="31"/>
  <c r="Z233" i="31"/>
  <c r="Y233" i="31"/>
  <c r="X233" i="31"/>
  <c r="V233" i="31"/>
  <c r="W233" i="31" s="1"/>
  <c r="A233" i="31"/>
  <c r="B233" i="31" s="1"/>
  <c r="AL232" i="31"/>
  <c r="AG232" i="31"/>
  <c r="AF232" i="31"/>
  <c r="Z232" i="31"/>
  <c r="Y232" i="31"/>
  <c r="X232" i="31"/>
  <c r="V232" i="31"/>
  <c r="A232" i="31"/>
  <c r="B232" i="31" s="1"/>
  <c r="D232" i="31" s="1"/>
  <c r="AL231" i="31"/>
  <c r="AG231" i="31"/>
  <c r="AF231" i="31"/>
  <c r="Z231" i="31"/>
  <c r="Y231" i="31"/>
  <c r="X231" i="31"/>
  <c r="V231" i="31"/>
  <c r="A231" i="31"/>
  <c r="B231" i="31" s="1"/>
  <c r="AL230" i="31"/>
  <c r="AG230" i="31"/>
  <c r="AF230" i="31"/>
  <c r="Z230" i="31"/>
  <c r="Y230" i="31"/>
  <c r="X230" i="31"/>
  <c r="V230" i="31"/>
  <c r="A230" i="31"/>
  <c r="B230" i="31" s="1"/>
  <c r="C230" i="31" s="1"/>
  <c r="AL229" i="31"/>
  <c r="AG229" i="31"/>
  <c r="AF229" i="31"/>
  <c r="Z229" i="31"/>
  <c r="Y229" i="31"/>
  <c r="X229" i="31"/>
  <c r="V229" i="31"/>
  <c r="AB229" i="31" s="1"/>
  <c r="A229" i="31"/>
  <c r="B229" i="31" s="1"/>
  <c r="AL228" i="31"/>
  <c r="AG228" i="31"/>
  <c r="AF228" i="31"/>
  <c r="Z228" i="31"/>
  <c r="Y228" i="31"/>
  <c r="X228" i="31"/>
  <c r="V228" i="31"/>
  <c r="AB228" i="31" s="1"/>
  <c r="A228" i="31"/>
  <c r="B228" i="31" s="1"/>
  <c r="AL227" i="31"/>
  <c r="AG227" i="31"/>
  <c r="AF227" i="31"/>
  <c r="Z227" i="31"/>
  <c r="Y227" i="31"/>
  <c r="X227" i="31"/>
  <c r="V227" i="31"/>
  <c r="A227" i="31"/>
  <c r="B227" i="31" s="1"/>
  <c r="AL226" i="31"/>
  <c r="AG226" i="31"/>
  <c r="AF226" i="31"/>
  <c r="Z226" i="31"/>
  <c r="Y226" i="31"/>
  <c r="X226" i="31"/>
  <c r="V226" i="31"/>
  <c r="A226" i="31"/>
  <c r="B226" i="31" s="1"/>
  <c r="AL225" i="31"/>
  <c r="AG225" i="31"/>
  <c r="AF225" i="31"/>
  <c r="Z225" i="31"/>
  <c r="Y225" i="31"/>
  <c r="X225" i="31"/>
  <c r="V225" i="31"/>
  <c r="W225" i="31" s="1"/>
  <c r="A225" i="31"/>
  <c r="B225" i="31" s="1"/>
  <c r="AL224" i="31"/>
  <c r="AG224" i="31"/>
  <c r="AF224" i="31"/>
  <c r="Z224" i="31"/>
  <c r="Y224" i="31"/>
  <c r="X224" i="31"/>
  <c r="V224" i="31"/>
  <c r="AB224" i="31" s="1"/>
  <c r="A224" i="31"/>
  <c r="B224" i="31" s="1"/>
  <c r="AL223" i="31"/>
  <c r="AG223" i="31"/>
  <c r="AF223" i="31"/>
  <c r="Z223" i="31"/>
  <c r="Y223" i="31"/>
  <c r="X223" i="31"/>
  <c r="V223" i="31"/>
  <c r="A223" i="31"/>
  <c r="B223" i="31" s="1"/>
  <c r="AL222" i="31"/>
  <c r="AG222" i="31"/>
  <c r="AF222" i="31"/>
  <c r="Z222" i="31"/>
  <c r="Y222" i="31"/>
  <c r="X222" i="31"/>
  <c r="V222" i="31"/>
  <c r="W222" i="31" s="1"/>
  <c r="A222" i="31"/>
  <c r="B222" i="31" s="1"/>
  <c r="E222" i="31" s="1"/>
  <c r="AL221" i="31"/>
  <c r="AG221" i="31"/>
  <c r="AF221" i="31"/>
  <c r="Z221" i="31"/>
  <c r="Y221" i="31"/>
  <c r="X221" i="31"/>
  <c r="V221" i="31"/>
  <c r="AB221" i="31" s="1"/>
  <c r="A221" i="31"/>
  <c r="B221" i="31" s="1"/>
  <c r="AL220" i="31"/>
  <c r="AG220" i="31"/>
  <c r="AF220" i="31"/>
  <c r="Z220" i="31"/>
  <c r="Y220" i="31"/>
  <c r="X220" i="31"/>
  <c r="V220" i="31"/>
  <c r="A220" i="31"/>
  <c r="B220" i="31" s="1"/>
  <c r="AL219" i="31"/>
  <c r="AG219" i="31"/>
  <c r="AF219" i="31"/>
  <c r="Z219" i="31"/>
  <c r="Y219" i="31"/>
  <c r="X219" i="31"/>
  <c r="V219" i="31"/>
  <c r="AB219" i="31" s="1"/>
  <c r="A219" i="31"/>
  <c r="B219" i="31" s="1"/>
  <c r="AL218" i="31"/>
  <c r="AG218" i="31"/>
  <c r="AF218" i="31"/>
  <c r="Z218" i="31"/>
  <c r="Y218" i="31"/>
  <c r="X218" i="31"/>
  <c r="V218" i="31"/>
  <c r="AB218" i="31" s="1"/>
  <c r="A218" i="31"/>
  <c r="B218" i="31" s="1"/>
  <c r="AL217" i="31"/>
  <c r="AG217" i="31"/>
  <c r="AF217" i="31"/>
  <c r="Z217" i="31"/>
  <c r="Y217" i="31"/>
  <c r="X217" i="31"/>
  <c r="V217" i="31"/>
  <c r="A217" i="31"/>
  <c r="B217" i="31" s="1"/>
  <c r="C217" i="31" s="1"/>
  <c r="AL216" i="31"/>
  <c r="AG216" i="31"/>
  <c r="AF216" i="31"/>
  <c r="Z216" i="31"/>
  <c r="Y216" i="31"/>
  <c r="X216" i="31"/>
  <c r="V216" i="31"/>
  <c r="W216" i="31" s="1"/>
  <c r="A216" i="31"/>
  <c r="B216" i="31" s="1"/>
  <c r="AL215" i="31"/>
  <c r="AG215" i="31"/>
  <c r="AF215" i="31"/>
  <c r="Z215" i="31"/>
  <c r="Y215" i="31"/>
  <c r="X215" i="31"/>
  <c r="V215" i="31"/>
  <c r="A215" i="31"/>
  <c r="B215" i="31" s="1"/>
  <c r="F215" i="31" s="1"/>
  <c r="AL214" i="31"/>
  <c r="AG214" i="31"/>
  <c r="AF214" i="31"/>
  <c r="Z214" i="31"/>
  <c r="Y214" i="31"/>
  <c r="X214" i="31"/>
  <c r="V214" i="31"/>
  <c r="W214" i="31" s="1"/>
  <c r="A214" i="31"/>
  <c r="B214" i="31" s="1"/>
  <c r="AL213" i="31"/>
  <c r="AG213" i="31"/>
  <c r="AF213" i="31"/>
  <c r="Z213" i="31"/>
  <c r="Y213" i="31"/>
  <c r="X213" i="31"/>
  <c r="V213" i="31"/>
  <c r="W213" i="31" s="1"/>
  <c r="A213" i="31"/>
  <c r="B213" i="31" s="1"/>
  <c r="AL212" i="31"/>
  <c r="AG212" i="31"/>
  <c r="AF212" i="31"/>
  <c r="Z212" i="31"/>
  <c r="Y212" i="31"/>
  <c r="X212" i="31"/>
  <c r="V212" i="31"/>
  <c r="A212" i="31"/>
  <c r="B212" i="31" s="1"/>
  <c r="C212" i="31" s="1"/>
  <c r="AL211" i="31"/>
  <c r="AG211" i="31"/>
  <c r="AF211" i="31"/>
  <c r="Z211" i="31"/>
  <c r="Y211" i="31"/>
  <c r="X211" i="31"/>
  <c r="V211" i="31"/>
  <c r="AB211" i="31" s="1"/>
  <c r="A211" i="31"/>
  <c r="B211" i="31" s="1"/>
  <c r="AL210" i="31"/>
  <c r="AG210" i="31"/>
  <c r="AF210" i="31"/>
  <c r="Z210" i="31"/>
  <c r="Y210" i="31"/>
  <c r="X210" i="31"/>
  <c r="V210" i="31"/>
  <c r="A210" i="31"/>
  <c r="B210" i="31" s="1"/>
  <c r="AL209" i="31"/>
  <c r="AG209" i="31"/>
  <c r="AF209" i="31"/>
  <c r="Z209" i="31"/>
  <c r="Y209" i="31"/>
  <c r="X209" i="31"/>
  <c r="V209" i="31"/>
  <c r="W209" i="31" s="1"/>
  <c r="A209" i="31"/>
  <c r="B209" i="31" s="1"/>
  <c r="AL208" i="31"/>
  <c r="AG208" i="31"/>
  <c r="AF208" i="31"/>
  <c r="Z208" i="31"/>
  <c r="Y208" i="31"/>
  <c r="X208" i="31"/>
  <c r="V208" i="31"/>
  <c r="W208" i="31" s="1"/>
  <c r="A208" i="31"/>
  <c r="B208" i="31" s="1"/>
  <c r="E208" i="31" s="1"/>
  <c r="BG207" i="31"/>
  <c r="AL207" i="31"/>
  <c r="AG207" i="31"/>
  <c r="AF207" i="31"/>
  <c r="Z207" i="31"/>
  <c r="Y207" i="31"/>
  <c r="X207" i="31"/>
  <c r="V207" i="31"/>
  <c r="AB207" i="31" s="1"/>
  <c r="A207" i="31"/>
  <c r="B207" i="31" s="1"/>
  <c r="AL206" i="31"/>
  <c r="AG206" i="31"/>
  <c r="AF206" i="31"/>
  <c r="Z206" i="31"/>
  <c r="Y206" i="31"/>
  <c r="X206" i="31"/>
  <c r="V206" i="31"/>
  <c r="A206" i="31"/>
  <c r="B206" i="31" s="1"/>
  <c r="AL205" i="31"/>
  <c r="AG205" i="31"/>
  <c r="AF205" i="31"/>
  <c r="Z205" i="31"/>
  <c r="Y205" i="31"/>
  <c r="X205" i="31"/>
  <c r="V205" i="31"/>
  <c r="A205" i="31"/>
  <c r="B205" i="31" s="1"/>
  <c r="AL204" i="31"/>
  <c r="AG204" i="31"/>
  <c r="AF204" i="31"/>
  <c r="Z204" i="31"/>
  <c r="Y204" i="31"/>
  <c r="X204" i="31"/>
  <c r="V204" i="31"/>
  <c r="AB204" i="31" s="1"/>
  <c r="A204" i="31"/>
  <c r="B204" i="31" s="1"/>
  <c r="G204" i="31" s="1"/>
  <c r="AL203" i="31"/>
  <c r="AG203" i="31"/>
  <c r="AF203" i="31"/>
  <c r="Z203" i="31"/>
  <c r="Y203" i="31"/>
  <c r="X203" i="31"/>
  <c r="V203" i="31"/>
  <c r="AB203" i="31" s="1"/>
  <c r="A203" i="31"/>
  <c r="B203" i="31" s="1"/>
  <c r="AL202" i="31"/>
  <c r="AG202" i="31"/>
  <c r="AF202" i="31"/>
  <c r="Z202" i="31"/>
  <c r="Y202" i="31"/>
  <c r="X202" i="31"/>
  <c r="V202" i="31"/>
  <c r="A202" i="31"/>
  <c r="B202" i="31" s="1"/>
  <c r="AL201" i="31"/>
  <c r="AG201" i="31"/>
  <c r="AF201" i="31"/>
  <c r="Z201" i="31"/>
  <c r="Y201" i="31"/>
  <c r="X201" i="31"/>
  <c r="V201" i="31"/>
  <c r="A201" i="31"/>
  <c r="B201" i="31" s="1"/>
  <c r="AL200" i="31"/>
  <c r="AG200" i="31"/>
  <c r="AF200" i="31"/>
  <c r="Z200" i="31"/>
  <c r="Y200" i="31"/>
  <c r="X200" i="31"/>
  <c r="V200" i="31"/>
  <c r="A200" i="31"/>
  <c r="B200" i="31" s="1"/>
  <c r="BJ199" i="31"/>
  <c r="AL199" i="31"/>
  <c r="AG199" i="31"/>
  <c r="AF199" i="31"/>
  <c r="Z199" i="31"/>
  <c r="Y199" i="31"/>
  <c r="X199" i="31"/>
  <c r="V199" i="31"/>
  <c r="A199" i="31"/>
  <c r="B199" i="31" s="1"/>
  <c r="E199" i="31" s="1"/>
  <c r="AL198" i="31"/>
  <c r="AG198" i="31"/>
  <c r="AF198" i="31"/>
  <c r="Z198" i="31"/>
  <c r="Y198" i="31"/>
  <c r="X198" i="31"/>
  <c r="V198" i="31"/>
  <c r="A198" i="31"/>
  <c r="B198" i="31" s="1"/>
  <c r="AL197" i="31"/>
  <c r="AG197" i="31"/>
  <c r="AF197" i="31"/>
  <c r="Z197" i="31"/>
  <c r="Y197" i="31"/>
  <c r="X197" i="31"/>
  <c r="V197" i="31"/>
  <c r="A197" i="31"/>
  <c r="B197" i="31" s="1"/>
  <c r="AL196" i="31"/>
  <c r="AG196" i="31"/>
  <c r="AF196" i="31"/>
  <c r="Z196" i="31"/>
  <c r="Y196" i="31"/>
  <c r="X196" i="31"/>
  <c r="V196" i="31"/>
  <c r="A196" i="31"/>
  <c r="B196" i="31" s="1"/>
  <c r="AL195" i="31"/>
  <c r="AG195" i="31"/>
  <c r="AF195" i="31"/>
  <c r="Z195" i="31"/>
  <c r="Y195" i="31"/>
  <c r="X195" i="31"/>
  <c r="V195" i="31"/>
  <c r="W195" i="31" s="1"/>
  <c r="A195" i="31"/>
  <c r="B195" i="31" s="1"/>
  <c r="AL194" i="31"/>
  <c r="AG194" i="31"/>
  <c r="AF194" i="31"/>
  <c r="Z194" i="31"/>
  <c r="Y194" i="31"/>
  <c r="X194" i="31"/>
  <c r="V194" i="31"/>
  <c r="A194" i="31"/>
  <c r="B194" i="31" s="1"/>
  <c r="AL193" i="31"/>
  <c r="AG193" i="31"/>
  <c r="AF193" i="31"/>
  <c r="Z193" i="31"/>
  <c r="Y193" i="31"/>
  <c r="X193" i="31"/>
  <c r="V193" i="31"/>
  <c r="AB193" i="31" s="1"/>
  <c r="A193" i="31"/>
  <c r="B193" i="31" s="1"/>
  <c r="AL192" i="31"/>
  <c r="AG192" i="31"/>
  <c r="AF192" i="31"/>
  <c r="Z192" i="31"/>
  <c r="Y192" i="31"/>
  <c r="X192" i="31"/>
  <c r="V192" i="31"/>
  <c r="A192" i="31"/>
  <c r="B192" i="31" s="1"/>
  <c r="AL191" i="31"/>
  <c r="AG191" i="31"/>
  <c r="AF191" i="31"/>
  <c r="Z191" i="31"/>
  <c r="Y191" i="31"/>
  <c r="X191" i="31"/>
  <c r="V191" i="31"/>
  <c r="A191" i="31"/>
  <c r="B191" i="31" s="1"/>
  <c r="F191" i="31" s="1"/>
  <c r="AL190" i="31"/>
  <c r="AG190" i="31"/>
  <c r="AF190" i="31"/>
  <c r="Z190" i="31"/>
  <c r="Y190" i="31"/>
  <c r="X190" i="31"/>
  <c r="V190" i="31"/>
  <c r="W190" i="31" s="1"/>
  <c r="A190" i="31"/>
  <c r="B190" i="31" s="1"/>
  <c r="AL189" i="31"/>
  <c r="AG189" i="31"/>
  <c r="AF189" i="31"/>
  <c r="Z189" i="31"/>
  <c r="Y189" i="31"/>
  <c r="X189" i="31"/>
  <c r="V189" i="31"/>
  <c r="A189" i="31"/>
  <c r="B189" i="31" s="1"/>
  <c r="G189" i="31" s="1"/>
  <c r="BH188" i="31"/>
  <c r="BF188" i="31" s="1"/>
  <c r="AL188" i="31"/>
  <c r="AG188" i="31"/>
  <c r="AF188" i="31"/>
  <c r="Z188" i="31"/>
  <c r="Y188" i="31"/>
  <c r="X188" i="31"/>
  <c r="V188" i="31"/>
  <c r="W188" i="31" s="1"/>
  <c r="A188" i="31"/>
  <c r="B188" i="31" s="1"/>
  <c r="AL187" i="31"/>
  <c r="AG187" i="31"/>
  <c r="AF187" i="31"/>
  <c r="Z187" i="31"/>
  <c r="Y187" i="31"/>
  <c r="X187" i="31"/>
  <c r="V187" i="31"/>
  <c r="A187" i="31"/>
  <c r="B187" i="31" s="1"/>
  <c r="BJ186" i="31"/>
  <c r="AL186" i="31"/>
  <c r="AG186" i="31"/>
  <c r="AF186" i="31"/>
  <c r="Z186" i="31"/>
  <c r="Y186" i="31"/>
  <c r="X186" i="31"/>
  <c r="V186" i="31"/>
  <c r="AB186" i="31" s="1"/>
  <c r="A186" i="31"/>
  <c r="B186" i="31" s="1"/>
  <c r="E186" i="31" s="1"/>
  <c r="AL185" i="31"/>
  <c r="AG185" i="31"/>
  <c r="AF185" i="31"/>
  <c r="Z185" i="31"/>
  <c r="Y185" i="31"/>
  <c r="X185" i="31"/>
  <c r="V185" i="31"/>
  <c r="W185" i="31" s="1"/>
  <c r="A185" i="31"/>
  <c r="B185" i="31" s="1"/>
  <c r="AL184" i="31"/>
  <c r="AG184" i="31"/>
  <c r="AF184" i="31"/>
  <c r="Z184" i="31"/>
  <c r="Y184" i="31"/>
  <c r="X184" i="31"/>
  <c r="V184" i="31"/>
  <c r="W184" i="31" s="1"/>
  <c r="A184" i="31"/>
  <c r="B184" i="31" s="1"/>
  <c r="E184" i="31" s="1"/>
  <c r="AL183" i="31"/>
  <c r="AG183" i="31"/>
  <c r="AF183" i="31"/>
  <c r="Z183" i="31"/>
  <c r="Y183" i="31"/>
  <c r="X183" i="31"/>
  <c r="V183" i="31"/>
  <c r="A183" i="31"/>
  <c r="B183" i="31" s="1"/>
  <c r="G183" i="31" s="1"/>
  <c r="BG182" i="31"/>
  <c r="AL182" i="31"/>
  <c r="AG182" i="31"/>
  <c r="AF182" i="31"/>
  <c r="Z182" i="31"/>
  <c r="Y182" i="31"/>
  <c r="X182" i="31"/>
  <c r="V182" i="31"/>
  <c r="A182" i="31"/>
  <c r="B182" i="31" s="1"/>
  <c r="BL181" i="31"/>
  <c r="BL186" i="31" s="1"/>
  <c r="BI181" i="31"/>
  <c r="BH181" i="31"/>
  <c r="AL181" i="31"/>
  <c r="AG181" i="31"/>
  <c r="AF181" i="31"/>
  <c r="Z181" i="31"/>
  <c r="Y181" i="31"/>
  <c r="X181" i="31"/>
  <c r="V181" i="31"/>
  <c r="AB181" i="31" s="1"/>
  <c r="A181" i="31"/>
  <c r="B181" i="31" s="1"/>
  <c r="AL180" i="31"/>
  <c r="AG180" i="31"/>
  <c r="AF180" i="31"/>
  <c r="Z180" i="31"/>
  <c r="Y180" i="31"/>
  <c r="X180" i="31"/>
  <c r="V180" i="31"/>
  <c r="A180" i="31"/>
  <c r="B180" i="31" s="1"/>
  <c r="F180" i="31" s="1"/>
  <c r="AL179" i="31"/>
  <c r="AG179" i="31"/>
  <c r="AF179" i="31"/>
  <c r="Z179" i="31"/>
  <c r="Y179" i="31"/>
  <c r="X179" i="31"/>
  <c r="V179" i="31"/>
  <c r="AB179" i="31" s="1"/>
  <c r="A179" i="31"/>
  <c r="B179" i="31" s="1"/>
  <c r="G179" i="31" s="1"/>
  <c r="AL178" i="31"/>
  <c r="AG178" i="31"/>
  <c r="AF178" i="31"/>
  <c r="Z178" i="31"/>
  <c r="Y178" i="31"/>
  <c r="X178" i="31"/>
  <c r="V178" i="31"/>
  <c r="A178" i="31"/>
  <c r="B178" i="31" s="1"/>
  <c r="E178" i="31" s="1"/>
  <c r="AL177" i="31"/>
  <c r="AG177" i="31"/>
  <c r="AF177" i="31"/>
  <c r="Z177" i="31"/>
  <c r="Y177" i="31"/>
  <c r="X177" i="31"/>
  <c r="V177" i="31"/>
  <c r="A177" i="31"/>
  <c r="B177" i="31" s="1"/>
  <c r="AL176" i="31"/>
  <c r="AG176" i="31"/>
  <c r="AF176" i="31"/>
  <c r="Z176" i="31"/>
  <c r="Y176" i="31"/>
  <c r="X176" i="31"/>
  <c r="V176" i="31"/>
  <c r="AB176" i="31" s="1"/>
  <c r="A176" i="31"/>
  <c r="B176" i="31" s="1"/>
  <c r="G176" i="31" s="1"/>
  <c r="BG175" i="31"/>
  <c r="AL175" i="31"/>
  <c r="AG175" i="31"/>
  <c r="AF175" i="31"/>
  <c r="Z175" i="31"/>
  <c r="Y175" i="31"/>
  <c r="X175" i="31"/>
  <c r="V175" i="31"/>
  <c r="A175" i="31"/>
  <c r="B175" i="31" s="1"/>
  <c r="G175" i="31" s="1"/>
  <c r="AL174" i="31"/>
  <c r="AG174" i="31"/>
  <c r="AF174" i="31"/>
  <c r="Z174" i="31"/>
  <c r="Y174" i="31"/>
  <c r="X174" i="31"/>
  <c r="V174" i="31"/>
  <c r="W174" i="31" s="1"/>
  <c r="A174" i="31"/>
  <c r="B174" i="31" s="1"/>
  <c r="G174" i="31" s="1"/>
  <c r="AL173" i="31"/>
  <c r="AG173" i="31"/>
  <c r="AF173" i="31"/>
  <c r="Z173" i="31"/>
  <c r="Y173" i="31"/>
  <c r="X173" i="31"/>
  <c r="V173" i="31"/>
  <c r="W173" i="31" s="1"/>
  <c r="A173" i="31"/>
  <c r="B173" i="31" s="1"/>
  <c r="AL172" i="31"/>
  <c r="AG172" i="31"/>
  <c r="AF172" i="31"/>
  <c r="Z172" i="31"/>
  <c r="Y172" i="31"/>
  <c r="X172" i="31"/>
  <c r="V172" i="31"/>
  <c r="AB172" i="31" s="1"/>
  <c r="A172" i="31"/>
  <c r="B172" i="31" s="1"/>
  <c r="E172" i="31" s="1"/>
  <c r="AL171" i="31"/>
  <c r="AG171" i="31"/>
  <c r="AF171" i="31"/>
  <c r="Z171" i="31"/>
  <c r="Y171" i="31"/>
  <c r="X171" i="31"/>
  <c r="V171" i="31"/>
  <c r="AB171" i="31" s="1"/>
  <c r="A171" i="31"/>
  <c r="B171" i="31" s="1"/>
  <c r="AL170" i="31"/>
  <c r="AG170" i="31"/>
  <c r="AF170" i="31"/>
  <c r="Z170" i="31"/>
  <c r="Y170" i="31"/>
  <c r="X170" i="31"/>
  <c r="V170" i="31"/>
  <c r="W170" i="31" s="1"/>
  <c r="A170" i="31"/>
  <c r="B170" i="31" s="1"/>
  <c r="AL169" i="31"/>
  <c r="AG169" i="31"/>
  <c r="AF169" i="31"/>
  <c r="Z169" i="31"/>
  <c r="Y169" i="31"/>
  <c r="X169" i="31"/>
  <c r="V169" i="31"/>
  <c r="AB169" i="31" s="1"/>
  <c r="A169" i="31"/>
  <c r="B169" i="31" s="1"/>
  <c r="AL168" i="31"/>
  <c r="AG168" i="31"/>
  <c r="AF168" i="31"/>
  <c r="Z168" i="31"/>
  <c r="Y168" i="31"/>
  <c r="X168" i="31"/>
  <c r="V168" i="31"/>
  <c r="A168" i="31"/>
  <c r="B168" i="31" s="1"/>
  <c r="G168" i="31" s="1"/>
  <c r="AL167" i="31"/>
  <c r="AG167" i="31"/>
  <c r="AF167" i="31"/>
  <c r="Z167" i="31"/>
  <c r="Y167" i="31"/>
  <c r="X167" i="31"/>
  <c r="V167" i="31"/>
  <c r="W167" i="31" s="1"/>
  <c r="A167" i="31"/>
  <c r="B167" i="31" s="1"/>
  <c r="AL166" i="31"/>
  <c r="AG166" i="31"/>
  <c r="AF166" i="31"/>
  <c r="Z166" i="31"/>
  <c r="Y166" i="31"/>
  <c r="X166" i="31"/>
  <c r="V166" i="31"/>
  <c r="AB166" i="31" s="1"/>
  <c r="A166" i="31"/>
  <c r="B166" i="31" s="1"/>
  <c r="C166" i="31" s="1"/>
  <c r="AL165" i="31"/>
  <c r="AG165" i="31"/>
  <c r="AF165" i="31"/>
  <c r="Z165" i="31"/>
  <c r="Y165" i="31"/>
  <c r="X165" i="31"/>
  <c r="V165" i="31"/>
  <c r="A165" i="31"/>
  <c r="B165" i="31" s="1"/>
  <c r="AL164" i="31"/>
  <c r="AG164" i="31"/>
  <c r="AF164" i="31"/>
  <c r="Z164" i="31"/>
  <c r="Y164" i="31"/>
  <c r="X164" i="31"/>
  <c r="V164" i="31"/>
  <c r="AB164" i="31" s="1"/>
  <c r="A164" i="31"/>
  <c r="B164" i="31" s="1"/>
  <c r="AL163" i="31"/>
  <c r="AG163" i="31"/>
  <c r="AF163" i="31"/>
  <c r="Z163" i="31"/>
  <c r="Y163" i="31"/>
  <c r="X163" i="31"/>
  <c r="V163" i="31"/>
  <c r="W163" i="31" s="1"/>
  <c r="A163" i="31"/>
  <c r="B163" i="31" s="1"/>
  <c r="AL162" i="31"/>
  <c r="AG162" i="31"/>
  <c r="AF162" i="31"/>
  <c r="Z162" i="31"/>
  <c r="Y162" i="31"/>
  <c r="X162" i="31"/>
  <c r="V162" i="31"/>
  <c r="W162" i="31" s="1"/>
  <c r="A162" i="31"/>
  <c r="B162" i="31" s="1"/>
  <c r="AL161" i="31"/>
  <c r="AG161" i="31"/>
  <c r="AF161" i="31"/>
  <c r="Z161" i="31"/>
  <c r="Y161" i="31"/>
  <c r="X161" i="31"/>
  <c r="V161" i="31"/>
  <c r="A161" i="31"/>
  <c r="B161" i="31" s="1"/>
  <c r="AL160" i="31"/>
  <c r="AG160" i="31"/>
  <c r="AF160" i="31"/>
  <c r="Z160" i="31"/>
  <c r="Y160" i="31"/>
  <c r="X160" i="31"/>
  <c r="V160" i="31"/>
  <c r="AB160" i="31" s="1"/>
  <c r="A160" i="31"/>
  <c r="B160" i="31" s="1"/>
  <c r="AL159" i="31"/>
  <c r="AG159" i="31"/>
  <c r="AF159" i="31"/>
  <c r="Z159" i="31"/>
  <c r="Y159" i="31"/>
  <c r="X159" i="31"/>
  <c r="V159" i="31"/>
  <c r="AB159" i="31" s="1"/>
  <c r="A159" i="31"/>
  <c r="B159" i="31" s="1"/>
  <c r="AL158" i="31"/>
  <c r="AG158" i="31"/>
  <c r="AF158" i="31"/>
  <c r="Z158" i="31"/>
  <c r="Y158" i="31"/>
  <c r="X158" i="31"/>
  <c r="V158" i="31"/>
  <c r="A158" i="31"/>
  <c r="B158" i="31" s="1"/>
  <c r="AL157" i="31"/>
  <c r="AG157" i="31"/>
  <c r="AF157" i="31"/>
  <c r="Z157" i="31"/>
  <c r="Y157" i="31"/>
  <c r="X157" i="31"/>
  <c r="V157" i="31"/>
  <c r="A157" i="31"/>
  <c r="B157" i="31" s="1"/>
  <c r="D157" i="31" s="1"/>
  <c r="AL156" i="31"/>
  <c r="AG156" i="31"/>
  <c r="AF156" i="31"/>
  <c r="Z156" i="31"/>
  <c r="Y156" i="31"/>
  <c r="X156" i="31"/>
  <c r="V156" i="31"/>
  <c r="A156" i="31"/>
  <c r="B156" i="31" s="1"/>
  <c r="C156" i="31" s="1"/>
  <c r="AL155" i="31"/>
  <c r="AG155" i="31"/>
  <c r="AF155" i="31"/>
  <c r="Z155" i="31"/>
  <c r="Y155" i="31"/>
  <c r="X155" i="31"/>
  <c r="V155" i="31"/>
  <c r="A155" i="31"/>
  <c r="B155" i="31" s="1"/>
  <c r="BH154" i="31"/>
  <c r="AL154" i="31"/>
  <c r="AG154" i="31"/>
  <c r="AF154" i="31"/>
  <c r="Z154" i="31"/>
  <c r="Y154" i="31"/>
  <c r="X154" i="31"/>
  <c r="V154" i="31"/>
  <c r="AB154" i="31" s="1"/>
  <c r="A154" i="31"/>
  <c r="B154" i="31" s="1"/>
  <c r="AL153" i="31"/>
  <c r="AG153" i="31"/>
  <c r="AF153" i="31"/>
  <c r="Z153" i="31"/>
  <c r="Y153" i="31"/>
  <c r="X153" i="31"/>
  <c r="V153" i="31"/>
  <c r="A153" i="31"/>
  <c r="B153" i="31" s="1"/>
  <c r="BH152" i="31"/>
  <c r="AL152" i="31"/>
  <c r="AG152" i="31"/>
  <c r="AF152" i="31"/>
  <c r="Z152" i="31"/>
  <c r="Y152" i="31"/>
  <c r="X152" i="31"/>
  <c r="V152" i="31"/>
  <c r="AB152" i="31" s="1"/>
  <c r="A152" i="31"/>
  <c r="B152" i="31" s="1"/>
  <c r="E152" i="31" s="1"/>
  <c r="AL151" i="31"/>
  <c r="AG151" i="31"/>
  <c r="AF151" i="31"/>
  <c r="Z151" i="31"/>
  <c r="Y151" i="31"/>
  <c r="X151" i="31"/>
  <c r="V151" i="31"/>
  <c r="A151" i="31"/>
  <c r="B151" i="31" s="1"/>
  <c r="C151" i="31" s="1"/>
  <c r="AL150" i="31"/>
  <c r="AG150" i="31"/>
  <c r="AF150" i="31"/>
  <c r="Z150" i="31"/>
  <c r="Y150" i="31"/>
  <c r="X150" i="31"/>
  <c r="V150" i="31"/>
  <c r="A150" i="31"/>
  <c r="B150" i="31" s="1"/>
  <c r="AL149" i="31"/>
  <c r="AG149" i="31"/>
  <c r="AF149" i="31"/>
  <c r="Z149" i="31"/>
  <c r="Y149" i="31"/>
  <c r="X149" i="31"/>
  <c r="V149" i="31"/>
  <c r="W149" i="31" s="1"/>
  <c r="A149" i="31"/>
  <c r="B149" i="31" s="1"/>
  <c r="AL148" i="31"/>
  <c r="AG148" i="31"/>
  <c r="AF148" i="31"/>
  <c r="Z148" i="31"/>
  <c r="Y148" i="31"/>
  <c r="X148" i="31"/>
  <c r="V148" i="31"/>
  <c r="A148" i="31"/>
  <c r="B148" i="31" s="1"/>
  <c r="F148" i="31" s="1"/>
  <c r="AL147" i="31"/>
  <c r="AG147" i="31"/>
  <c r="AF147" i="31"/>
  <c r="Z147" i="31"/>
  <c r="Y147" i="31"/>
  <c r="X147" i="31"/>
  <c r="V147" i="31"/>
  <c r="A147" i="31"/>
  <c r="B147" i="31" s="1"/>
  <c r="AL146" i="31"/>
  <c r="AG146" i="31"/>
  <c r="AF146" i="31"/>
  <c r="Z146" i="31"/>
  <c r="Y146" i="31"/>
  <c r="X146" i="31"/>
  <c r="V146" i="31"/>
  <c r="AB146" i="31" s="1"/>
  <c r="A146" i="31"/>
  <c r="B146" i="31" s="1"/>
  <c r="C146" i="31" s="1"/>
  <c r="AL145" i="31"/>
  <c r="AG145" i="31"/>
  <c r="AF145" i="31"/>
  <c r="Z145" i="31"/>
  <c r="Y145" i="31"/>
  <c r="X145" i="31"/>
  <c r="V145" i="31"/>
  <c r="W145" i="31" s="1"/>
  <c r="A145" i="31"/>
  <c r="B145" i="31" s="1"/>
  <c r="AL144" i="31"/>
  <c r="AG144" i="31"/>
  <c r="AF144" i="31"/>
  <c r="Z144" i="31"/>
  <c r="Y144" i="31"/>
  <c r="X144" i="31"/>
  <c r="V144" i="31"/>
  <c r="AB144" i="31" s="1"/>
  <c r="A144" i="31"/>
  <c r="B144" i="31" s="1"/>
  <c r="AL143" i="31"/>
  <c r="AG143" i="31"/>
  <c r="AF143" i="31"/>
  <c r="Z143" i="31"/>
  <c r="Y143" i="31"/>
  <c r="X143" i="31"/>
  <c r="V143" i="31"/>
  <c r="A143" i="31"/>
  <c r="B143" i="31" s="1"/>
  <c r="AL142" i="31"/>
  <c r="AG142" i="31"/>
  <c r="AF142" i="31"/>
  <c r="Z142" i="31"/>
  <c r="Y142" i="31"/>
  <c r="X142" i="31"/>
  <c r="V142" i="31"/>
  <c r="AB142" i="31" s="1"/>
  <c r="A142" i="31"/>
  <c r="B142" i="31" s="1"/>
  <c r="AL141" i="31"/>
  <c r="AG141" i="31"/>
  <c r="AF141" i="31"/>
  <c r="Z141" i="31"/>
  <c r="Y141" i="31"/>
  <c r="X141" i="31"/>
  <c r="V141" i="31"/>
  <c r="AB141" i="31" s="1"/>
  <c r="A141" i="31"/>
  <c r="B141" i="31" s="1"/>
  <c r="AL140" i="31"/>
  <c r="AG140" i="31"/>
  <c r="AF140" i="31"/>
  <c r="Z140" i="31"/>
  <c r="Y140" i="31"/>
  <c r="X140" i="31"/>
  <c r="V140" i="31"/>
  <c r="W140" i="31" s="1"/>
  <c r="A140" i="31"/>
  <c r="B140" i="31" s="1"/>
  <c r="AL139" i="31"/>
  <c r="AG139" i="31"/>
  <c r="AF139" i="31"/>
  <c r="Z139" i="31"/>
  <c r="Y139" i="31"/>
  <c r="X139" i="31"/>
  <c r="V139" i="31"/>
  <c r="A139" i="31"/>
  <c r="B139" i="31" s="1"/>
  <c r="AL138" i="31"/>
  <c r="AG138" i="31"/>
  <c r="AF138" i="31"/>
  <c r="Z138" i="31"/>
  <c r="Y138" i="31"/>
  <c r="X138" i="31"/>
  <c r="V138" i="31"/>
  <c r="AB138" i="31" s="1"/>
  <c r="A138" i="31"/>
  <c r="B138" i="31" s="1"/>
  <c r="E138" i="31" s="1"/>
  <c r="AL137" i="31"/>
  <c r="AG137" i="31"/>
  <c r="AF137" i="31"/>
  <c r="Z137" i="31"/>
  <c r="Y137" i="31"/>
  <c r="X137" i="31"/>
  <c r="V137" i="31"/>
  <c r="A137" i="31"/>
  <c r="B137" i="31" s="1"/>
  <c r="F137" i="31" s="1"/>
  <c r="AL136" i="31"/>
  <c r="AG136" i="31"/>
  <c r="AF136" i="31"/>
  <c r="Z136" i="31"/>
  <c r="Y136" i="31"/>
  <c r="X136" i="31"/>
  <c r="V136" i="31"/>
  <c r="W136" i="31" s="1"/>
  <c r="A136" i="31"/>
  <c r="B136" i="31" s="1"/>
  <c r="AL135" i="31"/>
  <c r="AG135" i="31"/>
  <c r="AF135" i="31"/>
  <c r="Z135" i="31"/>
  <c r="Y135" i="31"/>
  <c r="X135" i="31"/>
  <c r="V135" i="31"/>
  <c r="A135" i="31"/>
  <c r="B135" i="31" s="1"/>
  <c r="AL134" i="31"/>
  <c r="AG134" i="31"/>
  <c r="AF134" i="31"/>
  <c r="Z134" i="31"/>
  <c r="Y134" i="31"/>
  <c r="X134" i="31"/>
  <c r="V134" i="31"/>
  <c r="AB134" i="31" s="1"/>
  <c r="A134" i="31"/>
  <c r="B134" i="31" s="1"/>
  <c r="AL133" i="31"/>
  <c r="AG133" i="31"/>
  <c r="AF133" i="31"/>
  <c r="Z133" i="31"/>
  <c r="Y133" i="31"/>
  <c r="X133" i="31"/>
  <c r="V133" i="31"/>
  <c r="A133" i="31"/>
  <c r="B133" i="31" s="1"/>
  <c r="AL132" i="31"/>
  <c r="AG132" i="31"/>
  <c r="AF132" i="31"/>
  <c r="Z132" i="31"/>
  <c r="Y132" i="31"/>
  <c r="X132" i="31"/>
  <c r="V132" i="31"/>
  <c r="AB132" i="31" s="1"/>
  <c r="A132" i="31"/>
  <c r="B132" i="31" s="1"/>
  <c r="AL131" i="31"/>
  <c r="AG131" i="31"/>
  <c r="AF131" i="31"/>
  <c r="Z131" i="31"/>
  <c r="Y131" i="31"/>
  <c r="X131" i="31"/>
  <c r="V131" i="31"/>
  <c r="W131" i="31" s="1"/>
  <c r="A131" i="31"/>
  <c r="B131" i="31" s="1"/>
  <c r="AL130" i="31"/>
  <c r="AG130" i="31"/>
  <c r="AF130" i="31"/>
  <c r="Z130" i="31"/>
  <c r="Y130" i="31"/>
  <c r="X130" i="31"/>
  <c r="V130" i="31"/>
  <c r="AB130" i="31" s="1"/>
  <c r="A130" i="31"/>
  <c r="B130" i="31" s="1"/>
  <c r="AL129" i="31"/>
  <c r="AG129" i="31"/>
  <c r="AF129" i="31"/>
  <c r="Z129" i="31"/>
  <c r="Y129" i="31"/>
  <c r="X129" i="31"/>
  <c r="V129" i="31"/>
  <c r="AB129" i="31" s="1"/>
  <c r="A129" i="31"/>
  <c r="B129" i="31" s="1"/>
  <c r="AL128" i="31"/>
  <c r="AG128" i="31"/>
  <c r="AF128" i="31"/>
  <c r="Z128" i="31"/>
  <c r="Y128" i="31"/>
  <c r="X128" i="31"/>
  <c r="V128" i="31"/>
  <c r="A128" i="31"/>
  <c r="B128" i="31" s="1"/>
  <c r="AL127" i="31"/>
  <c r="AG127" i="31"/>
  <c r="AF127" i="31"/>
  <c r="Z127" i="31"/>
  <c r="Y127" i="31"/>
  <c r="X127" i="31"/>
  <c r="V127" i="31"/>
  <c r="A127" i="31"/>
  <c r="B127" i="31" s="1"/>
  <c r="G127" i="31" s="1"/>
  <c r="AL126" i="31"/>
  <c r="AG126" i="31"/>
  <c r="AF126" i="31"/>
  <c r="Z126" i="31"/>
  <c r="Y126" i="31"/>
  <c r="X126" i="31"/>
  <c r="V126" i="31"/>
  <c r="A126" i="31"/>
  <c r="B126" i="31" s="1"/>
  <c r="F126" i="31" s="1"/>
  <c r="AL125" i="31"/>
  <c r="AG125" i="31"/>
  <c r="AF125" i="31"/>
  <c r="Z125" i="31"/>
  <c r="Y125" i="31"/>
  <c r="X125" i="31"/>
  <c r="V125" i="31"/>
  <c r="A125" i="31"/>
  <c r="B125" i="31" s="1"/>
  <c r="C125" i="31" s="1"/>
  <c r="AL124" i="31"/>
  <c r="AG124" i="31"/>
  <c r="AF124" i="31"/>
  <c r="Z124" i="31"/>
  <c r="Y124" i="31"/>
  <c r="X124" i="31"/>
  <c r="V124" i="31"/>
  <c r="A124" i="31"/>
  <c r="B124" i="31" s="1"/>
  <c r="AL123" i="31"/>
  <c r="AG123" i="31"/>
  <c r="AF123" i="31"/>
  <c r="Z123" i="31"/>
  <c r="Y123" i="31"/>
  <c r="X123" i="31"/>
  <c r="V123" i="31"/>
  <c r="AB123" i="31" s="1"/>
  <c r="A123" i="31"/>
  <c r="B123" i="31" s="1"/>
  <c r="BD122" i="31"/>
  <c r="BC122" i="31"/>
  <c r="BB122" i="31"/>
  <c r="BA122" i="31"/>
  <c r="AL122" i="31"/>
  <c r="AG122" i="31"/>
  <c r="AF122" i="31"/>
  <c r="Z122" i="31"/>
  <c r="Y122" i="31"/>
  <c r="X122" i="31"/>
  <c r="V122" i="31"/>
  <c r="AB122" i="31" s="1"/>
  <c r="A122" i="31"/>
  <c r="B122" i="31" s="1"/>
  <c r="C122" i="31" s="1"/>
  <c r="AL121" i="31"/>
  <c r="AG121" i="31"/>
  <c r="AF121" i="31"/>
  <c r="Z121" i="31"/>
  <c r="Y121" i="31"/>
  <c r="X121" i="31"/>
  <c r="V121" i="31"/>
  <c r="A121" i="31"/>
  <c r="B121" i="31" s="1"/>
  <c r="D121" i="31" s="1"/>
  <c r="AL120" i="31"/>
  <c r="AG120" i="31"/>
  <c r="AF120" i="31"/>
  <c r="Z120" i="31"/>
  <c r="Y120" i="31"/>
  <c r="X120" i="31"/>
  <c r="V120" i="31"/>
  <c r="A120" i="31"/>
  <c r="B120" i="31" s="1"/>
  <c r="AL119" i="31"/>
  <c r="AG119" i="31"/>
  <c r="AF119" i="31"/>
  <c r="Z119" i="31"/>
  <c r="Y119" i="31"/>
  <c r="X119" i="31"/>
  <c r="V119" i="31"/>
  <c r="A119" i="31"/>
  <c r="B119" i="31" s="1"/>
  <c r="E119" i="31" s="1"/>
  <c r="AL118" i="31"/>
  <c r="AG118" i="31"/>
  <c r="AF118" i="31"/>
  <c r="Z118" i="31"/>
  <c r="Y118" i="31"/>
  <c r="X118" i="31"/>
  <c r="V118" i="31"/>
  <c r="AB118" i="31" s="1"/>
  <c r="A118" i="31"/>
  <c r="B118" i="31" s="1"/>
  <c r="AL117" i="31"/>
  <c r="AG117" i="31"/>
  <c r="AF117" i="31"/>
  <c r="Z117" i="31"/>
  <c r="Y117" i="31"/>
  <c r="X117" i="31"/>
  <c r="V117" i="31"/>
  <c r="A117" i="31"/>
  <c r="B117" i="31" s="1"/>
  <c r="G117" i="31" s="1"/>
  <c r="AL116" i="31"/>
  <c r="AG116" i="31"/>
  <c r="AF116" i="31"/>
  <c r="Z116" i="31"/>
  <c r="Y116" i="31"/>
  <c r="X116" i="31"/>
  <c r="V116" i="31"/>
  <c r="A116" i="31"/>
  <c r="B116" i="31" s="1"/>
  <c r="AL115" i="31"/>
  <c r="AG115" i="31"/>
  <c r="AF115" i="31"/>
  <c r="Z115" i="31"/>
  <c r="Y115" i="31"/>
  <c r="X115" i="31"/>
  <c r="V115" i="31"/>
  <c r="AB115" i="31" s="1"/>
  <c r="A115" i="31"/>
  <c r="B115" i="31" s="1"/>
  <c r="E115" i="31" s="1"/>
  <c r="AL114" i="31"/>
  <c r="AG114" i="31"/>
  <c r="AF114" i="31"/>
  <c r="Z114" i="31"/>
  <c r="Y114" i="31"/>
  <c r="X114" i="31"/>
  <c r="V114" i="31"/>
  <c r="A114" i="31"/>
  <c r="B114" i="31" s="1"/>
  <c r="AL113" i="31"/>
  <c r="AG113" i="31"/>
  <c r="AF113" i="31"/>
  <c r="Z113" i="31"/>
  <c r="Y113" i="31"/>
  <c r="X113" i="31"/>
  <c r="V113" i="31"/>
  <c r="W113" i="31" s="1"/>
  <c r="A113" i="31"/>
  <c r="B113" i="31" s="1"/>
  <c r="AL112" i="31"/>
  <c r="AG112" i="31"/>
  <c r="AF112" i="31"/>
  <c r="Z112" i="31"/>
  <c r="Y112" i="31"/>
  <c r="X112" i="31"/>
  <c r="V112" i="31"/>
  <c r="A112" i="31"/>
  <c r="B112" i="31" s="1"/>
  <c r="AL111" i="31"/>
  <c r="AG111" i="31"/>
  <c r="AF111" i="31"/>
  <c r="Z111" i="31"/>
  <c r="Y111" i="31"/>
  <c r="X111" i="31"/>
  <c r="V111" i="31"/>
  <c r="A111" i="31"/>
  <c r="B111" i="31" s="1"/>
  <c r="AL110" i="31"/>
  <c r="AG110" i="31"/>
  <c r="AF110" i="31"/>
  <c r="Z110" i="31"/>
  <c r="Y110" i="31"/>
  <c r="X110" i="31"/>
  <c r="V110" i="31"/>
  <c r="A110" i="31"/>
  <c r="B110" i="31" s="1"/>
  <c r="AL109" i="31"/>
  <c r="AG109" i="31"/>
  <c r="AF109" i="31"/>
  <c r="Z109" i="31"/>
  <c r="Y109" i="31"/>
  <c r="X109" i="31"/>
  <c r="V109" i="31"/>
  <c r="A109" i="31"/>
  <c r="B109" i="31" s="1"/>
  <c r="AL108" i="31"/>
  <c r="AG108" i="31"/>
  <c r="AF108" i="31"/>
  <c r="Z108" i="31"/>
  <c r="Y108" i="31"/>
  <c r="X108" i="31"/>
  <c r="V108" i="31"/>
  <c r="AB108" i="31" s="1"/>
  <c r="A108" i="31"/>
  <c r="B108" i="31" s="1"/>
  <c r="AL107" i="31"/>
  <c r="AG107" i="31"/>
  <c r="AF107" i="31"/>
  <c r="Z107" i="31"/>
  <c r="Y107" i="31"/>
  <c r="X107" i="31"/>
  <c r="V107" i="31"/>
  <c r="AD107" i="31" s="1"/>
  <c r="A107" i="31"/>
  <c r="B107" i="31" s="1"/>
  <c r="AL106" i="31"/>
  <c r="AG106" i="31"/>
  <c r="AF106" i="31"/>
  <c r="Z106" i="31"/>
  <c r="Y106" i="31"/>
  <c r="X106" i="31"/>
  <c r="V106" i="31"/>
  <c r="AB106" i="31" s="1"/>
  <c r="A106" i="31"/>
  <c r="B106" i="31" s="1"/>
  <c r="E106" i="31" s="1"/>
  <c r="AL105" i="31"/>
  <c r="AG105" i="31"/>
  <c r="AF105" i="31"/>
  <c r="Z105" i="31"/>
  <c r="Y105" i="31"/>
  <c r="X105" i="31"/>
  <c r="V105" i="31"/>
  <c r="AB105" i="31" s="1"/>
  <c r="A105" i="31"/>
  <c r="B105" i="31" s="1"/>
  <c r="E105" i="31" s="1"/>
  <c r="AL104" i="31"/>
  <c r="AG104" i="31"/>
  <c r="AF104" i="31"/>
  <c r="Z104" i="31"/>
  <c r="Y104" i="31"/>
  <c r="X104" i="31"/>
  <c r="V104" i="31"/>
  <c r="A104" i="31"/>
  <c r="B104" i="31" s="1"/>
  <c r="AL103" i="31"/>
  <c r="AG103" i="31"/>
  <c r="AF103" i="31"/>
  <c r="Z103" i="31"/>
  <c r="Y103" i="31"/>
  <c r="X103" i="31"/>
  <c r="V103" i="31"/>
  <c r="A103" i="31"/>
  <c r="B103" i="31" s="1"/>
  <c r="AL102" i="31"/>
  <c r="AG102" i="31"/>
  <c r="AF102" i="31"/>
  <c r="Z102" i="31"/>
  <c r="Y102" i="31"/>
  <c r="X102" i="31"/>
  <c r="V102" i="31"/>
  <c r="A102" i="31"/>
  <c r="B102" i="31" s="1"/>
  <c r="AL101" i="31"/>
  <c r="AG101" i="31"/>
  <c r="AF101" i="31"/>
  <c r="Z101" i="31"/>
  <c r="Y101" i="31"/>
  <c r="X101" i="31"/>
  <c r="V101" i="31"/>
  <c r="A101" i="31"/>
  <c r="B101" i="31" s="1"/>
  <c r="AL100" i="31"/>
  <c r="AG100" i="31"/>
  <c r="AF100" i="31"/>
  <c r="Z100" i="31"/>
  <c r="Y100" i="31"/>
  <c r="X100" i="31"/>
  <c r="V100" i="31"/>
  <c r="A100" i="31"/>
  <c r="B100" i="31" s="1"/>
  <c r="F100" i="31" s="1"/>
  <c r="AL99" i="31"/>
  <c r="AG99" i="31"/>
  <c r="AF99" i="31"/>
  <c r="Z99" i="31"/>
  <c r="Y99" i="31"/>
  <c r="X99" i="31"/>
  <c r="V99" i="31"/>
  <c r="W99" i="31" s="1"/>
  <c r="A99" i="31"/>
  <c r="B99" i="31" s="1"/>
  <c r="G99" i="31" s="1"/>
  <c r="AL98" i="31"/>
  <c r="AG98" i="31"/>
  <c r="AF98" i="31"/>
  <c r="Z98" i="31"/>
  <c r="Y98" i="31"/>
  <c r="X98" i="31"/>
  <c r="V98" i="31"/>
  <c r="A98" i="31"/>
  <c r="B98" i="31" s="1"/>
  <c r="AL97" i="31"/>
  <c r="AG97" i="31"/>
  <c r="AF97" i="31"/>
  <c r="Z97" i="31"/>
  <c r="Y97" i="31"/>
  <c r="X97" i="31"/>
  <c r="V97" i="31"/>
  <c r="A97" i="31"/>
  <c r="B97" i="31" s="1"/>
  <c r="E97" i="31" s="1"/>
  <c r="AL96" i="31"/>
  <c r="AG96" i="31"/>
  <c r="AF96" i="31"/>
  <c r="Z96" i="31"/>
  <c r="Y96" i="31"/>
  <c r="X96" i="31"/>
  <c r="V96" i="31"/>
  <c r="AB96" i="31" s="1"/>
  <c r="A96" i="31"/>
  <c r="B96" i="31" s="1"/>
  <c r="AL95" i="31"/>
  <c r="AG95" i="31"/>
  <c r="AF95" i="31"/>
  <c r="Z95" i="31"/>
  <c r="Y95" i="31"/>
  <c r="X95" i="31"/>
  <c r="V95" i="31"/>
  <c r="A95" i="31"/>
  <c r="B95" i="31" s="1"/>
  <c r="AL94" i="31"/>
  <c r="AG94" i="31"/>
  <c r="AF94" i="31"/>
  <c r="Z94" i="31"/>
  <c r="Y94" i="31"/>
  <c r="X94" i="31"/>
  <c r="V94" i="31"/>
  <c r="AD94" i="31" s="1"/>
  <c r="A94" i="31"/>
  <c r="B94" i="31" s="1"/>
  <c r="D94" i="31" s="1"/>
  <c r="AL93" i="31"/>
  <c r="AG93" i="31"/>
  <c r="AF93" i="31"/>
  <c r="Z93" i="31"/>
  <c r="Y93" i="31"/>
  <c r="X93" i="31"/>
  <c r="V93" i="31"/>
  <c r="AB93" i="31" s="1"/>
  <c r="A93" i="31"/>
  <c r="B93" i="31" s="1"/>
  <c r="C93" i="31" s="1"/>
  <c r="AL92" i="31"/>
  <c r="AG92" i="31"/>
  <c r="AF92" i="31"/>
  <c r="Z92" i="31"/>
  <c r="Y92" i="31"/>
  <c r="X92" i="31"/>
  <c r="V92" i="31"/>
  <c r="A92" i="31"/>
  <c r="B92" i="31" s="1"/>
  <c r="AL91" i="31"/>
  <c r="AI91" i="31"/>
  <c r="AG91" i="31"/>
  <c r="AF91" i="31"/>
  <c r="Z91" i="31"/>
  <c r="Y91" i="31"/>
  <c r="X91" i="31"/>
  <c r="V91" i="31"/>
  <c r="W91" i="31" s="1"/>
  <c r="A91" i="31"/>
  <c r="B91" i="31" s="1"/>
  <c r="AL90" i="31"/>
  <c r="AI90" i="31"/>
  <c r="AG90" i="31"/>
  <c r="AF90" i="31"/>
  <c r="Z90" i="31"/>
  <c r="Y90" i="31"/>
  <c r="X90" i="31"/>
  <c r="V90" i="31"/>
  <c r="W90" i="31" s="1"/>
  <c r="A90" i="31"/>
  <c r="B90" i="31" s="1"/>
  <c r="D90" i="31" s="1"/>
  <c r="AL89" i="31"/>
  <c r="AI89" i="31"/>
  <c r="AG89" i="31"/>
  <c r="AF89" i="31"/>
  <c r="Z89" i="31"/>
  <c r="Y89" i="31"/>
  <c r="X89" i="31"/>
  <c r="V89" i="31"/>
  <c r="AB89" i="31" s="1"/>
  <c r="A89" i="31"/>
  <c r="B89" i="31" s="1"/>
  <c r="E89" i="31" s="1"/>
  <c r="BA88" i="31"/>
  <c r="AL88" i="31"/>
  <c r="AI88" i="31"/>
  <c r="AG88" i="31"/>
  <c r="AF88" i="31"/>
  <c r="Z88" i="31"/>
  <c r="Y88" i="31"/>
  <c r="X88" i="31"/>
  <c r="V88" i="31"/>
  <c r="AD88" i="31" s="1"/>
  <c r="A88" i="31"/>
  <c r="B88" i="31" s="1"/>
  <c r="E88" i="31" s="1"/>
  <c r="AL87" i="31"/>
  <c r="AI87" i="31"/>
  <c r="AG87" i="31"/>
  <c r="AF87" i="31"/>
  <c r="Z87" i="31"/>
  <c r="Y87" i="31"/>
  <c r="X87" i="31"/>
  <c r="V87" i="31"/>
  <c r="A87" i="31"/>
  <c r="B87" i="31" s="1"/>
  <c r="AL86" i="31"/>
  <c r="AI86" i="31"/>
  <c r="AG86" i="31"/>
  <c r="AF86" i="31"/>
  <c r="Z86" i="31"/>
  <c r="Y86" i="31"/>
  <c r="X86" i="31"/>
  <c r="V86" i="31"/>
  <c r="AB86" i="31" s="1"/>
  <c r="A86" i="31"/>
  <c r="B86" i="31" s="1"/>
  <c r="AL85" i="31"/>
  <c r="AI85" i="31"/>
  <c r="AG85" i="31"/>
  <c r="AF85" i="31"/>
  <c r="Z85" i="31"/>
  <c r="Y85" i="31"/>
  <c r="X85" i="31"/>
  <c r="V85" i="31"/>
  <c r="AB85" i="31" s="1"/>
  <c r="A85" i="31"/>
  <c r="B85" i="31" s="1"/>
  <c r="AL84" i="31"/>
  <c r="AI84" i="31"/>
  <c r="AG84" i="31"/>
  <c r="AF84" i="31"/>
  <c r="Z84" i="31"/>
  <c r="Y84" i="31"/>
  <c r="X84" i="31"/>
  <c r="V84" i="31"/>
  <c r="A84" i="31"/>
  <c r="B84" i="31" s="1"/>
  <c r="AL83" i="31"/>
  <c r="AI83" i="31"/>
  <c r="AG83" i="31"/>
  <c r="AF83" i="31"/>
  <c r="Z83" i="31"/>
  <c r="Y83" i="31"/>
  <c r="X83" i="31"/>
  <c r="V83" i="31"/>
  <c r="W83" i="31" s="1"/>
  <c r="A83" i="31"/>
  <c r="B83" i="31" s="1"/>
  <c r="AL82" i="31"/>
  <c r="AI82" i="31"/>
  <c r="AG82" i="31"/>
  <c r="AF82" i="31"/>
  <c r="Z82" i="31"/>
  <c r="Y82" i="31"/>
  <c r="X82" i="31"/>
  <c r="V82" i="31"/>
  <c r="AB82" i="31" s="1"/>
  <c r="A82" i="31"/>
  <c r="B82" i="31" s="1"/>
  <c r="AL81" i="31"/>
  <c r="AI81" i="31"/>
  <c r="AG81" i="31"/>
  <c r="AF81" i="31"/>
  <c r="Z81" i="31"/>
  <c r="Y81" i="31"/>
  <c r="X81" i="31"/>
  <c r="V81" i="31"/>
  <c r="A81" i="31"/>
  <c r="B81" i="31" s="1"/>
  <c r="AL80" i="31"/>
  <c r="AI80" i="31"/>
  <c r="AG80" i="31"/>
  <c r="AF80" i="31"/>
  <c r="Z80" i="31"/>
  <c r="Y80" i="31"/>
  <c r="X80" i="31"/>
  <c r="V80" i="31"/>
  <c r="A80" i="31"/>
  <c r="B80" i="31" s="1"/>
  <c r="G80" i="31" s="1"/>
  <c r="AL79" i="31"/>
  <c r="AI79" i="31"/>
  <c r="AG79" i="31"/>
  <c r="AF79" i="31"/>
  <c r="Z79" i="31"/>
  <c r="Y79" i="31"/>
  <c r="X79" i="31"/>
  <c r="V79" i="31"/>
  <c r="AB79" i="31" s="1"/>
  <c r="A79" i="31"/>
  <c r="B79" i="31" s="1"/>
  <c r="G79" i="31" s="1"/>
  <c r="AL78" i="31"/>
  <c r="AI78" i="31"/>
  <c r="AG78" i="31"/>
  <c r="AF78" i="31"/>
  <c r="Z78" i="31"/>
  <c r="Y78" i="31"/>
  <c r="X78" i="31"/>
  <c r="V78" i="31"/>
  <c r="AB78" i="31" s="1"/>
  <c r="A78" i="31"/>
  <c r="B78" i="31" s="1"/>
  <c r="G78" i="31" s="1"/>
  <c r="AL77" i="31"/>
  <c r="AI77" i="31"/>
  <c r="AG77" i="31"/>
  <c r="AF77" i="31"/>
  <c r="Z77" i="31"/>
  <c r="Y77" i="31"/>
  <c r="X77" i="31"/>
  <c r="V77" i="31"/>
  <c r="AB77" i="31" s="1"/>
  <c r="A77" i="31"/>
  <c r="B77" i="31" s="1"/>
  <c r="AL76" i="31"/>
  <c r="AI76" i="31"/>
  <c r="AG76" i="31"/>
  <c r="AF76" i="31"/>
  <c r="Z76" i="31"/>
  <c r="Y76" i="31"/>
  <c r="X76" i="31"/>
  <c r="V76" i="31"/>
  <c r="A76" i="31"/>
  <c r="B76" i="31" s="1"/>
  <c r="AL75" i="31"/>
  <c r="AI75" i="31"/>
  <c r="AG75" i="31"/>
  <c r="AF75" i="31"/>
  <c r="Z75" i="31"/>
  <c r="Y75" i="31"/>
  <c r="X75" i="31"/>
  <c r="V75" i="31"/>
  <c r="A75" i="31"/>
  <c r="B75" i="31" s="1"/>
  <c r="F75" i="31" s="1"/>
  <c r="AL74" i="31"/>
  <c r="AI74" i="31"/>
  <c r="AG74" i="31"/>
  <c r="AF74" i="31"/>
  <c r="Z74" i="31"/>
  <c r="Y74" i="31"/>
  <c r="X74" i="31"/>
  <c r="V74" i="31"/>
  <c r="A74" i="31"/>
  <c r="B74" i="31" s="1"/>
  <c r="G74" i="31" s="1"/>
  <c r="AL73" i="31"/>
  <c r="AI73" i="31"/>
  <c r="AG73" i="31"/>
  <c r="AF73" i="31"/>
  <c r="Z73" i="31"/>
  <c r="Y73" i="31"/>
  <c r="X73" i="31"/>
  <c r="V73" i="31"/>
  <c r="A73" i="31"/>
  <c r="B73" i="31" s="1"/>
  <c r="AL72" i="31"/>
  <c r="AI72" i="31"/>
  <c r="AG72" i="31"/>
  <c r="AF72" i="31"/>
  <c r="Z72" i="31"/>
  <c r="Y72" i="31"/>
  <c r="X72" i="31"/>
  <c r="V72" i="31"/>
  <c r="A72" i="31"/>
  <c r="B72" i="31" s="1"/>
  <c r="D72" i="31" s="1"/>
  <c r="AL71" i="31"/>
  <c r="AI71" i="31"/>
  <c r="AG71" i="31"/>
  <c r="AF71" i="31"/>
  <c r="Z71" i="31"/>
  <c r="Y71" i="31"/>
  <c r="X71" i="31"/>
  <c r="V71" i="31"/>
  <c r="A71" i="31"/>
  <c r="B71" i="31" s="1"/>
  <c r="AL70" i="31"/>
  <c r="AI70" i="31"/>
  <c r="AG70" i="31"/>
  <c r="AF70" i="31"/>
  <c r="Z70" i="31"/>
  <c r="Y70" i="31"/>
  <c r="X70" i="31"/>
  <c r="V70" i="31"/>
  <c r="W70" i="31" s="1"/>
  <c r="A70" i="31"/>
  <c r="B70" i="31" s="1"/>
  <c r="AL69" i="31"/>
  <c r="AI69" i="31"/>
  <c r="AG69" i="31"/>
  <c r="AF69" i="31"/>
  <c r="Z69" i="31"/>
  <c r="Y69" i="31"/>
  <c r="X69" i="31"/>
  <c r="V69" i="31"/>
  <c r="A69" i="31"/>
  <c r="B69" i="31" s="1"/>
  <c r="AL68" i="31"/>
  <c r="AI68" i="31"/>
  <c r="AG68" i="31"/>
  <c r="AF68" i="31"/>
  <c r="Z68" i="31"/>
  <c r="Y68" i="31"/>
  <c r="X68" i="31"/>
  <c r="V68" i="31"/>
  <c r="W68" i="31" s="1"/>
  <c r="A68" i="31"/>
  <c r="B68" i="31" s="1"/>
  <c r="C68" i="31" s="1"/>
  <c r="AL67" i="31"/>
  <c r="AI67" i="31"/>
  <c r="AG67" i="31"/>
  <c r="AF67" i="31"/>
  <c r="Z67" i="31"/>
  <c r="Y67" i="31"/>
  <c r="X67" i="31"/>
  <c r="V67" i="31"/>
  <c r="W67" i="31" s="1"/>
  <c r="A67" i="31"/>
  <c r="B67" i="31" s="1"/>
  <c r="G67" i="31" s="1"/>
  <c r="AL66" i="31"/>
  <c r="AI66" i="31"/>
  <c r="AG66" i="31"/>
  <c r="AF66" i="31"/>
  <c r="Z66" i="31"/>
  <c r="Y66" i="31"/>
  <c r="X66" i="31"/>
  <c r="V66" i="31"/>
  <c r="A66" i="31"/>
  <c r="B66" i="31" s="1"/>
  <c r="AL65" i="31"/>
  <c r="AI65" i="31"/>
  <c r="AG65" i="31"/>
  <c r="AF65" i="31"/>
  <c r="Z65" i="31"/>
  <c r="Y65" i="31"/>
  <c r="X65" i="31"/>
  <c r="V65" i="31"/>
  <c r="W65" i="31" s="1"/>
  <c r="A65" i="31"/>
  <c r="B65" i="31" s="1"/>
  <c r="AL64" i="31"/>
  <c r="AI64" i="31"/>
  <c r="AG64" i="31"/>
  <c r="AF64" i="31"/>
  <c r="Z64" i="31"/>
  <c r="Y64" i="31"/>
  <c r="X64" i="31"/>
  <c r="V64" i="31"/>
  <c r="A64" i="31"/>
  <c r="B64" i="31" s="1"/>
  <c r="AL63" i="31"/>
  <c r="AI63" i="31"/>
  <c r="AG63" i="31"/>
  <c r="AF63" i="31"/>
  <c r="Z63" i="31"/>
  <c r="Y63" i="31"/>
  <c r="X63" i="31"/>
  <c r="V63" i="31"/>
  <c r="A63" i="31"/>
  <c r="B63" i="31" s="1"/>
  <c r="D63" i="31" s="1"/>
  <c r="AL62" i="31"/>
  <c r="AI62" i="31"/>
  <c r="AG62" i="31"/>
  <c r="AF62" i="31"/>
  <c r="Z62" i="31"/>
  <c r="Y62" i="31"/>
  <c r="X62" i="31"/>
  <c r="V62" i="31"/>
  <c r="W62" i="31" s="1"/>
  <c r="A62" i="31"/>
  <c r="B62" i="31" s="1"/>
  <c r="AL61" i="31"/>
  <c r="AI61" i="31"/>
  <c r="AG61" i="31"/>
  <c r="AF61" i="31"/>
  <c r="Z61" i="31"/>
  <c r="Y61" i="31"/>
  <c r="X61" i="31"/>
  <c r="V61" i="31"/>
  <c r="AB61" i="31" s="1"/>
  <c r="A61" i="31"/>
  <c r="B61" i="31" s="1"/>
  <c r="AL60" i="31"/>
  <c r="AI60" i="31"/>
  <c r="AG60" i="31"/>
  <c r="AF60" i="31"/>
  <c r="Z60" i="31"/>
  <c r="Y60" i="31"/>
  <c r="X60" i="31"/>
  <c r="V60" i="31"/>
  <c r="AB60" i="31" s="1"/>
  <c r="A60" i="31"/>
  <c r="B60" i="31" s="1"/>
  <c r="C60" i="31" s="1"/>
  <c r="AL59" i="31"/>
  <c r="AI59" i="31"/>
  <c r="AG59" i="31"/>
  <c r="AF59" i="31"/>
  <c r="Z59" i="31"/>
  <c r="Y59" i="31"/>
  <c r="X59" i="31"/>
  <c r="V59" i="31"/>
  <c r="W59" i="31" s="1"/>
  <c r="A59" i="31"/>
  <c r="B59" i="31" s="1"/>
  <c r="G59" i="31" s="1"/>
  <c r="AL58" i="31"/>
  <c r="AI58" i="31"/>
  <c r="AG58" i="31"/>
  <c r="AF58" i="31"/>
  <c r="Z58" i="31"/>
  <c r="Y58" i="31"/>
  <c r="X58" i="31"/>
  <c r="V58" i="31"/>
  <c r="W58" i="31" s="1"/>
  <c r="A58" i="31"/>
  <c r="B58" i="31" s="1"/>
  <c r="AL57" i="31"/>
  <c r="AI57" i="31"/>
  <c r="AG57" i="31"/>
  <c r="AF57" i="31"/>
  <c r="Z57" i="31"/>
  <c r="Y57" i="31"/>
  <c r="X57" i="31"/>
  <c r="V57" i="31"/>
  <c r="A57" i="31"/>
  <c r="B57" i="31" s="1"/>
  <c r="F57" i="31" s="1"/>
  <c r="AL56" i="31"/>
  <c r="AI56" i="31"/>
  <c r="AG56" i="31"/>
  <c r="AF56" i="31"/>
  <c r="Z56" i="31"/>
  <c r="Y56" i="31"/>
  <c r="X56" i="31"/>
  <c r="V56" i="31"/>
  <c r="A56" i="31"/>
  <c r="B56" i="31" s="1"/>
  <c r="AL55" i="31"/>
  <c r="AI55" i="31"/>
  <c r="AG55" i="31"/>
  <c r="AF55" i="31"/>
  <c r="Z55" i="31"/>
  <c r="Y55" i="31"/>
  <c r="X55" i="31"/>
  <c r="V55" i="31"/>
  <c r="AB55" i="31" s="1"/>
  <c r="A55" i="31"/>
  <c r="B55" i="31" s="1"/>
  <c r="G55" i="31" s="1"/>
  <c r="AL54" i="31"/>
  <c r="AI54" i="31"/>
  <c r="AG54" i="31"/>
  <c r="AF54" i="31"/>
  <c r="Z54" i="31"/>
  <c r="Y54" i="31"/>
  <c r="X54" i="31"/>
  <c r="V54" i="31"/>
  <c r="W54" i="31" s="1"/>
  <c r="A54" i="31"/>
  <c r="B54" i="31" s="1"/>
  <c r="BJ53" i="31"/>
  <c r="AL53" i="31"/>
  <c r="AI53" i="31"/>
  <c r="AG53" i="31"/>
  <c r="AF53" i="31"/>
  <c r="Z53" i="31"/>
  <c r="Y53" i="31"/>
  <c r="X53" i="31"/>
  <c r="V53" i="31"/>
  <c r="AB53" i="31" s="1"/>
  <c r="A53" i="31"/>
  <c r="B53" i="31" s="1"/>
  <c r="AL52" i="31"/>
  <c r="AI52" i="31"/>
  <c r="AG52" i="31"/>
  <c r="AF52" i="31"/>
  <c r="Z52" i="31"/>
  <c r="Y52" i="31"/>
  <c r="X52" i="31"/>
  <c r="V52" i="31"/>
  <c r="A52" i="31"/>
  <c r="B52" i="31" s="1"/>
  <c r="C52" i="31" s="1"/>
  <c r="AL51" i="31"/>
  <c r="AI51" i="31"/>
  <c r="AG51" i="31"/>
  <c r="AF51" i="31"/>
  <c r="Z51" i="31"/>
  <c r="Y51" i="31"/>
  <c r="X51" i="31"/>
  <c r="V51" i="31"/>
  <c r="A51" i="31"/>
  <c r="B51" i="31" s="1"/>
  <c r="AL50" i="31"/>
  <c r="AI50" i="31"/>
  <c r="AG50" i="31"/>
  <c r="AF50" i="31"/>
  <c r="Z50" i="31"/>
  <c r="Y50" i="31"/>
  <c r="X50" i="31"/>
  <c r="V50" i="31"/>
  <c r="A50" i="31"/>
  <c r="B50" i="31" s="1"/>
  <c r="C50" i="31" s="1"/>
  <c r="AL49" i="31"/>
  <c r="AI49" i="31"/>
  <c r="AG49" i="31"/>
  <c r="AF49" i="31"/>
  <c r="Z49" i="31"/>
  <c r="Y49" i="31"/>
  <c r="X49" i="31"/>
  <c r="V49" i="31"/>
  <c r="AB49" i="31" s="1"/>
  <c r="A49" i="31"/>
  <c r="B49" i="31" s="1"/>
  <c r="AL48" i="31"/>
  <c r="AI48" i="31"/>
  <c r="AG48" i="31"/>
  <c r="AF48" i="31"/>
  <c r="Z48" i="31"/>
  <c r="Y48" i="31"/>
  <c r="X48" i="31"/>
  <c r="V48" i="31"/>
  <c r="A48" i="31"/>
  <c r="B48" i="31" s="1"/>
  <c r="AL47" i="31"/>
  <c r="AI47" i="31"/>
  <c r="AG47" i="31"/>
  <c r="AF47" i="31"/>
  <c r="Z47" i="31"/>
  <c r="Y47" i="31"/>
  <c r="X47" i="31"/>
  <c r="V47" i="31"/>
  <c r="A47" i="31"/>
  <c r="B47" i="31" s="1"/>
  <c r="AL46" i="31"/>
  <c r="AI46" i="31"/>
  <c r="AG46" i="31"/>
  <c r="AF46" i="31"/>
  <c r="Z46" i="31"/>
  <c r="Y46" i="31"/>
  <c r="X46" i="31"/>
  <c r="V46" i="31"/>
  <c r="A46" i="31"/>
  <c r="B46" i="31" s="1"/>
  <c r="AL45" i="31"/>
  <c r="AI45" i="31"/>
  <c r="AG45" i="31"/>
  <c r="AF45" i="31"/>
  <c r="Z45" i="31"/>
  <c r="Y45" i="31"/>
  <c r="X45" i="31"/>
  <c r="V45" i="31"/>
  <c r="A45" i="31"/>
  <c r="B45" i="31" s="1"/>
  <c r="AL44" i="31"/>
  <c r="AI44" i="31"/>
  <c r="AG44" i="31"/>
  <c r="AF44" i="31"/>
  <c r="Z44" i="31"/>
  <c r="Y44" i="31"/>
  <c r="X44" i="31"/>
  <c r="V44" i="31"/>
  <c r="AB44" i="31" s="1"/>
  <c r="A44" i="31"/>
  <c r="B44" i="31" s="1"/>
  <c r="AL43" i="31"/>
  <c r="AI43" i="31"/>
  <c r="AG43" i="31"/>
  <c r="AF43" i="31"/>
  <c r="Z43" i="31"/>
  <c r="Y43" i="31"/>
  <c r="X43" i="31"/>
  <c r="V43" i="31"/>
  <c r="W43" i="31" s="1"/>
  <c r="A43" i="31"/>
  <c r="B43" i="31" s="1"/>
  <c r="AL42" i="31"/>
  <c r="AI42" i="31"/>
  <c r="AG42" i="31"/>
  <c r="AF42" i="31"/>
  <c r="Z42" i="31"/>
  <c r="Y42" i="31"/>
  <c r="X42" i="31"/>
  <c r="V42" i="31"/>
  <c r="A42" i="31"/>
  <c r="B42" i="31" s="1"/>
  <c r="AL41" i="31"/>
  <c r="AI41" i="31"/>
  <c r="AG41" i="31"/>
  <c r="AF41" i="31"/>
  <c r="Z41" i="31"/>
  <c r="Y41" i="31"/>
  <c r="X41" i="31"/>
  <c r="V41" i="31"/>
  <c r="AB41" i="31" s="1"/>
  <c r="A41" i="31"/>
  <c r="B41" i="31" s="1"/>
  <c r="D41" i="31" s="1"/>
  <c r="AL40" i="31"/>
  <c r="AI40" i="31"/>
  <c r="AG40" i="31"/>
  <c r="AF40" i="31"/>
  <c r="Z40" i="31"/>
  <c r="Y40" i="31"/>
  <c r="X40" i="31"/>
  <c r="V40" i="31"/>
  <c r="A40" i="31"/>
  <c r="B40" i="31" s="1"/>
  <c r="AL39" i="31"/>
  <c r="AI39" i="31"/>
  <c r="AG39" i="31"/>
  <c r="AF39" i="31"/>
  <c r="Z39" i="31"/>
  <c r="Y39" i="31"/>
  <c r="X39" i="31"/>
  <c r="V39" i="31"/>
  <c r="W39" i="31" s="1"/>
  <c r="A39" i="31"/>
  <c r="B39" i="31" s="1"/>
  <c r="AL38" i="31"/>
  <c r="AI38" i="31"/>
  <c r="AG38" i="31"/>
  <c r="AF38" i="31"/>
  <c r="Z38" i="31"/>
  <c r="Y38" i="31"/>
  <c r="X38" i="31"/>
  <c r="V38" i="31"/>
  <c r="W38" i="31" s="1"/>
  <c r="A38" i="31"/>
  <c r="B38" i="31" s="1"/>
  <c r="E38" i="31" s="1"/>
  <c r="AL37" i="31"/>
  <c r="AI37" i="31"/>
  <c r="AG37" i="31"/>
  <c r="AF37" i="31"/>
  <c r="Z37" i="31"/>
  <c r="Y37" i="31"/>
  <c r="X37" i="31"/>
  <c r="V37" i="31"/>
  <c r="W37" i="31" s="1"/>
  <c r="A37" i="31"/>
  <c r="B37" i="31" s="1"/>
  <c r="AL36" i="31"/>
  <c r="AI36" i="31"/>
  <c r="AG36" i="31"/>
  <c r="AF36" i="31"/>
  <c r="Z36" i="31"/>
  <c r="Y36" i="31"/>
  <c r="X36" i="31"/>
  <c r="V36" i="31"/>
  <c r="W36" i="31" s="1"/>
  <c r="A36" i="31"/>
  <c r="B36" i="31" s="1"/>
  <c r="AL35" i="31"/>
  <c r="AI35" i="31"/>
  <c r="AG35" i="31"/>
  <c r="AF35" i="31"/>
  <c r="Z35" i="31"/>
  <c r="Y35" i="31"/>
  <c r="X35" i="31"/>
  <c r="V35" i="31"/>
  <c r="AB35" i="31" s="1"/>
  <c r="A35" i="31"/>
  <c r="B35" i="31" s="1"/>
  <c r="D35" i="31" s="1"/>
  <c r="AL34" i="31"/>
  <c r="AI34" i="31"/>
  <c r="AG34" i="31"/>
  <c r="AF34" i="31"/>
  <c r="Z34" i="31"/>
  <c r="Y34" i="31"/>
  <c r="X34" i="31"/>
  <c r="V34" i="31"/>
  <c r="A34" i="31"/>
  <c r="B34" i="31" s="1"/>
  <c r="E34" i="31" s="1"/>
  <c r="BH33" i="31"/>
  <c r="AL33" i="31"/>
  <c r="AI33" i="31"/>
  <c r="AG33" i="31"/>
  <c r="AF33" i="31"/>
  <c r="Z33" i="31"/>
  <c r="Y33" i="31"/>
  <c r="X33" i="31"/>
  <c r="V33" i="31"/>
  <c r="AB33" i="31" s="1"/>
  <c r="A33" i="31"/>
  <c r="B33" i="31" s="1"/>
  <c r="AL32" i="31"/>
  <c r="AI32" i="31"/>
  <c r="AG32" i="31"/>
  <c r="AF32" i="31"/>
  <c r="Z32" i="31"/>
  <c r="Y32" i="31"/>
  <c r="X32" i="31"/>
  <c r="V32" i="31"/>
  <c r="A32" i="31"/>
  <c r="B32" i="31" s="1"/>
  <c r="AL31" i="31"/>
  <c r="AI31" i="31"/>
  <c r="AG31" i="31"/>
  <c r="AF31" i="31"/>
  <c r="Z31" i="31"/>
  <c r="Y31" i="31"/>
  <c r="X31" i="31"/>
  <c r="V31" i="31"/>
  <c r="W31" i="31" s="1"/>
  <c r="A31" i="31"/>
  <c r="B31" i="31" s="1"/>
  <c r="C31" i="31" s="1"/>
  <c r="AL30" i="31"/>
  <c r="AI30" i="31"/>
  <c r="AG30" i="31"/>
  <c r="AF30" i="31"/>
  <c r="Z30" i="31"/>
  <c r="Y30" i="31"/>
  <c r="X30" i="31"/>
  <c r="V30" i="31"/>
  <c r="A30" i="31"/>
  <c r="B30" i="31" s="1"/>
  <c r="AL29" i="31"/>
  <c r="AI29" i="31"/>
  <c r="AG29" i="31"/>
  <c r="AF29" i="31"/>
  <c r="Z29" i="31"/>
  <c r="Y29" i="31"/>
  <c r="X29" i="31"/>
  <c r="V29" i="31"/>
  <c r="W29" i="31" s="1"/>
  <c r="A29" i="31"/>
  <c r="B29" i="31" s="1"/>
  <c r="AL28" i="31"/>
  <c r="AI28" i="31"/>
  <c r="AG28" i="31"/>
  <c r="AF28" i="31"/>
  <c r="Z28" i="31"/>
  <c r="Y28" i="31"/>
  <c r="X28" i="31"/>
  <c r="V28" i="31"/>
  <c r="W28" i="31" s="1"/>
  <c r="A28" i="31"/>
  <c r="B28" i="31" s="1"/>
  <c r="F28" i="31" s="1"/>
  <c r="AL27" i="31"/>
  <c r="AI27" i="31"/>
  <c r="AG27" i="31"/>
  <c r="AF27" i="31"/>
  <c r="Z27" i="31"/>
  <c r="Y27" i="31"/>
  <c r="X27" i="31"/>
  <c r="V27" i="31"/>
  <c r="A27" i="31"/>
  <c r="B27" i="31" s="1"/>
  <c r="AL26" i="31"/>
  <c r="AI26" i="31"/>
  <c r="AG26" i="31"/>
  <c r="AF26" i="31"/>
  <c r="Z26" i="31"/>
  <c r="Y26" i="31"/>
  <c r="X26" i="31"/>
  <c r="V26" i="31"/>
  <c r="A26" i="31"/>
  <c r="B26" i="31" s="1"/>
  <c r="AL25" i="31"/>
  <c r="AI25" i="31"/>
  <c r="AG25" i="31"/>
  <c r="AF25" i="31"/>
  <c r="Z25" i="31"/>
  <c r="Y25" i="31"/>
  <c r="X25" i="31"/>
  <c r="V25" i="31"/>
  <c r="W25" i="31" s="1"/>
  <c r="A25" i="31"/>
  <c r="B25" i="31" s="1"/>
  <c r="AL24" i="31"/>
  <c r="AI24" i="31"/>
  <c r="AG24" i="31"/>
  <c r="AF24" i="31"/>
  <c r="Z24" i="31"/>
  <c r="Y24" i="31"/>
  <c r="X24" i="31"/>
  <c r="V24" i="31"/>
  <c r="A24" i="31"/>
  <c r="B24" i="31" s="1"/>
  <c r="C24" i="31" s="1"/>
  <c r="AL23" i="31"/>
  <c r="AG23" i="31"/>
  <c r="AF23" i="31"/>
  <c r="Z23" i="31"/>
  <c r="Y23" i="31"/>
  <c r="X23" i="31"/>
  <c r="V23" i="31"/>
  <c r="W23" i="31" s="1"/>
  <c r="A23" i="31"/>
  <c r="B23" i="31" s="1"/>
  <c r="C23" i="31" s="1"/>
  <c r="AL22" i="31"/>
  <c r="AG22" i="31"/>
  <c r="AF22" i="31"/>
  <c r="Z22" i="31"/>
  <c r="Y22" i="31"/>
  <c r="X22" i="31"/>
  <c r="V22" i="31"/>
  <c r="A22" i="31"/>
  <c r="B22" i="31" s="1"/>
  <c r="F22" i="31" s="1"/>
  <c r="AL21" i="31"/>
  <c r="Z21" i="31"/>
  <c r="Y21" i="31"/>
  <c r="X21" i="31"/>
  <c r="V21" i="31"/>
  <c r="S21" i="31"/>
  <c r="AF21" i="31" s="1"/>
  <c r="A21" i="31"/>
  <c r="B21" i="31" s="1"/>
  <c r="F21" i="31" s="1"/>
  <c r="AL20" i="31"/>
  <c r="AI20" i="31"/>
  <c r="AH20" i="31"/>
  <c r="Z20" i="31"/>
  <c r="Y20" i="31"/>
  <c r="X20" i="31"/>
  <c r="V20" i="31"/>
  <c r="AB20" i="31" s="1"/>
  <c r="S20" i="31"/>
  <c r="A20" i="31"/>
  <c r="B20" i="31" s="1"/>
  <c r="AL19" i="31"/>
  <c r="Z19" i="31"/>
  <c r="Y19" i="31"/>
  <c r="X19" i="31"/>
  <c r="V19" i="31"/>
  <c r="AB19" i="31" s="1"/>
  <c r="S19" i="31"/>
  <c r="T19" i="31" s="1"/>
  <c r="A19" i="31"/>
  <c r="AL18" i="31"/>
  <c r="A18" i="31"/>
  <c r="B18" i="31" s="1"/>
  <c r="AL17" i="31"/>
  <c r="A17" i="31"/>
  <c r="B17" i="31" s="1"/>
  <c r="D17" i="31" s="1"/>
  <c r="D6" i="31" s="1"/>
  <c r="A16" i="31"/>
  <c r="B16" i="31" s="1"/>
  <c r="A15" i="31"/>
  <c r="B15" i="31" s="1"/>
  <c r="AW14" i="31"/>
  <c r="AS14" i="31"/>
  <c r="A14" i="31"/>
  <c r="B14" i="31" s="1"/>
  <c r="AW13" i="31"/>
  <c r="AS13" i="31"/>
  <c r="A13" i="31"/>
  <c r="B13" i="31" s="1"/>
  <c r="F13" i="31" s="1"/>
  <c r="AY12" i="31"/>
  <c r="AU12" i="31"/>
  <c r="AY11" i="31"/>
  <c r="AU11" i="31"/>
  <c r="T8" i="31"/>
  <c r="P8" i="31"/>
  <c r="AY10" i="31"/>
  <c r="AU10" i="31"/>
  <c r="AY9" i="31"/>
  <c r="AU9" i="31"/>
  <c r="T6" i="31"/>
  <c r="P6" i="31"/>
  <c r="AY8" i="31"/>
  <c r="AU8" i="31"/>
  <c r="BO7" i="31"/>
  <c r="AY7" i="31"/>
  <c r="AU7" i="31"/>
  <c r="T4" i="31"/>
  <c r="P4" i="31"/>
  <c r="BO6" i="31"/>
  <c r="AY6" i="31"/>
  <c r="AU6" i="31"/>
  <c r="AY5" i="31"/>
  <c r="AU5" i="31"/>
  <c r="G5" i="31"/>
  <c r="F5" i="31"/>
  <c r="E5" i="31"/>
  <c r="D5" i="31"/>
  <c r="C5" i="31"/>
  <c r="B5" i="31"/>
  <c r="BF4" i="31"/>
  <c r="BL2" i="31"/>
  <c r="BK2" i="31"/>
  <c r="BJ2" i="31"/>
  <c r="BI2" i="31"/>
  <c r="BH2" i="31"/>
  <c r="BG2" i="31"/>
  <c r="BF2" i="31"/>
  <c r="BE2" i="31"/>
  <c r="BD2" i="31"/>
  <c r="BC2" i="31"/>
  <c r="BB2" i="31"/>
  <c r="BA2" i="31"/>
  <c r="AY2" i="31"/>
  <c r="AX2" i="31"/>
  <c r="AW2" i="31"/>
  <c r="AU2" i="31"/>
  <c r="AT2" i="31"/>
  <c r="AS2" i="31"/>
  <c r="AQ2" i="31"/>
  <c r="AP2" i="31"/>
  <c r="AO2" i="31"/>
  <c r="AN2" i="31"/>
  <c r="AL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H2" i="31"/>
  <c r="G2" i="31"/>
  <c r="F2" i="31"/>
  <c r="E2" i="31"/>
  <c r="D2" i="31"/>
  <c r="C2" i="31"/>
  <c r="B2" i="31"/>
  <c r="BP1" i="31"/>
  <c r="BO1" i="31"/>
  <c r="BL1" i="31"/>
  <c r="BK1" i="31"/>
  <c r="BJ1" i="31"/>
  <c r="BI1" i="31"/>
  <c r="BH1" i="31"/>
  <c r="BG1" i="31"/>
  <c r="BF1" i="31"/>
  <c r="BE1" i="31"/>
  <c r="BD1" i="31"/>
  <c r="BC1" i="31"/>
  <c r="BB1" i="31"/>
  <c r="BA1" i="31"/>
  <c r="AY1" i="31"/>
  <c r="AX1" i="31"/>
  <c r="AW1" i="31"/>
  <c r="AU1" i="31"/>
  <c r="AT1" i="31"/>
  <c r="AS1" i="31"/>
  <c r="AQ1" i="31"/>
  <c r="AP1" i="31"/>
  <c r="AO1" i="31"/>
  <c r="AN1" i="31"/>
  <c r="AL1" i="31"/>
  <c r="AJ1" i="31"/>
  <c r="AI1" i="31"/>
  <c r="AH1" i="31"/>
  <c r="AG1" i="31"/>
  <c r="AF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1" i="31"/>
  <c r="BH193" i="36" l="1"/>
  <c r="AK118" i="7"/>
  <c r="X64" i="34"/>
  <c r="X63" i="34"/>
  <c r="X69" i="34"/>
  <c r="X66" i="34"/>
  <c r="X70" i="34"/>
  <c r="X67" i="34"/>
  <c r="X62" i="34"/>
  <c r="X68" i="34"/>
  <c r="X65" i="34"/>
  <c r="X61" i="34"/>
  <c r="X60" i="34"/>
  <c r="X58" i="34"/>
  <c r="X59" i="34"/>
  <c r="X57" i="34"/>
  <c r="X71" i="34" s="1"/>
  <c r="N139" i="34"/>
  <c r="P21" i="34"/>
  <c r="Q21" i="34" s="1"/>
  <c r="P22" i="34"/>
  <c r="Q22" i="34" s="1"/>
  <c r="P23" i="34"/>
  <c r="Q23" i="34" s="1"/>
  <c r="P26" i="34"/>
  <c r="Q26" i="34" s="1"/>
  <c r="P20" i="34"/>
  <c r="P24" i="34"/>
  <c r="Q24" i="34" s="1"/>
  <c r="P25" i="34"/>
  <c r="Q25" i="34" s="1"/>
  <c r="N71" i="34"/>
  <c r="X131" i="34"/>
  <c r="X115" i="34"/>
  <c r="X123" i="34"/>
  <c r="X114" i="34"/>
  <c r="X138" i="34"/>
  <c r="X137" i="34"/>
  <c r="X134" i="34"/>
  <c r="X133" i="34"/>
  <c r="X126" i="34"/>
  <c r="X130" i="34"/>
  <c r="X119" i="34"/>
  <c r="X120" i="34"/>
  <c r="X135" i="34"/>
  <c r="X124" i="34"/>
  <c r="X113" i="34"/>
  <c r="X118" i="34"/>
  <c r="X112" i="34"/>
  <c r="X136" i="34"/>
  <c r="X127" i="34"/>
  <c r="X116" i="34"/>
  <c r="X125" i="34"/>
  <c r="X129" i="34"/>
  <c r="X132" i="34"/>
  <c r="X122" i="34"/>
  <c r="X128" i="34"/>
  <c r="X117" i="34"/>
  <c r="X121" i="34"/>
  <c r="X108" i="34"/>
  <c r="X107" i="34"/>
  <c r="X110" i="34"/>
  <c r="X109" i="34"/>
  <c r="X111" i="34"/>
  <c r="AJ205" i="32"/>
  <c r="AJ202" i="32"/>
  <c r="AJ197" i="32"/>
  <c r="AJ195" i="32"/>
  <c r="AJ189" i="32"/>
  <c r="AJ178" i="32"/>
  <c r="AJ187" i="32"/>
  <c r="AJ181" i="32"/>
  <c r="AJ179" i="32"/>
  <c r="AJ173" i="32"/>
  <c r="AJ198" i="32"/>
  <c r="AJ176" i="32"/>
  <c r="AJ171" i="32"/>
  <c r="AJ207" i="32"/>
  <c r="AJ177" i="32"/>
  <c r="AJ203" i="32"/>
  <c r="AJ199" i="32"/>
  <c r="AJ196" i="32"/>
  <c r="AJ184" i="32"/>
  <c r="AJ172" i="32"/>
  <c r="AJ200" i="32"/>
  <c r="AJ204" i="32"/>
  <c r="AJ183" i="32"/>
  <c r="AJ201" i="32"/>
  <c r="AJ174" i="32"/>
  <c r="AJ192" i="32"/>
  <c r="AJ190" i="32"/>
  <c r="AJ194" i="32"/>
  <c r="AJ188" i="32"/>
  <c r="AJ180" i="32"/>
  <c r="AJ185" i="32"/>
  <c r="AJ182" i="32"/>
  <c r="AJ191" i="32"/>
  <c r="AJ186" i="32"/>
  <c r="AJ175" i="32"/>
  <c r="AJ193" i="32"/>
  <c r="BB346" i="32"/>
  <c r="BB327" i="32"/>
  <c r="BB332" i="32"/>
  <c r="BB330" i="32"/>
  <c r="BB329" i="32"/>
  <c r="BB320" i="32"/>
  <c r="BB316" i="32"/>
  <c r="BB345" i="32"/>
  <c r="BB333" i="32"/>
  <c r="BB305" i="32"/>
  <c r="BB337" i="32"/>
  <c r="BB325" i="32"/>
  <c r="BB315" i="32"/>
  <c r="BB308" i="32"/>
  <c r="BB331" i="32"/>
  <c r="BB319" i="32"/>
  <c r="BB313" i="32"/>
  <c r="BB306" i="32"/>
  <c r="BB351" i="32"/>
  <c r="BB328" i="32"/>
  <c r="BB318" i="32"/>
  <c r="BB323" i="32"/>
  <c r="BB340" i="32"/>
  <c r="BB338" i="32"/>
  <c r="BB344" i="32"/>
  <c r="BB326" i="32"/>
  <c r="BB324" i="32"/>
  <c r="BB310" i="32"/>
  <c r="BB334" i="32"/>
  <c r="BB312" i="32"/>
  <c r="BB335" i="32"/>
  <c r="BB317" i="32"/>
  <c r="BB314" i="32"/>
  <c r="BB347" i="32"/>
  <c r="BB311" i="32"/>
  <c r="BB343" i="32"/>
  <c r="BB339" i="32"/>
  <c r="BB321" i="32"/>
  <c r="BB341" i="32"/>
  <c r="BB309" i="32"/>
  <c r="BB307" i="32"/>
  <c r="BB336" i="32"/>
  <c r="BB322" i="32"/>
  <c r="BB342" i="32"/>
  <c r="BB396" i="32"/>
  <c r="BB395" i="32"/>
  <c r="U115" i="32"/>
  <c r="U104" i="32"/>
  <c r="U110" i="32"/>
  <c r="U111" i="32"/>
  <c r="U100" i="32"/>
  <c r="U106" i="32"/>
  <c r="U117" i="32"/>
  <c r="U108" i="32"/>
  <c r="U114" i="32"/>
  <c r="U109" i="32"/>
  <c r="U112" i="32"/>
  <c r="U105" i="32"/>
  <c r="U103" i="32"/>
  <c r="U101" i="32"/>
  <c r="U99" i="32"/>
  <c r="U107" i="32"/>
  <c r="U102" i="32"/>
  <c r="U113" i="32"/>
  <c r="C69" i="32"/>
  <c r="C63" i="32"/>
  <c r="C68" i="32"/>
  <c r="C65" i="32"/>
  <c r="C60" i="32"/>
  <c r="C61" i="32"/>
  <c r="C66" i="32"/>
  <c r="C67" i="32"/>
  <c r="C64" i="32"/>
  <c r="C70" i="32"/>
  <c r="C62" i="32"/>
  <c r="AL247" i="32"/>
  <c r="AL266" i="32"/>
  <c r="AL249" i="32"/>
  <c r="AL259" i="32"/>
  <c r="AL251" i="32"/>
  <c r="AL275" i="32"/>
  <c r="AL273" i="32"/>
  <c r="AL264" i="32"/>
  <c r="AL268" i="32"/>
  <c r="AL253" i="32"/>
  <c r="AL250" i="32"/>
  <c r="AL269" i="32"/>
  <c r="AL254" i="32"/>
  <c r="AL274" i="32"/>
  <c r="AL262" i="32"/>
  <c r="AL260" i="32"/>
  <c r="AL258" i="32"/>
  <c r="AL271" i="32"/>
  <c r="AL278" i="32"/>
  <c r="AL276" i="32"/>
  <c r="AL267" i="32"/>
  <c r="AL257" i="32"/>
  <c r="AL255" i="32"/>
  <c r="AL279" i="32"/>
  <c r="AL263" i="32"/>
  <c r="AL246" i="32"/>
  <c r="AL248" i="32"/>
  <c r="AL265" i="32"/>
  <c r="AL281" i="32"/>
  <c r="AL277" i="32"/>
  <c r="AL245" i="32"/>
  <c r="AL272" i="32"/>
  <c r="AL270" i="32"/>
  <c r="AL256" i="32"/>
  <c r="AL261" i="32"/>
  <c r="AL252" i="32"/>
  <c r="BC345" i="32"/>
  <c r="BC333" i="32"/>
  <c r="BC305" i="32"/>
  <c r="BC336" i="32"/>
  <c r="BC335" i="32"/>
  <c r="BC334" i="32"/>
  <c r="BC343" i="32"/>
  <c r="BC326" i="32"/>
  <c r="BC311" i="32"/>
  <c r="BC310" i="32"/>
  <c r="BC316" i="32"/>
  <c r="BC325" i="32"/>
  <c r="BC323" i="32"/>
  <c r="BC309" i="32"/>
  <c r="BC320" i="32"/>
  <c r="BC315" i="32"/>
  <c r="BC351" i="32"/>
  <c r="BC328" i="32"/>
  <c r="BC318" i="32"/>
  <c r="BC313" i="32"/>
  <c r="BC321" i="32"/>
  <c r="BC332" i="32"/>
  <c r="BC327" i="32"/>
  <c r="BC307" i="32"/>
  <c r="BC338" i="32"/>
  <c r="BC347" i="32"/>
  <c r="BC317" i="32"/>
  <c r="BC324" i="32"/>
  <c r="BC312" i="32"/>
  <c r="BC314" i="32"/>
  <c r="BC344" i="32"/>
  <c r="BC337" i="32"/>
  <c r="BC339" i="32"/>
  <c r="BC331" i="32"/>
  <c r="BC341" i="32"/>
  <c r="BC319" i="32"/>
  <c r="BC330" i="32"/>
  <c r="BC306" i="32"/>
  <c r="BC342" i="32"/>
  <c r="BC396" i="32"/>
  <c r="BC346" i="32"/>
  <c r="BC340" i="32"/>
  <c r="BC308" i="32"/>
  <c r="BC329" i="32"/>
  <c r="BC322" i="32"/>
  <c r="BC395" i="32"/>
  <c r="C123" i="32"/>
  <c r="C128" i="32"/>
  <c r="C131" i="32"/>
  <c r="C127" i="32"/>
  <c r="C129" i="32"/>
  <c r="C126" i="32"/>
  <c r="C130" i="32"/>
  <c r="C124" i="32"/>
  <c r="C132" i="32"/>
  <c r="C122" i="32"/>
  <c r="C125" i="32"/>
  <c r="AK261" i="32"/>
  <c r="AK248" i="32"/>
  <c r="AK247" i="32"/>
  <c r="AK279" i="32"/>
  <c r="AK269" i="32"/>
  <c r="AK266" i="32"/>
  <c r="AK255" i="32"/>
  <c r="AK245" i="32"/>
  <c r="AK263" i="32"/>
  <c r="AK275" i="32"/>
  <c r="AK246" i="32"/>
  <c r="AK264" i="32"/>
  <c r="AK268" i="32"/>
  <c r="AK256" i="32"/>
  <c r="AK253" i="32"/>
  <c r="AK259" i="32"/>
  <c r="AK262" i="32"/>
  <c r="AK251" i="32"/>
  <c r="AK249" i="32"/>
  <c r="AK260" i="32"/>
  <c r="AK271" i="32"/>
  <c r="AK254" i="32"/>
  <c r="AK274" i="32"/>
  <c r="AK276" i="32"/>
  <c r="AK267" i="32"/>
  <c r="AK257" i="32"/>
  <c r="AK258" i="32"/>
  <c r="AK273" i="32"/>
  <c r="AK265" i="32"/>
  <c r="AK250" i="32"/>
  <c r="AK281" i="32"/>
  <c r="AK277" i="32"/>
  <c r="AK272" i="32"/>
  <c r="AK270" i="32"/>
  <c r="AK278" i="32"/>
  <c r="AK252" i="32"/>
  <c r="T146" i="32"/>
  <c r="T145" i="32"/>
  <c r="T142" i="32"/>
  <c r="T152" i="32"/>
  <c r="T143" i="32"/>
  <c r="T137" i="32"/>
  <c r="T144" i="32"/>
  <c r="T149" i="32"/>
  <c r="T138" i="32"/>
  <c r="T150" i="32"/>
  <c r="T141" i="32"/>
  <c r="T153" i="32"/>
  <c r="T155" i="32"/>
  <c r="T151" i="32"/>
  <c r="T139" i="32"/>
  <c r="T140" i="32"/>
  <c r="T147" i="32"/>
  <c r="T148" i="32"/>
  <c r="BA202" i="32"/>
  <c r="BA210" i="32"/>
  <c r="BA206" i="32"/>
  <c r="BA181" i="32"/>
  <c r="BA197" i="32"/>
  <c r="BA187" i="32"/>
  <c r="BA189" i="32"/>
  <c r="BA167" i="32"/>
  <c r="BA204" i="32"/>
  <c r="BA254" i="32"/>
  <c r="BA174" i="32"/>
  <c r="BA177" i="32"/>
  <c r="BA165" i="32"/>
  <c r="BA203" i="32"/>
  <c r="BA199" i="32"/>
  <c r="BA195" i="32"/>
  <c r="BA201" i="32"/>
  <c r="BA190" i="32"/>
  <c r="BA186" i="32"/>
  <c r="BA182" i="32"/>
  <c r="BA178" i="32"/>
  <c r="BA172" i="32"/>
  <c r="BA205" i="32"/>
  <c r="BA196" i="32"/>
  <c r="BA179" i="32"/>
  <c r="BA176" i="32"/>
  <c r="BA170" i="32"/>
  <c r="BA192" i="32"/>
  <c r="BA194" i="32"/>
  <c r="BA188" i="32"/>
  <c r="BA171" i="32"/>
  <c r="BA200" i="32"/>
  <c r="BA184" i="32"/>
  <c r="BA255" i="32"/>
  <c r="BA198" i="32"/>
  <c r="BA169" i="32"/>
  <c r="BA166" i="32"/>
  <c r="BA164" i="32"/>
  <c r="BA185" i="32"/>
  <c r="BA168" i="32"/>
  <c r="BA180" i="32"/>
  <c r="BA191" i="32"/>
  <c r="BA173" i="32"/>
  <c r="BA193" i="32"/>
  <c r="BA183" i="32"/>
  <c r="BA175" i="32"/>
  <c r="AJ50" i="32"/>
  <c r="AJ51" i="32"/>
  <c r="AJ88" i="32"/>
  <c r="AJ70" i="32"/>
  <c r="AJ61" i="32"/>
  <c r="AJ59" i="32"/>
  <c r="AJ84" i="32"/>
  <c r="AJ68" i="32"/>
  <c r="AJ67" i="32"/>
  <c r="AJ66" i="32"/>
  <c r="AJ65" i="32"/>
  <c r="AJ64" i="32"/>
  <c r="AJ79" i="32"/>
  <c r="AJ60" i="32"/>
  <c r="AJ80" i="32"/>
  <c r="AJ69" i="32"/>
  <c r="AJ63" i="32"/>
  <c r="AJ78" i="32"/>
  <c r="AJ54" i="32"/>
  <c r="AJ73" i="32"/>
  <c r="AJ58" i="32"/>
  <c r="AJ55" i="32"/>
  <c r="AJ85" i="32"/>
  <c r="AJ74" i="32"/>
  <c r="AJ72" i="32"/>
  <c r="AJ75" i="32"/>
  <c r="AJ87" i="32"/>
  <c r="AJ83" i="32"/>
  <c r="AJ62" i="32"/>
  <c r="AJ57" i="32"/>
  <c r="AJ82" i="32"/>
  <c r="AJ76" i="32"/>
  <c r="AJ77" i="32"/>
  <c r="AJ86" i="32"/>
  <c r="AJ71" i="32"/>
  <c r="AJ56" i="32"/>
  <c r="AJ81" i="32"/>
  <c r="V112" i="32"/>
  <c r="V107" i="32"/>
  <c r="V99" i="32"/>
  <c r="V110" i="32"/>
  <c r="V115" i="32"/>
  <c r="V105" i="32"/>
  <c r="V106" i="32"/>
  <c r="V101" i="32"/>
  <c r="V100" i="32"/>
  <c r="V114" i="32"/>
  <c r="V109" i="32"/>
  <c r="V103" i="32"/>
  <c r="V117" i="32"/>
  <c r="V108" i="32"/>
  <c r="V102" i="32"/>
  <c r="V104" i="32"/>
  <c r="V111" i="32"/>
  <c r="V113" i="32"/>
  <c r="AN119" i="14"/>
  <c r="AM120" i="14" s="1"/>
  <c r="AK119" i="14"/>
  <c r="AH119" i="14" s="1" a="1"/>
  <c r="AH119" i="14" s="1"/>
  <c r="AN92" i="14"/>
  <c r="AM93" i="14" s="1"/>
  <c r="AK92" i="14"/>
  <c r="AH92" i="14" s="1" a="1"/>
  <c r="AH92" i="14" s="1"/>
  <c r="AN131" i="14"/>
  <c r="AM132" i="14" s="1"/>
  <c r="AK131" i="14"/>
  <c r="AN105" i="14"/>
  <c r="AM106" i="14" s="1"/>
  <c r="AK105" i="14"/>
  <c r="AN105" i="3"/>
  <c r="AM106" i="3" s="1"/>
  <c r="AK105" i="3"/>
  <c r="AN119" i="3"/>
  <c r="AM120" i="3" s="1"/>
  <c r="AK119" i="3"/>
  <c r="AH119" i="3" s="1" a="1"/>
  <c r="AH119" i="3" s="1"/>
  <c r="AN131" i="3"/>
  <c r="AM132" i="3" s="1"/>
  <c r="AK131" i="3"/>
  <c r="AN92" i="3"/>
  <c r="AM93" i="3" s="1"/>
  <c r="AK92" i="3"/>
  <c r="AH92" i="3" s="1" a="1"/>
  <c r="AH92" i="3" s="1"/>
  <c r="AN92" i="7"/>
  <c r="AM93" i="7" s="1"/>
  <c r="AK92" i="7"/>
  <c r="AH92" i="7" s="1" a="1"/>
  <c r="AH92" i="7" s="1"/>
  <c r="AK131" i="7"/>
  <c r="AN131" i="7"/>
  <c r="AM132" i="7" s="1"/>
  <c r="AK105" i="7"/>
  <c r="AN105" i="7"/>
  <c r="AM106" i="7" s="1"/>
  <c r="AN119" i="7"/>
  <c r="AM120" i="7" s="1"/>
  <c r="AK119" i="7"/>
  <c r="AH119" i="7" s="1" a="1"/>
  <c r="AH119" i="7" s="1"/>
  <c r="AN92" i="10"/>
  <c r="AM93" i="10" s="1"/>
  <c r="AK92" i="10"/>
  <c r="AH92" i="10" s="1" a="1"/>
  <c r="AH92" i="10" s="1"/>
  <c r="AN131" i="10"/>
  <c r="AM132" i="10" s="1"/>
  <c r="AK131" i="10"/>
  <c r="AN106" i="10"/>
  <c r="AM107" i="10" s="1"/>
  <c r="AK106" i="10"/>
  <c r="AH106" i="10" s="1" a="1"/>
  <c r="AH106" i="10" s="1"/>
  <c r="AN118" i="10"/>
  <c r="AM119" i="10" s="1"/>
  <c r="AK118" i="10"/>
  <c r="K664" i="31"/>
  <c r="AD177" i="31"/>
  <c r="AD248" i="31"/>
  <c r="AD370" i="31"/>
  <c r="AD372" i="31"/>
  <c r="J509" i="31"/>
  <c r="K637" i="31"/>
  <c r="BP3" i="31"/>
  <c r="AD201" i="31"/>
  <c r="AD215" i="31"/>
  <c r="J441" i="31"/>
  <c r="AD175" i="31"/>
  <c r="AD200" i="31"/>
  <c r="J470" i="31"/>
  <c r="G369" i="31"/>
  <c r="J436" i="31"/>
  <c r="AB355" i="31"/>
  <c r="J432" i="31"/>
  <c r="J482" i="31"/>
  <c r="AB54" i="31"/>
  <c r="J431" i="31"/>
  <c r="BK6" i="31"/>
  <c r="J449" i="31"/>
  <c r="AB320" i="31"/>
  <c r="AD320" i="31"/>
  <c r="AD54" i="31"/>
  <c r="J450" i="31"/>
  <c r="AD337" i="31"/>
  <c r="J451" i="31"/>
  <c r="AD113" i="31"/>
  <c r="AD46" i="31"/>
  <c r="AD125" i="31"/>
  <c r="AD147" i="31"/>
  <c r="AD367" i="31"/>
  <c r="E369" i="31"/>
  <c r="F294" i="31"/>
  <c r="J452" i="31"/>
  <c r="AD162" i="31"/>
  <c r="W171" i="31"/>
  <c r="J429" i="31"/>
  <c r="J453" i="31"/>
  <c r="AB399" i="31"/>
  <c r="J439" i="31"/>
  <c r="J454" i="31"/>
  <c r="AD328" i="31"/>
  <c r="AD350" i="31"/>
  <c r="J457" i="31"/>
  <c r="AD126" i="31"/>
  <c r="BK5" i="31"/>
  <c r="AD378" i="31"/>
  <c r="AD114" i="31"/>
  <c r="AB145" i="31"/>
  <c r="AD279" i="31"/>
  <c r="AD145" i="31"/>
  <c r="AB149" i="31"/>
  <c r="AD184" i="31"/>
  <c r="J442" i="31"/>
  <c r="J459" i="31"/>
  <c r="J517" i="31"/>
  <c r="J469" i="31"/>
  <c r="J472" i="31"/>
  <c r="AD206" i="31"/>
  <c r="AD353" i="31"/>
  <c r="AD381" i="31"/>
  <c r="J418" i="31"/>
  <c r="J473" i="31"/>
  <c r="AD170" i="31"/>
  <c r="AB170" i="31"/>
  <c r="AD149" i="31"/>
  <c r="J474" i="31"/>
  <c r="AD395" i="31"/>
  <c r="G405" i="31"/>
  <c r="J447" i="31"/>
  <c r="J476" i="31"/>
  <c r="AD30" i="31"/>
  <c r="AB113" i="31"/>
  <c r="J477" i="31"/>
  <c r="AD254" i="31"/>
  <c r="K606" i="31"/>
  <c r="W108" i="31"/>
  <c r="AD39" i="31"/>
  <c r="E72" i="31"/>
  <c r="AD116" i="31"/>
  <c r="AB195" i="31"/>
  <c r="AB268" i="31"/>
  <c r="AD364" i="31"/>
  <c r="AD387" i="31"/>
  <c r="K613" i="31"/>
  <c r="J580" i="31"/>
  <c r="AD108" i="31"/>
  <c r="AB163" i="31"/>
  <c r="AB381" i="31"/>
  <c r="J586" i="31"/>
  <c r="J598" i="31"/>
  <c r="AD136" i="31"/>
  <c r="AD264" i="31"/>
  <c r="AB29" i="31"/>
  <c r="W55" i="31"/>
  <c r="F99" i="31"/>
  <c r="AD154" i="31"/>
  <c r="W259" i="31"/>
  <c r="AB276" i="31"/>
  <c r="AD335" i="31"/>
  <c r="AB383" i="31"/>
  <c r="K563" i="31"/>
  <c r="K598" i="31"/>
  <c r="W322" i="31"/>
  <c r="F303" i="31"/>
  <c r="AB68" i="31"/>
  <c r="AB216" i="31"/>
  <c r="K597" i="31"/>
  <c r="AD55" i="31"/>
  <c r="AB67" i="31"/>
  <c r="AD143" i="31"/>
  <c r="AD246" i="31"/>
  <c r="C250" i="31"/>
  <c r="AD259" i="31"/>
  <c r="G376" i="31"/>
  <c r="G191" i="31"/>
  <c r="AB23" i="31"/>
  <c r="AB136" i="31"/>
  <c r="AB140" i="31"/>
  <c r="AD268" i="31"/>
  <c r="AD29" i="31"/>
  <c r="AD67" i="31"/>
  <c r="AB184" i="31"/>
  <c r="AB242" i="31"/>
  <c r="D250" i="31"/>
  <c r="AB288" i="31"/>
  <c r="AB389" i="31"/>
  <c r="J444" i="31"/>
  <c r="J464" i="31"/>
  <c r="J532" i="31"/>
  <c r="K577" i="31"/>
  <c r="K599" i="31"/>
  <c r="J676" i="31"/>
  <c r="AD19" i="31"/>
  <c r="AB254" i="31"/>
  <c r="AB31" i="31"/>
  <c r="AB43" i="31"/>
  <c r="AD69" i="31"/>
  <c r="W219" i="31"/>
  <c r="E250" i="31"/>
  <c r="W378" i="31"/>
  <c r="J466" i="31"/>
  <c r="J534" i="31"/>
  <c r="AD140" i="31"/>
  <c r="J573" i="31"/>
  <c r="F392" i="31"/>
  <c r="K567" i="31"/>
  <c r="AD78" i="31"/>
  <c r="AG19" i="31"/>
  <c r="AD398" i="31"/>
  <c r="K561" i="31"/>
  <c r="J568" i="31"/>
  <c r="AB39" i="31"/>
  <c r="AD68" i="31"/>
  <c r="J575" i="31"/>
  <c r="AB209" i="31"/>
  <c r="F250" i="31"/>
  <c r="AB302" i="31"/>
  <c r="AB347" i="31"/>
  <c r="J445" i="31"/>
  <c r="J467" i="31"/>
  <c r="K650" i="31"/>
  <c r="AB208" i="31"/>
  <c r="AB390" i="31"/>
  <c r="AD390" i="31"/>
  <c r="AB88" i="31"/>
  <c r="AB162" i="31"/>
  <c r="G237" i="31"/>
  <c r="AD277" i="31"/>
  <c r="AD302" i="31"/>
  <c r="AD347" i="31"/>
  <c r="AD388" i="31"/>
  <c r="J428" i="31"/>
  <c r="J434" i="31"/>
  <c r="K550" i="31"/>
  <c r="K572" i="31"/>
  <c r="D182" i="31"/>
  <c r="G182" i="31"/>
  <c r="AB220" i="31"/>
  <c r="AD220" i="31"/>
  <c r="K547" i="31"/>
  <c r="K544" i="31"/>
  <c r="K531" i="31"/>
  <c r="K512" i="31"/>
  <c r="K495" i="31"/>
  <c r="W135" i="31"/>
  <c r="AB135" i="31"/>
  <c r="W343" i="31"/>
  <c r="W373" i="31"/>
  <c r="AD373" i="31"/>
  <c r="AB373" i="31"/>
  <c r="J494" i="31"/>
  <c r="E21" i="31"/>
  <c r="G35" i="31"/>
  <c r="E117" i="31"/>
  <c r="W137" i="31"/>
  <c r="AB137" i="31"/>
  <c r="W155" i="31"/>
  <c r="AD155" i="31"/>
  <c r="E215" i="31"/>
  <c r="F306" i="31"/>
  <c r="G306" i="31"/>
  <c r="D362" i="31"/>
  <c r="E362" i="31"/>
  <c r="K449" i="31"/>
  <c r="K455" i="31"/>
  <c r="W35" i="31"/>
  <c r="C126" i="31"/>
  <c r="G126" i="31"/>
  <c r="F276" i="31"/>
  <c r="C297" i="31"/>
  <c r="G362" i="31"/>
  <c r="F121" i="31"/>
  <c r="D126" i="31"/>
  <c r="W202" i="31"/>
  <c r="AB202" i="31"/>
  <c r="W206" i="31"/>
  <c r="AB206" i="31"/>
  <c r="AD217" i="31"/>
  <c r="AB368" i="31"/>
  <c r="W368" i="31"/>
  <c r="K528" i="31"/>
  <c r="AB66" i="31"/>
  <c r="AD66" i="31"/>
  <c r="E142" i="31"/>
  <c r="D142" i="31"/>
  <c r="AB392" i="31"/>
  <c r="G48" i="31"/>
  <c r="E48" i="31"/>
  <c r="G61" i="31"/>
  <c r="F61" i="31"/>
  <c r="C142" i="31"/>
  <c r="AB261" i="31"/>
  <c r="W273" i="31"/>
  <c r="AB273" i="31"/>
  <c r="AD273" i="31"/>
  <c r="AB396" i="31"/>
  <c r="C48" i="31"/>
  <c r="W53" i="31"/>
  <c r="E61" i="31"/>
  <c r="G142" i="31"/>
  <c r="D48" i="31"/>
  <c r="AB59" i="31"/>
  <c r="W323" i="31"/>
  <c r="AB323" i="31"/>
  <c r="J545" i="31"/>
  <c r="J497" i="31"/>
  <c r="J508" i="31" s="1"/>
  <c r="J523" i="31"/>
  <c r="J507" i="31"/>
  <c r="J515" i="31"/>
  <c r="J548" i="31"/>
  <c r="J503" i="31"/>
  <c r="J544" i="31"/>
  <c r="J543" i="31"/>
  <c r="J521" i="31"/>
  <c r="J511" i="31"/>
  <c r="J537" i="31"/>
  <c r="J502" i="31"/>
  <c r="J495" i="31"/>
  <c r="J510" i="31"/>
  <c r="W142" i="31"/>
  <c r="AB168" i="31"/>
  <c r="W168" i="31"/>
  <c r="F222" i="31"/>
  <c r="AD243" i="31"/>
  <c r="W256" i="31"/>
  <c r="W92" i="31"/>
  <c r="AB92" i="31"/>
  <c r="G98" i="31"/>
  <c r="F98" i="31"/>
  <c r="E98" i="31"/>
  <c r="D98" i="31"/>
  <c r="G222" i="31"/>
  <c r="AD256" i="31"/>
  <c r="G345" i="31"/>
  <c r="C345" i="31"/>
  <c r="AD369" i="31"/>
  <c r="AB371" i="31"/>
  <c r="AD371" i="31"/>
  <c r="D373" i="31"/>
  <c r="AB384" i="31"/>
  <c r="AD384" i="31"/>
  <c r="G386" i="31"/>
  <c r="C21" i="31"/>
  <c r="AD36" i="31"/>
  <c r="C98" i="31"/>
  <c r="AD115" i="31"/>
  <c r="E148" i="31"/>
  <c r="C148" i="31"/>
  <c r="G215" i="31"/>
  <c r="G297" i="31"/>
  <c r="F297" i="31"/>
  <c r="D297" i="31"/>
  <c r="F362" i="31"/>
  <c r="AB369" i="31"/>
  <c r="W32" i="31"/>
  <c r="AD32" i="31"/>
  <c r="AB32" i="31"/>
  <c r="G121" i="31"/>
  <c r="E126" i="31"/>
  <c r="AB155" i="31"/>
  <c r="J529" i="31"/>
  <c r="W86" i="31"/>
  <c r="W152" i="31"/>
  <c r="E182" i="31"/>
  <c r="G223" i="31"/>
  <c r="C223" i="31"/>
  <c r="C286" i="31"/>
  <c r="W64" i="31"/>
  <c r="AB64" i="31"/>
  <c r="AB74" i="31"/>
  <c r="AD74" i="31"/>
  <c r="F182" i="31"/>
  <c r="W193" i="31"/>
  <c r="E286" i="31"/>
  <c r="G305" i="31"/>
  <c r="E305" i="31"/>
  <c r="D305" i="31"/>
  <c r="C305" i="31"/>
  <c r="D346" i="31"/>
  <c r="F359" i="31"/>
  <c r="AD64" i="31"/>
  <c r="W114" i="31"/>
  <c r="AB114" i="31"/>
  <c r="AD210" i="31"/>
  <c r="C231" i="31"/>
  <c r="G231" i="31"/>
  <c r="F305" i="31"/>
  <c r="G359" i="31"/>
  <c r="D361" i="31"/>
  <c r="G361" i="31"/>
  <c r="F361" i="31"/>
  <c r="E361" i="31"/>
  <c r="F376" i="31"/>
  <c r="W387" i="31"/>
  <c r="AD400" i="31"/>
  <c r="AB400" i="31"/>
  <c r="J519" i="31"/>
  <c r="AD86" i="31"/>
  <c r="AD96" i="31"/>
  <c r="AD343" i="31"/>
  <c r="G393" i="31"/>
  <c r="F393" i="31"/>
  <c r="E120" i="31"/>
  <c r="G120" i="31"/>
  <c r="F120" i="31"/>
  <c r="W207" i="31"/>
  <c r="W240" i="31"/>
  <c r="AB240" i="31"/>
  <c r="E319" i="31"/>
  <c r="F60" i="31"/>
  <c r="C120" i="31"/>
  <c r="AD144" i="31"/>
  <c r="F176" i="31"/>
  <c r="W181" i="31"/>
  <c r="F189" i="31"/>
  <c r="AD207" i="31"/>
  <c r="AD240" i="31"/>
  <c r="C312" i="31"/>
  <c r="F319" i="31"/>
  <c r="W330" i="31"/>
  <c r="K636" i="31"/>
  <c r="K672" i="31"/>
  <c r="K656" i="31"/>
  <c r="K649" i="31"/>
  <c r="G24" i="31"/>
  <c r="G60" i="31"/>
  <c r="AD65" i="31"/>
  <c r="G68" i="31"/>
  <c r="W88" i="31"/>
  <c r="D120" i="31"/>
  <c r="D184" i="31"/>
  <c r="E312" i="31"/>
  <c r="G319" i="31"/>
  <c r="W377" i="31"/>
  <c r="AB377" i="31"/>
  <c r="F381" i="31"/>
  <c r="G381" i="31"/>
  <c r="K640" i="31"/>
  <c r="W132" i="31"/>
  <c r="AB167" i="31"/>
  <c r="AB174" i="31"/>
  <c r="D178" i="31"/>
  <c r="C191" i="31"/>
  <c r="W279" i="31"/>
  <c r="F312" i="31"/>
  <c r="AD317" i="31"/>
  <c r="AB352" i="31"/>
  <c r="AD397" i="31"/>
  <c r="J610" i="31"/>
  <c r="J570" i="31"/>
  <c r="J564" i="31"/>
  <c r="K655" i="31"/>
  <c r="AB91" i="31"/>
  <c r="AD132" i="31"/>
  <c r="AD167" i="31"/>
  <c r="F178" i="31"/>
  <c r="D191" i="31"/>
  <c r="AD223" i="31"/>
  <c r="AB223" i="31"/>
  <c r="AB303" i="31"/>
  <c r="D314" i="31"/>
  <c r="AD352" i="31"/>
  <c r="W356" i="31"/>
  <c r="AB356" i="31"/>
  <c r="AD399" i="31"/>
  <c r="E405" i="31"/>
  <c r="K584" i="31"/>
  <c r="K585" i="31"/>
  <c r="K576" i="31"/>
  <c r="K604" i="31"/>
  <c r="K594" i="31"/>
  <c r="K582" i="31"/>
  <c r="W19" i="31"/>
  <c r="AD26" i="31"/>
  <c r="AD49" i="31"/>
  <c r="AB65" i="31"/>
  <c r="AD91" i="31"/>
  <c r="C102" i="31"/>
  <c r="G102" i="31"/>
  <c r="G178" i="31"/>
  <c r="E191" i="31"/>
  <c r="AD209" i="31"/>
  <c r="AB262" i="31"/>
  <c r="AD303" i="31"/>
  <c r="AD356" i="31"/>
  <c r="F363" i="31"/>
  <c r="E392" i="31"/>
  <c r="F405" i="31"/>
  <c r="J471" i="31"/>
  <c r="J481" i="31"/>
  <c r="J463" i="31"/>
  <c r="J438" i="31"/>
  <c r="J480" i="31"/>
  <c r="J461" i="31"/>
  <c r="J446" i="31"/>
  <c r="J430" i="31"/>
  <c r="J479" i="31"/>
  <c r="J460" i="31"/>
  <c r="J437" i="31"/>
  <c r="J443" i="31"/>
  <c r="J456" i="31"/>
  <c r="J478" i="31"/>
  <c r="K591" i="31"/>
  <c r="J602" i="31"/>
  <c r="K627" i="31"/>
  <c r="AF19" i="31"/>
  <c r="AD53" i="31"/>
  <c r="E66" i="31"/>
  <c r="F66" i="31"/>
  <c r="D66" i="31"/>
  <c r="AD150" i="31"/>
  <c r="AD241" i="31"/>
  <c r="AD276" i="31"/>
  <c r="J435" i="31"/>
  <c r="J465" i="31"/>
  <c r="K568" i="31"/>
  <c r="J606" i="31"/>
  <c r="K629" i="31"/>
  <c r="AD242" i="31"/>
  <c r="AD35" i="31"/>
  <c r="AD142" i="31"/>
  <c r="AD152" i="31"/>
  <c r="G246" i="31"/>
  <c r="AD262" i="31"/>
  <c r="C369" i="31"/>
  <c r="AD104" i="31"/>
  <c r="W130" i="31"/>
  <c r="AD137" i="31"/>
  <c r="AD139" i="31"/>
  <c r="G172" i="31"/>
  <c r="F237" i="31"/>
  <c r="AD288" i="31"/>
  <c r="D294" i="31"/>
  <c r="AD333" i="31"/>
  <c r="D369" i="31"/>
  <c r="F190" i="31"/>
  <c r="D190" i="31"/>
  <c r="C190" i="31"/>
  <c r="E406" i="31"/>
  <c r="G406" i="31"/>
  <c r="D406" i="31"/>
  <c r="C406" i="31"/>
  <c r="E365" i="31"/>
  <c r="G365" i="31"/>
  <c r="F365" i="31"/>
  <c r="D365" i="31"/>
  <c r="C365" i="31"/>
  <c r="E382" i="31"/>
  <c r="G382" i="31"/>
  <c r="F382" i="31"/>
  <c r="F407" i="31"/>
  <c r="E407" i="31"/>
  <c r="D193" i="31"/>
  <c r="F193" i="31"/>
  <c r="G193" i="31"/>
  <c r="E193" i="31"/>
  <c r="D56" i="31"/>
  <c r="F56" i="31"/>
  <c r="E56" i="31"/>
  <c r="G311" i="31"/>
  <c r="F311" i="31"/>
  <c r="E311" i="31"/>
  <c r="C311" i="31"/>
  <c r="D311" i="31"/>
  <c r="F315" i="31"/>
  <c r="G315" i="31"/>
  <c r="E315" i="31"/>
  <c r="D315" i="31"/>
  <c r="C315" i="31"/>
  <c r="E364" i="31"/>
  <c r="G364" i="31"/>
  <c r="F364" i="31"/>
  <c r="D364" i="31"/>
  <c r="C364" i="31"/>
  <c r="AD112" i="31"/>
  <c r="W172" i="31"/>
  <c r="E200" i="31"/>
  <c r="G200" i="31"/>
  <c r="F200" i="31"/>
  <c r="D200" i="31"/>
  <c r="C200" i="31"/>
  <c r="W275" i="31"/>
  <c r="G49" i="31"/>
  <c r="F49" i="31"/>
  <c r="C49" i="31"/>
  <c r="F52" i="31"/>
  <c r="W105" i="31"/>
  <c r="D166" i="31"/>
  <c r="W169" i="31"/>
  <c r="D49" i="31"/>
  <c r="AD52" i="31"/>
  <c r="AB52" i="31"/>
  <c r="AD105" i="31"/>
  <c r="F166" i="31"/>
  <c r="AD169" i="31"/>
  <c r="AB266" i="31"/>
  <c r="E308" i="31"/>
  <c r="W324" i="31"/>
  <c r="W351" i="31"/>
  <c r="W372" i="31"/>
  <c r="E49" i="31"/>
  <c r="AD319" i="31"/>
  <c r="AD324" i="31"/>
  <c r="AD351" i="31"/>
  <c r="F358" i="31"/>
  <c r="E358" i="31"/>
  <c r="D358" i="31"/>
  <c r="G377" i="31"/>
  <c r="W258" i="31"/>
  <c r="AB139" i="31"/>
  <c r="G146" i="31"/>
  <c r="E253" i="31"/>
  <c r="AD258" i="31"/>
  <c r="AB265" i="31"/>
  <c r="W265" i="31"/>
  <c r="E279" i="31"/>
  <c r="E318" i="31"/>
  <c r="G358" i="31"/>
  <c r="C371" i="31"/>
  <c r="C38" i="31"/>
  <c r="W79" i="31"/>
  <c r="AD79" i="31"/>
  <c r="AB95" i="31"/>
  <c r="W95" i="31"/>
  <c r="AD95" i="31"/>
  <c r="AB131" i="31"/>
  <c r="AD131" i="31"/>
  <c r="AD202" i="31"/>
  <c r="F253" i="31"/>
  <c r="AB260" i="31"/>
  <c r="W260" i="31"/>
  <c r="G262" i="31"/>
  <c r="E262" i="31"/>
  <c r="AD274" i="31"/>
  <c r="AB274" i="31"/>
  <c r="W274" i="31"/>
  <c r="AB319" i="31"/>
  <c r="AB372" i="31"/>
  <c r="G374" i="31"/>
  <c r="F374" i="31"/>
  <c r="C374" i="31"/>
  <c r="E374" i="31"/>
  <c r="AD391" i="31"/>
  <c r="AB391" i="31"/>
  <c r="W391" i="31"/>
  <c r="J657" i="31"/>
  <c r="AD90" i="31"/>
  <c r="W166" i="31"/>
  <c r="AB290" i="31"/>
  <c r="AD290" i="31"/>
  <c r="W290" i="31"/>
  <c r="C330" i="31"/>
  <c r="D330" i="31"/>
  <c r="W341" i="31"/>
  <c r="AB341" i="31"/>
  <c r="C97" i="31"/>
  <c r="D97" i="31"/>
  <c r="F97" i="31"/>
  <c r="G97" i="31"/>
  <c r="D38" i="31"/>
  <c r="D67" i="31"/>
  <c r="E67" i="31"/>
  <c r="C67" i="31"/>
  <c r="AB90" i="31"/>
  <c r="W111" i="31"/>
  <c r="AB111" i="31"/>
  <c r="F220" i="31"/>
  <c r="E220" i="31"/>
  <c r="D220" i="31"/>
  <c r="G220" i="31"/>
  <c r="AB272" i="31"/>
  <c r="G285" i="31"/>
  <c r="E285" i="31"/>
  <c r="AB313" i="31"/>
  <c r="G400" i="31"/>
  <c r="F400" i="31"/>
  <c r="C400" i="31"/>
  <c r="D400" i="31"/>
  <c r="E400" i="31"/>
  <c r="AB63" i="31"/>
  <c r="W63" i="31"/>
  <c r="E188" i="31"/>
  <c r="G188" i="31"/>
  <c r="F188" i="31"/>
  <c r="D188" i="31"/>
  <c r="E198" i="31"/>
  <c r="G198" i="31"/>
  <c r="F198" i="31"/>
  <c r="D198" i="31"/>
  <c r="E344" i="31"/>
  <c r="D344" i="31"/>
  <c r="F344" i="31"/>
  <c r="G20" i="31"/>
  <c r="D20" i="31"/>
  <c r="E114" i="31"/>
  <c r="D114" i="31"/>
  <c r="G17" i="31"/>
  <c r="G6" i="31" s="1"/>
  <c r="C114" i="31"/>
  <c r="W139" i="31"/>
  <c r="G263" i="31"/>
  <c r="F263" i="31"/>
  <c r="E263" i="31"/>
  <c r="AD275" i="31"/>
  <c r="C316" i="31"/>
  <c r="C127" i="31"/>
  <c r="F127" i="31"/>
  <c r="D127" i="31"/>
  <c r="E127" i="31"/>
  <c r="G310" i="31"/>
  <c r="E310" i="31"/>
  <c r="C310" i="31"/>
  <c r="D310" i="31"/>
  <c r="E316" i="31"/>
  <c r="W52" i="31"/>
  <c r="AD82" i="31"/>
  <c r="D263" i="31"/>
  <c r="F292" i="31"/>
  <c r="G292" i="31"/>
  <c r="C292" i="31"/>
  <c r="C358" i="31"/>
  <c r="AB161" i="31"/>
  <c r="W161" i="31"/>
  <c r="AD161" i="31"/>
  <c r="G38" i="31"/>
  <c r="F67" i="31"/>
  <c r="AD121" i="31"/>
  <c r="AB121" i="31"/>
  <c r="E156" i="31"/>
  <c r="D156" i="31"/>
  <c r="C178" i="31"/>
  <c r="AD181" i="31"/>
  <c r="G184" i="31"/>
  <c r="F184" i="31"/>
  <c r="C184" i="31"/>
  <c r="E189" i="31"/>
  <c r="D189" i="31"/>
  <c r="C189" i="31"/>
  <c r="C220" i="31"/>
  <c r="AD228" i="31"/>
  <c r="W241" i="31"/>
  <c r="D312" i="31"/>
  <c r="AD313" i="31"/>
  <c r="AD341" i="31"/>
  <c r="D345" i="31"/>
  <c r="AD368" i="31"/>
  <c r="W371" i="31"/>
  <c r="E383" i="31"/>
  <c r="D383" i="31"/>
  <c r="W112" i="31"/>
  <c r="AB112" i="31"/>
  <c r="C188" i="31"/>
  <c r="AB198" i="31"/>
  <c r="W198" i="31"/>
  <c r="AB354" i="31"/>
  <c r="AD354" i="31"/>
  <c r="AB280" i="31"/>
  <c r="W280" i="31"/>
  <c r="D295" i="31"/>
  <c r="F295" i="31"/>
  <c r="D308" i="31"/>
  <c r="G308" i="31"/>
  <c r="F308" i="31"/>
  <c r="W354" i="31"/>
  <c r="W165" i="31"/>
  <c r="AB165" i="31"/>
  <c r="F201" i="31"/>
  <c r="D201" i="31"/>
  <c r="G201" i="31"/>
  <c r="AD336" i="31"/>
  <c r="AB336" i="31"/>
  <c r="AD73" i="31"/>
  <c r="W78" i="31"/>
  <c r="W143" i="31"/>
  <c r="AB143" i="31"/>
  <c r="AD156" i="31"/>
  <c r="AB156" i="31"/>
  <c r="E201" i="31"/>
  <c r="W287" i="31"/>
  <c r="AD287" i="31"/>
  <c r="AB287" i="31"/>
  <c r="AD304" i="31"/>
  <c r="AB304" i="31"/>
  <c r="W304" i="31"/>
  <c r="C309" i="31"/>
  <c r="F309" i="31"/>
  <c r="E309" i="31"/>
  <c r="G309" i="31"/>
  <c r="D309" i="31"/>
  <c r="W336" i="31"/>
  <c r="W388" i="31"/>
  <c r="D57" i="31"/>
  <c r="W156" i="31"/>
  <c r="C222" i="31"/>
  <c r="E245" i="31"/>
  <c r="E296" i="31"/>
  <c r="F327" i="31"/>
  <c r="C327" i="31"/>
  <c r="E327" i="31"/>
  <c r="D327" i="31"/>
  <c r="E340" i="31"/>
  <c r="AD383" i="31"/>
  <c r="W407" i="31"/>
  <c r="K465" i="31"/>
  <c r="K474" i="31"/>
  <c r="K458" i="31"/>
  <c r="K471" i="31"/>
  <c r="K435" i="31"/>
  <c r="K433" i="31"/>
  <c r="I540" i="31"/>
  <c r="I505" i="31"/>
  <c r="I500" i="31"/>
  <c r="I525" i="31"/>
  <c r="I492" i="31"/>
  <c r="I507" i="31" s="1"/>
  <c r="I488" i="31"/>
  <c r="F23" i="31"/>
  <c r="E57" i="31"/>
  <c r="D60" i="31"/>
  <c r="AD148" i="31"/>
  <c r="AB148" i="31"/>
  <c r="W178" i="31"/>
  <c r="AB178" i="31"/>
  <c r="D222" i="31"/>
  <c r="AD278" i="31"/>
  <c r="AB278" i="31"/>
  <c r="F296" i="31"/>
  <c r="AB301" i="31"/>
  <c r="W301" i="31"/>
  <c r="G327" i="31"/>
  <c r="AD407" i="31"/>
  <c r="W411" i="31"/>
  <c r="AD411" i="31"/>
  <c r="AB411" i="31"/>
  <c r="G23" i="31"/>
  <c r="G57" i="31"/>
  <c r="E60" i="31"/>
  <c r="G72" i="31"/>
  <c r="F72" i="31"/>
  <c r="C72" i="31"/>
  <c r="W115" i="31"/>
  <c r="AD120" i="31"/>
  <c r="AB120" i="31"/>
  <c r="W148" i="31"/>
  <c r="F172" i="31"/>
  <c r="AD178" i="31"/>
  <c r="W194" i="31"/>
  <c r="AD194" i="31"/>
  <c r="AB194" i="31"/>
  <c r="AD225" i="31"/>
  <c r="AB225" i="31"/>
  <c r="G247" i="31"/>
  <c r="AB252" i="31"/>
  <c r="W252" i="31"/>
  <c r="W278" i="31"/>
  <c r="W385" i="31"/>
  <c r="AD385" i="31"/>
  <c r="AB385" i="31"/>
  <c r="W397" i="31"/>
  <c r="AB397" i="31"/>
  <c r="J655" i="31"/>
  <c r="J636" i="31"/>
  <c r="J678" i="31"/>
  <c r="J634" i="31"/>
  <c r="J652" i="31"/>
  <c r="K642" i="31"/>
  <c r="K671" i="31"/>
  <c r="K653" i="31"/>
  <c r="K648" i="31"/>
  <c r="K669" i="31"/>
  <c r="K652" i="31"/>
  <c r="K661" i="31"/>
  <c r="K630" i="31"/>
  <c r="K660" i="31"/>
  <c r="K680" i="31"/>
  <c r="K668" i="31"/>
  <c r="K659" i="31"/>
  <c r="K646" i="31"/>
  <c r="K634" i="31"/>
  <c r="K676" i="31"/>
  <c r="K657" i="31"/>
  <c r="K677" i="31"/>
  <c r="K667" i="31"/>
  <c r="K639" i="31"/>
  <c r="K632" i="31"/>
  <c r="K645" i="31"/>
  <c r="K673" i="31"/>
  <c r="AD31" i="31"/>
  <c r="C40" i="31"/>
  <c r="G40" i="31"/>
  <c r="F40" i="31"/>
  <c r="G128" i="31"/>
  <c r="F128" i="31"/>
  <c r="E128" i="31"/>
  <c r="AD166" i="31"/>
  <c r="AD172" i="31"/>
  <c r="W255" i="31"/>
  <c r="AD255" i="31"/>
  <c r="AB255" i="31"/>
  <c r="E307" i="31"/>
  <c r="D307" i="31"/>
  <c r="C307" i="31"/>
  <c r="E13" i="31"/>
  <c r="G13" i="31"/>
  <c r="C13" i="31"/>
  <c r="D40" i="31"/>
  <c r="AB51" i="31"/>
  <c r="AD51" i="31"/>
  <c r="E55" i="31"/>
  <c r="W138" i="31"/>
  <c r="W141" i="31"/>
  <c r="W177" i="31"/>
  <c r="F183" i="31"/>
  <c r="E183" i="31"/>
  <c r="D183" i="31"/>
  <c r="W218" i="31"/>
  <c r="W221" i="31"/>
  <c r="AB227" i="31"/>
  <c r="AD227" i="31"/>
  <c r="W227" i="31"/>
  <c r="AD265" i="31"/>
  <c r="W277" i="31"/>
  <c r="AD301" i="31"/>
  <c r="F307" i="31"/>
  <c r="W312" i="31"/>
  <c r="G347" i="31"/>
  <c r="D347" i="31"/>
  <c r="W367" i="31"/>
  <c r="W379" i="31"/>
  <c r="W382" i="31"/>
  <c r="AB382" i="31"/>
  <c r="D393" i="31"/>
  <c r="J547" i="31"/>
  <c r="J540" i="31"/>
  <c r="J514" i="31"/>
  <c r="J496" i="31"/>
  <c r="J527" i="31"/>
  <c r="J501" i="31"/>
  <c r="J538" i="31"/>
  <c r="J526" i="31"/>
  <c r="J539" i="31"/>
  <c r="J520" i="31"/>
  <c r="J513" i="31"/>
  <c r="J505" i="31"/>
  <c r="J536" i="31"/>
  <c r="J525" i="31"/>
  <c r="J512" i="31"/>
  <c r="J535" i="31"/>
  <c r="J518" i="31"/>
  <c r="J498" i="31"/>
  <c r="J504" i="31"/>
  <c r="J533" i="31"/>
  <c r="I561" i="31"/>
  <c r="I553" i="31"/>
  <c r="K663" i="31"/>
  <c r="P421" i="31"/>
  <c r="I424" i="31"/>
  <c r="I471" i="31" s="1"/>
  <c r="D22" i="31"/>
  <c r="E22" i="31"/>
  <c r="AD272" i="31"/>
  <c r="C328" i="31"/>
  <c r="F328" i="31"/>
  <c r="AB345" i="31"/>
  <c r="W345" i="31"/>
  <c r="E363" i="31"/>
  <c r="G363" i="31"/>
  <c r="C393" i="31"/>
  <c r="K581" i="31"/>
  <c r="K612" i="31"/>
  <c r="K603" i="31"/>
  <c r="K596" i="31"/>
  <c r="K589" i="31"/>
  <c r="K566" i="31"/>
  <c r="K609" i="31"/>
  <c r="K611" i="31"/>
  <c r="K580" i="31"/>
  <c r="K610" i="31"/>
  <c r="K602" i="31"/>
  <c r="K595" i="31"/>
  <c r="K588" i="31"/>
  <c r="K575" i="31"/>
  <c r="K570" i="31"/>
  <c r="K560" i="31"/>
  <c r="K608" i="31"/>
  <c r="K601" i="31"/>
  <c r="K579" i="31"/>
  <c r="K564" i="31"/>
  <c r="K607" i="31"/>
  <c r="K586" i="31"/>
  <c r="K569" i="31"/>
  <c r="K600" i="31"/>
  <c r="K571" i="31"/>
  <c r="K583" i="31"/>
  <c r="K592" i="31"/>
  <c r="D13" i="31"/>
  <c r="G22" i="31"/>
  <c r="E40" i="31"/>
  <c r="F102" i="31"/>
  <c r="AD135" i="31"/>
  <c r="AD138" i="31"/>
  <c r="AD141" i="31"/>
  <c r="W144" i="31"/>
  <c r="W160" i="31"/>
  <c r="C183" i="31"/>
  <c r="D215" i="31"/>
  <c r="AD257" i="31"/>
  <c r="G303" i="31"/>
  <c r="D303" i="31"/>
  <c r="C303" i="31"/>
  <c r="G307" i="31"/>
  <c r="AD312" i="31"/>
  <c r="F320" i="31"/>
  <c r="E320" i="31"/>
  <c r="W328" i="31"/>
  <c r="W342" i="31"/>
  <c r="AD342" i="31"/>
  <c r="C347" i="31"/>
  <c r="D363" i="31"/>
  <c r="W364" i="31"/>
  <c r="AD379" i="31"/>
  <c r="E381" i="31"/>
  <c r="AD382" i="31"/>
  <c r="D392" i="31"/>
  <c r="E393" i="31"/>
  <c r="W398" i="31"/>
  <c r="AB398" i="31"/>
  <c r="K536" i="31"/>
  <c r="K501" i="31"/>
  <c r="K520" i="31"/>
  <c r="K504" i="31"/>
  <c r="J522" i="31"/>
  <c r="K533" i="31"/>
  <c r="I577" i="31"/>
  <c r="K593" i="31"/>
  <c r="K633" i="31"/>
  <c r="K675" i="31"/>
  <c r="AD165" i="31"/>
  <c r="AB177" i="31"/>
  <c r="AB189" i="31"/>
  <c r="W189" i="31"/>
  <c r="AD221" i="31"/>
  <c r="AD252" i="31"/>
  <c r="AB277" i="31"/>
  <c r="AD280" i="31"/>
  <c r="C306" i="31"/>
  <c r="AB344" i="31"/>
  <c r="W344" i="31"/>
  <c r="AB367" i="31"/>
  <c r="C378" i="31"/>
  <c r="W381" i="31"/>
  <c r="D50" i="31"/>
  <c r="C121" i="31"/>
  <c r="W154" i="31"/>
  <c r="AD163" i="31"/>
  <c r="AD174" i="31"/>
  <c r="AD205" i="31"/>
  <c r="AD208" i="31"/>
  <c r="W210" i="31"/>
  <c r="AB210" i="31"/>
  <c r="D246" i="31"/>
  <c r="D306" i="31"/>
  <c r="AB328" i="31"/>
  <c r="AB364" i="31"/>
  <c r="E378" i="31"/>
  <c r="J500" i="31"/>
  <c r="K506" i="31"/>
  <c r="J516" i="31"/>
  <c r="J524" i="31"/>
  <c r="J541" i="31"/>
  <c r="K578" i="31"/>
  <c r="K605" i="31"/>
  <c r="AD396" i="31"/>
  <c r="K678" i="31"/>
  <c r="F24" i="31"/>
  <c r="E24" i="31"/>
  <c r="E68" i="31"/>
  <c r="D68" i="31"/>
  <c r="C80" i="31"/>
  <c r="F80" i="31"/>
  <c r="AD111" i="31"/>
  <c r="K665" i="31"/>
  <c r="D24" i="31"/>
  <c r="E50" i="31"/>
  <c r="F68" i="31"/>
  <c r="C99" i="31"/>
  <c r="E99" i="31"/>
  <c r="D99" i="31"/>
  <c r="AD106" i="31"/>
  <c r="W106" i="31"/>
  <c r="AD118" i="31"/>
  <c r="E121" i="31"/>
  <c r="E143" i="31"/>
  <c r="C143" i="31"/>
  <c r="G212" i="31"/>
  <c r="D212" i="31"/>
  <c r="E246" i="31"/>
  <c r="AD261" i="31"/>
  <c r="E306" i="31"/>
  <c r="AD389" i="31"/>
  <c r="K516" i="31"/>
  <c r="K524" i="31"/>
  <c r="J542" i="31"/>
  <c r="K562" i="31"/>
  <c r="K573" i="31"/>
  <c r="K587" i="31"/>
  <c r="AD168" i="31"/>
  <c r="AD171" i="31"/>
  <c r="AD193" i="31"/>
  <c r="AD63" i="31"/>
  <c r="C66" i="31"/>
  <c r="AD93" i="31"/>
  <c r="G119" i="31"/>
  <c r="W150" i="31"/>
  <c r="AD189" i="31"/>
  <c r="W243" i="31"/>
  <c r="W246" i="31"/>
  <c r="W257" i="31"/>
  <c r="AD260" i="31"/>
  <c r="AD271" i="31"/>
  <c r="W370" i="31"/>
  <c r="J440" i="31"/>
  <c r="J448" i="31"/>
  <c r="J462" i="31"/>
  <c r="J475" i="31"/>
  <c r="J594" i="31"/>
  <c r="AD33" i="31"/>
  <c r="AD43" i="31"/>
  <c r="G66" i="31"/>
  <c r="AD195" i="31"/>
  <c r="AB271" i="31"/>
  <c r="F48" i="31"/>
  <c r="AB150" i="31"/>
  <c r="W176" i="31"/>
  <c r="AD245" i="31"/>
  <c r="AB257" i="31"/>
  <c r="AD323" i="31"/>
  <c r="AD338" i="31"/>
  <c r="AD344" i="31"/>
  <c r="C361" i="31"/>
  <c r="AB370" i="31"/>
  <c r="C376" i="31"/>
  <c r="W49" i="31"/>
  <c r="AD92" i="31"/>
  <c r="AD176" i="31"/>
  <c r="W338" i="31"/>
  <c r="AD355" i="31"/>
  <c r="AD366" i="31"/>
  <c r="D376" i="31"/>
  <c r="BK4" i="31"/>
  <c r="BJ6" i="31" s="1"/>
  <c r="N15" i="31" s="1"/>
  <c r="C380" i="31"/>
  <c r="G380" i="31"/>
  <c r="F380" i="31"/>
  <c r="E380" i="31"/>
  <c r="D380" i="31"/>
  <c r="G158" i="31"/>
  <c r="F158" i="31"/>
  <c r="E158" i="31"/>
  <c r="D158" i="31"/>
  <c r="C158" i="31"/>
  <c r="C47" i="31"/>
  <c r="G47" i="31"/>
  <c r="F47" i="31"/>
  <c r="D47" i="31"/>
  <c r="E47" i="31"/>
  <c r="F82" i="31"/>
  <c r="D82" i="31"/>
  <c r="E82" i="31"/>
  <c r="G82" i="31"/>
  <c r="C82" i="31"/>
  <c r="F132" i="31"/>
  <c r="D132" i="31"/>
  <c r="E132" i="31"/>
  <c r="G132" i="31"/>
  <c r="C132" i="31"/>
  <c r="G162" i="31"/>
  <c r="F162" i="31"/>
  <c r="E162" i="31"/>
  <c r="D162" i="31"/>
  <c r="C162" i="31"/>
  <c r="C391" i="31"/>
  <c r="G391" i="31"/>
  <c r="F391" i="31"/>
  <c r="E391" i="31"/>
  <c r="D391" i="31"/>
  <c r="F33" i="31"/>
  <c r="E33" i="31"/>
  <c r="G33" i="31"/>
  <c r="D33" i="31"/>
  <c r="C33" i="31"/>
  <c r="F206" i="31"/>
  <c r="E206" i="31"/>
  <c r="D206" i="31"/>
  <c r="G206" i="31"/>
  <c r="C206" i="31"/>
  <c r="D170" i="31"/>
  <c r="E170" i="31"/>
  <c r="G170" i="31"/>
  <c r="F170" i="31"/>
  <c r="C170" i="31"/>
  <c r="G235" i="31"/>
  <c r="F235" i="31"/>
  <c r="E235" i="31"/>
  <c r="D235" i="31"/>
  <c r="C235" i="31"/>
  <c r="G18" i="31"/>
  <c r="D18" i="31"/>
  <c r="F18" i="31"/>
  <c r="C18" i="31"/>
  <c r="E18" i="31"/>
  <c r="E27" i="31"/>
  <c r="D27" i="31"/>
  <c r="C27" i="31"/>
  <c r="G27" i="31"/>
  <c r="F27" i="31"/>
  <c r="E95" i="31"/>
  <c r="G95" i="31"/>
  <c r="F95" i="31"/>
  <c r="D95" i="31"/>
  <c r="C95" i="31"/>
  <c r="E136" i="31"/>
  <c r="D136" i="31"/>
  <c r="C136" i="31"/>
  <c r="G136" i="31"/>
  <c r="F136" i="31"/>
  <c r="W151" i="31"/>
  <c r="AD151" i="31"/>
  <c r="AB151" i="31"/>
  <c r="E165" i="31"/>
  <c r="G165" i="31"/>
  <c r="F165" i="31"/>
  <c r="D165" i="31"/>
  <c r="C165" i="31"/>
  <c r="F211" i="31"/>
  <c r="E211" i="31"/>
  <c r="G211" i="31"/>
  <c r="D211" i="31"/>
  <c r="F233" i="31"/>
  <c r="G233" i="31"/>
  <c r="E233" i="31"/>
  <c r="C233" i="31"/>
  <c r="D233" i="31"/>
  <c r="G240" i="31"/>
  <c r="F240" i="31"/>
  <c r="E240" i="31"/>
  <c r="D240" i="31"/>
  <c r="F30" i="31"/>
  <c r="C30" i="31"/>
  <c r="G30" i="31"/>
  <c r="E30" i="31"/>
  <c r="D30" i="31"/>
  <c r="E70" i="31"/>
  <c r="F70" i="31"/>
  <c r="D70" i="31"/>
  <c r="C70" i="31"/>
  <c r="G70" i="31"/>
  <c r="G83" i="31"/>
  <c r="F83" i="31"/>
  <c r="D83" i="31"/>
  <c r="E83" i="31"/>
  <c r="C83" i="31"/>
  <c r="F92" i="31"/>
  <c r="E92" i="31"/>
  <c r="G92" i="31"/>
  <c r="D92" i="31"/>
  <c r="C92" i="31"/>
  <c r="C113" i="31"/>
  <c r="F113" i="31"/>
  <c r="E113" i="31"/>
  <c r="D113" i="31"/>
  <c r="G113" i="31"/>
  <c r="G150" i="31"/>
  <c r="E150" i="31"/>
  <c r="D150" i="31"/>
  <c r="F150" i="31"/>
  <c r="C211" i="31"/>
  <c r="C240" i="31"/>
  <c r="F243" i="31"/>
  <c r="C243" i="31"/>
  <c r="G243" i="31"/>
  <c r="E243" i="31"/>
  <c r="D243" i="31"/>
  <c r="G337" i="31"/>
  <c r="E337" i="31"/>
  <c r="F337" i="31"/>
  <c r="D337" i="31"/>
  <c r="C337" i="31"/>
  <c r="F396" i="31"/>
  <c r="G396" i="31"/>
  <c r="E396" i="31"/>
  <c r="D396" i="31"/>
  <c r="C396" i="31"/>
  <c r="BH4" i="31"/>
  <c r="BG4" i="31" s="1"/>
  <c r="AB34" i="31"/>
  <c r="AD34" i="31"/>
  <c r="F44" i="31"/>
  <c r="G44" i="31"/>
  <c r="E44" i="31"/>
  <c r="D44" i="31"/>
  <c r="C44" i="31"/>
  <c r="G116" i="31"/>
  <c r="D116" i="31"/>
  <c r="C116" i="31"/>
  <c r="F116" i="31"/>
  <c r="E116" i="31"/>
  <c r="C150" i="31"/>
  <c r="AD191" i="31"/>
  <c r="AB191" i="31"/>
  <c r="W191" i="31"/>
  <c r="AD199" i="31"/>
  <c r="W199" i="31"/>
  <c r="AB199" i="31"/>
  <c r="F254" i="31"/>
  <c r="C254" i="31"/>
  <c r="G254" i="31"/>
  <c r="E254" i="31"/>
  <c r="E269" i="31"/>
  <c r="G269" i="31"/>
  <c r="F269" i="31"/>
  <c r="D269" i="31"/>
  <c r="C269" i="31"/>
  <c r="E281" i="31"/>
  <c r="C281" i="31"/>
  <c r="G281" i="31"/>
  <c r="F281" i="31"/>
  <c r="D281" i="31"/>
  <c r="G360" i="31"/>
  <c r="D360" i="31"/>
  <c r="F360" i="31"/>
  <c r="E360" i="31"/>
  <c r="B19" i="31"/>
  <c r="T20" i="31"/>
  <c r="AG20" i="31"/>
  <c r="AF20" i="31"/>
  <c r="W34" i="31"/>
  <c r="F51" i="31"/>
  <c r="E51" i="31"/>
  <c r="D51" i="31"/>
  <c r="C51" i="31"/>
  <c r="F108" i="31"/>
  <c r="G108" i="31"/>
  <c r="D108" i="31"/>
  <c r="E108" i="31"/>
  <c r="C108" i="31"/>
  <c r="F153" i="31"/>
  <c r="G153" i="31"/>
  <c r="E153" i="31"/>
  <c r="D153" i="31"/>
  <c r="C153" i="31"/>
  <c r="C171" i="31"/>
  <c r="E171" i="31"/>
  <c r="G171" i="31"/>
  <c r="F171" i="31"/>
  <c r="G196" i="31"/>
  <c r="E196" i="31"/>
  <c r="F196" i="31"/>
  <c r="C196" i="31"/>
  <c r="D196" i="31"/>
  <c r="D254" i="31"/>
  <c r="G289" i="31"/>
  <c r="D289" i="31"/>
  <c r="F289" i="31"/>
  <c r="C289" i="31"/>
  <c r="E289" i="31"/>
  <c r="D339" i="31"/>
  <c r="F339" i="31"/>
  <c r="G339" i="31"/>
  <c r="E339" i="31"/>
  <c r="C339" i="31"/>
  <c r="C360" i="31"/>
  <c r="G51" i="31"/>
  <c r="AB57" i="31"/>
  <c r="AD57" i="31"/>
  <c r="G85" i="31"/>
  <c r="F85" i="31"/>
  <c r="D85" i="31"/>
  <c r="C85" i="31"/>
  <c r="E85" i="31"/>
  <c r="G133" i="31"/>
  <c r="F133" i="31"/>
  <c r="E133" i="31"/>
  <c r="D133" i="31"/>
  <c r="C133" i="31"/>
  <c r="D171" i="31"/>
  <c r="C177" i="31"/>
  <c r="E177" i="31"/>
  <c r="D177" i="31"/>
  <c r="G177" i="31"/>
  <c r="F207" i="31"/>
  <c r="E207" i="31"/>
  <c r="D207" i="31"/>
  <c r="C207" i="31"/>
  <c r="BJ4" i="31"/>
  <c r="BI4" i="31"/>
  <c r="E14" i="31"/>
  <c r="F14" i="31"/>
  <c r="D14" i="31"/>
  <c r="G14" i="31"/>
  <c r="C14" i="31"/>
  <c r="E29" i="31"/>
  <c r="G29" i="31"/>
  <c r="F29" i="31"/>
  <c r="D29" i="31"/>
  <c r="C29" i="31"/>
  <c r="G32" i="31"/>
  <c r="F32" i="31"/>
  <c r="D32" i="31"/>
  <c r="E32" i="31"/>
  <c r="E46" i="31"/>
  <c r="G46" i="31"/>
  <c r="D46" i="31"/>
  <c r="C46" i="31"/>
  <c r="F46" i="31"/>
  <c r="W57" i="31"/>
  <c r="G91" i="31"/>
  <c r="E91" i="31"/>
  <c r="D91" i="31"/>
  <c r="F91" i="31"/>
  <c r="C91" i="31"/>
  <c r="AB98" i="31"/>
  <c r="AD98" i="31"/>
  <c r="W98" i="31"/>
  <c r="E103" i="31"/>
  <c r="D103" i="31"/>
  <c r="C103" i="31"/>
  <c r="G103" i="31"/>
  <c r="F103" i="31"/>
  <c r="E118" i="31"/>
  <c r="G118" i="31"/>
  <c r="F118" i="31"/>
  <c r="D118" i="31"/>
  <c r="C118" i="31"/>
  <c r="F130" i="31"/>
  <c r="D130" i="31"/>
  <c r="E130" i="31"/>
  <c r="C130" i="31"/>
  <c r="G130" i="31"/>
  <c r="AD133" i="31"/>
  <c r="AB133" i="31"/>
  <c r="F177" i="31"/>
  <c r="G207" i="31"/>
  <c r="E228" i="31"/>
  <c r="G228" i="31"/>
  <c r="D228" i="31"/>
  <c r="C228" i="31"/>
  <c r="F228" i="31"/>
  <c r="F266" i="31"/>
  <c r="D266" i="31"/>
  <c r="G266" i="31"/>
  <c r="E266" i="31"/>
  <c r="C266" i="31"/>
  <c r="F26" i="31"/>
  <c r="D26" i="31"/>
  <c r="E26" i="31"/>
  <c r="G26" i="31"/>
  <c r="C26" i="31"/>
  <c r="C32" i="31"/>
  <c r="W133" i="31"/>
  <c r="C155" i="31"/>
  <c r="G155" i="31"/>
  <c r="F155" i="31"/>
  <c r="E155" i="31"/>
  <c r="D155" i="31"/>
  <c r="G210" i="31"/>
  <c r="E210" i="31"/>
  <c r="F210" i="31"/>
  <c r="D210" i="31"/>
  <c r="C210" i="31"/>
  <c r="G225" i="31"/>
  <c r="F225" i="31"/>
  <c r="E225" i="31"/>
  <c r="D225" i="31"/>
  <c r="C225" i="31"/>
  <c r="E291" i="31"/>
  <c r="D291" i="31"/>
  <c r="G291" i="31"/>
  <c r="F291" i="31"/>
  <c r="C291" i="31"/>
  <c r="AB334" i="31"/>
  <c r="W334" i="31"/>
  <c r="AD334" i="31"/>
  <c r="F336" i="31"/>
  <c r="G336" i="31"/>
  <c r="E336" i="31"/>
  <c r="D336" i="31"/>
  <c r="C336" i="31"/>
  <c r="E348" i="31"/>
  <c r="F348" i="31"/>
  <c r="C348" i="31"/>
  <c r="G348" i="31"/>
  <c r="G43" i="31"/>
  <c r="E43" i="31"/>
  <c r="C43" i="31"/>
  <c r="F43" i="31"/>
  <c r="D43" i="31"/>
  <c r="F110" i="31"/>
  <c r="E110" i="31"/>
  <c r="G110" i="31"/>
  <c r="D110" i="31"/>
  <c r="C110" i="31"/>
  <c r="D124" i="31"/>
  <c r="G124" i="31"/>
  <c r="E124" i="31"/>
  <c r="F124" i="31"/>
  <c r="C124" i="31"/>
  <c r="C141" i="31"/>
  <c r="E141" i="31"/>
  <c r="D141" i="31"/>
  <c r="F164" i="31"/>
  <c r="G164" i="31"/>
  <c r="E164" i="31"/>
  <c r="D164" i="31"/>
  <c r="C164" i="31"/>
  <c r="F239" i="31"/>
  <c r="E239" i="31"/>
  <c r="G239" i="31"/>
  <c r="D239" i="31"/>
  <c r="C239" i="31"/>
  <c r="G242" i="31"/>
  <c r="F242" i="31"/>
  <c r="E242" i="31"/>
  <c r="D242" i="31"/>
  <c r="C242" i="31"/>
  <c r="D348" i="31"/>
  <c r="F141" i="31"/>
  <c r="C302" i="31"/>
  <c r="E302" i="31"/>
  <c r="G302" i="31"/>
  <c r="F302" i="31"/>
  <c r="D15" i="31"/>
  <c r="C15" i="31"/>
  <c r="G15" i="31"/>
  <c r="E15" i="31"/>
  <c r="F15" i="31"/>
  <c r="C87" i="31"/>
  <c r="G87" i="31"/>
  <c r="F87" i="31"/>
  <c r="D87" i="31"/>
  <c r="E87" i="31"/>
  <c r="G141" i="31"/>
  <c r="E195" i="31"/>
  <c r="D195" i="31"/>
  <c r="C195" i="31"/>
  <c r="G195" i="31"/>
  <c r="F195" i="31"/>
  <c r="G234" i="31"/>
  <c r="F234" i="31"/>
  <c r="E234" i="31"/>
  <c r="D234" i="31"/>
  <c r="C234" i="31"/>
  <c r="AD263" i="31"/>
  <c r="AB263" i="31"/>
  <c r="W263" i="31"/>
  <c r="D302" i="31"/>
  <c r="D403" i="31"/>
  <c r="G403" i="31"/>
  <c r="F403" i="31"/>
  <c r="E403" i="31"/>
  <c r="C403" i="31"/>
  <c r="AD22" i="31"/>
  <c r="AB22" i="31"/>
  <c r="C39" i="31"/>
  <c r="E39" i="31"/>
  <c r="D39" i="31"/>
  <c r="G39" i="31"/>
  <c r="F39" i="31"/>
  <c r="G77" i="31"/>
  <c r="F77" i="31"/>
  <c r="C77" i="31"/>
  <c r="D96" i="31"/>
  <c r="G96" i="31"/>
  <c r="F96" i="31"/>
  <c r="E96" i="31"/>
  <c r="C96" i="31"/>
  <c r="F107" i="31"/>
  <c r="G107" i="31"/>
  <c r="E107" i="31"/>
  <c r="D107" i="31"/>
  <c r="C107" i="31"/>
  <c r="G236" i="31"/>
  <c r="F236" i="31"/>
  <c r="E236" i="31"/>
  <c r="D343" i="31"/>
  <c r="F343" i="31"/>
  <c r="G343" i="31"/>
  <c r="E343" i="31"/>
  <c r="C343" i="31"/>
  <c r="F16" i="31"/>
  <c r="C16" i="31"/>
  <c r="G16" i="31"/>
  <c r="D16" i="31"/>
  <c r="E16" i="31"/>
  <c r="W22" i="31"/>
  <c r="C71" i="31"/>
  <c r="G71" i="31"/>
  <c r="E71" i="31"/>
  <c r="F71" i="31"/>
  <c r="D77" i="31"/>
  <c r="G84" i="31"/>
  <c r="F84" i="31"/>
  <c r="E84" i="31"/>
  <c r="D84" i="31"/>
  <c r="C84" i="31"/>
  <c r="E154" i="31"/>
  <c r="G154" i="31"/>
  <c r="F154" i="31"/>
  <c r="D154" i="31"/>
  <c r="C154" i="31"/>
  <c r="G160" i="31"/>
  <c r="F160" i="31"/>
  <c r="E160" i="31"/>
  <c r="C160" i="31"/>
  <c r="D160" i="31"/>
  <c r="F197" i="31"/>
  <c r="G197" i="31"/>
  <c r="E197" i="31"/>
  <c r="C197" i="31"/>
  <c r="D197" i="31"/>
  <c r="F209" i="31"/>
  <c r="G209" i="31"/>
  <c r="E209" i="31"/>
  <c r="D209" i="31"/>
  <c r="C209" i="31"/>
  <c r="C236" i="31"/>
  <c r="G241" i="31"/>
  <c r="F241" i="31"/>
  <c r="C241" i="31"/>
  <c r="D244" i="31"/>
  <c r="F244" i="31"/>
  <c r="E244" i="31"/>
  <c r="C244" i="31"/>
  <c r="G244" i="31"/>
  <c r="C261" i="31"/>
  <c r="F261" i="31"/>
  <c r="G261" i="31"/>
  <c r="E261" i="31"/>
  <c r="D261" i="31"/>
  <c r="W270" i="31"/>
  <c r="AD270" i="31"/>
  <c r="AB270" i="31"/>
  <c r="F290" i="31"/>
  <c r="D290" i="31"/>
  <c r="G290" i="31"/>
  <c r="E290" i="31"/>
  <c r="C290" i="31"/>
  <c r="C299" i="31"/>
  <c r="E299" i="31"/>
  <c r="G299" i="31"/>
  <c r="F299" i="31"/>
  <c r="F397" i="31"/>
  <c r="G397" i="31"/>
  <c r="E397" i="31"/>
  <c r="D397" i="31"/>
  <c r="C397" i="31"/>
  <c r="AD28" i="31"/>
  <c r="AB28" i="31"/>
  <c r="G45" i="31"/>
  <c r="D45" i="31"/>
  <c r="F45" i="31"/>
  <c r="E45" i="31"/>
  <c r="C45" i="31"/>
  <c r="D71" i="31"/>
  <c r="AD72" i="31"/>
  <c r="AB72" i="31"/>
  <c r="W72" i="31"/>
  <c r="E77" i="31"/>
  <c r="G93" i="31"/>
  <c r="E93" i="31"/>
  <c r="D93" i="31"/>
  <c r="F93" i="31"/>
  <c r="E129" i="31"/>
  <c r="D129" i="31"/>
  <c r="C129" i="31"/>
  <c r="G129" i="31"/>
  <c r="F129" i="31"/>
  <c r="AD173" i="31"/>
  <c r="AB173" i="31"/>
  <c r="D236" i="31"/>
  <c r="D241" i="31"/>
  <c r="D299" i="31"/>
  <c r="F224" i="31"/>
  <c r="E224" i="31"/>
  <c r="D224" i="31"/>
  <c r="G224" i="31"/>
  <c r="C224" i="31"/>
  <c r="D229" i="31"/>
  <c r="G229" i="31"/>
  <c r="F229" i="31"/>
  <c r="E229" i="31"/>
  <c r="C229" i="31"/>
  <c r="AD296" i="31"/>
  <c r="AB296" i="31"/>
  <c r="W296" i="31"/>
  <c r="E335" i="31"/>
  <c r="G335" i="31"/>
  <c r="F335" i="31"/>
  <c r="D335" i="31"/>
  <c r="C335" i="31"/>
  <c r="F42" i="31"/>
  <c r="G42" i="31"/>
  <c r="C42" i="31"/>
  <c r="E42" i="31"/>
  <c r="D42" i="31"/>
  <c r="E86" i="31"/>
  <c r="F86" i="31"/>
  <c r="D86" i="31"/>
  <c r="C86" i="31"/>
  <c r="G86" i="31"/>
  <c r="G109" i="31"/>
  <c r="E109" i="31"/>
  <c r="F109" i="31"/>
  <c r="C109" i="31"/>
  <c r="D109" i="31"/>
  <c r="E123" i="31"/>
  <c r="F123" i="31"/>
  <c r="D123" i="31"/>
  <c r="G123" i="31"/>
  <c r="C123" i="31"/>
  <c r="G203" i="31"/>
  <c r="E203" i="31"/>
  <c r="D203" i="31"/>
  <c r="F203" i="31"/>
  <c r="AD212" i="31"/>
  <c r="AB212" i="31"/>
  <c r="G368" i="31"/>
  <c r="D368" i="31"/>
  <c r="C368" i="31"/>
  <c r="F368" i="31"/>
  <c r="F25" i="31"/>
  <c r="E25" i="31"/>
  <c r="D25" i="31"/>
  <c r="C25" i="31"/>
  <c r="G25" i="31"/>
  <c r="AB71" i="31"/>
  <c r="AD71" i="31"/>
  <c r="W71" i="31"/>
  <c r="F104" i="31"/>
  <c r="E104" i="31"/>
  <c r="D104" i="31"/>
  <c r="C104" i="31"/>
  <c r="G104" i="31"/>
  <c r="AB58" i="31"/>
  <c r="AD58" i="31"/>
  <c r="F131" i="31"/>
  <c r="D131" i="31"/>
  <c r="E131" i="31"/>
  <c r="G131" i="31"/>
  <c r="C131" i="31"/>
  <c r="C203" i="31"/>
  <c r="W212" i="31"/>
  <c r="C214" i="31"/>
  <c r="F214" i="31"/>
  <c r="G214" i="31"/>
  <c r="D214" i="31"/>
  <c r="E214" i="31"/>
  <c r="E368" i="31"/>
  <c r="AB128" i="31"/>
  <c r="AD128" i="31"/>
  <c r="D140" i="31"/>
  <c r="E140" i="31"/>
  <c r="E145" i="31"/>
  <c r="F145" i="31"/>
  <c r="D145" i="31"/>
  <c r="E181" i="31"/>
  <c r="D181" i="31"/>
  <c r="G181" i="31"/>
  <c r="F181" i="31"/>
  <c r="C181" i="31"/>
  <c r="C218" i="31"/>
  <c r="G218" i="31"/>
  <c r="F218" i="31"/>
  <c r="D218" i="31"/>
  <c r="E218" i="31"/>
  <c r="F227" i="31"/>
  <c r="G227" i="31"/>
  <c r="E227" i="31"/>
  <c r="D227" i="31"/>
  <c r="AB231" i="31"/>
  <c r="AD231" i="31"/>
  <c r="AD237" i="31"/>
  <c r="AB237" i="31"/>
  <c r="W237" i="31"/>
  <c r="W247" i="31"/>
  <c r="AD247" i="31"/>
  <c r="W311" i="31"/>
  <c r="AD311" i="31"/>
  <c r="AB311" i="31"/>
  <c r="AD348" i="31"/>
  <c r="AB348" i="31"/>
  <c r="W348" i="31"/>
  <c r="C350" i="31"/>
  <c r="F350" i="31"/>
  <c r="G350" i="31"/>
  <c r="E350" i="31"/>
  <c r="AB360" i="31"/>
  <c r="AD360" i="31"/>
  <c r="D387" i="31"/>
  <c r="E387" i="31"/>
  <c r="F387" i="31"/>
  <c r="C387" i="31"/>
  <c r="G387" i="31"/>
  <c r="E62" i="31"/>
  <c r="F62" i="31"/>
  <c r="C62" i="31"/>
  <c r="D62" i="31"/>
  <c r="F101" i="31"/>
  <c r="E101" i="31"/>
  <c r="D101" i="31"/>
  <c r="C105" i="31"/>
  <c r="W128" i="31"/>
  <c r="C140" i="31"/>
  <c r="C145" i="31"/>
  <c r="W215" i="31"/>
  <c r="C227" i="31"/>
  <c r="W231" i="31"/>
  <c r="G257" i="31"/>
  <c r="E257" i="31"/>
  <c r="F257" i="31"/>
  <c r="D257" i="31"/>
  <c r="C257" i="31"/>
  <c r="AD310" i="31"/>
  <c r="AB310" i="31"/>
  <c r="E333" i="31"/>
  <c r="D333" i="31"/>
  <c r="G333" i="31"/>
  <c r="D350" i="31"/>
  <c r="W360" i="31"/>
  <c r="AB380" i="31"/>
  <c r="W380" i="31"/>
  <c r="AD380" i="31"/>
  <c r="G398" i="31"/>
  <c r="F398" i="31"/>
  <c r="E398" i="31"/>
  <c r="D398" i="31"/>
  <c r="C398" i="31"/>
  <c r="T21" i="31"/>
  <c r="AB56" i="31"/>
  <c r="AD56" i="31"/>
  <c r="C88" i="31"/>
  <c r="AB97" i="31"/>
  <c r="AD97" i="31"/>
  <c r="W97" i="31"/>
  <c r="C221" i="31"/>
  <c r="G221" i="31"/>
  <c r="F221" i="31"/>
  <c r="D221" i="31"/>
  <c r="E221" i="31"/>
  <c r="E230" i="31"/>
  <c r="AB236" i="31"/>
  <c r="AD236" i="31"/>
  <c r="W236" i="31"/>
  <c r="W249" i="31"/>
  <c r="AD249" i="31"/>
  <c r="D268" i="31"/>
  <c r="W292" i="31"/>
  <c r="G62" i="31"/>
  <c r="C90" i="31"/>
  <c r="C101" i="31"/>
  <c r="D105" i="31"/>
  <c r="G145" i="31"/>
  <c r="AB158" i="31"/>
  <c r="W158" i="31"/>
  <c r="G161" i="31"/>
  <c r="F161" i="31"/>
  <c r="E161" i="31"/>
  <c r="W183" i="31"/>
  <c r="AD183" i="31"/>
  <c r="E194" i="31"/>
  <c r="G194" i="31"/>
  <c r="F202" i="31"/>
  <c r="E202" i="31"/>
  <c r="C202" i="31"/>
  <c r="D230" i="31"/>
  <c r="D283" i="31"/>
  <c r="E283" i="31"/>
  <c r="G283" i="31"/>
  <c r="F283" i="31"/>
  <c r="W310" i="31"/>
  <c r="F411" i="31"/>
  <c r="D411" i="31"/>
  <c r="G411" i="31"/>
  <c r="E411" i="31"/>
  <c r="C411" i="31"/>
  <c r="I676" i="31"/>
  <c r="I652" i="31"/>
  <c r="I636" i="31"/>
  <c r="I655" i="31"/>
  <c r="I639" i="31"/>
  <c r="I642" i="31"/>
  <c r="I626" i="31"/>
  <c r="I616" i="31"/>
  <c r="I675" i="31"/>
  <c r="I671" i="31"/>
  <c r="I667" i="31"/>
  <c r="I663" i="31"/>
  <c r="I659" i="31"/>
  <c r="I645" i="31"/>
  <c r="I629" i="31"/>
  <c r="I625" i="31"/>
  <c r="I680" i="31"/>
  <c r="I648" i="31"/>
  <c r="I632" i="31"/>
  <c r="I624" i="31"/>
  <c r="I651" i="31"/>
  <c r="I635" i="31"/>
  <c r="I623" i="31"/>
  <c r="I654" i="31"/>
  <c r="I638" i="31"/>
  <c r="I679" i="31"/>
  <c r="I674" i="31"/>
  <c r="I670" i="31"/>
  <c r="I666" i="31"/>
  <c r="I662" i="31"/>
  <c r="I658" i="31"/>
  <c r="I641" i="31"/>
  <c r="I644" i="31"/>
  <c r="I628" i="31"/>
  <c r="I647" i="31"/>
  <c r="I631" i="31"/>
  <c r="I678" i="31"/>
  <c r="I657" i="31"/>
  <c r="I650" i="31"/>
  <c r="I634" i="31"/>
  <c r="I621" i="31"/>
  <c r="I673" i="31"/>
  <c r="I669" i="31"/>
  <c r="I665" i="31"/>
  <c r="I661" i="31"/>
  <c r="I653" i="31"/>
  <c r="I637" i="31"/>
  <c r="I620" i="31"/>
  <c r="I640" i="31"/>
  <c r="I677" i="31"/>
  <c r="I656" i="31"/>
  <c r="I643" i="31"/>
  <c r="I627" i="31"/>
  <c r="I619" i="31"/>
  <c r="I646" i="31"/>
  <c r="I630" i="31"/>
  <c r="I618" i="31"/>
  <c r="I672" i="31"/>
  <c r="I668" i="31"/>
  <c r="I664" i="31"/>
  <c r="I660" i="31"/>
  <c r="I649" i="31"/>
  <c r="I633" i="31"/>
  <c r="I617" i="31"/>
  <c r="W27" i="31"/>
  <c r="AD27" i="31"/>
  <c r="G101" i="31"/>
  <c r="D125" i="31"/>
  <c r="C161" i="31"/>
  <c r="AB182" i="31"/>
  <c r="AD182" i="31"/>
  <c r="C194" i="31"/>
  <c r="D202" i="31"/>
  <c r="C283" i="31"/>
  <c r="AD295" i="31"/>
  <c r="AB295" i="31"/>
  <c r="G90" i="31"/>
  <c r="E122" i="31"/>
  <c r="D192" i="31"/>
  <c r="E192" i="31"/>
  <c r="C192" i="31"/>
  <c r="G105" i="31"/>
  <c r="F105" i="31"/>
  <c r="D272" i="31"/>
  <c r="E272" i="31"/>
  <c r="G272" i="31"/>
  <c r="F272" i="31"/>
  <c r="AD40" i="31"/>
  <c r="W40" i="31"/>
  <c r="AD50" i="31"/>
  <c r="W50" i="31"/>
  <c r="W20" i="31"/>
  <c r="D31" i="31"/>
  <c r="F31" i="31"/>
  <c r="G31" i="31"/>
  <c r="G76" i="31"/>
  <c r="D76" i="31"/>
  <c r="C76" i="31"/>
  <c r="F140" i="31"/>
  <c r="W203" i="31"/>
  <c r="G265" i="31"/>
  <c r="D265" i="31"/>
  <c r="E265" i="31"/>
  <c r="C265" i="31"/>
  <c r="C268" i="31"/>
  <c r="W327" i="31"/>
  <c r="AB327" i="31"/>
  <c r="C333" i="31"/>
  <c r="C367" i="31"/>
  <c r="D367" i="31"/>
  <c r="F367" i="31"/>
  <c r="E367" i="31"/>
  <c r="W406" i="31"/>
  <c r="AB406" i="31"/>
  <c r="AD409" i="31"/>
  <c r="W409" i="31"/>
  <c r="AB409" i="31"/>
  <c r="AD21" i="31"/>
  <c r="W21" i="31"/>
  <c r="W56" i="31"/>
  <c r="E76" i="31"/>
  <c r="E81" i="31"/>
  <c r="D81" i="31"/>
  <c r="C81" i="31"/>
  <c r="D88" i="31"/>
  <c r="C89" i="31"/>
  <c r="E90" i="31"/>
  <c r="W110" i="31"/>
  <c r="AB110" i="31"/>
  <c r="AD110" i="31"/>
  <c r="E135" i="31"/>
  <c r="C135" i="31"/>
  <c r="G140" i="31"/>
  <c r="F187" i="31"/>
  <c r="C187" i="31"/>
  <c r="D301" i="31"/>
  <c r="E301" i="31"/>
  <c r="G301" i="31"/>
  <c r="F301" i="31"/>
  <c r="C301" i="31"/>
  <c r="AD309" i="31"/>
  <c r="AB309" i="31"/>
  <c r="W326" i="31"/>
  <c r="F333" i="31"/>
  <c r="E31" i="31"/>
  <c r="C75" i="31"/>
  <c r="G88" i="31"/>
  <c r="W333" i="31"/>
  <c r="AD253" i="31"/>
  <c r="AB253" i="31"/>
  <c r="W291" i="31"/>
  <c r="AD291" i="31"/>
  <c r="AB291" i="31"/>
  <c r="AD318" i="31"/>
  <c r="AB318" i="31"/>
  <c r="W318" i="31"/>
  <c r="D325" i="31"/>
  <c r="F332" i="31"/>
  <c r="D332" i="31"/>
  <c r="E332" i="31"/>
  <c r="E342" i="31"/>
  <c r="G342" i="31"/>
  <c r="C342" i="31"/>
  <c r="F342" i="31"/>
  <c r="D342" i="31"/>
  <c r="AB363" i="31"/>
  <c r="AD363" i="31"/>
  <c r="C375" i="31"/>
  <c r="F401" i="31"/>
  <c r="C401" i="31"/>
  <c r="E401" i="31"/>
  <c r="E404" i="31"/>
  <c r="AD406" i="31"/>
  <c r="G408" i="31"/>
  <c r="F408" i="31"/>
  <c r="E408" i="31"/>
  <c r="D408" i="31"/>
  <c r="AD20" i="31"/>
  <c r="AB21" i="31"/>
  <c r="AB27" i="31"/>
  <c r="F36" i="31"/>
  <c r="D36" i="31"/>
  <c r="C36" i="31"/>
  <c r="E36" i="31"/>
  <c r="AD45" i="31"/>
  <c r="W45" i="31"/>
  <c r="AB62" i="31"/>
  <c r="C74" i="31"/>
  <c r="E75" i="31"/>
  <c r="AD87" i="31"/>
  <c r="AB87" i="31"/>
  <c r="AD117" i="31"/>
  <c r="AB117" i="31"/>
  <c r="G122" i="31"/>
  <c r="F134" i="31"/>
  <c r="G134" i="31"/>
  <c r="C152" i="31"/>
  <c r="AB153" i="31"/>
  <c r="W153" i="31"/>
  <c r="AD153" i="31"/>
  <c r="AD157" i="31"/>
  <c r="W157" i="31"/>
  <c r="AB157" i="31"/>
  <c r="D174" i="31"/>
  <c r="W175" i="31"/>
  <c r="C186" i="31"/>
  <c r="AD187" i="31"/>
  <c r="AB187" i="31"/>
  <c r="F192" i="31"/>
  <c r="AD203" i="31"/>
  <c r="D213" i="31"/>
  <c r="F213" i="31"/>
  <c r="C213" i="31"/>
  <c r="E213" i="31"/>
  <c r="G213" i="31"/>
  <c r="AB226" i="31"/>
  <c r="W226" i="31"/>
  <c r="W245" i="31"/>
  <c r="AB249" i="31"/>
  <c r="G252" i="31"/>
  <c r="W253" i="31"/>
  <c r="E259" i="31"/>
  <c r="F259" i="31"/>
  <c r="D282" i="31"/>
  <c r="C282" i="31"/>
  <c r="AD292" i="31"/>
  <c r="D300" i="31"/>
  <c r="G300" i="31"/>
  <c r="C300" i="31"/>
  <c r="AD307" i="31"/>
  <c r="AB307" i="31"/>
  <c r="E325" i="31"/>
  <c r="AD326" i="31"/>
  <c r="G329" i="31"/>
  <c r="E329" i="31"/>
  <c r="D329" i="31"/>
  <c r="C329" i="31"/>
  <c r="C332" i="31"/>
  <c r="D349" i="31"/>
  <c r="F349" i="31"/>
  <c r="E349" i="31"/>
  <c r="G349" i="31"/>
  <c r="C349" i="31"/>
  <c r="W363" i="31"/>
  <c r="E59" i="31"/>
  <c r="G73" i="31"/>
  <c r="F73" i="31"/>
  <c r="W75" i="31"/>
  <c r="AB75" i="31"/>
  <c r="AD80" i="31"/>
  <c r="W80" i="31"/>
  <c r="W122" i="31"/>
  <c r="AD124" i="31"/>
  <c r="W124" i="31"/>
  <c r="D147" i="31"/>
  <c r="G147" i="31"/>
  <c r="F147" i="31"/>
  <c r="E168" i="31"/>
  <c r="W180" i="31"/>
  <c r="AD180" i="31"/>
  <c r="AB180" i="31"/>
  <c r="AD192" i="31"/>
  <c r="AB192" i="31"/>
  <c r="C394" i="31"/>
  <c r="E394" i="31"/>
  <c r="D394" i="31"/>
  <c r="G394" i="31"/>
  <c r="F394" i="31"/>
  <c r="AB37" i="31"/>
  <c r="AB46" i="31"/>
  <c r="D58" i="31"/>
  <c r="C58" i="31"/>
  <c r="F59" i="31"/>
  <c r="W66" i="31"/>
  <c r="C73" i="31"/>
  <c r="F74" i="31"/>
  <c r="E111" i="31"/>
  <c r="F111" i="31"/>
  <c r="C111" i="31"/>
  <c r="C115" i="31"/>
  <c r="AB126" i="31"/>
  <c r="E134" i="31"/>
  <c r="C147" i="31"/>
  <c r="G159" i="31"/>
  <c r="F159" i="31"/>
  <c r="E159" i="31"/>
  <c r="C159" i="31"/>
  <c r="G167" i="31"/>
  <c r="D167" i="31"/>
  <c r="G173" i="31"/>
  <c r="D173" i="31"/>
  <c r="F179" i="31"/>
  <c r="W192" i="31"/>
  <c r="E216" i="31"/>
  <c r="D216" i="31"/>
  <c r="C216" i="31"/>
  <c r="G219" i="31"/>
  <c r="E219" i="31"/>
  <c r="D219" i="31"/>
  <c r="C219" i="31"/>
  <c r="AD222" i="31"/>
  <c r="C232" i="31"/>
  <c r="F238" i="31"/>
  <c r="W248" i="31"/>
  <c r="AB248" i="31"/>
  <c r="F255" i="31"/>
  <c r="C255" i="31"/>
  <c r="E255" i="31"/>
  <c r="D255" i="31"/>
  <c r="G259" i="31"/>
  <c r="C277" i="31"/>
  <c r="D277" i="31"/>
  <c r="E277" i="31"/>
  <c r="G282" i="31"/>
  <c r="AB286" i="31"/>
  <c r="AB300" i="31"/>
  <c r="AD300" i="31"/>
  <c r="E323" i="31"/>
  <c r="G323" i="31"/>
  <c r="F324" i="31"/>
  <c r="W325" i="31"/>
  <c r="AD325" i="31"/>
  <c r="AB325" i="31"/>
  <c r="E354" i="31"/>
  <c r="D354" i="31"/>
  <c r="C354" i="31"/>
  <c r="C357" i="31"/>
  <c r="G357" i="31"/>
  <c r="F357" i="31"/>
  <c r="E357" i="31"/>
  <c r="AD24" i="31"/>
  <c r="AB24" i="31"/>
  <c r="AD37" i="31"/>
  <c r="C41" i="31"/>
  <c r="AB45" i="31"/>
  <c r="E58" i="31"/>
  <c r="W60" i="31"/>
  <c r="AD60" i="31"/>
  <c r="F64" i="31"/>
  <c r="E64" i="31"/>
  <c r="D64" i="31"/>
  <c r="C64" i="31"/>
  <c r="D73" i="31"/>
  <c r="D111" i="31"/>
  <c r="D115" i="31"/>
  <c r="C119" i="31"/>
  <c r="W121" i="31"/>
  <c r="E147" i="31"/>
  <c r="D159" i="31"/>
  <c r="G163" i="31"/>
  <c r="F163" i="31"/>
  <c r="E163" i="31"/>
  <c r="D163" i="31"/>
  <c r="C167" i="31"/>
  <c r="C173" i="31"/>
  <c r="AB175" i="31"/>
  <c r="G185" i="31"/>
  <c r="F185" i="31"/>
  <c r="E185" i="31"/>
  <c r="D185" i="31"/>
  <c r="F216" i="31"/>
  <c r="F219" i="31"/>
  <c r="AD226" i="31"/>
  <c r="C237" i="31"/>
  <c r="W244" i="31"/>
  <c r="AD244" i="31"/>
  <c r="AB244" i="31"/>
  <c r="AB245" i="31"/>
  <c r="G255" i="31"/>
  <c r="D270" i="31"/>
  <c r="F270" i="31"/>
  <c r="E270" i="31"/>
  <c r="G273" i="31"/>
  <c r="C273" i="31"/>
  <c r="E273" i="31"/>
  <c r="F273" i="31"/>
  <c r="D273" i="31"/>
  <c r="F277" i="31"/>
  <c r="AD282" i="31"/>
  <c r="AB282" i="31"/>
  <c r="W282" i="31"/>
  <c r="AD286" i="31"/>
  <c r="W289" i="31"/>
  <c r="AD289" i="31"/>
  <c r="AB289" i="31"/>
  <c r="W300" i="31"/>
  <c r="AB305" i="31"/>
  <c r="AD305" i="31"/>
  <c r="W317" i="31"/>
  <c r="AB321" i="31"/>
  <c r="C323" i="31"/>
  <c r="G324" i="31"/>
  <c r="F354" i="31"/>
  <c r="D357" i="31"/>
  <c r="G399" i="31"/>
  <c r="F399" i="31"/>
  <c r="E399" i="31"/>
  <c r="AD23" i="31"/>
  <c r="W24" i="31"/>
  <c r="F58" i="31"/>
  <c r="AD59" i="31"/>
  <c r="AD61" i="31"/>
  <c r="G64" i="31"/>
  <c r="AB69" i="31"/>
  <c r="E73" i="31"/>
  <c r="AB94" i="31"/>
  <c r="W94" i="31"/>
  <c r="D102" i="31"/>
  <c r="AB103" i="31"/>
  <c r="W103" i="31"/>
  <c r="AD103" i="31"/>
  <c r="G111" i="31"/>
  <c r="F114" i="31"/>
  <c r="G114" i="31"/>
  <c r="F115" i="31"/>
  <c r="AB116" i="31"/>
  <c r="W116" i="31"/>
  <c r="D119" i="31"/>
  <c r="W120" i="31"/>
  <c r="AB125" i="31"/>
  <c r="D128" i="31"/>
  <c r="C128" i="31"/>
  <c r="W129" i="31"/>
  <c r="AD129" i="31"/>
  <c r="AB147" i="31"/>
  <c r="W147" i="31"/>
  <c r="G151" i="31"/>
  <c r="F151" i="31"/>
  <c r="E151" i="31"/>
  <c r="D151" i="31"/>
  <c r="W159" i="31"/>
  <c r="AD159" i="31"/>
  <c r="C163" i="31"/>
  <c r="E167" i="31"/>
  <c r="C172" i="31"/>
  <c r="E173" i="31"/>
  <c r="AD179" i="31"/>
  <c r="W179" i="31"/>
  <c r="C185" i="31"/>
  <c r="G216" i="31"/>
  <c r="AB217" i="31"/>
  <c r="AD232" i="31"/>
  <c r="AB232" i="31"/>
  <c r="D237" i="31"/>
  <c r="AB238" i="31"/>
  <c r="AD238" i="31"/>
  <c r="W238" i="31"/>
  <c r="F258" i="31"/>
  <c r="E258" i="31"/>
  <c r="G258" i="31"/>
  <c r="D258" i="31"/>
  <c r="C258" i="31"/>
  <c r="C270" i="31"/>
  <c r="G277" i="31"/>
  <c r="W305" i="31"/>
  <c r="AD321" i="31"/>
  <c r="D323" i="31"/>
  <c r="G354" i="31"/>
  <c r="C399" i="31"/>
  <c r="G37" i="31"/>
  <c r="D37" i="31"/>
  <c r="E37" i="31"/>
  <c r="C37" i="31"/>
  <c r="AB48" i="31"/>
  <c r="W48" i="31"/>
  <c r="AD48" i="31"/>
  <c r="AD70" i="31"/>
  <c r="AB70" i="31"/>
  <c r="F76" i="31"/>
  <c r="F81" i="31"/>
  <c r="F88" i="31"/>
  <c r="D89" i="31"/>
  <c r="F90" i="31"/>
  <c r="AB101" i="31"/>
  <c r="AD101" i="31"/>
  <c r="W101" i="31"/>
  <c r="D122" i="31"/>
  <c r="E125" i="31"/>
  <c r="AD127" i="31"/>
  <c r="AB127" i="31"/>
  <c r="D135" i="31"/>
  <c r="E139" i="31"/>
  <c r="D139" i="31"/>
  <c r="F139" i="31"/>
  <c r="G139" i="31"/>
  <c r="D161" i="31"/>
  <c r="E169" i="31"/>
  <c r="D169" i="31"/>
  <c r="G169" i="31"/>
  <c r="F169" i="31"/>
  <c r="C169" i="31"/>
  <c r="W182" i="31"/>
  <c r="D187" i="31"/>
  <c r="AD188" i="31"/>
  <c r="AB188" i="31"/>
  <c r="D194" i="31"/>
  <c r="G202" i="31"/>
  <c r="F230" i="31"/>
  <c r="AB247" i="31"/>
  <c r="C252" i="31"/>
  <c r="D260" i="31"/>
  <c r="F260" i="31"/>
  <c r="E260" i="31"/>
  <c r="C260" i="31"/>
  <c r="E268" i="31"/>
  <c r="W269" i="31"/>
  <c r="AD269" i="31"/>
  <c r="AB269" i="31"/>
  <c r="AB283" i="31"/>
  <c r="AD283" i="31"/>
  <c r="W295" i="31"/>
  <c r="W309" i="31"/>
  <c r="AD340" i="31"/>
  <c r="W340" i="31"/>
  <c r="AB340" i="31"/>
  <c r="W376" i="31"/>
  <c r="AB376" i="31"/>
  <c r="AD376" i="31"/>
  <c r="D379" i="31"/>
  <c r="E379" i="31"/>
  <c r="G379" i="31"/>
  <c r="C379" i="31"/>
  <c r="F379" i="31"/>
  <c r="F37" i="31"/>
  <c r="AB40" i="31"/>
  <c r="AD47" i="31"/>
  <c r="AB47" i="31"/>
  <c r="AB50" i="31"/>
  <c r="E54" i="31"/>
  <c r="G54" i="31"/>
  <c r="C54" i="31"/>
  <c r="F54" i="31"/>
  <c r="D54" i="31"/>
  <c r="G69" i="31"/>
  <c r="E69" i="31"/>
  <c r="D69" i="31"/>
  <c r="C69" i="31"/>
  <c r="W76" i="31"/>
  <c r="AD76" i="31"/>
  <c r="AB76" i="31"/>
  <c r="G81" i="31"/>
  <c r="F89" i="31"/>
  <c r="D100" i="31"/>
  <c r="C100" i="31"/>
  <c r="F125" i="31"/>
  <c r="W127" i="31"/>
  <c r="F135" i="31"/>
  <c r="C139" i="31"/>
  <c r="D180" i="31"/>
  <c r="C180" i="31"/>
  <c r="E187" i="31"/>
  <c r="F194" i="31"/>
  <c r="G205" i="31"/>
  <c r="F205" i="31"/>
  <c r="D205" i="31"/>
  <c r="C205" i="31"/>
  <c r="AB215" i="31"/>
  <c r="G226" i="31"/>
  <c r="F226" i="31"/>
  <c r="E226" i="31"/>
  <c r="D226" i="31"/>
  <c r="G230" i="31"/>
  <c r="W239" i="31"/>
  <c r="AB239" i="31"/>
  <c r="D252" i="31"/>
  <c r="F256" i="31"/>
  <c r="C256" i="31"/>
  <c r="G256" i="31"/>
  <c r="D256" i="31"/>
  <c r="G260" i="31"/>
  <c r="G268" i="31"/>
  <c r="W283" i="31"/>
  <c r="C298" i="31"/>
  <c r="F298" i="31"/>
  <c r="E298" i="31"/>
  <c r="D298" i="31"/>
  <c r="G298" i="31"/>
  <c r="AB308" i="31"/>
  <c r="AD308" i="31"/>
  <c r="AB315" i="31"/>
  <c r="W315" i="31"/>
  <c r="F375" i="31"/>
  <c r="G375" i="31"/>
  <c r="E375" i="31"/>
  <c r="D404" i="31"/>
  <c r="AD405" i="31"/>
  <c r="AB405" i="31"/>
  <c r="W26" i="31"/>
  <c r="W46" i="31"/>
  <c r="W47" i="31"/>
  <c r="F69" i="31"/>
  <c r="D75" i="31"/>
  <c r="G89" i="31"/>
  <c r="E100" i="31"/>
  <c r="F122" i="31"/>
  <c r="G125" i="31"/>
  <c r="W126" i="31"/>
  <c r="G135" i="31"/>
  <c r="G152" i="31"/>
  <c r="F152" i="31"/>
  <c r="AD158" i="31"/>
  <c r="F174" i="31"/>
  <c r="C174" i="31"/>
  <c r="E180" i="31"/>
  <c r="AB183" i="31"/>
  <c r="F186" i="31"/>
  <c r="G186" i="31"/>
  <c r="G187" i="31"/>
  <c r="E205" i="31"/>
  <c r="C226" i="31"/>
  <c r="AB230" i="31"/>
  <c r="AD230" i="31"/>
  <c r="W230" i="31"/>
  <c r="F252" i="31"/>
  <c r="AD327" i="31"/>
  <c r="AB359" i="31"/>
  <c r="AD359" i="31"/>
  <c r="W359" i="31"/>
  <c r="AD386" i="31"/>
  <c r="AB386" i="31"/>
  <c r="D401" i="31"/>
  <c r="F404" i="31"/>
  <c r="C408" i="31"/>
  <c r="AG21" i="31"/>
  <c r="AB25" i="31"/>
  <c r="AD25" i="31"/>
  <c r="AB30" i="31"/>
  <c r="W30" i="31"/>
  <c r="G36" i="31"/>
  <c r="AB38" i="31"/>
  <c r="D59" i="31"/>
  <c r="C59" i="31"/>
  <c r="W61" i="31"/>
  <c r="AD62" i="31"/>
  <c r="G65" i="31"/>
  <c r="D65" i="31"/>
  <c r="F65" i="31"/>
  <c r="C65" i="31"/>
  <c r="E65" i="31"/>
  <c r="W69" i="31"/>
  <c r="D74" i="31"/>
  <c r="G75" i="31"/>
  <c r="W87" i="31"/>
  <c r="G100" i="31"/>
  <c r="W104" i="31"/>
  <c r="AB104" i="31"/>
  <c r="W117" i="31"/>
  <c r="W125" i="31"/>
  <c r="C134" i="31"/>
  <c r="F138" i="31"/>
  <c r="D138" i="31"/>
  <c r="G138" i="31"/>
  <c r="C138" i="31"/>
  <c r="D152" i="31"/>
  <c r="F168" i="31"/>
  <c r="D168" i="31"/>
  <c r="C168" i="31"/>
  <c r="E174" i="31"/>
  <c r="D179" i="31"/>
  <c r="C179" i="31"/>
  <c r="G180" i="31"/>
  <c r="D186" i="31"/>
  <c r="W187" i="31"/>
  <c r="G192" i="31"/>
  <c r="W217" i="31"/>
  <c r="D238" i="31"/>
  <c r="C238" i="31"/>
  <c r="D248" i="31"/>
  <c r="G248" i="31"/>
  <c r="F248" i="31"/>
  <c r="C248" i="31"/>
  <c r="G251" i="31"/>
  <c r="D251" i="31"/>
  <c r="F251" i="31"/>
  <c r="C259" i="31"/>
  <c r="E282" i="31"/>
  <c r="W294" i="31"/>
  <c r="AD294" i="31"/>
  <c r="AB294" i="31"/>
  <c r="E300" i="31"/>
  <c r="W307" i="31"/>
  <c r="G313" i="31"/>
  <c r="E313" i="31"/>
  <c r="D313" i="31"/>
  <c r="C313" i="31"/>
  <c r="E317" i="31"/>
  <c r="F317" i="31"/>
  <c r="G317" i="31"/>
  <c r="D317" i="31"/>
  <c r="C324" i="31"/>
  <c r="F325" i="31"/>
  <c r="F329" i="31"/>
  <c r="G332" i="31"/>
  <c r="AB346" i="31"/>
  <c r="W346" i="31"/>
  <c r="AD346" i="31"/>
  <c r="E370" i="31"/>
  <c r="G370" i="31"/>
  <c r="F370" i="31"/>
  <c r="C370" i="31"/>
  <c r="D370" i="31"/>
  <c r="F385" i="31"/>
  <c r="D385" i="31"/>
  <c r="G385" i="31"/>
  <c r="W386" i="31"/>
  <c r="G401" i="31"/>
  <c r="G404" i="31"/>
  <c r="AD38" i="31"/>
  <c r="E74" i="31"/>
  <c r="AD100" i="31"/>
  <c r="AB100" i="31"/>
  <c r="W100" i="31"/>
  <c r="D134" i="31"/>
  <c r="E179" i="31"/>
  <c r="AD197" i="31"/>
  <c r="AB197" i="31"/>
  <c r="W197" i="31"/>
  <c r="AB222" i="31"/>
  <c r="G232" i="31"/>
  <c r="F232" i="31"/>
  <c r="E232" i="31"/>
  <c r="E238" i="31"/>
  <c r="AD239" i="31"/>
  <c r="C251" i="31"/>
  <c r="D259" i="31"/>
  <c r="G264" i="31"/>
  <c r="F264" i="31"/>
  <c r="C264" i="31"/>
  <c r="E264" i="31"/>
  <c r="D264" i="31"/>
  <c r="F282" i="31"/>
  <c r="AD285" i="31"/>
  <c r="AB285" i="31"/>
  <c r="F300" i="31"/>
  <c r="AD306" i="31"/>
  <c r="AB306" i="31"/>
  <c r="F313" i="31"/>
  <c r="AD315" i="31"/>
  <c r="C317" i="31"/>
  <c r="E324" i="31"/>
  <c r="G325" i="31"/>
  <c r="AD332" i="31"/>
  <c r="AB332" i="31"/>
  <c r="AB333" i="31"/>
  <c r="AB362" i="31"/>
  <c r="AD362" i="31"/>
  <c r="C385" i="31"/>
  <c r="AD401" i="31"/>
  <c r="W401" i="31"/>
  <c r="AB401" i="31"/>
  <c r="F410" i="31"/>
  <c r="C410" i="31"/>
  <c r="G410" i="31"/>
  <c r="E410" i="31"/>
  <c r="AB26" i="31"/>
  <c r="G41" i="31"/>
  <c r="F41" i="31"/>
  <c r="F20" i="31"/>
  <c r="E20" i="31"/>
  <c r="C20" i="31"/>
  <c r="G21" i="31"/>
  <c r="D21" i="31"/>
  <c r="G28" i="31"/>
  <c r="E28" i="31"/>
  <c r="D28" i="31"/>
  <c r="C28" i="31"/>
  <c r="G34" i="31"/>
  <c r="F34" i="31"/>
  <c r="D34" i="31"/>
  <c r="C34" i="31"/>
  <c r="AB36" i="31"/>
  <c r="E41" i="31"/>
  <c r="G50" i="31"/>
  <c r="F50" i="31"/>
  <c r="G58" i="31"/>
  <c r="C63" i="31"/>
  <c r="G63" i="31"/>
  <c r="F63" i="31"/>
  <c r="E63" i="31"/>
  <c r="AD75" i="31"/>
  <c r="AB80" i="31"/>
  <c r="AD99" i="31"/>
  <c r="AB99" i="31"/>
  <c r="E102" i="31"/>
  <c r="G106" i="31"/>
  <c r="F106" i="31"/>
  <c r="D106" i="31"/>
  <c r="C106" i="31"/>
  <c r="G115" i="31"/>
  <c r="F119" i="31"/>
  <c r="AD122" i="31"/>
  <c r="AB124" i="31"/>
  <c r="G137" i="31"/>
  <c r="D137" i="31"/>
  <c r="E137" i="31"/>
  <c r="C137" i="31"/>
  <c r="D146" i="31"/>
  <c r="F146" i="31"/>
  <c r="E146" i="31"/>
  <c r="E166" i="31"/>
  <c r="G166" i="31"/>
  <c r="F167" i="31"/>
  <c r="D172" i="31"/>
  <c r="F173" i="31"/>
  <c r="AD185" i="31"/>
  <c r="AB185" i="31"/>
  <c r="E190" i="31"/>
  <c r="G190" i="31"/>
  <c r="AD196" i="31"/>
  <c r="W196" i="31"/>
  <c r="AB196" i="31"/>
  <c r="D199" i="31"/>
  <c r="C199" i="31"/>
  <c r="G199" i="31"/>
  <c r="F199" i="31"/>
  <c r="AD204" i="31"/>
  <c r="W204" i="31"/>
  <c r="AD216" i="31"/>
  <c r="F231" i="31"/>
  <c r="E231" i="31"/>
  <c r="D231" i="31"/>
  <c r="W232" i="31"/>
  <c r="G270" i="31"/>
  <c r="D276" i="31"/>
  <c r="C276" i="31"/>
  <c r="G276" i="31"/>
  <c r="D284" i="31"/>
  <c r="F284" i="31"/>
  <c r="G284" i="31"/>
  <c r="E284" i="31"/>
  <c r="AD297" i="31"/>
  <c r="AB297" i="31"/>
  <c r="F316" i="31"/>
  <c r="D316" i="31"/>
  <c r="F323" i="31"/>
  <c r="C392" i="31"/>
  <c r="D399" i="31"/>
  <c r="E275" i="31"/>
  <c r="C275" i="31"/>
  <c r="F275" i="31"/>
  <c r="E288" i="31"/>
  <c r="F288" i="31"/>
  <c r="G288" i="31"/>
  <c r="D288" i="31"/>
  <c r="C288" i="31"/>
  <c r="F331" i="31"/>
  <c r="C331" i="31"/>
  <c r="G331" i="31"/>
  <c r="G352" i="31"/>
  <c r="D352" i="31"/>
  <c r="F352" i="31"/>
  <c r="E352" i="31"/>
  <c r="C352" i="31"/>
  <c r="D390" i="31"/>
  <c r="G390" i="31"/>
  <c r="F390" i="31"/>
  <c r="E390" i="31"/>
  <c r="E78" i="31"/>
  <c r="F78" i="31"/>
  <c r="C79" i="31"/>
  <c r="E79" i="31"/>
  <c r="W109" i="31"/>
  <c r="AD109" i="31"/>
  <c r="AB109" i="31"/>
  <c r="C149" i="31"/>
  <c r="G149" i="31"/>
  <c r="D149" i="31"/>
  <c r="D322" i="31"/>
  <c r="D331" i="31"/>
  <c r="F338" i="31"/>
  <c r="E338" i="31"/>
  <c r="C338" i="31"/>
  <c r="D355" i="31"/>
  <c r="G355" i="31"/>
  <c r="F355" i="31"/>
  <c r="C355" i="31"/>
  <c r="C359" i="31"/>
  <c r="C390" i="31"/>
  <c r="AD403" i="31"/>
  <c r="W403" i="31"/>
  <c r="AB403" i="31"/>
  <c r="AB410" i="31"/>
  <c r="W410" i="31"/>
  <c r="AD410" i="31"/>
  <c r="D23" i="31"/>
  <c r="C61" i="31"/>
  <c r="W74" i="31"/>
  <c r="C78" i="31"/>
  <c r="D79" i="31"/>
  <c r="D80" i="31"/>
  <c r="F94" i="31"/>
  <c r="G94" i="31"/>
  <c r="E94" i="31"/>
  <c r="D112" i="31"/>
  <c r="F112" i="31"/>
  <c r="G112" i="31"/>
  <c r="E112" i="31"/>
  <c r="C112" i="31"/>
  <c r="F117" i="31"/>
  <c r="C117" i="31"/>
  <c r="W118" i="31"/>
  <c r="W134" i="31"/>
  <c r="AD134" i="31"/>
  <c r="E149" i="31"/>
  <c r="W164" i="31"/>
  <c r="AD164" i="31"/>
  <c r="E175" i="31"/>
  <c r="D175" i="31"/>
  <c r="C175" i="31"/>
  <c r="W186" i="31"/>
  <c r="AD186" i="31"/>
  <c r="C193" i="31"/>
  <c r="W201" i="31"/>
  <c r="AB201" i="31"/>
  <c r="AD234" i="31"/>
  <c r="AB234" i="31"/>
  <c r="C245" i="31"/>
  <c r="F245" i="31"/>
  <c r="C249" i="31"/>
  <c r="G249" i="31"/>
  <c r="F249" i="31"/>
  <c r="E249" i="31"/>
  <c r="F274" i="31"/>
  <c r="C274" i="31"/>
  <c r="G274" i="31"/>
  <c r="G275" i="31"/>
  <c r="AD284" i="31"/>
  <c r="AB284" i="31"/>
  <c r="W284" i="31"/>
  <c r="AD293" i="31"/>
  <c r="D318" i="31"/>
  <c r="G318" i="31"/>
  <c r="E331" i="31"/>
  <c r="D338" i="31"/>
  <c r="AD349" i="31"/>
  <c r="AB349" i="31"/>
  <c r="E355" i="31"/>
  <c r="D359" i="31"/>
  <c r="AD361" i="31"/>
  <c r="AB361" i="31"/>
  <c r="AB375" i="31"/>
  <c r="W375" i="31"/>
  <c r="AD375" i="31"/>
  <c r="E412" i="31"/>
  <c r="D412" i="31"/>
  <c r="G412" i="31"/>
  <c r="F412" i="31"/>
  <c r="C412" i="31"/>
  <c r="D271" i="31"/>
  <c r="C271" i="31"/>
  <c r="E271" i="31"/>
  <c r="F280" i="31"/>
  <c r="C280" i="31"/>
  <c r="E280" i="31"/>
  <c r="D280" i="31"/>
  <c r="F322" i="31"/>
  <c r="E322" i="31"/>
  <c r="C322" i="31"/>
  <c r="W85" i="31"/>
  <c r="AD85" i="31"/>
  <c r="AD102" i="31"/>
  <c r="W102" i="31"/>
  <c r="AB102" i="31"/>
  <c r="D217" i="31"/>
  <c r="F217" i="31"/>
  <c r="E217" i="31"/>
  <c r="AD235" i="31"/>
  <c r="AB235" i="31"/>
  <c r="W235" i="31"/>
  <c r="W264" i="31"/>
  <c r="F267" i="31"/>
  <c r="E267" i="31"/>
  <c r="G267" i="31"/>
  <c r="F271" i="31"/>
  <c r="D275" i="31"/>
  <c r="G366" i="31"/>
  <c r="F366" i="31"/>
  <c r="E366" i="31"/>
  <c r="D366" i="31"/>
  <c r="C366" i="31"/>
  <c r="C22" i="31"/>
  <c r="E23" i="31"/>
  <c r="AD41" i="31"/>
  <c r="W41" i="31"/>
  <c r="G52" i="31"/>
  <c r="E52" i="31"/>
  <c r="D52" i="31"/>
  <c r="D61" i="31"/>
  <c r="W73" i="31"/>
  <c r="AB73" i="31"/>
  <c r="D78" i="31"/>
  <c r="F79" i="31"/>
  <c r="E80" i="31"/>
  <c r="C94" i="31"/>
  <c r="D117" i="31"/>
  <c r="F149" i="31"/>
  <c r="F175" i="31"/>
  <c r="C182" i="31"/>
  <c r="E212" i="31"/>
  <c r="F212" i="31"/>
  <c r="AD213" i="31"/>
  <c r="AB213" i="31"/>
  <c r="G217" i="31"/>
  <c r="AB233" i="31"/>
  <c r="AD233" i="31"/>
  <c r="W234" i="31"/>
  <c r="D245" i="31"/>
  <c r="D249" i="31"/>
  <c r="G253" i="31"/>
  <c r="D253" i="31"/>
  <c r="D267" i="31"/>
  <c r="D274" i="31"/>
  <c r="D292" i="31"/>
  <c r="E292" i="31"/>
  <c r="W293" i="31"/>
  <c r="C318" i="31"/>
  <c r="G338" i="31"/>
  <c r="C344" i="31"/>
  <c r="G344" i="31"/>
  <c r="AD345" i="31"/>
  <c r="W349" i="31"/>
  <c r="W361" i="31"/>
  <c r="C373" i="31"/>
  <c r="G373" i="31"/>
  <c r="F373" i="31"/>
  <c r="AB42" i="31"/>
  <c r="AD42" i="31"/>
  <c r="W44" i="31"/>
  <c r="AD44" i="31"/>
  <c r="F53" i="31"/>
  <c r="G53" i="31"/>
  <c r="E53" i="31"/>
  <c r="C53" i="31"/>
  <c r="AD77" i="31"/>
  <c r="AD81" i="31"/>
  <c r="AB81" i="31"/>
  <c r="W107" i="31"/>
  <c r="AB107" i="31"/>
  <c r="AB119" i="31"/>
  <c r="AD119" i="31"/>
  <c r="AD123" i="31"/>
  <c r="F144" i="31"/>
  <c r="C144" i="31"/>
  <c r="G144" i="31"/>
  <c r="D144" i="31"/>
  <c r="G157" i="31"/>
  <c r="F157" i="31"/>
  <c r="E157" i="31"/>
  <c r="C176" i="31"/>
  <c r="D176" i="31"/>
  <c r="AB200" i="31"/>
  <c r="W200" i="31"/>
  <c r="F204" i="31"/>
  <c r="E204" i="31"/>
  <c r="D204" i="31"/>
  <c r="C293" i="31"/>
  <c r="E293" i="31"/>
  <c r="D293" i="31"/>
  <c r="C304" i="31"/>
  <c r="G304" i="31"/>
  <c r="E304" i="31"/>
  <c r="D304" i="31"/>
  <c r="C326" i="31"/>
  <c r="D326" i="31"/>
  <c r="F326" i="31"/>
  <c r="E326" i="31"/>
  <c r="F353" i="31"/>
  <c r="E353" i="31"/>
  <c r="G353" i="31"/>
  <c r="W365" i="31"/>
  <c r="AB365" i="31"/>
  <c r="AD365" i="31"/>
  <c r="C372" i="31"/>
  <c r="F372" i="31"/>
  <c r="G372" i="31"/>
  <c r="E372" i="31"/>
  <c r="D372" i="31"/>
  <c r="F17" i="31"/>
  <c r="F6" i="31" s="1"/>
  <c r="E17" i="31"/>
  <c r="E6" i="31" s="1"/>
  <c r="B6" i="31"/>
  <c r="C17" i="31"/>
  <c r="C6" i="31" s="1"/>
  <c r="F35" i="31"/>
  <c r="E35" i="31"/>
  <c r="C35" i="31"/>
  <c r="W42" i="31"/>
  <c r="D53" i="31"/>
  <c r="W77" i="31"/>
  <c r="W81" i="31"/>
  <c r="W82" i="31"/>
  <c r="AD83" i="31"/>
  <c r="AB83" i="31"/>
  <c r="W84" i="31"/>
  <c r="AB84" i="31"/>
  <c r="AD84" i="31"/>
  <c r="W119" i="31"/>
  <c r="W123" i="31"/>
  <c r="E144" i="31"/>
  <c r="D148" i="31"/>
  <c r="G148" i="31"/>
  <c r="G156" i="31"/>
  <c r="F156" i="31"/>
  <c r="C157" i="31"/>
  <c r="E176" i="31"/>
  <c r="AB190" i="31"/>
  <c r="AD190" i="31"/>
  <c r="C198" i="31"/>
  <c r="C204" i="31"/>
  <c r="F208" i="31"/>
  <c r="G208" i="31"/>
  <c r="D208" i="31"/>
  <c r="C208" i="31"/>
  <c r="AB214" i="31"/>
  <c r="AD214" i="31"/>
  <c r="AD218" i="31"/>
  <c r="F223" i="31"/>
  <c r="E223" i="31"/>
  <c r="D223" i="31"/>
  <c r="E247" i="31"/>
  <c r="D247" i="31"/>
  <c r="C247" i="31"/>
  <c r="AB251" i="31"/>
  <c r="AD251" i="31"/>
  <c r="D278" i="31"/>
  <c r="F278" i="31"/>
  <c r="E278" i="31"/>
  <c r="C278" i="31"/>
  <c r="F293" i="31"/>
  <c r="F304" i="31"/>
  <c r="G326" i="31"/>
  <c r="F330" i="31"/>
  <c r="G330" i="31"/>
  <c r="E330" i="31"/>
  <c r="AB331" i="31"/>
  <c r="AD331" i="31"/>
  <c r="W331" i="31"/>
  <c r="E334" i="31"/>
  <c r="F334" i="31"/>
  <c r="D334" i="31"/>
  <c r="G334" i="31"/>
  <c r="C334" i="31"/>
  <c r="AB339" i="31"/>
  <c r="AD339" i="31"/>
  <c r="W350" i="31"/>
  <c r="AB350" i="31"/>
  <c r="C353" i="31"/>
  <c r="F409" i="31"/>
  <c r="G409" i="31"/>
  <c r="E409" i="31"/>
  <c r="C409" i="31"/>
  <c r="G321" i="31"/>
  <c r="D321" i="31"/>
  <c r="E321" i="31"/>
  <c r="F341" i="31"/>
  <c r="G341" i="31"/>
  <c r="C341" i="31"/>
  <c r="G384" i="31"/>
  <c r="D384" i="31"/>
  <c r="E402" i="31"/>
  <c r="F402" i="31"/>
  <c r="G402" i="31"/>
  <c r="D402" i="31"/>
  <c r="C55" i="31"/>
  <c r="F55" i="31"/>
  <c r="AD89" i="31"/>
  <c r="W211" i="31"/>
  <c r="W229" i="31"/>
  <c r="AD250" i="31"/>
  <c r="W250" i="31"/>
  <c r="AB267" i="31"/>
  <c r="W267" i="31"/>
  <c r="E287" i="31"/>
  <c r="D287" i="31"/>
  <c r="C287" i="31"/>
  <c r="AB299" i="31"/>
  <c r="AD299" i="31"/>
  <c r="F314" i="31"/>
  <c r="E314" i="31"/>
  <c r="W316" i="31"/>
  <c r="C321" i="31"/>
  <c r="D328" i="31"/>
  <c r="W337" i="31"/>
  <c r="D341" i="31"/>
  <c r="C351" i="31"/>
  <c r="G351" i="31"/>
  <c r="C356" i="31"/>
  <c r="F356" i="31"/>
  <c r="AB374" i="31"/>
  <c r="W374" i="31"/>
  <c r="C384" i="31"/>
  <c r="E389" i="31"/>
  <c r="G389" i="31"/>
  <c r="F389" i="31"/>
  <c r="C402" i="31"/>
  <c r="C407" i="31"/>
  <c r="D55" i="31"/>
  <c r="C56" i="31"/>
  <c r="C57" i="31"/>
  <c r="W89" i="31"/>
  <c r="W96" i="31"/>
  <c r="G143" i="31"/>
  <c r="D143" i="31"/>
  <c r="C201" i="31"/>
  <c r="W228" i="31"/>
  <c r="G279" i="31"/>
  <c r="C279" i="31"/>
  <c r="F279" i="31"/>
  <c r="AD281" i="31"/>
  <c r="AB281" i="31"/>
  <c r="F287" i="31"/>
  <c r="C294" i="31"/>
  <c r="C295" i="31"/>
  <c r="D296" i="31"/>
  <c r="W299" i="31"/>
  <c r="C314" i="31"/>
  <c r="C320" i="31"/>
  <c r="D320" i="31"/>
  <c r="F321" i="31"/>
  <c r="E328" i="31"/>
  <c r="AD330" i="31"/>
  <c r="E341" i="31"/>
  <c r="F346" i="31"/>
  <c r="C346" i="31"/>
  <c r="D351" i="31"/>
  <c r="D356" i="31"/>
  <c r="AB357" i="31"/>
  <c r="AD357" i="31"/>
  <c r="W357" i="31"/>
  <c r="D371" i="31"/>
  <c r="G371" i="31"/>
  <c r="E371" i="31"/>
  <c r="C383" i="31"/>
  <c r="E384" i="31"/>
  <c r="C389" i="31"/>
  <c r="AD402" i="31"/>
  <c r="W402" i="31"/>
  <c r="D407" i="31"/>
  <c r="AD408" i="31"/>
  <c r="AB408" i="31"/>
  <c r="E395" i="31"/>
  <c r="G395" i="31"/>
  <c r="D395" i="31"/>
  <c r="W412" i="31"/>
  <c r="AD412" i="31"/>
  <c r="AB412" i="31"/>
  <c r="AD146" i="31"/>
  <c r="W224" i="31"/>
  <c r="AD224" i="31"/>
  <c r="AD298" i="31"/>
  <c r="AB298" i="31"/>
  <c r="G328" i="31"/>
  <c r="AD329" i="31"/>
  <c r="C340" i="31"/>
  <c r="F340" i="31"/>
  <c r="F351" i="31"/>
  <c r="G356" i="31"/>
  <c r="C362" i="31"/>
  <c r="D377" i="31"/>
  <c r="E377" i="31"/>
  <c r="C381" i="31"/>
  <c r="C382" i="31"/>
  <c r="F383" i="31"/>
  <c r="C395" i="31"/>
  <c r="G407" i="31"/>
  <c r="W33" i="31"/>
  <c r="F38" i="31"/>
  <c r="W51" i="31"/>
  <c r="G56" i="31"/>
  <c r="W93" i="31"/>
  <c r="F142" i="31"/>
  <c r="F143" i="31"/>
  <c r="W146" i="31"/>
  <c r="BH189" i="31"/>
  <c r="AB205" i="31"/>
  <c r="W205" i="31"/>
  <c r="AD211" i="31"/>
  <c r="C215" i="31"/>
  <c r="AD219" i="31"/>
  <c r="W220" i="31"/>
  <c r="W223" i="31"/>
  <c r="AD229" i="31"/>
  <c r="C246" i="31"/>
  <c r="AB250" i="31"/>
  <c r="F262" i="31"/>
  <c r="C262" i="31"/>
  <c r="AD267" i="31"/>
  <c r="C285" i="31"/>
  <c r="F285" i="31"/>
  <c r="D285" i="31"/>
  <c r="G294" i="31"/>
  <c r="G295" i="31"/>
  <c r="G296" i="31"/>
  <c r="W298" i="31"/>
  <c r="AD314" i="31"/>
  <c r="W314" i="31"/>
  <c r="AD316" i="31"/>
  <c r="D319" i="31"/>
  <c r="G320" i="31"/>
  <c r="W329" i="31"/>
  <c r="AB337" i="31"/>
  <c r="D340" i="31"/>
  <c r="AB342" i="31"/>
  <c r="F345" i="31"/>
  <c r="E345" i="31"/>
  <c r="G346" i="31"/>
  <c r="AB353" i="31"/>
  <c r="AD374" i="31"/>
  <c r="C377" i="31"/>
  <c r="D381" i="31"/>
  <c r="D382" i="31"/>
  <c r="G383" i="31"/>
  <c r="W384" i="31"/>
  <c r="C388" i="31"/>
  <c r="E388" i="31"/>
  <c r="G388" i="31"/>
  <c r="F388" i="31"/>
  <c r="F395" i="31"/>
  <c r="C405" i="31"/>
  <c r="F406" i="31"/>
  <c r="AD130" i="31"/>
  <c r="AD160" i="31"/>
  <c r="AD198" i="31"/>
  <c r="F286" i="31"/>
  <c r="D286" i="31"/>
  <c r="W335" i="31"/>
  <c r="AB335" i="31"/>
  <c r="AD358" i="31"/>
  <c r="AB358" i="31"/>
  <c r="AD266" i="31"/>
  <c r="AD322" i="31"/>
  <c r="D378" i="31"/>
  <c r="G378" i="31"/>
  <c r="AB395" i="31"/>
  <c r="W395" i="31"/>
  <c r="I542" i="31"/>
  <c r="I503" i="31"/>
  <c r="I491" i="31"/>
  <c r="I506" i="31" s="1"/>
  <c r="I547" i="31"/>
  <c r="I531" i="31"/>
  <c r="I536" i="31"/>
  <c r="I526" i="31"/>
  <c r="I522" i="31"/>
  <c r="I518" i="31"/>
  <c r="I514" i="31"/>
  <c r="I510" i="31"/>
  <c r="I541" i="31"/>
  <c r="I496" i="31"/>
  <c r="I546" i="31"/>
  <c r="I530" i="31"/>
  <c r="I499" i="31"/>
  <c r="I535" i="31"/>
  <c r="I509" i="31"/>
  <c r="I502" i="31"/>
  <c r="I489" i="31"/>
  <c r="I545" i="31"/>
  <c r="I529" i="31"/>
  <c r="I534" i="31"/>
  <c r="I495" i="31"/>
  <c r="I487" i="31"/>
  <c r="I539" i="31"/>
  <c r="I498" i="31"/>
  <c r="I486" i="31"/>
  <c r="I544" i="31"/>
  <c r="I528" i="31"/>
  <c r="I524" i="31"/>
  <c r="I520" i="31"/>
  <c r="I516" i="31"/>
  <c r="I512" i="31"/>
  <c r="I501" i="31"/>
  <c r="I485" i="31"/>
  <c r="I533" i="31"/>
  <c r="I504" i="31"/>
  <c r="I538" i="31"/>
  <c r="I543" i="31"/>
  <c r="I494" i="31"/>
  <c r="I484" i="31"/>
  <c r="I548" i="31"/>
  <c r="I532" i="31"/>
  <c r="I527" i="31"/>
  <c r="I523" i="31"/>
  <c r="I519" i="31"/>
  <c r="I515" i="31"/>
  <c r="I511" i="31"/>
  <c r="I497" i="31"/>
  <c r="I508" i="31" s="1"/>
  <c r="I493" i="31"/>
  <c r="I537" i="31"/>
  <c r="I513" i="31"/>
  <c r="I521" i="31"/>
  <c r="E386" i="31"/>
  <c r="D386" i="31"/>
  <c r="C386" i="31"/>
  <c r="F347" i="31"/>
  <c r="E347" i="31"/>
  <c r="AD404" i="31"/>
  <c r="AB404" i="31"/>
  <c r="AB394" i="31"/>
  <c r="AD394" i="31"/>
  <c r="AD392" i="31"/>
  <c r="AD393" i="31"/>
  <c r="AB393" i="31"/>
  <c r="W394" i="31"/>
  <c r="W400" i="31"/>
  <c r="AB366" i="31"/>
  <c r="AD377" i="31"/>
  <c r="K476" i="31"/>
  <c r="K460" i="31"/>
  <c r="K445" i="31"/>
  <c r="K441" i="31"/>
  <c r="K437" i="31"/>
  <c r="K470" i="31"/>
  <c r="K454" i="31"/>
  <c r="K475" i="31"/>
  <c r="K459" i="31"/>
  <c r="K436" i="31"/>
  <c r="K429" i="31"/>
  <c r="K480" i="31"/>
  <c r="K464" i="31"/>
  <c r="K448" i="31"/>
  <c r="K444" i="31"/>
  <c r="K440" i="31"/>
  <c r="K432" i="31"/>
  <c r="K469" i="31"/>
  <c r="K453" i="31"/>
  <c r="K479" i="31"/>
  <c r="K463" i="31"/>
  <c r="K468" i="31"/>
  <c r="K452" i="31"/>
  <c r="K447" i="31"/>
  <c r="K443" i="31"/>
  <c r="K439" i="31"/>
  <c r="K428" i="31"/>
  <c r="K418" i="31"/>
  <c r="K473" i="31"/>
  <c r="K457" i="31"/>
  <c r="K431" i="31"/>
  <c r="K478" i="31"/>
  <c r="K462" i="31"/>
  <c r="K434" i="31"/>
  <c r="K467" i="31"/>
  <c r="K451" i="31"/>
  <c r="K472" i="31"/>
  <c r="K456" i="31"/>
  <c r="K446" i="31"/>
  <c r="K442" i="31"/>
  <c r="K438" i="31"/>
  <c r="K477" i="31"/>
  <c r="K461" i="31"/>
  <c r="K482" i="31"/>
  <c r="K466" i="31"/>
  <c r="K450" i="31"/>
  <c r="K430" i="31"/>
  <c r="K481" i="31"/>
  <c r="I606" i="31"/>
  <c r="I602" i="31"/>
  <c r="I598" i="31"/>
  <c r="I594" i="31"/>
  <c r="I590" i="31"/>
  <c r="I586" i="31"/>
  <c r="I575" i="31"/>
  <c r="I610" i="31"/>
  <c r="I578" i="31"/>
  <c r="I562" i="31"/>
  <c r="I581" i="31"/>
  <c r="I565" i="31"/>
  <c r="I568" i="31"/>
  <c r="I555" i="31"/>
  <c r="I609" i="31"/>
  <c r="I605" i="31"/>
  <c r="I601" i="31"/>
  <c r="I597" i="31"/>
  <c r="I593" i="31"/>
  <c r="I589" i="31"/>
  <c r="I585" i="31"/>
  <c r="I571" i="31"/>
  <c r="I554" i="31"/>
  <c r="I614" i="31"/>
  <c r="I574" i="31"/>
  <c r="I580" i="31"/>
  <c r="I564" i="31"/>
  <c r="I552" i="31"/>
  <c r="I613" i="31"/>
  <c r="I608" i="31"/>
  <c r="I604" i="31"/>
  <c r="I600" i="31"/>
  <c r="I596" i="31"/>
  <c r="I592" i="31"/>
  <c r="I588" i="31"/>
  <c r="I584" i="31"/>
  <c r="I567" i="31"/>
  <c r="I551" i="31"/>
  <c r="I570" i="31"/>
  <c r="I573" i="31"/>
  <c r="I612" i="31"/>
  <c r="I583" i="31"/>
  <c r="I576" i="31"/>
  <c r="I560" i="31"/>
  <c r="I550" i="31"/>
  <c r="I607" i="31"/>
  <c r="I603" i="31"/>
  <c r="I599" i="31"/>
  <c r="I595" i="31"/>
  <c r="I591" i="31"/>
  <c r="I587" i="31"/>
  <c r="I579" i="31"/>
  <c r="I563" i="31"/>
  <c r="I559" i="31"/>
  <c r="I566" i="31"/>
  <c r="I558" i="31"/>
  <c r="I611" i="31"/>
  <c r="I582" i="31"/>
  <c r="I569" i="31"/>
  <c r="I557" i="31"/>
  <c r="I572" i="31"/>
  <c r="K503" i="31"/>
  <c r="K542" i="31"/>
  <c r="J572" i="31"/>
  <c r="J633" i="31"/>
  <c r="J649" i="31"/>
  <c r="J660" i="31"/>
  <c r="J664" i="31"/>
  <c r="J668" i="31"/>
  <c r="J672" i="31"/>
  <c r="K500" i="31"/>
  <c r="K537" i="31"/>
  <c r="J569" i="31"/>
  <c r="J582" i="31"/>
  <c r="J611" i="31"/>
  <c r="J630" i="31"/>
  <c r="J646" i="31"/>
  <c r="K497" i="31"/>
  <c r="K508" i="31" s="1"/>
  <c r="K511" i="31"/>
  <c r="K515" i="31"/>
  <c r="K519" i="31"/>
  <c r="K523" i="31"/>
  <c r="K527" i="31"/>
  <c r="K532" i="31"/>
  <c r="K548" i="31"/>
  <c r="J566" i="31"/>
  <c r="P619" i="31"/>
  <c r="J627" i="31"/>
  <c r="J643" i="31"/>
  <c r="J656" i="31"/>
  <c r="J677" i="31"/>
  <c r="K484" i="31"/>
  <c r="K494" i="31"/>
  <c r="K543" i="31"/>
  <c r="J563" i="31"/>
  <c r="J579" i="31"/>
  <c r="J587" i="31"/>
  <c r="J591" i="31"/>
  <c r="J595" i="31"/>
  <c r="J599" i="31"/>
  <c r="J603" i="31"/>
  <c r="J607" i="31"/>
  <c r="J640" i="31"/>
  <c r="K507" i="31"/>
  <c r="K538" i="31"/>
  <c r="J550" i="31"/>
  <c r="J560" i="31"/>
  <c r="J576" i="31"/>
  <c r="J583" i="31"/>
  <c r="J612" i="31"/>
  <c r="J637" i="31"/>
  <c r="J653" i="31"/>
  <c r="J661" i="31"/>
  <c r="J665" i="31"/>
  <c r="J669" i="31"/>
  <c r="J673" i="31"/>
  <c r="J631" i="31"/>
  <c r="J647" i="31"/>
  <c r="P487" i="31"/>
  <c r="K498" i="31"/>
  <c r="K539" i="31"/>
  <c r="J567" i="31"/>
  <c r="J584" i="31"/>
  <c r="J588" i="31"/>
  <c r="J592" i="31"/>
  <c r="J596" i="31"/>
  <c r="J600" i="31"/>
  <c r="J604" i="31"/>
  <c r="J608" i="31"/>
  <c r="J613" i="31"/>
  <c r="J628" i="31"/>
  <c r="K631" i="31"/>
  <c r="J644" i="31"/>
  <c r="K647" i="31"/>
  <c r="K628" i="31"/>
  <c r="J641" i="31"/>
  <c r="K644" i="31"/>
  <c r="J658" i="31"/>
  <c r="J662" i="31"/>
  <c r="J666" i="31"/>
  <c r="J670" i="31"/>
  <c r="J674" i="31"/>
  <c r="J679" i="31"/>
  <c r="K529" i="31"/>
  <c r="K545" i="31"/>
  <c r="P553" i="31"/>
  <c r="J561" i="31"/>
  <c r="J577" i="31"/>
  <c r="J638" i="31"/>
  <c r="K641" i="31"/>
  <c r="J654" i="31"/>
  <c r="K658" i="31"/>
  <c r="K662" i="31"/>
  <c r="K666" i="31"/>
  <c r="K670" i="31"/>
  <c r="K674" i="31"/>
  <c r="K679" i="31"/>
  <c r="K505" i="31"/>
  <c r="K513" i="31"/>
  <c r="K517" i="31"/>
  <c r="K521" i="31"/>
  <c r="K525" i="31"/>
  <c r="K540" i="31"/>
  <c r="J574" i="31"/>
  <c r="J614" i="31"/>
  <c r="J635" i="31"/>
  <c r="K638" i="31"/>
  <c r="J651" i="31"/>
  <c r="K654" i="31"/>
  <c r="J499" i="31"/>
  <c r="K502" i="31"/>
  <c r="K509" i="31"/>
  <c r="J530" i="31"/>
  <c r="K535" i="31"/>
  <c r="J546" i="31"/>
  <c r="J571" i="31"/>
  <c r="K574" i="31"/>
  <c r="J585" i="31"/>
  <c r="J589" i="31"/>
  <c r="J593" i="31"/>
  <c r="J597" i="31"/>
  <c r="J601" i="31"/>
  <c r="J605" i="31"/>
  <c r="J609" i="31"/>
  <c r="K614" i="31"/>
  <c r="J632" i="31"/>
  <c r="K635" i="31"/>
  <c r="J648" i="31"/>
  <c r="K651" i="31"/>
  <c r="J680" i="31"/>
  <c r="K499" i="31"/>
  <c r="K530" i="31"/>
  <c r="K546" i="31"/>
  <c r="J629" i="31"/>
  <c r="J645" i="31"/>
  <c r="J659" i="31"/>
  <c r="J663" i="31"/>
  <c r="J667" i="31"/>
  <c r="J671" i="31"/>
  <c r="J675" i="31"/>
  <c r="K496" i="31"/>
  <c r="K541" i="31"/>
  <c r="J565" i="31"/>
  <c r="J581" i="31"/>
  <c r="J616" i="31"/>
  <c r="J626" i="31"/>
  <c r="J642" i="31"/>
  <c r="J433" i="31"/>
  <c r="J455" i="31"/>
  <c r="J506" i="31"/>
  <c r="K510" i="31"/>
  <c r="K514" i="31"/>
  <c r="K518" i="31"/>
  <c r="K522" i="31"/>
  <c r="K526" i="31"/>
  <c r="J531" i="31"/>
  <c r="J562" i="31"/>
  <c r="K565" i="31"/>
  <c r="J578" i="31"/>
  <c r="K616" i="31"/>
  <c r="K626" i="31"/>
  <c r="J639" i="31"/>
  <c r="BF193" i="36" l="1"/>
  <c r="BO5" i="36"/>
  <c r="P69" i="34"/>
  <c r="Q69" i="34" s="1"/>
  <c r="P61" i="34"/>
  <c r="Q61" i="34" s="1"/>
  <c r="P63" i="34"/>
  <c r="Q63" i="34" s="1"/>
  <c r="P70" i="34"/>
  <c r="Q70" i="34" s="1"/>
  <c r="P62" i="34"/>
  <c r="Q62" i="34" s="1"/>
  <c r="P65" i="34"/>
  <c r="Q65" i="34" s="1"/>
  <c r="P59" i="34"/>
  <c r="Q59" i="34" s="1"/>
  <c r="P67" i="34"/>
  <c r="Q67" i="34" s="1"/>
  <c r="P64" i="34"/>
  <c r="Q64" i="34" s="1"/>
  <c r="P58" i="34"/>
  <c r="Q58" i="34" s="1"/>
  <c r="P68" i="34"/>
  <c r="Q68" i="34" s="1"/>
  <c r="P66" i="34"/>
  <c r="Q66" i="34" s="1"/>
  <c r="P60" i="34"/>
  <c r="Q60" i="34" s="1"/>
  <c r="P57" i="34"/>
  <c r="X139" i="34"/>
  <c r="P27" i="34"/>
  <c r="Q20" i="34"/>
  <c r="T165" i="32"/>
  <c r="T164" i="32"/>
  <c r="T168" i="32"/>
  <c r="T159" i="32"/>
  <c r="T166" i="32"/>
  <c r="T161" i="32"/>
  <c r="T156" i="32"/>
  <c r="T158" i="32"/>
  <c r="T170" i="32"/>
  <c r="T160" i="32"/>
  <c r="T171" i="32"/>
  <c r="T169" i="32"/>
  <c r="T157" i="32"/>
  <c r="T172" i="32"/>
  <c r="T167" i="32"/>
  <c r="T162" i="32"/>
  <c r="T174" i="32"/>
  <c r="T163" i="32"/>
  <c r="AJ229" i="32"/>
  <c r="AJ223" i="32"/>
  <c r="AJ222" i="32"/>
  <c r="AJ221" i="32"/>
  <c r="AJ210" i="32"/>
  <c r="AJ234" i="32"/>
  <c r="AJ224" i="32"/>
  <c r="AJ232" i="32"/>
  <c r="AJ209" i="32"/>
  <c r="AJ240" i="32"/>
  <c r="AJ227" i="32"/>
  <c r="AJ213" i="32"/>
  <c r="AJ225" i="32"/>
  <c r="AJ220" i="32"/>
  <c r="AJ215" i="32"/>
  <c r="AJ238" i="32"/>
  <c r="AJ216" i="32"/>
  <c r="AJ237" i="32"/>
  <c r="AJ231" i="32"/>
  <c r="AJ241" i="32"/>
  <c r="AJ235" i="32"/>
  <c r="AJ244" i="32"/>
  <c r="AJ239" i="32"/>
  <c r="AJ226" i="32"/>
  <c r="AJ212" i="32"/>
  <c r="AJ233" i="32"/>
  <c r="AJ236" i="32"/>
  <c r="AJ219" i="32"/>
  <c r="AJ217" i="32"/>
  <c r="AJ214" i="32"/>
  <c r="AJ230" i="32"/>
  <c r="AJ211" i="32"/>
  <c r="AJ242" i="32"/>
  <c r="AJ228" i="32"/>
  <c r="AJ218" i="32"/>
  <c r="AJ208" i="32"/>
  <c r="AK310" i="32"/>
  <c r="AK313" i="32"/>
  <c r="AK318" i="32"/>
  <c r="AK314" i="32"/>
  <c r="AK296" i="32"/>
  <c r="AK288" i="32"/>
  <c r="AK316" i="32"/>
  <c r="AK308" i="32"/>
  <c r="AK297" i="32"/>
  <c r="AK293" i="32"/>
  <c r="AK304" i="32"/>
  <c r="AK282" i="32"/>
  <c r="AK305" i="32"/>
  <c r="AK300" i="32"/>
  <c r="AK283" i="32"/>
  <c r="AK291" i="32"/>
  <c r="AK309" i="32"/>
  <c r="AK294" i="32"/>
  <c r="AK299" i="32"/>
  <c r="AK286" i="32"/>
  <c r="AK284" i="32"/>
  <c r="AK302" i="32"/>
  <c r="AK295" i="32"/>
  <c r="AK312" i="32"/>
  <c r="AK287" i="32"/>
  <c r="AK303" i="32"/>
  <c r="AK301" i="32"/>
  <c r="AK311" i="32"/>
  <c r="AK289" i="32"/>
  <c r="AK315" i="32"/>
  <c r="AK290" i="32"/>
  <c r="AK292" i="32"/>
  <c r="AK306" i="32"/>
  <c r="AK298" i="32"/>
  <c r="AK285" i="32"/>
  <c r="AK307" i="32"/>
  <c r="AL313" i="32"/>
  <c r="AL315" i="32"/>
  <c r="AL314" i="32"/>
  <c r="AL285" i="32"/>
  <c r="AL305" i="32"/>
  <c r="AL289" i="32"/>
  <c r="AL286" i="32"/>
  <c r="AL296" i="32"/>
  <c r="AL293" i="32"/>
  <c r="AL290" i="32"/>
  <c r="AL284" i="32"/>
  <c r="AL308" i="32"/>
  <c r="AL309" i="32"/>
  <c r="AL294" i="32"/>
  <c r="AL283" i="32"/>
  <c r="AL300" i="32"/>
  <c r="AL302" i="32"/>
  <c r="AL297" i="32"/>
  <c r="AL295" i="32"/>
  <c r="AL312" i="32"/>
  <c r="AL288" i="32"/>
  <c r="AL307" i="32"/>
  <c r="AL303" i="32"/>
  <c r="AL287" i="32"/>
  <c r="AL304" i="32"/>
  <c r="AL301" i="32"/>
  <c r="AL291" i="32"/>
  <c r="AL316" i="32"/>
  <c r="AL299" i="32"/>
  <c r="AL311" i="32"/>
  <c r="AL318" i="32"/>
  <c r="AL292" i="32"/>
  <c r="AL298" i="32"/>
  <c r="AL306" i="32"/>
  <c r="AL310" i="32"/>
  <c r="AL282" i="32"/>
  <c r="U128" i="32"/>
  <c r="U130" i="32"/>
  <c r="U127" i="32"/>
  <c r="U120" i="32"/>
  <c r="U129" i="32"/>
  <c r="U131" i="32"/>
  <c r="U125" i="32"/>
  <c r="U124" i="32"/>
  <c r="U122" i="32"/>
  <c r="U132" i="32"/>
  <c r="U123" i="32"/>
  <c r="U134" i="32"/>
  <c r="U136" i="32"/>
  <c r="U126" i="32"/>
  <c r="U118" i="32"/>
  <c r="U133" i="32"/>
  <c r="U119" i="32"/>
  <c r="U121" i="32"/>
  <c r="BC384" i="32"/>
  <c r="BC382" i="32"/>
  <c r="BC380" i="32"/>
  <c r="BC355" i="32"/>
  <c r="BC398" i="32"/>
  <c r="BC393" i="32"/>
  <c r="BC385" i="32"/>
  <c r="BC379" i="32"/>
  <c r="BC376" i="32"/>
  <c r="BC369" i="32"/>
  <c r="BC366" i="32"/>
  <c r="BC442" i="32"/>
  <c r="BC394" i="32"/>
  <c r="BC372" i="32"/>
  <c r="BC364" i="32"/>
  <c r="BC358" i="32"/>
  <c r="BC373" i="32"/>
  <c r="BC362" i="32"/>
  <c r="BC356" i="32"/>
  <c r="BC354" i="32"/>
  <c r="BC367" i="32"/>
  <c r="BC357" i="32"/>
  <c r="BC391" i="32"/>
  <c r="BC359" i="32"/>
  <c r="BC381" i="32"/>
  <c r="BC371" i="32"/>
  <c r="BC443" i="32"/>
  <c r="BC388" i="32"/>
  <c r="BC360" i="32"/>
  <c r="BC353" i="32"/>
  <c r="BC378" i="32"/>
  <c r="BC387" i="32"/>
  <c r="BC363" i="32"/>
  <c r="BC352" i="32"/>
  <c r="BC392" i="32"/>
  <c r="BC383" i="32"/>
  <c r="BC368" i="32"/>
  <c r="BC386" i="32"/>
  <c r="BC365" i="32"/>
  <c r="BC374" i="32"/>
  <c r="BC377" i="32"/>
  <c r="BC390" i="32"/>
  <c r="BC389" i="32"/>
  <c r="BC375" i="32"/>
  <c r="BC361" i="32"/>
  <c r="BC370" i="32"/>
  <c r="V130" i="32"/>
  <c r="V132" i="32"/>
  <c r="V133" i="32"/>
  <c r="V128" i="32"/>
  <c r="V120" i="32"/>
  <c r="V126" i="32"/>
  <c r="V129" i="32"/>
  <c r="V127" i="32"/>
  <c r="V121" i="32"/>
  <c r="V123" i="32"/>
  <c r="V134" i="32"/>
  <c r="V136" i="32"/>
  <c r="V118" i="32"/>
  <c r="V122" i="32"/>
  <c r="V124" i="32"/>
  <c r="V119" i="32"/>
  <c r="V125" i="32"/>
  <c r="V131" i="32"/>
  <c r="BA235" i="32"/>
  <c r="BA250" i="32"/>
  <c r="BA211" i="32"/>
  <c r="BA246" i="32"/>
  <c r="BA240" i="32"/>
  <c r="BA227" i="32"/>
  <c r="BA213" i="32"/>
  <c r="BA252" i="32"/>
  <c r="BA247" i="32"/>
  <c r="BA234" i="32"/>
  <c r="BA214" i="32"/>
  <c r="BA216" i="32"/>
  <c r="BA244" i="32"/>
  <c r="BA223" i="32"/>
  <c r="BA242" i="32"/>
  <c r="BA243" i="32"/>
  <c r="BA232" i="32"/>
  <c r="BA218" i="32"/>
  <c r="BA238" i="32"/>
  <c r="BA233" i="32"/>
  <c r="BA222" i="32"/>
  <c r="BA239" i="32"/>
  <c r="BA236" i="32"/>
  <c r="BA231" i="32"/>
  <c r="BA228" i="32"/>
  <c r="BA237" i="32"/>
  <c r="BA301" i="32"/>
  <c r="BA251" i="32"/>
  <c r="BA248" i="32"/>
  <c r="BA253" i="32"/>
  <c r="BA230" i="32"/>
  <c r="BA224" i="32"/>
  <c r="BA220" i="32"/>
  <c r="BA241" i="32"/>
  <c r="BA245" i="32"/>
  <c r="BA215" i="32"/>
  <c r="BA226" i="32"/>
  <c r="BA221" i="32"/>
  <c r="BA212" i="32"/>
  <c r="BA217" i="32"/>
  <c r="BA249" i="32"/>
  <c r="BA229" i="32"/>
  <c r="BA225" i="32"/>
  <c r="BA257" i="32"/>
  <c r="BA302" i="32"/>
  <c r="BA219" i="32"/>
  <c r="BB394" i="32"/>
  <c r="BB369" i="32"/>
  <c r="BB361" i="32"/>
  <c r="BB390" i="32"/>
  <c r="BB383" i="32"/>
  <c r="BB372" i="32"/>
  <c r="BB362" i="32"/>
  <c r="BB398" i="32"/>
  <c r="BB393" i="32"/>
  <c r="BB385" i="32"/>
  <c r="BB379" i="32"/>
  <c r="BB376" i="32"/>
  <c r="BB380" i="32"/>
  <c r="BB367" i="32"/>
  <c r="BB370" i="32"/>
  <c r="BB371" i="32"/>
  <c r="BB353" i="32"/>
  <c r="BB382" i="32"/>
  <c r="BB357" i="32"/>
  <c r="BB375" i="32"/>
  <c r="BB365" i="32"/>
  <c r="BB363" i="32"/>
  <c r="BB443" i="32"/>
  <c r="BB389" i="32"/>
  <c r="BB354" i="32"/>
  <c r="BB368" i="32"/>
  <c r="BB364" i="32"/>
  <c r="BB358" i="32"/>
  <c r="BB366" i="32"/>
  <c r="BB388" i="32"/>
  <c r="BB384" i="32"/>
  <c r="BB374" i="32"/>
  <c r="BB387" i="32"/>
  <c r="BB356" i="32"/>
  <c r="BB352" i="32"/>
  <c r="BB386" i="32"/>
  <c r="BB355" i="32"/>
  <c r="BB381" i="32"/>
  <c r="BB442" i="32"/>
  <c r="BB392" i="32"/>
  <c r="BB391" i="32"/>
  <c r="BB360" i="32"/>
  <c r="BB378" i="32"/>
  <c r="BB373" i="32"/>
  <c r="BB359" i="32"/>
  <c r="BB377" i="32"/>
  <c r="AN106" i="14"/>
  <c r="AM107" i="14" s="1"/>
  <c r="AK106" i="14"/>
  <c r="AH106" i="14" s="1" a="1"/>
  <c r="AH106" i="14" s="1"/>
  <c r="AK132" i="14"/>
  <c r="AH132" i="14" s="1" a="1"/>
  <c r="AH132" i="14" s="1"/>
  <c r="AN132" i="14"/>
  <c r="AM133" i="14" s="1"/>
  <c r="AI92" i="14" a="1"/>
  <c r="AI92" i="14" s="1"/>
  <c r="AG92" i="14" s="1"/>
  <c r="AN93" i="14"/>
  <c r="AM94" i="14" s="1"/>
  <c r="AK93" i="14"/>
  <c r="AH93" i="14" s="1" a="1"/>
  <c r="AH93" i="14" s="1"/>
  <c r="AK120" i="14"/>
  <c r="AH120" i="14" s="1" a="1"/>
  <c r="AH120" i="14" s="1"/>
  <c r="AN120" i="14"/>
  <c r="AM121" i="14" s="1"/>
  <c r="AI92" i="3" a="1"/>
  <c r="AI92" i="3" s="1"/>
  <c r="AG92" i="3" s="1"/>
  <c r="AN93" i="3"/>
  <c r="AM94" i="3" s="1"/>
  <c r="AK93" i="3"/>
  <c r="AH93" i="3" s="1" a="1"/>
  <c r="AH93" i="3" s="1"/>
  <c r="AI93" i="3" s="1" a="1"/>
  <c r="AI93" i="3" s="1"/>
  <c r="AG93" i="3" s="1"/>
  <c r="AJ93" i="3" s="1"/>
  <c r="AK132" i="3"/>
  <c r="AH132" i="3" s="1" a="1"/>
  <c r="AH132" i="3" s="1"/>
  <c r="AN132" i="3"/>
  <c r="AM133" i="3" s="1"/>
  <c r="AK120" i="3"/>
  <c r="AH120" i="3" s="1" a="1"/>
  <c r="AH120" i="3" s="1"/>
  <c r="AN120" i="3"/>
  <c r="AM121" i="3" s="1"/>
  <c r="AN106" i="3"/>
  <c r="AM107" i="3" s="1"/>
  <c r="AK106" i="3"/>
  <c r="AH106" i="3" s="1" a="1"/>
  <c r="AH106" i="3" s="1"/>
  <c r="AK120" i="7"/>
  <c r="AH120" i="7" s="1" a="1"/>
  <c r="AH120" i="7" s="1"/>
  <c r="AN120" i="7"/>
  <c r="AM121" i="7" s="1"/>
  <c r="AN106" i="7"/>
  <c r="AM107" i="7" s="1"/>
  <c r="AK106" i="7"/>
  <c r="AH106" i="7" s="1" a="1"/>
  <c r="AH106" i="7" s="1"/>
  <c r="AK132" i="7"/>
  <c r="AH132" i="7" s="1" a="1"/>
  <c r="AH132" i="7" s="1"/>
  <c r="AN132" i="7"/>
  <c r="AM133" i="7" s="1"/>
  <c r="AI92" i="7" a="1"/>
  <c r="AI92" i="7" s="1"/>
  <c r="AG92" i="7" s="1"/>
  <c r="AK93" i="7"/>
  <c r="AH93" i="7" s="1" a="1"/>
  <c r="AH93" i="7" s="1"/>
  <c r="AN93" i="7"/>
  <c r="AM94" i="7" s="1"/>
  <c r="AN119" i="10"/>
  <c r="AM120" i="10" s="1"/>
  <c r="AK119" i="10"/>
  <c r="AH119" i="10" s="1" a="1"/>
  <c r="AH119" i="10" s="1"/>
  <c r="AN107" i="10"/>
  <c r="AM108" i="10" s="1"/>
  <c r="AK107" i="10"/>
  <c r="AH107" i="10" s="1" a="1"/>
  <c r="AH107" i="10" s="1"/>
  <c r="AK132" i="10"/>
  <c r="AH132" i="10" s="1" a="1"/>
  <c r="AH132" i="10" s="1"/>
  <c r="AN132" i="10"/>
  <c r="AM133" i="10" s="1"/>
  <c r="AI92" i="10" a="1"/>
  <c r="AI92" i="10" s="1"/>
  <c r="AG92" i="10" s="1"/>
  <c r="AN93" i="10"/>
  <c r="AM94" i="10" s="1"/>
  <c r="AK93" i="10"/>
  <c r="AH93" i="10" s="1" a="1"/>
  <c r="AH93" i="10" s="1"/>
  <c r="Y15" i="31"/>
  <c r="I425" i="31"/>
  <c r="I452" i="31"/>
  <c r="I468" i="31"/>
  <c r="I463" i="31"/>
  <c r="I466" i="31"/>
  <c r="I435" i="31"/>
  <c r="I440" i="31"/>
  <c r="I432" i="31"/>
  <c r="I464" i="31"/>
  <c r="I479" i="31"/>
  <c r="I458" i="31"/>
  <c r="I470" i="31"/>
  <c r="I477" i="31"/>
  <c r="I438" i="31"/>
  <c r="I442" i="31"/>
  <c r="I447" i="31"/>
  <c r="I450" i="31"/>
  <c r="I456" i="31"/>
  <c r="I475" i="31"/>
  <c r="I446" i="31"/>
  <c r="I429" i="31"/>
  <c r="I472" i="31"/>
  <c r="I454" i="31"/>
  <c r="I481" i="31"/>
  <c r="I427" i="31"/>
  <c r="I423" i="31"/>
  <c r="I451" i="31"/>
  <c r="I418" i="31"/>
  <c r="I441" i="31"/>
  <c r="I465" i="31"/>
  <c r="I448" i="31"/>
  <c r="I426" i="31"/>
  <c r="I428" i="31"/>
  <c r="I430" i="31"/>
  <c r="I467" i="31"/>
  <c r="I419" i="31"/>
  <c r="I482" i="31"/>
  <c r="I434" i="31"/>
  <c r="I436" i="31"/>
  <c r="I462" i="31"/>
  <c r="I459" i="31"/>
  <c r="I444" i="31"/>
  <c r="I439" i="31"/>
  <c r="I422" i="31"/>
  <c r="I455" i="31"/>
  <c r="I443" i="31"/>
  <c r="I449" i="31"/>
  <c r="I433" i="31"/>
  <c r="I478" i="31"/>
  <c r="I474" i="31"/>
  <c r="I437" i="31"/>
  <c r="I480" i="31"/>
  <c r="I431" i="31"/>
  <c r="I453" i="31"/>
  <c r="I445" i="31"/>
  <c r="I420" i="31"/>
  <c r="I457" i="31"/>
  <c r="I469" i="31"/>
  <c r="I460" i="31"/>
  <c r="I461" i="31"/>
  <c r="I473" i="31"/>
  <c r="I421" i="31"/>
  <c r="I476" i="31"/>
  <c r="BL4" i="31"/>
  <c r="G19" i="31"/>
  <c r="E19" i="31"/>
  <c r="D19" i="31"/>
  <c r="F19" i="31"/>
  <c r="C19" i="31"/>
  <c r="BF189" i="31"/>
  <c r="BH190" i="31"/>
  <c r="BF190" i="31" s="1"/>
  <c r="BO3" i="36" l="1" a="1"/>
  <c r="BO3" i="36" s="1"/>
  <c r="BO4" i="36"/>
  <c r="P137" i="34"/>
  <c r="Q137" i="34" s="1"/>
  <c r="P129" i="34"/>
  <c r="Q129" i="34" s="1"/>
  <c r="P121" i="34"/>
  <c r="Q121" i="34" s="1"/>
  <c r="P113" i="34"/>
  <c r="Q113" i="34" s="1"/>
  <c r="P107" i="34"/>
  <c r="P138" i="34"/>
  <c r="Q138" i="34" s="1"/>
  <c r="P130" i="34"/>
  <c r="Q130" i="34" s="1"/>
  <c r="P122" i="34"/>
  <c r="Q122" i="34" s="1"/>
  <c r="P114" i="34"/>
  <c r="Q114" i="34" s="1"/>
  <c r="P131" i="34"/>
  <c r="Q131" i="34" s="1"/>
  <c r="P123" i="34"/>
  <c r="Q123" i="34" s="1"/>
  <c r="P115" i="34"/>
  <c r="Q115" i="34" s="1"/>
  <c r="P117" i="34"/>
  <c r="Q117" i="34" s="1"/>
  <c r="P118" i="34"/>
  <c r="Q118" i="34" s="1"/>
  <c r="P109" i="34"/>
  <c r="Q109" i="34" s="1"/>
  <c r="P120" i="34"/>
  <c r="Q120" i="34" s="1"/>
  <c r="P108" i="34"/>
  <c r="Q108" i="34" s="1"/>
  <c r="P112" i="34"/>
  <c r="Q112" i="34" s="1"/>
  <c r="P133" i="34"/>
  <c r="Q133" i="34" s="1"/>
  <c r="P136" i="34"/>
  <c r="Q136" i="34" s="1"/>
  <c r="P127" i="34"/>
  <c r="Q127" i="34" s="1"/>
  <c r="P124" i="34"/>
  <c r="Q124" i="34" s="1"/>
  <c r="P125" i="34"/>
  <c r="Q125" i="34" s="1"/>
  <c r="P111" i="34"/>
  <c r="Q111" i="34" s="1"/>
  <c r="P134" i="34"/>
  <c r="Q134" i="34" s="1"/>
  <c r="P110" i="34"/>
  <c r="Q110" i="34" s="1"/>
  <c r="P119" i="34"/>
  <c r="Q119" i="34" s="1"/>
  <c r="P135" i="34"/>
  <c r="Q135" i="34" s="1"/>
  <c r="P126" i="34"/>
  <c r="Q126" i="34" s="1"/>
  <c r="P128" i="34"/>
  <c r="Q128" i="34" s="1"/>
  <c r="P132" i="34"/>
  <c r="Q132" i="34" s="1"/>
  <c r="P116" i="34"/>
  <c r="Q116" i="34" s="1"/>
  <c r="P71" i="34"/>
  <c r="Q57" i="34"/>
  <c r="V144" i="32"/>
  <c r="V141" i="32"/>
  <c r="V138" i="32"/>
  <c r="V137" i="32"/>
  <c r="V152" i="32"/>
  <c r="V145" i="32"/>
  <c r="V148" i="32"/>
  <c r="V147" i="32"/>
  <c r="V146" i="32"/>
  <c r="V153" i="32"/>
  <c r="V142" i="32"/>
  <c r="V155" i="32"/>
  <c r="V151" i="32"/>
  <c r="V149" i="32"/>
  <c r="V139" i="32"/>
  <c r="V140" i="32"/>
  <c r="V150" i="32"/>
  <c r="V143" i="32"/>
  <c r="BA294" i="32"/>
  <c r="BA289" i="32"/>
  <c r="BA266" i="32"/>
  <c r="BA304" i="32"/>
  <c r="BA295" i="32"/>
  <c r="BA290" i="32"/>
  <c r="BA288" i="32"/>
  <c r="BA280" i="32"/>
  <c r="BA262" i="32"/>
  <c r="BA272" i="32"/>
  <c r="BA271" i="32"/>
  <c r="BA260" i="32"/>
  <c r="BA299" i="32"/>
  <c r="BA279" i="32"/>
  <c r="BA263" i="32"/>
  <c r="BA277" i="32"/>
  <c r="BA276" i="32"/>
  <c r="BA270" i="32"/>
  <c r="BA273" i="32"/>
  <c r="BA348" i="32"/>
  <c r="BA300" i="32"/>
  <c r="BA292" i="32"/>
  <c r="BA278" i="32"/>
  <c r="BA275" i="32"/>
  <c r="BA269" i="32"/>
  <c r="BA297" i="32"/>
  <c r="BA284" i="32"/>
  <c r="BA291" i="32"/>
  <c r="BA258" i="32"/>
  <c r="BA293" i="32"/>
  <c r="BA282" i="32"/>
  <c r="BA264" i="32"/>
  <c r="BA286" i="32"/>
  <c r="BA274" i="32"/>
  <c r="BA296" i="32"/>
  <c r="BA265" i="32"/>
  <c r="BA281" i="32"/>
  <c r="BA287" i="32"/>
  <c r="BA268" i="32"/>
  <c r="BA267" i="32"/>
  <c r="BA259" i="32"/>
  <c r="BA283" i="32"/>
  <c r="BA298" i="32"/>
  <c r="BA285" i="32"/>
  <c r="BA349" i="32"/>
  <c r="BA261" i="32"/>
  <c r="AL328" i="32"/>
  <c r="AL324" i="32"/>
  <c r="AL353" i="32"/>
  <c r="AL344" i="32"/>
  <c r="AL319" i="32"/>
  <c r="AL348" i="32"/>
  <c r="AL341" i="32"/>
  <c r="AL335" i="32"/>
  <c r="AL337" i="32"/>
  <c r="AL326" i="32"/>
  <c r="AL351" i="32"/>
  <c r="AL343" i="32"/>
  <c r="AL330" i="32"/>
  <c r="AL332" i="32"/>
  <c r="AL327" i="32"/>
  <c r="AL331" i="32"/>
  <c r="AL323" i="32"/>
  <c r="AL355" i="32"/>
  <c r="AL338" i="32"/>
  <c r="AL325" i="32"/>
  <c r="AL334" i="32"/>
  <c r="AL352" i="32"/>
  <c r="AL342" i="32"/>
  <c r="AL345" i="32"/>
  <c r="AL329" i="32"/>
  <c r="AL347" i="32"/>
  <c r="AL340" i="32"/>
  <c r="AL322" i="32"/>
  <c r="AL333" i="32"/>
  <c r="AL321" i="32"/>
  <c r="AL346" i="32"/>
  <c r="AL320" i="32"/>
  <c r="AL350" i="32"/>
  <c r="AL336" i="32"/>
  <c r="AL339" i="32"/>
  <c r="AL349" i="32"/>
  <c r="AK352" i="32"/>
  <c r="AK328" i="32"/>
  <c r="AK324" i="32"/>
  <c r="AK340" i="32"/>
  <c r="AK346" i="32"/>
  <c r="AK329" i="32"/>
  <c r="AK325" i="32"/>
  <c r="AK348" i="32"/>
  <c r="AK350" i="32"/>
  <c r="AK336" i="32"/>
  <c r="AK343" i="32"/>
  <c r="AK331" i="32"/>
  <c r="AK323" i="32"/>
  <c r="AK344" i="32"/>
  <c r="AK339" i="32"/>
  <c r="AK337" i="32"/>
  <c r="AK334" i="32"/>
  <c r="AK327" i="32"/>
  <c r="AK347" i="32"/>
  <c r="AK342" i="32"/>
  <c r="AK322" i="32"/>
  <c r="AK335" i="32"/>
  <c r="AK333" i="32"/>
  <c r="AK353" i="32"/>
  <c r="AK341" i="32"/>
  <c r="AK338" i="32"/>
  <c r="AK319" i="32"/>
  <c r="AK321" i="32"/>
  <c r="AK355" i="32"/>
  <c r="AK345" i="32"/>
  <c r="AK332" i="32"/>
  <c r="AK330" i="32"/>
  <c r="AK351" i="32"/>
  <c r="AK326" i="32"/>
  <c r="AK320" i="32"/>
  <c r="AK349" i="32"/>
  <c r="BC409" i="32"/>
  <c r="BC405" i="32"/>
  <c r="BC429" i="32"/>
  <c r="BC400" i="32"/>
  <c r="BC445" i="32"/>
  <c r="BC440" i="32"/>
  <c r="BC426" i="32"/>
  <c r="BC407" i="32"/>
  <c r="BC432" i="32"/>
  <c r="BC421" i="32"/>
  <c r="BC412" i="32"/>
  <c r="BC402" i="32"/>
  <c r="BC416" i="32"/>
  <c r="BC399" i="32"/>
  <c r="BC439" i="32"/>
  <c r="BC436" i="32"/>
  <c r="BC428" i="32"/>
  <c r="BC422" i="32"/>
  <c r="BC414" i="32"/>
  <c r="BC431" i="32"/>
  <c r="BC418" i="32"/>
  <c r="BC406" i="32"/>
  <c r="BC433" i="32"/>
  <c r="BC434" i="32"/>
  <c r="BC430" i="32"/>
  <c r="BC415" i="32"/>
  <c r="BC408" i="32"/>
  <c r="BC411" i="32"/>
  <c r="BC425" i="32"/>
  <c r="BC417" i="32"/>
  <c r="BC410" i="32"/>
  <c r="BC413" i="32"/>
  <c r="BC401" i="32"/>
  <c r="BC437" i="32"/>
  <c r="BC403" i="32"/>
  <c r="BC420" i="32"/>
  <c r="BC424" i="32"/>
  <c r="BC419" i="32"/>
  <c r="BC441" i="32"/>
  <c r="BC404" i="32"/>
  <c r="BC490" i="32"/>
  <c r="BC435" i="32"/>
  <c r="BC423" i="32"/>
  <c r="BC489" i="32"/>
  <c r="BC438" i="32"/>
  <c r="BC427" i="32"/>
  <c r="T185" i="32"/>
  <c r="T189" i="32"/>
  <c r="T191" i="32"/>
  <c r="T184" i="32"/>
  <c r="T182" i="32"/>
  <c r="T176" i="32"/>
  <c r="T178" i="32"/>
  <c r="T175" i="32"/>
  <c r="T188" i="32"/>
  <c r="T180" i="32"/>
  <c r="T181" i="32"/>
  <c r="T186" i="32"/>
  <c r="T187" i="32"/>
  <c r="T183" i="32"/>
  <c r="T193" i="32"/>
  <c r="T190" i="32"/>
  <c r="T177" i="32"/>
  <c r="T179" i="32"/>
  <c r="U155" i="32"/>
  <c r="U140" i="32"/>
  <c r="U151" i="32"/>
  <c r="U144" i="32"/>
  <c r="U143" i="32"/>
  <c r="U148" i="32"/>
  <c r="U146" i="32"/>
  <c r="U152" i="32"/>
  <c r="U147" i="32"/>
  <c r="U149" i="32"/>
  <c r="U138" i="32"/>
  <c r="U153" i="32"/>
  <c r="U150" i="32"/>
  <c r="U145" i="32"/>
  <c r="U142" i="32"/>
  <c r="U139" i="32"/>
  <c r="U137" i="32"/>
  <c r="U141" i="32"/>
  <c r="AJ279" i="32"/>
  <c r="AJ246" i="32"/>
  <c r="AJ261" i="32"/>
  <c r="AJ248" i="32"/>
  <c r="AJ272" i="32"/>
  <c r="AJ271" i="32"/>
  <c r="AJ257" i="32"/>
  <c r="AJ247" i="32"/>
  <c r="AJ277" i="32"/>
  <c r="AJ251" i="32"/>
  <c r="AJ245" i="32"/>
  <c r="AJ269" i="32"/>
  <c r="AJ259" i="32"/>
  <c r="AJ281" i="32"/>
  <c r="AJ270" i="32"/>
  <c r="AJ264" i="32"/>
  <c r="AJ253" i="32"/>
  <c r="AJ266" i="32"/>
  <c r="AJ249" i="32"/>
  <c r="AJ268" i="32"/>
  <c r="AJ258" i="32"/>
  <c r="AJ256" i="32"/>
  <c r="AJ273" i="32"/>
  <c r="AJ274" i="32"/>
  <c r="AJ255" i="32"/>
  <c r="AJ276" i="32"/>
  <c r="AJ267" i="32"/>
  <c r="AJ263" i="32"/>
  <c r="AJ254" i="32"/>
  <c r="AJ260" i="32"/>
  <c r="AJ250" i="32"/>
  <c r="AJ262" i="32"/>
  <c r="AJ265" i="32"/>
  <c r="AJ275" i="32"/>
  <c r="AJ278" i="32"/>
  <c r="AJ252" i="32"/>
  <c r="BB407" i="32"/>
  <c r="BB489" i="32"/>
  <c r="BB424" i="32"/>
  <c r="BB429" i="32"/>
  <c r="BB405" i="32"/>
  <c r="BB400" i="32"/>
  <c r="BB445" i="32"/>
  <c r="BB436" i="32"/>
  <c r="BB423" i="32"/>
  <c r="BB490" i="32"/>
  <c r="BB431" i="32"/>
  <c r="BB425" i="32"/>
  <c r="BB406" i="32"/>
  <c r="BB439" i="32"/>
  <c r="BB428" i="32"/>
  <c r="BB422" i="32"/>
  <c r="BB437" i="32"/>
  <c r="BB434" i="32"/>
  <c r="BB410" i="32"/>
  <c r="BB433" i="32"/>
  <c r="BB412" i="32"/>
  <c r="BB430" i="32"/>
  <c r="BB426" i="32"/>
  <c r="BB409" i="32"/>
  <c r="BB441" i="32"/>
  <c r="BB401" i="32"/>
  <c r="BB408" i="32"/>
  <c r="BB417" i="32"/>
  <c r="BB420" i="32"/>
  <c r="BB432" i="32"/>
  <c r="BB403" i="32"/>
  <c r="BB415" i="32"/>
  <c r="BB399" i="32"/>
  <c r="BB419" i="32"/>
  <c r="BB414" i="32"/>
  <c r="BB404" i="32"/>
  <c r="BB435" i="32"/>
  <c r="BB427" i="32"/>
  <c r="BB413" i="32"/>
  <c r="BB440" i="32"/>
  <c r="BB418" i="32"/>
  <c r="BB411" i="32"/>
  <c r="BB416" i="32"/>
  <c r="BB438" i="32"/>
  <c r="BB421" i="32"/>
  <c r="BB402" i="32"/>
  <c r="AN133" i="14"/>
  <c r="AM134" i="14" s="1"/>
  <c r="AK133" i="14"/>
  <c r="AH133" i="14" s="1" a="1"/>
  <c r="AH133" i="14" s="1"/>
  <c r="AN121" i="14"/>
  <c r="AM122" i="14" s="1"/>
  <c r="AK121" i="14"/>
  <c r="AH121" i="14" s="1" a="1"/>
  <c r="AH121" i="14" s="1"/>
  <c r="AI93" i="14" a="1"/>
  <c r="AI93" i="14" s="1"/>
  <c r="AG93" i="14" s="1"/>
  <c r="AJ93" i="14" s="1"/>
  <c r="AN107" i="14"/>
  <c r="AM108" i="14" s="1"/>
  <c r="AK107" i="14"/>
  <c r="AH107" i="14" s="1" a="1"/>
  <c r="AH107" i="14" s="1"/>
  <c r="AN94" i="14"/>
  <c r="AM95" i="14" s="1"/>
  <c r="AK94" i="14"/>
  <c r="AH94" i="14" s="1" a="1"/>
  <c r="AH94" i="14" s="1"/>
  <c r="AJ92" i="14"/>
  <c r="AJ92" i="3"/>
  <c r="AN133" i="3"/>
  <c r="AM134" i="3" s="1"/>
  <c r="AK133" i="3"/>
  <c r="AH133" i="3" s="1" a="1"/>
  <c r="AH133" i="3" s="1"/>
  <c r="AN121" i="3"/>
  <c r="AM122" i="3" s="1"/>
  <c r="AK121" i="3"/>
  <c r="AH121" i="3" s="1" a="1"/>
  <c r="AH121" i="3" s="1"/>
  <c r="AN94" i="3"/>
  <c r="AM95" i="3" s="1"/>
  <c r="AK94" i="3"/>
  <c r="AH94" i="3" s="1" a="1"/>
  <c r="AH94" i="3" s="1"/>
  <c r="AK107" i="3"/>
  <c r="AH107" i="3" s="1" a="1"/>
  <c r="AH107" i="3" s="1"/>
  <c r="AN107" i="3"/>
  <c r="AM108" i="3" s="1"/>
  <c r="AJ92" i="7"/>
  <c r="AK133" i="7"/>
  <c r="AH133" i="7" s="1" a="1"/>
  <c r="AH133" i="7" s="1"/>
  <c r="AN133" i="7"/>
  <c r="AM134" i="7" s="1"/>
  <c r="AK121" i="7"/>
  <c r="AH121" i="7" s="1" a="1"/>
  <c r="AH121" i="7" s="1"/>
  <c r="AN121" i="7"/>
  <c r="AM122" i="7" s="1"/>
  <c r="AN94" i="7"/>
  <c r="AM95" i="7" s="1"/>
  <c r="AK94" i="7"/>
  <c r="AH94" i="7" s="1" a="1"/>
  <c r="AH94" i="7" s="1"/>
  <c r="AI94" i="7" s="1" a="1"/>
  <c r="AI94" i="7" s="1"/>
  <c r="AG94" i="7" s="1"/>
  <c r="AJ94" i="7" s="1"/>
  <c r="AI93" i="7" a="1"/>
  <c r="AI93" i="7" s="1"/>
  <c r="AG93" i="7" s="1"/>
  <c r="AJ93" i="7" s="1"/>
  <c r="AN107" i="7"/>
  <c r="AM108" i="7" s="1"/>
  <c r="AK107" i="7"/>
  <c r="AH107" i="7" s="1" a="1"/>
  <c r="AH107" i="7" s="1"/>
  <c r="AK133" i="10"/>
  <c r="AH133" i="10" s="1" a="1"/>
  <c r="AH133" i="10" s="1"/>
  <c r="AN133" i="10"/>
  <c r="AM134" i="10" s="1"/>
  <c r="AI93" i="10" a="1"/>
  <c r="AI93" i="10" s="1"/>
  <c r="AG93" i="10" s="1"/>
  <c r="AJ93" i="10" s="1"/>
  <c r="AJ92" i="10"/>
  <c r="AK120" i="10"/>
  <c r="AH120" i="10" s="1" a="1"/>
  <c r="AH120" i="10" s="1"/>
  <c r="AN120" i="10"/>
  <c r="AM121" i="10" s="1"/>
  <c r="AK108" i="10"/>
  <c r="AH108" i="10" s="1" a="1"/>
  <c r="AH108" i="10" s="1"/>
  <c r="AN108" i="10"/>
  <c r="AM109" i="10" s="1"/>
  <c r="AN94" i="10"/>
  <c r="AM95" i="10" s="1"/>
  <c r="AK94" i="10"/>
  <c r="AH94" i="10" s="1" a="1"/>
  <c r="AH94" i="10" s="1"/>
  <c r="AI94" i="10" s="1" a="1"/>
  <c r="AI94" i="10" s="1"/>
  <c r="AG94" i="10" s="1"/>
  <c r="AJ94" i="10" s="1"/>
  <c r="BH191" i="31"/>
  <c r="BF191" i="31" s="1"/>
  <c r="Q107" i="34" l="1"/>
  <c r="AI5" i="34" s="1"/>
  <c r="P139" i="34"/>
  <c r="AI4" i="34" s="1"/>
  <c r="AI3" i="34"/>
  <c r="AJ312" i="32"/>
  <c r="AJ311" i="32"/>
  <c r="AJ309" i="32"/>
  <c r="AJ303" i="32"/>
  <c r="AJ302" i="32"/>
  <c r="AJ301" i="32"/>
  <c r="AJ300" i="32"/>
  <c r="AJ299" i="32"/>
  <c r="AJ293" i="32"/>
  <c r="AJ287" i="32"/>
  <c r="AJ310" i="32"/>
  <c r="AJ318" i="32"/>
  <c r="AJ298" i="32"/>
  <c r="AJ307" i="32"/>
  <c r="AJ282" i="32"/>
  <c r="AJ286" i="32"/>
  <c r="AJ283" i="32"/>
  <c r="AJ314" i="32"/>
  <c r="AJ297" i="32"/>
  <c r="AJ284" i="32"/>
  <c r="AJ295" i="32"/>
  <c r="AJ288" i="32"/>
  <c r="AJ305" i="32"/>
  <c r="AJ291" i="32"/>
  <c r="AJ304" i="32"/>
  <c r="AJ316" i="32"/>
  <c r="AJ294" i="32"/>
  <c r="AJ289" i="32"/>
  <c r="AJ315" i="32"/>
  <c r="AJ296" i="32"/>
  <c r="AJ290" i="32"/>
  <c r="AJ306" i="32"/>
  <c r="AJ308" i="32"/>
  <c r="AJ292" i="32"/>
  <c r="AJ313" i="32"/>
  <c r="AJ285" i="32"/>
  <c r="BA396" i="32"/>
  <c r="BA395" i="32"/>
  <c r="BA331" i="32"/>
  <c r="BA315" i="32"/>
  <c r="BA332" i="32"/>
  <c r="BA330" i="32"/>
  <c r="BA329" i="32"/>
  <c r="BA320" i="32"/>
  <c r="BA316" i="32"/>
  <c r="BA338" i="32"/>
  <c r="BA323" i="32"/>
  <c r="BA319" i="32"/>
  <c r="BA346" i="32"/>
  <c r="BA336" i="32"/>
  <c r="BA322" i="32"/>
  <c r="BA307" i="32"/>
  <c r="BA340" i="32"/>
  <c r="BA337" i="32"/>
  <c r="BA334" i="32"/>
  <c r="BA335" i="32"/>
  <c r="BA313" i="32"/>
  <c r="BA306" i="32"/>
  <c r="BA345" i="32"/>
  <c r="BA321" i="32"/>
  <c r="BA310" i="32"/>
  <c r="BA351" i="32"/>
  <c r="BA325" i="32"/>
  <c r="BA317" i="32"/>
  <c r="BA344" i="32"/>
  <c r="BA326" i="32"/>
  <c r="BA324" i="32"/>
  <c r="BA333" i="32"/>
  <c r="BA314" i="32"/>
  <c r="BA305" i="32"/>
  <c r="BA347" i="32"/>
  <c r="BA327" i="32"/>
  <c r="BA311" i="32"/>
  <c r="BA309" i="32"/>
  <c r="BA339" i="32"/>
  <c r="BA341" i="32"/>
  <c r="BA312" i="32"/>
  <c r="BA343" i="32"/>
  <c r="BA328" i="32"/>
  <c r="BA308" i="32"/>
  <c r="BA342" i="32"/>
  <c r="BA318" i="32"/>
  <c r="BC484" i="32"/>
  <c r="BC486" i="32"/>
  <c r="BC469" i="32"/>
  <c r="BC449" i="32"/>
  <c r="BC473" i="32"/>
  <c r="BC456" i="32"/>
  <c r="BC447" i="32"/>
  <c r="BC482" i="32"/>
  <c r="BC466" i="32"/>
  <c r="BC460" i="32"/>
  <c r="BC452" i="32"/>
  <c r="BC475" i="32"/>
  <c r="BC468" i="32"/>
  <c r="BC459" i="32"/>
  <c r="BC454" i="32"/>
  <c r="BC536" i="32"/>
  <c r="BC462" i="32"/>
  <c r="BC450" i="32"/>
  <c r="BC471" i="32"/>
  <c r="BC457" i="32"/>
  <c r="BC477" i="32"/>
  <c r="BC476" i="32"/>
  <c r="BC467" i="32"/>
  <c r="BC455" i="32"/>
  <c r="BC478" i="32"/>
  <c r="BC480" i="32"/>
  <c r="BC463" i="32"/>
  <c r="BC492" i="32"/>
  <c r="BC479" i="32"/>
  <c r="BC453" i="32"/>
  <c r="BC474" i="32"/>
  <c r="BC470" i="32"/>
  <c r="BC446" i="32"/>
  <c r="BC485" i="32"/>
  <c r="BC451" i="32"/>
  <c r="BC461" i="32"/>
  <c r="BC465" i="32"/>
  <c r="BC464" i="32"/>
  <c r="BC483" i="32"/>
  <c r="BC472" i="32"/>
  <c r="BC458" i="32"/>
  <c r="BC481" i="32"/>
  <c r="BC537" i="32"/>
  <c r="BC488" i="32"/>
  <c r="BC487" i="32"/>
  <c r="BC448" i="32"/>
  <c r="V168" i="32"/>
  <c r="V163" i="32"/>
  <c r="V169" i="32"/>
  <c r="V160" i="32"/>
  <c r="V172" i="32"/>
  <c r="V159" i="32"/>
  <c r="V164" i="32"/>
  <c r="V156" i="32"/>
  <c r="V157" i="32"/>
  <c r="V167" i="32"/>
  <c r="V165" i="32"/>
  <c r="V170" i="32"/>
  <c r="V162" i="32"/>
  <c r="V158" i="32"/>
  <c r="V174" i="32"/>
  <c r="V171" i="32"/>
  <c r="V161" i="32"/>
  <c r="V166" i="32"/>
  <c r="U171" i="32"/>
  <c r="U158" i="32"/>
  <c r="U157" i="32"/>
  <c r="U156" i="32"/>
  <c r="U169" i="32"/>
  <c r="U162" i="32"/>
  <c r="U163" i="32"/>
  <c r="U164" i="32"/>
  <c r="U161" i="32"/>
  <c r="U167" i="32"/>
  <c r="U170" i="32"/>
  <c r="U160" i="32"/>
  <c r="U174" i="32"/>
  <c r="U168" i="32"/>
  <c r="U159" i="32"/>
  <c r="U166" i="32"/>
  <c r="U165" i="32"/>
  <c r="U172" i="32"/>
  <c r="T204" i="32"/>
  <c r="T200" i="32"/>
  <c r="T195" i="32"/>
  <c r="T212" i="32"/>
  <c r="T194" i="32"/>
  <c r="T199" i="32"/>
  <c r="T197" i="32"/>
  <c r="T209" i="32"/>
  <c r="T207" i="32"/>
  <c r="T201" i="32"/>
  <c r="T203" i="32"/>
  <c r="T210" i="32"/>
  <c r="T202" i="32"/>
  <c r="T206" i="32"/>
  <c r="T196" i="32"/>
  <c r="T198" i="32"/>
  <c r="T205" i="32"/>
  <c r="T208" i="32"/>
  <c r="AL389" i="32"/>
  <c r="AL388" i="32"/>
  <c r="AL375" i="32"/>
  <c r="AL365" i="32"/>
  <c r="AL377" i="32"/>
  <c r="AL390" i="32"/>
  <c r="AL358" i="32"/>
  <c r="AL364" i="32"/>
  <c r="AL385" i="32"/>
  <c r="AL380" i="32"/>
  <c r="AL378" i="32"/>
  <c r="AL362" i="32"/>
  <c r="AL387" i="32"/>
  <c r="AL379" i="32"/>
  <c r="AL369" i="32"/>
  <c r="AL383" i="32"/>
  <c r="AL373" i="32"/>
  <c r="AL366" i="32"/>
  <c r="AL367" i="32"/>
  <c r="AL376" i="32"/>
  <c r="AL374" i="32"/>
  <c r="AL359" i="32"/>
  <c r="AL363" i="32"/>
  <c r="AL371" i="32"/>
  <c r="AL392" i="32"/>
  <c r="AL368" i="32"/>
  <c r="AL386" i="32"/>
  <c r="AL381" i="32"/>
  <c r="AL384" i="32"/>
  <c r="AL357" i="32"/>
  <c r="AL372" i="32"/>
  <c r="AL360" i="32"/>
  <c r="AL382" i="32"/>
  <c r="AL361" i="32"/>
  <c r="AL370" i="32"/>
  <c r="AL356" i="32"/>
  <c r="BB469" i="32"/>
  <c r="BB467" i="32"/>
  <c r="BB465" i="32"/>
  <c r="BB460" i="32"/>
  <c r="BB484" i="32"/>
  <c r="BB492" i="32"/>
  <c r="BB464" i="32"/>
  <c r="BB454" i="32"/>
  <c r="BB486" i="32"/>
  <c r="BB449" i="32"/>
  <c r="BB488" i="32"/>
  <c r="BB485" i="32"/>
  <c r="BB476" i="32"/>
  <c r="BB457" i="32"/>
  <c r="BB478" i="32"/>
  <c r="BB483" i="32"/>
  <c r="BB479" i="32"/>
  <c r="BB473" i="32"/>
  <c r="BB451" i="32"/>
  <c r="BB456" i="32"/>
  <c r="BB447" i="32"/>
  <c r="BB452" i="32"/>
  <c r="BB537" i="32"/>
  <c r="BB474" i="32"/>
  <c r="BB455" i="32"/>
  <c r="BB446" i="32"/>
  <c r="BB477" i="32"/>
  <c r="BB458" i="32"/>
  <c r="BB480" i="32"/>
  <c r="BB463" i="32"/>
  <c r="BB482" i="32"/>
  <c r="BB450" i="32"/>
  <c r="BB471" i="32"/>
  <c r="BB487" i="32"/>
  <c r="BB470" i="32"/>
  <c r="BB462" i="32"/>
  <c r="BB461" i="32"/>
  <c r="BB453" i="32"/>
  <c r="BB472" i="32"/>
  <c r="BB459" i="32"/>
  <c r="BB466" i="32"/>
  <c r="BB481" i="32"/>
  <c r="BB475" i="32"/>
  <c r="BB536" i="32"/>
  <c r="BB448" i="32"/>
  <c r="BB468" i="32"/>
  <c r="AK379" i="32"/>
  <c r="AK357" i="32"/>
  <c r="AK371" i="32"/>
  <c r="AK368" i="32"/>
  <c r="AK388" i="32"/>
  <c r="AK375" i="32"/>
  <c r="AK365" i="32"/>
  <c r="AK374" i="32"/>
  <c r="AK369" i="32"/>
  <c r="AK360" i="32"/>
  <c r="AK380" i="32"/>
  <c r="AK367" i="32"/>
  <c r="AK364" i="32"/>
  <c r="AK392" i="32"/>
  <c r="AK373" i="32"/>
  <c r="AK381" i="32"/>
  <c r="AK361" i="32"/>
  <c r="AK386" i="32"/>
  <c r="AK359" i="32"/>
  <c r="AK385" i="32"/>
  <c r="AK370" i="32"/>
  <c r="AK356" i="32"/>
  <c r="AK377" i="32"/>
  <c r="AK383" i="32"/>
  <c r="AK376" i="32"/>
  <c r="AK366" i="32"/>
  <c r="AK384" i="32"/>
  <c r="AK362" i="32"/>
  <c r="AK390" i="32"/>
  <c r="AK372" i="32"/>
  <c r="AK382" i="32"/>
  <c r="AK358" i="32"/>
  <c r="AK363" i="32"/>
  <c r="AK389" i="32"/>
  <c r="AK387" i="32"/>
  <c r="AK378" i="32"/>
  <c r="AN95" i="14"/>
  <c r="AM96" i="14" s="1"/>
  <c r="AK95" i="14"/>
  <c r="AH95" i="14" s="1" a="1"/>
  <c r="AH95" i="14" s="1"/>
  <c r="AI95" i="14" s="1" a="1"/>
  <c r="AI95" i="14" s="1"/>
  <c r="AG95" i="14" s="1"/>
  <c r="AJ95" i="14" s="1"/>
  <c r="AN122" i="14"/>
  <c r="AM123" i="14" s="1"/>
  <c r="AK122" i="14"/>
  <c r="AH122" i="14" s="1" a="1"/>
  <c r="AH122" i="14" s="1"/>
  <c r="AK108" i="14"/>
  <c r="AH108" i="14" s="1" a="1"/>
  <c r="AH108" i="14" s="1"/>
  <c r="AN108" i="14"/>
  <c r="AM109" i="14" s="1"/>
  <c r="AI94" i="14" a="1"/>
  <c r="AI94" i="14" s="1"/>
  <c r="AG94" i="14" s="1"/>
  <c r="AJ94" i="14" s="1"/>
  <c r="AN134" i="14"/>
  <c r="AM135" i="14" s="1"/>
  <c r="AK134" i="14"/>
  <c r="AH134" i="14" s="1" a="1"/>
  <c r="AH134" i="14" s="1"/>
  <c r="AK122" i="3"/>
  <c r="AH122" i="3" s="1" a="1"/>
  <c r="AH122" i="3" s="1"/>
  <c r="AN122" i="3"/>
  <c r="AM123" i="3" s="1"/>
  <c r="AK108" i="3"/>
  <c r="AH108" i="3" s="1" a="1"/>
  <c r="AH108" i="3" s="1"/>
  <c r="AN108" i="3"/>
  <c r="AM109" i="3" s="1"/>
  <c r="AK95" i="3"/>
  <c r="AH95" i="3" s="1" a="1"/>
  <c r="AH95" i="3" s="1"/>
  <c r="AI95" i="3" s="1" a="1"/>
  <c r="AI95" i="3" s="1"/>
  <c r="AG95" i="3" s="1"/>
  <c r="AJ95" i="3" s="1"/>
  <c r="AN95" i="3"/>
  <c r="AM96" i="3" s="1"/>
  <c r="AI94" i="3" a="1"/>
  <c r="AI94" i="3" s="1"/>
  <c r="AG94" i="3" s="1"/>
  <c r="AK134" i="3"/>
  <c r="AH134" i="3" s="1" a="1"/>
  <c r="AH134" i="3" s="1"/>
  <c r="AN134" i="3"/>
  <c r="AM135" i="3" s="1"/>
  <c r="AK108" i="7"/>
  <c r="AH108" i="7" s="1" a="1"/>
  <c r="AH108" i="7" s="1"/>
  <c r="AN108" i="7"/>
  <c r="AM109" i="7" s="1"/>
  <c r="AN134" i="7"/>
  <c r="AM135" i="7" s="1"/>
  <c r="AK134" i="7"/>
  <c r="AH134" i="7" s="1" a="1"/>
  <c r="AH134" i="7" s="1"/>
  <c r="AN95" i="7"/>
  <c r="AM96" i="7" s="1"/>
  <c r="AK95" i="7"/>
  <c r="AH95" i="7" s="1" a="1"/>
  <c r="AH95" i="7" s="1"/>
  <c r="AK122" i="7"/>
  <c r="AH122" i="7" s="1" a="1"/>
  <c r="AH122" i="7" s="1"/>
  <c r="AN122" i="7"/>
  <c r="AM123" i="7" s="1"/>
  <c r="AN95" i="10"/>
  <c r="AM96" i="10" s="1"/>
  <c r="AK95" i="10"/>
  <c r="AH95" i="10" s="1" a="1"/>
  <c r="AH95" i="10" s="1"/>
  <c r="AN134" i="10"/>
  <c r="AM135" i="10" s="1"/>
  <c r="AK134" i="10"/>
  <c r="AH134" i="10" s="1" a="1"/>
  <c r="AH134" i="10" s="1"/>
  <c r="AK121" i="10"/>
  <c r="AH121" i="10" s="1" a="1"/>
  <c r="AH121" i="10" s="1"/>
  <c r="AN121" i="10"/>
  <c r="AM122" i="10" s="1"/>
  <c r="AK109" i="10"/>
  <c r="AH109" i="10" s="1" a="1"/>
  <c r="AH109" i="10" s="1"/>
  <c r="AN109" i="10"/>
  <c r="AM110" i="10" s="1"/>
  <c r="BH192" i="31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4" i="7"/>
  <c r="N23" i="7"/>
  <c r="N22" i="7"/>
  <c r="N21" i="7"/>
  <c r="N20" i="7"/>
  <c r="N26" i="14"/>
  <c r="N25" i="14"/>
  <c r="N24" i="14"/>
  <c r="N23" i="14"/>
  <c r="N33" i="3"/>
  <c r="N32" i="3"/>
  <c r="N31" i="3"/>
  <c r="N30" i="3"/>
  <c r="N29" i="3"/>
  <c r="N28" i="3"/>
  <c r="N27" i="3"/>
  <c r="N26" i="3"/>
  <c r="N25" i="3"/>
  <c r="AH80" i="26"/>
  <c r="AH79" i="26"/>
  <c r="AH78" i="26"/>
  <c r="AH77" i="26"/>
  <c r="AH76" i="26"/>
  <c r="AH75" i="26"/>
  <c r="AH74" i="26"/>
  <c r="AH73" i="26"/>
  <c r="AH56" i="26"/>
  <c r="AH55" i="26"/>
  <c r="AH54" i="26"/>
  <c r="AH53" i="26"/>
  <c r="BB533" i="32" l="1"/>
  <c r="BB539" i="32"/>
  <c r="BB500" i="32"/>
  <c r="BB534" i="32"/>
  <c r="BB529" i="32"/>
  <c r="BB516" i="32"/>
  <c r="BB511" i="32"/>
  <c r="BB502" i="32"/>
  <c r="BB499" i="32"/>
  <c r="BB520" i="32"/>
  <c r="BB506" i="32"/>
  <c r="BB524" i="32"/>
  <c r="BB584" i="32"/>
  <c r="BB532" i="32"/>
  <c r="BB523" i="32"/>
  <c r="BB496" i="32"/>
  <c r="BB530" i="32"/>
  <c r="BB508" i="32"/>
  <c r="BB503" i="32"/>
  <c r="BB493" i="32"/>
  <c r="BB535" i="32"/>
  <c r="BB517" i="32"/>
  <c r="BB583" i="32"/>
  <c r="BB509" i="32"/>
  <c r="BB522" i="32"/>
  <c r="BB521" i="32"/>
  <c r="BB514" i="32"/>
  <c r="BB526" i="32"/>
  <c r="BB519" i="32"/>
  <c r="BB513" i="32"/>
  <c r="BB512" i="32"/>
  <c r="BB495" i="32"/>
  <c r="BB525" i="32"/>
  <c r="BB501" i="32"/>
  <c r="BB497" i="32"/>
  <c r="BB531" i="32"/>
  <c r="BB507" i="32"/>
  <c r="BB515" i="32"/>
  <c r="BB504" i="32"/>
  <c r="BB518" i="32"/>
  <c r="BB528" i="32"/>
  <c r="BB498" i="32"/>
  <c r="BB505" i="32"/>
  <c r="BB527" i="32"/>
  <c r="BB510" i="32"/>
  <c r="BB494" i="32"/>
  <c r="AJ351" i="32"/>
  <c r="AJ347" i="32"/>
  <c r="AJ334" i="32"/>
  <c r="AJ328" i="32"/>
  <c r="AJ350" i="32"/>
  <c r="AJ342" i="32"/>
  <c r="AJ321" i="32"/>
  <c r="AJ322" i="32"/>
  <c r="AJ337" i="32"/>
  <c r="AJ346" i="32"/>
  <c r="AJ330" i="32"/>
  <c r="AJ348" i="32"/>
  <c r="AJ344" i="32"/>
  <c r="AJ339" i="32"/>
  <c r="AJ332" i="32"/>
  <c r="AJ323" i="32"/>
  <c r="AJ353" i="32"/>
  <c r="AJ338" i="32"/>
  <c r="AJ336" i="32"/>
  <c r="AJ352" i="32"/>
  <c r="AJ329" i="32"/>
  <c r="AJ355" i="32"/>
  <c r="AJ340" i="32"/>
  <c r="AJ325" i="32"/>
  <c r="AJ335" i="32"/>
  <c r="AJ333" i="32"/>
  <c r="AJ331" i="32"/>
  <c r="AJ327" i="32"/>
  <c r="AJ324" i="32"/>
  <c r="AJ349" i="32"/>
  <c r="AJ341" i="32"/>
  <c r="AJ319" i="32"/>
  <c r="AJ326" i="32"/>
  <c r="AJ320" i="32"/>
  <c r="AJ345" i="32"/>
  <c r="AJ343" i="32"/>
  <c r="T228" i="32"/>
  <c r="T216" i="32"/>
  <c r="T217" i="32"/>
  <c r="T225" i="32"/>
  <c r="T219" i="32"/>
  <c r="T214" i="32"/>
  <c r="T231" i="32"/>
  <c r="T227" i="32"/>
  <c r="T221" i="32"/>
  <c r="T226" i="32"/>
  <c r="T224" i="32"/>
  <c r="T218" i="32"/>
  <c r="T215" i="32"/>
  <c r="T213" i="32"/>
  <c r="T222" i="32"/>
  <c r="T223" i="32"/>
  <c r="T220" i="32"/>
  <c r="T229" i="32"/>
  <c r="AK429" i="32"/>
  <c r="AK424" i="32"/>
  <c r="AK401" i="32"/>
  <c r="AK397" i="32"/>
  <c r="AK410" i="32"/>
  <c r="AK422" i="32"/>
  <c r="AK420" i="32"/>
  <c r="AK418" i="32"/>
  <c r="AK416" i="32"/>
  <c r="AK414" i="32"/>
  <c r="AK412" i="32"/>
  <c r="AK403" i="32"/>
  <c r="AK402" i="32"/>
  <c r="AK398" i="32"/>
  <c r="AK395" i="32"/>
  <c r="AK394" i="32"/>
  <c r="AK426" i="32"/>
  <c r="AK407" i="32"/>
  <c r="AK404" i="32"/>
  <c r="AK419" i="32"/>
  <c r="AK421" i="32"/>
  <c r="AK415" i="32"/>
  <c r="AK406" i="32"/>
  <c r="AK393" i="32"/>
  <c r="AK425" i="32"/>
  <c r="AK399" i="32"/>
  <c r="AK413" i="32"/>
  <c r="AK427" i="32"/>
  <c r="AK417" i="32"/>
  <c r="AK411" i="32"/>
  <c r="AK405" i="32"/>
  <c r="AK408" i="32"/>
  <c r="AK400" i="32"/>
  <c r="AK423" i="32"/>
  <c r="AK396" i="32"/>
  <c r="AK409" i="32"/>
  <c r="U190" i="32"/>
  <c r="U178" i="32"/>
  <c r="U177" i="32"/>
  <c r="U176" i="32"/>
  <c r="U175" i="32"/>
  <c r="U188" i="32"/>
  <c r="U184" i="32"/>
  <c r="U189" i="32"/>
  <c r="U181" i="32"/>
  <c r="U187" i="32"/>
  <c r="U185" i="32"/>
  <c r="U179" i="32"/>
  <c r="U183" i="32"/>
  <c r="U186" i="32"/>
  <c r="U180" i="32"/>
  <c r="U182" i="32"/>
  <c r="U191" i="32"/>
  <c r="U193" i="32"/>
  <c r="V187" i="32"/>
  <c r="V186" i="32"/>
  <c r="V191" i="32"/>
  <c r="V179" i="32"/>
  <c r="V184" i="32"/>
  <c r="V180" i="32"/>
  <c r="V185" i="32"/>
  <c r="V178" i="32"/>
  <c r="V176" i="32"/>
  <c r="V183" i="32"/>
  <c r="V190" i="32"/>
  <c r="V181" i="32"/>
  <c r="V175" i="32"/>
  <c r="V189" i="32"/>
  <c r="V182" i="32"/>
  <c r="V177" i="32"/>
  <c r="V188" i="32"/>
  <c r="V193" i="32"/>
  <c r="BC539" i="32"/>
  <c r="BC500" i="32"/>
  <c r="BC512" i="32"/>
  <c r="BC503" i="32"/>
  <c r="BC520" i="32"/>
  <c r="BC506" i="32"/>
  <c r="BC524" i="32"/>
  <c r="BC494" i="32"/>
  <c r="BC519" i="32"/>
  <c r="BC508" i="32"/>
  <c r="BC518" i="32"/>
  <c r="BC499" i="32"/>
  <c r="BC493" i="32"/>
  <c r="BC525" i="32"/>
  <c r="BC514" i="32"/>
  <c r="BC510" i="32"/>
  <c r="BC496" i="32"/>
  <c r="BC515" i="32"/>
  <c r="BC495" i="32"/>
  <c r="BC583" i="32"/>
  <c r="BC532" i="32"/>
  <c r="BC526" i="32"/>
  <c r="BC497" i="32"/>
  <c r="BC533" i="32"/>
  <c r="BC531" i="32"/>
  <c r="BC517" i="32"/>
  <c r="BC523" i="32"/>
  <c r="BC530" i="32"/>
  <c r="BC584" i="32"/>
  <c r="BC534" i="32"/>
  <c r="BC522" i="32"/>
  <c r="BC513" i="32"/>
  <c r="BC507" i="32"/>
  <c r="BC528" i="32"/>
  <c r="BC498" i="32"/>
  <c r="BC505" i="32"/>
  <c r="BC527" i="32"/>
  <c r="BC516" i="32"/>
  <c r="BC504" i="32"/>
  <c r="BC511" i="32"/>
  <c r="BC502" i="32"/>
  <c r="BC509" i="32"/>
  <c r="BC521" i="32"/>
  <c r="BC535" i="32"/>
  <c r="BC501" i="32"/>
  <c r="BC529" i="32"/>
  <c r="AL399" i="32"/>
  <c r="AL422" i="32"/>
  <c r="AL420" i="32"/>
  <c r="AL418" i="32"/>
  <c r="AL416" i="32"/>
  <c r="AL414" i="32"/>
  <c r="AL412" i="32"/>
  <c r="AL403" i="32"/>
  <c r="AL396" i="32"/>
  <c r="AL427" i="32"/>
  <c r="AL417" i="32"/>
  <c r="AL421" i="32"/>
  <c r="AL401" i="32"/>
  <c r="AL409" i="32"/>
  <c r="AL404" i="32"/>
  <c r="AL398" i="32"/>
  <c r="AL413" i="32"/>
  <c r="AL423" i="32"/>
  <c r="AL408" i="32"/>
  <c r="AL394" i="32"/>
  <c r="AL419" i="32"/>
  <c r="AL415" i="32"/>
  <c r="AL425" i="32"/>
  <c r="AL405" i="32"/>
  <c r="AL393" i="32"/>
  <c r="AL406" i="32"/>
  <c r="AL402" i="32"/>
  <c r="AL424" i="32"/>
  <c r="AL395" i="32"/>
  <c r="AL426" i="32"/>
  <c r="AL411" i="32"/>
  <c r="AL410" i="32"/>
  <c r="AL400" i="32"/>
  <c r="AL407" i="32"/>
  <c r="AL397" i="32"/>
  <c r="AL429" i="32"/>
  <c r="BA365" i="32"/>
  <c r="BA360" i="32"/>
  <c r="BA353" i="32"/>
  <c r="BA381" i="32"/>
  <c r="BA390" i="32"/>
  <c r="BA383" i="32"/>
  <c r="BA372" i="32"/>
  <c r="BA391" i="32"/>
  <c r="BA361" i="32"/>
  <c r="BA387" i="32"/>
  <c r="BA378" i="32"/>
  <c r="BA388" i="32"/>
  <c r="BA376" i="32"/>
  <c r="BA369" i="32"/>
  <c r="BA362" i="32"/>
  <c r="BA371" i="32"/>
  <c r="BA367" i="32"/>
  <c r="BA373" i="32"/>
  <c r="BA386" i="32"/>
  <c r="BA389" i="32"/>
  <c r="BA377" i="32"/>
  <c r="BA375" i="32"/>
  <c r="BA356" i="32"/>
  <c r="BA442" i="32"/>
  <c r="BA382" i="32"/>
  <c r="BA379" i="32"/>
  <c r="BA352" i="32"/>
  <c r="BA393" i="32"/>
  <c r="BA364" i="32"/>
  <c r="BA357" i="32"/>
  <c r="BA366" i="32"/>
  <c r="BA443" i="32"/>
  <c r="BA394" i="32"/>
  <c r="BA374" i="32"/>
  <c r="BA363" i="32"/>
  <c r="BA392" i="32"/>
  <c r="BA358" i="32"/>
  <c r="BA398" i="32"/>
  <c r="BA385" i="32"/>
  <c r="BA384" i="32"/>
  <c r="BA354" i="32"/>
  <c r="BA368" i="32"/>
  <c r="BA355" i="32"/>
  <c r="BA359" i="32"/>
  <c r="BA370" i="32"/>
  <c r="BA380" i="32"/>
  <c r="AN135" i="14"/>
  <c r="AM136" i="14" s="1"/>
  <c r="AK135" i="14"/>
  <c r="AH135" i="14" s="1" a="1"/>
  <c r="AH135" i="14" s="1"/>
  <c r="AK123" i="14"/>
  <c r="AH123" i="14" s="1" a="1"/>
  <c r="AH123" i="14" s="1"/>
  <c r="AN123" i="14"/>
  <c r="AM124" i="14" s="1"/>
  <c r="AK96" i="14"/>
  <c r="AH96" i="14" s="1" a="1"/>
  <c r="AH96" i="14" s="1"/>
  <c r="AN96" i="14"/>
  <c r="AM97" i="14" s="1"/>
  <c r="AN109" i="14"/>
  <c r="AM110" i="14" s="1"/>
  <c r="AK109" i="14"/>
  <c r="AH109" i="14" s="1" a="1"/>
  <c r="AH109" i="14" s="1"/>
  <c r="AN123" i="3"/>
  <c r="AM124" i="3" s="1"/>
  <c r="AK123" i="3"/>
  <c r="AH123" i="3" s="1" a="1"/>
  <c r="AH123" i="3" s="1"/>
  <c r="AN135" i="3"/>
  <c r="AM136" i="3" s="1"/>
  <c r="AK135" i="3"/>
  <c r="AH135" i="3" s="1" a="1"/>
  <c r="AH135" i="3" s="1"/>
  <c r="AK96" i="3"/>
  <c r="AH96" i="3" s="1" a="1"/>
  <c r="AH96" i="3" s="1"/>
  <c r="AN96" i="3"/>
  <c r="AM97" i="3" s="1"/>
  <c r="AN109" i="3"/>
  <c r="AM110" i="3" s="1"/>
  <c r="AK109" i="3"/>
  <c r="AH109" i="3" s="1" a="1"/>
  <c r="AH109" i="3" s="1"/>
  <c r="AJ94" i="3"/>
  <c r="AK109" i="7"/>
  <c r="AH109" i="7" s="1" a="1"/>
  <c r="AH109" i="7" s="1"/>
  <c r="AN109" i="7"/>
  <c r="AM110" i="7" s="1"/>
  <c r="AN123" i="7"/>
  <c r="AM124" i="7" s="1"/>
  <c r="AK123" i="7"/>
  <c r="AH123" i="7" s="1" a="1"/>
  <c r="AH123" i="7" s="1"/>
  <c r="AK96" i="7"/>
  <c r="AH96" i="7" s="1" a="1"/>
  <c r="AH96" i="7" s="1"/>
  <c r="AN96" i="7"/>
  <c r="AM97" i="7" s="1"/>
  <c r="AI95" i="7" a="1"/>
  <c r="AI95" i="7" s="1"/>
  <c r="AG95" i="7" s="1"/>
  <c r="AN135" i="7"/>
  <c r="AM136" i="7" s="1"/>
  <c r="AK135" i="7"/>
  <c r="AH135" i="7" s="1" a="1"/>
  <c r="AH135" i="7" s="1"/>
  <c r="AK110" i="10"/>
  <c r="AH110" i="10" s="1" a="1"/>
  <c r="AH110" i="10" s="1"/>
  <c r="AN110" i="10"/>
  <c r="AM111" i="10" s="1"/>
  <c r="AI95" i="10" a="1"/>
  <c r="AI95" i="10" s="1"/>
  <c r="AG95" i="10" s="1"/>
  <c r="AN135" i="10"/>
  <c r="AM136" i="10" s="1"/>
  <c r="AK135" i="10"/>
  <c r="AH135" i="10" s="1" a="1"/>
  <c r="AH135" i="10" s="1"/>
  <c r="AK96" i="10"/>
  <c r="AH96" i="10" s="1" a="1"/>
  <c r="AH96" i="10" s="1"/>
  <c r="AN96" i="10"/>
  <c r="AM97" i="10" s="1"/>
  <c r="AK122" i="10"/>
  <c r="AH122" i="10" s="1" a="1"/>
  <c r="AH122" i="10" s="1"/>
  <c r="AN122" i="10"/>
  <c r="AM123" i="10" s="1"/>
  <c r="BF192" i="31"/>
  <c r="BH193" i="31"/>
  <c r="AA115" i="23"/>
  <c r="Z115" i="23"/>
  <c r="Y115" i="23"/>
  <c r="X115" i="23"/>
  <c r="X81" i="23"/>
  <c r="AQ113" i="29"/>
  <c r="AO113" i="29"/>
  <c r="AP7" i="29"/>
  <c r="AP6" i="29"/>
  <c r="AQ3" i="29"/>
  <c r="AM2" i="29"/>
  <c r="AL2" i="29"/>
  <c r="AJ2" i="29"/>
  <c r="AH2" i="29"/>
  <c r="AF2" i="29"/>
  <c r="AD2" i="29"/>
  <c r="AB2" i="29"/>
  <c r="Z2" i="29"/>
  <c r="X2" i="29"/>
  <c r="V2" i="29"/>
  <c r="T2" i="29"/>
  <c r="R2" i="29"/>
  <c r="P2" i="29"/>
  <c r="N2" i="29"/>
  <c r="L2" i="29"/>
  <c r="J2" i="29"/>
  <c r="H2" i="29"/>
  <c r="F2" i="29"/>
  <c r="D2" i="29"/>
  <c r="B2" i="29"/>
  <c r="AQ1" i="29"/>
  <c r="AP1" i="29"/>
  <c r="AM1" i="29"/>
  <c r="AL1" i="29"/>
  <c r="AJ1" i="29"/>
  <c r="AH1" i="29"/>
  <c r="AF1" i="29"/>
  <c r="AD1" i="29"/>
  <c r="AB1" i="29"/>
  <c r="Z1" i="29"/>
  <c r="X1" i="29"/>
  <c r="V1" i="29"/>
  <c r="T1" i="29"/>
  <c r="R1" i="29"/>
  <c r="P1" i="29"/>
  <c r="N1" i="29"/>
  <c r="L1" i="29"/>
  <c r="J1" i="29"/>
  <c r="H1" i="29"/>
  <c r="F1" i="29"/>
  <c r="D1" i="29"/>
  <c r="B1" i="29"/>
  <c r="A1" i="29"/>
  <c r="AV120" i="26"/>
  <c r="AU120" i="26"/>
  <c r="AT120" i="26"/>
  <c r="AS120" i="26"/>
  <c r="AS86" i="26"/>
  <c r="V210" i="32" l="1"/>
  <c r="V212" i="32"/>
  <c r="V197" i="32"/>
  <c r="V206" i="32"/>
  <c r="V201" i="32"/>
  <c r="V209" i="32"/>
  <c r="V207" i="32"/>
  <c r="V198" i="32"/>
  <c r="V205" i="32"/>
  <c r="V195" i="32"/>
  <c r="V204" i="32"/>
  <c r="V203" i="32"/>
  <c r="V200" i="32"/>
  <c r="V202" i="32"/>
  <c r="V199" i="32"/>
  <c r="V194" i="32"/>
  <c r="V196" i="32"/>
  <c r="V208" i="32"/>
  <c r="U200" i="32"/>
  <c r="U196" i="32"/>
  <c r="U209" i="32"/>
  <c r="U203" i="32"/>
  <c r="U206" i="32"/>
  <c r="U198" i="32"/>
  <c r="U204" i="32"/>
  <c r="U202" i="32"/>
  <c r="U197" i="32"/>
  <c r="U194" i="32"/>
  <c r="U212" i="32"/>
  <c r="U205" i="32"/>
  <c r="U207" i="32"/>
  <c r="U195" i="32"/>
  <c r="U201" i="32"/>
  <c r="U210" i="32"/>
  <c r="U199" i="32"/>
  <c r="U208" i="32"/>
  <c r="BA489" i="32"/>
  <c r="BA437" i="32"/>
  <c r="BA403" i="32"/>
  <c r="BA424" i="32"/>
  <c r="BA419" i="32"/>
  <c r="BA407" i="32"/>
  <c r="BA434" i="32"/>
  <c r="BA429" i="32"/>
  <c r="BA414" i="32"/>
  <c r="BA409" i="32"/>
  <c r="BA417" i="32"/>
  <c r="BA404" i="32"/>
  <c r="BA490" i="32"/>
  <c r="BA436" i="32"/>
  <c r="BA431" i="32"/>
  <c r="BA425" i="32"/>
  <c r="BA406" i="32"/>
  <c r="BA421" i="32"/>
  <c r="BA401" i="32"/>
  <c r="BA400" i="32"/>
  <c r="BA402" i="32"/>
  <c r="BA445" i="32"/>
  <c r="BA441" i="32"/>
  <c r="BA438" i="32"/>
  <c r="BA410" i="32"/>
  <c r="BA433" i="32"/>
  <c r="BA413" i="32"/>
  <c r="BA405" i="32"/>
  <c r="BA428" i="32"/>
  <c r="BA420" i="32"/>
  <c r="BA427" i="32"/>
  <c r="BA408" i="32"/>
  <c r="BA432" i="32"/>
  <c r="BA415" i="32"/>
  <c r="BA399" i="32"/>
  <c r="BA430" i="32"/>
  <c r="BA423" i="32"/>
  <c r="BA426" i="32"/>
  <c r="BA439" i="32"/>
  <c r="BA422" i="32"/>
  <c r="BA416" i="32"/>
  <c r="BA440" i="32"/>
  <c r="BA418" i="32"/>
  <c r="BA412" i="32"/>
  <c r="BA411" i="32"/>
  <c r="BA435" i="32"/>
  <c r="AJ392" i="32"/>
  <c r="AJ387" i="32"/>
  <c r="AJ368" i="32"/>
  <c r="AJ364" i="32"/>
  <c r="AJ378" i="32"/>
  <c r="AJ371" i="32"/>
  <c r="AJ383" i="32"/>
  <c r="AJ372" i="32"/>
  <c r="AJ356" i="32"/>
  <c r="AJ373" i="32"/>
  <c r="AJ367" i="32"/>
  <c r="AJ360" i="32"/>
  <c r="AJ363" i="32"/>
  <c r="AJ380" i="32"/>
  <c r="AJ369" i="32"/>
  <c r="AJ362" i="32"/>
  <c r="AJ390" i="32"/>
  <c r="AJ386" i="32"/>
  <c r="AJ377" i="32"/>
  <c r="AJ389" i="32"/>
  <c r="AJ382" i="32"/>
  <c r="AJ384" i="32"/>
  <c r="AJ359" i="32"/>
  <c r="AJ379" i="32"/>
  <c r="AJ370" i="32"/>
  <c r="AJ358" i="32"/>
  <c r="AJ376" i="32"/>
  <c r="AJ366" i="32"/>
  <c r="AJ365" i="32"/>
  <c r="AJ357" i="32"/>
  <c r="AJ388" i="32"/>
  <c r="AJ381" i="32"/>
  <c r="AJ361" i="32"/>
  <c r="AJ385" i="32"/>
  <c r="AJ375" i="32"/>
  <c r="AJ374" i="32"/>
  <c r="AK463" i="32"/>
  <c r="AK444" i="32"/>
  <c r="AK442" i="32"/>
  <c r="AK458" i="32"/>
  <c r="AK456" i="32"/>
  <c r="AK454" i="32"/>
  <c r="AK452" i="32"/>
  <c r="AK450" i="32"/>
  <c r="AK462" i="32"/>
  <c r="AK459" i="32"/>
  <c r="AK434" i="32"/>
  <c r="AK432" i="32"/>
  <c r="AK443" i="32"/>
  <c r="AK440" i="32"/>
  <c r="AK435" i="32"/>
  <c r="AK457" i="32"/>
  <c r="AK445" i="32"/>
  <c r="AK466" i="32"/>
  <c r="AK446" i="32"/>
  <c r="AK441" i="32"/>
  <c r="AK437" i="32"/>
  <c r="AK436" i="32"/>
  <c r="AK430" i="32"/>
  <c r="AK449" i="32"/>
  <c r="AK451" i="32"/>
  <c r="AK464" i="32"/>
  <c r="AK438" i="32"/>
  <c r="AK433" i="32"/>
  <c r="AK453" i="32"/>
  <c r="AK448" i="32"/>
  <c r="AK431" i="32"/>
  <c r="AK447" i="32"/>
  <c r="AK460" i="32"/>
  <c r="AK439" i="32"/>
  <c r="AK455" i="32"/>
  <c r="AK461" i="32"/>
  <c r="AL458" i="32"/>
  <c r="AL456" i="32"/>
  <c r="AL454" i="32"/>
  <c r="AL452" i="32"/>
  <c r="AL450" i="32"/>
  <c r="AL448" i="32"/>
  <c r="AL443" i="32"/>
  <c r="AL438" i="32"/>
  <c r="AL455" i="32"/>
  <c r="AL437" i="32"/>
  <c r="AL466" i="32"/>
  <c r="AL463" i="32"/>
  <c r="AL442" i="32"/>
  <c r="AL439" i="32"/>
  <c r="AL459" i="32"/>
  <c r="AL446" i="32"/>
  <c r="AL453" i="32"/>
  <c r="AL434" i="32"/>
  <c r="AL441" i="32"/>
  <c r="AL460" i="32"/>
  <c r="AL447" i="32"/>
  <c r="AL440" i="32"/>
  <c r="AL433" i="32"/>
  <c r="AL464" i="32"/>
  <c r="AL451" i="32"/>
  <c r="AL430" i="32"/>
  <c r="AL457" i="32"/>
  <c r="AL462" i="32"/>
  <c r="AL444" i="32"/>
  <c r="AL432" i="32"/>
  <c r="AL436" i="32"/>
  <c r="AL431" i="32"/>
  <c r="AL435" i="32"/>
  <c r="AL445" i="32"/>
  <c r="AL449" i="32"/>
  <c r="AL461" i="32"/>
  <c r="T245" i="32"/>
  <c r="T232" i="32"/>
  <c r="T244" i="32"/>
  <c r="T246" i="32"/>
  <c r="T237" i="32"/>
  <c r="T250" i="32"/>
  <c r="T241" i="32"/>
  <c r="T235" i="32"/>
  <c r="T233" i="32"/>
  <c r="T247" i="32"/>
  <c r="T236" i="32"/>
  <c r="T240" i="32"/>
  <c r="T243" i="32"/>
  <c r="T242" i="32"/>
  <c r="T248" i="32"/>
  <c r="T239" i="32"/>
  <c r="T234" i="32"/>
  <c r="T238" i="32"/>
  <c r="BB586" i="32"/>
  <c r="BB579" i="32"/>
  <c r="BB562" i="32"/>
  <c r="BB545" i="32"/>
  <c r="BB566" i="32"/>
  <c r="BB549" i="32"/>
  <c r="BB580" i="32"/>
  <c r="BB565" i="32"/>
  <c r="BB551" i="32"/>
  <c r="BB564" i="32"/>
  <c r="BB559" i="32"/>
  <c r="BB550" i="32"/>
  <c r="BB582" i="32"/>
  <c r="BB570" i="32"/>
  <c r="BB554" i="32"/>
  <c r="BB543" i="32"/>
  <c r="BB577" i="32"/>
  <c r="BB560" i="32"/>
  <c r="BB576" i="32"/>
  <c r="BB547" i="32"/>
  <c r="BB575" i="32"/>
  <c r="BB569" i="32"/>
  <c r="BB630" i="32"/>
  <c r="BB581" i="32"/>
  <c r="BB561" i="32"/>
  <c r="BB548" i="32"/>
  <c r="BB542" i="32"/>
  <c r="BB552" i="32"/>
  <c r="BB578" i="32"/>
  <c r="BB557" i="32"/>
  <c r="BB571" i="32"/>
  <c r="BB568" i="32"/>
  <c r="BB574" i="32"/>
  <c r="BB567" i="32"/>
  <c r="BB558" i="32"/>
  <c r="BB573" i="32"/>
  <c r="BB563" i="32"/>
  <c r="BB572" i="32"/>
  <c r="BB544" i="32"/>
  <c r="BB553" i="32"/>
  <c r="BB541" i="32"/>
  <c r="BB631" i="32"/>
  <c r="BB540" i="32"/>
  <c r="BB556" i="32"/>
  <c r="BB555" i="32"/>
  <c r="BB546" i="32"/>
  <c r="BC579" i="32"/>
  <c r="BC575" i="32"/>
  <c r="BC571" i="32"/>
  <c r="BC567" i="32"/>
  <c r="BC563" i="32"/>
  <c r="BC559" i="32"/>
  <c r="BC555" i="32"/>
  <c r="BC551" i="32"/>
  <c r="BC547" i="32"/>
  <c r="BC543" i="32"/>
  <c r="BC566" i="32"/>
  <c r="BC549" i="32"/>
  <c r="BC586" i="32"/>
  <c r="BC570" i="32"/>
  <c r="BC553" i="32"/>
  <c r="BC574" i="32"/>
  <c r="BC560" i="32"/>
  <c r="BC546" i="32"/>
  <c r="BC573" i="32"/>
  <c r="BC545" i="32"/>
  <c r="BC540" i="32"/>
  <c r="BC554" i="32"/>
  <c r="BC548" i="32"/>
  <c r="BC564" i="32"/>
  <c r="BC558" i="32"/>
  <c r="BC556" i="32"/>
  <c r="BC550" i="32"/>
  <c r="BC544" i="32"/>
  <c r="BC552" i="32"/>
  <c r="BC572" i="32"/>
  <c r="BC582" i="32"/>
  <c r="BC581" i="32"/>
  <c r="BC562" i="32"/>
  <c r="BC542" i="32"/>
  <c r="BC561" i="32"/>
  <c r="BC541" i="32"/>
  <c r="BC569" i="32"/>
  <c r="BC578" i="32"/>
  <c r="BC631" i="32"/>
  <c r="BC580" i="32"/>
  <c r="BC630" i="32"/>
  <c r="BC557" i="32"/>
  <c r="BC568" i="32"/>
  <c r="BC565" i="32"/>
  <c r="BC577" i="32"/>
  <c r="BC576" i="32"/>
  <c r="AI96" i="14" a="1"/>
  <c r="AI96" i="14" s="1"/>
  <c r="AG96" i="14" s="1"/>
  <c r="AN124" i="14"/>
  <c r="AM125" i="14" s="1"/>
  <c r="AK124" i="14"/>
  <c r="AH124" i="14" s="1" a="1"/>
  <c r="AH124" i="14" s="1"/>
  <c r="AN97" i="14"/>
  <c r="AM98" i="14" s="1"/>
  <c r="AK97" i="14"/>
  <c r="AH97" i="14" s="1" a="1"/>
  <c r="AH97" i="14" s="1"/>
  <c r="AN136" i="14"/>
  <c r="AM137" i="14" s="1"/>
  <c r="AK136" i="14"/>
  <c r="AH136" i="14" s="1" a="1"/>
  <c r="AH136" i="14" s="1"/>
  <c r="AN110" i="14"/>
  <c r="AM111" i="14" s="1"/>
  <c r="AK110" i="14"/>
  <c r="AH110" i="14" s="1" a="1"/>
  <c r="AH110" i="14" s="1"/>
  <c r="AN136" i="3"/>
  <c r="AM137" i="3" s="1"/>
  <c r="AK136" i="3"/>
  <c r="AH136" i="3" s="1" a="1"/>
  <c r="AH136" i="3" s="1"/>
  <c r="AN97" i="3"/>
  <c r="AM98" i="3" s="1"/>
  <c r="AK97" i="3"/>
  <c r="AH97" i="3" s="1" a="1"/>
  <c r="AH97" i="3" s="1"/>
  <c r="AN110" i="3"/>
  <c r="AM111" i="3" s="1"/>
  <c r="AK110" i="3"/>
  <c r="AH110" i="3" s="1" a="1"/>
  <c r="AH110" i="3" s="1"/>
  <c r="AN124" i="3"/>
  <c r="AM125" i="3" s="1"/>
  <c r="AK124" i="3"/>
  <c r="AH124" i="3" s="1" a="1"/>
  <c r="AH124" i="3" s="1"/>
  <c r="AI96" i="3" a="1"/>
  <c r="AI96" i="3" s="1"/>
  <c r="AG96" i="3" s="1"/>
  <c r="AN136" i="7"/>
  <c r="AM137" i="7" s="1"/>
  <c r="AK136" i="7"/>
  <c r="AH136" i="7" s="1" a="1"/>
  <c r="AH136" i="7" s="1"/>
  <c r="AN110" i="7"/>
  <c r="AM111" i="7" s="1"/>
  <c r="AK110" i="7"/>
  <c r="AH110" i="7" s="1" a="1"/>
  <c r="AH110" i="7" s="1"/>
  <c r="AN97" i="7"/>
  <c r="AM98" i="7" s="1"/>
  <c r="AK97" i="7"/>
  <c r="AH97" i="7" s="1" a="1"/>
  <c r="AH97" i="7" s="1"/>
  <c r="AI97" i="7" s="1" a="1"/>
  <c r="AI97" i="7" s="1"/>
  <c r="AG97" i="7" s="1"/>
  <c r="AJ95" i="7"/>
  <c r="AI96" i="7" a="1"/>
  <c r="AI96" i="7" s="1"/>
  <c r="AG96" i="7" s="1"/>
  <c r="AJ96" i="7" s="1"/>
  <c r="AK124" i="7"/>
  <c r="AH124" i="7" s="1" a="1"/>
  <c r="AH124" i="7" s="1"/>
  <c r="AN124" i="7"/>
  <c r="AM125" i="7" s="1"/>
  <c r="AI96" i="10" a="1"/>
  <c r="AI96" i="10" s="1"/>
  <c r="AG96" i="10" s="1"/>
  <c r="AJ96" i="10" s="1"/>
  <c r="AJ95" i="10"/>
  <c r="AN111" i="10"/>
  <c r="AM112" i="10" s="1"/>
  <c r="AK111" i="10"/>
  <c r="AH111" i="10" s="1" a="1"/>
  <c r="AH111" i="10" s="1"/>
  <c r="AK123" i="10"/>
  <c r="AH123" i="10" s="1" a="1"/>
  <c r="AH123" i="10" s="1"/>
  <c r="AN123" i="10"/>
  <c r="AM124" i="10" s="1"/>
  <c r="AK97" i="10"/>
  <c r="AH97" i="10" s="1" a="1"/>
  <c r="AH97" i="10" s="1"/>
  <c r="AN97" i="10"/>
  <c r="AM98" i="10" s="1"/>
  <c r="AN136" i="10"/>
  <c r="AM137" i="10" s="1"/>
  <c r="AK136" i="10"/>
  <c r="AH136" i="10" s="1" a="1"/>
  <c r="AH136" i="10" s="1"/>
  <c r="BF193" i="31"/>
  <c r="BO4" i="31"/>
  <c r="BO5" i="31"/>
  <c r="BO3" i="31" a="1"/>
  <c r="BO3" i="31" s="1"/>
  <c r="AP5" i="29"/>
  <c r="AP4" i="29"/>
  <c r="AP3" i="29" a="1"/>
  <c r="AP3" i="29" s="1"/>
  <c r="AK492" i="32" l="1"/>
  <c r="AK487" i="32"/>
  <c r="AK496" i="32"/>
  <c r="AK494" i="32"/>
  <c r="AK475" i="32"/>
  <c r="AK473" i="32"/>
  <c r="AK484" i="32"/>
  <c r="AK476" i="32"/>
  <c r="AK497" i="32"/>
  <c r="AK489" i="32"/>
  <c r="AK467" i="32"/>
  <c r="AK479" i="32"/>
  <c r="AK485" i="32"/>
  <c r="AK477" i="32"/>
  <c r="AK469" i="32"/>
  <c r="AK474" i="32"/>
  <c r="AK500" i="32"/>
  <c r="AK499" i="32"/>
  <c r="AK482" i="32"/>
  <c r="AK480" i="32"/>
  <c r="AK471" i="32"/>
  <c r="AK488" i="32"/>
  <c r="AK483" i="32"/>
  <c r="AK493" i="32"/>
  <c r="AK468" i="32"/>
  <c r="AK491" i="32"/>
  <c r="AK498" i="32"/>
  <c r="AK472" i="32"/>
  <c r="AK481" i="32"/>
  <c r="AK486" i="32"/>
  <c r="AK470" i="32"/>
  <c r="AK501" i="32"/>
  <c r="AK478" i="32"/>
  <c r="AK490" i="32"/>
  <c r="AK495" i="32"/>
  <c r="AL496" i="32"/>
  <c r="AL494" i="32"/>
  <c r="AL475" i="32"/>
  <c r="AL473" i="32"/>
  <c r="AL489" i="32"/>
  <c r="AL477" i="32"/>
  <c r="AL471" i="32"/>
  <c r="AL497" i="32"/>
  <c r="AL467" i="32"/>
  <c r="AL480" i="32"/>
  <c r="AL500" i="32"/>
  <c r="AL474" i="32"/>
  <c r="AL469" i="32"/>
  <c r="AL487" i="32"/>
  <c r="AL485" i="32"/>
  <c r="AL468" i="32"/>
  <c r="AL501" i="32"/>
  <c r="AL493" i="32"/>
  <c r="AL484" i="32"/>
  <c r="AL492" i="32"/>
  <c r="AL488" i="32"/>
  <c r="AL491" i="32"/>
  <c r="AL482" i="32"/>
  <c r="AL479" i="32"/>
  <c r="AL481" i="32"/>
  <c r="AL476" i="32"/>
  <c r="AL486" i="32"/>
  <c r="AL470" i="32"/>
  <c r="AL498" i="32"/>
  <c r="AL490" i="32"/>
  <c r="AL483" i="32"/>
  <c r="AL499" i="32"/>
  <c r="AL495" i="32"/>
  <c r="AL472" i="32"/>
  <c r="AL478" i="32"/>
  <c r="T259" i="32"/>
  <c r="T253" i="32"/>
  <c r="T254" i="32"/>
  <c r="T262" i="32"/>
  <c r="T256" i="32"/>
  <c r="T266" i="32"/>
  <c r="T261" i="32"/>
  <c r="T267" i="32"/>
  <c r="T257" i="32"/>
  <c r="T255" i="32"/>
  <c r="T264" i="32"/>
  <c r="T251" i="32"/>
  <c r="T269" i="32"/>
  <c r="T258" i="32"/>
  <c r="T263" i="32"/>
  <c r="T252" i="32"/>
  <c r="T260" i="32"/>
  <c r="T265" i="32"/>
  <c r="AJ427" i="32"/>
  <c r="AJ408" i="32"/>
  <c r="AJ410" i="32"/>
  <c r="AJ415" i="32"/>
  <c r="AJ419" i="32"/>
  <c r="AJ412" i="32"/>
  <c r="AJ407" i="32"/>
  <c r="AJ397" i="32"/>
  <c r="AJ394" i="32"/>
  <c r="AJ420" i="32"/>
  <c r="AJ401" i="32"/>
  <c r="AJ425" i="32"/>
  <c r="AJ424" i="32"/>
  <c r="AJ418" i="32"/>
  <c r="AJ404" i="32"/>
  <c r="AJ411" i="32"/>
  <c r="AJ405" i="32"/>
  <c r="AJ416" i="32"/>
  <c r="AJ393" i="32"/>
  <c r="AJ413" i="32"/>
  <c r="AJ406" i="32"/>
  <c r="AJ399" i="32"/>
  <c r="AJ414" i="32"/>
  <c r="AJ398" i="32"/>
  <c r="AJ421" i="32"/>
  <c r="AJ402" i="32"/>
  <c r="AJ429" i="32"/>
  <c r="AJ417" i="32"/>
  <c r="AJ409" i="32"/>
  <c r="AJ422" i="32"/>
  <c r="AJ395" i="32"/>
  <c r="AJ403" i="32"/>
  <c r="AJ400" i="32"/>
  <c r="AJ426" i="32"/>
  <c r="AJ423" i="32"/>
  <c r="AJ396" i="32"/>
  <c r="U217" i="32"/>
  <c r="U218" i="32"/>
  <c r="U226" i="32"/>
  <c r="U219" i="32"/>
  <c r="U221" i="32"/>
  <c r="U224" i="32"/>
  <c r="U220" i="32"/>
  <c r="U216" i="32"/>
  <c r="U213" i="32"/>
  <c r="U215" i="32"/>
  <c r="U222" i="32"/>
  <c r="U223" i="32"/>
  <c r="U228" i="32"/>
  <c r="U231" i="32"/>
  <c r="U225" i="32"/>
  <c r="U227" i="32"/>
  <c r="U214" i="32"/>
  <c r="U229" i="32"/>
  <c r="BC633" i="32"/>
  <c r="BC594" i="32"/>
  <c r="BC626" i="32"/>
  <c r="BC609" i="32"/>
  <c r="BC613" i="32"/>
  <c r="BC600" i="32"/>
  <c r="BC616" i="32"/>
  <c r="BC602" i="32"/>
  <c r="BC615" i="32"/>
  <c r="BC601" i="32"/>
  <c r="BC611" i="32"/>
  <c r="BC627" i="32"/>
  <c r="BC621" i="32"/>
  <c r="BC605" i="32"/>
  <c r="BC622" i="32"/>
  <c r="BC610" i="32"/>
  <c r="BC604" i="32"/>
  <c r="BC592" i="32"/>
  <c r="BC677" i="32"/>
  <c r="BC620" i="32"/>
  <c r="BC603" i="32"/>
  <c r="BC595" i="32"/>
  <c r="BC624" i="32"/>
  <c r="BC597" i="32"/>
  <c r="BC623" i="32"/>
  <c r="BC606" i="32"/>
  <c r="BC596" i="32"/>
  <c r="BC617" i="32"/>
  <c r="BC589" i="32"/>
  <c r="BC619" i="32"/>
  <c r="BC588" i="32"/>
  <c r="BC593" i="32"/>
  <c r="BC678" i="32"/>
  <c r="BC618" i="32"/>
  <c r="BC587" i="32"/>
  <c r="BC599" i="32"/>
  <c r="BC628" i="32"/>
  <c r="BC625" i="32"/>
  <c r="BC612" i="32"/>
  <c r="BC591" i="32"/>
  <c r="BC598" i="32"/>
  <c r="BC590" i="32"/>
  <c r="BC608" i="32"/>
  <c r="BC629" i="32"/>
  <c r="BC614" i="32"/>
  <c r="BC607" i="32"/>
  <c r="V218" i="32"/>
  <c r="V220" i="32"/>
  <c r="V219" i="32"/>
  <c r="V229" i="32"/>
  <c r="V228" i="32"/>
  <c r="V217" i="32"/>
  <c r="V221" i="32"/>
  <c r="V215" i="32"/>
  <c r="V227" i="32"/>
  <c r="V224" i="32"/>
  <c r="V222" i="32"/>
  <c r="V231" i="32"/>
  <c r="V225" i="32"/>
  <c r="V214" i="32"/>
  <c r="V216" i="32"/>
  <c r="V213" i="32"/>
  <c r="V223" i="32"/>
  <c r="V226" i="32"/>
  <c r="BA482" i="32"/>
  <c r="BA446" i="32"/>
  <c r="BA469" i="32"/>
  <c r="BA467" i="32"/>
  <c r="BA465" i="32"/>
  <c r="BA460" i="32"/>
  <c r="BA478" i="32"/>
  <c r="BA471" i="32"/>
  <c r="BA492" i="32"/>
  <c r="BA464" i="32"/>
  <c r="BA454" i="32"/>
  <c r="BA537" i="32"/>
  <c r="BA487" i="32"/>
  <c r="BA483" i="32"/>
  <c r="BA479" i="32"/>
  <c r="BA474" i="32"/>
  <c r="BA462" i="32"/>
  <c r="BA458" i="32"/>
  <c r="BA455" i="32"/>
  <c r="BA452" i="32"/>
  <c r="BA461" i="32"/>
  <c r="BA536" i="32"/>
  <c r="BA486" i="32"/>
  <c r="BA480" i="32"/>
  <c r="BA485" i="32"/>
  <c r="BA459" i="32"/>
  <c r="BA473" i="32"/>
  <c r="BA470" i="32"/>
  <c r="BA448" i="32"/>
  <c r="BA477" i="32"/>
  <c r="BA488" i="32"/>
  <c r="BA475" i="32"/>
  <c r="BA468" i="32"/>
  <c r="BA447" i="32"/>
  <c r="BA450" i="32"/>
  <c r="BA453" i="32"/>
  <c r="BA449" i="32"/>
  <c r="BA476" i="32"/>
  <c r="BA456" i="32"/>
  <c r="BA451" i="32"/>
  <c r="BA457" i="32"/>
  <c r="BA484" i="32"/>
  <c r="BA472" i="32"/>
  <c r="BA466" i="32"/>
  <c r="BA481" i="32"/>
  <c r="BA463" i="32"/>
  <c r="BB627" i="32"/>
  <c r="BB598" i="32"/>
  <c r="BB591" i="32"/>
  <c r="BB633" i="32"/>
  <c r="BB594" i="32"/>
  <c r="BB622" i="32"/>
  <c r="BB626" i="32"/>
  <c r="BB609" i="32"/>
  <c r="BB607" i="32"/>
  <c r="BB596" i="32"/>
  <c r="BB606" i="32"/>
  <c r="BB600" i="32"/>
  <c r="BB590" i="32"/>
  <c r="BB616" i="32"/>
  <c r="BB611" i="32"/>
  <c r="BB597" i="32"/>
  <c r="BB587" i="32"/>
  <c r="BB618" i="32"/>
  <c r="BB605" i="32"/>
  <c r="BB677" i="32"/>
  <c r="BB595" i="32"/>
  <c r="BB619" i="32"/>
  <c r="BB624" i="32"/>
  <c r="BB617" i="32"/>
  <c r="BB603" i="32"/>
  <c r="BB628" i="32"/>
  <c r="BB612" i="32"/>
  <c r="BB602" i="32"/>
  <c r="BB588" i="32"/>
  <c r="BB593" i="32"/>
  <c r="BB625" i="32"/>
  <c r="BB601" i="32"/>
  <c r="BB592" i="32"/>
  <c r="BB608" i="32"/>
  <c r="BB615" i="32"/>
  <c r="BB678" i="32"/>
  <c r="BB610" i="32"/>
  <c r="BB621" i="32"/>
  <c r="BB620" i="32"/>
  <c r="BB589" i="32"/>
  <c r="BB604" i="32"/>
  <c r="BB613" i="32"/>
  <c r="BB623" i="32"/>
  <c r="BB629" i="32"/>
  <c r="BB614" i="32"/>
  <c r="BB599" i="32"/>
  <c r="AN111" i="14"/>
  <c r="AM112" i="14" s="1"/>
  <c r="AK111" i="14"/>
  <c r="AH111" i="14" s="1" a="1"/>
  <c r="AH111" i="14" s="1"/>
  <c r="AI97" i="14" a="1"/>
  <c r="AI97" i="14" s="1"/>
  <c r="AG97" i="14" s="1"/>
  <c r="AJ97" i="14" s="1"/>
  <c r="AK125" i="14"/>
  <c r="AH125" i="14" s="1" a="1"/>
  <c r="AH125" i="14" s="1"/>
  <c r="AN125" i="14"/>
  <c r="AM126" i="14" s="1"/>
  <c r="AN98" i="14"/>
  <c r="AM99" i="14" s="1"/>
  <c r="AK98" i="14"/>
  <c r="AH98" i="14" s="1" a="1"/>
  <c r="AH98" i="14" s="1"/>
  <c r="AI98" i="14" s="1" a="1"/>
  <c r="AI98" i="14" s="1"/>
  <c r="AG98" i="14" s="1"/>
  <c r="AJ98" i="14" s="1"/>
  <c r="AJ96" i="14"/>
  <c r="AK137" i="14"/>
  <c r="AH137" i="14" s="1" a="1"/>
  <c r="AH137" i="14" s="1"/>
  <c r="AN137" i="14"/>
  <c r="AM138" i="14" s="1"/>
  <c r="AJ96" i="3"/>
  <c r="AK125" i="3"/>
  <c r="AH125" i="3" s="1" a="1"/>
  <c r="AH125" i="3" s="1"/>
  <c r="AN125" i="3"/>
  <c r="AM126" i="3" s="1"/>
  <c r="AK111" i="3"/>
  <c r="AH111" i="3" s="1" a="1"/>
  <c r="AH111" i="3" s="1"/>
  <c r="AN111" i="3"/>
  <c r="AM112" i="3" s="1"/>
  <c r="AN98" i="3"/>
  <c r="AM99" i="3" s="1"/>
  <c r="AK98" i="3"/>
  <c r="AH98" i="3" s="1" a="1"/>
  <c r="AH98" i="3" s="1"/>
  <c r="AK137" i="3"/>
  <c r="AH137" i="3" s="1" a="1"/>
  <c r="AH137" i="3" s="1"/>
  <c r="AN137" i="3"/>
  <c r="AM138" i="3" s="1"/>
  <c r="AI97" i="3" a="1"/>
  <c r="AI97" i="3" s="1"/>
  <c r="AG97" i="3" s="1"/>
  <c r="AJ97" i="3" s="1"/>
  <c r="AJ97" i="7"/>
  <c r="AK125" i="7"/>
  <c r="AH125" i="7" s="1" a="1"/>
  <c r="AH125" i="7" s="1"/>
  <c r="AN125" i="7"/>
  <c r="AM126" i="7" s="1"/>
  <c r="AN98" i="7"/>
  <c r="AM99" i="7" s="1"/>
  <c r="AK98" i="7"/>
  <c r="AH98" i="7" s="1" a="1"/>
  <c r="AH98" i="7" s="1"/>
  <c r="AN111" i="7"/>
  <c r="AM112" i="7" s="1"/>
  <c r="AK111" i="7"/>
  <c r="AH111" i="7" s="1" a="1"/>
  <c r="AH111" i="7" s="1"/>
  <c r="AK137" i="7"/>
  <c r="AH137" i="7" s="1" a="1"/>
  <c r="AH137" i="7" s="1"/>
  <c r="AN137" i="7"/>
  <c r="AM138" i="7" s="1"/>
  <c r="AK137" i="10"/>
  <c r="AH137" i="10" s="1" a="1"/>
  <c r="AH137" i="10" s="1"/>
  <c r="AN137" i="10"/>
  <c r="AM138" i="10" s="1"/>
  <c r="AN112" i="10"/>
  <c r="AM113" i="10" s="1"/>
  <c r="AK112" i="10"/>
  <c r="AH112" i="10" s="1" a="1"/>
  <c r="AH112" i="10" s="1"/>
  <c r="AN98" i="10"/>
  <c r="AM99" i="10" s="1"/>
  <c r="AK98" i="10"/>
  <c r="AH98" i="10" s="1" a="1"/>
  <c r="AH98" i="10" s="1"/>
  <c r="AI97" i="10" a="1"/>
  <c r="AI97" i="10" s="1"/>
  <c r="AG97" i="10" s="1"/>
  <c r="AJ97" i="10" s="1"/>
  <c r="AN124" i="10"/>
  <c r="AM125" i="10" s="1"/>
  <c r="AK124" i="10"/>
  <c r="AH124" i="10" s="1" a="1"/>
  <c r="AH124" i="10" s="1"/>
  <c r="AA26" i="26"/>
  <c r="AE700" i="26"/>
  <c r="AE699" i="26"/>
  <c r="AE698" i="26"/>
  <c r="AE697" i="26"/>
  <c r="AE696" i="26"/>
  <c r="AE695" i="26"/>
  <c r="AE694" i="26"/>
  <c r="AE693" i="26"/>
  <c r="AE692" i="26"/>
  <c r="AE691" i="26"/>
  <c r="AE690" i="26"/>
  <c r="AE689" i="26"/>
  <c r="AE688" i="26"/>
  <c r="AE687" i="26"/>
  <c r="AE686" i="26"/>
  <c r="AE685" i="26"/>
  <c r="AE684" i="26"/>
  <c r="AE683" i="26"/>
  <c r="AE682" i="26"/>
  <c r="AE681" i="26"/>
  <c r="AE680" i="26"/>
  <c r="AE679" i="26"/>
  <c r="AE678" i="26"/>
  <c r="AE677" i="26"/>
  <c r="AE676" i="26"/>
  <c r="AE675" i="26"/>
  <c r="AE674" i="26"/>
  <c r="AE673" i="26"/>
  <c r="AE672" i="26"/>
  <c r="AE671" i="26"/>
  <c r="AE670" i="26"/>
  <c r="AE669" i="26"/>
  <c r="AE668" i="26"/>
  <c r="AE667" i="26"/>
  <c r="AE666" i="26"/>
  <c r="AE665" i="26"/>
  <c r="AE664" i="26"/>
  <c r="AE663" i="26"/>
  <c r="AE662" i="26"/>
  <c r="AE661" i="26"/>
  <c r="AE660" i="26"/>
  <c r="AE659" i="26"/>
  <c r="AE658" i="26"/>
  <c r="AE657" i="26"/>
  <c r="AE656" i="26"/>
  <c r="AE655" i="26"/>
  <c r="AE654" i="26"/>
  <c r="AE653" i="26"/>
  <c r="AE652" i="26"/>
  <c r="AE651" i="26"/>
  <c r="AE650" i="26"/>
  <c r="AE649" i="26"/>
  <c r="AE648" i="26"/>
  <c r="AE647" i="26"/>
  <c r="AE646" i="26"/>
  <c r="AE645" i="26"/>
  <c r="AE644" i="26"/>
  <c r="AE643" i="26"/>
  <c r="AE642" i="26"/>
  <c r="AE641" i="26"/>
  <c r="AE640" i="26"/>
  <c r="AE639" i="26"/>
  <c r="AE638" i="26"/>
  <c r="AE637" i="26"/>
  <c r="AE636" i="26"/>
  <c r="AE635" i="26"/>
  <c r="AE634" i="26"/>
  <c r="AE633" i="26"/>
  <c r="AE632" i="26"/>
  <c r="AE631" i="26"/>
  <c r="AE630" i="26"/>
  <c r="AE629" i="26"/>
  <c r="AE628" i="26"/>
  <c r="AE627" i="26"/>
  <c r="AE626" i="26"/>
  <c r="AE625" i="26"/>
  <c r="AE624" i="26"/>
  <c r="AE623" i="26"/>
  <c r="AE622" i="26"/>
  <c r="AE621" i="26"/>
  <c r="AE620" i="26"/>
  <c r="AE619" i="26"/>
  <c r="AE618" i="26"/>
  <c r="AE617" i="26"/>
  <c r="AE616" i="26"/>
  <c r="AE615" i="26"/>
  <c r="AE614" i="26"/>
  <c r="AE613" i="26"/>
  <c r="AE612" i="26"/>
  <c r="AE611" i="26"/>
  <c r="AE610" i="26"/>
  <c r="AE609" i="26"/>
  <c r="AE608" i="26"/>
  <c r="AE607" i="26"/>
  <c r="AE606" i="26"/>
  <c r="AE605" i="26"/>
  <c r="AE604" i="26"/>
  <c r="AE603" i="26"/>
  <c r="AE602" i="26"/>
  <c r="AE601" i="26"/>
  <c r="AE600" i="26"/>
  <c r="AE599" i="26"/>
  <c r="AE598" i="26"/>
  <c r="AE597" i="26"/>
  <c r="AE596" i="26"/>
  <c r="AE595" i="26"/>
  <c r="AE594" i="26"/>
  <c r="AE593" i="26"/>
  <c r="AE592" i="26"/>
  <c r="AE591" i="26"/>
  <c r="AE590" i="26"/>
  <c r="AE589" i="26"/>
  <c r="AE588" i="26"/>
  <c r="AE587" i="26"/>
  <c r="AE586" i="26"/>
  <c r="AE585" i="26"/>
  <c r="AE584" i="26"/>
  <c r="AE583" i="26"/>
  <c r="AE582" i="26"/>
  <c r="AE581" i="26"/>
  <c r="AE580" i="26"/>
  <c r="AE579" i="26"/>
  <c r="AE578" i="26"/>
  <c r="AE577" i="26"/>
  <c r="AE576" i="26"/>
  <c r="AE575" i="26"/>
  <c r="AE574" i="26"/>
  <c r="AE573" i="26"/>
  <c r="AE572" i="26"/>
  <c r="AE571" i="26"/>
  <c r="AE570" i="26"/>
  <c r="AE569" i="26"/>
  <c r="AE568" i="26"/>
  <c r="AE567" i="26"/>
  <c r="AE566" i="26"/>
  <c r="AE565" i="26"/>
  <c r="AE564" i="26"/>
  <c r="AE563" i="26"/>
  <c r="AE562" i="26"/>
  <c r="AE561" i="26"/>
  <c r="AE560" i="26"/>
  <c r="AE559" i="26"/>
  <c r="AE558" i="26"/>
  <c r="AE557" i="26"/>
  <c r="AE556" i="26"/>
  <c r="AE555" i="26"/>
  <c r="AE554" i="26"/>
  <c r="AE553" i="26"/>
  <c r="AE552" i="26"/>
  <c r="AE551" i="26"/>
  <c r="AE550" i="26"/>
  <c r="AE549" i="26"/>
  <c r="AE548" i="26"/>
  <c r="AE547" i="26"/>
  <c r="AE546" i="26"/>
  <c r="AE545" i="26"/>
  <c r="AE544" i="26"/>
  <c r="AE543" i="26"/>
  <c r="AE542" i="26"/>
  <c r="AE541" i="26"/>
  <c r="AE540" i="26"/>
  <c r="AE539" i="26"/>
  <c r="AE538" i="26"/>
  <c r="AE537" i="26"/>
  <c r="AE536" i="26"/>
  <c r="AE535" i="26"/>
  <c r="AE534" i="26"/>
  <c r="AE533" i="26"/>
  <c r="AE532" i="26"/>
  <c r="AE531" i="26"/>
  <c r="AE530" i="26"/>
  <c r="AE529" i="26"/>
  <c r="AE528" i="26"/>
  <c r="AE527" i="26"/>
  <c r="AE526" i="26"/>
  <c r="AE525" i="26"/>
  <c r="AE524" i="26"/>
  <c r="AE523" i="26"/>
  <c r="AE522" i="26"/>
  <c r="AE521" i="26"/>
  <c r="AE520" i="26"/>
  <c r="AE519" i="26"/>
  <c r="AE518" i="26"/>
  <c r="AE517" i="26"/>
  <c r="AE516" i="26"/>
  <c r="AE515" i="26"/>
  <c r="AE514" i="26"/>
  <c r="AE513" i="26"/>
  <c r="AE512" i="26"/>
  <c r="AE511" i="26"/>
  <c r="AE510" i="26"/>
  <c r="AE509" i="26"/>
  <c r="AE508" i="26"/>
  <c r="AE507" i="26"/>
  <c r="AE506" i="26"/>
  <c r="AE505" i="26"/>
  <c r="AE504" i="26"/>
  <c r="AE503" i="26"/>
  <c r="AE502" i="26"/>
  <c r="AE501" i="26"/>
  <c r="AE500" i="26"/>
  <c r="AE499" i="26"/>
  <c r="AE498" i="26"/>
  <c r="AE497" i="26"/>
  <c r="AE496" i="26"/>
  <c r="AE495" i="26"/>
  <c r="AE494" i="26"/>
  <c r="AE493" i="26"/>
  <c r="AE492" i="26"/>
  <c r="AE491" i="26"/>
  <c r="AE490" i="26"/>
  <c r="AE489" i="26"/>
  <c r="AE488" i="26"/>
  <c r="AE487" i="26"/>
  <c r="AE486" i="26"/>
  <c r="AE485" i="26"/>
  <c r="AE484" i="26"/>
  <c r="AE483" i="26"/>
  <c r="AE482" i="26"/>
  <c r="AE481" i="26"/>
  <c r="AE480" i="26"/>
  <c r="AE479" i="26"/>
  <c r="AE478" i="26"/>
  <c r="AE477" i="26"/>
  <c r="AE476" i="26"/>
  <c r="AE475" i="26"/>
  <c r="AE474" i="26"/>
  <c r="AE473" i="26"/>
  <c r="AE472" i="26"/>
  <c r="AE471" i="26"/>
  <c r="AE470" i="26"/>
  <c r="AE469" i="26"/>
  <c r="AE468" i="26"/>
  <c r="AE467" i="26"/>
  <c r="AE466" i="26"/>
  <c r="AE465" i="26"/>
  <c r="AE464" i="26"/>
  <c r="AE463" i="26"/>
  <c r="AE462" i="26"/>
  <c r="AE461" i="26"/>
  <c r="AE460" i="26"/>
  <c r="AE459" i="26"/>
  <c r="AE458" i="26"/>
  <c r="AE457" i="26"/>
  <c r="AE456" i="26"/>
  <c r="AE455" i="26"/>
  <c r="AE454" i="26"/>
  <c r="AE453" i="26"/>
  <c r="AE452" i="26"/>
  <c r="AE451" i="26"/>
  <c r="AE450" i="26"/>
  <c r="AE449" i="26"/>
  <c r="AE448" i="26"/>
  <c r="AE447" i="26"/>
  <c r="AE446" i="26"/>
  <c r="AE445" i="26"/>
  <c r="AE444" i="26"/>
  <c r="AE443" i="26"/>
  <c r="AE442" i="26"/>
  <c r="AE441" i="26"/>
  <c r="AE440" i="26"/>
  <c r="AE439" i="26"/>
  <c r="AE438" i="26"/>
  <c r="AE437" i="26"/>
  <c r="AE436" i="26"/>
  <c r="AE435" i="26"/>
  <c r="AE434" i="26"/>
  <c r="AE433" i="26"/>
  <c r="AE432" i="26"/>
  <c r="AE431" i="26"/>
  <c r="AE430" i="26"/>
  <c r="AE429" i="26"/>
  <c r="AE428" i="26"/>
  <c r="AE427" i="26"/>
  <c r="AE426" i="26"/>
  <c r="AE425" i="26"/>
  <c r="AE424" i="26"/>
  <c r="AE423" i="26"/>
  <c r="AE422" i="26"/>
  <c r="AE421" i="26"/>
  <c r="AE420" i="26"/>
  <c r="AE419" i="26"/>
  <c r="AE418" i="26"/>
  <c r="AE417" i="26"/>
  <c r="AE416" i="26"/>
  <c r="AE415" i="26"/>
  <c r="AE414" i="26"/>
  <c r="AE413" i="26"/>
  <c r="AE412" i="26"/>
  <c r="AE411" i="26"/>
  <c r="AE410" i="26"/>
  <c r="AE409" i="26"/>
  <c r="AE408" i="26"/>
  <c r="AE407" i="26"/>
  <c r="AE406" i="26"/>
  <c r="AE405" i="26"/>
  <c r="AE404" i="26"/>
  <c r="AE403" i="26"/>
  <c r="AE402" i="26"/>
  <c r="AE401" i="26"/>
  <c r="AE400" i="26"/>
  <c r="AE399" i="26"/>
  <c r="AE398" i="26"/>
  <c r="AE397" i="26"/>
  <c r="AE396" i="26"/>
  <c r="AE395" i="26"/>
  <c r="AE394" i="26"/>
  <c r="AE393" i="26"/>
  <c r="AE392" i="26"/>
  <c r="AE391" i="26"/>
  <c r="AE390" i="26"/>
  <c r="AE389" i="26"/>
  <c r="AE388" i="26"/>
  <c r="AE387" i="26"/>
  <c r="AE386" i="26"/>
  <c r="AE385" i="26"/>
  <c r="AE384" i="26"/>
  <c r="AE383" i="26"/>
  <c r="AE382" i="26"/>
  <c r="AE381" i="26"/>
  <c r="AE380" i="26"/>
  <c r="AE379" i="26"/>
  <c r="AE378" i="26"/>
  <c r="AE377" i="26"/>
  <c r="AE376" i="26"/>
  <c r="AE375" i="26"/>
  <c r="AE374" i="26"/>
  <c r="AE373" i="26"/>
  <c r="AE372" i="26"/>
  <c r="AE371" i="26"/>
  <c r="AE370" i="26"/>
  <c r="AE369" i="26"/>
  <c r="AE368" i="26"/>
  <c r="AE367" i="26"/>
  <c r="AE366" i="26"/>
  <c r="AE365" i="26"/>
  <c r="AE364" i="26"/>
  <c r="AE363" i="26"/>
  <c r="AE362" i="26"/>
  <c r="AE361" i="26"/>
  <c r="AE360" i="26"/>
  <c r="AE359" i="26"/>
  <c r="AE358" i="26"/>
  <c r="AE357" i="26"/>
  <c r="AE356" i="26"/>
  <c r="AE355" i="26"/>
  <c r="AE354" i="26"/>
  <c r="AE353" i="26"/>
  <c r="AE352" i="26"/>
  <c r="AE351" i="26"/>
  <c r="AE350" i="26"/>
  <c r="AE349" i="26"/>
  <c r="AE348" i="26"/>
  <c r="AE347" i="26"/>
  <c r="AE346" i="26"/>
  <c r="AE345" i="26"/>
  <c r="AE344" i="26"/>
  <c r="AE343" i="26"/>
  <c r="AE342" i="26"/>
  <c r="AE341" i="26"/>
  <c r="AE340" i="26"/>
  <c r="AE339" i="26"/>
  <c r="AE338" i="26"/>
  <c r="AE337" i="26"/>
  <c r="AE336" i="26"/>
  <c r="AE335" i="26"/>
  <c r="AE334" i="26"/>
  <c r="AE333" i="26"/>
  <c r="AE332" i="26"/>
  <c r="AE331" i="26"/>
  <c r="AE330" i="26"/>
  <c r="AE329" i="26"/>
  <c r="AE328" i="26"/>
  <c r="AE327" i="26"/>
  <c r="AE326" i="26"/>
  <c r="AE325" i="26"/>
  <c r="AE324" i="26"/>
  <c r="AE323" i="26"/>
  <c r="AE322" i="26"/>
  <c r="AE321" i="26"/>
  <c r="AE320" i="26"/>
  <c r="AE319" i="26"/>
  <c r="AE318" i="26"/>
  <c r="AE317" i="26"/>
  <c r="AE316" i="26"/>
  <c r="AE315" i="26"/>
  <c r="AE314" i="26"/>
  <c r="AE313" i="26"/>
  <c r="AE312" i="26"/>
  <c r="AE311" i="26"/>
  <c r="AE310" i="26"/>
  <c r="AE309" i="26"/>
  <c r="AE308" i="26"/>
  <c r="AE307" i="26"/>
  <c r="AE306" i="26"/>
  <c r="AE305" i="26"/>
  <c r="AE304" i="26"/>
  <c r="AE303" i="26"/>
  <c r="AE302" i="26"/>
  <c r="AE301" i="26"/>
  <c r="AE300" i="26"/>
  <c r="AE299" i="26"/>
  <c r="AE298" i="26"/>
  <c r="AE297" i="26"/>
  <c r="AE296" i="26"/>
  <c r="AE295" i="26"/>
  <c r="AE294" i="26"/>
  <c r="AE293" i="26"/>
  <c r="AE292" i="26"/>
  <c r="AE291" i="26"/>
  <c r="AE290" i="26"/>
  <c r="AE289" i="26"/>
  <c r="AE288" i="26"/>
  <c r="AE287" i="26"/>
  <c r="AE286" i="26"/>
  <c r="AE285" i="26"/>
  <c r="AE284" i="26"/>
  <c r="AE283" i="26"/>
  <c r="AE282" i="26"/>
  <c r="AE281" i="26"/>
  <c r="AE280" i="26"/>
  <c r="AE279" i="26"/>
  <c r="AE278" i="26"/>
  <c r="AE277" i="26"/>
  <c r="AE276" i="26"/>
  <c r="AE275" i="26"/>
  <c r="AE274" i="26"/>
  <c r="AE273" i="26"/>
  <c r="AE272" i="26"/>
  <c r="AE271" i="26"/>
  <c r="AE270" i="26"/>
  <c r="AE269" i="26"/>
  <c r="AE268" i="26"/>
  <c r="AE267" i="26"/>
  <c r="AE266" i="26"/>
  <c r="AE265" i="26"/>
  <c r="AE264" i="26"/>
  <c r="AE263" i="26"/>
  <c r="AE262" i="26"/>
  <c r="AE261" i="26"/>
  <c r="AE260" i="26"/>
  <c r="AE259" i="26"/>
  <c r="AE258" i="26"/>
  <c r="AE257" i="26"/>
  <c r="AE256" i="26"/>
  <c r="AE255" i="26"/>
  <c r="AE254" i="26"/>
  <c r="AE253" i="26"/>
  <c r="AE252" i="26"/>
  <c r="AE251" i="26"/>
  <c r="AE250" i="26"/>
  <c r="AE249" i="26"/>
  <c r="AE248" i="26"/>
  <c r="AE247" i="26"/>
  <c r="AE246" i="26"/>
  <c r="AE245" i="26"/>
  <c r="AE244" i="26"/>
  <c r="AE243" i="26"/>
  <c r="AE242" i="26"/>
  <c r="AE241" i="26"/>
  <c r="AE240" i="26"/>
  <c r="AE239" i="26"/>
  <c r="AE238" i="26"/>
  <c r="AE237" i="26"/>
  <c r="AE236" i="26"/>
  <c r="AE235" i="26"/>
  <c r="AE234" i="26"/>
  <c r="AE233" i="26"/>
  <c r="AE232" i="26"/>
  <c r="AE231" i="26"/>
  <c r="AE230" i="26"/>
  <c r="AE229" i="26"/>
  <c r="AE228" i="26"/>
  <c r="AE227" i="26"/>
  <c r="AE226" i="26"/>
  <c r="AE225" i="26"/>
  <c r="AE224" i="26"/>
  <c r="AE223" i="26"/>
  <c r="AE222" i="26"/>
  <c r="AE221" i="26"/>
  <c r="AE220" i="26"/>
  <c r="AE219" i="26"/>
  <c r="AE218" i="26"/>
  <c r="AE217" i="26"/>
  <c r="AE216" i="26"/>
  <c r="AE215" i="26"/>
  <c r="AE214" i="26"/>
  <c r="AE213" i="26"/>
  <c r="AE212" i="26"/>
  <c r="AE211" i="26"/>
  <c r="AE210" i="26"/>
  <c r="AE209" i="26"/>
  <c r="AE208" i="26"/>
  <c r="AE207" i="26"/>
  <c r="AE206" i="26"/>
  <c r="AE205" i="26"/>
  <c r="AE204" i="26"/>
  <c r="AE203" i="26"/>
  <c r="AE202" i="26"/>
  <c r="AE201" i="26"/>
  <c r="AE200" i="26"/>
  <c r="AE199" i="26"/>
  <c r="AE198" i="26"/>
  <c r="AE197" i="26"/>
  <c r="AE196" i="26"/>
  <c r="AE195" i="26"/>
  <c r="AE194" i="26"/>
  <c r="AE193" i="26"/>
  <c r="AE192" i="26"/>
  <c r="AE191" i="26"/>
  <c r="AE190" i="26"/>
  <c r="AE189" i="26"/>
  <c r="AE188" i="26"/>
  <c r="AE187" i="26"/>
  <c r="AE186" i="26"/>
  <c r="AE185" i="26"/>
  <c r="AE184" i="26"/>
  <c r="AE183" i="26"/>
  <c r="AE182" i="26"/>
  <c r="AE181" i="26"/>
  <c r="AE180" i="26"/>
  <c r="AE179" i="26"/>
  <c r="AE178" i="26"/>
  <c r="AE177" i="26"/>
  <c r="AE176" i="26"/>
  <c r="AE174" i="26"/>
  <c r="AE173" i="26"/>
  <c r="AE172" i="26"/>
  <c r="AE171" i="26"/>
  <c r="AE170" i="26"/>
  <c r="AE169" i="26"/>
  <c r="AE168" i="26"/>
  <c r="AE167" i="26"/>
  <c r="AE166" i="26"/>
  <c r="AE165" i="26"/>
  <c r="AE164" i="26"/>
  <c r="AE163" i="26"/>
  <c r="AE162" i="26"/>
  <c r="AE161" i="26"/>
  <c r="AE160" i="26"/>
  <c r="AE159" i="26"/>
  <c r="AE158" i="26"/>
  <c r="AE157" i="26"/>
  <c r="AE156" i="26"/>
  <c r="AE155" i="26"/>
  <c r="AE154" i="26"/>
  <c r="AE153" i="26"/>
  <c r="AE152" i="26"/>
  <c r="AE151" i="26"/>
  <c r="AE150" i="26"/>
  <c r="AE149" i="26"/>
  <c r="AE148" i="26"/>
  <c r="AE147" i="26"/>
  <c r="AE146" i="26"/>
  <c r="AE145" i="26"/>
  <c r="AE143" i="26"/>
  <c r="AE142" i="26"/>
  <c r="AE141" i="26"/>
  <c r="AE140" i="26"/>
  <c r="AE139" i="26"/>
  <c r="AE138" i="26"/>
  <c r="AE137" i="26"/>
  <c r="AE136" i="26"/>
  <c r="AE135" i="26"/>
  <c r="AE134" i="26"/>
  <c r="AE133" i="26"/>
  <c r="AE132" i="26"/>
  <c r="AE131" i="26"/>
  <c r="AE130" i="26"/>
  <c r="AE129" i="26"/>
  <c r="AE128" i="26"/>
  <c r="AE127" i="26"/>
  <c r="AE126" i="26"/>
  <c r="AE125" i="26"/>
  <c r="AE124" i="26"/>
  <c r="AE123" i="26"/>
  <c r="AE122" i="26"/>
  <c r="AE121" i="26"/>
  <c r="AE120" i="26"/>
  <c r="AE119" i="26"/>
  <c r="AE118" i="26"/>
  <c r="AE117" i="26"/>
  <c r="AE116" i="26"/>
  <c r="AE115" i="26"/>
  <c r="AE114" i="26"/>
  <c r="AE113" i="26"/>
  <c r="AE112" i="26"/>
  <c r="AE111" i="26"/>
  <c r="AE110" i="26"/>
  <c r="AE109" i="26"/>
  <c r="AE108" i="26"/>
  <c r="AE107" i="26"/>
  <c r="AE106" i="26"/>
  <c r="AE105" i="26"/>
  <c r="AE104" i="26"/>
  <c r="AE103" i="26"/>
  <c r="AE102" i="26"/>
  <c r="AE101" i="26"/>
  <c r="AE99" i="26"/>
  <c r="AE98" i="26"/>
  <c r="AE97" i="26"/>
  <c r="AE96" i="26"/>
  <c r="AE95" i="26"/>
  <c r="AE94" i="26"/>
  <c r="AE93" i="26"/>
  <c r="AE92" i="26"/>
  <c r="AE91" i="26"/>
  <c r="AE90" i="26"/>
  <c r="AE89" i="26"/>
  <c r="AE88" i="26"/>
  <c r="AE84" i="26"/>
  <c r="AE83" i="26"/>
  <c r="AE82" i="26"/>
  <c r="AE80" i="26"/>
  <c r="AE79" i="26"/>
  <c r="AE78" i="26"/>
  <c r="AE77" i="26"/>
  <c r="AE76" i="26"/>
  <c r="AE75" i="26"/>
  <c r="AE74" i="26"/>
  <c r="AE73" i="26"/>
  <c r="AE72" i="26"/>
  <c r="AE71" i="26"/>
  <c r="AE70" i="26"/>
  <c r="AE69" i="26"/>
  <c r="AE65" i="26"/>
  <c r="AE64" i="26"/>
  <c r="AE63" i="26"/>
  <c r="AE61" i="26"/>
  <c r="AE60" i="26"/>
  <c r="AE59" i="26"/>
  <c r="AE57" i="26"/>
  <c r="AE56" i="26"/>
  <c r="AE55" i="26"/>
  <c r="AE54" i="26"/>
  <c r="AE53" i="26"/>
  <c r="AE48" i="26"/>
  <c r="AE47" i="26"/>
  <c r="AE46" i="26"/>
  <c r="AE44" i="26"/>
  <c r="AE43" i="26"/>
  <c r="AE42" i="26"/>
  <c r="AE41" i="26"/>
  <c r="AE40" i="26"/>
  <c r="AE39" i="26"/>
  <c r="AE38" i="26"/>
  <c r="AE37" i="26"/>
  <c r="AE36" i="26"/>
  <c r="AE35" i="26"/>
  <c r="AE34" i="26"/>
  <c r="AE33" i="26"/>
  <c r="AE24" i="26"/>
  <c r="AE23" i="26"/>
  <c r="AE22" i="26"/>
  <c r="AE58" i="26"/>
  <c r="Y700" i="26"/>
  <c r="Y699" i="26"/>
  <c r="Y698" i="26"/>
  <c r="Y697" i="26"/>
  <c r="Y696" i="26"/>
  <c r="Y695" i="26"/>
  <c r="Y694" i="26"/>
  <c r="Y693" i="26"/>
  <c r="Y692" i="26"/>
  <c r="Y691" i="26"/>
  <c r="Y690" i="26"/>
  <c r="Y689" i="26"/>
  <c r="Y688" i="26"/>
  <c r="Y687" i="26"/>
  <c r="Y686" i="26"/>
  <c r="Y685" i="26"/>
  <c r="Y684" i="26"/>
  <c r="Y683" i="26"/>
  <c r="Y682" i="26"/>
  <c r="Y681" i="26"/>
  <c r="Y680" i="26"/>
  <c r="Y679" i="26"/>
  <c r="Y678" i="26"/>
  <c r="Y677" i="26"/>
  <c r="Y676" i="26"/>
  <c r="Y675" i="26"/>
  <c r="Y674" i="26"/>
  <c r="Y673" i="26"/>
  <c r="Y672" i="26"/>
  <c r="Y671" i="26"/>
  <c r="Y670" i="26"/>
  <c r="Y669" i="26"/>
  <c r="Y668" i="26"/>
  <c r="Y667" i="26"/>
  <c r="Y666" i="26"/>
  <c r="Y665" i="26"/>
  <c r="Y664" i="26"/>
  <c r="Y663" i="26"/>
  <c r="Y662" i="26"/>
  <c r="Y661" i="26"/>
  <c r="Y660" i="26"/>
  <c r="Y659" i="26"/>
  <c r="Y658" i="26"/>
  <c r="Y657" i="26"/>
  <c r="Y656" i="26"/>
  <c r="Y655" i="26"/>
  <c r="Y654" i="26"/>
  <c r="Y653" i="26"/>
  <c r="Y652" i="26"/>
  <c r="Y651" i="26"/>
  <c r="Y650" i="26"/>
  <c r="Y649" i="26"/>
  <c r="Y648" i="26"/>
  <c r="Y647" i="26"/>
  <c r="Y646" i="26"/>
  <c r="Y645" i="26"/>
  <c r="Y644" i="26"/>
  <c r="Y643" i="26"/>
  <c r="Y642" i="26"/>
  <c r="Y641" i="26"/>
  <c r="Y640" i="26"/>
  <c r="Y639" i="26"/>
  <c r="Y638" i="26"/>
  <c r="Y637" i="26"/>
  <c r="Y636" i="26"/>
  <c r="Y635" i="26"/>
  <c r="Y634" i="26"/>
  <c r="Y633" i="26"/>
  <c r="Y632" i="26"/>
  <c r="Y631" i="26"/>
  <c r="Y630" i="26"/>
  <c r="Y629" i="26"/>
  <c r="Y628" i="26"/>
  <c r="Y627" i="26"/>
  <c r="Y626" i="26"/>
  <c r="Y625" i="26"/>
  <c r="Y624" i="26"/>
  <c r="Y623" i="26"/>
  <c r="Y622" i="26"/>
  <c r="Y621" i="26"/>
  <c r="Y620" i="26"/>
  <c r="Y619" i="26"/>
  <c r="Y618" i="26"/>
  <c r="Y617" i="26"/>
  <c r="Y616" i="26"/>
  <c r="Y615" i="26"/>
  <c r="Y614" i="26"/>
  <c r="Y613" i="26"/>
  <c r="Y612" i="26"/>
  <c r="Y611" i="26"/>
  <c r="Y610" i="26"/>
  <c r="Y609" i="26"/>
  <c r="Y608" i="26"/>
  <c r="Y607" i="26"/>
  <c r="Y606" i="26"/>
  <c r="Y605" i="26"/>
  <c r="Y604" i="26"/>
  <c r="Y603" i="26"/>
  <c r="Y602" i="26"/>
  <c r="Y601" i="26"/>
  <c r="Y600" i="26"/>
  <c r="Y599" i="26"/>
  <c r="Y598" i="26"/>
  <c r="Y597" i="26"/>
  <c r="Y596" i="26"/>
  <c r="Y595" i="26"/>
  <c r="Y594" i="26"/>
  <c r="Y593" i="26"/>
  <c r="Y592" i="26"/>
  <c r="Y591" i="26"/>
  <c r="Y590" i="26"/>
  <c r="Y589" i="26"/>
  <c r="Y588" i="26"/>
  <c r="Y587" i="26"/>
  <c r="Y586" i="26"/>
  <c r="Y585" i="26"/>
  <c r="Y584" i="26"/>
  <c r="Y583" i="26"/>
  <c r="Y582" i="26"/>
  <c r="Y581" i="26"/>
  <c r="Y580" i="26"/>
  <c r="Y579" i="26"/>
  <c r="Y578" i="26"/>
  <c r="Y577" i="26"/>
  <c r="Y576" i="26"/>
  <c r="Y575" i="26"/>
  <c r="Y574" i="26"/>
  <c r="Y573" i="26"/>
  <c r="Y572" i="26"/>
  <c r="Y571" i="26"/>
  <c r="Y570" i="26"/>
  <c r="Y569" i="26"/>
  <c r="Y568" i="26"/>
  <c r="Y567" i="26"/>
  <c r="Y566" i="26"/>
  <c r="Y565" i="26"/>
  <c r="Y564" i="26"/>
  <c r="Y563" i="26"/>
  <c r="Y562" i="26"/>
  <c r="Y561" i="26"/>
  <c r="Y560" i="26"/>
  <c r="Y559" i="26"/>
  <c r="Y558" i="26"/>
  <c r="Y557" i="26"/>
  <c r="Y556" i="26"/>
  <c r="Y555" i="26"/>
  <c r="Y554" i="26"/>
  <c r="Y553" i="26"/>
  <c r="Y552" i="26"/>
  <c r="Y551" i="26"/>
  <c r="Y550" i="26"/>
  <c r="Y549" i="26"/>
  <c r="Y548" i="26"/>
  <c r="Y547" i="26"/>
  <c r="Y546" i="26"/>
  <c r="Y545" i="26"/>
  <c r="Y544" i="26"/>
  <c r="Y543" i="26"/>
  <c r="Y542" i="26"/>
  <c r="Y541" i="26"/>
  <c r="Y540" i="26"/>
  <c r="Y539" i="26"/>
  <c r="Y538" i="26"/>
  <c r="Y537" i="26"/>
  <c r="Y536" i="26"/>
  <c r="Y535" i="26"/>
  <c r="Y534" i="26"/>
  <c r="Y533" i="26"/>
  <c r="Y532" i="26"/>
  <c r="Y531" i="26"/>
  <c r="Y530" i="26"/>
  <c r="Y529" i="26"/>
  <c r="Y528" i="26"/>
  <c r="Y527" i="26"/>
  <c r="Y526" i="26"/>
  <c r="Y525" i="26"/>
  <c r="Y524" i="26"/>
  <c r="Y523" i="26"/>
  <c r="Y522" i="26"/>
  <c r="Y521" i="26"/>
  <c r="Y520" i="26"/>
  <c r="Y519" i="26"/>
  <c r="Y518" i="26"/>
  <c r="Y517" i="26"/>
  <c r="Y516" i="26"/>
  <c r="Y515" i="26"/>
  <c r="Y514" i="26"/>
  <c r="Y513" i="26"/>
  <c r="Y512" i="26"/>
  <c r="Y511" i="26"/>
  <c r="Y510" i="26"/>
  <c r="Y509" i="26"/>
  <c r="Y508" i="26"/>
  <c r="Y507" i="26"/>
  <c r="Y506" i="26"/>
  <c r="Y505" i="26"/>
  <c r="Y504" i="26"/>
  <c r="Y503" i="26"/>
  <c r="Y502" i="26"/>
  <c r="Y501" i="26"/>
  <c r="Y500" i="26"/>
  <c r="Y499" i="26"/>
  <c r="Y498" i="26"/>
  <c r="Y497" i="26"/>
  <c r="Y496" i="26"/>
  <c r="Y495" i="26"/>
  <c r="Y494" i="26"/>
  <c r="Y493" i="26"/>
  <c r="Y492" i="26"/>
  <c r="Y491" i="26"/>
  <c r="Y490" i="26"/>
  <c r="Y489" i="26"/>
  <c r="Y488" i="26"/>
  <c r="Y487" i="26"/>
  <c r="Y486" i="26"/>
  <c r="Y485" i="26"/>
  <c r="Y484" i="26"/>
  <c r="Y483" i="26"/>
  <c r="Y482" i="26"/>
  <c r="Y481" i="26"/>
  <c r="Y480" i="26"/>
  <c r="Y479" i="26"/>
  <c r="Y478" i="26"/>
  <c r="Y477" i="26"/>
  <c r="Y476" i="26"/>
  <c r="Y475" i="26"/>
  <c r="Y474" i="26"/>
  <c r="Y473" i="26"/>
  <c r="Y472" i="26"/>
  <c r="Y471" i="26"/>
  <c r="Y470" i="26"/>
  <c r="Y469" i="26"/>
  <c r="Y468" i="26"/>
  <c r="Y467" i="26"/>
  <c r="Y466" i="26"/>
  <c r="Y465" i="26"/>
  <c r="Y464" i="26"/>
  <c r="Y463" i="26"/>
  <c r="Y462" i="26"/>
  <c r="Y461" i="26"/>
  <c r="Y460" i="26"/>
  <c r="Y459" i="26"/>
  <c r="Y458" i="26"/>
  <c r="Y457" i="26"/>
  <c r="Y456" i="26"/>
  <c r="Y455" i="26"/>
  <c r="Y454" i="26"/>
  <c r="Y453" i="26"/>
  <c r="Y452" i="26"/>
  <c r="Y451" i="26"/>
  <c r="Y450" i="26"/>
  <c r="Y449" i="26"/>
  <c r="Y448" i="26"/>
  <c r="Y447" i="26"/>
  <c r="Y446" i="26"/>
  <c r="Y445" i="26"/>
  <c r="Y444" i="26"/>
  <c r="Y443" i="26"/>
  <c r="Y442" i="26"/>
  <c r="Y441" i="26"/>
  <c r="Y440" i="26"/>
  <c r="Y439" i="26"/>
  <c r="Y438" i="26"/>
  <c r="Y437" i="26"/>
  <c r="Y436" i="26"/>
  <c r="Y435" i="26"/>
  <c r="Y434" i="26"/>
  <c r="Y433" i="26"/>
  <c r="Y432" i="26"/>
  <c r="Y431" i="26"/>
  <c r="Y430" i="26"/>
  <c r="Y429" i="26"/>
  <c r="Y428" i="26"/>
  <c r="Y427" i="26"/>
  <c r="Y426" i="26"/>
  <c r="Y425" i="26"/>
  <c r="Y424" i="26"/>
  <c r="Y423" i="26"/>
  <c r="Y422" i="26"/>
  <c r="Y421" i="26"/>
  <c r="Y420" i="26"/>
  <c r="Y419" i="26"/>
  <c r="Y418" i="26"/>
  <c r="Y417" i="26"/>
  <c r="Y416" i="26"/>
  <c r="Y415" i="26"/>
  <c r="Y414" i="26"/>
  <c r="Y413" i="26"/>
  <c r="Y412" i="26"/>
  <c r="Y411" i="26"/>
  <c r="Y410" i="26"/>
  <c r="Y409" i="26"/>
  <c r="Y408" i="26"/>
  <c r="Y407" i="26"/>
  <c r="Y406" i="26"/>
  <c r="Y405" i="26"/>
  <c r="Y404" i="26"/>
  <c r="Y403" i="26"/>
  <c r="Y402" i="26"/>
  <c r="Y401" i="26"/>
  <c r="Y400" i="26"/>
  <c r="Y399" i="26"/>
  <c r="Y398" i="26"/>
  <c r="Y397" i="26"/>
  <c r="Y396" i="26"/>
  <c r="Y395" i="26"/>
  <c r="Y394" i="26"/>
  <c r="Y393" i="26"/>
  <c r="Y392" i="26"/>
  <c r="Y391" i="26"/>
  <c r="Y390" i="26"/>
  <c r="Y389" i="26"/>
  <c r="Y388" i="26"/>
  <c r="Y387" i="26"/>
  <c r="Y386" i="26"/>
  <c r="Y385" i="26"/>
  <c r="Y384" i="26"/>
  <c r="Y383" i="26"/>
  <c r="Y382" i="26"/>
  <c r="Y381" i="26"/>
  <c r="Y380" i="26"/>
  <c r="Y379" i="26"/>
  <c r="Y378" i="26"/>
  <c r="Y377" i="26"/>
  <c r="Y376" i="26"/>
  <c r="Y375" i="26"/>
  <c r="Y374" i="26"/>
  <c r="Y373" i="26"/>
  <c r="Y372" i="26"/>
  <c r="Y371" i="26"/>
  <c r="Y370" i="26"/>
  <c r="Y369" i="26"/>
  <c r="Y368" i="26"/>
  <c r="Y367" i="26"/>
  <c r="Y366" i="26"/>
  <c r="Y365" i="26"/>
  <c r="Y364" i="26"/>
  <c r="Y363" i="26"/>
  <c r="Y362" i="26"/>
  <c r="Y361" i="26"/>
  <c r="Y360" i="26"/>
  <c r="Y359" i="26"/>
  <c r="Y358" i="26"/>
  <c r="Y357" i="26"/>
  <c r="Y356" i="26"/>
  <c r="Y355" i="26"/>
  <c r="Y354" i="26"/>
  <c r="Y353" i="26"/>
  <c r="Y352" i="26"/>
  <c r="Y351" i="26"/>
  <c r="Y350" i="26"/>
  <c r="Y349" i="26"/>
  <c r="Y348" i="26"/>
  <c r="Y347" i="26"/>
  <c r="Y346" i="26"/>
  <c r="Y345" i="26"/>
  <c r="Y344" i="26"/>
  <c r="Y343" i="26"/>
  <c r="Y342" i="26"/>
  <c r="Y341" i="26"/>
  <c r="Y340" i="26"/>
  <c r="Y339" i="26"/>
  <c r="Y338" i="26"/>
  <c r="Y337" i="26"/>
  <c r="Y336" i="26"/>
  <c r="Y335" i="26"/>
  <c r="Y334" i="26"/>
  <c r="Y333" i="26"/>
  <c r="Y332" i="26"/>
  <c r="Y331" i="26"/>
  <c r="Y330" i="26"/>
  <c r="Y329" i="26"/>
  <c r="Y328" i="26"/>
  <c r="Y327" i="26"/>
  <c r="Y326" i="26"/>
  <c r="Y325" i="26"/>
  <c r="Y324" i="26"/>
  <c r="Y323" i="26"/>
  <c r="Y322" i="26"/>
  <c r="Y321" i="26"/>
  <c r="Y320" i="26"/>
  <c r="Y319" i="26"/>
  <c r="Y318" i="26"/>
  <c r="Y317" i="26"/>
  <c r="Y316" i="26"/>
  <c r="Y315" i="26"/>
  <c r="Y314" i="26"/>
  <c r="Y313" i="26"/>
  <c r="Y312" i="26"/>
  <c r="Y311" i="26"/>
  <c r="Y310" i="26"/>
  <c r="Y309" i="26"/>
  <c r="Y308" i="26"/>
  <c r="Y307" i="26"/>
  <c r="Y306" i="26"/>
  <c r="Y305" i="26"/>
  <c r="Y304" i="26"/>
  <c r="Y303" i="26"/>
  <c r="Y302" i="26"/>
  <c r="Y301" i="26"/>
  <c r="Y300" i="26"/>
  <c r="Y299" i="26"/>
  <c r="Y298" i="26"/>
  <c r="Y297" i="26"/>
  <c r="Y296" i="26"/>
  <c r="Y295" i="26"/>
  <c r="Y294" i="26"/>
  <c r="Y293" i="26"/>
  <c r="Y292" i="26"/>
  <c r="Y291" i="26"/>
  <c r="Y290" i="26"/>
  <c r="Y289" i="26"/>
  <c r="Y288" i="26"/>
  <c r="Y287" i="26"/>
  <c r="Y286" i="26"/>
  <c r="Y285" i="26"/>
  <c r="Y284" i="26"/>
  <c r="Y283" i="26"/>
  <c r="Y282" i="26"/>
  <c r="Y281" i="26"/>
  <c r="Y280" i="26"/>
  <c r="Y279" i="26"/>
  <c r="Y278" i="26"/>
  <c r="Y277" i="26"/>
  <c r="Y276" i="26"/>
  <c r="Y275" i="26"/>
  <c r="Y274" i="26"/>
  <c r="Y273" i="26"/>
  <c r="Y272" i="26"/>
  <c r="Y271" i="26"/>
  <c r="Y270" i="26"/>
  <c r="Y269" i="26"/>
  <c r="Y268" i="26"/>
  <c r="Y267" i="26"/>
  <c r="Y266" i="26"/>
  <c r="Y265" i="26"/>
  <c r="Y264" i="26"/>
  <c r="Y263" i="26"/>
  <c r="Y262" i="26"/>
  <c r="Y261" i="26"/>
  <c r="Y260" i="26"/>
  <c r="Y259" i="26"/>
  <c r="Y258" i="26"/>
  <c r="Y257" i="26"/>
  <c r="Y256" i="26"/>
  <c r="Y255" i="26"/>
  <c r="Y254" i="26"/>
  <c r="Y253" i="26"/>
  <c r="Y252" i="26"/>
  <c r="Y251" i="26"/>
  <c r="Y250" i="26"/>
  <c r="Y249" i="26"/>
  <c r="Y248" i="26"/>
  <c r="Y247" i="26"/>
  <c r="Y246" i="26"/>
  <c r="Y245" i="26"/>
  <c r="Y244" i="26"/>
  <c r="Y243" i="26"/>
  <c r="Y242" i="26"/>
  <c r="Y241" i="26"/>
  <c r="Y240" i="26"/>
  <c r="Y239" i="26"/>
  <c r="Y238" i="26"/>
  <c r="Y237" i="26"/>
  <c r="Y236" i="26"/>
  <c r="Y235" i="26"/>
  <c r="Y234" i="26"/>
  <c r="Y233" i="26"/>
  <c r="Y232" i="26"/>
  <c r="Y231" i="26"/>
  <c r="Y230" i="26"/>
  <c r="Y229" i="26"/>
  <c r="Y228" i="26"/>
  <c r="Y227" i="26"/>
  <c r="Y226" i="26"/>
  <c r="Y225" i="26"/>
  <c r="Y224" i="26"/>
  <c r="Y223" i="26"/>
  <c r="Y222" i="26"/>
  <c r="Y221" i="26"/>
  <c r="Y220" i="26"/>
  <c r="Y219" i="26"/>
  <c r="Y218" i="26"/>
  <c r="Y217" i="26"/>
  <c r="Y216" i="26"/>
  <c r="Y215" i="26"/>
  <c r="Y214" i="26"/>
  <c r="Y213" i="26"/>
  <c r="Y212" i="26"/>
  <c r="Y211" i="26"/>
  <c r="Y210" i="26"/>
  <c r="Y209" i="26"/>
  <c r="Y208" i="26"/>
  <c r="Y207" i="26"/>
  <c r="Y206" i="26"/>
  <c r="Y205" i="26"/>
  <c r="Y204" i="26"/>
  <c r="Y203" i="26"/>
  <c r="Y202" i="26"/>
  <c r="Y201" i="26"/>
  <c r="Y200" i="26"/>
  <c r="Y199" i="26"/>
  <c r="Y198" i="26"/>
  <c r="Y197" i="26"/>
  <c r="Y196" i="26"/>
  <c r="Y195" i="26"/>
  <c r="Y194" i="26"/>
  <c r="Y193" i="26"/>
  <c r="Y192" i="26"/>
  <c r="Y191" i="26"/>
  <c r="Y190" i="26"/>
  <c r="Y189" i="26"/>
  <c r="Y188" i="26"/>
  <c r="Y187" i="26"/>
  <c r="Y186" i="26"/>
  <c r="Y185" i="26"/>
  <c r="Y184" i="26"/>
  <c r="Y183" i="26"/>
  <c r="Y182" i="26"/>
  <c r="Y178" i="26"/>
  <c r="Y177" i="26"/>
  <c r="Y176" i="26"/>
  <c r="Y175" i="26"/>
  <c r="Y174" i="26"/>
  <c r="Y173" i="26"/>
  <c r="Y172" i="26"/>
  <c r="Y171" i="26"/>
  <c r="Y170" i="26"/>
  <c r="Y169" i="26"/>
  <c r="Y168" i="26"/>
  <c r="Y167" i="26"/>
  <c r="Y166" i="26"/>
  <c r="Y165" i="26"/>
  <c r="Y164" i="26"/>
  <c r="Y163" i="26"/>
  <c r="Y162" i="26"/>
  <c r="Y161" i="26"/>
  <c r="Y160" i="26"/>
  <c r="Y159" i="26"/>
  <c r="Y158" i="26"/>
  <c r="Y157" i="26"/>
  <c r="Y156" i="26"/>
  <c r="Y155" i="26"/>
  <c r="Y154" i="26"/>
  <c r="Y153" i="26"/>
  <c r="Y152" i="26"/>
  <c r="Y151" i="26"/>
  <c r="Y147" i="26"/>
  <c r="Y146" i="26"/>
  <c r="Y145" i="26"/>
  <c r="Y144" i="26"/>
  <c r="Y143" i="26"/>
  <c r="Y142" i="26"/>
  <c r="Y141" i="26"/>
  <c r="Y140" i="26"/>
  <c r="Y139" i="26"/>
  <c r="Y138" i="26"/>
  <c r="Y137" i="26"/>
  <c r="Y136" i="26"/>
  <c r="Y135" i="26"/>
  <c r="Y134" i="26"/>
  <c r="Y133" i="26"/>
  <c r="Y132" i="26"/>
  <c r="Y131" i="26"/>
  <c r="Y130" i="26"/>
  <c r="Y129" i="26"/>
  <c r="Y128" i="26"/>
  <c r="Y127" i="26"/>
  <c r="Y126" i="26"/>
  <c r="Y125" i="26"/>
  <c r="Y124" i="26"/>
  <c r="Y123" i="26"/>
  <c r="Y122" i="26"/>
  <c r="Y121" i="26"/>
  <c r="Y120" i="26"/>
  <c r="Y119" i="26"/>
  <c r="Y118" i="26"/>
  <c r="Y117" i="26"/>
  <c r="Y116" i="26"/>
  <c r="Y115" i="26"/>
  <c r="Y114" i="26"/>
  <c r="Y113" i="26"/>
  <c r="Y112" i="26"/>
  <c r="Y103" i="26"/>
  <c r="Y102" i="26"/>
  <c r="Y101" i="26"/>
  <c r="Y100" i="26"/>
  <c r="Y99" i="26"/>
  <c r="Y98" i="26"/>
  <c r="Y97" i="26"/>
  <c r="Y96" i="26"/>
  <c r="Y95" i="26"/>
  <c r="Y94" i="26"/>
  <c r="Y93" i="26"/>
  <c r="Y92" i="26"/>
  <c r="Y91" i="26"/>
  <c r="Y90" i="26"/>
  <c r="Y89" i="26"/>
  <c r="Y88" i="26"/>
  <c r="Y84" i="26"/>
  <c r="Y83" i="26"/>
  <c r="Y82" i="26"/>
  <c r="Y81" i="26"/>
  <c r="Y80" i="26"/>
  <c r="Y79" i="26"/>
  <c r="Y78" i="26"/>
  <c r="Y77" i="26"/>
  <c r="Y76" i="26"/>
  <c r="Y75" i="26"/>
  <c r="Y74" i="26"/>
  <c r="Y73" i="26"/>
  <c r="Y72" i="26"/>
  <c r="Y71" i="26"/>
  <c r="Y70" i="26"/>
  <c r="Y69" i="26"/>
  <c r="Y65" i="26"/>
  <c r="Y64" i="26"/>
  <c r="Y63" i="26"/>
  <c r="Y62" i="26"/>
  <c r="Y61" i="26"/>
  <c r="Y60" i="26"/>
  <c r="Y59" i="26"/>
  <c r="Y58" i="26"/>
  <c r="Y57" i="26"/>
  <c r="Y56" i="26"/>
  <c r="Y55" i="26"/>
  <c r="Y54" i="26"/>
  <c r="Y53" i="26"/>
  <c r="Y48" i="26"/>
  <c r="Y47" i="26"/>
  <c r="Y46" i="26"/>
  <c r="Y45" i="26"/>
  <c r="Y44" i="26"/>
  <c r="Y43" i="26"/>
  <c r="Y42" i="26"/>
  <c r="Y41" i="26"/>
  <c r="Y40" i="26"/>
  <c r="Y39" i="26"/>
  <c r="Y38" i="26"/>
  <c r="Y37" i="26"/>
  <c r="Y36" i="26"/>
  <c r="Y35" i="26"/>
  <c r="Y34" i="26"/>
  <c r="Y33" i="26"/>
  <c r="Y24" i="26"/>
  <c r="Y23" i="26"/>
  <c r="Y22" i="26"/>
  <c r="W700" i="26"/>
  <c r="W699" i="26"/>
  <c r="AC699" i="26" s="1"/>
  <c r="W698" i="26"/>
  <c r="AC698" i="26" s="1"/>
  <c r="W697" i="26"/>
  <c r="X697" i="26" s="1"/>
  <c r="W696" i="26"/>
  <c r="W695" i="26"/>
  <c r="W694" i="26"/>
  <c r="W693" i="26"/>
  <c r="W692" i="26"/>
  <c r="W691" i="26"/>
  <c r="W690" i="26"/>
  <c r="W689" i="26"/>
  <c r="AC689" i="26" s="1"/>
  <c r="W688" i="26"/>
  <c r="X688" i="26" s="1"/>
  <c r="W687" i="26"/>
  <c r="X687" i="26" s="1"/>
  <c r="W686" i="26"/>
  <c r="W685" i="26"/>
  <c r="W684" i="26"/>
  <c r="W683" i="26"/>
  <c r="W682" i="26"/>
  <c r="W681" i="26"/>
  <c r="X681" i="26" s="1"/>
  <c r="W680" i="26"/>
  <c r="X680" i="26" s="1"/>
  <c r="W679" i="26"/>
  <c r="X679" i="26" s="1"/>
  <c r="W678" i="26"/>
  <c r="X678" i="26" s="1"/>
  <c r="W677" i="26"/>
  <c r="AC677" i="26" s="1"/>
  <c r="W676" i="26"/>
  <c r="AC676" i="26" s="1"/>
  <c r="W675" i="26"/>
  <c r="W674" i="26"/>
  <c r="W673" i="26"/>
  <c r="W672" i="26"/>
  <c r="W671" i="26"/>
  <c r="X671" i="26" s="1"/>
  <c r="W670" i="26"/>
  <c r="AC670" i="26" s="1"/>
  <c r="W669" i="26"/>
  <c r="W668" i="26"/>
  <c r="AC668" i="26" s="1"/>
  <c r="W667" i="26"/>
  <c r="X667" i="26" s="1"/>
  <c r="W666" i="26"/>
  <c r="AC666" i="26" s="1"/>
  <c r="W665" i="26"/>
  <c r="W664" i="26"/>
  <c r="W663" i="26"/>
  <c r="X663" i="26" s="1"/>
  <c r="W662" i="26"/>
  <c r="X662" i="26" s="1"/>
  <c r="W661" i="26"/>
  <c r="W660" i="26"/>
  <c r="AC660" i="26" s="1"/>
  <c r="W659" i="26"/>
  <c r="AC659" i="26" s="1"/>
  <c r="W658" i="26"/>
  <c r="W657" i="26"/>
  <c r="AC657" i="26" s="1"/>
  <c r="W656" i="26"/>
  <c r="AC656" i="26" s="1"/>
  <c r="W655" i="26"/>
  <c r="AC655" i="26" s="1"/>
  <c r="W654" i="26"/>
  <c r="AC654" i="26" s="1"/>
  <c r="W653" i="26"/>
  <c r="AC653" i="26" s="1"/>
  <c r="W652" i="26"/>
  <c r="W651" i="26"/>
  <c r="W650" i="26"/>
  <c r="W649" i="26"/>
  <c r="X649" i="26" s="1"/>
  <c r="W648" i="26"/>
  <c r="X648" i="26" s="1"/>
  <c r="W647" i="26"/>
  <c r="X647" i="26" s="1"/>
  <c r="W646" i="26"/>
  <c r="X646" i="26" s="1"/>
  <c r="W645" i="26"/>
  <c r="W644" i="26"/>
  <c r="W643" i="26"/>
  <c r="W642" i="26"/>
  <c r="W641" i="26"/>
  <c r="W640" i="26"/>
  <c r="AC640" i="26" s="1"/>
  <c r="W639" i="26"/>
  <c r="AC639" i="26" s="1"/>
  <c r="W638" i="26"/>
  <c r="AC638" i="26" s="1"/>
  <c r="W637" i="26"/>
  <c r="W636" i="26"/>
  <c r="W635" i="26"/>
  <c r="AC635" i="26" s="1"/>
  <c r="W634" i="26"/>
  <c r="AC634" i="26" s="1"/>
  <c r="W633" i="26"/>
  <c r="AC633" i="26" s="1"/>
  <c r="W632" i="26"/>
  <c r="X632" i="26" s="1"/>
  <c r="W631" i="26"/>
  <c r="X631" i="26" s="1"/>
  <c r="W630" i="26"/>
  <c r="X630" i="26" s="1"/>
  <c r="W629" i="26"/>
  <c r="W628" i="26"/>
  <c r="W627" i="26"/>
  <c r="W626" i="26"/>
  <c r="W625" i="26"/>
  <c r="W624" i="26"/>
  <c r="X624" i="26" s="1"/>
  <c r="W623" i="26"/>
  <c r="X623" i="26" s="1"/>
  <c r="W622" i="26"/>
  <c r="AC622" i="26" s="1"/>
  <c r="W621" i="26"/>
  <c r="AC621" i="26" s="1"/>
  <c r="W620" i="26"/>
  <c r="AC620" i="26" s="1"/>
  <c r="W619" i="26"/>
  <c r="AC619" i="26" s="1"/>
  <c r="W618" i="26"/>
  <c r="AC618" i="26" s="1"/>
  <c r="W617" i="26"/>
  <c r="AC617" i="26" s="1"/>
  <c r="W616" i="26"/>
  <c r="W615" i="26"/>
  <c r="W614" i="26"/>
  <c r="W613" i="26"/>
  <c r="W612" i="26"/>
  <c r="W611" i="26"/>
  <c r="W610" i="26"/>
  <c r="AC610" i="26" s="1"/>
  <c r="W609" i="26"/>
  <c r="X609" i="26" s="1"/>
  <c r="W608" i="26"/>
  <c r="X608" i="26" s="1"/>
  <c r="W607" i="26"/>
  <c r="X607" i="26" s="1"/>
  <c r="W606" i="26"/>
  <c r="W605" i="26"/>
  <c r="W604" i="26"/>
  <c r="W603" i="26"/>
  <c r="W602" i="26"/>
  <c r="W601" i="26"/>
  <c r="AC601" i="26" s="1"/>
  <c r="W600" i="26"/>
  <c r="X600" i="26" s="1"/>
  <c r="W599" i="26"/>
  <c r="X599" i="26" s="1"/>
  <c r="W598" i="26"/>
  <c r="W597" i="26"/>
  <c r="AC597" i="26" s="1"/>
  <c r="W596" i="26"/>
  <c r="AC596" i="26" s="1"/>
  <c r="W595" i="26"/>
  <c r="AC595" i="26" s="1"/>
  <c r="W594" i="26"/>
  <c r="W593" i="26"/>
  <c r="X593" i="26" s="1"/>
  <c r="W592" i="26"/>
  <c r="W591" i="26"/>
  <c r="X591" i="26" s="1"/>
  <c r="W590" i="26"/>
  <c r="W589" i="26"/>
  <c r="W588" i="26"/>
  <c r="AC588" i="26" s="1"/>
  <c r="W587" i="26"/>
  <c r="X587" i="26" s="1"/>
  <c r="W586" i="26"/>
  <c r="X586" i="26" s="1"/>
  <c r="W585" i="26"/>
  <c r="W584" i="26"/>
  <c r="X584" i="26" s="1"/>
  <c r="W583" i="26"/>
  <c r="X583" i="26" s="1"/>
  <c r="W582" i="26"/>
  <c r="X582" i="26" s="1"/>
  <c r="W581" i="26"/>
  <c r="AC581" i="26" s="1"/>
  <c r="W580" i="26"/>
  <c r="AC580" i="26" s="1"/>
  <c r="W579" i="26"/>
  <c r="AC579" i="26" s="1"/>
  <c r="W578" i="26"/>
  <c r="AC578" i="26" s="1"/>
  <c r="W577" i="26"/>
  <c r="AC577" i="26" s="1"/>
  <c r="W576" i="26"/>
  <c r="AC576" i="26" s="1"/>
  <c r="W575" i="26"/>
  <c r="X575" i="26" s="1"/>
  <c r="W574" i="26"/>
  <c r="AC574" i="26" s="1"/>
  <c r="W573" i="26"/>
  <c r="AC573" i="26" s="1"/>
  <c r="W572" i="26"/>
  <c r="W571" i="26"/>
  <c r="W570" i="26"/>
  <c r="W569" i="26"/>
  <c r="X569" i="26" s="1"/>
  <c r="W568" i="26"/>
  <c r="X568" i="26" s="1"/>
  <c r="W567" i="26"/>
  <c r="X567" i="26" s="1"/>
  <c r="W566" i="26"/>
  <c r="X566" i="26" s="1"/>
  <c r="W565" i="26"/>
  <c r="X565" i="26" s="1"/>
  <c r="W564" i="26"/>
  <c r="W563" i="26"/>
  <c r="W562" i="26"/>
  <c r="W561" i="26"/>
  <c r="W560" i="26"/>
  <c r="W559" i="26"/>
  <c r="AC559" i="26" s="1"/>
  <c r="W558" i="26"/>
  <c r="AC558" i="26" s="1"/>
  <c r="W557" i="26"/>
  <c r="AC557" i="26" s="1"/>
  <c r="W556" i="26"/>
  <c r="AC556" i="26" s="1"/>
  <c r="W555" i="26"/>
  <c r="AC555" i="26" s="1"/>
  <c r="W554" i="26"/>
  <c r="AC554" i="26" s="1"/>
  <c r="W553" i="26"/>
  <c r="X553" i="26" s="1"/>
  <c r="W552" i="26"/>
  <c r="X552" i="26" s="1"/>
  <c r="W551" i="26"/>
  <c r="X551" i="26" s="1"/>
  <c r="W550" i="26"/>
  <c r="X550" i="26" s="1"/>
  <c r="W549" i="26"/>
  <c r="W548" i="26"/>
  <c r="W547" i="26"/>
  <c r="W546" i="26"/>
  <c r="W545" i="26"/>
  <c r="X545" i="26" s="1"/>
  <c r="W544" i="26"/>
  <c r="X544" i="26" s="1"/>
  <c r="W543" i="26"/>
  <c r="X543" i="26" s="1"/>
  <c r="W542" i="26"/>
  <c r="AC542" i="26" s="1"/>
  <c r="W541" i="26"/>
  <c r="AC541" i="26" s="1"/>
  <c r="W540" i="26"/>
  <c r="W539" i="26"/>
  <c r="W538" i="26"/>
  <c r="W537" i="26"/>
  <c r="AC537" i="26" s="1"/>
  <c r="W536" i="26"/>
  <c r="W535" i="26"/>
  <c r="W534" i="26"/>
  <c r="X534" i="26" s="1"/>
  <c r="W533" i="26"/>
  <c r="W532" i="26"/>
  <c r="AC532" i="26" s="1"/>
  <c r="W531" i="26"/>
  <c r="W530" i="26"/>
  <c r="X530" i="26" s="1"/>
  <c r="W529" i="26"/>
  <c r="X529" i="26" s="1"/>
  <c r="W528" i="26"/>
  <c r="X528" i="26" s="1"/>
  <c r="W527" i="26"/>
  <c r="X527" i="26" s="1"/>
  <c r="W526" i="26"/>
  <c r="AC526" i="26" s="1"/>
  <c r="W525" i="26"/>
  <c r="AC525" i="26" s="1"/>
  <c r="W524" i="26"/>
  <c r="W523" i="26"/>
  <c r="W522" i="26"/>
  <c r="W521" i="26"/>
  <c r="X521" i="26" s="1"/>
  <c r="W520" i="26"/>
  <c r="X520" i="26" s="1"/>
  <c r="W519" i="26"/>
  <c r="W518" i="26"/>
  <c r="W517" i="26"/>
  <c r="W516" i="26"/>
  <c r="W515" i="26"/>
  <c r="W514" i="26"/>
  <c r="W513" i="26"/>
  <c r="W512" i="26"/>
  <c r="W511" i="26"/>
  <c r="X511" i="26" s="1"/>
  <c r="W510" i="26"/>
  <c r="W509" i="26"/>
  <c r="W508" i="26"/>
  <c r="W507" i="26"/>
  <c r="W506" i="26"/>
  <c r="X506" i="26" s="1"/>
  <c r="W505" i="26"/>
  <c r="W504" i="26"/>
  <c r="X504" i="26" s="1"/>
  <c r="W503" i="26"/>
  <c r="X503" i="26" s="1"/>
  <c r="W502" i="26"/>
  <c r="X502" i="26" s="1"/>
  <c r="W501" i="26"/>
  <c r="W500" i="26"/>
  <c r="AC500" i="26" s="1"/>
  <c r="W499" i="26"/>
  <c r="AC499" i="26" s="1"/>
  <c r="W498" i="26"/>
  <c r="AC498" i="26" s="1"/>
  <c r="W497" i="26"/>
  <c r="AC497" i="26" s="1"/>
  <c r="W496" i="26"/>
  <c r="W495" i="26"/>
  <c r="X495" i="26" s="1"/>
  <c r="W494" i="26"/>
  <c r="AC494" i="26" s="1"/>
  <c r="W493" i="26"/>
  <c r="AC493" i="26" s="1"/>
  <c r="W492" i="26"/>
  <c r="AC492" i="26" s="1"/>
  <c r="W491" i="26"/>
  <c r="X491" i="26" s="1"/>
  <c r="W490" i="26"/>
  <c r="X490" i="26" s="1"/>
  <c r="W489" i="26"/>
  <c r="X489" i="26" s="1"/>
  <c r="W488" i="26"/>
  <c r="X488" i="26" s="1"/>
  <c r="W487" i="26"/>
  <c r="X487" i="26" s="1"/>
  <c r="W486" i="26"/>
  <c r="X486" i="26" s="1"/>
  <c r="W485" i="26"/>
  <c r="W484" i="26"/>
  <c r="W483" i="26"/>
  <c r="W482" i="26"/>
  <c r="W481" i="26"/>
  <c r="AC481" i="26" s="1"/>
  <c r="W480" i="26"/>
  <c r="AC480" i="26" s="1"/>
  <c r="W479" i="26"/>
  <c r="AC479" i="26" s="1"/>
  <c r="W478" i="26"/>
  <c r="AC478" i="26" s="1"/>
  <c r="W477" i="26"/>
  <c r="AC477" i="26" s="1"/>
  <c r="W476" i="26"/>
  <c r="AC476" i="26" s="1"/>
  <c r="W475" i="26"/>
  <c r="AC475" i="26" s="1"/>
  <c r="W474" i="26"/>
  <c r="AC474" i="26" s="1"/>
  <c r="W473" i="26"/>
  <c r="X473" i="26" s="1"/>
  <c r="W472" i="26"/>
  <c r="X472" i="26" s="1"/>
  <c r="W471" i="26"/>
  <c r="X471" i="26" s="1"/>
  <c r="W470" i="26"/>
  <c r="X470" i="26" s="1"/>
  <c r="W469" i="26"/>
  <c r="X469" i="26" s="1"/>
  <c r="W468" i="26"/>
  <c r="W467" i="26"/>
  <c r="W466" i="26"/>
  <c r="W465" i="26"/>
  <c r="W464" i="26"/>
  <c r="W463" i="26"/>
  <c r="X463" i="26" s="1"/>
  <c r="W462" i="26"/>
  <c r="AC462" i="26" s="1"/>
  <c r="W461" i="26"/>
  <c r="W460" i="26"/>
  <c r="W459" i="26"/>
  <c r="W458" i="26"/>
  <c r="W457" i="26"/>
  <c r="W456" i="26"/>
  <c r="W455" i="26"/>
  <c r="X455" i="26" s="1"/>
  <c r="W454" i="26"/>
  <c r="X454" i="26" s="1"/>
  <c r="W453" i="26"/>
  <c r="W452" i="26"/>
  <c r="W451" i="26"/>
  <c r="X451" i="26" s="1"/>
  <c r="W450" i="26"/>
  <c r="W449" i="26"/>
  <c r="W448" i="26"/>
  <c r="W447" i="26"/>
  <c r="X447" i="26" s="1"/>
  <c r="W446" i="26"/>
  <c r="AC446" i="26" s="1"/>
  <c r="W445" i="26"/>
  <c r="AC445" i="26" s="1"/>
  <c r="W444" i="26"/>
  <c r="AC444" i="26" s="1"/>
  <c r="W443" i="26"/>
  <c r="AC443" i="26" s="1"/>
  <c r="W442" i="26"/>
  <c r="AC442" i="26" s="1"/>
  <c r="W441" i="26"/>
  <c r="X441" i="26" s="1"/>
  <c r="W440" i="26"/>
  <c r="W439" i="26"/>
  <c r="W438" i="26"/>
  <c r="W437" i="26"/>
  <c r="W436" i="26"/>
  <c r="X436" i="26" s="1"/>
  <c r="W435" i="26"/>
  <c r="X435" i="26" s="1"/>
  <c r="W434" i="26"/>
  <c r="AC434" i="26" s="1"/>
  <c r="W433" i="26"/>
  <c r="X433" i="26" s="1"/>
  <c r="W432" i="26"/>
  <c r="X432" i="26" s="1"/>
  <c r="W431" i="26"/>
  <c r="X431" i="26" s="1"/>
  <c r="W430" i="26"/>
  <c r="W429" i="26"/>
  <c r="W428" i="26"/>
  <c r="W427" i="26"/>
  <c r="W426" i="26"/>
  <c r="W425" i="26"/>
  <c r="W424" i="26"/>
  <c r="X424" i="26" s="1"/>
  <c r="W423" i="26"/>
  <c r="X423" i="26" s="1"/>
  <c r="W422" i="26"/>
  <c r="X422" i="26" s="1"/>
  <c r="W421" i="26"/>
  <c r="AC421" i="26" s="1"/>
  <c r="W420" i="26"/>
  <c r="AC420" i="26" s="1"/>
  <c r="W419" i="26"/>
  <c r="AC419" i="26" s="1"/>
  <c r="W418" i="26"/>
  <c r="AC418" i="26" s="1"/>
  <c r="W417" i="26"/>
  <c r="W416" i="26"/>
  <c r="W415" i="26"/>
  <c r="X415" i="26" s="1"/>
  <c r="W414" i="26"/>
  <c r="AC414" i="26" s="1"/>
  <c r="W413" i="26"/>
  <c r="W412" i="26"/>
  <c r="AC412" i="26" s="1"/>
  <c r="W411" i="26"/>
  <c r="X411" i="26" s="1"/>
  <c r="W410" i="26"/>
  <c r="X410" i="26" s="1"/>
  <c r="W409" i="26"/>
  <c r="X409" i="26" s="1"/>
  <c r="W408" i="26"/>
  <c r="X408" i="26" s="1"/>
  <c r="W407" i="26"/>
  <c r="X407" i="26" s="1"/>
  <c r="W406" i="26"/>
  <c r="X406" i="26" s="1"/>
  <c r="W405" i="26"/>
  <c r="W404" i="26"/>
  <c r="W403" i="26"/>
  <c r="W402" i="26"/>
  <c r="W401" i="26"/>
  <c r="W400" i="26"/>
  <c r="W399" i="26"/>
  <c r="AC399" i="26" s="1"/>
  <c r="W398" i="26"/>
  <c r="AC398" i="26" s="1"/>
  <c r="W397" i="26"/>
  <c r="AC397" i="26" s="1"/>
  <c r="W396" i="26"/>
  <c r="AC396" i="26" s="1"/>
  <c r="W395" i="26"/>
  <c r="X395" i="26" s="1"/>
  <c r="W394" i="26"/>
  <c r="W393" i="26"/>
  <c r="X393" i="26" s="1"/>
  <c r="W392" i="26"/>
  <c r="X392" i="26" s="1"/>
  <c r="W391" i="26"/>
  <c r="X391" i="26" s="1"/>
  <c r="W390" i="26"/>
  <c r="X390" i="26" s="1"/>
  <c r="W389" i="26"/>
  <c r="X389" i="26" s="1"/>
  <c r="W388" i="26"/>
  <c r="X388" i="26" s="1"/>
  <c r="W387" i="26"/>
  <c r="AC387" i="26" s="1"/>
  <c r="W386" i="26"/>
  <c r="X386" i="26" s="1"/>
  <c r="W385" i="26"/>
  <c r="X385" i="26" s="1"/>
  <c r="W384" i="26"/>
  <c r="X384" i="26" s="1"/>
  <c r="W383" i="26"/>
  <c r="AC383" i="26" s="1"/>
  <c r="W382" i="26"/>
  <c r="AC382" i="26" s="1"/>
  <c r="W381" i="26"/>
  <c r="W380" i="26"/>
  <c r="W379" i="26"/>
  <c r="W378" i="26"/>
  <c r="W377" i="26"/>
  <c r="W376" i="26"/>
  <c r="W375" i="26"/>
  <c r="X375" i="26" s="1"/>
  <c r="W374" i="26"/>
  <c r="X374" i="26" s="1"/>
  <c r="W373" i="26"/>
  <c r="X373" i="26" s="1"/>
  <c r="W372" i="26"/>
  <c r="W371" i="26"/>
  <c r="W370" i="26"/>
  <c r="W369" i="26"/>
  <c r="X369" i="26" s="1"/>
  <c r="W368" i="26"/>
  <c r="W367" i="26"/>
  <c r="X367" i="26" s="1"/>
  <c r="W366" i="26"/>
  <c r="AC366" i="26" s="1"/>
  <c r="W365" i="26"/>
  <c r="AC365" i="26" s="1"/>
  <c r="W364" i="26"/>
  <c r="AC364" i="26" s="1"/>
  <c r="W363" i="26"/>
  <c r="X363" i="26" s="1"/>
  <c r="W362" i="26"/>
  <c r="AC362" i="26" s="1"/>
  <c r="W361" i="26"/>
  <c r="AC361" i="26" s="1"/>
  <c r="W360" i="26"/>
  <c r="W359" i="26"/>
  <c r="W358" i="26"/>
  <c r="W357" i="26"/>
  <c r="W356" i="26"/>
  <c r="X356" i="26" s="1"/>
  <c r="W355" i="26"/>
  <c r="X355" i="26" s="1"/>
  <c r="W354" i="26"/>
  <c r="AC354" i="26" s="1"/>
  <c r="W353" i="26"/>
  <c r="X353" i="26" s="1"/>
  <c r="W352" i="26"/>
  <c r="X352" i="26" s="1"/>
  <c r="W351" i="26"/>
  <c r="X351" i="26" s="1"/>
  <c r="W350" i="26"/>
  <c r="W349" i="26"/>
  <c r="W348" i="26"/>
  <c r="W347" i="26"/>
  <c r="W346" i="26"/>
  <c r="W345" i="26"/>
  <c r="X345" i="26" s="1"/>
  <c r="W344" i="26"/>
  <c r="X344" i="26" s="1"/>
  <c r="W343" i="26"/>
  <c r="X343" i="26" s="1"/>
  <c r="W342" i="26"/>
  <c r="W341" i="26"/>
  <c r="AC341" i="26" s="1"/>
  <c r="W340" i="26"/>
  <c r="W339" i="26"/>
  <c r="W338" i="26"/>
  <c r="AC338" i="26" s="1"/>
  <c r="W337" i="26"/>
  <c r="AC337" i="26" s="1"/>
  <c r="W336" i="26"/>
  <c r="AC336" i="26" s="1"/>
  <c r="W335" i="26"/>
  <c r="X335" i="26" s="1"/>
  <c r="W334" i="26"/>
  <c r="W333" i="26"/>
  <c r="W332" i="26"/>
  <c r="AC332" i="26" s="1"/>
  <c r="W331" i="26"/>
  <c r="AC331" i="26" s="1"/>
  <c r="W330" i="26"/>
  <c r="X330" i="26" s="1"/>
  <c r="W329" i="26"/>
  <c r="W328" i="26"/>
  <c r="X328" i="26" s="1"/>
  <c r="W327" i="26"/>
  <c r="X327" i="26" s="1"/>
  <c r="W326" i="26"/>
  <c r="X326" i="26" s="1"/>
  <c r="W325" i="26"/>
  <c r="W324" i="26"/>
  <c r="AC324" i="26" s="1"/>
  <c r="W323" i="26"/>
  <c r="AC323" i="26" s="1"/>
  <c r="W322" i="26"/>
  <c r="AC322" i="26" s="1"/>
  <c r="W321" i="26"/>
  <c r="AC321" i="26" s="1"/>
  <c r="W320" i="26"/>
  <c r="AC320" i="26" s="1"/>
  <c r="W319" i="26"/>
  <c r="X319" i="26" s="1"/>
  <c r="W318" i="26"/>
  <c r="AC318" i="26" s="1"/>
  <c r="W317" i="26"/>
  <c r="AC317" i="26" s="1"/>
  <c r="W316" i="26"/>
  <c r="W315" i="26"/>
  <c r="W314" i="26"/>
  <c r="W313" i="26"/>
  <c r="X313" i="26" s="1"/>
  <c r="W312" i="26"/>
  <c r="X312" i="26" s="1"/>
  <c r="W311" i="26"/>
  <c r="X311" i="26" s="1"/>
  <c r="W310" i="26"/>
  <c r="X310" i="26" s="1"/>
  <c r="W309" i="26"/>
  <c r="X309" i="26" s="1"/>
  <c r="W308" i="26"/>
  <c r="W307" i="26"/>
  <c r="W306" i="26"/>
  <c r="W305" i="26"/>
  <c r="W304" i="26"/>
  <c r="AC304" i="26" s="1"/>
  <c r="W303" i="26"/>
  <c r="AC303" i="26" s="1"/>
  <c r="W302" i="26"/>
  <c r="AC302" i="26" s="1"/>
  <c r="W301" i="26"/>
  <c r="AC301" i="26" s="1"/>
  <c r="W300" i="26"/>
  <c r="AC300" i="26" s="1"/>
  <c r="W299" i="26"/>
  <c r="AC299" i="26" s="1"/>
  <c r="W298" i="26"/>
  <c r="AC298" i="26" s="1"/>
  <c r="W297" i="26"/>
  <c r="AC297" i="26" s="1"/>
  <c r="W296" i="26"/>
  <c r="X296" i="26" s="1"/>
  <c r="W295" i="26"/>
  <c r="X295" i="26" s="1"/>
  <c r="W294" i="26"/>
  <c r="X294" i="26" s="1"/>
  <c r="W293" i="26"/>
  <c r="W292" i="26"/>
  <c r="W291" i="26"/>
  <c r="X291" i="26" s="1"/>
  <c r="W290" i="26"/>
  <c r="W289" i="26"/>
  <c r="X289" i="26" s="1"/>
  <c r="W288" i="26"/>
  <c r="X288" i="26" s="1"/>
  <c r="W287" i="26"/>
  <c r="X287" i="26" s="1"/>
  <c r="W286" i="26"/>
  <c r="AC286" i="26" s="1"/>
  <c r="W285" i="26"/>
  <c r="AC285" i="26" s="1"/>
  <c r="W284" i="26"/>
  <c r="AC284" i="26" s="1"/>
  <c r="W283" i="26"/>
  <c r="X283" i="26" s="1"/>
  <c r="W282" i="26"/>
  <c r="W281" i="26"/>
  <c r="AC281" i="26" s="1"/>
  <c r="W280" i="26"/>
  <c r="W279" i="26"/>
  <c r="W278" i="26"/>
  <c r="X278" i="26" s="1"/>
  <c r="W277" i="26"/>
  <c r="AC277" i="26" s="1"/>
  <c r="W276" i="26"/>
  <c r="AC276" i="26" s="1"/>
  <c r="W275" i="26"/>
  <c r="AC275" i="26" s="1"/>
  <c r="W274" i="26"/>
  <c r="X274" i="26" s="1"/>
  <c r="W273" i="26"/>
  <c r="X273" i="26" s="1"/>
  <c r="W272" i="26"/>
  <c r="X272" i="26" s="1"/>
  <c r="W271" i="26"/>
  <c r="X271" i="26" s="1"/>
  <c r="W270" i="26"/>
  <c r="AC270" i="26" s="1"/>
  <c r="W269" i="26"/>
  <c r="W268" i="26"/>
  <c r="W267" i="26"/>
  <c r="W266" i="26"/>
  <c r="W265" i="26"/>
  <c r="AC265" i="26" s="1"/>
  <c r="W264" i="26"/>
  <c r="X264" i="26" s="1"/>
  <c r="W263" i="26"/>
  <c r="W262" i="26"/>
  <c r="W261" i="26"/>
  <c r="W260" i="26"/>
  <c r="W259" i="26"/>
  <c r="W258" i="26"/>
  <c r="W257" i="26"/>
  <c r="AC257" i="26" s="1"/>
  <c r="W256" i="26"/>
  <c r="AC256" i="26" s="1"/>
  <c r="W255" i="26"/>
  <c r="X255" i="26" s="1"/>
  <c r="W254" i="26"/>
  <c r="W253" i="26"/>
  <c r="W252" i="26"/>
  <c r="W251" i="26"/>
  <c r="X251" i="26" s="1"/>
  <c r="W250" i="26"/>
  <c r="X250" i="26" s="1"/>
  <c r="W249" i="26"/>
  <c r="X249" i="26" s="1"/>
  <c r="W248" i="26"/>
  <c r="X248" i="26" s="1"/>
  <c r="W247" i="26"/>
  <c r="X247" i="26" s="1"/>
  <c r="W246" i="26"/>
  <c r="X246" i="26" s="1"/>
  <c r="W245" i="26"/>
  <c r="W244" i="26"/>
  <c r="W243" i="26"/>
  <c r="AC243" i="26" s="1"/>
  <c r="W242" i="26"/>
  <c r="AC242" i="26" s="1"/>
  <c r="W241" i="26"/>
  <c r="AC241" i="26" s="1"/>
  <c r="W240" i="26"/>
  <c r="X240" i="26" s="1"/>
  <c r="W239" i="26"/>
  <c r="X239" i="26" s="1"/>
  <c r="W238" i="26"/>
  <c r="AC238" i="26" s="1"/>
  <c r="W237" i="26"/>
  <c r="AC237" i="26" s="1"/>
  <c r="W236" i="26"/>
  <c r="AC236" i="26" s="1"/>
  <c r="W235" i="26"/>
  <c r="X235" i="26" s="1"/>
  <c r="W234" i="26"/>
  <c r="X234" i="26" s="1"/>
  <c r="W233" i="26"/>
  <c r="X233" i="26" s="1"/>
  <c r="W232" i="26"/>
  <c r="X232" i="26" s="1"/>
  <c r="W231" i="26"/>
  <c r="X231" i="26" s="1"/>
  <c r="W230" i="26"/>
  <c r="X230" i="26" s="1"/>
  <c r="W229" i="26"/>
  <c r="W228" i="26"/>
  <c r="W227" i="26"/>
  <c r="W226" i="26"/>
  <c r="W225" i="26"/>
  <c r="W224" i="26"/>
  <c r="AC224" i="26" s="1"/>
  <c r="W223" i="26"/>
  <c r="AC223" i="26" s="1"/>
  <c r="W222" i="26"/>
  <c r="AC222" i="26" s="1"/>
  <c r="W221" i="26"/>
  <c r="AC221" i="26" s="1"/>
  <c r="W220" i="26"/>
  <c r="AC220" i="26" s="1"/>
  <c r="W219" i="26"/>
  <c r="W218" i="26"/>
  <c r="W217" i="26"/>
  <c r="X217" i="26" s="1"/>
  <c r="W216" i="26"/>
  <c r="X216" i="26" s="1"/>
  <c r="W215" i="26"/>
  <c r="X215" i="26" s="1"/>
  <c r="W214" i="26"/>
  <c r="X214" i="26" s="1"/>
  <c r="W213" i="26"/>
  <c r="W212" i="26"/>
  <c r="W211" i="26"/>
  <c r="W210" i="26"/>
  <c r="W209" i="26"/>
  <c r="W208" i="26"/>
  <c r="W207" i="26"/>
  <c r="X207" i="26" s="1"/>
  <c r="W206" i="26"/>
  <c r="AC206" i="26" s="1"/>
  <c r="W205" i="26"/>
  <c r="AC205" i="26" s="1"/>
  <c r="W204" i="26"/>
  <c r="W203" i="26"/>
  <c r="W202" i="26"/>
  <c r="W201" i="26"/>
  <c r="AC201" i="26" s="1"/>
  <c r="W200" i="26"/>
  <c r="W199" i="26"/>
  <c r="X199" i="26" s="1"/>
  <c r="W198" i="26"/>
  <c r="X198" i="26" s="1"/>
  <c r="W197" i="26"/>
  <c r="X197" i="26" s="1"/>
  <c r="W196" i="26"/>
  <c r="W195" i="26"/>
  <c r="X195" i="26" s="1"/>
  <c r="W194" i="26"/>
  <c r="X194" i="26" s="1"/>
  <c r="W193" i="26"/>
  <c r="X193" i="26" s="1"/>
  <c r="W192" i="26"/>
  <c r="X192" i="26" s="1"/>
  <c r="W191" i="26"/>
  <c r="AC191" i="26" s="1"/>
  <c r="W190" i="26"/>
  <c r="AC190" i="26" s="1"/>
  <c r="W189" i="26"/>
  <c r="AC189" i="26" s="1"/>
  <c r="W188" i="26"/>
  <c r="W187" i="26"/>
  <c r="X187" i="26" s="1"/>
  <c r="W186" i="26"/>
  <c r="X186" i="26" s="1"/>
  <c r="W185" i="26"/>
  <c r="AC185" i="26" s="1"/>
  <c r="W184" i="26"/>
  <c r="W183" i="26"/>
  <c r="W182" i="26"/>
  <c r="W178" i="26"/>
  <c r="AC178" i="26" s="1"/>
  <c r="W177" i="26"/>
  <c r="W176" i="26"/>
  <c r="X176" i="26" s="1"/>
  <c r="W175" i="26"/>
  <c r="X175" i="26" s="1"/>
  <c r="W174" i="26"/>
  <c r="W173" i="26"/>
  <c r="W172" i="26"/>
  <c r="AC172" i="26" s="1"/>
  <c r="W171" i="26"/>
  <c r="AC171" i="26" s="1"/>
  <c r="W170" i="26"/>
  <c r="AC170" i="26" s="1"/>
  <c r="W169" i="26"/>
  <c r="W168" i="26"/>
  <c r="X168" i="26" s="1"/>
  <c r="W167" i="26"/>
  <c r="X167" i="26" s="1"/>
  <c r="W166" i="26"/>
  <c r="X166" i="26" s="1"/>
  <c r="W165" i="26"/>
  <c r="W164" i="26"/>
  <c r="AC164" i="26" s="1"/>
  <c r="W163" i="26"/>
  <c r="AC163" i="26" s="1"/>
  <c r="W162" i="26"/>
  <c r="AC162" i="26" s="1"/>
  <c r="W161" i="26"/>
  <c r="X161" i="26" s="1"/>
  <c r="W160" i="26"/>
  <c r="X160" i="26" s="1"/>
  <c r="W159" i="26"/>
  <c r="W158" i="26"/>
  <c r="AC158" i="26" s="1"/>
  <c r="W157" i="26"/>
  <c r="W156" i="26"/>
  <c r="AC156" i="26" s="1"/>
  <c r="W155" i="26"/>
  <c r="X155" i="26" s="1"/>
  <c r="W154" i="26"/>
  <c r="X154" i="26" s="1"/>
  <c r="W153" i="26"/>
  <c r="X153" i="26" s="1"/>
  <c r="W152" i="26"/>
  <c r="X152" i="26" s="1"/>
  <c r="W151" i="26"/>
  <c r="X151" i="26" s="1"/>
  <c r="W147" i="26"/>
  <c r="W146" i="26"/>
  <c r="AC146" i="26" s="1"/>
  <c r="W145" i="26"/>
  <c r="W144" i="26"/>
  <c r="W143" i="26"/>
  <c r="W142" i="26"/>
  <c r="AC142" i="26" s="1"/>
  <c r="W141" i="26"/>
  <c r="AC141" i="26" s="1"/>
  <c r="W140" i="26"/>
  <c r="W139" i="26"/>
  <c r="X139" i="26" s="1"/>
  <c r="W138" i="26"/>
  <c r="X138" i="26" s="1"/>
  <c r="W137" i="26"/>
  <c r="X137" i="26" s="1"/>
  <c r="W136" i="26"/>
  <c r="X136" i="26" s="1"/>
  <c r="W135" i="26"/>
  <c r="X135" i="26" s="1"/>
  <c r="W134" i="26"/>
  <c r="X134" i="26" s="1"/>
  <c r="W133" i="26"/>
  <c r="X133" i="26" s="1"/>
  <c r="W132" i="26"/>
  <c r="W131" i="26"/>
  <c r="W130" i="26"/>
  <c r="AC130" i="26" s="1"/>
  <c r="W129" i="26"/>
  <c r="AC129" i="26" s="1"/>
  <c r="W128" i="26"/>
  <c r="W127" i="26"/>
  <c r="AC127" i="26" s="1"/>
  <c r="W126" i="26"/>
  <c r="W125" i="26"/>
  <c r="AC125" i="26" s="1"/>
  <c r="W124" i="26"/>
  <c r="AC124" i="26" s="1"/>
  <c r="W123" i="26"/>
  <c r="AC123" i="26" s="1"/>
  <c r="W122" i="26"/>
  <c r="AC122" i="26" s="1"/>
  <c r="W121" i="26"/>
  <c r="AC121" i="26" s="1"/>
  <c r="W120" i="26"/>
  <c r="X120" i="26" s="1"/>
  <c r="W119" i="26"/>
  <c r="X119" i="26" s="1"/>
  <c r="W118" i="26"/>
  <c r="X118" i="26" s="1"/>
  <c r="W117" i="26"/>
  <c r="W116" i="26"/>
  <c r="X116" i="26" s="1"/>
  <c r="W115" i="26"/>
  <c r="X115" i="26" s="1"/>
  <c r="W114" i="26"/>
  <c r="X114" i="26" s="1"/>
  <c r="W113" i="26"/>
  <c r="X113" i="26" s="1"/>
  <c r="W112" i="26"/>
  <c r="X112" i="26" s="1"/>
  <c r="W103" i="26"/>
  <c r="W102" i="26"/>
  <c r="W101" i="26"/>
  <c r="W100" i="26"/>
  <c r="W99" i="26"/>
  <c r="AC99" i="26" s="1"/>
  <c r="W98" i="26"/>
  <c r="AC98" i="26" s="1"/>
  <c r="W97" i="26"/>
  <c r="W96" i="26"/>
  <c r="W95" i="26"/>
  <c r="X95" i="26" s="1"/>
  <c r="W94" i="26"/>
  <c r="W93" i="26"/>
  <c r="W92" i="26"/>
  <c r="W91" i="26"/>
  <c r="W90" i="26"/>
  <c r="W89" i="26"/>
  <c r="X89" i="26" s="1"/>
  <c r="W88" i="26"/>
  <c r="X88" i="26" s="1"/>
  <c r="W84" i="26"/>
  <c r="AC84" i="26" s="1"/>
  <c r="W83" i="26"/>
  <c r="X83" i="26" s="1"/>
  <c r="W82" i="26"/>
  <c r="X82" i="26" s="1"/>
  <c r="W81" i="26"/>
  <c r="W80" i="26"/>
  <c r="W79" i="26"/>
  <c r="W78" i="26"/>
  <c r="W77" i="26"/>
  <c r="W76" i="26"/>
  <c r="AC76" i="26" s="1"/>
  <c r="W75" i="26"/>
  <c r="AC75" i="26" s="1"/>
  <c r="W74" i="26"/>
  <c r="W73" i="26"/>
  <c r="AC73" i="26" s="1"/>
  <c r="W72" i="26"/>
  <c r="X72" i="26" s="1"/>
  <c r="W71" i="26"/>
  <c r="X71" i="26" s="1"/>
  <c r="W70" i="26"/>
  <c r="X70" i="26" s="1"/>
  <c r="W69" i="26"/>
  <c r="AC69" i="26" s="1"/>
  <c r="W65" i="26"/>
  <c r="W64" i="26"/>
  <c r="X64" i="26" s="1"/>
  <c r="W63" i="26"/>
  <c r="X63" i="26" s="1"/>
  <c r="W62" i="26"/>
  <c r="AC62" i="26" s="1"/>
  <c r="W61" i="26"/>
  <c r="AC61" i="26" s="1"/>
  <c r="W60" i="26"/>
  <c r="AC60" i="26" s="1"/>
  <c r="W59" i="26"/>
  <c r="W58" i="26"/>
  <c r="W57" i="26"/>
  <c r="X57" i="26" s="1"/>
  <c r="W56" i="26"/>
  <c r="X56" i="26" s="1"/>
  <c r="W55" i="26"/>
  <c r="X55" i="26" s="1"/>
  <c r="W54" i="26"/>
  <c r="X54" i="26" s="1"/>
  <c r="W53" i="26"/>
  <c r="W48" i="26"/>
  <c r="AC48" i="26" s="1"/>
  <c r="W47" i="26"/>
  <c r="AC47" i="26" s="1"/>
  <c r="W46" i="26"/>
  <c r="AC46" i="26" s="1"/>
  <c r="W45" i="26"/>
  <c r="AC45" i="26" s="1"/>
  <c r="W44" i="26"/>
  <c r="AC44" i="26" s="1"/>
  <c r="W43" i="26"/>
  <c r="X43" i="26" s="1"/>
  <c r="W42" i="26"/>
  <c r="W41" i="26"/>
  <c r="X41" i="26" s="1"/>
  <c r="W40" i="26"/>
  <c r="X40" i="26" s="1"/>
  <c r="W39" i="26"/>
  <c r="X39" i="26" s="1"/>
  <c r="W38" i="26"/>
  <c r="X38" i="26" s="1"/>
  <c r="W37" i="26"/>
  <c r="W36" i="26"/>
  <c r="X36" i="26" s="1"/>
  <c r="W35" i="26"/>
  <c r="W34" i="26"/>
  <c r="W33" i="26"/>
  <c r="X33" i="26" s="1"/>
  <c r="W24" i="26"/>
  <c r="W23" i="26"/>
  <c r="X23" i="26" s="1"/>
  <c r="W22" i="26"/>
  <c r="X22" i="26" s="1"/>
  <c r="E82" i="18"/>
  <c r="B82" i="18"/>
  <c r="B81" i="18"/>
  <c r="B80" i="18"/>
  <c r="B79" i="18"/>
  <c r="E78" i="18"/>
  <c r="B78" i="18"/>
  <c r="E77" i="18"/>
  <c r="B77" i="18"/>
  <c r="B76" i="18"/>
  <c r="B75" i="18"/>
  <c r="E74" i="18"/>
  <c r="B74" i="18"/>
  <c r="B73" i="18"/>
  <c r="B72" i="18"/>
  <c r="E70" i="18"/>
  <c r="D70" i="18"/>
  <c r="H68" i="18"/>
  <c r="B68" i="18"/>
  <c r="H67" i="18"/>
  <c r="B67" i="18"/>
  <c r="H66" i="18"/>
  <c r="E66" i="18"/>
  <c r="B66" i="18"/>
  <c r="H65" i="18"/>
  <c r="B65" i="18"/>
  <c r="H64" i="18"/>
  <c r="B64" i="18"/>
  <c r="H63" i="18"/>
  <c r="E63" i="18"/>
  <c r="D63" i="18"/>
  <c r="B63" i="18"/>
  <c r="H62" i="18"/>
  <c r="B62" i="18"/>
  <c r="H61" i="18"/>
  <c r="B61" i="18"/>
  <c r="H60" i="18"/>
  <c r="B60" i="18"/>
  <c r="H59" i="18"/>
  <c r="B59" i="18"/>
  <c r="H58" i="18"/>
  <c r="B58" i="18"/>
  <c r="H57" i="18"/>
  <c r="B57" i="18"/>
  <c r="H56" i="18"/>
  <c r="B56" i="18"/>
  <c r="H55" i="18"/>
  <c r="F51" i="18"/>
  <c r="J48" i="18" s="1"/>
  <c r="E51" i="18"/>
  <c r="E87" i="18" s="1"/>
  <c r="D51" i="18"/>
  <c r="D82" i="18" s="1"/>
  <c r="C51" i="18"/>
  <c r="C70" i="18" s="1"/>
  <c r="H42" i="18"/>
  <c r="E42" i="18"/>
  <c r="D42" i="18"/>
  <c r="C42" i="18"/>
  <c r="B42" i="18"/>
  <c r="H41" i="18"/>
  <c r="E41" i="18"/>
  <c r="D41" i="18"/>
  <c r="C41" i="18"/>
  <c r="B41" i="18"/>
  <c r="H40" i="18"/>
  <c r="E40" i="18"/>
  <c r="D40" i="18"/>
  <c r="B40" i="18"/>
  <c r="H39" i="18"/>
  <c r="D39" i="18"/>
  <c r="D43" i="18" s="1"/>
  <c r="C39" i="18"/>
  <c r="C43" i="18" s="1"/>
  <c r="B39" i="18"/>
  <c r="H38" i="18"/>
  <c r="E38" i="18"/>
  <c r="D38" i="18"/>
  <c r="C38" i="18"/>
  <c r="B38" i="18"/>
  <c r="H37" i="18"/>
  <c r="E37" i="18"/>
  <c r="D37" i="18"/>
  <c r="C37" i="18"/>
  <c r="B37" i="18"/>
  <c r="H36" i="18"/>
  <c r="B36" i="18"/>
  <c r="H35" i="18"/>
  <c r="E35" i="18"/>
  <c r="D35" i="18"/>
  <c r="C35" i="18"/>
  <c r="B35" i="18"/>
  <c r="H34" i="18"/>
  <c r="E34" i="18"/>
  <c r="D34" i="18"/>
  <c r="C34" i="18"/>
  <c r="B34" i="18"/>
  <c r="H33" i="18"/>
  <c r="D33" i="18"/>
  <c r="B33" i="18"/>
  <c r="H32" i="18"/>
  <c r="E32" i="18"/>
  <c r="D32" i="18"/>
  <c r="C32" i="18"/>
  <c r="B32" i="18"/>
  <c r="H31" i="18"/>
  <c r="E31" i="18"/>
  <c r="D31" i="18"/>
  <c r="C31" i="18"/>
  <c r="C30" i="18"/>
  <c r="C29" i="18"/>
  <c r="F27" i="18"/>
  <c r="E27" i="18"/>
  <c r="E36" i="18" s="1"/>
  <c r="D27" i="18"/>
  <c r="D36" i="18" s="1"/>
  <c r="C27" i="18"/>
  <c r="C40" i="18" s="1"/>
  <c r="C26" i="18"/>
  <c r="C25" i="18"/>
  <c r="J24" i="18"/>
  <c r="C24" i="18"/>
  <c r="C23" i="18"/>
  <c r="C22" i="18"/>
  <c r="E21" i="18"/>
  <c r="D21" i="18"/>
  <c r="C21" i="18"/>
  <c r="H195" i="26"/>
  <c r="A195" i="26" s="1"/>
  <c r="B195" i="26" s="1"/>
  <c r="C195" i="26" s="1"/>
  <c r="H194" i="26"/>
  <c r="A194" i="26" s="1"/>
  <c r="B194" i="26" s="1"/>
  <c r="H193" i="26"/>
  <c r="A193" i="26" s="1"/>
  <c r="H192" i="26"/>
  <c r="A192" i="26" s="1"/>
  <c r="B192" i="26" s="1"/>
  <c r="H191" i="26"/>
  <c r="A191" i="26" s="1"/>
  <c r="B191" i="26" s="1"/>
  <c r="D191" i="26" s="1"/>
  <c r="H190" i="26"/>
  <c r="A190" i="26" s="1"/>
  <c r="B190" i="26" s="1"/>
  <c r="G190" i="26" s="1"/>
  <c r="H189" i="26"/>
  <c r="A189" i="26" s="1"/>
  <c r="N185" i="26"/>
  <c r="H185" i="26"/>
  <c r="A185" i="26" s="1"/>
  <c r="N184" i="26"/>
  <c r="H184" i="26"/>
  <c r="A184" i="26" s="1"/>
  <c r="B184" i="26" s="1"/>
  <c r="N183" i="26"/>
  <c r="H183" i="26"/>
  <c r="A183" i="26" s="1"/>
  <c r="B183" i="26" s="1"/>
  <c r="N182" i="26"/>
  <c r="H182" i="26"/>
  <c r="N181" i="26"/>
  <c r="H181" i="26"/>
  <c r="A181" i="26" s="1"/>
  <c r="N180" i="26"/>
  <c r="H180" i="26"/>
  <c r="A180" i="26" s="1"/>
  <c r="N179" i="26"/>
  <c r="L175" i="26"/>
  <c r="AE175" i="26" s="1"/>
  <c r="K175" i="26"/>
  <c r="K183" i="26" s="1"/>
  <c r="J175" i="26"/>
  <c r="J194" i="26" s="1"/>
  <c r="H164" i="26"/>
  <c r="A164" i="26" s="1"/>
  <c r="B164" i="26" s="1"/>
  <c r="H163" i="26"/>
  <c r="A163" i="26" s="1"/>
  <c r="B163" i="26" s="1"/>
  <c r="H162" i="26"/>
  <c r="A162" i="26" s="1"/>
  <c r="B162" i="26" s="1"/>
  <c r="H161" i="26"/>
  <c r="A161" i="26" s="1"/>
  <c r="B161" i="26" s="1"/>
  <c r="H160" i="26"/>
  <c r="A160" i="26" s="1"/>
  <c r="H159" i="26"/>
  <c r="A159" i="26" s="1"/>
  <c r="B159" i="26" s="1"/>
  <c r="H158" i="26"/>
  <c r="A158" i="26" s="1"/>
  <c r="N154" i="26"/>
  <c r="H154" i="26"/>
  <c r="A154" i="26" s="1"/>
  <c r="AM154" i="26" s="1"/>
  <c r="N153" i="26"/>
  <c r="H153" i="26"/>
  <c r="A153" i="26" s="1"/>
  <c r="B153" i="26" s="1"/>
  <c r="N152" i="26"/>
  <c r="H152" i="26"/>
  <c r="A152" i="26" s="1"/>
  <c r="B152" i="26" s="1"/>
  <c r="C152" i="26" s="1"/>
  <c r="N151" i="26"/>
  <c r="H151" i="26"/>
  <c r="A151" i="26" s="1"/>
  <c r="N150" i="26"/>
  <c r="H150" i="26"/>
  <c r="A150" i="26" s="1"/>
  <c r="N149" i="26"/>
  <c r="H149" i="26"/>
  <c r="A149" i="26" s="1"/>
  <c r="N148" i="26"/>
  <c r="L144" i="26"/>
  <c r="AE144" i="26" s="1"/>
  <c r="K144" i="26"/>
  <c r="K167" i="26" s="1"/>
  <c r="J144" i="26"/>
  <c r="H131" i="26"/>
  <c r="A131" i="26" s="1"/>
  <c r="H130" i="26"/>
  <c r="A130" i="26" s="1"/>
  <c r="H129" i="26"/>
  <c r="A129" i="26" s="1"/>
  <c r="B129" i="26" s="1"/>
  <c r="H128" i="26"/>
  <c r="A128" i="26" s="1"/>
  <c r="H127" i="26"/>
  <c r="A127" i="26" s="1"/>
  <c r="AM127" i="26" s="1"/>
  <c r="H126" i="26"/>
  <c r="A126" i="26" s="1"/>
  <c r="B126" i="26" s="1"/>
  <c r="F126" i="26" s="1"/>
  <c r="H125" i="26"/>
  <c r="A125" i="26" s="1"/>
  <c r="H124" i="26"/>
  <c r="A124" i="26" s="1"/>
  <c r="B124" i="26" s="1"/>
  <c r="G124" i="26" s="1"/>
  <c r="H123" i="26"/>
  <c r="A123" i="26" s="1"/>
  <c r="B123" i="26" s="1"/>
  <c r="H122" i="26"/>
  <c r="A122" i="26" s="1"/>
  <c r="H121" i="26"/>
  <c r="A121" i="26" s="1"/>
  <c r="N117" i="26"/>
  <c r="H117" i="26"/>
  <c r="A117" i="26" s="1"/>
  <c r="AM117" i="26" s="1"/>
  <c r="N116" i="26"/>
  <c r="H116" i="26"/>
  <c r="A116" i="26" s="1"/>
  <c r="B116" i="26" s="1"/>
  <c r="N115" i="26"/>
  <c r="H115" i="26"/>
  <c r="A115" i="26" s="1"/>
  <c r="N114" i="26"/>
  <c r="H114" i="26"/>
  <c r="A114" i="26" s="1"/>
  <c r="B114" i="26" s="1"/>
  <c r="G114" i="26" s="1"/>
  <c r="N113" i="26"/>
  <c r="H113" i="26"/>
  <c r="A113" i="26" s="1"/>
  <c r="B113" i="26" s="1"/>
  <c r="F113" i="26" s="1"/>
  <c r="N112" i="26"/>
  <c r="H112" i="26"/>
  <c r="A112" i="26" s="1"/>
  <c r="B112" i="26" s="1"/>
  <c r="G112" i="26" s="1"/>
  <c r="N111" i="26"/>
  <c r="H111" i="26"/>
  <c r="A111" i="26" s="1"/>
  <c r="N110" i="26"/>
  <c r="H110" i="26"/>
  <c r="A110" i="26" s="1"/>
  <c r="N109" i="26"/>
  <c r="H109" i="26"/>
  <c r="A109" i="26" s="1"/>
  <c r="N108" i="26"/>
  <c r="H108" i="26"/>
  <c r="A108" i="26" s="1"/>
  <c r="AM108" i="26" s="1"/>
  <c r="N107" i="26"/>
  <c r="H107" i="26"/>
  <c r="A107" i="26" s="1"/>
  <c r="AM107" i="26" s="1"/>
  <c r="N106" i="26"/>
  <c r="H106" i="26"/>
  <c r="A106" i="26" s="1"/>
  <c r="N105" i="26"/>
  <c r="H105" i="26"/>
  <c r="A105" i="26" s="1"/>
  <c r="AM105" i="26" s="1"/>
  <c r="N104" i="26"/>
  <c r="L100" i="26"/>
  <c r="I100" i="26" s="1"/>
  <c r="I116" i="26" s="1"/>
  <c r="K100" i="26"/>
  <c r="K124" i="26" s="1"/>
  <c r="J100" i="26"/>
  <c r="J124" i="26" s="1"/>
  <c r="N91" i="26"/>
  <c r="H91" i="26"/>
  <c r="A91" i="26" s="1"/>
  <c r="B91" i="26" s="1"/>
  <c r="N90" i="26"/>
  <c r="H90" i="26"/>
  <c r="A90" i="26" s="1"/>
  <c r="B90" i="26" s="1"/>
  <c r="N89" i="26"/>
  <c r="H89" i="26"/>
  <c r="A89" i="26" s="1"/>
  <c r="B89" i="26" s="1"/>
  <c r="N88" i="26"/>
  <c r="H88" i="26"/>
  <c r="A88" i="26" s="1"/>
  <c r="AM88" i="26" s="1"/>
  <c r="N87" i="26"/>
  <c r="H87" i="26"/>
  <c r="A87" i="26" s="1"/>
  <c r="N86" i="26"/>
  <c r="H86" i="26"/>
  <c r="A86" i="26" s="1"/>
  <c r="N85" i="26"/>
  <c r="L81" i="26"/>
  <c r="K81" i="26"/>
  <c r="K88" i="26" s="1"/>
  <c r="K92" i="26" s="1"/>
  <c r="J81" i="26"/>
  <c r="J88" i="26" s="1"/>
  <c r="J92" i="26" s="1"/>
  <c r="N72" i="26"/>
  <c r="N71" i="26"/>
  <c r="H71" i="26"/>
  <c r="A71" i="26" s="1"/>
  <c r="N70" i="26"/>
  <c r="H70" i="26"/>
  <c r="A70" i="26" s="1"/>
  <c r="N69" i="26"/>
  <c r="H69" i="26"/>
  <c r="A69" i="26" s="1"/>
  <c r="B69" i="26" s="1"/>
  <c r="F69" i="26" s="1"/>
  <c r="N68" i="26"/>
  <c r="H68" i="26"/>
  <c r="A68" i="26" s="1"/>
  <c r="N67" i="26"/>
  <c r="H67" i="26"/>
  <c r="A67" i="26" s="1"/>
  <c r="N66" i="26"/>
  <c r="L62" i="26"/>
  <c r="K62" i="26"/>
  <c r="K66" i="26" s="1"/>
  <c r="J62" i="26"/>
  <c r="J66" i="26" s="1"/>
  <c r="N53" i="26"/>
  <c r="H53" i="26"/>
  <c r="A53" i="26" s="1"/>
  <c r="N52" i="26"/>
  <c r="H52" i="26"/>
  <c r="A52" i="26" s="1"/>
  <c r="N51" i="26"/>
  <c r="H51" i="26"/>
  <c r="A51" i="26" s="1"/>
  <c r="N50" i="26"/>
  <c r="H50" i="26"/>
  <c r="A50" i="26" s="1"/>
  <c r="N49" i="26"/>
  <c r="L45" i="26"/>
  <c r="AE45" i="26" s="1"/>
  <c r="K45" i="26"/>
  <c r="K51" i="26" s="1"/>
  <c r="J45" i="26"/>
  <c r="J51" i="26" s="1"/>
  <c r="N36" i="26"/>
  <c r="H36" i="26"/>
  <c r="A36" i="26" s="1"/>
  <c r="AM36" i="26" s="1"/>
  <c r="N35" i="26"/>
  <c r="H35" i="26"/>
  <c r="A35" i="26" s="1"/>
  <c r="N34" i="26"/>
  <c r="H34" i="26"/>
  <c r="A34" i="26" s="1"/>
  <c r="B34" i="26" s="1"/>
  <c r="N33" i="26"/>
  <c r="H33" i="26"/>
  <c r="A33" i="26" s="1"/>
  <c r="B33" i="26" s="1"/>
  <c r="N32" i="26"/>
  <c r="H32" i="26"/>
  <c r="A32" i="26" s="1"/>
  <c r="N31" i="26"/>
  <c r="H31" i="26"/>
  <c r="A31" i="26" s="1"/>
  <c r="N30" i="26"/>
  <c r="H30" i="26"/>
  <c r="A30" i="26" s="1"/>
  <c r="N29" i="26"/>
  <c r="H29" i="26"/>
  <c r="A29" i="26" s="1"/>
  <c r="N28" i="26"/>
  <c r="H28" i="26"/>
  <c r="A28" i="26" s="1"/>
  <c r="AM28" i="26" s="1"/>
  <c r="N27" i="26"/>
  <c r="H27" i="26"/>
  <c r="A27" i="26" s="1"/>
  <c r="N26" i="26"/>
  <c r="H26" i="26"/>
  <c r="A26" i="26" s="1"/>
  <c r="N25" i="26"/>
  <c r="L21" i="26"/>
  <c r="K21" i="26"/>
  <c r="K34" i="26" s="1"/>
  <c r="J21" i="26"/>
  <c r="J30" i="26" s="1"/>
  <c r="AZ702" i="26"/>
  <c r="AX702" i="26"/>
  <c r="AH4" i="26" s="1"/>
  <c r="AM701" i="26"/>
  <c r="AA700" i="26"/>
  <c r="Z700" i="26"/>
  <c r="T700" i="26"/>
  <c r="AH700" i="26" s="1"/>
  <c r="A700" i="26"/>
  <c r="B700" i="26" s="1"/>
  <c r="AA699" i="26"/>
  <c r="Z699" i="26"/>
  <c r="T699" i="26"/>
  <c r="AH699" i="26" s="1"/>
  <c r="A699" i="26"/>
  <c r="B699" i="26" s="1"/>
  <c r="AA698" i="26"/>
  <c r="Z698" i="26"/>
  <c r="T698" i="26"/>
  <c r="A698" i="26"/>
  <c r="B698" i="26" s="1"/>
  <c r="AA697" i="26"/>
  <c r="Z697" i="26"/>
  <c r="T697" i="26"/>
  <c r="AH697" i="26" s="1"/>
  <c r="A697" i="26"/>
  <c r="AA696" i="26"/>
  <c r="Z696" i="26"/>
  <c r="T696" i="26"/>
  <c r="A696" i="26"/>
  <c r="B696" i="26" s="1"/>
  <c r="AA695" i="26"/>
  <c r="Z695" i="26"/>
  <c r="T695" i="26"/>
  <c r="A695" i="26"/>
  <c r="AM695" i="26" s="1"/>
  <c r="AA694" i="26"/>
  <c r="Z694" i="26"/>
  <c r="T694" i="26"/>
  <c r="AH694" i="26" s="1"/>
  <c r="A694" i="26"/>
  <c r="B694" i="26" s="1"/>
  <c r="AA693" i="26"/>
  <c r="Z693" i="26"/>
  <c r="T693" i="26"/>
  <c r="AH693" i="26" s="1"/>
  <c r="A693" i="26"/>
  <c r="B693" i="26" s="1"/>
  <c r="AA692" i="26"/>
  <c r="Z692" i="26"/>
  <c r="T692" i="26"/>
  <c r="A692" i="26"/>
  <c r="B692" i="26" s="1"/>
  <c r="AA691" i="26"/>
  <c r="Z691" i="26"/>
  <c r="T691" i="26"/>
  <c r="AH691" i="26" s="1"/>
  <c r="A691" i="26"/>
  <c r="B691" i="26" s="1"/>
  <c r="AA690" i="26"/>
  <c r="Z690" i="26"/>
  <c r="T690" i="26"/>
  <c r="AH690" i="26" s="1"/>
  <c r="A690" i="26"/>
  <c r="B690" i="26" s="1"/>
  <c r="G690" i="26" s="1"/>
  <c r="AA689" i="26"/>
  <c r="Z689" i="26"/>
  <c r="T689" i="26"/>
  <c r="A689" i="26"/>
  <c r="B689" i="26" s="1"/>
  <c r="AA688" i="26"/>
  <c r="Z688" i="26"/>
  <c r="T688" i="26"/>
  <c r="AH688" i="26" s="1"/>
  <c r="A688" i="26"/>
  <c r="B688" i="26" s="1"/>
  <c r="AA687" i="26"/>
  <c r="Z687" i="26"/>
  <c r="T687" i="26"/>
  <c r="AH687" i="26" s="1"/>
  <c r="A687" i="26"/>
  <c r="B687" i="26" s="1"/>
  <c r="AA686" i="26"/>
  <c r="Z686" i="26"/>
  <c r="T686" i="26"/>
  <c r="AH686" i="26" s="1"/>
  <c r="A686" i="26"/>
  <c r="B686" i="26" s="1"/>
  <c r="G686" i="26" s="1"/>
  <c r="AA685" i="26"/>
  <c r="Z685" i="26"/>
  <c r="T685" i="26"/>
  <c r="AH685" i="26" s="1"/>
  <c r="A685" i="26"/>
  <c r="B685" i="26" s="1"/>
  <c r="E685" i="26" s="1"/>
  <c r="AA684" i="26"/>
  <c r="Z684" i="26"/>
  <c r="T684" i="26"/>
  <c r="AH684" i="26" s="1"/>
  <c r="A684" i="26"/>
  <c r="B684" i="26" s="1"/>
  <c r="D684" i="26" s="1"/>
  <c r="AA683" i="26"/>
  <c r="Z683" i="26"/>
  <c r="T683" i="26"/>
  <c r="AH683" i="26" s="1"/>
  <c r="A683" i="26"/>
  <c r="AM683" i="26" s="1"/>
  <c r="AA682" i="26"/>
  <c r="Z682" i="26"/>
  <c r="T682" i="26"/>
  <c r="AH682" i="26" s="1"/>
  <c r="A682" i="26"/>
  <c r="AA681" i="26"/>
  <c r="Z681" i="26"/>
  <c r="T681" i="26"/>
  <c r="A681" i="26"/>
  <c r="B681" i="26" s="1"/>
  <c r="AA680" i="26"/>
  <c r="Z680" i="26"/>
  <c r="T680" i="26"/>
  <c r="AH680" i="26" s="1"/>
  <c r="A680" i="26"/>
  <c r="AM680" i="26" s="1"/>
  <c r="AA679" i="26"/>
  <c r="Z679" i="26"/>
  <c r="T679" i="26"/>
  <c r="AH679" i="26" s="1"/>
  <c r="A679" i="26"/>
  <c r="B679" i="26" s="1"/>
  <c r="AA678" i="26"/>
  <c r="Z678" i="26"/>
  <c r="T678" i="26"/>
  <c r="AH678" i="26" s="1"/>
  <c r="A678" i="26"/>
  <c r="B678" i="26" s="1"/>
  <c r="AA677" i="26"/>
  <c r="Z677" i="26"/>
  <c r="T677" i="26"/>
  <c r="AH677" i="26" s="1"/>
  <c r="A677" i="26"/>
  <c r="B677" i="26" s="1"/>
  <c r="AA676" i="26"/>
  <c r="Z676" i="26"/>
  <c r="T676" i="26"/>
  <c r="AG676" i="26" s="1"/>
  <c r="A676" i="26"/>
  <c r="B676" i="26" s="1"/>
  <c r="C676" i="26" s="1"/>
  <c r="AA675" i="26"/>
  <c r="Z675" i="26"/>
  <c r="T675" i="26"/>
  <c r="A675" i="26"/>
  <c r="B675" i="26" s="1"/>
  <c r="AA674" i="26"/>
  <c r="Z674" i="26"/>
  <c r="T674" i="26"/>
  <c r="AH674" i="26" s="1"/>
  <c r="A674" i="26"/>
  <c r="B674" i="26" s="1"/>
  <c r="C674" i="26" s="1"/>
  <c r="AA673" i="26"/>
  <c r="Z673" i="26"/>
  <c r="T673" i="26"/>
  <c r="A673" i="26"/>
  <c r="B673" i="26" s="1"/>
  <c r="C673" i="26" s="1"/>
  <c r="AA672" i="26"/>
  <c r="Z672" i="26"/>
  <c r="T672" i="26"/>
  <c r="AH672" i="26" s="1"/>
  <c r="A672" i="26"/>
  <c r="B672" i="26" s="1"/>
  <c r="G672" i="26" s="1"/>
  <c r="AA671" i="26"/>
  <c r="Z671" i="26"/>
  <c r="T671" i="26"/>
  <c r="AH671" i="26" s="1"/>
  <c r="A671" i="26"/>
  <c r="B671" i="26" s="1"/>
  <c r="D671" i="26" s="1"/>
  <c r="AA670" i="26"/>
  <c r="Z670" i="26"/>
  <c r="T670" i="26"/>
  <c r="AH670" i="26" s="1"/>
  <c r="A670" i="26"/>
  <c r="B670" i="26" s="1"/>
  <c r="AA669" i="26"/>
  <c r="Z669" i="26"/>
  <c r="T669" i="26"/>
  <c r="AH669" i="26" s="1"/>
  <c r="A669" i="26"/>
  <c r="B669" i="26" s="1"/>
  <c r="AA668" i="26"/>
  <c r="Z668" i="26"/>
  <c r="T668" i="26"/>
  <c r="AH668" i="26" s="1"/>
  <c r="A668" i="26"/>
  <c r="B668" i="26" s="1"/>
  <c r="AA667" i="26"/>
  <c r="Z667" i="26"/>
  <c r="T667" i="26"/>
  <c r="AH667" i="26" s="1"/>
  <c r="A667" i="26"/>
  <c r="B667" i="26" s="1"/>
  <c r="AA666" i="26"/>
  <c r="Z666" i="26"/>
  <c r="T666" i="26"/>
  <c r="AH666" i="26" s="1"/>
  <c r="A666" i="26"/>
  <c r="B666" i="26" s="1"/>
  <c r="AA665" i="26"/>
  <c r="Z665" i="26"/>
  <c r="T665" i="26"/>
  <c r="AH665" i="26" s="1"/>
  <c r="A665" i="26"/>
  <c r="B665" i="26" s="1"/>
  <c r="AA664" i="26"/>
  <c r="Z664" i="26"/>
  <c r="T664" i="26"/>
  <c r="A664" i="26"/>
  <c r="B664" i="26" s="1"/>
  <c r="AA663" i="26"/>
  <c r="Z663" i="26"/>
  <c r="T663" i="26"/>
  <c r="AH663" i="26" s="1"/>
  <c r="A663" i="26"/>
  <c r="AM663" i="26" s="1"/>
  <c r="AA662" i="26"/>
  <c r="Z662" i="26"/>
  <c r="T662" i="26"/>
  <c r="AH662" i="26" s="1"/>
  <c r="A662" i="26"/>
  <c r="AM662" i="26" s="1"/>
  <c r="AA661" i="26"/>
  <c r="Z661" i="26"/>
  <c r="T661" i="26"/>
  <c r="AH661" i="26" s="1"/>
  <c r="A661" i="26"/>
  <c r="AM661" i="26" s="1"/>
  <c r="AA660" i="26"/>
  <c r="Z660" i="26"/>
  <c r="T660" i="26"/>
  <c r="AH660" i="26" s="1"/>
  <c r="A660" i="26"/>
  <c r="B660" i="26" s="1"/>
  <c r="AA659" i="26"/>
  <c r="Z659" i="26"/>
  <c r="T659" i="26"/>
  <c r="AH659" i="26" s="1"/>
  <c r="A659" i="26"/>
  <c r="B659" i="26" s="1"/>
  <c r="G659" i="26" s="1"/>
  <c r="AA658" i="26"/>
  <c r="Z658" i="26"/>
  <c r="T658" i="26"/>
  <c r="A658" i="26"/>
  <c r="B658" i="26" s="1"/>
  <c r="C658" i="26" s="1"/>
  <c r="AA657" i="26"/>
  <c r="Z657" i="26"/>
  <c r="T657" i="26"/>
  <c r="AH657" i="26" s="1"/>
  <c r="A657" i="26"/>
  <c r="B657" i="26" s="1"/>
  <c r="E657" i="26" s="1"/>
  <c r="AA656" i="26"/>
  <c r="Z656" i="26"/>
  <c r="T656" i="26"/>
  <c r="A656" i="26"/>
  <c r="B656" i="26" s="1"/>
  <c r="AA655" i="26"/>
  <c r="Z655" i="26"/>
  <c r="T655" i="26"/>
  <c r="AH655" i="26" s="1"/>
  <c r="A655" i="26"/>
  <c r="B655" i="26" s="1"/>
  <c r="C655" i="26" s="1"/>
  <c r="AA654" i="26"/>
  <c r="Z654" i="26"/>
  <c r="T654" i="26"/>
  <c r="AH654" i="26" s="1"/>
  <c r="A654" i="26"/>
  <c r="AM654" i="26" s="1"/>
  <c r="AA653" i="26"/>
  <c r="Z653" i="26"/>
  <c r="T653" i="26"/>
  <c r="AH653" i="26" s="1"/>
  <c r="A653" i="26"/>
  <c r="AM653" i="26" s="1"/>
  <c r="AA652" i="26"/>
  <c r="Z652" i="26"/>
  <c r="T652" i="26"/>
  <c r="AH652" i="26" s="1"/>
  <c r="A652" i="26"/>
  <c r="AA651" i="26"/>
  <c r="Z651" i="26"/>
  <c r="T651" i="26"/>
  <c r="AH651" i="26" s="1"/>
  <c r="A651" i="26"/>
  <c r="AM651" i="26" s="1"/>
  <c r="AA650" i="26"/>
  <c r="Z650" i="26"/>
  <c r="T650" i="26"/>
  <c r="AH650" i="26" s="1"/>
  <c r="A650" i="26"/>
  <c r="B650" i="26" s="1"/>
  <c r="F650" i="26" s="1"/>
  <c r="AA649" i="26"/>
  <c r="Z649" i="26"/>
  <c r="T649" i="26"/>
  <c r="A649" i="26"/>
  <c r="B649" i="26" s="1"/>
  <c r="AA648" i="26"/>
  <c r="Z648" i="26"/>
  <c r="T648" i="26"/>
  <c r="AH648" i="26" s="1"/>
  <c r="A648" i="26"/>
  <c r="B648" i="26" s="1"/>
  <c r="AA647" i="26"/>
  <c r="Z647" i="26"/>
  <c r="T647" i="26"/>
  <c r="AH647" i="26" s="1"/>
  <c r="A647" i="26"/>
  <c r="B647" i="26" s="1"/>
  <c r="AA646" i="26"/>
  <c r="Z646" i="26"/>
  <c r="T646" i="26"/>
  <c r="A646" i="26"/>
  <c r="B646" i="26" s="1"/>
  <c r="AA645" i="26"/>
  <c r="Z645" i="26"/>
  <c r="T645" i="26"/>
  <c r="A645" i="26"/>
  <c r="B645" i="26" s="1"/>
  <c r="AA644" i="26"/>
  <c r="Z644" i="26"/>
  <c r="T644" i="26"/>
  <c r="AH644" i="26" s="1"/>
  <c r="A644" i="26"/>
  <c r="B644" i="26" s="1"/>
  <c r="D644" i="26" s="1"/>
  <c r="AA643" i="26"/>
  <c r="Z643" i="26"/>
  <c r="T643" i="26"/>
  <c r="A643" i="26"/>
  <c r="B643" i="26" s="1"/>
  <c r="G643" i="26" s="1"/>
  <c r="AA642" i="26"/>
  <c r="Z642" i="26"/>
  <c r="T642" i="26"/>
  <c r="AH642" i="26" s="1"/>
  <c r="A642" i="26"/>
  <c r="B642" i="26" s="1"/>
  <c r="AA641" i="26"/>
  <c r="Z641" i="26"/>
  <c r="T641" i="26"/>
  <c r="A641" i="26"/>
  <c r="B641" i="26" s="1"/>
  <c r="AA640" i="26"/>
  <c r="Z640" i="26"/>
  <c r="T640" i="26"/>
  <c r="AH640" i="26" s="1"/>
  <c r="A640" i="26"/>
  <c r="B640" i="26" s="1"/>
  <c r="F640" i="26" s="1"/>
  <c r="AA639" i="26"/>
  <c r="Z639" i="26"/>
  <c r="T639" i="26"/>
  <c r="AH639" i="26" s="1"/>
  <c r="A639" i="26"/>
  <c r="B639" i="26" s="1"/>
  <c r="AA638" i="26"/>
  <c r="Z638" i="26"/>
  <c r="T638" i="26"/>
  <c r="AH638" i="26" s="1"/>
  <c r="A638" i="26"/>
  <c r="AM638" i="26" s="1"/>
  <c r="AA637" i="26"/>
  <c r="Z637" i="26"/>
  <c r="T637" i="26"/>
  <c r="AH637" i="26" s="1"/>
  <c r="A637" i="26"/>
  <c r="B637" i="26" s="1"/>
  <c r="AA636" i="26"/>
  <c r="Z636" i="26"/>
  <c r="T636" i="26"/>
  <c r="A636" i="26"/>
  <c r="AM636" i="26" s="1"/>
  <c r="AA635" i="26"/>
  <c r="Z635" i="26"/>
  <c r="T635" i="26"/>
  <c r="AH635" i="26" s="1"/>
  <c r="A635" i="26"/>
  <c r="B635" i="26" s="1"/>
  <c r="C635" i="26" s="1"/>
  <c r="AA634" i="26"/>
  <c r="Z634" i="26"/>
  <c r="T634" i="26"/>
  <c r="A634" i="26"/>
  <c r="B634" i="26" s="1"/>
  <c r="AA633" i="26"/>
  <c r="Z633" i="26"/>
  <c r="T633" i="26"/>
  <c r="A633" i="26"/>
  <c r="B633" i="26" s="1"/>
  <c r="AA632" i="26"/>
  <c r="Z632" i="26"/>
  <c r="T632" i="26"/>
  <c r="AH632" i="26" s="1"/>
  <c r="A632" i="26"/>
  <c r="AM632" i="26" s="1"/>
  <c r="AA631" i="26"/>
  <c r="Z631" i="26"/>
  <c r="T631" i="26"/>
  <c r="A631" i="26"/>
  <c r="AM631" i="26" s="1"/>
  <c r="AA630" i="26"/>
  <c r="Z630" i="26"/>
  <c r="T630" i="26"/>
  <c r="AH630" i="26" s="1"/>
  <c r="A630" i="26"/>
  <c r="B630" i="26" s="1"/>
  <c r="AA629" i="26"/>
  <c r="Z629" i="26"/>
  <c r="T629" i="26"/>
  <c r="AH629" i="26" s="1"/>
  <c r="A629" i="26"/>
  <c r="AM629" i="26" s="1"/>
  <c r="AA628" i="26"/>
  <c r="Z628" i="26"/>
  <c r="T628" i="26"/>
  <c r="AH628" i="26" s="1"/>
  <c r="A628" i="26"/>
  <c r="AA627" i="26"/>
  <c r="Z627" i="26"/>
  <c r="T627" i="26"/>
  <c r="AH627" i="26" s="1"/>
  <c r="A627" i="26"/>
  <c r="B627" i="26" s="1"/>
  <c r="G627" i="26" s="1"/>
  <c r="AA626" i="26"/>
  <c r="Z626" i="26"/>
  <c r="T626" i="26"/>
  <c r="AH626" i="26" s="1"/>
  <c r="A626" i="26"/>
  <c r="B626" i="26" s="1"/>
  <c r="AA625" i="26"/>
  <c r="Z625" i="26"/>
  <c r="T625" i="26"/>
  <c r="AH625" i="26" s="1"/>
  <c r="A625" i="26"/>
  <c r="B625" i="26" s="1"/>
  <c r="F625" i="26" s="1"/>
  <c r="AA624" i="26"/>
  <c r="Z624" i="26"/>
  <c r="T624" i="26"/>
  <c r="AH624" i="26" s="1"/>
  <c r="A624" i="26"/>
  <c r="B624" i="26" s="1"/>
  <c r="AA623" i="26"/>
  <c r="Z623" i="26"/>
  <c r="T623" i="26"/>
  <c r="AH623" i="26" s="1"/>
  <c r="A623" i="26"/>
  <c r="AM623" i="26" s="1"/>
  <c r="AA622" i="26"/>
  <c r="Z622" i="26"/>
  <c r="T622" i="26"/>
  <c r="AH622" i="26" s="1"/>
  <c r="A622" i="26"/>
  <c r="AM622" i="26" s="1"/>
  <c r="AA621" i="26"/>
  <c r="Z621" i="26"/>
  <c r="T621" i="26"/>
  <c r="AH621" i="26" s="1"/>
  <c r="A621" i="26"/>
  <c r="AM621" i="26" s="1"/>
  <c r="AA620" i="26"/>
  <c r="Z620" i="26"/>
  <c r="T620" i="26"/>
  <c r="AH620" i="26" s="1"/>
  <c r="A620" i="26"/>
  <c r="AM620" i="26" s="1"/>
  <c r="AA619" i="26"/>
  <c r="Z619" i="26"/>
  <c r="T619" i="26"/>
  <c r="AH619" i="26" s="1"/>
  <c r="A619" i="26"/>
  <c r="B619" i="26" s="1"/>
  <c r="AA618" i="26"/>
  <c r="Z618" i="26"/>
  <c r="T618" i="26"/>
  <c r="AH618" i="26" s="1"/>
  <c r="A618" i="26"/>
  <c r="B618" i="26" s="1"/>
  <c r="D618" i="26" s="1"/>
  <c r="AA617" i="26"/>
  <c r="Z617" i="26"/>
  <c r="T617" i="26"/>
  <c r="AH617" i="26" s="1"/>
  <c r="A617" i="26"/>
  <c r="B617" i="26" s="1"/>
  <c r="C617" i="26" s="1"/>
  <c r="AA616" i="26"/>
  <c r="Z616" i="26"/>
  <c r="T616" i="26"/>
  <c r="AH616" i="26" s="1"/>
  <c r="A616" i="26"/>
  <c r="B616" i="26" s="1"/>
  <c r="F616" i="26" s="1"/>
  <c r="AA615" i="26"/>
  <c r="Z615" i="26"/>
  <c r="T615" i="26"/>
  <c r="A615" i="26"/>
  <c r="AA614" i="26"/>
  <c r="Z614" i="26"/>
  <c r="T614" i="26"/>
  <c r="AH614" i="26" s="1"/>
  <c r="A614" i="26"/>
  <c r="B614" i="26" s="1"/>
  <c r="AA613" i="26"/>
  <c r="Z613" i="26"/>
  <c r="T613" i="26"/>
  <c r="AH613" i="26" s="1"/>
  <c r="A613" i="26"/>
  <c r="AM613" i="26" s="1"/>
  <c r="AA612" i="26"/>
  <c r="Z612" i="26"/>
  <c r="T612" i="26"/>
  <c r="AH612" i="26" s="1"/>
  <c r="A612" i="26"/>
  <c r="B612" i="26" s="1"/>
  <c r="D612" i="26" s="1"/>
  <c r="AA611" i="26"/>
  <c r="Z611" i="26"/>
  <c r="T611" i="26"/>
  <c r="AH611" i="26" s="1"/>
  <c r="A611" i="26"/>
  <c r="B611" i="26" s="1"/>
  <c r="G611" i="26" s="1"/>
  <c r="AA610" i="26"/>
  <c r="Z610" i="26"/>
  <c r="T610" i="26"/>
  <c r="AH610" i="26" s="1"/>
  <c r="A610" i="26"/>
  <c r="AM610" i="26" s="1"/>
  <c r="AA609" i="26"/>
  <c r="Z609" i="26"/>
  <c r="T609" i="26"/>
  <c r="AH609" i="26" s="1"/>
  <c r="A609" i="26"/>
  <c r="B609" i="26" s="1"/>
  <c r="D609" i="26" s="1"/>
  <c r="AA608" i="26"/>
  <c r="Z608" i="26"/>
  <c r="T608" i="26"/>
  <c r="AH608" i="26" s="1"/>
  <c r="A608" i="26"/>
  <c r="B608" i="26" s="1"/>
  <c r="AA607" i="26"/>
  <c r="Z607" i="26"/>
  <c r="T607" i="26"/>
  <c r="AH607" i="26" s="1"/>
  <c r="A607" i="26"/>
  <c r="B607" i="26" s="1"/>
  <c r="C607" i="26" s="1"/>
  <c r="AA606" i="26"/>
  <c r="Z606" i="26"/>
  <c r="T606" i="26"/>
  <c r="AH606" i="26" s="1"/>
  <c r="A606" i="26"/>
  <c r="B606" i="26" s="1"/>
  <c r="AA605" i="26"/>
  <c r="Z605" i="26"/>
  <c r="T605" i="26"/>
  <c r="AH605" i="26" s="1"/>
  <c r="A605" i="26"/>
  <c r="B605" i="26" s="1"/>
  <c r="AA604" i="26"/>
  <c r="Z604" i="26"/>
  <c r="T604" i="26"/>
  <c r="AH604" i="26" s="1"/>
  <c r="A604" i="26"/>
  <c r="B604" i="26" s="1"/>
  <c r="AA603" i="26"/>
  <c r="Z603" i="26"/>
  <c r="T603" i="26"/>
  <c r="AH603" i="26" s="1"/>
  <c r="A603" i="26"/>
  <c r="B603" i="26" s="1"/>
  <c r="AA602" i="26"/>
  <c r="Z602" i="26"/>
  <c r="T602" i="26"/>
  <c r="AH602" i="26" s="1"/>
  <c r="A602" i="26"/>
  <c r="B602" i="26" s="1"/>
  <c r="C602" i="26" s="1"/>
  <c r="AA601" i="26"/>
  <c r="Z601" i="26"/>
  <c r="T601" i="26"/>
  <c r="AH601" i="26" s="1"/>
  <c r="A601" i="26"/>
  <c r="B601" i="26" s="1"/>
  <c r="AA600" i="26"/>
  <c r="Z600" i="26"/>
  <c r="T600" i="26"/>
  <c r="A600" i="26"/>
  <c r="AM600" i="26" s="1"/>
  <c r="AA599" i="26"/>
  <c r="Z599" i="26"/>
  <c r="T599" i="26"/>
  <c r="AH599" i="26" s="1"/>
  <c r="A599" i="26"/>
  <c r="B599" i="26" s="1"/>
  <c r="AA598" i="26"/>
  <c r="Z598" i="26"/>
  <c r="T598" i="26"/>
  <c r="AH598" i="26" s="1"/>
  <c r="A598" i="26"/>
  <c r="B598" i="26" s="1"/>
  <c r="AA597" i="26"/>
  <c r="Z597" i="26"/>
  <c r="T597" i="26"/>
  <c r="AH597" i="26" s="1"/>
  <c r="A597" i="26"/>
  <c r="AA596" i="26"/>
  <c r="Z596" i="26"/>
  <c r="T596" i="26"/>
  <c r="AH596" i="26" s="1"/>
  <c r="A596" i="26"/>
  <c r="B596" i="26" s="1"/>
  <c r="AA595" i="26"/>
  <c r="Z595" i="26"/>
  <c r="T595" i="26"/>
  <c r="AH595" i="26" s="1"/>
  <c r="A595" i="26"/>
  <c r="B595" i="26" s="1"/>
  <c r="AA594" i="26"/>
  <c r="Z594" i="26"/>
  <c r="T594" i="26"/>
  <c r="AH594" i="26" s="1"/>
  <c r="A594" i="26"/>
  <c r="AM594" i="26" s="1"/>
  <c r="AA593" i="26"/>
  <c r="Z593" i="26"/>
  <c r="T593" i="26"/>
  <c r="A593" i="26"/>
  <c r="AA592" i="26"/>
  <c r="Z592" i="26"/>
  <c r="T592" i="26"/>
  <c r="AH592" i="26" s="1"/>
  <c r="A592" i="26"/>
  <c r="B592" i="26" s="1"/>
  <c r="AA591" i="26"/>
  <c r="Z591" i="26"/>
  <c r="T591" i="26"/>
  <c r="AH591" i="26" s="1"/>
  <c r="A591" i="26"/>
  <c r="B591" i="26" s="1"/>
  <c r="C591" i="26" s="1"/>
  <c r="AA590" i="26"/>
  <c r="Z590" i="26"/>
  <c r="T590" i="26"/>
  <c r="AH590" i="26" s="1"/>
  <c r="A590" i="26"/>
  <c r="AM590" i="26" s="1"/>
  <c r="AA589" i="26"/>
  <c r="Z589" i="26"/>
  <c r="T589" i="26"/>
  <c r="AH589" i="26" s="1"/>
  <c r="A589" i="26"/>
  <c r="AM589" i="26" s="1"/>
  <c r="AA588" i="26"/>
  <c r="Z588" i="26"/>
  <c r="T588" i="26"/>
  <c r="AH588" i="26" s="1"/>
  <c r="A588" i="26"/>
  <c r="B588" i="26" s="1"/>
  <c r="AA587" i="26"/>
  <c r="Z587" i="26"/>
  <c r="T587" i="26"/>
  <c r="AH587" i="26" s="1"/>
  <c r="A587" i="26"/>
  <c r="B587" i="26" s="1"/>
  <c r="AA586" i="26"/>
  <c r="Z586" i="26"/>
  <c r="T586" i="26"/>
  <c r="A586" i="26"/>
  <c r="B586" i="26" s="1"/>
  <c r="AA585" i="26"/>
  <c r="Z585" i="26"/>
  <c r="T585" i="26"/>
  <c r="AH585" i="26" s="1"/>
  <c r="A585" i="26"/>
  <c r="B585" i="26" s="1"/>
  <c r="AA584" i="26"/>
  <c r="Z584" i="26"/>
  <c r="T584" i="26"/>
  <c r="AH584" i="26" s="1"/>
  <c r="A584" i="26"/>
  <c r="B584" i="26" s="1"/>
  <c r="F584" i="26" s="1"/>
  <c r="AA583" i="26"/>
  <c r="Z583" i="26"/>
  <c r="T583" i="26"/>
  <c r="AH583" i="26" s="1"/>
  <c r="A583" i="26"/>
  <c r="B583" i="26" s="1"/>
  <c r="G583" i="26" s="1"/>
  <c r="AA582" i="26"/>
  <c r="Z582" i="26"/>
  <c r="T582" i="26"/>
  <c r="AH582" i="26" s="1"/>
  <c r="A582" i="26"/>
  <c r="AM582" i="26" s="1"/>
  <c r="AA581" i="26"/>
  <c r="Z581" i="26"/>
  <c r="T581" i="26"/>
  <c r="AH581" i="26" s="1"/>
  <c r="A581" i="26"/>
  <c r="B581" i="26" s="1"/>
  <c r="AA580" i="26"/>
  <c r="Z580" i="26"/>
  <c r="T580" i="26"/>
  <c r="AH580" i="26" s="1"/>
  <c r="A580" i="26"/>
  <c r="AA579" i="26"/>
  <c r="Z579" i="26"/>
  <c r="T579" i="26"/>
  <c r="AH579" i="26" s="1"/>
  <c r="A579" i="26"/>
  <c r="B579" i="26" s="1"/>
  <c r="AA578" i="26"/>
  <c r="Z578" i="26"/>
  <c r="T578" i="26"/>
  <c r="A578" i="26"/>
  <c r="B578" i="26" s="1"/>
  <c r="AA577" i="26"/>
  <c r="Z577" i="26"/>
  <c r="T577" i="26"/>
  <c r="AH577" i="26" s="1"/>
  <c r="A577" i="26"/>
  <c r="AA576" i="26"/>
  <c r="Z576" i="26"/>
  <c r="T576" i="26"/>
  <c r="AH576" i="26" s="1"/>
  <c r="A576" i="26"/>
  <c r="AA575" i="26"/>
  <c r="Z575" i="26"/>
  <c r="T575" i="26"/>
  <c r="AH575" i="26" s="1"/>
  <c r="A575" i="26"/>
  <c r="B575" i="26" s="1"/>
  <c r="G575" i="26" s="1"/>
  <c r="AA574" i="26"/>
  <c r="Z574" i="26"/>
  <c r="T574" i="26"/>
  <c r="AH574" i="26" s="1"/>
  <c r="A574" i="26"/>
  <c r="B574" i="26" s="1"/>
  <c r="AA573" i="26"/>
  <c r="Z573" i="26"/>
  <c r="T573" i="26"/>
  <c r="AH573" i="26" s="1"/>
  <c r="A573" i="26"/>
  <c r="B573" i="26" s="1"/>
  <c r="AA572" i="26"/>
  <c r="Z572" i="26"/>
  <c r="T572" i="26"/>
  <c r="AH572" i="26" s="1"/>
  <c r="A572" i="26"/>
  <c r="B572" i="26" s="1"/>
  <c r="AA571" i="26"/>
  <c r="Z571" i="26"/>
  <c r="T571" i="26"/>
  <c r="AH571" i="26" s="1"/>
  <c r="A571" i="26"/>
  <c r="B571" i="26" s="1"/>
  <c r="AA570" i="26"/>
  <c r="Z570" i="26"/>
  <c r="T570" i="26"/>
  <c r="AH570" i="26" s="1"/>
  <c r="A570" i="26"/>
  <c r="AA569" i="26"/>
  <c r="Z569" i="26"/>
  <c r="T569" i="26"/>
  <c r="AH569" i="26" s="1"/>
  <c r="A569" i="26"/>
  <c r="B569" i="26" s="1"/>
  <c r="AA568" i="26"/>
  <c r="Z568" i="26"/>
  <c r="T568" i="26"/>
  <c r="AH568" i="26" s="1"/>
  <c r="A568" i="26"/>
  <c r="B568" i="26" s="1"/>
  <c r="AA567" i="26"/>
  <c r="Z567" i="26"/>
  <c r="T567" i="26"/>
  <c r="AH567" i="26" s="1"/>
  <c r="A567" i="26"/>
  <c r="B567" i="26" s="1"/>
  <c r="AA566" i="26"/>
  <c r="Z566" i="26"/>
  <c r="T566" i="26"/>
  <c r="AH566" i="26" s="1"/>
  <c r="A566" i="26"/>
  <c r="B566" i="26" s="1"/>
  <c r="AA565" i="26"/>
  <c r="Z565" i="26"/>
  <c r="T565" i="26"/>
  <c r="AG565" i="26" s="1"/>
  <c r="A565" i="26"/>
  <c r="B565" i="26" s="1"/>
  <c r="C565" i="26" s="1"/>
  <c r="AA564" i="26"/>
  <c r="Z564" i="26"/>
  <c r="T564" i="26"/>
  <c r="AH564" i="26" s="1"/>
  <c r="A564" i="26"/>
  <c r="B564" i="26" s="1"/>
  <c r="AA563" i="26"/>
  <c r="Z563" i="26"/>
  <c r="T563" i="26"/>
  <c r="A563" i="26"/>
  <c r="AA562" i="26"/>
  <c r="Z562" i="26"/>
  <c r="T562" i="26"/>
  <c r="AH562" i="26" s="1"/>
  <c r="A562" i="26"/>
  <c r="AA561" i="26"/>
  <c r="Z561" i="26"/>
  <c r="T561" i="26"/>
  <c r="A561" i="26"/>
  <c r="AA560" i="26"/>
  <c r="Z560" i="26"/>
  <c r="T560" i="26"/>
  <c r="AH560" i="26" s="1"/>
  <c r="A560" i="26"/>
  <c r="AA559" i="26"/>
  <c r="Z559" i="26"/>
  <c r="T559" i="26"/>
  <c r="A559" i="26"/>
  <c r="AM559" i="26" s="1"/>
  <c r="AA558" i="26"/>
  <c r="Z558" i="26"/>
  <c r="T558" i="26"/>
  <c r="AG558" i="26" s="1"/>
  <c r="A558" i="26"/>
  <c r="B558" i="26" s="1"/>
  <c r="AA557" i="26"/>
  <c r="Z557" i="26"/>
  <c r="T557" i="26"/>
  <c r="AH557" i="26" s="1"/>
  <c r="A557" i="26"/>
  <c r="B557" i="26" s="1"/>
  <c r="AA556" i="26"/>
  <c r="Z556" i="26"/>
  <c r="T556" i="26"/>
  <c r="AH556" i="26" s="1"/>
  <c r="A556" i="26"/>
  <c r="AM556" i="26" s="1"/>
  <c r="AA555" i="26"/>
  <c r="Z555" i="26"/>
  <c r="T555" i="26"/>
  <c r="AH555" i="26" s="1"/>
  <c r="A555" i="26"/>
  <c r="B555" i="26" s="1"/>
  <c r="G555" i="26" s="1"/>
  <c r="AA554" i="26"/>
  <c r="Z554" i="26"/>
  <c r="T554" i="26"/>
  <c r="A554" i="26"/>
  <c r="B554" i="26" s="1"/>
  <c r="AA553" i="26"/>
  <c r="Z553" i="26"/>
  <c r="T553" i="26"/>
  <c r="A553" i="26"/>
  <c r="B553" i="26" s="1"/>
  <c r="AA552" i="26"/>
  <c r="Z552" i="26"/>
  <c r="T552" i="26"/>
  <c r="AH552" i="26" s="1"/>
  <c r="A552" i="26"/>
  <c r="B552" i="26" s="1"/>
  <c r="AA551" i="26"/>
  <c r="Z551" i="26"/>
  <c r="T551" i="26"/>
  <c r="A551" i="26"/>
  <c r="AA550" i="26"/>
  <c r="Z550" i="26"/>
  <c r="T550" i="26"/>
  <c r="AH550" i="26" s="1"/>
  <c r="A550" i="26"/>
  <c r="B550" i="26" s="1"/>
  <c r="AA549" i="26"/>
  <c r="Z549" i="26"/>
  <c r="T549" i="26"/>
  <c r="AH549" i="26" s="1"/>
  <c r="A549" i="26"/>
  <c r="B549" i="26" s="1"/>
  <c r="AA548" i="26"/>
  <c r="Z548" i="26"/>
  <c r="T548" i="26"/>
  <c r="AH548" i="26" s="1"/>
  <c r="A548" i="26"/>
  <c r="B548" i="26" s="1"/>
  <c r="C548" i="26" s="1"/>
  <c r="AA547" i="26"/>
  <c r="Z547" i="26"/>
  <c r="T547" i="26"/>
  <c r="AH547" i="26" s="1"/>
  <c r="A547" i="26"/>
  <c r="B547" i="26" s="1"/>
  <c r="AA546" i="26"/>
  <c r="Z546" i="26"/>
  <c r="T546" i="26"/>
  <c r="AH546" i="26" s="1"/>
  <c r="A546" i="26"/>
  <c r="B546" i="26" s="1"/>
  <c r="G546" i="26" s="1"/>
  <c r="AA545" i="26"/>
  <c r="Z545" i="26"/>
  <c r="T545" i="26"/>
  <c r="A545" i="26"/>
  <c r="B545" i="26" s="1"/>
  <c r="AA544" i="26"/>
  <c r="Z544" i="26"/>
  <c r="T544" i="26"/>
  <c r="AH544" i="26" s="1"/>
  <c r="A544" i="26"/>
  <c r="AA543" i="26"/>
  <c r="Z543" i="26"/>
  <c r="T543" i="26"/>
  <c r="A543" i="26"/>
  <c r="B543" i="26" s="1"/>
  <c r="E543" i="26" s="1"/>
  <c r="AA542" i="26"/>
  <c r="Z542" i="26"/>
  <c r="T542" i="26"/>
  <c r="AH542" i="26" s="1"/>
  <c r="A542" i="26"/>
  <c r="AM542" i="26" s="1"/>
  <c r="AA541" i="26"/>
  <c r="Z541" i="26"/>
  <c r="T541" i="26"/>
  <c r="AG541" i="26" s="1"/>
  <c r="A541" i="26"/>
  <c r="B541" i="26" s="1"/>
  <c r="AA540" i="26"/>
  <c r="Z540" i="26"/>
  <c r="T540" i="26"/>
  <c r="AH540" i="26" s="1"/>
  <c r="A540" i="26"/>
  <c r="B540" i="26" s="1"/>
  <c r="AA539" i="26"/>
  <c r="Z539" i="26"/>
  <c r="T539" i="26"/>
  <c r="AH539" i="26" s="1"/>
  <c r="A539" i="26"/>
  <c r="B539" i="26" s="1"/>
  <c r="AA538" i="26"/>
  <c r="Z538" i="26"/>
  <c r="T538" i="26"/>
  <c r="A538" i="26"/>
  <c r="B538" i="26" s="1"/>
  <c r="AA537" i="26"/>
  <c r="Z537" i="26"/>
  <c r="T537" i="26"/>
  <c r="AH537" i="26" s="1"/>
  <c r="A537" i="26"/>
  <c r="B537" i="26" s="1"/>
  <c r="AA536" i="26"/>
  <c r="Z536" i="26"/>
  <c r="T536" i="26"/>
  <c r="AH536" i="26" s="1"/>
  <c r="A536" i="26"/>
  <c r="AM536" i="26" s="1"/>
  <c r="AA535" i="26"/>
  <c r="Z535" i="26"/>
  <c r="T535" i="26"/>
  <c r="AH535" i="26" s="1"/>
  <c r="A535" i="26"/>
  <c r="AM535" i="26" s="1"/>
  <c r="AA534" i="26"/>
  <c r="Z534" i="26"/>
  <c r="T534" i="26"/>
  <c r="AH534" i="26" s="1"/>
  <c r="A534" i="26"/>
  <c r="B534" i="26" s="1"/>
  <c r="AA533" i="26"/>
  <c r="Z533" i="26"/>
  <c r="T533" i="26"/>
  <c r="AG533" i="26" s="1"/>
  <c r="A533" i="26"/>
  <c r="B533" i="26" s="1"/>
  <c r="AA532" i="26"/>
  <c r="Z532" i="26"/>
  <c r="T532" i="26"/>
  <c r="A532" i="26"/>
  <c r="AA531" i="26"/>
  <c r="Z531" i="26"/>
  <c r="T531" i="26"/>
  <c r="AH531" i="26" s="1"/>
  <c r="A531" i="26"/>
  <c r="B531" i="26" s="1"/>
  <c r="AA530" i="26"/>
  <c r="Z530" i="26"/>
  <c r="T530" i="26"/>
  <c r="A530" i="26"/>
  <c r="B530" i="26" s="1"/>
  <c r="C530" i="26" s="1"/>
  <c r="AA529" i="26"/>
  <c r="Z529" i="26"/>
  <c r="T529" i="26"/>
  <c r="AH529" i="26" s="1"/>
  <c r="A529" i="26"/>
  <c r="B529" i="26" s="1"/>
  <c r="C529" i="26" s="1"/>
  <c r="AA528" i="26"/>
  <c r="Z528" i="26"/>
  <c r="T528" i="26"/>
  <c r="AH528" i="26" s="1"/>
  <c r="A528" i="26"/>
  <c r="B528" i="26" s="1"/>
  <c r="AA527" i="26"/>
  <c r="Z527" i="26"/>
  <c r="T527" i="26"/>
  <c r="AH527" i="26" s="1"/>
  <c r="A527" i="26"/>
  <c r="B527" i="26" s="1"/>
  <c r="E527" i="26" s="1"/>
  <c r="AA526" i="26"/>
  <c r="Z526" i="26"/>
  <c r="T526" i="26"/>
  <c r="AH526" i="26" s="1"/>
  <c r="A526" i="26"/>
  <c r="B526" i="26" s="1"/>
  <c r="D526" i="26" s="1"/>
  <c r="AA525" i="26"/>
  <c r="Z525" i="26"/>
  <c r="T525" i="26"/>
  <c r="AH525" i="26" s="1"/>
  <c r="A525" i="26"/>
  <c r="B525" i="26" s="1"/>
  <c r="AA524" i="26"/>
  <c r="Z524" i="26"/>
  <c r="T524" i="26"/>
  <c r="A524" i="26"/>
  <c r="AA523" i="26"/>
  <c r="Z523" i="26"/>
  <c r="T523" i="26"/>
  <c r="AH523" i="26" s="1"/>
  <c r="A523" i="26"/>
  <c r="B523" i="26" s="1"/>
  <c r="AA522" i="26"/>
  <c r="Z522" i="26"/>
  <c r="T522" i="26"/>
  <c r="AH522" i="26" s="1"/>
  <c r="A522" i="26"/>
  <c r="B522" i="26" s="1"/>
  <c r="AA521" i="26"/>
  <c r="Z521" i="26"/>
  <c r="T521" i="26"/>
  <c r="A521" i="26"/>
  <c r="AA520" i="26"/>
  <c r="Z520" i="26"/>
  <c r="T520" i="26"/>
  <c r="AH520" i="26" s="1"/>
  <c r="A520" i="26"/>
  <c r="AM520" i="26" s="1"/>
  <c r="AA519" i="26"/>
  <c r="Z519" i="26"/>
  <c r="T519" i="26"/>
  <c r="AH519" i="26" s="1"/>
  <c r="A519" i="26"/>
  <c r="B519" i="26" s="1"/>
  <c r="AA518" i="26"/>
  <c r="Z518" i="26"/>
  <c r="T518" i="26"/>
  <c r="AH518" i="26" s="1"/>
  <c r="A518" i="26"/>
  <c r="B518" i="26" s="1"/>
  <c r="AA517" i="26"/>
  <c r="Z517" i="26"/>
  <c r="T517" i="26"/>
  <c r="AH517" i="26" s="1"/>
  <c r="A517" i="26"/>
  <c r="B517" i="26" s="1"/>
  <c r="AA516" i="26"/>
  <c r="Z516" i="26"/>
  <c r="T516" i="26"/>
  <c r="AH516" i="26" s="1"/>
  <c r="A516" i="26"/>
  <c r="AA515" i="26"/>
  <c r="Z515" i="26"/>
  <c r="T515" i="26"/>
  <c r="A515" i="26"/>
  <c r="B515" i="26" s="1"/>
  <c r="C515" i="26" s="1"/>
  <c r="AA514" i="26"/>
  <c r="Z514" i="26"/>
  <c r="T514" i="26"/>
  <c r="AH514" i="26" s="1"/>
  <c r="A514" i="26"/>
  <c r="AA513" i="26"/>
  <c r="Z513" i="26"/>
  <c r="T513" i="26"/>
  <c r="AH513" i="26" s="1"/>
  <c r="A513" i="26"/>
  <c r="B513" i="26" s="1"/>
  <c r="AA512" i="26"/>
  <c r="Z512" i="26"/>
  <c r="T512" i="26"/>
  <c r="AH512" i="26" s="1"/>
  <c r="A512" i="26"/>
  <c r="B512" i="26" s="1"/>
  <c r="AA511" i="26"/>
  <c r="Z511" i="26"/>
  <c r="T511" i="26"/>
  <c r="A511" i="26"/>
  <c r="AM511" i="26" s="1"/>
  <c r="AA510" i="26"/>
  <c r="Z510" i="26"/>
  <c r="T510" i="26"/>
  <c r="A510" i="26"/>
  <c r="AM510" i="26" s="1"/>
  <c r="AA509" i="26"/>
  <c r="Z509" i="26"/>
  <c r="T509" i="26"/>
  <c r="A509" i="26"/>
  <c r="B509" i="26" s="1"/>
  <c r="AA508" i="26"/>
  <c r="Z508" i="26"/>
  <c r="T508" i="26"/>
  <c r="AH508" i="26" s="1"/>
  <c r="A508" i="26"/>
  <c r="B508" i="26" s="1"/>
  <c r="AA507" i="26"/>
  <c r="Z507" i="26"/>
  <c r="T507" i="26"/>
  <c r="AH507" i="26" s="1"/>
  <c r="A507" i="26"/>
  <c r="AM507" i="26" s="1"/>
  <c r="AA506" i="26"/>
  <c r="Z506" i="26"/>
  <c r="T506" i="26"/>
  <c r="A506" i="26"/>
  <c r="AA505" i="26"/>
  <c r="Z505" i="26"/>
  <c r="T505" i="26"/>
  <c r="AH505" i="26" s="1"/>
  <c r="A505" i="26"/>
  <c r="B505" i="26" s="1"/>
  <c r="AA504" i="26"/>
  <c r="Z504" i="26"/>
  <c r="T504" i="26"/>
  <c r="AH504" i="26" s="1"/>
  <c r="A504" i="26"/>
  <c r="B504" i="26" s="1"/>
  <c r="E504" i="26" s="1"/>
  <c r="AA503" i="26"/>
  <c r="Z503" i="26"/>
  <c r="T503" i="26"/>
  <c r="AH503" i="26" s="1"/>
  <c r="A503" i="26"/>
  <c r="B503" i="26" s="1"/>
  <c r="AA502" i="26"/>
  <c r="Z502" i="26"/>
  <c r="T502" i="26"/>
  <c r="AH502" i="26" s="1"/>
  <c r="A502" i="26"/>
  <c r="AA501" i="26"/>
  <c r="Z501" i="26"/>
  <c r="T501" i="26"/>
  <c r="AH501" i="26" s="1"/>
  <c r="A501" i="26"/>
  <c r="AM501" i="26" s="1"/>
  <c r="AA500" i="26"/>
  <c r="Z500" i="26"/>
  <c r="T500" i="26"/>
  <c r="AH500" i="26" s="1"/>
  <c r="A500" i="26"/>
  <c r="AA499" i="26"/>
  <c r="Z499" i="26"/>
  <c r="T499" i="26"/>
  <c r="AH499" i="26" s="1"/>
  <c r="A499" i="26"/>
  <c r="B499" i="26" s="1"/>
  <c r="AA498" i="26"/>
  <c r="Z498" i="26"/>
  <c r="T498" i="26"/>
  <c r="AH498" i="26" s="1"/>
  <c r="A498" i="26"/>
  <c r="B498" i="26" s="1"/>
  <c r="AA497" i="26"/>
  <c r="Z497" i="26"/>
  <c r="T497" i="26"/>
  <c r="AH497" i="26" s="1"/>
  <c r="A497" i="26"/>
  <c r="B497" i="26" s="1"/>
  <c r="AA496" i="26"/>
  <c r="Z496" i="26"/>
  <c r="T496" i="26"/>
  <c r="AH496" i="26" s="1"/>
  <c r="A496" i="26"/>
  <c r="B496" i="26" s="1"/>
  <c r="AA495" i="26"/>
  <c r="Z495" i="26"/>
  <c r="T495" i="26"/>
  <c r="AH495" i="26" s="1"/>
  <c r="A495" i="26"/>
  <c r="B495" i="26" s="1"/>
  <c r="G495" i="26" s="1"/>
  <c r="AA494" i="26"/>
  <c r="Z494" i="26"/>
  <c r="T494" i="26"/>
  <c r="AH494" i="26" s="1"/>
  <c r="A494" i="26"/>
  <c r="AA493" i="26"/>
  <c r="Z493" i="26"/>
  <c r="T493" i="26"/>
  <c r="AH493" i="26" s="1"/>
  <c r="A493" i="26"/>
  <c r="B493" i="26" s="1"/>
  <c r="AA492" i="26"/>
  <c r="Z492" i="26"/>
  <c r="T492" i="26"/>
  <c r="AH492" i="26" s="1"/>
  <c r="A492" i="26"/>
  <c r="B492" i="26" s="1"/>
  <c r="AA491" i="26"/>
  <c r="Z491" i="26"/>
  <c r="T491" i="26"/>
  <c r="A491" i="26"/>
  <c r="B491" i="26" s="1"/>
  <c r="AA490" i="26"/>
  <c r="Z490" i="26"/>
  <c r="T490" i="26"/>
  <c r="A490" i="26"/>
  <c r="AM490" i="26" s="1"/>
  <c r="AA489" i="26"/>
  <c r="Z489" i="26"/>
  <c r="T489" i="26"/>
  <c r="AH489" i="26" s="1"/>
  <c r="A489" i="26"/>
  <c r="B489" i="26" s="1"/>
  <c r="AA488" i="26"/>
  <c r="Z488" i="26"/>
  <c r="T488" i="26"/>
  <c r="AH488" i="26" s="1"/>
  <c r="A488" i="26"/>
  <c r="B488" i="26" s="1"/>
  <c r="AA487" i="26"/>
  <c r="Z487" i="26"/>
  <c r="T487" i="26"/>
  <c r="AH487" i="26" s="1"/>
  <c r="A487" i="26"/>
  <c r="B487" i="26" s="1"/>
  <c r="AA486" i="26"/>
  <c r="Z486" i="26"/>
  <c r="T486" i="26"/>
  <c r="AH486" i="26" s="1"/>
  <c r="A486" i="26"/>
  <c r="B486" i="26" s="1"/>
  <c r="AA485" i="26"/>
  <c r="Z485" i="26"/>
  <c r="T485" i="26"/>
  <c r="A485" i="26"/>
  <c r="AM485" i="26" s="1"/>
  <c r="AA484" i="26"/>
  <c r="Z484" i="26"/>
  <c r="T484" i="26"/>
  <c r="AH484" i="26" s="1"/>
  <c r="A484" i="26"/>
  <c r="AA483" i="26"/>
  <c r="Z483" i="26"/>
  <c r="T483" i="26"/>
  <c r="AH483" i="26" s="1"/>
  <c r="A483" i="26"/>
  <c r="AA482" i="26"/>
  <c r="Z482" i="26"/>
  <c r="T482" i="26"/>
  <c r="A482" i="26"/>
  <c r="B482" i="26" s="1"/>
  <c r="C482" i="26" s="1"/>
  <c r="AA481" i="26"/>
  <c r="Z481" i="26"/>
  <c r="T481" i="26"/>
  <c r="AH481" i="26" s="1"/>
  <c r="A481" i="26"/>
  <c r="B481" i="26" s="1"/>
  <c r="AA480" i="26"/>
  <c r="Z480" i="26"/>
  <c r="T480" i="26"/>
  <c r="AH480" i="26" s="1"/>
  <c r="A480" i="26"/>
  <c r="B480" i="26" s="1"/>
  <c r="AA479" i="26"/>
  <c r="Z479" i="26"/>
  <c r="T479" i="26"/>
  <c r="AH479" i="26" s="1"/>
  <c r="A479" i="26"/>
  <c r="B479" i="26" s="1"/>
  <c r="AA478" i="26"/>
  <c r="Z478" i="26"/>
  <c r="T478" i="26"/>
  <c r="AH478" i="26" s="1"/>
  <c r="A478" i="26"/>
  <c r="B478" i="26" s="1"/>
  <c r="AA477" i="26"/>
  <c r="Z477" i="26"/>
  <c r="T477" i="26"/>
  <c r="A477" i="26"/>
  <c r="B477" i="26" s="1"/>
  <c r="D477" i="26" s="1"/>
  <c r="AA476" i="26"/>
  <c r="Z476" i="26"/>
  <c r="T476" i="26"/>
  <c r="AH476" i="26" s="1"/>
  <c r="A476" i="26"/>
  <c r="AM476" i="26" s="1"/>
  <c r="AA475" i="26"/>
  <c r="Z475" i="26"/>
  <c r="T475" i="26"/>
  <c r="A475" i="26"/>
  <c r="B475" i="26" s="1"/>
  <c r="AA474" i="26"/>
  <c r="Z474" i="26"/>
  <c r="T474" i="26"/>
  <c r="AH474" i="26" s="1"/>
  <c r="A474" i="26"/>
  <c r="AM474" i="26" s="1"/>
  <c r="AA473" i="26"/>
  <c r="Z473" i="26"/>
  <c r="T473" i="26"/>
  <c r="AH473" i="26" s="1"/>
  <c r="A473" i="26"/>
  <c r="B473" i="26" s="1"/>
  <c r="AA472" i="26"/>
  <c r="Z472" i="26"/>
  <c r="T472" i="26"/>
  <c r="AH472" i="26" s="1"/>
  <c r="A472" i="26"/>
  <c r="AM472" i="26" s="1"/>
  <c r="AA471" i="26"/>
  <c r="Z471" i="26"/>
  <c r="T471" i="26"/>
  <c r="AH471" i="26" s="1"/>
  <c r="A471" i="26"/>
  <c r="AA470" i="26"/>
  <c r="Z470" i="26"/>
  <c r="T470" i="26"/>
  <c r="AH470" i="26" s="1"/>
  <c r="A470" i="26"/>
  <c r="B470" i="26" s="1"/>
  <c r="AA469" i="26"/>
  <c r="Z469" i="26"/>
  <c r="T469" i="26"/>
  <c r="AH469" i="26" s="1"/>
  <c r="A469" i="26"/>
  <c r="B469" i="26" s="1"/>
  <c r="AA468" i="26"/>
  <c r="Z468" i="26"/>
  <c r="T468" i="26"/>
  <c r="AH468" i="26" s="1"/>
  <c r="A468" i="26"/>
  <c r="AA467" i="26"/>
  <c r="Z467" i="26"/>
  <c r="T467" i="26"/>
  <c r="AH467" i="26" s="1"/>
  <c r="A467" i="26"/>
  <c r="B467" i="26" s="1"/>
  <c r="AA466" i="26"/>
  <c r="Z466" i="26"/>
  <c r="T466" i="26"/>
  <c r="AH466" i="26" s="1"/>
  <c r="A466" i="26"/>
  <c r="B466" i="26" s="1"/>
  <c r="F466" i="26" s="1"/>
  <c r="AA465" i="26"/>
  <c r="Z465" i="26"/>
  <c r="T465" i="26"/>
  <c r="A465" i="26"/>
  <c r="AA464" i="26"/>
  <c r="Z464" i="26"/>
  <c r="T464" i="26"/>
  <c r="AH464" i="26" s="1"/>
  <c r="A464" i="26"/>
  <c r="AA463" i="26"/>
  <c r="Z463" i="26"/>
  <c r="T463" i="26"/>
  <c r="A463" i="26"/>
  <c r="AM463" i="26" s="1"/>
  <c r="AA462" i="26"/>
  <c r="Z462" i="26"/>
  <c r="T462" i="26"/>
  <c r="AH462" i="26" s="1"/>
  <c r="A462" i="26"/>
  <c r="B462" i="26" s="1"/>
  <c r="D462" i="26" s="1"/>
  <c r="AA461" i="26"/>
  <c r="Z461" i="26"/>
  <c r="T461" i="26"/>
  <c r="AH461" i="26" s="1"/>
  <c r="A461" i="26"/>
  <c r="B461" i="26" s="1"/>
  <c r="G461" i="26" s="1"/>
  <c r="AA460" i="26"/>
  <c r="Z460" i="26"/>
  <c r="T460" i="26"/>
  <c r="AH460" i="26" s="1"/>
  <c r="A460" i="26"/>
  <c r="B460" i="26" s="1"/>
  <c r="AA459" i="26"/>
  <c r="Z459" i="26"/>
  <c r="T459" i="26"/>
  <c r="AH459" i="26" s="1"/>
  <c r="A459" i="26"/>
  <c r="AM459" i="26" s="1"/>
  <c r="AA458" i="26"/>
  <c r="Z458" i="26"/>
  <c r="T458" i="26"/>
  <c r="AH458" i="26" s="1"/>
  <c r="A458" i="26"/>
  <c r="AM458" i="26" s="1"/>
  <c r="AA457" i="26"/>
  <c r="Z457" i="26"/>
  <c r="T457" i="26"/>
  <c r="AH457" i="26" s="1"/>
  <c r="A457" i="26"/>
  <c r="B457" i="26" s="1"/>
  <c r="AA456" i="26"/>
  <c r="Z456" i="26"/>
  <c r="T456" i="26"/>
  <c r="AH456" i="26" s="1"/>
  <c r="A456" i="26"/>
  <c r="B456" i="26" s="1"/>
  <c r="AA455" i="26"/>
  <c r="Z455" i="26"/>
  <c r="T455" i="26"/>
  <c r="AG455" i="26" s="1"/>
  <c r="A455" i="26"/>
  <c r="B455" i="26" s="1"/>
  <c r="AA454" i="26"/>
  <c r="Z454" i="26"/>
  <c r="T454" i="26"/>
  <c r="AH454" i="26" s="1"/>
  <c r="A454" i="26"/>
  <c r="AM454" i="26" s="1"/>
  <c r="AA453" i="26"/>
  <c r="Z453" i="26"/>
  <c r="T453" i="26"/>
  <c r="AH453" i="26" s="1"/>
  <c r="A453" i="26"/>
  <c r="AM453" i="26" s="1"/>
  <c r="AA452" i="26"/>
  <c r="Z452" i="26"/>
  <c r="T452" i="26"/>
  <c r="AH452" i="26" s="1"/>
  <c r="A452" i="26"/>
  <c r="AA451" i="26"/>
  <c r="Z451" i="26"/>
  <c r="T451" i="26"/>
  <c r="A451" i="26"/>
  <c r="B451" i="26" s="1"/>
  <c r="F451" i="26" s="1"/>
  <c r="AA450" i="26"/>
  <c r="Z450" i="26"/>
  <c r="T450" i="26"/>
  <c r="AH450" i="26" s="1"/>
  <c r="A450" i="26"/>
  <c r="B450" i="26" s="1"/>
  <c r="AA449" i="26"/>
  <c r="Z449" i="26"/>
  <c r="T449" i="26"/>
  <c r="AH449" i="26" s="1"/>
  <c r="A449" i="26"/>
  <c r="AA448" i="26"/>
  <c r="Z448" i="26"/>
  <c r="T448" i="26"/>
  <c r="AH448" i="26" s="1"/>
  <c r="A448" i="26"/>
  <c r="AA447" i="26"/>
  <c r="Z447" i="26"/>
  <c r="T447" i="26"/>
  <c r="AH447" i="26" s="1"/>
  <c r="A447" i="26"/>
  <c r="AM447" i="26" s="1"/>
  <c r="AA446" i="26"/>
  <c r="Z446" i="26"/>
  <c r="T446" i="26"/>
  <c r="AH446" i="26" s="1"/>
  <c r="A446" i="26"/>
  <c r="AM446" i="26" s="1"/>
  <c r="AA445" i="26"/>
  <c r="Z445" i="26"/>
  <c r="T445" i="26"/>
  <c r="A445" i="26"/>
  <c r="B445" i="26" s="1"/>
  <c r="AA444" i="26"/>
  <c r="Z444" i="26"/>
  <c r="T444" i="26"/>
  <c r="AG444" i="26" s="1"/>
  <c r="A444" i="26"/>
  <c r="B444" i="26" s="1"/>
  <c r="AA443" i="26"/>
  <c r="Z443" i="26"/>
  <c r="T443" i="26"/>
  <c r="A443" i="26"/>
  <c r="B443" i="26" s="1"/>
  <c r="AA442" i="26"/>
  <c r="Z442" i="26"/>
  <c r="T442" i="26"/>
  <c r="AH442" i="26" s="1"/>
  <c r="A442" i="26"/>
  <c r="AM442" i="26" s="1"/>
  <c r="AA441" i="26"/>
  <c r="Z441" i="26"/>
  <c r="T441" i="26"/>
  <c r="AH441" i="26" s="1"/>
  <c r="A441" i="26"/>
  <c r="B441" i="26" s="1"/>
  <c r="AA440" i="26"/>
  <c r="Z440" i="26"/>
  <c r="T440" i="26"/>
  <c r="A440" i="26"/>
  <c r="B440" i="26" s="1"/>
  <c r="C440" i="26" s="1"/>
  <c r="AA439" i="26"/>
  <c r="Z439" i="26"/>
  <c r="T439" i="26"/>
  <c r="AH439" i="26" s="1"/>
  <c r="A439" i="26"/>
  <c r="AM439" i="26" s="1"/>
  <c r="AA438" i="26"/>
  <c r="Z438" i="26"/>
  <c r="T438" i="26"/>
  <c r="AH438" i="26" s="1"/>
  <c r="A438" i="26"/>
  <c r="B438" i="26" s="1"/>
  <c r="AA437" i="26"/>
  <c r="Z437" i="26"/>
  <c r="T437" i="26"/>
  <c r="AH437" i="26" s="1"/>
  <c r="A437" i="26"/>
  <c r="AA436" i="26"/>
  <c r="Z436" i="26"/>
  <c r="T436" i="26"/>
  <c r="AH436" i="26" s="1"/>
  <c r="A436" i="26"/>
  <c r="AA435" i="26"/>
  <c r="Z435" i="26"/>
  <c r="T435" i="26"/>
  <c r="AH435" i="26" s="1"/>
  <c r="A435" i="26"/>
  <c r="AA434" i="26"/>
  <c r="Z434" i="26"/>
  <c r="T434" i="26"/>
  <c r="AH434" i="26" s="1"/>
  <c r="A434" i="26"/>
  <c r="B434" i="26" s="1"/>
  <c r="C434" i="26" s="1"/>
  <c r="AA433" i="26"/>
  <c r="Z433" i="26"/>
  <c r="T433" i="26"/>
  <c r="AH433" i="26" s="1"/>
  <c r="A433" i="26"/>
  <c r="B433" i="26" s="1"/>
  <c r="F433" i="26" s="1"/>
  <c r="AA432" i="26"/>
  <c r="Z432" i="26"/>
  <c r="T432" i="26"/>
  <c r="A432" i="26"/>
  <c r="B432" i="26" s="1"/>
  <c r="AA431" i="26"/>
  <c r="Z431" i="26"/>
  <c r="T431" i="26"/>
  <c r="AH431" i="26" s="1"/>
  <c r="A431" i="26"/>
  <c r="B431" i="26" s="1"/>
  <c r="C431" i="26" s="1"/>
  <c r="AA430" i="26"/>
  <c r="Z430" i="26"/>
  <c r="T430" i="26"/>
  <c r="A430" i="26"/>
  <c r="AA429" i="26"/>
  <c r="Z429" i="26"/>
  <c r="T429" i="26"/>
  <c r="AH429" i="26" s="1"/>
  <c r="A429" i="26"/>
  <c r="B429" i="26" s="1"/>
  <c r="AA428" i="26"/>
  <c r="Z428" i="26"/>
  <c r="T428" i="26"/>
  <c r="AH428" i="26" s="1"/>
  <c r="A428" i="26"/>
  <c r="B428" i="26" s="1"/>
  <c r="AA427" i="26"/>
  <c r="Z427" i="26"/>
  <c r="T427" i="26"/>
  <c r="A427" i="26"/>
  <c r="AM427" i="26" s="1"/>
  <c r="AA426" i="26"/>
  <c r="Z426" i="26"/>
  <c r="T426" i="26"/>
  <c r="AH426" i="26" s="1"/>
  <c r="A426" i="26"/>
  <c r="AA425" i="26"/>
  <c r="Z425" i="26"/>
  <c r="T425" i="26"/>
  <c r="A425" i="26"/>
  <c r="B425" i="26" s="1"/>
  <c r="AA424" i="26"/>
  <c r="Z424" i="26"/>
  <c r="T424" i="26"/>
  <c r="AH424" i="26" s="1"/>
  <c r="A424" i="26"/>
  <c r="AM424" i="26" s="1"/>
  <c r="AA423" i="26"/>
  <c r="Z423" i="26"/>
  <c r="T423" i="26"/>
  <c r="AH423" i="26" s="1"/>
  <c r="A423" i="26"/>
  <c r="AM423" i="26" s="1"/>
  <c r="AA422" i="26"/>
  <c r="Z422" i="26"/>
  <c r="T422" i="26"/>
  <c r="AH422" i="26" s="1"/>
  <c r="A422" i="26"/>
  <c r="B422" i="26" s="1"/>
  <c r="AA421" i="26"/>
  <c r="Z421" i="26"/>
  <c r="T421" i="26"/>
  <c r="A421" i="26"/>
  <c r="B421" i="26" s="1"/>
  <c r="AA420" i="26"/>
  <c r="Z420" i="26"/>
  <c r="T420" i="26"/>
  <c r="AH420" i="26" s="1"/>
  <c r="A420" i="26"/>
  <c r="B420" i="26" s="1"/>
  <c r="AA419" i="26"/>
  <c r="Z419" i="26"/>
  <c r="T419" i="26"/>
  <c r="A419" i="26"/>
  <c r="B419" i="26" s="1"/>
  <c r="F419" i="26" s="1"/>
  <c r="AA418" i="26"/>
  <c r="Z418" i="26"/>
  <c r="T418" i="26"/>
  <c r="A418" i="26"/>
  <c r="AA417" i="26"/>
  <c r="Z417" i="26"/>
  <c r="T417" i="26"/>
  <c r="AH417" i="26" s="1"/>
  <c r="A417" i="26"/>
  <c r="B417" i="26" s="1"/>
  <c r="G417" i="26" s="1"/>
  <c r="AA416" i="26"/>
  <c r="Z416" i="26"/>
  <c r="T416" i="26"/>
  <c r="AH416" i="26" s="1"/>
  <c r="A416" i="26"/>
  <c r="B416" i="26" s="1"/>
  <c r="AA415" i="26"/>
  <c r="Z415" i="26"/>
  <c r="T415" i="26"/>
  <c r="A415" i="26"/>
  <c r="B415" i="26" s="1"/>
  <c r="AA414" i="26"/>
  <c r="Z414" i="26"/>
  <c r="T414" i="26"/>
  <c r="AG414" i="26" s="1"/>
  <c r="A414" i="26"/>
  <c r="AM414" i="26" s="1"/>
  <c r="AA413" i="26"/>
  <c r="Z413" i="26"/>
  <c r="T413" i="26"/>
  <c r="AH413" i="26" s="1"/>
  <c r="A413" i="26"/>
  <c r="B413" i="26" s="1"/>
  <c r="AA412" i="26"/>
  <c r="Z412" i="26"/>
  <c r="T412" i="26"/>
  <c r="AH412" i="26" s="1"/>
  <c r="A412" i="26"/>
  <c r="B412" i="26" s="1"/>
  <c r="AA411" i="26"/>
  <c r="Z411" i="26"/>
  <c r="T411" i="26"/>
  <c r="AH411" i="26" s="1"/>
  <c r="A411" i="26"/>
  <c r="B411" i="26" s="1"/>
  <c r="AA410" i="26"/>
  <c r="Z410" i="26"/>
  <c r="T410" i="26"/>
  <c r="AH410" i="26" s="1"/>
  <c r="A410" i="26"/>
  <c r="AM410" i="26" s="1"/>
  <c r="AA409" i="26"/>
  <c r="Z409" i="26"/>
  <c r="T409" i="26"/>
  <c r="AH409" i="26" s="1"/>
  <c r="A409" i="26"/>
  <c r="AM409" i="26" s="1"/>
  <c r="AA408" i="26"/>
  <c r="Z408" i="26"/>
  <c r="T408" i="26"/>
  <c r="AH408" i="26" s="1"/>
  <c r="A408" i="26"/>
  <c r="AM408" i="26" s="1"/>
  <c r="AA407" i="26"/>
  <c r="Z407" i="26"/>
  <c r="T407" i="26"/>
  <c r="A407" i="26"/>
  <c r="B407" i="26" s="1"/>
  <c r="AA406" i="26"/>
  <c r="Z406" i="26"/>
  <c r="T406" i="26"/>
  <c r="AG406" i="26" s="1"/>
  <c r="A406" i="26"/>
  <c r="AM406" i="26" s="1"/>
  <c r="AA405" i="26"/>
  <c r="Z405" i="26"/>
  <c r="T405" i="26"/>
  <c r="AH405" i="26" s="1"/>
  <c r="A405" i="26"/>
  <c r="B405" i="26" s="1"/>
  <c r="AA404" i="26"/>
  <c r="Z404" i="26"/>
  <c r="T404" i="26"/>
  <c r="A404" i="26"/>
  <c r="B404" i="26" s="1"/>
  <c r="AA403" i="26"/>
  <c r="Z403" i="26"/>
  <c r="T403" i="26"/>
  <c r="AH403" i="26" s="1"/>
  <c r="A403" i="26"/>
  <c r="B403" i="26" s="1"/>
  <c r="AA402" i="26"/>
  <c r="Z402" i="26"/>
  <c r="T402" i="26"/>
  <c r="A402" i="26"/>
  <c r="B402" i="26" s="1"/>
  <c r="D402" i="26" s="1"/>
  <c r="AA401" i="26"/>
  <c r="Z401" i="26"/>
  <c r="T401" i="26"/>
  <c r="AH401" i="26" s="1"/>
  <c r="A401" i="26"/>
  <c r="B401" i="26" s="1"/>
  <c r="AA400" i="26"/>
  <c r="Z400" i="26"/>
  <c r="T400" i="26"/>
  <c r="AH400" i="26" s="1"/>
  <c r="A400" i="26"/>
  <c r="AA399" i="26"/>
  <c r="Z399" i="26"/>
  <c r="T399" i="26"/>
  <c r="AH399" i="26" s="1"/>
  <c r="A399" i="26"/>
  <c r="B399" i="26" s="1"/>
  <c r="AA398" i="26"/>
  <c r="Z398" i="26"/>
  <c r="T398" i="26"/>
  <c r="AH398" i="26" s="1"/>
  <c r="A398" i="26"/>
  <c r="AM398" i="26" s="1"/>
  <c r="AA397" i="26"/>
  <c r="Z397" i="26"/>
  <c r="T397" i="26"/>
  <c r="AH397" i="26" s="1"/>
  <c r="A397" i="26"/>
  <c r="B397" i="26" s="1"/>
  <c r="AA396" i="26"/>
  <c r="Z396" i="26"/>
  <c r="T396" i="26"/>
  <c r="AH396" i="26" s="1"/>
  <c r="A396" i="26"/>
  <c r="AM396" i="26" s="1"/>
  <c r="AA395" i="26"/>
  <c r="Z395" i="26"/>
  <c r="T395" i="26"/>
  <c r="AH395" i="26" s="1"/>
  <c r="A395" i="26"/>
  <c r="AM395" i="26" s="1"/>
  <c r="AA394" i="26"/>
  <c r="Z394" i="26"/>
  <c r="T394" i="26"/>
  <c r="AH394" i="26" s="1"/>
  <c r="A394" i="26"/>
  <c r="B394" i="26" s="1"/>
  <c r="AA393" i="26"/>
  <c r="Z393" i="26"/>
  <c r="T393" i="26"/>
  <c r="AH393" i="26" s="1"/>
  <c r="A393" i="26"/>
  <c r="B393" i="26" s="1"/>
  <c r="AA392" i="26"/>
  <c r="Z392" i="26"/>
  <c r="T392" i="26"/>
  <c r="AH392" i="26" s="1"/>
  <c r="A392" i="26"/>
  <c r="AA391" i="26"/>
  <c r="Z391" i="26"/>
  <c r="T391" i="26"/>
  <c r="AH391" i="26" s="1"/>
  <c r="A391" i="26"/>
  <c r="B391" i="26" s="1"/>
  <c r="AA390" i="26"/>
  <c r="Z390" i="26"/>
  <c r="T390" i="26"/>
  <c r="A390" i="26"/>
  <c r="B390" i="26" s="1"/>
  <c r="AA389" i="26"/>
  <c r="Z389" i="26"/>
  <c r="T389" i="26"/>
  <c r="A389" i="26"/>
  <c r="B389" i="26" s="1"/>
  <c r="AA388" i="26"/>
  <c r="Z388" i="26"/>
  <c r="T388" i="26"/>
  <c r="AH388" i="26" s="1"/>
  <c r="A388" i="26"/>
  <c r="B388" i="26" s="1"/>
  <c r="E388" i="26" s="1"/>
  <c r="AA387" i="26"/>
  <c r="Z387" i="26"/>
  <c r="T387" i="26"/>
  <c r="AG387" i="26" s="1"/>
  <c r="A387" i="26"/>
  <c r="B387" i="26" s="1"/>
  <c r="F387" i="26" s="1"/>
  <c r="AA386" i="26"/>
  <c r="Z386" i="26"/>
  <c r="T386" i="26"/>
  <c r="AH386" i="26" s="1"/>
  <c r="A386" i="26"/>
  <c r="B386" i="26" s="1"/>
  <c r="AA385" i="26"/>
  <c r="Z385" i="26"/>
  <c r="T385" i="26"/>
  <c r="AH385" i="26" s="1"/>
  <c r="A385" i="26"/>
  <c r="B385" i="26" s="1"/>
  <c r="AA384" i="26"/>
  <c r="Z384" i="26"/>
  <c r="T384" i="26"/>
  <c r="A384" i="26"/>
  <c r="B384" i="26" s="1"/>
  <c r="AA383" i="26"/>
  <c r="Z383" i="26"/>
  <c r="T383" i="26"/>
  <c r="AH383" i="26" s="1"/>
  <c r="A383" i="26"/>
  <c r="B383" i="26" s="1"/>
  <c r="AA382" i="26"/>
  <c r="Z382" i="26"/>
  <c r="T382" i="26"/>
  <c r="AH382" i="26" s="1"/>
  <c r="A382" i="26"/>
  <c r="AA381" i="26"/>
  <c r="Z381" i="26"/>
  <c r="T381" i="26"/>
  <c r="A381" i="26"/>
  <c r="B381" i="26" s="1"/>
  <c r="AA380" i="26"/>
  <c r="Z380" i="26"/>
  <c r="T380" i="26"/>
  <c r="AH380" i="26" s="1"/>
  <c r="A380" i="26"/>
  <c r="AM380" i="26" s="1"/>
  <c r="AA379" i="26"/>
  <c r="Z379" i="26"/>
  <c r="T379" i="26"/>
  <c r="AH379" i="26" s="1"/>
  <c r="A379" i="26"/>
  <c r="B379" i="26" s="1"/>
  <c r="AA378" i="26"/>
  <c r="Z378" i="26"/>
  <c r="T378" i="26"/>
  <c r="AH378" i="26" s="1"/>
  <c r="A378" i="26"/>
  <c r="B378" i="26" s="1"/>
  <c r="AA377" i="26"/>
  <c r="Z377" i="26"/>
  <c r="T377" i="26"/>
  <c r="A377" i="26"/>
  <c r="AM377" i="26" s="1"/>
  <c r="AA376" i="26"/>
  <c r="Z376" i="26"/>
  <c r="T376" i="26"/>
  <c r="AH376" i="26" s="1"/>
  <c r="A376" i="26"/>
  <c r="AM376" i="26" s="1"/>
  <c r="AA375" i="26"/>
  <c r="Z375" i="26"/>
  <c r="T375" i="26"/>
  <c r="AH375" i="26" s="1"/>
  <c r="A375" i="26"/>
  <c r="B375" i="26" s="1"/>
  <c r="AA374" i="26"/>
  <c r="Z374" i="26"/>
  <c r="T374" i="26"/>
  <c r="AH374" i="26" s="1"/>
  <c r="A374" i="26"/>
  <c r="AM374" i="26" s="1"/>
  <c r="AA373" i="26"/>
  <c r="Z373" i="26"/>
  <c r="T373" i="26"/>
  <c r="A373" i="26"/>
  <c r="B373" i="26" s="1"/>
  <c r="D373" i="26" s="1"/>
  <c r="AA372" i="26"/>
  <c r="Z372" i="26"/>
  <c r="T372" i="26"/>
  <c r="AG372" i="26" s="1"/>
  <c r="A372" i="26"/>
  <c r="AA371" i="26"/>
  <c r="Z371" i="26"/>
  <c r="T371" i="26"/>
  <c r="A371" i="26"/>
  <c r="B371" i="26" s="1"/>
  <c r="AA370" i="26"/>
  <c r="Z370" i="26"/>
  <c r="T370" i="26"/>
  <c r="A370" i="26"/>
  <c r="B370" i="26" s="1"/>
  <c r="AA369" i="26"/>
  <c r="Z369" i="26"/>
  <c r="T369" i="26"/>
  <c r="A369" i="26"/>
  <c r="B369" i="26" s="1"/>
  <c r="F369" i="26" s="1"/>
  <c r="AA368" i="26"/>
  <c r="Z368" i="26"/>
  <c r="T368" i="26"/>
  <c r="AH368" i="26" s="1"/>
  <c r="A368" i="26"/>
  <c r="B368" i="26" s="1"/>
  <c r="AA367" i="26"/>
  <c r="Z367" i="26"/>
  <c r="T367" i="26"/>
  <c r="AH367" i="26" s="1"/>
  <c r="A367" i="26"/>
  <c r="B367" i="26" s="1"/>
  <c r="AA366" i="26"/>
  <c r="Z366" i="26"/>
  <c r="T366" i="26"/>
  <c r="AH366" i="26" s="1"/>
  <c r="A366" i="26"/>
  <c r="B366" i="26" s="1"/>
  <c r="F366" i="26" s="1"/>
  <c r="AA365" i="26"/>
  <c r="Z365" i="26"/>
  <c r="T365" i="26"/>
  <c r="AH365" i="26" s="1"/>
  <c r="A365" i="26"/>
  <c r="B365" i="26" s="1"/>
  <c r="AA364" i="26"/>
  <c r="Z364" i="26"/>
  <c r="T364" i="26"/>
  <c r="AH364" i="26" s="1"/>
  <c r="A364" i="26"/>
  <c r="B364" i="26" s="1"/>
  <c r="AA363" i="26"/>
  <c r="Z363" i="26"/>
  <c r="T363" i="26"/>
  <c r="AH363" i="26" s="1"/>
  <c r="A363" i="26"/>
  <c r="B363" i="26" s="1"/>
  <c r="AA362" i="26"/>
  <c r="Z362" i="26"/>
  <c r="T362" i="26"/>
  <c r="AH362" i="26" s="1"/>
  <c r="A362" i="26"/>
  <c r="B362" i="26" s="1"/>
  <c r="AA361" i="26"/>
  <c r="Z361" i="26"/>
  <c r="T361" i="26"/>
  <c r="AH361" i="26" s="1"/>
  <c r="A361" i="26"/>
  <c r="B361" i="26" s="1"/>
  <c r="AA360" i="26"/>
  <c r="Z360" i="26"/>
  <c r="T360" i="26"/>
  <c r="A360" i="26"/>
  <c r="B360" i="26" s="1"/>
  <c r="AA359" i="26"/>
  <c r="Z359" i="26"/>
  <c r="T359" i="26"/>
  <c r="A359" i="26"/>
  <c r="AA358" i="26"/>
  <c r="Z358" i="26"/>
  <c r="T358" i="26"/>
  <c r="AH358" i="26" s="1"/>
  <c r="A358" i="26"/>
  <c r="B358" i="26" s="1"/>
  <c r="AA357" i="26"/>
  <c r="Z357" i="26"/>
  <c r="T357" i="26"/>
  <c r="AH357" i="26" s="1"/>
  <c r="A357" i="26"/>
  <c r="AM357" i="26" s="1"/>
  <c r="AA356" i="26"/>
  <c r="Z356" i="26"/>
  <c r="T356" i="26"/>
  <c r="AH356" i="26" s="1"/>
  <c r="A356" i="26"/>
  <c r="B356" i="26" s="1"/>
  <c r="AA355" i="26"/>
  <c r="Z355" i="26"/>
  <c r="T355" i="26"/>
  <c r="AH355" i="26" s="1"/>
  <c r="A355" i="26"/>
  <c r="AM355" i="26" s="1"/>
  <c r="AA354" i="26"/>
  <c r="Z354" i="26"/>
  <c r="T354" i="26"/>
  <c r="AH354" i="26" s="1"/>
  <c r="A354" i="26"/>
  <c r="B354" i="26" s="1"/>
  <c r="G354" i="26" s="1"/>
  <c r="AA353" i="26"/>
  <c r="Z353" i="26"/>
  <c r="T353" i="26"/>
  <c r="A353" i="26"/>
  <c r="B353" i="26" s="1"/>
  <c r="AA352" i="26"/>
  <c r="Z352" i="26"/>
  <c r="T352" i="26"/>
  <c r="A352" i="26"/>
  <c r="B352" i="26" s="1"/>
  <c r="AA351" i="26"/>
  <c r="Z351" i="26"/>
  <c r="T351" i="26"/>
  <c r="A351" i="26"/>
  <c r="B351" i="26" s="1"/>
  <c r="AA350" i="26"/>
  <c r="Z350" i="26"/>
  <c r="T350" i="26"/>
  <c r="AH350" i="26" s="1"/>
  <c r="A350" i="26"/>
  <c r="B350" i="26" s="1"/>
  <c r="C350" i="26" s="1"/>
  <c r="AA349" i="26"/>
  <c r="Z349" i="26"/>
  <c r="T349" i="26"/>
  <c r="A349" i="26"/>
  <c r="B349" i="26" s="1"/>
  <c r="AA348" i="26"/>
  <c r="Z348" i="26"/>
  <c r="T348" i="26"/>
  <c r="AH348" i="26" s="1"/>
  <c r="A348" i="26"/>
  <c r="B348" i="26" s="1"/>
  <c r="AA347" i="26"/>
  <c r="Z347" i="26"/>
  <c r="T347" i="26"/>
  <c r="AG347" i="26" s="1"/>
  <c r="A347" i="26"/>
  <c r="B347" i="26" s="1"/>
  <c r="AA346" i="26"/>
  <c r="Z346" i="26"/>
  <c r="T346" i="26"/>
  <c r="AH346" i="26" s="1"/>
  <c r="A346" i="26"/>
  <c r="B346" i="26" s="1"/>
  <c r="AA345" i="26"/>
  <c r="Z345" i="26"/>
  <c r="T345" i="26"/>
  <c r="AH345" i="26" s="1"/>
  <c r="A345" i="26"/>
  <c r="B345" i="26" s="1"/>
  <c r="AA344" i="26"/>
  <c r="Z344" i="26"/>
  <c r="T344" i="26"/>
  <c r="AH344" i="26" s="1"/>
  <c r="A344" i="26"/>
  <c r="B344" i="26" s="1"/>
  <c r="AA343" i="26"/>
  <c r="Z343" i="26"/>
  <c r="T343" i="26"/>
  <c r="A343" i="26"/>
  <c r="AM343" i="26" s="1"/>
  <c r="AA342" i="26"/>
  <c r="Z342" i="26"/>
  <c r="T342" i="26"/>
  <c r="AH342" i="26" s="1"/>
  <c r="A342" i="26"/>
  <c r="B342" i="26" s="1"/>
  <c r="E342" i="26" s="1"/>
  <c r="AA341" i="26"/>
  <c r="Z341" i="26"/>
  <c r="T341" i="26"/>
  <c r="AH341" i="26" s="1"/>
  <c r="A341" i="26"/>
  <c r="B341" i="26" s="1"/>
  <c r="G341" i="26" s="1"/>
  <c r="AA340" i="26"/>
  <c r="Z340" i="26"/>
  <c r="T340" i="26"/>
  <c r="AH340" i="26" s="1"/>
  <c r="A340" i="26"/>
  <c r="B340" i="26" s="1"/>
  <c r="AA339" i="26"/>
  <c r="Z339" i="26"/>
  <c r="T339" i="26"/>
  <c r="AH339" i="26" s="1"/>
  <c r="A339" i="26"/>
  <c r="B339" i="26" s="1"/>
  <c r="AA338" i="26"/>
  <c r="Z338" i="26"/>
  <c r="T338" i="26"/>
  <c r="A338" i="26"/>
  <c r="B338" i="26" s="1"/>
  <c r="AA337" i="26"/>
  <c r="Z337" i="26"/>
  <c r="T337" i="26"/>
  <c r="AH337" i="26" s="1"/>
  <c r="A337" i="26"/>
  <c r="B337" i="26" s="1"/>
  <c r="AA336" i="26"/>
  <c r="Z336" i="26"/>
  <c r="T336" i="26"/>
  <c r="A336" i="26"/>
  <c r="B336" i="26" s="1"/>
  <c r="AA335" i="26"/>
  <c r="Z335" i="26"/>
  <c r="T335" i="26"/>
  <c r="AH335" i="26" s="1"/>
  <c r="A335" i="26"/>
  <c r="AM335" i="26" s="1"/>
  <c r="AA334" i="26"/>
  <c r="Z334" i="26"/>
  <c r="T334" i="26"/>
  <c r="AH334" i="26" s="1"/>
  <c r="A334" i="26"/>
  <c r="AM334" i="26" s="1"/>
  <c r="AA333" i="26"/>
  <c r="Z333" i="26"/>
  <c r="T333" i="26"/>
  <c r="A333" i="26"/>
  <c r="B333" i="26" s="1"/>
  <c r="AA332" i="26"/>
  <c r="Z332" i="26"/>
  <c r="T332" i="26"/>
  <c r="A332" i="26"/>
  <c r="B332" i="26" s="1"/>
  <c r="AA331" i="26"/>
  <c r="Z331" i="26"/>
  <c r="T331" i="26"/>
  <c r="AH331" i="26" s="1"/>
  <c r="A331" i="26"/>
  <c r="B331" i="26" s="1"/>
  <c r="AA330" i="26"/>
  <c r="Z330" i="26"/>
  <c r="T330" i="26"/>
  <c r="A330" i="26"/>
  <c r="B330" i="26" s="1"/>
  <c r="C330" i="26" s="1"/>
  <c r="AA329" i="26"/>
  <c r="Z329" i="26"/>
  <c r="T329" i="26"/>
  <c r="AH329" i="26" s="1"/>
  <c r="A329" i="26"/>
  <c r="B329" i="26" s="1"/>
  <c r="AA328" i="26"/>
  <c r="Z328" i="26"/>
  <c r="T328" i="26"/>
  <c r="AH328" i="26" s="1"/>
  <c r="A328" i="26"/>
  <c r="AA327" i="26"/>
  <c r="Z327" i="26"/>
  <c r="T327" i="26"/>
  <c r="AH327" i="26" s="1"/>
  <c r="A327" i="26"/>
  <c r="AA326" i="26"/>
  <c r="Z326" i="26"/>
  <c r="T326" i="26"/>
  <c r="AH326" i="26" s="1"/>
  <c r="A326" i="26"/>
  <c r="B326" i="26" s="1"/>
  <c r="AA325" i="26"/>
  <c r="Z325" i="26"/>
  <c r="T325" i="26"/>
  <c r="AH325" i="26" s="1"/>
  <c r="A325" i="26"/>
  <c r="AA324" i="26"/>
  <c r="Z324" i="26"/>
  <c r="T324" i="26"/>
  <c r="AH324" i="26" s="1"/>
  <c r="A324" i="26"/>
  <c r="B324" i="26" s="1"/>
  <c r="AA323" i="26"/>
  <c r="Z323" i="26"/>
  <c r="T323" i="26"/>
  <c r="AH323" i="26" s="1"/>
  <c r="A323" i="26"/>
  <c r="B323" i="26" s="1"/>
  <c r="AA322" i="26"/>
  <c r="Z322" i="26"/>
  <c r="T322" i="26"/>
  <c r="A322" i="26"/>
  <c r="B322" i="26" s="1"/>
  <c r="F322" i="26" s="1"/>
  <c r="AA321" i="26"/>
  <c r="Z321" i="26"/>
  <c r="T321" i="26"/>
  <c r="AH321" i="26" s="1"/>
  <c r="A321" i="26"/>
  <c r="AA320" i="26"/>
  <c r="Z320" i="26"/>
  <c r="T320" i="26"/>
  <c r="AH320" i="26" s="1"/>
  <c r="A320" i="26"/>
  <c r="AA319" i="26"/>
  <c r="Z319" i="26"/>
  <c r="T319" i="26"/>
  <c r="AH319" i="26" s="1"/>
  <c r="A319" i="26"/>
  <c r="B319" i="26" s="1"/>
  <c r="AA318" i="26"/>
  <c r="Z318" i="26"/>
  <c r="T318" i="26"/>
  <c r="AH318" i="26" s="1"/>
  <c r="A318" i="26"/>
  <c r="B318" i="26" s="1"/>
  <c r="AA317" i="26"/>
  <c r="Z317" i="26"/>
  <c r="T317" i="26"/>
  <c r="AH317" i="26" s="1"/>
  <c r="A317" i="26"/>
  <c r="B317" i="26" s="1"/>
  <c r="AA316" i="26"/>
  <c r="Z316" i="26"/>
  <c r="T316" i="26"/>
  <c r="AH316" i="26" s="1"/>
  <c r="A316" i="26"/>
  <c r="AM316" i="26" s="1"/>
  <c r="AA315" i="26"/>
  <c r="Z315" i="26"/>
  <c r="T315" i="26"/>
  <c r="AH315" i="26" s="1"/>
  <c r="A315" i="26"/>
  <c r="B315" i="26" s="1"/>
  <c r="AA314" i="26"/>
  <c r="Z314" i="26"/>
  <c r="T314" i="26"/>
  <c r="AH314" i="26" s="1"/>
  <c r="A314" i="26"/>
  <c r="B314" i="26" s="1"/>
  <c r="AA313" i="26"/>
  <c r="Z313" i="26"/>
  <c r="T313" i="26"/>
  <c r="AH313" i="26" s="1"/>
  <c r="A313" i="26"/>
  <c r="B313" i="26" s="1"/>
  <c r="AA312" i="26"/>
  <c r="Z312" i="26"/>
  <c r="T312" i="26"/>
  <c r="A312" i="26"/>
  <c r="B312" i="26" s="1"/>
  <c r="AA311" i="26"/>
  <c r="Z311" i="26"/>
  <c r="T311" i="26"/>
  <c r="AH311" i="26" s="1"/>
  <c r="A311" i="26"/>
  <c r="B311" i="26" s="1"/>
  <c r="AA310" i="26"/>
  <c r="Z310" i="26"/>
  <c r="T310" i="26"/>
  <c r="A310" i="26"/>
  <c r="AA309" i="26"/>
  <c r="Z309" i="26"/>
  <c r="T309" i="26"/>
  <c r="A309" i="26"/>
  <c r="B309" i="26" s="1"/>
  <c r="AA308" i="26"/>
  <c r="Z308" i="26"/>
  <c r="T308" i="26"/>
  <c r="AG308" i="26" s="1"/>
  <c r="A308" i="26"/>
  <c r="B308" i="26" s="1"/>
  <c r="AA307" i="26"/>
  <c r="Z307" i="26"/>
  <c r="T307" i="26"/>
  <c r="AH307" i="26" s="1"/>
  <c r="A307" i="26"/>
  <c r="AA306" i="26"/>
  <c r="Z306" i="26"/>
  <c r="T306" i="26"/>
  <c r="A306" i="26"/>
  <c r="AA305" i="26"/>
  <c r="Z305" i="26"/>
  <c r="T305" i="26"/>
  <c r="AH305" i="26" s="1"/>
  <c r="A305" i="26"/>
  <c r="AA304" i="26"/>
  <c r="Z304" i="26"/>
  <c r="T304" i="26"/>
  <c r="AH304" i="26" s="1"/>
  <c r="A304" i="26"/>
  <c r="B304" i="26" s="1"/>
  <c r="AA303" i="26"/>
  <c r="Z303" i="26"/>
  <c r="T303" i="26"/>
  <c r="AH303" i="26" s="1"/>
  <c r="A303" i="26"/>
  <c r="AA302" i="26"/>
  <c r="Z302" i="26"/>
  <c r="T302" i="26"/>
  <c r="AH302" i="26" s="1"/>
  <c r="A302" i="26"/>
  <c r="B302" i="26" s="1"/>
  <c r="AA301" i="26"/>
  <c r="Z301" i="26"/>
  <c r="T301" i="26"/>
  <c r="AH301" i="26" s="1"/>
  <c r="A301" i="26"/>
  <c r="B301" i="26" s="1"/>
  <c r="AA300" i="26"/>
  <c r="Z300" i="26"/>
  <c r="T300" i="26"/>
  <c r="AH300" i="26" s="1"/>
  <c r="A300" i="26"/>
  <c r="B300" i="26" s="1"/>
  <c r="AA299" i="26"/>
  <c r="Z299" i="26"/>
  <c r="T299" i="26"/>
  <c r="A299" i="26"/>
  <c r="B299" i="26" s="1"/>
  <c r="AA298" i="26"/>
  <c r="Z298" i="26"/>
  <c r="T298" i="26"/>
  <c r="A298" i="26"/>
  <c r="B298" i="26" s="1"/>
  <c r="AA297" i="26"/>
  <c r="Z297" i="26"/>
  <c r="T297" i="26"/>
  <c r="AH297" i="26" s="1"/>
  <c r="A297" i="26"/>
  <c r="AM297" i="26" s="1"/>
  <c r="AA296" i="26"/>
  <c r="Z296" i="26"/>
  <c r="T296" i="26"/>
  <c r="AH296" i="26" s="1"/>
  <c r="A296" i="26"/>
  <c r="AA295" i="26"/>
  <c r="Z295" i="26"/>
  <c r="T295" i="26"/>
  <c r="A295" i="26"/>
  <c r="B295" i="26" s="1"/>
  <c r="AA294" i="26"/>
  <c r="Z294" i="26"/>
  <c r="T294" i="26"/>
  <c r="AH294" i="26" s="1"/>
  <c r="A294" i="26"/>
  <c r="AA293" i="26"/>
  <c r="Z293" i="26"/>
  <c r="T293" i="26"/>
  <c r="AH293" i="26" s="1"/>
  <c r="A293" i="26"/>
  <c r="AM293" i="26" s="1"/>
  <c r="AA292" i="26"/>
  <c r="Z292" i="26"/>
  <c r="T292" i="26"/>
  <c r="A292" i="26"/>
  <c r="B292" i="26" s="1"/>
  <c r="AA291" i="26"/>
  <c r="Z291" i="26"/>
  <c r="T291" i="26"/>
  <c r="A291" i="26"/>
  <c r="AA290" i="26"/>
  <c r="Z290" i="26"/>
  <c r="T290" i="26"/>
  <c r="AH290" i="26" s="1"/>
  <c r="A290" i="26"/>
  <c r="AA289" i="26"/>
  <c r="Z289" i="26"/>
  <c r="T289" i="26"/>
  <c r="A289" i="26"/>
  <c r="B289" i="26" s="1"/>
  <c r="AA288" i="26"/>
  <c r="Z288" i="26"/>
  <c r="T288" i="26"/>
  <c r="A288" i="26"/>
  <c r="AA287" i="26"/>
  <c r="Z287" i="26"/>
  <c r="T287" i="26"/>
  <c r="AH287" i="26" s="1"/>
  <c r="A287" i="26"/>
  <c r="B287" i="26" s="1"/>
  <c r="C287" i="26" s="1"/>
  <c r="AA286" i="26"/>
  <c r="Z286" i="26"/>
  <c r="T286" i="26"/>
  <c r="AH286" i="26" s="1"/>
  <c r="A286" i="26"/>
  <c r="AA285" i="26"/>
  <c r="Z285" i="26"/>
  <c r="T285" i="26"/>
  <c r="AH285" i="26" s="1"/>
  <c r="A285" i="26"/>
  <c r="B285" i="26" s="1"/>
  <c r="C285" i="26" s="1"/>
  <c r="AA284" i="26"/>
  <c r="Z284" i="26"/>
  <c r="T284" i="26"/>
  <c r="AH284" i="26" s="1"/>
  <c r="A284" i="26"/>
  <c r="B284" i="26" s="1"/>
  <c r="AA283" i="26"/>
  <c r="Z283" i="26"/>
  <c r="T283" i="26"/>
  <c r="AH283" i="26" s="1"/>
  <c r="A283" i="26"/>
  <c r="AM283" i="26" s="1"/>
  <c r="AA282" i="26"/>
  <c r="Z282" i="26"/>
  <c r="T282" i="26"/>
  <c r="AH282" i="26" s="1"/>
  <c r="A282" i="26"/>
  <c r="AA281" i="26"/>
  <c r="Z281" i="26"/>
  <c r="T281" i="26"/>
  <c r="AH281" i="26" s="1"/>
  <c r="A281" i="26"/>
  <c r="B281" i="26" s="1"/>
  <c r="C281" i="26" s="1"/>
  <c r="AA280" i="26"/>
  <c r="Z280" i="26"/>
  <c r="T280" i="26"/>
  <c r="AH280" i="26" s="1"/>
  <c r="A280" i="26"/>
  <c r="AM280" i="26" s="1"/>
  <c r="AA279" i="26"/>
  <c r="Z279" i="26"/>
  <c r="T279" i="26"/>
  <c r="AH279" i="26" s="1"/>
  <c r="A279" i="26"/>
  <c r="AM279" i="26" s="1"/>
  <c r="AA278" i="26"/>
  <c r="Z278" i="26"/>
  <c r="T278" i="26"/>
  <c r="AH278" i="26" s="1"/>
  <c r="A278" i="26"/>
  <c r="B278" i="26" s="1"/>
  <c r="AA277" i="26"/>
  <c r="Z277" i="26"/>
  <c r="T277" i="26"/>
  <c r="AH277" i="26" s="1"/>
  <c r="A277" i="26"/>
  <c r="B277" i="26" s="1"/>
  <c r="AA276" i="26"/>
  <c r="Z276" i="26"/>
  <c r="T276" i="26"/>
  <c r="AH276" i="26" s="1"/>
  <c r="A276" i="26"/>
  <c r="AA275" i="26"/>
  <c r="Z275" i="26"/>
  <c r="T275" i="26"/>
  <c r="AH275" i="26" s="1"/>
  <c r="A275" i="26"/>
  <c r="AM275" i="26" s="1"/>
  <c r="AA274" i="26"/>
  <c r="Z274" i="26"/>
  <c r="T274" i="26"/>
  <c r="A274" i="26"/>
  <c r="B274" i="26" s="1"/>
  <c r="AA273" i="26"/>
  <c r="Z273" i="26"/>
  <c r="T273" i="26"/>
  <c r="A273" i="26"/>
  <c r="B273" i="26" s="1"/>
  <c r="E273" i="26" s="1"/>
  <c r="AA272" i="26"/>
  <c r="Z272" i="26"/>
  <c r="T272" i="26"/>
  <c r="AH272" i="26" s="1"/>
  <c r="A272" i="26"/>
  <c r="B272" i="26" s="1"/>
  <c r="E272" i="26" s="1"/>
  <c r="AA271" i="26"/>
  <c r="Z271" i="26"/>
  <c r="T271" i="26"/>
  <c r="AH271" i="26" s="1"/>
  <c r="A271" i="26"/>
  <c r="AA270" i="26"/>
  <c r="Z270" i="26"/>
  <c r="T270" i="26"/>
  <c r="AH270" i="26" s="1"/>
  <c r="A270" i="26"/>
  <c r="AA269" i="26"/>
  <c r="Z269" i="26"/>
  <c r="T269" i="26"/>
  <c r="AH269" i="26" s="1"/>
  <c r="A269" i="26"/>
  <c r="B269" i="26" s="1"/>
  <c r="C269" i="26" s="1"/>
  <c r="AA268" i="26"/>
  <c r="Z268" i="26"/>
  <c r="T268" i="26"/>
  <c r="AH268" i="26" s="1"/>
  <c r="A268" i="26"/>
  <c r="AA267" i="26"/>
  <c r="Z267" i="26"/>
  <c r="T267" i="26"/>
  <c r="AH267" i="26" s="1"/>
  <c r="A267" i="26"/>
  <c r="B267" i="26" s="1"/>
  <c r="AA266" i="26"/>
  <c r="Z266" i="26"/>
  <c r="T266" i="26"/>
  <c r="AH266" i="26" s="1"/>
  <c r="A266" i="26"/>
  <c r="B266" i="26" s="1"/>
  <c r="AA265" i="26"/>
  <c r="Z265" i="26"/>
  <c r="T265" i="26"/>
  <c r="AH265" i="26" s="1"/>
  <c r="A265" i="26"/>
  <c r="B265" i="26" s="1"/>
  <c r="AA264" i="26"/>
  <c r="Z264" i="26"/>
  <c r="T264" i="26"/>
  <c r="AH264" i="26" s="1"/>
  <c r="A264" i="26"/>
  <c r="B264" i="26" s="1"/>
  <c r="AA263" i="26"/>
  <c r="Z263" i="26"/>
  <c r="T263" i="26"/>
  <c r="AH263" i="26" s="1"/>
  <c r="A263" i="26"/>
  <c r="B263" i="26" s="1"/>
  <c r="AA262" i="26"/>
  <c r="Z262" i="26"/>
  <c r="T262" i="26"/>
  <c r="A262" i="26"/>
  <c r="B262" i="26" s="1"/>
  <c r="F262" i="26" s="1"/>
  <c r="AA261" i="26"/>
  <c r="Z261" i="26"/>
  <c r="T261" i="26"/>
  <c r="A261" i="26"/>
  <c r="B261" i="26" s="1"/>
  <c r="AA260" i="26"/>
  <c r="Z260" i="26"/>
  <c r="T260" i="26"/>
  <c r="A260" i="26"/>
  <c r="AM260" i="26" s="1"/>
  <c r="AA259" i="26"/>
  <c r="Z259" i="26"/>
  <c r="T259" i="26"/>
  <c r="AH259" i="26" s="1"/>
  <c r="A259" i="26"/>
  <c r="B259" i="26" s="1"/>
  <c r="AA258" i="26"/>
  <c r="Z258" i="26"/>
  <c r="T258" i="26"/>
  <c r="AH258" i="26" s="1"/>
  <c r="A258" i="26"/>
  <c r="AM258" i="26" s="1"/>
  <c r="AA257" i="26"/>
  <c r="Z257" i="26"/>
  <c r="T257" i="26"/>
  <c r="AH257" i="26" s="1"/>
  <c r="A257" i="26"/>
  <c r="B257" i="26" s="1"/>
  <c r="AA256" i="26"/>
  <c r="Z256" i="26"/>
  <c r="T256" i="26"/>
  <c r="AH256" i="26" s="1"/>
  <c r="A256" i="26"/>
  <c r="B256" i="26" s="1"/>
  <c r="AA255" i="26"/>
  <c r="Z255" i="26"/>
  <c r="T255" i="26"/>
  <c r="AH255" i="26" s="1"/>
  <c r="A255" i="26"/>
  <c r="AM255" i="26" s="1"/>
  <c r="AA254" i="26"/>
  <c r="Z254" i="26"/>
  <c r="T254" i="26"/>
  <c r="A254" i="26"/>
  <c r="AA253" i="26"/>
  <c r="Z253" i="26"/>
  <c r="T253" i="26"/>
  <c r="AH253" i="26" s="1"/>
  <c r="A253" i="26"/>
  <c r="B253" i="26" s="1"/>
  <c r="D253" i="26" s="1"/>
  <c r="AA252" i="26"/>
  <c r="Z252" i="26"/>
  <c r="T252" i="26"/>
  <c r="AH252" i="26" s="1"/>
  <c r="A252" i="26"/>
  <c r="AA251" i="26"/>
  <c r="Z251" i="26"/>
  <c r="T251" i="26"/>
  <c r="AH251" i="26" s="1"/>
  <c r="A251" i="26"/>
  <c r="AM251" i="26" s="1"/>
  <c r="AA250" i="26"/>
  <c r="Z250" i="26"/>
  <c r="T250" i="26"/>
  <c r="A250" i="26"/>
  <c r="AA249" i="26"/>
  <c r="Z249" i="26"/>
  <c r="T249" i="26"/>
  <c r="AH249" i="26" s="1"/>
  <c r="A249" i="26"/>
  <c r="AA248" i="26"/>
  <c r="Z248" i="26"/>
  <c r="T248" i="26"/>
  <c r="AH248" i="26" s="1"/>
  <c r="A248" i="26"/>
  <c r="AA247" i="26"/>
  <c r="Z247" i="26"/>
  <c r="T247" i="26"/>
  <c r="AH247" i="26" s="1"/>
  <c r="A247" i="26"/>
  <c r="B247" i="26" s="1"/>
  <c r="AA246" i="26"/>
  <c r="Z246" i="26"/>
  <c r="T246" i="26"/>
  <c r="AH246" i="26" s="1"/>
  <c r="A246" i="26"/>
  <c r="B246" i="26" s="1"/>
  <c r="AA245" i="26"/>
  <c r="Z245" i="26"/>
  <c r="T245" i="26"/>
  <c r="A245" i="26"/>
  <c r="B245" i="26" s="1"/>
  <c r="AA244" i="26"/>
  <c r="Z244" i="26"/>
  <c r="T244" i="26"/>
  <c r="AH244" i="26" s="1"/>
  <c r="A244" i="26"/>
  <c r="AA243" i="26"/>
  <c r="Z243" i="26"/>
  <c r="T243" i="26"/>
  <c r="AH243" i="26" s="1"/>
  <c r="A243" i="26"/>
  <c r="AA242" i="26"/>
  <c r="Z242" i="26"/>
  <c r="T242" i="26"/>
  <c r="AH242" i="26" s="1"/>
  <c r="A242" i="26"/>
  <c r="AA241" i="26"/>
  <c r="Z241" i="26"/>
  <c r="T241" i="26"/>
  <c r="A241" i="26"/>
  <c r="B241" i="26" s="1"/>
  <c r="AA240" i="26"/>
  <c r="Z240" i="26"/>
  <c r="T240" i="26"/>
  <c r="AH240" i="26" s="1"/>
  <c r="A240" i="26"/>
  <c r="AM240" i="26" s="1"/>
  <c r="AA239" i="26"/>
  <c r="Z239" i="26"/>
  <c r="T239" i="26"/>
  <c r="AH239" i="26" s="1"/>
  <c r="A239" i="26"/>
  <c r="B239" i="26" s="1"/>
  <c r="AA238" i="26"/>
  <c r="Z238" i="26"/>
  <c r="T238" i="26"/>
  <c r="AH238" i="26" s="1"/>
  <c r="A238" i="26"/>
  <c r="B238" i="26" s="1"/>
  <c r="AA237" i="26"/>
  <c r="Z237" i="26"/>
  <c r="T237" i="26"/>
  <c r="A237" i="26"/>
  <c r="AM237" i="26" s="1"/>
  <c r="AA236" i="26"/>
  <c r="Z236" i="26"/>
  <c r="T236" i="26"/>
  <c r="AH236" i="26" s="1"/>
  <c r="A236" i="26"/>
  <c r="B236" i="26" s="1"/>
  <c r="AA235" i="26"/>
  <c r="Z235" i="26"/>
  <c r="T235" i="26"/>
  <c r="AH235" i="26" s="1"/>
  <c r="A235" i="26"/>
  <c r="B235" i="26" s="1"/>
  <c r="AA234" i="26"/>
  <c r="Z234" i="26"/>
  <c r="T234" i="26"/>
  <c r="AH234" i="26" s="1"/>
  <c r="A234" i="26"/>
  <c r="AM234" i="26" s="1"/>
  <c r="AA233" i="26"/>
  <c r="Z233" i="26"/>
  <c r="T233" i="26"/>
  <c r="AH233" i="26" s="1"/>
  <c r="A233" i="26"/>
  <c r="B233" i="26" s="1"/>
  <c r="AA232" i="26"/>
  <c r="Z232" i="26"/>
  <c r="T232" i="26"/>
  <c r="AH232" i="26" s="1"/>
  <c r="A232" i="26"/>
  <c r="B232" i="26" s="1"/>
  <c r="AA231" i="26"/>
  <c r="Z231" i="26"/>
  <c r="T231" i="26"/>
  <c r="A231" i="26"/>
  <c r="B231" i="26" s="1"/>
  <c r="AA230" i="26"/>
  <c r="Z230" i="26"/>
  <c r="T230" i="26"/>
  <c r="A230" i="26"/>
  <c r="AM230" i="26" s="1"/>
  <c r="AA229" i="26"/>
  <c r="Z229" i="26"/>
  <c r="T229" i="26"/>
  <c r="A229" i="26"/>
  <c r="B229" i="26" s="1"/>
  <c r="AA228" i="26"/>
  <c r="Z228" i="26"/>
  <c r="T228" i="26"/>
  <c r="A228" i="26"/>
  <c r="AM228" i="26" s="1"/>
  <c r="AA227" i="26"/>
  <c r="Z227" i="26"/>
  <c r="T227" i="26"/>
  <c r="AH227" i="26" s="1"/>
  <c r="A227" i="26"/>
  <c r="B227" i="26" s="1"/>
  <c r="AA226" i="26"/>
  <c r="Z226" i="26"/>
  <c r="T226" i="26"/>
  <c r="A226" i="26"/>
  <c r="B226" i="26" s="1"/>
  <c r="G226" i="26" s="1"/>
  <c r="AA225" i="26"/>
  <c r="Z225" i="26"/>
  <c r="T225" i="26"/>
  <c r="AH225" i="26" s="1"/>
  <c r="A225" i="26"/>
  <c r="AA224" i="26"/>
  <c r="Z224" i="26"/>
  <c r="T224" i="26"/>
  <c r="A224" i="26"/>
  <c r="B224" i="26" s="1"/>
  <c r="E224" i="26" s="1"/>
  <c r="AA223" i="26"/>
  <c r="Z223" i="26"/>
  <c r="T223" i="26"/>
  <c r="AH223" i="26" s="1"/>
  <c r="A223" i="26"/>
  <c r="AA222" i="26"/>
  <c r="Z222" i="26"/>
  <c r="T222" i="26"/>
  <c r="AH222" i="26" s="1"/>
  <c r="A222" i="26"/>
  <c r="B222" i="26" s="1"/>
  <c r="AA221" i="26"/>
  <c r="Z221" i="26"/>
  <c r="T221" i="26"/>
  <c r="AH221" i="26" s="1"/>
  <c r="A221" i="26"/>
  <c r="AM221" i="26" s="1"/>
  <c r="AA220" i="26"/>
  <c r="Z220" i="26"/>
  <c r="T220" i="26"/>
  <c r="AH220" i="26" s="1"/>
  <c r="A220" i="26"/>
  <c r="B220" i="26" s="1"/>
  <c r="AA219" i="26"/>
  <c r="Z219" i="26"/>
  <c r="T219" i="26"/>
  <c r="AH219" i="26" s="1"/>
  <c r="A219" i="26"/>
  <c r="AA218" i="26"/>
  <c r="Z218" i="26"/>
  <c r="T218" i="26"/>
  <c r="AH218" i="26" s="1"/>
  <c r="A218" i="26"/>
  <c r="B218" i="26" s="1"/>
  <c r="C218" i="26" s="1"/>
  <c r="AA217" i="26"/>
  <c r="Z217" i="26"/>
  <c r="T217" i="26"/>
  <c r="AH217" i="26" s="1"/>
  <c r="A217" i="26"/>
  <c r="AA216" i="26"/>
  <c r="Z216" i="26"/>
  <c r="T216" i="26"/>
  <c r="AH216" i="26" s="1"/>
  <c r="A216" i="26"/>
  <c r="B216" i="26" s="1"/>
  <c r="AA215" i="26"/>
  <c r="Z215" i="26"/>
  <c r="T215" i="26"/>
  <c r="AH215" i="26" s="1"/>
  <c r="A215" i="26"/>
  <c r="B215" i="26" s="1"/>
  <c r="AA214" i="26"/>
  <c r="Z214" i="26"/>
  <c r="T214" i="26"/>
  <c r="A214" i="26"/>
  <c r="AM214" i="26" s="1"/>
  <c r="AA213" i="26"/>
  <c r="Z213" i="26"/>
  <c r="T213" i="26"/>
  <c r="AH213" i="26" s="1"/>
  <c r="A213" i="26"/>
  <c r="B213" i="26" s="1"/>
  <c r="C213" i="26" s="1"/>
  <c r="AA212" i="26"/>
  <c r="Z212" i="26"/>
  <c r="T212" i="26"/>
  <c r="AH212" i="26" s="1"/>
  <c r="A212" i="26"/>
  <c r="B212" i="26" s="1"/>
  <c r="AA211" i="26"/>
  <c r="Z211" i="26"/>
  <c r="T211" i="26"/>
  <c r="A211" i="26"/>
  <c r="AA210" i="26"/>
  <c r="Z210" i="26"/>
  <c r="T210" i="26"/>
  <c r="AH210" i="26" s="1"/>
  <c r="A210" i="26"/>
  <c r="B210" i="26" s="1"/>
  <c r="D210" i="26" s="1"/>
  <c r="AA209" i="26"/>
  <c r="Z209" i="26"/>
  <c r="T209" i="26"/>
  <c r="A209" i="26"/>
  <c r="B209" i="26" s="1"/>
  <c r="AA208" i="26"/>
  <c r="Z208" i="26"/>
  <c r="T208" i="26"/>
  <c r="AH208" i="26" s="1"/>
  <c r="A208" i="26"/>
  <c r="B208" i="26" s="1"/>
  <c r="C208" i="26" s="1"/>
  <c r="AA207" i="26"/>
  <c r="Z207" i="26"/>
  <c r="T207" i="26"/>
  <c r="AH207" i="26" s="1"/>
  <c r="A207" i="26"/>
  <c r="B207" i="26" s="1"/>
  <c r="E207" i="26" s="1"/>
  <c r="AA206" i="26"/>
  <c r="Z206" i="26"/>
  <c r="T206" i="26"/>
  <c r="AH206" i="26" s="1"/>
  <c r="A206" i="26"/>
  <c r="B206" i="26" s="1"/>
  <c r="AA205" i="26"/>
  <c r="Z205" i="26"/>
  <c r="T205" i="26"/>
  <c r="AG205" i="26" s="1"/>
  <c r="A205" i="26"/>
  <c r="B205" i="26" s="1"/>
  <c r="D205" i="26" s="1"/>
  <c r="AA204" i="26"/>
  <c r="Z204" i="26"/>
  <c r="T204" i="26"/>
  <c r="AH204" i="26" s="1"/>
  <c r="A204" i="26"/>
  <c r="B204" i="26" s="1"/>
  <c r="AA203" i="26"/>
  <c r="Z203" i="26"/>
  <c r="T203" i="26"/>
  <c r="AH203" i="26" s="1"/>
  <c r="A203" i="26"/>
  <c r="B203" i="26" s="1"/>
  <c r="F203" i="26" s="1"/>
  <c r="AA202" i="26"/>
  <c r="Z202" i="26"/>
  <c r="T202" i="26"/>
  <c r="A202" i="26"/>
  <c r="B202" i="26" s="1"/>
  <c r="AA201" i="26"/>
  <c r="Z201" i="26"/>
  <c r="T201" i="26"/>
  <c r="AH201" i="26" s="1"/>
  <c r="A201" i="26"/>
  <c r="AA200" i="26"/>
  <c r="Z200" i="26"/>
  <c r="T200" i="26"/>
  <c r="AH200" i="26" s="1"/>
  <c r="A200" i="26"/>
  <c r="AA199" i="26"/>
  <c r="Z199" i="26"/>
  <c r="T199" i="26"/>
  <c r="A199" i="26"/>
  <c r="AM199" i="26" s="1"/>
  <c r="AA198" i="26"/>
  <c r="Z198" i="26"/>
  <c r="A198" i="26"/>
  <c r="AA197" i="26"/>
  <c r="Z197" i="26"/>
  <c r="A197" i="26"/>
  <c r="AA196" i="26"/>
  <c r="Z196" i="26"/>
  <c r="A196" i="26"/>
  <c r="AM196" i="26" s="1"/>
  <c r="AA195" i="26"/>
  <c r="Z195" i="26"/>
  <c r="AA194" i="26"/>
  <c r="Z194" i="26"/>
  <c r="AA193" i="26"/>
  <c r="Z193" i="26"/>
  <c r="AA192" i="26"/>
  <c r="Z192" i="26"/>
  <c r="AA191" i="26"/>
  <c r="Z191" i="26"/>
  <c r="AA190" i="26"/>
  <c r="Z190" i="26"/>
  <c r="AA189" i="26"/>
  <c r="Z189" i="26"/>
  <c r="AA188" i="26"/>
  <c r="Z188" i="26"/>
  <c r="A188" i="26"/>
  <c r="AA187" i="26"/>
  <c r="Z187" i="26"/>
  <c r="A187" i="26"/>
  <c r="AA186" i="26"/>
  <c r="Z186" i="26"/>
  <c r="A186" i="26"/>
  <c r="AA185" i="26"/>
  <c r="Z185" i="26"/>
  <c r="AA184" i="26"/>
  <c r="Z184" i="26"/>
  <c r="AA183" i="26"/>
  <c r="Z183" i="26"/>
  <c r="AA182" i="26"/>
  <c r="Z182" i="26"/>
  <c r="A182" i="26"/>
  <c r="B182" i="26" s="1"/>
  <c r="G182" i="26" s="1"/>
  <c r="AA181" i="26"/>
  <c r="Z181" i="26"/>
  <c r="AA180" i="26"/>
  <c r="Z180" i="26"/>
  <c r="AA179" i="26"/>
  <c r="Z179" i="26"/>
  <c r="A179" i="26"/>
  <c r="AA178" i="26"/>
  <c r="Z178" i="26"/>
  <c r="T178" i="26"/>
  <c r="A178" i="26"/>
  <c r="AA177" i="26"/>
  <c r="Z177" i="26"/>
  <c r="T177" i="26"/>
  <c r="AH177" i="26" s="1"/>
  <c r="A177" i="26"/>
  <c r="AA176" i="26"/>
  <c r="Z176" i="26"/>
  <c r="T176" i="26"/>
  <c r="AH176" i="26" s="1"/>
  <c r="A176" i="26"/>
  <c r="AM176" i="26" s="1"/>
  <c r="AA175" i="26"/>
  <c r="Z175" i="26"/>
  <c r="A175" i="26"/>
  <c r="AA174" i="26"/>
  <c r="Z174" i="26"/>
  <c r="T174" i="26"/>
  <c r="A174" i="26"/>
  <c r="B174" i="26" s="1"/>
  <c r="AA173" i="26"/>
  <c r="Z173" i="26"/>
  <c r="T173" i="26"/>
  <c r="AH173" i="26" s="1"/>
  <c r="A173" i="26"/>
  <c r="AM173" i="26" s="1"/>
  <c r="AA172" i="26"/>
  <c r="Z172" i="26"/>
  <c r="T172" i="26"/>
  <c r="AH172" i="26" s="1"/>
  <c r="A172" i="26"/>
  <c r="AA171" i="26"/>
  <c r="Z171" i="26"/>
  <c r="T171" i="26"/>
  <c r="AH171" i="26" s="1"/>
  <c r="A171" i="26"/>
  <c r="AA170" i="26"/>
  <c r="Z170" i="26"/>
  <c r="T170" i="26"/>
  <c r="AH170" i="26" s="1"/>
  <c r="A170" i="26"/>
  <c r="AA169" i="26"/>
  <c r="Z169" i="26"/>
  <c r="A169" i="26"/>
  <c r="AA168" i="26"/>
  <c r="Z168" i="26"/>
  <c r="T168" i="26"/>
  <c r="AH168" i="26" s="1"/>
  <c r="A168" i="26"/>
  <c r="B168" i="26" s="1"/>
  <c r="C168" i="26" s="1"/>
  <c r="AA167" i="26"/>
  <c r="Z167" i="26"/>
  <c r="A167" i="26"/>
  <c r="AA166" i="26"/>
  <c r="Z166" i="26"/>
  <c r="A166" i="26"/>
  <c r="AM166" i="26" s="1"/>
  <c r="AA165" i="26"/>
  <c r="Z165" i="26"/>
  <c r="A165" i="26"/>
  <c r="AA164" i="26"/>
  <c r="Z164" i="26"/>
  <c r="AA163" i="26"/>
  <c r="Z163" i="26"/>
  <c r="AA162" i="26"/>
  <c r="Z162" i="26"/>
  <c r="AA161" i="26"/>
  <c r="Z161" i="26"/>
  <c r="AA160" i="26"/>
  <c r="Z160" i="26"/>
  <c r="AA159" i="26"/>
  <c r="Z159" i="26"/>
  <c r="AA158" i="26"/>
  <c r="Z158" i="26"/>
  <c r="AA157" i="26"/>
  <c r="Z157" i="26"/>
  <c r="A157" i="26"/>
  <c r="AA156" i="26"/>
  <c r="Z156" i="26"/>
  <c r="A156" i="26"/>
  <c r="AA155" i="26"/>
  <c r="Z155" i="26"/>
  <c r="A155" i="26"/>
  <c r="AA154" i="26"/>
  <c r="Z154" i="26"/>
  <c r="AA153" i="26"/>
  <c r="Z153" i="26"/>
  <c r="AA152" i="26"/>
  <c r="Z152" i="26"/>
  <c r="AA151" i="26"/>
  <c r="Z151" i="26"/>
  <c r="AA150" i="26"/>
  <c r="Z150" i="26"/>
  <c r="AA149" i="26"/>
  <c r="Z149" i="26"/>
  <c r="AA148" i="26"/>
  <c r="Z148" i="26"/>
  <c r="A148" i="26"/>
  <c r="AM148" i="26" s="1"/>
  <c r="AA147" i="26"/>
  <c r="Z147" i="26"/>
  <c r="T147" i="26"/>
  <c r="AH147" i="26" s="1"/>
  <c r="A147" i="26"/>
  <c r="AA146" i="26"/>
  <c r="Z146" i="26"/>
  <c r="T146" i="26"/>
  <c r="AH146" i="26" s="1"/>
  <c r="A146" i="26"/>
  <c r="AA145" i="26"/>
  <c r="Z145" i="26"/>
  <c r="T145" i="26"/>
  <c r="AH145" i="26" s="1"/>
  <c r="A145" i="26"/>
  <c r="B145" i="26" s="1"/>
  <c r="C145" i="26" s="1"/>
  <c r="AA144" i="26"/>
  <c r="Z144" i="26"/>
  <c r="A144" i="26"/>
  <c r="AA143" i="26"/>
  <c r="Z143" i="26"/>
  <c r="T143" i="26"/>
  <c r="AH143" i="26" s="1"/>
  <c r="A143" i="26"/>
  <c r="AA142" i="26"/>
  <c r="Z142" i="26"/>
  <c r="T142" i="26"/>
  <c r="AH142" i="26" s="1"/>
  <c r="A142" i="26"/>
  <c r="AA141" i="26"/>
  <c r="Z141" i="26"/>
  <c r="T141" i="26"/>
  <c r="AH141" i="26" s="1"/>
  <c r="A141" i="26"/>
  <c r="AA140" i="26"/>
  <c r="Z140" i="26"/>
  <c r="T140" i="26"/>
  <c r="AH140" i="26" s="1"/>
  <c r="A140" i="26"/>
  <c r="AM140" i="26" s="1"/>
  <c r="AA139" i="26"/>
  <c r="Z139" i="26"/>
  <c r="T139" i="26"/>
  <c r="AH139" i="26" s="1"/>
  <c r="A139" i="26"/>
  <c r="AA138" i="26"/>
  <c r="Z138" i="26"/>
  <c r="A138" i="26"/>
  <c r="AA137" i="26"/>
  <c r="Z137" i="26"/>
  <c r="T137" i="26"/>
  <c r="AH137" i="26" s="1"/>
  <c r="A137" i="26"/>
  <c r="AA136" i="26"/>
  <c r="Z136" i="26"/>
  <c r="A136" i="26"/>
  <c r="AM136" i="26" s="1"/>
  <c r="AA135" i="26"/>
  <c r="Z135" i="26"/>
  <c r="A135" i="26"/>
  <c r="AA134" i="26"/>
  <c r="Z134" i="26"/>
  <c r="A134" i="26"/>
  <c r="AA133" i="26"/>
  <c r="Z133" i="26"/>
  <c r="A133" i="26"/>
  <c r="AA132" i="26"/>
  <c r="Z132" i="26"/>
  <c r="A132" i="26"/>
  <c r="AA131" i="26"/>
  <c r="Z131" i="26"/>
  <c r="AA130" i="26"/>
  <c r="Z130" i="26"/>
  <c r="AA129" i="26"/>
  <c r="Z129" i="26"/>
  <c r="AA128" i="26"/>
  <c r="Z128" i="26"/>
  <c r="AA127" i="26"/>
  <c r="Z127" i="26"/>
  <c r="AA126" i="26"/>
  <c r="Z126" i="26"/>
  <c r="AA125" i="26"/>
  <c r="Z125" i="26"/>
  <c r="AA124" i="26"/>
  <c r="Z124" i="26"/>
  <c r="AA123" i="26"/>
  <c r="Z123" i="26"/>
  <c r="AA122" i="26"/>
  <c r="Z122" i="26"/>
  <c r="AA121" i="26"/>
  <c r="Z121" i="26"/>
  <c r="AA120" i="26"/>
  <c r="Z120" i="26"/>
  <c r="A120" i="26"/>
  <c r="AA119" i="26"/>
  <c r="Z119" i="26"/>
  <c r="A119" i="26"/>
  <c r="AA118" i="26"/>
  <c r="Z118" i="26"/>
  <c r="A118" i="26"/>
  <c r="AM118" i="26" s="1"/>
  <c r="AA117" i="26"/>
  <c r="Z117" i="26"/>
  <c r="AA116" i="26"/>
  <c r="Z116" i="26"/>
  <c r="AA115" i="26"/>
  <c r="Z115" i="26"/>
  <c r="AA114" i="26"/>
  <c r="Z114" i="26"/>
  <c r="AA113" i="26"/>
  <c r="Z113" i="26"/>
  <c r="AA112" i="26"/>
  <c r="Z112" i="26"/>
  <c r="AA111" i="26"/>
  <c r="Z111" i="26"/>
  <c r="AA110" i="26"/>
  <c r="Z110" i="26"/>
  <c r="AA109" i="26"/>
  <c r="Z109" i="26"/>
  <c r="AA108" i="26"/>
  <c r="Z108" i="26"/>
  <c r="AA107" i="26"/>
  <c r="Z107" i="26"/>
  <c r="AA106" i="26"/>
  <c r="Z106" i="26"/>
  <c r="AA105" i="26"/>
  <c r="Z105" i="26"/>
  <c r="AA104" i="26"/>
  <c r="Z104" i="26"/>
  <c r="A104" i="26"/>
  <c r="AA103" i="26"/>
  <c r="Z103" i="26"/>
  <c r="T103" i="26"/>
  <c r="AH103" i="26" s="1"/>
  <c r="A103" i="26"/>
  <c r="AM103" i="26" s="1"/>
  <c r="AA102" i="26"/>
  <c r="Z102" i="26"/>
  <c r="T102" i="26"/>
  <c r="AH102" i="26" s="1"/>
  <c r="A102" i="26"/>
  <c r="AA101" i="26"/>
  <c r="Z101" i="26"/>
  <c r="T101" i="26"/>
  <c r="AH101" i="26" s="1"/>
  <c r="A101" i="26"/>
  <c r="B101" i="26" s="1"/>
  <c r="AA100" i="26"/>
  <c r="Z100" i="26"/>
  <c r="A100" i="26"/>
  <c r="AA99" i="26"/>
  <c r="Z99" i="26"/>
  <c r="T99" i="26"/>
  <c r="AH99" i="26" s="1"/>
  <c r="A99" i="26"/>
  <c r="B99" i="26" s="1"/>
  <c r="AA98" i="26"/>
  <c r="Z98" i="26"/>
  <c r="T98" i="26"/>
  <c r="AH98" i="26" s="1"/>
  <c r="A98" i="26"/>
  <c r="AA97" i="26"/>
  <c r="Z97" i="26"/>
  <c r="T97" i="26"/>
  <c r="AH97" i="26" s="1"/>
  <c r="A97" i="26"/>
  <c r="AA96" i="26"/>
  <c r="Z96" i="26"/>
  <c r="T96" i="26"/>
  <c r="A96" i="26"/>
  <c r="AA95" i="26"/>
  <c r="Z95" i="26"/>
  <c r="T95" i="26"/>
  <c r="AH95" i="26" s="1"/>
  <c r="A95" i="26"/>
  <c r="AA94" i="26"/>
  <c r="Z94" i="26"/>
  <c r="A94" i="26"/>
  <c r="AA93" i="26"/>
  <c r="Z93" i="26"/>
  <c r="T93" i="26"/>
  <c r="A93" i="26"/>
  <c r="B93" i="26" s="1"/>
  <c r="C93" i="26" s="1"/>
  <c r="AA92" i="26"/>
  <c r="Z92" i="26"/>
  <c r="A92" i="26"/>
  <c r="AA91" i="26"/>
  <c r="Z91" i="26"/>
  <c r="AA90" i="26"/>
  <c r="Z90" i="26"/>
  <c r="AA89" i="26"/>
  <c r="Z89" i="26"/>
  <c r="AQ88" i="26"/>
  <c r="AP88" i="26"/>
  <c r="AO88" i="26"/>
  <c r="AN88" i="26"/>
  <c r="AA88" i="26"/>
  <c r="Z88" i="26"/>
  <c r="AG87" i="26"/>
  <c r="Y87" i="26" s="1"/>
  <c r="AA87" i="26"/>
  <c r="Z87" i="26"/>
  <c r="AG86" i="26"/>
  <c r="Y86" i="26" s="1"/>
  <c r="AA86" i="26"/>
  <c r="Z86" i="26"/>
  <c r="AG85" i="26"/>
  <c r="Y85" i="26" s="1"/>
  <c r="AA85" i="26"/>
  <c r="Z85" i="26"/>
  <c r="A85" i="26"/>
  <c r="AM85" i="26" s="1"/>
  <c r="AA84" i="26"/>
  <c r="Z84" i="26"/>
  <c r="T84" i="26"/>
  <c r="AH84" i="26" s="1"/>
  <c r="A84" i="26"/>
  <c r="AA83" i="26"/>
  <c r="Z83" i="26"/>
  <c r="T83" i="26"/>
  <c r="A83" i="26"/>
  <c r="AJ94" i="26"/>
  <c r="AA82" i="26"/>
  <c r="Z82" i="26"/>
  <c r="T82" i="26"/>
  <c r="AH82" i="26" s="1"/>
  <c r="A82" i="26"/>
  <c r="AJ93" i="26"/>
  <c r="AA81" i="26"/>
  <c r="Z81" i="26"/>
  <c r="A81" i="26"/>
  <c r="AM81" i="26" s="1"/>
  <c r="AJ92" i="26"/>
  <c r="AG80" i="26"/>
  <c r="AA80" i="26"/>
  <c r="Z80" i="26"/>
  <c r="A80" i="26"/>
  <c r="AJ91" i="26"/>
  <c r="AG79" i="26"/>
  <c r="AA79" i="26"/>
  <c r="Z79" i="26"/>
  <c r="A79" i="26"/>
  <c r="AJ90" i="26"/>
  <c r="AG78" i="26"/>
  <c r="AA78" i="26"/>
  <c r="Z78" i="26"/>
  <c r="A78" i="26"/>
  <c r="AJ89" i="26"/>
  <c r="AG77" i="26"/>
  <c r="AA77" i="26"/>
  <c r="Z77" i="26"/>
  <c r="A77" i="26"/>
  <c r="AJ88" i="26"/>
  <c r="AG76" i="26"/>
  <c r="AA76" i="26"/>
  <c r="Z76" i="26"/>
  <c r="A76" i="26"/>
  <c r="AJ87" i="26"/>
  <c r="AG75" i="26"/>
  <c r="AA75" i="26"/>
  <c r="Z75" i="26"/>
  <c r="A75" i="26"/>
  <c r="AJ86" i="26"/>
  <c r="AG74" i="26"/>
  <c r="AA74" i="26"/>
  <c r="Z74" i="26"/>
  <c r="A74" i="26"/>
  <c r="B74" i="26" s="1"/>
  <c r="C74" i="26" s="1"/>
  <c r="AJ85" i="26"/>
  <c r="AG73" i="26"/>
  <c r="AA73" i="26"/>
  <c r="Z73" i="26"/>
  <c r="A73" i="26"/>
  <c r="AJ84" i="26"/>
  <c r="AA72" i="26"/>
  <c r="Z72" i="26"/>
  <c r="A72" i="26"/>
  <c r="AM72" i="26" s="1"/>
  <c r="AJ83" i="26"/>
  <c r="AA71" i="26"/>
  <c r="Z71" i="26"/>
  <c r="AJ82" i="26"/>
  <c r="AA70" i="26"/>
  <c r="Z70" i="26"/>
  <c r="AJ81" i="26"/>
  <c r="AA69" i="26"/>
  <c r="Z69" i="26"/>
  <c r="AJ80" i="26"/>
  <c r="AG68" i="26"/>
  <c r="Y68" i="26" s="1"/>
  <c r="AA68" i="26"/>
  <c r="Z68" i="26"/>
  <c r="AJ79" i="26"/>
  <c r="AG67" i="26"/>
  <c r="Y67" i="26" s="1"/>
  <c r="AA67" i="26"/>
  <c r="Z67" i="26"/>
  <c r="AJ78" i="26"/>
  <c r="AG66" i="26"/>
  <c r="Y66" i="26" s="1"/>
  <c r="AA66" i="26"/>
  <c r="Z66" i="26"/>
  <c r="A66" i="26"/>
  <c r="AJ77" i="26"/>
  <c r="AA65" i="26"/>
  <c r="Z65" i="26"/>
  <c r="T65" i="26"/>
  <c r="AH65" i="26" s="1"/>
  <c r="A65" i="26"/>
  <c r="AJ76" i="26"/>
  <c r="AA64" i="26"/>
  <c r="Z64" i="26"/>
  <c r="T64" i="26"/>
  <c r="AH64" i="26" s="1"/>
  <c r="A64" i="26"/>
  <c r="AJ75" i="26"/>
  <c r="AA63" i="26"/>
  <c r="Z63" i="26"/>
  <c r="T63" i="26"/>
  <c r="AH63" i="26" s="1"/>
  <c r="A63" i="26"/>
  <c r="AJ74" i="26"/>
  <c r="AA62" i="26"/>
  <c r="Z62" i="26"/>
  <c r="A62" i="26"/>
  <c r="AJ73" i="26"/>
  <c r="AA61" i="26"/>
  <c r="Z61" i="26"/>
  <c r="T61" i="26"/>
  <c r="A61" i="26"/>
  <c r="B61" i="26" s="1"/>
  <c r="AJ72" i="26"/>
  <c r="AA60" i="26"/>
  <c r="Z60" i="26"/>
  <c r="T60" i="26"/>
  <c r="AH60" i="26" s="1"/>
  <c r="A60" i="26"/>
  <c r="AJ71" i="26"/>
  <c r="AA59" i="26"/>
  <c r="Z59" i="26"/>
  <c r="T59" i="26"/>
  <c r="AH59" i="26" s="1"/>
  <c r="A59" i="26"/>
  <c r="AJ70" i="26"/>
  <c r="AA58" i="26"/>
  <c r="Z58" i="26"/>
  <c r="T58" i="26"/>
  <c r="A58" i="26"/>
  <c r="AJ69" i="26"/>
  <c r="AA57" i="26"/>
  <c r="Z57" i="26"/>
  <c r="T57" i="26"/>
  <c r="AH57" i="26" s="1"/>
  <c r="A57" i="26"/>
  <c r="AM57" i="26" s="1"/>
  <c r="AJ68" i="26"/>
  <c r="AG56" i="26"/>
  <c r="AA56" i="26"/>
  <c r="Z56" i="26"/>
  <c r="A56" i="26"/>
  <c r="AM56" i="26" s="1"/>
  <c r="AJ67" i="26"/>
  <c r="AG55" i="26"/>
  <c r="AA55" i="26"/>
  <c r="Z55" i="26"/>
  <c r="A55" i="26"/>
  <c r="B55" i="26" s="1"/>
  <c r="G55" i="26" s="1"/>
  <c r="AJ66" i="26"/>
  <c r="AG54" i="26"/>
  <c r="AA54" i="26"/>
  <c r="Z54" i="26"/>
  <c r="A54" i="26"/>
  <c r="B54" i="26" s="1"/>
  <c r="G54" i="26" s="1"/>
  <c r="AJ65" i="26"/>
  <c r="AG53" i="26"/>
  <c r="AA53" i="26"/>
  <c r="Z53" i="26"/>
  <c r="AJ64" i="26"/>
  <c r="AG52" i="26"/>
  <c r="Y52" i="26" s="1"/>
  <c r="AA52" i="26"/>
  <c r="Z52" i="26"/>
  <c r="AJ63" i="26"/>
  <c r="AG51" i="26"/>
  <c r="Y51" i="26" s="1"/>
  <c r="AA51" i="26"/>
  <c r="Z51" i="26"/>
  <c r="AJ62" i="26"/>
  <c r="AG50" i="26"/>
  <c r="Y50" i="26" s="1"/>
  <c r="AA50" i="26"/>
  <c r="Z50" i="26"/>
  <c r="AJ61" i="26"/>
  <c r="AG49" i="26"/>
  <c r="Y49" i="26" s="1"/>
  <c r="AA49" i="26"/>
  <c r="Z49" i="26"/>
  <c r="A49" i="26"/>
  <c r="AM49" i="26" s="1"/>
  <c r="AJ60" i="26"/>
  <c r="AA48" i="26"/>
  <c r="Z48" i="26"/>
  <c r="T48" i="26"/>
  <c r="AH48" i="26" s="1"/>
  <c r="A48" i="26"/>
  <c r="AM48" i="26" s="1"/>
  <c r="AJ59" i="26"/>
  <c r="AA47" i="26"/>
  <c r="Z47" i="26"/>
  <c r="T47" i="26"/>
  <c r="AH47" i="26" s="1"/>
  <c r="A47" i="26"/>
  <c r="AJ58" i="26"/>
  <c r="AA46" i="26"/>
  <c r="Z46" i="26"/>
  <c r="T46" i="26"/>
  <c r="AH46" i="26" s="1"/>
  <c r="A46" i="26"/>
  <c r="AM46" i="26" s="1"/>
  <c r="AJ57" i="26"/>
  <c r="AA45" i="26"/>
  <c r="Z45" i="26"/>
  <c r="A45" i="26"/>
  <c r="B45" i="26" s="1"/>
  <c r="AJ56" i="26"/>
  <c r="AA44" i="26"/>
  <c r="Z44" i="26"/>
  <c r="T44" i="26"/>
  <c r="AH44" i="26" s="1"/>
  <c r="A44" i="26"/>
  <c r="AJ55" i="26"/>
  <c r="AA43" i="26"/>
  <c r="Z43" i="26"/>
  <c r="T43" i="26"/>
  <c r="AH43" i="26" s="1"/>
  <c r="A43" i="26"/>
  <c r="AJ54" i="26"/>
  <c r="AA42" i="26"/>
  <c r="Z42" i="26"/>
  <c r="T42" i="26"/>
  <c r="AH42" i="26" s="1"/>
  <c r="A42" i="26"/>
  <c r="AJ53" i="26"/>
  <c r="AA41" i="26"/>
  <c r="Z41" i="26"/>
  <c r="T41" i="26"/>
  <c r="AH41" i="26" s="1"/>
  <c r="A41" i="26"/>
  <c r="AJ52" i="26"/>
  <c r="AA40" i="26"/>
  <c r="Z40" i="26"/>
  <c r="T40" i="26"/>
  <c r="A40" i="26"/>
  <c r="AM40" i="26" s="1"/>
  <c r="AJ51" i="26"/>
  <c r="AA39" i="26"/>
  <c r="Z39" i="26"/>
  <c r="A39" i="26"/>
  <c r="AJ50" i="26"/>
  <c r="AA38" i="26"/>
  <c r="Z38" i="26"/>
  <c r="T38" i="26"/>
  <c r="AH38" i="26" s="1"/>
  <c r="A38" i="26"/>
  <c r="B38" i="26" s="1"/>
  <c r="AJ49" i="26"/>
  <c r="AA37" i="26"/>
  <c r="Z37" i="26"/>
  <c r="A37" i="26"/>
  <c r="AM37" i="26" s="1"/>
  <c r="AJ48" i="26"/>
  <c r="AA36" i="26"/>
  <c r="Z36" i="26"/>
  <c r="AJ47" i="26"/>
  <c r="AA35" i="26"/>
  <c r="Z35" i="26"/>
  <c r="AJ46" i="26"/>
  <c r="AA34" i="26"/>
  <c r="Z34" i="26"/>
  <c r="AJ45" i="26"/>
  <c r="AA33" i="26"/>
  <c r="Z33" i="26"/>
  <c r="AJ44" i="26"/>
  <c r="AG32" i="26"/>
  <c r="Y32" i="26" s="1"/>
  <c r="AA32" i="26"/>
  <c r="Z32" i="26"/>
  <c r="AJ43" i="26"/>
  <c r="AG31" i="26"/>
  <c r="Y31" i="26" s="1"/>
  <c r="AA31" i="26"/>
  <c r="Z31" i="26"/>
  <c r="AJ42" i="26"/>
  <c r="AG30" i="26"/>
  <c r="Y30" i="26" s="1"/>
  <c r="AA30" i="26"/>
  <c r="Z30" i="26"/>
  <c r="AJ41" i="26"/>
  <c r="AG29" i="26"/>
  <c r="Y29" i="26" s="1"/>
  <c r="AA29" i="26"/>
  <c r="Z29" i="26"/>
  <c r="AJ40" i="26"/>
  <c r="AG28" i="26"/>
  <c r="Y28" i="26" s="1"/>
  <c r="AA28" i="26"/>
  <c r="Z28" i="26"/>
  <c r="AJ39" i="26"/>
  <c r="AG27" i="26"/>
  <c r="Y27" i="26" s="1"/>
  <c r="AA27" i="26"/>
  <c r="Z27" i="26"/>
  <c r="AJ38" i="26"/>
  <c r="AG26" i="26"/>
  <c r="Y26" i="26" s="1"/>
  <c r="Z26" i="26"/>
  <c r="AJ37" i="26"/>
  <c r="AG25" i="26"/>
  <c r="Y25" i="26" s="1"/>
  <c r="AA25" i="26"/>
  <c r="Z25" i="26"/>
  <c r="A25" i="26"/>
  <c r="AM25" i="26" s="1"/>
  <c r="AJ36" i="26"/>
  <c r="AA24" i="26"/>
  <c r="Z24" i="26"/>
  <c r="T24" i="26"/>
  <c r="AH24" i="26" s="1"/>
  <c r="A24" i="26"/>
  <c r="AM24" i="26" s="1"/>
  <c r="AJ35" i="26"/>
  <c r="AA23" i="26"/>
  <c r="Z23" i="26"/>
  <c r="T23" i="26"/>
  <c r="AH23" i="26" s="1"/>
  <c r="A23" i="26"/>
  <c r="AJ34" i="26"/>
  <c r="AA22" i="26"/>
  <c r="Z22" i="26"/>
  <c r="T22" i="26"/>
  <c r="A22" i="26"/>
  <c r="AJ33" i="26"/>
  <c r="A21" i="26"/>
  <c r="AJ32" i="26"/>
  <c r="A20" i="26"/>
  <c r="B20" i="26" s="1"/>
  <c r="AJ31" i="26"/>
  <c r="A19" i="26"/>
  <c r="AM19" i="26" s="1"/>
  <c r="AJ30" i="26"/>
  <c r="A18" i="26"/>
  <c r="AJ29" i="26"/>
  <c r="A17" i="26"/>
  <c r="AJ28" i="26"/>
  <c r="A16" i="26"/>
  <c r="AJ27" i="26"/>
  <c r="A15" i="26"/>
  <c r="A14" i="26"/>
  <c r="AY7" i="26" a="1"/>
  <c r="AY7" i="26" s="1"/>
  <c r="AY6" i="26"/>
  <c r="G5" i="26"/>
  <c r="F5" i="26"/>
  <c r="E5" i="26"/>
  <c r="D5" i="26"/>
  <c r="C5" i="26"/>
  <c r="B5" i="26"/>
  <c r="AE2" i="26"/>
  <c r="AD2" i="26"/>
  <c r="AC2" i="26"/>
  <c r="AB2" i="26"/>
  <c r="AA2" i="26"/>
  <c r="Z2" i="26"/>
  <c r="Y2" i="26"/>
  <c r="X2" i="26"/>
  <c r="W2" i="26"/>
  <c r="V2" i="26"/>
  <c r="U2" i="26"/>
  <c r="T2" i="26"/>
  <c r="G2" i="26"/>
  <c r="F2" i="26"/>
  <c r="E2" i="26"/>
  <c r="D2" i="26"/>
  <c r="C2" i="26"/>
  <c r="B2" i="26"/>
  <c r="AZ1" i="26"/>
  <c r="AY1" i="26"/>
  <c r="AE1" i="26"/>
  <c r="AD1" i="26"/>
  <c r="AC1" i="26"/>
  <c r="AB1" i="26"/>
  <c r="AA1" i="26"/>
  <c r="Z1" i="26"/>
  <c r="Y1" i="26"/>
  <c r="X1" i="26"/>
  <c r="W1" i="26"/>
  <c r="V1" i="26"/>
  <c r="U1" i="26"/>
  <c r="T1" i="26"/>
  <c r="G1" i="26"/>
  <c r="F1" i="26"/>
  <c r="E1" i="26"/>
  <c r="D1" i="26"/>
  <c r="C1" i="26"/>
  <c r="B1" i="26"/>
  <c r="A1" i="26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4" i="10"/>
  <c r="S23" i="10"/>
  <c r="S22" i="10"/>
  <c r="S21" i="10"/>
  <c r="S20" i="10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3" i="7"/>
  <c r="S22" i="7"/>
  <c r="S21" i="7"/>
  <c r="S20" i="7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AX65" i="25"/>
  <c r="AV65" i="25"/>
  <c r="AE31" i="25"/>
  <c r="AC26" i="25"/>
  <c r="AA26" i="25" a="1"/>
  <c r="AA26" i="25" s="1"/>
  <c r="AW7" i="25"/>
  <c r="AW6" i="25"/>
  <c r="AX3" i="25"/>
  <c r="T3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C2" i="25"/>
  <c r="B2" i="25"/>
  <c r="AX1" i="25"/>
  <c r="AW1" i="25"/>
  <c r="AU1" i="25"/>
  <c r="AT1" i="25"/>
  <c r="AS1" i="25"/>
  <c r="AR1" i="25"/>
  <c r="AQ1" i="25"/>
  <c r="AP1" i="25"/>
  <c r="AO1" i="25"/>
  <c r="AN1" i="25"/>
  <c r="AM1" i="25"/>
  <c r="AL1" i="25"/>
  <c r="AK1" i="25"/>
  <c r="AJ1" i="25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V1" i="25"/>
  <c r="U1" i="25"/>
  <c r="T1" i="25"/>
  <c r="S1" i="25"/>
  <c r="R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Q85" i="24"/>
  <c r="O85" i="24"/>
  <c r="G80" i="24" s="1"/>
  <c r="G77" i="24"/>
  <c r="P7" i="24"/>
  <c r="P6" i="24"/>
  <c r="G5" i="24"/>
  <c r="Q3" i="24"/>
  <c r="N2" i="24"/>
  <c r="M2" i="24"/>
  <c r="L2" i="24"/>
  <c r="K2" i="24"/>
  <c r="J2" i="24"/>
  <c r="I2" i="24"/>
  <c r="H2" i="24"/>
  <c r="G2" i="24"/>
  <c r="F2" i="24"/>
  <c r="E2" i="24"/>
  <c r="D2" i="24"/>
  <c r="C2" i="24"/>
  <c r="B2" i="24"/>
  <c r="A2" i="24"/>
  <c r="Q1" i="24"/>
  <c r="P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AE256" i="23"/>
  <c r="AC256" i="23"/>
  <c r="V236" i="23"/>
  <c r="U236" i="23"/>
  <c r="T236" i="23"/>
  <c r="S236" i="23"/>
  <c r="R236" i="23"/>
  <c r="Q236" i="23"/>
  <c r="P236" i="23"/>
  <c r="Q228" i="23"/>
  <c r="T220" i="23"/>
  <c r="R209" i="23"/>
  <c r="R210" i="23" s="1"/>
  <c r="P210" i="23" s="1"/>
  <c r="T207" i="23"/>
  <c r="Q203" i="23"/>
  <c r="V202" i="23"/>
  <c r="V207" i="23" s="1"/>
  <c r="S202" i="23"/>
  <c r="R202" i="23"/>
  <c r="Q196" i="23"/>
  <c r="R175" i="23"/>
  <c r="R173" i="23"/>
  <c r="N138" i="23"/>
  <c r="M138" i="23"/>
  <c r="L138" i="23"/>
  <c r="K138" i="23"/>
  <c r="K121" i="23"/>
  <c r="K101" i="23"/>
  <c r="I101" i="23"/>
  <c r="H101" i="23"/>
  <c r="G101" i="23"/>
  <c r="F101" i="23"/>
  <c r="E101" i="23"/>
  <c r="D101" i="23"/>
  <c r="T64" i="23"/>
  <c r="S50" i="23"/>
  <c r="R50" i="23"/>
  <c r="Q50" i="23"/>
  <c r="P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R27" i="23"/>
  <c r="AD7" i="23"/>
  <c r="AD6" i="23"/>
  <c r="AA2" i="23"/>
  <c r="Z2" i="23"/>
  <c r="Y2" i="23"/>
  <c r="X2" i="23"/>
  <c r="V2" i="23"/>
  <c r="U2" i="23"/>
  <c r="T2" i="23"/>
  <c r="S2" i="23"/>
  <c r="R2" i="23"/>
  <c r="Q2" i="23"/>
  <c r="P2" i="23"/>
  <c r="N2" i="23"/>
  <c r="M2" i="23"/>
  <c r="L2" i="23"/>
  <c r="K2" i="23"/>
  <c r="J2" i="23"/>
  <c r="I2" i="23"/>
  <c r="H2" i="23"/>
  <c r="G2" i="23"/>
  <c r="F2" i="23"/>
  <c r="E2" i="23"/>
  <c r="D2" i="23"/>
  <c r="B2" i="23"/>
  <c r="AE1" i="23"/>
  <c r="AD1" i="23"/>
  <c r="AA1" i="23"/>
  <c r="Z1" i="23"/>
  <c r="Y1" i="23"/>
  <c r="X1" i="23"/>
  <c r="V1" i="23"/>
  <c r="U1" i="23"/>
  <c r="T1" i="23"/>
  <c r="S1" i="23"/>
  <c r="R1" i="23"/>
  <c r="Q1" i="23"/>
  <c r="P1" i="23"/>
  <c r="N1" i="23"/>
  <c r="M1" i="23"/>
  <c r="L1" i="23"/>
  <c r="K1" i="23"/>
  <c r="J1" i="23"/>
  <c r="I1" i="23"/>
  <c r="H1" i="23"/>
  <c r="G1" i="23"/>
  <c r="F1" i="23"/>
  <c r="E1" i="23"/>
  <c r="D1" i="23"/>
  <c r="B1" i="23"/>
  <c r="A1" i="23"/>
  <c r="U245" i="22"/>
  <c r="H244" i="22"/>
  <c r="G244" i="22"/>
  <c r="F244" i="22"/>
  <c r="E244" i="22"/>
  <c r="D244" i="22"/>
  <c r="C244" i="22"/>
  <c r="T242" i="22"/>
  <c r="S242" i="22"/>
  <c r="R242" i="22"/>
  <c r="Q242" i="22"/>
  <c r="P242" i="22"/>
  <c r="O242" i="22"/>
  <c r="N242" i="22"/>
  <c r="G241" i="22"/>
  <c r="H241" i="22" s="1"/>
  <c r="G240" i="22"/>
  <c r="H240" i="22" s="1"/>
  <c r="G239" i="22"/>
  <c r="H239" i="22" s="1"/>
  <c r="H238" i="22"/>
  <c r="G238" i="22"/>
  <c r="R237" i="22"/>
  <c r="T237" i="22" s="1"/>
  <c r="H237" i="22"/>
  <c r="G237" i="22"/>
  <c r="D237" i="22"/>
  <c r="R236" i="22"/>
  <c r="T236" i="22" s="1"/>
  <c r="R235" i="22"/>
  <c r="T235" i="22" s="1"/>
  <c r="C235" i="22"/>
  <c r="T234" i="22"/>
  <c r="R234" i="22"/>
  <c r="R233" i="22"/>
  <c r="T233" i="22" s="1"/>
  <c r="T232" i="22"/>
  <c r="R232" i="22"/>
  <c r="K232" i="22"/>
  <c r="J232" i="22"/>
  <c r="I232" i="22"/>
  <c r="H232" i="22"/>
  <c r="G232" i="22"/>
  <c r="F232" i="22"/>
  <c r="E232" i="22"/>
  <c r="D232" i="22"/>
  <c r="C232" i="22"/>
  <c r="T231" i="22"/>
  <c r="R231" i="22"/>
  <c r="R230" i="22"/>
  <c r="T230" i="22" s="1"/>
  <c r="R229" i="22"/>
  <c r="T229" i="22" s="1"/>
  <c r="K229" i="22"/>
  <c r="H229" i="22"/>
  <c r="T228" i="22"/>
  <c r="R228" i="22"/>
  <c r="K228" i="22"/>
  <c r="H228" i="22"/>
  <c r="E228" i="22"/>
  <c r="E229" i="22" s="1"/>
  <c r="N227" i="22"/>
  <c r="T224" i="22" s="1"/>
  <c r="K225" i="22"/>
  <c r="K224" i="22" s="1"/>
  <c r="O224" i="22"/>
  <c r="H224" i="22"/>
  <c r="H225" i="22" s="1"/>
  <c r="E224" i="22"/>
  <c r="E225" i="22" s="1"/>
  <c r="N221" i="22"/>
  <c r="C221" i="22"/>
  <c r="K218" i="22"/>
  <c r="J218" i="22"/>
  <c r="I218" i="22"/>
  <c r="H218" i="22"/>
  <c r="G218" i="22"/>
  <c r="F218" i="22"/>
  <c r="E218" i="22"/>
  <c r="D218" i="22"/>
  <c r="C218" i="22"/>
  <c r="L215" i="22"/>
  <c r="H215" i="22"/>
  <c r="H214" i="22" s="1"/>
  <c r="E215" i="22"/>
  <c r="L214" i="22"/>
  <c r="K214" i="22"/>
  <c r="K215" i="22" s="1"/>
  <c r="E214" i="22"/>
  <c r="L210" i="22"/>
  <c r="K210" i="22"/>
  <c r="H210" i="22"/>
  <c r="E210" i="22"/>
  <c r="L209" i="22"/>
  <c r="K209" i="22"/>
  <c r="H209" i="22"/>
  <c r="E209" i="22"/>
  <c r="C206" i="22"/>
  <c r="H203" i="22"/>
  <c r="G203" i="22"/>
  <c r="F203" i="22"/>
  <c r="E203" i="22"/>
  <c r="D203" i="22"/>
  <c r="C203" i="22"/>
  <c r="E200" i="22"/>
  <c r="G189" i="22"/>
  <c r="F179" i="22" s="1"/>
  <c r="F189" i="22"/>
  <c r="F187" i="22"/>
  <c r="G179" i="22" s="1"/>
  <c r="E187" i="22"/>
  <c r="G187" i="22" s="1"/>
  <c r="H179" i="22" s="1"/>
  <c r="D186" i="22"/>
  <c r="F185" i="22"/>
  <c r="F183" i="22"/>
  <c r="E179" i="22"/>
  <c r="D179" i="22"/>
  <c r="E177" i="22" s="1"/>
  <c r="C179" i="22"/>
  <c r="E178" i="22"/>
  <c r="H178" i="22" s="1"/>
  <c r="C178" i="22"/>
  <c r="H177" i="22"/>
  <c r="C176" i="22"/>
  <c r="G175" i="22"/>
  <c r="H174" i="22"/>
  <c r="H172" i="22"/>
  <c r="G172" i="22"/>
  <c r="F172" i="22"/>
  <c r="E172" i="22"/>
  <c r="D172" i="22"/>
  <c r="C172" i="22"/>
  <c r="E169" i="22"/>
  <c r="F156" i="22"/>
  <c r="G155" i="22"/>
  <c r="G156" i="22" s="1"/>
  <c r="F155" i="22"/>
  <c r="F153" i="22"/>
  <c r="F150" i="22"/>
  <c r="E150" i="22"/>
  <c r="C144" i="22"/>
  <c r="C143" i="22"/>
  <c r="G142" i="22"/>
  <c r="H141" i="22"/>
  <c r="H138" i="22"/>
  <c r="G138" i="22"/>
  <c r="F138" i="22"/>
  <c r="E138" i="22"/>
  <c r="D138" i="22"/>
  <c r="C138" i="22"/>
  <c r="H135" i="22"/>
  <c r="I125" i="22"/>
  <c r="J124" i="22"/>
  <c r="I124" i="22"/>
  <c r="G124" i="22"/>
  <c r="J125" i="22" s="1"/>
  <c r="E124" i="22"/>
  <c r="J123" i="22"/>
  <c r="I123" i="22"/>
  <c r="F123" i="22"/>
  <c r="E123" i="22"/>
  <c r="I120" i="22"/>
  <c r="F120" i="22"/>
  <c r="H120" i="22" s="1"/>
  <c r="I118" i="22"/>
  <c r="I117" i="22"/>
  <c r="G117" i="22"/>
  <c r="J117" i="22" s="1"/>
  <c r="I115" i="22"/>
  <c r="I114" i="22"/>
  <c r="I113" i="22"/>
  <c r="E113" i="22"/>
  <c r="F113" i="22" s="1"/>
  <c r="J112" i="22"/>
  <c r="I112" i="22"/>
  <c r="C112" i="22"/>
  <c r="I111" i="22"/>
  <c r="G111" i="22"/>
  <c r="J111" i="22" s="1"/>
  <c r="I110" i="22"/>
  <c r="I107" i="22"/>
  <c r="S88" i="22"/>
  <c r="R88" i="22"/>
  <c r="Q88" i="22"/>
  <c r="P88" i="22"/>
  <c r="O88" i="22"/>
  <c r="C86" i="22"/>
  <c r="C84" i="22"/>
  <c r="R83" i="22"/>
  <c r="C82" i="22"/>
  <c r="P73" i="22"/>
  <c r="O73" i="22"/>
  <c r="N73" i="22"/>
  <c r="M73" i="22"/>
  <c r="L73" i="22"/>
  <c r="K73" i="22"/>
  <c r="J73" i="22"/>
  <c r="E73" i="22"/>
  <c r="C70" i="22"/>
  <c r="C67" i="22"/>
  <c r="C64" i="22"/>
  <c r="O62" i="22"/>
  <c r="O61" i="22"/>
  <c r="C61" i="22"/>
  <c r="O60" i="22"/>
  <c r="O59" i="22"/>
  <c r="C58" i="22"/>
  <c r="P56" i="22"/>
  <c r="P55" i="22"/>
  <c r="C55" i="22"/>
  <c r="D47" i="22"/>
  <c r="C47" i="22"/>
  <c r="B47" i="22"/>
  <c r="D29" i="22"/>
  <c r="U1" i="22"/>
  <c r="AO165" i="20"/>
  <c r="AM165" i="20"/>
  <c r="AN7" i="20"/>
  <c r="AN6" i="20"/>
  <c r="R5" i="20"/>
  <c r="AK2" i="20"/>
  <c r="AJ2" i="20"/>
  <c r="AH2" i="20"/>
  <c r="AG2" i="20"/>
  <c r="AE2" i="20"/>
  <c r="AD2" i="20"/>
  <c r="AA2" i="20"/>
  <c r="Z2" i="20"/>
  <c r="X2" i="20"/>
  <c r="W2" i="20"/>
  <c r="U2" i="20"/>
  <c r="T2" i="20"/>
  <c r="R2" i="20"/>
  <c r="Q2" i="20"/>
  <c r="O2" i="20"/>
  <c r="N2" i="20"/>
  <c r="L2" i="20"/>
  <c r="K2" i="20"/>
  <c r="I2" i="20"/>
  <c r="H2" i="20"/>
  <c r="F2" i="20"/>
  <c r="E2" i="20"/>
  <c r="C2" i="20"/>
  <c r="B2" i="20"/>
  <c r="AO1" i="20"/>
  <c r="AN1" i="20"/>
  <c r="AK1" i="20"/>
  <c r="AJ1" i="20"/>
  <c r="AH1" i="20"/>
  <c r="AG1" i="20"/>
  <c r="AE1" i="20"/>
  <c r="AD1" i="20"/>
  <c r="AA1" i="20"/>
  <c r="Z1" i="20"/>
  <c r="X1" i="20"/>
  <c r="W1" i="20"/>
  <c r="U1" i="20"/>
  <c r="T1" i="20"/>
  <c r="R1" i="20"/>
  <c r="Q1" i="20"/>
  <c r="O1" i="20"/>
  <c r="N1" i="20"/>
  <c r="L1" i="20"/>
  <c r="K1" i="20"/>
  <c r="I1" i="20"/>
  <c r="H1" i="20"/>
  <c r="F1" i="20"/>
  <c r="E1" i="20"/>
  <c r="C1" i="20"/>
  <c r="B1" i="20"/>
  <c r="A1" i="20"/>
  <c r="AN164" i="19"/>
  <c r="AL164" i="19"/>
  <c r="AM7" i="19"/>
  <c r="AM6" i="19"/>
  <c r="AJ2" i="19"/>
  <c r="AI2" i="19"/>
  <c r="AG2" i="19"/>
  <c r="AF2" i="19"/>
  <c r="AD2" i="19"/>
  <c r="AC2" i="19"/>
  <c r="AA2" i="19"/>
  <c r="Z2" i="19"/>
  <c r="X2" i="19"/>
  <c r="W2" i="19"/>
  <c r="U2" i="19"/>
  <c r="T2" i="19"/>
  <c r="R2" i="19"/>
  <c r="Q2" i="19"/>
  <c r="O2" i="19"/>
  <c r="N2" i="19"/>
  <c r="L2" i="19"/>
  <c r="K2" i="19"/>
  <c r="I2" i="19"/>
  <c r="H2" i="19"/>
  <c r="F2" i="19"/>
  <c r="E2" i="19"/>
  <c r="C2" i="19"/>
  <c r="B2" i="19"/>
  <c r="AN1" i="19"/>
  <c r="AM1" i="19"/>
  <c r="AJ1" i="19"/>
  <c r="AI1" i="19"/>
  <c r="AG1" i="19"/>
  <c r="AF1" i="19"/>
  <c r="AD1" i="19"/>
  <c r="AC1" i="19"/>
  <c r="AA1" i="19"/>
  <c r="Z1" i="19"/>
  <c r="X1" i="19"/>
  <c r="W1" i="19"/>
  <c r="U1" i="19"/>
  <c r="T1" i="19"/>
  <c r="R1" i="19"/>
  <c r="Q1" i="19"/>
  <c r="O1" i="19"/>
  <c r="N1" i="19"/>
  <c r="L1" i="19"/>
  <c r="K1" i="19"/>
  <c r="I1" i="19"/>
  <c r="H1" i="19"/>
  <c r="F1" i="19"/>
  <c r="E1" i="19"/>
  <c r="C1" i="19"/>
  <c r="B1" i="19"/>
  <c r="A1" i="19"/>
  <c r="CP423" i="18"/>
  <c r="CN423" i="18"/>
  <c r="CE10" i="18"/>
  <c r="R8" i="18"/>
  <c r="E8" i="18"/>
  <c r="CO7" i="18"/>
  <c r="CO6" i="18"/>
  <c r="CM2" i="18"/>
  <c r="CL2" i="18"/>
  <c r="CK2" i="18"/>
  <c r="CJ2" i="18"/>
  <c r="CI2" i="18"/>
  <c r="CH2" i="18"/>
  <c r="CG2" i="18"/>
  <c r="CF2" i="18"/>
  <c r="CE2" i="18"/>
  <c r="CD2" i="18"/>
  <c r="CC2" i="18"/>
  <c r="CB2" i="18"/>
  <c r="CA2" i="18"/>
  <c r="BZ2" i="18"/>
  <c r="BY2" i="18"/>
  <c r="BX2" i="18"/>
  <c r="BW2" i="18"/>
  <c r="BV2" i="18"/>
  <c r="BU2" i="18"/>
  <c r="BT2" i="18"/>
  <c r="BS2" i="18"/>
  <c r="BQ2" i="18"/>
  <c r="BN2" i="18"/>
  <c r="BK2" i="18"/>
  <c r="BH2" i="18"/>
  <c r="BE2" i="18"/>
  <c r="BB2" i="18"/>
  <c r="AY2" i="18"/>
  <c r="AV2" i="18"/>
  <c r="AS2" i="18"/>
  <c r="AP2" i="18"/>
  <c r="AN2" i="18"/>
  <c r="AM2" i="18"/>
  <c r="CP1" i="18"/>
  <c r="CO1" i="18"/>
  <c r="CM1" i="18"/>
  <c r="CL1" i="18"/>
  <c r="CK1" i="18"/>
  <c r="CJ1" i="18"/>
  <c r="CI1" i="18"/>
  <c r="CH1" i="18"/>
  <c r="CG1" i="18"/>
  <c r="CF1" i="18"/>
  <c r="CE1" i="18"/>
  <c r="CD1" i="18"/>
  <c r="CC1" i="18"/>
  <c r="CB1" i="18"/>
  <c r="CA1" i="18"/>
  <c r="BZ1" i="18"/>
  <c r="BY1" i="18"/>
  <c r="BX1" i="18"/>
  <c r="BW1" i="18"/>
  <c r="BV1" i="18"/>
  <c r="BU1" i="18"/>
  <c r="BT1" i="18"/>
  <c r="BS1" i="18"/>
  <c r="BQ1" i="18"/>
  <c r="BN1" i="18"/>
  <c r="BK1" i="18"/>
  <c r="BH1" i="18"/>
  <c r="BE1" i="18"/>
  <c r="BB1" i="18"/>
  <c r="AY1" i="18"/>
  <c r="AV1" i="18"/>
  <c r="AS1" i="18"/>
  <c r="AP1" i="18"/>
  <c r="AN1" i="18"/>
  <c r="AM1" i="18"/>
  <c r="A1" i="18"/>
  <c r="CP3" i="18" s="1"/>
  <c r="K125" i="22"/>
  <c r="K111" i="22"/>
  <c r="K117" i="22"/>
  <c r="D82" i="22"/>
  <c r="J107" i="22"/>
  <c r="K114" i="22"/>
  <c r="D61" i="22"/>
  <c r="K118" i="22"/>
  <c r="P61" i="22"/>
  <c r="E47" i="22"/>
  <c r="K112" i="22"/>
  <c r="D84" i="22"/>
  <c r="Q56" i="22"/>
  <c r="D67" i="22"/>
  <c r="D64" i="22"/>
  <c r="P60" i="22"/>
  <c r="K120" i="22"/>
  <c r="K124" i="22"/>
  <c r="D86" i="22"/>
  <c r="D70" i="22"/>
  <c r="K123" i="22"/>
  <c r="J108" i="22"/>
  <c r="K115" i="22"/>
  <c r="Q55" i="22"/>
  <c r="P62" i="22"/>
  <c r="K113" i="22"/>
  <c r="D55" i="22"/>
  <c r="D58" i="22"/>
  <c r="BC653" i="32" l="1"/>
  <c r="BC646" i="32"/>
  <c r="BC673" i="32"/>
  <c r="BC669" i="32"/>
  <c r="BC665" i="32"/>
  <c r="BC661" i="32"/>
  <c r="BC657" i="32"/>
  <c r="BC660" i="32"/>
  <c r="BC664" i="32"/>
  <c r="BC650" i="32"/>
  <c r="BC647" i="32"/>
  <c r="BC634" i="32"/>
  <c r="BC643" i="32"/>
  <c r="BC638" i="32"/>
  <c r="BC672" i="32"/>
  <c r="BC667" i="32"/>
  <c r="BC641" i="32"/>
  <c r="BC644" i="32"/>
  <c r="BC642" i="32"/>
  <c r="BC636" i="32"/>
  <c r="BC671" i="32"/>
  <c r="BC652" i="32"/>
  <c r="BC651" i="32"/>
  <c r="BC663" i="32"/>
  <c r="BC649" i="32"/>
  <c r="BC635" i="32"/>
  <c r="BC676" i="32"/>
  <c r="BC656" i="32"/>
  <c r="BC648" i="32"/>
  <c r="BC639" i="32"/>
  <c r="BC662" i="32"/>
  <c r="BC655" i="32"/>
  <c r="BC637" i="32"/>
  <c r="BC659" i="32"/>
  <c r="BC666" i="32"/>
  <c r="BC675" i="32"/>
  <c r="BC658" i="32"/>
  <c r="BC645" i="32"/>
  <c r="BC674" i="32"/>
  <c r="BC654" i="32"/>
  <c r="BC670" i="32"/>
  <c r="BC668" i="32"/>
  <c r="BC640" i="32"/>
  <c r="V233" i="32"/>
  <c r="V250" i="32"/>
  <c r="V239" i="32"/>
  <c r="V236" i="32"/>
  <c r="V234" i="32"/>
  <c r="V242" i="32"/>
  <c r="V232" i="32"/>
  <c r="V238" i="32"/>
  <c r="V246" i="32"/>
  <c r="V241" i="32"/>
  <c r="V243" i="32"/>
  <c r="V248" i="32"/>
  <c r="V235" i="32"/>
  <c r="V245" i="32"/>
  <c r="V244" i="32"/>
  <c r="V247" i="32"/>
  <c r="V237" i="32"/>
  <c r="V240" i="32"/>
  <c r="BA529" i="32"/>
  <c r="BA525" i="32"/>
  <c r="BA521" i="32"/>
  <c r="BA517" i="32"/>
  <c r="BA513" i="32"/>
  <c r="BA498" i="32"/>
  <c r="BA533" i="32"/>
  <c r="BA534" i="32"/>
  <c r="BA516" i="32"/>
  <c r="BA511" i="32"/>
  <c r="BA502" i="32"/>
  <c r="BA499" i="32"/>
  <c r="BA535" i="32"/>
  <c r="BA504" i="32"/>
  <c r="BA497" i="32"/>
  <c r="BA520" i="32"/>
  <c r="BA496" i="32"/>
  <c r="BA530" i="32"/>
  <c r="BA508" i="32"/>
  <c r="BA503" i="32"/>
  <c r="BA528" i="32"/>
  <c r="BA493" i="32"/>
  <c r="BA532" i="32"/>
  <c r="BA527" i="32"/>
  <c r="BA507" i="32"/>
  <c r="BA506" i="32"/>
  <c r="BA505" i="32"/>
  <c r="BA526" i="32"/>
  <c r="BA519" i="32"/>
  <c r="BA509" i="32"/>
  <c r="BA501" i="32"/>
  <c r="BA524" i="32"/>
  <c r="BA584" i="32"/>
  <c r="BA583" i="32"/>
  <c r="BA523" i="32"/>
  <c r="BA500" i="32"/>
  <c r="BA514" i="32"/>
  <c r="BA531" i="32"/>
  <c r="BA522" i="32"/>
  <c r="BA518" i="32"/>
  <c r="BA515" i="32"/>
  <c r="BA512" i="32"/>
  <c r="BA510" i="32"/>
  <c r="BA539" i="32"/>
  <c r="BA495" i="32"/>
  <c r="BA494" i="32"/>
  <c r="BB638" i="32"/>
  <c r="BB653" i="32"/>
  <c r="BB646" i="32"/>
  <c r="BB673" i="32"/>
  <c r="BB656" i="32"/>
  <c r="BB643" i="32"/>
  <c r="BB634" i="32"/>
  <c r="BB660" i="32"/>
  <c r="BB668" i="32"/>
  <c r="BB654" i="32"/>
  <c r="BB667" i="32"/>
  <c r="BB652" i="32"/>
  <c r="BB651" i="32"/>
  <c r="BB647" i="32"/>
  <c r="BB636" i="32"/>
  <c r="BB672" i="32"/>
  <c r="BB657" i="32"/>
  <c r="BB650" i="32"/>
  <c r="BB648" i="32"/>
  <c r="BB641" i="32"/>
  <c r="BB670" i="32"/>
  <c r="BB659" i="32"/>
  <c r="BB640" i="32"/>
  <c r="BB669" i="32"/>
  <c r="BB644" i="32"/>
  <c r="BB663" i="32"/>
  <c r="BB649" i="32"/>
  <c r="BB635" i="32"/>
  <c r="BB639" i="32"/>
  <c r="BB676" i="32"/>
  <c r="BB661" i="32"/>
  <c r="BB666" i="32"/>
  <c r="BB637" i="32"/>
  <c r="BB675" i="32"/>
  <c r="BB658" i="32"/>
  <c r="BB655" i="32"/>
  <c r="BB665" i="32"/>
  <c r="BB674" i="32"/>
  <c r="BB662" i="32"/>
  <c r="BB645" i="32"/>
  <c r="BB642" i="32"/>
  <c r="BB671" i="32"/>
  <c r="BB664" i="32"/>
  <c r="U245" i="32"/>
  <c r="U232" i="32"/>
  <c r="U233" i="32"/>
  <c r="U238" i="32"/>
  <c r="U237" i="32"/>
  <c r="U242" i="32"/>
  <c r="U250" i="32"/>
  <c r="U247" i="32"/>
  <c r="U241" i="32"/>
  <c r="U248" i="32"/>
  <c r="U246" i="32"/>
  <c r="U244" i="32"/>
  <c r="U235" i="32"/>
  <c r="U239" i="32"/>
  <c r="U240" i="32"/>
  <c r="U236" i="32"/>
  <c r="U243" i="32"/>
  <c r="U234" i="32"/>
  <c r="AJ440" i="32"/>
  <c r="AJ463" i="32"/>
  <c r="AJ444" i="32"/>
  <c r="AJ442" i="32"/>
  <c r="AJ441" i="32"/>
  <c r="AJ436" i="32"/>
  <c r="AJ462" i="32"/>
  <c r="AJ459" i="32"/>
  <c r="AJ452" i="32"/>
  <c r="AJ434" i="32"/>
  <c r="AJ432" i="32"/>
  <c r="AJ443" i="32"/>
  <c r="AJ456" i="32"/>
  <c r="AJ466" i="32"/>
  <c r="AJ449" i="32"/>
  <c r="AJ447" i="32"/>
  <c r="AJ431" i="32"/>
  <c r="AJ460" i="32"/>
  <c r="AJ430" i="32"/>
  <c r="AJ437" i="32"/>
  <c r="AJ454" i="32"/>
  <c r="AJ464" i="32"/>
  <c r="AJ458" i="32"/>
  <c r="AJ448" i="32"/>
  <c r="AJ438" i="32"/>
  <c r="AJ433" i="32"/>
  <c r="AJ453" i="32"/>
  <c r="AJ457" i="32"/>
  <c r="AJ451" i="32"/>
  <c r="AJ435" i="32"/>
  <c r="AJ446" i="32"/>
  <c r="AJ445" i="32"/>
  <c r="AJ455" i="32"/>
  <c r="AJ450" i="32"/>
  <c r="AJ439" i="32"/>
  <c r="AJ461" i="32"/>
  <c r="T278" i="32"/>
  <c r="T276" i="32"/>
  <c r="T288" i="32"/>
  <c r="T282" i="32"/>
  <c r="T279" i="32"/>
  <c r="T280" i="32"/>
  <c r="T273" i="32"/>
  <c r="T281" i="32"/>
  <c r="T286" i="32"/>
  <c r="T284" i="32"/>
  <c r="T277" i="32"/>
  <c r="T274" i="32"/>
  <c r="T285" i="32"/>
  <c r="T271" i="32"/>
  <c r="T275" i="32"/>
  <c r="T283" i="32"/>
  <c r="T270" i="32"/>
  <c r="T272" i="32"/>
  <c r="AN126" i="14"/>
  <c r="AM127" i="14" s="1"/>
  <c r="AK126" i="14"/>
  <c r="AH126" i="14" s="1" a="1"/>
  <c r="AH126" i="14" s="1"/>
  <c r="AK112" i="14"/>
  <c r="AH112" i="14" s="1" a="1"/>
  <c r="AH112" i="14" s="1"/>
  <c r="AN112" i="14"/>
  <c r="AM113" i="14" s="1"/>
  <c r="AN138" i="14"/>
  <c r="AM139" i="14" s="1"/>
  <c r="AK138" i="14"/>
  <c r="AH138" i="14" s="1" a="1"/>
  <c r="AH138" i="14" s="1"/>
  <c r="AN99" i="14"/>
  <c r="AM100" i="14" s="1"/>
  <c r="AK99" i="14"/>
  <c r="AH99" i="14" s="1" a="1"/>
  <c r="AH99" i="14" s="1"/>
  <c r="AN99" i="3"/>
  <c r="AM100" i="3" s="1"/>
  <c r="AK99" i="3"/>
  <c r="AH99" i="3" s="1" a="1"/>
  <c r="AH99" i="3" s="1"/>
  <c r="AN126" i="3"/>
  <c r="AM127" i="3" s="1"/>
  <c r="AK126" i="3"/>
  <c r="AH126" i="3" s="1" a="1"/>
  <c r="AH126" i="3" s="1"/>
  <c r="AK112" i="3"/>
  <c r="AH112" i="3" s="1" a="1"/>
  <c r="AH112" i="3" s="1"/>
  <c r="AN112" i="3"/>
  <c r="AM113" i="3" s="1"/>
  <c r="AI98" i="3" a="1"/>
  <c r="AI98" i="3" s="1"/>
  <c r="AG98" i="3" s="1"/>
  <c r="AJ98" i="3" s="1"/>
  <c r="AK138" i="3"/>
  <c r="AH138" i="3" s="1" a="1"/>
  <c r="AH138" i="3" s="1"/>
  <c r="AN138" i="3"/>
  <c r="AM139" i="3" s="1"/>
  <c r="AK99" i="7"/>
  <c r="AH99" i="7" s="1" a="1"/>
  <c r="AH99" i="7" s="1"/>
  <c r="AN99" i="7"/>
  <c r="AM100" i="7" s="1"/>
  <c r="AI98" i="7" a="1"/>
  <c r="AI98" i="7" s="1"/>
  <c r="AG98" i="7" s="1"/>
  <c r="AN138" i="7"/>
  <c r="AM139" i="7" s="1"/>
  <c r="AK138" i="7"/>
  <c r="AH138" i="7" s="1" a="1"/>
  <c r="AH138" i="7" s="1"/>
  <c r="AN112" i="7"/>
  <c r="AM113" i="7" s="1"/>
  <c r="AK112" i="7"/>
  <c r="AH112" i="7" s="1" a="1"/>
  <c r="AH112" i="7" s="1"/>
  <c r="AN126" i="7"/>
  <c r="AM127" i="7" s="1"/>
  <c r="AK126" i="7"/>
  <c r="AH126" i="7" s="1" a="1"/>
  <c r="AH126" i="7" s="1"/>
  <c r="AK125" i="10"/>
  <c r="AH125" i="10" s="1" a="1"/>
  <c r="AH125" i="10" s="1"/>
  <c r="AN125" i="10"/>
  <c r="AM126" i="10" s="1"/>
  <c r="AN113" i="10"/>
  <c r="AM114" i="10" s="1"/>
  <c r="AK113" i="10"/>
  <c r="AH113" i="10" s="1" a="1"/>
  <c r="AH113" i="10" s="1"/>
  <c r="AK138" i="10"/>
  <c r="AH138" i="10" s="1" a="1"/>
  <c r="AH138" i="10" s="1"/>
  <c r="AN138" i="10"/>
  <c r="AM139" i="10" s="1"/>
  <c r="AN99" i="10"/>
  <c r="AM100" i="10" s="1"/>
  <c r="AK99" i="10"/>
  <c r="AH99" i="10" s="1" a="1"/>
  <c r="AH99" i="10" s="1"/>
  <c r="AU5" i="26"/>
  <c r="AU6" i="26" s="1"/>
  <c r="AF18" i="26" s="1"/>
  <c r="AT5" i="26"/>
  <c r="AT6" i="26" s="1"/>
  <c r="N13" i="26" s="1"/>
  <c r="B14" i="26"/>
  <c r="AR4" i="26"/>
  <c r="AQ4" i="26" s="1"/>
  <c r="AT4" i="26"/>
  <c r="AS4" i="26"/>
  <c r="B600" i="26"/>
  <c r="C600" i="26" s="1"/>
  <c r="C644" i="26"/>
  <c r="K116" i="26"/>
  <c r="K138" i="26"/>
  <c r="B410" i="26"/>
  <c r="C410" i="26" s="1"/>
  <c r="K115" i="26"/>
  <c r="K128" i="26"/>
  <c r="K160" i="26"/>
  <c r="AC234" i="26"/>
  <c r="C667" i="26"/>
  <c r="F667" i="26"/>
  <c r="E667" i="26"/>
  <c r="G667" i="26"/>
  <c r="J53" i="26"/>
  <c r="G640" i="26"/>
  <c r="K75" i="26"/>
  <c r="C609" i="26"/>
  <c r="AC330" i="26"/>
  <c r="J28" i="26"/>
  <c r="D482" i="26"/>
  <c r="AC369" i="26"/>
  <c r="E625" i="26"/>
  <c r="AC207" i="26"/>
  <c r="B423" i="26"/>
  <c r="E423" i="26" s="1"/>
  <c r="G433" i="26"/>
  <c r="AC451" i="26"/>
  <c r="D625" i="26"/>
  <c r="F341" i="26"/>
  <c r="AC593" i="26"/>
  <c r="C625" i="26"/>
  <c r="AC289" i="26"/>
  <c r="B414" i="26"/>
  <c r="C414" i="26" s="1"/>
  <c r="D269" i="26"/>
  <c r="X75" i="26"/>
  <c r="D534" i="26"/>
  <c r="C534" i="26"/>
  <c r="AM618" i="26"/>
  <c r="B535" i="26"/>
  <c r="E535" i="26" s="1"/>
  <c r="P42" i="26"/>
  <c r="X42" i="26" s="1"/>
  <c r="I45" i="26"/>
  <c r="I51" i="26" s="1"/>
  <c r="B51" i="26" s="1"/>
  <c r="C51" i="26" s="1"/>
  <c r="AC565" i="26"/>
  <c r="B510" i="26"/>
  <c r="G510" i="26" s="1"/>
  <c r="B636" i="26"/>
  <c r="C636" i="26" s="1"/>
  <c r="J25" i="26"/>
  <c r="J31" i="26"/>
  <c r="K159" i="26"/>
  <c r="X46" i="26"/>
  <c r="J186" i="26"/>
  <c r="T186" i="26" s="1"/>
  <c r="B395" i="26"/>
  <c r="F395" i="26" s="1"/>
  <c r="B117" i="26"/>
  <c r="F117" i="26" s="1"/>
  <c r="F555" i="26"/>
  <c r="J26" i="26"/>
  <c r="J32" i="26"/>
  <c r="X362" i="26"/>
  <c r="J182" i="26"/>
  <c r="T182" i="26" s="1"/>
  <c r="AH182" i="26" s="1"/>
  <c r="X220" i="26"/>
  <c r="B463" i="26"/>
  <c r="G463" i="26" s="1"/>
  <c r="F543" i="26"/>
  <c r="X474" i="26"/>
  <c r="J187" i="26"/>
  <c r="T187" i="26" s="1"/>
  <c r="AH187" i="26" s="1"/>
  <c r="B36" i="26"/>
  <c r="C36" i="26" s="1"/>
  <c r="X532" i="26"/>
  <c r="AG283" i="26"/>
  <c r="J196" i="26"/>
  <c r="T196" i="26" s="1"/>
  <c r="AH196" i="26" s="1"/>
  <c r="G676" i="26"/>
  <c r="D530" i="26"/>
  <c r="J27" i="26"/>
  <c r="K127" i="26"/>
  <c r="K151" i="26"/>
  <c r="K163" i="26"/>
  <c r="X595" i="26"/>
  <c r="AM185" i="26"/>
  <c r="B185" i="26"/>
  <c r="G185" i="26" s="1"/>
  <c r="E699" i="26"/>
  <c r="G699" i="26"/>
  <c r="G264" i="26"/>
  <c r="C264" i="26"/>
  <c r="D553" i="26"/>
  <c r="E553" i="26"/>
  <c r="D677" i="26"/>
  <c r="C677" i="26"/>
  <c r="E677" i="26"/>
  <c r="F677" i="26"/>
  <c r="G677" i="26"/>
  <c r="G689" i="26"/>
  <c r="C689" i="26"/>
  <c r="D689" i="26"/>
  <c r="E689" i="26"/>
  <c r="F689" i="26"/>
  <c r="C693" i="26"/>
  <c r="F693" i="26"/>
  <c r="G693" i="26"/>
  <c r="B230" i="26"/>
  <c r="C230" i="26" s="1"/>
  <c r="K185" i="26"/>
  <c r="AG489" i="26"/>
  <c r="AM388" i="26"/>
  <c r="U611" i="26"/>
  <c r="AM693" i="26"/>
  <c r="E466" i="26"/>
  <c r="K186" i="26"/>
  <c r="X60" i="26"/>
  <c r="X480" i="26"/>
  <c r="AG474" i="26"/>
  <c r="AG607" i="26"/>
  <c r="B623" i="26"/>
  <c r="F623" i="26" s="1"/>
  <c r="B398" i="26"/>
  <c r="G398" i="26" s="1"/>
  <c r="G657" i="26"/>
  <c r="F602" i="26"/>
  <c r="D466" i="26"/>
  <c r="G369" i="26"/>
  <c r="J49" i="26"/>
  <c r="AC335" i="26"/>
  <c r="AM486" i="26"/>
  <c r="B663" i="26"/>
  <c r="E663" i="26" s="1"/>
  <c r="B621" i="26"/>
  <c r="F621" i="26" s="1"/>
  <c r="B46" i="26"/>
  <c r="C46" i="26" s="1"/>
  <c r="F657" i="26"/>
  <c r="G635" i="26"/>
  <c r="D602" i="26"/>
  <c r="K49" i="26"/>
  <c r="J188" i="26"/>
  <c r="T188" i="26" s="1"/>
  <c r="X127" i="26"/>
  <c r="X556" i="26"/>
  <c r="K195" i="26"/>
  <c r="F388" i="26"/>
  <c r="X478" i="26"/>
  <c r="AM215" i="26"/>
  <c r="AM451" i="26"/>
  <c r="B662" i="26"/>
  <c r="F662" i="26" s="1"/>
  <c r="B620" i="26"/>
  <c r="F620" i="26" s="1"/>
  <c r="B511" i="26"/>
  <c r="E511" i="26" s="1"/>
  <c r="B458" i="26"/>
  <c r="G458" i="26" s="1"/>
  <c r="B396" i="26"/>
  <c r="G396" i="26" s="1"/>
  <c r="K152" i="26"/>
  <c r="AC367" i="26"/>
  <c r="X178" i="26"/>
  <c r="X557" i="26"/>
  <c r="B234" i="26"/>
  <c r="C234" i="26" s="1"/>
  <c r="G388" i="26"/>
  <c r="U622" i="26"/>
  <c r="B638" i="26"/>
  <c r="E638" i="26" s="1"/>
  <c r="B334" i="26"/>
  <c r="E334" i="26" s="1"/>
  <c r="AC671" i="26"/>
  <c r="C388" i="26"/>
  <c r="X479" i="26"/>
  <c r="AM565" i="26"/>
  <c r="G650" i="26"/>
  <c r="E433" i="26"/>
  <c r="X597" i="26"/>
  <c r="AM347" i="26"/>
  <c r="U355" i="26"/>
  <c r="AG378" i="26"/>
  <c r="AM554" i="26"/>
  <c r="AG589" i="26"/>
  <c r="AG647" i="26"/>
  <c r="B654" i="26"/>
  <c r="C654" i="26" s="1"/>
  <c r="B442" i="26"/>
  <c r="E442" i="26" s="1"/>
  <c r="B377" i="26"/>
  <c r="C377" i="26" s="1"/>
  <c r="B279" i="26"/>
  <c r="F279" i="26" s="1"/>
  <c r="F690" i="26"/>
  <c r="E676" i="26"/>
  <c r="E575" i="26"/>
  <c r="K165" i="26"/>
  <c r="J192" i="26"/>
  <c r="T192" i="26" s="1"/>
  <c r="AH192" i="26" s="1"/>
  <c r="AC133" i="26"/>
  <c r="AC463" i="26"/>
  <c r="X298" i="26"/>
  <c r="X618" i="26"/>
  <c r="D388" i="26"/>
  <c r="K50" i="26"/>
  <c r="K54" i="26" s="1"/>
  <c r="K164" i="26"/>
  <c r="AC455" i="26"/>
  <c r="AM351" i="26"/>
  <c r="AG417" i="26"/>
  <c r="AM523" i="26"/>
  <c r="AG605" i="26"/>
  <c r="B651" i="26"/>
  <c r="C651" i="26" s="1"/>
  <c r="B610" i="26"/>
  <c r="G610" i="26" s="1"/>
  <c r="B556" i="26"/>
  <c r="C556" i="26" s="1"/>
  <c r="B376" i="26"/>
  <c r="D376" i="26" s="1"/>
  <c r="E690" i="26"/>
  <c r="D676" i="26"/>
  <c r="G644" i="26"/>
  <c r="G616" i="26"/>
  <c r="D575" i="26"/>
  <c r="K148" i="26"/>
  <c r="K154" i="26"/>
  <c r="J169" i="26"/>
  <c r="T169" i="26" s="1"/>
  <c r="AH169" i="26" s="1"/>
  <c r="J183" i="26"/>
  <c r="T183" i="26" s="1"/>
  <c r="AH183" i="26" s="1"/>
  <c r="AC138" i="26"/>
  <c r="AC469" i="26"/>
  <c r="X303" i="26"/>
  <c r="X634" i="26"/>
  <c r="K53" i="26"/>
  <c r="K182" i="26"/>
  <c r="AM433" i="26"/>
  <c r="B683" i="26"/>
  <c r="E683" i="26" s="1"/>
  <c r="B439" i="26"/>
  <c r="E439" i="26" s="1"/>
  <c r="B374" i="26"/>
  <c r="G374" i="26" s="1"/>
  <c r="B240" i="26"/>
  <c r="C240" i="26" s="1"/>
  <c r="D690" i="26"/>
  <c r="F672" i="26"/>
  <c r="F644" i="26"/>
  <c r="C575" i="26"/>
  <c r="C191" i="26"/>
  <c r="P172" i="26"/>
  <c r="X172" i="26" s="1"/>
  <c r="AC139" i="26"/>
  <c r="AC506" i="26"/>
  <c r="X304" i="26"/>
  <c r="X666" i="26"/>
  <c r="X222" i="26"/>
  <c r="AG355" i="26"/>
  <c r="AG539" i="26"/>
  <c r="AG640" i="26"/>
  <c r="B237" i="26"/>
  <c r="D237" i="26" s="1"/>
  <c r="C690" i="26"/>
  <c r="E671" i="26"/>
  <c r="E644" i="26"/>
  <c r="C612" i="26"/>
  <c r="E402" i="26"/>
  <c r="J39" i="26"/>
  <c r="T39" i="26" s="1"/>
  <c r="AH39" i="26" s="1"/>
  <c r="K155" i="26"/>
  <c r="I175" i="26"/>
  <c r="I191" i="26" s="1"/>
  <c r="AC160" i="26"/>
  <c r="AC543" i="26"/>
  <c r="X336" i="26"/>
  <c r="X698" i="26"/>
  <c r="K196" i="26"/>
  <c r="AC255" i="26"/>
  <c r="B661" i="26"/>
  <c r="G661" i="26" s="1"/>
  <c r="B283" i="26"/>
  <c r="E283" i="26" s="1"/>
  <c r="X559" i="26"/>
  <c r="J50" i="26"/>
  <c r="J54" i="26" s="1"/>
  <c r="X221" i="26"/>
  <c r="B280" i="26"/>
  <c r="C280" i="26" s="1"/>
  <c r="J67" i="26"/>
  <c r="B680" i="26"/>
  <c r="C680" i="26" s="1"/>
  <c r="B424" i="26"/>
  <c r="F424" i="26" s="1"/>
  <c r="F495" i="26"/>
  <c r="K39" i="26"/>
  <c r="K52" i="26"/>
  <c r="K149" i="26"/>
  <c r="K157" i="26"/>
  <c r="AC161" i="26"/>
  <c r="AC545" i="26"/>
  <c r="X337" i="26"/>
  <c r="C375" i="26"/>
  <c r="F375" i="26"/>
  <c r="E375" i="26"/>
  <c r="G375" i="26"/>
  <c r="D375" i="26"/>
  <c r="G664" i="26"/>
  <c r="F664" i="26"/>
  <c r="C664" i="26"/>
  <c r="D664" i="26"/>
  <c r="E664" i="26"/>
  <c r="C422" i="26"/>
  <c r="D422" i="26"/>
  <c r="E422" i="26"/>
  <c r="F422" i="26"/>
  <c r="G422" i="26"/>
  <c r="C517" i="26"/>
  <c r="D517" i="26"/>
  <c r="E517" i="26"/>
  <c r="F517" i="26"/>
  <c r="G517" i="26"/>
  <c r="E239" i="26"/>
  <c r="F239" i="26"/>
  <c r="G239" i="26"/>
  <c r="E233" i="26"/>
  <c r="C233" i="26"/>
  <c r="D233" i="26"/>
  <c r="U359" i="26"/>
  <c r="AH359" i="26"/>
  <c r="AH371" i="26"/>
  <c r="AG371" i="26"/>
  <c r="G379" i="26"/>
  <c r="E379" i="26"/>
  <c r="F379" i="26"/>
  <c r="D379" i="26"/>
  <c r="C379" i="26"/>
  <c r="AH445" i="26"/>
  <c r="U445" i="26"/>
  <c r="U543" i="26"/>
  <c r="AH543" i="26"/>
  <c r="U551" i="26"/>
  <c r="AH551" i="26"/>
  <c r="AG551" i="26"/>
  <c r="C555" i="26"/>
  <c r="D555" i="26"/>
  <c r="E555" i="26"/>
  <c r="C685" i="26"/>
  <c r="D685" i="26"/>
  <c r="G685" i="26"/>
  <c r="F685" i="26"/>
  <c r="C578" i="26"/>
  <c r="D578" i="26"/>
  <c r="E578" i="26"/>
  <c r="G578" i="26"/>
  <c r="F578" i="26"/>
  <c r="X58" i="26"/>
  <c r="AC58" i="26"/>
  <c r="X96" i="26"/>
  <c r="AC96" i="26"/>
  <c r="AG524" i="26"/>
  <c r="AH524" i="26"/>
  <c r="E412" i="26"/>
  <c r="F412" i="26"/>
  <c r="G412" i="26"/>
  <c r="C412" i="26"/>
  <c r="D412" i="26"/>
  <c r="C486" i="26"/>
  <c r="D486" i="26"/>
  <c r="E486" i="26"/>
  <c r="F486" i="26"/>
  <c r="G486" i="26"/>
  <c r="G626" i="26"/>
  <c r="F626" i="26"/>
  <c r="C626" i="26"/>
  <c r="D626" i="26"/>
  <c r="E626" i="26"/>
  <c r="C630" i="26"/>
  <c r="D630" i="26"/>
  <c r="E630" i="26"/>
  <c r="F630" i="26"/>
  <c r="G630" i="26"/>
  <c r="C634" i="26"/>
  <c r="D634" i="26"/>
  <c r="G634" i="26"/>
  <c r="E634" i="26"/>
  <c r="F634" i="26"/>
  <c r="AM697" i="26"/>
  <c r="B697" i="26"/>
  <c r="G642" i="26"/>
  <c r="C642" i="26"/>
  <c r="D642" i="26"/>
  <c r="E642" i="26"/>
  <c r="F642" i="26"/>
  <c r="G684" i="26"/>
  <c r="AM392" i="26"/>
  <c r="B392" i="26"/>
  <c r="C525" i="26"/>
  <c r="D525" i="26"/>
  <c r="E525" i="26"/>
  <c r="F525" i="26"/>
  <c r="G525" i="26"/>
  <c r="C669" i="26"/>
  <c r="D669" i="26"/>
  <c r="G669" i="26"/>
  <c r="E669" i="26"/>
  <c r="F669" i="26"/>
  <c r="D645" i="26"/>
  <c r="E645" i="26"/>
  <c r="F645" i="26"/>
  <c r="G645" i="26"/>
  <c r="C645" i="26"/>
  <c r="C443" i="26"/>
  <c r="D443" i="26"/>
  <c r="E443" i="26"/>
  <c r="F443" i="26"/>
  <c r="G443" i="26"/>
  <c r="D361" i="26"/>
  <c r="E361" i="26"/>
  <c r="F361" i="26"/>
  <c r="G361" i="26"/>
  <c r="C361" i="26"/>
  <c r="C365" i="26"/>
  <c r="E365" i="26"/>
  <c r="D365" i="26"/>
  <c r="F365" i="26"/>
  <c r="G365" i="26"/>
  <c r="AG482" i="26"/>
  <c r="AH482" i="26"/>
  <c r="C541" i="26"/>
  <c r="D541" i="26"/>
  <c r="E541" i="26"/>
  <c r="F541" i="26"/>
  <c r="G541" i="26"/>
  <c r="E549" i="26"/>
  <c r="F549" i="26"/>
  <c r="G549" i="26"/>
  <c r="D549" i="26"/>
  <c r="C549" i="26"/>
  <c r="D568" i="26"/>
  <c r="E568" i="26"/>
  <c r="F568" i="26"/>
  <c r="G568" i="26"/>
  <c r="C568" i="26"/>
  <c r="G572" i="26"/>
  <c r="E572" i="26"/>
  <c r="F572" i="26"/>
  <c r="C572" i="26"/>
  <c r="D572" i="26"/>
  <c r="C584" i="26"/>
  <c r="G584" i="26"/>
  <c r="G588" i="26"/>
  <c r="C588" i="26"/>
  <c r="D588" i="26"/>
  <c r="E588" i="26"/>
  <c r="F588" i="26"/>
  <c r="C611" i="26"/>
  <c r="D611" i="26"/>
  <c r="E611" i="26"/>
  <c r="F611" i="26"/>
  <c r="E602" i="26"/>
  <c r="G602" i="26"/>
  <c r="C491" i="26"/>
  <c r="D491" i="26"/>
  <c r="E491" i="26"/>
  <c r="F491" i="26"/>
  <c r="G491" i="26"/>
  <c r="J154" i="26"/>
  <c r="T154" i="26" s="1"/>
  <c r="AH154" i="26" s="1"/>
  <c r="J157" i="26"/>
  <c r="T157" i="26" s="1"/>
  <c r="AH157" i="26" s="1"/>
  <c r="J152" i="26"/>
  <c r="T152" i="26" s="1"/>
  <c r="J148" i="26"/>
  <c r="J161" i="26"/>
  <c r="T161" i="26" s="1"/>
  <c r="AH161" i="26" s="1"/>
  <c r="J156" i="26"/>
  <c r="T156" i="26" s="1"/>
  <c r="U156" i="26" s="1"/>
  <c r="J151" i="26"/>
  <c r="T151" i="26" s="1"/>
  <c r="AH151" i="26" s="1"/>
  <c r="J163" i="26"/>
  <c r="T163" i="26" s="1"/>
  <c r="AH163" i="26" s="1"/>
  <c r="J155" i="26"/>
  <c r="T155" i="26" s="1"/>
  <c r="J138" i="26"/>
  <c r="T138" i="26" s="1"/>
  <c r="J149" i="26"/>
  <c r="J159" i="26"/>
  <c r="T159" i="26" s="1"/>
  <c r="AH159" i="26" s="1"/>
  <c r="J165" i="26"/>
  <c r="T165" i="26" s="1"/>
  <c r="AH165" i="26" s="1"/>
  <c r="J160" i="26"/>
  <c r="T160" i="26" s="1"/>
  <c r="AH160" i="26" s="1"/>
  <c r="J164" i="26"/>
  <c r="T164" i="26" s="1"/>
  <c r="AH164" i="26" s="1"/>
  <c r="J153" i="26"/>
  <c r="T153" i="26" s="1"/>
  <c r="AH153" i="26" s="1"/>
  <c r="E668" i="26"/>
  <c r="F668" i="26"/>
  <c r="G668" i="26"/>
  <c r="C668" i="26"/>
  <c r="D668" i="26"/>
  <c r="U289" i="26"/>
  <c r="AH289" i="26"/>
  <c r="AG430" i="26"/>
  <c r="AH430" i="26"/>
  <c r="F571" i="26"/>
  <c r="G571" i="26"/>
  <c r="C571" i="26"/>
  <c r="D571" i="26"/>
  <c r="E571" i="26"/>
  <c r="AH521" i="26"/>
  <c r="AG521" i="26"/>
  <c r="AM223" i="26"/>
  <c r="B223" i="26"/>
  <c r="B243" i="26"/>
  <c r="E243" i="26" s="1"/>
  <c r="AM243" i="26"/>
  <c r="C381" i="26"/>
  <c r="E381" i="26"/>
  <c r="D381" i="26"/>
  <c r="F381" i="26"/>
  <c r="G381" i="26"/>
  <c r="D498" i="26"/>
  <c r="E498" i="26"/>
  <c r="F498" i="26"/>
  <c r="G498" i="26"/>
  <c r="C498" i="26"/>
  <c r="U178" i="26"/>
  <c r="AH178" i="26"/>
  <c r="U231" i="26"/>
  <c r="AH231" i="26"/>
  <c r="E389" i="26"/>
  <c r="F389" i="26"/>
  <c r="G389" i="26"/>
  <c r="C389" i="26"/>
  <c r="D389" i="26"/>
  <c r="D393" i="26"/>
  <c r="E393" i="26"/>
  <c r="F393" i="26"/>
  <c r="G393" i="26"/>
  <c r="C393" i="26"/>
  <c r="F405" i="26"/>
  <c r="G405" i="26"/>
  <c r="C405" i="26"/>
  <c r="D405" i="26"/>
  <c r="E405" i="26"/>
  <c r="E428" i="26"/>
  <c r="F428" i="26"/>
  <c r="G428" i="26"/>
  <c r="C428" i="26"/>
  <c r="D428" i="26"/>
  <c r="C467" i="26"/>
  <c r="D467" i="26"/>
  <c r="E467" i="26"/>
  <c r="G467" i="26"/>
  <c r="F467" i="26"/>
  <c r="AM471" i="26"/>
  <c r="B471" i="26"/>
  <c r="E565" i="26"/>
  <c r="F565" i="26"/>
  <c r="G565" i="26"/>
  <c r="U600" i="26"/>
  <c r="AH600" i="26"/>
  <c r="U615" i="26"/>
  <c r="AH615" i="26"/>
  <c r="C650" i="26"/>
  <c r="E650" i="26"/>
  <c r="D650" i="26"/>
  <c r="G658" i="26"/>
  <c r="F658" i="26"/>
  <c r="E658" i="26"/>
  <c r="C678" i="26"/>
  <c r="D678" i="26"/>
  <c r="F678" i="26"/>
  <c r="G678" i="26"/>
  <c r="E678" i="26"/>
  <c r="AM682" i="26"/>
  <c r="B682" i="26"/>
  <c r="C538" i="26"/>
  <c r="D538" i="26"/>
  <c r="E538" i="26"/>
  <c r="F538" i="26"/>
  <c r="G538" i="26"/>
  <c r="D489" i="26"/>
  <c r="E489" i="26"/>
  <c r="F489" i="26"/>
  <c r="G489" i="26"/>
  <c r="C489" i="26"/>
  <c r="E584" i="26"/>
  <c r="AM524" i="26"/>
  <c r="B524" i="26"/>
  <c r="E648" i="26"/>
  <c r="F648" i="26"/>
  <c r="D648" i="26"/>
  <c r="C648" i="26"/>
  <c r="G648" i="26"/>
  <c r="B321" i="26"/>
  <c r="D321" i="26" s="1"/>
  <c r="AM321" i="26"/>
  <c r="AG352" i="26"/>
  <c r="AH352" i="26"/>
  <c r="C438" i="26"/>
  <c r="D438" i="26"/>
  <c r="E438" i="26"/>
  <c r="F438" i="26"/>
  <c r="G438" i="26"/>
  <c r="C557" i="26"/>
  <c r="D557" i="26"/>
  <c r="E557" i="26"/>
  <c r="F557" i="26"/>
  <c r="G557" i="26"/>
  <c r="C298" i="26"/>
  <c r="G298" i="26"/>
  <c r="U211" i="26"/>
  <c r="AH211" i="26"/>
  <c r="AM219" i="26"/>
  <c r="B219" i="26"/>
  <c r="C219" i="26" s="1"/>
  <c r="C455" i="26"/>
  <c r="F455" i="26"/>
  <c r="D455" i="26"/>
  <c r="E455" i="26"/>
  <c r="G455" i="26"/>
  <c r="AM494" i="26"/>
  <c r="B494" i="26"/>
  <c r="AM502" i="26"/>
  <c r="B502" i="26"/>
  <c r="AM506" i="26"/>
  <c r="B506" i="26"/>
  <c r="B514" i="26"/>
  <c r="AM514" i="26"/>
  <c r="C522" i="26"/>
  <c r="D522" i="26"/>
  <c r="E522" i="26"/>
  <c r="F522" i="26"/>
  <c r="G522" i="26"/>
  <c r="B615" i="26"/>
  <c r="AM615" i="26"/>
  <c r="F601" i="26"/>
  <c r="G601" i="26"/>
  <c r="E601" i="26"/>
  <c r="D601" i="26"/>
  <c r="C601" i="26"/>
  <c r="B490" i="26"/>
  <c r="AG174" i="26"/>
  <c r="AH174" i="26"/>
  <c r="AM200" i="26"/>
  <c r="B200" i="26"/>
  <c r="D200" i="26" s="1"/>
  <c r="AH389" i="26"/>
  <c r="AG389" i="26"/>
  <c r="AG463" i="26"/>
  <c r="AH463" i="26"/>
  <c r="E475" i="26"/>
  <c r="G475" i="26"/>
  <c r="F475" i="26"/>
  <c r="C475" i="26"/>
  <c r="D475" i="26"/>
  <c r="F479" i="26"/>
  <c r="G479" i="26"/>
  <c r="E479" i="26"/>
  <c r="C479" i="26"/>
  <c r="D479" i="26"/>
  <c r="AM483" i="26"/>
  <c r="B483" i="26"/>
  <c r="C694" i="26"/>
  <c r="D694" i="26"/>
  <c r="F694" i="26"/>
  <c r="G694" i="26"/>
  <c r="E694" i="26"/>
  <c r="C698" i="26"/>
  <c r="E698" i="26"/>
  <c r="F698" i="26"/>
  <c r="G698" i="26"/>
  <c r="D698" i="26"/>
  <c r="D665" i="26"/>
  <c r="E665" i="26"/>
  <c r="F665" i="26"/>
  <c r="G665" i="26"/>
  <c r="C665" i="26"/>
  <c r="F537" i="26"/>
  <c r="G537" i="26"/>
  <c r="C537" i="26"/>
  <c r="D537" i="26"/>
  <c r="E537" i="26"/>
  <c r="D658" i="26"/>
  <c r="D584" i="26"/>
  <c r="AM426" i="26"/>
  <c r="B426" i="26"/>
  <c r="C528" i="26"/>
  <c r="D528" i="26"/>
  <c r="E528" i="26"/>
  <c r="F528" i="26"/>
  <c r="G528" i="26"/>
  <c r="G329" i="26"/>
  <c r="C329" i="26"/>
  <c r="F329" i="26"/>
  <c r="C407" i="26"/>
  <c r="F407" i="26"/>
  <c r="D407" i="26"/>
  <c r="E407" i="26"/>
  <c r="G407" i="26"/>
  <c r="U532" i="26"/>
  <c r="AH532" i="26"/>
  <c r="AG309" i="26"/>
  <c r="AH309" i="26"/>
  <c r="C637" i="26"/>
  <c r="D637" i="26"/>
  <c r="F637" i="26"/>
  <c r="G637" i="26"/>
  <c r="AG250" i="26"/>
  <c r="AH250" i="26"/>
  <c r="AM294" i="26"/>
  <c r="B294" i="26"/>
  <c r="E294" i="26" s="1"/>
  <c r="E232" i="26"/>
  <c r="F232" i="26"/>
  <c r="G232" i="26"/>
  <c r="D232" i="26"/>
  <c r="C232" i="26"/>
  <c r="B382" i="26"/>
  <c r="AM382" i="26"/>
  <c r="G386" i="26"/>
  <c r="C386" i="26"/>
  <c r="D386" i="26"/>
  <c r="E386" i="26"/>
  <c r="F386" i="26"/>
  <c r="AM452" i="26"/>
  <c r="B452" i="26"/>
  <c r="C495" i="26"/>
  <c r="D495" i="26"/>
  <c r="C503" i="26"/>
  <c r="D503" i="26"/>
  <c r="E503" i="26"/>
  <c r="F503" i="26"/>
  <c r="G503" i="26"/>
  <c r="C519" i="26"/>
  <c r="D519" i="26"/>
  <c r="E519" i="26"/>
  <c r="F519" i="26"/>
  <c r="G519" i="26"/>
  <c r="C523" i="26"/>
  <c r="F523" i="26"/>
  <c r="G523" i="26"/>
  <c r="D523" i="26"/>
  <c r="E523" i="26"/>
  <c r="B593" i="26"/>
  <c r="AM593" i="26"/>
  <c r="AM597" i="26"/>
  <c r="B597" i="26"/>
  <c r="AG600" i="26"/>
  <c r="D616" i="26"/>
  <c r="E616" i="26"/>
  <c r="C616" i="26"/>
  <c r="B622" i="26"/>
  <c r="E495" i="26"/>
  <c r="AH108" i="26"/>
  <c r="AH107" i="26"/>
  <c r="AH106" i="26"/>
  <c r="AH26" i="26"/>
  <c r="W26" i="26" s="1"/>
  <c r="AC26" i="26" s="1"/>
  <c r="AH86" i="26"/>
  <c r="W86" i="26" s="1"/>
  <c r="X86" i="26" s="1"/>
  <c r="AH105" i="26"/>
  <c r="AH104" i="26"/>
  <c r="AH87" i="26"/>
  <c r="W87" i="26" s="1"/>
  <c r="X87" i="26" s="1"/>
  <c r="AH150" i="26"/>
  <c r="AH181" i="26"/>
  <c r="AH180" i="26"/>
  <c r="AH148" i="26"/>
  <c r="AH68" i="26"/>
  <c r="W68" i="26" s="1"/>
  <c r="AC68" i="26" s="1"/>
  <c r="AH52" i="26"/>
  <c r="W52" i="26" s="1"/>
  <c r="X52" i="26" s="1"/>
  <c r="AH67" i="26"/>
  <c r="W67" i="26" s="1"/>
  <c r="X67" i="26" s="1"/>
  <c r="AH51" i="26"/>
  <c r="W51" i="26" s="1"/>
  <c r="AE51" i="26" s="1"/>
  <c r="AH179" i="26"/>
  <c r="AH66" i="26"/>
  <c r="W66" i="26" s="1"/>
  <c r="X66" i="26" s="1"/>
  <c r="AH50" i="26"/>
  <c r="W50" i="26" s="1"/>
  <c r="X50" i="26" s="1"/>
  <c r="AH29" i="26"/>
  <c r="W29" i="26" s="1"/>
  <c r="AE29" i="26" s="1"/>
  <c r="AH28" i="26"/>
  <c r="W28" i="26" s="1"/>
  <c r="AE28" i="26" s="1"/>
  <c r="AH25" i="26"/>
  <c r="W25" i="26" s="1"/>
  <c r="AE25" i="26" s="1"/>
  <c r="AH49" i="26"/>
  <c r="W49" i="26" s="1"/>
  <c r="AC49" i="26" s="1"/>
  <c r="AH32" i="26"/>
  <c r="W32" i="26" s="1"/>
  <c r="X32" i="26" s="1"/>
  <c r="AH149" i="26"/>
  <c r="AH111" i="26"/>
  <c r="AH31" i="26"/>
  <c r="W31" i="26" s="1"/>
  <c r="AC31" i="26" s="1"/>
  <c r="AH110" i="26"/>
  <c r="AH30" i="26"/>
  <c r="W30" i="26" s="1"/>
  <c r="AC30" i="26" s="1"/>
  <c r="AH27" i="26"/>
  <c r="W27" i="26" s="1"/>
  <c r="AE27" i="26" s="1"/>
  <c r="AH85" i="26"/>
  <c r="W85" i="26" s="1"/>
  <c r="AE85" i="26" s="1"/>
  <c r="AH109" i="26"/>
  <c r="AM430" i="26"/>
  <c r="B430" i="26"/>
  <c r="D473" i="26"/>
  <c r="E473" i="26"/>
  <c r="F473" i="26"/>
  <c r="G473" i="26"/>
  <c r="C473" i="26"/>
  <c r="B652" i="26"/>
  <c r="AM652" i="26"/>
  <c r="E684" i="26"/>
  <c r="F684" i="26"/>
  <c r="C684" i="26"/>
  <c r="AM325" i="26"/>
  <c r="B325" i="26"/>
  <c r="C325" i="26" s="1"/>
  <c r="C341" i="26"/>
  <c r="D341" i="26"/>
  <c r="G434" i="26"/>
  <c r="E434" i="26"/>
  <c r="F434" i="26"/>
  <c r="D434" i="26"/>
  <c r="AH656" i="26"/>
  <c r="AG656" i="26"/>
  <c r="C552" i="26"/>
  <c r="D552" i="26"/>
  <c r="E552" i="26"/>
  <c r="F552" i="26"/>
  <c r="G552" i="26"/>
  <c r="C567" i="26"/>
  <c r="D567" i="26"/>
  <c r="F567" i="26"/>
  <c r="G567" i="26"/>
  <c r="E567" i="26"/>
  <c r="C587" i="26"/>
  <c r="D587" i="26"/>
  <c r="E587" i="26"/>
  <c r="F587" i="26"/>
  <c r="G587" i="26"/>
  <c r="AH633" i="26"/>
  <c r="U633" i="26"/>
  <c r="AG633" i="26"/>
  <c r="C509" i="26"/>
  <c r="D509" i="26"/>
  <c r="E509" i="26"/>
  <c r="F509" i="26"/>
  <c r="G509" i="26"/>
  <c r="D274" i="26"/>
  <c r="E274" i="26"/>
  <c r="F274" i="26"/>
  <c r="G274" i="26"/>
  <c r="C274" i="26"/>
  <c r="F415" i="26"/>
  <c r="G415" i="26"/>
  <c r="C415" i="26"/>
  <c r="D415" i="26"/>
  <c r="E415" i="26"/>
  <c r="G641" i="26"/>
  <c r="C641" i="26"/>
  <c r="E641" i="26"/>
  <c r="D641" i="26"/>
  <c r="F641" i="26"/>
  <c r="C646" i="26"/>
  <c r="D646" i="26"/>
  <c r="E646" i="26"/>
  <c r="F646" i="26"/>
  <c r="G646" i="26"/>
  <c r="AG254" i="26"/>
  <c r="AH254" i="26"/>
  <c r="E404" i="26"/>
  <c r="G404" i="26"/>
  <c r="C404" i="26"/>
  <c r="D404" i="26"/>
  <c r="F404" i="26"/>
  <c r="D649" i="26"/>
  <c r="E649" i="26"/>
  <c r="F649" i="26"/>
  <c r="G649" i="26"/>
  <c r="C649" i="26"/>
  <c r="E212" i="26"/>
  <c r="F212" i="26"/>
  <c r="G212" i="26"/>
  <c r="U475" i="26"/>
  <c r="AH475" i="26"/>
  <c r="C373" i="26"/>
  <c r="G373" i="26"/>
  <c r="F373" i="26"/>
  <c r="B175" i="26"/>
  <c r="F175" i="26" s="1"/>
  <c r="AM175" i="26"/>
  <c r="C390" i="26"/>
  <c r="D390" i="26"/>
  <c r="E390" i="26"/>
  <c r="F390" i="26"/>
  <c r="G390" i="26"/>
  <c r="D425" i="26"/>
  <c r="E425" i="26"/>
  <c r="F425" i="26"/>
  <c r="G425" i="26"/>
  <c r="C425" i="26"/>
  <c r="C429" i="26"/>
  <c r="E429" i="26"/>
  <c r="D429" i="26"/>
  <c r="F429" i="26"/>
  <c r="G429" i="26"/>
  <c r="G456" i="26"/>
  <c r="E456" i="26"/>
  <c r="F456" i="26"/>
  <c r="C456" i="26"/>
  <c r="D456" i="26"/>
  <c r="E460" i="26"/>
  <c r="F460" i="26"/>
  <c r="G460" i="26"/>
  <c r="C460" i="26"/>
  <c r="D460" i="26"/>
  <c r="AM464" i="26"/>
  <c r="B464" i="26"/>
  <c r="C527" i="26"/>
  <c r="D527" i="26"/>
  <c r="G527" i="26"/>
  <c r="F527" i="26"/>
  <c r="U558" i="26"/>
  <c r="AH558" i="26"/>
  <c r="AM562" i="26"/>
  <c r="B562" i="26"/>
  <c r="AH593" i="26"/>
  <c r="U593" i="26"/>
  <c r="AG593" i="26"/>
  <c r="C605" i="26"/>
  <c r="F605" i="26"/>
  <c r="D605" i="26"/>
  <c r="E605" i="26"/>
  <c r="G605" i="26"/>
  <c r="F671" i="26"/>
  <c r="G671" i="26"/>
  <c r="C671" i="26"/>
  <c r="C675" i="26"/>
  <c r="D675" i="26"/>
  <c r="E675" i="26"/>
  <c r="F675" i="26"/>
  <c r="G675" i="26"/>
  <c r="D679" i="26"/>
  <c r="E679" i="26"/>
  <c r="F679" i="26"/>
  <c r="G679" i="26"/>
  <c r="C679" i="26"/>
  <c r="F687" i="26"/>
  <c r="G687" i="26"/>
  <c r="D687" i="26"/>
  <c r="E687" i="26"/>
  <c r="C687" i="26"/>
  <c r="C470" i="26"/>
  <c r="D470" i="26"/>
  <c r="E470" i="26"/>
  <c r="F470" i="26"/>
  <c r="G470" i="26"/>
  <c r="D421" i="26"/>
  <c r="E421" i="26"/>
  <c r="F421" i="26"/>
  <c r="G421" i="26"/>
  <c r="C421" i="26"/>
  <c r="F399" i="26"/>
  <c r="G399" i="26"/>
  <c r="C399" i="26"/>
  <c r="D399" i="26"/>
  <c r="E399" i="26"/>
  <c r="AM418" i="26"/>
  <c r="B418" i="26"/>
  <c r="AM532" i="26"/>
  <c r="B532" i="26"/>
  <c r="C656" i="26"/>
  <c r="D656" i="26"/>
  <c r="E656" i="26"/>
  <c r="F656" i="26"/>
  <c r="G656" i="26"/>
  <c r="D317" i="26"/>
  <c r="C317" i="26"/>
  <c r="D411" i="26"/>
  <c r="E411" i="26"/>
  <c r="F411" i="26"/>
  <c r="G411" i="26"/>
  <c r="C411" i="26"/>
  <c r="U418" i="26"/>
  <c r="AH418" i="26"/>
  <c r="F606" i="26"/>
  <c r="C606" i="26"/>
  <c r="G606" i="26"/>
  <c r="D606" i="26"/>
  <c r="E606" i="26"/>
  <c r="G558" i="26"/>
  <c r="D558" i="26"/>
  <c r="E558" i="26"/>
  <c r="F558" i="26"/>
  <c r="C558" i="26"/>
  <c r="C397" i="26"/>
  <c r="E397" i="26"/>
  <c r="D397" i="26"/>
  <c r="G397" i="26"/>
  <c r="F397" i="26"/>
  <c r="E341" i="26"/>
  <c r="E364" i="26"/>
  <c r="F364" i="26"/>
  <c r="G364" i="26"/>
  <c r="C364" i="26"/>
  <c r="D364" i="26"/>
  <c r="U407" i="26"/>
  <c r="AH407" i="26"/>
  <c r="G540" i="26"/>
  <c r="C540" i="26"/>
  <c r="D540" i="26"/>
  <c r="E540" i="26"/>
  <c r="F540" i="26"/>
  <c r="D246" i="26"/>
  <c r="F246" i="26"/>
  <c r="C278" i="26"/>
  <c r="G278" i="26"/>
  <c r="F505" i="26"/>
  <c r="G505" i="26"/>
  <c r="C505" i="26"/>
  <c r="D505" i="26"/>
  <c r="E505" i="26"/>
  <c r="B521" i="26"/>
  <c r="AM521" i="26"/>
  <c r="E444" i="26"/>
  <c r="F444" i="26"/>
  <c r="G444" i="26"/>
  <c r="C444" i="26"/>
  <c r="D444" i="26"/>
  <c r="U262" i="26"/>
  <c r="AH262" i="26"/>
  <c r="AH274" i="26"/>
  <c r="AG274" i="26"/>
  <c r="AM286" i="26"/>
  <c r="B286" i="26"/>
  <c r="G286" i="26" s="1"/>
  <c r="B400" i="26"/>
  <c r="AM400" i="26"/>
  <c r="U509" i="26"/>
  <c r="AH509" i="26"/>
  <c r="U93" i="26"/>
  <c r="AH93" i="26"/>
  <c r="D378" i="26"/>
  <c r="G378" i="26"/>
  <c r="C378" i="26"/>
  <c r="E378" i="26"/>
  <c r="F378" i="26"/>
  <c r="C487" i="26"/>
  <c r="F487" i="26"/>
  <c r="D487" i="26"/>
  <c r="E487" i="26"/>
  <c r="G487" i="26"/>
  <c r="C546" i="26"/>
  <c r="D546" i="26"/>
  <c r="E546" i="26"/>
  <c r="F546" i="26"/>
  <c r="F569" i="26"/>
  <c r="G569" i="26"/>
  <c r="C569" i="26"/>
  <c r="D569" i="26"/>
  <c r="E569" i="26"/>
  <c r="C573" i="26"/>
  <c r="D573" i="26"/>
  <c r="E573" i="26"/>
  <c r="F573" i="26"/>
  <c r="G573" i="26"/>
  <c r="F585" i="26"/>
  <c r="G585" i="26"/>
  <c r="C585" i="26"/>
  <c r="D585" i="26"/>
  <c r="E585" i="26"/>
  <c r="C608" i="26"/>
  <c r="G608" i="26"/>
  <c r="D608" i="26"/>
  <c r="E608" i="26"/>
  <c r="F608" i="26"/>
  <c r="B536" i="26"/>
  <c r="E637" i="26"/>
  <c r="E373" i="26"/>
  <c r="AM44" i="26"/>
  <c r="B44" i="26"/>
  <c r="C44" i="26" s="1"/>
  <c r="B437" i="26"/>
  <c r="AM437" i="26"/>
  <c r="D441" i="26"/>
  <c r="E441" i="26"/>
  <c r="F441" i="26"/>
  <c r="G441" i="26"/>
  <c r="C441" i="26"/>
  <c r="AH675" i="26"/>
  <c r="AG675" i="26"/>
  <c r="B582" i="26"/>
  <c r="C469" i="26"/>
  <c r="D469" i="26"/>
  <c r="E469" i="26"/>
  <c r="F469" i="26"/>
  <c r="G469" i="26"/>
  <c r="C391" i="26"/>
  <c r="F391" i="26"/>
  <c r="D391" i="26"/>
  <c r="E391" i="26"/>
  <c r="G391" i="26"/>
  <c r="F660" i="26"/>
  <c r="G660" i="26"/>
  <c r="C660" i="26"/>
  <c r="D660" i="26"/>
  <c r="E660" i="26"/>
  <c r="C345" i="26"/>
  <c r="D345" i="26"/>
  <c r="E345" i="26"/>
  <c r="F345" i="26"/>
  <c r="G345" i="26"/>
  <c r="D633" i="26"/>
  <c r="E633" i="26"/>
  <c r="F633" i="26"/>
  <c r="G633" i="26"/>
  <c r="C633" i="26"/>
  <c r="C360" i="26"/>
  <c r="D360" i="26"/>
  <c r="E360" i="26"/>
  <c r="F360" i="26"/>
  <c r="G360" i="26"/>
  <c r="AM254" i="26"/>
  <c r="B254" i="26"/>
  <c r="C254" i="26" s="1"/>
  <c r="C493" i="26"/>
  <c r="D493" i="26"/>
  <c r="E493" i="26"/>
  <c r="F493" i="26"/>
  <c r="G493" i="26"/>
  <c r="C533" i="26"/>
  <c r="D533" i="26"/>
  <c r="G533" i="26"/>
  <c r="E533" i="26"/>
  <c r="F533" i="26"/>
  <c r="U22" i="26"/>
  <c r="AH22" i="26"/>
  <c r="AG332" i="26"/>
  <c r="AH332" i="26"/>
  <c r="U336" i="26"/>
  <c r="AH336" i="26"/>
  <c r="AM359" i="26"/>
  <c r="B359" i="26"/>
  <c r="E359" i="26" s="1"/>
  <c r="C363" i="26"/>
  <c r="D363" i="26"/>
  <c r="E363" i="26"/>
  <c r="F363" i="26"/>
  <c r="G363" i="26"/>
  <c r="F367" i="26"/>
  <c r="G367" i="26"/>
  <c r="E367" i="26"/>
  <c r="D367" i="26"/>
  <c r="C367" i="26"/>
  <c r="C371" i="26"/>
  <c r="D371" i="26"/>
  <c r="E371" i="26"/>
  <c r="G371" i="26"/>
  <c r="F371" i="26"/>
  <c r="C445" i="26"/>
  <c r="E445" i="26"/>
  <c r="D445" i="26"/>
  <c r="F445" i="26"/>
  <c r="G445" i="26"/>
  <c r="B449" i="26"/>
  <c r="AM449" i="26"/>
  <c r="G543" i="26"/>
  <c r="C543" i="26"/>
  <c r="D543" i="26"/>
  <c r="D547" i="26"/>
  <c r="E547" i="26"/>
  <c r="F547" i="26"/>
  <c r="G547" i="26"/>
  <c r="C547" i="26"/>
  <c r="B551" i="26"/>
  <c r="AM551" i="26"/>
  <c r="E566" i="26"/>
  <c r="F566" i="26"/>
  <c r="G566" i="26"/>
  <c r="C566" i="26"/>
  <c r="D566" i="26"/>
  <c r="AM570" i="26"/>
  <c r="B570" i="26"/>
  <c r="C574" i="26"/>
  <c r="D574" i="26"/>
  <c r="E574" i="26"/>
  <c r="F574" i="26"/>
  <c r="G574" i="26"/>
  <c r="C586" i="26"/>
  <c r="D586" i="26"/>
  <c r="E586" i="26"/>
  <c r="F586" i="26"/>
  <c r="G586" i="26"/>
  <c r="G581" i="26"/>
  <c r="D581" i="26"/>
  <c r="C581" i="26"/>
  <c r="E581" i="26"/>
  <c r="F581" i="26"/>
  <c r="D565" i="26"/>
  <c r="AG40" i="26"/>
  <c r="AH40" i="26"/>
  <c r="AM305" i="26"/>
  <c r="B305" i="26"/>
  <c r="E305" i="26" s="1"/>
  <c r="E340" i="26"/>
  <c r="F340" i="26"/>
  <c r="D385" i="26"/>
  <c r="F385" i="26"/>
  <c r="G385" i="26"/>
  <c r="C403" i="26"/>
  <c r="D403" i="26"/>
  <c r="E403" i="26"/>
  <c r="G403" i="26"/>
  <c r="F403" i="26"/>
  <c r="AG425" i="26"/>
  <c r="AH425" i="26"/>
  <c r="AM448" i="26"/>
  <c r="B448" i="26"/>
  <c r="G482" i="26"/>
  <c r="E482" i="26"/>
  <c r="F482" i="26"/>
  <c r="E497" i="26"/>
  <c r="F497" i="26"/>
  <c r="G497" i="26"/>
  <c r="C513" i="26"/>
  <c r="D513" i="26"/>
  <c r="E513" i="26"/>
  <c r="F513" i="26"/>
  <c r="AG554" i="26"/>
  <c r="AH554" i="26"/>
  <c r="B577" i="26"/>
  <c r="AM577" i="26"/>
  <c r="C596" i="26"/>
  <c r="D596" i="26"/>
  <c r="E596" i="26"/>
  <c r="F596" i="26"/>
  <c r="C666" i="26"/>
  <c r="D666" i="26"/>
  <c r="E666" i="26"/>
  <c r="F666" i="26"/>
  <c r="C647" i="26"/>
  <c r="D647" i="26"/>
  <c r="E647" i="26"/>
  <c r="F647" i="26"/>
  <c r="G647" i="26"/>
  <c r="E603" i="26"/>
  <c r="F603" i="26"/>
  <c r="G603" i="26"/>
  <c r="D603" i="26"/>
  <c r="C583" i="26"/>
  <c r="D583" i="26"/>
  <c r="E583" i="26"/>
  <c r="F583" i="26"/>
  <c r="B559" i="26"/>
  <c r="C539" i="26"/>
  <c r="D539" i="26"/>
  <c r="E539" i="26"/>
  <c r="E518" i="26"/>
  <c r="F518" i="26"/>
  <c r="G518" i="26"/>
  <c r="C518" i="26"/>
  <c r="D518" i="26"/>
  <c r="E492" i="26"/>
  <c r="F492" i="26"/>
  <c r="G492" i="26"/>
  <c r="D398" i="26"/>
  <c r="E398" i="26"/>
  <c r="F398" i="26"/>
  <c r="B251" i="26"/>
  <c r="F575" i="26"/>
  <c r="C497" i="26"/>
  <c r="C342" i="26"/>
  <c r="X37" i="26"/>
  <c r="AC37" i="26"/>
  <c r="AG224" i="26"/>
  <c r="AH224" i="26"/>
  <c r="C318" i="26"/>
  <c r="D318" i="26"/>
  <c r="E318" i="26"/>
  <c r="C349" i="26"/>
  <c r="D349" i="26"/>
  <c r="AG360" i="26"/>
  <c r="AH360" i="26"/>
  <c r="C419" i="26"/>
  <c r="D419" i="26"/>
  <c r="E419" i="26"/>
  <c r="G419" i="26"/>
  <c r="AG559" i="26"/>
  <c r="AH559" i="26"/>
  <c r="AM563" i="26"/>
  <c r="B563" i="26"/>
  <c r="AG634" i="26"/>
  <c r="AH634" i="26"/>
  <c r="U649" i="26"/>
  <c r="AH649" i="26"/>
  <c r="D617" i="26"/>
  <c r="E617" i="26"/>
  <c r="F617" i="26"/>
  <c r="G617" i="26"/>
  <c r="F553" i="26"/>
  <c r="G553" i="26"/>
  <c r="B507" i="26"/>
  <c r="C413" i="26"/>
  <c r="E413" i="26"/>
  <c r="D413" i="26"/>
  <c r="F413" i="26"/>
  <c r="G413" i="26"/>
  <c r="C366" i="26"/>
  <c r="D366" i="26"/>
  <c r="E366" i="26"/>
  <c r="D655" i="26"/>
  <c r="F635" i="26"/>
  <c r="C553" i="26"/>
  <c r="E385" i="26"/>
  <c r="U61" i="26"/>
  <c r="AH61" i="26"/>
  <c r="U205" i="26"/>
  <c r="AH205" i="26"/>
  <c r="U228" i="26"/>
  <c r="AH228" i="26"/>
  <c r="U310" i="26"/>
  <c r="AH310" i="26"/>
  <c r="E322" i="26"/>
  <c r="G322" i="26"/>
  <c r="U349" i="26"/>
  <c r="AH349" i="26"/>
  <c r="AM372" i="26"/>
  <c r="B372" i="26"/>
  <c r="AG419" i="26"/>
  <c r="AH419" i="26"/>
  <c r="U468" i="26"/>
  <c r="C480" i="26"/>
  <c r="D480" i="26"/>
  <c r="F480" i="26"/>
  <c r="E480" i="26"/>
  <c r="G480" i="26"/>
  <c r="U487" i="26"/>
  <c r="U533" i="26"/>
  <c r="AH533" i="26"/>
  <c r="U559" i="26"/>
  <c r="U563" i="26"/>
  <c r="AH563" i="26"/>
  <c r="C627" i="26"/>
  <c r="D627" i="26"/>
  <c r="E627" i="26"/>
  <c r="F627" i="26"/>
  <c r="C657" i="26"/>
  <c r="D657" i="26"/>
  <c r="C691" i="26"/>
  <c r="E691" i="26"/>
  <c r="F691" i="26"/>
  <c r="U698" i="26"/>
  <c r="AH698" i="26"/>
  <c r="B594" i="26"/>
  <c r="B485" i="26"/>
  <c r="B459" i="26"/>
  <c r="F676" i="26"/>
  <c r="E635" i="26"/>
  <c r="D492" i="26"/>
  <c r="C385" i="26"/>
  <c r="G366" i="26"/>
  <c r="AC197" i="26"/>
  <c r="X596" i="26"/>
  <c r="AG664" i="26"/>
  <c r="AH664" i="26"/>
  <c r="C462" i="26"/>
  <c r="E462" i="26"/>
  <c r="F462" i="26"/>
  <c r="G462" i="26"/>
  <c r="C619" i="26"/>
  <c r="D619" i="26"/>
  <c r="E619" i="26"/>
  <c r="F619" i="26"/>
  <c r="C488" i="26"/>
  <c r="D488" i="26"/>
  <c r="E488" i="26"/>
  <c r="F488" i="26"/>
  <c r="G488" i="26"/>
  <c r="U298" i="26"/>
  <c r="AH298" i="26"/>
  <c r="AM468" i="26"/>
  <c r="B468" i="26"/>
  <c r="U510" i="26"/>
  <c r="AH510" i="26"/>
  <c r="C618" i="26"/>
  <c r="G618" i="26"/>
  <c r="U209" i="26"/>
  <c r="AH209" i="26"/>
  <c r="C299" i="26"/>
  <c r="D299" i="26"/>
  <c r="G299" i="26"/>
  <c r="D338" i="26"/>
  <c r="C338" i="26"/>
  <c r="E338" i="26"/>
  <c r="F338" i="26"/>
  <c r="G338" i="26"/>
  <c r="C416" i="26"/>
  <c r="D416" i="26"/>
  <c r="F416" i="26"/>
  <c r="E416" i="26"/>
  <c r="G416" i="26"/>
  <c r="U427" i="26"/>
  <c r="AH427" i="26"/>
  <c r="AM465" i="26"/>
  <c r="B465" i="26"/>
  <c r="E609" i="26"/>
  <c r="F609" i="26"/>
  <c r="G609" i="26"/>
  <c r="D591" i="26"/>
  <c r="E591" i="26"/>
  <c r="F591" i="26"/>
  <c r="G591" i="26"/>
  <c r="D635" i="26"/>
  <c r="X159" i="26"/>
  <c r="AC159" i="26"/>
  <c r="X466" i="26"/>
  <c r="AC466" i="26"/>
  <c r="AM248" i="26"/>
  <c r="B248" i="26"/>
  <c r="C248" i="26" s="1"/>
  <c r="U291" i="26"/>
  <c r="AH291" i="26"/>
  <c r="U330" i="26"/>
  <c r="AH330" i="26"/>
  <c r="U338" i="26"/>
  <c r="AH338" i="26"/>
  <c r="AG368" i="26"/>
  <c r="AG511" i="26"/>
  <c r="AH511" i="26"/>
  <c r="AC531" i="26"/>
  <c r="X531" i="26"/>
  <c r="AM232" i="26"/>
  <c r="U435" i="26"/>
  <c r="D688" i="26"/>
  <c r="E688" i="26"/>
  <c r="C688" i="26"/>
  <c r="F688" i="26"/>
  <c r="G688" i="26"/>
  <c r="B613" i="26"/>
  <c r="B409" i="26"/>
  <c r="X548" i="26"/>
  <c r="AC548" i="26"/>
  <c r="U202" i="26"/>
  <c r="AH202" i="26"/>
  <c r="C206" i="26"/>
  <c r="E206" i="26"/>
  <c r="AG209" i="26"/>
  <c r="U225" i="26"/>
  <c r="U229" i="26"/>
  <c r="AH229" i="26"/>
  <c r="G323" i="26"/>
  <c r="C323" i="26"/>
  <c r="D323" i="26"/>
  <c r="E323" i="26"/>
  <c r="F323" i="26"/>
  <c r="AG369" i="26"/>
  <c r="AH369" i="26"/>
  <c r="C384" i="26"/>
  <c r="D384" i="26"/>
  <c r="F384" i="26"/>
  <c r="E384" i="26"/>
  <c r="G384" i="26"/>
  <c r="C432" i="26"/>
  <c r="D432" i="26"/>
  <c r="F432" i="26"/>
  <c r="E432" i="26"/>
  <c r="G432" i="26"/>
  <c r="AG443" i="26"/>
  <c r="AH443" i="26"/>
  <c r="D481" i="26"/>
  <c r="C481" i="26"/>
  <c r="E481" i="26"/>
  <c r="F481" i="26"/>
  <c r="G481" i="26"/>
  <c r="U530" i="26"/>
  <c r="AH530" i="26"/>
  <c r="D595" i="26"/>
  <c r="E595" i="26"/>
  <c r="F595" i="26"/>
  <c r="G595" i="26"/>
  <c r="C624" i="26"/>
  <c r="D624" i="26"/>
  <c r="E624" i="26"/>
  <c r="F624" i="26"/>
  <c r="G624" i="26"/>
  <c r="AM628" i="26"/>
  <c r="B628" i="26"/>
  <c r="AG669" i="26"/>
  <c r="U695" i="26"/>
  <c r="AH695" i="26"/>
  <c r="B632" i="26"/>
  <c r="B476" i="26"/>
  <c r="B408" i="26"/>
  <c r="D699" i="26"/>
  <c r="E693" i="26"/>
  <c r="F686" i="26"/>
  <c r="G673" i="26"/>
  <c r="G539" i="26"/>
  <c r="F529" i="26"/>
  <c r="F440" i="26"/>
  <c r="X90" i="26"/>
  <c r="AC90" i="26"/>
  <c r="AC143" i="26"/>
  <c r="X143" i="26"/>
  <c r="X213" i="26"/>
  <c r="AC213" i="26"/>
  <c r="AC229" i="26"/>
  <c r="X229" i="26"/>
  <c r="X245" i="26"/>
  <c r="AC245" i="26"/>
  <c r="AC261" i="26"/>
  <c r="X261" i="26"/>
  <c r="X293" i="26"/>
  <c r="AC293" i="26"/>
  <c r="AC325" i="26"/>
  <c r="X325" i="26"/>
  <c r="AC357" i="26"/>
  <c r="X357" i="26"/>
  <c r="AC405" i="26"/>
  <c r="X405" i="26"/>
  <c r="AC437" i="26"/>
  <c r="X437" i="26"/>
  <c r="AC453" i="26"/>
  <c r="X453" i="26"/>
  <c r="AC485" i="26"/>
  <c r="X485" i="26"/>
  <c r="AC501" i="26"/>
  <c r="X501" i="26"/>
  <c r="AC517" i="26"/>
  <c r="X517" i="26"/>
  <c r="AC533" i="26"/>
  <c r="X533" i="26"/>
  <c r="X549" i="26"/>
  <c r="AC549" i="26"/>
  <c r="X613" i="26"/>
  <c r="AC613" i="26"/>
  <c r="X629" i="26"/>
  <c r="AC629" i="26"/>
  <c r="X645" i="26"/>
  <c r="AC645" i="26"/>
  <c r="AC661" i="26"/>
  <c r="X661" i="26"/>
  <c r="AC693" i="26"/>
  <c r="X693" i="26"/>
  <c r="X659" i="26"/>
  <c r="F639" i="26"/>
  <c r="G639" i="26"/>
  <c r="G220" i="26"/>
  <c r="C220" i="26"/>
  <c r="D220" i="26"/>
  <c r="E220" i="26"/>
  <c r="F220" i="26"/>
  <c r="F247" i="26"/>
  <c r="G247" i="26"/>
  <c r="U404" i="26"/>
  <c r="AH404" i="26"/>
  <c r="AG586" i="26"/>
  <c r="AH586" i="26"/>
  <c r="E598" i="26"/>
  <c r="F598" i="26"/>
  <c r="C598" i="26"/>
  <c r="D598" i="26"/>
  <c r="G598" i="26"/>
  <c r="G213" i="26"/>
  <c r="D213" i="26"/>
  <c r="AC306" i="26"/>
  <c r="X306" i="26"/>
  <c r="U307" i="26"/>
  <c r="E420" i="26"/>
  <c r="C420" i="26"/>
  <c r="D420" i="26"/>
  <c r="F420" i="26"/>
  <c r="G420" i="26"/>
  <c r="F530" i="26"/>
  <c r="G530" i="26"/>
  <c r="E530" i="26"/>
  <c r="U545" i="26"/>
  <c r="AH545" i="26"/>
  <c r="U673" i="26"/>
  <c r="AH673" i="26"/>
  <c r="X372" i="26"/>
  <c r="AC372" i="26"/>
  <c r="X612" i="26"/>
  <c r="AC612" i="26"/>
  <c r="U83" i="26"/>
  <c r="AH83" i="26"/>
  <c r="U96" i="26"/>
  <c r="AH96" i="26"/>
  <c r="U237" i="26"/>
  <c r="AH237" i="26"/>
  <c r="U241" i="26"/>
  <c r="AH241" i="26"/>
  <c r="E292" i="26"/>
  <c r="F292" i="26"/>
  <c r="E300" i="26"/>
  <c r="C300" i="26"/>
  <c r="D300" i="26"/>
  <c r="E304" i="26"/>
  <c r="C304" i="26"/>
  <c r="D339" i="26"/>
  <c r="C339" i="26"/>
  <c r="U384" i="26"/>
  <c r="AH384" i="26"/>
  <c r="AM390" i="26"/>
  <c r="U398" i="26"/>
  <c r="G402" i="26"/>
  <c r="C402" i="26"/>
  <c r="F402" i="26"/>
  <c r="AM416" i="26"/>
  <c r="U432" i="26"/>
  <c r="AH432" i="26"/>
  <c r="G466" i="26"/>
  <c r="C466" i="26"/>
  <c r="U477" i="26"/>
  <c r="AH477" i="26"/>
  <c r="C496" i="26"/>
  <c r="D496" i="26"/>
  <c r="E496" i="26"/>
  <c r="F496" i="26"/>
  <c r="G496" i="26"/>
  <c r="AM500" i="26"/>
  <c r="B500" i="26"/>
  <c r="C512" i="26"/>
  <c r="D512" i="26"/>
  <c r="E512" i="26"/>
  <c r="F512" i="26"/>
  <c r="G512" i="26"/>
  <c r="AG522" i="26"/>
  <c r="AG538" i="26"/>
  <c r="AH538" i="26"/>
  <c r="AG553" i="26"/>
  <c r="AH553" i="26"/>
  <c r="AM576" i="26"/>
  <c r="B576" i="26"/>
  <c r="AM580" i="26"/>
  <c r="B580" i="26"/>
  <c r="AG609" i="26"/>
  <c r="C643" i="26"/>
  <c r="D643" i="26"/>
  <c r="E643" i="26"/>
  <c r="F643" i="26"/>
  <c r="U658" i="26"/>
  <c r="AH658" i="26"/>
  <c r="AM669" i="26"/>
  <c r="AM676" i="26"/>
  <c r="U688" i="26"/>
  <c r="AG691" i="26"/>
  <c r="C670" i="26"/>
  <c r="D670" i="26"/>
  <c r="E670" i="26"/>
  <c r="F670" i="26"/>
  <c r="G670" i="26"/>
  <c r="B631" i="26"/>
  <c r="D607" i="26"/>
  <c r="E607" i="26"/>
  <c r="F607" i="26"/>
  <c r="G607" i="26"/>
  <c r="B501" i="26"/>
  <c r="B454" i="26"/>
  <c r="C699" i="26"/>
  <c r="D693" i="26"/>
  <c r="E686" i="26"/>
  <c r="F673" i="26"/>
  <c r="G612" i="26"/>
  <c r="G548" i="26"/>
  <c r="F539" i="26"/>
  <c r="E529" i="26"/>
  <c r="E440" i="26"/>
  <c r="F207" i="26"/>
  <c r="X53" i="26"/>
  <c r="AC53" i="26"/>
  <c r="X91" i="26"/>
  <c r="AC91" i="26"/>
  <c r="AC128" i="26"/>
  <c r="X128" i="26"/>
  <c r="AC144" i="26"/>
  <c r="X144" i="26"/>
  <c r="AC291" i="26"/>
  <c r="X338" i="26"/>
  <c r="X660" i="26"/>
  <c r="AM271" i="26"/>
  <c r="B271" i="26"/>
  <c r="E271" i="26" s="1"/>
  <c r="U306" i="26"/>
  <c r="AH306" i="26"/>
  <c r="AG333" i="26"/>
  <c r="AH333" i="26"/>
  <c r="U578" i="26"/>
  <c r="AH578" i="26"/>
  <c r="AG641" i="26"/>
  <c r="AH641" i="26"/>
  <c r="C672" i="26"/>
  <c r="D672" i="26"/>
  <c r="E672" i="26"/>
  <c r="E700" i="26"/>
  <c r="C700" i="26"/>
  <c r="D700" i="26"/>
  <c r="F700" i="26"/>
  <c r="G700" i="26"/>
  <c r="C554" i="26"/>
  <c r="D554" i="26"/>
  <c r="E554" i="26"/>
  <c r="F554" i="26"/>
  <c r="G554" i="26"/>
  <c r="C387" i="26"/>
  <c r="D387" i="26"/>
  <c r="E387" i="26"/>
  <c r="G387" i="26"/>
  <c r="U387" i="26"/>
  <c r="AH387" i="26"/>
  <c r="G450" i="26"/>
  <c r="C450" i="26"/>
  <c r="D450" i="26"/>
  <c r="E450" i="26"/>
  <c r="F450" i="26"/>
  <c r="U691" i="26"/>
  <c r="C614" i="26"/>
  <c r="D614" i="26"/>
  <c r="E614" i="26"/>
  <c r="F614" i="26"/>
  <c r="G614" i="26"/>
  <c r="C478" i="26"/>
  <c r="D478" i="26"/>
  <c r="E478" i="26"/>
  <c r="F478" i="26"/>
  <c r="G478" i="26"/>
  <c r="F431" i="26"/>
  <c r="G431" i="26"/>
  <c r="D431" i="26"/>
  <c r="E431" i="26"/>
  <c r="F699" i="26"/>
  <c r="F213" i="26"/>
  <c r="AC227" i="26"/>
  <c r="X227" i="26"/>
  <c r="AC339" i="26"/>
  <c r="X339" i="26"/>
  <c r="X627" i="26"/>
  <c r="AC627" i="26"/>
  <c r="AC675" i="26"/>
  <c r="X675" i="26"/>
  <c r="U260" i="26"/>
  <c r="AH260" i="26"/>
  <c r="D369" i="26"/>
  <c r="C369" i="26"/>
  <c r="E369" i="26"/>
  <c r="AG487" i="26"/>
  <c r="AG515" i="26"/>
  <c r="AH515" i="26"/>
  <c r="AM560" i="26"/>
  <c r="B560" i="26"/>
  <c r="C477" i="26"/>
  <c r="E477" i="26"/>
  <c r="G477" i="26"/>
  <c r="F477" i="26"/>
  <c r="AC452" i="26"/>
  <c r="X452" i="26"/>
  <c r="X692" i="26"/>
  <c r="AC692" i="26"/>
  <c r="U214" i="26"/>
  <c r="AH214" i="26"/>
  <c r="C245" i="26"/>
  <c r="G245" i="26"/>
  <c r="AM249" i="26"/>
  <c r="B249" i="26"/>
  <c r="G249" i="26" s="1"/>
  <c r="C261" i="26"/>
  <c r="E261" i="26"/>
  <c r="AG288" i="26"/>
  <c r="AH288" i="26"/>
  <c r="AG292" i="26"/>
  <c r="AH292" i="26"/>
  <c r="U343" i="26"/>
  <c r="AH343" i="26"/>
  <c r="U347" i="26"/>
  <c r="AH347" i="26"/>
  <c r="U373" i="26"/>
  <c r="AH373" i="26"/>
  <c r="AG377" i="26"/>
  <c r="AH377" i="26"/>
  <c r="AG380" i="26"/>
  <c r="AM387" i="26"/>
  <c r="U402" i="26"/>
  <c r="AH402" i="26"/>
  <c r="U406" i="26"/>
  <c r="AH406" i="26"/>
  <c r="D417" i="26"/>
  <c r="C417" i="26"/>
  <c r="E417" i="26"/>
  <c r="F417" i="26"/>
  <c r="AM436" i="26"/>
  <c r="B436" i="26"/>
  <c r="C451" i="26"/>
  <c r="D451" i="26"/>
  <c r="E451" i="26"/>
  <c r="G451" i="26"/>
  <c r="U485" i="26"/>
  <c r="AH485" i="26"/>
  <c r="AM515" i="26"/>
  <c r="C592" i="26"/>
  <c r="D592" i="26"/>
  <c r="E592" i="26"/>
  <c r="G592" i="26"/>
  <c r="F592" i="26"/>
  <c r="AG602" i="26"/>
  <c r="U628" i="26"/>
  <c r="AH643" i="26"/>
  <c r="AG643" i="26"/>
  <c r="AG673" i="26"/>
  <c r="C692" i="26"/>
  <c r="D692" i="26"/>
  <c r="E692" i="26"/>
  <c r="F692" i="26"/>
  <c r="G692" i="26"/>
  <c r="B542" i="26"/>
  <c r="B474" i="26"/>
  <c r="B453" i="26"/>
  <c r="B427" i="26"/>
  <c r="B406" i="26"/>
  <c r="B380" i="26"/>
  <c r="B293" i="26"/>
  <c r="E293" i="26" s="1"/>
  <c r="B255" i="26"/>
  <c r="E255" i="26" s="1"/>
  <c r="D686" i="26"/>
  <c r="E673" i="26"/>
  <c r="D667" i="26"/>
  <c r="E639" i="26"/>
  <c r="G619" i="26"/>
  <c r="F612" i="26"/>
  <c r="F548" i="26"/>
  <c r="D529" i="26"/>
  <c r="D440" i="26"/>
  <c r="F273" i="26"/>
  <c r="X34" i="26"/>
  <c r="AC34" i="26"/>
  <c r="AC92" i="26"/>
  <c r="X92" i="26"/>
  <c r="X48" i="26"/>
  <c r="D599" i="26"/>
  <c r="F599" i="26"/>
  <c r="G599" i="26"/>
  <c r="C599" i="26"/>
  <c r="D394" i="26"/>
  <c r="G394" i="26"/>
  <c r="C394" i="26"/>
  <c r="E394" i="26"/>
  <c r="F394" i="26"/>
  <c r="C368" i="26"/>
  <c r="D368" i="26"/>
  <c r="F368" i="26"/>
  <c r="E368" i="26"/>
  <c r="G368" i="26"/>
  <c r="U415" i="26"/>
  <c r="AH415" i="26"/>
  <c r="AG490" i="26"/>
  <c r="AH490" i="26"/>
  <c r="U506" i="26"/>
  <c r="AH506" i="26"/>
  <c r="AM544" i="26"/>
  <c r="B544" i="26"/>
  <c r="AG645" i="26"/>
  <c r="AH645" i="26"/>
  <c r="D681" i="26"/>
  <c r="E681" i="26"/>
  <c r="G681" i="26"/>
  <c r="E534" i="26"/>
  <c r="F534" i="26"/>
  <c r="G534" i="26"/>
  <c r="G508" i="26"/>
  <c r="C508" i="26"/>
  <c r="D508" i="26"/>
  <c r="E508" i="26"/>
  <c r="C461" i="26"/>
  <c r="E461" i="26"/>
  <c r="U322" i="26"/>
  <c r="AH322" i="26"/>
  <c r="U353" i="26"/>
  <c r="AH353" i="26"/>
  <c r="U372" i="26"/>
  <c r="AH372" i="26"/>
  <c r="D499" i="26"/>
  <c r="E499" i="26"/>
  <c r="F499" i="26"/>
  <c r="G499" i="26"/>
  <c r="C499" i="26"/>
  <c r="F655" i="26"/>
  <c r="G655" i="26"/>
  <c r="E655" i="26"/>
  <c r="C492" i="26"/>
  <c r="F461" i="26"/>
  <c r="X210" i="26"/>
  <c r="AC210" i="26"/>
  <c r="X450" i="26"/>
  <c r="AC450" i="26"/>
  <c r="X546" i="26"/>
  <c r="AC546" i="26"/>
  <c r="AC562" i="26"/>
  <c r="X562" i="26"/>
  <c r="X594" i="26"/>
  <c r="AC594" i="26"/>
  <c r="X642" i="26"/>
  <c r="AC642" i="26"/>
  <c r="AC658" i="26"/>
  <c r="X658" i="26"/>
  <c r="AC674" i="26"/>
  <c r="X674" i="26"/>
  <c r="X690" i="26"/>
  <c r="AC690" i="26"/>
  <c r="U295" i="26"/>
  <c r="AH295" i="26"/>
  <c r="D545" i="26"/>
  <c r="E545" i="26"/>
  <c r="F545" i="26"/>
  <c r="G545" i="26"/>
  <c r="C545" i="26"/>
  <c r="U631" i="26"/>
  <c r="AH631" i="26"/>
  <c r="AG646" i="26"/>
  <c r="AH646" i="26"/>
  <c r="B590" i="26"/>
  <c r="I62" i="26"/>
  <c r="I64" i="26" s="1"/>
  <c r="B64" i="26" s="1"/>
  <c r="AE62" i="26"/>
  <c r="P59" i="26"/>
  <c r="X59" i="26" s="1"/>
  <c r="X211" i="26"/>
  <c r="AC211" i="26"/>
  <c r="AC259" i="26"/>
  <c r="X259" i="26"/>
  <c r="AC307" i="26"/>
  <c r="X307" i="26"/>
  <c r="X371" i="26"/>
  <c r="AC371" i="26"/>
  <c r="AC403" i="26"/>
  <c r="X403" i="26"/>
  <c r="X467" i="26"/>
  <c r="AC467" i="26"/>
  <c r="AC483" i="26"/>
  <c r="X483" i="26"/>
  <c r="AC515" i="26"/>
  <c r="X515" i="26"/>
  <c r="X547" i="26"/>
  <c r="AC547" i="26"/>
  <c r="X563" i="26"/>
  <c r="AC563" i="26"/>
  <c r="X611" i="26"/>
  <c r="AC611" i="26"/>
  <c r="X643" i="26"/>
  <c r="AC643" i="26"/>
  <c r="AC691" i="26"/>
  <c r="X691" i="26"/>
  <c r="C564" i="26"/>
  <c r="D564" i="26"/>
  <c r="E564" i="26"/>
  <c r="F564" i="26"/>
  <c r="G564" i="26"/>
  <c r="B695" i="26"/>
  <c r="F383" i="26"/>
  <c r="G383" i="26"/>
  <c r="C383" i="26"/>
  <c r="D383" i="26"/>
  <c r="E383" i="26"/>
  <c r="G529" i="26"/>
  <c r="G440" i="26"/>
  <c r="E213" i="26"/>
  <c r="AC126" i="26"/>
  <c r="X126" i="26"/>
  <c r="AC177" i="26"/>
  <c r="X177" i="26"/>
  <c r="X212" i="26"/>
  <c r="AC212" i="26"/>
  <c r="AC228" i="26"/>
  <c r="X228" i="26"/>
  <c r="AC260" i="26"/>
  <c r="X260" i="26"/>
  <c r="AC308" i="26"/>
  <c r="X308" i="26"/>
  <c r="AC340" i="26"/>
  <c r="X340" i="26"/>
  <c r="X468" i="26"/>
  <c r="AC468" i="26"/>
  <c r="AC484" i="26"/>
  <c r="X484" i="26"/>
  <c r="AC516" i="26"/>
  <c r="X516" i="26"/>
  <c r="X564" i="26"/>
  <c r="AC564" i="26"/>
  <c r="X628" i="26"/>
  <c r="AC628" i="26"/>
  <c r="X644" i="26"/>
  <c r="AC644" i="26"/>
  <c r="AG245" i="26"/>
  <c r="AH245" i="26"/>
  <c r="AG261" i="26"/>
  <c r="AH261" i="26"/>
  <c r="AG273" i="26"/>
  <c r="AH273" i="26"/>
  <c r="D277" i="26"/>
  <c r="E277" i="26"/>
  <c r="G277" i="26"/>
  <c r="U308" i="26"/>
  <c r="AH308" i="26"/>
  <c r="D351" i="26"/>
  <c r="C351" i="26"/>
  <c r="G370" i="26"/>
  <c r="C370" i="26"/>
  <c r="D370" i="26"/>
  <c r="E370" i="26"/>
  <c r="F370" i="26"/>
  <c r="AG451" i="26"/>
  <c r="AH451" i="26"/>
  <c r="U466" i="26"/>
  <c r="AM516" i="26"/>
  <c r="B516" i="26"/>
  <c r="D531" i="26"/>
  <c r="E531" i="26"/>
  <c r="F531" i="26"/>
  <c r="G531" i="26"/>
  <c r="C531" i="26"/>
  <c r="AM561" i="26"/>
  <c r="B561" i="26"/>
  <c r="U636" i="26"/>
  <c r="AH636" i="26"/>
  <c r="AG636" i="26"/>
  <c r="U681" i="26"/>
  <c r="AH681" i="26"/>
  <c r="AH692" i="26"/>
  <c r="U692" i="26"/>
  <c r="B629" i="26"/>
  <c r="B520" i="26"/>
  <c r="B447" i="26"/>
  <c r="G691" i="26"/>
  <c r="C686" i="26"/>
  <c r="D673" i="26"/>
  <c r="D639" i="26"/>
  <c r="G625" i="26"/>
  <c r="F618" i="26"/>
  <c r="E612" i="26"/>
  <c r="G596" i="26"/>
  <c r="E548" i="26"/>
  <c r="F508" i="26"/>
  <c r="G342" i="26"/>
  <c r="X35" i="26"/>
  <c r="AC35" i="26"/>
  <c r="AC74" i="26"/>
  <c r="X74" i="26"/>
  <c r="AC93" i="26"/>
  <c r="X93" i="26"/>
  <c r="AG58" i="26"/>
  <c r="AH58" i="26"/>
  <c r="D401" i="26"/>
  <c r="C401" i="26"/>
  <c r="E401" i="26"/>
  <c r="F401" i="26"/>
  <c r="G401" i="26"/>
  <c r="AM435" i="26"/>
  <c r="B435" i="26"/>
  <c r="AM484" i="26"/>
  <c r="B484" i="26"/>
  <c r="D579" i="26"/>
  <c r="E579" i="26"/>
  <c r="F579" i="26"/>
  <c r="G579" i="26"/>
  <c r="C579" i="26"/>
  <c r="U676" i="26"/>
  <c r="AH676" i="26"/>
  <c r="E526" i="26"/>
  <c r="F526" i="26"/>
  <c r="G526" i="26"/>
  <c r="C526" i="26"/>
  <c r="G319" i="26"/>
  <c r="E319" i="26"/>
  <c r="F319" i="26"/>
  <c r="G513" i="26"/>
  <c r="F318" i="26"/>
  <c r="K69" i="26"/>
  <c r="K73" i="26" s="1"/>
  <c r="K67" i="26"/>
  <c r="K56" i="26"/>
  <c r="K70" i="26"/>
  <c r="K71" i="26"/>
  <c r="AC226" i="26"/>
  <c r="X226" i="26"/>
  <c r="AC258" i="26"/>
  <c r="X258" i="26"/>
  <c r="X290" i="26"/>
  <c r="AC290" i="26"/>
  <c r="X370" i="26"/>
  <c r="AC370" i="26"/>
  <c r="AC402" i="26"/>
  <c r="X402" i="26"/>
  <c r="AC482" i="26"/>
  <c r="X482" i="26"/>
  <c r="AC514" i="26"/>
  <c r="X514" i="26"/>
  <c r="X626" i="26"/>
  <c r="AC626" i="26"/>
  <c r="AM42" i="26"/>
  <c r="U299" i="26"/>
  <c r="AH299" i="26"/>
  <c r="U390" i="26"/>
  <c r="AH390" i="26"/>
  <c r="U457" i="26"/>
  <c r="AG465" i="26"/>
  <c r="AH465" i="26"/>
  <c r="AG491" i="26"/>
  <c r="AH491" i="26"/>
  <c r="D515" i="26"/>
  <c r="E515" i="26"/>
  <c r="F515" i="26"/>
  <c r="G515" i="26"/>
  <c r="U541" i="26"/>
  <c r="AH541" i="26"/>
  <c r="C696" i="26"/>
  <c r="D696" i="26"/>
  <c r="E696" i="26"/>
  <c r="F696" i="26"/>
  <c r="G696" i="26"/>
  <c r="E550" i="26"/>
  <c r="F550" i="26"/>
  <c r="G550" i="26"/>
  <c r="C550" i="26"/>
  <c r="D550" i="26"/>
  <c r="C504" i="26"/>
  <c r="D504" i="26"/>
  <c r="F504" i="26"/>
  <c r="G504" i="26"/>
  <c r="D457" i="26"/>
  <c r="E457" i="26"/>
  <c r="F457" i="26"/>
  <c r="G457" i="26"/>
  <c r="C457" i="26"/>
  <c r="F681" i="26"/>
  <c r="E599" i="26"/>
  <c r="D461" i="26"/>
  <c r="G674" i="26"/>
  <c r="D674" i="26"/>
  <c r="E674" i="26"/>
  <c r="F674" i="26"/>
  <c r="B653" i="26"/>
  <c r="B589" i="26"/>
  <c r="D362" i="26"/>
  <c r="G362" i="26"/>
  <c r="C362" i="26"/>
  <c r="E362" i="26"/>
  <c r="F362" i="26"/>
  <c r="C681" i="26"/>
  <c r="AC196" i="26"/>
  <c r="X196" i="26"/>
  <c r="AC244" i="26"/>
  <c r="X244" i="26"/>
  <c r="X292" i="26"/>
  <c r="AC292" i="26"/>
  <c r="AC404" i="26"/>
  <c r="X404" i="26"/>
  <c r="AZ3" i="26"/>
  <c r="F123" i="26"/>
  <c r="G123" i="26"/>
  <c r="U199" i="26"/>
  <c r="AH199" i="26"/>
  <c r="U226" i="26"/>
  <c r="AH226" i="26"/>
  <c r="U230" i="26"/>
  <c r="AH230" i="26"/>
  <c r="AG241" i="26"/>
  <c r="U312" i="26"/>
  <c r="AH312" i="26"/>
  <c r="AG323" i="26"/>
  <c r="AG351" i="26"/>
  <c r="AH351" i="26"/>
  <c r="U370" i="26"/>
  <c r="AH370" i="26"/>
  <c r="AG381" i="26"/>
  <c r="AH381" i="26"/>
  <c r="AG384" i="26"/>
  <c r="U414" i="26"/>
  <c r="AH414" i="26"/>
  <c r="U421" i="26"/>
  <c r="AH421" i="26"/>
  <c r="D433" i="26"/>
  <c r="C433" i="26"/>
  <c r="U440" i="26"/>
  <c r="AH440" i="26"/>
  <c r="U444" i="26"/>
  <c r="AH444" i="26"/>
  <c r="U455" i="26"/>
  <c r="AH455" i="26"/>
  <c r="AM481" i="26"/>
  <c r="AG561" i="26"/>
  <c r="AH561" i="26"/>
  <c r="U565" i="26"/>
  <c r="AH565" i="26"/>
  <c r="AG595" i="26"/>
  <c r="C640" i="26"/>
  <c r="D640" i="26"/>
  <c r="E640" i="26"/>
  <c r="AG696" i="26"/>
  <c r="AH696" i="26"/>
  <c r="G604" i="26"/>
  <c r="C604" i="26"/>
  <c r="D604" i="26"/>
  <c r="E604" i="26"/>
  <c r="F604" i="26"/>
  <c r="B472" i="26"/>
  <c r="B446" i="26"/>
  <c r="B357" i="26"/>
  <c r="G357" i="26" s="1"/>
  <c r="D691" i="26"/>
  <c r="G666" i="26"/>
  <c r="C639" i="26"/>
  <c r="E618" i="26"/>
  <c r="C603" i="26"/>
  <c r="C595" i="26"/>
  <c r="D548" i="26"/>
  <c r="D497" i="26"/>
  <c r="D342" i="26"/>
  <c r="X131" i="26"/>
  <c r="AC131" i="26"/>
  <c r="X132" i="26"/>
  <c r="AC132" i="26"/>
  <c r="X329" i="26"/>
  <c r="AC329" i="26"/>
  <c r="AC377" i="26"/>
  <c r="X377" i="26"/>
  <c r="X585" i="26"/>
  <c r="AC585" i="26"/>
  <c r="AC288" i="26"/>
  <c r="AC544" i="26"/>
  <c r="J87" i="26"/>
  <c r="J91" i="26"/>
  <c r="T91" i="26" s="1"/>
  <c r="AH91" i="26" s="1"/>
  <c r="J89" i="26"/>
  <c r="T89" i="26" s="1"/>
  <c r="AH89" i="26" s="1"/>
  <c r="J75" i="26"/>
  <c r="J85" i="26"/>
  <c r="J86" i="26"/>
  <c r="X481" i="26"/>
  <c r="AG689" i="26"/>
  <c r="AH689" i="26"/>
  <c r="C659" i="26"/>
  <c r="D659" i="26"/>
  <c r="E659" i="26"/>
  <c r="F659" i="26"/>
  <c r="X224" i="26"/>
  <c r="I109" i="26"/>
  <c r="B109" i="26" s="1"/>
  <c r="I129" i="26"/>
  <c r="I121" i="26"/>
  <c r="B121" i="26" s="1"/>
  <c r="C121" i="26" s="1"/>
  <c r="I124" i="26"/>
  <c r="I106" i="26"/>
  <c r="B106" i="26" s="1"/>
  <c r="I110" i="26"/>
  <c r="B110" i="26" s="1"/>
  <c r="X208" i="26"/>
  <c r="AC208" i="26"/>
  <c r="X368" i="26"/>
  <c r="AC368" i="26"/>
  <c r="AC400" i="26"/>
  <c r="X400" i="26"/>
  <c r="X416" i="26"/>
  <c r="AC416" i="26"/>
  <c r="X448" i="26"/>
  <c r="AC448" i="26"/>
  <c r="X464" i="26"/>
  <c r="AC464" i="26"/>
  <c r="X496" i="26"/>
  <c r="AC496" i="26"/>
  <c r="AC512" i="26"/>
  <c r="X512" i="26"/>
  <c r="AC560" i="26"/>
  <c r="X560" i="26"/>
  <c r="X592" i="26"/>
  <c r="AC592" i="26"/>
  <c r="X672" i="26"/>
  <c r="AC672" i="26"/>
  <c r="X256" i="26"/>
  <c r="AC140" i="26"/>
  <c r="X140" i="26"/>
  <c r="X209" i="26"/>
  <c r="AC209" i="26"/>
  <c r="AC225" i="26"/>
  <c r="X225" i="26"/>
  <c r="AC305" i="26"/>
  <c r="X305" i="26"/>
  <c r="AC401" i="26"/>
  <c r="X401" i="26"/>
  <c r="X417" i="26"/>
  <c r="AC417" i="26"/>
  <c r="X449" i="26"/>
  <c r="AC449" i="26"/>
  <c r="X465" i="26"/>
  <c r="AC465" i="26"/>
  <c r="AC513" i="26"/>
  <c r="X513" i="26"/>
  <c r="AC561" i="26"/>
  <c r="X561" i="26"/>
  <c r="X625" i="26"/>
  <c r="AC625" i="26"/>
  <c r="X641" i="26"/>
  <c r="AC641" i="26"/>
  <c r="X673" i="26"/>
  <c r="AC673" i="26"/>
  <c r="X257" i="26"/>
  <c r="K87" i="26"/>
  <c r="K91" i="26"/>
  <c r="K86" i="26"/>
  <c r="K85" i="26"/>
  <c r="K89" i="26"/>
  <c r="J120" i="26"/>
  <c r="T120" i="26" s="1"/>
  <c r="AH120" i="26" s="1"/>
  <c r="J128" i="26"/>
  <c r="T128" i="26" s="1"/>
  <c r="AH128" i="26" s="1"/>
  <c r="J112" i="26"/>
  <c r="T112" i="26" s="1"/>
  <c r="AH112" i="26" s="1"/>
  <c r="J106" i="26"/>
  <c r="J116" i="26"/>
  <c r="T116" i="26" s="1"/>
  <c r="AH116" i="26" s="1"/>
  <c r="J110" i="26"/>
  <c r="K113" i="26"/>
  <c r="K123" i="26"/>
  <c r="K106" i="26"/>
  <c r="K131" i="26"/>
  <c r="K112" i="26"/>
  <c r="P97" i="26"/>
  <c r="X97" i="26" s="1"/>
  <c r="AE100" i="26"/>
  <c r="AC145" i="26"/>
  <c r="X145" i="26"/>
  <c r="I81" i="26"/>
  <c r="I87" i="26" s="1"/>
  <c r="B87" i="26" s="1"/>
  <c r="P78" i="26"/>
  <c r="X78" i="26" s="1"/>
  <c r="J185" i="26"/>
  <c r="T185" i="26" s="1"/>
  <c r="AH185" i="26" s="1"/>
  <c r="J195" i="26"/>
  <c r="T195" i="26" s="1"/>
  <c r="AH195" i="26" s="1"/>
  <c r="J190" i="26"/>
  <c r="T190" i="26" s="1"/>
  <c r="AH190" i="26" s="1"/>
  <c r="J180" i="26"/>
  <c r="AC36" i="26"/>
  <c r="X129" i="26"/>
  <c r="K198" i="26"/>
  <c r="K190" i="26"/>
  <c r="K180" i="26"/>
  <c r="K184" i="26"/>
  <c r="K194" i="26"/>
  <c r="K169" i="26"/>
  <c r="K188" i="26"/>
  <c r="K192" i="26"/>
  <c r="K187" i="26"/>
  <c r="J191" i="26"/>
  <c r="T191" i="26" s="1"/>
  <c r="AG191" i="26" s="1"/>
  <c r="AE81" i="26"/>
  <c r="J179" i="26"/>
  <c r="K191" i="26"/>
  <c r="K179" i="26"/>
  <c r="J33" i="26"/>
  <c r="J37" i="26" s="1"/>
  <c r="P141" i="26"/>
  <c r="X141" i="26" s="1"/>
  <c r="AC186" i="26"/>
  <c r="AC287" i="26"/>
  <c r="X47" i="26"/>
  <c r="X130" i="26"/>
  <c r="X223" i="26"/>
  <c r="X302" i="26"/>
  <c r="X558" i="26"/>
  <c r="J34" i="26"/>
  <c r="T34" i="26" s="1"/>
  <c r="AH34" i="26" s="1"/>
  <c r="I144" i="26"/>
  <c r="I147" i="26" s="1"/>
  <c r="B147" i="26" s="1"/>
  <c r="AC59" i="26"/>
  <c r="J15" i="26"/>
  <c r="J29" i="26"/>
  <c r="AC410" i="26"/>
  <c r="AC490" i="26"/>
  <c r="X670" i="26"/>
  <c r="J35" i="26"/>
  <c r="T35" i="26" s="1"/>
  <c r="AH35" i="26" s="1"/>
  <c r="K156" i="26"/>
  <c r="K161" i="26"/>
  <c r="AC95" i="26"/>
  <c r="AC415" i="26"/>
  <c r="AC495" i="26"/>
  <c r="AC586" i="26"/>
  <c r="X146" i="26"/>
  <c r="AC327" i="26"/>
  <c r="AC591" i="26"/>
  <c r="X171" i="26"/>
  <c r="J52" i="26"/>
  <c r="J70" i="26"/>
  <c r="T70" i="26" s="1"/>
  <c r="X98" i="26"/>
  <c r="X442" i="26"/>
  <c r="X347" i="26"/>
  <c r="AC347" i="26"/>
  <c r="AC379" i="26"/>
  <c r="X379" i="26"/>
  <c r="X427" i="26"/>
  <c r="AC427" i="26"/>
  <c r="AC507" i="26"/>
  <c r="X507" i="26"/>
  <c r="X523" i="26"/>
  <c r="AC523" i="26"/>
  <c r="X571" i="26"/>
  <c r="AC571" i="26"/>
  <c r="AC603" i="26"/>
  <c r="X603" i="26"/>
  <c r="AC651" i="26"/>
  <c r="X651" i="26"/>
  <c r="AC169" i="26"/>
  <c r="X169" i="26"/>
  <c r="AC268" i="26"/>
  <c r="X268" i="26"/>
  <c r="AC380" i="26"/>
  <c r="X380" i="26"/>
  <c r="AC524" i="26"/>
  <c r="X524" i="26"/>
  <c r="AC636" i="26"/>
  <c r="X636" i="26"/>
  <c r="AC700" i="26"/>
  <c r="X700" i="26"/>
  <c r="AC411" i="26"/>
  <c r="AC381" i="26"/>
  <c r="X381" i="26"/>
  <c r="AC605" i="26"/>
  <c r="X605" i="26"/>
  <c r="AC637" i="26"/>
  <c r="X637" i="26"/>
  <c r="AC587" i="26"/>
  <c r="X699" i="26"/>
  <c r="AC283" i="26"/>
  <c r="X301" i="26"/>
  <c r="X444" i="26"/>
  <c r="AC363" i="26"/>
  <c r="X170" i="26"/>
  <c r="X99" i="26"/>
  <c r="X364" i="26"/>
  <c r="X475" i="26"/>
  <c r="X476" i="26"/>
  <c r="AC235" i="26"/>
  <c r="X396" i="26"/>
  <c r="X79" i="26"/>
  <c r="AC79" i="26"/>
  <c r="AC147" i="26"/>
  <c r="X147" i="26"/>
  <c r="AC165" i="26"/>
  <c r="X165" i="26"/>
  <c r="X376" i="26"/>
  <c r="AC376" i="26"/>
  <c r="X664" i="26"/>
  <c r="AC664" i="26"/>
  <c r="AC42" i="26"/>
  <c r="AC154" i="26"/>
  <c r="AC459" i="26"/>
  <c r="X459" i="26"/>
  <c r="AC251" i="26"/>
  <c r="X331" i="26"/>
  <c r="AC204" i="26"/>
  <c r="X204" i="26"/>
  <c r="AC252" i="26"/>
  <c r="X252" i="26"/>
  <c r="AC348" i="26"/>
  <c r="X348" i="26"/>
  <c r="AC604" i="26"/>
  <c r="X604" i="26"/>
  <c r="AC101" i="26"/>
  <c r="X101" i="26"/>
  <c r="AC269" i="26"/>
  <c r="X269" i="26"/>
  <c r="AC349" i="26"/>
  <c r="X349" i="26"/>
  <c r="AC461" i="26"/>
  <c r="X461" i="26"/>
  <c r="AC82" i="26"/>
  <c r="AC491" i="26"/>
  <c r="X284" i="26"/>
  <c r="AC83" i="26"/>
  <c r="X620" i="26"/>
  <c r="X299" i="26"/>
  <c r="X635" i="26"/>
  <c r="AC80" i="26"/>
  <c r="X80" i="26"/>
  <c r="AC97" i="26"/>
  <c r="AC425" i="26"/>
  <c r="X425" i="26"/>
  <c r="AC457" i="26"/>
  <c r="X457" i="26"/>
  <c r="AC505" i="26"/>
  <c r="X505" i="26"/>
  <c r="X665" i="26"/>
  <c r="AC665" i="26"/>
  <c r="AC43" i="26"/>
  <c r="AC249" i="26"/>
  <c r="X44" i="26"/>
  <c r="X554" i="26"/>
  <c r="AC203" i="26"/>
  <c r="X203" i="26"/>
  <c r="X219" i="26"/>
  <c r="AC219" i="26"/>
  <c r="AC267" i="26"/>
  <c r="X267" i="26"/>
  <c r="X315" i="26"/>
  <c r="AC315" i="26"/>
  <c r="AC539" i="26"/>
  <c r="X539" i="26"/>
  <c r="AC683" i="26"/>
  <c r="X683" i="26"/>
  <c r="AC100" i="26"/>
  <c r="X100" i="26"/>
  <c r="AC188" i="26"/>
  <c r="X188" i="26"/>
  <c r="AC316" i="26"/>
  <c r="X316" i="26"/>
  <c r="AC428" i="26"/>
  <c r="X428" i="26"/>
  <c r="AC460" i="26"/>
  <c r="X460" i="26"/>
  <c r="AC508" i="26"/>
  <c r="X508" i="26"/>
  <c r="AC540" i="26"/>
  <c r="X540" i="26"/>
  <c r="AC572" i="26"/>
  <c r="X572" i="26"/>
  <c r="AC652" i="26"/>
  <c r="X652" i="26"/>
  <c r="AC684" i="26"/>
  <c r="X684" i="26"/>
  <c r="X24" i="26"/>
  <c r="AC24" i="26"/>
  <c r="AC65" i="26"/>
  <c r="X65" i="26"/>
  <c r="AC187" i="26"/>
  <c r="X619" i="26"/>
  <c r="X300" i="26"/>
  <c r="X443" i="26"/>
  <c r="AC667" i="26"/>
  <c r="AC81" i="26"/>
  <c r="X81" i="26"/>
  <c r="AC117" i="26"/>
  <c r="X117" i="26"/>
  <c r="AC202" i="26"/>
  <c r="X202" i="26"/>
  <c r="X218" i="26"/>
  <c r="AC218" i="26"/>
  <c r="X266" i="26"/>
  <c r="AC266" i="26"/>
  <c r="AC282" i="26"/>
  <c r="X282" i="26"/>
  <c r="X314" i="26"/>
  <c r="AC314" i="26"/>
  <c r="X346" i="26"/>
  <c r="AC346" i="26"/>
  <c r="AC378" i="26"/>
  <c r="X378" i="26"/>
  <c r="X394" i="26"/>
  <c r="AC394" i="26"/>
  <c r="X426" i="26"/>
  <c r="AC426" i="26"/>
  <c r="AC458" i="26"/>
  <c r="X458" i="26"/>
  <c r="AC522" i="26"/>
  <c r="X522" i="26"/>
  <c r="AC538" i="26"/>
  <c r="X538" i="26"/>
  <c r="X570" i="26"/>
  <c r="AC570" i="26"/>
  <c r="X602" i="26"/>
  <c r="AC602" i="26"/>
  <c r="X650" i="26"/>
  <c r="AC650" i="26"/>
  <c r="AC682" i="26"/>
  <c r="X682" i="26"/>
  <c r="AC250" i="26"/>
  <c r="AC328" i="26"/>
  <c r="AC395" i="26"/>
  <c r="X45" i="26"/>
  <c r="X555" i="26"/>
  <c r="AC155" i="26"/>
  <c r="AC511" i="26"/>
  <c r="X639" i="26"/>
  <c r="AC384" i="26"/>
  <c r="AC433" i="26"/>
  <c r="AC386" i="26"/>
  <c r="X121" i="26"/>
  <c r="X275" i="26"/>
  <c r="X462" i="26"/>
  <c r="X276" i="26"/>
  <c r="X579" i="26"/>
  <c r="X610" i="26"/>
  <c r="AC176" i="26"/>
  <c r="AC309" i="26"/>
  <c r="AC355" i="26"/>
  <c r="AC388" i="26"/>
  <c r="X123" i="26"/>
  <c r="X277" i="26"/>
  <c r="X322" i="26"/>
  <c r="X354" i="26"/>
  <c r="X434" i="26"/>
  <c r="X580" i="26"/>
  <c r="X69" i="26"/>
  <c r="X638" i="26"/>
  <c r="X382" i="26"/>
  <c r="X526" i="26"/>
  <c r="X640" i="26"/>
  <c r="X270" i="26"/>
  <c r="X383" i="26"/>
  <c r="AC435" i="26"/>
  <c r="AC356" i="26"/>
  <c r="AC389" i="26"/>
  <c r="AC623" i="26"/>
  <c r="X124" i="26"/>
  <c r="X323" i="26"/>
  <c r="X387" i="26"/>
  <c r="X581" i="26"/>
  <c r="X689" i="26"/>
  <c r="AC432" i="26"/>
  <c r="X191" i="26"/>
  <c r="AC385" i="26"/>
  <c r="AC353" i="26"/>
  <c r="AC175" i="26"/>
  <c r="AC436" i="26"/>
  <c r="X122" i="26"/>
  <c r="AC33" i="26"/>
  <c r="AC447" i="26"/>
  <c r="AC624" i="26"/>
  <c r="X125" i="26"/>
  <c r="X324" i="26"/>
  <c r="X657" i="26"/>
  <c r="R211" i="23"/>
  <c r="AC50" i="26"/>
  <c r="X262" i="26"/>
  <c r="AC262" i="26"/>
  <c r="X614" i="26"/>
  <c r="AC614" i="26"/>
  <c r="AC70" i="26"/>
  <c r="AC118" i="26"/>
  <c r="AC406" i="26"/>
  <c r="X103" i="26"/>
  <c r="AC103" i="26"/>
  <c r="X183" i="26"/>
  <c r="AC183" i="26"/>
  <c r="X263" i="26"/>
  <c r="AC263" i="26"/>
  <c r="X359" i="26"/>
  <c r="AC359" i="26"/>
  <c r="AC71" i="26"/>
  <c r="AC119" i="26"/>
  <c r="AC534" i="26"/>
  <c r="X200" i="26"/>
  <c r="AC200" i="26"/>
  <c r="X280" i="26"/>
  <c r="AC280" i="26"/>
  <c r="X360" i="26"/>
  <c r="AC360" i="26"/>
  <c r="X440" i="26"/>
  <c r="AC440" i="26"/>
  <c r="X456" i="26"/>
  <c r="AC456" i="26"/>
  <c r="X536" i="26"/>
  <c r="AC536" i="26"/>
  <c r="X616" i="26"/>
  <c r="AC616" i="26"/>
  <c r="AC72" i="26"/>
  <c r="AC120" i="26"/>
  <c r="AC199" i="26"/>
  <c r="AC151" i="26"/>
  <c r="X201" i="26"/>
  <c r="AC152" i="26"/>
  <c r="X537" i="26"/>
  <c r="AC153" i="26"/>
  <c r="X73" i="26"/>
  <c r="AC310" i="26"/>
  <c r="AC647" i="26"/>
  <c r="X617" i="26"/>
  <c r="AC157" i="26"/>
  <c r="X157" i="26"/>
  <c r="AC253" i="26"/>
  <c r="X253" i="26"/>
  <c r="AC413" i="26"/>
  <c r="X413" i="26"/>
  <c r="AC429" i="26"/>
  <c r="X429" i="26"/>
  <c r="AC509" i="26"/>
  <c r="X509" i="26"/>
  <c r="AC55" i="26"/>
  <c r="AC521" i="26"/>
  <c r="AC599" i="26"/>
  <c r="AC678" i="26"/>
  <c r="X205" i="26"/>
  <c r="AC334" i="26"/>
  <c r="X334" i="26"/>
  <c r="AC350" i="26"/>
  <c r="X350" i="26"/>
  <c r="AC510" i="26"/>
  <c r="X510" i="26"/>
  <c r="AC590" i="26"/>
  <c r="X590" i="26"/>
  <c r="AC312" i="26"/>
  <c r="AC391" i="26"/>
  <c r="AC470" i="26"/>
  <c r="AC600" i="26"/>
  <c r="AC649" i="26"/>
  <c r="X541" i="26"/>
  <c r="X494" i="26"/>
  <c r="AC112" i="26"/>
  <c r="AC239" i="26"/>
  <c r="AC423" i="26"/>
  <c r="AC472" i="26"/>
  <c r="AC527" i="26"/>
  <c r="AC575" i="26"/>
  <c r="AC681" i="26"/>
  <c r="X238" i="26"/>
  <c r="AC40" i="26"/>
  <c r="AC113" i="26"/>
  <c r="AC166" i="26"/>
  <c r="AC215" i="26"/>
  <c r="AC473" i="26"/>
  <c r="AC551" i="26"/>
  <c r="X317" i="26"/>
  <c r="AC63" i="26"/>
  <c r="AC137" i="26"/>
  <c r="AC216" i="26"/>
  <c r="AC271" i="26"/>
  <c r="AC319" i="26"/>
  <c r="AC503" i="26"/>
  <c r="AC552" i="26"/>
  <c r="AC630" i="26"/>
  <c r="X61" i="26"/>
  <c r="X265" i="26"/>
  <c r="X318" i="26"/>
  <c r="AC64" i="26"/>
  <c r="AC89" i="26"/>
  <c r="AC115" i="26"/>
  <c r="AC168" i="26"/>
  <c r="AC194" i="26"/>
  <c r="AC217" i="26"/>
  <c r="AC246" i="26"/>
  <c r="AC272" i="26"/>
  <c r="AC295" i="26"/>
  <c r="AC373" i="26"/>
  <c r="AC504" i="26"/>
  <c r="AC530" i="26"/>
  <c r="AC553" i="26"/>
  <c r="AC582" i="26"/>
  <c r="AC608" i="26"/>
  <c r="AC631" i="26"/>
  <c r="AC687" i="26"/>
  <c r="X62" i="26"/>
  <c r="X84" i="26"/>
  <c r="X162" i="26"/>
  <c r="X241" i="26"/>
  <c r="X341" i="26"/>
  <c r="X397" i="26"/>
  <c r="X419" i="26"/>
  <c r="X445" i="26"/>
  <c r="X498" i="26"/>
  <c r="X576" i="26"/>
  <c r="X601" i="26"/>
  <c r="X654" i="26"/>
  <c r="X676" i="26"/>
  <c r="AC278" i="26"/>
  <c r="AC487" i="26"/>
  <c r="AC697" i="26"/>
  <c r="AC566" i="26"/>
  <c r="AC231" i="26"/>
  <c r="AC441" i="26"/>
  <c r="X281" i="26"/>
  <c r="AC520" i="26"/>
  <c r="AC77" i="26"/>
  <c r="X77" i="26"/>
  <c r="AC669" i="26"/>
  <c r="X669" i="26"/>
  <c r="AC311" i="26"/>
  <c r="AC390" i="26"/>
  <c r="X361" i="26"/>
  <c r="X206" i="26"/>
  <c r="X493" i="26"/>
  <c r="AC38" i="26"/>
  <c r="AC134" i="26"/>
  <c r="AC313" i="26"/>
  <c r="AC392" i="26"/>
  <c r="AC422" i="26"/>
  <c r="AC471" i="26"/>
  <c r="AC680" i="26"/>
  <c r="X158" i="26"/>
  <c r="X542" i="26"/>
  <c r="AC39" i="26"/>
  <c r="AC135" i="26"/>
  <c r="AC214" i="26"/>
  <c r="AC344" i="26"/>
  <c r="AC393" i="26"/>
  <c r="AC550" i="26"/>
  <c r="X185" i="26"/>
  <c r="X286" i="26"/>
  <c r="AC136" i="26"/>
  <c r="AC192" i="26"/>
  <c r="AC240" i="26"/>
  <c r="AC345" i="26"/>
  <c r="AC424" i="26"/>
  <c r="AC502" i="26"/>
  <c r="AC528" i="26"/>
  <c r="X622" i="26"/>
  <c r="AC41" i="26"/>
  <c r="AC88" i="26"/>
  <c r="AC114" i="26"/>
  <c r="AC167" i="26"/>
  <c r="AC193" i="26"/>
  <c r="AC294" i="26"/>
  <c r="AC529" i="26"/>
  <c r="AC607" i="26"/>
  <c r="X366" i="26"/>
  <c r="X497" i="26"/>
  <c r="X653" i="26"/>
  <c r="AC22" i="26"/>
  <c r="AC116" i="26"/>
  <c r="AC195" i="26"/>
  <c r="AC247" i="26"/>
  <c r="AC273" i="26"/>
  <c r="AC296" i="26"/>
  <c r="AC351" i="26"/>
  <c r="AC374" i="26"/>
  <c r="AC583" i="26"/>
  <c r="AC609" i="26"/>
  <c r="AC632" i="26"/>
  <c r="AC662" i="26"/>
  <c r="AC688" i="26"/>
  <c r="X163" i="26"/>
  <c r="X189" i="26"/>
  <c r="X242" i="26"/>
  <c r="X297" i="26"/>
  <c r="X320" i="26"/>
  <c r="X398" i="26"/>
  <c r="X420" i="26"/>
  <c r="X446" i="26"/>
  <c r="X499" i="26"/>
  <c r="X577" i="26"/>
  <c r="X655" i="26"/>
  <c r="X677" i="26"/>
  <c r="X102" i="26"/>
  <c r="AC102" i="26"/>
  <c r="X182" i="26"/>
  <c r="AC182" i="26"/>
  <c r="X342" i="26"/>
  <c r="AC342" i="26"/>
  <c r="X358" i="26"/>
  <c r="AC358" i="26"/>
  <c r="X438" i="26"/>
  <c r="AC438" i="26"/>
  <c r="X518" i="26"/>
  <c r="AC518" i="26"/>
  <c r="X598" i="26"/>
  <c r="AC598" i="26"/>
  <c r="X694" i="26"/>
  <c r="AC694" i="26"/>
  <c r="X279" i="26"/>
  <c r="AC279" i="26"/>
  <c r="X439" i="26"/>
  <c r="AC439" i="26"/>
  <c r="X519" i="26"/>
  <c r="AC519" i="26"/>
  <c r="X535" i="26"/>
  <c r="AC535" i="26"/>
  <c r="X615" i="26"/>
  <c r="AC615" i="26"/>
  <c r="X695" i="26"/>
  <c r="AC695" i="26"/>
  <c r="AC198" i="26"/>
  <c r="AC407" i="26"/>
  <c r="X184" i="26"/>
  <c r="AC184" i="26"/>
  <c r="X696" i="26"/>
  <c r="AC696" i="26"/>
  <c r="AC408" i="26"/>
  <c r="AC486" i="26"/>
  <c r="AC409" i="26"/>
  <c r="AC230" i="26"/>
  <c r="AC488" i="26"/>
  <c r="AC489" i="26"/>
  <c r="AC567" i="26"/>
  <c r="AC646" i="26"/>
  <c r="AC54" i="26"/>
  <c r="AC232" i="26"/>
  <c r="AC568" i="26"/>
  <c r="AC173" i="26"/>
  <c r="X173" i="26"/>
  <c r="AC333" i="26"/>
  <c r="X333" i="26"/>
  <c r="AC589" i="26"/>
  <c r="X589" i="26"/>
  <c r="AC685" i="26"/>
  <c r="X685" i="26"/>
  <c r="AC233" i="26"/>
  <c r="AC569" i="26"/>
  <c r="AC648" i="26"/>
  <c r="AC78" i="26"/>
  <c r="AC94" i="26"/>
  <c r="X94" i="26"/>
  <c r="AC174" i="26"/>
  <c r="X174" i="26"/>
  <c r="AC254" i="26"/>
  <c r="X254" i="26"/>
  <c r="AC430" i="26"/>
  <c r="X430" i="26"/>
  <c r="AC606" i="26"/>
  <c r="X606" i="26"/>
  <c r="AC686" i="26"/>
  <c r="X686" i="26"/>
  <c r="AC56" i="26"/>
  <c r="AC264" i="26"/>
  <c r="AC679" i="26"/>
  <c r="X414" i="26"/>
  <c r="AC57" i="26"/>
  <c r="AC343" i="26"/>
  <c r="X237" i="26"/>
  <c r="X285" i="26"/>
  <c r="X573" i="26"/>
  <c r="X621" i="26"/>
  <c r="X365" i="26"/>
  <c r="X574" i="26"/>
  <c r="X418" i="26"/>
  <c r="AC23" i="26"/>
  <c r="AC248" i="26"/>
  <c r="AC274" i="26"/>
  <c r="AC326" i="26"/>
  <c r="AC352" i="26"/>
  <c r="AC375" i="26"/>
  <c r="AC431" i="26"/>
  <c r="AC454" i="26"/>
  <c r="AC584" i="26"/>
  <c r="AC663" i="26"/>
  <c r="X142" i="26"/>
  <c r="X164" i="26"/>
  <c r="X190" i="26"/>
  <c r="X243" i="26"/>
  <c r="X321" i="26"/>
  <c r="X399" i="26"/>
  <c r="X421" i="26"/>
  <c r="X477" i="26"/>
  <c r="X500" i="26"/>
  <c r="X525" i="26"/>
  <c r="X578" i="26"/>
  <c r="X633" i="26"/>
  <c r="X656" i="26"/>
  <c r="X76" i="26"/>
  <c r="X332" i="26"/>
  <c r="X588" i="26"/>
  <c r="X156" i="26"/>
  <c r="X412" i="26"/>
  <c r="X668" i="26"/>
  <c r="X236" i="26"/>
  <c r="X492" i="26"/>
  <c r="X25" i="26"/>
  <c r="AC25" i="26"/>
  <c r="C57" i="18"/>
  <c r="D60" i="18"/>
  <c r="C83" i="18"/>
  <c r="D57" i="18"/>
  <c r="E60" i="18"/>
  <c r="C71" i="18"/>
  <c r="C75" i="18"/>
  <c r="C79" i="18"/>
  <c r="E84" i="18"/>
  <c r="C45" i="18"/>
  <c r="C55" i="18"/>
  <c r="D58" i="18"/>
  <c r="E61" i="18"/>
  <c r="D72" i="18"/>
  <c r="C85" i="18"/>
  <c r="D45" i="18"/>
  <c r="D55" i="18"/>
  <c r="E58" i="18"/>
  <c r="C68" i="18"/>
  <c r="E72" i="18"/>
  <c r="D85" i="18"/>
  <c r="E45" i="18"/>
  <c r="E55" i="18"/>
  <c r="C65" i="18"/>
  <c r="D68" i="18"/>
  <c r="E85" i="18"/>
  <c r="C46" i="18"/>
  <c r="C62" i="18"/>
  <c r="D65" i="18"/>
  <c r="E68" i="18"/>
  <c r="C73" i="18"/>
  <c r="C77" i="18"/>
  <c r="C47" i="18"/>
  <c r="C59" i="18"/>
  <c r="D62" i="18"/>
  <c r="E65" i="18"/>
  <c r="D73" i="18"/>
  <c r="D77" i="18"/>
  <c r="D81" i="18"/>
  <c r="D86" i="18"/>
  <c r="C60" i="18"/>
  <c r="D83" i="18"/>
  <c r="E57" i="18"/>
  <c r="C67" i="18"/>
  <c r="D71" i="18"/>
  <c r="D75" i="18"/>
  <c r="D79" i="18"/>
  <c r="E83" i="18"/>
  <c r="C52" i="18"/>
  <c r="C64" i="18"/>
  <c r="D67" i="18"/>
  <c r="E71" i="18"/>
  <c r="E75" i="18"/>
  <c r="C84" i="18"/>
  <c r="C53" i="18"/>
  <c r="C61" i="18"/>
  <c r="C76" i="18"/>
  <c r="D76" i="18"/>
  <c r="E80" i="18"/>
  <c r="C81" i="18"/>
  <c r="E86" i="18"/>
  <c r="D56" i="18"/>
  <c r="E59" i="18"/>
  <c r="D69" i="18"/>
  <c r="C87" i="18"/>
  <c r="E79" i="18"/>
  <c r="D64" i="18"/>
  <c r="E67" i="18"/>
  <c r="D84" i="18"/>
  <c r="C54" i="18"/>
  <c r="C58" i="18"/>
  <c r="D61" i="18"/>
  <c r="E64" i="18"/>
  <c r="C72" i="18"/>
  <c r="C80" i="18"/>
  <c r="D80" i="18"/>
  <c r="E76" i="18"/>
  <c r="C86" i="18"/>
  <c r="C48" i="18"/>
  <c r="C56" i="18"/>
  <c r="D59" i="18"/>
  <c r="E62" i="18"/>
  <c r="C69" i="18"/>
  <c r="E73" i="18"/>
  <c r="E81" i="18"/>
  <c r="C49" i="18"/>
  <c r="E56" i="18"/>
  <c r="C66" i="18"/>
  <c r="E69" i="18"/>
  <c r="C74" i="18"/>
  <c r="C78" i="18"/>
  <c r="C82" i="18"/>
  <c r="D87" i="18"/>
  <c r="C50" i="18"/>
  <c r="C63" i="18"/>
  <c r="D66" i="18"/>
  <c r="D74" i="18"/>
  <c r="D78" i="18"/>
  <c r="C36" i="18"/>
  <c r="C33" i="18"/>
  <c r="E39" i="18"/>
  <c r="E43" i="18" s="1"/>
  <c r="E33" i="18"/>
  <c r="C28" i="18"/>
  <c r="G34" i="26"/>
  <c r="D34" i="26"/>
  <c r="F34" i="26"/>
  <c r="E34" i="26"/>
  <c r="C34" i="26"/>
  <c r="G99" i="26"/>
  <c r="C99" i="26"/>
  <c r="K30" i="26"/>
  <c r="K136" i="26"/>
  <c r="K134" i="26"/>
  <c r="K104" i="26"/>
  <c r="K118" i="26"/>
  <c r="K105" i="26"/>
  <c r="K117" i="26"/>
  <c r="K129" i="26"/>
  <c r="K125" i="26"/>
  <c r="K121" i="26"/>
  <c r="K107" i="26"/>
  <c r="K108" i="26"/>
  <c r="K94" i="26"/>
  <c r="K135" i="26"/>
  <c r="K130" i="26"/>
  <c r="K126" i="26"/>
  <c r="K122" i="26"/>
  <c r="K111" i="26"/>
  <c r="K114" i="26"/>
  <c r="K110" i="26"/>
  <c r="K132" i="26"/>
  <c r="AM172" i="26"/>
  <c r="I125" i="26"/>
  <c r="I133" i="26"/>
  <c r="B133" i="26" s="1"/>
  <c r="D133" i="26" s="1"/>
  <c r="G69" i="26"/>
  <c r="I101" i="26"/>
  <c r="I113" i="26"/>
  <c r="J119" i="26"/>
  <c r="T119" i="26" s="1"/>
  <c r="AH119" i="26" s="1"/>
  <c r="J133" i="26"/>
  <c r="T133" i="26" s="1"/>
  <c r="AH133" i="26" s="1"/>
  <c r="AM89" i="26"/>
  <c r="I102" i="26"/>
  <c r="B102" i="26" s="1"/>
  <c r="F102" i="26" s="1"/>
  <c r="J113" i="26"/>
  <c r="T113" i="26" s="1"/>
  <c r="AH113" i="26" s="1"/>
  <c r="K119" i="26"/>
  <c r="K133" i="26"/>
  <c r="K33" i="26"/>
  <c r="K37" i="26" s="1"/>
  <c r="K35" i="26"/>
  <c r="K36" i="26"/>
  <c r="K15" i="26"/>
  <c r="K26" i="26"/>
  <c r="K29" i="26"/>
  <c r="K32" i="26"/>
  <c r="K25" i="26"/>
  <c r="I21" i="26"/>
  <c r="P18" i="26"/>
  <c r="AG140" i="26"/>
  <c r="K28" i="26"/>
  <c r="AM110" i="26"/>
  <c r="I119" i="26"/>
  <c r="B119" i="26" s="1"/>
  <c r="I112" i="26"/>
  <c r="I99" i="26"/>
  <c r="I131" i="26"/>
  <c r="I127" i="26"/>
  <c r="I123" i="26"/>
  <c r="I115" i="26"/>
  <c r="I98" i="26"/>
  <c r="B98" i="26" s="1"/>
  <c r="I117" i="26"/>
  <c r="I136" i="26"/>
  <c r="B136" i="26" s="1"/>
  <c r="D136" i="26" s="1"/>
  <c r="I126" i="26"/>
  <c r="I114" i="26"/>
  <c r="I118" i="26"/>
  <c r="B118" i="26" s="1"/>
  <c r="F118" i="26" s="1"/>
  <c r="I105" i="26"/>
  <c r="B105" i="26" s="1"/>
  <c r="I97" i="26"/>
  <c r="B97" i="26" s="1"/>
  <c r="I108" i="26"/>
  <c r="B108" i="26" s="1"/>
  <c r="C108" i="26" s="1"/>
  <c r="I96" i="26"/>
  <c r="B96" i="26" s="1"/>
  <c r="G96" i="26" s="1"/>
  <c r="I135" i="26"/>
  <c r="B135" i="26" s="1"/>
  <c r="I130" i="26"/>
  <c r="I122" i="26"/>
  <c r="I111" i="26"/>
  <c r="B111" i="26" s="1"/>
  <c r="G111" i="26" s="1"/>
  <c r="I95" i="26"/>
  <c r="B95" i="26" s="1"/>
  <c r="I134" i="26"/>
  <c r="B134" i="26" s="1"/>
  <c r="G134" i="26" s="1"/>
  <c r="I104" i="26"/>
  <c r="B104" i="26" s="1"/>
  <c r="I94" i="26"/>
  <c r="B94" i="26" s="1"/>
  <c r="I107" i="26"/>
  <c r="B107" i="26" s="1"/>
  <c r="I132" i="26"/>
  <c r="B132" i="26" s="1"/>
  <c r="D132" i="26" s="1"/>
  <c r="J132" i="26"/>
  <c r="T132" i="26" s="1"/>
  <c r="AH132" i="26" s="1"/>
  <c r="AM179" i="26"/>
  <c r="I103" i="26"/>
  <c r="B103" i="26" s="1"/>
  <c r="J109" i="26"/>
  <c r="I120" i="26"/>
  <c r="B120" i="26" s="1"/>
  <c r="AM137" i="26"/>
  <c r="B137" i="26"/>
  <c r="F137" i="26" s="1"/>
  <c r="K27" i="26"/>
  <c r="K31" i="26"/>
  <c r="K109" i="26"/>
  <c r="E183" i="26"/>
  <c r="D183" i="26"/>
  <c r="F183" i="26"/>
  <c r="G183" i="26"/>
  <c r="C183" i="26"/>
  <c r="B127" i="26"/>
  <c r="D127" i="26" s="1"/>
  <c r="AM68" i="26"/>
  <c r="J131" i="26"/>
  <c r="T131" i="26" s="1"/>
  <c r="J127" i="26"/>
  <c r="T127" i="26" s="1"/>
  <c r="AG127" i="26" s="1"/>
  <c r="J123" i="26"/>
  <c r="T123" i="26" s="1"/>
  <c r="AH123" i="26" s="1"/>
  <c r="J115" i="26"/>
  <c r="T115" i="26" s="1"/>
  <c r="AH115" i="26" s="1"/>
  <c r="J111" i="26"/>
  <c r="J117" i="26"/>
  <c r="T117" i="26" s="1"/>
  <c r="J136" i="26"/>
  <c r="T136" i="26" s="1"/>
  <c r="AH136" i="26" s="1"/>
  <c r="J134" i="26"/>
  <c r="T134" i="26" s="1"/>
  <c r="J104" i="26"/>
  <c r="J94" i="26"/>
  <c r="T94" i="26" s="1"/>
  <c r="J118" i="26"/>
  <c r="T118" i="26" s="1"/>
  <c r="AH118" i="26" s="1"/>
  <c r="J105" i="26"/>
  <c r="J108" i="26"/>
  <c r="J135" i="26"/>
  <c r="T135" i="26" s="1"/>
  <c r="AH135" i="26" s="1"/>
  <c r="J130" i="26"/>
  <c r="T130" i="26" s="1"/>
  <c r="AH130" i="26" s="1"/>
  <c r="J126" i="26"/>
  <c r="T126" i="26" s="1"/>
  <c r="U126" i="26" s="1"/>
  <c r="J122" i="26"/>
  <c r="T122" i="26" s="1"/>
  <c r="AH122" i="26" s="1"/>
  <c r="J114" i="26"/>
  <c r="T114" i="26" s="1"/>
  <c r="AH114" i="26" s="1"/>
  <c r="J129" i="26"/>
  <c r="T129" i="26" s="1"/>
  <c r="AH129" i="26" s="1"/>
  <c r="J125" i="26"/>
  <c r="T125" i="26" s="1"/>
  <c r="J121" i="26"/>
  <c r="T121" i="26" s="1"/>
  <c r="AH121" i="26" s="1"/>
  <c r="J107" i="26"/>
  <c r="AM165" i="26"/>
  <c r="K120" i="26"/>
  <c r="I128" i="26"/>
  <c r="K68" i="26"/>
  <c r="J150" i="26"/>
  <c r="K153" i="26"/>
  <c r="J166" i="26"/>
  <c r="T166" i="26" s="1"/>
  <c r="AH166" i="26" s="1"/>
  <c r="J181" i="26"/>
  <c r="J197" i="26"/>
  <c r="T197" i="26" s="1"/>
  <c r="J72" i="26"/>
  <c r="T72" i="26" s="1"/>
  <c r="AH72" i="26" s="1"/>
  <c r="J90" i="26"/>
  <c r="T90" i="26" s="1"/>
  <c r="AH90" i="26" s="1"/>
  <c r="K150" i="26"/>
  <c r="K166" i="26"/>
  <c r="K181" i="26"/>
  <c r="K197" i="26"/>
  <c r="J68" i="26"/>
  <c r="J184" i="26"/>
  <c r="T184" i="26" s="1"/>
  <c r="J36" i="26"/>
  <c r="T36" i="26" s="1"/>
  <c r="AH36" i="26" s="1"/>
  <c r="K72" i="26"/>
  <c r="K90" i="26"/>
  <c r="J158" i="26"/>
  <c r="T158" i="26" s="1"/>
  <c r="AH158" i="26" s="1"/>
  <c r="J162" i="26"/>
  <c r="T162" i="26" s="1"/>
  <c r="J189" i="26"/>
  <c r="T189" i="26" s="1"/>
  <c r="J193" i="26"/>
  <c r="T193" i="26" s="1"/>
  <c r="AH193" i="26" s="1"/>
  <c r="J71" i="26"/>
  <c r="T71" i="26" s="1"/>
  <c r="AH71" i="26" s="1"/>
  <c r="D168" i="26"/>
  <c r="J69" i="26"/>
  <c r="J73" i="26" s="1"/>
  <c r="K158" i="26"/>
  <c r="K162" i="26"/>
  <c r="J167" i="26"/>
  <c r="T167" i="26" s="1"/>
  <c r="K189" i="26"/>
  <c r="K193" i="26"/>
  <c r="J198" i="26"/>
  <c r="T198" i="26" s="1"/>
  <c r="AH198" i="26" s="1"/>
  <c r="AM168" i="26"/>
  <c r="J56" i="26"/>
  <c r="F315" i="26"/>
  <c r="G315" i="26"/>
  <c r="D315" i="26"/>
  <c r="E315" i="26"/>
  <c r="C315" i="26"/>
  <c r="C313" i="26"/>
  <c r="D313" i="26"/>
  <c r="F313" i="26"/>
  <c r="G313" i="26"/>
  <c r="E313" i="26"/>
  <c r="E333" i="26"/>
  <c r="F333" i="26"/>
  <c r="G333" i="26"/>
  <c r="C333" i="26"/>
  <c r="D333" i="26"/>
  <c r="E216" i="26"/>
  <c r="F216" i="26"/>
  <c r="C216" i="26"/>
  <c r="D216" i="26"/>
  <c r="G216" i="26"/>
  <c r="C311" i="26"/>
  <c r="D311" i="26"/>
  <c r="E311" i="26"/>
  <c r="F311" i="26"/>
  <c r="G311" i="26"/>
  <c r="G184" i="26"/>
  <c r="E184" i="26"/>
  <c r="F184" i="26"/>
  <c r="D184" i="26"/>
  <c r="D309" i="26"/>
  <c r="E309" i="26"/>
  <c r="F309" i="26"/>
  <c r="G309" i="26"/>
  <c r="C309" i="26"/>
  <c r="AM141" i="26"/>
  <c r="F229" i="26"/>
  <c r="C229" i="26"/>
  <c r="D229" i="26"/>
  <c r="E229" i="26"/>
  <c r="G229" i="26"/>
  <c r="E238" i="26"/>
  <c r="F238" i="26"/>
  <c r="C295" i="26"/>
  <c r="D295" i="26"/>
  <c r="E295" i="26"/>
  <c r="G295" i="26"/>
  <c r="F295" i="26"/>
  <c r="G262" i="26"/>
  <c r="AM201" i="26"/>
  <c r="B201" i="26"/>
  <c r="G227" i="26"/>
  <c r="F227" i="26"/>
  <c r="C344" i="26"/>
  <c r="F344" i="26"/>
  <c r="E344" i="26"/>
  <c r="F256" i="26"/>
  <c r="G256" i="26"/>
  <c r="AM134" i="26"/>
  <c r="D314" i="26"/>
  <c r="E314" i="26"/>
  <c r="F314" i="26"/>
  <c r="C314" i="26"/>
  <c r="G314" i="26"/>
  <c r="C129" i="26"/>
  <c r="D129" i="26"/>
  <c r="E129" i="26"/>
  <c r="F129" i="26"/>
  <c r="AM21" i="26"/>
  <c r="B21" i="26"/>
  <c r="AM29" i="26"/>
  <c r="AM80" i="26"/>
  <c r="B80" i="26"/>
  <c r="E80" i="26" s="1"/>
  <c r="AM82" i="26"/>
  <c r="B82" i="26"/>
  <c r="E82" i="26" s="1"/>
  <c r="AM320" i="26"/>
  <c r="B320" i="26"/>
  <c r="E312" i="26"/>
  <c r="G312" i="26"/>
  <c r="F312" i="26"/>
  <c r="D344" i="26"/>
  <c r="G287" i="26"/>
  <c r="C227" i="26"/>
  <c r="AM307" i="26"/>
  <c r="B307" i="26"/>
  <c r="C337" i="26"/>
  <c r="D337" i="26"/>
  <c r="E337" i="26"/>
  <c r="F337" i="26"/>
  <c r="G337" i="26"/>
  <c r="F287" i="26"/>
  <c r="AM22" i="26"/>
  <c r="B22" i="26"/>
  <c r="E22" i="26" s="1"/>
  <c r="AM41" i="26"/>
  <c r="AM43" i="26"/>
  <c r="AM47" i="26"/>
  <c r="AM111" i="26"/>
  <c r="AM132" i="26"/>
  <c r="AG307" i="26"/>
  <c r="F336" i="26"/>
  <c r="G336" i="26"/>
  <c r="E336" i="26"/>
  <c r="C336" i="26"/>
  <c r="D336" i="26"/>
  <c r="G350" i="26"/>
  <c r="E287" i="26"/>
  <c r="AM156" i="26"/>
  <c r="F352" i="26"/>
  <c r="G352" i="26"/>
  <c r="D352" i="26"/>
  <c r="E352" i="26"/>
  <c r="C262" i="26"/>
  <c r="D262" i="26"/>
  <c r="G235" i="26"/>
  <c r="C235" i="26"/>
  <c r="E235" i="26"/>
  <c r="D235" i="26"/>
  <c r="F235" i="26"/>
  <c r="D326" i="26"/>
  <c r="E326" i="26"/>
  <c r="G326" i="26"/>
  <c r="C326" i="26"/>
  <c r="F326" i="26"/>
  <c r="D346" i="26"/>
  <c r="E346" i="26"/>
  <c r="F346" i="26"/>
  <c r="G346" i="26"/>
  <c r="C353" i="26"/>
  <c r="F353" i="26"/>
  <c r="E353" i="26"/>
  <c r="G353" i="26"/>
  <c r="D353" i="26"/>
  <c r="C257" i="26"/>
  <c r="E257" i="26"/>
  <c r="D257" i="26"/>
  <c r="F257" i="26"/>
  <c r="AM139" i="26"/>
  <c r="B151" i="26"/>
  <c r="E151" i="26" s="1"/>
  <c r="AM151" i="26"/>
  <c r="E348" i="26"/>
  <c r="G348" i="26"/>
  <c r="C348" i="26"/>
  <c r="D348" i="26"/>
  <c r="F348" i="26"/>
  <c r="F284" i="26"/>
  <c r="C284" i="26"/>
  <c r="D284" i="26"/>
  <c r="G284" i="26"/>
  <c r="E284" i="26"/>
  <c r="E262" i="26"/>
  <c r="E227" i="26"/>
  <c r="E281" i="26"/>
  <c r="D281" i="26"/>
  <c r="F281" i="26"/>
  <c r="C352" i="26"/>
  <c r="G344" i="26"/>
  <c r="D227" i="26"/>
  <c r="AM75" i="26"/>
  <c r="AM270" i="26"/>
  <c r="B270" i="26"/>
  <c r="B296" i="26"/>
  <c r="AM296" i="26"/>
  <c r="B335" i="26"/>
  <c r="F350" i="26"/>
  <c r="D287" i="26"/>
  <c r="G238" i="26"/>
  <c r="AG259" i="26"/>
  <c r="C331" i="26"/>
  <c r="E331" i="26"/>
  <c r="F331" i="26"/>
  <c r="D331" i="26"/>
  <c r="G331" i="26"/>
  <c r="C256" i="26"/>
  <c r="E246" i="26"/>
  <c r="C209" i="26"/>
  <c r="F209" i="26"/>
  <c r="G209" i="26"/>
  <c r="D209" i="26"/>
  <c r="E209" i="26"/>
  <c r="AM211" i="26"/>
  <c r="B211" i="26"/>
  <c r="C222" i="26"/>
  <c r="F222" i="26"/>
  <c r="G222" i="26"/>
  <c r="E222" i="26"/>
  <c r="D222" i="26"/>
  <c r="AM290" i="26"/>
  <c r="B290" i="26"/>
  <c r="E299" i="26"/>
  <c r="F299" i="26"/>
  <c r="G339" i="26"/>
  <c r="F339" i="26"/>
  <c r="E339" i="26"/>
  <c r="C265" i="26"/>
  <c r="F265" i="26"/>
  <c r="E265" i="26"/>
  <c r="G265" i="26"/>
  <c r="D265" i="26"/>
  <c r="C239" i="26"/>
  <c r="D239" i="26"/>
  <c r="F264" i="26"/>
  <c r="C332" i="26"/>
  <c r="F332" i="26"/>
  <c r="E332" i="26"/>
  <c r="G332" i="26"/>
  <c r="D332" i="26"/>
  <c r="D256" i="26"/>
  <c r="C246" i="26"/>
  <c r="G246" i="26"/>
  <c r="G267" i="26"/>
  <c r="F267" i="26"/>
  <c r="E267" i="26"/>
  <c r="C267" i="26"/>
  <c r="D267" i="26"/>
  <c r="B244" i="26"/>
  <c r="AM244" i="26"/>
  <c r="F354" i="26"/>
  <c r="C354" i="26"/>
  <c r="D354" i="26"/>
  <c r="E354" i="26"/>
  <c r="C356" i="26"/>
  <c r="D356" i="26"/>
  <c r="F356" i="26"/>
  <c r="E356" i="26"/>
  <c r="G356" i="26"/>
  <c r="E205" i="26"/>
  <c r="F205" i="26"/>
  <c r="G205" i="26"/>
  <c r="C205" i="26"/>
  <c r="D357" i="26"/>
  <c r="C346" i="26"/>
  <c r="E264" i="26"/>
  <c r="G129" i="26"/>
  <c r="C324" i="26"/>
  <c r="D324" i="26"/>
  <c r="E324" i="26"/>
  <c r="G324" i="26"/>
  <c r="F324" i="26"/>
  <c r="B122" i="26"/>
  <c r="AM122" i="26"/>
  <c r="G259" i="26"/>
  <c r="C259" i="26"/>
  <c r="D259" i="26"/>
  <c r="F259" i="26"/>
  <c r="E259" i="26"/>
  <c r="B303" i="26"/>
  <c r="AM303" i="26"/>
  <c r="D218" i="26"/>
  <c r="E218" i="26"/>
  <c r="F218" i="26"/>
  <c r="G218" i="26"/>
  <c r="E350" i="26"/>
  <c r="D312" i="26"/>
  <c r="G257" i="26"/>
  <c r="D238" i="26"/>
  <c r="B268" i="26"/>
  <c r="AM268" i="26"/>
  <c r="U294" i="26"/>
  <c r="AG294" i="26"/>
  <c r="AG303" i="26"/>
  <c r="D350" i="26"/>
  <c r="C312" i="26"/>
  <c r="E256" i="26"/>
  <c r="C238" i="26"/>
  <c r="U259" i="26"/>
  <c r="C292" i="26"/>
  <c r="D292" i="26"/>
  <c r="G292" i="26"/>
  <c r="E301" i="26"/>
  <c r="F301" i="26"/>
  <c r="G301" i="26"/>
  <c r="C301" i="26"/>
  <c r="D301" i="26"/>
  <c r="C241" i="26"/>
  <c r="F241" i="26"/>
  <c r="D241" i="26"/>
  <c r="G241" i="26"/>
  <c r="E241" i="26"/>
  <c r="C215" i="26"/>
  <c r="D215" i="26"/>
  <c r="E215" i="26"/>
  <c r="F215" i="26"/>
  <c r="G215" i="26"/>
  <c r="B214" i="26"/>
  <c r="C207" i="26"/>
  <c r="D207" i="26"/>
  <c r="C231" i="26"/>
  <c r="D231" i="26"/>
  <c r="E231" i="26"/>
  <c r="F231" i="26"/>
  <c r="G231" i="26"/>
  <c r="AM242" i="26"/>
  <c r="B242" i="26"/>
  <c r="AM328" i="26"/>
  <c r="B328" i="26"/>
  <c r="C358" i="26"/>
  <c r="E358" i="26"/>
  <c r="F358" i="26"/>
  <c r="D358" i="26"/>
  <c r="G358" i="26"/>
  <c r="C289" i="26"/>
  <c r="F289" i="26"/>
  <c r="D289" i="26"/>
  <c r="G289" i="26"/>
  <c r="E289" i="26"/>
  <c r="C263" i="26"/>
  <c r="D263" i="26"/>
  <c r="E263" i="26"/>
  <c r="F263" i="26"/>
  <c r="G263" i="26"/>
  <c r="C236" i="26"/>
  <c r="G236" i="26"/>
  <c r="F236" i="26"/>
  <c r="D236" i="26"/>
  <c r="E236" i="26"/>
  <c r="F204" i="26"/>
  <c r="G204" i="26"/>
  <c r="E204" i="26"/>
  <c r="D204" i="26"/>
  <c r="C204" i="26"/>
  <c r="G281" i="26"/>
  <c r="D264" i="26"/>
  <c r="G207" i="26"/>
  <c r="E302" i="26"/>
  <c r="F302" i="26"/>
  <c r="F208" i="26"/>
  <c r="G208" i="26"/>
  <c r="F351" i="26"/>
  <c r="E351" i="26"/>
  <c r="G351" i="26"/>
  <c r="D202" i="26"/>
  <c r="E202" i="26"/>
  <c r="F202" i="26"/>
  <c r="G152" i="26"/>
  <c r="AM282" i="26"/>
  <c r="B282" i="26"/>
  <c r="D329" i="26"/>
  <c r="E329" i="26"/>
  <c r="G302" i="26"/>
  <c r="E278" i="26"/>
  <c r="E210" i="26"/>
  <c r="D206" i="26"/>
  <c r="G206" i="26"/>
  <c r="F206" i="26"/>
  <c r="U219" i="26"/>
  <c r="AG219" i="26"/>
  <c r="G347" i="26"/>
  <c r="D347" i="26"/>
  <c r="E347" i="26"/>
  <c r="F224" i="26"/>
  <c r="G224" i="26"/>
  <c r="C224" i="26"/>
  <c r="D224" i="26"/>
  <c r="D302" i="26"/>
  <c r="D278" i="26"/>
  <c r="G203" i="26"/>
  <c r="AM138" i="26"/>
  <c r="AM160" i="26"/>
  <c r="B160" i="26"/>
  <c r="C160" i="26" s="1"/>
  <c r="AM217" i="26"/>
  <c r="B217" i="26"/>
  <c r="B252" i="26"/>
  <c r="AM252" i="26"/>
  <c r="AG314" i="26"/>
  <c r="AM327" i="26"/>
  <c r="B327" i="26"/>
  <c r="F272" i="26"/>
  <c r="G272" i="26"/>
  <c r="C272" i="26"/>
  <c r="D272" i="26"/>
  <c r="AM102" i="26"/>
  <c r="F152" i="26"/>
  <c r="D152" i="26"/>
  <c r="E152" i="26"/>
  <c r="E269" i="26"/>
  <c r="F269" i="26"/>
  <c r="G269" i="26"/>
  <c r="C340" i="26"/>
  <c r="D340" i="26"/>
  <c r="G340" i="26"/>
  <c r="F278" i="26"/>
  <c r="B250" i="26"/>
  <c r="AM250" i="26"/>
  <c r="AM291" i="26"/>
  <c r="B291" i="26"/>
  <c r="C308" i="26"/>
  <c r="D308" i="26"/>
  <c r="F308" i="26"/>
  <c r="E308" i="26"/>
  <c r="G308" i="26"/>
  <c r="AM310" i="26"/>
  <c r="B310" i="26"/>
  <c r="E349" i="26"/>
  <c r="F349" i="26"/>
  <c r="G349" i="26"/>
  <c r="B343" i="26"/>
  <c r="B221" i="26"/>
  <c r="C347" i="26"/>
  <c r="C319" i="26"/>
  <c r="G300" i="26"/>
  <c r="E208" i="26"/>
  <c r="G202" i="26"/>
  <c r="C112" i="26"/>
  <c r="AM95" i="26"/>
  <c r="AM288" i="26"/>
  <c r="B288" i="26"/>
  <c r="C322" i="26"/>
  <c r="D322" i="26"/>
  <c r="D330" i="26"/>
  <c r="E330" i="26"/>
  <c r="F330" i="26"/>
  <c r="C203" i="26"/>
  <c r="D203" i="26"/>
  <c r="C210" i="26"/>
  <c r="F210" i="26"/>
  <c r="G210" i="26"/>
  <c r="C302" i="26"/>
  <c r="C55" i="26"/>
  <c r="D55" i="26"/>
  <c r="AM86" i="26"/>
  <c r="C190" i="26"/>
  <c r="F190" i="26"/>
  <c r="AM276" i="26"/>
  <c r="B276" i="26"/>
  <c r="AM306" i="26"/>
  <c r="B306" i="26"/>
  <c r="F347" i="26"/>
  <c r="D319" i="26"/>
  <c r="E203" i="26"/>
  <c r="AM63" i="26"/>
  <c r="B63" i="26"/>
  <c r="C63" i="26" s="1"/>
  <c r="AM76" i="26"/>
  <c r="G91" i="26"/>
  <c r="E91" i="26"/>
  <c r="F91" i="26"/>
  <c r="AM157" i="26"/>
  <c r="U200" i="26"/>
  <c r="AG200" i="26"/>
  <c r="AM59" i="26"/>
  <c r="U63" i="26"/>
  <c r="AG63" i="26"/>
  <c r="AM65" i="26"/>
  <c r="AM177" i="26"/>
  <c r="E226" i="26"/>
  <c r="F226" i="26"/>
  <c r="C226" i="26"/>
  <c r="D226" i="26"/>
  <c r="D261" i="26"/>
  <c r="G261" i="26"/>
  <c r="F261" i="26"/>
  <c r="U272" i="26"/>
  <c r="AG272" i="26"/>
  <c r="AM318" i="26"/>
  <c r="B316" i="26"/>
  <c r="E245" i="26"/>
  <c r="D245" i="26"/>
  <c r="F245" i="26"/>
  <c r="D74" i="26"/>
  <c r="E74" i="26"/>
  <c r="G330" i="26"/>
  <c r="G318" i="26"/>
  <c r="F300" i="26"/>
  <c r="D208" i="26"/>
  <c r="C202" i="26"/>
  <c r="U293" i="26"/>
  <c r="AG293" i="26"/>
  <c r="AM125" i="26"/>
  <c r="B125" i="26"/>
  <c r="F125" i="26" s="1"/>
  <c r="C212" i="26"/>
  <c r="D212" i="26"/>
  <c r="AM225" i="26"/>
  <c r="B225" i="26"/>
  <c r="D266" i="26"/>
  <c r="E266" i="26"/>
  <c r="F266" i="26"/>
  <c r="E285" i="26"/>
  <c r="F285" i="26"/>
  <c r="G285" i="26"/>
  <c r="D285" i="26"/>
  <c r="D298" i="26"/>
  <c r="E298" i="26"/>
  <c r="F298" i="26"/>
  <c r="C277" i="26"/>
  <c r="F277" i="26"/>
  <c r="E253" i="26"/>
  <c r="F253" i="26"/>
  <c r="G253" i="26"/>
  <c r="C253" i="26"/>
  <c r="F342" i="26"/>
  <c r="G266" i="26"/>
  <c r="G233" i="26"/>
  <c r="AG276" i="26"/>
  <c r="E317" i="26"/>
  <c r="F317" i="26"/>
  <c r="G317" i="26"/>
  <c r="B297" i="26"/>
  <c r="C273" i="26"/>
  <c r="D273" i="26"/>
  <c r="G273" i="26"/>
  <c r="C266" i="26"/>
  <c r="F233" i="26"/>
  <c r="AG238" i="26"/>
  <c r="AM27" i="26"/>
  <c r="F304" i="26"/>
  <c r="G304" i="26"/>
  <c r="C247" i="26"/>
  <c r="D247" i="26"/>
  <c r="E247" i="26"/>
  <c r="D304" i="26"/>
  <c r="B260" i="26"/>
  <c r="B228" i="26"/>
  <c r="B355" i="26"/>
  <c r="B275" i="26"/>
  <c r="B258" i="26"/>
  <c r="E195" i="26"/>
  <c r="D195" i="26"/>
  <c r="AM97" i="26"/>
  <c r="AM171" i="26"/>
  <c r="AM193" i="26"/>
  <c r="B193" i="26"/>
  <c r="C101" i="26"/>
  <c r="E101" i="26"/>
  <c r="D101" i="26"/>
  <c r="F101" i="26"/>
  <c r="G101" i="26"/>
  <c r="F90" i="26"/>
  <c r="C90" i="26"/>
  <c r="D90" i="26"/>
  <c r="E90" i="26"/>
  <c r="G90" i="26"/>
  <c r="D164" i="26"/>
  <c r="C164" i="26"/>
  <c r="E164" i="26"/>
  <c r="F164" i="26"/>
  <c r="G164" i="26"/>
  <c r="F195" i="26"/>
  <c r="G195" i="26"/>
  <c r="C163" i="26"/>
  <c r="F163" i="26"/>
  <c r="G163" i="26"/>
  <c r="E163" i="26"/>
  <c r="D163" i="26"/>
  <c r="AM143" i="26"/>
  <c r="B143" i="26"/>
  <c r="D153" i="26"/>
  <c r="G153" i="26"/>
  <c r="F153" i="26"/>
  <c r="C153" i="26"/>
  <c r="G45" i="26"/>
  <c r="F45" i="26"/>
  <c r="E45" i="26"/>
  <c r="C45" i="26"/>
  <c r="D45" i="26"/>
  <c r="AM52" i="26"/>
  <c r="AM71" i="26"/>
  <c r="B71" i="26"/>
  <c r="AM92" i="26"/>
  <c r="D174" i="26"/>
  <c r="E174" i="26"/>
  <c r="F174" i="26"/>
  <c r="C174" i="26"/>
  <c r="G174" i="26"/>
  <c r="AM64" i="26"/>
  <c r="C33" i="26"/>
  <c r="D33" i="26"/>
  <c r="F33" i="26"/>
  <c r="G33" i="26"/>
  <c r="E33" i="26"/>
  <c r="C126" i="26"/>
  <c r="D126" i="26"/>
  <c r="E126" i="26"/>
  <c r="G126" i="26"/>
  <c r="AM18" i="26"/>
  <c r="C159" i="26"/>
  <c r="D159" i="26"/>
  <c r="E159" i="26"/>
  <c r="F159" i="26"/>
  <c r="G159" i="26"/>
  <c r="D112" i="26"/>
  <c r="E112" i="26"/>
  <c r="F112" i="26"/>
  <c r="G89" i="26"/>
  <c r="C89" i="26"/>
  <c r="D89" i="26"/>
  <c r="E89" i="26"/>
  <c r="F89" i="26"/>
  <c r="C38" i="26"/>
  <c r="D38" i="26"/>
  <c r="E38" i="26"/>
  <c r="G38" i="26"/>
  <c r="F38" i="26"/>
  <c r="F162" i="26"/>
  <c r="G162" i="26"/>
  <c r="D162" i="26"/>
  <c r="C162" i="26"/>
  <c r="E162" i="26"/>
  <c r="B88" i="26"/>
  <c r="E153" i="26"/>
  <c r="B154" i="26"/>
  <c r="C124" i="26"/>
  <c r="D124" i="26"/>
  <c r="E124" i="26"/>
  <c r="C69" i="26"/>
  <c r="D69" i="26"/>
  <c r="E69" i="26"/>
  <c r="AM17" i="26"/>
  <c r="AM35" i="26"/>
  <c r="B35" i="26"/>
  <c r="B62" i="26"/>
  <c r="AM62" i="26"/>
  <c r="U99" i="26"/>
  <c r="AG99" i="26"/>
  <c r="AM198" i="26"/>
  <c r="B176" i="26"/>
  <c r="G93" i="26"/>
  <c r="D93" i="26"/>
  <c r="E93" i="26"/>
  <c r="F93" i="26"/>
  <c r="C184" i="26"/>
  <c r="C194" i="26"/>
  <c r="D194" i="26"/>
  <c r="D116" i="26"/>
  <c r="G116" i="26"/>
  <c r="C116" i="26"/>
  <c r="E116" i="26"/>
  <c r="G194" i="26"/>
  <c r="U42" i="26"/>
  <c r="AG42" i="26"/>
  <c r="AM31" i="26"/>
  <c r="AM130" i="26"/>
  <c r="B130" i="26"/>
  <c r="AM135" i="26"/>
  <c r="AM167" i="26"/>
  <c r="G61" i="26"/>
  <c r="E61" i="26"/>
  <c r="F61" i="26"/>
  <c r="C61" i="26"/>
  <c r="D61" i="26"/>
  <c r="E194" i="26"/>
  <c r="F20" i="26"/>
  <c r="D20" i="26"/>
  <c r="C20" i="26"/>
  <c r="E20" i="26"/>
  <c r="G20" i="26"/>
  <c r="AM70" i="26"/>
  <c r="B70" i="26"/>
  <c r="AM99" i="26"/>
  <c r="AM142" i="26"/>
  <c r="F116" i="26"/>
  <c r="AM115" i="26"/>
  <c r="B115" i="26"/>
  <c r="G191" i="26"/>
  <c r="E114" i="26"/>
  <c r="D192" i="26"/>
  <c r="C192" i="26"/>
  <c r="E192" i="26"/>
  <c r="F192" i="26"/>
  <c r="G192" i="26"/>
  <c r="AM53" i="26"/>
  <c r="B53" i="26"/>
  <c r="AM144" i="26"/>
  <c r="B144" i="26"/>
  <c r="AM149" i="26"/>
  <c r="F194" i="26"/>
  <c r="F124" i="26"/>
  <c r="C91" i="26"/>
  <c r="D91" i="26"/>
  <c r="AM98" i="26"/>
  <c r="AM100" i="26"/>
  <c r="B100" i="26"/>
  <c r="AM109" i="26"/>
  <c r="AM120" i="26"/>
  <c r="C161" i="26"/>
  <c r="F161" i="26"/>
  <c r="B81" i="26"/>
  <c r="F114" i="26"/>
  <c r="F191" i="26"/>
  <c r="G161" i="26"/>
  <c r="D114" i="26"/>
  <c r="F99" i="26"/>
  <c r="C182" i="26"/>
  <c r="E182" i="26"/>
  <c r="D182" i="26"/>
  <c r="F182" i="26"/>
  <c r="E191" i="26"/>
  <c r="E161" i="26"/>
  <c r="C114" i="26"/>
  <c r="E99" i="26"/>
  <c r="E168" i="26"/>
  <c r="F168" i="26"/>
  <c r="G168" i="26"/>
  <c r="D161" i="26"/>
  <c r="D99" i="26"/>
  <c r="AG65" i="26"/>
  <c r="AM78" i="26"/>
  <c r="AM128" i="26"/>
  <c r="B128" i="26"/>
  <c r="C123" i="26"/>
  <c r="D123" i="26"/>
  <c r="E123" i="26"/>
  <c r="D54" i="26"/>
  <c r="E54" i="26"/>
  <c r="C54" i="26"/>
  <c r="F54" i="26"/>
  <c r="G145" i="26"/>
  <c r="AM39" i="26"/>
  <c r="AM147" i="26"/>
  <c r="AM187" i="26"/>
  <c r="F145" i="26"/>
  <c r="AM16" i="26"/>
  <c r="AM87" i="26"/>
  <c r="AM131" i="26"/>
  <c r="B131" i="26"/>
  <c r="F74" i="26"/>
  <c r="G74" i="26"/>
  <c r="E145" i="26"/>
  <c r="AG103" i="26"/>
  <c r="C113" i="26"/>
  <c r="G113" i="26"/>
  <c r="D113" i="26"/>
  <c r="E113" i="26"/>
  <c r="AM170" i="26"/>
  <c r="D145" i="26"/>
  <c r="AM79" i="26"/>
  <c r="E190" i="26"/>
  <c r="E55" i="26"/>
  <c r="F55" i="26"/>
  <c r="AM119" i="26"/>
  <c r="D190" i="26"/>
  <c r="AM23" i="26"/>
  <c r="B199" i="26"/>
  <c r="AG311" i="26"/>
  <c r="U625" i="26"/>
  <c r="AG625" i="26"/>
  <c r="AM607" i="26"/>
  <c r="AG617" i="26"/>
  <c r="U46" i="26"/>
  <c r="AG46" i="26"/>
  <c r="AM646" i="26"/>
  <c r="AM492" i="26"/>
  <c r="AG300" i="26"/>
  <c r="AG564" i="26"/>
  <c r="U480" i="26"/>
  <c r="AG480" i="26"/>
  <c r="AG168" i="26"/>
  <c r="AG544" i="26"/>
  <c r="AM340" i="26"/>
  <c r="AM348" i="26"/>
  <c r="AM504" i="26"/>
  <c r="AG542" i="26"/>
  <c r="U588" i="26"/>
  <c r="AG588" i="26"/>
  <c r="AG592" i="26"/>
  <c r="AM264" i="26"/>
  <c r="U363" i="26"/>
  <c r="AG363" i="26"/>
  <c r="AG590" i="26"/>
  <c r="AM440" i="26"/>
  <c r="AM518" i="26"/>
  <c r="AG555" i="26"/>
  <c r="AM345" i="26"/>
  <c r="AM145" i="26"/>
  <c r="AM203" i="26"/>
  <c r="U267" i="26"/>
  <c r="AG267" i="26"/>
  <c r="U617" i="26"/>
  <c r="AM685" i="26"/>
  <c r="AG257" i="26"/>
  <c r="AM558" i="26"/>
  <c r="U257" i="26"/>
  <c r="AM679" i="26"/>
  <c r="AM352" i="26"/>
  <c r="AG358" i="26"/>
  <c r="U358" i="26"/>
  <c r="U581" i="26"/>
  <c r="U677" i="26"/>
  <c r="AG677" i="26"/>
  <c r="AG560" i="26"/>
  <c r="AM34" i="26"/>
  <c r="AM61" i="26"/>
  <c r="U437" i="26"/>
  <c r="AG437" i="26"/>
  <c r="U544" i="26"/>
  <c r="U560" i="26"/>
  <c r="AG225" i="26"/>
  <c r="AM361" i="26"/>
  <c r="AG468" i="26"/>
  <c r="AM557" i="26"/>
  <c r="U590" i="26"/>
  <c r="AG615" i="26"/>
  <c r="U434" i="26"/>
  <c r="AG434" i="26"/>
  <c r="AM587" i="26"/>
  <c r="AM644" i="26"/>
  <c r="T62" i="26"/>
  <c r="U255" i="26"/>
  <c r="AG255" i="26"/>
  <c r="AM253" i="26"/>
  <c r="AM360" i="26"/>
  <c r="U471" i="26"/>
  <c r="AG471" i="26"/>
  <c r="AM601" i="26"/>
  <c r="U634" i="26"/>
  <c r="U644" i="26"/>
  <c r="AG644" i="26"/>
  <c r="AM241" i="26"/>
  <c r="AG253" i="26"/>
  <c r="AM581" i="26"/>
  <c r="U300" i="26"/>
  <c r="U443" i="26"/>
  <c r="U679" i="26"/>
  <c r="AG679" i="26"/>
  <c r="U243" i="26"/>
  <c r="AG243" i="26"/>
  <c r="U247" i="26"/>
  <c r="AG247" i="26"/>
  <c r="AG331" i="26"/>
  <c r="U331" i="26"/>
  <c r="AG61" i="26"/>
  <c r="AM431" i="26"/>
  <c r="AG258" i="26"/>
  <c r="AM413" i="26"/>
  <c r="AG466" i="26"/>
  <c r="AG581" i="26"/>
  <c r="AM674" i="26"/>
  <c r="AM273" i="26"/>
  <c r="U321" i="26"/>
  <c r="AG321" i="26"/>
  <c r="AM332" i="26"/>
  <c r="AM509" i="26"/>
  <c r="AM547" i="26"/>
  <c r="AM625" i="26"/>
  <c r="U627" i="26"/>
  <c r="AG627" i="26"/>
  <c r="U141" i="26"/>
  <c r="AG141" i="26"/>
  <c r="U273" i="26"/>
  <c r="AM277" i="26"/>
  <c r="U371" i="26"/>
  <c r="AG375" i="26"/>
  <c r="AG383" i="26"/>
  <c r="AG385" i="26"/>
  <c r="U385" i="26"/>
  <c r="AM421" i="26"/>
  <c r="AM583" i="26"/>
  <c r="U619" i="26"/>
  <c r="AG619" i="26"/>
  <c r="AG216" i="26"/>
  <c r="U269" i="26"/>
  <c r="U279" i="26"/>
  <c r="AG279" i="26"/>
  <c r="AM281" i="26"/>
  <c r="U399" i="26"/>
  <c r="AG399" i="26"/>
  <c r="AM445" i="26"/>
  <c r="U514" i="26"/>
  <c r="U536" i="26"/>
  <c r="AG536" i="26"/>
  <c r="U587" i="26"/>
  <c r="AG587" i="26"/>
  <c r="AG612" i="26"/>
  <c r="AM637" i="26"/>
  <c r="AG670" i="26"/>
  <c r="AG43" i="26"/>
  <c r="U212" i="26"/>
  <c r="AG212" i="26"/>
  <c r="AG242" i="26"/>
  <c r="AM308" i="26"/>
  <c r="AG395" i="26"/>
  <c r="AG445" i="26"/>
  <c r="AM487" i="26"/>
  <c r="U522" i="26"/>
  <c r="U612" i="26"/>
  <c r="U637" i="26"/>
  <c r="AG637" i="26"/>
  <c r="U641" i="26"/>
  <c r="AM206" i="26"/>
  <c r="U210" i="26"/>
  <c r="AG210" i="26"/>
  <c r="AM393" i="26"/>
  <c r="U395" i="26"/>
  <c r="AM548" i="26"/>
  <c r="U550" i="26"/>
  <c r="AG688" i="26"/>
  <c r="AG690" i="26"/>
  <c r="AG692" i="26"/>
  <c r="AG206" i="26"/>
  <c r="U389" i="26"/>
  <c r="U176" i="26"/>
  <c r="AG176" i="26"/>
  <c r="U463" i="26"/>
  <c r="AG628" i="26"/>
  <c r="U630" i="26"/>
  <c r="AG630" i="26"/>
  <c r="AG514" i="26"/>
  <c r="U580" i="26"/>
  <c r="AG580" i="26"/>
  <c r="AG665" i="26"/>
  <c r="U665" i="26"/>
  <c r="U24" i="26"/>
  <c r="AG24" i="26"/>
  <c r="AM229" i="26"/>
  <c r="AM231" i="26"/>
  <c r="AG361" i="26"/>
  <c r="AG386" i="26"/>
  <c r="AM498" i="26"/>
  <c r="AM588" i="26"/>
  <c r="AM216" i="26"/>
  <c r="AM222" i="26"/>
  <c r="AG269" i="26"/>
  <c r="AG545" i="26"/>
  <c r="AG578" i="26"/>
  <c r="U601" i="26"/>
  <c r="AG601" i="26"/>
  <c r="U657" i="26"/>
  <c r="AG657" i="26"/>
  <c r="AG663" i="26"/>
  <c r="AM194" i="26"/>
  <c r="AM204" i="26"/>
  <c r="U233" i="26"/>
  <c r="AG233" i="26"/>
  <c r="U235" i="26"/>
  <c r="AG235" i="26"/>
  <c r="AG513" i="26"/>
  <c r="AM519" i="26"/>
  <c r="AG550" i="26"/>
  <c r="AM643" i="26"/>
  <c r="U675" i="26"/>
  <c r="U609" i="26"/>
  <c r="U140" i="26"/>
  <c r="U314" i="26"/>
  <c r="U351" i="26"/>
  <c r="T175" i="26"/>
  <c r="U489" i="26"/>
  <c r="AG357" i="26"/>
  <c r="U357" i="26"/>
  <c r="AM641" i="26"/>
  <c r="AG655" i="26"/>
  <c r="U655" i="26"/>
  <c r="U684" i="26"/>
  <c r="AG684" i="26"/>
  <c r="AM312" i="26"/>
  <c r="AG64" i="26"/>
  <c r="AM356" i="26"/>
  <c r="AG104" i="26"/>
  <c r="Y104" i="26" s="1"/>
  <c r="AM213" i="26"/>
  <c r="AM274" i="26"/>
  <c r="AM349" i="26"/>
  <c r="AM379" i="26"/>
  <c r="AG620" i="26"/>
  <c r="AG672" i="26"/>
  <c r="U672" i="26"/>
  <c r="AG251" i="26"/>
  <c r="U251" i="26"/>
  <c r="U503" i="26"/>
  <c r="AG503" i="26"/>
  <c r="U620" i="26"/>
  <c r="AG629" i="26"/>
  <c r="U629" i="26"/>
  <c r="AM665" i="26"/>
  <c r="AG82" i="26"/>
  <c r="U142" i="26"/>
  <c r="AG142" i="26"/>
  <c r="U379" i="26"/>
  <c r="AG379" i="26"/>
  <c r="AG501" i="26"/>
  <c r="U501" i="26"/>
  <c r="AG624" i="26"/>
  <c r="U624" i="26"/>
  <c r="AM126" i="26"/>
  <c r="AM183" i="26"/>
  <c r="AG178" i="26"/>
  <c r="AM245" i="26"/>
  <c r="AM226" i="26"/>
  <c r="AG415" i="26"/>
  <c r="AM670" i="26"/>
  <c r="AG698" i="26"/>
  <c r="U60" i="26"/>
  <c r="AG60" i="26"/>
  <c r="U82" i="26"/>
  <c r="AM101" i="26"/>
  <c r="AM164" i="26"/>
  <c r="AG237" i="26"/>
  <c r="U278" i="26"/>
  <c r="AG278" i="26"/>
  <c r="AG349" i="26"/>
  <c r="AG402" i="26"/>
  <c r="U546" i="26"/>
  <c r="AG546" i="26"/>
  <c r="AM608" i="26"/>
  <c r="AG143" i="26"/>
  <c r="AG291" i="26"/>
  <c r="AG310" i="26"/>
  <c r="AG137" i="26"/>
  <c r="AG281" i="26"/>
  <c r="AM324" i="26"/>
  <c r="AG328" i="26"/>
  <c r="U328" i="26"/>
  <c r="AM368" i="26"/>
  <c r="AM579" i="26"/>
  <c r="AM159" i="26"/>
  <c r="AG172" i="26"/>
  <c r="U172" i="26"/>
  <c r="AM233" i="26"/>
  <c r="AG317" i="26"/>
  <c r="AM522" i="26"/>
  <c r="AM605" i="26"/>
  <c r="AG220" i="26"/>
  <c r="AM470" i="26"/>
  <c r="AM634" i="26"/>
  <c r="U143" i="26"/>
  <c r="AG236" i="26"/>
  <c r="AG231" i="26"/>
  <c r="AM314" i="26"/>
  <c r="AM55" i="26"/>
  <c r="AM205" i="26"/>
  <c r="AG297" i="26"/>
  <c r="AM412" i="26"/>
  <c r="AG223" i="26"/>
  <c r="AG41" i="26"/>
  <c r="U41" i="26"/>
  <c r="U137" i="26"/>
  <c r="U223" i="26"/>
  <c r="AG299" i="26"/>
  <c r="AM344" i="26"/>
  <c r="AM90" i="26"/>
  <c r="AG262" i="26"/>
  <c r="U319" i="26"/>
  <c r="AG319" i="26"/>
  <c r="AM475" i="26"/>
  <c r="AG485" i="26"/>
  <c r="AG390" i="26"/>
  <c r="AM428" i="26"/>
  <c r="G14" i="26"/>
  <c r="F14" i="26"/>
  <c r="E14" i="26"/>
  <c r="D14" i="26"/>
  <c r="U220" i="26"/>
  <c r="AG277" i="26"/>
  <c r="U277" i="26"/>
  <c r="AG48" i="26"/>
  <c r="U48" i="26"/>
  <c r="AM339" i="26"/>
  <c r="U239" i="26"/>
  <c r="AG239" i="26"/>
  <c r="U297" i="26"/>
  <c r="AG322" i="26"/>
  <c r="U281" i="26"/>
  <c r="U315" i="26"/>
  <c r="AG315" i="26"/>
  <c r="AM438" i="26"/>
  <c r="AM586" i="26"/>
  <c r="AG202" i="26"/>
  <c r="AM207" i="26"/>
  <c r="U218" i="26"/>
  <c r="AG218" i="26"/>
  <c r="AM220" i="26"/>
  <c r="AM259" i="26"/>
  <c r="U275" i="26"/>
  <c r="AG275" i="26"/>
  <c r="AM362" i="26"/>
  <c r="AM364" i="26"/>
  <c r="AM614" i="26"/>
  <c r="AM648" i="26"/>
  <c r="AG700" i="26"/>
  <c r="AM163" i="26"/>
  <c r="AG296" i="26"/>
  <c r="AG346" i="26"/>
  <c r="U410" i="26"/>
  <c r="U614" i="26"/>
  <c r="AG648" i="26"/>
  <c r="AM686" i="26"/>
  <c r="U700" i="26"/>
  <c r="AG204" i="26"/>
  <c r="U296" i="26"/>
  <c r="AM341" i="26"/>
  <c r="U346" i="26"/>
  <c r="AM353" i="26"/>
  <c r="AG439" i="26"/>
  <c r="AM566" i="26"/>
  <c r="U568" i="26"/>
  <c r="AG568" i="26"/>
  <c r="U648" i="26"/>
  <c r="AM690" i="26"/>
  <c r="U693" i="26"/>
  <c r="AG693" i="26"/>
  <c r="U59" i="26"/>
  <c r="AG59" i="26"/>
  <c r="AM129" i="26"/>
  <c r="AG201" i="26"/>
  <c r="AG227" i="26"/>
  <c r="U227" i="26"/>
  <c r="AM645" i="26"/>
  <c r="AM678" i="26"/>
  <c r="AM190" i="26"/>
  <c r="AG285" i="26"/>
  <c r="U361" i="26"/>
  <c r="AM508" i="26"/>
  <c r="AM534" i="26"/>
  <c r="AM668" i="26"/>
  <c r="AG84" i="26"/>
  <c r="U206" i="26"/>
  <c r="AM263" i="26"/>
  <c r="U285" i="26"/>
  <c r="U323" i="26"/>
  <c r="AG410" i="26"/>
  <c r="AM450" i="26"/>
  <c r="AG512" i="26"/>
  <c r="U519" i="26"/>
  <c r="AG519" i="26"/>
  <c r="AG557" i="26"/>
  <c r="AM606" i="26"/>
  <c r="AM630" i="26"/>
  <c r="AM675" i="26"/>
  <c r="U683" i="26"/>
  <c r="AG683" i="26"/>
  <c r="U685" i="26"/>
  <c r="AG685" i="26"/>
  <c r="AG149" i="26"/>
  <c r="Y149" i="26" s="1"/>
  <c r="T81" i="26"/>
  <c r="AH81" i="26" s="1"/>
  <c r="T92" i="26"/>
  <c r="AM246" i="26"/>
  <c r="AG271" i="26"/>
  <c r="U292" i="26"/>
  <c r="U386" i="26"/>
  <c r="U439" i="26"/>
  <c r="AG446" i="26"/>
  <c r="AG469" i="26"/>
  <c r="U469" i="26"/>
  <c r="U553" i="26"/>
  <c r="U604" i="26"/>
  <c r="AG604" i="26"/>
  <c r="AG343" i="26"/>
  <c r="AM383" i="26"/>
  <c r="AM497" i="26"/>
  <c r="T100" i="26"/>
  <c r="AH100" i="26" s="1"/>
  <c r="AG107" i="26"/>
  <c r="Y107" i="26" s="1"/>
  <c r="U201" i="26"/>
  <c r="AM116" i="26"/>
  <c r="AM162" i="26"/>
  <c r="AG203" i="26"/>
  <c r="U203" i="26"/>
  <c r="AM224" i="26"/>
  <c r="AG263" i="26"/>
  <c r="AM301" i="26"/>
  <c r="U350" i="26"/>
  <c r="AG350" i="26"/>
  <c r="AG367" i="26"/>
  <c r="AG391" i="26"/>
  <c r="U391" i="26"/>
  <c r="AG461" i="26"/>
  <c r="U557" i="26"/>
  <c r="AG594" i="26"/>
  <c r="U596" i="26"/>
  <c r="AG596" i="26"/>
  <c r="AG618" i="26"/>
  <c r="U618" i="26"/>
  <c r="U623" i="26"/>
  <c r="AG623" i="26"/>
  <c r="AM568" i="26"/>
  <c r="AM74" i="26"/>
  <c r="U204" i="26"/>
  <c r="AG93" i="26"/>
  <c r="AG173" i="26"/>
  <c r="U217" i="26"/>
  <c r="AG217" i="26"/>
  <c r="U271" i="26"/>
  <c r="AM295" i="26"/>
  <c r="AM298" i="26"/>
  <c r="AM331" i="26"/>
  <c r="AG348" i="26"/>
  <c r="U348" i="26"/>
  <c r="AG407" i="26"/>
  <c r="AG427" i="26"/>
  <c r="AG432" i="26"/>
  <c r="AM434" i="26"/>
  <c r="U446" i="26"/>
  <c r="AM550" i="26"/>
  <c r="AM611" i="26"/>
  <c r="AM692" i="26"/>
  <c r="T144" i="26"/>
  <c r="U168" i="26"/>
  <c r="U173" i="26"/>
  <c r="AM287" i="26"/>
  <c r="AM378" i="26"/>
  <c r="AG106" i="26"/>
  <c r="Y106" i="26" s="1"/>
  <c r="AG214" i="26"/>
  <c r="AM208" i="26"/>
  <c r="AG211" i="26"/>
  <c r="U263" i="26"/>
  <c r="AG338" i="26"/>
  <c r="U367" i="26"/>
  <c r="AM420" i="26"/>
  <c r="AG457" i="26"/>
  <c r="U461" i="26"/>
  <c r="U508" i="26"/>
  <c r="AG508" i="26"/>
  <c r="AM552" i="26"/>
  <c r="U591" i="26"/>
  <c r="AG591" i="26"/>
  <c r="U594" i="26"/>
  <c r="AG606" i="26"/>
  <c r="U606" i="26"/>
  <c r="AG614" i="26"/>
  <c r="AM627" i="26"/>
  <c r="U656" i="26"/>
  <c r="U663" i="26"/>
  <c r="AM491" i="26"/>
  <c r="U238" i="26"/>
  <c r="AG265" i="26"/>
  <c r="U283" i="26"/>
  <c r="AM342" i="26"/>
  <c r="AG345" i="26"/>
  <c r="U383" i="26"/>
  <c r="AG394" i="26"/>
  <c r="U394" i="26"/>
  <c r="U453" i="26"/>
  <c r="AG453" i="26"/>
  <c r="U523" i="26"/>
  <c r="AG523" i="26"/>
  <c r="AM538" i="26"/>
  <c r="AM573" i="26"/>
  <c r="AM666" i="26"/>
  <c r="AG674" i="26"/>
  <c r="U689" i="26"/>
  <c r="AM389" i="26"/>
  <c r="AG421" i="26"/>
  <c r="AG462" i="26"/>
  <c r="U534" i="26"/>
  <c r="AG534" i="26"/>
  <c r="AM595" i="26"/>
  <c r="AM633" i="26"/>
  <c r="AG682" i="26"/>
  <c r="U682" i="26"/>
  <c r="U43" i="26"/>
  <c r="U103" i="26"/>
  <c r="AG222" i="26"/>
  <c r="U311" i="26"/>
  <c r="AM337" i="26"/>
  <c r="U342" i="26"/>
  <c r="AG342" i="26"/>
  <c r="U345" i="26"/>
  <c r="U375" i="26"/>
  <c r="AM385" i="26"/>
  <c r="AG413" i="26"/>
  <c r="AM425" i="26"/>
  <c r="AG464" i="26"/>
  <c r="U464" i="26"/>
  <c r="AG567" i="26"/>
  <c r="U575" i="26"/>
  <c r="AG575" i="26"/>
  <c r="U666" i="26"/>
  <c r="AG666" i="26"/>
  <c r="U674" i="26"/>
  <c r="AM696" i="26"/>
  <c r="AM265" i="26"/>
  <c r="U222" i="26"/>
  <c r="U335" i="26"/>
  <c r="AG335" i="26"/>
  <c r="AM367" i="26"/>
  <c r="U413" i="26"/>
  <c r="AG435" i="26"/>
  <c r="U488" i="26"/>
  <c r="AG488" i="26"/>
  <c r="AG497" i="26"/>
  <c r="U497" i="26"/>
  <c r="U513" i="26"/>
  <c r="U567" i="26"/>
  <c r="U571" i="26"/>
  <c r="AG571" i="26"/>
  <c r="AM671" i="26"/>
  <c r="AM336" i="26"/>
  <c r="AG366" i="26"/>
  <c r="AG411" i="26"/>
  <c r="AG470" i="26"/>
  <c r="AG479" i="26"/>
  <c r="AG526" i="26"/>
  <c r="AM585" i="26"/>
  <c r="AG651" i="26"/>
  <c r="U662" i="26"/>
  <c r="AG662" i="26"/>
  <c r="T194" i="26"/>
  <c r="U253" i="26"/>
  <c r="U276" i="26"/>
  <c r="AM350" i="26"/>
  <c r="U366" i="26"/>
  <c r="AG398" i="26"/>
  <c r="U411" i="26"/>
  <c r="U419" i="26"/>
  <c r="AM443" i="26"/>
  <c r="U470" i="26"/>
  <c r="U479" i="26"/>
  <c r="AM489" i="26"/>
  <c r="U526" i="26"/>
  <c r="AG577" i="26"/>
  <c r="AG583" i="26"/>
  <c r="U583" i="26"/>
  <c r="AM599" i="26"/>
  <c r="U651" i="26"/>
  <c r="AG667" i="26"/>
  <c r="U216" i="26"/>
  <c r="AM338" i="26"/>
  <c r="AG408" i="26"/>
  <c r="U408" i="26"/>
  <c r="U490" i="26"/>
  <c r="AG535" i="26"/>
  <c r="U535" i="26"/>
  <c r="U577" i="26"/>
  <c r="AG616" i="26"/>
  <c r="U616" i="26"/>
  <c r="U667" i="26"/>
  <c r="AM402" i="26"/>
  <c r="U456" i="26"/>
  <c r="AG456" i="26"/>
  <c r="U356" i="26"/>
  <c r="AG356" i="26"/>
  <c r="U486" i="26"/>
  <c r="AG486" i="26"/>
  <c r="U496" i="26"/>
  <c r="AG496" i="26"/>
  <c r="AG353" i="26"/>
  <c r="AM404" i="26"/>
  <c r="AM407" i="26"/>
  <c r="AM539" i="26"/>
  <c r="U595" i="26"/>
  <c r="AM655" i="26"/>
  <c r="U524" i="26"/>
  <c r="AM541" i="26"/>
  <c r="AM656" i="26"/>
  <c r="AG680" i="26"/>
  <c r="U680" i="26"/>
  <c r="U360" i="26"/>
  <c r="U378" i="26"/>
  <c r="U380" i="26"/>
  <c r="U521" i="26"/>
  <c r="AG566" i="26"/>
  <c r="U602" i="26"/>
  <c r="U647" i="26"/>
  <c r="U690" i="26"/>
  <c r="U369" i="26"/>
  <c r="U417" i="26"/>
  <c r="U592" i="26"/>
  <c r="AM604" i="26"/>
  <c r="U643" i="26"/>
  <c r="AM659" i="26"/>
  <c r="U670" i="26"/>
  <c r="AM578" i="26"/>
  <c r="AM639" i="26"/>
  <c r="AM667" i="26"/>
  <c r="U542" i="26"/>
  <c r="U555" i="26"/>
  <c r="U564" i="26"/>
  <c r="U640" i="26"/>
  <c r="AM20" i="26"/>
  <c r="AG531" i="26"/>
  <c r="U531" i="26"/>
  <c r="AM26" i="26"/>
  <c r="AM50" i="26"/>
  <c r="AM189" i="26"/>
  <c r="AM67" i="26"/>
  <c r="AM104" i="26"/>
  <c r="AM326" i="26"/>
  <c r="U397" i="26"/>
  <c r="AG397" i="26"/>
  <c r="AM399" i="26"/>
  <c r="AM526" i="26"/>
  <c r="AG44" i="26"/>
  <c r="U44" i="26"/>
  <c r="AM161" i="26"/>
  <c r="AM182" i="26"/>
  <c r="AG215" i="26"/>
  <c r="U365" i="26"/>
  <c r="AG365" i="26"/>
  <c r="AM60" i="26"/>
  <c r="AG98" i="26"/>
  <c r="AM180" i="26"/>
  <c r="U215" i="26"/>
  <c r="AG405" i="26"/>
  <c r="U405" i="26"/>
  <c r="U98" i="26"/>
  <c r="AM495" i="26"/>
  <c r="AM150" i="26"/>
  <c r="AM181" i="26"/>
  <c r="AM256" i="26"/>
  <c r="AG270" i="26"/>
  <c r="AM195" i="26"/>
  <c r="U270" i="26"/>
  <c r="AM51" i="26"/>
  <c r="AM455" i="26"/>
  <c r="AG38" i="26"/>
  <c r="AM133" i="26"/>
  <c r="U146" i="26"/>
  <c r="AG146" i="26"/>
  <c r="U38" i="26"/>
  <c r="AG181" i="26"/>
  <c r="Y181" i="26" s="1"/>
  <c r="AM432" i="26"/>
  <c r="AG83" i="26"/>
  <c r="AM329" i="26"/>
  <c r="AM94" i="26"/>
  <c r="AG145" i="26"/>
  <c r="U145" i="26"/>
  <c r="AM155" i="26"/>
  <c r="AG326" i="26"/>
  <c r="U326" i="26"/>
  <c r="AG396" i="26"/>
  <c r="U396" i="26"/>
  <c r="AM429" i="26"/>
  <c r="AM572" i="26"/>
  <c r="U652" i="26"/>
  <c r="AG652" i="26"/>
  <c r="AM192" i="26"/>
  <c r="U213" i="26"/>
  <c r="AG213" i="26"/>
  <c r="AM269" i="26"/>
  <c r="AM394" i="26"/>
  <c r="U429" i="26"/>
  <c r="AG429" i="26"/>
  <c r="U502" i="26"/>
  <c r="AG502" i="26"/>
  <c r="U572" i="26"/>
  <c r="AG572" i="26"/>
  <c r="U252" i="26"/>
  <c r="AG252" i="26"/>
  <c r="AM405" i="26"/>
  <c r="AM499" i="26"/>
  <c r="AG111" i="26"/>
  <c r="Y111" i="26" s="1"/>
  <c r="AM292" i="26"/>
  <c r="AG102" i="26"/>
  <c r="U102" i="26"/>
  <c r="AG147" i="26"/>
  <c r="AM289" i="26"/>
  <c r="AG354" i="26"/>
  <c r="U147" i="26"/>
  <c r="AG289" i="26"/>
  <c r="U318" i="26"/>
  <c r="AG318" i="26"/>
  <c r="U354" i="26"/>
  <c r="U401" i="26"/>
  <c r="AG401" i="26"/>
  <c r="AG442" i="26"/>
  <c r="U442" i="26"/>
  <c r="AM33" i="26"/>
  <c r="AM333" i="26"/>
  <c r="AG22" i="26"/>
  <c r="AG109" i="26"/>
  <c r="Y109" i="26" s="1"/>
  <c r="AG148" i="26"/>
  <c r="Y148" i="26" s="1"/>
  <c r="AG226" i="26"/>
  <c r="AG330" i="26"/>
  <c r="AM358" i="26"/>
  <c r="AM113" i="26"/>
  <c r="AM184" i="26"/>
  <c r="AM261" i="26"/>
  <c r="AM441" i="26"/>
  <c r="U597" i="26"/>
  <c r="AG597" i="26"/>
  <c r="AM96" i="26"/>
  <c r="U97" i="26"/>
  <c r="AG97" i="26"/>
  <c r="AM106" i="26"/>
  <c r="AM191" i="26"/>
  <c r="AG306" i="26"/>
  <c r="U334" i="26"/>
  <c r="AG334" i="26"/>
  <c r="U337" i="26"/>
  <c r="AG337" i="26"/>
  <c r="U364" i="26"/>
  <c r="AG364" i="26"/>
  <c r="AG493" i="26"/>
  <c r="U493" i="26"/>
  <c r="AG499" i="26"/>
  <c r="AM528" i="26"/>
  <c r="AM612" i="26"/>
  <c r="AG621" i="26"/>
  <c r="U621" i="26"/>
  <c r="AM635" i="26"/>
  <c r="AM647" i="26"/>
  <c r="AG23" i="26"/>
  <c r="U23" i="26"/>
  <c r="AM363" i="26"/>
  <c r="U499" i="26"/>
  <c r="AM30" i="26"/>
  <c r="AM158" i="26"/>
  <c r="AM238" i="26"/>
  <c r="AM317" i="26"/>
  <c r="U412" i="26"/>
  <c r="AG412" i="26"/>
  <c r="U438" i="26"/>
  <c r="AG438" i="26"/>
  <c r="AG477" i="26"/>
  <c r="AG509" i="26"/>
  <c r="U40" i="26"/>
  <c r="U101" i="26"/>
  <c r="U139" i="26"/>
  <c r="AG139" i="26"/>
  <c r="AM69" i="26"/>
  <c r="AM38" i="26"/>
  <c r="U95" i="26"/>
  <c r="AG95" i="26"/>
  <c r="AM121" i="26"/>
  <c r="AG177" i="26"/>
  <c r="U236" i="26"/>
  <c r="AM239" i="26"/>
  <c r="AM278" i="26"/>
  <c r="U303" i="26"/>
  <c r="AM323" i="26"/>
  <c r="AG344" i="26"/>
  <c r="U344" i="26"/>
  <c r="AM422" i="26"/>
  <c r="U460" i="26"/>
  <c r="AG460" i="26"/>
  <c r="AM603" i="26"/>
  <c r="AM83" i="26"/>
  <c r="AM153" i="26"/>
  <c r="U174" i="26"/>
  <c r="U177" i="26"/>
  <c r="AM235" i="26"/>
  <c r="AM285" i="26"/>
  <c r="AG336" i="26"/>
  <c r="U339" i="26"/>
  <c r="AG339" i="26"/>
  <c r="AM373" i="26"/>
  <c r="AM512" i="26"/>
  <c r="AG527" i="26"/>
  <c r="U527" i="26"/>
  <c r="U529" i="26"/>
  <c r="AG529" i="26"/>
  <c r="AM543" i="26"/>
  <c r="AM549" i="26"/>
  <c r="U610" i="26"/>
  <c r="AG610" i="26"/>
  <c r="AM617" i="26"/>
  <c r="AM649" i="26"/>
  <c r="AG659" i="26"/>
  <c r="U659" i="26"/>
  <c r="AG699" i="26"/>
  <c r="AG57" i="26"/>
  <c r="U57" i="26"/>
  <c r="AM210" i="26"/>
  <c r="AM419" i="26"/>
  <c r="U450" i="26"/>
  <c r="AG450" i="26"/>
  <c r="U699" i="26"/>
  <c r="U171" i="26"/>
  <c r="AG171" i="26"/>
  <c r="AG232" i="26"/>
  <c r="U232" i="26"/>
  <c r="AM112" i="26"/>
  <c r="AG47" i="26"/>
  <c r="U47" i="26"/>
  <c r="AM54" i="26"/>
  <c r="AM45" i="26"/>
  <c r="AM73" i="26"/>
  <c r="AG101" i="26"/>
  <c r="AG180" i="26"/>
  <c r="Y180" i="26" s="1"/>
  <c r="U240" i="26"/>
  <c r="AG240" i="26"/>
  <c r="AG264" i="26"/>
  <c r="U264" i="26"/>
  <c r="AG290" i="26"/>
  <c r="U290" i="26"/>
  <c r="AM411" i="26"/>
  <c r="AM417" i="26"/>
  <c r="U422" i="26"/>
  <c r="AG422" i="26"/>
  <c r="AM466" i="26"/>
  <c r="AM531" i="26"/>
  <c r="U549" i="26"/>
  <c r="AG549" i="26"/>
  <c r="AG603" i="26"/>
  <c r="U603" i="26"/>
  <c r="AG653" i="26"/>
  <c r="AM658" i="26"/>
  <c r="AM212" i="26"/>
  <c r="AM346" i="26"/>
  <c r="AM371" i="26"/>
  <c r="AG376" i="26"/>
  <c r="U376" i="26"/>
  <c r="AG382" i="26"/>
  <c r="U382" i="26"/>
  <c r="AG500" i="26"/>
  <c r="U500" i="26"/>
  <c r="AM569" i="26"/>
  <c r="U642" i="26"/>
  <c r="AG642" i="26"/>
  <c r="AM698" i="26"/>
  <c r="AM32" i="26"/>
  <c r="AM169" i="26"/>
  <c r="AM247" i="26"/>
  <c r="U250" i="26"/>
  <c r="U261" i="26"/>
  <c r="AG301" i="26"/>
  <c r="U301" i="26"/>
  <c r="AG305" i="26"/>
  <c r="AG507" i="26"/>
  <c r="U507" i="26"/>
  <c r="U511" i="26"/>
  <c r="AM513" i="26"/>
  <c r="AG552" i="26"/>
  <c r="U556" i="26"/>
  <c r="AG556" i="26"/>
  <c r="U569" i="26"/>
  <c r="AG569" i="26"/>
  <c r="AG638" i="26"/>
  <c r="U638" i="26"/>
  <c r="AG96" i="26"/>
  <c r="AM186" i="26"/>
  <c r="U266" i="26"/>
  <c r="AG266" i="26"/>
  <c r="U305" i="26"/>
  <c r="U449" i="26"/>
  <c r="AG449" i="26"/>
  <c r="AM469" i="26"/>
  <c r="U552" i="26"/>
  <c r="AG562" i="26"/>
  <c r="U562" i="26"/>
  <c r="AM650" i="26"/>
  <c r="AM687" i="26"/>
  <c r="U58" i="26"/>
  <c r="AM77" i="26"/>
  <c r="U242" i="26"/>
  <c r="AM299" i="26"/>
  <c r="U304" i="26"/>
  <c r="AG304" i="26"/>
  <c r="AM319" i="26"/>
  <c r="U325" i="26"/>
  <c r="AG325" i="26"/>
  <c r="AG329" i="26"/>
  <c r="U329" i="26"/>
  <c r="U340" i="26"/>
  <c r="AG340" i="26"/>
  <c r="AG517" i="26"/>
  <c r="U517" i="26"/>
  <c r="AM533" i="26"/>
  <c r="U561" i="26"/>
  <c r="AM571" i="26"/>
  <c r="AM673" i="26"/>
  <c r="AM91" i="26"/>
  <c r="AM114" i="26"/>
  <c r="AM152" i="26"/>
  <c r="U254" i="26"/>
  <c r="U282" i="26"/>
  <c r="AG423" i="26"/>
  <c r="AG424" i="26"/>
  <c r="U424" i="26"/>
  <c r="AM444" i="26"/>
  <c r="U458" i="26"/>
  <c r="AG458" i="26"/>
  <c r="AM460" i="26"/>
  <c r="AG473" i="26"/>
  <c r="U473" i="26"/>
  <c r="U494" i="26"/>
  <c r="AG494" i="26"/>
  <c r="U525" i="26"/>
  <c r="AG525" i="26"/>
  <c r="AM66" i="26"/>
  <c r="AM84" i="26"/>
  <c r="AM93" i="26"/>
  <c r="AM146" i="26"/>
  <c r="AG170" i="26"/>
  <c r="U170" i="26"/>
  <c r="AM174" i="26"/>
  <c r="U265" i="26"/>
  <c r="U274" i="26"/>
  <c r="AG280" i="26"/>
  <c r="U287" i="26"/>
  <c r="AG287" i="26"/>
  <c r="AG316" i="26"/>
  <c r="U320" i="26"/>
  <c r="AG320" i="26"/>
  <c r="U332" i="26"/>
  <c r="AG388" i="26"/>
  <c r="U388" i="26"/>
  <c r="U393" i="26"/>
  <c r="AG393" i="26"/>
  <c r="U423" i="26"/>
  <c r="AM467" i="26"/>
  <c r="AM537" i="26"/>
  <c r="AM626" i="26"/>
  <c r="AM689" i="26"/>
  <c r="AM123" i="26"/>
  <c r="AG260" i="26"/>
  <c r="U280" i="26"/>
  <c r="U316" i="26"/>
  <c r="AG324" i="26"/>
  <c r="U324" i="26"/>
  <c r="U448" i="26"/>
  <c r="AG448" i="26"/>
  <c r="AM456" i="26"/>
  <c r="AG478" i="26"/>
  <c r="U478" i="26"/>
  <c r="AM527" i="26"/>
  <c r="AM529" i="26"/>
  <c r="U573" i="26"/>
  <c r="AG573" i="26"/>
  <c r="AM598" i="26"/>
  <c r="U668" i="26"/>
  <c r="AG668" i="26"/>
  <c r="AM694" i="26"/>
  <c r="U64" i="26"/>
  <c r="C14" i="26"/>
  <c r="U65" i="26"/>
  <c r="U84" i="26"/>
  <c r="U258" i="26"/>
  <c r="AM262" i="26"/>
  <c r="AG282" i="26"/>
  <c r="AG418" i="26"/>
  <c r="AM505" i="26"/>
  <c r="U653" i="26"/>
  <c r="AM672" i="26"/>
  <c r="AM58" i="26"/>
  <c r="AM188" i="26"/>
  <c r="AG208" i="26"/>
  <c r="U208" i="26"/>
  <c r="U234" i="26"/>
  <c r="AG234" i="26"/>
  <c r="U245" i="26"/>
  <c r="AM267" i="26"/>
  <c r="AG284" i="26"/>
  <c r="U284" i="26"/>
  <c r="AG298" i="26"/>
  <c r="U333" i="26"/>
  <c r="U374" i="26"/>
  <c r="AG374" i="26"/>
  <c r="U381" i="26"/>
  <c r="U430" i="26"/>
  <c r="AG504" i="26"/>
  <c r="U504" i="26"/>
  <c r="AG543" i="26"/>
  <c r="AM609" i="26"/>
  <c r="AM684" i="26"/>
  <c r="AM688" i="26"/>
  <c r="U694" i="26"/>
  <c r="AG694" i="26"/>
  <c r="T124" i="26"/>
  <c r="AH124" i="26" s="1"/>
  <c r="AM124" i="26"/>
  <c r="AG207" i="26"/>
  <c r="U221" i="26"/>
  <c r="AG221" i="26"/>
  <c r="U256" i="26"/>
  <c r="AG256" i="26"/>
  <c r="U368" i="26"/>
  <c r="AM386" i="26"/>
  <c r="AG392" i="26"/>
  <c r="U420" i="26"/>
  <c r="AG420" i="26"/>
  <c r="AG436" i="26"/>
  <c r="U498" i="26"/>
  <c r="AG498" i="26"/>
  <c r="U539" i="26"/>
  <c r="AG576" i="26"/>
  <c r="U576" i="26"/>
  <c r="AG582" i="26"/>
  <c r="AM640" i="26"/>
  <c r="AG661" i="26"/>
  <c r="AM664" i="26"/>
  <c r="T45" i="26"/>
  <c r="AH45" i="26" s="1"/>
  <c r="AM197" i="26"/>
  <c r="AG199" i="26"/>
  <c r="U207" i="26"/>
  <c r="AG230" i="26"/>
  <c r="AG268" i="26"/>
  <c r="U268" i="26"/>
  <c r="AG302" i="26"/>
  <c r="U302" i="26"/>
  <c r="AM315" i="26"/>
  <c r="U317" i="26"/>
  <c r="U327" i="26"/>
  <c r="AG327" i="26"/>
  <c r="AM354" i="26"/>
  <c r="AG362" i="26"/>
  <c r="U362" i="26"/>
  <c r="AG373" i="26"/>
  <c r="U392" i="26"/>
  <c r="U425" i="26"/>
  <c r="U436" i="26"/>
  <c r="AM525" i="26"/>
  <c r="AM567" i="26"/>
  <c r="U582" i="26"/>
  <c r="U586" i="26"/>
  <c r="AM596" i="26"/>
  <c r="U661" i="26"/>
  <c r="AM178" i="26"/>
  <c r="AG228" i="26"/>
  <c r="AG229" i="26"/>
  <c r="AM236" i="26"/>
  <c r="U288" i="26"/>
  <c r="AG312" i="26"/>
  <c r="AM365" i="26"/>
  <c r="AM370" i="26"/>
  <c r="AM384" i="26"/>
  <c r="AM401" i="26"/>
  <c r="U474" i="26"/>
  <c r="AM488" i="26"/>
  <c r="AG510" i="26"/>
  <c r="AM530" i="26"/>
  <c r="U645" i="26"/>
  <c r="U650" i="26"/>
  <c r="AG650" i="26"/>
  <c r="U678" i="26"/>
  <c r="AG678" i="26"/>
  <c r="AG681" i="26"/>
  <c r="AM284" i="26"/>
  <c r="AG286" i="26"/>
  <c r="U286" i="26"/>
  <c r="AM300" i="26"/>
  <c r="U313" i="26"/>
  <c r="AG313" i="26"/>
  <c r="AG359" i="26"/>
  <c r="AM375" i="26"/>
  <c r="AM391" i="26"/>
  <c r="AM415" i="26"/>
  <c r="AG530" i="26"/>
  <c r="AM591" i="26"/>
  <c r="AM619" i="26"/>
  <c r="AM681" i="26"/>
  <c r="AM691" i="26"/>
  <c r="AG697" i="26"/>
  <c r="U697" i="26"/>
  <c r="AM202" i="26"/>
  <c r="AM218" i="26"/>
  <c r="AG246" i="26"/>
  <c r="U246" i="26"/>
  <c r="U400" i="26"/>
  <c r="AG400" i="26"/>
  <c r="AM496" i="26"/>
  <c r="AM517" i="26"/>
  <c r="AM564" i="26"/>
  <c r="U585" i="26"/>
  <c r="AG585" i="26"/>
  <c r="U416" i="26"/>
  <c r="AG416" i="26"/>
  <c r="AG483" i="26"/>
  <c r="U483" i="26"/>
  <c r="AM503" i="26"/>
  <c r="U538" i="26"/>
  <c r="U574" i="26"/>
  <c r="AG574" i="26"/>
  <c r="AM209" i="26"/>
  <c r="U244" i="26"/>
  <c r="AG244" i="26"/>
  <c r="AM266" i="26"/>
  <c r="AM272" i="26"/>
  <c r="AM309" i="26"/>
  <c r="AM322" i="26"/>
  <c r="AG370" i="26"/>
  <c r="AG433" i="26"/>
  <c r="U433" i="26"/>
  <c r="AM462" i="26"/>
  <c r="U520" i="26"/>
  <c r="AG520" i="26"/>
  <c r="AG528" i="26"/>
  <c r="U528" i="26"/>
  <c r="AM540" i="26"/>
  <c r="U598" i="26"/>
  <c r="AG598" i="26"/>
  <c r="AG649" i="26"/>
  <c r="AG248" i="26"/>
  <c r="U248" i="26"/>
  <c r="AM311" i="26"/>
  <c r="U352" i="26"/>
  <c r="U447" i="26"/>
  <c r="AG447" i="26"/>
  <c r="U492" i="26"/>
  <c r="AG492" i="26"/>
  <c r="U570" i="26"/>
  <c r="AG570" i="26"/>
  <c r="U626" i="26"/>
  <c r="AG626" i="26"/>
  <c r="U635" i="26"/>
  <c r="AG635" i="26"/>
  <c r="AM366" i="26"/>
  <c r="U377" i="26"/>
  <c r="U426" i="26"/>
  <c r="AG426" i="26"/>
  <c r="AG459" i="26"/>
  <c r="U459" i="26"/>
  <c r="U462" i="26"/>
  <c r="U476" i="26"/>
  <c r="AG476" i="26"/>
  <c r="U566" i="26"/>
  <c r="AM574" i="26"/>
  <c r="AG613" i="26"/>
  <c r="U613" i="26"/>
  <c r="AM642" i="26"/>
  <c r="AM657" i="26"/>
  <c r="AG687" i="26"/>
  <c r="AM403" i="26"/>
  <c r="AG475" i="26"/>
  <c r="AM493" i="26"/>
  <c r="U512" i="26"/>
  <c r="AG518" i="26"/>
  <c r="U518" i="26"/>
  <c r="AG563" i="26"/>
  <c r="AM592" i="26"/>
  <c r="U687" i="26"/>
  <c r="U224" i="26"/>
  <c r="AM302" i="26"/>
  <c r="AM313" i="26"/>
  <c r="AM330" i="26"/>
  <c r="AM369" i="26"/>
  <c r="U403" i="26"/>
  <c r="AG403" i="26"/>
  <c r="AG431" i="26"/>
  <c r="U431" i="26"/>
  <c r="AG441" i="26"/>
  <c r="U441" i="26"/>
  <c r="AM457" i="26"/>
  <c r="AM477" i="26"/>
  <c r="AG516" i="26"/>
  <c r="U516" i="26"/>
  <c r="AG579" i="26"/>
  <c r="U579" i="26"/>
  <c r="AG686" i="26"/>
  <c r="U686" i="26"/>
  <c r="AM227" i="26"/>
  <c r="U249" i="26"/>
  <c r="AG249" i="26"/>
  <c r="AG295" i="26"/>
  <c r="AM304" i="26"/>
  <c r="AG404" i="26"/>
  <c r="AG409" i="26"/>
  <c r="U409" i="26"/>
  <c r="AM473" i="26"/>
  <c r="AM480" i="26"/>
  <c r="U482" i="26"/>
  <c r="AG505" i="26"/>
  <c r="U505" i="26"/>
  <c r="U584" i="26"/>
  <c r="AG584" i="26"/>
  <c r="AG622" i="26"/>
  <c r="AM555" i="26"/>
  <c r="U605" i="26"/>
  <c r="U607" i="26"/>
  <c r="AM677" i="26"/>
  <c r="AM257" i="26"/>
  <c r="U309" i="26"/>
  <c r="AG341" i="26"/>
  <c r="U341" i="26"/>
  <c r="AM381" i="26"/>
  <c r="AG440" i="26"/>
  <c r="U451" i="26"/>
  <c r="AG452" i="26"/>
  <c r="U452" i="26"/>
  <c r="U481" i="26"/>
  <c r="AG481" i="26"/>
  <c r="U491" i="26"/>
  <c r="AG495" i="26"/>
  <c r="U495" i="26"/>
  <c r="U537" i="26"/>
  <c r="AG537" i="26"/>
  <c r="AG548" i="26"/>
  <c r="U548" i="26"/>
  <c r="AM616" i="26"/>
  <c r="AG639" i="26"/>
  <c r="U639" i="26"/>
  <c r="AG454" i="26"/>
  <c r="U454" i="26"/>
  <c r="U467" i="26"/>
  <c r="AG467" i="26"/>
  <c r="AM479" i="26"/>
  <c r="AM482" i="26"/>
  <c r="AG532" i="26"/>
  <c r="AG632" i="26"/>
  <c r="U671" i="26"/>
  <c r="AG671" i="26"/>
  <c r="AM700" i="26"/>
  <c r="AM461" i="26"/>
  <c r="U465" i="26"/>
  <c r="U472" i="26"/>
  <c r="AG472" i="26"/>
  <c r="AM478" i="26"/>
  <c r="AG506" i="26"/>
  <c r="AM602" i="26"/>
  <c r="AM624" i="26"/>
  <c r="U632" i="26"/>
  <c r="U646" i="26"/>
  <c r="U669" i="26"/>
  <c r="AM699" i="26"/>
  <c r="U428" i="26"/>
  <c r="AG428" i="26"/>
  <c r="AG631" i="26"/>
  <c r="AG660" i="26"/>
  <c r="U660" i="26"/>
  <c r="U515" i="26"/>
  <c r="AM545" i="26"/>
  <c r="AM546" i="26"/>
  <c r="U554" i="26"/>
  <c r="U599" i="26"/>
  <c r="AG599" i="26"/>
  <c r="AG658" i="26"/>
  <c r="U664" i="26"/>
  <c r="U696" i="26"/>
  <c r="AM397" i="26"/>
  <c r="AG484" i="26"/>
  <c r="U484" i="26"/>
  <c r="AG547" i="26"/>
  <c r="U547" i="26"/>
  <c r="AG611" i="26"/>
  <c r="AG654" i="26"/>
  <c r="U654" i="26"/>
  <c r="U540" i="26"/>
  <c r="AG540" i="26"/>
  <c r="AM553" i="26"/>
  <c r="AG695" i="26"/>
  <c r="AM575" i="26"/>
  <c r="AM584" i="26"/>
  <c r="AM660" i="26"/>
  <c r="U608" i="26"/>
  <c r="AG608" i="26"/>
  <c r="U589" i="26"/>
  <c r="AW5" i="25"/>
  <c r="AW3" i="25" a="1"/>
  <c r="AW3" i="25" s="1"/>
  <c r="AW4" i="25"/>
  <c r="P3" i="24"/>
  <c r="P4" i="24"/>
  <c r="P5" i="24"/>
  <c r="R212" i="23"/>
  <c r="P212" i="23" s="1"/>
  <c r="P211" i="23"/>
  <c r="P209" i="23"/>
  <c r="AE3" i="23"/>
  <c r="H117" i="22"/>
  <c r="I108" i="22" s="1"/>
  <c r="H123" i="22"/>
  <c r="T227" i="22"/>
  <c r="D178" i="22"/>
  <c r="J113" i="22"/>
  <c r="H113" i="22"/>
  <c r="J115" i="22" s="1"/>
  <c r="G113" i="22"/>
  <c r="J114" i="22" s="1"/>
  <c r="E156" i="22"/>
  <c r="G158" i="22"/>
  <c r="E118" i="22"/>
  <c r="G120" i="22"/>
  <c r="P224" i="22"/>
  <c r="AN5" i="20"/>
  <c r="AN3" i="20" a="1"/>
  <c r="AN3" i="20" s="1"/>
  <c r="AO3" i="20"/>
  <c r="AN4" i="20"/>
  <c r="AM5" i="19"/>
  <c r="AM3" i="19" a="1"/>
  <c r="AM3" i="19" s="1"/>
  <c r="AN3" i="19"/>
  <c r="AM4" i="19"/>
  <c r="AJ481" i="32" l="1"/>
  <c r="AJ492" i="32"/>
  <c r="AJ487" i="32"/>
  <c r="AJ482" i="32"/>
  <c r="AJ474" i="32"/>
  <c r="AJ484" i="32"/>
  <c r="AJ476" i="32"/>
  <c r="AJ494" i="32"/>
  <c r="AJ488" i="32"/>
  <c r="AJ477" i="32"/>
  <c r="AJ469" i="32"/>
  <c r="AJ490" i="32"/>
  <c r="AJ486" i="32"/>
  <c r="AJ478" i="32"/>
  <c r="AJ493" i="32"/>
  <c r="AJ480" i="32"/>
  <c r="AJ471" i="32"/>
  <c r="AJ495" i="32"/>
  <c r="AJ473" i="32"/>
  <c r="AJ500" i="32"/>
  <c r="AJ483" i="32"/>
  <c r="AJ467" i="32"/>
  <c r="AJ497" i="32"/>
  <c r="AJ501" i="32"/>
  <c r="AJ496" i="32"/>
  <c r="AJ468" i="32"/>
  <c r="AJ498" i="32"/>
  <c r="AJ491" i="32"/>
  <c r="AJ472" i="32"/>
  <c r="AJ485" i="32"/>
  <c r="AJ499" i="32"/>
  <c r="AJ475" i="32"/>
  <c r="AJ470" i="32"/>
  <c r="AJ479" i="32"/>
  <c r="AJ489" i="32"/>
  <c r="U254" i="32"/>
  <c r="U269" i="32"/>
  <c r="U265" i="32"/>
  <c r="U255" i="32"/>
  <c r="U266" i="32"/>
  <c r="U252" i="32"/>
  <c r="U263" i="32"/>
  <c r="U264" i="32"/>
  <c r="U251" i="32"/>
  <c r="U260" i="32"/>
  <c r="U262" i="32"/>
  <c r="U253" i="32"/>
  <c r="U267" i="32"/>
  <c r="U261" i="32"/>
  <c r="U258" i="32"/>
  <c r="U257" i="32"/>
  <c r="U256" i="32"/>
  <c r="U259" i="32"/>
  <c r="V269" i="32"/>
  <c r="V265" i="32"/>
  <c r="V255" i="32"/>
  <c r="V260" i="32"/>
  <c r="V256" i="32"/>
  <c r="V258" i="32"/>
  <c r="V254" i="32"/>
  <c r="V251" i="32"/>
  <c r="V259" i="32"/>
  <c r="V263" i="32"/>
  <c r="V264" i="32"/>
  <c r="V253" i="32"/>
  <c r="V262" i="32"/>
  <c r="V266" i="32"/>
  <c r="V267" i="32"/>
  <c r="V261" i="32"/>
  <c r="V257" i="32"/>
  <c r="V252" i="32"/>
  <c r="T297" i="32"/>
  <c r="T292" i="32"/>
  <c r="T301" i="32"/>
  <c r="T296" i="32"/>
  <c r="T293" i="32"/>
  <c r="T290" i="32"/>
  <c r="T303" i="32"/>
  <c r="T299" i="32"/>
  <c r="T291" i="32"/>
  <c r="T294" i="32"/>
  <c r="T302" i="32"/>
  <c r="T295" i="32"/>
  <c r="T307" i="32"/>
  <c r="T305" i="32"/>
  <c r="T300" i="32"/>
  <c r="T289" i="32"/>
  <c r="T298" i="32"/>
  <c r="T304" i="32"/>
  <c r="BA580" i="32"/>
  <c r="BA586" i="32"/>
  <c r="BA575" i="32"/>
  <c r="BA558" i="32"/>
  <c r="BA541" i="32"/>
  <c r="BA579" i="32"/>
  <c r="BA562" i="32"/>
  <c r="BA545" i="32"/>
  <c r="BA570" i="32"/>
  <c r="BA556" i="32"/>
  <c r="BA631" i="32"/>
  <c r="BA578" i="32"/>
  <c r="BA569" i="32"/>
  <c r="BA576" i="32"/>
  <c r="BA565" i="32"/>
  <c r="BA549" i="32"/>
  <c r="BA582" i="32"/>
  <c r="BA559" i="32"/>
  <c r="BA572" i="32"/>
  <c r="BA566" i="32"/>
  <c r="BA553" i="32"/>
  <c r="BA568" i="32"/>
  <c r="BA555" i="32"/>
  <c r="BA581" i="32"/>
  <c r="BA573" i="32"/>
  <c r="BA564" i="32"/>
  <c r="BA543" i="32"/>
  <c r="BA557" i="32"/>
  <c r="BA550" i="32"/>
  <c r="BA544" i="32"/>
  <c r="BA560" i="32"/>
  <c r="BA552" i="32"/>
  <c r="BA542" i="32"/>
  <c r="BA563" i="32"/>
  <c r="BA554" i="32"/>
  <c r="BA571" i="32"/>
  <c r="BA551" i="32"/>
  <c r="BA630" i="32"/>
  <c r="BA548" i="32"/>
  <c r="BA561" i="32"/>
  <c r="BA546" i="32"/>
  <c r="BA577" i="32"/>
  <c r="BA540" i="32"/>
  <c r="BA567" i="32"/>
  <c r="BA574" i="32"/>
  <c r="BA547" i="32"/>
  <c r="AN113" i="14"/>
  <c r="AM114" i="14" s="1"/>
  <c r="AK113" i="14"/>
  <c r="AH113" i="14" s="1" a="1"/>
  <c r="AH113" i="14" s="1"/>
  <c r="AN139" i="14"/>
  <c r="AM140" i="14" s="1"/>
  <c r="AK139" i="14"/>
  <c r="AH139" i="14" s="1" a="1"/>
  <c r="AH139" i="14" s="1"/>
  <c r="AN127" i="14"/>
  <c r="AM128" i="14" s="1"/>
  <c r="AK127" i="14"/>
  <c r="AH127" i="14" s="1" a="1"/>
  <c r="AH127" i="14" s="1"/>
  <c r="AK100" i="14"/>
  <c r="AH100" i="14" s="1" a="1"/>
  <c r="AH100" i="14" s="1"/>
  <c r="AN100" i="14"/>
  <c r="AM101" i="14" s="1"/>
  <c r="AN127" i="3"/>
  <c r="AM128" i="3" s="1"/>
  <c r="AK127" i="3"/>
  <c r="AH127" i="3" s="1" a="1"/>
  <c r="AH127" i="3" s="1"/>
  <c r="AN139" i="3"/>
  <c r="AM140" i="3" s="1"/>
  <c r="AK139" i="3"/>
  <c r="AH139" i="3" s="1" a="1"/>
  <c r="AH139" i="3" s="1"/>
  <c r="AN100" i="3"/>
  <c r="AM101" i="3" s="1"/>
  <c r="AK100" i="3"/>
  <c r="AH100" i="3" s="1" a="1"/>
  <c r="AH100" i="3" s="1"/>
  <c r="AN113" i="3"/>
  <c r="AM114" i="3" s="1"/>
  <c r="AK113" i="3"/>
  <c r="AH113" i="3" s="1" a="1"/>
  <c r="AH113" i="3" s="1"/>
  <c r="AN127" i="7"/>
  <c r="AM128" i="7" s="1"/>
  <c r="AK127" i="7"/>
  <c r="AH127" i="7" s="1" a="1"/>
  <c r="AH127" i="7" s="1"/>
  <c r="AJ98" i="7"/>
  <c r="AN100" i="7"/>
  <c r="AM101" i="7" s="1"/>
  <c r="AK100" i="7"/>
  <c r="AH100" i="7" s="1" a="1"/>
  <c r="AH100" i="7" s="1"/>
  <c r="AN139" i="7"/>
  <c r="AM140" i="7" s="1"/>
  <c r="AK139" i="7"/>
  <c r="AH139" i="7" s="1" a="1"/>
  <c r="AH139" i="7" s="1"/>
  <c r="AN113" i="7"/>
  <c r="AM114" i="7" s="1"/>
  <c r="AK113" i="7"/>
  <c r="AH113" i="7" s="1" a="1"/>
  <c r="AH113" i="7" s="1"/>
  <c r="AN100" i="10"/>
  <c r="AM101" i="10" s="1"/>
  <c r="AK100" i="10"/>
  <c r="AH100" i="10" s="1" a="1"/>
  <c r="AH100" i="10" s="1"/>
  <c r="AN114" i="10"/>
  <c r="AM115" i="10" s="1"/>
  <c r="AK114" i="10"/>
  <c r="AH114" i="10" s="1" a="1"/>
  <c r="AH114" i="10" s="1"/>
  <c r="AN139" i="10"/>
  <c r="AM140" i="10" s="1"/>
  <c r="AK139" i="10"/>
  <c r="AH139" i="10" s="1" a="1"/>
  <c r="AH139" i="10" s="1"/>
  <c r="AN126" i="10"/>
  <c r="AM127" i="10" s="1"/>
  <c r="AK126" i="10"/>
  <c r="AH126" i="10" s="1" a="1"/>
  <c r="AH126" i="10" s="1"/>
  <c r="D458" i="26"/>
  <c r="AV4" i="26"/>
  <c r="E410" i="26"/>
  <c r="G600" i="26"/>
  <c r="E662" i="26"/>
  <c r="F600" i="26"/>
  <c r="AE50" i="26"/>
  <c r="E600" i="26"/>
  <c r="F410" i="26"/>
  <c r="AC32" i="26"/>
  <c r="G294" i="26"/>
  <c r="I44" i="26"/>
  <c r="D600" i="26"/>
  <c r="G44" i="26"/>
  <c r="G410" i="26"/>
  <c r="C398" i="26"/>
  <c r="F234" i="26"/>
  <c r="D410" i="26"/>
  <c r="E234" i="26"/>
  <c r="D234" i="26"/>
  <c r="U158" i="26"/>
  <c r="I189" i="26"/>
  <c r="B189" i="26" s="1"/>
  <c r="D189" i="26" s="1"/>
  <c r="G36" i="26"/>
  <c r="G636" i="26"/>
  <c r="D663" i="26"/>
  <c r="G663" i="26"/>
  <c r="AE52" i="26"/>
  <c r="C663" i="26"/>
  <c r="I198" i="26"/>
  <c r="B198" i="26" s="1"/>
  <c r="C198" i="26" s="1"/>
  <c r="F636" i="26"/>
  <c r="E636" i="26"/>
  <c r="E36" i="26"/>
  <c r="G414" i="26"/>
  <c r="D36" i="26"/>
  <c r="F414" i="26"/>
  <c r="G651" i="26"/>
  <c r="C117" i="26"/>
  <c r="E63" i="26"/>
  <c r="I170" i="26"/>
  <c r="B170" i="26" s="1"/>
  <c r="F170" i="26" s="1"/>
  <c r="F255" i="26"/>
  <c r="G280" i="26"/>
  <c r="E414" i="26"/>
  <c r="F651" i="26"/>
  <c r="F36" i="26"/>
  <c r="G230" i="26"/>
  <c r="AG151" i="26"/>
  <c r="C662" i="26"/>
  <c r="F663" i="26"/>
  <c r="AE32" i="26"/>
  <c r="U151" i="26"/>
  <c r="D662" i="26"/>
  <c r="AG187" i="26"/>
  <c r="E620" i="26"/>
  <c r="I50" i="26"/>
  <c r="I54" i="26" s="1"/>
  <c r="F185" i="26"/>
  <c r="I167" i="26"/>
  <c r="B167" i="26" s="1"/>
  <c r="D167" i="26" s="1"/>
  <c r="AC52" i="26"/>
  <c r="X27" i="26"/>
  <c r="C661" i="26"/>
  <c r="F423" i="26"/>
  <c r="G63" i="26"/>
  <c r="D283" i="26"/>
  <c r="D359" i="26"/>
  <c r="I153" i="26"/>
  <c r="AC27" i="26"/>
  <c r="D414" i="26"/>
  <c r="G424" i="26"/>
  <c r="C423" i="26"/>
  <c r="W180" i="26"/>
  <c r="X180" i="26" s="1"/>
  <c r="E254" i="26"/>
  <c r="G254" i="26"/>
  <c r="F283" i="26"/>
  <c r="C359" i="26"/>
  <c r="I184" i="26"/>
  <c r="D423" i="26"/>
  <c r="I52" i="26"/>
  <c r="B52" i="26" s="1"/>
  <c r="G52" i="26" s="1"/>
  <c r="G423" i="26"/>
  <c r="F254" i="26"/>
  <c r="F325" i="26"/>
  <c r="D254" i="26"/>
  <c r="I65" i="26"/>
  <c r="B65" i="26" s="1"/>
  <c r="E65" i="26" s="1"/>
  <c r="I41" i="26"/>
  <c r="B41" i="26" s="1"/>
  <c r="D41" i="26" s="1"/>
  <c r="C286" i="26"/>
  <c r="AC67" i="26"/>
  <c r="I43" i="26"/>
  <c r="B43" i="26" s="1"/>
  <c r="G43" i="26" s="1"/>
  <c r="F374" i="26"/>
  <c r="D255" i="26"/>
  <c r="G325" i="26"/>
  <c r="C255" i="26"/>
  <c r="E286" i="26"/>
  <c r="I71" i="26"/>
  <c r="AE67" i="26"/>
  <c r="D439" i="26"/>
  <c r="I47" i="26"/>
  <c r="B47" i="26" s="1"/>
  <c r="E47" i="26" s="1"/>
  <c r="E374" i="26"/>
  <c r="F535" i="26"/>
  <c r="G535" i="26"/>
  <c r="D535" i="26"/>
  <c r="F463" i="26"/>
  <c r="I40" i="26"/>
  <c r="B40" i="26" s="1"/>
  <c r="C40" i="26" s="1"/>
  <c r="F357" i="26"/>
  <c r="D286" i="26"/>
  <c r="F439" i="26"/>
  <c r="I53" i="26"/>
  <c r="I48" i="26"/>
  <c r="B48" i="26" s="1"/>
  <c r="D48" i="26" s="1"/>
  <c r="D374" i="26"/>
  <c r="F286" i="26"/>
  <c r="E325" i="26"/>
  <c r="D325" i="26"/>
  <c r="I69" i="26"/>
  <c r="I73" i="26" s="1"/>
  <c r="B73" i="26" s="1"/>
  <c r="D73" i="26" s="1"/>
  <c r="E240" i="26"/>
  <c r="I56" i="26"/>
  <c r="B56" i="26" s="1"/>
  <c r="E56" i="26" s="1"/>
  <c r="F661" i="26"/>
  <c r="C439" i="26"/>
  <c r="I49" i="26"/>
  <c r="B49" i="26" s="1"/>
  <c r="F49" i="26" s="1"/>
  <c r="C374" i="26"/>
  <c r="D661" i="26"/>
  <c r="C237" i="26"/>
  <c r="C535" i="26"/>
  <c r="F63" i="26"/>
  <c r="G240" i="26"/>
  <c r="I193" i="26"/>
  <c r="I39" i="26"/>
  <c r="B39" i="26" s="1"/>
  <c r="E39" i="26" s="1"/>
  <c r="D424" i="26"/>
  <c r="D654" i="26"/>
  <c r="D185" i="26"/>
  <c r="G175" i="26"/>
  <c r="D230" i="26"/>
  <c r="G283" i="26"/>
  <c r="D240" i="26"/>
  <c r="AC86" i="26"/>
  <c r="AC51" i="26"/>
  <c r="E661" i="26"/>
  <c r="F654" i="26"/>
  <c r="I42" i="26"/>
  <c r="B42" i="26" s="1"/>
  <c r="C42" i="26" s="1"/>
  <c r="D117" i="26"/>
  <c r="X28" i="26"/>
  <c r="C424" i="26"/>
  <c r="E230" i="26"/>
  <c r="C334" i="26"/>
  <c r="X85" i="26"/>
  <c r="D395" i="26"/>
  <c r="U169" i="26"/>
  <c r="E185" i="26"/>
  <c r="C357" i="26"/>
  <c r="C283" i="26"/>
  <c r="G237" i="26"/>
  <c r="AC85" i="26"/>
  <c r="AC66" i="26"/>
  <c r="I179" i="26"/>
  <c r="B179" i="26" s="1"/>
  <c r="F179" i="26" s="1"/>
  <c r="D280" i="26"/>
  <c r="E377" i="26"/>
  <c r="C623" i="26"/>
  <c r="I46" i="26"/>
  <c r="C395" i="26"/>
  <c r="C510" i="26"/>
  <c r="W111" i="26"/>
  <c r="AC111" i="26" s="1"/>
  <c r="W181" i="26"/>
  <c r="AC181" i="26" s="1"/>
  <c r="C442" i="26"/>
  <c r="F294" i="26"/>
  <c r="G334" i="26"/>
  <c r="I197" i="26"/>
  <c r="B197" i="26" s="1"/>
  <c r="C197" i="26" s="1"/>
  <c r="F334" i="26"/>
  <c r="D334" i="26"/>
  <c r="F240" i="26"/>
  <c r="F280" i="26"/>
  <c r="G377" i="26"/>
  <c r="E623" i="26"/>
  <c r="F377" i="26"/>
  <c r="D623" i="26"/>
  <c r="D510" i="26"/>
  <c r="C185" i="26"/>
  <c r="E44" i="26"/>
  <c r="F237" i="26"/>
  <c r="I90" i="26"/>
  <c r="AE66" i="26"/>
  <c r="G439" i="26"/>
  <c r="I183" i="26"/>
  <c r="E680" i="26"/>
  <c r="F230" i="26"/>
  <c r="D377" i="26"/>
  <c r="G623" i="26"/>
  <c r="E463" i="26"/>
  <c r="E395" i="26"/>
  <c r="F510" i="26"/>
  <c r="G442" i="26"/>
  <c r="E424" i="26"/>
  <c r="X51" i="26"/>
  <c r="G680" i="26"/>
  <c r="E280" i="26"/>
  <c r="U187" i="26"/>
  <c r="G117" i="26"/>
  <c r="F44" i="26"/>
  <c r="E237" i="26"/>
  <c r="I166" i="26"/>
  <c r="B166" i="26" s="1"/>
  <c r="F166" i="26" s="1"/>
  <c r="I181" i="26"/>
  <c r="B181" i="26" s="1"/>
  <c r="D181" i="26" s="1"/>
  <c r="I169" i="26"/>
  <c r="B169" i="26" s="1"/>
  <c r="E169" i="26" s="1"/>
  <c r="D463" i="26"/>
  <c r="G395" i="26"/>
  <c r="E510" i="26"/>
  <c r="D442" i="26"/>
  <c r="D44" i="26"/>
  <c r="I185" i="26"/>
  <c r="D22" i="26"/>
  <c r="E117" i="26"/>
  <c r="G234" i="26"/>
  <c r="I150" i="26"/>
  <c r="B150" i="26" s="1"/>
  <c r="E150" i="26" s="1"/>
  <c r="I194" i="26"/>
  <c r="F680" i="26"/>
  <c r="C463" i="26"/>
  <c r="W104" i="26"/>
  <c r="X104" i="26" s="1"/>
  <c r="G279" i="26"/>
  <c r="I176" i="26"/>
  <c r="C22" i="26"/>
  <c r="I180" i="26"/>
  <c r="B180" i="26" s="1"/>
  <c r="C180" i="26" s="1"/>
  <c r="D636" i="26"/>
  <c r="F108" i="26"/>
  <c r="D396" i="26"/>
  <c r="G621" i="26"/>
  <c r="F376" i="26"/>
  <c r="U182" i="26"/>
  <c r="AG159" i="26"/>
  <c r="F219" i="26"/>
  <c r="I177" i="26"/>
  <c r="B177" i="26" s="1"/>
  <c r="G177" i="26" s="1"/>
  <c r="I162" i="26"/>
  <c r="AE68" i="26"/>
  <c r="I190" i="26"/>
  <c r="D556" i="26"/>
  <c r="C396" i="26"/>
  <c r="E621" i="26"/>
  <c r="E376" i="26"/>
  <c r="F271" i="26"/>
  <c r="E175" i="26"/>
  <c r="I173" i="26"/>
  <c r="B173" i="26" s="1"/>
  <c r="G173" i="26" s="1"/>
  <c r="C621" i="26"/>
  <c r="E654" i="26"/>
  <c r="G654" i="26"/>
  <c r="AG182" i="26"/>
  <c r="AG158" i="26"/>
  <c r="C127" i="26"/>
  <c r="E46" i="26"/>
  <c r="C175" i="26"/>
  <c r="D118" i="26"/>
  <c r="D279" i="26"/>
  <c r="G243" i="26"/>
  <c r="C305" i="26"/>
  <c r="I192" i="26"/>
  <c r="I172" i="26"/>
  <c r="B172" i="26" s="1"/>
  <c r="C172" i="26" s="1"/>
  <c r="G556" i="26"/>
  <c r="E396" i="26"/>
  <c r="D511" i="26"/>
  <c r="C118" i="26"/>
  <c r="D249" i="26"/>
  <c r="G118" i="26"/>
  <c r="U159" i="26"/>
  <c r="G219" i="26"/>
  <c r="D651" i="26"/>
  <c r="I145" i="26"/>
  <c r="I195" i="26"/>
  <c r="F396" i="26"/>
  <c r="C376" i="26"/>
  <c r="D151" i="26"/>
  <c r="G127" i="26"/>
  <c r="D46" i="26"/>
  <c r="D175" i="26"/>
  <c r="C279" i="26"/>
  <c r="E357" i="26"/>
  <c r="I154" i="26"/>
  <c r="X49" i="26"/>
  <c r="D680" i="26"/>
  <c r="I174" i="26"/>
  <c r="I182" i="26"/>
  <c r="D610" i="26"/>
  <c r="C511" i="26"/>
  <c r="E118" i="26"/>
  <c r="F249" i="26"/>
  <c r="C683" i="26"/>
  <c r="F127" i="26"/>
  <c r="G46" i="26"/>
  <c r="I158" i="26"/>
  <c r="B158" i="26" s="1"/>
  <c r="E158" i="26" s="1"/>
  <c r="X68" i="26"/>
  <c r="F511" i="26"/>
  <c r="F46" i="26"/>
  <c r="U183" i="26"/>
  <c r="E127" i="26"/>
  <c r="D271" i="26"/>
  <c r="I178" i="26"/>
  <c r="B178" i="26" s="1"/>
  <c r="G178" i="26" s="1"/>
  <c r="I146" i="26"/>
  <c r="B146" i="26" s="1"/>
  <c r="C146" i="26" s="1"/>
  <c r="AE86" i="26"/>
  <c r="X30" i="26"/>
  <c r="F458" i="26"/>
  <c r="I186" i="26"/>
  <c r="B186" i="26" s="1"/>
  <c r="G186" i="26" s="1"/>
  <c r="C610" i="26"/>
  <c r="D620" i="26"/>
  <c r="G511" i="26"/>
  <c r="E651" i="26"/>
  <c r="G376" i="26"/>
  <c r="AG112" i="26"/>
  <c r="D683" i="26"/>
  <c r="F243" i="26"/>
  <c r="I187" i="26"/>
  <c r="B187" i="26" s="1"/>
  <c r="G187" i="26" s="1"/>
  <c r="I171" i="26"/>
  <c r="B171" i="26" s="1"/>
  <c r="F171" i="26" s="1"/>
  <c r="F556" i="26"/>
  <c r="D621" i="26"/>
  <c r="E279" i="26"/>
  <c r="E556" i="26"/>
  <c r="AG183" i="26"/>
  <c r="AG192" i="26"/>
  <c r="AG169" i="26"/>
  <c r="F359" i="26"/>
  <c r="AE30" i="26"/>
  <c r="E458" i="26"/>
  <c r="I188" i="26"/>
  <c r="B188" i="26" s="1"/>
  <c r="E188" i="26" s="1"/>
  <c r="C620" i="26"/>
  <c r="G638" i="26"/>
  <c r="F638" i="26"/>
  <c r="U192" i="26"/>
  <c r="G359" i="26"/>
  <c r="C458" i="26"/>
  <c r="D638" i="26"/>
  <c r="G662" i="26"/>
  <c r="I196" i="26"/>
  <c r="B196" i="26" s="1"/>
  <c r="G620" i="26"/>
  <c r="F442" i="26"/>
  <c r="F51" i="26"/>
  <c r="G683" i="26"/>
  <c r="F610" i="26"/>
  <c r="E610" i="26"/>
  <c r="F683" i="26"/>
  <c r="C638" i="26"/>
  <c r="C48" i="26"/>
  <c r="U152" i="26"/>
  <c r="AH152" i="26"/>
  <c r="U70" i="26"/>
  <c r="AH70" i="26"/>
  <c r="AG70" i="26"/>
  <c r="F110" i="26"/>
  <c r="G110" i="26"/>
  <c r="C110" i="26"/>
  <c r="D110" i="26"/>
  <c r="E110" i="26"/>
  <c r="D106" i="26"/>
  <c r="F106" i="26"/>
  <c r="C106" i="26"/>
  <c r="E106" i="26"/>
  <c r="G106" i="26"/>
  <c r="D248" i="26"/>
  <c r="AE26" i="26"/>
  <c r="E472" i="26"/>
  <c r="F472" i="26"/>
  <c r="G472" i="26"/>
  <c r="C472" i="26"/>
  <c r="D472" i="26"/>
  <c r="D563" i="26"/>
  <c r="E563" i="26"/>
  <c r="F563" i="26"/>
  <c r="G563" i="26"/>
  <c r="C563" i="26"/>
  <c r="AG156" i="26"/>
  <c r="AH156" i="26"/>
  <c r="E590" i="26"/>
  <c r="D590" i="26"/>
  <c r="C590" i="26"/>
  <c r="F590" i="26"/>
  <c r="G590" i="26"/>
  <c r="E380" i="26"/>
  <c r="F380" i="26"/>
  <c r="G380" i="26"/>
  <c r="C380" i="26"/>
  <c r="D380" i="26"/>
  <c r="C576" i="26"/>
  <c r="D576" i="26"/>
  <c r="E576" i="26"/>
  <c r="F576" i="26"/>
  <c r="G576" i="26"/>
  <c r="E408" i="26"/>
  <c r="F408" i="26"/>
  <c r="G408" i="26"/>
  <c r="D408" i="26"/>
  <c r="C408" i="26"/>
  <c r="E372" i="26"/>
  <c r="C372" i="26"/>
  <c r="D372" i="26"/>
  <c r="F372" i="26"/>
  <c r="G372" i="26"/>
  <c r="U112" i="26"/>
  <c r="AG155" i="26"/>
  <c r="AH155" i="26"/>
  <c r="G125" i="26"/>
  <c r="I72" i="26"/>
  <c r="B72" i="26" s="1"/>
  <c r="E72" i="26" s="1"/>
  <c r="AE31" i="26"/>
  <c r="E484" i="26"/>
  <c r="C484" i="26"/>
  <c r="D484" i="26"/>
  <c r="F484" i="26"/>
  <c r="G484" i="26"/>
  <c r="F447" i="26"/>
  <c r="G447" i="26"/>
  <c r="C447" i="26"/>
  <c r="D447" i="26"/>
  <c r="E447" i="26"/>
  <c r="C406" i="26"/>
  <c r="D406" i="26"/>
  <c r="E406" i="26"/>
  <c r="F406" i="26"/>
  <c r="G406" i="26"/>
  <c r="E476" i="26"/>
  <c r="F476" i="26"/>
  <c r="G476" i="26"/>
  <c r="C476" i="26"/>
  <c r="D476" i="26"/>
  <c r="C459" i="26"/>
  <c r="D459" i="26"/>
  <c r="E459" i="26"/>
  <c r="F459" i="26"/>
  <c r="G459" i="26"/>
  <c r="G418" i="26"/>
  <c r="C418" i="26"/>
  <c r="D418" i="26"/>
  <c r="E418" i="26"/>
  <c r="F418" i="26"/>
  <c r="E51" i="26"/>
  <c r="C536" i="26"/>
  <c r="D536" i="26"/>
  <c r="E536" i="26"/>
  <c r="F536" i="26"/>
  <c r="G536" i="26"/>
  <c r="C580" i="26"/>
  <c r="D580" i="26"/>
  <c r="E580" i="26"/>
  <c r="F580" i="26"/>
  <c r="G580" i="26"/>
  <c r="G51" i="26"/>
  <c r="C532" i="26"/>
  <c r="D532" i="26"/>
  <c r="E532" i="26"/>
  <c r="F532" i="26"/>
  <c r="G532" i="26"/>
  <c r="U167" i="26"/>
  <c r="AH167" i="26"/>
  <c r="U138" i="26"/>
  <c r="AH138" i="26"/>
  <c r="X29" i="26"/>
  <c r="AE49" i="26"/>
  <c r="I151" i="26"/>
  <c r="I157" i="26"/>
  <c r="B157" i="26" s="1"/>
  <c r="I152" i="26"/>
  <c r="I148" i="26"/>
  <c r="B148" i="26" s="1"/>
  <c r="D148" i="26" s="1"/>
  <c r="I165" i="26"/>
  <c r="B165" i="26" s="1"/>
  <c r="D165" i="26" s="1"/>
  <c r="I160" i="26"/>
  <c r="I156" i="26"/>
  <c r="B156" i="26" s="1"/>
  <c r="G156" i="26" s="1"/>
  <c r="I139" i="26"/>
  <c r="B139" i="26" s="1"/>
  <c r="D139" i="26" s="1"/>
  <c r="I163" i="26"/>
  <c r="I155" i="26"/>
  <c r="B155" i="26" s="1"/>
  <c r="I138" i="26"/>
  <c r="B138" i="26" s="1"/>
  <c r="D138" i="26" s="1"/>
  <c r="I141" i="26"/>
  <c r="B141" i="26" s="1"/>
  <c r="D141" i="26" s="1"/>
  <c r="I140" i="26"/>
  <c r="B140" i="26" s="1"/>
  <c r="I159" i="26"/>
  <c r="I149" i="26"/>
  <c r="B149" i="26" s="1"/>
  <c r="C149" i="26" s="1"/>
  <c r="I164" i="26"/>
  <c r="I142" i="26"/>
  <c r="B142" i="26" s="1"/>
  <c r="C142" i="26" s="1"/>
  <c r="I161" i="26"/>
  <c r="I143" i="26"/>
  <c r="U191" i="26"/>
  <c r="AH191" i="26"/>
  <c r="D474" i="26"/>
  <c r="G474" i="26"/>
  <c r="C474" i="26"/>
  <c r="E474" i="26"/>
  <c r="F474" i="26"/>
  <c r="C560" i="26"/>
  <c r="D560" i="26"/>
  <c r="E560" i="26"/>
  <c r="F560" i="26"/>
  <c r="G560" i="26"/>
  <c r="E501" i="26"/>
  <c r="D501" i="26"/>
  <c r="C501" i="26"/>
  <c r="F501" i="26"/>
  <c r="G501" i="26"/>
  <c r="E468" i="26"/>
  <c r="C468" i="26"/>
  <c r="D468" i="26"/>
  <c r="F468" i="26"/>
  <c r="G468" i="26"/>
  <c r="C448" i="26"/>
  <c r="D448" i="26"/>
  <c r="F448" i="26"/>
  <c r="E448" i="26"/>
  <c r="G448" i="26"/>
  <c r="W106" i="26"/>
  <c r="C506" i="26"/>
  <c r="D506" i="26"/>
  <c r="E506" i="26"/>
  <c r="F506" i="26"/>
  <c r="G506" i="26"/>
  <c r="C483" i="26"/>
  <c r="D483" i="26"/>
  <c r="E483" i="26"/>
  <c r="G483" i="26"/>
  <c r="F483" i="26"/>
  <c r="E695" i="26"/>
  <c r="F695" i="26"/>
  <c r="C695" i="26"/>
  <c r="D695" i="26"/>
  <c r="G695" i="26"/>
  <c r="D449" i="26"/>
  <c r="G449" i="26"/>
  <c r="C449" i="26"/>
  <c r="E449" i="26"/>
  <c r="F449" i="26"/>
  <c r="G524" i="26"/>
  <c r="D524" i="26"/>
  <c r="E524" i="26"/>
  <c r="F524" i="26"/>
  <c r="C524" i="26"/>
  <c r="U127" i="26"/>
  <c r="AH127" i="26"/>
  <c r="F507" i="26"/>
  <c r="G507" i="26"/>
  <c r="E507" i="26"/>
  <c r="D507" i="26"/>
  <c r="C507" i="26"/>
  <c r="U197" i="26"/>
  <c r="AH197" i="26"/>
  <c r="C520" i="26"/>
  <c r="G520" i="26"/>
  <c r="D520" i="26"/>
  <c r="F520" i="26"/>
  <c r="E520" i="26"/>
  <c r="G251" i="26"/>
  <c r="C251" i="26"/>
  <c r="D251" i="26"/>
  <c r="E251" i="26"/>
  <c r="F251" i="26"/>
  <c r="G597" i="26"/>
  <c r="F597" i="26"/>
  <c r="C597" i="26"/>
  <c r="D597" i="26"/>
  <c r="E597" i="26"/>
  <c r="U194" i="26"/>
  <c r="AH194" i="26"/>
  <c r="AC28" i="26"/>
  <c r="C594" i="26"/>
  <c r="G594" i="26"/>
  <c r="F594" i="26"/>
  <c r="D594" i="26"/>
  <c r="E594" i="26"/>
  <c r="U175" i="26"/>
  <c r="AH175" i="26"/>
  <c r="G121" i="26"/>
  <c r="AG189" i="26"/>
  <c r="AH189" i="26"/>
  <c r="X26" i="26"/>
  <c r="AC29" i="26"/>
  <c r="I82" i="26"/>
  <c r="I80" i="26"/>
  <c r="I91" i="26"/>
  <c r="I79" i="26"/>
  <c r="B79" i="26" s="1"/>
  <c r="F79" i="26" s="1"/>
  <c r="I86" i="26"/>
  <c r="B86" i="26" s="1"/>
  <c r="I77" i="26"/>
  <c r="B77" i="26" s="1"/>
  <c r="I85" i="26"/>
  <c r="B85" i="26" s="1"/>
  <c r="F85" i="26" s="1"/>
  <c r="I84" i="26"/>
  <c r="B84" i="26" s="1"/>
  <c r="I89" i="26"/>
  <c r="I83" i="26"/>
  <c r="B83" i="26" s="1"/>
  <c r="G83" i="26" s="1"/>
  <c r="I88" i="26"/>
  <c r="I92" i="26" s="1"/>
  <c r="B92" i="26" s="1"/>
  <c r="G92" i="26" s="1"/>
  <c r="I75" i="26"/>
  <c r="B75" i="26" s="1"/>
  <c r="D75" i="26" s="1"/>
  <c r="I78" i="26"/>
  <c r="B78" i="26" s="1"/>
  <c r="C78" i="26" s="1"/>
  <c r="I76" i="26"/>
  <c r="B76" i="26" s="1"/>
  <c r="G76" i="26" s="1"/>
  <c r="E542" i="26"/>
  <c r="C542" i="26"/>
  <c r="D542" i="26"/>
  <c r="F542" i="26"/>
  <c r="G542" i="26"/>
  <c r="E632" i="26"/>
  <c r="F632" i="26"/>
  <c r="G632" i="26"/>
  <c r="C632" i="26"/>
  <c r="D632" i="26"/>
  <c r="E582" i="26"/>
  <c r="F582" i="26"/>
  <c r="G582" i="26"/>
  <c r="C582" i="26"/>
  <c r="D582" i="26"/>
  <c r="C400" i="26"/>
  <c r="D400" i="26"/>
  <c r="F400" i="26"/>
  <c r="E400" i="26"/>
  <c r="G400" i="26"/>
  <c r="C430" i="26"/>
  <c r="E430" i="26"/>
  <c r="D430" i="26"/>
  <c r="F430" i="26"/>
  <c r="G430" i="26"/>
  <c r="W107" i="26"/>
  <c r="C593" i="26"/>
  <c r="D593" i="26"/>
  <c r="E593" i="26"/>
  <c r="F593" i="26"/>
  <c r="G593" i="26"/>
  <c r="D490" i="26"/>
  <c r="G490" i="26"/>
  <c r="F490" i="26"/>
  <c r="E490" i="26"/>
  <c r="C490" i="26"/>
  <c r="G255" i="26"/>
  <c r="C382" i="26"/>
  <c r="G382" i="26"/>
  <c r="D382" i="26"/>
  <c r="E382" i="26"/>
  <c r="F382" i="26"/>
  <c r="E219" i="26"/>
  <c r="D219" i="26"/>
  <c r="C682" i="26"/>
  <c r="G682" i="26"/>
  <c r="D682" i="26"/>
  <c r="E682" i="26"/>
  <c r="F682" i="26"/>
  <c r="AG184" i="26"/>
  <c r="AH184" i="26"/>
  <c r="C453" i="26"/>
  <c r="D453" i="26"/>
  <c r="G453" i="26"/>
  <c r="F453" i="26"/>
  <c r="E453" i="26"/>
  <c r="C551" i="26"/>
  <c r="D551" i="26"/>
  <c r="F551" i="26"/>
  <c r="E551" i="26"/>
  <c r="G551" i="26"/>
  <c r="F514" i="26"/>
  <c r="E514" i="26"/>
  <c r="C514" i="26"/>
  <c r="D514" i="26"/>
  <c r="G514" i="26"/>
  <c r="D697" i="26"/>
  <c r="E697" i="26"/>
  <c r="G697" i="26"/>
  <c r="C697" i="26"/>
  <c r="F697" i="26"/>
  <c r="F121" i="26"/>
  <c r="C249" i="26"/>
  <c r="E249" i="26"/>
  <c r="F521" i="26"/>
  <c r="G521" i="26"/>
  <c r="D521" i="26"/>
  <c r="E521" i="26"/>
  <c r="C521" i="26"/>
  <c r="C464" i="26"/>
  <c r="D464" i="26"/>
  <c r="F464" i="26"/>
  <c r="E464" i="26"/>
  <c r="G464" i="26"/>
  <c r="D294" i="26"/>
  <c r="C294" i="26"/>
  <c r="E502" i="26"/>
  <c r="F502" i="26"/>
  <c r="G502" i="26"/>
  <c r="D502" i="26"/>
  <c r="C502" i="26"/>
  <c r="C392" i="26"/>
  <c r="D392" i="26"/>
  <c r="E392" i="26"/>
  <c r="G392" i="26"/>
  <c r="F392" i="26"/>
  <c r="C544" i="26"/>
  <c r="D544" i="26"/>
  <c r="E544" i="26"/>
  <c r="F544" i="26"/>
  <c r="G544" i="26"/>
  <c r="U144" i="26"/>
  <c r="AH144" i="26"/>
  <c r="AG92" i="26"/>
  <c r="AH92" i="26"/>
  <c r="C200" i="26"/>
  <c r="G200" i="26"/>
  <c r="F200" i="26"/>
  <c r="D51" i="26"/>
  <c r="D465" i="26"/>
  <c r="C465" i="26"/>
  <c r="E465" i="26"/>
  <c r="F465" i="26"/>
  <c r="G465" i="26"/>
  <c r="AG94" i="26"/>
  <c r="AH94" i="26"/>
  <c r="AG186" i="26"/>
  <c r="AH186" i="26"/>
  <c r="F248" i="26"/>
  <c r="G248" i="26"/>
  <c r="U188" i="26"/>
  <c r="AH188" i="26"/>
  <c r="U162" i="26"/>
  <c r="AH162" i="26"/>
  <c r="D485" i="26"/>
  <c r="E485" i="26"/>
  <c r="F485" i="26"/>
  <c r="G485" i="26"/>
  <c r="C485" i="26"/>
  <c r="D305" i="26"/>
  <c r="F305" i="26"/>
  <c r="G305" i="26"/>
  <c r="E321" i="26"/>
  <c r="F321" i="26"/>
  <c r="G321" i="26"/>
  <c r="C454" i="26"/>
  <c r="D454" i="26"/>
  <c r="E454" i="26"/>
  <c r="F454" i="26"/>
  <c r="G454" i="26"/>
  <c r="C437" i="26"/>
  <c r="D437" i="26"/>
  <c r="E437" i="26"/>
  <c r="F437" i="26"/>
  <c r="G437" i="26"/>
  <c r="C471" i="26"/>
  <c r="F471" i="26"/>
  <c r="G471" i="26"/>
  <c r="D471" i="26"/>
  <c r="E471" i="26"/>
  <c r="AG131" i="26"/>
  <c r="AH131" i="26"/>
  <c r="E121" i="26"/>
  <c r="C321" i="26"/>
  <c r="F577" i="26"/>
  <c r="G577" i="26"/>
  <c r="C577" i="26"/>
  <c r="D577" i="26"/>
  <c r="E577" i="26"/>
  <c r="W109" i="26"/>
  <c r="E452" i="26"/>
  <c r="D452" i="26"/>
  <c r="F452" i="26"/>
  <c r="G452" i="26"/>
  <c r="C452" i="26"/>
  <c r="U125" i="26"/>
  <c r="AH125" i="26"/>
  <c r="C589" i="26"/>
  <c r="D589" i="26"/>
  <c r="E589" i="26"/>
  <c r="F589" i="26"/>
  <c r="G589" i="26"/>
  <c r="E436" i="26"/>
  <c r="G436" i="26"/>
  <c r="C436" i="26"/>
  <c r="D436" i="26"/>
  <c r="F436" i="26"/>
  <c r="C500" i="26"/>
  <c r="D500" i="26"/>
  <c r="E500" i="26"/>
  <c r="F500" i="26"/>
  <c r="G500" i="26"/>
  <c r="C615" i="26"/>
  <c r="D615" i="26"/>
  <c r="E615" i="26"/>
  <c r="F615" i="26"/>
  <c r="G615" i="26"/>
  <c r="U134" i="26"/>
  <c r="AH134" i="26"/>
  <c r="E200" i="26"/>
  <c r="C653" i="26"/>
  <c r="D653" i="26"/>
  <c r="E653" i="26"/>
  <c r="F653" i="26"/>
  <c r="G653" i="26"/>
  <c r="E562" i="26"/>
  <c r="F562" i="26"/>
  <c r="C562" i="26"/>
  <c r="D562" i="26"/>
  <c r="G562" i="26"/>
  <c r="W149" i="26"/>
  <c r="C223" i="26"/>
  <c r="E223" i="26"/>
  <c r="F223" i="26"/>
  <c r="G223" i="26"/>
  <c r="D223" i="26"/>
  <c r="I66" i="26"/>
  <c r="B66" i="26" s="1"/>
  <c r="I70" i="26"/>
  <c r="I61" i="26"/>
  <c r="I60" i="26"/>
  <c r="B60" i="26" s="1"/>
  <c r="E60" i="26" s="1"/>
  <c r="I59" i="26"/>
  <c r="B59" i="26" s="1"/>
  <c r="I58" i="26"/>
  <c r="B58" i="26" s="1"/>
  <c r="I57" i="26"/>
  <c r="B57" i="26" s="1"/>
  <c r="F57" i="26" s="1"/>
  <c r="I67" i="26"/>
  <c r="B67" i="26" s="1"/>
  <c r="G293" i="26"/>
  <c r="C293" i="26"/>
  <c r="E652" i="26"/>
  <c r="F652" i="26"/>
  <c r="G652" i="26"/>
  <c r="C652" i="26"/>
  <c r="D652" i="26"/>
  <c r="D426" i="26"/>
  <c r="G426" i="26"/>
  <c r="F426" i="26"/>
  <c r="C426" i="26"/>
  <c r="E426" i="26"/>
  <c r="AC87" i="26"/>
  <c r="I68" i="26"/>
  <c r="B68" i="26" s="1"/>
  <c r="E68" i="26" s="1"/>
  <c r="AG117" i="26"/>
  <c r="AH117" i="26"/>
  <c r="X31" i="26"/>
  <c r="C516" i="26"/>
  <c r="F516" i="26"/>
  <c r="G516" i="26"/>
  <c r="E516" i="26"/>
  <c r="D516" i="26"/>
  <c r="C427" i="26"/>
  <c r="D427" i="26"/>
  <c r="E427" i="26"/>
  <c r="F427" i="26"/>
  <c r="G427" i="26"/>
  <c r="C435" i="26"/>
  <c r="D435" i="26"/>
  <c r="E435" i="26"/>
  <c r="G435" i="26"/>
  <c r="F435" i="26"/>
  <c r="D121" i="26"/>
  <c r="F293" i="26"/>
  <c r="I63" i="26"/>
  <c r="AG126" i="26"/>
  <c r="AH126" i="26"/>
  <c r="C271" i="26"/>
  <c r="G271" i="26"/>
  <c r="D409" i="26"/>
  <c r="E409" i="26"/>
  <c r="F409" i="26"/>
  <c r="G409" i="26"/>
  <c r="C409" i="26"/>
  <c r="E622" i="26"/>
  <c r="F622" i="26"/>
  <c r="C622" i="26"/>
  <c r="D622" i="26"/>
  <c r="G622" i="26"/>
  <c r="C494" i="26"/>
  <c r="D494" i="26"/>
  <c r="E494" i="26"/>
  <c r="F494" i="26"/>
  <c r="G494" i="26"/>
  <c r="C561" i="26"/>
  <c r="E561" i="26"/>
  <c r="G561" i="26"/>
  <c r="F561" i="26"/>
  <c r="D561" i="26"/>
  <c r="C559" i="26"/>
  <c r="D559" i="26"/>
  <c r="E559" i="26"/>
  <c r="F559" i="26"/>
  <c r="G559" i="26"/>
  <c r="C570" i="26"/>
  <c r="D570" i="26"/>
  <c r="E570" i="26"/>
  <c r="F570" i="26"/>
  <c r="G570" i="26"/>
  <c r="W148" i="26"/>
  <c r="C243" i="26"/>
  <c r="D243" i="26"/>
  <c r="E125" i="26"/>
  <c r="C629" i="26"/>
  <c r="F629" i="26"/>
  <c r="G629" i="26"/>
  <c r="D629" i="26"/>
  <c r="E629" i="26"/>
  <c r="U62" i="26"/>
  <c r="AH62" i="26"/>
  <c r="E248" i="26"/>
  <c r="D293" i="26"/>
  <c r="AE87" i="26"/>
  <c r="C446" i="26"/>
  <c r="G446" i="26"/>
  <c r="D446" i="26"/>
  <c r="E446" i="26"/>
  <c r="F446" i="26"/>
  <c r="G631" i="26"/>
  <c r="F631" i="26"/>
  <c r="E631" i="26"/>
  <c r="C631" i="26"/>
  <c r="D631" i="26"/>
  <c r="D628" i="26"/>
  <c r="E628" i="26"/>
  <c r="F628" i="26"/>
  <c r="G628" i="26"/>
  <c r="C628" i="26"/>
  <c r="F613" i="26"/>
  <c r="G613" i="26"/>
  <c r="D613" i="26"/>
  <c r="E613" i="26"/>
  <c r="C613" i="26"/>
  <c r="CO3" i="18"/>
  <c r="C137" i="26"/>
  <c r="E107" i="26"/>
  <c r="C107" i="26"/>
  <c r="G94" i="26"/>
  <c r="C94" i="26"/>
  <c r="D94" i="26"/>
  <c r="E94" i="26"/>
  <c r="F94" i="26"/>
  <c r="C189" i="26"/>
  <c r="F189" i="26"/>
  <c r="AG118" i="26"/>
  <c r="U118" i="26"/>
  <c r="C104" i="26"/>
  <c r="F104" i="26"/>
  <c r="G104" i="26"/>
  <c r="E104" i="26"/>
  <c r="D104" i="26"/>
  <c r="E103" i="26"/>
  <c r="C103" i="26"/>
  <c r="G103" i="26"/>
  <c r="F103" i="26"/>
  <c r="D103" i="26"/>
  <c r="C96" i="26"/>
  <c r="D96" i="26"/>
  <c r="E96" i="26"/>
  <c r="AG72" i="26"/>
  <c r="F136" i="26"/>
  <c r="E136" i="26"/>
  <c r="F96" i="26"/>
  <c r="E108" i="26"/>
  <c r="C136" i="26"/>
  <c r="G108" i="26"/>
  <c r="AG197" i="26"/>
  <c r="G136" i="26"/>
  <c r="U72" i="26"/>
  <c r="D108" i="26"/>
  <c r="U189" i="26"/>
  <c r="U71" i="26"/>
  <c r="E137" i="26"/>
  <c r="F188" i="26"/>
  <c r="U94" i="26"/>
  <c r="AG71" i="26"/>
  <c r="I27" i="26"/>
  <c r="B27" i="26" s="1"/>
  <c r="C27" i="26" s="1"/>
  <c r="I29" i="26"/>
  <c r="B29" i="26" s="1"/>
  <c r="F29" i="26" s="1"/>
  <c r="I30" i="26"/>
  <c r="B30" i="26" s="1"/>
  <c r="I32" i="26"/>
  <c r="B32" i="26" s="1"/>
  <c r="I16" i="26"/>
  <c r="B16" i="26" s="1"/>
  <c r="I33" i="26"/>
  <c r="I37" i="26" s="1"/>
  <c r="B37" i="26" s="1"/>
  <c r="I20" i="26"/>
  <c r="I26" i="26"/>
  <c r="B26" i="26" s="1"/>
  <c r="I17" i="26"/>
  <c r="B17" i="26" s="1"/>
  <c r="E17" i="26" s="1"/>
  <c r="E6" i="26" s="1"/>
  <c r="I36" i="26"/>
  <c r="I19" i="26"/>
  <c r="B19" i="26" s="1"/>
  <c r="I18" i="26"/>
  <c r="B18" i="26" s="1"/>
  <c r="E18" i="26" s="1"/>
  <c r="I35" i="26"/>
  <c r="I34" i="26"/>
  <c r="I25" i="26"/>
  <c r="B25" i="26" s="1"/>
  <c r="I15" i="26"/>
  <c r="B15" i="26" s="1"/>
  <c r="I24" i="26"/>
  <c r="B24" i="26" s="1"/>
  <c r="C24" i="26" s="1"/>
  <c r="I23" i="26"/>
  <c r="B23" i="26" s="1"/>
  <c r="E23" i="26" s="1"/>
  <c r="I22" i="26"/>
  <c r="I28" i="26"/>
  <c r="B28" i="26" s="1"/>
  <c r="C28" i="26" s="1"/>
  <c r="I31" i="26"/>
  <c r="B31" i="26" s="1"/>
  <c r="C31" i="26" s="1"/>
  <c r="E133" i="26"/>
  <c r="F133" i="26"/>
  <c r="G133" i="26"/>
  <c r="C133" i="26"/>
  <c r="G137" i="26"/>
  <c r="AG161" i="26"/>
  <c r="D63" i="26"/>
  <c r="D137" i="26"/>
  <c r="E132" i="26"/>
  <c r="D282" i="26"/>
  <c r="E282" i="26"/>
  <c r="F282" i="26"/>
  <c r="C282" i="26"/>
  <c r="G282" i="26"/>
  <c r="F320" i="26"/>
  <c r="G320" i="26"/>
  <c r="C320" i="26"/>
  <c r="D320" i="26"/>
  <c r="E320" i="26"/>
  <c r="C132" i="26"/>
  <c r="G80" i="26"/>
  <c r="C258" i="26"/>
  <c r="G258" i="26"/>
  <c r="D258" i="26"/>
  <c r="E258" i="26"/>
  <c r="F258" i="26"/>
  <c r="C225" i="26"/>
  <c r="G225" i="26"/>
  <c r="D225" i="26"/>
  <c r="E225" i="26"/>
  <c r="F225" i="26"/>
  <c r="C95" i="26"/>
  <c r="F95" i="26"/>
  <c r="G95" i="26"/>
  <c r="E95" i="26"/>
  <c r="D95" i="26"/>
  <c r="C343" i="26"/>
  <c r="D343" i="26"/>
  <c r="E343" i="26"/>
  <c r="G343" i="26"/>
  <c r="F343" i="26"/>
  <c r="G307" i="26"/>
  <c r="D307" i="26"/>
  <c r="E307" i="26"/>
  <c r="C307" i="26"/>
  <c r="F307" i="26"/>
  <c r="U166" i="26"/>
  <c r="F107" i="26"/>
  <c r="F80" i="26"/>
  <c r="G275" i="26"/>
  <c r="C275" i="26"/>
  <c r="D275" i="26"/>
  <c r="F275" i="26"/>
  <c r="E275" i="26"/>
  <c r="F306" i="26"/>
  <c r="G306" i="26"/>
  <c r="E306" i="26"/>
  <c r="D306" i="26"/>
  <c r="C306" i="26"/>
  <c r="E252" i="26"/>
  <c r="F252" i="26"/>
  <c r="G252" i="26"/>
  <c r="C252" i="26"/>
  <c r="D252" i="26"/>
  <c r="G82" i="26"/>
  <c r="D82" i="26"/>
  <c r="F82" i="26"/>
  <c r="C82" i="26"/>
  <c r="D107" i="26"/>
  <c r="G355" i="26"/>
  <c r="E355" i="26"/>
  <c r="F355" i="26"/>
  <c r="C355" i="26"/>
  <c r="D355" i="26"/>
  <c r="C327" i="26"/>
  <c r="D327" i="26"/>
  <c r="E327" i="26"/>
  <c r="F327" i="26"/>
  <c r="G327" i="26"/>
  <c r="D328" i="26"/>
  <c r="G328" i="26"/>
  <c r="C328" i="26"/>
  <c r="E328" i="26"/>
  <c r="F328" i="26"/>
  <c r="D250" i="26"/>
  <c r="E250" i="26"/>
  <c r="F250" i="26"/>
  <c r="C250" i="26"/>
  <c r="G250" i="26"/>
  <c r="C270" i="26"/>
  <c r="G270" i="26"/>
  <c r="D270" i="26"/>
  <c r="E270" i="26"/>
  <c r="F270" i="26"/>
  <c r="AG134" i="26"/>
  <c r="E290" i="26"/>
  <c r="F290" i="26"/>
  <c r="C290" i="26"/>
  <c r="D290" i="26"/>
  <c r="G290" i="26"/>
  <c r="C80" i="26"/>
  <c r="D80" i="26"/>
  <c r="AG125" i="26"/>
  <c r="E111" i="26"/>
  <c r="C260" i="26"/>
  <c r="D260" i="26"/>
  <c r="E260" i="26"/>
  <c r="F260" i="26"/>
  <c r="G260" i="26"/>
  <c r="D125" i="26"/>
  <c r="C125" i="26"/>
  <c r="G310" i="26"/>
  <c r="C310" i="26"/>
  <c r="D310" i="26"/>
  <c r="E310" i="26"/>
  <c r="F310" i="26"/>
  <c r="G22" i="26"/>
  <c r="F22" i="26"/>
  <c r="G102" i="26"/>
  <c r="D111" i="26"/>
  <c r="F217" i="26"/>
  <c r="E217" i="26"/>
  <c r="G217" i="26"/>
  <c r="C217" i="26"/>
  <c r="D217" i="26"/>
  <c r="F122" i="26"/>
  <c r="G122" i="26"/>
  <c r="C122" i="26"/>
  <c r="D122" i="26"/>
  <c r="E122" i="26"/>
  <c r="C244" i="26"/>
  <c r="D244" i="26"/>
  <c r="E244" i="26"/>
  <c r="F244" i="26"/>
  <c r="G244" i="26"/>
  <c r="G291" i="26"/>
  <c r="D291" i="26"/>
  <c r="C291" i="26"/>
  <c r="E291" i="26"/>
  <c r="F291" i="26"/>
  <c r="G335" i="26"/>
  <c r="D335" i="26"/>
  <c r="C335" i="26"/>
  <c r="E335" i="26"/>
  <c r="F335" i="26"/>
  <c r="F296" i="26"/>
  <c r="C296" i="26"/>
  <c r="G296" i="26"/>
  <c r="D296" i="26"/>
  <c r="E296" i="26"/>
  <c r="D242" i="26"/>
  <c r="E242" i="26"/>
  <c r="C242" i="26"/>
  <c r="F242" i="26"/>
  <c r="G242" i="26"/>
  <c r="F111" i="26"/>
  <c r="C276" i="26"/>
  <c r="D276" i="26"/>
  <c r="G276" i="26"/>
  <c r="E276" i="26"/>
  <c r="F276" i="26"/>
  <c r="E102" i="26"/>
  <c r="G107" i="26"/>
  <c r="E214" i="26"/>
  <c r="F214" i="26"/>
  <c r="D214" i="26"/>
  <c r="G214" i="26"/>
  <c r="C214" i="26"/>
  <c r="G201" i="26"/>
  <c r="E201" i="26"/>
  <c r="F201" i="26"/>
  <c r="C201" i="26"/>
  <c r="D201" i="26"/>
  <c r="F132" i="26"/>
  <c r="G132" i="26"/>
  <c r="F288" i="26"/>
  <c r="G288" i="26"/>
  <c r="E288" i="26"/>
  <c r="D288" i="26"/>
  <c r="C288" i="26"/>
  <c r="F303" i="26"/>
  <c r="G303" i="26"/>
  <c r="D303" i="26"/>
  <c r="C303" i="26"/>
  <c r="E303" i="26"/>
  <c r="E221" i="26"/>
  <c r="F221" i="26"/>
  <c r="G221" i="26"/>
  <c r="C221" i="26"/>
  <c r="D221" i="26"/>
  <c r="C102" i="26"/>
  <c r="AG130" i="26"/>
  <c r="AG62" i="26"/>
  <c r="AG166" i="26"/>
  <c r="D102" i="26"/>
  <c r="C228" i="26"/>
  <c r="D228" i="26"/>
  <c r="F228" i="26"/>
  <c r="E228" i="26"/>
  <c r="G228" i="26"/>
  <c r="C111" i="26"/>
  <c r="D297" i="26"/>
  <c r="F297" i="26"/>
  <c r="G297" i="26"/>
  <c r="C297" i="26"/>
  <c r="E297" i="26"/>
  <c r="U161" i="26"/>
  <c r="D316" i="26"/>
  <c r="G316" i="26"/>
  <c r="C316" i="26"/>
  <c r="E316" i="26"/>
  <c r="F316" i="26"/>
  <c r="E160" i="26"/>
  <c r="D160" i="26"/>
  <c r="F160" i="26"/>
  <c r="G160" i="26"/>
  <c r="C151" i="26"/>
  <c r="F151" i="26"/>
  <c r="G151" i="26"/>
  <c r="E21" i="26"/>
  <c r="F21" i="26"/>
  <c r="D21" i="26"/>
  <c r="G21" i="26"/>
  <c r="C21" i="26"/>
  <c r="G268" i="26"/>
  <c r="C268" i="26"/>
  <c r="D268" i="26"/>
  <c r="F268" i="26"/>
  <c r="E268" i="26"/>
  <c r="G211" i="26"/>
  <c r="E211" i="26"/>
  <c r="F211" i="26"/>
  <c r="D211" i="26"/>
  <c r="C211" i="26"/>
  <c r="D134" i="26"/>
  <c r="C134" i="26"/>
  <c r="E134" i="26"/>
  <c r="F134" i="26"/>
  <c r="C81" i="26"/>
  <c r="D81" i="26"/>
  <c r="E81" i="26"/>
  <c r="F81" i="26"/>
  <c r="G81" i="26"/>
  <c r="G35" i="26"/>
  <c r="C35" i="26"/>
  <c r="D35" i="26"/>
  <c r="E35" i="26"/>
  <c r="F35" i="26"/>
  <c r="E71" i="26"/>
  <c r="F71" i="26"/>
  <c r="C71" i="26"/>
  <c r="D71" i="26"/>
  <c r="G71" i="26"/>
  <c r="G105" i="26"/>
  <c r="C105" i="26"/>
  <c r="D105" i="26"/>
  <c r="E105" i="26"/>
  <c r="F105" i="26"/>
  <c r="F120" i="26"/>
  <c r="E120" i="26"/>
  <c r="G120" i="26"/>
  <c r="D120" i="26"/>
  <c r="C120" i="26"/>
  <c r="E135" i="26"/>
  <c r="C135" i="26"/>
  <c r="F135" i="26"/>
  <c r="G135" i="26"/>
  <c r="D135" i="26"/>
  <c r="E131" i="26"/>
  <c r="F131" i="26"/>
  <c r="D131" i="26"/>
  <c r="G131" i="26"/>
  <c r="C131" i="26"/>
  <c r="U195" i="26"/>
  <c r="C128" i="26"/>
  <c r="G128" i="26"/>
  <c r="D128" i="26"/>
  <c r="E128" i="26"/>
  <c r="F128" i="26"/>
  <c r="AG195" i="26"/>
  <c r="D100" i="26"/>
  <c r="C100" i="26"/>
  <c r="E100" i="26"/>
  <c r="F100" i="26"/>
  <c r="G100" i="26"/>
  <c r="G70" i="26"/>
  <c r="F70" i="26"/>
  <c r="C70" i="26"/>
  <c r="D70" i="26"/>
  <c r="E70" i="26"/>
  <c r="F64" i="26"/>
  <c r="G64" i="26"/>
  <c r="E64" i="26"/>
  <c r="C64" i="26"/>
  <c r="D64" i="26"/>
  <c r="D143" i="26"/>
  <c r="E143" i="26"/>
  <c r="F143" i="26"/>
  <c r="C143" i="26"/>
  <c r="G143" i="26"/>
  <c r="G147" i="26"/>
  <c r="C147" i="26"/>
  <c r="D147" i="26"/>
  <c r="E147" i="26"/>
  <c r="F147" i="26"/>
  <c r="G109" i="26"/>
  <c r="E109" i="26"/>
  <c r="F109" i="26"/>
  <c r="C109" i="26"/>
  <c r="D109" i="26"/>
  <c r="G130" i="26"/>
  <c r="D130" i="26"/>
  <c r="E130" i="26"/>
  <c r="F130" i="26"/>
  <c r="C130" i="26"/>
  <c r="F154" i="26"/>
  <c r="G154" i="26"/>
  <c r="C154" i="26"/>
  <c r="D154" i="26"/>
  <c r="E154" i="26"/>
  <c r="F88" i="26"/>
  <c r="G88" i="26"/>
  <c r="D88" i="26"/>
  <c r="C88" i="26"/>
  <c r="E88" i="26"/>
  <c r="E87" i="26"/>
  <c r="C87" i="26"/>
  <c r="D87" i="26"/>
  <c r="F87" i="26"/>
  <c r="G87" i="26"/>
  <c r="E199" i="26"/>
  <c r="C199" i="26"/>
  <c r="F199" i="26"/>
  <c r="D199" i="26"/>
  <c r="G199" i="26"/>
  <c r="E119" i="26"/>
  <c r="C119" i="26"/>
  <c r="D119" i="26"/>
  <c r="F119" i="26"/>
  <c r="G119" i="26"/>
  <c r="F98" i="26"/>
  <c r="G98" i="26"/>
  <c r="C98" i="26"/>
  <c r="D98" i="26"/>
  <c r="E98" i="26"/>
  <c r="E144" i="26"/>
  <c r="D144" i="26"/>
  <c r="C144" i="26"/>
  <c r="F144" i="26"/>
  <c r="G144" i="26"/>
  <c r="E176" i="26"/>
  <c r="C176" i="26"/>
  <c r="D176" i="26"/>
  <c r="F176" i="26"/>
  <c r="G176" i="26"/>
  <c r="C193" i="26"/>
  <c r="E193" i="26"/>
  <c r="G193" i="26"/>
  <c r="D193" i="26"/>
  <c r="F193" i="26"/>
  <c r="U115" i="26"/>
  <c r="C115" i="26"/>
  <c r="D115" i="26"/>
  <c r="E115" i="26"/>
  <c r="F115" i="26"/>
  <c r="G115" i="26"/>
  <c r="C62" i="26"/>
  <c r="G62" i="26"/>
  <c r="D62" i="26"/>
  <c r="E62" i="26"/>
  <c r="F62" i="26"/>
  <c r="AG144" i="26"/>
  <c r="AG115" i="26"/>
  <c r="C97" i="26"/>
  <c r="E97" i="26"/>
  <c r="F97" i="26"/>
  <c r="G97" i="26"/>
  <c r="D97" i="26"/>
  <c r="C53" i="26"/>
  <c r="D53" i="26"/>
  <c r="E53" i="26"/>
  <c r="F53" i="26"/>
  <c r="G53" i="26"/>
  <c r="U130" i="26"/>
  <c r="AG162" i="26"/>
  <c r="AG152" i="26"/>
  <c r="T88" i="26"/>
  <c r="AG175" i="26"/>
  <c r="U186" i="26"/>
  <c r="U117" i="26"/>
  <c r="U184" i="26"/>
  <c r="U92" i="26"/>
  <c r="T69" i="26"/>
  <c r="AH69" i="26" s="1"/>
  <c r="U131" i="26"/>
  <c r="AG194" i="26"/>
  <c r="AG163" i="26"/>
  <c r="U163" i="26"/>
  <c r="U100" i="26"/>
  <c r="AG100" i="26"/>
  <c r="AG150" i="26"/>
  <c r="Y150" i="26" s="1"/>
  <c r="AG188" i="26"/>
  <c r="U81" i="26"/>
  <c r="AG81" i="26"/>
  <c r="U157" i="26"/>
  <c r="AG138" i="26"/>
  <c r="AG157" i="26"/>
  <c r="U155" i="26"/>
  <c r="AG153" i="26"/>
  <c r="U153" i="26"/>
  <c r="U164" i="26"/>
  <c r="AG164" i="26"/>
  <c r="U165" i="26"/>
  <c r="AG165" i="26"/>
  <c r="AG167" i="26"/>
  <c r="T37" i="26"/>
  <c r="AH37" i="26" s="1"/>
  <c r="T33" i="26"/>
  <c r="AH33" i="26" s="1"/>
  <c r="AG121" i="26"/>
  <c r="U121" i="26"/>
  <c r="AG35" i="26"/>
  <c r="U35" i="26"/>
  <c r="AG91" i="26"/>
  <c r="U91" i="26"/>
  <c r="U193" i="26"/>
  <c r="AG193" i="26"/>
  <c r="U114" i="26"/>
  <c r="AG114" i="26"/>
  <c r="AG89" i="26"/>
  <c r="U89" i="26"/>
  <c r="AG90" i="26"/>
  <c r="U90" i="26"/>
  <c r="U154" i="26"/>
  <c r="AG154" i="26"/>
  <c r="U185" i="26"/>
  <c r="AG185" i="26"/>
  <c r="AG120" i="26"/>
  <c r="U120" i="26"/>
  <c r="AG110" i="26"/>
  <c r="Y110" i="26" s="1"/>
  <c r="AG119" i="26"/>
  <c r="U119" i="26"/>
  <c r="U45" i="26"/>
  <c r="AG45" i="26"/>
  <c r="AG190" i="26"/>
  <c r="U190" i="26"/>
  <c r="AG124" i="26"/>
  <c r="U124" i="26"/>
  <c r="U36" i="26"/>
  <c r="AG36" i="26"/>
  <c r="U196" i="26"/>
  <c r="AG196" i="26"/>
  <c r="U133" i="26"/>
  <c r="AG133" i="26"/>
  <c r="U128" i="26"/>
  <c r="AG128" i="26"/>
  <c r="U129" i="26"/>
  <c r="AG129" i="26"/>
  <c r="AG108" i="26"/>
  <c r="Y108" i="26" s="1"/>
  <c r="AG39" i="26"/>
  <c r="U39" i="26"/>
  <c r="AG135" i="26"/>
  <c r="U135" i="26"/>
  <c r="AG198" i="26"/>
  <c r="U198" i="26"/>
  <c r="AG105" i="26"/>
  <c r="Y105" i="26" s="1"/>
  <c r="AG132" i="26"/>
  <c r="U132" i="26"/>
  <c r="U34" i="26"/>
  <c r="AG34" i="26"/>
  <c r="U160" i="26"/>
  <c r="AG160" i="26"/>
  <c r="AG179" i="26"/>
  <c r="Y179" i="26" s="1"/>
  <c r="U136" i="26"/>
  <c r="AG136" i="26"/>
  <c r="U113" i="26"/>
  <c r="AG113" i="26"/>
  <c r="U116" i="26"/>
  <c r="AG116" i="26"/>
  <c r="U123" i="26"/>
  <c r="AG123" i="26"/>
  <c r="AG122" i="26"/>
  <c r="U122" i="26"/>
  <c r="R213" i="23"/>
  <c r="P213" i="23" s="1"/>
  <c r="G123" i="22"/>
  <c r="J120" i="22"/>
  <c r="H110" i="22"/>
  <c r="J118" i="22"/>
  <c r="G178" i="22"/>
  <c r="F178" i="22" s="1"/>
  <c r="D144" i="22"/>
  <c r="D145" i="22"/>
  <c r="C145" i="22" s="1"/>
  <c r="CO5" i="18"/>
  <c r="CO4" i="18"/>
  <c r="V274" i="32" l="1"/>
  <c r="V273" i="32"/>
  <c r="V279" i="32"/>
  <c r="V272" i="32"/>
  <c r="V271" i="32"/>
  <c r="V270" i="32"/>
  <c r="V285" i="32"/>
  <c r="V280" i="32"/>
  <c r="V288" i="32"/>
  <c r="V281" i="32"/>
  <c r="V286" i="32"/>
  <c r="V277" i="32"/>
  <c r="V275" i="32"/>
  <c r="V278" i="32"/>
  <c r="V282" i="32"/>
  <c r="V284" i="32"/>
  <c r="V283" i="32"/>
  <c r="V276" i="32"/>
  <c r="T318" i="32"/>
  <c r="T324" i="32"/>
  <c r="T321" i="32"/>
  <c r="T311" i="32"/>
  <c r="T314" i="32"/>
  <c r="T308" i="32"/>
  <c r="T315" i="32"/>
  <c r="T312" i="32"/>
  <c r="T326" i="32"/>
  <c r="T316" i="32"/>
  <c r="T322" i="32"/>
  <c r="T320" i="32"/>
  <c r="T309" i="32"/>
  <c r="T317" i="32"/>
  <c r="T310" i="32"/>
  <c r="T319" i="32"/>
  <c r="T313" i="32"/>
  <c r="T323" i="32"/>
  <c r="U278" i="32"/>
  <c r="U276" i="32"/>
  <c r="U274" i="32"/>
  <c r="U273" i="32"/>
  <c r="U283" i="32"/>
  <c r="U277" i="32"/>
  <c r="U288" i="32"/>
  <c r="U281" i="32"/>
  <c r="U275" i="32"/>
  <c r="U285" i="32"/>
  <c r="U280" i="32"/>
  <c r="U270" i="32"/>
  <c r="U284" i="32"/>
  <c r="U271" i="32"/>
  <c r="U282" i="32"/>
  <c r="U279" i="32"/>
  <c r="U286" i="32"/>
  <c r="U272" i="32"/>
  <c r="BA623" i="32"/>
  <c r="BA619" i="32"/>
  <c r="BA615" i="32"/>
  <c r="BA611" i="32"/>
  <c r="BA607" i="32"/>
  <c r="BA603" i="32"/>
  <c r="BA627" i="32"/>
  <c r="BA598" i="32"/>
  <c r="BA591" i="32"/>
  <c r="BA618" i="32"/>
  <c r="BA605" i="32"/>
  <c r="BA601" i="32"/>
  <c r="BA595" i="32"/>
  <c r="BA587" i="32"/>
  <c r="BA622" i="32"/>
  <c r="BA621" i="32"/>
  <c r="BA612" i="32"/>
  <c r="BA592" i="32"/>
  <c r="BA588" i="32"/>
  <c r="BA678" i="32"/>
  <c r="BA620" i="32"/>
  <c r="BA606" i="32"/>
  <c r="BA628" i="32"/>
  <c r="BA600" i="32"/>
  <c r="BA590" i="32"/>
  <c r="BA629" i="32"/>
  <c r="BA609" i="32"/>
  <c r="BA633" i="32"/>
  <c r="BA617" i="32"/>
  <c r="BA604" i="32"/>
  <c r="BA613" i="32"/>
  <c r="BA677" i="32"/>
  <c r="BA594" i="32"/>
  <c r="BA626" i="32"/>
  <c r="BA602" i="32"/>
  <c r="BA610" i="32"/>
  <c r="BA625" i="32"/>
  <c r="BA616" i="32"/>
  <c r="BA608" i="32"/>
  <c r="BA599" i="32"/>
  <c r="BA597" i="32"/>
  <c r="BA596" i="32"/>
  <c r="BA589" i="32"/>
  <c r="BA624" i="32"/>
  <c r="BA614" i="32"/>
  <c r="BA593" i="32"/>
  <c r="AN101" i="14"/>
  <c r="AM102" i="14" s="1"/>
  <c r="AK101" i="14"/>
  <c r="AH101" i="14" s="1" a="1"/>
  <c r="AH101" i="14" s="1"/>
  <c r="AN128" i="14"/>
  <c r="AM129" i="14" s="1"/>
  <c r="AK128" i="14"/>
  <c r="AH128" i="14" s="1" a="1"/>
  <c r="AH128" i="14" s="1"/>
  <c r="AN140" i="14"/>
  <c r="AM141" i="14" s="1"/>
  <c r="AK140" i="14"/>
  <c r="AH140" i="14" s="1" a="1"/>
  <c r="AH140" i="14" s="1"/>
  <c r="AK114" i="14"/>
  <c r="AH114" i="14" s="1" a="1"/>
  <c r="AH114" i="14" s="1"/>
  <c r="AN114" i="14"/>
  <c r="AM115" i="14" s="1"/>
  <c r="AN114" i="3"/>
  <c r="AM115" i="3" s="1"/>
  <c r="AK114" i="3"/>
  <c r="AH114" i="3" s="1" a="1"/>
  <c r="AH114" i="3" s="1"/>
  <c r="AN101" i="3"/>
  <c r="AM102" i="3" s="1"/>
  <c r="AK101" i="3"/>
  <c r="AH101" i="3" s="1" a="1"/>
  <c r="AH101" i="3" s="1"/>
  <c r="AN140" i="3"/>
  <c r="AM141" i="3" s="1"/>
  <c r="AK140" i="3"/>
  <c r="AH140" i="3" s="1" a="1"/>
  <c r="AH140" i="3" s="1"/>
  <c r="AN128" i="3"/>
  <c r="AM129" i="3" s="1"/>
  <c r="AK128" i="3"/>
  <c r="AH128" i="3" s="1" a="1"/>
  <c r="AH128" i="3" s="1"/>
  <c r="AN114" i="7"/>
  <c r="AM115" i="7" s="1"/>
  <c r="AK114" i="7"/>
  <c r="AH114" i="7" s="1" a="1"/>
  <c r="AH114" i="7" s="1"/>
  <c r="AK140" i="7"/>
  <c r="AH140" i="7" s="1" a="1"/>
  <c r="AH140" i="7" s="1"/>
  <c r="AN140" i="7"/>
  <c r="AM141" i="7" s="1"/>
  <c r="AN101" i="7"/>
  <c r="AM102" i="7" s="1"/>
  <c r="AK101" i="7"/>
  <c r="AH101" i="7" s="1" a="1"/>
  <c r="AH101" i="7" s="1"/>
  <c r="AK128" i="7"/>
  <c r="AH128" i="7" s="1" a="1"/>
  <c r="AH128" i="7" s="1"/>
  <c r="AN128" i="7"/>
  <c r="AM129" i="7" s="1"/>
  <c r="AK127" i="10"/>
  <c r="AH127" i="10" s="1" a="1"/>
  <c r="AH127" i="10" s="1"/>
  <c r="AN127" i="10"/>
  <c r="AM128" i="10" s="1"/>
  <c r="AN140" i="10"/>
  <c r="AM141" i="10" s="1"/>
  <c r="AK140" i="10"/>
  <c r="AH140" i="10" s="1" a="1"/>
  <c r="AH140" i="10" s="1"/>
  <c r="AK115" i="10"/>
  <c r="AH115" i="10" s="1" a="1"/>
  <c r="AH115" i="10" s="1"/>
  <c r="AN115" i="10"/>
  <c r="AM116" i="10" s="1"/>
  <c r="AK101" i="10"/>
  <c r="AH101" i="10" s="1" a="1"/>
  <c r="AH101" i="10" s="1"/>
  <c r="AN101" i="10"/>
  <c r="AM102" i="10" s="1"/>
  <c r="C52" i="26"/>
  <c r="D52" i="26"/>
  <c r="E52" i="26"/>
  <c r="C56" i="26"/>
  <c r="G56" i="26"/>
  <c r="E48" i="26"/>
  <c r="D79" i="26"/>
  <c r="D56" i="26"/>
  <c r="E79" i="26"/>
  <c r="C41" i="26"/>
  <c r="G41" i="26"/>
  <c r="G189" i="26"/>
  <c r="F56" i="26"/>
  <c r="E189" i="26"/>
  <c r="D188" i="26"/>
  <c r="G198" i="26"/>
  <c r="D39" i="26"/>
  <c r="E198" i="26"/>
  <c r="G39" i="26"/>
  <c r="D198" i="26"/>
  <c r="F39" i="26"/>
  <c r="G180" i="26"/>
  <c r="E85" i="26"/>
  <c r="C47" i="26"/>
  <c r="D158" i="26"/>
  <c r="F198" i="26"/>
  <c r="F48" i="26"/>
  <c r="D47" i="26"/>
  <c r="G48" i="26"/>
  <c r="C39" i="26"/>
  <c r="E92" i="26"/>
  <c r="F52" i="26"/>
  <c r="E49" i="26"/>
  <c r="G49" i="26"/>
  <c r="E197" i="26"/>
  <c r="E41" i="26"/>
  <c r="F65" i="26"/>
  <c r="D150" i="26"/>
  <c r="C170" i="26"/>
  <c r="E170" i="26"/>
  <c r="D49" i="26"/>
  <c r="C166" i="26"/>
  <c r="G150" i="26"/>
  <c r="D170" i="26"/>
  <c r="C49" i="26"/>
  <c r="D166" i="26"/>
  <c r="D197" i="26"/>
  <c r="F169" i="26"/>
  <c r="C188" i="26"/>
  <c r="G170" i="26"/>
  <c r="B50" i="26"/>
  <c r="C50" i="26" s="1"/>
  <c r="C92" i="26"/>
  <c r="G167" i="26"/>
  <c r="F73" i="26"/>
  <c r="E186" i="26"/>
  <c r="E167" i="26"/>
  <c r="C167" i="26"/>
  <c r="E42" i="26"/>
  <c r="D42" i="26"/>
  <c r="E156" i="26"/>
  <c r="F167" i="26"/>
  <c r="F42" i="26"/>
  <c r="D92" i="26"/>
  <c r="E178" i="26"/>
  <c r="F40" i="26"/>
  <c r="F181" i="26"/>
  <c r="G181" i="26"/>
  <c r="F41" i="26"/>
  <c r="C60" i="26"/>
  <c r="G40" i="26"/>
  <c r="G65" i="26"/>
  <c r="AC180" i="26"/>
  <c r="C73" i="26"/>
  <c r="G166" i="26"/>
  <c r="F146" i="26"/>
  <c r="E181" i="26"/>
  <c r="E40" i="26"/>
  <c r="AC104" i="26"/>
  <c r="F43" i="26"/>
  <c r="X111" i="26"/>
  <c r="D65" i="26"/>
  <c r="E73" i="26"/>
  <c r="F150" i="26"/>
  <c r="C65" i="26"/>
  <c r="G73" i="26"/>
  <c r="D40" i="26"/>
  <c r="G47" i="26"/>
  <c r="X181" i="26"/>
  <c r="C181" i="26"/>
  <c r="C43" i="26"/>
  <c r="C150" i="26"/>
  <c r="G18" i="26"/>
  <c r="D43" i="26"/>
  <c r="G197" i="26"/>
  <c r="F47" i="26"/>
  <c r="F18" i="26"/>
  <c r="F187" i="26"/>
  <c r="E43" i="26"/>
  <c r="C18" i="26"/>
  <c r="G165" i="26"/>
  <c r="F197" i="26"/>
  <c r="G158" i="26"/>
  <c r="G42" i="26"/>
  <c r="D18" i="26"/>
  <c r="E138" i="26"/>
  <c r="D180" i="26"/>
  <c r="G141" i="26"/>
  <c r="F180" i="26"/>
  <c r="C141" i="26"/>
  <c r="F165" i="26"/>
  <c r="W179" i="26"/>
  <c r="AC179" i="26" s="1"/>
  <c r="D169" i="26"/>
  <c r="C169" i="26"/>
  <c r="E179" i="26"/>
  <c r="E177" i="26"/>
  <c r="E166" i="26"/>
  <c r="D179" i="26"/>
  <c r="F60" i="26"/>
  <c r="C179" i="26"/>
  <c r="E172" i="26"/>
  <c r="G179" i="26"/>
  <c r="E180" i="26"/>
  <c r="C83" i="26"/>
  <c r="D177" i="26"/>
  <c r="G169" i="26"/>
  <c r="G172" i="26"/>
  <c r="G72" i="26"/>
  <c r="F156" i="26"/>
  <c r="D156" i="26"/>
  <c r="C156" i="26"/>
  <c r="C139" i="26"/>
  <c r="D72" i="26"/>
  <c r="C158" i="26"/>
  <c r="C173" i="26"/>
  <c r="C165" i="26"/>
  <c r="E165" i="26"/>
  <c r="D171" i="26"/>
  <c r="C148" i="26"/>
  <c r="E28" i="26"/>
  <c r="C171" i="26"/>
  <c r="G148" i="26"/>
  <c r="D178" i="26"/>
  <c r="F158" i="26"/>
  <c r="F173" i="26"/>
  <c r="F172" i="26"/>
  <c r="C72" i="26"/>
  <c r="E146" i="26"/>
  <c r="D173" i="26"/>
  <c r="F28" i="26"/>
  <c r="D28" i="26"/>
  <c r="F177" i="26"/>
  <c r="C178" i="26"/>
  <c r="E171" i="26"/>
  <c r="G31" i="26"/>
  <c r="D187" i="26"/>
  <c r="G171" i="26"/>
  <c r="C187" i="26"/>
  <c r="E148" i="26"/>
  <c r="D172" i="26"/>
  <c r="D186" i="26"/>
  <c r="F186" i="26"/>
  <c r="C186" i="26"/>
  <c r="C177" i="26"/>
  <c r="G146" i="26"/>
  <c r="G28" i="26"/>
  <c r="D146" i="26"/>
  <c r="F148" i="26"/>
  <c r="E187" i="26"/>
  <c r="G188" i="26"/>
  <c r="W110" i="26"/>
  <c r="X110" i="26" s="1"/>
  <c r="E173" i="26"/>
  <c r="F178" i="26"/>
  <c r="D196" i="26"/>
  <c r="G196" i="26"/>
  <c r="C196" i="26"/>
  <c r="E196" i="26"/>
  <c r="F196" i="26"/>
  <c r="F92" i="26"/>
  <c r="E142" i="26"/>
  <c r="AC107" i="26"/>
  <c r="X107" i="26"/>
  <c r="D84" i="26"/>
  <c r="C84" i="26"/>
  <c r="E84" i="26"/>
  <c r="G84" i="26"/>
  <c r="F84" i="26"/>
  <c r="G138" i="26"/>
  <c r="C138" i="26"/>
  <c r="F138" i="26"/>
  <c r="C57" i="26"/>
  <c r="E149" i="26"/>
  <c r="D60" i="26"/>
  <c r="D68" i="26"/>
  <c r="AC109" i="26"/>
  <c r="X109" i="26"/>
  <c r="W108" i="26"/>
  <c r="C85" i="26"/>
  <c r="D85" i="26"/>
  <c r="G85" i="26"/>
  <c r="E155" i="26"/>
  <c r="F155" i="26"/>
  <c r="C155" i="26"/>
  <c r="G155" i="26"/>
  <c r="D155" i="26"/>
  <c r="AC106" i="26"/>
  <c r="X106" i="26"/>
  <c r="D27" i="26"/>
  <c r="G60" i="26"/>
  <c r="W105" i="26"/>
  <c r="C79" i="26"/>
  <c r="G78" i="26"/>
  <c r="F142" i="26"/>
  <c r="G142" i="26"/>
  <c r="G68" i="26"/>
  <c r="D59" i="26"/>
  <c r="C59" i="26"/>
  <c r="E59" i="26"/>
  <c r="F59" i="26"/>
  <c r="G59" i="26"/>
  <c r="E140" i="26"/>
  <c r="G140" i="26"/>
  <c r="F140" i="26"/>
  <c r="E57" i="26"/>
  <c r="C75" i="26"/>
  <c r="F141" i="26"/>
  <c r="E141" i="26"/>
  <c r="C68" i="26"/>
  <c r="D83" i="26"/>
  <c r="F66" i="26"/>
  <c r="G66" i="26"/>
  <c r="C66" i="26"/>
  <c r="D66" i="26"/>
  <c r="E66" i="26"/>
  <c r="D77" i="26"/>
  <c r="G77" i="26"/>
  <c r="F77" i="26"/>
  <c r="E77" i="26"/>
  <c r="C77" i="26"/>
  <c r="C140" i="26"/>
  <c r="G86" i="26"/>
  <c r="E86" i="26"/>
  <c r="F86" i="26"/>
  <c r="D86" i="26"/>
  <c r="C86" i="26"/>
  <c r="F139" i="26"/>
  <c r="G139" i="26"/>
  <c r="E139" i="26"/>
  <c r="D140" i="26"/>
  <c r="F83" i="26"/>
  <c r="F78" i="26"/>
  <c r="E27" i="26"/>
  <c r="F76" i="26"/>
  <c r="E76" i="26"/>
  <c r="C76" i="26"/>
  <c r="D76" i="26"/>
  <c r="U88" i="26"/>
  <c r="AH88" i="26"/>
  <c r="E67" i="26"/>
  <c r="G67" i="26"/>
  <c r="D67" i="26"/>
  <c r="F67" i="26"/>
  <c r="C67" i="26"/>
  <c r="F75" i="26"/>
  <c r="D57" i="26"/>
  <c r="E75" i="26"/>
  <c r="G75" i="26"/>
  <c r="D149" i="26"/>
  <c r="G29" i="26"/>
  <c r="F149" i="26"/>
  <c r="F27" i="26"/>
  <c r="D142" i="26"/>
  <c r="G57" i="26"/>
  <c r="F68" i="26"/>
  <c r="G149" i="26"/>
  <c r="D29" i="26"/>
  <c r="AC148" i="26"/>
  <c r="X148" i="26"/>
  <c r="X149" i="26"/>
  <c r="AC149" i="26"/>
  <c r="D58" i="26"/>
  <c r="E58" i="26"/>
  <c r="F58" i="26"/>
  <c r="G58" i="26"/>
  <c r="C58" i="26"/>
  <c r="D23" i="26"/>
  <c r="W150" i="26"/>
  <c r="E83" i="26"/>
  <c r="G79" i="26"/>
  <c r="E78" i="26"/>
  <c r="D24" i="26"/>
  <c r="D78" i="26"/>
  <c r="E24" i="26"/>
  <c r="F72" i="26"/>
  <c r="G157" i="26"/>
  <c r="D157" i="26"/>
  <c r="C157" i="26"/>
  <c r="E157" i="26"/>
  <c r="F157" i="26"/>
  <c r="R214" i="23"/>
  <c r="P214" i="23" s="1"/>
  <c r="AD5" i="23" s="1"/>
  <c r="E37" i="26"/>
  <c r="F37" i="26"/>
  <c r="D37" i="26"/>
  <c r="C37" i="26"/>
  <c r="G37" i="26"/>
  <c r="C29" i="26"/>
  <c r="G17" i="26"/>
  <c r="G6" i="26" s="1"/>
  <c r="F24" i="26"/>
  <c r="C23" i="26"/>
  <c r="F17" i="26"/>
  <c r="F6" i="26" s="1"/>
  <c r="E29" i="26"/>
  <c r="D25" i="26"/>
  <c r="F25" i="26"/>
  <c r="G25" i="26"/>
  <c r="E25" i="26"/>
  <c r="C25" i="26"/>
  <c r="G24" i="26"/>
  <c r="G23" i="26"/>
  <c r="D17" i="26"/>
  <c r="D6" i="26" s="1"/>
  <c r="C32" i="26"/>
  <c r="G32" i="26"/>
  <c r="D32" i="26"/>
  <c r="E32" i="26"/>
  <c r="F32" i="26"/>
  <c r="F23" i="26"/>
  <c r="D31" i="26"/>
  <c r="C17" i="26"/>
  <c r="C6" i="26" s="1"/>
  <c r="C30" i="26"/>
  <c r="D30" i="26"/>
  <c r="E30" i="26"/>
  <c r="F30" i="26"/>
  <c r="G30" i="26"/>
  <c r="B6" i="26"/>
  <c r="E16" i="26"/>
  <c r="F16" i="26"/>
  <c r="D16" i="26"/>
  <c r="C16" i="26"/>
  <c r="G16" i="26"/>
  <c r="F31" i="26"/>
  <c r="G27" i="26"/>
  <c r="E19" i="26"/>
  <c r="G19" i="26"/>
  <c r="C19" i="26"/>
  <c r="F19" i="26"/>
  <c r="D19" i="26"/>
  <c r="F26" i="26"/>
  <c r="G26" i="26"/>
  <c r="D26" i="26"/>
  <c r="E26" i="26"/>
  <c r="C26" i="26"/>
  <c r="E31" i="26"/>
  <c r="E15" i="26"/>
  <c r="F15" i="26"/>
  <c r="G15" i="26"/>
  <c r="C15" i="26"/>
  <c r="D15" i="26"/>
  <c r="AG88" i="26"/>
  <c r="AG69" i="26"/>
  <c r="U69" i="26"/>
  <c r="AG37" i="26"/>
  <c r="U37" i="26"/>
  <c r="AG33" i="26"/>
  <c r="U33" i="26"/>
  <c r="AD3" i="23" a="1"/>
  <c r="AD3" i="23" s="1"/>
  <c r="AD4" i="23"/>
  <c r="U307" i="32" l="1"/>
  <c r="U302" i="32"/>
  <c r="U304" i="32"/>
  <c r="U305" i="32"/>
  <c r="U298" i="32"/>
  <c r="U303" i="32"/>
  <c r="U299" i="32"/>
  <c r="U291" i="32"/>
  <c r="U290" i="32"/>
  <c r="U297" i="32"/>
  <c r="U295" i="32"/>
  <c r="U293" i="32"/>
  <c r="U301" i="32"/>
  <c r="U292" i="32"/>
  <c r="U289" i="32"/>
  <c r="U294" i="32"/>
  <c r="U300" i="32"/>
  <c r="U296" i="32"/>
  <c r="T339" i="32"/>
  <c r="T342" i="32"/>
  <c r="T341" i="32"/>
  <c r="T333" i="32"/>
  <c r="T328" i="32"/>
  <c r="T335" i="32"/>
  <c r="T340" i="32"/>
  <c r="T337" i="32"/>
  <c r="T327" i="32"/>
  <c r="T334" i="32"/>
  <c r="T331" i="32"/>
  <c r="T336" i="32"/>
  <c r="T330" i="32"/>
  <c r="T338" i="32"/>
  <c r="T343" i="32"/>
  <c r="T332" i="32"/>
  <c r="T329" i="32"/>
  <c r="V307" i="32"/>
  <c r="V298" i="32"/>
  <c r="V303" i="32"/>
  <c r="V295" i="32"/>
  <c r="V299" i="32"/>
  <c r="V289" i="32"/>
  <c r="V293" i="32"/>
  <c r="V297" i="32"/>
  <c r="V292" i="32"/>
  <c r="V305" i="32"/>
  <c r="V301" i="32"/>
  <c r="V291" i="32"/>
  <c r="V294" i="32"/>
  <c r="V300" i="32"/>
  <c r="V296" i="32"/>
  <c r="V290" i="32"/>
  <c r="V302" i="32"/>
  <c r="V304" i="32"/>
  <c r="BA674" i="32"/>
  <c r="BA649" i="32"/>
  <c r="BA642" i="32"/>
  <c r="BA638" i="32"/>
  <c r="BA669" i="32"/>
  <c r="BA651" i="32"/>
  <c r="BA639" i="32"/>
  <c r="BA673" i="32"/>
  <c r="BA656" i="32"/>
  <c r="BA643" i="32"/>
  <c r="BA634" i="32"/>
  <c r="BA659" i="32"/>
  <c r="BA645" i="32"/>
  <c r="BA640" i="32"/>
  <c r="BA658" i="32"/>
  <c r="BA663" i="32"/>
  <c r="BA647" i="32"/>
  <c r="BA636" i="32"/>
  <c r="BA672" i="32"/>
  <c r="BA662" i="32"/>
  <c r="BA671" i="32"/>
  <c r="BA666" i="32"/>
  <c r="BA648" i="32"/>
  <c r="BA646" i="32"/>
  <c r="BA657" i="32"/>
  <c r="BA644" i="32"/>
  <c r="BA670" i="32"/>
  <c r="BA668" i="32"/>
  <c r="BA655" i="32"/>
  <c r="BA676" i="32"/>
  <c r="BA650" i="32"/>
  <c r="BA667" i="32"/>
  <c r="BA660" i="32"/>
  <c r="BA641" i="32"/>
  <c r="BA637" i="32"/>
  <c r="BA635" i="32"/>
  <c r="BA675" i="32"/>
  <c r="BA665" i="32"/>
  <c r="BA661" i="32"/>
  <c r="BA652" i="32"/>
  <c r="BA653" i="32"/>
  <c r="BA654" i="32"/>
  <c r="BA664" i="32"/>
  <c r="AK141" i="14"/>
  <c r="AH141" i="14" s="1" a="1"/>
  <c r="AH141" i="14" s="1"/>
  <c r="AN141" i="14"/>
  <c r="AM142" i="14" s="1"/>
  <c r="AN129" i="14"/>
  <c r="AM130" i="14" s="1"/>
  <c r="AK129" i="14"/>
  <c r="AH129" i="14" s="1" a="1"/>
  <c r="AH129" i="14" s="1"/>
  <c r="AN102" i="14"/>
  <c r="AM103" i="14" s="1"/>
  <c r="AK102" i="14"/>
  <c r="AH102" i="14" s="1" a="1"/>
  <c r="AH102" i="14" s="1"/>
  <c r="AK115" i="14"/>
  <c r="AH115" i="14" s="1" a="1"/>
  <c r="AH115" i="14" s="1"/>
  <c r="AN115" i="14"/>
  <c r="AM116" i="14" s="1"/>
  <c r="AK102" i="3"/>
  <c r="AH102" i="3" s="1" a="1"/>
  <c r="AH102" i="3" s="1"/>
  <c r="AN102" i="3"/>
  <c r="AM103" i="3" s="1"/>
  <c r="AN141" i="3"/>
  <c r="AM142" i="3" s="1"/>
  <c r="AK141" i="3"/>
  <c r="AH141" i="3" s="1" a="1"/>
  <c r="AH141" i="3" s="1"/>
  <c r="AN129" i="3"/>
  <c r="AM130" i="3" s="1"/>
  <c r="AK129" i="3"/>
  <c r="AH129" i="3" s="1" a="1"/>
  <c r="AH129" i="3" s="1"/>
  <c r="AK115" i="3"/>
  <c r="AH115" i="3" s="1" a="1"/>
  <c r="AH115" i="3" s="1"/>
  <c r="AN115" i="3"/>
  <c r="AM116" i="3" s="1"/>
  <c r="AN102" i="7"/>
  <c r="AM103" i="7" s="1"/>
  <c r="AK102" i="7"/>
  <c r="AH102" i="7" s="1" a="1"/>
  <c r="AH102" i="7" s="1"/>
  <c r="AN141" i="7"/>
  <c r="AM142" i="7" s="1"/>
  <c r="AK141" i="7"/>
  <c r="AH141" i="7" s="1" a="1"/>
  <c r="AH141" i="7" s="1"/>
  <c r="AN129" i="7"/>
  <c r="AM130" i="7" s="1"/>
  <c r="AK129" i="7"/>
  <c r="AH129" i="7" s="1" a="1"/>
  <c r="AH129" i="7" s="1"/>
  <c r="AK115" i="7"/>
  <c r="AH115" i="7" s="1" a="1"/>
  <c r="AH115" i="7" s="1"/>
  <c r="AN115" i="7"/>
  <c r="AM116" i="7" s="1"/>
  <c r="AN102" i="10"/>
  <c r="AM103" i="10" s="1"/>
  <c r="AK102" i="10"/>
  <c r="AH102" i="10" s="1" a="1"/>
  <c r="AH102" i="10" s="1"/>
  <c r="AK116" i="10"/>
  <c r="AH116" i="10" s="1" a="1"/>
  <c r="AH116" i="10" s="1"/>
  <c r="AN116" i="10"/>
  <c r="AM117" i="10" s="1"/>
  <c r="AK141" i="10"/>
  <c r="AH141" i="10" s="1" a="1"/>
  <c r="AH141" i="10" s="1"/>
  <c r="AN141" i="10"/>
  <c r="AM142" i="10" s="1"/>
  <c r="AK128" i="10"/>
  <c r="AH128" i="10" s="1" a="1"/>
  <c r="AH128" i="10" s="1"/>
  <c r="AN128" i="10"/>
  <c r="AM129" i="10" s="1"/>
  <c r="G50" i="26"/>
  <c r="F50" i="26"/>
  <c r="X179" i="26"/>
  <c r="E50" i="26"/>
  <c r="D50" i="26"/>
  <c r="AC110" i="26"/>
  <c r="AC105" i="26"/>
  <c r="X105" i="26"/>
  <c r="X150" i="26"/>
  <c r="AC150" i="26"/>
  <c r="AC108" i="26"/>
  <c r="X108" i="26"/>
  <c r="AY4" i="26" s="1"/>
  <c r="AY3" i="26"/>
  <c r="AY5" i="26"/>
  <c r="V323" i="32" l="1"/>
  <c r="V308" i="32"/>
  <c r="V315" i="32"/>
  <c r="V316" i="32"/>
  <c r="V312" i="32"/>
  <c r="V319" i="32"/>
  <c r="V317" i="32"/>
  <c r="V320" i="32"/>
  <c r="V324" i="32"/>
  <c r="V318" i="32"/>
  <c r="V314" i="32"/>
  <c r="V309" i="32"/>
  <c r="V322" i="32"/>
  <c r="V321" i="32"/>
  <c r="V311" i="32"/>
  <c r="V326" i="32"/>
  <c r="V313" i="32"/>
  <c r="V310" i="32"/>
  <c r="U323" i="32"/>
  <c r="U313" i="32"/>
  <c r="U314" i="32"/>
  <c r="U324" i="32"/>
  <c r="U315" i="32"/>
  <c r="U312" i="32"/>
  <c r="U322" i="32"/>
  <c r="U311" i="32"/>
  <c r="U320" i="32"/>
  <c r="U318" i="32"/>
  <c r="U317" i="32"/>
  <c r="U310" i="32"/>
  <c r="U308" i="32"/>
  <c r="U316" i="32"/>
  <c r="U319" i="32"/>
  <c r="U309" i="32"/>
  <c r="U326" i="32"/>
  <c r="U321" i="32"/>
  <c r="AN130" i="14"/>
  <c r="AK130" i="14"/>
  <c r="AH130" i="14" s="1" a="1"/>
  <c r="AH130" i="14" s="1"/>
  <c r="AN116" i="14"/>
  <c r="AM117" i="14" s="1"/>
  <c r="AK116" i="14"/>
  <c r="AH116" i="14" s="1" a="1"/>
  <c r="AH116" i="14" s="1"/>
  <c r="AK103" i="14"/>
  <c r="AH103" i="14" s="1" a="1"/>
  <c r="AH103" i="14" s="1"/>
  <c r="AN103" i="14"/>
  <c r="AM104" i="14" s="1"/>
  <c r="AN142" i="14"/>
  <c r="AM143" i="14" s="1"/>
  <c r="AK142" i="14"/>
  <c r="AH142" i="14" s="1" a="1"/>
  <c r="AH142" i="14" s="1"/>
  <c r="AN116" i="3"/>
  <c r="AM117" i="3" s="1"/>
  <c r="AK116" i="3"/>
  <c r="AH116" i="3" s="1" a="1"/>
  <c r="AH116" i="3" s="1"/>
  <c r="AK142" i="3"/>
  <c r="AH142" i="3" s="1" a="1"/>
  <c r="AH142" i="3" s="1"/>
  <c r="AN142" i="3"/>
  <c r="AM143" i="3" s="1"/>
  <c r="AN130" i="3"/>
  <c r="AK130" i="3"/>
  <c r="AH130" i="3" s="1" a="1"/>
  <c r="AH130" i="3" s="1"/>
  <c r="AK103" i="3"/>
  <c r="AH103" i="3" s="1" a="1"/>
  <c r="AH103" i="3" s="1"/>
  <c r="AN103" i="3"/>
  <c r="AM104" i="3" s="1"/>
  <c r="AN116" i="7"/>
  <c r="AM117" i="7" s="1"/>
  <c r="AK116" i="7"/>
  <c r="AH116" i="7" s="1" a="1"/>
  <c r="AH116" i="7" s="1"/>
  <c r="AN142" i="7"/>
  <c r="AM143" i="7" s="1"/>
  <c r="AK142" i="7"/>
  <c r="AH142" i="7" s="1" a="1"/>
  <c r="AH142" i="7" s="1"/>
  <c r="AN130" i="7"/>
  <c r="AK130" i="7"/>
  <c r="AH130" i="7" s="1" a="1"/>
  <c r="AH130" i="7" s="1"/>
  <c r="AK103" i="7"/>
  <c r="AH103" i="7" s="1" a="1"/>
  <c r="AH103" i="7" s="1"/>
  <c r="AN103" i="7"/>
  <c r="AM104" i="7" s="1"/>
  <c r="AK142" i="10"/>
  <c r="AH142" i="10" s="1" a="1"/>
  <c r="AH142" i="10" s="1"/>
  <c r="AN142" i="10"/>
  <c r="AM143" i="10" s="1"/>
  <c r="AN129" i="10"/>
  <c r="AM130" i="10" s="1"/>
  <c r="AK129" i="10"/>
  <c r="AH129" i="10" s="1" a="1"/>
  <c r="AH129" i="10" s="1"/>
  <c r="AK117" i="10"/>
  <c r="AH117" i="10" s="1" a="1"/>
  <c r="AH117" i="10" s="1"/>
  <c r="AN117" i="10"/>
  <c r="AK103" i="10"/>
  <c r="AH103" i="10" s="1" a="1"/>
  <c r="AH103" i="10" s="1"/>
  <c r="AN103" i="10"/>
  <c r="AM104" i="10" s="1"/>
  <c r="BO7" i="14"/>
  <c r="BL235" i="3"/>
  <c r="BK235" i="3"/>
  <c r="BJ235" i="3"/>
  <c r="BI235" i="3"/>
  <c r="BH235" i="3"/>
  <c r="BG235" i="3"/>
  <c r="BF235" i="3"/>
  <c r="BG227" i="3"/>
  <c r="BJ219" i="3"/>
  <c r="BH208" i="3"/>
  <c r="BH209" i="3" s="1"/>
  <c r="BJ206" i="3"/>
  <c r="BG202" i="3"/>
  <c r="BL201" i="3"/>
  <c r="BL206" i="3" s="1"/>
  <c r="BI201" i="3"/>
  <c r="BH201" i="3"/>
  <c r="BG195" i="3"/>
  <c r="BH174" i="3"/>
  <c r="BH172" i="3"/>
  <c r="BJ63" i="3"/>
  <c r="BI49" i="3"/>
  <c r="BH49" i="3"/>
  <c r="BG49" i="3"/>
  <c r="BF48" i="3"/>
  <c r="BH26" i="3"/>
  <c r="BL2" i="3"/>
  <c r="BK2" i="3"/>
  <c r="BJ2" i="3"/>
  <c r="BI2" i="3"/>
  <c r="BH2" i="3"/>
  <c r="BG2" i="3"/>
  <c r="BF2" i="3"/>
  <c r="BL1" i="3"/>
  <c r="BK1" i="3"/>
  <c r="BJ1" i="3"/>
  <c r="BI1" i="3"/>
  <c r="BH1" i="3"/>
  <c r="BG1" i="3"/>
  <c r="BF1" i="3"/>
  <c r="BL235" i="14"/>
  <c r="BK235" i="14"/>
  <c r="BJ235" i="14"/>
  <c r="BI235" i="14"/>
  <c r="BH235" i="14"/>
  <c r="BG235" i="14"/>
  <c r="BF235" i="14"/>
  <c r="BG227" i="14"/>
  <c r="BJ219" i="14"/>
  <c r="BH208" i="14"/>
  <c r="BH209" i="14" s="1"/>
  <c r="BJ206" i="14"/>
  <c r="BG202" i="14"/>
  <c r="BL201" i="14"/>
  <c r="BL206" i="14" s="1"/>
  <c r="BI201" i="14"/>
  <c r="BH201" i="14"/>
  <c r="BG195" i="14"/>
  <c r="BH174" i="14"/>
  <c r="BH172" i="14"/>
  <c r="BD137" i="14"/>
  <c r="BC137" i="14"/>
  <c r="BB137" i="14"/>
  <c r="BA137" i="14"/>
  <c r="BA120" i="14"/>
  <c r="BA100" i="14"/>
  <c r="BJ63" i="14"/>
  <c r="BI49" i="14"/>
  <c r="BH49" i="14"/>
  <c r="BG49" i="14"/>
  <c r="BF48" i="14"/>
  <c r="BB47" i="14"/>
  <c r="BB46" i="14"/>
  <c r="BB45" i="14"/>
  <c r="BB44" i="14"/>
  <c r="BB43" i="14"/>
  <c r="BB42" i="14"/>
  <c r="BB41" i="14"/>
  <c r="BB40" i="14"/>
  <c r="BB39" i="14"/>
  <c r="BB38" i="14"/>
  <c r="BB37" i="14"/>
  <c r="BB36" i="14"/>
  <c r="BH26" i="14"/>
  <c r="BL2" i="14"/>
  <c r="BK2" i="14"/>
  <c r="BJ2" i="14"/>
  <c r="BI2" i="14"/>
  <c r="BH2" i="14"/>
  <c r="BG2" i="14"/>
  <c r="BF2" i="14"/>
  <c r="BD2" i="14"/>
  <c r="BC2" i="14"/>
  <c r="BB2" i="14"/>
  <c r="BA2" i="14"/>
  <c r="BL1" i="14"/>
  <c r="BK1" i="14"/>
  <c r="BJ1" i="14"/>
  <c r="BI1" i="14"/>
  <c r="BH1" i="14"/>
  <c r="BG1" i="14"/>
  <c r="BF1" i="14"/>
  <c r="BD1" i="14"/>
  <c r="BC1" i="14"/>
  <c r="BB1" i="14"/>
  <c r="BA1" i="14"/>
  <c r="BD137" i="3"/>
  <c r="BC137" i="3"/>
  <c r="BB137" i="3"/>
  <c r="BA137" i="3"/>
  <c r="BA120" i="3"/>
  <c r="BA100" i="3"/>
  <c r="BB47" i="3"/>
  <c r="BB46" i="3"/>
  <c r="BB45" i="3"/>
  <c r="BB44" i="3"/>
  <c r="BB43" i="3"/>
  <c r="BB42" i="3"/>
  <c r="BB41" i="3"/>
  <c r="BB40" i="3"/>
  <c r="BB39" i="3"/>
  <c r="BB38" i="3"/>
  <c r="BB37" i="3"/>
  <c r="BB36" i="3"/>
  <c r="BD2" i="3"/>
  <c r="BC2" i="3"/>
  <c r="BB2" i="3"/>
  <c r="BA2" i="3"/>
  <c r="BD1" i="3"/>
  <c r="BC1" i="3"/>
  <c r="BB1" i="3"/>
  <c r="BA1" i="3"/>
  <c r="BL235" i="7"/>
  <c r="BK235" i="7"/>
  <c r="BJ235" i="7"/>
  <c r="BI235" i="7"/>
  <c r="BH235" i="7"/>
  <c r="BG235" i="7"/>
  <c r="BF235" i="7"/>
  <c r="BG227" i="7"/>
  <c r="BJ219" i="7"/>
  <c r="BH208" i="7"/>
  <c r="BH209" i="7" s="1"/>
  <c r="BJ206" i="7"/>
  <c r="BG202" i="7"/>
  <c r="BL201" i="7"/>
  <c r="BL206" i="7" s="1"/>
  <c r="BI201" i="7"/>
  <c r="BH201" i="7"/>
  <c r="BG195" i="7"/>
  <c r="BH174" i="7"/>
  <c r="BH172" i="7"/>
  <c r="BD137" i="7"/>
  <c r="BC137" i="7"/>
  <c r="BB137" i="7"/>
  <c r="BA137" i="7"/>
  <c r="BA120" i="7"/>
  <c r="BA100" i="7"/>
  <c r="BJ63" i="7"/>
  <c r="BI49" i="7"/>
  <c r="BH49" i="7"/>
  <c r="BG49" i="7"/>
  <c r="BF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H26" i="7"/>
  <c r="BL2" i="7"/>
  <c r="BK2" i="7"/>
  <c r="BJ2" i="7"/>
  <c r="BI2" i="7"/>
  <c r="BH2" i="7"/>
  <c r="BG2" i="7"/>
  <c r="BF2" i="7"/>
  <c r="BD2" i="7"/>
  <c r="BC2" i="7"/>
  <c r="BB2" i="7"/>
  <c r="BA2" i="7"/>
  <c r="BL1" i="7"/>
  <c r="BK1" i="7"/>
  <c r="BJ1" i="7"/>
  <c r="BI1" i="7"/>
  <c r="BH1" i="7"/>
  <c r="BG1" i="7"/>
  <c r="BF1" i="7"/>
  <c r="BD1" i="7"/>
  <c r="BC1" i="7"/>
  <c r="BB1" i="7"/>
  <c r="BA1" i="7"/>
  <c r="AV2" i="14"/>
  <c r="AU2" i="14"/>
  <c r="AT2" i="14"/>
  <c r="AS2" i="14"/>
  <c r="AR2" i="14"/>
  <c r="AV1" i="14"/>
  <c r="AU1" i="14"/>
  <c r="AT1" i="14"/>
  <c r="AS1" i="14"/>
  <c r="AR1" i="14"/>
  <c r="AV2" i="3"/>
  <c r="AU2" i="3"/>
  <c r="AT2" i="3"/>
  <c r="AS2" i="3"/>
  <c r="AR2" i="3"/>
  <c r="AV1" i="3"/>
  <c r="AU1" i="3"/>
  <c r="AT1" i="3"/>
  <c r="AS1" i="3"/>
  <c r="AR1" i="3"/>
  <c r="AV2" i="7"/>
  <c r="AU2" i="7"/>
  <c r="AT2" i="7"/>
  <c r="AS2" i="7"/>
  <c r="AR2" i="7"/>
  <c r="AV1" i="7"/>
  <c r="AU1" i="7"/>
  <c r="AT1" i="7"/>
  <c r="AS1" i="7"/>
  <c r="AR1" i="7"/>
  <c r="AP2" i="14"/>
  <c r="AP1" i="14"/>
  <c r="R82" i="14"/>
  <c r="R81" i="14"/>
  <c r="T80" i="14"/>
  <c r="T79" i="14"/>
  <c r="T78" i="14"/>
  <c r="T77" i="14"/>
  <c r="T76" i="14"/>
  <c r="T75" i="14"/>
  <c r="T74" i="14"/>
  <c r="T73" i="14"/>
  <c r="R69" i="14"/>
  <c r="R68" i="14"/>
  <c r="T67" i="14"/>
  <c r="T66" i="14"/>
  <c r="T65" i="14"/>
  <c r="T64" i="14"/>
  <c r="T63" i="14"/>
  <c r="T62" i="14"/>
  <c r="T61" i="14"/>
  <c r="T60" i="14"/>
  <c r="B382" i="14"/>
  <c r="B381" i="14"/>
  <c r="B380" i="14"/>
  <c r="K377" i="14"/>
  <c r="F379" i="14" s="1"/>
  <c r="K376" i="14"/>
  <c r="F378" i="14" s="1"/>
  <c r="H371" i="14"/>
  <c r="B371" i="14"/>
  <c r="H370" i="14"/>
  <c r="B370" i="14"/>
  <c r="H369" i="14"/>
  <c r="B369" i="14"/>
  <c r="H368" i="14"/>
  <c r="B368" i="14"/>
  <c r="H367" i="14"/>
  <c r="B367" i="14"/>
  <c r="H366" i="14"/>
  <c r="B366" i="14"/>
  <c r="H365" i="14"/>
  <c r="F361" i="14"/>
  <c r="J358" i="14" s="1"/>
  <c r="E361" i="14"/>
  <c r="D361" i="14"/>
  <c r="B351" i="14"/>
  <c r="K350" i="14"/>
  <c r="B350" i="14"/>
  <c r="K349" i="14"/>
  <c r="I348" i="14"/>
  <c r="I349" i="14" s="1"/>
  <c r="K345" i="14"/>
  <c r="K346" i="14" s="1"/>
  <c r="I345" i="14"/>
  <c r="I346" i="14" s="1"/>
  <c r="H340" i="14"/>
  <c r="B340" i="14"/>
  <c r="H339" i="14"/>
  <c r="B339" i="14"/>
  <c r="H338" i="14"/>
  <c r="B338" i="14"/>
  <c r="H337" i="14"/>
  <c r="B337" i="14"/>
  <c r="H336" i="14"/>
  <c r="B336" i="14"/>
  <c r="H335" i="14"/>
  <c r="B335" i="14"/>
  <c r="H334" i="14"/>
  <c r="F330" i="14"/>
  <c r="J327" i="14" s="1"/>
  <c r="E330" i="14"/>
  <c r="D330" i="14"/>
  <c r="G320" i="14"/>
  <c r="B319" i="14"/>
  <c r="B318" i="14"/>
  <c r="B317" i="14"/>
  <c r="B316" i="14"/>
  <c r="B315" i="14"/>
  <c r="B314" i="14"/>
  <c r="B313" i="14"/>
  <c r="B312" i="14"/>
  <c r="H309" i="14"/>
  <c r="B309" i="14"/>
  <c r="H308" i="14"/>
  <c r="B308" i="14"/>
  <c r="H307" i="14"/>
  <c r="B307" i="14"/>
  <c r="H306" i="14"/>
  <c r="B306" i="14"/>
  <c r="H305" i="14"/>
  <c r="B305" i="14"/>
  <c r="H304" i="14"/>
  <c r="B304" i="14"/>
  <c r="H303" i="14"/>
  <c r="F299" i="14"/>
  <c r="E299" i="14"/>
  <c r="E305" i="14" s="1"/>
  <c r="D299" i="14"/>
  <c r="D311" i="14" s="1"/>
  <c r="G289" i="14"/>
  <c r="B288" i="14"/>
  <c r="B287" i="14"/>
  <c r="B286" i="14"/>
  <c r="B285" i="14"/>
  <c r="B284" i="14"/>
  <c r="B283" i="14"/>
  <c r="B282" i="14"/>
  <c r="H278" i="14"/>
  <c r="B278" i="14"/>
  <c r="H277" i="14"/>
  <c r="B277" i="14"/>
  <c r="H276" i="14"/>
  <c r="B276" i="14"/>
  <c r="H275" i="14"/>
  <c r="B275" i="14"/>
  <c r="H274" i="14"/>
  <c r="B274" i="14"/>
  <c r="H273" i="14"/>
  <c r="B273" i="14"/>
  <c r="H272" i="14"/>
  <c r="F268" i="14"/>
  <c r="C268" i="14" s="1"/>
  <c r="E268" i="14"/>
  <c r="D268" i="14"/>
  <c r="D262" i="14" s="1"/>
  <c r="B258" i="14"/>
  <c r="B257" i="14"/>
  <c r="H253" i="14"/>
  <c r="K253" i="14" s="1"/>
  <c r="B253" i="14"/>
  <c r="H252" i="14"/>
  <c r="K252" i="14" s="1"/>
  <c r="B252" i="14"/>
  <c r="H247" i="14"/>
  <c r="B247" i="14"/>
  <c r="H246" i="14"/>
  <c r="B246" i="14"/>
  <c r="H245" i="14"/>
  <c r="B245" i="14"/>
  <c r="H244" i="14"/>
  <c r="B244" i="14"/>
  <c r="H243" i="14"/>
  <c r="B243" i="14"/>
  <c r="H242" i="14"/>
  <c r="B242" i="14"/>
  <c r="H241" i="14"/>
  <c r="F237" i="14"/>
  <c r="E237" i="14"/>
  <c r="D237" i="14"/>
  <c r="B227" i="14"/>
  <c r="B226" i="14"/>
  <c r="B224" i="14"/>
  <c r="B223" i="14"/>
  <c r="B222" i="14"/>
  <c r="B221" i="14"/>
  <c r="B220" i="14"/>
  <c r="G219" i="14"/>
  <c r="H216" i="14"/>
  <c r="B216" i="14"/>
  <c r="H215" i="14"/>
  <c r="B215" i="14"/>
  <c r="H214" i="14"/>
  <c r="B214" i="14"/>
  <c r="H213" i="14"/>
  <c r="B213" i="14"/>
  <c r="H212" i="14"/>
  <c r="B212" i="14"/>
  <c r="H211" i="14"/>
  <c r="B211" i="14"/>
  <c r="H210" i="14"/>
  <c r="F206" i="14"/>
  <c r="E206" i="14"/>
  <c r="E216" i="14" s="1"/>
  <c r="D206" i="14"/>
  <c r="D216" i="14" s="1"/>
  <c r="B196" i="14"/>
  <c r="B195" i="14"/>
  <c r="B194" i="14"/>
  <c r="F191" i="14"/>
  <c r="H185" i="14"/>
  <c r="B185" i="14"/>
  <c r="H184" i="14"/>
  <c r="B184" i="14"/>
  <c r="H183" i="14"/>
  <c r="B183" i="14"/>
  <c r="H182" i="14"/>
  <c r="B182" i="14"/>
  <c r="H181" i="14"/>
  <c r="B181" i="14"/>
  <c r="H180" i="14"/>
  <c r="B180" i="14"/>
  <c r="H179" i="14"/>
  <c r="F175" i="14"/>
  <c r="E175" i="14"/>
  <c r="E187" i="14" s="1"/>
  <c r="D175" i="14"/>
  <c r="D169" i="14" s="1"/>
  <c r="F163" i="14"/>
  <c r="F162" i="14"/>
  <c r="B161" i="14"/>
  <c r="B160" i="14"/>
  <c r="B159" i="14"/>
  <c r="B158" i="14"/>
  <c r="H154" i="14"/>
  <c r="B154" i="14"/>
  <c r="H153" i="14"/>
  <c r="B153" i="14"/>
  <c r="H152" i="14"/>
  <c r="B152" i="14"/>
  <c r="H151" i="14"/>
  <c r="B151" i="14"/>
  <c r="H150" i="14"/>
  <c r="B150" i="14"/>
  <c r="H149" i="14"/>
  <c r="B149" i="14"/>
  <c r="H148" i="14"/>
  <c r="F144" i="14"/>
  <c r="E144" i="14"/>
  <c r="D144" i="14"/>
  <c r="H123" i="14"/>
  <c r="B123" i="14"/>
  <c r="H122" i="14"/>
  <c r="B122" i="14"/>
  <c r="H121" i="14"/>
  <c r="B121" i="14"/>
  <c r="H120" i="14"/>
  <c r="B120" i="14"/>
  <c r="H119" i="14"/>
  <c r="B119" i="14"/>
  <c r="H118" i="14"/>
  <c r="B118" i="14"/>
  <c r="H117" i="14"/>
  <c r="F113" i="14"/>
  <c r="C113" i="14" s="1"/>
  <c r="E113" i="14"/>
  <c r="E125" i="14" s="1"/>
  <c r="D113" i="14"/>
  <c r="D125" i="14" s="1"/>
  <c r="B103" i="14"/>
  <c r="B102" i="14"/>
  <c r="B101" i="14"/>
  <c r="B100" i="14"/>
  <c r="B99" i="14"/>
  <c r="B98" i="14"/>
  <c r="B97" i="14"/>
  <c r="B96" i="14"/>
  <c r="B95" i="14"/>
  <c r="H92" i="14"/>
  <c r="B92" i="14"/>
  <c r="H91" i="14"/>
  <c r="B91" i="14"/>
  <c r="H90" i="14"/>
  <c r="B90" i="14"/>
  <c r="H89" i="14"/>
  <c r="B89" i="14"/>
  <c r="H88" i="14"/>
  <c r="B88" i="14"/>
  <c r="H87" i="14"/>
  <c r="B87" i="14"/>
  <c r="H86" i="14"/>
  <c r="F82" i="14"/>
  <c r="C82" i="14" s="1"/>
  <c r="E82" i="14"/>
  <c r="D82" i="14"/>
  <c r="B68" i="14"/>
  <c r="B67" i="14"/>
  <c r="B66" i="14"/>
  <c r="B65" i="14"/>
  <c r="H61" i="14"/>
  <c r="B61" i="14"/>
  <c r="H60" i="14"/>
  <c r="B60" i="14"/>
  <c r="H59" i="14"/>
  <c r="B59" i="14"/>
  <c r="H58" i="14"/>
  <c r="B58" i="14"/>
  <c r="H57" i="14"/>
  <c r="B57" i="14"/>
  <c r="H56" i="14"/>
  <c r="B56" i="14"/>
  <c r="H55" i="14"/>
  <c r="F51" i="14"/>
  <c r="J48" i="14" s="1"/>
  <c r="E51" i="14"/>
  <c r="E57" i="14" s="1"/>
  <c r="D51" i="14"/>
  <c r="B33" i="14"/>
  <c r="AP33" i="14" s="1"/>
  <c r="B32" i="14"/>
  <c r="AP32" i="14" s="1"/>
  <c r="B31" i="14"/>
  <c r="AP31" i="14" s="1"/>
  <c r="B30" i="14"/>
  <c r="AP30" i="14" s="1"/>
  <c r="H26" i="14"/>
  <c r="B26" i="14"/>
  <c r="AP26" i="14" s="1"/>
  <c r="H25" i="14"/>
  <c r="B25" i="14"/>
  <c r="AP25" i="14" s="1"/>
  <c r="H24" i="14"/>
  <c r="B24" i="14"/>
  <c r="AP24" i="14" s="1"/>
  <c r="H23" i="14"/>
  <c r="B23" i="14"/>
  <c r="AP23" i="14" s="1"/>
  <c r="B22" i="14"/>
  <c r="AP22" i="14" s="1"/>
  <c r="B21" i="14"/>
  <c r="AP21" i="14" s="1"/>
  <c r="F16" i="14"/>
  <c r="C16" i="14" s="1"/>
  <c r="E16" i="14"/>
  <c r="D16" i="14"/>
  <c r="BP387" i="14"/>
  <c r="BN387" i="14"/>
  <c r="L42" i="14"/>
  <c r="K42" i="14"/>
  <c r="J42" i="14"/>
  <c r="I42" i="14"/>
  <c r="H42" i="14"/>
  <c r="G42" i="14"/>
  <c r="F42" i="14"/>
  <c r="L41" i="14"/>
  <c r="K41" i="14"/>
  <c r="J41" i="14"/>
  <c r="I41" i="14"/>
  <c r="H41" i="14"/>
  <c r="G41" i="14"/>
  <c r="F41" i="14"/>
  <c r="A28" i="14"/>
  <c r="AD27" i="14"/>
  <c r="T26" i="14"/>
  <c r="S26" i="14"/>
  <c r="AD26" i="14"/>
  <c r="T25" i="14"/>
  <c r="S25" i="14"/>
  <c r="AD25" i="14"/>
  <c r="T24" i="14"/>
  <c r="S24" i="14"/>
  <c r="AD24" i="14"/>
  <c r="T23" i="14"/>
  <c r="S23" i="14"/>
  <c r="AD23" i="14"/>
  <c r="T22" i="14"/>
  <c r="AD22" i="14"/>
  <c r="T21" i="14"/>
  <c r="S21" i="14"/>
  <c r="AD21" i="14"/>
  <c r="Z20" i="14"/>
  <c r="T20" i="14"/>
  <c r="AD20" i="14"/>
  <c r="AD19" i="14"/>
  <c r="U18" i="14"/>
  <c r="AD18" i="14"/>
  <c r="AD17" i="14"/>
  <c r="AD16" i="14"/>
  <c r="N15" i="14"/>
  <c r="S22" i="14" s="1"/>
  <c r="AD15" i="14"/>
  <c r="AD14" i="14"/>
  <c r="AD13" i="14"/>
  <c r="AA12" i="14"/>
  <c r="A10" i="14"/>
  <c r="BO6" i="14" a="1"/>
  <c r="BO6" i="14" s="1"/>
  <c r="AA2" i="14"/>
  <c r="Z2" i="14"/>
  <c r="Y2" i="14"/>
  <c r="X2" i="14"/>
  <c r="W2" i="14"/>
  <c r="V2" i="14"/>
  <c r="U2" i="14"/>
  <c r="T2" i="14"/>
  <c r="L2" i="14"/>
  <c r="K2" i="14"/>
  <c r="J2" i="14"/>
  <c r="I2" i="14"/>
  <c r="H2" i="14"/>
  <c r="G2" i="14"/>
  <c r="F2" i="14"/>
  <c r="E2" i="14"/>
  <c r="D2" i="14"/>
  <c r="C2" i="14"/>
  <c r="B2" i="14"/>
  <c r="BP1" i="14"/>
  <c r="BO1" i="14"/>
  <c r="AA1" i="14"/>
  <c r="Z1" i="14"/>
  <c r="Y1" i="14"/>
  <c r="X1" i="14"/>
  <c r="W1" i="14"/>
  <c r="V1" i="14"/>
  <c r="U1" i="14"/>
  <c r="T1" i="14"/>
  <c r="L1" i="14"/>
  <c r="K1" i="14"/>
  <c r="J1" i="14"/>
  <c r="I1" i="14"/>
  <c r="H1" i="14"/>
  <c r="G1" i="14"/>
  <c r="F1" i="14"/>
  <c r="E1" i="14"/>
  <c r="D1" i="14"/>
  <c r="C1" i="14"/>
  <c r="B1" i="14"/>
  <c r="BL235" i="10"/>
  <c r="BK235" i="10"/>
  <c r="BJ235" i="10"/>
  <c r="BI235" i="10"/>
  <c r="BH235" i="10"/>
  <c r="BG235" i="10"/>
  <c r="BF235" i="10"/>
  <c r="BG227" i="10"/>
  <c r="BJ219" i="10"/>
  <c r="BH208" i="10"/>
  <c r="BH209" i="10" s="1"/>
  <c r="BJ206" i="10"/>
  <c r="BG202" i="10"/>
  <c r="BL201" i="10"/>
  <c r="BL206" i="10" s="1"/>
  <c r="BI201" i="10"/>
  <c r="BH201" i="10"/>
  <c r="BG195" i="10"/>
  <c r="BH174" i="10"/>
  <c r="BH172" i="10"/>
  <c r="BD137" i="10"/>
  <c r="BC137" i="10"/>
  <c r="BB137" i="10"/>
  <c r="BA137" i="10"/>
  <c r="BA120" i="10"/>
  <c r="BA100" i="10"/>
  <c r="BJ63" i="10"/>
  <c r="BI49" i="10"/>
  <c r="BH49" i="10"/>
  <c r="BG49" i="10"/>
  <c r="BF48" i="10"/>
  <c r="BB47" i="10"/>
  <c r="BB46" i="10"/>
  <c r="BB45" i="10"/>
  <c r="BB44" i="10"/>
  <c r="BB43" i="10"/>
  <c r="BB42" i="10"/>
  <c r="BB41" i="10"/>
  <c r="BB40" i="10"/>
  <c r="BB39" i="10"/>
  <c r="BB38" i="10"/>
  <c r="BB37" i="10"/>
  <c r="BB36" i="10"/>
  <c r="BH26" i="10"/>
  <c r="AN237" i="11"/>
  <c r="AL237" i="11"/>
  <c r="E177" i="11"/>
  <c r="T104" i="11"/>
  <c r="U104" i="11" s="1"/>
  <c r="AC103" i="11"/>
  <c r="T103" i="11"/>
  <c r="U103" i="11" s="1"/>
  <c r="P99" i="11"/>
  <c r="P90" i="11"/>
  <c r="Y8" i="11"/>
  <c r="AM7" i="11"/>
  <c r="AM6" i="11"/>
  <c r="AN1" i="11"/>
  <c r="AM1" i="11"/>
  <c r="A1" i="11"/>
  <c r="AN3" i="11" s="1"/>
  <c r="Q99" i="11"/>
  <c r="N16" i="14" l="1"/>
  <c r="S20" i="14"/>
  <c r="N22" i="14"/>
  <c r="N21" i="14"/>
  <c r="P21" i="14" s="1"/>
  <c r="N20" i="14"/>
  <c r="AA3" i="14"/>
  <c r="BP3" i="14"/>
  <c r="D135" i="14"/>
  <c r="D129" i="14"/>
  <c r="D133" i="14"/>
  <c r="D127" i="14"/>
  <c r="D134" i="14"/>
  <c r="D128" i="14"/>
  <c r="D132" i="14"/>
  <c r="D131" i="14"/>
  <c r="D126" i="14"/>
  <c r="D136" i="14"/>
  <c r="D130" i="14"/>
  <c r="E135" i="14"/>
  <c r="E129" i="14"/>
  <c r="E134" i="14"/>
  <c r="E127" i="14"/>
  <c r="E132" i="14"/>
  <c r="E128" i="14"/>
  <c r="E133" i="14"/>
  <c r="E126" i="14"/>
  <c r="E131" i="14"/>
  <c r="E136" i="14"/>
  <c r="E130" i="14"/>
  <c r="E191" i="14"/>
  <c r="E196" i="14"/>
  <c r="E189" i="14"/>
  <c r="E194" i="14"/>
  <c r="E190" i="14"/>
  <c r="E195" i="14"/>
  <c r="E188" i="14"/>
  <c r="E193" i="14"/>
  <c r="E198" i="14"/>
  <c r="E192" i="14"/>
  <c r="E197" i="14"/>
  <c r="D314" i="14"/>
  <c r="D319" i="14"/>
  <c r="D312" i="14"/>
  <c r="D313" i="14"/>
  <c r="D318" i="14"/>
  <c r="D322" i="14"/>
  <c r="D316" i="14"/>
  <c r="D321" i="14"/>
  <c r="D317" i="14"/>
  <c r="D315" i="14"/>
  <c r="D320" i="14"/>
  <c r="C110" i="14"/>
  <c r="C125" i="14"/>
  <c r="I7" i="14"/>
  <c r="U342" i="32"/>
  <c r="U341" i="32"/>
  <c r="U340" i="32"/>
  <c r="U327" i="32"/>
  <c r="U339" i="32"/>
  <c r="U335" i="32"/>
  <c r="U338" i="32"/>
  <c r="U334" i="32"/>
  <c r="U343" i="32"/>
  <c r="BQ4" i="32" s="1"/>
  <c r="U331" i="32"/>
  <c r="U337" i="32"/>
  <c r="U336" i="32"/>
  <c r="U330" i="32"/>
  <c r="U328" i="32"/>
  <c r="BQ3" i="32" s="1"/>
  <c r="U333" i="32"/>
  <c r="U332" i="32"/>
  <c r="U329" i="32"/>
  <c r="V340" i="32"/>
  <c r="V327" i="32"/>
  <c r="V343" i="32"/>
  <c r="V341" i="32"/>
  <c r="V336" i="32"/>
  <c r="V342" i="32"/>
  <c r="V329" i="32"/>
  <c r="V330" i="32"/>
  <c r="V333" i="32"/>
  <c r="V334" i="32"/>
  <c r="V331" i="32"/>
  <c r="V332" i="32"/>
  <c r="V338" i="32"/>
  <c r="V328" i="32"/>
  <c r="V337" i="32"/>
  <c r="V335" i="32"/>
  <c r="V339" i="32"/>
  <c r="AG79" i="14"/>
  <c r="AI78" i="14" s="1"/>
  <c r="AN143" i="14"/>
  <c r="AK143" i="14"/>
  <c r="AH143" i="14" s="1" a="1"/>
  <c r="AH143" i="14" s="1"/>
  <c r="AN104" i="14"/>
  <c r="AK104" i="14"/>
  <c r="AH104" i="14" s="1" a="1"/>
  <c r="AH104" i="14" s="1"/>
  <c r="AH105" i="14" s="1" a="1"/>
  <c r="AH105" i="14" s="1"/>
  <c r="AN117" i="14"/>
  <c r="AK117" i="14"/>
  <c r="AH117" i="14" s="1" a="1"/>
  <c r="AH117" i="14" s="1"/>
  <c r="E59" i="14"/>
  <c r="D153" i="14"/>
  <c r="E45" i="14"/>
  <c r="AN143" i="3"/>
  <c r="AK143" i="3"/>
  <c r="AH143" i="3" s="1" a="1"/>
  <c r="AH143" i="3" s="1"/>
  <c r="AN104" i="3"/>
  <c r="AK104" i="3"/>
  <c r="AH104" i="3" s="1" a="1"/>
  <c r="AH104" i="3" s="1"/>
  <c r="AN117" i="3"/>
  <c r="AK117" i="3"/>
  <c r="AH117" i="3" s="1" a="1"/>
  <c r="AH117" i="3" s="1"/>
  <c r="AN104" i="7"/>
  <c r="AK104" i="7"/>
  <c r="AH104" i="7" s="1" a="1"/>
  <c r="AH104" i="7" s="1"/>
  <c r="AN143" i="7"/>
  <c r="AK143" i="7"/>
  <c r="AH143" i="7" s="1" a="1"/>
  <c r="AH143" i="7" s="1"/>
  <c r="AN117" i="7"/>
  <c r="AK117" i="7"/>
  <c r="AH117" i="7" s="1" a="1"/>
  <c r="AH117" i="7" s="1"/>
  <c r="AH105" i="7" a="1"/>
  <c r="AH105" i="7" s="1"/>
  <c r="AN104" i="10"/>
  <c r="AK104" i="10"/>
  <c r="AH104" i="10" s="1" a="1"/>
  <c r="AH104" i="10" s="1"/>
  <c r="AH105" i="10" s="1" a="1"/>
  <c r="AH105" i="10" s="1"/>
  <c r="AN143" i="10"/>
  <c r="AK143" i="10"/>
  <c r="AH143" i="10" s="1" a="1"/>
  <c r="AH143" i="10" s="1"/>
  <c r="AN130" i="10"/>
  <c r="AK130" i="10"/>
  <c r="AH130" i="10" s="1" a="1"/>
  <c r="AH130" i="10" s="1"/>
  <c r="BF208" i="3"/>
  <c r="J110" i="14"/>
  <c r="E23" i="14"/>
  <c r="E20" i="14"/>
  <c r="E24" i="14"/>
  <c r="E183" i="14"/>
  <c r="E26" i="14"/>
  <c r="E21" i="14"/>
  <c r="E27" i="14"/>
  <c r="E28" i="14"/>
  <c r="C361" i="14"/>
  <c r="C373" i="14" s="1"/>
  <c r="E169" i="14"/>
  <c r="D213" i="14"/>
  <c r="C112" i="14"/>
  <c r="E58" i="14"/>
  <c r="C79" i="14"/>
  <c r="D200" i="14"/>
  <c r="E89" i="14"/>
  <c r="D183" i="14"/>
  <c r="C330" i="14"/>
  <c r="C327" i="14" s="1"/>
  <c r="C81" i="14"/>
  <c r="E62" i="14"/>
  <c r="D214" i="14"/>
  <c r="D368" i="14"/>
  <c r="J13" i="14"/>
  <c r="E63" i="14"/>
  <c r="BF208" i="14"/>
  <c r="C121" i="14"/>
  <c r="D369" i="14"/>
  <c r="BF208" i="10"/>
  <c r="BF208" i="7"/>
  <c r="BF209" i="3"/>
  <c r="BH210" i="3"/>
  <c r="BF210" i="3" s="1"/>
  <c r="BF209" i="14"/>
  <c r="BH210" i="14"/>
  <c r="BF210" i="14" s="1"/>
  <c r="BF209" i="7"/>
  <c r="BH210" i="7"/>
  <c r="BF210" i="7" s="1"/>
  <c r="D86" i="14"/>
  <c r="D122" i="14"/>
  <c r="E122" i="14"/>
  <c r="D118" i="14"/>
  <c r="E10" i="14"/>
  <c r="D93" i="14"/>
  <c r="D148" i="14"/>
  <c r="C88" i="14"/>
  <c r="E93" i="14"/>
  <c r="D372" i="14"/>
  <c r="D121" i="14"/>
  <c r="D210" i="14"/>
  <c r="C76" i="14"/>
  <c r="D88" i="14"/>
  <c r="D119" i="14"/>
  <c r="D373" i="14"/>
  <c r="D90" i="14"/>
  <c r="D117" i="14"/>
  <c r="D123" i="14"/>
  <c r="C51" i="14"/>
  <c r="D76" i="14"/>
  <c r="D212" i="14"/>
  <c r="D277" i="14"/>
  <c r="D366" i="14"/>
  <c r="D280" i="14"/>
  <c r="E117" i="14"/>
  <c r="C93" i="14"/>
  <c r="D156" i="14"/>
  <c r="C77" i="14"/>
  <c r="D107" i="14"/>
  <c r="C87" i="14"/>
  <c r="C78" i="14"/>
  <c r="C89" i="14"/>
  <c r="C263" i="14"/>
  <c r="C14" i="14"/>
  <c r="C19" i="14"/>
  <c r="C27" i="14"/>
  <c r="C23" i="14"/>
  <c r="C12" i="14"/>
  <c r="C20" i="14"/>
  <c r="C24" i="14"/>
  <c r="C18" i="14"/>
  <c r="C17" i="14"/>
  <c r="C15" i="14"/>
  <c r="C11" i="14"/>
  <c r="C10" i="14"/>
  <c r="C26" i="14"/>
  <c r="D339" i="14"/>
  <c r="D337" i="14"/>
  <c r="D340" i="14"/>
  <c r="E340" i="14"/>
  <c r="E372" i="14"/>
  <c r="D21" i="14"/>
  <c r="D341" i="14"/>
  <c r="D61" i="14"/>
  <c r="E335" i="14"/>
  <c r="E341" i="14"/>
  <c r="E367" i="14"/>
  <c r="E280" i="14"/>
  <c r="E274" i="14"/>
  <c r="D28" i="14"/>
  <c r="D27" i="14"/>
  <c r="D23" i="14"/>
  <c r="D20" i="14"/>
  <c r="E275" i="14"/>
  <c r="D10" i="14"/>
  <c r="E86" i="14"/>
  <c r="E262" i="14"/>
  <c r="E123" i="14"/>
  <c r="E107" i="14"/>
  <c r="D26" i="14"/>
  <c r="E60" i="14"/>
  <c r="E61" i="14"/>
  <c r="E56" i="14"/>
  <c r="C119" i="14"/>
  <c r="C123" i="14"/>
  <c r="C107" i="14"/>
  <c r="E231" i="14"/>
  <c r="J265" i="14"/>
  <c r="C115" i="14"/>
  <c r="D22" i="14"/>
  <c r="E55" i="14"/>
  <c r="C122" i="14"/>
  <c r="E336" i="14"/>
  <c r="J234" i="14"/>
  <c r="C237" i="14"/>
  <c r="C249" i="14" s="1"/>
  <c r="D304" i="14"/>
  <c r="D293" i="14"/>
  <c r="D305" i="14"/>
  <c r="E88" i="14"/>
  <c r="E293" i="14"/>
  <c r="E307" i="14"/>
  <c r="E370" i="14"/>
  <c r="E366" i="14"/>
  <c r="E355" i="14"/>
  <c r="E371" i="14"/>
  <c r="E369" i="14"/>
  <c r="E368" i="14"/>
  <c r="D150" i="14"/>
  <c r="C299" i="14"/>
  <c r="C301" i="14" s="1"/>
  <c r="J296" i="14"/>
  <c r="D154" i="14"/>
  <c r="D180" i="14"/>
  <c r="D184" i="14"/>
  <c r="D182" i="14"/>
  <c r="E303" i="14"/>
  <c r="D24" i="14"/>
  <c r="E180" i="14"/>
  <c r="E184" i="14"/>
  <c r="E179" i="14"/>
  <c r="E182" i="14"/>
  <c r="E185" i="14"/>
  <c r="J79" i="14"/>
  <c r="D274" i="14"/>
  <c r="D355" i="14"/>
  <c r="D367" i="14"/>
  <c r="C80" i="14"/>
  <c r="C94" i="14"/>
  <c r="C90" i="14"/>
  <c r="C86" i="14"/>
  <c r="C85" i="14"/>
  <c r="D217" i="14"/>
  <c r="D365" i="14"/>
  <c r="D215" i="14"/>
  <c r="E153" i="14"/>
  <c r="E218" i="14"/>
  <c r="E211" i="14"/>
  <c r="E214" i="14"/>
  <c r="E210" i="14"/>
  <c r="E200" i="14"/>
  <c r="E217" i="14"/>
  <c r="E213" i="14"/>
  <c r="E212" i="14"/>
  <c r="E215" i="14"/>
  <c r="E242" i="14"/>
  <c r="E248" i="14"/>
  <c r="C175" i="14"/>
  <c r="J172" i="14"/>
  <c r="J203" i="14"/>
  <c r="C206" i="14"/>
  <c r="E249" i="14"/>
  <c r="D57" i="14"/>
  <c r="D63" i="14"/>
  <c r="D56" i="14"/>
  <c r="D59" i="14"/>
  <c r="D45" i="14"/>
  <c r="D58" i="14"/>
  <c r="D60" i="14"/>
  <c r="D55" i="14"/>
  <c r="E149" i="14"/>
  <c r="D92" i="14"/>
  <c r="D91" i="14"/>
  <c r="D87" i="14"/>
  <c r="E243" i="14"/>
  <c r="D273" i="14"/>
  <c r="C278" i="14"/>
  <c r="E92" i="14"/>
  <c r="E91" i="14"/>
  <c r="E87" i="14"/>
  <c r="E90" i="14"/>
  <c r="E76" i="14"/>
  <c r="D94" i="14"/>
  <c r="E154" i="14"/>
  <c r="E273" i="14"/>
  <c r="D278" i="14"/>
  <c r="D310" i="14"/>
  <c r="D309" i="14"/>
  <c r="D308" i="14"/>
  <c r="D303" i="14"/>
  <c r="D306" i="14"/>
  <c r="D89" i="14"/>
  <c r="E94" i="14"/>
  <c r="D307" i="14"/>
  <c r="D249" i="14"/>
  <c r="D242" i="14"/>
  <c r="D245" i="14"/>
  <c r="D241" i="14"/>
  <c r="D231" i="14"/>
  <c r="D248" i="14"/>
  <c r="D244" i="14"/>
  <c r="D243" i="14"/>
  <c r="D246" i="14"/>
  <c r="E148" i="14"/>
  <c r="E138" i="14"/>
  <c r="E152" i="14"/>
  <c r="E155" i="14"/>
  <c r="E151" i="14"/>
  <c r="E156" i="14"/>
  <c r="E150" i="14"/>
  <c r="E245" i="14"/>
  <c r="E244" i="14"/>
  <c r="E246" i="14"/>
  <c r="E241" i="14"/>
  <c r="C144" i="14"/>
  <c r="J141" i="14"/>
  <c r="D247" i="14"/>
  <c r="C280" i="14"/>
  <c r="C273" i="14"/>
  <c r="C265" i="14"/>
  <c r="C276" i="14"/>
  <c r="C264" i="14"/>
  <c r="C272" i="14"/>
  <c r="C262" i="14"/>
  <c r="C275" i="14"/>
  <c r="C269" i="14"/>
  <c r="C279" i="14"/>
  <c r="C274" i="14"/>
  <c r="C267" i="14"/>
  <c r="C266" i="14"/>
  <c r="C277" i="14"/>
  <c r="C271" i="14"/>
  <c r="C270" i="14"/>
  <c r="E247" i="14"/>
  <c r="D276" i="14"/>
  <c r="D275" i="14"/>
  <c r="D279" i="14"/>
  <c r="D272" i="14"/>
  <c r="D62" i="14"/>
  <c r="E279" i="14"/>
  <c r="E278" i="14"/>
  <c r="E277" i="14"/>
  <c r="E272" i="14"/>
  <c r="E276" i="14"/>
  <c r="C111" i="14"/>
  <c r="C118" i="14"/>
  <c r="C109" i="14"/>
  <c r="C108" i="14"/>
  <c r="C124" i="14"/>
  <c r="C117" i="14"/>
  <c r="C116" i="14"/>
  <c r="E310" i="14"/>
  <c r="E309" i="14"/>
  <c r="E308" i="14"/>
  <c r="E304" i="14"/>
  <c r="E311" i="14"/>
  <c r="C120" i="14"/>
  <c r="E119" i="14"/>
  <c r="E118" i="14"/>
  <c r="E121" i="14"/>
  <c r="E120" i="14"/>
  <c r="D120" i="14"/>
  <c r="D124" i="14"/>
  <c r="E306" i="14"/>
  <c r="D334" i="14"/>
  <c r="D324" i="14"/>
  <c r="D336" i="14"/>
  <c r="D335" i="14"/>
  <c r="D342" i="14"/>
  <c r="D338" i="14"/>
  <c r="E124" i="14"/>
  <c r="E334" i="14"/>
  <c r="E324" i="14"/>
  <c r="E337" i="14"/>
  <c r="E339" i="14"/>
  <c r="E342" i="14"/>
  <c r="E338" i="14"/>
  <c r="C114" i="14"/>
  <c r="D155" i="14"/>
  <c r="D149" i="14"/>
  <c r="D152" i="14"/>
  <c r="D138" i="14"/>
  <c r="D151" i="14"/>
  <c r="D186" i="14"/>
  <c r="D185" i="14"/>
  <c r="D181" i="14"/>
  <c r="E186" i="14"/>
  <c r="E181" i="14"/>
  <c r="D218" i="14"/>
  <c r="D211" i="14"/>
  <c r="C92" i="14"/>
  <c r="C84" i="14"/>
  <c r="C91" i="14"/>
  <c r="E365" i="14"/>
  <c r="E373" i="14"/>
  <c r="C83" i="14"/>
  <c r="D179" i="14"/>
  <c r="D187" i="14"/>
  <c r="D370" i="14"/>
  <c r="D371" i="14"/>
  <c r="Z23" i="14"/>
  <c r="C13" i="14"/>
  <c r="C21" i="14"/>
  <c r="C28" i="14"/>
  <c r="C25" i="14"/>
  <c r="C22" i="14"/>
  <c r="D25" i="14"/>
  <c r="E25" i="14"/>
  <c r="E22" i="14"/>
  <c r="P24" i="14"/>
  <c r="Z25" i="14"/>
  <c r="P26" i="14"/>
  <c r="P23" i="14"/>
  <c r="P22" i="14"/>
  <c r="P25" i="14"/>
  <c r="Z26" i="14"/>
  <c r="P16" i="14"/>
  <c r="N27" i="14"/>
  <c r="P20" i="14"/>
  <c r="AA16" i="14"/>
  <c r="Z24" i="14"/>
  <c r="BF209" i="10"/>
  <c r="BH210" i="10"/>
  <c r="BF210" i="10" s="1"/>
  <c r="AM5" i="11"/>
  <c r="AM4" i="11"/>
  <c r="AM3" i="11"/>
  <c r="AH118" i="7" l="1" a="1"/>
  <c r="AH118" i="7" s="1"/>
  <c r="AH118" i="14" a="1"/>
  <c r="AH118" i="14" s="1"/>
  <c r="AH131" i="14" s="1" a="1"/>
  <c r="AH131" i="14" s="1"/>
  <c r="AI136" i="14" s="1" a="1"/>
  <c r="AI136" i="14" s="1"/>
  <c r="AG136" i="14" s="1"/>
  <c r="AJ136" i="14" s="1"/>
  <c r="O24" i="14"/>
  <c r="U24" i="14" s="1"/>
  <c r="X24" i="14"/>
  <c r="E375" i="14"/>
  <c r="E380" i="14"/>
  <c r="E378" i="14"/>
  <c r="E374" i="14"/>
  <c r="E379" i="14"/>
  <c r="E384" i="14"/>
  <c r="E383" i="14"/>
  <c r="E377" i="14"/>
  <c r="E382" i="14"/>
  <c r="E376" i="14"/>
  <c r="E381" i="14"/>
  <c r="D104" i="14"/>
  <c r="D102" i="14"/>
  <c r="D98" i="14"/>
  <c r="D103" i="14"/>
  <c r="D97" i="14"/>
  <c r="D96" i="14"/>
  <c r="D101" i="14"/>
  <c r="D95" i="14"/>
  <c r="D100" i="14"/>
  <c r="D105" i="14"/>
  <c r="D99" i="14"/>
  <c r="E353" i="14"/>
  <c r="E344" i="14"/>
  <c r="E349" i="14"/>
  <c r="E348" i="14"/>
  <c r="E343" i="14"/>
  <c r="E347" i="14"/>
  <c r="E352" i="14"/>
  <c r="E346" i="14"/>
  <c r="E351" i="14"/>
  <c r="E345" i="14"/>
  <c r="E350" i="14"/>
  <c r="D375" i="14"/>
  <c r="D384" i="14"/>
  <c r="D380" i="14"/>
  <c r="D379" i="14"/>
  <c r="D374" i="14"/>
  <c r="D378" i="14"/>
  <c r="D383" i="14"/>
  <c r="D377" i="14"/>
  <c r="D382" i="14"/>
  <c r="D376" i="14"/>
  <c r="D381" i="14"/>
  <c r="E34" i="14"/>
  <c r="E39" i="14"/>
  <c r="E32" i="14"/>
  <c r="E33" i="14"/>
  <c r="E38" i="14"/>
  <c r="E31" i="14"/>
  <c r="E36" i="14"/>
  <c r="E37" i="14"/>
  <c r="E30" i="14"/>
  <c r="E35" i="14"/>
  <c r="E40" i="14"/>
  <c r="E29" i="14"/>
  <c r="D68" i="14"/>
  <c r="D71" i="14"/>
  <c r="D73" i="14"/>
  <c r="D66" i="14"/>
  <c r="D67" i="14"/>
  <c r="D72" i="14"/>
  <c r="D65" i="14"/>
  <c r="D70" i="14"/>
  <c r="D64" i="14"/>
  <c r="D69" i="14"/>
  <c r="D74" i="14"/>
  <c r="E227" i="14"/>
  <c r="E225" i="14"/>
  <c r="E221" i="14"/>
  <c r="E220" i="14"/>
  <c r="E226" i="14"/>
  <c r="E219" i="14"/>
  <c r="E224" i="14"/>
  <c r="E229" i="14"/>
  <c r="E223" i="14"/>
  <c r="E228" i="14"/>
  <c r="E222" i="14"/>
  <c r="D222" i="14"/>
  <c r="D227" i="14"/>
  <c r="D220" i="14"/>
  <c r="D225" i="14"/>
  <c r="D221" i="14"/>
  <c r="D226" i="14"/>
  <c r="D219" i="14"/>
  <c r="D224" i="14"/>
  <c r="D229" i="14"/>
  <c r="D223" i="14"/>
  <c r="D228" i="14"/>
  <c r="E164" i="14"/>
  <c r="E160" i="14"/>
  <c r="E165" i="14"/>
  <c r="E158" i="14"/>
  <c r="E159" i="14"/>
  <c r="E163" i="14"/>
  <c r="E162" i="14"/>
  <c r="E157" i="14"/>
  <c r="E167" i="14"/>
  <c r="E161" i="14"/>
  <c r="E166" i="14"/>
  <c r="E98" i="14"/>
  <c r="E102" i="14"/>
  <c r="E103" i="14"/>
  <c r="E96" i="14"/>
  <c r="E97" i="14"/>
  <c r="E101" i="14"/>
  <c r="E100" i="14"/>
  <c r="E95" i="14"/>
  <c r="E105" i="14"/>
  <c r="E99" i="14"/>
  <c r="E104" i="14"/>
  <c r="E252" i="14"/>
  <c r="E256" i="14"/>
  <c r="E250" i="14"/>
  <c r="E257" i="14"/>
  <c r="E251" i="14"/>
  <c r="E255" i="14"/>
  <c r="E254" i="14"/>
  <c r="E260" i="14"/>
  <c r="E259" i="14"/>
  <c r="E253" i="14"/>
  <c r="E258" i="14"/>
  <c r="D29" i="14"/>
  <c r="D38" i="14"/>
  <c r="D34" i="14"/>
  <c r="D39" i="14"/>
  <c r="D33" i="14"/>
  <c r="D37" i="14"/>
  <c r="D31" i="14"/>
  <c r="D36" i="14"/>
  <c r="D32" i="14"/>
  <c r="D30" i="14"/>
  <c r="D35" i="14"/>
  <c r="D40" i="14"/>
  <c r="R22" i="14"/>
  <c r="R20" i="14"/>
  <c r="C40" i="14"/>
  <c r="C29" i="14"/>
  <c r="C33" i="14"/>
  <c r="C38" i="14"/>
  <c r="C34" i="14"/>
  <c r="C39" i="14"/>
  <c r="C32" i="14"/>
  <c r="C37" i="14"/>
  <c r="C31" i="14"/>
  <c r="C36" i="14"/>
  <c r="C30" i="14"/>
  <c r="C35" i="14"/>
  <c r="E319" i="14"/>
  <c r="E313" i="14"/>
  <c r="E318" i="14"/>
  <c r="E317" i="14"/>
  <c r="E316" i="14"/>
  <c r="E321" i="14"/>
  <c r="E322" i="14"/>
  <c r="E315" i="14"/>
  <c r="E320" i="14"/>
  <c r="E312" i="14"/>
  <c r="E314" i="14"/>
  <c r="D166" i="14"/>
  <c r="D164" i="14"/>
  <c r="D160" i="14"/>
  <c r="D159" i="14"/>
  <c r="D165" i="14"/>
  <c r="D158" i="14"/>
  <c r="D163" i="14"/>
  <c r="D157" i="14"/>
  <c r="D162" i="14"/>
  <c r="D167" i="14"/>
  <c r="D161" i="14"/>
  <c r="E283" i="14"/>
  <c r="E288" i="14"/>
  <c r="E281" i="14"/>
  <c r="E282" i="14"/>
  <c r="E287" i="14"/>
  <c r="E291" i="14"/>
  <c r="E290" i="14"/>
  <c r="E286" i="14"/>
  <c r="E285" i="14"/>
  <c r="E284" i="14"/>
  <c r="E289" i="14"/>
  <c r="O26" i="14"/>
  <c r="U26" i="14" s="1"/>
  <c r="X26" i="14"/>
  <c r="E73" i="14"/>
  <c r="E71" i="14"/>
  <c r="E67" i="14"/>
  <c r="E66" i="14"/>
  <c r="E72" i="14"/>
  <c r="E65" i="14"/>
  <c r="E64" i="14"/>
  <c r="E70" i="14"/>
  <c r="E69" i="14"/>
  <c r="E74" i="14"/>
  <c r="E68" i="14"/>
  <c r="D258" i="14"/>
  <c r="D256" i="14"/>
  <c r="D252" i="14"/>
  <c r="D251" i="14"/>
  <c r="D257" i="14"/>
  <c r="D250" i="14"/>
  <c r="D255" i="14"/>
  <c r="D260" i="14"/>
  <c r="D254" i="14"/>
  <c r="D259" i="14"/>
  <c r="D253" i="14"/>
  <c r="D283" i="14"/>
  <c r="D288" i="14"/>
  <c r="D282" i="14"/>
  <c r="D286" i="14"/>
  <c r="D291" i="14"/>
  <c r="D281" i="14"/>
  <c r="D285" i="14"/>
  <c r="D290" i="14"/>
  <c r="D284" i="14"/>
  <c r="D287" i="14"/>
  <c r="D289" i="14"/>
  <c r="D350" i="14"/>
  <c r="D343" i="14"/>
  <c r="D353" i="14"/>
  <c r="D344" i="14"/>
  <c r="D349" i="14"/>
  <c r="D348" i="14"/>
  <c r="D347" i="14"/>
  <c r="D352" i="14"/>
  <c r="D346" i="14"/>
  <c r="D351" i="14"/>
  <c r="D345" i="14"/>
  <c r="W25" i="14"/>
  <c r="X25" i="14"/>
  <c r="C135" i="14"/>
  <c r="C133" i="14"/>
  <c r="C129" i="14"/>
  <c r="C128" i="14"/>
  <c r="C127" i="14"/>
  <c r="C132" i="14"/>
  <c r="C126" i="14"/>
  <c r="C131" i="14"/>
  <c r="C136" i="14"/>
  <c r="C130" i="14"/>
  <c r="C134" i="14"/>
  <c r="O23" i="14"/>
  <c r="U23" i="14" s="1"/>
  <c r="X23" i="14"/>
  <c r="D189" i="14"/>
  <c r="D191" i="14"/>
  <c r="D196" i="14"/>
  <c r="D195" i="14"/>
  <c r="D190" i="14"/>
  <c r="D194" i="14"/>
  <c r="D193" i="14"/>
  <c r="D188" i="14"/>
  <c r="D198" i="14"/>
  <c r="D192" i="14"/>
  <c r="D197" i="14"/>
  <c r="C289" i="14"/>
  <c r="C287" i="14"/>
  <c r="C283" i="14"/>
  <c r="C288" i="14"/>
  <c r="C281" i="14"/>
  <c r="C286" i="14"/>
  <c r="C291" i="14"/>
  <c r="C285" i="14"/>
  <c r="C290" i="14"/>
  <c r="C284" i="14"/>
  <c r="C282" i="14"/>
  <c r="C99" i="14"/>
  <c r="C104" i="14"/>
  <c r="C97" i="14"/>
  <c r="C102" i="14"/>
  <c r="C98" i="14"/>
  <c r="C103" i="14"/>
  <c r="C96" i="14"/>
  <c r="C101" i="14"/>
  <c r="C95" i="14"/>
  <c r="C100" i="14"/>
  <c r="C105" i="14"/>
  <c r="C253" i="14"/>
  <c r="C258" i="14"/>
  <c r="C251" i="14"/>
  <c r="C256" i="14"/>
  <c r="C252" i="14"/>
  <c r="C257" i="14"/>
  <c r="C250" i="14"/>
  <c r="C255" i="14"/>
  <c r="C260" i="14"/>
  <c r="C254" i="14"/>
  <c r="C259" i="14"/>
  <c r="C381" i="14"/>
  <c r="C374" i="14"/>
  <c r="C384" i="14"/>
  <c r="C375" i="14"/>
  <c r="C379" i="14"/>
  <c r="C380" i="14"/>
  <c r="C378" i="14"/>
  <c r="C383" i="14"/>
  <c r="C377" i="14"/>
  <c r="C382" i="14"/>
  <c r="C376" i="14"/>
  <c r="O21" i="14"/>
  <c r="U21" i="14" s="1"/>
  <c r="BQ5" i="32"/>
  <c r="AI139" i="14" a="1"/>
  <c r="AI139" i="14" s="1"/>
  <c r="AG139" i="14" s="1"/>
  <c r="AJ139" i="14" s="1"/>
  <c r="AI99" i="14" a="1"/>
  <c r="AI99" i="14" s="1"/>
  <c r="AG99" i="14" s="1"/>
  <c r="AJ99" i="14" s="1"/>
  <c r="AI114" i="14" a="1"/>
  <c r="AI114" i="14" s="1"/>
  <c r="AG114" i="14" s="1"/>
  <c r="AJ114" i="14" s="1"/>
  <c r="AI131" i="14" a="1"/>
  <c r="AI131" i="14" s="1"/>
  <c r="AG131" i="14" s="1"/>
  <c r="AJ131" i="14" s="1"/>
  <c r="AI109" i="14" a="1"/>
  <c r="AI109" i="14" s="1"/>
  <c r="AG109" i="14" s="1"/>
  <c r="AJ109" i="14" s="1"/>
  <c r="AI108" i="14" a="1"/>
  <c r="AI108" i="14" s="1"/>
  <c r="AG108" i="14" s="1"/>
  <c r="AJ108" i="14" s="1"/>
  <c r="AI140" i="14" a="1"/>
  <c r="AI140" i="14" s="1"/>
  <c r="AG140" i="14" s="1"/>
  <c r="AJ140" i="14" s="1"/>
  <c r="AI130" i="14" a="1"/>
  <c r="AI130" i="14" s="1"/>
  <c r="AG130" i="14" s="1"/>
  <c r="AJ130" i="14" s="1"/>
  <c r="AI129" i="14" a="1"/>
  <c r="AI129" i="14" s="1"/>
  <c r="AG129" i="14" s="1"/>
  <c r="AJ129" i="14" s="1"/>
  <c r="AI120" i="14" a="1"/>
  <c r="AI120" i="14" s="1"/>
  <c r="AG120" i="14" s="1"/>
  <c r="AJ120" i="14" s="1"/>
  <c r="AI116" i="14" a="1"/>
  <c r="AI116" i="14" s="1"/>
  <c r="AG116" i="14" s="1"/>
  <c r="AJ116" i="14" s="1"/>
  <c r="AI133" i="14" a="1"/>
  <c r="AI133" i="14" s="1"/>
  <c r="AG133" i="14" s="1"/>
  <c r="AJ133" i="14" s="1"/>
  <c r="AI121" i="14" a="1"/>
  <c r="AI121" i="14" s="1"/>
  <c r="AG121" i="14" s="1"/>
  <c r="AJ121" i="14" s="1"/>
  <c r="AI126" i="14" a="1"/>
  <c r="AI126" i="14" s="1"/>
  <c r="AG126" i="14" s="1"/>
  <c r="AJ126" i="14" s="1"/>
  <c r="AI118" i="14" a="1"/>
  <c r="AI118" i="14" s="1"/>
  <c r="AG118" i="14" s="1"/>
  <c r="AJ118" i="14" s="1"/>
  <c r="AI100" i="14" a="1"/>
  <c r="AI100" i="14" s="1"/>
  <c r="AG100" i="14" s="1"/>
  <c r="AJ100" i="14" s="1"/>
  <c r="AI111" i="14" a="1"/>
  <c r="AI111" i="14" s="1"/>
  <c r="AG111" i="14" s="1"/>
  <c r="AJ111" i="14" s="1"/>
  <c r="AI137" i="14" a="1"/>
  <c r="AI137" i="14" s="1"/>
  <c r="AG137" i="14" s="1"/>
  <c r="AJ137" i="14" s="1"/>
  <c r="AI128" i="14" a="1"/>
  <c r="AI128" i="14" s="1"/>
  <c r="AG128" i="14" s="1"/>
  <c r="AJ128" i="14" s="1"/>
  <c r="AI110" i="14" a="1"/>
  <c r="AI110" i="14" s="1"/>
  <c r="AG110" i="14" s="1"/>
  <c r="AJ110" i="14" s="1"/>
  <c r="AI102" i="14" a="1"/>
  <c r="AI102" i="14" s="1"/>
  <c r="AG102" i="14" s="1"/>
  <c r="AJ102" i="14" s="1"/>
  <c r="AI123" i="14" a="1"/>
  <c r="AI123" i="14" s="1"/>
  <c r="AG123" i="14" s="1"/>
  <c r="AJ123" i="14" s="1"/>
  <c r="AI125" i="14" a="1"/>
  <c r="AI125" i="14" s="1"/>
  <c r="AG125" i="14" s="1"/>
  <c r="AJ125" i="14" s="1"/>
  <c r="AI134" i="14" a="1"/>
  <c r="AI134" i="14" s="1"/>
  <c r="AG134" i="14" s="1"/>
  <c r="AJ134" i="14" s="1"/>
  <c r="AI132" i="14" a="1"/>
  <c r="AI132" i="14" s="1"/>
  <c r="AG132" i="14" s="1"/>
  <c r="AJ132" i="14" s="1"/>
  <c r="AI124" i="14" a="1"/>
  <c r="AI124" i="14" s="1"/>
  <c r="AG124" i="14" s="1"/>
  <c r="AJ124" i="14" s="1"/>
  <c r="AI119" i="14" a="1"/>
  <c r="AI119" i="14" s="1"/>
  <c r="AG119" i="14" s="1"/>
  <c r="AJ119" i="14" s="1"/>
  <c r="AI104" i="14" a="1"/>
  <c r="AI104" i="14" s="1"/>
  <c r="AG104" i="14" s="1"/>
  <c r="AJ104" i="14" s="1"/>
  <c r="AI135" i="14" a="1"/>
  <c r="AI135" i="14" s="1"/>
  <c r="AG135" i="14" s="1"/>
  <c r="AJ135" i="14" s="1"/>
  <c r="AI115" i="14" a="1"/>
  <c r="AI115" i="14" s="1"/>
  <c r="AG115" i="14" s="1"/>
  <c r="AJ115" i="14" s="1"/>
  <c r="AI113" i="14" a="1"/>
  <c r="AI113" i="14" s="1"/>
  <c r="AG113" i="14" s="1"/>
  <c r="AJ113" i="14" s="1"/>
  <c r="AI127" i="14" a="1"/>
  <c r="AI127" i="14" s="1"/>
  <c r="AG127" i="14" s="1"/>
  <c r="AJ127" i="14" s="1"/>
  <c r="AI117" i="14" a="1"/>
  <c r="AI117" i="14" s="1"/>
  <c r="AG117" i="14" s="1"/>
  <c r="AJ117" i="14" s="1"/>
  <c r="AI143" i="14" a="1"/>
  <c r="AI143" i="14" s="1"/>
  <c r="AG143" i="14" s="1"/>
  <c r="AI112" i="14" a="1"/>
  <c r="AI112" i="14" s="1"/>
  <c r="AG112" i="14" s="1"/>
  <c r="AJ112" i="14" s="1"/>
  <c r="AI141" i="14" a="1"/>
  <c r="AI141" i="14" s="1"/>
  <c r="AG141" i="14" s="1"/>
  <c r="AJ141" i="14" s="1"/>
  <c r="AI138" i="14" a="1"/>
  <c r="AI138" i="14" s="1"/>
  <c r="AG138" i="14" s="1"/>
  <c r="AJ138" i="14" s="1"/>
  <c r="AI107" i="14" a="1"/>
  <c r="AI107" i="14" s="1"/>
  <c r="AG107" i="14" s="1"/>
  <c r="AJ107" i="14" s="1"/>
  <c r="AI103" i="14" a="1"/>
  <c r="AI103" i="14" s="1"/>
  <c r="AG103" i="14" s="1"/>
  <c r="AJ103" i="14" s="1"/>
  <c r="AI142" i="14" a="1"/>
  <c r="AI142" i="14" s="1"/>
  <c r="AG142" i="14" s="1"/>
  <c r="AJ142" i="14" s="1"/>
  <c r="AI106" i="14" a="1"/>
  <c r="AI106" i="14" s="1"/>
  <c r="AG106" i="14" s="1"/>
  <c r="AJ106" i="14" s="1"/>
  <c r="AI101" i="14" a="1"/>
  <c r="AI101" i="14" s="1"/>
  <c r="AG101" i="14" s="1"/>
  <c r="AJ101" i="14" s="1"/>
  <c r="AI105" i="14" a="1"/>
  <c r="AI105" i="14" s="1"/>
  <c r="AG105" i="14" s="1"/>
  <c r="AJ105" i="14" s="1"/>
  <c r="AI122" i="14" a="1"/>
  <c r="AI122" i="14" s="1"/>
  <c r="AG122" i="14" s="1"/>
  <c r="AJ122" i="14" s="1"/>
  <c r="AH105" i="3" a="1"/>
  <c r="AH105" i="3" s="1"/>
  <c r="AH118" i="3" s="1" a="1"/>
  <c r="AH118" i="3" s="1"/>
  <c r="AH131" i="7" a="1"/>
  <c r="AH131" i="7" s="1"/>
  <c r="AI134" i="7" s="1" a="1"/>
  <c r="AI134" i="7" s="1"/>
  <c r="AG134" i="7" s="1"/>
  <c r="AJ134" i="7" s="1"/>
  <c r="AI100" i="7" a="1"/>
  <c r="AI100" i="7" s="1"/>
  <c r="AG100" i="7" s="1"/>
  <c r="AJ100" i="7" s="1"/>
  <c r="AI99" i="7" a="1"/>
  <c r="AI99" i="7" s="1"/>
  <c r="AG99" i="7" s="1"/>
  <c r="AJ99" i="7" s="1"/>
  <c r="AH118" i="10" a="1"/>
  <c r="AH118" i="10" s="1"/>
  <c r="AH131" i="10" s="1" a="1"/>
  <c r="AH131" i="10" s="1"/>
  <c r="AI98" i="10" a="1"/>
  <c r="AI98" i="10" s="1"/>
  <c r="AG98" i="10" s="1"/>
  <c r="AI99" i="10" a="1"/>
  <c r="AI99" i="10" s="1"/>
  <c r="AG99" i="10" s="1"/>
  <c r="AJ99" i="10" s="1"/>
  <c r="BH211" i="10"/>
  <c r="BF211" i="10" s="1"/>
  <c r="C359" i="14"/>
  <c r="C358" i="14"/>
  <c r="C364" i="14"/>
  <c r="C368" i="14"/>
  <c r="C369" i="14"/>
  <c r="C324" i="14"/>
  <c r="C339" i="14"/>
  <c r="C335" i="14"/>
  <c r="C366" i="14"/>
  <c r="C362" i="14"/>
  <c r="C370" i="14"/>
  <c r="C356" i="14"/>
  <c r="C363" i="14"/>
  <c r="C372" i="14"/>
  <c r="C355" i="14"/>
  <c r="C371" i="14"/>
  <c r="C360" i="14"/>
  <c r="C333" i="14"/>
  <c r="C367" i="14"/>
  <c r="C365" i="14"/>
  <c r="C357" i="14"/>
  <c r="C246" i="14"/>
  <c r="C235" i="14"/>
  <c r="C334" i="14"/>
  <c r="C239" i="14"/>
  <c r="C307" i="14"/>
  <c r="C331" i="14"/>
  <c r="C247" i="14"/>
  <c r="C60" i="14"/>
  <c r="C294" i="14"/>
  <c r="C329" i="14"/>
  <c r="C241" i="14"/>
  <c r="C326" i="14"/>
  <c r="C341" i="14"/>
  <c r="C332" i="14"/>
  <c r="C325" i="14"/>
  <c r="C328" i="14"/>
  <c r="C338" i="14"/>
  <c r="C340" i="14"/>
  <c r="C336" i="14"/>
  <c r="C342" i="14"/>
  <c r="C337" i="14"/>
  <c r="BH211" i="3"/>
  <c r="BF211" i="3" s="1"/>
  <c r="BH211" i="14"/>
  <c r="BH211" i="7"/>
  <c r="C50" i="14"/>
  <c r="C61" i="14"/>
  <c r="C48" i="14"/>
  <c r="C55" i="14"/>
  <c r="C45" i="14"/>
  <c r="C244" i="14"/>
  <c r="C54" i="14"/>
  <c r="C52" i="14"/>
  <c r="C248" i="14"/>
  <c r="C58" i="14"/>
  <c r="C238" i="14"/>
  <c r="C59" i="14"/>
  <c r="C49" i="14"/>
  <c r="C234" i="14"/>
  <c r="C295" i="14"/>
  <c r="C63" i="14"/>
  <c r="C56" i="14"/>
  <c r="C62" i="14"/>
  <c r="C46" i="14"/>
  <c r="C57" i="14"/>
  <c r="C53" i="14"/>
  <c r="C242" i="14"/>
  <c r="C47" i="14"/>
  <c r="C303" i="14"/>
  <c r="C308" i="14"/>
  <c r="C240" i="14"/>
  <c r="C297" i="14"/>
  <c r="C300" i="14"/>
  <c r="C233" i="14"/>
  <c r="C232" i="14"/>
  <c r="C231" i="14"/>
  <c r="C245" i="14"/>
  <c r="C243" i="14"/>
  <c r="C298" i="14"/>
  <c r="C309" i="14"/>
  <c r="C304" i="14"/>
  <c r="C296" i="14"/>
  <c r="C311" i="14"/>
  <c r="C310" i="14"/>
  <c r="C305" i="14"/>
  <c r="C293" i="14"/>
  <c r="C302" i="14"/>
  <c r="C236" i="14"/>
  <c r="C306" i="14"/>
  <c r="C139" i="14"/>
  <c r="C155" i="14"/>
  <c r="C154" i="14"/>
  <c r="C146" i="14"/>
  <c r="C140" i="14"/>
  <c r="C149" i="14"/>
  <c r="C148" i="14"/>
  <c r="C147" i="14"/>
  <c r="C151" i="14"/>
  <c r="C143" i="14"/>
  <c r="C156" i="14"/>
  <c r="C142" i="14"/>
  <c r="C153" i="14"/>
  <c r="C145" i="14"/>
  <c r="C152" i="14"/>
  <c r="C138" i="14"/>
  <c r="C150" i="14"/>
  <c r="C141" i="14"/>
  <c r="C204" i="14"/>
  <c r="C217" i="14"/>
  <c r="C209" i="14"/>
  <c r="C208" i="14"/>
  <c r="C216" i="14"/>
  <c r="C212" i="14"/>
  <c r="C200" i="14"/>
  <c r="C211" i="14"/>
  <c r="C215" i="14"/>
  <c r="C205" i="14"/>
  <c r="C203" i="14"/>
  <c r="C213" i="14"/>
  <c r="C202" i="14"/>
  <c r="C218" i="14"/>
  <c r="C201" i="14"/>
  <c r="C210" i="14"/>
  <c r="C207" i="14"/>
  <c r="C214" i="14"/>
  <c r="C183" i="14"/>
  <c r="C171" i="14"/>
  <c r="C170" i="14"/>
  <c r="C182" i="14"/>
  <c r="C178" i="14"/>
  <c r="C187" i="14"/>
  <c r="C179" i="14"/>
  <c r="C185" i="14"/>
  <c r="C186" i="14"/>
  <c r="C174" i="14"/>
  <c r="C181" i="14"/>
  <c r="C173" i="14"/>
  <c r="C172" i="14"/>
  <c r="C180" i="14"/>
  <c r="C184" i="14"/>
  <c r="C169" i="14"/>
  <c r="C177" i="14"/>
  <c r="C176" i="14"/>
  <c r="W23" i="14"/>
  <c r="W21" i="14"/>
  <c r="X21" i="14" s="1"/>
  <c r="W26" i="14"/>
  <c r="O25" i="14"/>
  <c r="U25" i="14" s="1"/>
  <c r="W24" i="14"/>
  <c r="O22" i="14"/>
  <c r="U22" i="14" s="1"/>
  <c r="W22" i="14"/>
  <c r="X22" i="14" s="1"/>
  <c r="P27" i="14"/>
  <c r="W27" i="14" s="1"/>
  <c r="Z22" i="14" s="1"/>
  <c r="W20" i="14"/>
  <c r="X20" i="14" s="1"/>
  <c r="O20" i="14"/>
  <c r="Q26" i="14"/>
  <c r="Q22" i="14"/>
  <c r="Q21" i="14"/>
  <c r="Q25" i="14"/>
  <c r="Q24" i="14"/>
  <c r="Q20" i="14"/>
  <c r="Q23" i="14"/>
  <c r="AI137" i="7" l="1" a="1"/>
  <c r="AI137" i="7" s="1"/>
  <c r="AG137" i="7" s="1"/>
  <c r="AJ137" i="7" s="1"/>
  <c r="AI131" i="7" a="1"/>
  <c r="AI131" i="7" s="1"/>
  <c r="AG131" i="7" s="1"/>
  <c r="AJ131" i="7" s="1"/>
  <c r="AI111" i="7" a="1"/>
  <c r="AI111" i="7" s="1"/>
  <c r="AG111" i="7" s="1"/>
  <c r="AJ111" i="7" s="1"/>
  <c r="AI143" i="7" a="1"/>
  <c r="AI143" i="7" s="1"/>
  <c r="AG143" i="7" s="1"/>
  <c r="AJ143" i="7" s="1"/>
  <c r="AI120" i="7" a="1"/>
  <c r="AI120" i="7" s="1"/>
  <c r="AG120" i="7" s="1"/>
  <c r="AJ120" i="7" s="1"/>
  <c r="AI101" i="7" a="1"/>
  <c r="AI101" i="7" s="1"/>
  <c r="AG101" i="7" s="1"/>
  <c r="AJ101" i="7" s="1"/>
  <c r="AI110" i="7" a="1"/>
  <c r="AI110" i="7" s="1"/>
  <c r="AG110" i="7" s="1"/>
  <c r="AJ110" i="7" s="1"/>
  <c r="AI140" i="7" a="1"/>
  <c r="AI140" i="7" s="1"/>
  <c r="AG140" i="7" s="1"/>
  <c r="AJ140" i="7" s="1"/>
  <c r="AI105" i="7" a="1"/>
  <c r="AI105" i="7" s="1"/>
  <c r="AG105" i="7" s="1"/>
  <c r="AJ105" i="7" s="1"/>
  <c r="AI115" i="7" a="1"/>
  <c r="AI115" i="7" s="1"/>
  <c r="AG115" i="7" s="1"/>
  <c r="AJ115" i="7" s="1"/>
  <c r="AI109" i="7" a="1"/>
  <c r="AI109" i="7" s="1"/>
  <c r="AG109" i="7" s="1"/>
  <c r="AJ109" i="7" s="1"/>
  <c r="AI113" i="7" a="1"/>
  <c r="AI113" i="7" s="1"/>
  <c r="AG113" i="7" s="1"/>
  <c r="AJ113" i="7" s="1"/>
  <c r="AI106" i="7" a="1"/>
  <c r="AI106" i="7" s="1"/>
  <c r="AG106" i="7" s="1"/>
  <c r="AJ106" i="7" s="1"/>
  <c r="AI128" i="7" a="1"/>
  <c r="AI128" i="7" s="1"/>
  <c r="AG128" i="7" s="1"/>
  <c r="AJ128" i="7" s="1"/>
  <c r="AI124" i="7" a="1"/>
  <c r="AI124" i="7" s="1"/>
  <c r="AG124" i="7" s="1"/>
  <c r="AJ124" i="7" s="1"/>
  <c r="AI141" i="7" a="1"/>
  <c r="AI141" i="7" s="1"/>
  <c r="AG141" i="7" s="1"/>
  <c r="AJ141" i="7" s="1"/>
  <c r="AI136" i="7" a="1"/>
  <c r="AI136" i="7" s="1"/>
  <c r="AG136" i="7" s="1"/>
  <c r="AJ136" i="7" s="1"/>
  <c r="AI114" i="7" a="1"/>
  <c r="AI114" i="7" s="1"/>
  <c r="AG114" i="7" s="1"/>
  <c r="AJ114" i="7" s="1"/>
  <c r="AI129" i="7" a="1"/>
  <c r="AI129" i="7" s="1"/>
  <c r="AG129" i="7" s="1"/>
  <c r="AJ129" i="7" s="1"/>
  <c r="AI108" i="7" a="1"/>
  <c r="AI108" i="7" s="1"/>
  <c r="AG108" i="7" s="1"/>
  <c r="AJ108" i="7" s="1"/>
  <c r="AI121" i="7" a="1"/>
  <c r="AI121" i="7" s="1"/>
  <c r="AG121" i="7" s="1"/>
  <c r="AJ121" i="7" s="1"/>
  <c r="AI127" i="7" a="1"/>
  <c r="AI127" i="7" s="1"/>
  <c r="AG127" i="7" s="1"/>
  <c r="AJ127" i="7" s="1"/>
  <c r="AI103" i="7" a="1"/>
  <c r="AI103" i="7" s="1"/>
  <c r="AG103" i="7" s="1"/>
  <c r="AJ103" i="7" s="1"/>
  <c r="AI133" i="7" a="1"/>
  <c r="AI133" i="7" s="1"/>
  <c r="AG133" i="7" s="1"/>
  <c r="AJ133" i="7" s="1"/>
  <c r="AI126" i="7" a="1"/>
  <c r="AI126" i="7" s="1"/>
  <c r="AG126" i="7" s="1"/>
  <c r="AJ126" i="7" s="1"/>
  <c r="AI130" i="7" a="1"/>
  <c r="AI130" i="7" s="1"/>
  <c r="AG130" i="7" s="1"/>
  <c r="AJ130" i="7" s="1"/>
  <c r="AI100" i="10" a="1"/>
  <c r="AI100" i="10" s="1"/>
  <c r="AG100" i="10" s="1"/>
  <c r="AJ100" i="10" s="1"/>
  <c r="AI118" i="7" a="1"/>
  <c r="AI118" i="7" s="1"/>
  <c r="AG118" i="7" s="1"/>
  <c r="AJ118" i="7" s="1"/>
  <c r="AI119" i="7" a="1"/>
  <c r="AI119" i="7" s="1"/>
  <c r="AG119" i="7" s="1"/>
  <c r="AJ119" i="7" s="1"/>
  <c r="AI142" i="7" a="1"/>
  <c r="AI142" i="7" s="1"/>
  <c r="AG142" i="7" s="1"/>
  <c r="AJ142" i="7" s="1"/>
  <c r="AI107" i="7" a="1"/>
  <c r="AI107" i="7" s="1"/>
  <c r="AG107" i="7" s="1"/>
  <c r="AJ107" i="7" s="1"/>
  <c r="AI112" i="7" a="1"/>
  <c r="AI112" i="7" s="1"/>
  <c r="AG112" i="7" s="1"/>
  <c r="AJ112" i="7" s="1"/>
  <c r="AI135" i="7" a="1"/>
  <c r="AI135" i="7" s="1"/>
  <c r="AG135" i="7" s="1"/>
  <c r="AJ135" i="7" s="1"/>
  <c r="AI138" i="7" a="1"/>
  <c r="AI138" i="7" s="1"/>
  <c r="AG138" i="7" s="1"/>
  <c r="AJ138" i="7" s="1"/>
  <c r="AI125" i="7" a="1"/>
  <c r="AI125" i="7" s="1"/>
  <c r="AG125" i="7" s="1"/>
  <c r="AJ125" i="7" s="1"/>
  <c r="AI104" i="7" a="1"/>
  <c r="AI104" i="7" s="1"/>
  <c r="AG104" i="7" s="1"/>
  <c r="AJ104" i="7" s="1"/>
  <c r="AI132" i="7" a="1"/>
  <c r="AI132" i="7" s="1"/>
  <c r="AG132" i="7" s="1"/>
  <c r="AJ132" i="7" s="1"/>
  <c r="AI123" i="7" a="1"/>
  <c r="AI123" i="7" s="1"/>
  <c r="AG123" i="7" s="1"/>
  <c r="AJ123" i="7" s="1"/>
  <c r="AI122" i="7" a="1"/>
  <c r="AI122" i="7" s="1"/>
  <c r="AG122" i="7" s="1"/>
  <c r="AJ122" i="7" s="1"/>
  <c r="AI139" i="7" a="1"/>
  <c r="AI139" i="7" s="1"/>
  <c r="AG139" i="7" s="1"/>
  <c r="AJ139" i="7" s="1"/>
  <c r="C161" i="14"/>
  <c r="C166" i="14"/>
  <c r="C159" i="14"/>
  <c r="C160" i="14"/>
  <c r="C165" i="14"/>
  <c r="C158" i="14"/>
  <c r="C163" i="14"/>
  <c r="C164" i="14"/>
  <c r="C157" i="14"/>
  <c r="C162" i="14"/>
  <c r="C167" i="14"/>
  <c r="C197" i="14"/>
  <c r="C190" i="14"/>
  <c r="C195" i="14"/>
  <c r="C191" i="14"/>
  <c r="C196" i="14"/>
  <c r="C189" i="14"/>
  <c r="C194" i="14"/>
  <c r="C188" i="14"/>
  <c r="C193" i="14"/>
  <c r="C198" i="14"/>
  <c r="C192" i="14"/>
  <c r="C314" i="14"/>
  <c r="C319" i="14"/>
  <c r="C312" i="14"/>
  <c r="C313" i="14"/>
  <c r="C317" i="14"/>
  <c r="C322" i="14"/>
  <c r="C316" i="14"/>
  <c r="C321" i="14"/>
  <c r="C318" i="14"/>
  <c r="C315" i="14"/>
  <c r="C320" i="14"/>
  <c r="C68" i="14"/>
  <c r="C72" i="14"/>
  <c r="C66" i="14"/>
  <c r="C73" i="14"/>
  <c r="C67" i="14"/>
  <c r="C71" i="14"/>
  <c r="C65" i="14"/>
  <c r="C70" i="14"/>
  <c r="C64" i="14"/>
  <c r="C69" i="14"/>
  <c r="C74" i="14"/>
  <c r="C222" i="14"/>
  <c r="C226" i="14"/>
  <c r="C220" i="14"/>
  <c r="C227" i="14"/>
  <c r="C221" i="14"/>
  <c r="C225" i="14"/>
  <c r="C219" i="14"/>
  <c r="C224" i="14"/>
  <c r="C229" i="14"/>
  <c r="C223" i="14"/>
  <c r="C228" i="14"/>
  <c r="C345" i="14"/>
  <c r="C350" i="14"/>
  <c r="C344" i="14"/>
  <c r="C349" i="14"/>
  <c r="C353" i="14"/>
  <c r="C352" i="14"/>
  <c r="C347" i="14"/>
  <c r="C348" i="14"/>
  <c r="C343" i="14"/>
  <c r="C346" i="14"/>
  <c r="C351" i="14"/>
  <c r="Z21" i="14"/>
  <c r="Z27" i="14" s="1"/>
  <c r="AA20" i="14" s="1"/>
  <c r="AJ143" i="14"/>
  <c r="AG80" i="14" s="1"/>
  <c r="AG91" i="14"/>
  <c r="AI100" i="3" a="1"/>
  <c r="AI100" i="3" s="1"/>
  <c r="AG100" i="3" s="1"/>
  <c r="AJ100" i="3" s="1"/>
  <c r="AH131" i="3" a="1"/>
  <c r="AH131" i="3" s="1"/>
  <c r="AI123" i="3" s="1" a="1"/>
  <c r="AI123" i="3" s="1"/>
  <c r="AG123" i="3" s="1"/>
  <c r="AJ123" i="3" s="1"/>
  <c r="AI99" i="3" a="1"/>
  <c r="AI99" i="3" s="1"/>
  <c r="AG99" i="3" s="1"/>
  <c r="AI116" i="7" a="1"/>
  <c r="AI116" i="7" s="1"/>
  <c r="AG116" i="7" s="1"/>
  <c r="AJ116" i="7" s="1"/>
  <c r="AI117" i="7" a="1"/>
  <c r="AI117" i="7" s="1"/>
  <c r="AG117" i="7" s="1"/>
  <c r="AJ117" i="7" s="1"/>
  <c r="AI102" i="7" a="1"/>
  <c r="AI102" i="7" s="1"/>
  <c r="AG102" i="7" s="1"/>
  <c r="AJ102" i="7" s="1"/>
  <c r="AI119" i="10" a="1"/>
  <c r="AI119" i="10" s="1"/>
  <c r="AG119" i="10" s="1"/>
  <c r="AJ119" i="10" s="1"/>
  <c r="AI115" i="10" a="1"/>
  <c r="AI115" i="10" s="1"/>
  <c r="AG115" i="10" s="1"/>
  <c r="AJ115" i="10" s="1"/>
  <c r="AI118" i="10" a="1"/>
  <c r="AI118" i="10" s="1"/>
  <c r="AG118" i="10" s="1"/>
  <c r="AJ118" i="10" s="1"/>
  <c r="AI142" i="10" a="1"/>
  <c r="AI142" i="10" s="1"/>
  <c r="AG142" i="10" s="1"/>
  <c r="AJ142" i="10" s="1"/>
  <c r="AI116" i="10" a="1"/>
  <c r="AI116" i="10" s="1"/>
  <c r="AG116" i="10" s="1"/>
  <c r="AJ116" i="10" s="1"/>
  <c r="AI125" i="10" a="1"/>
  <c r="AI125" i="10" s="1"/>
  <c r="AG125" i="10" s="1"/>
  <c r="AJ125" i="10" s="1"/>
  <c r="AI121" i="10" a="1"/>
  <c r="AI121" i="10" s="1"/>
  <c r="AG121" i="10" s="1"/>
  <c r="AJ121" i="10" s="1"/>
  <c r="AI120" i="10" a="1"/>
  <c r="AI120" i="10" s="1"/>
  <c r="AG120" i="10" s="1"/>
  <c r="AJ120" i="10" s="1"/>
  <c r="AI105" i="10" a="1"/>
  <c r="AI105" i="10" s="1"/>
  <c r="AG105" i="10" s="1"/>
  <c r="AJ105" i="10" s="1"/>
  <c r="AI113" i="10" a="1"/>
  <c r="AI113" i="10" s="1"/>
  <c r="AG113" i="10" s="1"/>
  <c r="AJ113" i="10" s="1"/>
  <c r="AI135" i="10" a="1"/>
  <c r="AI135" i="10" s="1"/>
  <c r="AG135" i="10" s="1"/>
  <c r="AJ135" i="10" s="1"/>
  <c r="AI104" i="10" a="1"/>
  <c r="AI104" i="10" s="1"/>
  <c r="AG104" i="10" s="1"/>
  <c r="AJ104" i="10" s="1"/>
  <c r="AI137" i="10" a="1"/>
  <c r="AI137" i="10" s="1"/>
  <c r="AG137" i="10" s="1"/>
  <c r="AJ137" i="10" s="1"/>
  <c r="AI124" i="10" a="1"/>
  <c r="AI124" i="10" s="1"/>
  <c r="AG124" i="10" s="1"/>
  <c r="AJ124" i="10" s="1"/>
  <c r="AI128" i="10" a="1"/>
  <c r="AI128" i="10" s="1"/>
  <c r="AG128" i="10" s="1"/>
  <c r="AJ128" i="10" s="1"/>
  <c r="AI131" i="10" a="1"/>
  <c r="AI131" i="10" s="1"/>
  <c r="AG131" i="10" s="1"/>
  <c r="AJ131" i="10" s="1"/>
  <c r="AI122" i="10" a="1"/>
  <c r="AI122" i="10" s="1"/>
  <c r="AG122" i="10" s="1"/>
  <c r="AJ122" i="10" s="1"/>
  <c r="AI102" i="10" a="1"/>
  <c r="AI102" i="10" s="1"/>
  <c r="AG102" i="10" s="1"/>
  <c r="AJ102" i="10" s="1"/>
  <c r="AI112" i="10" a="1"/>
  <c r="AI112" i="10" s="1"/>
  <c r="AG112" i="10" s="1"/>
  <c r="AJ112" i="10" s="1"/>
  <c r="AI129" i="10" a="1"/>
  <c r="AI129" i="10" s="1"/>
  <c r="AG129" i="10" s="1"/>
  <c r="AJ129" i="10" s="1"/>
  <c r="AI117" i="10" a="1"/>
  <c r="AI117" i="10" s="1"/>
  <c r="AG117" i="10" s="1"/>
  <c r="AJ117" i="10" s="1"/>
  <c r="AI103" i="10" a="1"/>
  <c r="AI103" i="10" s="1"/>
  <c r="AG103" i="10" s="1"/>
  <c r="AJ103" i="10" s="1"/>
  <c r="AI107" i="10" a="1"/>
  <c r="AI107" i="10" s="1"/>
  <c r="AG107" i="10" s="1"/>
  <c r="AJ107" i="10" s="1"/>
  <c r="AI111" i="10" a="1"/>
  <c r="AI111" i="10" s="1"/>
  <c r="AG111" i="10" s="1"/>
  <c r="AJ111" i="10" s="1"/>
  <c r="AI108" i="10" a="1"/>
  <c r="AI108" i="10" s="1"/>
  <c r="AG108" i="10" s="1"/>
  <c r="AJ108" i="10" s="1"/>
  <c r="AI139" i="10" a="1"/>
  <c r="AI139" i="10" s="1"/>
  <c r="AG139" i="10" s="1"/>
  <c r="AJ139" i="10" s="1"/>
  <c r="AI114" i="10" a="1"/>
  <c r="AI114" i="10" s="1"/>
  <c r="AG114" i="10" s="1"/>
  <c r="AJ114" i="10" s="1"/>
  <c r="AI143" i="10" a="1"/>
  <c r="AI143" i="10" s="1"/>
  <c r="AG143" i="10" s="1"/>
  <c r="AJ143" i="10" s="1"/>
  <c r="AI127" i="10" a="1"/>
  <c r="AI127" i="10" s="1"/>
  <c r="AG127" i="10" s="1"/>
  <c r="AJ127" i="10" s="1"/>
  <c r="AI138" i="10" a="1"/>
  <c r="AI138" i="10" s="1"/>
  <c r="AG138" i="10" s="1"/>
  <c r="AJ138" i="10" s="1"/>
  <c r="AI136" i="10" a="1"/>
  <c r="AI136" i="10" s="1"/>
  <c r="AG136" i="10" s="1"/>
  <c r="AJ136" i="10" s="1"/>
  <c r="AI109" i="10" a="1"/>
  <c r="AI109" i="10" s="1"/>
  <c r="AG109" i="10" s="1"/>
  <c r="AJ109" i="10" s="1"/>
  <c r="AI101" i="10" a="1"/>
  <c r="AI101" i="10" s="1"/>
  <c r="AG101" i="10" s="1"/>
  <c r="AJ101" i="10" s="1"/>
  <c r="AI106" i="10" a="1"/>
  <c r="AI106" i="10" s="1"/>
  <c r="AG106" i="10" s="1"/>
  <c r="AJ106" i="10" s="1"/>
  <c r="AI140" i="10" a="1"/>
  <c r="AI140" i="10" s="1"/>
  <c r="AG140" i="10" s="1"/>
  <c r="AJ140" i="10" s="1"/>
  <c r="AI141" i="10" a="1"/>
  <c r="AI141" i="10" s="1"/>
  <c r="AG141" i="10" s="1"/>
  <c r="AJ141" i="10" s="1"/>
  <c r="AI134" i="10" a="1"/>
  <c r="AI134" i="10" s="1"/>
  <c r="AG134" i="10" s="1"/>
  <c r="AJ134" i="10" s="1"/>
  <c r="AI133" i="10" a="1"/>
  <c r="AI133" i="10" s="1"/>
  <c r="AG133" i="10" s="1"/>
  <c r="AJ133" i="10" s="1"/>
  <c r="AI110" i="10" a="1"/>
  <c r="AI110" i="10" s="1"/>
  <c r="AG110" i="10" s="1"/>
  <c r="AJ110" i="10" s="1"/>
  <c r="AI130" i="10" a="1"/>
  <c r="AI130" i="10" s="1"/>
  <c r="AG130" i="10" s="1"/>
  <c r="AJ130" i="10" s="1"/>
  <c r="AI132" i="10" a="1"/>
  <c r="AI132" i="10" s="1"/>
  <c r="AG132" i="10" s="1"/>
  <c r="AJ132" i="10" s="1"/>
  <c r="AI123" i="10" a="1"/>
  <c r="AI123" i="10" s="1"/>
  <c r="AG123" i="10" s="1"/>
  <c r="AJ123" i="10" s="1"/>
  <c r="AI126" i="10" a="1"/>
  <c r="AI126" i="10" s="1"/>
  <c r="AG126" i="10" s="1"/>
  <c r="AJ126" i="10" s="1"/>
  <c r="BH212" i="10"/>
  <c r="BF212" i="10" s="1"/>
  <c r="AJ98" i="10"/>
  <c r="BH212" i="3"/>
  <c r="BF212" i="3" s="1"/>
  <c r="BF211" i="14"/>
  <c r="BH212" i="14"/>
  <c r="BF212" i="14" s="1"/>
  <c r="BF211" i="7"/>
  <c r="BH212" i="7"/>
  <c r="O27" i="14"/>
  <c r="U27" i="14" s="1"/>
  <c r="V18" i="14" s="1"/>
  <c r="U20" i="14"/>
  <c r="AA24" i="14" l="1"/>
  <c r="AA21" i="14"/>
  <c r="AA26" i="14"/>
  <c r="AI141" i="3" a="1"/>
  <c r="AI141" i="3" s="1"/>
  <c r="AG141" i="3" s="1"/>
  <c r="AJ141" i="3" s="1"/>
  <c r="BH213" i="10"/>
  <c r="BF213" i="10" s="1"/>
  <c r="AG80" i="7"/>
  <c r="AI125" i="3" a="1"/>
  <c r="AI125" i="3" s="1"/>
  <c r="AG125" i="3" s="1"/>
  <c r="AJ125" i="3" s="1"/>
  <c r="AI114" i="3" a="1"/>
  <c r="AI114" i="3" s="1"/>
  <c r="AG114" i="3" s="1"/>
  <c r="AJ114" i="3" s="1"/>
  <c r="AI142" i="3" a="1"/>
  <c r="AI142" i="3" s="1"/>
  <c r="AG142" i="3" s="1"/>
  <c r="AJ142" i="3" s="1"/>
  <c r="AI105" i="3" a="1"/>
  <c r="AI105" i="3" s="1"/>
  <c r="AG105" i="3" s="1"/>
  <c r="AJ105" i="3" s="1"/>
  <c r="AI111" i="3" a="1"/>
  <c r="AI111" i="3" s="1"/>
  <c r="AG111" i="3" s="1"/>
  <c r="AJ111" i="3" s="1"/>
  <c r="AI107" i="3" a="1"/>
  <c r="AI107" i="3" s="1"/>
  <c r="AG107" i="3" s="1"/>
  <c r="AJ107" i="3" s="1"/>
  <c r="AI137" i="3" a="1"/>
  <c r="AI137" i="3" s="1"/>
  <c r="AG137" i="3" s="1"/>
  <c r="AJ137" i="3" s="1"/>
  <c r="AI143" i="3" a="1"/>
  <c r="AI143" i="3" s="1"/>
  <c r="AG143" i="3" s="1"/>
  <c r="AJ143" i="3" s="1"/>
  <c r="AI115" i="3" a="1"/>
  <c r="AI115" i="3" s="1"/>
  <c r="AG115" i="3" s="1"/>
  <c r="AJ115" i="3" s="1"/>
  <c r="AI118" i="3" a="1"/>
  <c r="AI118" i="3" s="1"/>
  <c r="AG118" i="3" s="1"/>
  <c r="AJ118" i="3" s="1"/>
  <c r="AI122" i="3" a="1"/>
  <c r="AI122" i="3" s="1"/>
  <c r="AG122" i="3" s="1"/>
  <c r="AJ122" i="3" s="1"/>
  <c r="AA22" i="14"/>
  <c r="AA23" i="14"/>
  <c r="AA25" i="14"/>
  <c r="AA27" i="14"/>
  <c r="Z18" i="14"/>
  <c r="AA15" i="14"/>
  <c r="Q7" i="14" s="1"/>
  <c r="BO3" i="14" s="1"/>
  <c r="AI129" i="3" a="1"/>
  <c r="AI129" i="3" s="1"/>
  <c r="AG129" i="3" s="1"/>
  <c r="AJ129" i="3" s="1"/>
  <c r="AI102" i="3" a="1"/>
  <c r="AI102" i="3" s="1"/>
  <c r="AG102" i="3" s="1"/>
  <c r="AJ102" i="3" s="1"/>
  <c r="AI106" i="3" a="1"/>
  <c r="AI106" i="3" s="1"/>
  <c r="AG106" i="3" s="1"/>
  <c r="AJ106" i="3" s="1"/>
  <c r="AI138" i="3" a="1"/>
  <c r="AI138" i="3" s="1"/>
  <c r="AG138" i="3" s="1"/>
  <c r="AJ138" i="3" s="1"/>
  <c r="AI124" i="3" a="1"/>
  <c r="AI124" i="3" s="1"/>
  <c r="AG124" i="3" s="1"/>
  <c r="AJ124" i="3" s="1"/>
  <c r="AI119" i="3" a="1"/>
  <c r="AI119" i="3" s="1"/>
  <c r="AG119" i="3" s="1"/>
  <c r="AJ119" i="3" s="1"/>
  <c r="AI109" i="3" a="1"/>
  <c r="AI109" i="3" s="1"/>
  <c r="AG109" i="3" s="1"/>
  <c r="AJ109" i="3" s="1"/>
  <c r="AI108" i="3" a="1"/>
  <c r="AI108" i="3" s="1"/>
  <c r="AG108" i="3" s="1"/>
  <c r="AJ108" i="3" s="1"/>
  <c r="AI121" i="3" a="1"/>
  <c r="AI121" i="3" s="1"/>
  <c r="AG121" i="3" s="1"/>
  <c r="AJ121" i="3" s="1"/>
  <c r="AI135" i="3" a="1"/>
  <c r="AI135" i="3" s="1"/>
  <c r="AG135" i="3" s="1"/>
  <c r="AJ135" i="3" s="1"/>
  <c r="AI130" i="3" a="1"/>
  <c r="AI130" i="3" s="1"/>
  <c r="AG130" i="3" s="1"/>
  <c r="AJ130" i="3" s="1"/>
  <c r="AI133" i="3" a="1"/>
  <c r="AI133" i="3" s="1"/>
  <c r="AG133" i="3" s="1"/>
  <c r="AJ133" i="3" s="1"/>
  <c r="AI110" i="3" a="1"/>
  <c r="AI110" i="3" s="1"/>
  <c r="AG110" i="3" s="1"/>
  <c r="AJ110" i="3" s="1"/>
  <c r="AI120" i="3" a="1"/>
  <c r="AI120" i="3" s="1"/>
  <c r="AG120" i="3" s="1"/>
  <c r="AJ120" i="3" s="1"/>
  <c r="AI101" i="3" a="1"/>
  <c r="AI101" i="3" s="1"/>
  <c r="AG101" i="3" s="1"/>
  <c r="AJ101" i="3" s="1"/>
  <c r="AI134" i="3" a="1"/>
  <c r="AI134" i="3" s="1"/>
  <c r="AG134" i="3" s="1"/>
  <c r="AJ134" i="3" s="1"/>
  <c r="AI128" i="3" a="1"/>
  <c r="AI128" i="3" s="1"/>
  <c r="AG128" i="3" s="1"/>
  <c r="AJ128" i="3" s="1"/>
  <c r="AI113" i="3" a="1"/>
  <c r="AI113" i="3" s="1"/>
  <c r="AG113" i="3" s="1"/>
  <c r="AJ113" i="3" s="1"/>
  <c r="AI127" i="3" a="1"/>
  <c r="AI127" i="3" s="1"/>
  <c r="AG127" i="3" s="1"/>
  <c r="AJ127" i="3" s="1"/>
  <c r="AI116" i="3" a="1"/>
  <c r="AI116" i="3" s="1"/>
  <c r="AG116" i="3" s="1"/>
  <c r="AJ116" i="3" s="1"/>
  <c r="AI136" i="3" a="1"/>
  <c r="AI136" i="3" s="1"/>
  <c r="AG136" i="3" s="1"/>
  <c r="AJ136" i="3" s="1"/>
  <c r="AI132" i="3" a="1"/>
  <c r="AI132" i="3" s="1"/>
  <c r="AG132" i="3" s="1"/>
  <c r="AJ132" i="3" s="1"/>
  <c r="AI112" i="3" a="1"/>
  <c r="AI112" i="3" s="1"/>
  <c r="AG112" i="3" s="1"/>
  <c r="AJ112" i="3" s="1"/>
  <c r="AI140" i="3" a="1"/>
  <c r="AI140" i="3" s="1"/>
  <c r="AG140" i="3" s="1"/>
  <c r="AJ140" i="3" s="1"/>
  <c r="AI104" i="3" a="1"/>
  <c r="AI104" i="3" s="1"/>
  <c r="AG104" i="3" s="1"/>
  <c r="AJ104" i="3" s="1"/>
  <c r="AI139" i="3" a="1"/>
  <c r="AI139" i="3" s="1"/>
  <c r="AG139" i="3" s="1"/>
  <c r="AJ139" i="3" s="1"/>
  <c r="AI126" i="3" a="1"/>
  <c r="AI126" i="3" s="1"/>
  <c r="AG126" i="3" s="1"/>
  <c r="AJ126" i="3" s="1"/>
  <c r="AI103" i="3" a="1"/>
  <c r="AI103" i="3" s="1"/>
  <c r="AG103" i="3" s="1"/>
  <c r="AJ103" i="3" s="1"/>
  <c r="AJ99" i="3"/>
  <c r="AI117" i="3" a="1"/>
  <c r="AI117" i="3" s="1"/>
  <c r="AG117" i="3" s="1"/>
  <c r="AJ117" i="3" s="1"/>
  <c r="AI131" i="3" a="1"/>
  <c r="AI131" i="3" s="1"/>
  <c r="AG131" i="3" s="1"/>
  <c r="AJ131" i="3" s="1"/>
  <c r="AG91" i="7"/>
  <c r="AG91" i="10"/>
  <c r="AG80" i="10"/>
  <c r="BH213" i="14"/>
  <c r="BF213" i="14" s="1"/>
  <c r="BH213" i="3"/>
  <c r="BF213" i="3" s="1"/>
  <c r="BF212" i="7"/>
  <c r="BH213" i="7"/>
  <c r="BF213" i="7" s="1"/>
  <c r="V27" i="14"/>
  <c r="BO5" i="14" l="1"/>
  <c r="AG80" i="3"/>
  <c r="AG91" i="3"/>
  <c r="BO4" i="14"/>
  <c r="B677" i="10" l="1"/>
  <c r="B676" i="10"/>
  <c r="B675" i="10"/>
  <c r="B674" i="10"/>
  <c r="B673" i="10"/>
  <c r="B672" i="10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H653" i="10"/>
  <c r="K653" i="10" s="1"/>
  <c r="B653" i="10"/>
  <c r="H652" i="10"/>
  <c r="K652" i="10" s="1"/>
  <c r="B652" i="10"/>
  <c r="H651" i="10"/>
  <c r="K651" i="10" s="1"/>
  <c r="B651" i="10"/>
  <c r="H650" i="10"/>
  <c r="K650" i="10" s="1"/>
  <c r="B650" i="10"/>
  <c r="K646" i="10"/>
  <c r="K645" i="10"/>
  <c r="I644" i="10"/>
  <c r="I645" i="10" s="1"/>
  <c r="K642" i="10"/>
  <c r="I642" i="10"/>
  <c r="K641" i="10"/>
  <c r="I641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09" i="10"/>
  <c r="K606" i="10"/>
  <c r="F608" i="10" s="1"/>
  <c r="K605" i="10"/>
  <c r="F607" i="10" s="1"/>
  <c r="K598" i="10"/>
  <c r="J598" i="10"/>
  <c r="I598" i="10"/>
  <c r="G598" i="10"/>
  <c r="F598" i="10"/>
  <c r="F596" i="10"/>
  <c r="K595" i="10"/>
  <c r="J595" i="10"/>
  <c r="I595" i="10"/>
  <c r="G595" i="10"/>
  <c r="F595" i="10"/>
  <c r="F593" i="10"/>
  <c r="B583" i="10"/>
  <c r="B582" i="10"/>
  <c r="B581" i="10"/>
  <c r="B580" i="10"/>
  <c r="B579" i="10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523" i="10"/>
  <c r="B522" i="10"/>
  <c r="B521" i="10"/>
  <c r="B520" i="10"/>
  <c r="B519" i="10"/>
  <c r="F517" i="10"/>
  <c r="B512" i="10"/>
  <c r="G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6" i="10"/>
  <c r="I475" i="10"/>
  <c r="B475" i="10"/>
  <c r="I474" i="10"/>
  <c r="B474" i="10"/>
  <c r="I473" i="10"/>
  <c r="B473" i="10"/>
  <c r="I472" i="10"/>
  <c r="B472" i="10"/>
  <c r="I471" i="10"/>
  <c r="B471" i="10"/>
  <c r="I470" i="10"/>
  <c r="B470" i="10"/>
  <c r="I469" i="10"/>
  <c r="B469" i="10"/>
  <c r="I468" i="10"/>
  <c r="B468" i="10"/>
  <c r="I467" i="10"/>
  <c r="J466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4" i="10"/>
  <c r="B413" i="10"/>
  <c r="B412" i="10"/>
  <c r="B411" i="10"/>
  <c r="B410" i="10"/>
  <c r="G409" i="10"/>
  <c r="B409" i="10" s="1"/>
  <c r="F40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69" i="10"/>
  <c r="J364" i="10"/>
  <c r="I364" i="10"/>
  <c r="G364" i="10"/>
  <c r="F364" i="10"/>
  <c r="J363" i="10"/>
  <c r="I363" i="10"/>
  <c r="G363" i="10"/>
  <c r="F363" i="10"/>
  <c r="B362" i="10"/>
  <c r="B361" i="10"/>
  <c r="B360" i="10"/>
  <c r="B359" i="10"/>
  <c r="B358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3" i="10"/>
  <c r="F320" i="10"/>
  <c r="F319" i="10"/>
  <c r="B318" i="10"/>
  <c r="B317" i="10"/>
  <c r="B316" i="10"/>
  <c r="B315" i="10"/>
  <c r="B314" i="10"/>
  <c r="B313" i="10"/>
  <c r="B312" i="10"/>
  <c r="B311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H165" i="10"/>
  <c r="H164" i="10"/>
  <c r="B164" i="10"/>
  <c r="H163" i="10"/>
  <c r="B163" i="10"/>
  <c r="H162" i="10"/>
  <c r="B162" i="10"/>
  <c r="H161" i="10"/>
  <c r="B161" i="10"/>
  <c r="H160" i="10"/>
  <c r="B160" i="10"/>
  <c r="H159" i="10"/>
  <c r="B159" i="10"/>
  <c r="H158" i="10"/>
  <c r="B158" i="10"/>
  <c r="H157" i="10"/>
  <c r="B157" i="10"/>
  <c r="H156" i="10"/>
  <c r="B156" i="10"/>
  <c r="H155" i="10"/>
  <c r="B155" i="10"/>
  <c r="H154" i="10"/>
  <c r="B154" i="10"/>
  <c r="H153" i="10"/>
  <c r="B153" i="10"/>
  <c r="H152" i="10"/>
  <c r="B152" i="10"/>
  <c r="H151" i="10"/>
  <c r="B151" i="10"/>
  <c r="H150" i="10"/>
  <c r="B150" i="10"/>
  <c r="H149" i="10"/>
  <c r="B149" i="10"/>
  <c r="H148" i="10"/>
  <c r="B148" i="10"/>
  <c r="H147" i="10"/>
  <c r="B147" i="10"/>
  <c r="H146" i="10"/>
  <c r="B146" i="10"/>
  <c r="H145" i="10"/>
  <c r="B145" i="10"/>
  <c r="H144" i="10"/>
  <c r="B144" i="10"/>
  <c r="H143" i="10"/>
  <c r="B143" i="10"/>
  <c r="H142" i="10"/>
  <c r="B142" i="10"/>
  <c r="H141" i="10"/>
  <c r="B141" i="10"/>
  <c r="H140" i="10"/>
  <c r="B140" i="10"/>
  <c r="H139" i="10"/>
  <c r="B139" i="10"/>
  <c r="H138" i="10"/>
  <c r="B138" i="10"/>
  <c r="H137" i="10"/>
  <c r="B137" i="10"/>
  <c r="H136" i="10"/>
  <c r="B136" i="10"/>
  <c r="H135" i="10"/>
  <c r="B135" i="10"/>
  <c r="H134" i="10"/>
  <c r="B134" i="10"/>
  <c r="H133" i="10"/>
  <c r="B133" i="10"/>
  <c r="H132" i="10"/>
  <c r="B132" i="10"/>
  <c r="H131" i="10"/>
  <c r="B131" i="10"/>
  <c r="H130" i="10"/>
  <c r="B130" i="10"/>
  <c r="H129" i="10"/>
  <c r="B129" i="10"/>
  <c r="H128" i="10"/>
  <c r="B128" i="10"/>
  <c r="H127" i="10"/>
  <c r="B127" i="10"/>
  <c r="H126" i="10"/>
  <c r="B126" i="10"/>
  <c r="H125" i="10"/>
  <c r="B125" i="10"/>
  <c r="H124" i="10"/>
  <c r="F120" i="10"/>
  <c r="C120" i="10" s="1"/>
  <c r="E120" i="10"/>
  <c r="D120" i="10"/>
  <c r="R151" i="10"/>
  <c r="R150" i="10"/>
  <c r="T149" i="10"/>
  <c r="T148" i="10"/>
  <c r="T147" i="10"/>
  <c r="T146" i="10"/>
  <c r="T145" i="10"/>
  <c r="T144" i="10"/>
  <c r="T143" i="10"/>
  <c r="T142" i="10"/>
  <c r="R138" i="10"/>
  <c r="R137" i="10"/>
  <c r="T136" i="10"/>
  <c r="T135" i="10"/>
  <c r="T134" i="10"/>
  <c r="T133" i="10"/>
  <c r="T132" i="10"/>
  <c r="T131" i="10"/>
  <c r="T130" i="10"/>
  <c r="T129" i="10"/>
  <c r="BP686" i="10"/>
  <c r="BN686" i="10"/>
  <c r="BP3" i="10" s="1"/>
  <c r="B103" i="10"/>
  <c r="AP103" i="10" s="1"/>
  <c r="B102" i="10"/>
  <c r="AP102" i="10" s="1"/>
  <c r="B101" i="10"/>
  <c r="AP101" i="10" s="1"/>
  <c r="B100" i="10"/>
  <c r="AP100" i="10" s="1"/>
  <c r="B99" i="10"/>
  <c r="AP99" i="10" s="1"/>
  <c r="B98" i="10"/>
  <c r="AP98" i="10" s="1"/>
  <c r="B97" i="10"/>
  <c r="AP97" i="10" s="1"/>
  <c r="B96" i="10"/>
  <c r="AP96" i="10" s="1"/>
  <c r="B95" i="10"/>
  <c r="AP95" i="10" s="1"/>
  <c r="B94" i="10"/>
  <c r="AP94" i="10" s="1"/>
  <c r="B93" i="10"/>
  <c r="AP93" i="10" s="1"/>
  <c r="B92" i="10"/>
  <c r="AP92" i="10" s="1"/>
  <c r="B91" i="10"/>
  <c r="AP91" i="10" s="1"/>
  <c r="B90" i="10"/>
  <c r="AP90" i="10" s="1"/>
  <c r="B89" i="10"/>
  <c r="AP89" i="10" s="1"/>
  <c r="B88" i="10"/>
  <c r="AP88" i="10" s="1"/>
  <c r="B87" i="10"/>
  <c r="AP87" i="10" s="1"/>
  <c r="B86" i="10"/>
  <c r="AP86" i="10" s="1"/>
  <c r="B85" i="10"/>
  <c r="AP85" i="10" s="1"/>
  <c r="B84" i="10"/>
  <c r="AP84" i="10" s="1"/>
  <c r="B83" i="10"/>
  <c r="AP83" i="10" s="1"/>
  <c r="B82" i="10"/>
  <c r="AP82" i="10" s="1"/>
  <c r="B81" i="10"/>
  <c r="AP81" i="10" s="1"/>
  <c r="B80" i="10"/>
  <c r="AP80" i="10" s="1"/>
  <c r="B79" i="10"/>
  <c r="AP79" i="10" s="1"/>
  <c r="B78" i="10"/>
  <c r="AP78" i="10" s="1"/>
  <c r="B77" i="10"/>
  <c r="AP77" i="10" s="1"/>
  <c r="B76" i="10"/>
  <c r="AP76" i="10" s="1"/>
  <c r="B75" i="10"/>
  <c r="AP75" i="10" s="1"/>
  <c r="B74" i="10"/>
  <c r="AP74" i="10" s="1"/>
  <c r="B73" i="10"/>
  <c r="AP73" i="10" s="1"/>
  <c r="B72" i="10"/>
  <c r="AP72" i="10" s="1"/>
  <c r="B71" i="10"/>
  <c r="AP71" i="10" s="1"/>
  <c r="B70" i="10"/>
  <c r="AP70" i="10" s="1"/>
  <c r="B69" i="10"/>
  <c r="AP69" i="10" s="1"/>
  <c r="B68" i="10"/>
  <c r="AP68" i="10" s="1"/>
  <c r="B67" i="10"/>
  <c r="AP67" i="10" s="1"/>
  <c r="B66" i="10"/>
  <c r="AP66" i="10" s="1"/>
  <c r="B65" i="10"/>
  <c r="AP65" i="10" s="1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L111" i="10"/>
  <c r="K111" i="10"/>
  <c r="J111" i="10"/>
  <c r="I111" i="10"/>
  <c r="H111" i="10"/>
  <c r="G111" i="10"/>
  <c r="F111" i="10"/>
  <c r="E111" i="10"/>
  <c r="D111" i="10"/>
  <c r="C111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L110" i="10"/>
  <c r="K110" i="10"/>
  <c r="J110" i="10"/>
  <c r="I110" i="10"/>
  <c r="H110" i="10"/>
  <c r="G110" i="10"/>
  <c r="F110" i="10"/>
  <c r="E110" i="10"/>
  <c r="D110" i="10"/>
  <c r="C110" i="10"/>
  <c r="AD62" i="10"/>
  <c r="Z61" i="10"/>
  <c r="T61" i="10"/>
  <c r="AD61" i="10"/>
  <c r="H61" i="10"/>
  <c r="Z60" i="10"/>
  <c r="T60" i="10"/>
  <c r="AD60" i="10"/>
  <c r="H60" i="10"/>
  <c r="B60" i="10"/>
  <c r="AP60" i="10" s="1"/>
  <c r="Z59" i="10"/>
  <c r="T59" i="10"/>
  <c r="AD59" i="10"/>
  <c r="H59" i="10"/>
  <c r="B59" i="10"/>
  <c r="AP59" i="10" s="1"/>
  <c r="Z58" i="10"/>
  <c r="T58" i="10"/>
  <c r="AD58" i="10"/>
  <c r="H58" i="10"/>
  <c r="B58" i="10"/>
  <c r="AP58" i="10" s="1"/>
  <c r="Z57" i="10"/>
  <c r="T57" i="10"/>
  <c r="AD57" i="10"/>
  <c r="H57" i="10"/>
  <c r="B57" i="10"/>
  <c r="AP57" i="10" s="1"/>
  <c r="Z56" i="10"/>
  <c r="T56" i="10"/>
  <c r="AD56" i="10"/>
  <c r="H56" i="10"/>
  <c r="B56" i="10"/>
  <c r="AP56" i="10" s="1"/>
  <c r="Z55" i="10"/>
  <c r="T55" i="10"/>
  <c r="AD55" i="10"/>
  <c r="H55" i="10"/>
  <c r="B55" i="10"/>
  <c r="AP55" i="10" s="1"/>
  <c r="Z54" i="10"/>
  <c r="T54" i="10"/>
  <c r="AD54" i="10"/>
  <c r="H54" i="10"/>
  <c r="B54" i="10"/>
  <c r="AP54" i="10" s="1"/>
  <c r="Z53" i="10"/>
  <c r="T53" i="10"/>
  <c r="AD53" i="10"/>
  <c r="H53" i="10"/>
  <c r="B53" i="10"/>
  <c r="AP53" i="10" s="1"/>
  <c r="Z52" i="10"/>
  <c r="T52" i="10"/>
  <c r="AD52" i="10"/>
  <c r="H52" i="10"/>
  <c r="B52" i="10"/>
  <c r="AP52" i="10" s="1"/>
  <c r="Z51" i="10"/>
  <c r="T51" i="10"/>
  <c r="AD51" i="10"/>
  <c r="H51" i="10"/>
  <c r="B51" i="10"/>
  <c r="AP51" i="10" s="1"/>
  <c r="Z50" i="10"/>
  <c r="T50" i="10"/>
  <c r="AD50" i="10"/>
  <c r="H50" i="10"/>
  <c r="B50" i="10"/>
  <c r="AP50" i="10" s="1"/>
  <c r="Z49" i="10"/>
  <c r="T49" i="10"/>
  <c r="AD49" i="10"/>
  <c r="H49" i="10"/>
  <c r="B49" i="10"/>
  <c r="AP49" i="10" s="1"/>
  <c r="Z48" i="10"/>
  <c r="T48" i="10"/>
  <c r="AD48" i="10"/>
  <c r="H48" i="10"/>
  <c r="B48" i="10"/>
  <c r="AP48" i="10" s="1"/>
  <c r="Z47" i="10"/>
  <c r="T47" i="10"/>
  <c r="AD47" i="10"/>
  <c r="H47" i="10"/>
  <c r="B47" i="10"/>
  <c r="AP47" i="10" s="1"/>
  <c r="Z46" i="10"/>
  <c r="T46" i="10"/>
  <c r="AD46" i="10"/>
  <c r="H46" i="10"/>
  <c r="B46" i="10"/>
  <c r="AP46" i="10" s="1"/>
  <c r="Z45" i="10"/>
  <c r="T45" i="10"/>
  <c r="AD45" i="10"/>
  <c r="H45" i="10"/>
  <c r="B45" i="10"/>
  <c r="AP45" i="10" s="1"/>
  <c r="Z44" i="10"/>
  <c r="T44" i="10"/>
  <c r="AD44" i="10"/>
  <c r="H44" i="10"/>
  <c r="B44" i="10"/>
  <c r="AP44" i="10" s="1"/>
  <c r="Z43" i="10"/>
  <c r="T43" i="10"/>
  <c r="AD43" i="10"/>
  <c r="H43" i="10"/>
  <c r="B43" i="10"/>
  <c r="AP43" i="10" s="1"/>
  <c r="Z42" i="10"/>
  <c r="T42" i="10"/>
  <c r="AD42" i="10"/>
  <c r="H42" i="10"/>
  <c r="B42" i="10"/>
  <c r="AP42" i="10" s="1"/>
  <c r="Z41" i="10"/>
  <c r="T41" i="10"/>
  <c r="AD41" i="10"/>
  <c r="H41" i="10"/>
  <c r="B41" i="10"/>
  <c r="AP41" i="10" s="1"/>
  <c r="Z40" i="10"/>
  <c r="T40" i="10"/>
  <c r="AD40" i="10"/>
  <c r="H40" i="10"/>
  <c r="B40" i="10"/>
  <c r="AP40" i="10" s="1"/>
  <c r="Z39" i="10"/>
  <c r="T39" i="10"/>
  <c r="AD39" i="10"/>
  <c r="H39" i="10"/>
  <c r="B39" i="10"/>
  <c r="AP39" i="10" s="1"/>
  <c r="Z38" i="10"/>
  <c r="T38" i="10"/>
  <c r="AD38" i="10"/>
  <c r="H38" i="10"/>
  <c r="B38" i="10"/>
  <c r="AP38" i="10" s="1"/>
  <c r="Z37" i="10"/>
  <c r="T37" i="10"/>
  <c r="AD37" i="10"/>
  <c r="H37" i="10"/>
  <c r="B37" i="10"/>
  <c r="AP37" i="10" s="1"/>
  <c r="Z36" i="10"/>
  <c r="T36" i="10"/>
  <c r="AD36" i="10"/>
  <c r="H36" i="10"/>
  <c r="B36" i="10"/>
  <c r="AP36" i="10" s="1"/>
  <c r="Z35" i="10"/>
  <c r="T35" i="10"/>
  <c r="AD35" i="10"/>
  <c r="H35" i="10"/>
  <c r="B35" i="10"/>
  <c r="AP35" i="10" s="1"/>
  <c r="Z34" i="10"/>
  <c r="T34" i="10"/>
  <c r="AD34" i="10"/>
  <c r="H34" i="10"/>
  <c r="B34" i="10"/>
  <c r="AP34" i="10" s="1"/>
  <c r="Z33" i="10"/>
  <c r="T33" i="10"/>
  <c r="AD33" i="10"/>
  <c r="H33" i="10"/>
  <c r="B33" i="10"/>
  <c r="AP33" i="10" s="1"/>
  <c r="Z32" i="10"/>
  <c r="T32" i="10"/>
  <c r="AD32" i="10"/>
  <c r="H32" i="10"/>
  <c r="B32" i="10"/>
  <c r="AP32" i="10" s="1"/>
  <c r="Z31" i="10"/>
  <c r="T31" i="10"/>
  <c r="AD31" i="10"/>
  <c r="H31" i="10"/>
  <c r="B31" i="10"/>
  <c r="AP31" i="10" s="1"/>
  <c r="Z30" i="10"/>
  <c r="T30" i="10"/>
  <c r="AD30" i="10"/>
  <c r="H30" i="10"/>
  <c r="B30" i="10"/>
  <c r="AP30" i="10" s="1"/>
  <c r="Z29" i="10"/>
  <c r="T29" i="10"/>
  <c r="AD29" i="10"/>
  <c r="H29" i="10"/>
  <c r="B29" i="10"/>
  <c r="AP29" i="10" s="1"/>
  <c r="Z28" i="10"/>
  <c r="T28" i="10"/>
  <c r="AD28" i="10"/>
  <c r="H28" i="10"/>
  <c r="B28" i="10"/>
  <c r="AP28" i="10" s="1"/>
  <c r="Z27" i="10"/>
  <c r="T27" i="10"/>
  <c r="AD27" i="10"/>
  <c r="H27" i="10"/>
  <c r="B27" i="10"/>
  <c r="AP27" i="10" s="1"/>
  <c r="Z26" i="10"/>
  <c r="T26" i="10"/>
  <c r="AD26" i="10"/>
  <c r="H26" i="10"/>
  <c r="B26" i="10"/>
  <c r="AP26" i="10" s="1"/>
  <c r="Z25" i="10"/>
  <c r="T25" i="10"/>
  <c r="AD25" i="10"/>
  <c r="H25" i="10"/>
  <c r="B25" i="10"/>
  <c r="AP25" i="10" s="1"/>
  <c r="Z24" i="10"/>
  <c r="T24" i="10"/>
  <c r="AD24" i="10"/>
  <c r="H24" i="10"/>
  <c r="B24" i="10"/>
  <c r="AP24" i="10" s="1"/>
  <c r="Z23" i="10"/>
  <c r="T23" i="10"/>
  <c r="AD23" i="10"/>
  <c r="H23" i="10"/>
  <c r="B23" i="10"/>
  <c r="AP23" i="10" s="1"/>
  <c r="Z22" i="10"/>
  <c r="T22" i="10"/>
  <c r="AD22" i="10"/>
  <c r="H22" i="10"/>
  <c r="B22" i="10"/>
  <c r="AP22" i="10" s="1"/>
  <c r="Z21" i="10"/>
  <c r="T21" i="10"/>
  <c r="AD21" i="10"/>
  <c r="H21" i="10"/>
  <c r="B21" i="10"/>
  <c r="AP21" i="10" s="1"/>
  <c r="T20" i="10"/>
  <c r="AD20" i="10"/>
  <c r="H20" i="10"/>
  <c r="AD19" i="10"/>
  <c r="U18" i="10"/>
  <c r="AD18" i="10"/>
  <c r="AD17" i="10"/>
  <c r="AD16" i="10"/>
  <c r="F16" i="10"/>
  <c r="E16" i="10"/>
  <c r="D16" i="10"/>
  <c r="N15" i="10"/>
  <c r="S25" i="10" s="1"/>
  <c r="AD15" i="10"/>
  <c r="AD14" i="10"/>
  <c r="AD13" i="10"/>
  <c r="AA12" i="10"/>
  <c r="Z10" i="10"/>
  <c r="A10" i="10"/>
  <c r="BO7" i="10"/>
  <c r="BO6" i="10" a="1"/>
  <c r="BO6" i="10" s="1"/>
  <c r="F6" i="10"/>
  <c r="BL2" i="10"/>
  <c r="BK2" i="10"/>
  <c r="BJ2" i="10"/>
  <c r="BI2" i="10"/>
  <c r="BH2" i="10"/>
  <c r="BG2" i="10"/>
  <c r="BF2" i="10"/>
  <c r="BD2" i="10"/>
  <c r="BC2" i="10"/>
  <c r="BB2" i="10"/>
  <c r="BA2" i="10"/>
  <c r="AV2" i="10"/>
  <c r="AU2" i="10"/>
  <c r="AT2" i="10"/>
  <c r="AS2" i="10"/>
  <c r="AR2" i="10"/>
  <c r="AP2" i="10"/>
  <c r="AA2" i="10"/>
  <c r="Z2" i="10"/>
  <c r="Y2" i="10"/>
  <c r="L2" i="10"/>
  <c r="K2" i="10"/>
  <c r="J2" i="10"/>
  <c r="I2" i="10"/>
  <c r="H2" i="10"/>
  <c r="G2" i="10"/>
  <c r="F2" i="10"/>
  <c r="E2" i="10"/>
  <c r="D2" i="10"/>
  <c r="C2" i="10"/>
  <c r="B2" i="10"/>
  <c r="BP1" i="10"/>
  <c r="BO1" i="10"/>
  <c r="BL1" i="10"/>
  <c r="BK1" i="10"/>
  <c r="BJ1" i="10"/>
  <c r="BI1" i="10"/>
  <c r="BH1" i="10"/>
  <c r="BG1" i="10"/>
  <c r="BF1" i="10"/>
  <c r="BD1" i="10"/>
  <c r="BC1" i="10"/>
  <c r="BB1" i="10"/>
  <c r="BA1" i="10"/>
  <c r="AV1" i="10"/>
  <c r="AU1" i="10"/>
  <c r="AT1" i="10"/>
  <c r="AS1" i="10"/>
  <c r="AR1" i="10"/>
  <c r="AP1" i="10"/>
  <c r="AA1" i="10"/>
  <c r="Z1" i="10"/>
  <c r="Y1" i="10"/>
  <c r="L1" i="10"/>
  <c r="K1" i="10"/>
  <c r="J1" i="10"/>
  <c r="I1" i="10"/>
  <c r="H1" i="10"/>
  <c r="G1" i="10"/>
  <c r="F1" i="10"/>
  <c r="E1" i="10"/>
  <c r="D1" i="10"/>
  <c r="C1" i="10"/>
  <c r="B1" i="10"/>
  <c r="E91" i="7"/>
  <c r="D91" i="7"/>
  <c r="C91" i="7"/>
  <c r="E90" i="7"/>
  <c r="D90" i="7"/>
  <c r="C90" i="7"/>
  <c r="B83" i="7"/>
  <c r="AP83" i="7" s="1"/>
  <c r="B82" i="7"/>
  <c r="AP82" i="7" s="1"/>
  <c r="B81" i="7"/>
  <c r="AP81" i="7" s="1"/>
  <c r="B80" i="7"/>
  <c r="AP80" i="7" s="1"/>
  <c r="B79" i="7"/>
  <c r="AP79" i="7" s="1"/>
  <c r="B78" i="7"/>
  <c r="AP78" i="7" s="1"/>
  <c r="B77" i="7"/>
  <c r="AP77" i="7" s="1"/>
  <c r="B76" i="7"/>
  <c r="AP76" i="7" s="1"/>
  <c r="B75" i="7"/>
  <c r="AP75" i="7" s="1"/>
  <c r="B74" i="7"/>
  <c r="AP74" i="7" s="1"/>
  <c r="B73" i="7"/>
  <c r="AP73" i="7" s="1"/>
  <c r="B72" i="7"/>
  <c r="AP72" i="7" s="1"/>
  <c r="B71" i="7"/>
  <c r="AP71" i="7" s="1"/>
  <c r="B70" i="7"/>
  <c r="AP70" i="7" s="1"/>
  <c r="B69" i="7"/>
  <c r="AP69" i="7" s="1"/>
  <c r="B68" i="7"/>
  <c r="AP68" i="7" s="1"/>
  <c r="B67" i="7"/>
  <c r="AP67" i="7" s="1"/>
  <c r="B66" i="7"/>
  <c r="AP66" i="7" s="1"/>
  <c r="B65" i="7"/>
  <c r="AP65" i="7" s="1"/>
  <c r="B64" i="7"/>
  <c r="AP64" i="7" s="1"/>
  <c r="B63" i="7"/>
  <c r="AP63" i="7" s="1"/>
  <c r="B62" i="7"/>
  <c r="AP62" i="7" s="1"/>
  <c r="B61" i="7"/>
  <c r="AP61" i="7" s="1"/>
  <c r="B60" i="7"/>
  <c r="AP60" i="7" s="1"/>
  <c r="B59" i="7"/>
  <c r="AP59" i="7" s="1"/>
  <c r="B58" i="7"/>
  <c r="AP58" i="7" s="1"/>
  <c r="B57" i="7"/>
  <c r="AP57" i="7" s="1"/>
  <c r="B56" i="7"/>
  <c r="AP56" i="7" s="1"/>
  <c r="B55" i="7"/>
  <c r="AP55" i="7" s="1"/>
  <c r="B50" i="7"/>
  <c r="AP50" i="7" s="1"/>
  <c r="B49" i="7"/>
  <c r="AP49" i="7" s="1"/>
  <c r="B48" i="7"/>
  <c r="AP48" i="7" s="1"/>
  <c r="B47" i="7"/>
  <c r="AP47" i="7" s="1"/>
  <c r="B46" i="7"/>
  <c r="AP46" i="7" s="1"/>
  <c r="B45" i="7"/>
  <c r="AP45" i="7" s="1"/>
  <c r="B44" i="7"/>
  <c r="AP44" i="7" s="1"/>
  <c r="B43" i="7"/>
  <c r="AP43" i="7" s="1"/>
  <c r="B42" i="7"/>
  <c r="AP42" i="7" s="1"/>
  <c r="B41" i="7"/>
  <c r="AP41" i="7" s="1"/>
  <c r="B40" i="7"/>
  <c r="AP40" i="7" s="1"/>
  <c r="B39" i="7"/>
  <c r="AP39" i="7" s="1"/>
  <c r="B38" i="7"/>
  <c r="AP38" i="7" s="1"/>
  <c r="B37" i="7"/>
  <c r="AP37" i="7" s="1"/>
  <c r="B36" i="7"/>
  <c r="AP36" i="7" s="1"/>
  <c r="B35" i="7"/>
  <c r="AP35" i="7" s="1"/>
  <c r="B34" i="7"/>
  <c r="AP34" i="7" s="1"/>
  <c r="B33" i="7"/>
  <c r="AP33" i="7" s="1"/>
  <c r="B32" i="7"/>
  <c r="AP32" i="7" s="1"/>
  <c r="B31" i="7"/>
  <c r="AP31" i="7" s="1"/>
  <c r="B30" i="7"/>
  <c r="AP30" i="7" s="1"/>
  <c r="B29" i="7"/>
  <c r="AP29" i="7" s="1"/>
  <c r="B28" i="7"/>
  <c r="AP28" i="7" s="1"/>
  <c r="B27" i="7"/>
  <c r="AP27" i="7" s="1"/>
  <c r="B26" i="7"/>
  <c r="AP26" i="7" s="1"/>
  <c r="B25" i="7"/>
  <c r="AP25" i="7" s="1"/>
  <c r="B24" i="7"/>
  <c r="AP24" i="7" s="1"/>
  <c r="B23" i="7"/>
  <c r="AP23" i="7" s="1"/>
  <c r="B22" i="7"/>
  <c r="AP22" i="7" s="1"/>
  <c r="B21" i="7"/>
  <c r="AP21" i="7" s="1"/>
  <c r="E16" i="7"/>
  <c r="E53" i="7" s="1"/>
  <c r="D16" i="7"/>
  <c r="D53" i="7" s="1"/>
  <c r="R131" i="7"/>
  <c r="R130" i="7"/>
  <c r="T129" i="7"/>
  <c r="T128" i="7"/>
  <c r="T127" i="7"/>
  <c r="T126" i="7"/>
  <c r="T125" i="7"/>
  <c r="T124" i="7"/>
  <c r="T123" i="7"/>
  <c r="T122" i="7"/>
  <c r="R118" i="7"/>
  <c r="R117" i="7"/>
  <c r="T116" i="7"/>
  <c r="T115" i="7"/>
  <c r="T114" i="7"/>
  <c r="T113" i="7"/>
  <c r="T112" i="7"/>
  <c r="T111" i="7"/>
  <c r="T110" i="7"/>
  <c r="T109" i="7"/>
  <c r="B500" i="7"/>
  <c r="B499" i="7"/>
  <c r="B498" i="7"/>
  <c r="B497" i="7"/>
  <c r="B496" i="7"/>
  <c r="B495" i="7"/>
  <c r="B494" i="7"/>
  <c r="B493" i="7"/>
  <c r="B492" i="7"/>
  <c r="B491" i="7"/>
  <c r="H486" i="7"/>
  <c r="K486" i="7" s="1"/>
  <c r="B486" i="7"/>
  <c r="H485" i="7"/>
  <c r="K485" i="7" s="1"/>
  <c r="B485" i="7"/>
  <c r="H484" i="7"/>
  <c r="K484" i="7" s="1"/>
  <c r="B484" i="7"/>
  <c r="H483" i="7"/>
  <c r="K483" i="7" s="1"/>
  <c r="B483" i="7"/>
  <c r="K479" i="7"/>
  <c r="K478" i="7"/>
  <c r="I477" i="7"/>
  <c r="I478" i="7" s="1"/>
  <c r="K474" i="7"/>
  <c r="K475" i="7" s="1"/>
  <c r="I474" i="7"/>
  <c r="I475" i="7" s="1"/>
  <c r="B463" i="7"/>
  <c r="B462" i="7"/>
  <c r="B461" i="7"/>
  <c r="B460" i="7"/>
  <c r="B459" i="7"/>
  <c r="B458" i="7"/>
  <c r="B457" i="7"/>
  <c r="B456" i="7"/>
  <c r="B455" i="7"/>
  <c r="I453" i="7"/>
  <c r="B453" i="7"/>
  <c r="I452" i="7"/>
  <c r="B452" i="7"/>
  <c r="I451" i="7"/>
  <c r="B451" i="7"/>
  <c r="I450" i="7"/>
  <c r="B450" i="7"/>
  <c r="I449" i="7"/>
  <c r="B449" i="7"/>
  <c r="I448" i="7"/>
  <c r="B448" i="7"/>
  <c r="I447" i="7"/>
  <c r="B447" i="7"/>
  <c r="I446" i="7"/>
  <c r="B446" i="7"/>
  <c r="I445" i="7"/>
  <c r="J444" i="7"/>
  <c r="B440" i="7"/>
  <c r="K437" i="7"/>
  <c r="F439" i="7" s="1"/>
  <c r="K436" i="7"/>
  <c r="F438" i="7" s="1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F412" i="7"/>
  <c r="B411" i="7"/>
  <c r="B410" i="7"/>
  <c r="B409" i="7"/>
  <c r="B407" i="7"/>
  <c r="K404" i="7"/>
  <c r="J404" i="7"/>
  <c r="I404" i="7"/>
  <c r="G404" i="7"/>
  <c r="F404" i="7"/>
  <c r="F402" i="7"/>
  <c r="K401" i="7"/>
  <c r="J401" i="7"/>
  <c r="I401" i="7"/>
  <c r="G401" i="7"/>
  <c r="F401" i="7"/>
  <c r="F399" i="7"/>
  <c r="B389" i="7"/>
  <c r="B388" i="7"/>
  <c r="B387" i="7"/>
  <c r="B386" i="7"/>
  <c r="B385" i="7"/>
  <c r="B384" i="7"/>
  <c r="B383" i="7"/>
  <c r="B382" i="7"/>
  <c r="G380" i="7"/>
  <c r="B379" i="7"/>
  <c r="B378" i="7"/>
  <c r="B377" i="7"/>
  <c r="B376" i="7"/>
  <c r="B375" i="7"/>
  <c r="G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4" i="7"/>
  <c r="B353" i="7"/>
  <c r="B352" i="7"/>
  <c r="B351" i="7"/>
  <c r="B349" i="7"/>
  <c r="I348" i="7"/>
  <c r="B348" i="7"/>
  <c r="I347" i="7"/>
  <c r="B347" i="7"/>
  <c r="I346" i="7"/>
  <c r="B346" i="7"/>
  <c r="I345" i="7"/>
  <c r="B345" i="7"/>
  <c r="I344" i="7"/>
  <c r="B344" i="7"/>
  <c r="I343" i="7"/>
  <c r="B343" i="7"/>
  <c r="I342" i="7"/>
  <c r="B342" i="7"/>
  <c r="I341" i="7"/>
  <c r="B341" i="7"/>
  <c r="I340" i="7"/>
  <c r="J339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299" i="7"/>
  <c r="J294" i="7"/>
  <c r="I294" i="7"/>
  <c r="G294" i="7"/>
  <c r="F294" i="7"/>
  <c r="J293" i="7"/>
  <c r="I293" i="7"/>
  <c r="G293" i="7"/>
  <c r="F293" i="7"/>
  <c r="B292" i="7"/>
  <c r="B291" i="7"/>
  <c r="B290" i="7"/>
  <c r="B289" i="7"/>
  <c r="B288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3" i="7"/>
  <c r="F260" i="7"/>
  <c r="F259" i="7"/>
  <c r="B258" i="7"/>
  <c r="B257" i="7"/>
  <c r="B256" i="7"/>
  <c r="B255" i="7"/>
  <c r="B254" i="7"/>
  <c r="B253" i="7"/>
  <c r="B252" i="7"/>
  <c r="B251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04" i="7"/>
  <c r="B203" i="7"/>
  <c r="B202" i="7"/>
  <c r="B201" i="7"/>
  <c r="B200" i="7"/>
  <c r="B199" i="7"/>
  <c r="B198" i="7"/>
  <c r="B197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H135" i="7"/>
  <c r="H134" i="7"/>
  <c r="B134" i="7"/>
  <c r="H133" i="7"/>
  <c r="B133" i="7"/>
  <c r="H132" i="7"/>
  <c r="B132" i="7"/>
  <c r="H131" i="7"/>
  <c r="B131" i="7"/>
  <c r="H130" i="7"/>
  <c r="B130" i="7"/>
  <c r="H129" i="7"/>
  <c r="B129" i="7"/>
  <c r="H128" i="7"/>
  <c r="B128" i="7"/>
  <c r="H127" i="7"/>
  <c r="B127" i="7"/>
  <c r="H126" i="7"/>
  <c r="B126" i="7"/>
  <c r="H125" i="7"/>
  <c r="B125" i="7"/>
  <c r="H124" i="7"/>
  <c r="B124" i="7"/>
  <c r="H123" i="7"/>
  <c r="B123" i="7"/>
  <c r="H122" i="7"/>
  <c r="B122" i="7"/>
  <c r="H121" i="7"/>
  <c r="B121" i="7"/>
  <c r="H120" i="7"/>
  <c r="B120" i="7"/>
  <c r="H119" i="7"/>
  <c r="B119" i="7"/>
  <c r="H118" i="7"/>
  <c r="B118" i="7"/>
  <c r="H117" i="7"/>
  <c r="B117" i="7"/>
  <c r="H116" i="7"/>
  <c r="B116" i="7"/>
  <c r="H115" i="7"/>
  <c r="B115" i="7"/>
  <c r="H114" i="7"/>
  <c r="B114" i="7"/>
  <c r="H113" i="7"/>
  <c r="B113" i="7"/>
  <c r="H112" i="7"/>
  <c r="B112" i="7"/>
  <c r="H111" i="7"/>
  <c r="B111" i="7"/>
  <c r="H110" i="7"/>
  <c r="B110" i="7"/>
  <c r="H109" i="7"/>
  <c r="B109" i="7"/>
  <c r="H108" i="7"/>
  <c r="B108" i="7"/>
  <c r="H107" i="7"/>
  <c r="B107" i="7"/>
  <c r="H106" i="7"/>
  <c r="B106" i="7"/>
  <c r="H105" i="7"/>
  <c r="B105" i="7"/>
  <c r="H104" i="7"/>
  <c r="F100" i="7"/>
  <c r="J97" i="7" s="1"/>
  <c r="E100" i="7"/>
  <c r="E109" i="7" s="1"/>
  <c r="D100" i="7"/>
  <c r="D106" i="7" s="1"/>
  <c r="BP508" i="7"/>
  <c r="BN508" i="7"/>
  <c r="BP3" i="7" s="1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AE91" i="7"/>
  <c r="AD91" i="7"/>
  <c r="AC91" i="7"/>
  <c r="L91" i="7"/>
  <c r="K91" i="7"/>
  <c r="J91" i="7"/>
  <c r="I91" i="7"/>
  <c r="H91" i="7"/>
  <c r="G91" i="7"/>
  <c r="F91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AE90" i="7"/>
  <c r="AD90" i="7"/>
  <c r="AC90" i="7"/>
  <c r="L90" i="7"/>
  <c r="K90" i="7"/>
  <c r="J90" i="7"/>
  <c r="I90" i="7"/>
  <c r="H90" i="7"/>
  <c r="G90" i="7"/>
  <c r="F90" i="7"/>
  <c r="AD52" i="7"/>
  <c r="Z51" i="7"/>
  <c r="T51" i="7"/>
  <c r="AD51" i="7"/>
  <c r="H51" i="7"/>
  <c r="Z50" i="7"/>
  <c r="T50" i="7"/>
  <c r="AD50" i="7"/>
  <c r="H50" i="7"/>
  <c r="Z49" i="7"/>
  <c r="T49" i="7"/>
  <c r="AD49" i="7"/>
  <c r="H49" i="7"/>
  <c r="Z48" i="7"/>
  <c r="T48" i="7"/>
  <c r="AD48" i="7"/>
  <c r="H48" i="7"/>
  <c r="Z47" i="7"/>
  <c r="T47" i="7"/>
  <c r="AD47" i="7"/>
  <c r="H47" i="7"/>
  <c r="Z46" i="7"/>
  <c r="T46" i="7"/>
  <c r="AD46" i="7"/>
  <c r="H46" i="7"/>
  <c r="Z45" i="7"/>
  <c r="T45" i="7"/>
  <c r="AD45" i="7"/>
  <c r="H45" i="7"/>
  <c r="Z44" i="7"/>
  <c r="T44" i="7"/>
  <c r="AD44" i="7"/>
  <c r="H44" i="7"/>
  <c r="Z43" i="7"/>
  <c r="T43" i="7"/>
  <c r="AD43" i="7"/>
  <c r="H43" i="7"/>
  <c r="Z42" i="7"/>
  <c r="T42" i="7"/>
  <c r="AD42" i="7"/>
  <c r="H42" i="7"/>
  <c r="Z41" i="7"/>
  <c r="T41" i="7"/>
  <c r="AD41" i="7"/>
  <c r="H41" i="7"/>
  <c r="Z40" i="7"/>
  <c r="T40" i="7"/>
  <c r="AD40" i="7"/>
  <c r="H40" i="7"/>
  <c r="Z39" i="7"/>
  <c r="T39" i="7"/>
  <c r="AD39" i="7"/>
  <c r="H39" i="7"/>
  <c r="Z38" i="7"/>
  <c r="T38" i="7"/>
  <c r="AD38" i="7"/>
  <c r="H38" i="7"/>
  <c r="Z37" i="7"/>
  <c r="T37" i="7"/>
  <c r="AD37" i="7"/>
  <c r="H37" i="7"/>
  <c r="Z36" i="7"/>
  <c r="T36" i="7"/>
  <c r="AD36" i="7"/>
  <c r="H36" i="7"/>
  <c r="Z35" i="7"/>
  <c r="T35" i="7"/>
  <c r="AD35" i="7"/>
  <c r="H35" i="7"/>
  <c r="Z34" i="7"/>
  <c r="T34" i="7"/>
  <c r="AD34" i="7"/>
  <c r="H34" i="7"/>
  <c r="Z33" i="7"/>
  <c r="T33" i="7"/>
  <c r="AD33" i="7"/>
  <c r="H33" i="7"/>
  <c r="Z32" i="7"/>
  <c r="T32" i="7"/>
  <c r="AD32" i="7"/>
  <c r="H32" i="7"/>
  <c r="Z31" i="7"/>
  <c r="T31" i="7"/>
  <c r="AD31" i="7"/>
  <c r="H31" i="7"/>
  <c r="Z30" i="7"/>
  <c r="T30" i="7"/>
  <c r="AD30" i="7"/>
  <c r="H30" i="7"/>
  <c r="Z29" i="7"/>
  <c r="T29" i="7"/>
  <c r="AD29" i="7"/>
  <c r="H29" i="7"/>
  <c r="T28" i="7"/>
  <c r="AD28" i="7"/>
  <c r="H28" i="7"/>
  <c r="T27" i="7"/>
  <c r="AD27" i="7"/>
  <c r="H27" i="7"/>
  <c r="T26" i="7"/>
  <c r="AD26" i="7"/>
  <c r="H26" i="7"/>
  <c r="T25" i="7"/>
  <c r="AD25" i="7"/>
  <c r="H25" i="7"/>
  <c r="T24" i="7"/>
  <c r="AD24" i="7"/>
  <c r="H24" i="7"/>
  <c r="T23" i="7"/>
  <c r="AD23" i="7"/>
  <c r="H23" i="7"/>
  <c r="T22" i="7"/>
  <c r="AD22" i="7"/>
  <c r="H22" i="7"/>
  <c r="T21" i="7"/>
  <c r="AD21" i="7"/>
  <c r="H21" i="7"/>
  <c r="T20" i="7"/>
  <c r="AD20" i="7"/>
  <c r="H20" i="7"/>
  <c r="AD19" i="7"/>
  <c r="AD18" i="7"/>
  <c r="AD17" i="7"/>
  <c r="AD16" i="7"/>
  <c r="F16" i="7"/>
  <c r="C16" i="7" s="1"/>
  <c r="C53" i="7" s="1"/>
  <c r="N15" i="7"/>
  <c r="S24" i="7" s="1"/>
  <c r="AD15" i="7"/>
  <c r="AD14" i="7"/>
  <c r="AD13" i="7"/>
  <c r="AA12" i="7"/>
  <c r="A10" i="7"/>
  <c r="BO7" i="7"/>
  <c r="BO6" i="7" a="1"/>
  <c r="BO6" i="7" s="1"/>
  <c r="AP2" i="7"/>
  <c r="AA2" i="7"/>
  <c r="Z2" i="7"/>
  <c r="Y2" i="7"/>
  <c r="X2" i="7"/>
  <c r="J2" i="7"/>
  <c r="I2" i="7"/>
  <c r="H2" i="7"/>
  <c r="G2" i="7"/>
  <c r="F2" i="7"/>
  <c r="E2" i="7"/>
  <c r="D2" i="7"/>
  <c r="C2" i="7"/>
  <c r="B2" i="7"/>
  <c r="BP1" i="7"/>
  <c r="BO1" i="7"/>
  <c r="AP1" i="7"/>
  <c r="AA1" i="7"/>
  <c r="Z1" i="7"/>
  <c r="Y1" i="7"/>
  <c r="X1" i="7"/>
  <c r="J1" i="7"/>
  <c r="I1" i="7"/>
  <c r="H1" i="7"/>
  <c r="G1" i="7"/>
  <c r="F1" i="7"/>
  <c r="E1" i="7"/>
  <c r="D1" i="7"/>
  <c r="C1" i="7"/>
  <c r="B1" i="7"/>
  <c r="O16" i="10" l="1"/>
  <c r="P16" i="10"/>
  <c r="N16" i="10"/>
  <c r="P16" i="7"/>
  <c r="N16" i="7"/>
  <c r="O16" i="7"/>
  <c r="E56" i="10"/>
  <c r="E108" i="10"/>
  <c r="E107" i="10"/>
  <c r="D56" i="10"/>
  <c r="D108" i="10"/>
  <c r="D107" i="10"/>
  <c r="D162" i="10"/>
  <c r="D167" i="10"/>
  <c r="D211" i="10"/>
  <c r="D212" i="10"/>
  <c r="E135" i="10"/>
  <c r="E167" i="10"/>
  <c r="E212" i="10"/>
  <c r="E211" i="10"/>
  <c r="C211" i="10"/>
  <c r="C167" i="10"/>
  <c r="C212" i="10"/>
  <c r="D88" i="7"/>
  <c r="D72" i="7"/>
  <c r="D56" i="7"/>
  <c r="D82" i="7"/>
  <c r="D66" i="7"/>
  <c r="D87" i="7"/>
  <c r="D71" i="7"/>
  <c r="D55" i="7"/>
  <c r="D76" i="7"/>
  <c r="D60" i="7"/>
  <c r="D81" i="7"/>
  <c r="D65" i="7"/>
  <c r="D86" i="7"/>
  <c r="D70" i="7"/>
  <c r="D54" i="7"/>
  <c r="D75" i="7"/>
  <c r="D59" i="7"/>
  <c r="D80" i="7"/>
  <c r="D64" i="7"/>
  <c r="D85" i="7"/>
  <c r="D69" i="7"/>
  <c r="D74" i="7"/>
  <c r="D58" i="7"/>
  <c r="D84" i="7"/>
  <c r="D68" i="7"/>
  <c r="D89" i="7"/>
  <c r="D73" i="7"/>
  <c r="D57" i="7"/>
  <c r="D63" i="7"/>
  <c r="D62" i="7"/>
  <c r="D83" i="7"/>
  <c r="D61" i="7"/>
  <c r="D79" i="7"/>
  <c r="D78" i="7"/>
  <c r="D67" i="7"/>
  <c r="D77" i="7"/>
  <c r="E77" i="7"/>
  <c r="E61" i="7"/>
  <c r="E87" i="7"/>
  <c r="E71" i="7"/>
  <c r="E55" i="7"/>
  <c r="E76" i="7"/>
  <c r="E60" i="7"/>
  <c r="E81" i="7"/>
  <c r="E65" i="7"/>
  <c r="E86" i="7"/>
  <c r="E70" i="7"/>
  <c r="E54" i="7"/>
  <c r="E75" i="7"/>
  <c r="E59" i="7"/>
  <c r="E80" i="7"/>
  <c r="E64" i="7"/>
  <c r="E85" i="7"/>
  <c r="E69" i="7"/>
  <c r="E74" i="7"/>
  <c r="E58" i="7"/>
  <c r="E79" i="7"/>
  <c r="E63" i="7"/>
  <c r="E89" i="7"/>
  <c r="E73" i="7"/>
  <c r="E57" i="7"/>
  <c r="E78" i="7"/>
  <c r="E62" i="7"/>
  <c r="E66" i="7"/>
  <c r="E84" i="7"/>
  <c r="E83" i="7"/>
  <c r="E82" i="7"/>
  <c r="E56" i="7"/>
  <c r="E72" i="7"/>
  <c r="E88" i="7"/>
  <c r="E68" i="7"/>
  <c r="E67" i="7"/>
  <c r="C83" i="7"/>
  <c r="C67" i="7"/>
  <c r="C77" i="7"/>
  <c r="C61" i="7"/>
  <c r="C82" i="7"/>
  <c r="C66" i="7"/>
  <c r="C87" i="7"/>
  <c r="C71" i="7"/>
  <c r="C55" i="7"/>
  <c r="C76" i="7"/>
  <c r="C60" i="7"/>
  <c r="C81" i="7"/>
  <c r="C65" i="7"/>
  <c r="C86" i="7"/>
  <c r="C70" i="7"/>
  <c r="C54" i="7"/>
  <c r="C75" i="7"/>
  <c r="C59" i="7"/>
  <c r="C80" i="7"/>
  <c r="C64" i="7"/>
  <c r="C85" i="7"/>
  <c r="C69" i="7"/>
  <c r="C79" i="7"/>
  <c r="C63" i="7"/>
  <c r="C84" i="7"/>
  <c r="C68" i="7"/>
  <c r="C88" i="7"/>
  <c r="C89" i="7"/>
  <c r="C62" i="7"/>
  <c r="C58" i="7"/>
  <c r="C57" i="7"/>
  <c r="C78" i="7"/>
  <c r="C56" i="7"/>
  <c r="C74" i="7"/>
  <c r="C73" i="7"/>
  <c r="C72" i="7"/>
  <c r="I7" i="10"/>
  <c r="I7" i="7"/>
  <c r="AG79" i="7"/>
  <c r="AI78" i="7" s="1"/>
  <c r="AG79" i="10"/>
  <c r="AI78" i="10" s="1"/>
  <c r="C100" i="7"/>
  <c r="E24" i="10"/>
  <c r="C153" i="10"/>
  <c r="E132" i="10"/>
  <c r="D153" i="10"/>
  <c r="D140" i="10"/>
  <c r="C146" i="10"/>
  <c r="E140" i="10"/>
  <c r="D149" i="10"/>
  <c r="C162" i="10"/>
  <c r="E127" i="10"/>
  <c r="N25" i="10"/>
  <c r="P25" i="10" s="1"/>
  <c r="N20" i="10"/>
  <c r="P20" i="10" s="1"/>
  <c r="N26" i="10"/>
  <c r="P26" i="10" s="1"/>
  <c r="N23" i="10"/>
  <c r="P23" i="10" s="1"/>
  <c r="N27" i="10"/>
  <c r="P27" i="10" s="1"/>
  <c r="N24" i="10"/>
  <c r="P24" i="10" s="1"/>
  <c r="N22" i="10"/>
  <c r="N21" i="10"/>
  <c r="P21" i="10" s="1"/>
  <c r="E25" i="10"/>
  <c r="E29" i="10"/>
  <c r="E40" i="10"/>
  <c r="E57" i="10"/>
  <c r="D52" i="10"/>
  <c r="N27" i="7"/>
  <c r="N25" i="7"/>
  <c r="P25" i="7" s="1"/>
  <c r="N26" i="7"/>
  <c r="D25" i="7"/>
  <c r="E50" i="10"/>
  <c r="E34" i="10"/>
  <c r="E55" i="10"/>
  <c r="E39" i="10"/>
  <c r="E23" i="10"/>
  <c r="E60" i="10"/>
  <c r="E44" i="10"/>
  <c r="E28" i="10"/>
  <c r="E49" i="10"/>
  <c r="E33" i="10"/>
  <c r="E52" i="10"/>
  <c r="E20" i="10"/>
  <c r="E54" i="10"/>
  <c r="E38" i="10"/>
  <c r="E22" i="10"/>
  <c r="E59" i="10"/>
  <c r="E43" i="10"/>
  <c r="E27" i="10"/>
  <c r="E48" i="10"/>
  <c r="E32" i="10"/>
  <c r="E53" i="10"/>
  <c r="E37" i="10"/>
  <c r="E21" i="10"/>
  <c r="E36" i="10"/>
  <c r="E58" i="10"/>
  <c r="E42" i="10"/>
  <c r="E26" i="10"/>
  <c r="E63" i="10"/>
  <c r="E47" i="10"/>
  <c r="E31" i="10"/>
  <c r="E62" i="10"/>
  <c r="E46" i="10"/>
  <c r="E30" i="10"/>
  <c r="E51" i="10"/>
  <c r="E35" i="10"/>
  <c r="E61" i="10"/>
  <c r="D61" i="10"/>
  <c r="D45" i="10"/>
  <c r="D29" i="10"/>
  <c r="D47" i="10"/>
  <c r="D50" i="10"/>
  <c r="D34" i="10"/>
  <c r="D55" i="10"/>
  <c r="D39" i="10"/>
  <c r="D23" i="10"/>
  <c r="D60" i="10"/>
  <c r="D44" i="10"/>
  <c r="D28" i="10"/>
  <c r="D49" i="10"/>
  <c r="D33" i="10"/>
  <c r="D54" i="10"/>
  <c r="D38" i="10"/>
  <c r="D22" i="10"/>
  <c r="D59" i="10"/>
  <c r="D43" i="10"/>
  <c r="D27" i="10"/>
  <c r="D48" i="10"/>
  <c r="D32" i="10"/>
  <c r="D63" i="10"/>
  <c r="D53" i="10"/>
  <c r="D37" i="10"/>
  <c r="D21" i="10"/>
  <c r="D31" i="10"/>
  <c r="D58" i="10"/>
  <c r="D42" i="10"/>
  <c r="D26" i="10"/>
  <c r="D57" i="10"/>
  <c r="D41" i="10"/>
  <c r="D25" i="10"/>
  <c r="D62" i="10"/>
  <c r="D46" i="10"/>
  <c r="D30" i="10"/>
  <c r="D35" i="10"/>
  <c r="E141" i="10"/>
  <c r="D36" i="10"/>
  <c r="D128" i="10"/>
  <c r="E41" i="10"/>
  <c r="E45" i="10"/>
  <c r="E144" i="10"/>
  <c r="E131" i="10"/>
  <c r="E148" i="10"/>
  <c r="E152" i="10"/>
  <c r="E165" i="10"/>
  <c r="E143" i="10"/>
  <c r="E134" i="10"/>
  <c r="E156" i="10"/>
  <c r="E147" i="10"/>
  <c r="E125" i="10"/>
  <c r="E114" i="10"/>
  <c r="E164" i="10"/>
  <c r="E151" i="10"/>
  <c r="E138" i="10"/>
  <c r="E130" i="10"/>
  <c r="E160" i="10"/>
  <c r="E133" i="10"/>
  <c r="E150" i="10"/>
  <c r="E159" i="10"/>
  <c r="E154" i="10"/>
  <c r="E146" i="10"/>
  <c r="E137" i="10"/>
  <c r="E124" i="10"/>
  <c r="E163" i="10"/>
  <c r="E128" i="10"/>
  <c r="E136" i="10"/>
  <c r="E162" i="10"/>
  <c r="E153" i="10"/>
  <c r="E149" i="10"/>
  <c r="E157" i="10"/>
  <c r="AA16" i="10"/>
  <c r="D166" i="10"/>
  <c r="D157" i="10"/>
  <c r="D135" i="10"/>
  <c r="D131" i="10"/>
  <c r="D161" i="10"/>
  <c r="D143" i="10"/>
  <c r="D134" i="10"/>
  <c r="D147" i="10"/>
  <c r="D125" i="10"/>
  <c r="D114" i="10"/>
  <c r="D164" i="10"/>
  <c r="D124" i="10"/>
  <c r="D133" i="10"/>
  <c r="D150" i="10"/>
  <c r="D146" i="10"/>
  <c r="D132" i="10"/>
  <c r="C140" i="10"/>
  <c r="C166" i="10"/>
  <c r="C157" i="10"/>
  <c r="C119" i="10"/>
  <c r="C131" i="10"/>
  <c r="C161" i="10"/>
  <c r="C115" i="10"/>
  <c r="C143" i="10"/>
  <c r="C147" i="10"/>
  <c r="C138" i="10"/>
  <c r="C125" i="10"/>
  <c r="C114" i="10"/>
  <c r="C164" i="10"/>
  <c r="C150" i="10"/>
  <c r="C142" i="10"/>
  <c r="C154" i="10"/>
  <c r="C158" i="10"/>
  <c r="C128" i="10"/>
  <c r="C123" i="10"/>
  <c r="C132" i="10"/>
  <c r="C124" i="10"/>
  <c r="D40" i="10"/>
  <c r="D20" i="10"/>
  <c r="E166" i="10"/>
  <c r="AA3" i="10"/>
  <c r="D24" i="10"/>
  <c r="D51" i="10"/>
  <c r="J117" i="10"/>
  <c r="C10" i="7"/>
  <c r="C15" i="7"/>
  <c r="C45" i="7"/>
  <c r="E25" i="7"/>
  <c r="AA16" i="7"/>
  <c r="C97" i="7"/>
  <c r="E126" i="7"/>
  <c r="E131" i="7"/>
  <c r="C14" i="7"/>
  <c r="C25" i="7"/>
  <c r="E30" i="7"/>
  <c r="E37" i="7"/>
  <c r="E50" i="7"/>
  <c r="E116" i="7"/>
  <c r="C128" i="7"/>
  <c r="C21" i="7"/>
  <c r="E26" i="7"/>
  <c r="E33" i="7"/>
  <c r="C46" i="7"/>
  <c r="D128" i="7"/>
  <c r="D21" i="7"/>
  <c r="D46" i="7"/>
  <c r="D132" i="7"/>
  <c r="C33" i="7"/>
  <c r="E21" i="7"/>
  <c r="E46" i="7"/>
  <c r="D41" i="7"/>
  <c r="E41" i="7"/>
  <c r="E112" i="7"/>
  <c r="E135" i="7"/>
  <c r="D10" i="7"/>
  <c r="D22" i="7"/>
  <c r="D29" i="7"/>
  <c r="E127" i="7"/>
  <c r="C34" i="7"/>
  <c r="D34" i="7"/>
  <c r="E106" i="7"/>
  <c r="AA3" i="7"/>
  <c r="E10" i="7"/>
  <c r="E22" i="7"/>
  <c r="E29" i="7"/>
  <c r="C42" i="7"/>
  <c r="D49" i="7"/>
  <c r="C38" i="7"/>
  <c r="D38" i="7"/>
  <c r="D45" i="7"/>
  <c r="E45" i="7"/>
  <c r="E128" i="7"/>
  <c r="E117" i="7"/>
  <c r="E134" i="7"/>
  <c r="C22" i="7"/>
  <c r="E34" i="7"/>
  <c r="E125" i="7"/>
  <c r="E130" i="7"/>
  <c r="E136" i="7"/>
  <c r="C11" i="7"/>
  <c r="D42" i="7"/>
  <c r="E49" i="7"/>
  <c r="D33" i="7"/>
  <c r="E111" i="7"/>
  <c r="C124" i="7"/>
  <c r="D124" i="7"/>
  <c r="C29" i="7"/>
  <c r="C95" i="7"/>
  <c r="E113" i="7"/>
  <c r="E119" i="7"/>
  <c r="E137" i="7"/>
  <c r="C12" i="7"/>
  <c r="C30" i="7"/>
  <c r="C37" i="7"/>
  <c r="E42" i="7"/>
  <c r="E115" i="7"/>
  <c r="E132" i="7"/>
  <c r="C26" i="7"/>
  <c r="E38" i="7"/>
  <c r="E110" i="7"/>
  <c r="D26" i="7"/>
  <c r="C41" i="7"/>
  <c r="C96" i="7"/>
  <c r="C108" i="7"/>
  <c r="C13" i="7"/>
  <c r="D30" i="7"/>
  <c r="D37" i="7"/>
  <c r="D50" i="7"/>
  <c r="C116" i="10"/>
  <c r="C117" i="10"/>
  <c r="C129" i="10"/>
  <c r="C144" i="10"/>
  <c r="C159" i="10"/>
  <c r="D129" i="10"/>
  <c r="D144" i="10"/>
  <c r="D151" i="10"/>
  <c r="D159" i="10"/>
  <c r="C149" i="10"/>
  <c r="C133" i="10"/>
  <c r="C121" i="10"/>
  <c r="C165" i="10"/>
  <c r="C152" i="10"/>
  <c r="C136" i="10"/>
  <c r="C155" i="10"/>
  <c r="C139" i="10"/>
  <c r="C151" i="10"/>
  <c r="C135" i="10"/>
  <c r="C118" i="10"/>
  <c r="C126" i="10"/>
  <c r="C141" i="10"/>
  <c r="C148" i="10"/>
  <c r="C156" i="10"/>
  <c r="D148" i="10"/>
  <c r="D130" i="10"/>
  <c r="C145" i="10"/>
  <c r="C160" i="10"/>
  <c r="C137" i="10"/>
  <c r="C163" i="10"/>
  <c r="D165" i="10"/>
  <c r="D152" i="10"/>
  <c r="D136" i="10"/>
  <c r="D155" i="10"/>
  <c r="D139" i="10"/>
  <c r="D158" i="10"/>
  <c r="D142" i="10"/>
  <c r="D126" i="10"/>
  <c r="D154" i="10"/>
  <c r="D138" i="10"/>
  <c r="C130" i="10"/>
  <c r="D137" i="10"/>
  <c r="D156" i="10"/>
  <c r="D163" i="10"/>
  <c r="C127" i="10"/>
  <c r="D145" i="10"/>
  <c r="D160" i="10"/>
  <c r="D141" i="10"/>
  <c r="C122" i="10"/>
  <c r="D127" i="10"/>
  <c r="C134" i="10"/>
  <c r="E129" i="10"/>
  <c r="E145" i="10"/>
  <c r="E161" i="10"/>
  <c r="E126" i="10"/>
  <c r="E142" i="10"/>
  <c r="E158" i="10"/>
  <c r="E139" i="10"/>
  <c r="E155" i="10"/>
  <c r="P31" i="10"/>
  <c r="P55" i="10"/>
  <c r="P34" i="10"/>
  <c r="P47" i="10"/>
  <c r="P22" i="10"/>
  <c r="P44" i="10"/>
  <c r="X44" i="10" s="1"/>
  <c r="P52" i="10"/>
  <c r="P50" i="10"/>
  <c r="X50" i="10" s="1"/>
  <c r="P57" i="10"/>
  <c r="X57" i="10" s="1"/>
  <c r="P32" i="10"/>
  <c r="P53" i="10"/>
  <c r="P56" i="10"/>
  <c r="P60" i="10"/>
  <c r="P28" i="10"/>
  <c r="P38" i="10"/>
  <c r="X38" i="10" s="1"/>
  <c r="P29" i="10"/>
  <c r="X29" i="10" s="1"/>
  <c r="P36" i="10"/>
  <c r="X36" i="10" s="1"/>
  <c r="P42" i="10"/>
  <c r="P48" i="10"/>
  <c r="P46" i="10"/>
  <c r="E10" i="10"/>
  <c r="P41" i="10"/>
  <c r="P33" i="10"/>
  <c r="P49" i="10"/>
  <c r="X49" i="10" s="1"/>
  <c r="P51" i="10"/>
  <c r="P39" i="10"/>
  <c r="X39" i="10" s="1"/>
  <c r="D10" i="10"/>
  <c r="AA15" i="10"/>
  <c r="Q7" i="10" s="1"/>
  <c r="P61" i="10"/>
  <c r="X61" i="10" s="1"/>
  <c r="P43" i="10"/>
  <c r="X43" i="10" s="1"/>
  <c r="P37" i="10"/>
  <c r="X37" i="10" s="1"/>
  <c r="J13" i="10"/>
  <c r="C16" i="10"/>
  <c r="P54" i="10"/>
  <c r="X54" i="10" s="1"/>
  <c r="P30" i="10"/>
  <c r="X30" i="10" s="1"/>
  <c r="P59" i="10"/>
  <c r="X59" i="10" s="1"/>
  <c r="P40" i="10"/>
  <c r="X40" i="10" s="1"/>
  <c r="P58" i="10"/>
  <c r="X58" i="10" s="1"/>
  <c r="P35" i="10"/>
  <c r="X35" i="10" s="1"/>
  <c r="P45" i="10"/>
  <c r="X45" i="10" s="1"/>
  <c r="AA15" i="7"/>
  <c r="Q7" i="7" s="1"/>
  <c r="C19" i="7"/>
  <c r="D52" i="7"/>
  <c r="C20" i="7"/>
  <c r="C24" i="7"/>
  <c r="C28" i="7"/>
  <c r="C32" i="7"/>
  <c r="C36" i="7"/>
  <c r="C40" i="7"/>
  <c r="C44" i="7"/>
  <c r="C48" i="7"/>
  <c r="E52" i="7"/>
  <c r="C23" i="7"/>
  <c r="C27" i="7"/>
  <c r="C31" i="7"/>
  <c r="C35" i="7"/>
  <c r="C39" i="7"/>
  <c r="C43" i="7"/>
  <c r="C47" i="7"/>
  <c r="D51" i="7"/>
  <c r="C17" i="7"/>
  <c r="C49" i="7" s="1"/>
  <c r="D23" i="7"/>
  <c r="D27" i="7"/>
  <c r="D31" i="7"/>
  <c r="D35" i="7"/>
  <c r="D39" i="7"/>
  <c r="D43" i="7"/>
  <c r="D47" i="7"/>
  <c r="E51" i="7"/>
  <c r="C18" i="7"/>
  <c r="E23" i="7"/>
  <c r="E27" i="7"/>
  <c r="E31" i="7"/>
  <c r="E35" i="7"/>
  <c r="E39" i="7"/>
  <c r="E43" i="7"/>
  <c r="E47" i="7"/>
  <c r="C52" i="7"/>
  <c r="D20" i="7"/>
  <c r="D24" i="7"/>
  <c r="D28" i="7"/>
  <c r="D32" i="7"/>
  <c r="D36" i="7"/>
  <c r="D40" i="7"/>
  <c r="D44" i="7"/>
  <c r="D48" i="7"/>
  <c r="E20" i="7"/>
  <c r="E24" i="7"/>
  <c r="E28" i="7"/>
  <c r="E32" i="7"/>
  <c r="E36" i="7"/>
  <c r="E40" i="7"/>
  <c r="E44" i="7"/>
  <c r="E48" i="7"/>
  <c r="C119" i="7"/>
  <c r="D134" i="7"/>
  <c r="D118" i="7"/>
  <c r="D121" i="7"/>
  <c r="D105" i="7"/>
  <c r="D137" i="7"/>
  <c r="D133" i="7"/>
  <c r="D117" i="7"/>
  <c r="D120" i="7"/>
  <c r="D104" i="7"/>
  <c r="D94" i="7"/>
  <c r="D126" i="7"/>
  <c r="D129" i="7"/>
  <c r="D114" i="7"/>
  <c r="D107" i="7"/>
  <c r="D122" i="7"/>
  <c r="D125" i="7"/>
  <c r="D113" i="7"/>
  <c r="D123" i="7"/>
  <c r="D110" i="7"/>
  <c r="D116" i="7"/>
  <c r="D136" i="7"/>
  <c r="D127" i="7"/>
  <c r="D108" i="7"/>
  <c r="D131" i="7"/>
  <c r="D109" i="7"/>
  <c r="D112" i="7"/>
  <c r="D135" i="7"/>
  <c r="D130" i="7"/>
  <c r="D119" i="7"/>
  <c r="C125" i="7"/>
  <c r="D115" i="7"/>
  <c r="C120" i="7"/>
  <c r="C131" i="7"/>
  <c r="C115" i="7"/>
  <c r="C98" i="7"/>
  <c r="C118" i="7"/>
  <c r="C130" i="7"/>
  <c r="C114" i="7"/>
  <c r="C137" i="7"/>
  <c r="C117" i="7"/>
  <c r="C111" i="7"/>
  <c r="C101" i="7"/>
  <c r="C133" i="7" s="1"/>
  <c r="C126" i="7"/>
  <c r="C129" i="7"/>
  <c r="C107" i="7"/>
  <c r="C132" i="7"/>
  <c r="C110" i="7"/>
  <c r="C99" i="7"/>
  <c r="C106" i="7"/>
  <c r="C94" i="7"/>
  <c r="C123" i="7"/>
  <c r="C121" i="7"/>
  <c r="C136" i="7"/>
  <c r="C127" i="7"/>
  <c r="C113" i="7"/>
  <c r="C105" i="7"/>
  <c r="C122" i="7"/>
  <c r="C103" i="7"/>
  <c r="C112" i="7"/>
  <c r="C102" i="7"/>
  <c r="C109" i="7"/>
  <c r="C104" i="7"/>
  <c r="D111" i="7"/>
  <c r="C116" i="7"/>
  <c r="E121" i="7"/>
  <c r="E105" i="7"/>
  <c r="E124" i="7"/>
  <c r="E108" i="7"/>
  <c r="E120" i="7"/>
  <c r="E104" i="7"/>
  <c r="E94" i="7"/>
  <c r="E123" i="7"/>
  <c r="E107" i="7"/>
  <c r="E118" i="7"/>
  <c r="E122" i="7"/>
  <c r="E114" i="7"/>
  <c r="E129" i="7"/>
  <c r="E133" i="7"/>
  <c r="P33" i="7"/>
  <c r="P49" i="7"/>
  <c r="P29" i="7"/>
  <c r="P43" i="7"/>
  <c r="P20" i="7"/>
  <c r="P26" i="7"/>
  <c r="P42" i="7"/>
  <c r="Z20" i="7"/>
  <c r="P21" i="7"/>
  <c r="X21" i="7" s="1"/>
  <c r="P50" i="7"/>
  <c r="P24" i="7"/>
  <c r="P38" i="7"/>
  <c r="P45" i="7"/>
  <c r="P32" i="7"/>
  <c r="P39" i="7"/>
  <c r="P46" i="7"/>
  <c r="P34" i="7"/>
  <c r="X34" i="7" s="1"/>
  <c r="Z22" i="7"/>
  <c r="P47" i="7"/>
  <c r="X47" i="7" s="1"/>
  <c r="P44" i="7"/>
  <c r="X44" i="7" s="1"/>
  <c r="P40" i="7"/>
  <c r="P23" i="7"/>
  <c r="X23" i="7" s="1"/>
  <c r="P31" i="7"/>
  <c r="P30" i="7"/>
  <c r="J13" i="7"/>
  <c r="P22" i="7"/>
  <c r="X22" i="7" s="1"/>
  <c r="Z21" i="7"/>
  <c r="P35" i="7"/>
  <c r="X35" i="7" s="1"/>
  <c r="P36" i="7"/>
  <c r="X36" i="7" s="1"/>
  <c r="P51" i="7"/>
  <c r="X51" i="7" s="1"/>
  <c r="Z23" i="7"/>
  <c r="Z28" i="7"/>
  <c r="Z24" i="7"/>
  <c r="P27" i="7"/>
  <c r="P28" i="7"/>
  <c r="X28" i="7" s="1"/>
  <c r="P37" i="7"/>
  <c r="X37" i="7" s="1"/>
  <c r="P41" i="7"/>
  <c r="X41" i="7" s="1"/>
  <c r="P48" i="7"/>
  <c r="X48" i="7" s="1"/>
  <c r="O26" i="10" l="1"/>
  <c r="U26" i="10" s="1"/>
  <c r="W32" i="10"/>
  <c r="X32" i="10"/>
  <c r="O20" i="10"/>
  <c r="O25" i="10"/>
  <c r="U25" i="10" s="1"/>
  <c r="W51" i="10"/>
  <c r="X51" i="10"/>
  <c r="O52" i="10"/>
  <c r="U52" i="10" s="1"/>
  <c r="X52" i="10"/>
  <c r="E196" i="10"/>
  <c r="E207" i="10"/>
  <c r="E259" i="10"/>
  <c r="E192" i="10"/>
  <c r="E203" i="10"/>
  <c r="E177" i="10"/>
  <c r="E202" i="10"/>
  <c r="E176" i="10"/>
  <c r="E198" i="10"/>
  <c r="E187" i="10"/>
  <c r="E209" i="10"/>
  <c r="E175" i="10"/>
  <c r="E197" i="10"/>
  <c r="E186" i="10"/>
  <c r="E208" i="10"/>
  <c r="E193" i="10"/>
  <c r="E191" i="10"/>
  <c r="E214" i="10"/>
  <c r="E171" i="10"/>
  <c r="E188" i="10"/>
  <c r="E258" i="10"/>
  <c r="E182" i="10"/>
  <c r="E181" i="10"/>
  <c r="E172" i="10"/>
  <c r="E204" i="10"/>
  <c r="E170" i="10"/>
  <c r="E169" i="10"/>
  <c r="E173" i="10"/>
  <c r="E200" i="10"/>
  <c r="E183" i="10"/>
  <c r="E179" i="10"/>
  <c r="E180" i="10"/>
  <c r="E185" i="10"/>
  <c r="E189" i="10"/>
  <c r="E199" i="10"/>
  <c r="E195" i="10"/>
  <c r="E201" i="10"/>
  <c r="E205" i="10"/>
  <c r="E168" i="10"/>
  <c r="E210" i="10"/>
  <c r="E174" i="10"/>
  <c r="E178" i="10"/>
  <c r="E184" i="10"/>
  <c r="E190" i="10"/>
  <c r="E194" i="10"/>
  <c r="E206" i="10"/>
  <c r="O23" i="10"/>
  <c r="U23" i="10" s="1"/>
  <c r="O33" i="10"/>
  <c r="U33" i="10" s="1"/>
  <c r="X33" i="10"/>
  <c r="W41" i="10"/>
  <c r="X41" i="10"/>
  <c r="O22" i="10"/>
  <c r="U22" i="10" s="1"/>
  <c r="C108" i="10"/>
  <c r="C107" i="10"/>
  <c r="O46" i="10"/>
  <c r="U46" i="10" s="1"/>
  <c r="X46" i="10"/>
  <c r="O47" i="10"/>
  <c r="U47" i="10" s="1"/>
  <c r="X47" i="10"/>
  <c r="E92" i="10"/>
  <c r="E76" i="10"/>
  <c r="E102" i="10"/>
  <c r="E86" i="10"/>
  <c r="E70" i="10"/>
  <c r="E91" i="10"/>
  <c r="E75" i="10"/>
  <c r="E96" i="10"/>
  <c r="E80" i="10"/>
  <c r="E64" i="10"/>
  <c r="E95" i="10"/>
  <c r="E79" i="10"/>
  <c r="E100" i="10"/>
  <c r="E84" i="10"/>
  <c r="E68" i="10"/>
  <c r="E105" i="10"/>
  <c r="E89" i="10"/>
  <c r="E73" i="10"/>
  <c r="E94" i="10"/>
  <c r="E78" i="10"/>
  <c r="E104" i="10"/>
  <c r="E88" i="10"/>
  <c r="E72" i="10"/>
  <c r="E93" i="10"/>
  <c r="E77" i="10"/>
  <c r="E103" i="10"/>
  <c r="E87" i="10"/>
  <c r="E71" i="10"/>
  <c r="E85" i="10"/>
  <c r="E101" i="10"/>
  <c r="E67" i="10"/>
  <c r="E83" i="10"/>
  <c r="E66" i="10"/>
  <c r="E99" i="10"/>
  <c r="E82" i="10"/>
  <c r="E65" i="10"/>
  <c r="E98" i="10"/>
  <c r="E81" i="10"/>
  <c r="E74" i="10"/>
  <c r="E97" i="10"/>
  <c r="E69" i="10"/>
  <c r="E90" i="10"/>
  <c r="E109" i="10" s="1"/>
  <c r="E106" i="10"/>
  <c r="O48" i="10"/>
  <c r="U48" i="10" s="1"/>
  <c r="X48" i="10"/>
  <c r="W34" i="10"/>
  <c r="X34" i="10"/>
  <c r="D103" i="10"/>
  <c r="D87" i="10"/>
  <c r="D71" i="10"/>
  <c r="D97" i="10"/>
  <c r="D81" i="10"/>
  <c r="D65" i="10"/>
  <c r="D102" i="10"/>
  <c r="D86" i="10"/>
  <c r="D70" i="10"/>
  <c r="D91" i="10"/>
  <c r="D75" i="10"/>
  <c r="D106" i="10"/>
  <c r="D90" i="10"/>
  <c r="D109" i="10" s="1"/>
  <c r="D74" i="10"/>
  <c r="D95" i="10"/>
  <c r="D79" i="10"/>
  <c r="D100" i="10"/>
  <c r="D84" i="10"/>
  <c r="D68" i="10"/>
  <c r="D105" i="10"/>
  <c r="D89" i="10"/>
  <c r="D73" i="10"/>
  <c r="D99" i="10"/>
  <c r="D83" i="10"/>
  <c r="D67" i="10"/>
  <c r="D104" i="10"/>
  <c r="D88" i="10"/>
  <c r="D72" i="10"/>
  <c r="D98" i="10"/>
  <c r="D82" i="10"/>
  <c r="D66" i="10"/>
  <c r="D69" i="10"/>
  <c r="D85" i="10"/>
  <c r="D78" i="10"/>
  <c r="D101" i="10"/>
  <c r="D64" i="10"/>
  <c r="D80" i="10"/>
  <c r="D96" i="10"/>
  <c r="D92" i="10"/>
  <c r="D94" i="10"/>
  <c r="D77" i="10"/>
  <c r="D93" i="10"/>
  <c r="D76" i="10"/>
  <c r="D207" i="10"/>
  <c r="D193" i="10"/>
  <c r="D214" i="10"/>
  <c r="D204" i="10"/>
  <c r="D181" i="10"/>
  <c r="D170" i="10"/>
  <c r="D259" i="10"/>
  <c r="D192" i="10"/>
  <c r="D188" i="10"/>
  <c r="D202" i="10"/>
  <c r="D176" i="10"/>
  <c r="D198" i="10"/>
  <c r="D187" i="10"/>
  <c r="D172" i="10"/>
  <c r="D197" i="10"/>
  <c r="D186" i="10"/>
  <c r="D182" i="10"/>
  <c r="D171" i="10"/>
  <c r="D177" i="10"/>
  <c r="D208" i="10"/>
  <c r="D258" i="10"/>
  <c r="D209" i="10"/>
  <c r="D203" i="10"/>
  <c r="D178" i="10"/>
  <c r="D174" i="10"/>
  <c r="D175" i="10"/>
  <c r="D180" i="10"/>
  <c r="D184" i="10"/>
  <c r="D194" i="10"/>
  <c r="D190" i="10"/>
  <c r="D191" i="10"/>
  <c r="D201" i="10"/>
  <c r="D196" i="10"/>
  <c r="D200" i="10"/>
  <c r="D210" i="10"/>
  <c r="D206" i="10"/>
  <c r="D169" i="10"/>
  <c r="D173" i="10"/>
  <c r="D179" i="10"/>
  <c r="D185" i="10"/>
  <c r="D183" i="10"/>
  <c r="D189" i="10"/>
  <c r="D195" i="10"/>
  <c r="D199" i="10"/>
  <c r="D205" i="10"/>
  <c r="D168" i="10"/>
  <c r="C202" i="10"/>
  <c r="C182" i="10"/>
  <c r="C171" i="10"/>
  <c r="C214" i="10"/>
  <c r="C204" i="10"/>
  <c r="C181" i="10"/>
  <c r="C259" i="10"/>
  <c r="C192" i="10"/>
  <c r="C258" i="10"/>
  <c r="C188" i="10"/>
  <c r="C176" i="10"/>
  <c r="C209" i="10"/>
  <c r="C172" i="10"/>
  <c r="C208" i="10"/>
  <c r="C197" i="10"/>
  <c r="C193" i="10"/>
  <c r="C187" i="10"/>
  <c r="C177" i="10"/>
  <c r="C203" i="10"/>
  <c r="C198" i="10"/>
  <c r="C175" i="10"/>
  <c r="C179" i="10"/>
  <c r="C189" i="10"/>
  <c r="C185" i="10"/>
  <c r="C186" i="10"/>
  <c r="C191" i="10"/>
  <c r="C195" i="10"/>
  <c r="C205" i="10"/>
  <c r="C201" i="10"/>
  <c r="C207" i="10"/>
  <c r="C168" i="10"/>
  <c r="C200" i="10"/>
  <c r="C183" i="10"/>
  <c r="C174" i="10"/>
  <c r="C199" i="10"/>
  <c r="C180" i="10"/>
  <c r="C178" i="10"/>
  <c r="C184" i="10"/>
  <c r="C190" i="10"/>
  <c r="C206" i="10"/>
  <c r="C194" i="10"/>
  <c r="C196" i="10"/>
  <c r="C210" i="10"/>
  <c r="C173" i="10"/>
  <c r="C169" i="10"/>
  <c r="C170" i="10"/>
  <c r="O42" i="10"/>
  <c r="U42" i="10" s="1"/>
  <c r="X42" i="10"/>
  <c r="O55" i="10"/>
  <c r="U55" i="10" s="1"/>
  <c r="X55" i="10"/>
  <c r="O31" i="10"/>
  <c r="U31" i="10" s="1"/>
  <c r="X31" i="10"/>
  <c r="W53" i="10"/>
  <c r="X53" i="10"/>
  <c r="O21" i="10"/>
  <c r="U21" i="10" s="1"/>
  <c r="O28" i="10"/>
  <c r="U28" i="10" s="1"/>
  <c r="X28" i="10"/>
  <c r="O60" i="10"/>
  <c r="U60" i="10" s="1"/>
  <c r="X60" i="10"/>
  <c r="O56" i="10"/>
  <c r="U56" i="10" s="1"/>
  <c r="X56" i="10"/>
  <c r="C163" i="7"/>
  <c r="C147" i="7"/>
  <c r="C157" i="7"/>
  <c r="C141" i="7"/>
  <c r="C162" i="7"/>
  <c r="C146" i="7"/>
  <c r="C167" i="7"/>
  <c r="C151" i="7"/>
  <c r="C172" i="7"/>
  <c r="C156" i="7"/>
  <c r="C140" i="7"/>
  <c r="C161" i="7"/>
  <c r="C145" i="7"/>
  <c r="C166" i="7"/>
  <c r="C150" i="7"/>
  <c r="C171" i="7"/>
  <c r="C155" i="7"/>
  <c r="C139" i="7"/>
  <c r="C160" i="7"/>
  <c r="C144" i="7"/>
  <c r="C165" i="7"/>
  <c r="C149" i="7"/>
  <c r="C159" i="7"/>
  <c r="C143" i="7"/>
  <c r="C164" i="7"/>
  <c r="C148" i="7"/>
  <c r="C154" i="7"/>
  <c r="C153" i="7"/>
  <c r="C152" i="7"/>
  <c r="C170" i="7"/>
  <c r="C142" i="7"/>
  <c r="C169" i="7"/>
  <c r="C158" i="7"/>
  <c r="C168" i="7"/>
  <c r="C138" i="7"/>
  <c r="D168" i="7"/>
  <c r="D152" i="7"/>
  <c r="D162" i="7"/>
  <c r="D146" i="7"/>
  <c r="D167" i="7"/>
  <c r="D151" i="7"/>
  <c r="D172" i="7"/>
  <c r="D156" i="7"/>
  <c r="D140" i="7"/>
  <c r="D161" i="7"/>
  <c r="D145" i="7"/>
  <c r="D166" i="7"/>
  <c r="D150" i="7"/>
  <c r="D171" i="7"/>
  <c r="D155" i="7"/>
  <c r="D139" i="7"/>
  <c r="D160" i="7"/>
  <c r="D144" i="7"/>
  <c r="D165" i="7"/>
  <c r="D149" i="7"/>
  <c r="D170" i="7"/>
  <c r="D154" i="7"/>
  <c r="D138" i="7"/>
  <c r="D164" i="7"/>
  <c r="D148" i="7"/>
  <c r="D169" i="7"/>
  <c r="D153" i="7"/>
  <c r="D157" i="7"/>
  <c r="D163" i="7"/>
  <c r="D147" i="7"/>
  <c r="D143" i="7"/>
  <c r="D142" i="7"/>
  <c r="D158" i="7"/>
  <c r="D141" i="7"/>
  <c r="D159" i="7"/>
  <c r="W31" i="7"/>
  <c r="X31" i="7"/>
  <c r="O26" i="7"/>
  <c r="U26" i="7" s="1"/>
  <c r="O20" i="7"/>
  <c r="U20" i="7" s="1"/>
  <c r="X20" i="7"/>
  <c r="O30" i="7"/>
  <c r="U30" i="7" s="1"/>
  <c r="X30" i="7"/>
  <c r="O49" i="7"/>
  <c r="U49" i="7" s="1"/>
  <c r="X49" i="7"/>
  <c r="E157" i="7"/>
  <c r="E141" i="7"/>
  <c r="E167" i="7"/>
  <c r="E151" i="7"/>
  <c r="E172" i="7"/>
  <c r="E156" i="7"/>
  <c r="E140" i="7"/>
  <c r="E161" i="7"/>
  <c r="E145" i="7"/>
  <c r="E166" i="7"/>
  <c r="E150" i="7"/>
  <c r="E171" i="7"/>
  <c r="E155" i="7"/>
  <c r="E139" i="7"/>
  <c r="E160" i="7"/>
  <c r="E144" i="7"/>
  <c r="E165" i="7"/>
  <c r="E149" i="7"/>
  <c r="E170" i="7"/>
  <c r="E154" i="7"/>
  <c r="E138" i="7"/>
  <c r="E159" i="7"/>
  <c r="E143" i="7"/>
  <c r="E169" i="7"/>
  <c r="E153" i="7"/>
  <c r="E158" i="7"/>
  <c r="E142" i="7"/>
  <c r="E152" i="7"/>
  <c r="E148" i="7"/>
  <c r="E147" i="7"/>
  <c r="E168" i="7"/>
  <c r="E146" i="7"/>
  <c r="E164" i="7"/>
  <c r="E163" i="7"/>
  <c r="E162" i="7"/>
  <c r="W43" i="7"/>
  <c r="X43" i="7"/>
  <c r="W39" i="7"/>
  <c r="X39" i="7"/>
  <c r="O29" i="7"/>
  <c r="U29" i="7" s="1"/>
  <c r="X29" i="7"/>
  <c r="O46" i="7"/>
  <c r="U46" i="7" s="1"/>
  <c r="X46" i="7"/>
  <c r="W38" i="7"/>
  <c r="X38" i="7"/>
  <c r="O42" i="7"/>
  <c r="U42" i="7" s="1"/>
  <c r="X42" i="7"/>
  <c r="W33" i="7"/>
  <c r="X33" i="7"/>
  <c r="O45" i="7"/>
  <c r="U45" i="7" s="1"/>
  <c r="X45" i="7"/>
  <c r="W24" i="7"/>
  <c r="X24" i="7"/>
  <c r="O40" i="7"/>
  <c r="U40" i="7" s="1"/>
  <c r="X40" i="7"/>
  <c r="O32" i="7"/>
  <c r="U32" i="7" s="1"/>
  <c r="X32" i="7"/>
  <c r="W50" i="7"/>
  <c r="X50" i="7"/>
  <c r="E174" i="7"/>
  <c r="O34" i="10"/>
  <c r="U34" i="10" s="1"/>
  <c r="W44" i="10"/>
  <c r="W26" i="10"/>
  <c r="X26" i="10" s="1"/>
  <c r="O41" i="10"/>
  <c r="U41" i="10" s="1"/>
  <c r="O44" i="10"/>
  <c r="U44" i="10" s="1"/>
  <c r="W60" i="10"/>
  <c r="C56" i="10"/>
  <c r="C40" i="10"/>
  <c r="C24" i="10"/>
  <c r="C61" i="10"/>
  <c r="C45" i="10"/>
  <c r="C29" i="10"/>
  <c r="C50" i="10"/>
  <c r="C34" i="10"/>
  <c r="C42" i="10"/>
  <c r="C55" i="10"/>
  <c r="C39" i="10"/>
  <c r="C23" i="10"/>
  <c r="C60" i="10"/>
  <c r="C44" i="10"/>
  <c r="C28" i="10"/>
  <c r="C49" i="10"/>
  <c r="C33" i="10"/>
  <c r="C54" i="10"/>
  <c r="C38" i="10"/>
  <c r="C22" i="10"/>
  <c r="C59" i="10"/>
  <c r="C43" i="10"/>
  <c r="C27" i="10"/>
  <c r="C48" i="10"/>
  <c r="C32" i="10"/>
  <c r="C53" i="10"/>
  <c r="C37" i="10"/>
  <c r="C21" i="10"/>
  <c r="C58" i="10"/>
  <c r="C26" i="10"/>
  <c r="C52" i="10"/>
  <c r="C36" i="10"/>
  <c r="C20" i="10"/>
  <c r="C57" i="10"/>
  <c r="C41" i="10"/>
  <c r="C25" i="10"/>
  <c r="C19" i="10"/>
  <c r="C51" i="10"/>
  <c r="C47" i="10"/>
  <c r="C18" i="10"/>
  <c r="C46" i="10"/>
  <c r="C17" i="10"/>
  <c r="C62" i="10"/>
  <c r="C63" i="10"/>
  <c r="C35" i="10"/>
  <c r="C30" i="10"/>
  <c r="C31" i="10"/>
  <c r="W31" i="10"/>
  <c r="O29" i="10"/>
  <c r="U29" i="10" s="1"/>
  <c r="W29" i="10"/>
  <c r="W48" i="10"/>
  <c r="W55" i="10"/>
  <c r="W28" i="10"/>
  <c r="W46" i="10"/>
  <c r="O50" i="10"/>
  <c r="U50" i="10" s="1"/>
  <c r="W47" i="10"/>
  <c r="O53" i="10"/>
  <c r="U53" i="10" s="1"/>
  <c r="O36" i="10"/>
  <c r="U36" i="10" s="1"/>
  <c r="W36" i="10"/>
  <c r="W50" i="10"/>
  <c r="W22" i="10"/>
  <c r="X22" i="10" s="1"/>
  <c r="N62" i="10"/>
  <c r="W23" i="10"/>
  <c r="X23" i="10" s="1"/>
  <c r="O32" i="10"/>
  <c r="U32" i="10" s="1"/>
  <c r="P62" i="10"/>
  <c r="W62" i="10" s="1"/>
  <c r="Z20" i="10" s="1"/>
  <c r="W20" i="10"/>
  <c r="X20" i="10" s="1"/>
  <c r="O51" i="10"/>
  <c r="U51" i="10" s="1"/>
  <c r="W42" i="10"/>
  <c r="O49" i="10"/>
  <c r="U49" i="10" s="1"/>
  <c r="W25" i="10"/>
  <c r="X25" i="10" s="1"/>
  <c r="W49" i="10"/>
  <c r="W56" i="10"/>
  <c r="O39" i="10"/>
  <c r="U39" i="10" s="1"/>
  <c r="W21" i="10"/>
  <c r="X21" i="10" s="1"/>
  <c r="W38" i="10"/>
  <c r="W52" i="10"/>
  <c r="W39" i="10"/>
  <c r="O38" i="10"/>
  <c r="U38" i="10" s="1"/>
  <c r="W33" i="10"/>
  <c r="O57" i="10"/>
  <c r="U57" i="10" s="1"/>
  <c r="W57" i="10"/>
  <c r="O37" i="10"/>
  <c r="U37" i="10" s="1"/>
  <c r="W37" i="10"/>
  <c r="W54" i="10"/>
  <c r="O54" i="10"/>
  <c r="U54" i="10" s="1"/>
  <c r="O40" i="10"/>
  <c r="U40" i="10" s="1"/>
  <c r="W40" i="10"/>
  <c r="W45" i="10"/>
  <c r="O45" i="10"/>
  <c r="U45" i="10" s="1"/>
  <c r="U20" i="10"/>
  <c r="O24" i="10"/>
  <c r="U24" i="10" s="1"/>
  <c r="W24" i="10"/>
  <c r="X24" i="10" s="1"/>
  <c r="O35" i="10"/>
  <c r="U35" i="10" s="1"/>
  <c r="W35" i="10"/>
  <c r="O30" i="10"/>
  <c r="U30" i="10" s="1"/>
  <c r="W30" i="10"/>
  <c r="O27" i="10"/>
  <c r="U27" i="10" s="1"/>
  <c r="W27" i="10"/>
  <c r="X27" i="10" s="1"/>
  <c r="O61" i="10"/>
  <c r="U61" i="10" s="1"/>
  <c r="W61" i="10"/>
  <c r="O58" i="10"/>
  <c r="U58" i="10" s="1"/>
  <c r="W58" i="10"/>
  <c r="C13" i="10"/>
  <c r="C11" i="10"/>
  <c r="C12" i="10"/>
  <c r="C14" i="10"/>
  <c r="C15" i="10"/>
  <c r="C10" i="10"/>
  <c r="O43" i="10"/>
  <c r="U43" i="10" s="1"/>
  <c r="W43" i="10"/>
  <c r="W59" i="10"/>
  <c r="O59" i="10"/>
  <c r="U59" i="10" s="1"/>
  <c r="C51" i="7"/>
  <c r="C50" i="7"/>
  <c r="C134" i="7"/>
  <c r="C135" i="7"/>
  <c r="D174" i="7"/>
  <c r="C174" i="7"/>
  <c r="O24" i="7"/>
  <c r="U24" i="7" s="1"/>
  <c r="W20" i="7"/>
  <c r="O31" i="7"/>
  <c r="U31" i="7" s="1"/>
  <c r="W30" i="7"/>
  <c r="W32" i="7"/>
  <c r="W40" i="7"/>
  <c r="O33" i="7"/>
  <c r="U33" i="7" s="1"/>
  <c r="W21" i="7"/>
  <c r="W49" i="7"/>
  <c r="W45" i="7"/>
  <c r="N52" i="7"/>
  <c r="O50" i="7"/>
  <c r="U50" i="7" s="1"/>
  <c r="W29" i="7"/>
  <c r="O21" i="7"/>
  <c r="U21" i="7" s="1"/>
  <c r="P52" i="7"/>
  <c r="W52" i="7" s="1"/>
  <c r="Z26" i="7" s="1"/>
  <c r="O47" i="7"/>
  <c r="U47" i="7" s="1"/>
  <c r="W26" i="7"/>
  <c r="X26" i="7" s="1"/>
  <c r="W44" i="7"/>
  <c r="O39" i="7"/>
  <c r="U39" i="7" s="1"/>
  <c r="O43" i="7"/>
  <c r="U43" i="7" s="1"/>
  <c r="W47" i="7"/>
  <c r="O44" i="7"/>
  <c r="U44" i="7" s="1"/>
  <c r="O38" i="7"/>
  <c r="U38" i="7" s="1"/>
  <c r="W46" i="7"/>
  <c r="W42" i="7"/>
  <c r="W34" i="7"/>
  <c r="O23" i="7"/>
  <c r="U23" i="7" s="1"/>
  <c r="W23" i="7"/>
  <c r="O34" i="7"/>
  <c r="U34" i="7" s="1"/>
  <c r="W36" i="7"/>
  <c r="O36" i="7"/>
  <c r="U36" i="7" s="1"/>
  <c r="W48" i="7"/>
  <c r="O48" i="7"/>
  <c r="U48" i="7" s="1"/>
  <c r="O41" i="7"/>
  <c r="U41" i="7" s="1"/>
  <c r="W41" i="7"/>
  <c r="O51" i="7"/>
  <c r="U51" i="7" s="1"/>
  <c r="W51" i="7"/>
  <c r="O37" i="7"/>
  <c r="U37" i="7" s="1"/>
  <c r="W37" i="7"/>
  <c r="O28" i="7"/>
  <c r="U28" i="7" s="1"/>
  <c r="W28" i="7"/>
  <c r="W27" i="7"/>
  <c r="X27" i="7" s="1"/>
  <c r="O27" i="7"/>
  <c r="U27" i="7" s="1"/>
  <c r="W22" i="7"/>
  <c r="O22" i="7"/>
  <c r="U22" i="7" s="1"/>
  <c r="W35" i="7"/>
  <c r="O35" i="7"/>
  <c r="U35" i="7" s="1"/>
  <c r="O25" i="7"/>
  <c r="U25" i="7" s="1"/>
  <c r="W25" i="7"/>
  <c r="X25" i="7" s="1"/>
  <c r="Q25" i="10" l="1"/>
  <c r="R25" i="10"/>
  <c r="E243" i="10"/>
  <c r="E306" i="10"/>
  <c r="E239" i="10"/>
  <c r="E250" i="10"/>
  <c r="E224" i="10"/>
  <c r="E305" i="10"/>
  <c r="E238" i="10"/>
  <c r="E235" i="10"/>
  <c r="E245" i="10"/>
  <c r="E234" i="10"/>
  <c r="E256" i="10"/>
  <c r="E222" i="10"/>
  <c r="E219" i="10"/>
  <c r="E244" i="10"/>
  <c r="E233" i="10"/>
  <c r="E229" i="10"/>
  <c r="E218" i="10"/>
  <c r="E240" i="10"/>
  <c r="E261" i="10"/>
  <c r="E251" i="10"/>
  <c r="E228" i="10"/>
  <c r="E217" i="10"/>
  <c r="E223" i="10"/>
  <c r="E254" i="10"/>
  <c r="E255" i="10"/>
  <c r="E249" i="10"/>
  <c r="E231" i="10"/>
  <c r="E242" i="10"/>
  <c r="E237" i="10"/>
  <c r="E247" i="10"/>
  <c r="E257" i="10"/>
  <c r="E220" i="10"/>
  <c r="E216" i="10"/>
  <c r="E236" i="10"/>
  <c r="E253" i="10"/>
  <c r="E215" i="10"/>
  <c r="E230" i="10"/>
  <c r="E232" i="10"/>
  <c r="E246" i="10"/>
  <c r="E241" i="10"/>
  <c r="E248" i="10"/>
  <c r="E226" i="10"/>
  <c r="E221" i="10"/>
  <c r="E225" i="10"/>
  <c r="E227" i="10"/>
  <c r="E252" i="10"/>
  <c r="C98" i="10"/>
  <c r="C82" i="10"/>
  <c r="C66" i="10"/>
  <c r="C92" i="10"/>
  <c r="C76" i="10"/>
  <c r="C97" i="10"/>
  <c r="C81" i="10"/>
  <c r="C65" i="10"/>
  <c r="C102" i="10"/>
  <c r="C86" i="10"/>
  <c r="C70" i="10"/>
  <c r="C101" i="10"/>
  <c r="C85" i="10"/>
  <c r="C69" i="10"/>
  <c r="C106" i="10"/>
  <c r="C90" i="10"/>
  <c r="C109" i="10" s="1"/>
  <c r="C74" i="10"/>
  <c r="C95" i="10"/>
  <c r="C79" i="10"/>
  <c r="C100" i="10"/>
  <c r="C84" i="10"/>
  <c r="C68" i="10"/>
  <c r="C94" i="10"/>
  <c r="C78" i="10"/>
  <c r="C99" i="10"/>
  <c r="C83" i="10"/>
  <c r="C67" i="10"/>
  <c r="C93" i="10"/>
  <c r="C77" i="10"/>
  <c r="C103" i="10"/>
  <c r="C89" i="10"/>
  <c r="C64" i="10"/>
  <c r="C91" i="10"/>
  <c r="C80" i="10"/>
  <c r="C73" i="10"/>
  <c r="C105" i="10"/>
  <c r="C87" i="10"/>
  <c r="C96" i="10"/>
  <c r="C75" i="10"/>
  <c r="C104" i="10"/>
  <c r="C72" i="10"/>
  <c r="C71" i="10"/>
  <c r="C88" i="10"/>
  <c r="D254" i="10"/>
  <c r="D261" i="10"/>
  <c r="D251" i="10"/>
  <c r="D228" i="10"/>
  <c r="D217" i="10"/>
  <c r="D250" i="10"/>
  <c r="D224" i="10"/>
  <c r="D305" i="10"/>
  <c r="D245" i="10"/>
  <c r="D234" i="10"/>
  <c r="D256" i="10"/>
  <c r="D219" i="10"/>
  <c r="D255" i="10"/>
  <c r="D229" i="10"/>
  <c r="D218" i="10"/>
  <c r="D233" i="10"/>
  <c r="D249" i="10"/>
  <c r="D223" i="10"/>
  <c r="D244" i="10"/>
  <c r="D240" i="10"/>
  <c r="D239" i="10"/>
  <c r="D306" i="10"/>
  <c r="D235" i="10"/>
  <c r="D237" i="10"/>
  <c r="D232" i="10"/>
  <c r="D253" i="10"/>
  <c r="D248" i="10"/>
  <c r="D247" i="10"/>
  <c r="D246" i="10"/>
  <c r="D227" i="10"/>
  <c r="D226" i="10"/>
  <c r="D225" i="10"/>
  <c r="D242" i="10"/>
  <c r="D231" i="10"/>
  <c r="D243" i="10"/>
  <c r="D238" i="10"/>
  <c r="D220" i="10"/>
  <c r="D236" i="10"/>
  <c r="D252" i="10"/>
  <c r="D257" i="10"/>
  <c r="D222" i="10"/>
  <c r="D221" i="10"/>
  <c r="D215" i="10"/>
  <c r="D230" i="10"/>
  <c r="D216" i="10"/>
  <c r="D241" i="10"/>
  <c r="C249" i="10"/>
  <c r="C306" i="10"/>
  <c r="C239" i="10"/>
  <c r="C250" i="10"/>
  <c r="C224" i="10"/>
  <c r="C223" i="10"/>
  <c r="C245" i="10"/>
  <c r="C234" i="10"/>
  <c r="C256" i="10"/>
  <c r="C244" i="10"/>
  <c r="C255" i="10"/>
  <c r="C240" i="10"/>
  <c r="C305" i="10"/>
  <c r="C229" i="10"/>
  <c r="C228" i="10"/>
  <c r="C261" i="10"/>
  <c r="C219" i="10"/>
  <c r="C218" i="10"/>
  <c r="C251" i="10"/>
  <c r="C235" i="10"/>
  <c r="C215" i="10"/>
  <c r="C242" i="10"/>
  <c r="C248" i="10"/>
  <c r="C243" i="10"/>
  <c r="C232" i="10"/>
  <c r="C230" i="10"/>
  <c r="C222" i="10"/>
  <c r="C246" i="10"/>
  <c r="C257" i="10"/>
  <c r="C238" i="10"/>
  <c r="C233" i="10"/>
  <c r="C236" i="10"/>
  <c r="C231" i="10"/>
  <c r="C252" i="10"/>
  <c r="C253" i="10"/>
  <c r="C220" i="10"/>
  <c r="C226" i="10"/>
  <c r="C254" i="10"/>
  <c r="C217" i="10"/>
  <c r="C237" i="10"/>
  <c r="C247" i="10"/>
  <c r="C225" i="10"/>
  <c r="C241" i="10"/>
  <c r="C216" i="10"/>
  <c r="C227" i="10"/>
  <c r="C221" i="10"/>
  <c r="E207" i="7"/>
  <c r="E191" i="7"/>
  <c r="E175" i="7"/>
  <c r="E201" i="7"/>
  <c r="E185" i="7"/>
  <c r="E206" i="7"/>
  <c r="E190" i="7"/>
  <c r="E195" i="7"/>
  <c r="E179" i="7"/>
  <c r="E200" i="7"/>
  <c r="E184" i="7"/>
  <c r="E205" i="7"/>
  <c r="E189" i="7"/>
  <c r="E194" i="7"/>
  <c r="E178" i="7"/>
  <c r="E199" i="7"/>
  <c r="E183" i="7"/>
  <c r="E204" i="7"/>
  <c r="E188" i="7"/>
  <c r="E209" i="7"/>
  <c r="E193" i="7"/>
  <c r="E177" i="7"/>
  <c r="E203" i="7"/>
  <c r="E187" i="7"/>
  <c r="E208" i="7"/>
  <c r="E192" i="7"/>
  <c r="E176" i="7"/>
  <c r="E180" i="7"/>
  <c r="E198" i="7"/>
  <c r="E202" i="7"/>
  <c r="E197" i="7"/>
  <c r="E196" i="7"/>
  <c r="E181" i="7"/>
  <c r="E186" i="7"/>
  <c r="E182" i="7"/>
  <c r="E211" i="7"/>
  <c r="E248" i="7" s="1"/>
  <c r="Q20" i="7"/>
  <c r="R24" i="7"/>
  <c r="C197" i="7"/>
  <c r="C181" i="7"/>
  <c r="C207" i="7"/>
  <c r="C191" i="7"/>
  <c r="C175" i="7"/>
  <c r="C196" i="7"/>
  <c r="C180" i="7"/>
  <c r="C201" i="7"/>
  <c r="C185" i="7"/>
  <c r="C206" i="7"/>
  <c r="C190" i="7"/>
  <c r="C195" i="7"/>
  <c r="C179" i="7"/>
  <c r="C200" i="7"/>
  <c r="C184" i="7"/>
  <c r="C205" i="7"/>
  <c r="C189" i="7"/>
  <c r="C194" i="7"/>
  <c r="C178" i="7"/>
  <c r="C199" i="7"/>
  <c r="C183" i="7"/>
  <c r="C209" i="7"/>
  <c r="C193" i="7"/>
  <c r="C177" i="7"/>
  <c r="C198" i="7"/>
  <c r="C182" i="7"/>
  <c r="C202" i="7"/>
  <c r="C176" i="7"/>
  <c r="C192" i="7"/>
  <c r="C208" i="7"/>
  <c r="C188" i="7"/>
  <c r="C187" i="7"/>
  <c r="C186" i="7"/>
  <c r="C204" i="7"/>
  <c r="C203" i="7"/>
  <c r="D202" i="7"/>
  <c r="D186" i="7"/>
  <c r="D196" i="7"/>
  <c r="D180" i="7"/>
  <c r="D201" i="7"/>
  <c r="D185" i="7"/>
  <c r="D206" i="7"/>
  <c r="D190" i="7"/>
  <c r="D195" i="7"/>
  <c r="D179" i="7"/>
  <c r="D200" i="7"/>
  <c r="D184" i="7"/>
  <c r="D205" i="7"/>
  <c r="D189" i="7"/>
  <c r="D194" i="7"/>
  <c r="D178" i="7"/>
  <c r="D199" i="7"/>
  <c r="D183" i="7"/>
  <c r="D204" i="7"/>
  <c r="D188" i="7"/>
  <c r="D198" i="7"/>
  <c r="D182" i="7"/>
  <c r="D203" i="7"/>
  <c r="D187" i="7"/>
  <c r="D177" i="7"/>
  <c r="D176" i="7"/>
  <c r="D197" i="7"/>
  <c r="D175" i="7"/>
  <c r="D193" i="7"/>
  <c r="D192" i="7"/>
  <c r="D181" i="7"/>
  <c r="D191" i="7"/>
  <c r="D209" i="7"/>
  <c r="D208" i="7"/>
  <c r="D207" i="7"/>
  <c r="Q48" i="10"/>
  <c r="Q51" i="10"/>
  <c r="Q40" i="10"/>
  <c r="Q36" i="10"/>
  <c r="Q41" i="10"/>
  <c r="Q53" i="10"/>
  <c r="Q60" i="10"/>
  <c r="Q26" i="10"/>
  <c r="Q35" i="10"/>
  <c r="Q34" i="10"/>
  <c r="Q32" i="10"/>
  <c r="Q29" i="10"/>
  <c r="Q54" i="10"/>
  <c r="Q55" i="10"/>
  <c r="Q33" i="10"/>
  <c r="Q47" i="10"/>
  <c r="Q49" i="10"/>
  <c r="Q57" i="10"/>
  <c r="Q23" i="10"/>
  <c r="Q42" i="10"/>
  <c r="Q56" i="10"/>
  <c r="Q50" i="10"/>
  <c r="Q22" i="10"/>
  <c r="Q59" i="10"/>
  <c r="Q45" i="10"/>
  <c r="Q52" i="10"/>
  <c r="Q44" i="10"/>
  <c r="Q43" i="10"/>
  <c r="Q27" i="10"/>
  <c r="Q39" i="10"/>
  <c r="Q21" i="10"/>
  <c r="Q38" i="10"/>
  <c r="Q20" i="10"/>
  <c r="Q58" i="10"/>
  <c r="Q61" i="10"/>
  <c r="Q24" i="10"/>
  <c r="Q31" i="10"/>
  <c r="Q46" i="10"/>
  <c r="Q28" i="10"/>
  <c r="Q30" i="10"/>
  <c r="Q37" i="10"/>
  <c r="Z62" i="10"/>
  <c r="AA20" i="10" s="1"/>
  <c r="O62" i="10"/>
  <c r="U62" i="10" s="1"/>
  <c r="C211" i="7"/>
  <c r="D211" i="7"/>
  <c r="Q45" i="7"/>
  <c r="Q29" i="7"/>
  <c r="Z25" i="7"/>
  <c r="Z27" i="7"/>
  <c r="Q32" i="7"/>
  <c r="Q24" i="7"/>
  <c r="Q35" i="7"/>
  <c r="Q23" i="7"/>
  <c r="Q30" i="7"/>
  <c r="Q51" i="7"/>
  <c r="Q22" i="7"/>
  <c r="Q34" i="7"/>
  <c r="Q50" i="7"/>
  <c r="Q46" i="7"/>
  <c r="Q37" i="7"/>
  <c r="Q33" i="7"/>
  <c r="Q41" i="7"/>
  <c r="Q25" i="7"/>
  <c r="Q44" i="7"/>
  <c r="Q36" i="7"/>
  <c r="Q43" i="7"/>
  <c r="Q27" i="7"/>
  <c r="Q21" i="7"/>
  <c r="Q26" i="7"/>
  <c r="Q28" i="7"/>
  <c r="Q40" i="7"/>
  <c r="Q48" i="7"/>
  <c r="Q38" i="7"/>
  <c r="Q42" i="7"/>
  <c r="Q49" i="7"/>
  <c r="Q39" i="7"/>
  <c r="Q31" i="7"/>
  <c r="Q47" i="7"/>
  <c r="O52" i="7"/>
  <c r="U52" i="7" s="1"/>
  <c r="D301" i="10" l="1"/>
  <c r="D282" i="10"/>
  <c r="D296" i="10"/>
  <c r="D270" i="10"/>
  <c r="D303" i="10"/>
  <c r="D266" i="10"/>
  <c r="D291" i="10"/>
  <c r="D280" i="10"/>
  <c r="D302" i="10"/>
  <c r="D287" i="10"/>
  <c r="D286" i="10"/>
  <c r="D265" i="10"/>
  <c r="D264" i="10"/>
  <c r="D271" i="10"/>
  <c r="D298" i="10"/>
  <c r="D353" i="10"/>
  <c r="D297" i="10"/>
  <c r="D276" i="10"/>
  <c r="D292" i="10"/>
  <c r="D308" i="10"/>
  <c r="D275" i="10"/>
  <c r="D352" i="10"/>
  <c r="D281" i="10"/>
  <c r="D262" i="10"/>
  <c r="D263" i="10"/>
  <c r="D294" i="10"/>
  <c r="D273" i="10"/>
  <c r="D279" i="10"/>
  <c r="D272" i="10"/>
  <c r="D288" i="10"/>
  <c r="D277" i="10"/>
  <c r="D289" i="10"/>
  <c r="D295" i="10"/>
  <c r="D269" i="10"/>
  <c r="D283" i="10"/>
  <c r="D293" i="10"/>
  <c r="D267" i="10"/>
  <c r="D268" i="10"/>
  <c r="D285" i="10"/>
  <c r="D274" i="10"/>
  <c r="D304" i="10"/>
  <c r="D284" i="10"/>
  <c r="D290" i="10"/>
  <c r="D299" i="10"/>
  <c r="D300" i="10"/>
  <c r="D278" i="10"/>
  <c r="C296" i="10"/>
  <c r="C286" i="10"/>
  <c r="C352" i="10"/>
  <c r="C297" i="10"/>
  <c r="C271" i="10"/>
  <c r="C282" i="10"/>
  <c r="C292" i="10"/>
  <c r="C281" i="10"/>
  <c r="C303" i="10"/>
  <c r="C266" i="10"/>
  <c r="C291" i="10"/>
  <c r="C276" i="10"/>
  <c r="C265" i="10"/>
  <c r="C287" i="10"/>
  <c r="C353" i="10"/>
  <c r="C308" i="10"/>
  <c r="C298" i="10"/>
  <c r="C275" i="10"/>
  <c r="C302" i="10"/>
  <c r="C270" i="10"/>
  <c r="C277" i="10"/>
  <c r="C293" i="10"/>
  <c r="C289" i="10"/>
  <c r="C268" i="10"/>
  <c r="C274" i="10"/>
  <c r="C267" i="10"/>
  <c r="C283" i="10"/>
  <c r="C300" i="10"/>
  <c r="C272" i="10"/>
  <c r="C284" i="10"/>
  <c r="C290" i="10"/>
  <c r="C264" i="10"/>
  <c r="C288" i="10"/>
  <c r="C299" i="10"/>
  <c r="C263" i="10"/>
  <c r="C280" i="10"/>
  <c r="C304" i="10"/>
  <c r="C269" i="10"/>
  <c r="C278" i="10"/>
  <c r="C273" i="10"/>
  <c r="C279" i="10"/>
  <c r="C294" i="10"/>
  <c r="C262" i="10"/>
  <c r="C285" i="10"/>
  <c r="C295" i="10"/>
  <c r="C301" i="10"/>
  <c r="E290" i="10"/>
  <c r="E352" i="10"/>
  <c r="E297" i="10"/>
  <c r="E271" i="10"/>
  <c r="E282" i="10"/>
  <c r="E296" i="10"/>
  <c r="E270" i="10"/>
  <c r="E266" i="10"/>
  <c r="E291" i="10"/>
  <c r="E280" i="10"/>
  <c r="E302" i="10"/>
  <c r="E276" i="10"/>
  <c r="E265" i="10"/>
  <c r="E301" i="10"/>
  <c r="E353" i="10"/>
  <c r="E308" i="10"/>
  <c r="E298" i="10"/>
  <c r="E275" i="10"/>
  <c r="E264" i="10"/>
  <c r="E269" i="10"/>
  <c r="E303" i="10"/>
  <c r="E292" i="10"/>
  <c r="E287" i="10"/>
  <c r="E286" i="10"/>
  <c r="E281" i="10"/>
  <c r="E285" i="10"/>
  <c r="E283" i="10"/>
  <c r="E262" i="10"/>
  <c r="E268" i="10"/>
  <c r="E299" i="10"/>
  <c r="E278" i="10"/>
  <c r="E284" i="10"/>
  <c r="E293" i="10"/>
  <c r="E294" i="10"/>
  <c r="E300" i="10"/>
  <c r="E274" i="10"/>
  <c r="E289" i="10"/>
  <c r="E267" i="10"/>
  <c r="E295" i="10"/>
  <c r="E263" i="10"/>
  <c r="E277" i="10"/>
  <c r="E273" i="10"/>
  <c r="E288" i="10"/>
  <c r="E279" i="10"/>
  <c r="E272" i="10"/>
  <c r="E304" i="10"/>
  <c r="D236" i="7"/>
  <c r="D220" i="7"/>
  <c r="D246" i="7"/>
  <c r="D230" i="7"/>
  <c r="D214" i="7"/>
  <c r="D235" i="7"/>
  <c r="D219" i="7"/>
  <c r="D240" i="7"/>
  <c r="D224" i="7"/>
  <c r="D245" i="7"/>
  <c r="D229" i="7"/>
  <c r="D213" i="7"/>
  <c r="D234" i="7"/>
  <c r="D218" i="7"/>
  <c r="D239" i="7"/>
  <c r="D223" i="7"/>
  <c r="D244" i="7"/>
  <c r="D228" i="7"/>
  <c r="D212" i="7"/>
  <c r="D233" i="7"/>
  <c r="D217" i="7"/>
  <c r="D238" i="7"/>
  <c r="D222" i="7"/>
  <c r="D232" i="7"/>
  <c r="D216" i="7"/>
  <c r="D237" i="7"/>
  <c r="D221" i="7"/>
  <c r="D225" i="7"/>
  <c r="D243" i="7"/>
  <c r="D242" i="7"/>
  <c r="D241" i="7"/>
  <c r="D215" i="7"/>
  <c r="D226" i="7"/>
  <c r="D231" i="7"/>
  <c r="D227" i="7"/>
  <c r="E275" i="7"/>
  <c r="E259" i="7"/>
  <c r="E269" i="7"/>
  <c r="E253" i="7"/>
  <c r="E274" i="7"/>
  <c r="E258" i="7"/>
  <c r="E279" i="7"/>
  <c r="E263" i="7"/>
  <c r="E268" i="7"/>
  <c r="E252" i="7"/>
  <c r="E273" i="7"/>
  <c r="E257" i="7"/>
  <c r="E278" i="7"/>
  <c r="E262" i="7"/>
  <c r="E283" i="7"/>
  <c r="E267" i="7"/>
  <c r="E251" i="7"/>
  <c r="E272" i="7"/>
  <c r="E256" i="7"/>
  <c r="E277" i="7"/>
  <c r="E261" i="7"/>
  <c r="E271" i="7"/>
  <c r="E255" i="7"/>
  <c r="E276" i="7"/>
  <c r="E260" i="7"/>
  <c r="E266" i="7"/>
  <c r="E265" i="7"/>
  <c r="E264" i="7"/>
  <c r="E282" i="7"/>
  <c r="E281" i="7"/>
  <c r="E270" i="7"/>
  <c r="E280" i="7"/>
  <c r="E254" i="7"/>
  <c r="E250" i="7"/>
  <c r="E249" i="7"/>
  <c r="C231" i="7"/>
  <c r="C215" i="7"/>
  <c r="C241" i="7"/>
  <c r="C225" i="7"/>
  <c r="C246" i="7"/>
  <c r="C230" i="7"/>
  <c r="C214" i="7"/>
  <c r="C235" i="7"/>
  <c r="C219" i="7"/>
  <c r="C240" i="7"/>
  <c r="C224" i="7"/>
  <c r="C245" i="7"/>
  <c r="C229" i="7"/>
  <c r="C213" i="7"/>
  <c r="C234" i="7"/>
  <c r="C218" i="7"/>
  <c r="C239" i="7"/>
  <c r="C223" i="7"/>
  <c r="C244" i="7"/>
  <c r="C228" i="7"/>
  <c r="C212" i="7"/>
  <c r="C233" i="7"/>
  <c r="C217" i="7"/>
  <c r="C243" i="7"/>
  <c r="C227" i="7"/>
  <c r="C232" i="7"/>
  <c r="C216" i="7"/>
  <c r="C222" i="7"/>
  <c r="C221" i="7"/>
  <c r="C242" i="7"/>
  <c r="C220" i="7"/>
  <c r="C238" i="7"/>
  <c r="C226" i="7"/>
  <c r="C237" i="7"/>
  <c r="C236" i="7"/>
  <c r="E241" i="7"/>
  <c r="E225" i="7"/>
  <c r="E235" i="7"/>
  <c r="E219" i="7"/>
  <c r="E240" i="7"/>
  <c r="E224" i="7"/>
  <c r="E245" i="7"/>
  <c r="E229" i="7"/>
  <c r="E213" i="7"/>
  <c r="E234" i="7"/>
  <c r="E218" i="7"/>
  <c r="E239" i="7"/>
  <c r="E223" i="7"/>
  <c r="E244" i="7"/>
  <c r="E228" i="7"/>
  <c r="E212" i="7"/>
  <c r="E233" i="7"/>
  <c r="E217" i="7"/>
  <c r="E238" i="7"/>
  <c r="E222" i="7"/>
  <c r="E243" i="7"/>
  <c r="E227" i="7"/>
  <c r="E237" i="7"/>
  <c r="E221" i="7"/>
  <c r="E242" i="7"/>
  <c r="E226" i="7"/>
  <c r="E246" i="7"/>
  <c r="E220" i="7"/>
  <c r="E216" i="7"/>
  <c r="E215" i="7"/>
  <c r="E236" i="7"/>
  <c r="E214" i="7"/>
  <c r="E232" i="7"/>
  <c r="E231" i="7"/>
  <c r="E230" i="7"/>
  <c r="V62" i="10"/>
  <c r="V18" i="10"/>
  <c r="AA62" i="10"/>
  <c r="AA51" i="10"/>
  <c r="AA44" i="10"/>
  <c r="AA34" i="10"/>
  <c r="AA29" i="10"/>
  <c r="AA54" i="10"/>
  <c r="AA47" i="10"/>
  <c r="AA50" i="10"/>
  <c r="AA36" i="10"/>
  <c r="AA33" i="10"/>
  <c r="AA49" i="10"/>
  <c r="AA26" i="10"/>
  <c r="Z18" i="10"/>
  <c r="AA24" i="10"/>
  <c r="AA22" i="10"/>
  <c r="AA28" i="10"/>
  <c r="AA58" i="10"/>
  <c r="AA31" i="10"/>
  <c r="AA27" i="10"/>
  <c r="AA48" i="10"/>
  <c r="AA55" i="10"/>
  <c r="AA53" i="10"/>
  <c r="AA39" i="10"/>
  <c r="AA45" i="10"/>
  <c r="AA60" i="10"/>
  <c r="AA40" i="10"/>
  <c r="AA37" i="10"/>
  <c r="AA52" i="10"/>
  <c r="AA30" i="10"/>
  <c r="AA61" i="10"/>
  <c r="AA41" i="10"/>
  <c r="AA59" i="10"/>
  <c r="AA32" i="10"/>
  <c r="AA38" i="10"/>
  <c r="AA43" i="10"/>
  <c r="AA56" i="10"/>
  <c r="AA21" i="10"/>
  <c r="AA35" i="10"/>
  <c r="AA42" i="10"/>
  <c r="AA46" i="10"/>
  <c r="AA57" i="10"/>
  <c r="AA23" i="10"/>
  <c r="AA25" i="10"/>
  <c r="C248" i="7"/>
  <c r="E285" i="7"/>
  <c r="D248" i="7"/>
  <c r="Z52" i="7"/>
  <c r="AA33" i="7" s="1"/>
  <c r="V52" i="7"/>
  <c r="V18" i="7"/>
  <c r="C343" i="10" l="1"/>
  <c r="C399" i="10"/>
  <c r="C318" i="10"/>
  <c r="C340" i="10"/>
  <c r="C329" i="10"/>
  <c r="C317" i="10"/>
  <c r="C313" i="10"/>
  <c r="C349" i="10"/>
  <c r="C338" i="10"/>
  <c r="C323" i="10"/>
  <c r="C312" i="10"/>
  <c r="C355" i="10"/>
  <c r="C345" i="10"/>
  <c r="C400" i="10"/>
  <c r="C322" i="10"/>
  <c r="C344" i="10"/>
  <c r="C339" i="10"/>
  <c r="C334" i="10"/>
  <c r="C333" i="10"/>
  <c r="C328" i="10"/>
  <c r="C350" i="10"/>
  <c r="C336" i="10"/>
  <c r="C311" i="10"/>
  <c r="C324" i="10"/>
  <c r="C319" i="10"/>
  <c r="C337" i="10"/>
  <c r="C347" i="10"/>
  <c r="C341" i="10"/>
  <c r="C327" i="10"/>
  <c r="C315" i="10"/>
  <c r="C316" i="10"/>
  <c r="C335" i="10"/>
  <c r="C351" i="10"/>
  <c r="C331" i="10"/>
  <c r="C314" i="10"/>
  <c r="C332" i="10"/>
  <c r="C320" i="10"/>
  <c r="C330" i="10"/>
  <c r="C310" i="10"/>
  <c r="C309" i="10"/>
  <c r="C348" i="10"/>
  <c r="C325" i="10"/>
  <c r="C326" i="10"/>
  <c r="C321" i="10"/>
  <c r="C346" i="10"/>
  <c r="C342" i="10"/>
  <c r="D348" i="10"/>
  <c r="D317" i="10"/>
  <c r="D350" i="10"/>
  <c r="D339" i="10"/>
  <c r="D328" i="10"/>
  <c r="D349" i="10"/>
  <c r="D338" i="10"/>
  <c r="D327" i="10"/>
  <c r="D323" i="10"/>
  <c r="D312" i="10"/>
  <c r="D334" i="10"/>
  <c r="D400" i="10"/>
  <c r="D322" i="10"/>
  <c r="D311" i="10"/>
  <c r="D333" i="10"/>
  <c r="D399" i="10"/>
  <c r="D318" i="10"/>
  <c r="D343" i="10"/>
  <c r="D329" i="10"/>
  <c r="D355" i="10"/>
  <c r="D313" i="10"/>
  <c r="D345" i="10"/>
  <c r="D344" i="10"/>
  <c r="D326" i="10"/>
  <c r="D314" i="10"/>
  <c r="D330" i="10"/>
  <c r="D316" i="10"/>
  <c r="D342" i="10"/>
  <c r="D347" i="10"/>
  <c r="D351" i="10"/>
  <c r="D332" i="10"/>
  <c r="D324" i="10"/>
  <c r="D320" i="10"/>
  <c r="D321" i="10"/>
  <c r="D346" i="10"/>
  <c r="D319" i="10"/>
  <c r="D309" i="10"/>
  <c r="D336" i="10"/>
  <c r="D337" i="10"/>
  <c r="D315" i="10"/>
  <c r="D341" i="10"/>
  <c r="D335" i="10"/>
  <c r="D340" i="10"/>
  <c r="D310" i="10"/>
  <c r="D331" i="10"/>
  <c r="D325" i="10"/>
  <c r="E337" i="10"/>
  <c r="E343" i="10"/>
  <c r="E329" i="10"/>
  <c r="E350" i="10"/>
  <c r="E339" i="10"/>
  <c r="E328" i="10"/>
  <c r="E316" i="10"/>
  <c r="E323" i="10"/>
  <c r="E312" i="10"/>
  <c r="E348" i="10"/>
  <c r="E334" i="10"/>
  <c r="E355" i="10"/>
  <c r="E345" i="10"/>
  <c r="E333" i="10"/>
  <c r="E344" i="10"/>
  <c r="E332" i="10"/>
  <c r="E327" i="10"/>
  <c r="E338" i="10"/>
  <c r="E399" i="10"/>
  <c r="E311" i="10"/>
  <c r="E322" i="10"/>
  <c r="E318" i="10"/>
  <c r="E317" i="10"/>
  <c r="E400" i="10"/>
  <c r="E313" i="10"/>
  <c r="E349" i="10"/>
  <c r="E331" i="10"/>
  <c r="E346" i="10"/>
  <c r="E321" i="10"/>
  <c r="E324" i="10"/>
  <c r="E309" i="10"/>
  <c r="E347" i="10"/>
  <c r="E310" i="10"/>
  <c r="E319" i="10"/>
  <c r="E335" i="10"/>
  <c r="E325" i="10"/>
  <c r="E326" i="10"/>
  <c r="E351" i="10"/>
  <c r="E314" i="10"/>
  <c r="E330" i="10"/>
  <c r="E340" i="10"/>
  <c r="E342" i="10"/>
  <c r="E320" i="10"/>
  <c r="E341" i="10"/>
  <c r="E315" i="10"/>
  <c r="E336" i="10"/>
  <c r="E309" i="7"/>
  <c r="E293" i="7"/>
  <c r="E319" i="7"/>
  <c r="E303" i="7"/>
  <c r="E287" i="7"/>
  <c r="E308" i="7"/>
  <c r="E292" i="7"/>
  <c r="E313" i="7"/>
  <c r="E297" i="7"/>
  <c r="E318" i="7"/>
  <c r="E302" i="7"/>
  <c r="E286" i="7"/>
  <c r="E307" i="7"/>
  <c r="E291" i="7"/>
  <c r="E312" i="7"/>
  <c r="E296" i="7"/>
  <c r="E317" i="7"/>
  <c r="E301" i="7"/>
  <c r="E306" i="7"/>
  <c r="E290" i="7"/>
  <c r="E311" i="7"/>
  <c r="E295" i="7"/>
  <c r="E305" i="7"/>
  <c r="E289" i="7"/>
  <c r="E310" i="7"/>
  <c r="E294" i="7"/>
  <c r="E314" i="7"/>
  <c r="E288" i="7"/>
  <c r="E320" i="7"/>
  <c r="E315" i="7"/>
  <c r="E304" i="7"/>
  <c r="E300" i="7"/>
  <c r="E299" i="7"/>
  <c r="E298" i="7"/>
  <c r="E316" i="7"/>
  <c r="D270" i="7"/>
  <c r="D254" i="7"/>
  <c r="D280" i="7"/>
  <c r="D264" i="7"/>
  <c r="D269" i="7"/>
  <c r="D253" i="7"/>
  <c r="D274" i="7"/>
  <c r="D258" i="7"/>
  <c r="D279" i="7"/>
  <c r="D263" i="7"/>
  <c r="D268" i="7"/>
  <c r="D252" i="7"/>
  <c r="D273" i="7"/>
  <c r="D257" i="7"/>
  <c r="D278" i="7"/>
  <c r="D262" i="7"/>
  <c r="D283" i="7"/>
  <c r="D267" i="7"/>
  <c r="D251" i="7"/>
  <c r="D272" i="7"/>
  <c r="D256" i="7"/>
  <c r="D282" i="7"/>
  <c r="D266" i="7"/>
  <c r="D250" i="7"/>
  <c r="D271" i="7"/>
  <c r="D255" i="7"/>
  <c r="D265" i="7"/>
  <c r="D261" i="7"/>
  <c r="D260" i="7"/>
  <c r="D281" i="7"/>
  <c r="D249" i="7"/>
  <c r="D259" i="7"/>
  <c r="D277" i="7"/>
  <c r="D276" i="7"/>
  <c r="D275" i="7"/>
  <c r="C281" i="7"/>
  <c r="C265" i="7"/>
  <c r="C249" i="7"/>
  <c r="C275" i="7"/>
  <c r="C259" i="7"/>
  <c r="C280" i="7"/>
  <c r="C264" i="7"/>
  <c r="C269" i="7"/>
  <c r="C253" i="7"/>
  <c r="C274" i="7"/>
  <c r="C258" i="7"/>
  <c r="C279" i="7"/>
  <c r="C263" i="7"/>
  <c r="C268" i="7"/>
  <c r="C252" i="7"/>
  <c r="C273" i="7"/>
  <c r="C257" i="7"/>
  <c r="C278" i="7"/>
  <c r="C262" i="7"/>
  <c r="C283" i="7"/>
  <c r="C267" i="7"/>
  <c r="C251" i="7"/>
  <c r="C277" i="7"/>
  <c r="C261" i="7"/>
  <c r="C282" i="7"/>
  <c r="C266" i="7"/>
  <c r="C250" i="7"/>
  <c r="C270" i="7"/>
  <c r="C276" i="7"/>
  <c r="C260" i="7"/>
  <c r="C271" i="7"/>
  <c r="C256" i="7"/>
  <c r="C255" i="7"/>
  <c r="C254" i="7"/>
  <c r="C272" i="7"/>
  <c r="E322" i="7"/>
  <c r="C285" i="7"/>
  <c r="D285" i="7"/>
  <c r="AA38" i="7"/>
  <c r="AA29" i="7"/>
  <c r="AA31" i="7"/>
  <c r="AA48" i="7"/>
  <c r="AA34" i="7"/>
  <c r="Z18" i="7"/>
  <c r="AA24" i="7"/>
  <c r="AA43" i="7"/>
  <c r="AA42" i="7"/>
  <c r="AA52" i="7"/>
  <c r="AA45" i="7"/>
  <c r="AA36" i="7"/>
  <c r="AA49" i="7"/>
  <c r="AA51" i="7"/>
  <c r="AA20" i="7"/>
  <c r="AA44" i="7"/>
  <c r="AA32" i="7"/>
  <c r="AA28" i="7"/>
  <c r="AA21" i="7"/>
  <c r="AA25" i="7"/>
  <c r="AA40" i="7"/>
  <c r="AA23" i="7"/>
  <c r="AA37" i="7"/>
  <c r="AA39" i="7"/>
  <c r="AA46" i="7"/>
  <c r="AA47" i="7"/>
  <c r="AA50" i="7"/>
  <c r="AA27" i="7"/>
  <c r="AA41" i="7"/>
  <c r="AA30" i="7"/>
  <c r="AA26" i="7"/>
  <c r="AA22" i="7"/>
  <c r="AA35" i="7"/>
  <c r="C390" i="10" l="1"/>
  <c r="C383" i="10"/>
  <c r="C359" i="10"/>
  <c r="C397" i="10"/>
  <c r="C381" i="10"/>
  <c r="C365" i="10"/>
  <c r="C364" i="10"/>
  <c r="C357" i="10"/>
  <c r="C447" i="10"/>
  <c r="C402" i="10"/>
  <c r="C394" i="10"/>
  <c r="C386" i="10"/>
  <c r="C378" i="10"/>
  <c r="C446" i="10"/>
  <c r="C385" i="10"/>
  <c r="C360" i="10"/>
  <c r="C369" i="10"/>
  <c r="C392" i="10"/>
  <c r="C367" i="10"/>
  <c r="C391" i="10"/>
  <c r="C389" i="10"/>
  <c r="C362" i="10"/>
  <c r="C370" i="10"/>
  <c r="C380" i="10"/>
  <c r="C373" i="10"/>
  <c r="C376" i="10"/>
  <c r="C375" i="10"/>
  <c r="C396" i="10"/>
  <c r="C382" i="10"/>
  <c r="C388" i="10"/>
  <c r="C398" i="10"/>
  <c r="C361" i="10"/>
  <c r="C368" i="10"/>
  <c r="C384" i="10"/>
  <c r="C377" i="10"/>
  <c r="C363" i="10"/>
  <c r="C372" i="10"/>
  <c r="C379" i="10"/>
  <c r="C393" i="10"/>
  <c r="C387" i="10"/>
  <c r="C356" i="10"/>
  <c r="C395" i="10"/>
  <c r="C371" i="10"/>
  <c r="C358" i="10"/>
  <c r="C366" i="10"/>
  <c r="C374" i="10"/>
  <c r="E384" i="10"/>
  <c r="E359" i="10"/>
  <c r="E390" i="10"/>
  <c r="E374" i="10"/>
  <c r="E365" i="10"/>
  <c r="E358" i="10"/>
  <c r="E396" i="10"/>
  <c r="E380" i="10"/>
  <c r="E373" i="10"/>
  <c r="E447" i="10"/>
  <c r="E395" i="10"/>
  <c r="E379" i="10"/>
  <c r="E372" i="10"/>
  <c r="E402" i="10"/>
  <c r="E394" i="10"/>
  <c r="E386" i="10"/>
  <c r="E378" i="10"/>
  <c r="E363" i="10"/>
  <c r="E356" i="10"/>
  <c r="E370" i="10"/>
  <c r="E362" i="10"/>
  <c r="E446" i="10"/>
  <c r="E392" i="10"/>
  <c r="E376" i="10"/>
  <c r="E369" i="10"/>
  <c r="E361" i="10"/>
  <c r="E360" i="10"/>
  <c r="E391" i="10"/>
  <c r="E375" i="10"/>
  <c r="E367" i="10"/>
  <c r="E393" i="10"/>
  <c r="E397" i="10"/>
  <c r="E381" i="10"/>
  <c r="E364" i="10"/>
  <c r="E388" i="10"/>
  <c r="E357" i="10"/>
  <c r="E385" i="10"/>
  <c r="E383" i="10"/>
  <c r="E377" i="10"/>
  <c r="E382" i="10"/>
  <c r="E368" i="10"/>
  <c r="E398" i="10"/>
  <c r="E371" i="10"/>
  <c r="E387" i="10"/>
  <c r="E389" i="10"/>
  <c r="E366" i="10"/>
  <c r="D395" i="10"/>
  <c r="D391" i="10"/>
  <c r="D375" i="10"/>
  <c r="D367" i="10"/>
  <c r="D397" i="10"/>
  <c r="D381" i="10"/>
  <c r="D390" i="10"/>
  <c r="D374" i="10"/>
  <c r="D365" i="10"/>
  <c r="D389" i="10"/>
  <c r="D358" i="10"/>
  <c r="D388" i="10"/>
  <c r="D447" i="10"/>
  <c r="D372" i="10"/>
  <c r="D402" i="10"/>
  <c r="D394" i="10"/>
  <c r="D386" i="10"/>
  <c r="D378" i="10"/>
  <c r="D356" i="10"/>
  <c r="D370" i="10"/>
  <c r="D362" i="10"/>
  <c r="D385" i="10"/>
  <c r="D392" i="10"/>
  <c r="D376" i="10"/>
  <c r="D369" i="10"/>
  <c r="D383" i="10"/>
  <c r="D364" i="10"/>
  <c r="D373" i="10"/>
  <c r="D360" i="10"/>
  <c r="D446" i="10"/>
  <c r="D359" i="10"/>
  <c r="D380" i="10"/>
  <c r="D357" i="10"/>
  <c r="D396" i="10"/>
  <c r="D379" i="10"/>
  <c r="D387" i="10"/>
  <c r="D393" i="10"/>
  <c r="D366" i="10"/>
  <c r="D382" i="10"/>
  <c r="D368" i="10"/>
  <c r="D363" i="10"/>
  <c r="D384" i="10"/>
  <c r="D398" i="10"/>
  <c r="D361" i="10"/>
  <c r="D371" i="10"/>
  <c r="D377" i="10"/>
  <c r="E343" i="7"/>
  <c r="E327" i="7"/>
  <c r="E353" i="7"/>
  <c r="E337" i="7"/>
  <c r="E342" i="7"/>
  <c r="E326" i="7"/>
  <c r="E347" i="7"/>
  <c r="E331" i="7"/>
  <c r="E352" i="7"/>
  <c r="E336" i="7"/>
  <c r="E357" i="7"/>
  <c r="E341" i="7"/>
  <c r="E325" i="7"/>
  <c r="E346" i="7"/>
  <c r="E330" i="7"/>
  <c r="E351" i="7"/>
  <c r="E335" i="7"/>
  <c r="E356" i="7"/>
  <c r="E340" i="7"/>
  <c r="E324" i="7"/>
  <c r="E345" i="7"/>
  <c r="E329" i="7"/>
  <c r="E355" i="7"/>
  <c r="E339" i="7"/>
  <c r="E323" i="7"/>
  <c r="E344" i="7"/>
  <c r="E328" i="7"/>
  <c r="E334" i="7"/>
  <c r="E333" i="7"/>
  <c r="E354" i="7"/>
  <c r="E332" i="7"/>
  <c r="E350" i="7"/>
  <c r="E349" i="7"/>
  <c r="E338" i="7"/>
  <c r="E348" i="7"/>
  <c r="D320" i="7"/>
  <c r="D304" i="7"/>
  <c r="D288" i="7"/>
  <c r="D314" i="7"/>
  <c r="D298" i="7"/>
  <c r="D319" i="7"/>
  <c r="D303" i="7"/>
  <c r="D287" i="7"/>
  <c r="D308" i="7"/>
  <c r="D292" i="7"/>
  <c r="D313" i="7"/>
  <c r="D297" i="7"/>
  <c r="D318" i="7"/>
  <c r="D302" i="7"/>
  <c r="D286" i="7"/>
  <c r="D307" i="7"/>
  <c r="D291" i="7"/>
  <c r="D312" i="7"/>
  <c r="D296" i="7"/>
  <c r="D317" i="7"/>
  <c r="D301" i="7"/>
  <c r="D306" i="7"/>
  <c r="D290" i="7"/>
  <c r="D316" i="7"/>
  <c r="D300" i="7"/>
  <c r="D305" i="7"/>
  <c r="D289" i="7"/>
  <c r="D293" i="7"/>
  <c r="D311" i="7"/>
  <c r="D310" i="7"/>
  <c r="D309" i="7"/>
  <c r="D294" i="7"/>
  <c r="D315" i="7"/>
  <c r="D299" i="7"/>
  <c r="D295" i="7"/>
  <c r="C315" i="7"/>
  <c r="C299" i="7"/>
  <c r="C309" i="7"/>
  <c r="C293" i="7"/>
  <c r="C314" i="7"/>
  <c r="C298" i="7"/>
  <c r="C319" i="7"/>
  <c r="C303" i="7"/>
  <c r="C287" i="7"/>
  <c r="C308" i="7"/>
  <c r="C292" i="7"/>
  <c r="C313" i="7"/>
  <c r="C297" i="7"/>
  <c r="C318" i="7"/>
  <c r="C302" i="7"/>
  <c r="C286" i="7"/>
  <c r="C307" i="7"/>
  <c r="C291" i="7"/>
  <c r="C312" i="7"/>
  <c r="C296" i="7"/>
  <c r="C317" i="7"/>
  <c r="C301" i="7"/>
  <c r="C311" i="7"/>
  <c r="C295" i="7"/>
  <c r="C316" i="7"/>
  <c r="C300" i="7"/>
  <c r="C290" i="7"/>
  <c r="C289" i="7"/>
  <c r="C310" i="7"/>
  <c r="C288" i="7"/>
  <c r="C306" i="7"/>
  <c r="C305" i="7"/>
  <c r="C294" i="7"/>
  <c r="C304" i="7"/>
  <c r="C320" i="7"/>
  <c r="C322" i="7"/>
  <c r="D322" i="7"/>
  <c r="E359" i="7"/>
  <c r="C437" i="10" l="1"/>
  <c r="C494" i="10"/>
  <c r="C493" i="10"/>
  <c r="C449" i="10"/>
  <c r="C411" i="10"/>
  <c r="C430" i="10"/>
  <c r="C415" i="10"/>
  <c r="C417" i="10"/>
  <c r="C425" i="10"/>
  <c r="C423" i="10"/>
  <c r="C404" i="10"/>
  <c r="C409" i="10"/>
  <c r="C427" i="10"/>
  <c r="C431" i="10"/>
  <c r="C410" i="10"/>
  <c r="C433" i="10"/>
  <c r="C439" i="10"/>
  <c r="C420" i="10"/>
  <c r="C443" i="10"/>
  <c r="C418" i="10"/>
  <c r="C426" i="10"/>
  <c r="C441" i="10"/>
  <c r="C406" i="10"/>
  <c r="C434" i="10"/>
  <c r="C405" i="10"/>
  <c r="C403" i="10"/>
  <c r="C412" i="10"/>
  <c r="C436" i="10"/>
  <c r="C445" i="10"/>
  <c r="C442" i="10"/>
  <c r="C416" i="10"/>
  <c r="C422" i="10"/>
  <c r="C408" i="10"/>
  <c r="C429" i="10"/>
  <c r="C413" i="10"/>
  <c r="C421" i="10"/>
  <c r="C428" i="10"/>
  <c r="C440" i="10"/>
  <c r="C419" i="10"/>
  <c r="C432" i="10"/>
  <c r="C424" i="10"/>
  <c r="C438" i="10"/>
  <c r="C444" i="10"/>
  <c r="C407" i="10"/>
  <c r="C414" i="10"/>
  <c r="C435" i="10"/>
  <c r="D442" i="10"/>
  <c r="D449" i="10"/>
  <c r="D423" i="10"/>
  <c r="D407" i="10"/>
  <c r="D493" i="10"/>
  <c r="D439" i="10"/>
  <c r="D494" i="10"/>
  <c r="D412" i="10"/>
  <c r="D435" i="10"/>
  <c r="D443" i="10"/>
  <c r="D416" i="10"/>
  <c r="D420" i="10"/>
  <c r="D422" i="10"/>
  <c r="D428" i="10"/>
  <c r="D409" i="10"/>
  <c r="D414" i="10"/>
  <c r="D432" i="10"/>
  <c r="D436" i="10"/>
  <c r="D415" i="10"/>
  <c r="D438" i="10"/>
  <c r="D430" i="10"/>
  <c r="D444" i="10"/>
  <c r="D425" i="10"/>
  <c r="D434" i="10"/>
  <c r="D431" i="10"/>
  <c r="D437" i="10"/>
  <c r="D403" i="10"/>
  <c r="D440" i="10"/>
  <c r="D404" i="10"/>
  <c r="D411" i="10"/>
  <c r="D418" i="10"/>
  <c r="D410" i="10"/>
  <c r="D405" i="10"/>
  <c r="D417" i="10"/>
  <c r="D441" i="10"/>
  <c r="D408" i="10"/>
  <c r="D421" i="10"/>
  <c r="D427" i="10"/>
  <c r="D445" i="10"/>
  <c r="D413" i="10"/>
  <c r="D426" i="10"/>
  <c r="D433" i="10"/>
  <c r="D424" i="10"/>
  <c r="D429" i="10"/>
  <c r="D419" i="10"/>
  <c r="D406" i="10"/>
  <c r="E431" i="10"/>
  <c r="E428" i="10"/>
  <c r="E423" i="10"/>
  <c r="E494" i="10"/>
  <c r="E449" i="10"/>
  <c r="E412" i="10"/>
  <c r="E493" i="10"/>
  <c r="E444" i="10"/>
  <c r="E407" i="10"/>
  <c r="E439" i="10"/>
  <c r="E426" i="10"/>
  <c r="E410" i="10"/>
  <c r="E411" i="10"/>
  <c r="E408" i="10"/>
  <c r="E417" i="10"/>
  <c r="E435" i="10"/>
  <c r="E403" i="10"/>
  <c r="E421" i="10"/>
  <c r="E425" i="10"/>
  <c r="E404" i="10"/>
  <c r="E427" i="10"/>
  <c r="E433" i="10"/>
  <c r="E414" i="10"/>
  <c r="E419" i="10"/>
  <c r="E437" i="10"/>
  <c r="E441" i="10"/>
  <c r="E420" i="10"/>
  <c r="E443" i="10"/>
  <c r="E406" i="10"/>
  <c r="E430" i="10"/>
  <c r="E438" i="10"/>
  <c r="E418" i="10"/>
  <c r="E436" i="10"/>
  <c r="E440" i="10"/>
  <c r="E416" i="10"/>
  <c r="E434" i="10"/>
  <c r="E415" i="10"/>
  <c r="E422" i="10"/>
  <c r="E442" i="10"/>
  <c r="E432" i="10"/>
  <c r="E413" i="10"/>
  <c r="E429" i="10"/>
  <c r="E445" i="10"/>
  <c r="E405" i="10"/>
  <c r="E409" i="10"/>
  <c r="E424" i="10"/>
  <c r="C349" i="7"/>
  <c r="C333" i="7"/>
  <c r="C343" i="7"/>
  <c r="C327" i="7"/>
  <c r="C348" i="7"/>
  <c r="C332" i="7"/>
  <c r="C353" i="7"/>
  <c r="C337" i="7"/>
  <c r="C342" i="7"/>
  <c r="C326" i="7"/>
  <c r="C347" i="7"/>
  <c r="C331" i="7"/>
  <c r="C352" i="7"/>
  <c r="C336" i="7"/>
  <c r="C357" i="7"/>
  <c r="C341" i="7"/>
  <c r="C325" i="7"/>
  <c r="C346" i="7"/>
  <c r="C330" i="7"/>
  <c r="C351" i="7"/>
  <c r="C335" i="7"/>
  <c r="C345" i="7"/>
  <c r="C329" i="7"/>
  <c r="C350" i="7"/>
  <c r="C334" i="7"/>
  <c r="C338" i="7"/>
  <c r="C356" i="7"/>
  <c r="C355" i="7"/>
  <c r="C354" i="7"/>
  <c r="C344" i="7"/>
  <c r="C328" i="7"/>
  <c r="C339" i="7"/>
  <c r="C324" i="7"/>
  <c r="C323" i="7"/>
  <c r="C340" i="7"/>
  <c r="D354" i="7"/>
  <c r="D338" i="7"/>
  <c r="D348" i="7"/>
  <c r="D332" i="7"/>
  <c r="D353" i="7"/>
  <c r="D337" i="7"/>
  <c r="D342" i="7"/>
  <c r="D326" i="7"/>
  <c r="D347" i="7"/>
  <c r="D331" i="7"/>
  <c r="D352" i="7"/>
  <c r="D336" i="7"/>
  <c r="D357" i="7"/>
  <c r="D341" i="7"/>
  <c r="D325" i="7"/>
  <c r="D346" i="7"/>
  <c r="D330" i="7"/>
  <c r="D351" i="7"/>
  <c r="D335" i="7"/>
  <c r="D356" i="7"/>
  <c r="D340" i="7"/>
  <c r="D324" i="7"/>
  <c r="D350" i="7"/>
  <c r="D334" i="7"/>
  <c r="D355" i="7"/>
  <c r="D339" i="7"/>
  <c r="D323" i="7"/>
  <c r="D333" i="7"/>
  <c r="D329" i="7"/>
  <c r="D328" i="7"/>
  <c r="D349" i="7"/>
  <c r="D327" i="7"/>
  <c r="D345" i="7"/>
  <c r="D344" i="7"/>
  <c r="D343" i="7"/>
  <c r="E393" i="7"/>
  <c r="E377" i="7"/>
  <c r="E361" i="7"/>
  <c r="E387" i="7"/>
  <c r="E371" i="7"/>
  <c r="E392" i="7"/>
  <c r="E376" i="7"/>
  <c r="E360" i="7"/>
  <c r="E381" i="7"/>
  <c r="E365" i="7"/>
  <c r="E386" i="7"/>
  <c r="E370" i="7"/>
  <c r="E391" i="7"/>
  <c r="E375" i="7"/>
  <c r="E380" i="7"/>
  <c r="E364" i="7"/>
  <c r="E385" i="7"/>
  <c r="E369" i="7"/>
  <c r="E390" i="7"/>
  <c r="E374" i="7"/>
  <c r="E379" i="7"/>
  <c r="E363" i="7"/>
  <c r="E389" i="7"/>
  <c r="E373" i="7"/>
  <c r="E394" i="7"/>
  <c r="E378" i="7"/>
  <c r="E362" i="7"/>
  <c r="E382" i="7"/>
  <c r="E372" i="7"/>
  <c r="E388" i="7"/>
  <c r="E383" i="7"/>
  <c r="E368" i="7"/>
  <c r="E367" i="7"/>
  <c r="E366" i="7"/>
  <c r="E384" i="7"/>
  <c r="C359" i="7"/>
  <c r="D359" i="7"/>
  <c r="E396" i="7"/>
  <c r="B342" i="3"/>
  <c r="B341" i="3"/>
  <c r="B340" i="3"/>
  <c r="B339" i="3"/>
  <c r="B338" i="3"/>
  <c r="B337" i="3"/>
  <c r="B336" i="3"/>
  <c r="B335" i="3"/>
  <c r="B334" i="3"/>
  <c r="B333" i="3"/>
  <c r="B332" i="3"/>
  <c r="B326" i="3"/>
  <c r="B325" i="3"/>
  <c r="B324" i="3"/>
  <c r="B323" i="3"/>
  <c r="B322" i="3"/>
  <c r="K320" i="3"/>
  <c r="K319" i="3"/>
  <c r="I318" i="3"/>
  <c r="I319" i="3" s="1"/>
  <c r="K315" i="3"/>
  <c r="K316" i="3" s="1"/>
  <c r="I315" i="3"/>
  <c r="I316" i="3" s="1"/>
  <c r="B307" i="3"/>
  <c r="B306" i="3"/>
  <c r="B305" i="3"/>
  <c r="B304" i="3"/>
  <c r="B303" i="3"/>
  <c r="B302" i="3"/>
  <c r="B301" i="3"/>
  <c r="B300" i="3"/>
  <c r="K296" i="3"/>
  <c r="F298" i="3" s="1"/>
  <c r="K295" i="3"/>
  <c r="F297" i="3" s="1"/>
  <c r="B288" i="3"/>
  <c r="B287" i="3"/>
  <c r="B286" i="3"/>
  <c r="B285" i="3"/>
  <c r="K281" i="3"/>
  <c r="J281" i="3"/>
  <c r="I281" i="3"/>
  <c r="G281" i="3"/>
  <c r="F281" i="3"/>
  <c r="F279" i="3"/>
  <c r="K278" i="3"/>
  <c r="J278" i="3"/>
  <c r="I278" i="3"/>
  <c r="G278" i="3"/>
  <c r="F278" i="3"/>
  <c r="F276" i="3"/>
  <c r="B269" i="3"/>
  <c r="B268" i="3"/>
  <c r="I266" i="3"/>
  <c r="B266" i="3"/>
  <c r="I265" i="3"/>
  <c r="B265" i="3"/>
  <c r="I264" i="3"/>
  <c r="B264" i="3"/>
  <c r="I263" i="3"/>
  <c r="B263" i="3"/>
  <c r="I262" i="3"/>
  <c r="B262" i="3"/>
  <c r="I261" i="3"/>
  <c r="B261" i="3"/>
  <c r="I260" i="3"/>
  <c r="B260" i="3"/>
  <c r="I259" i="3"/>
  <c r="B259" i="3"/>
  <c r="I258" i="3"/>
  <c r="J257" i="3"/>
  <c r="G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1" i="3"/>
  <c r="B230" i="3"/>
  <c r="B228" i="3"/>
  <c r="B227" i="3"/>
  <c r="B226" i="3"/>
  <c r="B225" i="3"/>
  <c r="B224" i="3"/>
  <c r="B223" i="3"/>
  <c r="B222" i="3"/>
  <c r="B221" i="3"/>
  <c r="B220" i="3"/>
  <c r="B219" i="3"/>
  <c r="B218" i="3"/>
  <c r="B212" i="3"/>
  <c r="B211" i="3"/>
  <c r="B210" i="3"/>
  <c r="B209" i="3"/>
  <c r="B208" i="3"/>
  <c r="H203" i="3"/>
  <c r="K203" i="3" s="1"/>
  <c r="B203" i="3"/>
  <c r="H202" i="3"/>
  <c r="K202" i="3" s="1"/>
  <c r="B202" i="3"/>
  <c r="H201" i="3"/>
  <c r="K201" i="3" s="1"/>
  <c r="B201" i="3"/>
  <c r="H200" i="3"/>
  <c r="K200" i="3" s="1"/>
  <c r="B200" i="3"/>
  <c r="B193" i="3"/>
  <c r="B192" i="3"/>
  <c r="B191" i="3"/>
  <c r="B189" i="3"/>
  <c r="B188" i="3"/>
  <c r="B187" i="3"/>
  <c r="B186" i="3"/>
  <c r="B185" i="3"/>
  <c r="G184" i="3"/>
  <c r="F182" i="3"/>
  <c r="B174" i="3"/>
  <c r="B173" i="3"/>
  <c r="J168" i="3"/>
  <c r="I168" i="3"/>
  <c r="G168" i="3"/>
  <c r="F168" i="3"/>
  <c r="J167" i="3"/>
  <c r="I167" i="3"/>
  <c r="G167" i="3"/>
  <c r="F167" i="3"/>
  <c r="B166" i="3"/>
  <c r="B165" i="3"/>
  <c r="B164" i="3"/>
  <c r="B163" i="3"/>
  <c r="B162" i="3"/>
  <c r="F152" i="3"/>
  <c r="F151" i="3"/>
  <c r="B150" i="3"/>
  <c r="B149" i="3"/>
  <c r="B148" i="3"/>
  <c r="B147" i="3"/>
  <c r="B146" i="3"/>
  <c r="B145" i="3"/>
  <c r="B144" i="3"/>
  <c r="B143" i="3"/>
  <c r="B136" i="3"/>
  <c r="B135" i="3"/>
  <c r="B134" i="3"/>
  <c r="B133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95" i="3"/>
  <c r="B94" i="3"/>
  <c r="B93" i="3"/>
  <c r="B92" i="3"/>
  <c r="B91" i="3"/>
  <c r="B90" i="3"/>
  <c r="B89" i="3"/>
  <c r="B88" i="3"/>
  <c r="B87" i="3"/>
  <c r="B86" i="3"/>
  <c r="B85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47" i="3"/>
  <c r="AP47" i="3" s="1"/>
  <c r="B46" i="3"/>
  <c r="AP46" i="3" s="1"/>
  <c r="B45" i="3"/>
  <c r="AP45" i="3" s="1"/>
  <c r="B44" i="3"/>
  <c r="AP44" i="3" s="1"/>
  <c r="B43" i="3"/>
  <c r="AP43" i="3" s="1"/>
  <c r="B42" i="3"/>
  <c r="AP42" i="3" s="1"/>
  <c r="B41" i="3"/>
  <c r="AP41" i="3" s="1"/>
  <c r="B40" i="3"/>
  <c r="AP40" i="3" s="1"/>
  <c r="B39" i="3"/>
  <c r="AP39" i="3" s="1"/>
  <c r="B38" i="3"/>
  <c r="AP38" i="3" s="1"/>
  <c r="B37" i="3"/>
  <c r="AP37" i="3" s="1"/>
  <c r="A35" i="3"/>
  <c r="R95" i="3"/>
  <c r="R94" i="3"/>
  <c r="T93" i="3"/>
  <c r="T92" i="3"/>
  <c r="T91" i="3"/>
  <c r="T90" i="3"/>
  <c r="T89" i="3"/>
  <c r="T88" i="3"/>
  <c r="T87" i="3"/>
  <c r="T86" i="3"/>
  <c r="R82" i="3"/>
  <c r="R81" i="3"/>
  <c r="T80" i="3"/>
  <c r="T79" i="3"/>
  <c r="T78" i="3"/>
  <c r="T77" i="3"/>
  <c r="T76" i="3"/>
  <c r="T75" i="3"/>
  <c r="T74" i="3"/>
  <c r="T73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F64" i="3"/>
  <c r="C64" i="3" s="1"/>
  <c r="E64" i="3"/>
  <c r="D64" i="3"/>
  <c r="B33" i="3"/>
  <c r="AP33" i="3" s="1"/>
  <c r="B32" i="3"/>
  <c r="AP32" i="3" s="1"/>
  <c r="B31" i="3"/>
  <c r="AP31" i="3" s="1"/>
  <c r="B30" i="3"/>
  <c r="AP30" i="3" s="1"/>
  <c r="B29" i="3"/>
  <c r="AP29" i="3" s="1"/>
  <c r="B28" i="3"/>
  <c r="AP28" i="3" s="1"/>
  <c r="B27" i="3"/>
  <c r="AP27" i="3" s="1"/>
  <c r="B26" i="3"/>
  <c r="AP26" i="3" s="1"/>
  <c r="B25" i="3"/>
  <c r="AP25" i="3" s="1"/>
  <c r="B24" i="3"/>
  <c r="AP24" i="3" s="1"/>
  <c r="B23" i="3"/>
  <c r="AP23" i="3" s="1"/>
  <c r="B22" i="3"/>
  <c r="AP22" i="3" s="1"/>
  <c r="B21" i="3"/>
  <c r="AP21" i="3" s="1"/>
  <c r="E16" i="3"/>
  <c r="D16" i="3"/>
  <c r="BP349" i="3"/>
  <c r="BN349" i="3"/>
  <c r="BP3" i="3" s="1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L55" i="3"/>
  <c r="K55" i="3"/>
  <c r="J55" i="3"/>
  <c r="I55" i="3"/>
  <c r="H55" i="3"/>
  <c r="G55" i="3"/>
  <c r="F55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L54" i="3"/>
  <c r="K54" i="3"/>
  <c r="J54" i="3"/>
  <c r="I54" i="3"/>
  <c r="H54" i="3"/>
  <c r="G54" i="3"/>
  <c r="F54" i="3"/>
  <c r="AD34" i="3"/>
  <c r="T33" i="3"/>
  <c r="AD33" i="3"/>
  <c r="H33" i="3"/>
  <c r="T32" i="3"/>
  <c r="AD32" i="3"/>
  <c r="H32" i="3"/>
  <c r="T31" i="3"/>
  <c r="AD31" i="3"/>
  <c r="H31" i="3"/>
  <c r="T30" i="3"/>
  <c r="AD30" i="3"/>
  <c r="H30" i="3"/>
  <c r="T29" i="3"/>
  <c r="AD29" i="3"/>
  <c r="H29" i="3"/>
  <c r="T28" i="3"/>
  <c r="AD28" i="3"/>
  <c r="H28" i="3"/>
  <c r="T27" i="3"/>
  <c r="AD27" i="3"/>
  <c r="H27" i="3"/>
  <c r="T26" i="3"/>
  <c r="AD26" i="3"/>
  <c r="H26" i="3"/>
  <c r="T25" i="3"/>
  <c r="AD25" i="3"/>
  <c r="H25" i="3"/>
  <c r="T24" i="3"/>
  <c r="H24" i="3"/>
  <c r="T23" i="3"/>
  <c r="H23" i="3"/>
  <c r="T22" i="3"/>
  <c r="H22" i="3"/>
  <c r="T21" i="3"/>
  <c r="H21" i="3"/>
  <c r="Z20" i="3"/>
  <c r="T20" i="3"/>
  <c r="AD19" i="3"/>
  <c r="U18" i="3"/>
  <c r="AD18" i="3"/>
  <c r="AD17" i="3"/>
  <c r="AD16" i="3"/>
  <c r="F16" i="3"/>
  <c r="C16" i="3" s="1"/>
  <c r="N15" i="3"/>
  <c r="S20" i="3" s="1"/>
  <c r="AD15" i="3"/>
  <c r="AD14" i="3"/>
  <c r="AD13" i="3"/>
  <c r="AA12" i="3"/>
  <c r="A10" i="3"/>
  <c r="BO7" i="3"/>
  <c r="BO6" i="3" a="1"/>
  <c r="BO6" i="3" s="1"/>
  <c r="AP2" i="3"/>
  <c r="AA2" i="3"/>
  <c r="Z2" i="3"/>
  <c r="Y2" i="3"/>
  <c r="X2" i="3"/>
  <c r="W2" i="3"/>
  <c r="V2" i="3"/>
  <c r="L2" i="3"/>
  <c r="K2" i="3"/>
  <c r="J2" i="3"/>
  <c r="I2" i="3"/>
  <c r="H2" i="3"/>
  <c r="G2" i="3"/>
  <c r="F2" i="3"/>
  <c r="E2" i="3"/>
  <c r="D2" i="3"/>
  <c r="C2" i="3"/>
  <c r="B2" i="3"/>
  <c r="BP1" i="3"/>
  <c r="BO1" i="3"/>
  <c r="AP1" i="3"/>
  <c r="AA1" i="3"/>
  <c r="Z1" i="3"/>
  <c r="Y1" i="3"/>
  <c r="X1" i="3"/>
  <c r="W1" i="3"/>
  <c r="V1" i="3"/>
  <c r="L1" i="3"/>
  <c r="K1" i="3"/>
  <c r="J1" i="3"/>
  <c r="I1" i="3"/>
  <c r="H1" i="3"/>
  <c r="G1" i="3"/>
  <c r="F1" i="3"/>
  <c r="E1" i="3"/>
  <c r="D1" i="3"/>
  <c r="C1" i="3"/>
  <c r="B1" i="3"/>
  <c r="P16" i="3" l="1"/>
  <c r="O16" i="3"/>
  <c r="N16" i="3"/>
  <c r="D489" i="10"/>
  <c r="D464" i="10"/>
  <c r="D453" i="10"/>
  <c r="D496" i="10"/>
  <c r="D486" i="10"/>
  <c r="D463" i="10"/>
  <c r="D452" i="10"/>
  <c r="D541" i="10"/>
  <c r="D474" i="10"/>
  <c r="D540" i="10"/>
  <c r="D470" i="10"/>
  <c r="D484" i="10"/>
  <c r="D458" i="10"/>
  <c r="D491" i="10"/>
  <c r="D454" i="10"/>
  <c r="D490" i="10"/>
  <c r="D459" i="10"/>
  <c r="D469" i="10"/>
  <c r="D480" i="10"/>
  <c r="D485" i="10"/>
  <c r="D475" i="10"/>
  <c r="D468" i="10"/>
  <c r="D479" i="10"/>
  <c r="D462" i="10"/>
  <c r="D487" i="10"/>
  <c r="D466" i="10"/>
  <c r="D461" i="10"/>
  <c r="D483" i="10"/>
  <c r="D478" i="10"/>
  <c r="D455" i="10"/>
  <c r="D477" i="10"/>
  <c r="D457" i="10"/>
  <c r="D450" i="10"/>
  <c r="D460" i="10"/>
  <c r="D456" i="10"/>
  <c r="D465" i="10"/>
  <c r="D473" i="10"/>
  <c r="D476" i="10"/>
  <c r="D472" i="10"/>
  <c r="D481" i="10"/>
  <c r="D482" i="10"/>
  <c r="D471" i="10"/>
  <c r="D451" i="10"/>
  <c r="D492" i="10"/>
  <c r="D488" i="10"/>
  <c r="D467" i="10"/>
  <c r="C484" i="10"/>
  <c r="C490" i="10"/>
  <c r="C475" i="10"/>
  <c r="C541" i="10"/>
  <c r="C474" i="10"/>
  <c r="C496" i="10"/>
  <c r="C486" i="10"/>
  <c r="C463" i="10"/>
  <c r="C485" i="10"/>
  <c r="C459" i="10"/>
  <c r="C540" i="10"/>
  <c r="C470" i="10"/>
  <c r="C458" i="10"/>
  <c r="C480" i="10"/>
  <c r="C469" i="10"/>
  <c r="C491" i="10"/>
  <c r="C479" i="10"/>
  <c r="C464" i="10"/>
  <c r="C454" i="10"/>
  <c r="C453" i="10"/>
  <c r="C456" i="10"/>
  <c r="C478" i="10"/>
  <c r="C473" i="10"/>
  <c r="C482" i="10"/>
  <c r="C465" i="10"/>
  <c r="C472" i="10"/>
  <c r="C452" i="10"/>
  <c r="C481" i="10"/>
  <c r="C489" i="10"/>
  <c r="C455" i="10"/>
  <c r="C451" i="10"/>
  <c r="C460" i="10"/>
  <c r="C461" i="10"/>
  <c r="C468" i="10"/>
  <c r="C471" i="10"/>
  <c r="C476" i="10"/>
  <c r="C477" i="10"/>
  <c r="C492" i="10"/>
  <c r="C466" i="10"/>
  <c r="C487" i="10"/>
  <c r="C483" i="10"/>
  <c r="C488" i="10"/>
  <c r="C450" i="10"/>
  <c r="C467" i="10"/>
  <c r="C462" i="10"/>
  <c r="C457" i="10"/>
  <c r="E478" i="10"/>
  <c r="E475" i="10"/>
  <c r="E496" i="10"/>
  <c r="E486" i="10"/>
  <c r="E463" i="10"/>
  <c r="E452" i="10"/>
  <c r="E485" i="10"/>
  <c r="E459" i="10"/>
  <c r="E541" i="10"/>
  <c r="E474" i="10"/>
  <c r="E470" i="10"/>
  <c r="E484" i="10"/>
  <c r="E458" i="10"/>
  <c r="E480" i="10"/>
  <c r="E469" i="10"/>
  <c r="E454" i="10"/>
  <c r="E479" i="10"/>
  <c r="E468" i="10"/>
  <c r="E464" i="10"/>
  <c r="E453" i="10"/>
  <c r="E457" i="10"/>
  <c r="E490" i="10"/>
  <c r="E540" i="10"/>
  <c r="E491" i="10"/>
  <c r="E489" i="10"/>
  <c r="E473" i="10"/>
  <c r="E450" i="10"/>
  <c r="E472" i="10"/>
  <c r="E467" i="10"/>
  <c r="E487" i="10"/>
  <c r="E466" i="10"/>
  <c r="E488" i="10"/>
  <c r="E482" i="10"/>
  <c r="E483" i="10"/>
  <c r="E492" i="10"/>
  <c r="E462" i="10"/>
  <c r="E456" i="10"/>
  <c r="E451" i="10"/>
  <c r="E461" i="10"/>
  <c r="E471" i="10"/>
  <c r="E481" i="10"/>
  <c r="E477" i="10"/>
  <c r="E465" i="10"/>
  <c r="E460" i="10"/>
  <c r="E455" i="10"/>
  <c r="E476" i="10"/>
  <c r="E427" i="7"/>
  <c r="E411" i="7"/>
  <c r="E421" i="7"/>
  <c r="E405" i="7"/>
  <c r="E426" i="7"/>
  <c r="E410" i="7"/>
  <c r="E431" i="7"/>
  <c r="E415" i="7"/>
  <c r="E399" i="7"/>
  <c r="E420" i="7"/>
  <c r="E404" i="7"/>
  <c r="E425" i="7"/>
  <c r="E409" i="7"/>
  <c r="E430" i="7"/>
  <c r="E414" i="7"/>
  <c r="E398" i="7"/>
  <c r="E419" i="7"/>
  <c r="E403" i="7"/>
  <c r="E424" i="7"/>
  <c r="E408" i="7"/>
  <c r="E429" i="7"/>
  <c r="E413" i="7"/>
  <c r="E397" i="7"/>
  <c r="E423" i="7"/>
  <c r="E407" i="7"/>
  <c r="E428" i="7"/>
  <c r="E412" i="7"/>
  <c r="E402" i="7"/>
  <c r="E401" i="7"/>
  <c r="E422" i="7"/>
  <c r="E400" i="7"/>
  <c r="E418" i="7"/>
  <c r="E417" i="7"/>
  <c r="E406" i="7"/>
  <c r="E416" i="7"/>
  <c r="D388" i="7"/>
  <c r="D372" i="7"/>
  <c r="D382" i="7"/>
  <c r="D366" i="7"/>
  <c r="D387" i="7"/>
  <c r="D371" i="7"/>
  <c r="D392" i="7"/>
  <c r="D376" i="7"/>
  <c r="D360" i="7"/>
  <c r="D381" i="7"/>
  <c r="D365" i="7"/>
  <c r="D386" i="7"/>
  <c r="D370" i="7"/>
  <c r="D391" i="7"/>
  <c r="D375" i="7"/>
  <c r="D380" i="7"/>
  <c r="D364" i="7"/>
  <c r="D385" i="7"/>
  <c r="D369" i="7"/>
  <c r="D390" i="7"/>
  <c r="D374" i="7"/>
  <c r="D384" i="7"/>
  <c r="D368" i="7"/>
  <c r="D389" i="7"/>
  <c r="D373" i="7"/>
  <c r="D361" i="7"/>
  <c r="D379" i="7"/>
  <c r="D378" i="7"/>
  <c r="D377" i="7"/>
  <c r="D394" i="7"/>
  <c r="D383" i="7"/>
  <c r="D393" i="7"/>
  <c r="D367" i="7"/>
  <c r="D363" i="7"/>
  <c r="D362" i="7"/>
  <c r="C383" i="7"/>
  <c r="C367" i="7"/>
  <c r="C393" i="7"/>
  <c r="C377" i="7"/>
  <c r="C361" i="7"/>
  <c r="C382" i="7"/>
  <c r="C366" i="7"/>
  <c r="C387" i="7"/>
  <c r="C371" i="7"/>
  <c r="C392" i="7"/>
  <c r="C376" i="7"/>
  <c r="C360" i="7"/>
  <c r="C381" i="7"/>
  <c r="C365" i="7"/>
  <c r="C386" i="7"/>
  <c r="C370" i="7"/>
  <c r="C391" i="7"/>
  <c r="C375" i="7"/>
  <c r="C380" i="7"/>
  <c r="C364" i="7"/>
  <c r="C385" i="7"/>
  <c r="C369" i="7"/>
  <c r="C379" i="7"/>
  <c r="C363" i="7"/>
  <c r="C384" i="7"/>
  <c r="C368" i="7"/>
  <c r="C378" i="7"/>
  <c r="C374" i="7"/>
  <c r="C373" i="7"/>
  <c r="C394" i="7"/>
  <c r="C362" i="7"/>
  <c r="C372" i="7"/>
  <c r="C390" i="7"/>
  <c r="C389" i="7"/>
  <c r="C388" i="7"/>
  <c r="N20" i="3"/>
  <c r="N23" i="3"/>
  <c r="P23" i="3" s="1"/>
  <c r="N24" i="3"/>
  <c r="P24" i="3" s="1"/>
  <c r="N22" i="3"/>
  <c r="N21" i="3"/>
  <c r="P21" i="3" s="1"/>
  <c r="I7" i="3"/>
  <c r="AG79" i="3"/>
  <c r="AI78" i="3" s="1"/>
  <c r="E58" i="3"/>
  <c r="D81" i="3"/>
  <c r="E69" i="3"/>
  <c r="E81" i="3"/>
  <c r="E83" i="3"/>
  <c r="D70" i="3"/>
  <c r="D82" i="3"/>
  <c r="E71" i="3"/>
  <c r="AA16" i="3"/>
  <c r="D73" i="3"/>
  <c r="E82" i="3"/>
  <c r="E73" i="3"/>
  <c r="D83" i="3"/>
  <c r="D78" i="3"/>
  <c r="D69" i="3"/>
  <c r="E78" i="3"/>
  <c r="E433" i="7"/>
  <c r="C396" i="7"/>
  <c r="D396" i="7"/>
  <c r="C63" i="3"/>
  <c r="C62" i="3"/>
  <c r="C82" i="3"/>
  <c r="J61" i="3"/>
  <c r="C68" i="3"/>
  <c r="C58" i="3"/>
  <c r="C71" i="3"/>
  <c r="C67" i="3"/>
  <c r="C74" i="3"/>
  <c r="C66" i="3"/>
  <c r="C80" i="3"/>
  <c r="C77" i="3"/>
  <c r="C65" i="3"/>
  <c r="C81" i="3"/>
  <c r="C69" i="3"/>
  <c r="C79" i="3"/>
  <c r="C72" i="3"/>
  <c r="C76" i="3"/>
  <c r="C83" i="3"/>
  <c r="C73" i="3"/>
  <c r="C78" i="3"/>
  <c r="C59" i="3"/>
  <c r="C70" i="3"/>
  <c r="C75" i="3"/>
  <c r="C60" i="3"/>
  <c r="C61" i="3"/>
  <c r="E74" i="3"/>
  <c r="E77" i="3"/>
  <c r="E80" i="3"/>
  <c r="E70" i="3"/>
  <c r="D68" i="3"/>
  <c r="E68" i="3"/>
  <c r="D72" i="3"/>
  <c r="E72" i="3"/>
  <c r="D76" i="3"/>
  <c r="D71" i="3"/>
  <c r="D74" i="3"/>
  <c r="D77" i="3"/>
  <c r="D80" i="3"/>
  <c r="D75" i="3"/>
  <c r="D79" i="3"/>
  <c r="E76" i="3"/>
  <c r="E75" i="3"/>
  <c r="E79" i="3"/>
  <c r="D58" i="3"/>
  <c r="E25" i="3"/>
  <c r="D26" i="3"/>
  <c r="D30" i="3"/>
  <c r="E26" i="3"/>
  <c r="D25" i="3"/>
  <c r="E30" i="3"/>
  <c r="D33" i="3"/>
  <c r="E33" i="3"/>
  <c r="C11" i="3"/>
  <c r="C21" i="3"/>
  <c r="C13" i="3"/>
  <c r="C30" i="3"/>
  <c r="C29" i="3"/>
  <c r="C22" i="3"/>
  <c r="C25" i="3"/>
  <c r="C14" i="3"/>
  <c r="C34" i="3"/>
  <c r="C15" i="3"/>
  <c r="C12" i="3"/>
  <c r="C33" i="3"/>
  <c r="C26" i="3"/>
  <c r="E21" i="3"/>
  <c r="D34" i="3"/>
  <c r="E34" i="3"/>
  <c r="D22" i="3"/>
  <c r="D29" i="3"/>
  <c r="E10" i="3"/>
  <c r="E22" i="3"/>
  <c r="E29" i="3"/>
  <c r="D21" i="3"/>
  <c r="C20" i="3"/>
  <c r="C24" i="3"/>
  <c r="C28" i="3"/>
  <c r="C32" i="3"/>
  <c r="D20" i="3"/>
  <c r="D24" i="3"/>
  <c r="D28" i="3"/>
  <c r="D32" i="3"/>
  <c r="C18" i="3"/>
  <c r="E23" i="3"/>
  <c r="E27" i="3"/>
  <c r="E31" i="3"/>
  <c r="C19" i="3"/>
  <c r="C10" i="3"/>
  <c r="E20" i="3"/>
  <c r="E24" i="3"/>
  <c r="E28" i="3"/>
  <c r="E32" i="3"/>
  <c r="C35" i="3"/>
  <c r="D35" i="3"/>
  <c r="C23" i="3"/>
  <c r="C27" i="3"/>
  <c r="C31" i="3"/>
  <c r="E35" i="3"/>
  <c r="C17" i="3"/>
  <c r="D23" i="3"/>
  <c r="D27" i="3"/>
  <c r="D31" i="3"/>
  <c r="D10" i="3"/>
  <c r="AA3" i="3"/>
  <c r="P33" i="3"/>
  <c r="X33" i="3" s="1"/>
  <c r="Z31" i="3"/>
  <c r="J13" i="3"/>
  <c r="Z27" i="3"/>
  <c r="Z32" i="3"/>
  <c r="Z29" i="3"/>
  <c r="P29" i="3"/>
  <c r="X29" i="3" s="1"/>
  <c r="P25" i="3"/>
  <c r="X25" i="3" s="1"/>
  <c r="P32" i="3"/>
  <c r="X32" i="3" s="1"/>
  <c r="P30" i="3"/>
  <c r="X30" i="3" s="1"/>
  <c r="Z28" i="3"/>
  <c r="P31" i="3"/>
  <c r="X31" i="3" s="1"/>
  <c r="P26" i="3"/>
  <c r="X26" i="3" s="1"/>
  <c r="Z33" i="3"/>
  <c r="Z30" i="3"/>
  <c r="Z25" i="3"/>
  <c r="P22" i="3"/>
  <c r="P20" i="3"/>
  <c r="N34" i="3"/>
  <c r="Z26" i="3"/>
  <c r="P27" i="3"/>
  <c r="X27" i="3" s="1"/>
  <c r="P28" i="3"/>
  <c r="X28" i="3" s="1"/>
  <c r="E525" i="10" l="1"/>
  <c r="E543" i="10"/>
  <c r="E533" i="10"/>
  <c r="E510" i="10"/>
  <c r="E499" i="10"/>
  <c r="E587" i="10"/>
  <c r="E517" i="10"/>
  <c r="E532" i="10"/>
  <c r="E506" i="10"/>
  <c r="E520" i="10"/>
  <c r="E527" i="10"/>
  <c r="E516" i="10"/>
  <c r="E538" i="10"/>
  <c r="E504" i="10"/>
  <c r="E501" i="10"/>
  <c r="E537" i="10"/>
  <c r="E511" i="10"/>
  <c r="E500" i="10"/>
  <c r="E588" i="10"/>
  <c r="E536" i="10"/>
  <c r="E505" i="10"/>
  <c r="E531" i="10"/>
  <c r="E515" i="10"/>
  <c r="E526" i="10"/>
  <c r="E522" i="10"/>
  <c r="E521" i="10"/>
  <c r="E534" i="10"/>
  <c r="E509" i="10"/>
  <c r="E524" i="10"/>
  <c r="E512" i="10"/>
  <c r="E529" i="10"/>
  <c r="E503" i="10"/>
  <c r="E535" i="10"/>
  <c r="E507" i="10"/>
  <c r="E519" i="10"/>
  <c r="E508" i="10"/>
  <c r="E498" i="10"/>
  <c r="E528" i="10"/>
  <c r="E513" i="10"/>
  <c r="E518" i="10"/>
  <c r="E523" i="10"/>
  <c r="E514" i="10"/>
  <c r="E539" i="10"/>
  <c r="E502" i="10"/>
  <c r="E497" i="10"/>
  <c r="E530" i="10"/>
  <c r="C531" i="10"/>
  <c r="C522" i="10"/>
  <c r="C543" i="10"/>
  <c r="C533" i="10"/>
  <c r="C510" i="10"/>
  <c r="C532" i="10"/>
  <c r="C506" i="10"/>
  <c r="C521" i="10"/>
  <c r="C587" i="10"/>
  <c r="C517" i="10"/>
  <c r="C505" i="10"/>
  <c r="C527" i="10"/>
  <c r="C516" i="10"/>
  <c r="C501" i="10"/>
  <c r="C526" i="10"/>
  <c r="C511" i="10"/>
  <c r="C500" i="10"/>
  <c r="C588" i="10"/>
  <c r="C537" i="10"/>
  <c r="C538" i="10"/>
  <c r="C523" i="10"/>
  <c r="C535" i="10"/>
  <c r="C502" i="10"/>
  <c r="C503" i="10"/>
  <c r="C539" i="10"/>
  <c r="C519" i="10"/>
  <c r="C515" i="10"/>
  <c r="C497" i="10"/>
  <c r="C518" i="10"/>
  <c r="C498" i="10"/>
  <c r="C513" i="10"/>
  <c r="C514" i="10"/>
  <c r="C504" i="10"/>
  <c r="C534" i="10"/>
  <c r="C512" i="10"/>
  <c r="C530" i="10"/>
  <c r="C529" i="10"/>
  <c r="C520" i="10"/>
  <c r="C509" i="10"/>
  <c r="C508" i="10"/>
  <c r="C525" i="10"/>
  <c r="C536" i="10"/>
  <c r="C524" i="10"/>
  <c r="C507" i="10"/>
  <c r="C528" i="10"/>
  <c r="C499" i="10"/>
  <c r="D536" i="10"/>
  <c r="D588" i="10"/>
  <c r="D521" i="10"/>
  <c r="D587" i="10"/>
  <c r="D532" i="10"/>
  <c r="D506" i="10"/>
  <c r="D531" i="10"/>
  <c r="D505" i="10"/>
  <c r="D527" i="10"/>
  <c r="D516" i="10"/>
  <c r="D538" i="10"/>
  <c r="D526" i="10"/>
  <c r="D515" i="10"/>
  <c r="D537" i="10"/>
  <c r="D522" i="10"/>
  <c r="D510" i="10"/>
  <c r="D501" i="10"/>
  <c r="D500" i="10"/>
  <c r="D543" i="10"/>
  <c r="D499" i="10"/>
  <c r="D511" i="10"/>
  <c r="D533" i="10"/>
  <c r="D517" i="10"/>
  <c r="D512" i="10"/>
  <c r="D504" i="10"/>
  <c r="D528" i="10"/>
  <c r="D503" i="10"/>
  <c r="D507" i="10"/>
  <c r="D539" i="10"/>
  <c r="D498" i="10"/>
  <c r="D520" i="10"/>
  <c r="D523" i="10"/>
  <c r="D518" i="10"/>
  <c r="D519" i="10"/>
  <c r="D508" i="10"/>
  <c r="D509" i="10"/>
  <c r="D502" i="10"/>
  <c r="D535" i="10"/>
  <c r="D534" i="10"/>
  <c r="D497" i="10"/>
  <c r="D513" i="10"/>
  <c r="D525" i="10"/>
  <c r="D514" i="10"/>
  <c r="D530" i="10"/>
  <c r="D524" i="10"/>
  <c r="D529" i="10"/>
  <c r="D422" i="7"/>
  <c r="D406" i="7"/>
  <c r="D416" i="7"/>
  <c r="D400" i="7"/>
  <c r="D421" i="7"/>
  <c r="D405" i="7"/>
  <c r="D426" i="7"/>
  <c r="D410" i="7"/>
  <c r="D431" i="7"/>
  <c r="D415" i="7"/>
  <c r="D399" i="7"/>
  <c r="D420" i="7"/>
  <c r="D404" i="7"/>
  <c r="D425" i="7"/>
  <c r="D409" i="7"/>
  <c r="D430" i="7"/>
  <c r="D414" i="7"/>
  <c r="D398" i="7"/>
  <c r="D419" i="7"/>
  <c r="D403" i="7"/>
  <c r="D424" i="7"/>
  <c r="D408" i="7"/>
  <c r="D418" i="7"/>
  <c r="D402" i="7"/>
  <c r="D423" i="7"/>
  <c r="D407" i="7"/>
  <c r="D427" i="7"/>
  <c r="D401" i="7"/>
  <c r="D397" i="7"/>
  <c r="D417" i="7"/>
  <c r="D428" i="7"/>
  <c r="D413" i="7"/>
  <c r="D412" i="7"/>
  <c r="D411" i="7"/>
  <c r="D429" i="7"/>
  <c r="C417" i="7"/>
  <c r="C401" i="7"/>
  <c r="C427" i="7"/>
  <c r="C411" i="7"/>
  <c r="C416" i="7"/>
  <c r="C400" i="7"/>
  <c r="C421" i="7"/>
  <c r="C405" i="7"/>
  <c r="C426" i="7"/>
  <c r="C410" i="7"/>
  <c r="C431" i="7"/>
  <c r="C415" i="7"/>
  <c r="C399" i="7"/>
  <c r="C420" i="7"/>
  <c r="C404" i="7"/>
  <c r="C425" i="7"/>
  <c r="C409" i="7"/>
  <c r="C430" i="7"/>
  <c r="C414" i="7"/>
  <c r="C398" i="7"/>
  <c r="C419" i="7"/>
  <c r="C403" i="7"/>
  <c r="C429" i="7"/>
  <c r="C413" i="7"/>
  <c r="C397" i="7"/>
  <c r="C418" i="7"/>
  <c r="C402" i="7"/>
  <c r="C406" i="7"/>
  <c r="C424" i="7"/>
  <c r="C423" i="7"/>
  <c r="C422" i="7"/>
  <c r="C407" i="7"/>
  <c r="C428" i="7"/>
  <c r="C412" i="7"/>
  <c r="C408" i="7"/>
  <c r="E461" i="7"/>
  <c r="E445" i="7"/>
  <c r="E466" i="7"/>
  <c r="E455" i="7"/>
  <c r="E439" i="7"/>
  <c r="E460" i="7"/>
  <c r="E444" i="7"/>
  <c r="E465" i="7"/>
  <c r="E449" i="7"/>
  <c r="E454" i="7"/>
  <c r="E438" i="7"/>
  <c r="E459" i="7"/>
  <c r="E443" i="7"/>
  <c r="E464" i="7"/>
  <c r="E448" i="7"/>
  <c r="E453" i="7"/>
  <c r="E437" i="7"/>
  <c r="E458" i="7"/>
  <c r="E442" i="7"/>
  <c r="E463" i="7"/>
  <c r="E447" i="7"/>
  <c r="E457" i="7"/>
  <c r="E441" i="7"/>
  <c r="E462" i="7"/>
  <c r="E446" i="7"/>
  <c r="E450" i="7"/>
  <c r="E468" i="7"/>
  <c r="E467" i="7"/>
  <c r="E440" i="7"/>
  <c r="E451" i="7"/>
  <c r="E436" i="7"/>
  <c r="E435" i="7"/>
  <c r="E456" i="7"/>
  <c r="E434" i="7"/>
  <c r="E452" i="7"/>
  <c r="E46" i="3"/>
  <c r="E48" i="3"/>
  <c r="E51" i="3"/>
  <c r="E40" i="3"/>
  <c r="E45" i="3"/>
  <c r="E50" i="3"/>
  <c r="E39" i="3"/>
  <c r="E44" i="3"/>
  <c r="E49" i="3"/>
  <c r="E38" i="3"/>
  <c r="E43" i="3"/>
  <c r="E53" i="3"/>
  <c r="E37" i="3"/>
  <c r="E42" i="3"/>
  <c r="E52" i="3"/>
  <c r="E36" i="3"/>
  <c r="E47" i="3"/>
  <c r="E41" i="3"/>
  <c r="C98" i="3"/>
  <c r="C87" i="3"/>
  <c r="C92" i="3"/>
  <c r="C97" i="3"/>
  <c r="C86" i="3"/>
  <c r="C91" i="3"/>
  <c r="C96" i="3"/>
  <c r="C100" i="3"/>
  <c r="C84" i="3"/>
  <c r="C85" i="3"/>
  <c r="C90" i="3"/>
  <c r="C95" i="3"/>
  <c r="C89" i="3"/>
  <c r="C94" i="3"/>
  <c r="C88" i="3"/>
  <c r="C93" i="3"/>
  <c r="C99" i="3"/>
  <c r="E92" i="3"/>
  <c r="E94" i="3"/>
  <c r="E97" i="3"/>
  <c r="E86" i="3"/>
  <c r="E91" i="3"/>
  <c r="E96" i="3"/>
  <c r="E85" i="3"/>
  <c r="E90" i="3"/>
  <c r="E95" i="3"/>
  <c r="E100" i="3"/>
  <c r="E84" i="3"/>
  <c r="E89" i="3"/>
  <c r="E99" i="3"/>
  <c r="E88" i="3"/>
  <c r="E98" i="3"/>
  <c r="E93" i="3"/>
  <c r="E87" i="3"/>
  <c r="R20" i="3"/>
  <c r="D41" i="3"/>
  <c r="D46" i="3"/>
  <c r="D51" i="3"/>
  <c r="D40" i="3"/>
  <c r="D45" i="3"/>
  <c r="D50" i="3"/>
  <c r="D43" i="3"/>
  <c r="D39" i="3"/>
  <c r="D44" i="3"/>
  <c r="D49" i="3"/>
  <c r="D38" i="3"/>
  <c r="D48" i="3"/>
  <c r="D53" i="3"/>
  <c r="D37" i="3"/>
  <c r="D47" i="3"/>
  <c r="D52" i="3"/>
  <c r="D42" i="3"/>
  <c r="D36" i="3"/>
  <c r="C52" i="3"/>
  <c r="C36" i="3"/>
  <c r="C41" i="3"/>
  <c r="C46" i="3"/>
  <c r="C51" i="3"/>
  <c r="C40" i="3"/>
  <c r="C45" i="3"/>
  <c r="C50" i="3"/>
  <c r="C38" i="3"/>
  <c r="C39" i="3"/>
  <c r="C44" i="3"/>
  <c r="C49" i="3"/>
  <c r="C43" i="3"/>
  <c r="C48" i="3"/>
  <c r="C42" i="3"/>
  <c r="C53" i="3"/>
  <c r="C47" i="3"/>
  <c r="C37" i="3"/>
  <c r="D87" i="3"/>
  <c r="D92" i="3"/>
  <c r="D97" i="3"/>
  <c r="D86" i="3"/>
  <c r="D89" i="3"/>
  <c r="D91" i="3"/>
  <c r="D96" i="3"/>
  <c r="D85" i="3"/>
  <c r="D90" i="3"/>
  <c r="D95" i="3"/>
  <c r="D100" i="3"/>
  <c r="D84" i="3"/>
  <c r="D94" i="3"/>
  <c r="D99" i="3"/>
  <c r="D93" i="3"/>
  <c r="D98" i="3"/>
  <c r="D88" i="3"/>
  <c r="X20" i="3"/>
  <c r="O21" i="3"/>
  <c r="U21" i="3" s="1"/>
  <c r="E102" i="3"/>
  <c r="D102" i="3"/>
  <c r="C102" i="3"/>
  <c r="C433" i="7"/>
  <c r="E470" i="7"/>
  <c r="D433" i="7"/>
  <c r="W21" i="3"/>
  <c r="X21" i="3" s="1"/>
  <c r="AA15" i="3"/>
  <c r="Q7" i="3" s="1"/>
  <c r="W33" i="3"/>
  <c r="O33" i="3"/>
  <c r="U33" i="3" s="1"/>
  <c r="O28" i="3"/>
  <c r="U28" i="3" s="1"/>
  <c r="W28" i="3"/>
  <c r="W27" i="3"/>
  <c r="O27" i="3"/>
  <c r="U27" i="3" s="1"/>
  <c r="O31" i="3"/>
  <c r="U31" i="3" s="1"/>
  <c r="W31" i="3"/>
  <c r="W25" i="3"/>
  <c r="O25" i="3"/>
  <c r="U25" i="3" s="1"/>
  <c r="O24" i="3"/>
  <c r="U24" i="3" s="1"/>
  <c r="W24" i="3"/>
  <c r="X24" i="3" s="1"/>
  <c r="O29" i="3"/>
  <c r="U29" i="3" s="1"/>
  <c r="W29" i="3"/>
  <c r="P34" i="3"/>
  <c r="W34" i="3" s="1"/>
  <c r="Z22" i="3" s="1"/>
  <c r="O20" i="3"/>
  <c r="W20" i="3"/>
  <c r="W22" i="3"/>
  <c r="X22" i="3" s="1"/>
  <c r="O22" i="3"/>
  <c r="U22" i="3" s="1"/>
  <c r="O26" i="3"/>
  <c r="U26" i="3" s="1"/>
  <c r="W26" i="3"/>
  <c r="O23" i="3"/>
  <c r="U23" i="3" s="1"/>
  <c r="W23" i="3"/>
  <c r="X23" i="3" s="1"/>
  <c r="Q32" i="3"/>
  <c r="Q28" i="3"/>
  <c r="Q24" i="3"/>
  <c r="Q20" i="3"/>
  <c r="Q31" i="3"/>
  <c r="Q27" i="3"/>
  <c r="Q26" i="3"/>
  <c r="Q33" i="3"/>
  <c r="Q25" i="3"/>
  <c r="Q30" i="3"/>
  <c r="Q22" i="3"/>
  <c r="Q23" i="3"/>
  <c r="Q29" i="3"/>
  <c r="Q21" i="3"/>
  <c r="W30" i="3"/>
  <c r="O30" i="3"/>
  <c r="U30" i="3" s="1"/>
  <c r="W32" i="3"/>
  <c r="O32" i="3"/>
  <c r="U32" i="3" s="1"/>
  <c r="D583" i="10" l="1"/>
  <c r="D562" i="10"/>
  <c r="D552" i="10"/>
  <c r="D579" i="10"/>
  <c r="D569" i="10"/>
  <c r="D560" i="10"/>
  <c r="D578" i="10"/>
  <c r="D550" i="10"/>
  <c r="D558" i="10"/>
  <c r="D568" i="10"/>
  <c r="D576" i="10"/>
  <c r="D557" i="10"/>
  <c r="D548" i="10"/>
  <c r="D584" i="10"/>
  <c r="D574" i="10"/>
  <c r="D564" i="10"/>
  <c r="D555" i="10"/>
  <c r="D547" i="10"/>
  <c r="D582" i="10"/>
  <c r="D573" i="10"/>
  <c r="D590" i="10"/>
  <c r="D563" i="10"/>
  <c r="D553" i="10"/>
  <c r="D546" i="10"/>
  <c r="D580" i="10"/>
  <c r="D571" i="10"/>
  <c r="D544" i="10"/>
  <c r="D585" i="10"/>
  <c r="D635" i="10"/>
  <c r="D634" i="10"/>
  <c r="D566" i="10"/>
  <c r="D575" i="10"/>
  <c r="D581" i="10"/>
  <c r="D545" i="10"/>
  <c r="D554" i="10"/>
  <c r="D561" i="10"/>
  <c r="D556" i="10"/>
  <c r="D570" i="10"/>
  <c r="D577" i="10"/>
  <c r="D567" i="10"/>
  <c r="D572" i="10"/>
  <c r="D586" i="10"/>
  <c r="D551" i="10"/>
  <c r="D549" i="10"/>
  <c r="D559" i="10"/>
  <c r="D565" i="10"/>
  <c r="E572" i="10"/>
  <c r="E634" i="10"/>
  <c r="E551" i="10"/>
  <c r="E549" i="10"/>
  <c r="E558" i="10"/>
  <c r="E585" i="10"/>
  <c r="E578" i="10"/>
  <c r="E568" i="10"/>
  <c r="E567" i="10"/>
  <c r="E584" i="10"/>
  <c r="E574" i="10"/>
  <c r="E565" i="10"/>
  <c r="E564" i="10"/>
  <c r="E555" i="10"/>
  <c r="E547" i="10"/>
  <c r="E590" i="10"/>
  <c r="E563" i="10"/>
  <c r="E553" i="10"/>
  <c r="E546" i="10"/>
  <c r="E635" i="10"/>
  <c r="E581" i="10"/>
  <c r="E562" i="10"/>
  <c r="E552" i="10"/>
  <c r="E548" i="10"/>
  <c r="E583" i="10"/>
  <c r="E580" i="10"/>
  <c r="E544" i="10"/>
  <c r="E579" i="10"/>
  <c r="E571" i="10"/>
  <c r="E576" i="10"/>
  <c r="E573" i="10"/>
  <c r="E557" i="10"/>
  <c r="E569" i="10"/>
  <c r="E560" i="10"/>
  <c r="E570" i="10"/>
  <c r="E586" i="10"/>
  <c r="E550" i="10"/>
  <c r="E545" i="10"/>
  <c r="E559" i="10"/>
  <c r="E566" i="10"/>
  <c r="E561" i="10"/>
  <c r="E554" i="10"/>
  <c r="E575" i="10"/>
  <c r="E582" i="10"/>
  <c r="E577" i="10"/>
  <c r="E556" i="10"/>
  <c r="C578" i="10"/>
  <c r="C580" i="10"/>
  <c r="C571" i="10"/>
  <c r="C634" i="10"/>
  <c r="C558" i="10"/>
  <c r="C579" i="10"/>
  <c r="C569" i="10"/>
  <c r="C550" i="10"/>
  <c r="C585" i="10"/>
  <c r="C557" i="10"/>
  <c r="C548" i="10"/>
  <c r="C584" i="10"/>
  <c r="C574" i="10"/>
  <c r="C573" i="10"/>
  <c r="C635" i="10"/>
  <c r="C552" i="10"/>
  <c r="C590" i="10"/>
  <c r="C547" i="10"/>
  <c r="C564" i="10"/>
  <c r="C553" i="10"/>
  <c r="C555" i="10"/>
  <c r="C568" i="10"/>
  <c r="C563" i="10"/>
  <c r="C570" i="10"/>
  <c r="C576" i="10"/>
  <c r="C577" i="10"/>
  <c r="C586" i="10"/>
  <c r="C549" i="10"/>
  <c r="C556" i="10"/>
  <c r="C551" i="10"/>
  <c r="C565" i="10"/>
  <c r="C572" i="10"/>
  <c r="C562" i="10"/>
  <c r="C560" i="10"/>
  <c r="C567" i="10"/>
  <c r="C581" i="10"/>
  <c r="C546" i="10"/>
  <c r="C575" i="10"/>
  <c r="C544" i="10"/>
  <c r="C583" i="10"/>
  <c r="C559" i="10"/>
  <c r="C566" i="10"/>
  <c r="C582" i="10"/>
  <c r="C554" i="10"/>
  <c r="C545" i="10"/>
  <c r="C561" i="10"/>
  <c r="E495" i="7"/>
  <c r="E479" i="7"/>
  <c r="E500" i="7"/>
  <c r="E484" i="7"/>
  <c r="E505" i="7"/>
  <c r="E489" i="7"/>
  <c r="E473" i="7"/>
  <c r="E494" i="7"/>
  <c r="E478" i="7"/>
  <c r="E499" i="7"/>
  <c r="E483" i="7"/>
  <c r="E504" i="7"/>
  <c r="E488" i="7"/>
  <c r="E472" i="7"/>
  <c r="E493" i="7"/>
  <c r="E477" i="7"/>
  <c r="E498" i="7"/>
  <c r="E482" i="7"/>
  <c r="E503" i="7"/>
  <c r="E487" i="7"/>
  <c r="E471" i="7"/>
  <c r="E492" i="7"/>
  <c r="E476" i="7"/>
  <c r="E497" i="7"/>
  <c r="E481" i="7"/>
  <c r="E491" i="7"/>
  <c r="E475" i="7"/>
  <c r="E496" i="7"/>
  <c r="E480" i="7"/>
  <c r="E502" i="7"/>
  <c r="E501" i="7"/>
  <c r="E474" i="7"/>
  <c r="E486" i="7"/>
  <c r="E490" i="7"/>
  <c r="E485" i="7"/>
  <c r="C467" i="7"/>
  <c r="C451" i="7"/>
  <c r="C435" i="7"/>
  <c r="C456" i="7"/>
  <c r="C461" i="7"/>
  <c r="C445" i="7"/>
  <c r="C466" i="7"/>
  <c r="C450" i="7"/>
  <c r="C434" i="7"/>
  <c r="C455" i="7"/>
  <c r="C439" i="7"/>
  <c r="C460" i="7"/>
  <c r="C444" i="7"/>
  <c r="C465" i="7"/>
  <c r="C449" i="7"/>
  <c r="C454" i="7"/>
  <c r="C438" i="7"/>
  <c r="C459" i="7"/>
  <c r="C443" i="7"/>
  <c r="C464" i="7"/>
  <c r="C448" i="7"/>
  <c r="C453" i="7"/>
  <c r="C437" i="7"/>
  <c r="C463" i="7"/>
  <c r="C447" i="7"/>
  <c r="C468" i="7"/>
  <c r="C452" i="7"/>
  <c r="C436" i="7"/>
  <c r="C446" i="7"/>
  <c r="C442" i="7"/>
  <c r="C441" i="7"/>
  <c r="C440" i="7"/>
  <c r="C462" i="7"/>
  <c r="C457" i="7"/>
  <c r="C458" i="7"/>
  <c r="D456" i="7"/>
  <c r="D440" i="7"/>
  <c r="D461" i="7"/>
  <c r="D466" i="7"/>
  <c r="D450" i="7"/>
  <c r="D434" i="7"/>
  <c r="D455" i="7"/>
  <c r="D439" i="7"/>
  <c r="D460" i="7"/>
  <c r="D444" i="7"/>
  <c r="D465" i="7"/>
  <c r="D449" i="7"/>
  <c r="D454" i="7"/>
  <c r="D438" i="7"/>
  <c r="D459" i="7"/>
  <c r="D443" i="7"/>
  <c r="D464" i="7"/>
  <c r="D448" i="7"/>
  <c r="D453" i="7"/>
  <c r="D437" i="7"/>
  <c r="D458" i="7"/>
  <c r="D442" i="7"/>
  <c r="D468" i="7"/>
  <c r="D452" i="7"/>
  <c r="D436" i="7"/>
  <c r="D457" i="7"/>
  <c r="D441" i="7"/>
  <c r="D447" i="7"/>
  <c r="D446" i="7"/>
  <c r="D445" i="7"/>
  <c r="D467" i="7"/>
  <c r="D435" i="7"/>
  <c r="D463" i="7"/>
  <c r="D462" i="7"/>
  <c r="D451" i="7"/>
  <c r="C116" i="3"/>
  <c r="C105" i="3"/>
  <c r="C110" i="3"/>
  <c r="C115" i="3"/>
  <c r="C104" i="3"/>
  <c r="C109" i="3"/>
  <c r="C114" i="3"/>
  <c r="C118" i="3"/>
  <c r="C119" i="3"/>
  <c r="C103" i="3"/>
  <c r="C108" i="3"/>
  <c r="C113" i="3"/>
  <c r="C107" i="3"/>
  <c r="C112" i="3"/>
  <c r="C106" i="3"/>
  <c r="C117" i="3"/>
  <c r="C111" i="3"/>
  <c r="D105" i="3"/>
  <c r="D110" i="3"/>
  <c r="D115" i="3"/>
  <c r="D104" i="3"/>
  <c r="D109" i="3"/>
  <c r="D114" i="3"/>
  <c r="D107" i="3"/>
  <c r="D119" i="3"/>
  <c r="D103" i="3"/>
  <c r="D108" i="3"/>
  <c r="D113" i="3"/>
  <c r="D118" i="3"/>
  <c r="D112" i="3"/>
  <c r="D117" i="3"/>
  <c r="D111" i="3"/>
  <c r="D106" i="3"/>
  <c r="D116" i="3"/>
  <c r="E110" i="3"/>
  <c r="E112" i="3"/>
  <c r="E115" i="3"/>
  <c r="E104" i="3"/>
  <c r="E109" i="3"/>
  <c r="E114" i="3"/>
  <c r="E119" i="3"/>
  <c r="E103" i="3"/>
  <c r="E108" i="3"/>
  <c r="E113" i="3"/>
  <c r="E118" i="3"/>
  <c r="E107" i="3"/>
  <c r="E117" i="3"/>
  <c r="E106" i="3"/>
  <c r="E116" i="3"/>
  <c r="E105" i="3"/>
  <c r="E111" i="3"/>
  <c r="Z21" i="3"/>
  <c r="Z23" i="3"/>
  <c r="Z24" i="3"/>
  <c r="E121" i="3"/>
  <c r="C121" i="3"/>
  <c r="D121" i="3"/>
  <c r="D470" i="7"/>
  <c r="C470" i="7"/>
  <c r="O34" i="3"/>
  <c r="U34" i="3" s="1"/>
  <c r="V18" i="3" s="1"/>
  <c r="U20" i="3"/>
  <c r="C623" i="10" l="1"/>
  <c r="C621" i="10"/>
  <c r="C602" i="10"/>
  <c r="C595" i="10"/>
  <c r="C627" i="10"/>
  <c r="C614" i="10"/>
  <c r="C608" i="10"/>
  <c r="C632" i="10"/>
  <c r="C626" i="10"/>
  <c r="C613" i="10"/>
  <c r="C620" i="10"/>
  <c r="C600" i="10"/>
  <c r="C594" i="10"/>
  <c r="C682" i="10"/>
  <c r="C681" i="10"/>
  <c r="C605" i="10"/>
  <c r="C631" i="10"/>
  <c r="C625" i="10"/>
  <c r="C618" i="10"/>
  <c r="C611" i="10"/>
  <c r="C598" i="10"/>
  <c r="C592" i="10"/>
  <c r="C604" i="10"/>
  <c r="C637" i="10"/>
  <c r="C616" i="10"/>
  <c r="C610" i="10"/>
  <c r="C597" i="10"/>
  <c r="C603" i="10"/>
  <c r="C615" i="10"/>
  <c r="C609" i="10"/>
  <c r="C624" i="10"/>
  <c r="C593" i="10"/>
  <c r="C630" i="10"/>
  <c r="C629" i="10"/>
  <c r="C599" i="10"/>
  <c r="C619" i="10"/>
  <c r="C612" i="10"/>
  <c r="C628" i="10"/>
  <c r="C591" i="10"/>
  <c r="C606" i="10"/>
  <c r="C633" i="10"/>
  <c r="C622" i="10"/>
  <c r="C601" i="10"/>
  <c r="C607" i="10"/>
  <c r="C617" i="10"/>
  <c r="C596" i="10"/>
  <c r="E633" i="10"/>
  <c r="E627" i="10"/>
  <c r="E614" i="10"/>
  <c r="E608" i="10"/>
  <c r="E682" i="10"/>
  <c r="E681" i="10"/>
  <c r="E605" i="10"/>
  <c r="E632" i="10"/>
  <c r="E626" i="10"/>
  <c r="E613" i="10"/>
  <c r="E607" i="10"/>
  <c r="E619" i="10"/>
  <c r="E599" i="10"/>
  <c r="E593" i="10"/>
  <c r="E618" i="10"/>
  <c r="E611" i="10"/>
  <c r="E598" i="10"/>
  <c r="E592" i="10"/>
  <c r="E604" i="10"/>
  <c r="E630" i="10"/>
  <c r="E624" i="10"/>
  <c r="E637" i="10"/>
  <c r="E616" i="10"/>
  <c r="E610" i="10"/>
  <c r="E597" i="10"/>
  <c r="E591" i="10"/>
  <c r="E629" i="10"/>
  <c r="E623" i="10"/>
  <c r="E615" i="10"/>
  <c r="E609" i="10"/>
  <c r="E596" i="10"/>
  <c r="E628" i="10"/>
  <c r="E612" i="10"/>
  <c r="E594" i="10"/>
  <c r="E631" i="10"/>
  <c r="E602" i="10"/>
  <c r="E603" i="10"/>
  <c r="E600" i="10"/>
  <c r="E625" i="10"/>
  <c r="E620" i="10"/>
  <c r="E621" i="10"/>
  <c r="E595" i="10"/>
  <c r="E606" i="10"/>
  <c r="E622" i="10"/>
  <c r="E601" i="10"/>
  <c r="E617" i="10"/>
  <c r="D628" i="10"/>
  <c r="D620" i="10"/>
  <c r="D600" i="10"/>
  <c r="D594" i="10"/>
  <c r="D619" i="10"/>
  <c r="D599" i="10"/>
  <c r="D593" i="10"/>
  <c r="D682" i="10"/>
  <c r="D632" i="10"/>
  <c r="D626" i="10"/>
  <c r="D613" i="10"/>
  <c r="D607" i="10"/>
  <c r="D631" i="10"/>
  <c r="D625" i="10"/>
  <c r="D618" i="10"/>
  <c r="D611" i="10"/>
  <c r="D598" i="10"/>
  <c r="D592" i="10"/>
  <c r="D604" i="10"/>
  <c r="D630" i="10"/>
  <c r="D624" i="10"/>
  <c r="D603" i="10"/>
  <c r="D629" i="10"/>
  <c r="D623" i="10"/>
  <c r="D621" i="10"/>
  <c r="D602" i="10"/>
  <c r="D595" i="10"/>
  <c r="D614" i="10"/>
  <c r="D681" i="10"/>
  <c r="D637" i="10"/>
  <c r="D610" i="10"/>
  <c r="D609" i="10"/>
  <c r="D608" i="10"/>
  <c r="D605" i="10"/>
  <c r="D597" i="10"/>
  <c r="D627" i="10"/>
  <c r="D616" i="10"/>
  <c r="D591" i="10"/>
  <c r="D615" i="10"/>
  <c r="D617" i="10"/>
  <c r="D633" i="10"/>
  <c r="D596" i="10"/>
  <c r="D606" i="10"/>
  <c r="D612" i="10"/>
  <c r="D622" i="10"/>
  <c r="D601" i="10"/>
  <c r="D490" i="7"/>
  <c r="D474" i="7"/>
  <c r="D495" i="7"/>
  <c r="D479" i="7"/>
  <c r="D500" i="7"/>
  <c r="D484" i="7"/>
  <c r="D505" i="7"/>
  <c r="D489" i="7"/>
  <c r="D473" i="7"/>
  <c r="D494" i="7"/>
  <c r="D478" i="7"/>
  <c r="D499" i="7"/>
  <c r="D483" i="7"/>
  <c r="D504" i="7"/>
  <c r="D488" i="7"/>
  <c r="D472" i="7"/>
  <c r="D493" i="7"/>
  <c r="D477" i="7"/>
  <c r="D498" i="7"/>
  <c r="D482" i="7"/>
  <c r="D503" i="7"/>
  <c r="D487" i="7"/>
  <c r="D471" i="7"/>
  <c r="D492" i="7"/>
  <c r="D476" i="7"/>
  <c r="D502" i="7"/>
  <c r="D486" i="7"/>
  <c r="D491" i="7"/>
  <c r="D475" i="7"/>
  <c r="D501" i="7"/>
  <c r="D497" i="7"/>
  <c r="D496" i="7"/>
  <c r="D481" i="7"/>
  <c r="D480" i="7"/>
  <c r="D485" i="7"/>
  <c r="C501" i="7"/>
  <c r="C485" i="7"/>
  <c r="C490" i="7"/>
  <c r="C474" i="7"/>
  <c r="C495" i="7"/>
  <c r="C479" i="7"/>
  <c r="C500" i="7"/>
  <c r="C484" i="7"/>
  <c r="C505" i="7"/>
  <c r="C489" i="7"/>
  <c r="C473" i="7"/>
  <c r="C494" i="7"/>
  <c r="C478" i="7"/>
  <c r="C499" i="7"/>
  <c r="C483" i="7"/>
  <c r="C504" i="7"/>
  <c r="C488" i="7"/>
  <c r="C472" i="7"/>
  <c r="C493" i="7"/>
  <c r="C477" i="7"/>
  <c r="C498" i="7"/>
  <c r="C482" i="7"/>
  <c r="C503" i="7"/>
  <c r="C487" i="7"/>
  <c r="C471" i="7"/>
  <c r="C497" i="7"/>
  <c r="C481" i="7"/>
  <c r="C502" i="7"/>
  <c r="C486" i="7"/>
  <c r="C480" i="7"/>
  <c r="C476" i="7"/>
  <c r="C475" i="7"/>
  <c r="C496" i="7"/>
  <c r="C492" i="7"/>
  <c r="C491" i="7"/>
  <c r="D123" i="3"/>
  <c r="D128" i="3"/>
  <c r="D133" i="3"/>
  <c r="D138" i="3"/>
  <c r="D122" i="3"/>
  <c r="D127" i="3"/>
  <c r="D132" i="3"/>
  <c r="D137" i="3"/>
  <c r="D126" i="3"/>
  <c r="D131" i="3"/>
  <c r="D125" i="3"/>
  <c r="D136" i="3"/>
  <c r="D130" i="3"/>
  <c r="D135" i="3"/>
  <c r="D129" i="3"/>
  <c r="D134" i="3"/>
  <c r="D124" i="3"/>
  <c r="C134" i="3"/>
  <c r="C136" i="3"/>
  <c r="C123" i="3"/>
  <c r="C128" i="3"/>
  <c r="C133" i="3"/>
  <c r="C138" i="3"/>
  <c r="C122" i="3"/>
  <c r="C127" i="3"/>
  <c r="C132" i="3"/>
  <c r="C137" i="3"/>
  <c r="C126" i="3"/>
  <c r="C131" i="3"/>
  <c r="C125" i="3"/>
  <c r="C130" i="3"/>
  <c r="C124" i="3"/>
  <c r="C129" i="3"/>
  <c r="C135" i="3"/>
  <c r="E128" i="3"/>
  <c r="E133" i="3"/>
  <c r="E138" i="3"/>
  <c r="E122" i="3"/>
  <c r="E127" i="3"/>
  <c r="E130" i="3"/>
  <c r="E132" i="3"/>
  <c r="E137" i="3"/>
  <c r="E126" i="3"/>
  <c r="E131" i="3"/>
  <c r="E136" i="3"/>
  <c r="E125" i="3"/>
  <c r="E135" i="3"/>
  <c r="E124" i="3"/>
  <c r="E134" i="3"/>
  <c r="E129" i="3"/>
  <c r="E123" i="3"/>
  <c r="Z34" i="3"/>
  <c r="E140" i="3"/>
  <c r="C140" i="3"/>
  <c r="D140" i="3"/>
  <c r="V34" i="3"/>
  <c r="C666" i="10" l="1"/>
  <c r="C677" i="10"/>
  <c r="C668" i="10"/>
  <c r="C642" i="10"/>
  <c r="C651" i="10"/>
  <c r="C658" i="10"/>
  <c r="C657" i="10"/>
  <c r="C667" i="10"/>
  <c r="C641" i="10"/>
  <c r="C674" i="10"/>
  <c r="C673" i="10"/>
  <c r="C663" i="10"/>
  <c r="C656" i="10"/>
  <c r="C646" i="10"/>
  <c r="C679" i="10"/>
  <c r="C672" i="10"/>
  <c r="C645" i="10"/>
  <c r="C678" i="10"/>
  <c r="C640" i="10"/>
  <c r="C662" i="10"/>
  <c r="C661" i="10"/>
  <c r="C652" i="10"/>
  <c r="C647" i="10"/>
  <c r="C670" i="10"/>
  <c r="C671" i="10"/>
  <c r="C680" i="10"/>
  <c r="C643" i="10"/>
  <c r="C649" i="10"/>
  <c r="C665" i="10"/>
  <c r="C650" i="10"/>
  <c r="C659" i="10"/>
  <c r="C644" i="10"/>
  <c r="C660" i="10"/>
  <c r="C648" i="10"/>
  <c r="C675" i="10"/>
  <c r="C676" i="10"/>
  <c r="C638" i="10"/>
  <c r="C639" i="10"/>
  <c r="C653" i="10"/>
  <c r="C655" i="10"/>
  <c r="C669" i="10"/>
  <c r="C654" i="10"/>
  <c r="C664" i="10"/>
  <c r="D671" i="10"/>
  <c r="D651" i="10"/>
  <c r="D658" i="10"/>
  <c r="D667" i="10"/>
  <c r="D641" i="10"/>
  <c r="D666" i="10"/>
  <c r="D647" i="10"/>
  <c r="D640" i="10"/>
  <c r="D674" i="10"/>
  <c r="D650" i="10"/>
  <c r="D657" i="10"/>
  <c r="D663" i="10"/>
  <c r="D656" i="10"/>
  <c r="D646" i="10"/>
  <c r="D679" i="10"/>
  <c r="D672" i="10"/>
  <c r="D638" i="10"/>
  <c r="D662" i="10"/>
  <c r="D678" i="10"/>
  <c r="D670" i="10"/>
  <c r="D661" i="10"/>
  <c r="D652" i="10"/>
  <c r="D677" i="10"/>
  <c r="D668" i="10"/>
  <c r="D642" i="10"/>
  <c r="D673" i="10"/>
  <c r="D645" i="10"/>
  <c r="D654" i="10"/>
  <c r="D669" i="10"/>
  <c r="D675" i="10"/>
  <c r="D676" i="10"/>
  <c r="D660" i="10"/>
  <c r="D639" i="10"/>
  <c r="D648" i="10"/>
  <c r="D655" i="10"/>
  <c r="D664" i="10"/>
  <c r="D649" i="10"/>
  <c r="D659" i="10"/>
  <c r="D665" i="10"/>
  <c r="D680" i="10"/>
  <c r="D643" i="10"/>
  <c r="D644" i="10"/>
  <c r="D653" i="10"/>
  <c r="E676" i="10"/>
  <c r="E658" i="10"/>
  <c r="E667" i="10"/>
  <c r="E641" i="10"/>
  <c r="E674" i="10"/>
  <c r="E650" i="10"/>
  <c r="E673" i="10"/>
  <c r="E657" i="10"/>
  <c r="E666" i="10"/>
  <c r="E647" i="10"/>
  <c r="E640" i="10"/>
  <c r="E646" i="10"/>
  <c r="E639" i="10"/>
  <c r="E679" i="10"/>
  <c r="E672" i="10"/>
  <c r="E638" i="10"/>
  <c r="E662" i="10"/>
  <c r="E655" i="10"/>
  <c r="E654" i="10"/>
  <c r="E645" i="10"/>
  <c r="E670" i="10"/>
  <c r="E661" i="10"/>
  <c r="E652" i="10"/>
  <c r="E643" i="10"/>
  <c r="E659" i="10"/>
  <c r="E651" i="10"/>
  <c r="E675" i="10"/>
  <c r="E642" i="10"/>
  <c r="E678" i="10"/>
  <c r="E677" i="10"/>
  <c r="E671" i="10"/>
  <c r="E668" i="10"/>
  <c r="E663" i="10"/>
  <c r="E656" i="10"/>
  <c r="E680" i="10"/>
  <c r="E644" i="10"/>
  <c r="E653" i="10"/>
  <c r="E660" i="10"/>
  <c r="E669" i="10"/>
  <c r="E648" i="10"/>
  <c r="E649" i="10"/>
  <c r="E664" i="10"/>
  <c r="E665" i="10"/>
  <c r="E146" i="3"/>
  <c r="E151" i="3"/>
  <c r="E156" i="3"/>
  <c r="E145" i="3"/>
  <c r="E150" i="3"/>
  <c r="E155" i="3"/>
  <c r="E148" i="3"/>
  <c r="E144" i="3"/>
  <c r="E149" i="3"/>
  <c r="E154" i="3"/>
  <c r="E143" i="3"/>
  <c r="E153" i="3"/>
  <c r="E142" i="3"/>
  <c r="E152" i="3"/>
  <c r="E157" i="3"/>
  <c r="E141" i="3"/>
  <c r="E147" i="3"/>
  <c r="E159" i="3"/>
  <c r="D157" i="3"/>
  <c r="D141" i="3"/>
  <c r="D146" i="3"/>
  <c r="D151" i="3"/>
  <c r="D156" i="3"/>
  <c r="D145" i="3"/>
  <c r="D150" i="3"/>
  <c r="D155" i="3"/>
  <c r="D143" i="3"/>
  <c r="D144" i="3"/>
  <c r="D149" i="3"/>
  <c r="D154" i="3"/>
  <c r="D148" i="3"/>
  <c r="D153" i="3"/>
  <c r="D147" i="3"/>
  <c r="D152" i="3"/>
  <c r="D142" i="3"/>
  <c r="C152" i="3"/>
  <c r="C154" i="3"/>
  <c r="C157" i="3"/>
  <c r="C141" i="3"/>
  <c r="C146" i="3"/>
  <c r="C151" i="3"/>
  <c r="C156" i="3"/>
  <c r="C145" i="3"/>
  <c r="C150" i="3"/>
  <c r="C155" i="3"/>
  <c r="C144" i="3"/>
  <c r="C149" i="3"/>
  <c r="C143" i="3"/>
  <c r="C148" i="3"/>
  <c r="C142" i="3"/>
  <c r="C147" i="3"/>
  <c r="C153" i="3"/>
  <c r="AA28" i="3"/>
  <c r="AA31" i="3"/>
  <c r="AA20" i="3"/>
  <c r="AA21" i="3"/>
  <c r="AA30" i="3"/>
  <c r="AA26" i="3"/>
  <c r="AA25" i="3"/>
  <c r="AA29" i="3"/>
  <c r="AA33" i="3"/>
  <c r="AA27" i="3"/>
  <c r="Z18" i="3"/>
  <c r="AA34" i="3"/>
  <c r="AA32" i="3"/>
  <c r="AA22" i="3"/>
  <c r="AA23" i="3"/>
  <c r="AA24" i="3"/>
  <c r="D159" i="3"/>
  <c r="C159" i="3"/>
  <c r="E178" i="3"/>
  <c r="BO4" i="10"/>
  <c r="BO5" i="10" l="1"/>
  <c r="BO3" i="10"/>
  <c r="E182" i="3"/>
  <c r="E187" i="3"/>
  <c r="E192" i="3"/>
  <c r="E181" i="3"/>
  <c r="E186" i="3"/>
  <c r="E191" i="3"/>
  <c r="E180" i="3"/>
  <c r="E184" i="3"/>
  <c r="E185" i="3"/>
  <c r="E190" i="3"/>
  <c r="E195" i="3"/>
  <c r="E179" i="3"/>
  <c r="E189" i="3"/>
  <c r="E194" i="3"/>
  <c r="E188" i="3"/>
  <c r="E193" i="3"/>
  <c r="E183" i="3"/>
  <c r="C170" i="3"/>
  <c r="C175" i="3"/>
  <c r="C164" i="3"/>
  <c r="C169" i="3"/>
  <c r="C174" i="3"/>
  <c r="C163" i="3"/>
  <c r="C172" i="3"/>
  <c r="C168" i="3"/>
  <c r="C173" i="3"/>
  <c r="C162" i="3"/>
  <c r="C167" i="3"/>
  <c r="C161" i="3"/>
  <c r="C166" i="3"/>
  <c r="C176" i="3"/>
  <c r="C160" i="3"/>
  <c r="C165" i="3"/>
  <c r="C171" i="3"/>
  <c r="E164" i="3"/>
  <c r="E169" i="3"/>
  <c r="E174" i="3"/>
  <c r="E163" i="3"/>
  <c r="E168" i="3"/>
  <c r="E173" i="3"/>
  <c r="E162" i="3"/>
  <c r="E166" i="3"/>
  <c r="E167" i="3"/>
  <c r="E172" i="3"/>
  <c r="E161" i="3"/>
  <c r="E171" i="3"/>
  <c r="E176" i="3"/>
  <c r="E160" i="3"/>
  <c r="E170" i="3"/>
  <c r="E175" i="3"/>
  <c r="E165" i="3"/>
  <c r="D175" i="3"/>
  <c r="D164" i="3"/>
  <c r="D169" i="3"/>
  <c r="D174" i="3"/>
  <c r="D163" i="3"/>
  <c r="D168" i="3"/>
  <c r="D173" i="3"/>
  <c r="D162" i="3"/>
  <c r="D161" i="3"/>
  <c r="D167" i="3"/>
  <c r="D172" i="3"/>
  <c r="D166" i="3"/>
  <c r="D171" i="3"/>
  <c r="D165" i="3"/>
  <c r="D170" i="3"/>
  <c r="D160" i="3"/>
  <c r="D176" i="3"/>
  <c r="E197" i="3"/>
  <c r="D178" i="3"/>
  <c r="C178" i="3"/>
  <c r="C188" i="3" l="1"/>
  <c r="C190" i="3"/>
  <c r="C193" i="3"/>
  <c r="C182" i="3"/>
  <c r="C187" i="3"/>
  <c r="C192" i="3"/>
  <c r="C181" i="3"/>
  <c r="C186" i="3"/>
  <c r="C191" i="3"/>
  <c r="C180" i="3"/>
  <c r="C185" i="3"/>
  <c r="C195" i="3"/>
  <c r="C179" i="3"/>
  <c r="C184" i="3"/>
  <c r="C194" i="3"/>
  <c r="C183" i="3"/>
  <c r="C189" i="3"/>
  <c r="D193" i="3"/>
  <c r="D182" i="3"/>
  <c r="D187" i="3"/>
  <c r="D192" i="3"/>
  <c r="D179" i="3"/>
  <c r="D181" i="3"/>
  <c r="D186" i="3"/>
  <c r="D195" i="3"/>
  <c r="D191" i="3"/>
  <c r="D180" i="3"/>
  <c r="D185" i="3"/>
  <c r="D190" i="3"/>
  <c r="D184" i="3"/>
  <c r="D189" i="3"/>
  <c r="D183" i="3"/>
  <c r="D188" i="3"/>
  <c r="D194" i="3"/>
  <c r="E200" i="3"/>
  <c r="E205" i="3"/>
  <c r="E210" i="3"/>
  <c r="E199" i="3"/>
  <c r="E204" i="3"/>
  <c r="E209" i="3"/>
  <c r="E214" i="3"/>
  <c r="E198" i="3"/>
  <c r="E202" i="3"/>
  <c r="E203" i="3"/>
  <c r="E208" i="3"/>
  <c r="E213" i="3"/>
  <c r="E207" i="3"/>
  <c r="E212" i="3"/>
  <c r="E206" i="3"/>
  <c r="E211" i="3"/>
  <c r="E201" i="3"/>
  <c r="E216" i="3"/>
  <c r="D197" i="3"/>
  <c r="C197" i="3"/>
  <c r="E218" i="3" l="1"/>
  <c r="E223" i="3"/>
  <c r="E228" i="3"/>
  <c r="E233" i="3"/>
  <c r="E217" i="3"/>
  <c r="E222" i="3"/>
  <c r="E227" i="3"/>
  <c r="E232" i="3"/>
  <c r="E220" i="3"/>
  <c r="E221" i="3"/>
  <c r="E226" i="3"/>
  <c r="E231" i="3"/>
  <c r="E225" i="3"/>
  <c r="E230" i="3"/>
  <c r="E224" i="3"/>
  <c r="E229" i="3"/>
  <c r="E219" i="3"/>
  <c r="D211" i="3"/>
  <c r="D200" i="3"/>
  <c r="D205" i="3"/>
  <c r="D210" i="3"/>
  <c r="D213" i="3"/>
  <c r="D199" i="3"/>
  <c r="D204" i="3"/>
  <c r="D209" i="3"/>
  <c r="D214" i="3"/>
  <c r="D198" i="3"/>
  <c r="D203" i="3"/>
  <c r="D208" i="3"/>
  <c r="D202" i="3"/>
  <c r="D207" i="3"/>
  <c r="D201" i="3"/>
  <c r="D206" i="3"/>
  <c r="D212" i="3"/>
  <c r="C206" i="3"/>
  <c r="C208" i="3"/>
  <c r="C211" i="3"/>
  <c r="C200" i="3"/>
  <c r="C205" i="3"/>
  <c r="C210" i="3"/>
  <c r="C199" i="3"/>
  <c r="C204" i="3"/>
  <c r="C209" i="3"/>
  <c r="C214" i="3"/>
  <c r="C198" i="3"/>
  <c r="C203" i="3"/>
  <c r="C213" i="3"/>
  <c r="C202" i="3"/>
  <c r="C212" i="3"/>
  <c r="C201" i="3"/>
  <c r="C207" i="3"/>
  <c r="C216" i="3"/>
  <c r="E235" i="3"/>
  <c r="D216" i="3"/>
  <c r="E252" i="3" l="1"/>
  <c r="E236" i="3"/>
  <c r="E238" i="3"/>
  <c r="E241" i="3"/>
  <c r="E246" i="3"/>
  <c r="E251" i="3"/>
  <c r="E240" i="3"/>
  <c r="E245" i="3"/>
  <c r="E250" i="3"/>
  <c r="E239" i="3"/>
  <c r="E244" i="3"/>
  <c r="E249" i="3"/>
  <c r="E243" i="3"/>
  <c r="E248" i="3"/>
  <c r="E242" i="3"/>
  <c r="E247" i="3"/>
  <c r="E237" i="3"/>
  <c r="D229" i="3"/>
  <c r="D218" i="3"/>
  <c r="D223" i="3"/>
  <c r="D228" i="3"/>
  <c r="D233" i="3"/>
  <c r="D217" i="3"/>
  <c r="D222" i="3"/>
  <c r="D227" i="3"/>
  <c r="D231" i="3"/>
  <c r="D232" i="3"/>
  <c r="D221" i="3"/>
  <c r="D226" i="3"/>
  <c r="D220" i="3"/>
  <c r="D225" i="3"/>
  <c r="D219" i="3"/>
  <c r="D224" i="3"/>
  <c r="D230" i="3"/>
  <c r="C224" i="3"/>
  <c r="C229" i="3"/>
  <c r="C218" i="3"/>
  <c r="C223" i="3"/>
  <c r="C228" i="3"/>
  <c r="C233" i="3"/>
  <c r="C217" i="3"/>
  <c r="C226" i="3"/>
  <c r="C222" i="3"/>
  <c r="C227" i="3"/>
  <c r="C232" i="3"/>
  <c r="C221" i="3"/>
  <c r="C231" i="3"/>
  <c r="C220" i="3"/>
  <c r="C230" i="3"/>
  <c r="C219" i="3"/>
  <c r="C225" i="3"/>
  <c r="C235" i="3"/>
  <c r="E254" i="3"/>
  <c r="D235" i="3"/>
  <c r="E270" i="3" l="1"/>
  <c r="E259" i="3"/>
  <c r="E264" i="3"/>
  <c r="E269" i="3"/>
  <c r="E258" i="3"/>
  <c r="E263" i="3"/>
  <c r="E268" i="3"/>
  <c r="E256" i="3"/>
  <c r="E257" i="3"/>
  <c r="E262" i="3"/>
  <c r="E267" i="3"/>
  <c r="E261" i="3"/>
  <c r="E266" i="3"/>
  <c r="E260" i="3"/>
  <c r="E265" i="3"/>
  <c r="E255" i="3"/>
  <c r="E271" i="3"/>
  <c r="D247" i="3"/>
  <c r="D252" i="3"/>
  <c r="D236" i="3"/>
  <c r="D241" i="3"/>
  <c r="D246" i="3"/>
  <c r="D249" i="3"/>
  <c r="D251" i="3"/>
  <c r="D240" i="3"/>
  <c r="D245" i="3"/>
  <c r="D250" i="3"/>
  <c r="D239" i="3"/>
  <c r="D244" i="3"/>
  <c r="D238" i="3"/>
  <c r="D243" i="3"/>
  <c r="D237" i="3"/>
  <c r="D242" i="3"/>
  <c r="D248" i="3"/>
  <c r="C242" i="3"/>
  <c r="C247" i="3"/>
  <c r="C252" i="3"/>
  <c r="C236" i="3"/>
  <c r="C241" i="3"/>
  <c r="C246" i="3"/>
  <c r="C251" i="3"/>
  <c r="C244" i="3"/>
  <c r="C240" i="3"/>
  <c r="C245" i="3"/>
  <c r="C250" i="3"/>
  <c r="C239" i="3"/>
  <c r="C249" i="3"/>
  <c r="C238" i="3"/>
  <c r="C248" i="3"/>
  <c r="C237" i="3"/>
  <c r="C243" i="3"/>
  <c r="C254" i="3"/>
  <c r="E273" i="3"/>
  <c r="D254" i="3"/>
  <c r="C260" i="3" l="1"/>
  <c r="C262" i="3"/>
  <c r="C265" i="3"/>
  <c r="C270" i="3"/>
  <c r="C259" i="3"/>
  <c r="C264" i="3"/>
  <c r="C269" i="3"/>
  <c r="C258" i="3"/>
  <c r="C263" i="3"/>
  <c r="C268" i="3"/>
  <c r="C257" i="3"/>
  <c r="C267" i="3"/>
  <c r="C256" i="3"/>
  <c r="C266" i="3"/>
  <c r="C271" i="3"/>
  <c r="C255" i="3"/>
  <c r="C261" i="3"/>
  <c r="D265" i="3"/>
  <c r="D270" i="3"/>
  <c r="D259" i="3"/>
  <c r="D264" i="3"/>
  <c r="D269" i="3"/>
  <c r="D258" i="3"/>
  <c r="D267" i="3"/>
  <c r="D263" i="3"/>
  <c r="D268" i="3"/>
  <c r="D257" i="3"/>
  <c r="D262" i="3"/>
  <c r="D256" i="3"/>
  <c r="D261" i="3"/>
  <c r="D271" i="3"/>
  <c r="D255" i="3"/>
  <c r="D260" i="3"/>
  <c r="D266" i="3"/>
  <c r="E288" i="3"/>
  <c r="E277" i="3"/>
  <c r="E282" i="3"/>
  <c r="E287" i="3"/>
  <c r="E290" i="3"/>
  <c r="E274" i="3"/>
  <c r="E276" i="3"/>
  <c r="E281" i="3"/>
  <c r="E286" i="3"/>
  <c r="E275" i="3"/>
  <c r="E280" i="3"/>
  <c r="E285" i="3"/>
  <c r="E279" i="3"/>
  <c r="E284" i="3"/>
  <c r="E278" i="3"/>
  <c r="E283" i="3"/>
  <c r="E289" i="3"/>
  <c r="D273" i="3"/>
  <c r="E292" i="3"/>
  <c r="C273" i="3"/>
  <c r="E306" i="3" l="1"/>
  <c r="E295" i="3"/>
  <c r="E300" i="3"/>
  <c r="E305" i="3"/>
  <c r="E294" i="3"/>
  <c r="E299" i="3"/>
  <c r="E304" i="3"/>
  <c r="E308" i="3"/>
  <c r="E309" i="3"/>
  <c r="E293" i="3"/>
  <c r="E298" i="3"/>
  <c r="E303" i="3"/>
  <c r="E297" i="3"/>
  <c r="E302" i="3"/>
  <c r="E296" i="3"/>
  <c r="E301" i="3"/>
  <c r="E307" i="3"/>
  <c r="C278" i="3"/>
  <c r="C283" i="3"/>
  <c r="C288" i="3"/>
  <c r="C277" i="3"/>
  <c r="C282" i="3"/>
  <c r="C287" i="3"/>
  <c r="C276" i="3"/>
  <c r="C280" i="3"/>
  <c r="C281" i="3"/>
  <c r="C286" i="3"/>
  <c r="C275" i="3"/>
  <c r="C285" i="3"/>
  <c r="C290" i="3"/>
  <c r="C274" i="3"/>
  <c r="C284" i="3"/>
  <c r="C289" i="3"/>
  <c r="C279" i="3"/>
  <c r="D283" i="3"/>
  <c r="D285" i="3"/>
  <c r="D288" i="3"/>
  <c r="D277" i="3"/>
  <c r="D282" i="3"/>
  <c r="D287" i="3"/>
  <c r="D276" i="3"/>
  <c r="D281" i="3"/>
  <c r="D286" i="3"/>
  <c r="D275" i="3"/>
  <c r="D280" i="3"/>
  <c r="D290" i="3"/>
  <c r="D274" i="3"/>
  <c r="D279" i="3"/>
  <c r="D289" i="3"/>
  <c r="D278" i="3"/>
  <c r="D284" i="3"/>
  <c r="C292" i="3"/>
  <c r="E311" i="3"/>
  <c r="D292" i="3"/>
  <c r="C296" i="3" l="1"/>
  <c r="C301" i="3"/>
  <c r="C306" i="3"/>
  <c r="C295" i="3"/>
  <c r="C300" i="3"/>
  <c r="C305" i="3"/>
  <c r="C298" i="3"/>
  <c r="C294" i="3"/>
  <c r="C299" i="3"/>
  <c r="C304" i="3"/>
  <c r="C309" i="3"/>
  <c r="C293" i="3"/>
  <c r="C303" i="3"/>
  <c r="C308" i="3"/>
  <c r="C302" i="3"/>
  <c r="C307" i="3"/>
  <c r="C297" i="3"/>
  <c r="D301" i="3"/>
  <c r="D303" i="3"/>
  <c r="D306" i="3"/>
  <c r="D295" i="3"/>
  <c r="D300" i="3"/>
  <c r="D305" i="3"/>
  <c r="D294" i="3"/>
  <c r="D299" i="3"/>
  <c r="D304" i="3"/>
  <c r="D309" i="3"/>
  <c r="D293" i="3"/>
  <c r="D298" i="3"/>
  <c r="D308" i="3"/>
  <c r="D297" i="3"/>
  <c r="D307" i="3"/>
  <c r="D296" i="3"/>
  <c r="D302" i="3"/>
  <c r="E324" i="3"/>
  <c r="E313" i="3"/>
  <c r="E318" i="3"/>
  <c r="E323" i="3"/>
  <c r="E328" i="3"/>
  <c r="E312" i="3"/>
  <c r="E317" i="3"/>
  <c r="E322" i="3"/>
  <c r="E327" i="3"/>
  <c r="E316" i="3"/>
  <c r="E321" i="3"/>
  <c r="E326" i="3"/>
  <c r="E315" i="3"/>
  <c r="E320" i="3"/>
  <c r="E314" i="3"/>
  <c r="E319" i="3"/>
  <c r="E325" i="3"/>
  <c r="C311" i="3"/>
  <c r="E330" i="3"/>
  <c r="D311" i="3"/>
  <c r="D319" i="3" l="1"/>
  <c r="D321" i="3"/>
  <c r="D324" i="3"/>
  <c r="D313" i="3"/>
  <c r="D318" i="3"/>
  <c r="D323" i="3"/>
  <c r="D328" i="3"/>
  <c r="D312" i="3"/>
  <c r="D317" i="3"/>
  <c r="D322" i="3"/>
  <c r="D327" i="3"/>
  <c r="D316" i="3"/>
  <c r="D326" i="3"/>
  <c r="D315" i="3"/>
  <c r="D325" i="3"/>
  <c r="D314" i="3"/>
  <c r="D320" i="3"/>
  <c r="E342" i="3"/>
  <c r="E347" i="3"/>
  <c r="E331" i="3"/>
  <c r="E344" i="3"/>
  <c r="E336" i="3"/>
  <c r="E341" i="3"/>
  <c r="E346" i="3"/>
  <c r="E335" i="3"/>
  <c r="E340" i="3"/>
  <c r="E345" i="3"/>
  <c r="E334" i="3"/>
  <c r="E339" i="3"/>
  <c r="E333" i="3"/>
  <c r="E338" i="3"/>
  <c r="E332" i="3"/>
  <c r="E337" i="3"/>
  <c r="E343" i="3"/>
  <c r="C314" i="3"/>
  <c r="C319" i="3"/>
  <c r="C324" i="3"/>
  <c r="C313" i="3"/>
  <c r="C316" i="3"/>
  <c r="C318" i="3"/>
  <c r="C323" i="3"/>
  <c r="C328" i="3"/>
  <c r="C312" i="3"/>
  <c r="C317" i="3"/>
  <c r="C322" i="3"/>
  <c r="C327" i="3"/>
  <c r="C321" i="3"/>
  <c r="C326" i="3"/>
  <c r="C320" i="3"/>
  <c r="C325" i="3"/>
  <c r="C315" i="3"/>
  <c r="C330" i="3"/>
  <c r="D330" i="3"/>
  <c r="C332" i="3" l="1"/>
  <c r="C337" i="3"/>
  <c r="C342" i="3"/>
  <c r="C347" i="3"/>
  <c r="C331" i="3"/>
  <c r="C334" i="3"/>
  <c r="C336" i="3"/>
  <c r="C341" i="3"/>
  <c r="C346" i="3"/>
  <c r="C335" i="3"/>
  <c r="C340" i="3"/>
  <c r="C345" i="3"/>
  <c r="C339" i="3"/>
  <c r="C344" i="3"/>
  <c r="C338" i="3"/>
  <c r="C343" i="3"/>
  <c r="C333" i="3"/>
  <c r="D337" i="3"/>
  <c r="D339" i="3"/>
  <c r="D342" i="3"/>
  <c r="D347" i="3"/>
  <c r="D331" i="3"/>
  <c r="D336" i="3"/>
  <c r="D341" i="3"/>
  <c r="D346" i="3"/>
  <c r="D335" i="3"/>
  <c r="D340" i="3"/>
  <c r="D345" i="3"/>
  <c r="D334" i="3"/>
  <c r="D344" i="3"/>
  <c r="D333" i="3"/>
  <c r="D343" i="3"/>
  <c r="D332" i="3"/>
  <c r="D338" i="3"/>
  <c r="BO5" i="7"/>
  <c r="BO3" i="7"/>
  <c r="BO4" i="7"/>
  <c r="BO3" i="3" l="1"/>
  <c r="BO4" i="3"/>
  <c r="BO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AA194" authorId="0" shapeId="0" xr:uid="{2868EE6B-3B32-47E1-88ED-296CB2203DD1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246" authorId="0" shapeId="0" xr:uid="{5636EA2D-F0F2-4FC9-8298-A7B80B245E12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Q477" authorId="0" shapeId="0" xr:uid="{93922FF0-E9A7-4CE9-81D3-1C8D6111B0B5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BH644" authorId="0" shapeId="0" xr:uid="{BD43C8FC-CD93-4F3D-9115-991C7F3364F6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V19" authorId="0" shapeId="0" xr:uid="{11E9591E-8072-468E-A9D0-6178E2E2819E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250" authorId="0" shapeId="0" xr:uid="{71F9B647-BD77-4BAC-A04B-AB1617AEAA3E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V19" authorId="0" shapeId="0" xr:uid="{0BE11831-6CDD-441D-A414-1B115454A7ED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198" authorId="0" shapeId="0" xr:uid="{F5E9F2B8-70E7-4870-94E2-45FFD078E93E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V19" authorId="0" shapeId="0" xr:uid="{77A45F08-4BBD-4934-BD89-83C7FB6EB7C3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481" authorId="0" shapeId="0" xr:uid="{073ED508-8B81-4B29-BDFD-44F188BECE07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V19" authorId="0" shapeId="0" xr:uid="{59236978-3BBC-40A3-A84C-2BCBAA5D4777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648" authorId="0" shapeId="0" xr:uid="{938EE547-A46B-4354-BC27-B4672005A335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<sst xmlns="http://schemas.openxmlformats.org/spreadsheetml/2006/main" count="21050" uniqueCount="2530">
  <si>
    <t>Ce document est composé de :</t>
  </si>
  <si>
    <t>ICI</t>
  </si>
  <si>
    <t>Fin du document cellule</t>
  </si>
  <si>
    <t>avec valeurs ou texte</t>
  </si>
  <si>
    <t xml:space="preserve">cellules vides </t>
  </si>
  <si>
    <t>Adresse PC</t>
  </si>
  <si>
    <t>.</t>
  </si>
  <si>
    <t>lignes</t>
  </si>
  <si>
    <t>TABLEAU DE RECHERCHE</t>
  </si>
  <si>
    <t xml:space="preserve">Pour masquer les lignes vides </t>
  </si>
  <si>
    <t>colonnes</t>
  </si>
  <si>
    <t>►</t>
  </si>
  <si>
    <t>►   Masquez ces 5 colonnes       ▼</t>
  </si>
  <si>
    <t xml:space="preserve">Lorsque vous masquez des lignes ou colonnes </t>
  </si>
  <si>
    <t>▼</t>
  </si>
  <si>
    <t>1 - Positionnez vous sur la cellule rouge</t>
  </si>
  <si>
    <t>appuyez sur la touche F9 pour forcer Excel à recalculer</t>
  </si>
  <si>
    <t>et sur ▼</t>
  </si>
  <si>
    <t>A</t>
  </si>
  <si>
    <t>Circuit</t>
  </si>
  <si>
    <t>Famille à coller</t>
  </si>
  <si>
    <t>NOM DE VOTRE RECETTE</t>
  </si>
  <si>
    <t>demi</t>
  </si>
  <si>
    <t>Demi-Quart et Tiers</t>
  </si>
  <si>
    <t>FAMILLE à coller</t>
  </si>
  <si>
    <t>N° 1</t>
  </si>
  <si>
    <t>Filtre</t>
  </si>
  <si>
    <t>Mode d'emploi suite adaptation selon modèle</t>
  </si>
  <si>
    <t>Hauteur des lignes 21</t>
  </si>
  <si>
    <t>Cir.1.2.5</t>
  </si>
  <si>
    <t>Quart</t>
  </si>
  <si>
    <t xml:space="preserve">se collent colonne </t>
  </si>
  <si>
    <t>2 - Données &gt; Filtre</t>
  </si>
  <si>
    <t>◄ Masquez ces 3 colonnes</t>
  </si>
  <si>
    <t>Auteur &gt;</t>
  </si>
  <si>
    <t>VOUS</t>
  </si>
  <si>
    <t>Tiers</t>
  </si>
  <si>
    <t>Col.6 ⑤ Quoi</t>
  </si>
  <si>
    <t>⓫  Dupliquée pour</t>
  </si>
  <si>
    <t>❾ référence Auteur</t>
  </si>
  <si>
    <t>Constituant de &gt;</t>
  </si>
  <si>
    <t>g</t>
  </si>
  <si>
    <t>❿ Référence</t>
  </si>
  <si>
    <t>assiettes</t>
  </si>
  <si>
    <t>couverts</t>
  </si>
  <si>
    <t xml:space="preserve">3 - Cliquez sur la flèche Filtre </t>
  </si>
  <si>
    <t>① le NOM DE LA RECETTE.FAMILLE</t>
  </si>
  <si>
    <t>kg</t>
  </si>
  <si>
    <t>Produit de référence</t>
  </si>
  <si>
    <t xml:space="preserve">    ▼Masquez ces 2 col.▼</t>
  </si>
  <si>
    <t xml:space="preserve">Une recette (ex. : entremet pâtissier) est un assemblage de sous-recettes. </t>
  </si>
  <si>
    <t>quart(s)Kg</t>
  </si>
  <si>
    <t>de la cellule A rouge</t>
  </si>
  <si>
    <t>② l' AUTEUR :</t>
  </si>
  <si>
    <t xml:space="preserve">Chacune de ces sections détachable peut être archivée dans un répertoire alphabétique. </t>
  </si>
  <si>
    <t>Recette mère ?</t>
  </si>
  <si>
    <t>ARCHIVAGE ET CLASSEMENT</t>
  </si>
  <si>
    <t>Recette mère ►</t>
  </si>
  <si>
    <t>saisissez le nom de la recette mère</t>
  </si>
  <si>
    <t>demi(s)Kg</t>
  </si>
  <si>
    <t xml:space="preserve">Il est inutile d'archiver des fiches complètes avec des formules gourmandes en mémoire. </t>
  </si>
  <si>
    <t>Col.5</t>
  </si>
  <si>
    <t>Col.6</t>
  </si>
  <si>
    <t>Col.7</t>
  </si>
  <si>
    <t>Col.8</t>
  </si>
  <si>
    <t>Col.9</t>
  </si>
  <si>
    <t>Col.10</t>
  </si>
  <si>
    <t>Col.11</t>
  </si>
  <si>
    <t>Tiers(s)Kg</t>
  </si>
  <si>
    <t>Col.12</t>
  </si>
  <si>
    <t>Col.13</t>
  </si>
  <si>
    <t>Col.14</t>
  </si>
  <si>
    <t>Col.15</t>
  </si>
  <si>
    <t>Col.16</t>
  </si>
  <si>
    <t>Col.17</t>
  </si>
  <si>
    <t>Col.18</t>
  </si>
  <si>
    <t>Col.19</t>
  </si>
  <si>
    <t>Col.20</t>
  </si>
  <si>
    <t>Col.21</t>
  </si>
  <si>
    <t>Col.22</t>
  </si>
  <si>
    <t>Col.23</t>
  </si>
  <si>
    <t>Col.24</t>
  </si>
  <si>
    <t>Col.25</t>
  </si>
  <si>
    <t>Choisissez des valeurs spécifiques :</t>
  </si>
  <si>
    <t>?  &gt; Recette prévu pour quelle préparation</t>
  </si>
  <si>
    <t>Récupérez la partie détachable qui vous intéresse et collez-la dans le modèle de fiche prévu.</t>
  </si>
  <si>
    <t>④</t>
  </si>
  <si>
    <t>⑤</t>
  </si>
  <si>
    <t>⑥ Poids ou Volume</t>
  </si>
  <si>
    <t>⑦g.kg.L.dl.cl.ml</t>
  </si>
  <si>
    <t>⑧ Coefficient</t>
  </si>
  <si>
    <t>③</t>
  </si>
  <si>
    <t>ml</t>
  </si>
  <si>
    <t xml:space="preserve"> Vos poids et volumes Bruts avec coef.</t>
  </si>
  <si>
    <t>Unités</t>
  </si>
  <si>
    <t>Quoi ?</t>
  </si>
  <si>
    <t>Poids Auteur sans coef.</t>
  </si>
  <si>
    <t>Poids</t>
  </si>
  <si>
    <t>Poids et volumes arrondis</t>
  </si>
  <si>
    <t>Votre poids Net</t>
  </si>
  <si>
    <t>Unitaire &gt;</t>
  </si>
  <si>
    <t xml:space="preserve">Décochez (Sélectionner tout) </t>
  </si>
  <si>
    <t xml:space="preserve">Pour réaliser un gâteau, sélectionnez un biscuit, ajoutez des crèmes et un élément décoratif. </t>
  </si>
  <si>
    <t>Quantité</t>
  </si>
  <si>
    <t>Quoi</t>
  </si>
  <si>
    <t>de</t>
  </si>
  <si>
    <t xml:space="preserve"> Denrées</t>
  </si>
  <si>
    <t>cl</t>
  </si>
  <si>
    <t xml:space="preserve">pour </t>
  </si>
  <si>
    <t>NET</t>
  </si>
  <si>
    <t>⑫ % Perte</t>
  </si>
  <si>
    <t>⑭ Prix</t>
  </si>
  <si>
    <t xml:space="preserve">Coût </t>
  </si>
  <si>
    <t>Inc %</t>
  </si>
  <si>
    <t xml:space="preserve">pour décocher toutes les cases, </t>
  </si>
  <si>
    <t>③ Denrées</t>
  </si>
  <si>
    <t>Cette méthode s'applique aussi en cuisine et en charcuterie.</t>
  </si>
  <si>
    <t>dl</t>
  </si>
  <si>
    <t>L</t>
  </si>
  <si>
    <t>④ Quantité ou Nombre d'unités selon fiche</t>
  </si>
  <si>
    <t>quart/L</t>
  </si>
  <si>
    <t>dans la partie détachable vous avez la liste des denrées</t>
  </si>
  <si>
    <t>MODÈLE 14 LIGNES</t>
  </si>
  <si>
    <t>demi/L</t>
  </si>
  <si>
    <t xml:space="preserve">⑤ Quoi </t>
  </si>
  <si>
    <t>/10</t>
  </si>
  <si>
    <t>cuil(s).Café</t>
  </si>
  <si>
    <t>⑥ Poids ou Volume ajustez les décimales (+ ou - de 0 )</t>
  </si>
  <si>
    <t>cuil(s).Soupe</t>
  </si>
  <si>
    <t>crème</t>
  </si>
  <si>
    <t>cuil(s).Thé</t>
  </si>
  <si>
    <t/>
  </si>
  <si>
    <t>zestes de pamplemousse</t>
  </si>
  <si>
    <t>V.liqueur</t>
  </si>
  <si>
    <t>Puis cochez A (afficher)</t>
  </si>
  <si>
    <t>jaunes d'œufs</t>
  </si>
  <si>
    <t>V.INAO(s)</t>
  </si>
  <si>
    <t xml:space="preserve"> pour selectionner les lignes à afficher</t>
  </si>
  <si>
    <t>Collez une unité au choix</t>
  </si>
  <si>
    <t>Verre(s)</t>
  </si>
  <si>
    <t xml:space="preserve">et les PHASES DE PROGRESSION </t>
  </si>
  <si>
    <t>1/2 tasse</t>
  </si>
  <si>
    <t>lignes de progression ou d'observations</t>
  </si>
  <si>
    <t>Tasse(s)</t>
  </si>
  <si>
    <t>Pour l'affichage de toutes les lignes</t>
  </si>
  <si>
    <t>dans chaque Postit vous pouvez modifier les valeurs dans ces colonnes</t>
  </si>
  <si>
    <t xml:space="preserve">⓬  ▼ PHASES DE PROGRESSION </t>
  </si>
  <si>
    <t>tasse(s).Thé</t>
  </si>
  <si>
    <t xml:space="preserve"> faites l'inverse cochez (Sélectionner tout)</t>
  </si>
  <si>
    <t>texte collé dans le tableau colonne AA pour l'exemple</t>
  </si>
  <si>
    <t>◄ Masquez les 3 colonnes</t>
  </si>
  <si>
    <t>Bol(s)</t>
  </si>
  <si>
    <t>Lien Auteur @</t>
  </si>
  <si>
    <t>Observations :</t>
  </si>
  <si>
    <t>L'utilisation professionnelle des recettes</t>
  </si>
  <si>
    <t>vous engage à connaître la réglementation en matière d'hygiène et HACCP.</t>
  </si>
  <si>
    <t>Traçabilité : collez les étiquettes produits au verso de cette feuille imprimée</t>
  </si>
  <si>
    <t>ou cliquez de nouveau sur "l'entonnoir"</t>
  </si>
  <si>
    <t>trier en haut de l'écran pour désactiver</t>
  </si>
  <si>
    <t>dans les 4 premières colonnes vous avez 3 colonnes d'indentification ces informations sont utiles pour les répertoires</t>
  </si>
  <si>
    <t xml:space="preserve"> la fonction Tri</t>
  </si>
  <si>
    <t>ne supprimez pas ces colonnes</t>
  </si>
  <si>
    <t>Famille à coller.N.Nom de votre recette.Recette mère ►.S.Saisissez le nom de la recette mère</t>
  </si>
  <si>
    <t>DECORS FINITIONS et CONSEILS DU CHEF</t>
  </si>
  <si>
    <t>Tableau de correspondance</t>
  </si>
  <si>
    <t>CONSEILS HYGIÈNE</t>
  </si>
  <si>
    <t>Filtres intelligents dans Excel</t>
  </si>
  <si>
    <t>1 L litre = 1 Kg base eau</t>
  </si>
  <si>
    <t>1 quart = 0.250 Kg</t>
  </si>
  <si>
    <t>Les points à risque</t>
  </si>
  <si>
    <t>https://excel-exercice.com/filtres-intelligents-dans-excel/</t>
  </si>
  <si>
    <t>1 dl = 0.100 Kg</t>
  </si>
  <si>
    <t xml:space="preserve">  1 /10  = 0.100 Kg</t>
  </si>
  <si>
    <t>les cartouches d'entêtes "quantité ou progression" ont les mêmes couleurs</t>
  </si>
  <si>
    <t xml:space="preserve">Masquer une ligne ou une colonne sur Excel </t>
  </si>
  <si>
    <t>1 cl = 0.010 Kg</t>
  </si>
  <si>
    <t>1 cuil.Soupe = 0.010 Kg</t>
  </si>
  <si>
    <t>MODÈLE 11 LIGNES</t>
  </si>
  <si>
    <t>https://www.youtube.com/watch?v=q-52-9FshWw</t>
  </si>
  <si>
    <t>1 ml = 0.001 Kg</t>
  </si>
  <si>
    <t xml:space="preserve"> 1 Verre = 0.225 Kg</t>
  </si>
  <si>
    <t>donc vous en saisissez un et vous le collez sur l'autre partie</t>
  </si>
  <si>
    <t>Astuces Excel</t>
  </si>
  <si>
    <t xml:space="preserve"> 1 demi = 0.500 Kg</t>
  </si>
  <si>
    <t xml:space="preserve"> 1 Bol = 0.350 Kg</t>
  </si>
  <si>
    <t>Dessert assiette.C.Chiboust pamplemousse.Recette mère ►.M.Mille-feuille meringue et chiboust pamplemousse aux fraises des bois</t>
  </si>
  <si>
    <t>Hauteur de ligne 21</t>
  </si>
  <si>
    <t>Dessert assiette</t>
  </si>
  <si>
    <t>CHIBOUST PAMPLEMOUSSE</t>
  </si>
  <si>
    <t>Les mesures préventives</t>
  </si>
  <si>
    <t>https://www.youtube.com/@Astuces_Excel/videos</t>
  </si>
  <si>
    <t>les Valeurs de recherche sont en Kg - exemple 1 verre = 0.225</t>
  </si>
  <si>
    <t>Vous pouvez modifier le tableau de conversion en fonction de vos besoins, seule obligation : que les intitulés du tableau et les intitulés que vous collez dans votre colonne de recherche soient exactement identiques.</t>
  </si>
  <si>
    <t xml:space="preserve">◄ Masquez ces 5 colonnes  </t>
  </si>
  <si>
    <t>Observations</t>
  </si>
  <si>
    <t>Hauteur des 6 lignes 21</t>
  </si>
  <si>
    <t>Un point manquant ou un espace en plus et Excel ne reconnait pas. Donc faites du Copier / Coller</t>
  </si>
  <si>
    <t>saisissez LE NOM DE LA RECETTE</t>
  </si>
  <si>
    <t>Tout est automatique saisissez seulement le nom de la recette Mère</t>
  </si>
  <si>
    <t>② le nom de l'Auteur</t>
  </si>
  <si>
    <t>Jean-Jacques Borne MOF 1994</t>
  </si>
  <si>
    <t>le Coefficient vous permet d'augmenter</t>
  </si>
  <si>
    <t>collez la Famille</t>
  </si>
  <si>
    <t>car. = Caractères</t>
  </si>
  <si>
    <t>Récupérez des formules pour</t>
  </si>
  <si>
    <t>de diminuer ou d'éviter un ingrédient</t>
  </si>
  <si>
    <t>la ❾ référence Auteur</t>
  </si>
  <si>
    <t>18  assiettes</t>
  </si>
  <si>
    <t>C:\Users\Joel\Desktop\CHANTIER\recettes\[ff.97.recettes de stephane.OK.27.09.xlsx]Feuil4</t>
  </si>
  <si>
    <t>vos documents</t>
  </si>
  <si>
    <t xml:space="preserve">Vous pouvez détourner l'utilisation de la colonne Coefficient </t>
  </si>
  <si>
    <t>Bonne utilisation, Joël Leboucher</t>
  </si>
  <si>
    <t>en augmentant ou  diminuant pour faire varier le poids d'un aliment</t>
  </si>
  <si>
    <t>et le Nom de la Recette mère ►</t>
  </si>
  <si>
    <t>MILLE-FEUILLE meringue et chiboust pamplemousse aux fraises des bois</t>
  </si>
  <si>
    <t xml:space="preserve"> sans recommencer une nouvelle fiche</t>
  </si>
  <si>
    <t xml:space="preserve">Vous pouvez également saisir la valeur 0 zéro pour un aliment </t>
  </si>
  <si>
    <t xml:space="preserve">allergène selon convives ou supprimer un ingrédient </t>
  </si>
  <si>
    <t>◄</t>
  </si>
  <si>
    <t>Collez ligne 10</t>
  </si>
  <si>
    <t xml:space="preserve">piment ou autres par exemple </t>
  </si>
  <si>
    <t>ce modèle de remplacement</t>
  </si>
  <si>
    <t>Produits à la pièce &gt;  nombre 27 jaunes d'œufs  et poids d' 1  jaune</t>
  </si>
  <si>
    <t>Spécial BAR</t>
  </si>
  <si>
    <t>INAO(s)</t>
  </si>
  <si>
    <r>
      <t xml:space="preserve">Un verre INAO (standard pour la dégustation de vins) a une capacité totale d'environ </t>
    </r>
    <r>
      <rPr>
        <b/>
        <sz val="11"/>
        <color theme="1"/>
        <rFont val="Calibri"/>
        <family val="2"/>
        <scheme val="minor"/>
      </rPr>
      <t>215 ml</t>
    </r>
    <r>
      <rPr>
        <sz val="11"/>
        <color theme="1"/>
        <rFont val="Calibri"/>
        <family val="2"/>
        <scheme val="minor"/>
      </rPr>
      <t>.</t>
    </r>
  </si>
  <si>
    <t>gomme</t>
  </si>
  <si>
    <t>Champ d’application ou circuit Cir.1- 2-3-5-6</t>
  </si>
  <si>
    <t xml:space="preserve"> Cependant, pour la dégustation, il est généralement rempli entre 50 et 70 ml </t>
  </si>
  <si>
    <t xml:space="preserve">Si la colonne 10 est rouge, collez la "gomme" </t>
  </si>
  <si>
    <t>jaunes</t>
  </si>
  <si>
    <t>Champ d’application ou circuit des documents</t>
  </si>
  <si>
    <t>1 Archivage</t>
  </si>
  <si>
    <t>afin de permettre une bonne aération du vin et une appréciation optimale des arômes.</t>
  </si>
  <si>
    <t xml:space="preserve"> ensuite supprimez le mot "gomme." et saisissez un chiffre</t>
  </si>
  <si>
    <t>2 Chef</t>
  </si>
  <si>
    <t>Un chiffre est une unité de base utilisée pour écrire les nombres. C’est un symbole unique.</t>
  </si>
  <si>
    <t>lorsque vous saisissez une valeur dans ④ Quantité ET dans ⑥ Poids ou Volume</t>
  </si>
  <si>
    <t>3 Responsable qualité</t>
  </si>
  <si>
    <t>VDN(s)</t>
  </si>
  <si>
    <t xml:space="preserve">Un verre à VDN (Vin Doux Naturel), conçu pour servir des vins fortifiés </t>
  </si>
  <si>
    <t>Il y a 10 chiffres en base 0, 1, 2, 3, 4, 5, 6, 7, 8, 9.</t>
  </si>
  <si>
    <t>"de" s'affiche automatiquement pour éviter toute confusion " 27 " " jaunes d'œufs"  "de"  " 20 g"</t>
  </si>
  <si>
    <t>4 Directeur</t>
  </si>
  <si>
    <t>ou des cocktails à base de vins doux, a une capacité totale d’environ 120 à 150 ml.</t>
  </si>
  <si>
    <t>Un nombre est une quantité ou une valeur exprimée à l’aide de chiffres</t>
  </si>
  <si>
    <t>5 Cuisiniers</t>
  </si>
  <si>
    <t xml:space="preserve">Cependant, comme pour les autres verres à dégustation, il n'est généralement pas </t>
  </si>
  <si>
    <t>256 (nombre formé de trois chiffres : 2, 5, 6)</t>
  </si>
  <si>
    <t>Col.⑦ g.kg.</t>
  </si>
  <si>
    <t>6 Magasinier</t>
  </si>
  <si>
    <t xml:space="preserve">rempli complètement afin de laisser de l'espace pour une bonne aération </t>
  </si>
  <si>
    <t>Copiez</t>
  </si>
  <si>
    <t xml:space="preserve"> TF.07 Technique de Fabrication N° 07</t>
  </si>
  <si>
    <t>et pour apprécier les arômes du vin doux naturel ou du cocktail servi.</t>
  </si>
  <si>
    <t>Kg de bœuf</t>
  </si>
  <si>
    <t>(0.001*20)</t>
  </si>
  <si>
    <t>Collez</t>
  </si>
  <si>
    <t>l'Auteur à prévu sa recette pour combien de couverts ou pour quel poids</t>
  </si>
  <si>
    <t>farine</t>
  </si>
  <si>
    <t>(1*1.750)</t>
  </si>
  <si>
    <t>Nombre de portions résultats arrondis</t>
  </si>
  <si>
    <t>lait</t>
  </si>
  <si>
    <t>(0.5*01)</t>
  </si>
  <si>
    <t xml:space="preserve">Grammages portions ▼    </t>
  </si>
  <si>
    <t>❿ votre référence</t>
  </si>
  <si>
    <t>quart(s)</t>
  </si>
  <si>
    <t>pomme</t>
  </si>
  <si>
    <t>(0.25*3)</t>
  </si>
  <si>
    <t>Maternelles - M</t>
  </si>
  <si>
    <t xml:space="preserve">en fonction de vos convives vous estimez cette recette pour combien </t>
  </si>
  <si>
    <t>cuil.Soupe</t>
  </si>
  <si>
    <t>cognac</t>
  </si>
  <si>
    <t>(0.01*2.5)</t>
  </si>
  <si>
    <t>Primaires - P</t>
  </si>
  <si>
    <t>Adolescents - Ado</t>
  </si>
  <si>
    <t>ou saisissez une quantité ou un poids d'un élément de la recette exemple</t>
  </si>
  <si>
    <t>Adultes - A</t>
  </si>
  <si>
    <t>Quantité ou nombre d'unités au choix</t>
  </si>
  <si>
    <t>Adultes + - A+</t>
  </si>
  <si>
    <t>poulets</t>
  </si>
  <si>
    <t>Seniors Midi - SM</t>
  </si>
  <si>
    <t>Si les grammages ne vous conviennent pas</t>
  </si>
  <si>
    <t>Seniors Diner - SD</t>
  </si>
  <si>
    <t>modifiez la valeur cellule ❿</t>
  </si>
  <si>
    <t>les ¼ de botte de fines herbes en 0,25 ou en quart(s)</t>
  </si>
  <si>
    <t>Seniors portage à domicile - SP</t>
  </si>
  <si>
    <t>Lait 0.75 ou 3 quart/L  - ½ citron 0.5 ou 1 demi(s)</t>
  </si>
  <si>
    <t>augmentez ou diminuez la valeur saisie</t>
  </si>
  <si>
    <t xml:space="preserve">C'est la valeur saisie dans cette cellule qu'Excel va utiliser pour </t>
  </si>
  <si>
    <t>dupliquer la recette avec la valeur saisie en ⓫</t>
  </si>
  <si>
    <t xml:space="preserve"> A dupliquer pour</t>
  </si>
  <si>
    <t>botte</t>
  </si>
  <si>
    <t>fines herbes</t>
  </si>
  <si>
    <t>citrons</t>
  </si>
  <si>
    <t>demi(s)</t>
  </si>
  <si>
    <t>½ citron</t>
  </si>
  <si>
    <t xml:space="preserve">Grammages portions </t>
  </si>
  <si>
    <t>bottes</t>
  </si>
  <si>
    <t>¼ de botte de fines herbes</t>
  </si>
  <si>
    <t xml:space="preserve">Nb.de couverts ▼         </t>
  </si>
  <si>
    <t>Quelle différence</t>
  </si>
  <si>
    <t>litres</t>
  </si>
  <si>
    <t>¾ de litre</t>
  </si>
  <si>
    <t>pommes</t>
  </si>
  <si>
    <t>440 L</t>
  </si>
  <si>
    <t>880 demi/L</t>
  </si>
  <si>
    <t>citron</t>
  </si>
  <si>
    <t xml:space="preserve"> volumes  si &gt; à 1 ; L  sinon  cl</t>
  </si>
  <si>
    <t>440 Kg</t>
  </si>
  <si>
    <t>880 demi(s)</t>
  </si>
  <si>
    <t>tout ce qui n'est pas saisi dans la colonne ⑥ Poids ou Volume ne sera pas comptabilisé dans les poids</t>
  </si>
  <si>
    <t xml:space="preserve"> Poids si &gt; à 1 ; Kg  sinon  g</t>
  </si>
  <si>
    <t>1 quart de melon</t>
  </si>
  <si>
    <t xml:space="preserve">1 demi part - </t>
  </si>
  <si>
    <t>⑥Poids ou Volume ajustez les décimales (+ ou - de 0 )</t>
  </si>
  <si>
    <t>lorsque vous collez 1 Quart ; 1 demi ; 1 Tiers col .⑤ Quoi il n'y a pas de poids le résultat s'affiche en quantité colonnes 18 - 19 Unités et Quoi ?</t>
  </si>
  <si>
    <t>⑫ POINTS CLÉS  PHASES ESSENTIELLES  DE PROGRESSION</t>
  </si>
  <si>
    <t>vous pouvez changer de tableau à votre convenance</t>
  </si>
  <si>
    <t>Lien internet</t>
  </si>
  <si>
    <t>collez le lien vous renvoyant vers l'Auteur de la recette</t>
  </si>
  <si>
    <t xml:space="preserve"> volumes  si &gt; à 1 ; = L  sinon  cl</t>
  </si>
  <si>
    <t>toujours indiquer les sources</t>
  </si>
  <si>
    <t xml:space="preserve"> Poids si &gt; à 1 ; = Kg  sinon  g</t>
  </si>
  <si>
    <t>Largeurs de colonnes</t>
  </si>
  <si>
    <t>largeur conseillée</t>
  </si>
  <si>
    <t>largeur réelle avec formule</t>
  </si>
  <si>
    <t>Utilité : lorsque vous collez un document dans une feuille vierge les largeurs</t>
  </si>
  <si>
    <t>ne correspondent pas toujours . Pour vérifier cela regardez les largeurs</t>
  </si>
  <si>
    <t>avec fonction puis faites les rectifications</t>
  </si>
  <si>
    <t>les flèches indiquent que la ligne est inutilisée vous pouvez donc</t>
  </si>
  <si>
    <t>masquer les lignes</t>
  </si>
  <si>
    <t>Comment masquer les lignes</t>
  </si>
  <si>
    <t xml:space="preserve">ligne par défaut </t>
  </si>
  <si>
    <t>ORGANISATION RAISONNÉE DU TRAVAIL</t>
  </si>
  <si>
    <t>1 - positionnez vous sur la cellule A rouge</t>
  </si>
  <si>
    <t>👍</t>
  </si>
  <si>
    <t>controler les marchandises - qualité - quantité - températures</t>
  </si>
  <si>
    <t>vérifier les DLC - relever les N° de lot ou conserver les étiquettes</t>
  </si>
  <si>
    <t>désinfecter les sachets - poches - barquettes - boites avant ouverture</t>
  </si>
  <si>
    <t>laver légumes et fruits avant utilisation</t>
  </si>
  <si>
    <t>égoutter en bacs perforées si besoin</t>
  </si>
  <si>
    <t>✅</t>
  </si>
  <si>
    <t>décongeler en bacs perforés + étiquette date de décongélation</t>
  </si>
  <si>
    <t>❌</t>
  </si>
  <si>
    <t>L'utilisation professionnelle des recettes vous engage à connaître</t>
  </si>
  <si>
    <t xml:space="preserve">Quoi </t>
  </si>
  <si>
    <t>cuire et refroidir en cellule avant assemblage</t>
  </si>
  <si>
    <t>❓</t>
  </si>
  <si>
    <t xml:space="preserve"> la réglementation en matière d'hygiène et HACCP.</t>
  </si>
  <si>
    <t>œufs - cuisses -tartes - parts  ou - CB = cuillère de bar -BS =Barspoon - CC = cuillère à café - CT = cuillère à thé -CP = cuillère à potage - QS = quantité suffisante - PM = pour mémoire - plaques gastro 1/1 - louches...etc</t>
  </si>
  <si>
    <t>trancher - découper - hacher en respectant les protocoles</t>
  </si>
  <si>
    <t>préparer l'assaisonnement ou la sauce assembler</t>
  </si>
  <si>
    <t xml:space="preserve">gouter et vérifier l'assaisonnement - dresser - décorer  </t>
  </si>
  <si>
    <t>lorsque vous saisissez un nombre d'unités ⑤</t>
  </si>
  <si>
    <t>conditionner et étiqueter DLC</t>
  </si>
  <si>
    <t>et un Poids ou Volume ⑥ "de" s'affiche automatiquement pour indiquer que vous saisissez un poids à l'unité</t>
  </si>
  <si>
    <t>garder un plat témoins</t>
  </si>
  <si>
    <t>stocker en chambre froide</t>
  </si>
  <si>
    <t>⑧</t>
  </si>
  <si>
    <t xml:space="preserve"> Coefficient</t>
  </si>
  <si>
    <t xml:space="preserve">Vous pouvez détourner l'utilisation de la colonne Coefficient en augmentant ou  diminuant </t>
  </si>
  <si>
    <t>pour faire varier le poids d'un aliment  sans recommencer une nouvelle fiche</t>
  </si>
  <si>
    <t xml:space="preserve">Vous pouvez également saisir la valeur 0 zéro pour un aliment allergène selon convives </t>
  </si>
  <si>
    <t xml:space="preserve">ou supprimer un ingrédient piment ou autres par exemple </t>
  </si>
  <si>
    <t>si vous saisissez une valeur différente de 1 la cellule change de couleur  pour attirer votre attention</t>
  </si>
  <si>
    <t xml:space="preserve"> (Mise en Forme Conditionnelle)</t>
  </si>
  <si>
    <t>DÉMARCHE QUALITÉ  -  DÉVELOPPEMENT ET AMÉLIORATION DES RECETTES</t>
  </si>
  <si>
    <t>Descriptif de la recette d'origine</t>
  </si>
  <si>
    <t>Premières impressions sur cette recette produits-technique-prix : que faut-il modifier-pouvons nous la servir à tous nos clients- etc..</t>
  </si>
  <si>
    <t>Recette testée par : MAURICE</t>
  </si>
  <si>
    <t>Modifications  adaptation conseils et suggestions :</t>
  </si>
  <si>
    <t>Débarrasez la viande de tout excès de graisse, séchez-la et frottez-la avec l'assaisonnement ou les herbes aromatiques de votre choix. Faites-la cuire sur une grille ou une mirepoix de légumes crus grossièrement coupée qui laisse l'air circuler autour de la viande. Une fois cuite, la mirepoix ajoute une saveur délicieuse à la sauce prépaparée à partir de ce fond de cuisson</t>
  </si>
  <si>
    <t>Quelques formats personnalisés utilisés</t>
  </si>
  <si>
    <t>Quelques couleurs R.V.B utilisées</t>
  </si>
  <si>
    <t>utilisez le pinceau de mise en forme</t>
  </si>
  <si>
    <t>#E2EFDA</t>
  </si>
  <si>
    <t># CCFFCC</t>
  </si>
  <si>
    <t>#99CC00</t>
  </si>
  <si>
    <t>#EAF4E4</t>
  </si>
  <si>
    <t>#4CD44C</t>
  </si>
  <si>
    <t>#00B050</t>
  </si>
  <si>
    <t>#75DBFF</t>
  </si>
  <si>
    <t># CCFFFF</t>
  </si>
  <si>
    <t>#E5F9FB</t>
  </si>
  <si>
    <t>#0000FF</t>
  </si>
  <si>
    <t>#B9B9FF</t>
  </si>
  <si>
    <t>#D9E1F2</t>
  </si>
  <si>
    <t>0 "lignes à imprimer "</t>
  </si>
  <si>
    <t>0" H"</t>
  </si>
  <si>
    <t>#FFFF00</t>
  </si>
  <si>
    <t>#FFFFD9</t>
  </si>
  <si>
    <t>#DEC8EE</t>
  </si>
  <si>
    <t>0" g"</t>
  </si>
  <si>
    <t>0" mn"</t>
  </si>
  <si>
    <t># FFFF99</t>
  </si>
  <si>
    <t>#ED7D31</t>
  </si>
  <si>
    <t>#FFC000</t>
  </si>
  <si>
    <t>0.000" Kg"</t>
  </si>
  <si>
    <t>[h]"H"mm</t>
  </si>
  <si>
    <t>0" feuilles"</t>
  </si>
  <si>
    <t>0" %"</t>
  </si>
  <si>
    <t>#C00000</t>
  </si>
  <si>
    <t>#92D050</t>
  </si>
  <si>
    <t>0 "lignes masquées "</t>
  </si>
  <si>
    <t xml:space="preserve"> entre ▼ 0</t>
  </si>
  <si>
    <t>0.00 " cm³"</t>
  </si>
  <si>
    <t>Énumération XlRgbColor (Excel)</t>
  </si>
  <si>
    <t>DÉMARCHE QUALITÉ  -  DÉVELOPPEMENT ET AMÉLIORATION DES RECETTES  note Maxi par critère = 3</t>
  </si>
  <si>
    <t>0"°C"</t>
  </si>
  <si>
    <t>"et  ▲ "0</t>
  </si>
  <si>
    <t>#7030A0     '@</t>
  </si>
  <si>
    <t>https://learn.microsoft.com/fr-fr/office/vba/api/excel.xlrgbcolor</t>
  </si>
  <si>
    <t>VISUEL / PRÉSENTATION</t>
  </si>
  <si>
    <t>Les produits ou la recette sont/est :</t>
  </si>
  <si>
    <t xml:space="preserve">ODEUR </t>
  </si>
  <si>
    <t>Bon</t>
  </si>
  <si>
    <t>CUISSON</t>
  </si>
  <si>
    <t>non acceptable pour nos clients</t>
  </si>
  <si>
    <t>⓪①②③④⑤⑥⑦⑧⑨⑩⑪⑫⑬⑭⑮⑯⑰⑱⑲⑳</t>
  </si>
  <si>
    <t xml:space="preserve">TEXTURE </t>
  </si>
  <si>
    <t xml:space="preserve"> GUSTATIF</t>
  </si>
  <si>
    <t xml:space="preserve">cliquez sur la première cellule et sélectionnez dans la barre de formule le numéro </t>
  </si>
  <si>
    <t xml:space="preserve"> GUSTATIF / SAVEUR</t>
  </si>
  <si>
    <t xml:space="preserve"> qui vous intéresse choisissez la police de caractères et la couleur qui vous conviennent</t>
  </si>
  <si>
    <t>TEMPÉRATURE</t>
  </si>
  <si>
    <t>à améliorer</t>
  </si>
  <si>
    <t>⓿❶❷❸❹❺❻❼❽❾❿⓫⓬⓭⓮⓯⓰⓱⓲⓳⓴</t>
  </si>
  <si>
    <t xml:space="preserve">QUALITÉ </t>
  </si>
  <si>
    <t>► ◄  ▲  ▼  '@  #  &amp;  %  ± ➕ ➖ ➗ ✖️ ¼  ½  ¾</t>
  </si>
  <si>
    <t>VARIÉTÉ</t>
  </si>
  <si>
    <t>VISUEL</t>
  </si>
  <si>
    <t>ORIGINALITÉ</t>
  </si>
  <si>
    <t>BIEN</t>
  </si>
  <si>
    <t>Formule pour une séquence alphabétique horizontale allant au-delà de Z</t>
  </si>
  <si>
    <t>pour les critères saisis</t>
  </si>
  <si>
    <t>TOTAL obtenu</t>
  </si>
  <si>
    <t>CONCLUSION</t>
  </si>
  <si>
    <t xml:space="preserve">Coller la formule ci-dessous dans une cellule puis &gt; </t>
  </si>
  <si>
    <t xml:space="preserve">TOTAL maxi à atteindre </t>
  </si>
  <si>
    <t>Acceptation</t>
  </si>
  <si>
    <t xml:space="preserve">dans la formule figer toutes les lettres de colonnes par un  </t>
  </si>
  <si>
    <t>pouvons nous la servir à tous nos clients</t>
  </si>
  <si>
    <t>Refus partiel ou total</t>
  </si>
  <si>
    <r>
      <t>Tirez la poignée de recopie vers la droite</t>
    </r>
    <r>
      <rPr>
        <sz val="11"/>
        <color theme="1"/>
        <rFont val="Calibri"/>
        <family val="2"/>
        <scheme val="minor"/>
      </rPr>
      <t xml:space="preserve"> pour étendre la formule aux cellules suivantes </t>
    </r>
  </si>
  <si>
    <t>COMMENT DÉCOUPER UN TEXTE sans le tableau magique</t>
  </si>
  <si>
    <t>① collez le texte à découper - ② en combien de caractères - ③ récupérez votre texte</t>
  </si>
  <si>
    <t>①▼</t>
  </si>
  <si>
    <t>Total mots</t>
  </si>
  <si>
    <t>Total caractères</t>
  </si>
  <si>
    <t>② Nb de caractères maxi</t>
  </si>
  <si>
    <t xml:space="preserve">coupé en  </t>
  </si>
  <si>
    <t>Épluchez l’ail et les oignons. Coupez-les en petits morceaux. Égouttez les champignons. Dans votre Cookeo, faites roussir la viande et les lardons avec le morceau de beurre sur le mode « dorer » / 3 min (préchauffage inclus), en remuant avec une cuillère en bois.</t>
  </si>
  <si>
    <t>le texte devrait être coupé en</t>
  </si>
  <si>
    <t xml:space="preserve">lignes </t>
  </si>
  <si>
    <t>Appréciation : Bien (3), Moyen (2), Non satisfaisant (1) sur  points.</t>
  </si>
  <si>
    <t>③ Copiez les lignes de texte et collage spécial.123 dans votre document</t>
  </si>
  <si>
    <t>Ligne 1</t>
  </si>
  <si>
    <t>Hors d'Œuvre</t>
  </si>
  <si>
    <t>Plat</t>
  </si>
  <si>
    <t>Légume</t>
  </si>
  <si>
    <t>Dessert</t>
  </si>
  <si>
    <t>Ligne 2</t>
  </si>
  <si>
    <t>Ligne 3</t>
  </si>
  <si>
    <t>Ligne 4</t>
  </si>
  <si>
    <t>Ligne 5</t>
  </si>
  <si>
    <t>Ligne 6</t>
  </si>
  <si>
    <t>Le découpage n'est pas toujours parfait; vous aurez quelques lettres à supprimer ou ajouter dans votre collage</t>
  </si>
  <si>
    <t>utilitaires</t>
  </si>
  <si>
    <t>Saveur :salée-sucrée-amère-acide-métallique-forte-aigre-acre-fade-naturelle</t>
  </si>
  <si>
    <t>&lt; Temps de : Préparation</t>
  </si>
  <si>
    <t>Cuisson &gt;</t>
  </si>
  <si>
    <t>Texture : tendre-fondante-moelleuse-naturelle-granuleuse-fibreuse-cordée-farineuse-gélatineuse-croustillante</t>
  </si>
  <si>
    <t>Refroidissement &gt;</t>
  </si>
  <si>
    <t>Total &gt;</t>
  </si>
  <si>
    <t>Cuisson : trop juste--bien-trop cuit-à revoir-Grammages-% Pertes avant et après cuisson-Mode de cuisson etc..</t>
  </si>
  <si>
    <t>Coût : 1* économique - 4**** luxe &gt;</t>
  </si>
  <si>
    <t>* *</t>
  </si>
  <si>
    <t>Difficulté : 1*Facile - 4**** Difficile &gt;</t>
  </si>
  <si>
    <t>Compteur de caractères cliquez dans le cadre et collez votre texte dans la barre de formules</t>
  </si>
  <si>
    <t>Compteur de caractères cliquez dans le cadre et collez votre texte dans la barre de formules - formule pour afficher à la fois le nombre de caractères sans les espaces, ainsi que le nombre d'espaces dans la cellule :</t>
  </si>
  <si>
    <t>Lien @</t>
  </si>
  <si>
    <t>pour retrouver le site ou l'Auteur</t>
  </si>
  <si>
    <t>pour retrouver ce document dans votre PC</t>
  </si>
  <si>
    <t>L'utilisation professionnelle des recettes vous engage à connaître  la réglementation en matière d'hygiène et HACCP.</t>
  </si>
  <si>
    <t>lignes 'observations</t>
  </si>
  <si>
    <t>Temps de préparation</t>
  </si>
  <si>
    <t>Température de cuisson</t>
  </si>
  <si>
    <t>Temps de cuisson</t>
  </si>
  <si>
    <t>Cuisson à Cœur</t>
  </si>
  <si>
    <t>Refroidissement</t>
  </si>
  <si>
    <t>*</t>
  </si>
  <si>
    <t>Coût : 1* économique - 4**** luxe</t>
  </si>
  <si>
    <t>Total</t>
  </si>
  <si>
    <t>Difficulté : 1*Facile - 4**** Difficile</t>
  </si>
  <si>
    <t>Contenant</t>
  </si>
  <si>
    <t xml:space="preserve">Température </t>
  </si>
  <si>
    <t xml:space="preserve"> % Humidité </t>
  </si>
  <si>
    <t>Mode</t>
  </si>
  <si>
    <t xml:space="preserve">Mode de Fonctionnement </t>
  </si>
  <si>
    <t>Air pulsé</t>
  </si>
  <si>
    <t xml:space="preserve"> Préchauffage</t>
  </si>
  <si>
    <t>Gastro 1/1</t>
  </si>
  <si>
    <t>mixte</t>
  </si>
  <si>
    <t>cuisson 1</t>
  </si>
  <si>
    <t>grilles 2/1</t>
  </si>
  <si>
    <t>cuisson 2</t>
  </si>
  <si>
    <t>Régénération banquet</t>
  </si>
  <si>
    <t>lignes d'observations</t>
  </si>
  <si>
    <t xml:space="preserve"> CONDITIONNEMENT</t>
  </si>
  <si>
    <t>Poids Net</t>
  </si>
  <si>
    <t>Maigre de canard sauvage</t>
  </si>
  <si>
    <t>Maigre de porc</t>
  </si>
  <si>
    <t>œufs</t>
  </si>
  <si>
    <t>Jus de cuisson</t>
  </si>
  <si>
    <t>Collez une unité dans la colonne ⑦</t>
  </si>
  <si>
    <t>⑥  ajustez les décimales</t>
  </si>
  <si>
    <t>Matériels</t>
  </si>
  <si>
    <t>Temps</t>
  </si>
  <si>
    <t>Temp°</t>
  </si>
  <si>
    <t>Action</t>
  </si>
  <si>
    <t>Conseils</t>
  </si>
  <si>
    <t>Sauteuse</t>
  </si>
  <si>
    <t>rissolage viande</t>
  </si>
  <si>
    <t>Mode fonction &gt;</t>
  </si>
  <si>
    <t>chaleur sèche</t>
  </si>
  <si>
    <t>Four</t>
  </si>
  <si>
    <t>préchauffage</t>
  </si>
  <si>
    <t>saisir la viande</t>
  </si>
  <si>
    <t>cuire la viande à coeur de + 95 / 97 °C</t>
  </si>
  <si>
    <t>Vapeur</t>
  </si>
  <si>
    <t>Mixte</t>
  </si>
  <si>
    <t>Mise en place</t>
  </si>
  <si>
    <t>déconditionnement</t>
  </si>
  <si>
    <t>légumerie</t>
  </si>
  <si>
    <t>plaquage</t>
  </si>
  <si>
    <t>rissolage</t>
  </si>
  <si>
    <t>cuisson</t>
  </si>
  <si>
    <t>sauce réduction</t>
  </si>
  <si>
    <t>débarrassage</t>
  </si>
  <si>
    <t>conditionnement</t>
  </si>
  <si>
    <t xml:space="preserve">+ 9 °C </t>
  </si>
  <si>
    <t>refroidissement température cible</t>
  </si>
  <si>
    <t>nettoyage</t>
  </si>
  <si>
    <t>A Cœur</t>
  </si>
  <si>
    <t>Liaison Chaude</t>
  </si>
  <si>
    <t>Liaison froide</t>
  </si>
  <si>
    <t xml:space="preserve">LISTE ET MISE EN PLACE DES MATÉRIELS </t>
  </si>
  <si>
    <t>dans 1 contenant ▼</t>
  </si>
  <si>
    <t>Contenances gastro  GN 1/1 H 65 inox plein</t>
  </si>
  <si>
    <t xml:space="preserve">portions </t>
  </si>
  <si>
    <t xml:space="preserve">&lt;  L 'Auteur prévu du matériel pour </t>
  </si>
  <si>
    <t>Poulet 4/4 .12 Cuisses CRUES</t>
  </si>
  <si>
    <t>Vos quantités &gt;</t>
  </si>
  <si>
    <t>Poulet 4/4.24 Cuisses petites CUITES</t>
  </si>
  <si>
    <t>Gastro</t>
  </si>
  <si>
    <t>Matériel</t>
  </si>
  <si>
    <t>25 escalopes de volailles cuites 120g</t>
  </si>
  <si>
    <t>GN 2/1 en polycarbonate</t>
  </si>
  <si>
    <t>Viande tranchée 60 tr.</t>
  </si>
  <si>
    <t xml:space="preserve"> bac GN 2/1 H 100 inox plein</t>
  </si>
  <si>
    <t xml:space="preserve">25 Paupiettes de dindes 120g </t>
  </si>
  <si>
    <t xml:space="preserve"> bac GN 2/1 H 65 inox plein</t>
  </si>
  <si>
    <t>20 Tomates farcies</t>
  </si>
  <si>
    <t>GN 1/1 H 100 inox plein</t>
  </si>
  <si>
    <t xml:space="preserve">7.2 Kg Tartiflette </t>
  </si>
  <si>
    <t>GN 1/1 H 65 inox plein</t>
  </si>
  <si>
    <t xml:space="preserve"> 4 Kg Brandade de morue</t>
  </si>
  <si>
    <t>?</t>
  </si>
  <si>
    <t xml:space="preserve"> 3 Kg Sauté en morceaux</t>
  </si>
  <si>
    <t xml:space="preserve">NOMBRE DE PORTIONS  ET GRAMMAGES PORTIONS </t>
  </si>
  <si>
    <t>M</t>
  </si>
  <si>
    <t>P</t>
  </si>
  <si>
    <t>Ado</t>
  </si>
  <si>
    <t>A +</t>
  </si>
  <si>
    <t>Familles</t>
  </si>
  <si>
    <t xml:space="preserve">◄ Grammages portions </t>
  </si>
  <si>
    <t>◄ Nb.de couverts</t>
  </si>
  <si>
    <t>saisissez vos valeurs cellules fond jaune</t>
  </si>
  <si>
    <t>lignes de progression</t>
  </si>
  <si>
    <t xml:space="preserve">Quantité </t>
  </si>
  <si>
    <t>le contenant peut-être un gastro - 1 plat - 1 louche - 1 barquette etc.</t>
  </si>
  <si>
    <t>Effectifs</t>
  </si>
  <si>
    <t>Quantité p.p.</t>
  </si>
  <si>
    <t>par Assiette(s)</t>
  </si>
  <si>
    <t>madeleine(s)</t>
  </si>
  <si>
    <t>Assiette(s)</t>
  </si>
  <si>
    <t>par portion</t>
  </si>
  <si>
    <t>Saisissez l'effectif -la Quantité p.p. - Quoi - Quantité par contenant et le type de contenant</t>
  </si>
  <si>
    <t>% DE PERTE et INDICATION DE COUT</t>
  </si>
  <si>
    <t>POIDS BRUT</t>
  </si>
  <si>
    <t>PRIX D'ACHAT</t>
  </si>
  <si>
    <t>POIDS NET</t>
  </si>
  <si>
    <t>PRIX VENTE</t>
  </si>
  <si>
    <t xml:space="preserve"> Poids de perte</t>
  </si>
  <si>
    <t>Augmentation</t>
  </si>
  <si>
    <t>%  de perte</t>
  </si>
  <si>
    <t>%  d'augmentation</t>
  </si>
  <si>
    <t>%  de PERTE</t>
  </si>
  <si>
    <t>Poids net</t>
  </si>
  <si>
    <t>FIN</t>
  </si>
  <si>
    <t>ligne 35  collez</t>
  </si>
  <si>
    <t xml:space="preserve">FAMILLE à coller </t>
  </si>
  <si>
    <t>PATISSERIE</t>
  </si>
  <si>
    <t>blancs</t>
  </si>
  <si>
    <t>MODÈLE 32 LIGNES</t>
  </si>
  <si>
    <t>./2.once.liquide</t>
  </si>
  <si>
    <t>ounce (oz)</t>
  </si>
  <si>
    <t>Cup(s)</t>
  </si>
  <si>
    <t>./2 Cup(s)</t>
  </si>
  <si>
    <t>./4 Cup(s)</t>
  </si>
  <si>
    <t>./8 Cup(s)</t>
  </si>
  <si>
    <t>cup sucre glace</t>
  </si>
  <si>
    <t>Cup(s).farine</t>
  </si>
  <si>
    <t>Cup(s).sucre</t>
  </si>
  <si>
    <t>Trait(s)</t>
  </si>
  <si>
    <t>Dash(s)</t>
  </si>
  <si>
    <t>Splash(s)</t>
  </si>
  <si>
    <t>shot(s)</t>
  </si>
  <si>
    <t>jigger(s)</t>
  </si>
  <si>
    <t>Pony(s)</t>
  </si>
  <si>
    <t>Mug(s)</t>
  </si>
  <si>
    <t>./2 pinte(s)</t>
  </si>
  <si>
    <t>pint (pt)</t>
  </si>
  <si>
    <t>CONSEILS DU CHEF</t>
  </si>
  <si>
    <t>MODÈLE 29 LIGNES</t>
  </si>
  <si>
    <t xml:space="preserve">Bien qu'elle ne soit pas conçue pour : </t>
  </si>
  <si>
    <t>vous pouvez détourner l'utilisation de cette fiche pour des recettes cocktail</t>
  </si>
  <si>
    <t xml:space="preserve">Le modèle Bar n'utilise bien souvent que 5 à 6 produits ou ingrédients </t>
  </si>
  <si>
    <t>tenue professionnelle de circonstance (charlotte-masque)</t>
  </si>
  <si>
    <t>verifier - bactéricide - esssuie mains - sacs poubelle</t>
  </si>
  <si>
    <t>vérifier températures - locaux et chambres froides</t>
  </si>
  <si>
    <t>se laver les mains souvent - prévoir gants</t>
  </si>
  <si>
    <t>sélectionner le matériel nécessaire</t>
  </si>
  <si>
    <t>laver et désinfecter le matériel et le poste de travail</t>
  </si>
  <si>
    <t>ligne 53  collez</t>
  </si>
  <si>
    <t>Gras dur</t>
  </si>
  <si>
    <t>Gorge de porc</t>
  </si>
  <si>
    <t>Foie de canard</t>
  </si>
  <si>
    <t>Blanc d’œufs</t>
  </si>
  <si>
    <t>Crème liquide</t>
  </si>
  <si>
    <t>Jus de canard réduit</t>
  </si>
  <si>
    <t>MODÈLE 42 LIGNES</t>
  </si>
  <si>
    <t>plotée(s)</t>
  </si>
  <si>
    <t>Pint (US)(s)</t>
  </si>
  <si>
    <t>Pint (UK)(s)</t>
  </si>
  <si>
    <t>quart (qt)</t>
  </si>
  <si>
    <t>gallon (gal)</t>
  </si>
  <si>
    <t>vide</t>
  </si>
  <si>
    <t>MODÈLE 39 LIGNES</t>
  </si>
  <si>
    <t>ligne 63  collez</t>
  </si>
  <si>
    <t xml:space="preserve"> Modèle B     1  seul postit pour les quantités avec la progression</t>
  </si>
  <si>
    <t xml:space="preserve">Ces documents sont le fruit de mon expérience en restauration collective </t>
  </si>
  <si>
    <t>NOUVELLE VERSION V enrichie</t>
  </si>
  <si>
    <t>ainsi que du travail de passionnés qui ont partagé leurs formules et fonctions Excel en ligne.</t>
  </si>
  <si>
    <t>Annule - remplace ou complète les versions précédentes</t>
  </si>
  <si>
    <t xml:space="preserve">Ce classeur évolutif met à votre disposition des modèles de fiches "nouvelle génération" pour concevoir facilement vos propres documents. </t>
  </si>
  <si>
    <t xml:space="preserve">Grâce à ces modèles, vous pouvez enrichir vos fiches en découpant, copiant et collant des formats, </t>
  </si>
  <si>
    <t>en ajoutant des formules et en explorant de nouvelles méthodes d’organisation de l’information.</t>
  </si>
  <si>
    <t xml:space="preserve">Depuis 2022, les fiches recettes sont devenues plus flexibles afin de s’adapter à divers besoins. </t>
  </si>
  <si>
    <t xml:space="preserve">Elles peuvent contenir un nombre variable de colonnes, mais attention : si vous copiez une fiche plus large (ex. 16 colonnes) </t>
  </si>
  <si>
    <t>ff. pour fiche de fabrication</t>
  </si>
  <si>
    <t xml:space="preserve">sur une feuille plus étroite (ex. 12 colonnes), des problèmes d’affichage peuvent survenir. </t>
  </si>
  <si>
    <t>Pour une meilleure lisibilité, vous avez aussi la possibilité de masquer les lignes inutilisées.</t>
  </si>
  <si>
    <t xml:space="preserve">Certaines fiches sont optimisées pour l’impression en format A4, avec une fiche de progression sur une seconde page, idéale pour un suivi détaillé. </t>
  </si>
  <si>
    <t>Vous pouvez également copier et archiver facilement les "Postits" ou sections détachables.</t>
  </si>
  <si>
    <t xml:space="preserve">Les modèles depuis 2022 permettent la saisie de quantités dans différentes unités (g, kg, L, dl, cl, ml), </t>
  </si>
  <si>
    <t xml:space="preserve">avec une conversion automatique en poids ou en volume selon le modèle utilisé. </t>
  </si>
  <si>
    <t>Cette fonctionnalité est encore plus étendue sur les fiches "cocktails".</t>
  </si>
  <si>
    <t xml:space="preserve">Enfin, pensez à partager vos connaissances et votre savoir-faire acquis par l’expérience : </t>
  </si>
  <si>
    <t>vos compétences peuvent être précieuses pour de nombreuses personnes et faciliter leur quotidien.</t>
  </si>
  <si>
    <t xml:space="preserve">Si vous êtes un maître absolu de la Pifométrie, champion du doigt mouillé et virtuose des estimations au hasard… </t>
  </si>
  <si>
    <t xml:space="preserve">ne perdez pas votre précieuse énergie ici. Ces documents ne sont pas dignes de vos talents légendaires. </t>
  </si>
  <si>
    <t>Passez votre chemin et continuez d’éblouir le monde de vos approximations divines !</t>
  </si>
  <si>
    <t xml:space="preserve">Le Mondial de la Pifométrie &gt; </t>
  </si>
  <si>
    <t>https://www.google.com/search?client=firefox-b-d&amp;q=Mondial+de+la+Pifom%C3%A9trie</t>
  </si>
  <si>
    <t xml:space="preserve">Il n’y a rien de dévalorisant à ne pas tout savoir ; une personne n’est pas jugée sur ce qu’elle ignore, </t>
  </si>
  <si>
    <t>mais sur ses compétences et la façon dont elle les met en œuvre.</t>
  </si>
  <si>
    <t>Sachant qu’un·e collaborateur·trice passe en moyenne 7 h 30 par semaine à rechercher une information sans la trouver</t>
  </si>
  <si>
    <t xml:space="preserve"> (source : Association Information et Management), il devient évident qu’une entreprise a tout intérêt à mettre en place </t>
  </si>
  <si>
    <t>un processus de gestion des connaissances (knowledge management) pour mieux maîtriser son capital informationnel.</t>
  </si>
  <si>
    <t>https://www.appvizer.fr/magazine/collaboration/km/gestion-des-connaissances</t>
  </si>
  <si>
    <t>Liens, formats, formules et tableaux</t>
  </si>
  <si>
    <t>J’ai réuni dans ce document quelques exemples pour vous encourager à exploiter pleinement Excel et à créer vos propres fichiers.</t>
  </si>
  <si>
    <t>Excel fonctionne un peu comme le jeu de la bataille navale : il analyse les écarts entre les cellules</t>
  </si>
  <si>
    <t xml:space="preserve"> horizontalement, verticalement ou en diagonale – pour effectuer ses calculs.</t>
  </si>
  <si>
    <t xml:space="preserve">Ces modèles intègrent les unités de mesure françaises pour les poids et volumes, ainsi que les unités anglaises </t>
  </si>
  <si>
    <t>telles que l'once (oz), l'once liquide (fl oz), la cup, ou encore des mesures spécifiques au bar comme le shot, le pony ou le jigger.</t>
  </si>
  <si>
    <t xml:space="preserve"> Ils s’adressent aussi bien aux établissements de formation qu’aux professionnels souhaitant structurer et optimiser leur activité.</t>
  </si>
  <si>
    <t xml:space="preserve">Je vous recommande de garder ce fichier comme modèle. </t>
  </si>
  <si>
    <t>Sélectionnez les feuilles qui vous intéressent, copiez-les dans votre classeur, puis supprimez les colonnes inutiles pour vous.</t>
  </si>
  <si>
    <t>Ensuite, personnalisez et adaptez les documents selon vos besoins.</t>
  </si>
  <si>
    <t>Copier une fiche Excel dans un nouveau classeur</t>
  </si>
  <si>
    <t>1️⃣ Faites un clic droit sur l’onglet de la fiche.</t>
  </si>
  <si>
    <t>2️⃣ Sélectionnez "Déplacer ou copier...".</t>
  </si>
  <si>
    <t>3️⃣ Choisissez "(nouveau classeur)", cochez "Créer une copie", puis cliquez sur OK.</t>
  </si>
  <si>
    <t>4️⃣ Dans le nouveau classeur, allez dans "Fichier" &gt; "Enregistrer sous", nommez et enregistrez le fichier.</t>
  </si>
  <si>
    <t>Votre fiche est prête à être envoyée ! ✅</t>
  </si>
  <si>
    <t>Dernières modifications</t>
  </si>
  <si>
    <t>Composition du classeur</t>
  </si>
  <si>
    <t>Transmission des savoirs</t>
  </si>
  <si>
    <t>Mode.d.Emploi</t>
  </si>
  <si>
    <t>Qu'est-ce</t>
  </si>
  <si>
    <t>Explications</t>
  </si>
  <si>
    <t>Différents modèles A</t>
  </si>
  <si>
    <t>Modèles de postits</t>
  </si>
  <si>
    <t>Postits compatibles</t>
  </si>
  <si>
    <t>Répertoire calculable</t>
  </si>
  <si>
    <t>Exemple de répertoire simple pour archivage</t>
  </si>
  <si>
    <t>Identité.des.Postis</t>
  </si>
  <si>
    <t>Identité.des.fiches.recettes</t>
  </si>
  <si>
    <t>Texte.pour.cellules</t>
  </si>
  <si>
    <t>Récupérez les formules pour vos documents</t>
  </si>
  <si>
    <t>J'ai volontairement saisi "Postits ou Postit " l'autre version est une marque déposée</t>
  </si>
  <si>
    <t>suite automatique de A à AZ et plus</t>
  </si>
  <si>
    <t>collez cette formule ou vous voulez dans votre document</t>
  </si>
  <si>
    <t>Coller la formule ci-dessous dans une cellule puis</t>
  </si>
  <si>
    <t xml:space="preserve">SANS le signe = puis ajoutez le signe = au début </t>
  </si>
  <si>
    <t>dans la formule figer toutes les lettres de colonnes par un     exemple COLONNE(X75)</t>
  </si>
  <si>
    <t>positionnez vous en fin de formule puis appuyez sur entrée du clavier</t>
  </si>
  <si>
    <t>B</t>
  </si>
  <si>
    <t>C</t>
  </si>
  <si>
    <t>D</t>
  </si>
  <si>
    <t>E etc…</t>
  </si>
  <si>
    <t>https://fr.vecteezy.com/video/5480445-appuyer-sur-la-touche-entree-sur-le-clavier-d-un-ordinateur-de-bureau</t>
  </si>
  <si>
    <r>
      <t>Tirez la poignée de recopie vers la droite</t>
    </r>
    <r>
      <rPr>
        <sz val="20"/>
        <color theme="0"/>
        <rFont val="Calibri"/>
        <family val="2"/>
        <scheme val="minor"/>
      </rPr>
      <t xml:space="preserve"> pour étendre la formule aux cellules suivantes </t>
    </r>
  </si>
  <si>
    <t>et tirez la poignée vers le bas</t>
  </si>
  <si>
    <t>SI(LIGNE(A1)&lt;=26;CAR(LIGNE(A1)+64);CAR(ENT((LIGNE(A1)-26-1)/26)+65)&amp;CAR(MOD(LIGNE(A1)-1;26)+65))</t>
  </si>
  <si>
    <t>si vous copiez cette formule avec le signe = vous aurez une erreur #REF!</t>
  </si>
  <si>
    <t>Comment augmenter automatiquement la lettre d'une unité pour obtenir la lettre suivante dans Excel?</t>
  </si>
  <si>
    <t>https://fr.extendoffice.com/documents/excel/4027-excel-increase-letter-by-one.html</t>
  </si>
  <si>
    <t>Suites automatiques des lettres de l'alphabet avec Excel jusqu’à Z puis AA;AB etc</t>
  </si>
  <si>
    <t>Demandez à ChatGPT de vous traduire la formule en Excel français</t>
  </si>
  <si>
    <t>https://www.youtube.com/watch?app=desktop&amp;v=Yuy1jisXErY</t>
  </si>
  <si>
    <t>excel Suite automatique de lettres au-delà de Z</t>
  </si>
  <si>
    <t xml:space="preserve"> tirez sur la poignée vers le bas</t>
  </si>
  <si>
    <t xml:space="preserve"> lettre A = A65 </t>
  </si>
  <si>
    <t>Listes automatiques et séries de nombres dans Excel</t>
  </si>
  <si>
    <t>https://www.youtube.com/watch?v=FZwdUZUwnuI</t>
  </si>
  <si>
    <t>https://cellulexcel.blogspot.com/p/blog-page_16.html</t>
  </si>
  <si>
    <t>CONDITIONNEMENT</t>
  </si>
  <si>
    <t>dans 1 contenant</t>
  </si>
  <si>
    <t>Vidéo tutorielle pour faire une liste alphabétique</t>
  </si>
  <si>
    <t>Barquette(s)</t>
  </si>
  <si>
    <t>https://excel-exercice.com/comment-faire-une-liste-alphabetique-automatique/</t>
  </si>
  <si>
    <t>tranches</t>
  </si>
  <si>
    <t xml:space="preserve"> Quoi ? Saisissez Morceux - tranches- portions - pièces - cerises etc….....le contenant saisissez  gastro(s) 1/1 -  grille(s) - plat(s) - louche(s) etc..</t>
  </si>
  <si>
    <t>Constituez vous des répertoires par lettres Alphabétiques</t>
  </si>
  <si>
    <t xml:space="preserve">si les fiches  vous "barbent" vous avez </t>
  </si>
  <si>
    <t xml:space="preserve">Pour l'identification de vos fiches vous avez le choix </t>
  </si>
  <si>
    <t>Champ d’application ou circuit CCR 1- 2-3-5-6</t>
  </si>
  <si>
    <t>Lien&gt;</t>
  </si>
  <si>
    <t xml:space="preserve"> la Piffométrie</t>
  </si>
  <si>
    <t>entre la numérotation et l'identification Alpha</t>
  </si>
  <si>
    <t>N°2</t>
  </si>
  <si>
    <t>https://savour.eu/portfolio/pifometrie/</t>
  </si>
  <si>
    <t xml:space="preserve">Alpha vous permet de vous constituer des répertoires </t>
  </si>
  <si>
    <t>et</t>
  </si>
  <si>
    <t xml:space="preserve">et de regrouper des préparations pour vous permettre </t>
  </si>
  <si>
    <t>l'Institut du doigt mouillé</t>
  </si>
  <si>
    <t>de faire des assemblages</t>
  </si>
  <si>
    <t>à la louche</t>
  </si>
  <si>
    <t>au pif</t>
  </si>
  <si>
    <t>à vue de nez</t>
  </si>
  <si>
    <t>environ</t>
  </si>
  <si>
    <t>Cliquez aussi sur les liens du net</t>
  </si>
  <si>
    <t>Recettes !  Le français des sciences</t>
  </si>
  <si>
    <t>https://dupala.be/upload/files/141_Pages-de-D-un-e-prof-a-l-autre-Numero-71-Octobre-2014-page15-16.pdf</t>
  </si>
  <si>
    <t xml:space="preserve">N’oubliez pas de partager vos connaissances et vos compétences acquises par l'expérience : </t>
  </si>
  <si>
    <t>vos savoir-faire peuvent bénéficier à de nombreuses personnes et les aider dans leur quotidien</t>
  </si>
  <si>
    <t xml:space="preserve">Joël LEBOUCHER </t>
  </si>
  <si>
    <t>Je remercie chaleureusement les internautes passionnés qui élaborent et proposent des formules et fonctions imbriquées</t>
  </si>
  <si>
    <t>un lien rompu ou devenu obsolète…..pas de panique…Google saura vous retrouver un document équivalent</t>
  </si>
  <si>
    <t>Où trouver la police Helvetica ?</t>
  </si>
  <si>
    <r>
      <t xml:space="preserve">On retrouve également cette police </t>
    </r>
    <r>
      <rPr>
        <b/>
        <sz val="14"/>
        <color theme="1"/>
        <rFont val="Arial"/>
        <family val="2"/>
      </rPr>
      <t>dans des documents officiels, ou de la signalétique</t>
    </r>
    <r>
      <rPr>
        <sz val="14"/>
        <color theme="1"/>
        <rFont val="Arial"/>
        <family val="2"/>
      </rPr>
      <t>, et ce, partout dans le monde.</t>
    </r>
  </si>
  <si>
    <t xml:space="preserve"> Pour l'anecdote, la police qui compose le logotype Microsoft est également Helvetica, </t>
  </si>
  <si>
    <t>même si la société a demandé la création de l'Arial en remplacement d'Helvetica en mesure de réduction des coûts.</t>
  </si>
  <si>
    <t>Helvetica - Wikipédia</t>
  </si>
  <si>
    <t>je n'ai pas Helvetica sur Excel</t>
  </si>
  <si>
    <t>Quelle police ressemble le plus à Helvetica ?</t>
  </si>
  <si>
    <r>
      <t>Aktiv Grotesk</t>
    </r>
    <r>
      <rPr>
        <sz val="14"/>
        <color theme="1"/>
        <rFont val="Calibri"/>
        <family val="2"/>
        <scheme val="minor"/>
      </rPr>
      <t xml:space="preserve"> (16 styles) : créée en 2010, Aktiv Grotesk est la solution apportée par Bruno Maag</t>
    </r>
  </si>
  <si>
    <t>ou Arial</t>
  </si>
  <si>
    <t xml:space="preserve"> face au succès persistant des polices grotesques sans empattement telles que Helvetica et Arial.1 mars 2022</t>
  </si>
  <si>
    <t>https://fr.maisfontes.com/aktiv-grotesk-w01.police</t>
  </si>
  <si>
    <t>Les 10 polices alternatives à Helvetica - Extensis</t>
  </si>
  <si>
    <t>je n'ai pas cette police</t>
  </si>
  <si>
    <t>Pourquoi choisir la police Calibri ?</t>
  </si>
  <si>
    <t xml:space="preserve">Calibri était effectivement considéré comme une police lisible sur des documents assez courts, </t>
  </si>
  <si>
    <t xml:space="preserve">avec une allure équilibrée et qui pouvait passer aussi bien sur un grand écran d'ordinateur </t>
  </si>
  <si>
    <t>que sur une feuille de papier ou l'écran moins imposant d'un smartphone.2 mai 2021</t>
  </si>
  <si>
    <t>Quelle police se rapproche le plus de Calibri ?</t>
  </si>
  <si>
    <t>Parmi ces six polices, Calibri est la plus proche de Lucida Grande ou Lucida Sans.</t>
  </si>
  <si>
    <t>Calibri - Wikipédia</t>
  </si>
  <si>
    <t>Microsoft : par quelle police voudriez-vous remplacer Calibri</t>
  </si>
  <si>
    <t>Quelle est la police d'écriture la plus classe ?</t>
  </si>
  <si>
    <t xml:space="preserve">Garamond. C'est une police facile à lire, proche de l'écriture manuscrite, qui convient parfaitement </t>
  </si>
  <si>
    <t xml:space="preserve">aux cadres expérimentés ou aux profils littéraires. </t>
  </si>
  <si>
    <t>Garamond a la particularité de toujours mener l'œil là où il doit aller.20 juil. 2015</t>
  </si>
  <si>
    <t>Quelle est la meilleure police d'écriture à utiliser pour son CV</t>
  </si>
  <si>
    <t>https://laruche.wizbii.com › 17703-meilleure-police-ecritu...</t>
  </si>
  <si>
    <t>Rechercher : Quelle est la police d'écriture la plus classe ?</t>
  </si>
  <si>
    <r>
      <t xml:space="preserve">La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Cambria a été conçue spécifiquement </t>
    </r>
    <r>
      <rPr>
        <b/>
        <sz val="14"/>
        <color theme="1"/>
        <rFont val="Cambria"/>
        <family val="1"/>
      </rPr>
      <t>pour</t>
    </r>
    <r>
      <rPr>
        <sz val="14"/>
        <color theme="1"/>
        <rFont val="Cambria"/>
        <family val="1"/>
      </rPr>
      <t xml:space="preserve"> être lue à l'écran. ...</t>
    </r>
  </si>
  <si>
    <t>Quelle police avec Cambria ?</t>
  </si>
  <si>
    <r>
      <t xml:space="preserve">Caladea (créée comme une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supplémentaire de Chrome OS) a les mêmes métriques </t>
    </r>
  </si>
  <si>
    <t>que Cambria MS et peut être utilisée en remplacement.</t>
  </si>
  <si>
    <t>POUR AUDITER LES FORMULES</t>
  </si>
  <si>
    <t>Pour supprimer l'affichage des zéro sur la fiche cliquez sur : FICHIER &gt; Option &gt; Options avancées &gt;</t>
  </si>
  <si>
    <t>pour localiser la cellule correspondante cliquez sur l'onglet FORMULES</t>
  </si>
  <si>
    <t xml:space="preserve"> décocher Afficher un zéro dans les cellules qui ont une valeur nulle</t>
  </si>
  <si>
    <t>puis sur la fonction Repérer les antécédants &gt;</t>
  </si>
  <si>
    <t>double cliquez sur la pointe de la flèche, cela vous enverra directement à l'emplacement de saisie</t>
  </si>
  <si>
    <t>Quelques polices de caractères utilisées</t>
  </si>
  <si>
    <t>Quelques formats utilisés</t>
  </si>
  <si>
    <t>Arial</t>
  </si>
  <si>
    <t>Calibri</t>
  </si>
  <si>
    <t>Rockwell</t>
  </si>
  <si>
    <t>Verdana</t>
  </si>
  <si>
    <t>15.5 &gt;</t>
  </si>
  <si>
    <t>ARIAL</t>
  </si>
  <si>
    <t>CALIBRI</t>
  </si>
  <si>
    <t>ROCKWELL</t>
  </si>
  <si>
    <t>VERDANA</t>
  </si>
  <si>
    <t>personnalisés &gt;</t>
  </si>
  <si>
    <t>Autres polices à découvrir</t>
  </si>
  <si>
    <t>ARIAL NARROW    Arial Narrow</t>
  </si>
  <si>
    <t>COMIC SANS MF  Comic Sans MF</t>
  </si>
  <si>
    <t>GIL SANS MT  Gill Sans MT</t>
  </si>
  <si>
    <t>PALATINO LINOTYPE  Palatino Linotype</t>
  </si>
  <si>
    <t>TAHOMA   Tahoma</t>
  </si>
  <si>
    <t>TIMES NEW ROMAN Times New Roman</t>
  </si>
  <si>
    <t>TRBUCHET MF  Trébuchet MF</t>
  </si>
  <si>
    <t>TW CEN MT  Tw Cen MT</t>
  </si>
  <si>
    <t>VRINDA   Vrinda</t>
  </si>
  <si>
    <t>Une numérotation avec couleur de police modifiable</t>
  </si>
  <si>
    <t>❶</t>
  </si>
  <si>
    <t>❷</t>
  </si>
  <si>
    <t>❸</t>
  </si>
  <si>
    <t>❹</t>
  </si>
  <si>
    <t>❺</t>
  </si>
  <si>
    <t>❻</t>
  </si>
  <si>
    <t>❼</t>
  </si>
  <si>
    <t>❽</t>
  </si>
  <si>
    <t>❾</t>
  </si>
  <si>
    <t>❿</t>
  </si>
  <si>
    <t>⓫</t>
  </si>
  <si>
    <t>⓬</t>
  </si>
  <si>
    <t>⓭</t>
  </si>
  <si>
    <t>⓮</t>
  </si>
  <si>
    <t>⓯</t>
  </si>
  <si>
    <t>⓰</t>
  </si>
  <si>
    <t>⓱</t>
  </si>
  <si>
    <t>⓲</t>
  </si>
  <si>
    <t>⓳</t>
  </si>
  <si>
    <t>⓴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</si>
  <si>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</si>
  <si>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</si>
  <si>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</si>
  <si>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</si>
  <si>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</si>
  <si>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</si>
  <si>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</si>
  <si>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</si>
  <si>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</si>
  <si>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</si>
  <si>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</si>
  <si>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</si>
  <si>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</si>
  <si>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</si>
  <si>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</si>
  <si>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</si>
  <si>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</si>
  <si>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</si>
  <si>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</si>
  <si>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Monétaire</t>
  </si>
  <si>
    <t>couleur de police blanc sur fond gris à modifier pour vos documents</t>
  </si>
  <si>
    <t>cliquez sur la colonne  C et sélectionnez dans la barre de formule le numéro ou la lettre qui vous intéresse choisissez la police de caractères et la couleur qui vous conviennent</t>
  </si>
  <si>
    <t>Ⓐ Ⓑ Ⓒ Ⓓ Ⓔ Ⓕ Ⓖ Ⓗ Ⓘ Ⓙ Ⓚ Ⓛ Ⓜ Ⓝ Ⓞ Ⓟ Ⓠ Ⓡ Ⓢ Ⓣ Ⓤ Ⓥ Ⓦ Ⓧ Ⓧ Ⓩ MAJUSCULES</t>
  </si>
  <si>
    <t>Illustrations avec les émojis</t>
  </si>
  <si>
    <t>ⓐ ⓑ ⓒ ⓓ ⓔ ⓕ ⓕ ⓗ ⓗ ⓘ ⓙ ⓚ ⓛ ⓜ ⓝ ⓞ ⓟ ⓠ ⓡ ⓡ ⓣ ⓤ ⓥ ⓦ ⓧ ⓨ ⓩ minuscules</t>
  </si>
  <si>
    <t>https://www.bonbache.fr/syntheses-graphiques-excel-avec-les-emoticones-499.html</t>
  </si>
  <si>
    <t>🅐🅑🅒🅓🅔🅕🅖🅗🅘🅙🅚🅛🅜🅝🅞🅟🅠🅡🅢🅣🅤🅥🅦🅧🅨🅩</t>
  </si>
  <si>
    <t>🅰🅱🅲🅳🅴🅵🅶🅷🅸🅹🅺🅻🅼🅽🅾🅿🆀🆁🆂🆃🆄🆅🆆🆇🆈🆉</t>
  </si>
  <si>
    <t>🅐</t>
  </si>
  <si>
    <t>🅑</t>
  </si>
  <si>
    <t>🅒</t>
  </si>
  <si>
    <t>🅓</t>
  </si>
  <si>
    <t>🅔</t>
  </si>
  <si>
    <t>🅕</t>
  </si>
  <si>
    <t>🅖</t>
  </si>
  <si>
    <t>🅗</t>
  </si>
  <si>
    <t>🅘</t>
  </si>
  <si>
    <t>🅙</t>
  </si>
  <si>
    <t>🅚</t>
  </si>
  <si>
    <t>🅛</t>
  </si>
  <si>
    <t>🅜</t>
  </si>
  <si>
    <t>🅰</t>
  </si>
  <si>
    <t>🅱</t>
  </si>
  <si>
    <t>🅲</t>
  </si>
  <si>
    <t>🅳</t>
  </si>
  <si>
    <t>🅴</t>
  </si>
  <si>
    <t>🅵</t>
  </si>
  <si>
    <t>🅶</t>
  </si>
  <si>
    <t>🅷</t>
  </si>
  <si>
    <t>🅸</t>
  </si>
  <si>
    <t>🅹</t>
  </si>
  <si>
    <t>🅺</t>
  </si>
  <si>
    <t>🅻</t>
  </si>
  <si>
    <t>🅼</t>
  </si>
  <si>
    <t>🅝</t>
  </si>
  <si>
    <t>🅞</t>
  </si>
  <si>
    <t>🅟</t>
  </si>
  <si>
    <t>🅠</t>
  </si>
  <si>
    <t>🅡</t>
  </si>
  <si>
    <t>🅢</t>
  </si>
  <si>
    <t>🅣</t>
  </si>
  <si>
    <t>🅤</t>
  </si>
  <si>
    <t>🅥</t>
  </si>
  <si>
    <t>🅦</t>
  </si>
  <si>
    <t>🅧</t>
  </si>
  <si>
    <t>🅨</t>
  </si>
  <si>
    <t>🅩</t>
  </si>
  <si>
    <t>🅽</t>
  </si>
  <si>
    <t>🅾</t>
  </si>
  <si>
    <t>🅿</t>
  </si>
  <si>
    <t>🆀</t>
  </si>
  <si>
    <t>🆁</t>
  </si>
  <si>
    <t>🆂</t>
  </si>
  <si>
    <t>🆃</t>
  </si>
  <si>
    <t>🆄</t>
  </si>
  <si>
    <t>🆅</t>
  </si>
  <si>
    <t>🆆</t>
  </si>
  <si>
    <t>🆇</t>
  </si>
  <si>
    <t>🆈</t>
  </si>
  <si>
    <t>🆉</t>
  </si>
  <si>
    <t>ⓐ</t>
  </si>
  <si>
    <t xml:space="preserve"> ⓑ</t>
  </si>
  <si>
    <t>ⓒ</t>
  </si>
  <si>
    <t>ⓓ</t>
  </si>
  <si>
    <t>ⓔ</t>
  </si>
  <si>
    <t>ⓕ</t>
  </si>
  <si>
    <t xml:space="preserve"> ⓕ</t>
  </si>
  <si>
    <t>ⓗ</t>
  </si>
  <si>
    <t>ⓘ</t>
  </si>
  <si>
    <t>ⓙ</t>
  </si>
  <si>
    <t>ⓚ</t>
  </si>
  <si>
    <t>ⓛ</t>
  </si>
  <si>
    <t>ⓜ</t>
  </si>
  <si>
    <t>ⓝ</t>
  </si>
  <si>
    <t xml:space="preserve"> ⓞ</t>
  </si>
  <si>
    <t>ⓟ</t>
  </si>
  <si>
    <t>ⓠ</t>
  </si>
  <si>
    <t>ⓡ</t>
  </si>
  <si>
    <t>ⓣ</t>
  </si>
  <si>
    <t>ⓤ</t>
  </si>
  <si>
    <t xml:space="preserve"> ⓥ</t>
  </si>
  <si>
    <t>ⓦ</t>
  </si>
  <si>
    <t>ⓧ</t>
  </si>
  <si>
    <t>ⓨ</t>
  </si>
  <si>
    <t>ⓩ</t>
  </si>
  <si>
    <t>Ⓐ</t>
  </si>
  <si>
    <t>Ⓑ</t>
  </si>
  <si>
    <t>Ⓒ</t>
  </si>
  <si>
    <t xml:space="preserve"> Ⓓ</t>
  </si>
  <si>
    <t>Ⓔ</t>
  </si>
  <si>
    <t>Ⓕ</t>
  </si>
  <si>
    <t>Ⓖ</t>
  </si>
  <si>
    <t>Ⓗ</t>
  </si>
  <si>
    <t>Ⓘ</t>
  </si>
  <si>
    <t>Ⓙ</t>
  </si>
  <si>
    <t>Ⓚ</t>
  </si>
  <si>
    <t>Ⓛ</t>
  </si>
  <si>
    <t>Ⓜ</t>
  </si>
  <si>
    <t>⓿</t>
  </si>
  <si>
    <t>Ⓝ</t>
  </si>
  <si>
    <t>Ⓞ</t>
  </si>
  <si>
    <t>Ⓟ</t>
  </si>
  <si>
    <t>Ⓠ</t>
  </si>
  <si>
    <t>Ⓡ</t>
  </si>
  <si>
    <t>Ⓢ</t>
  </si>
  <si>
    <t>Ⓣ</t>
  </si>
  <si>
    <t>Ⓤ</t>
  </si>
  <si>
    <t>Ⓥ</t>
  </si>
  <si>
    <t>Ⓦ</t>
  </si>
  <si>
    <t>Ⓧ</t>
  </si>
  <si>
    <t>Ⓩ</t>
  </si>
  <si>
    <t>⓪</t>
  </si>
  <si>
    <t>①</t>
  </si>
  <si>
    <t>②</t>
  </si>
  <si>
    <t>⑥</t>
  </si>
  <si>
    <t>⑦</t>
  </si>
  <si>
    <t>⑨</t>
  </si>
  <si>
    <t>⑩</t>
  </si>
  <si>
    <t>⑪</t>
  </si>
  <si>
    <t>⑫</t>
  </si>
  <si>
    <t>⑬</t>
  </si>
  <si>
    <t>⑭</t>
  </si>
  <si>
    <t>⑮</t>
  </si>
  <si>
    <t>⑯</t>
  </si>
  <si>
    <t>⑰</t>
  </si>
  <si>
    <t>⑱</t>
  </si>
  <si>
    <t>⑲</t>
  </si>
  <si>
    <t>⑳</t>
  </si>
  <si>
    <r>
      <t xml:space="preserve">Les chiffres encadrés en format carré </t>
    </r>
    <r>
      <rPr>
        <b/>
        <sz val="22"/>
        <color theme="0"/>
        <rFont val="Calibri"/>
        <family val="2"/>
        <scheme val="minor"/>
      </rPr>
      <t>(🔢)</t>
    </r>
    <r>
      <rPr>
        <sz val="22"/>
        <color theme="0"/>
        <rFont val="Calibri"/>
        <family val="2"/>
        <scheme val="minor"/>
      </rPr>
      <t xml:space="preserve"> ne vont que de </t>
    </r>
    <r>
      <rPr>
        <b/>
        <sz val="22"/>
        <color theme="0"/>
        <rFont val="Calibri"/>
        <family val="2"/>
        <scheme val="minor"/>
      </rPr>
      <t>0️⃣ à 9️⃣</t>
    </r>
    <r>
      <rPr>
        <sz val="22"/>
        <color theme="0"/>
        <rFont val="Calibri"/>
        <family val="2"/>
        <scheme val="minor"/>
      </rPr>
      <t xml:space="preserve">. Il n’existe pas de versions officielles pour </t>
    </r>
    <r>
      <rPr>
        <b/>
        <sz val="22"/>
        <color theme="0"/>
        <rFont val="Calibri"/>
        <family val="2"/>
        <scheme val="minor"/>
      </rPr>
      <t>10 à 20</t>
    </r>
    <r>
      <rPr>
        <sz val="22"/>
        <color theme="0"/>
        <rFont val="Calibri"/>
        <family val="2"/>
        <scheme val="minor"/>
      </rPr>
      <t xml:space="preserve"> en un seul caractère.</t>
    </r>
  </si>
  <si>
    <t>Mais voici une alternative en combinant les symboles disponibles :</t>
  </si>
  <si>
    <t>0️⃣ 1️⃣ 2️⃣ 3️⃣ 4️⃣ 5️⃣ 6️⃣ 7️⃣ 8️⃣ 9️⃣ 🔟 1️⃣1️⃣ 1️⃣2️⃣ 1️⃣3️⃣ 1️⃣4️⃣ 1️⃣5️⃣ 1️⃣6️⃣ 1️⃣7️⃣ 1️⃣8️⃣ 1️⃣9️⃣ 2️⃣0️⃣</t>
  </si>
  <si>
    <t xml:space="preserve">0️⃣ </t>
  </si>
  <si>
    <t xml:space="preserve">1️⃣ </t>
  </si>
  <si>
    <t>2️⃣</t>
  </si>
  <si>
    <t xml:space="preserve">3️⃣ </t>
  </si>
  <si>
    <t>4️⃣</t>
  </si>
  <si>
    <t xml:space="preserve"> 5️⃣ </t>
  </si>
  <si>
    <t xml:space="preserve">6️⃣ </t>
  </si>
  <si>
    <t xml:space="preserve">7️⃣ </t>
  </si>
  <si>
    <t xml:space="preserve">8️⃣ </t>
  </si>
  <si>
    <t xml:space="preserve">9️⃣ </t>
  </si>
  <si>
    <t>🔟</t>
  </si>
  <si>
    <t xml:space="preserve">1️⃣1️⃣ </t>
  </si>
  <si>
    <t>1️⃣2️⃣</t>
  </si>
  <si>
    <t>1️⃣3️⃣</t>
  </si>
  <si>
    <t>1️⃣4️⃣</t>
  </si>
  <si>
    <t>1️⃣5️⃣</t>
  </si>
  <si>
    <t>1️⃣6️⃣</t>
  </si>
  <si>
    <t>1️⃣7️⃣</t>
  </si>
  <si>
    <t>1️⃣8️⃣</t>
  </si>
  <si>
    <t>1️⃣9️⃣</t>
  </si>
  <si>
    <t>2️⃣0️⃣</t>
  </si>
  <si>
    <r>
      <t xml:space="preserve">Le chiffre </t>
    </r>
    <r>
      <rPr>
        <sz val="22"/>
        <color theme="0"/>
        <rFont val="Calibri"/>
        <family val="2"/>
        <scheme val="minor"/>
      </rPr>
      <t>10 utilise 🔟, et à partir de 11, j’ai combiné les chiffres disponibles pour garder une cohérence visuelle. 😊 ChatGPT</t>
    </r>
  </si>
  <si>
    <t>des caractères spéciaux</t>
  </si>
  <si>
    <t>Que signifient les symboles (&amp;,,{, etc.) dans les formules ? – Excel</t>
  </si>
  <si>
    <t>https://www.automateexcel.com/fr/how-to/que-signifient-les-symboles-etc-dans-les-formules-excel-et-google-sheets/</t>
  </si>
  <si>
    <t>!</t>
  </si>
  <si>
    <t>"</t>
  </si>
  <si>
    <t>#</t>
  </si>
  <si>
    <t>%</t>
  </si>
  <si>
    <t>&amp;</t>
  </si>
  <si>
    <t>@</t>
  </si>
  <si>
    <t>‰</t>
  </si>
  <si>
    <t>≈</t>
  </si>
  <si>
    <t>±</t>
  </si>
  <si>
    <t>»</t>
  </si>
  <si>
    <t>¼</t>
  </si>
  <si>
    <t>½</t>
  </si>
  <si>
    <t>¾</t>
  </si>
  <si>
    <t>ø</t>
  </si>
  <si>
    <t>▲</t>
  </si>
  <si>
    <t>Φ</t>
  </si>
  <si>
    <t>Police &gt; Segoe UI Emoji</t>
  </si>
  <si>
    <t>🍏 🍎 🍐 🍊 🍋 🍌 🍉 🍇 🍓 🫐 🍈 🍒 🍑 🥭 🍍 🥥 🥝 🍅 🍆 🥑 🥦 🥬 🥒 🌶 🫑 🌽 🥕 🫒 🧄 🧅 🥔 🍠 🥐 🥯 🍞 🥖 🥨 🧀 🥚 🍳 🧈 🥞 🧇 🥓 🥩 🍗 🍖 🦴 🌭 🍔 🍟 🍕</t>
  </si>
  <si>
    <t xml:space="preserve"> 🫓 🥪 🥙 🧆 🌮 🌯 🫔 🥗 🥘 🫕 🥫 🍝 🍜 🍲 🍛 🍣 🍱 🥟 🦪 🍤 🍙 🍚 🍘 🍥 🥠 🥮 🍢 🍡 🍧 🍨 🍦 🥧 🧁 🍰 🎂 🍮 🍭 🍬 🍫 🍿 🍩 🍪 🌰 🥜 🍯 🥛 🍼 🫖 ☕️ 🍵 🧃 🥤 🧋</t>
  </si>
  <si>
    <t xml:space="preserve"> 🍶 🍺 🍻 🥂 🍷 🥃 🍸 🍹 🧉 🍾 🧊 🥄 🍴 🍽 🥣 🥡 🥢 🧂</t>
  </si>
  <si>
    <t>cliquez sur la colonne  D et copiez dans la barre de formules l'émoticone qui vous intéresse choisissez la police de caractères et la couleur qui vous conviennent</t>
  </si>
  <si>
    <t>🚾 ♿️ 🅿️ 🛗 🈳 🈂️ 🛂 🛃 🛄 🛅 🚹 🚺 🚼 ⚧ 🚻 🚮 🎦 📶 🈁 🔣 ℹ️ 🔤 🔡 🔠 🆖 🆗 🆙 🆒 🆕 🆓 0️⃣ 1️⃣ 2️⃣ 3️⃣ 4️⃣ 5️⃣ 6️⃣ 7️⃣ 8️⃣ 9️⃣ 🔟 🔢 #️⃣ *️⃣ ⏏️ ▶️ ⏸ ⏯ ⏹</t>
  </si>
  <si>
    <t xml:space="preserve"> ⏺ ⏭ ⏮ ⏩ ⏪ ⏫ ⏬ ◀️ 🔼 🔽 ➡️ ⬅️ ⬆️ ⬇️ ↗️ ↘️ ↙️ ↖️ ↕️ ↔️ ↪️ ↩️ ⤴️ ⤵️ 🔀 🔁 🔂 🔄 🔃 🎵 🎶 ➕ ➖ ➗ ✖️ </t>
  </si>
  <si>
    <t>0.00\ " cm³"</t>
  </si>
  <si>
    <t>Format | cellule | personnalisé | 0" cm³"</t>
  </si>
  <si>
    <t>ou copier-coller</t>
  </si>
  <si>
    <t>X</t>
  </si>
  <si>
    <t>t</t>
  </si>
  <si>
    <t>u</t>
  </si>
  <si>
    <t>le ² se fait en tapant alt+0178</t>
  </si>
  <si>
    <t xml:space="preserve">m² </t>
  </si>
  <si>
    <t xml:space="preserve">M² </t>
  </si>
  <si>
    <t xml:space="preserve">cm² </t>
  </si>
  <si>
    <t>²</t>
  </si>
  <si>
    <t>Police Wingdings 3</t>
  </si>
  <si>
    <t>le ³ se fait en tapant alt+0179</t>
  </si>
  <si>
    <t>m³ </t>
  </si>
  <si>
    <t>M³ </t>
  </si>
  <si>
    <t>cm³ </t>
  </si>
  <si>
    <t>³</t>
  </si>
  <si>
    <t>Z</t>
  </si>
  <si>
    <t>q</t>
  </si>
  <si>
    <t>p</t>
  </si>
  <si>
    <t>MODÈLE 7 LIGNES</t>
  </si>
  <si>
    <t>MODÈLE 8 LIGNES</t>
  </si>
  <si>
    <t>DÉVELOPPEMENT ET AMÉLIORATION DES RECETTES  note Maxi par critère = 3</t>
  </si>
  <si>
    <t>A Cœur Liaison froide</t>
  </si>
  <si>
    <t>A Cœur Liaison Chaude</t>
  </si>
  <si>
    <t>ligne par défaut</t>
  </si>
  <si>
    <t>POIDS NETS</t>
  </si>
  <si>
    <t>ligne 28 collez</t>
  </si>
  <si>
    <t xml:space="preserve"> OU ligne 28 collez</t>
  </si>
  <si>
    <t>◄ Masquez ces 5 colonnes  ▼</t>
  </si>
  <si>
    <t>Répertoire calculable Mode d'emploi express</t>
  </si>
  <si>
    <t>Portail:Alimentation et gastronomie</t>
  </si>
  <si>
    <t>https://fr.wikipedia.org/wiki/Portail:Alimentation_et_gastronomie</t>
  </si>
  <si>
    <t>https://support.microsoft.com/fr-fr/office/masquer-ou-afficher-des-lignes-ou-des-colonnes-659c2cad-802e-44ee-a614-dde8443579f8</t>
  </si>
  <si>
    <t>Col.1</t>
  </si>
  <si>
    <t>Col.2</t>
  </si>
  <si>
    <t>Col.3</t>
  </si>
  <si>
    <t>Col.4</t>
  </si>
  <si>
    <t>VOUS POUVEZ MASQUER CES COLONNES</t>
  </si>
  <si>
    <t>Modifiez en g ou ml ce qui ne vous convient pas</t>
  </si>
  <si>
    <t>ARCHIVAGE ET CLASSEMENT utilisez le Filtre de l'onglet Données</t>
  </si>
  <si>
    <t>Feuilleté aux framboises – un "Postit" pour le feuilletage, un autre pour la crème de garniture, et éventuellement un pour la finition ou les conseils.</t>
  </si>
  <si>
    <t>Colonne ▼</t>
  </si>
  <si>
    <t xml:space="preserve">modifiez </t>
  </si>
  <si>
    <t xml:space="preserve">Vous pouvez également choisir un autre titre et organiser vos propres répertoires </t>
  </si>
  <si>
    <t>g/ml▼</t>
  </si>
  <si>
    <t>Recette</t>
  </si>
  <si>
    <t>Alpha</t>
  </si>
  <si>
    <t>Famille</t>
  </si>
  <si>
    <t>Type d'Élément</t>
  </si>
  <si>
    <t>Nom de l'élément</t>
  </si>
  <si>
    <t>Recette mère</t>
  </si>
  <si>
    <t>Pour masquer les lignes vides du "cadre"</t>
  </si>
  <si>
    <t>1 - Positionnez vous sur la cellule A rouge</t>
  </si>
  <si>
    <t>▼   ensuite supprimez le mot "gomme."</t>
  </si>
  <si>
    <t>Filtrer</t>
  </si>
  <si>
    <t>recette Béghin Say de Jean-Jacques Borne MOF 1994</t>
  </si>
  <si>
    <t>❿ Vos Références</t>
  </si>
  <si>
    <t>⓫ Dupliquée  pour</t>
  </si>
  <si>
    <t>⑬  % Perte</t>
  </si>
  <si>
    <t>Poids nets</t>
  </si>
  <si>
    <t>⑬ Prix</t>
  </si>
  <si>
    <t>Somme</t>
  </si>
  <si>
    <t>Coef.ajustement</t>
  </si>
  <si>
    <t>cassonade l'antillaise</t>
  </si>
  <si>
    <t>maïzena</t>
  </si>
  <si>
    <t>gélatine</t>
  </si>
  <si>
    <t>./4.teaspoon</t>
  </si>
  <si>
    <t>blancs d'œufs</t>
  </si>
  <si>
    <t>./2.teaspoon</t>
  </si>
  <si>
    <t>teaspoon</t>
  </si>
  <si>
    <t>bar spoon(s)</t>
  </si>
  <si>
    <t xml:space="preserve">./2.tablespoon </t>
  </si>
  <si>
    <t xml:space="preserve">tablespoon </t>
  </si>
  <si>
    <t>Digestif(s)</t>
  </si>
  <si>
    <t>FEUILLES DE MERINGUE</t>
  </si>
  <si>
    <t>Degustation(s)</t>
  </si>
  <si>
    <t>Coupette(s)</t>
  </si>
  <si>
    <t>Flute(s)</t>
  </si>
  <si>
    <t>blans d'œufs</t>
  </si>
  <si>
    <t>sucre cristallisé</t>
  </si>
  <si>
    <t>ounce fl.Oz</t>
  </si>
  <si>
    <t>sucre glace silice</t>
  </si>
  <si>
    <t>noix de coco rapée</t>
  </si>
  <si>
    <t>stick of butter</t>
  </si>
  <si>
    <t>COULIS DE MANGUE</t>
  </si>
  <si>
    <t>Lorsque vous recopiez cette fiche sur une nouvelle feuille il est possible que la</t>
  </si>
  <si>
    <t>Cup(s).beurre</t>
  </si>
  <si>
    <t>colonne 10 soit de couleur rouge si vous ne saisissez pas une valeur 1 - 2 ou 3</t>
  </si>
  <si>
    <t>il y a une MFC mise en forme conditionnelle pour attirer votre attention</t>
  </si>
  <si>
    <t>Cup.liquide</t>
  </si>
  <si>
    <t>si vous ne souhaitez plus cette MFC collez la gomme dans les cellules</t>
  </si>
  <si>
    <t>US(cp)</t>
  </si>
  <si>
    <t>cup de lait</t>
  </si>
  <si>
    <t>US (cp)</t>
  </si>
  <si>
    <t>pound(s).(lb)</t>
  </si>
  <si>
    <t>pulpe</t>
  </si>
  <si>
    <t>sucre semoule pâtissière</t>
  </si>
  <si>
    <t>jus de citron</t>
  </si>
  <si>
    <t>JUS DE FRAISES DES BOIS</t>
  </si>
  <si>
    <t>fraises</t>
  </si>
  <si>
    <t>framboises</t>
  </si>
  <si>
    <t>ne confondez pas prix au Kg et prix à la pièce</t>
  </si>
  <si>
    <t>Saisissez vos valeurs dans les cellules fond jaune</t>
  </si>
  <si>
    <t>REPERTOIRE</t>
  </si>
  <si>
    <t>Traiteur</t>
  </si>
  <si>
    <t>Charcuterie</t>
  </si>
  <si>
    <t>Patisserie</t>
  </si>
  <si>
    <t>Grille d’analyse des contrastes d’une charte</t>
  </si>
  <si>
    <t>Lien &gt;</t>
  </si>
  <si>
    <t>https://blog.atalan.fr/grille-contrastes-accessibilite-charte-graphique/</t>
  </si>
  <si>
    <t>emplacement pour saisir du texte</t>
  </si>
  <si>
    <t>Contrastes de couleurs de texte</t>
  </si>
  <si>
    <t>https://www.tanaguru.com/contrastes-couleurs-choisir-combinaisons-accessibles/</t>
  </si>
  <si>
    <t>Les 10 meilleures polices d’écriture</t>
  </si>
  <si>
    <t>Dernière mise à jour : 16 Décembre 2024</t>
  </si>
  <si>
    <t>https://www.redacteur.com/blog/polices-ecriture-a-utiliser/</t>
  </si>
  <si>
    <t xml:space="preserve">pour le classement vous avez plusieurs options </t>
  </si>
  <si>
    <t>Palette de couleurs, Excel</t>
  </si>
  <si>
    <t>Codes de couleur HTML sécurisés pour le Web / Tableau de référence</t>
  </si>
  <si>
    <t>par lettre Alphabétique du nom de la recette ; par ingédients (exemple toutes les recettes avec du Kiwi )</t>
  </si>
  <si>
    <t>CES COLONNES SONT PREVUES SOIT POUR SERVIR DE BROUILLON</t>
  </si>
  <si>
    <t>Pour renvoyer un texte</t>
  </si>
  <si>
    <t>https://encycolorpedia.com/websafe</t>
  </si>
  <si>
    <t>par familles ( Viandes - légumes - sauces .charcuterie .dessert etc...etc..) ou ( Porc. mouton.légumes verts.cuidités ...)</t>
  </si>
  <si>
    <t>OU POUR SERVIR DE REPERTOIRE SIMPLE SANS RECHERCHE</t>
  </si>
  <si>
    <t xml:space="preserve"> a la ligne dans une cellule</t>
  </si>
  <si>
    <t>Codes de couleurs HTML / Tableau de référence</t>
  </si>
  <si>
    <t>Nom des feuilles Répertoire A . Répertoire B....ou Entrées froides. Plat chaud. dessert etc...</t>
  </si>
  <si>
    <t xml:space="preserve">Si les colonnes 10 sont rouges, collez la "gomme" </t>
  </si>
  <si>
    <t>OU POUR ETRE COLLÉES DANS UNE FICHE RECETTE</t>
  </si>
  <si>
    <t>vous pouvez fusionner les cellules et renvoyer à la ligne automatiquement</t>
  </si>
  <si>
    <t>https://encycolorpedia.com/html</t>
  </si>
  <si>
    <t>A chacun de choisir son mode de classement : Exemple PÂTE A CIGARETTES à répertorier dans  P ou dans C ?</t>
  </si>
  <si>
    <t>Codes de couleurs nommés / Tableau de référence</t>
  </si>
  <si>
    <t>Afficher les-colonnes ►</t>
  </si>
  <si>
    <t>https://encycolorpedia.com/named</t>
  </si>
  <si>
    <t>◄ 5 colonnes masquées-  afficher les-colonnes</t>
  </si>
  <si>
    <t>MAIS VOUS POUVEZ AUSSI</t>
  </si>
  <si>
    <t>Correspondance des couleurs de peinture et convertisseur</t>
  </si>
  <si>
    <t>BOEUF
VB = Viandede bœuf</t>
  </si>
  <si>
    <t>https://encycolorpedia.com/paints</t>
  </si>
  <si>
    <t>Votre éditeur de photo en ligne est là et restera toujours gratuit !</t>
  </si>
  <si>
    <t>COLLEZ LA PARTIE DÉTACHABLE DANS  CES COLONNES</t>
  </si>
  <si>
    <t>IDENTIFICATION DES PARTIES DÉTACHABLES …texte en minuscules largeurs des colonnes 11 et 3</t>
  </si>
  <si>
    <t>http://translate.google.fr/translate?hl=fr&amp;langpair=en|fr&amp;u=http://dmcritchie.mvps.org/excel/colors.htm</t>
  </si>
  <si>
    <t>https://www.iloveimg.com/fr</t>
  </si>
  <si>
    <t xml:space="preserve">Insérer un saut de ligne </t>
  </si>
  <si>
    <t>dans la cellule</t>
  </si>
  <si>
    <t>Lettres minuscules</t>
  </si>
  <si>
    <t>1. Double-cliquez sur la</t>
  </si>
  <si>
    <t>Couleur 0]</t>
  </si>
  <si>
    <t>[Couleur 0]</t>
  </si>
  <si>
    <t>[Couleur 15]</t>
  </si>
  <si>
    <t>[Couleur 30]</t>
  </si>
  <si>
    <t>[Couleur 45]</t>
  </si>
  <si>
    <t>[Couleur 25]</t>
  </si>
  <si>
    <t># 000080</t>
  </si>
  <si>
    <t>Cuisine</t>
  </si>
  <si>
    <t>Modes de cuisson</t>
  </si>
  <si>
    <t>Protéines</t>
  </si>
  <si>
    <t>Cuidités</t>
  </si>
  <si>
    <t>Crudités</t>
  </si>
  <si>
    <t>Féculents</t>
  </si>
  <si>
    <t>R51-V153 B102</t>
  </si>
  <si>
    <t xml:space="preserve"> cellule dans laquelle </t>
  </si>
  <si>
    <t>[Couleur 1]</t>
  </si>
  <si>
    <t>[Couleur 16]</t>
  </si>
  <si>
    <t>[Couleur 31]</t>
  </si>
  <si>
    <t>[Couleur 46]</t>
  </si>
  <si>
    <t>[Couleur 26]</t>
  </si>
  <si>
    <t># FF00FF</t>
  </si>
  <si>
    <t xml:space="preserve">A copier et coller dans ⑦ Col.9  </t>
  </si>
  <si>
    <t xml:space="preserve">vous voulez insérer une </t>
  </si>
  <si>
    <t>[Couleur 2]</t>
  </si>
  <si>
    <t>[Couleur 17]</t>
  </si>
  <si>
    <t>[Couleur 32]</t>
  </si>
  <si>
    <t>[Couleur 47]</t>
  </si>
  <si>
    <t>[Couleur 27]</t>
  </si>
  <si>
    <t># FFFF00</t>
  </si>
  <si>
    <t>R153-V204 B0</t>
  </si>
  <si>
    <t>R0-V128 B0</t>
  </si>
  <si>
    <t>coupure de ligne</t>
  </si>
  <si>
    <t>[Couleur 3]</t>
  </si>
  <si>
    <t>[Couleur 18]</t>
  </si>
  <si>
    <t>[Couleur 33]</t>
  </si>
  <si>
    <t>[Couleur 48]</t>
  </si>
  <si>
    <t>[Couleur 28]</t>
  </si>
  <si>
    <t># 00FFFF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</si>
  <si>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</si>
  <si>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</si>
  <si>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</si>
  <si>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</si>
  <si>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</si>
  <si>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</si>
  <si>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</si>
  <si>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</si>
  <si>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 xml:space="preserve">2. Cliquez à l’emplacement </t>
  </si>
  <si>
    <t>[Couleur 4]</t>
  </si>
  <si>
    <t>[Couleur 19]</t>
  </si>
  <si>
    <t>[Couleur 34]</t>
  </si>
  <si>
    <t>[Couleur 49]</t>
  </si>
  <si>
    <t>[Couleur 29]</t>
  </si>
  <si>
    <t># 800080</t>
  </si>
  <si>
    <t>R128-V0-B0</t>
  </si>
  <si>
    <t>R0-V255 B0</t>
  </si>
  <si>
    <t xml:space="preserve">où vous souhaitez couper </t>
  </si>
  <si>
    <t>[Couleur 5]</t>
  </si>
  <si>
    <t>[Couleur 20]</t>
  </si>
  <si>
    <t>[Couleur 35]</t>
  </si>
  <si>
    <t>[Couleur 50]</t>
  </si>
  <si>
    <t># 800000</t>
  </si>
  <si>
    <t>la ligne.</t>
  </si>
  <si>
    <t>[Couleur 6]</t>
  </si>
  <si>
    <t>[Couleur 21]</t>
  </si>
  <si>
    <t>[Couleur 36]</t>
  </si>
  <si>
    <t>[Couleur 51]</t>
  </si>
  <si>
    <t># 008080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</si>
  <si>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</si>
  <si>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</si>
  <si>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</si>
  <si>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</si>
  <si>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</si>
  <si>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</si>
  <si>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</si>
  <si>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</si>
  <si>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</si>
  <si>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R255-V0 B255</t>
  </si>
  <si>
    <t>R255-V153 B204</t>
  </si>
  <si>
    <t xml:space="preserve">3. Appuyez sur Alt+Entrée </t>
  </si>
  <si>
    <t>[Couleur 7]</t>
  </si>
  <si>
    <t>[Couleur 22]</t>
  </si>
  <si>
    <t>[Couleur 37]</t>
  </si>
  <si>
    <t>[Couleur 52]</t>
  </si>
  <si>
    <t># 0000FF</t>
  </si>
  <si>
    <t xml:space="preserve">pour insérer le break </t>
  </si>
  <si>
    <t>[Couleur 8]</t>
  </si>
  <si>
    <t>[Couleur 23]</t>
  </si>
  <si>
    <t>[Couleur 38]</t>
  </si>
  <si>
    <t>[Couleur 53]</t>
  </si>
  <si>
    <t># 00CCFF</t>
  </si>
  <si>
    <t>R255-V102 B0</t>
  </si>
  <si>
    <t>R50-V204 B255</t>
  </si>
  <si>
    <t>de ligne.</t>
  </si>
  <si>
    <t>[Couleur 9]</t>
  </si>
  <si>
    <t>[Couleur 24]</t>
  </si>
  <si>
    <t>[Couleur 39]</t>
  </si>
  <si>
    <t>[Couleur 54]</t>
  </si>
  <si>
    <t>Crudites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</si>
  <si>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</si>
  <si>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</si>
  <si>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</si>
  <si>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</si>
  <si>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</si>
  <si>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</si>
  <si>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</si>
  <si>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</si>
  <si>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[Couleur 10]</t>
  </si>
  <si>
    <t>[Couleur 40]</t>
  </si>
  <si>
    <t>[Couleur 55]</t>
  </si>
  <si>
    <t>R255-V0 B0</t>
  </si>
  <si>
    <t>R255-V204 B0</t>
  </si>
  <si>
    <t>[Couleur 11]</t>
  </si>
  <si>
    <t>[Couleur 41]</t>
  </si>
  <si>
    <t>[Couleur 56]</t>
  </si>
  <si>
    <t>[Couleur 12]</t>
  </si>
  <si>
    <t>[Couleur 42]</t>
  </si>
  <si>
    <t># 99CCFF</t>
  </si>
  <si>
    <t>Cuidites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</si>
  <si>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</si>
  <si>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</si>
  <si>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</si>
  <si>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</si>
  <si>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</si>
  <si>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</si>
  <si>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</si>
  <si>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R0-V0 B255</t>
  </si>
  <si>
    <t>[Couleur 13]</t>
  </si>
  <si>
    <t>[Couleur 43]</t>
  </si>
  <si>
    <t># FF99CC</t>
  </si>
  <si>
    <t>[Couleur 14]</t>
  </si>
  <si>
    <t>[Couleur 44]</t>
  </si>
  <si>
    <t># CC99FF</t>
  </si>
  <si>
    <t>R255-V204 B153</t>
  </si>
  <si>
    <t>R153-V204 B255</t>
  </si>
  <si>
    <t># FFCC99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</si>
  <si>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</si>
  <si>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</si>
  <si>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</si>
  <si>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</si>
  <si>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</si>
  <si>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</si>
  <si>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</si>
  <si>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</si>
  <si>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Intérieur</t>
  </si>
  <si>
    <t>police</t>
  </si>
  <si>
    <t>HTML</t>
  </si>
  <si>
    <t>bgcolor =</t>
  </si>
  <si>
    <t xml:space="preserve">Rouge </t>
  </si>
  <si>
    <t>Vert</t>
  </si>
  <si>
    <t>Bleu</t>
  </si>
  <si>
    <t>Couleur</t>
  </si>
  <si>
    <t># 3366FF</t>
  </si>
  <si>
    <t>R204-V153 B255</t>
  </si>
  <si>
    <t>R0-V102 B204</t>
  </si>
  <si>
    <t>Noire</t>
  </si>
  <si>
    <t># 000000</t>
  </si>
  <si>
    <t>[Noir]</t>
  </si>
  <si>
    <t># 33CCCC</t>
  </si>
  <si>
    <t>Blanc</t>
  </si>
  <si>
    <t># FFFFFF</t>
  </si>
  <si>
    <t>[Blanc]</t>
  </si>
  <si>
    <t># 99CC00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</si>
  <si>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</si>
  <si>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</si>
  <si>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</si>
  <si>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</si>
  <si>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</si>
  <si>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</si>
  <si>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</si>
  <si>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</si>
  <si>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Rouge</t>
  </si>
  <si>
    <t># FF0000</t>
  </si>
  <si>
    <t>[Rouge]</t>
  </si>
  <si>
    <t># FFCC00</t>
  </si>
  <si>
    <t># 00FF00</t>
  </si>
  <si>
    <t>[Vert]</t>
  </si>
  <si>
    <t># FF9900</t>
  </si>
  <si>
    <t>[Bleu]</t>
  </si>
  <si>
    <t># FF6600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</si>
  <si>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</si>
  <si>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</si>
  <si>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</si>
  <si>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</si>
  <si>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</si>
  <si>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</si>
  <si>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</si>
  <si>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</si>
  <si>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Jaune</t>
  </si>
  <si>
    <t>[Jaune]</t>
  </si>
  <si>
    <t># 666699</t>
  </si>
  <si>
    <t>Magenta</t>
  </si>
  <si>
    <t>[Magenta]</t>
  </si>
  <si>
    <t># 969696</t>
  </si>
  <si>
    <t>Cyan</t>
  </si>
  <si>
    <t>[Cyan]</t>
  </si>
  <si>
    <t># 003366</t>
  </si>
  <si>
    <t>Ganache</t>
  </si>
  <si>
    <t>Mortadelle</t>
  </si>
  <si>
    <t>Poché</t>
  </si>
  <si>
    <t>Coquillages</t>
  </si>
  <si>
    <t>Chou blanc</t>
  </si>
  <si>
    <t>H. Rouges</t>
  </si>
  <si>
    <t># 333300</t>
  </si>
  <si>
    <t># 808000</t>
  </si>
  <si>
    <t># 993300</t>
  </si>
  <si>
    <t># 993366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</si>
  <si>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</si>
  <si>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</si>
  <si>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</si>
  <si>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</si>
  <si>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</si>
  <si>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</si>
  <si>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</si>
  <si>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# 333399</t>
  </si>
  <si>
    <t># C0C0C0</t>
  </si>
  <si>
    <t># 333333</t>
  </si>
  <si>
    <t># 808080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</si>
  <si>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</si>
  <si>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</si>
  <si>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</si>
  <si>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</si>
  <si>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</si>
  <si>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</si>
  <si>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</si>
  <si>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</si>
  <si>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# 9999FF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</si>
  <si>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</si>
  <si>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</si>
  <si>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</si>
  <si>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</si>
  <si>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</si>
  <si>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</si>
  <si>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</si>
  <si>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</si>
  <si>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# 660066</t>
  </si>
  <si>
    <t># FF8080</t>
  </si>
  <si>
    <t>Les paires de couleurs suivantes sont de la même couleur </t>
  </si>
  <si>
    <t>Laitages Fromages</t>
  </si>
  <si>
    <t>Pate à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</si>
  <si>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</si>
  <si>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</si>
  <si>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</si>
  <si>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</si>
  <si>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</si>
  <si>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</si>
  <si>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</si>
  <si>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# 0066CC</t>
  </si>
  <si>
    <t>11 &amp; 25, 5 &amp; 32, 14 &amp; 31, 8 et 28, 9 &amp; 30, 13 &amp; 29, 18 &amp; 54, 20 &amp; 34, 7 &amp; 26, et 6 et 27.</t>
  </si>
  <si>
    <t># CCCCFF</t>
  </si>
  <si>
    <t>Patisseries</t>
  </si>
  <si>
    <t>Pate à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</si>
  <si>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</si>
  <si>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</si>
  <si>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</si>
  <si>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</si>
  <si>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</si>
  <si>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</si>
  <si>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</si>
  <si>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</si>
  <si>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</si>
  <si>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</si>
  <si>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</si>
  <si>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</si>
  <si>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</si>
  <si>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</si>
  <si>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</si>
  <si>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</si>
  <si>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</si>
  <si>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</si>
  <si>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</si>
  <si>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Lapin</t>
  </si>
  <si>
    <t>Courgettes</t>
  </si>
  <si>
    <t>Pois chiches</t>
  </si>
  <si>
    <t>Poissons</t>
  </si>
  <si>
    <t>Pate à Pain de Mie</t>
  </si>
  <si>
    <t>Terrine de Poisson</t>
  </si>
  <si>
    <t>Saucisson de Foie</t>
  </si>
  <si>
    <t>Mouton</t>
  </si>
  <si>
    <t>Endives</t>
  </si>
  <si>
    <t>Polenta</t>
  </si>
  <si>
    <t>Préparations Chaudes</t>
  </si>
  <si>
    <t>Pate à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</si>
  <si>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</si>
  <si>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</si>
  <si>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</si>
  <si>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</si>
  <si>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</si>
  <si>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</si>
  <si>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</si>
  <si>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</si>
  <si>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</si>
  <si>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</si>
  <si>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</si>
  <si>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</si>
  <si>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</si>
  <si>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</si>
  <si>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</si>
  <si>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</si>
  <si>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</si>
  <si>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</si>
  <si>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</si>
  <si>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</si>
  <si>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</si>
  <si>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</si>
  <si>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</si>
  <si>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</si>
  <si>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</si>
  <si>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</si>
  <si>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</si>
  <si>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</si>
  <si>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</si>
  <si>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</si>
  <si>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</si>
  <si>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</si>
  <si>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Râgout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</si>
  <si>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</si>
  <si>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</si>
  <si>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</si>
  <si>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</si>
  <si>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</si>
  <si>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</si>
  <si>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</si>
  <si>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</si>
  <si>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</si>
  <si>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</si>
  <si>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</si>
  <si>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</si>
  <si>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</si>
  <si>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</si>
  <si>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</si>
  <si>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</si>
  <si>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</si>
  <si>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</si>
  <si>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</si>
  <si>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</si>
  <si>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</si>
  <si>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</si>
  <si>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</si>
  <si>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</si>
  <si>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</si>
  <si>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</si>
  <si>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</si>
  <si>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</si>
  <si>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</si>
  <si>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</si>
  <si>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</si>
  <si>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</si>
  <si>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</si>
  <si>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j'ai saisi "Postit" parce que Post-it® est une marque déposée</t>
  </si>
  <si>
    <t>IDENTIFICATION DES "POSTITS"   PARTIES DÉTACHABLES …texte en minuscules largeurs des colonnes 11 et 3</t>
  </si>
  <si>
    <t>Code couleur Rouge Vert Bleu RVB</t>
  </si>
  <si>
    <t xml:space="preserve">IDENTIFICATION   DES CADRES   ET FICHES RECETTES  </t>
  </si>
  <si>
    <t>Dernière mise à jour : 31 Janvier 2025</t>
  </si>
  <si>
    <t>Voici une petite liste je vous laisse le plaisir de modifier les couleurs à votre convenance</t>
  </si>
  <si>
    <t>Couleur diététique</t>
  </si>
  <si>
    <t>Lettres Majuscules</t>
  </si>
  <si>
    <t>CUISINE</t>
  </si>
  <si>
    <t>TRAITEUR</t>
  </si>
  <si>
    <t>CHARCUTERIE</t>
  </si>
  <si>
    <t>MODES DE CUISSON</t>
  </si>
  <si>
    <t>PROTÉINES</t>
  </si>
  <si>
    <t>CUIDITES</t>
  </si>
  <si>
    <t>CRUDITES</t>
  </si>
  <si>
    <t>FÉCULENTS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</si>
  <si>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</si>
  <si>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</si>
  <si>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</si>
  <si>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</si>
  <si>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</si>
  <si>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</si>
  <si>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</si>
  <si>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</si>
  <si>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</si>
  <si>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</si>
  <si>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</si>
  <si>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</si>
  <si>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</si>
  <si>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</si>
  <si>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</si>
  <si>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</si>
  <si>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</si>
  <si>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</si>
  <si>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</si>
  <si>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</si>
  <si>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</si>
  <si>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</si>
  <si>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</si>
  <si>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</si>
  <si>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</si>
  <si>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</si>
  <si>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</si>
  <si>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</si>
  <si>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</si>
  <si>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</si>
  <si>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</si>
  <si>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</si>
  <si>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</si>
  <si>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</si>
  <si>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</si>
  <si>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</si>
  <si>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</si>
  <si>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</si>
  <si>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</si>
  <si>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</si>
  <si>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</si>
  <si>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</si>
  <si>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</si>
  <si>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</si>
  <si>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</si>
  <si>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</si>
  <si>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</si>
  <si>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</si>
  <si>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</si>
  <si>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</si>
  <si>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</si>
  <si>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</si>
  <si>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</si>
  <si>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</si>
  <si>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</si>
  <si>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</si>
  <si>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GANACHE</t>
  </si>
  <si>
    <t>HORS D'ŒUVRE</t>
  </si>
  <si>
    <t>MORTADELLE</t>
  </si>
  <si>
    <t>POCHÉ</t>
  </si>
  <si>
    <t>COQUILLAGES</t>
  </si>
  <si>
    <t>CHOU BLANC</t>
  </si>
  <si>
    <t>H. ROUGES</t>
  </si>
  <si>
    <t>FECULENTS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</si>
  <si>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</si>
  <si>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</si>
  <si>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</si>
  <si>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</si>
  <si>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</si>
  <si>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</si>
  <si>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</si>
  <si>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</si>
  <si>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</si>
  <si>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</si>
  <si>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</si>
  <si>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</si>
  <si>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</si>
  <si>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</si>
  <si>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</si>
  <si>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</si>
  <si>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</si>
  <si>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</si>
  <si>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</si>
  <si>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</si>
  <si>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</si>
  <si>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</si>
  <si>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</si>
  <si>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</si>
  <si>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A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</si>
  <si>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</si>
  <si>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</si>
  <si>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</si>
  <si>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</si>
  <si>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</si>
  <si>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</si>
  <si>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</si>
  <si>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</si>
  <si>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A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</si>
  <si>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</si>
  <si>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</si>
  <si>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</si>
  <si>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</si>
  <si>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</si>
  <si>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</si>
  <si>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</si>
  <si>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</si>
  <si>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</si>
  <si>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</si>
  <si>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</si>
  <si>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</si>
  <si>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</si>
  <si>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</si>
  <si>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</si>
  <si>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</si>
  <si>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</si>
  <si>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</si>
  <si>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</si>
  <si>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VAPEUR</t>
  </si>
  <si>
    <t>LAPIN</t>
  </si>
  <si>
    <t>COURGETTES</t>
  </si>
  <si>
    <t>POIS CHICHES</t>
  </si>
  <si>
    <t>POISSONS</t>
  </si>
  <si>
    <t>PATE A PAIN DE MIE</t>
  </si>
  <si>
    <t>TERRINE DE POISSON</t>
  </si>
  <si>
    <t>SAUCISSON DE FOIE</t>
  </si>
  <si>
    <t>MOUTON</t>
  </si>
  <si>
    <t>ENDIVES</t>
  </si>
  <si>
    <t>POLENTA</t>
  </si>
  <si>
    <t>PREPARATIONS CHAUDES</t>
  </si>
  <si>
    <t>PATE A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</si>
  <si>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</si>
  <si>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</si>
  <si>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</si>
  <si>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</si>
  <si>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</si>
  <si>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</si>
  <si>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</si>
  <si>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</si>
  <si>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</si>
  <si>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</si>
  <si>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</si>
  <si>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</si>
  <si>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</si>
  <si>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</si>
  <si>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</si>
  <si>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</si>
  <si>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</si>
  <si>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</si>
  <si>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</si>
  <si>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</si>
  <si>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</si>
  <si>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</si>
  <si>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</si>
  <si>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</si>
  <si>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</si>
  <si>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</si>
  <si>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</si>
  <si>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</si>
  <si>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</si>
  <si>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</si>
  <si>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</si>
  <si>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</si>
  <si>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RAGOUT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</si>
  <si>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</si>
  <si>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</si>
  <si>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</si>
  <si>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</si>
  <si>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</si>
  <si>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</si>
  <si>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</si>
  <si>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</si>
  <si>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</si>
  <si>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</si>
  <si>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</si>
  <si>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</si>
  <si>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</si>
  <si>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</si>
  <si>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</si>
  <si>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</si>
  <si>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</si>
  <si>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</si>
  <si>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</si>
  <si>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</si>
  <si>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</si>
  <si>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</si>
  <si>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</si>
  <si>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</si>
  <si>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</si>
  <si>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</si>
  <si>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</si>
  <si>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</si>
  <si>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</si>
  <si>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</si>
  <si>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</si>
  <si>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</si>
  <si>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</si>
  <si>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TEXTE en minuscule POUR COLLER DANS VOS CELLULES   ajustez la taille de police à la largeur de vos cellules</t>
  </si>
  <si>
    <t>TEXTE EN MAJUSCULE POUR COLLER DANS VOS CELLULES ajustez la taille de police à la largeur de vos cellules</t>
  </si>
  <si>
    <t>Lettres MAJUSCULES</t>
  </si>
  <si>
    <t>CUIDITÉS</t>
  </si>
  <si>
    <t>CRUDITÉS</t>
  </si>
  <si>
    <t>PATE À BRIOCHE</t>
  </si>
  <si>
    <t>PATE À CROISSANTS</t>
  </si>
  <si>
    <t>PATE À PAIN DE MIE</t>
  </si>
  <si>
    <t>PRÉPARATIONS CHAUDES</t>
  </si>
  <si>
    <t>PATE À SAVARIN</t>
  </si>
  <si>
    <t>RÂGOUT</t>
  </si>
  <si>
    <t xml:space="preserve">Fin du document cellule </t>
  </si>
  <si>
    <t>Madame..Monsieur….Bonjour</t>
  </si>
  <si>
    <t>Voici un exemple d'utilitaires que vous pouvez trouver sur le site UPRT</t>
  </si>
  <si>
    <t>L'objectif des documents est bien sur leur utilisation si cela convient</t>
  </si>
  <si>
    <t>Mais c'est avant tout de maintenir et développer la capacité de réflexion en proposant des exemples</t>
  </si>
  <si>
    <t>Un tableur comme l'utilisation de l'informatique pour les cuissons en fours c'est formidable</t>
  </si>
  <si>
    <t>Mais en utilisant des fonctions pré-définies on risque de perdre sa capacité à penser - réfléchir et à maitriser</t>
  </si>
  <si>
    <t>Un jeune en formation en CFA ou autre - ou un un professionnel en activité n'ont pas de temps à perdre pour maitriser des bases d'un tableur s'il n'ont pas eu d'initiation</t>
  </si>
  <si>
    <t>Mais par contre en leur proposant des modèles peut être prendront ils le temps de découper - coller - utiliser format - formules et fonctions</t>
  </si>
  <si>
    <t xml:space="preserve">C'est pour cela que j'incite l'internaute à télécharger sur disque dur tout ce qu'il peut trouver sur ce site pour se constituer </t>
  </si>
  <si>
    <t>une Webthèque ou Nethèque qu'il pourra consulter et utiliser le moment venu</t>
  </si>
  <si>
    <t>Ce site, bien que sobre dans sa présentation, regroupe un contenu riche issu d’expériences et de savoir-faire en restauration collective.</t>
  </si>
  <si>
    <t>adaptables a la restauration commerciale</t>
  </si>
  <si>
    <r>
      <t xml:space="preserve">Je dédie ces documents à mes deux filles, </t>
    </r>
    <r>
      <rPr>
        <b/>
        <sz val="14"/>
        <color theme="1"/>
        <rFont val="Segoe Print"/>
      </rPr>
      <t>Amandine et Marine</t>
    </r>
    <r>
      <rPr>
        <sz val="14"/>
        <color theme="1"/>
        <rFont val="Segoe Print"/>
      </rPr>
      <t xml:space="preserve">, qui m'ont apporté beaucoup de bonheur, </t>
    </r>
  </si>
  <si>
    <t>mais aussi à vous, internautes.</t>
  </si>
  <si>
    <t>Je vous confie la mission de transmettre ces documents aux plus jeunes,</t>
  </si>
  <si>
    <t xml:space="preserve"> en particulier à ceux rencontrant des difficultés dans leur parcours éducatif pour diverses raisons.</t>
  </si>
  <si>
    <r>
      <t xml:space="preserve">💡 </t>
    </r>
    <r>
      <rPr>
        <b/>
        <sz val="14"/>
        <color theme="1"/>
        <rFont val="Calibri"/>
        <family val="2"/>
        <scheme val="minor"/>
      </rPr>
      <t>Rappel essentiel</t>
    </r>
    <r>
      <rPr>
        <sz val="14"/>
        <color theme="1"/>
        <rFont val="Calibri"/>
        <family val="2"/>
        <scheme val="minor"/>
      </rPr>
      <t xml:space="preserve"> : </t>
    </r>
    <r>
      <rPr>
        <sz val="14"/>
        <color theme="1"/>
        <rFont val="Segoe Print"/>
      </rPr>
      <t xml:space="preserve"> L’échec scolaire ne détermine pas une vie</t>
    </r>
  </si>
  <si>
    <t>On peut ne pas réussir à l’école et pourtant s’épanouir pleinement dans un métier en trouvant la satisfaction du travail bien fait.</t>
  </si>
  <si>
    <t xml:space="preserve">Avec mes sincères salutations,    </t>
  </si>
  <si>
    <t xml:space="preserve">Joël leboucher      </t>
  </si>
  <si>
    <t>Everything  un utilitaire de recherche gratuit pour indexer et rechercher vos fichiers</t>
  </si>
  <si>
    <t>https://everything.fr.softonic.com/</t>
  </si>
  <si>
    <t>PLAN DU SITE</t>
  </si>
  <si>
    <t>http://www.uprt.fr/detail.php?id=6&amp;titre=plan-du-site</t>
  </si>
  <si>
    <t xml:space="preserve">ces liens seront remplacés progressivement par celui- ci </t>
  </si>
  <si>
    <t>https://cuisine-centrale17.fr/</t>
  </si>
  <si>
    <t>DOCUMENTS POUR RESTAURATEURS</t>
  </si>
  <si>
    <t>http://www.uprt.fr/detail.php?id=185&amp;titre=restaurateurs</t>
  </si>
  <si>
    <t>téléchargez tout ce que vous pouvez avant la disparition du site</t>
  </si>
  <si>
    <t xml:space="preserve"> pour vous constituer une Net'thèque que vous pourrez exploiter plus tard</t>
  </si>
  <si>
    <t>Pour faire court voici quelques petits exemples</t>
  </si>
  <si>
    <t>sur cette page vous avez déjà des formules à récupérer et des liens à visiter</t>
  </si>
  <si>
    <t>Pourquoi une cellule ICI &gt; pour sélectionner le tableau en se déportant vers la droite et vous pouvez le coller dans une autre feuille</t>
  </si>
  <si>
    <t>Quelques liens hypertexte internes exemple de formules</t>
  </si>
  <si>
    <t>Pour modifier une formule &gt; dans la barre de formule supprimez le =</t>
  </si>
  <si>
    <t>la formule devient texte et se modifie comme du texte</t>
  </si>
  <si>
    <t>Un lien Hypertexte commence toujours par :    LIEN_HYPERTEXTE("#" c25 par exemple</t>
  </si>
  <si>
    <t xml:space="preserve">lorsque vous avez fini remettez un = devant positionnez vous à la fin de la formule </t>
  </si>
  <si>
    <t>Mettre seulement le dièse "#" entre 2 guillemets pour ne pas figer la cellule de destination</t>
  </si>
  <si>
    <t>et appuyez sur Entrée</t>
  </si>
  <si>
    <t>les mises à jours seront automatiques lorsque vous collerez votre tableau dans une autre feuille</t>
  </si>
  <si>
    <t>Vous avez une autre option pour figer la formule &gt; saisissez un ' apostrophe devant =</t>
  </si>
  <si>
    <t>vous obtenez le même résultat  MAIS cet ' est plus difficile à identifier en cas d'erreur</t>
  </si>
  <si>
    <t>Exemples de formules nomades vous indiquez une bonne fois pour toutes l'emplacement de la cellule de destination</t>
  </si>
  <si>
    <t xml:space="preserve">Combiner les Prénoms et Noms </t>
  </si>
  <si>
    <t>A vous d'imaginer d'autres utilisations possibles</t>
  </si>
  <si>
    <t>Affichage</t>
  </si>
  <si>
    <t>Détail de la formule saisie</t>
  </si>
  <si>
    <t>Prénom</t>
  </si>
  <si>
    <t>Nom</t>
  </si>
  <si>
    <t>Combinaison</t>
  </si>
  <si>
    <t>Formules utilisées pour afficher ces résultats</t>
  </si>
  <si>
    <t>Robert</t>
  </si>
  <si>
    <t>Spière</t>
  </si>
  <si>
    <t>Guillaume</t>
  </si>
  <si>
    <t>Tell</t>
  </si>
  <si>
    <t>Prénom et Nom</t>
  </si>
  <si>
    <t>Extraire les Noms et Prénoms</t>
  </si>
  <si>
    <t>Guillaume Tell</t>
  </si>
  <si>
    <t>FORMULETEXTE(O42)</t>
  </si>
  <si>
    <t>Guillaume,Tell</t>
  </si>
  <si>
    <t>indiquez entre les guillemets " , "que vous voulez supprimer la virgule de séparation</t>
  </si>
  <si>
    <t>Séparer Nom et Prénom et en faire une adresse mail</t>
  </si>
  <si>
    <t>https://www.youtube.com/watch?v=2TmdhLLUsOQ</t>
  </si>
  <si>
    <t>Largeurs de colonnes figées pour mémoire  et  Largeurs de colonnes formule pourquoi ?</t>
  </si>
  <si>
    <t xml:space="preserve">Lorsque vous Copiez/Collez un document dans une nouvelle feuille </t>
  </si>
  <si>
    <t>vous n'obtenez pas toujours le même écartement de colonnes pour la taille de police.</t>
  </si>
  <si>
    <t>les formules vous indiquent les nouvelles largeurs et les largeurs figées les corrections à apporter</t>
  </si>
  <si>
    <t>Excel n'aime pas les cellules vides j'ai donc saisi des valeurs 1 dans certaines cellules</t>
  </si>
  <si>
    <t>&lt;Largeurs de colonnes figées pour mémoire</t>
  </si>
  <si>
    <t xml:space="preserve">Pour toutes ces formules remplacez </t>
  </si>
  <si>
    <t>par votre N° de Ligne et de Colonne</t>
  </si>
  <si>
    <t>&lt;Largeurs de colonnes formule</t>
  </si>
  <si>
    <t>l'avantage de ne pas mettre le nom de la cellule entre guillemets c'est qu'elle se mettra automatiquement à jour lorsque vous copierez votre tableau ailleurs</t>
  </si>
  <si>
    <t>Formats de cellules nombres personnalisées</t>
  </si>
  <si>
    <t>UNICAR(128269)</t>
  </si>
  <si>
    <t>Tableau de bord des ventes et de gestion des stocks</t>
  </si>
  <si>
    <t>https://www.youtube.com/watch?v=BEAwIv4fIw4</t>
  </si>
  <si>
    <t>dans les 3 formules suivantes</t>
  </si>
  <si>
    <t># ##0" gr"</t>
  </si>
  <si>
    <t>Lien incrémenté ne se met pas à jour dans un autre emplacement</t>
  </si>
  <si>
    <t># ##0.000" kg"</t>
  </si>
  <si>
    <t>Extraire du texte d'une chaine de caractères</t>
  </si>
  <si>
    <t>formule plus simple MAIS si vous déplacez votre tableau vous devez à chaque fois modifier l'adresse ("# c131";</t>
  </si>
  <si>
    <t>de # ##0.000" kg"</t>
  </si>
  <si>
    <t>Collez votre texte &gt;</t>
  </si>
  <si>
    <t>qtzt-45221-kiu</t>
  </si>
  <si>
    <t>de 0.00" Kg"</t>
  </si>
  <si>
    <t>position du premier caractère à extraire</t>
  </si>
  <si>
    <t>0.000K\g</t>
  </si>
  <si>
    <t>nombre de caractères à extraire</t>
  </si>
  <si>
    <t>Poids portion 0.000" Kg"</t>
  </si>
  <si>
    <t>Résultat</t>
  </si>
  <si>
    <t># ##0" cl"</t>
  </si>
  <si>
    <t>Vous pouvez extraire ce que vous voulez d'une phrase des nombre un prénom etc</t>
  </si>
  <si>
    <t>0.000 " dm³"</t>
  </si>
  <si>
    <t>0.000" L"</t>
  </si>
  <si>
    <t>Vous pouvez mettre des émotocones dans vos formules entre deux guillemets "   "</t>
  </si>
  <si>
    <t>0" lignes"</t>
  </si>
  <si>
    <t>"🚲 "   " 🤓 "   " ✔ "   " 🆗 "</t>
  </si>
  <si>
    <t>0" jours"</t>
  </si>
  <si>
    <t>➕  ⏮  ➿  ⁉  ⬅  ☺  ✔  ❓  🆗  🌼  🚲  🤓  🔛 🚐  «</t>
  </si>
  <si>
    <t>0" Mx"</t>
  </si>
  <si>
    <t>Voici quelques photos pour aider à estimer les quantités</t>
  </si>
  <si>
    <t>0.0" %"</t>
  </si>
  <si>
    <t>Visuellement, ça représente quoi 100 calories ?</t>
  </si>
  <si>
    <t>🔗</t>
  </si>
  <si>
    <t>🔎#</t>
  </si>
  <si>
    <t>N° 0</t>
  </si>
  <si>
    <t>Col.0</t>
  </si>
  <si>
    <t>Comment taper sur votre clavier d'ordinateur tous les symboles, emoji, signes, icones ?</t>
  </si>
  <si>
    <t>0.0" mm"</t>
  </si>
  <si>
    <t>http://www.symbole-clavier.com/</t>
  </si>
  <si>
    <t>https://www.premiers-clics.fr/cours-informatique/windows-les-fonctionnalites-du-clavier/</t>
  </si>
  <si>
    <t>0.00" cm"</t>
  </si>
  <si>
    <t>Manuel d’utilisation</t>
  </si>
  <si>
    <t>0.00 " cm²"</t>
  </si>
  <si>
    <t>https://bepo.fr/wiki/Manuel</t>
  </si>
  <si>
    <t>https://bepo.fr/wiki/Menu</t>
  </si>
  <si>
    <t>Actif;"Actif";"Inactif"</t>
  </si>
  <si>
    <t>Vrai;"Vrai";"Faux"</t>
  </si>
  <si>
    <t>Liste des fonctions Excel avec une traduction</t>
  </si>
  <si>
    <t>https://fr.excelfunctions.eu/</t>
  </si>
  <si>
    <t>Pour vous détendre un peu  : Convertir un CD en MP3 avec Windows Media Player</t>
  </si>
  <si>
    <t>https://www.premiers-clics.fr/cours-informatique/windows-convertir-un-cd-en-fichiers-mp3/</t>
  </si>
  <si>
    <t>lorsque vous collez ce tableau ailleurs</t>
  </si>
  <si>
    <t>Amusez vous un tableur c'est fait pour ça</t>
  </si>
  <si>
    <t>Pour obtenir un nombre de plaques gastro à utiliser par exemple</t>
  </si>
  <si>
    <t>dans les formules avec loupe n'oubliez pas de modifier les adresses &gt; # k93 &amp;" K93"</t>
  </si>
  <si>
    <t>🛺</t>
  </si>
  <si>
    <t>🚲</t>
  </si>
  <si>
    <t>si vous utilisez un poids cru vous avez une formule</t>
  </si>
  <si>
    <t>❹ Kg cru</t>
  </si>
  <si>
    <t>et si vous utilisez un poids cuit vous en avez une autre</t>
  </si>
  <si>
    <t>❺ Kg cuit</t>
  </si>
  <si>
    <t>🤓</t>
  </si>
  <si>
    <t>Nombre de contenants</t>
  </si>
  <si>
    <t>Produit conditionné</t>
  </si>
  <si>
    <t>contenant(s) a prévoir &gt;</t>
  </si>
  <si>
    <t>Sautés en morceaux service au poids</t>
  </si>
  <si>
    <t>❷ Type de Contenant</t>
  </si>
  <si>
    <t xml:space="preserve"> GN 1/ 1 = 3 Kg crus</t>
  </si>
  <si>
    <t>▼  ❹ ou ❺</t>
  </si>
  <si>
    <t>capacité du contenant ❸</t>
  </si>
  <si>
    <t>cru</t>
  </si>
  <si>
    <t xml:space="preserve"> Grammage  p.p.❼</t>
  </si>
  <si>
    <t>Effectif ❽</t>
  </si>
  <si>
    <t xml:space="preserve">A conditionner </t>
  </si>
  <si>
    <t>Total contenants &gt;</t>
  </si>
  <si>
    <t>1 cont.pour &gt;</t>
  </si>
  <si>
    <t>un contenant* peut être une panière - un sachet - une plaque gastro - une louche - une barquette etc..</t>
  </si>
  <si>
    <t>Saisissez vos valeurs dans les cellules fond de couleur et collez ❹ Kg cru ou  ❺ Kg cuit</t>
  </si>
  <si>
    <t>LÉGENDE</t>
  </si>
  <si>
    <t>❶ FAMILLE et NOM DU PLAT</t>
  </si>
  <si>
    <t xml:space="preserve">❻ %  de PERTE </t>
  </si>
  <si>
    <t>❻ % de BONI &gt;</t>
  </si>
  <si>
    <t>❸ capacité du contenant*</t>
  </si>
  <si>
    <t>❻ Foisonnement</t>
  </si>
  <si>
    <t xml:space="preserve">❹ </t>
  </si>
  <si>
    <t>❼  Grammage  p.p.</t>
  </si>
  <si>
    <t xml:space="preserve">❺ </t>
  </si>
  <si>
    <t>cuit</t>
  </si>
  <si>
    <t>❽ Saisissez vos effectifs</t>
  </si>
  <si>
    <t xml:space="preserve">Collez ❹ Kg cru ou ❺ Kg cuit </t>
  </si>
  <si>
    <t>Cellule &gt;</t>
  </si>
  <si>
    <t>CRU moins % Perte = CUIT</t>
  </si>
  <si>
    <t xml:space="preserve">CUIT + % boni = CRU </t>
  </si>
  <si>
    <t>Utilitaire pour le foisionnement en + ou - pour légumes secs et céréales etc…</t>
  </si>
  <si>
    <t>Produit conditionné &gt;</t>
  </si>
  <si>
    <t>Produit &gt;</t>
  </si>
  <si>
    <t xml:space="preserve">Semoule </t>
  </si>
  <si>
    <t xml:space="preserve"> GN 1/ 1 </t>
  </si>
  <si>
    <t>collez</t>
  </si>
  <si>
    <t>◄  ❹ ou ❺</t>
  </si>
  <si>
    <t>CRU  Multiplié = CUIT</t>
  </si>
  <si>
    <t xml:space="preserve">CUIT Divisé  = CRU </t>
  </si>
  <si>
    <t>contenants</t>
  </si>
  <si>
    <t>Sautés de bœuf</t>
  </si>
  <si>
    <t>"de "0</t>
  </si>
  <si>
    <t xml:space="preserve">❷ </t>
  </si>
  <si>
    <t>Service de quoi ? &gt;</t>
  </si>
  <si>
    <t>Morceaux</t>
  </si>
  <si>
    <t>(Morceaux- Tranches ...?)</t>
  </si>
  <si>
    <t>❹ ou ❺</t>
  </si>
  <si>
    <t>Poids Unitaire &gt;</t>
  </si>
  <si>
    <t>Combien p.p.❼</t>
  </si>
  <si>
    <t>Saisissez vos valeurs dans les cellules fond de couleur et collez ❹ Cu ou  ❺ Cuit</t>
  </si>
  <si>
    <t>❼  Quantité p.p.</t>
  </si>
  <si>
    <t>Collez ❹ Cru ou ❺ Cuit Cellule &gt;</t>
  </si>
  <si>
    <t>Prix D'ACHAT / Prix de VENTE</t>
  </si>
  <si>
    <t>Bricolage "artisanal "   on peut faire plus simple mais c'est "pédagogique"</t>
  </si>
  <si>
    <t>&lt; position colonne et n° de ligne</t>
  </si>
  <si>
    <t xml:space="preserve">Saisissez vos valeurs dans les cellules fond ivoire </t>
  </si>
  <si>
    <t>Aide à la décision en Kg</t>
  </si>
  <si>
    <t>Pourcentages NET / BRUT et BRUT / NET</t>
  </si>
  <si>
    <t>Décriptage d'une recette par les pourcentages</t>
  </si>
  <si>
    <t>Nom de la recette &gt;</t>
  </si>
  <si>
    <t>PUNCH</t>
  </si>
  <si>
    <t>POIDS de PERTE</t>
  </si>
  <si>
    <t>Poids brut</t>
  </si>
  <si>
    <t>Total :</t>
  </si>
  <si>
    <t>Pourcentages</t>
  </si>
  <si>
    <t>% Perte</t>
  </si>
  <si>
    <t>BRUT</t>
  </si>
  <si>
    <t>POIDS DE LA RECETTE A DÉCRYPTER &gt;</t>
  </si>
  <si>
    <t>Rhum</t>
  </si>
  <si>
    <t>Sucre de cannes</t>
  </si>
  <si>
    <t>Jus de pamplemousse</t>
  </si>
  <si>
    <t>Jus d'orange</t>
  </si>
  <si>
    <t>Citron vert</t>
  </si>
  <si>
    <t>conversion : volume Centilitres / poids</t>
  </si>
  <si>
    <t>Volume</t>
  </si>
  <si>
    <t>produit</t>
  </si>
  <si>
    <t>densité</t>
  </si>
  <si>
    <t>Eau</t>
  </si>
  <si>
    <t>lait entier</t>
  </si>
  <si>
    <t>lait 1/2 écrémé</t>
  </si>
  <si>
    <t>Nom de la recette</t>
  </si>
  <si>
    <t>POIDS DE LA RECETTE A DÉCRYPTER</t>
  </si>
  <si>
    <t>huile</t>
  </si>
  <si>
    <t>liste des produits</t>
  </si>
  <si>
    <t>Pourcentages des produits</t>
  </si>
  <si>
    <t>alcool</t>
  </si>
  <si>
    <t>Saisissez vos valeurs dans la cellule fond jaune encre rouge</t>
  </si>
  <si>
    <t>Organisation des Recettes (Cuisine, Pâtisserie, Charcuterie)</t>
  </si>
  <si>
    <t>Dernière mise à jour : 18 Février 2025</t>
  </si>
  <si>
    <t>Dernière mise à jour : 31 Janvier 2024</t>
  </si>
  <si>
    <t>L’objectif est d’optimiser la gestion des recettes en distinguant deux types de documents complémentaires, chacun ayant un rôle spécifique :</t>
  </si>
  <si>
    <t>Les fiches préformatées : une base fixe et calculable avec un nombre variable de colonnes.</t>
  </si>
  <si>
    <t>Les "postits" détachables : des éléments personnalisables permettant d’enrichir ou de modifier une recette selon les besoins.</t>
  </si>
  <si>
    <t xml:space="preserve">entre la numérotation </t>
  </si>
  <si>
    <t>et l'identification Alpha</t>
  </si>
  <si>
    <t>Un équilibre entre rigueur et flexibilité</t>
  </si>
  <si>
    <t>Cette organisation allie structuration et adaptabilité, offrant une approche claire et évolutive pour diverses situations.</t>
  </si>
  <si>
    <t>1. Fiche recette ou cadre préformaté(e)</t>
  </si>
  <si>
    <t>Définition :</t>
  </si>
  <si>
    <t>Document structuré intégrant des sections fixes (ex. étapes, temps de cuisson, etc.).</t>
  </si>
  <si>
    <t>Fonctionnalités :</t>
  </si>
  <si>
    <t>Contient des formules automatiques pour ajuster les quantités en fonction du nombre de portions ou d’autres critères.</t>
  </si>
  <si>
    <t>Pour masquer les valeurs zéro cliquez sur Fichier - Options avancées et décochez</t>
  </si>
  <si>
    <t>Propose une structure standardisée pour organiser les recettes de manière claire et homogène.</t>
  </si>
  <si>
    <t>Afficher un Zéro dans les cellules qui ont une valeur nulle</t>
  </si>
  <si>
    <t>2. "Postits" ou parties détachables</t>
  </si>
  <si>
    <t>Éléments courts contenant :</t>
  </si>
  <si>
    <t>Une liste de denrées (ingrédients nécessaires).</t>
  </si>
  <si>
    <t>Les quantités spécifiques définies par l’auteur (sans formule d’ajustement).</t>
  </si>
  <si>
    <t>Peuvent être ajoutés ou déplacés dans la fiche préformatée pour adapter la recette selon vos besoins spécifiques.</t>
  </si>
  <si>
    <t>Permettent une personnalisation rapide.</t>
  </si>
  <si>
    <t>Conviennent à une approche modulaire, en ajoutant ou modifiant des éléments facilement.</t>
  </si>
  <si>
    <t>Ici je vous propose quelques modèles de fiche recette avec parties détachables préformatées et un nombre de lignes défini</t>
  </si>
  <si>
    <t>Attention selon version Excel le séparateur de nombre peut être soit une virgule, soit un point; j'ai utilisé le point</t>
  </si>
  <si>
    <t>donc si une formule n'affiche pas la valeur souhaitée vérifiez bien ces séparateurs</t>
  </si>
  <si>
    <t>7 lignes de produits</t>
  </si>
  <si>
    <t xml:space="preserve">dans Fichier &gt; Options &gt; Options avancées &gt; Options d'édition </t>
  </si>
  <si>
    <t>12 lignes de produits</t>
  </si>
  <si>
    <t>les séparateurs système sont définis dans le panneau de configuration &gt; Paramètres régionnaux Fchiers &gt;Options &gt; Avancé &gt; Option d'édition</t>
  </si>
  <si>
    <t>20 lignes de produits</t>
  </si>
  <si>
    <t xml:space="preserve">Excel Français cocher utiliser des séparateurs système </t>
  </si>
  <si>
    <t>30 lignes de produits A</t>
  </si>
  <si>
    <t>30 lignes de produits B</t>
  </si>
  <si>
    <t>40 lignes de produits</t>
  </si>
  <si>
    <t xml:space="preserve">Vous pouvez coller les fiches de progression sous la fiche recette </t>
  </si>
  <si>
    <t>Pour faciliter le découpage du texte, j’ai intégré un tableau intelligent capable de le fractionner sans couper un mot.</t>
  </si>
  <si>
    <t xml:space="preserve">Que ce soit pour les "Postits" ou les sections détachables, vous pouvez les copier et les coller dans n’importe quelle feuille Excel, </t>
  </si>
  <si>
    <t>qu’elle soit vierge ou adaptée au modèle de fiche. Cela vous permet de constituer facilement votre propre répertoire.</t>
  </si>
  <si>
    <t>Vous pouvez regrouper plusieurs postits ou sections détachables sur une même feuille afin de composer votre propre assemblage.</t>
  </si>
  <si>
    <t xml:space="preserve">Exemple : Pour réaliser un gâteau, sélectionnez dans votre répertoire la recette du biscuit qui vous convient le mieux, </t>
  </si>
  <si>
    <t>ajoutez une ou deux crèmes assorties, puis complétez avec un post-it pour les éléments de décoration.</t>
  </si>
  <si>
    <t xml:space="preserve">Idem pour des recettes de cuisine ou de charcuterie faites des répertoires </t>
  </si>
  <si>
    <t xml:space="preserve">Pour l'archivage et le classement </t>
  </si>
  <si>
    <r>
      <t>A</t>
    </r>
    <r>
      <rPr>
        <sz val="11"/>
        <color rgb="FF0000FF"/>
        <rFont val="Calibri"/>
        <family val="2"/>
        <scheme val="minor"/>
      </rPr>
      <t xml:space="preserve"> : Alpha (par exemple, "G") automatique avec formule</t>
    </r>
  </si>
  <si>
    <r>
      <t>B</t>
    </r>
    <r>
      <rPr>
        <sz val="11"/>
        <color rgb="FF0000FF"/>
        <rFont val="Calibri"/>
        <family val="2"/>
        <scheme val="minor"/>
      </rPr>
      <t xml:space="preserve"> : Famille (par exemple, "cuisine")</t>
    </r>
  </si>
  <si>
    <r>
      <t>C</t>
    </r>
    <r>
      <rPr>
        <sz val="11"/>
        <color rgb="FF0000FF"/>
        <rFont val="Calibri"/>
        <family val="2"/>
        <scheme val="minor"/>
      </rPr>
      <t xml:space="preserve"> :  Type d'Élément (par exemple, "cuisson")</t>
    </r>
  </si>
  <si>
    <r>
      <t>D</t>
    </r>
    <r>
      <rPr>
        <sz val="11"/>
        <color rgb="FF0000FF"/>
        <rFont val="Calibri"/>
        <family val="2"/>
        <scheme val="minor"/>
      </rPr>
      <t xml:space="preserve"> : Nom de l’Élément (par exemple, "Garniture bourguignonne")</t>
    </r>
  </si>
  <si>
    <r>
      <t>E</t>
    </r>
    <r>
      <rPr>
        <sz val="11"/>
        <color rgb="FF0000FF"/>
        <rFont val="Calibri"/>
        <family val="2"/>
        <scheme val="minor"/>
      </rPr>
      <t xml:space="preserve"> : Préparation pour (par exemple, "plat principal")</t>
    </r>
  </si>
  <si>
    <r>
      <t>F</t>
    </r>
    <r>
      <rPr>
        <sz val="11"/>
        <color rgb="FF0000FF"/>
        <rFont val="Calibri"/>
        <family val="2"/>
        <scheme val="minor"/>
      </rPr>
      <t xml:space="preserve"> : Recette mère (par exemple, "BoeufBourguignon_2023-09-20.xlsx")</t>
    </r>
  </si>
  <si>
    <t>Voilà dans l'ensemble c'est assez simple; ne paniquez pas prenez le temps de lire</t>
  </si>
  <si>
    <t>et vous verrez tout se passera bien.</t>
  </si>
  <si>
    <t>Faites preuve de curiosité et explorez de nouvelles formules pour enrichir vos futurs documents.</t>
  </si>
  <si>
    <t>Partagez librement votre savoir-faire et votre expérience, sans vous soucier de qui en bénéficiera.</t>
  </si>
  <si>
    <t xml:space="preserve"> L’essentiel est qu’ils puissent aider et inspirer le plus grand nombre.</t>
  </si>
  <si>
    <t>J'ai volontairement saisi "Postits" l'autre version est une marque déposée</t>
  </si>
  <si>
    <t>Comment copier un Post-it ou une recette ?</t>
  </si>
  <si>
    <t>OU</t>
  </si>
  <si>
    <t>1. Cliquez sur la cellule ICI dans l’angle gauche.</t>
  </si>
  <si>
    <t>2. Faites glisser la souris vers la droite, puis descendez jusqu’à la dernière cellule à droite : le Post-it ou la recette est alors sélectionné(e).</t>
  </si>
  <si>
    <t>3. Il ne vous reste plus qu’à le/la copier et le/la coller dans votre répertoire.</t>
  </si>
  <si>
    <t xml:space="preserve">Bonne utilisation. A vous de faire évoluer ces fiches excel  ou de les convertir sur Libre Office </t>
  </si>
  <si>
    <t>ou tout autre tableur en Open source à condition que les formules puissent fonctionner</t>
  </si>
  <si>
    <t xml:space="preserve">Retrouvez les documents  UPRT.fr sur le site  </t>
  </si>
  <si>
    <t xml:space="preserve"> Joël Leboucher </t>
  </si>
  <si>
    <t>fin du document cellule</t>
  </si>
  <si>
    <t>A1</t>
  </si>
  <si>
    <t xml:space="preserve">           Explications et Fonctionnement des Feuilles Excel</t>
  </si>
  <si>
    <t>Ce tableau découpe votre texte et l'ajuste à la largeur de votre colonne</t>
  </si>
  <si>
    <t>Brouillon : Coller votre texte ou celui du Net dans ces lignes ▼</t>
  </si>
  <si>
    <t>"Nettoyage" et découpage du texte dans ces 4 colonnes</t>
  </si>
  <si>
    <t>Dernière mise à jour : 28 Février 2025</t>
  </si>
  <si>
    <t>C:\Users\Joel\Desktop\ccr17.envoyé\[ff.19.colonnes.10.02.2025.xlsx]7.lignes.13.02.2025 (2)</t>
  </si>
  <si>
    <t xml:space="preserve">Collez votre texte colonne   AA ligne 50 pour le découper </t>
  </si>
  <si>
    <t>Triez le texte du brouillon et collez le dans la colonne AA</t>
  </si>
  <si>
    <t>Explications et Fonctionnement de la Feuille Excel</t>
  </si>
  <si>
    <t>SIERREUR(SI(AM50=0; ""; AM50); "") ►</t>
  </si>
  <si>
    <t>texte du brouillon collé dans le tableau colonne AA pour l'exemple</t>
  </si>
  <si>
    <t>Collez la photo du plat</t>
  </si>
  <si>
    <t>SUBSTITUE(SUBSTITUE(SUBSTITUE(SUBSTITUE(SUBSTITUE(AL50; ","; "♦"); ";"; "♦"); "."; "♦"); " ♦"; " "); "♦"; " ") ►</t>
  </si>
  <si>
    <t>Cette feuille Excel est conçue pour faciliter le calcul et l’analyse des données en automatisant certains processus grâce à des formules intégrées. Voici quelques points clés :</t>
  </si>
  <si>
    <t>SIERREUR(SUBSTITUE(SUBSTITUE(SUBSTITUE(SUBSTITUE(SUBSTITUE(SUBSTITUE(AL51; ","; " "); "."; " "); ";"; " "); "-"; " "); ":"; " "); "?"; " "); AL51) ►</t>
  </si>
  <si>
    <t>ou collez un imprim' écran</t>
  </si>
  <si>
    <r>
      <t>Formules et Calculs</t>
    </r>
    <r>
      <rPr>
        <sz val="11"/>
        <color theme="1"/>
        <rFont val="Calibri"/>
        <family val="2"/>
        <scheme val="minor"/>
      </rPr>
      <t xml:space="preserve"> : Les cellules contiennent des formules préconfigurées permettant d’effectuer des calculs automatiques. Veillez à ne pas les écraser lors de la saisie.</t>
    </r>
  </si>
  <si>
    <t>Pour agrandir l'image cliquez dessus et tirez sur les carrés ou les cercles blancs dans les angles</t>
  </si>
  <si>
    <t>SIERREUR(SUBSTITUE(SUBSTITUE(SUBSTITUE(SUBSTITUE(AL52; " , "; " "); ";"; " "); "  "; " "); " "; " "); AL52) ►</t>
  </si>
  <si>
    <r>
      <t>Collage Spécial</t>
    </r>
    <r>
      <rPr>
        <sz val="11"/>
        <color theme="1"/>
        <rFont val="Calibri"/>
        <family val="2"/>
        <scheme val="minor"/>
      </rPr>
      <t xml:space="preserve"> : Lorsque vous copiez des valeurs depuis une autre source, utilisez l’option </t>
    </r>
    <r>
      <rPr>
        <b/>
        <sz val="11"/>
        <color theme="1"/>
        <rFont val="Calibri"/>
        <family val="2"/>
        <scheme val="minor"/>
      </rPr>
      <t>"Collage spécial &gt; Valeurs"</t>
    </r>
    <r>
      <rPr>
        <sz val="11"/>
        <color theme="1"/>
        <rFont val="Calibri"/>
        <family val="2"/>
        <scheme val="minor"/>
      </rPr>
      <t xml:space="preserve"> afin d’éviter d’écraser les formules.</t>
    </r>
  </si>
  <si>
    <t>SI(ET(AL50&lt;&gt;""; AL54&lt;&gt;""); SI(NBCAR(AL50)&lt;AL54; AL50; SIERREUR(GAUCHE(AL53; TROUVE(" "; AL53 &amp; " "; AL54) - 1); "")); "") ►</t>
  </si>
  <si>
    <r>
      <t>Largeur des Colonnes</t>
    </r>
    <r>
      <rPr>
        <sz val="11"/>
        <color theme="1"/>
        <rFont val="Calibri"/>
        <family val="2"/>
        <scheme val="minor"/>
      </rPr>
      <t xml:space="preserve"> : La largeur de certaines colonnes est figée pour conserver une mise en page lisible. Vous pouvez l’ajuster si nécessaire.</t>
    </r>
  </si>
  <si>
    <r>
      <t>Masquage des Lignes Vides</t>
    </r>
    <r>
      <rPr>
        <sz val="11"/>
        <color theme="1"/>
        <rFont val="Calibri"/>
        <family val="2"/>
        <scheme val="minor"/>
      </rPr>
      <t xml:space="preserve"> : Si vous appliquez un filtre, il est possible de masquer les lignes vides pour afficher uniquement les données pertinentes.</t>
    </r>
  </si>
  <si>
    <t>1.scannez votre document papier en photo ou pdf</t>
  </si>
  <si>
    <t>LIENS &gt;</t>
  </si>
  <si>
    <t>https://getgreenshot.org/archive/fr/</t>
  </si>
  <si>
    <t>SI(AM50="";"";DROITE(AL53;NBCAR(AL53)-NBCAR(AM50)-1)) ►</t>
  </si>
  <si>
    <r>
      <t>Personnalisation</t>
    </r>
    <r>
      <rPr>
        <sz val="11"/>
        <color theme="1"/>
        <rFont val="Calibri"/>
        <family val="2"/>
        <scheme val="minor"/>
      </rPr>
      <t xml:space="preserve"> : Vous pouvez modifier certaines cellules pour adapter la feuille à vos besoins sans altérer la structure générale.</t>
    </r>
  </si>
  <si>
    <t>2.ouvrez et ajustez à l'écran</t>
  </si>
  <si>
    <t>https://getgreenshot.org/help/fr-fr/</t>
  </si>
  <si>
    <t>SI(NBCAR(AN50)&lt;=AL54;AN50;GAUCHE(AN50;TROUVE("#";SUBSTITUE(GAUCHE(AN50;AL54+1);" ";"#";NBCAR(GAUCHE(AN50;AL54+1))-NBCAR(SUBSTITUE(GAUCHE(AN50;AL54+1);" ";""))))-1)) ►</t>
  </si>
  <si>
    <r>
      <t xml:space="preserve">🔹 </t>
    </r>
    <r>
      <rPr>
        <b/>
        <sz val="11"/>
        <color theme="1"/>
        <rFont val="Calibri"/>
        <family val="2"/>
        <scheme val="minor"/>
      </rPr>
      <t>Astuce</t>
    </r>
    <r>
      <rPr>
        <sz val="11"/>
        <color theme="1"/>
        <rFont val="Calibri"/>
        <family val="2"/>
        <scheme val="minor"/>
      </rPr>
      <t xml:space="preserve"> : Avant de modifier une formule, pensez à en faire une copie de sauvegarde afin d’éviter toute perte d’information.</t>
    </r>
  </si>
  <si>
    <t>3.faites un imprime écran et collez le dans votre document</t>
  </si>
  <si>
    <t>Greenshot est un logiciel de capture d’écran léger pour Windows</t>
  </si>
  <si>
    <t xml:space="preserve">◄colonnes masquées </t>
  </si>
  <si>
    <t>Lever les suprêmes de canards.</t>
  </si>
  <si>
    <t>Desserts.M.Madeleines maison.Recette mère ►.M.Madeleines cuisine az</t>
  </si>
  <si>
    <t>Madeleines maison</t>
  </si>
  <si>
    <t>◄ Récupération le la première lettre du nom de la recette</t>
  </si>
  <si>
    <t>Assaisonner les maigres de canard et de porc, la gorge coupés en lèches et le foie de canard avec le poivre blanc et le mélange de sel</t>
  </si>
  <si>
    <t>Laisser poser 24h en chambre froide.</t>
  </si>
  <si>
    <t>Cuisine AZ</t>
  </si>
  <si>
    <t xml:space="preserve">◄  ❿ Référence Adaptez les quantités selon votre besoin : respectez celles de l’auteur ou ajustez-les en fonction du nombre </t>
  </si>
  <si>
    <t>◄ pour aide mémoire</t>
  </si>
  <si>
    <t>▲ récupération automatique des informations saisies</t>
  </si>
  <si>
    <t xml:space="preserve">et du profil de vos convives (jeunes enfants, écoliers, adolescents, adultes sédentaires, travailleurs de force, seniors en institution ou à domicile, repas du midi ou du soir). </t>
  </si>
  <si>
    <t xml:space="preserve">Etape N° ③ saisisser le nombre de caractères pour que le texte ne dépasse pas de la </t>
  </si>
  <si>
    <t>Etape N° ② Saisissez ou Coller les lignes du brouillon que vous voulez éditer à partir de la ligne 35</t>
  </si>
  <si>
    <t>▼ Saisissez le nom de la recette d'origine</t>
  </si>
  <si>
    <t>Aucune colonne masquée</t>
  </si>
  <si>
    <t>Vous pouvez également entrer une quantité spécifique, comme 1 kg de viande ou le poids total de la recette.</t>
  </si>
  <si>
    <t>colonne AC</t>
  </si>
  <si>
    <t>▼ Par exemple, si vous saisissez une recette de crème Chiboust, précisez de quelle recette elle est issue, comme "Mille-feuille de Tonton Léon".</t>
  </si>
  <si>
    <t>Produit de référence Si vous basez votre calcul sur un ingrédient spécifique de la recette, précisez lequel.</t>
  </si>
  <si>
    <t>Ajustez la largeur de cette colonne avec la largeur du "Postit"</t>
  </si>
  <si>
    <t>Madeleines Cuisine AZ</t>
  </si>
  <si>
    <t>0 Lignes masquées</t>
  </si>
  <si>
    <t>Compteur dynamique ►</t>
  </si>
  <si>
    <t>Ajustez la largeur de la colonne AC à la largeur du "Postit</t>
  </si>
  <si>
    <t>Largeur du Postit  99</t>
  </si>
  <si>
    <t>1.625 Kg</t>
  </si>
  <si>
    <t>1625 g</t>
  </si>
  <si>
    <t>pour aérer le texte vous pouvez collez le triangle rouge de la ligne 31 dans le tableau</t>
  </si>
  <si>
    <t>beurre</t>
  </si>
  <si>
    <t>1.04 Kg</t>
  </si>
  <si>
    <t>1040 g</t>
  </si>
  <si>
    <t>saisissez un nombre de caractères pour que le texte ne déborde pas de la colonne ►</t>
  </si>
  <si>
    <t xml:space="preserve">◄ Pour masquer les lignes vides, ce qui est utile lors de l'utilisation de la fonction filtre </t>
  </si>
  <si>
    <t>SI(W47=W48;"lignes";SI(W47&gt;W48;"lignes  &gt; réduisez le texte ou le nombre de lignes (colonne AA)";"lignes saisies"))</t>
  </si>
  <si>
    <t>afin d'afficher uniquement les lignes utiles à l'écran.</t>
  </si>
  <si>
    <t>Compteur dynamique</t>
  </si>
  <si>
    <t>à vous de saisir ou de contrôler ce nombre de lignes ►</t>
  </si>
  <si>
    <t>SI(W48=W47;"lignes";SI(W48&gt;W47;"lignes dans le postit";"Vous avez saisi "&amp;(W47-W48)&amp;" ligne(s) en trop colonne AA"))</t>
  </si>
  <si>
    <t xml:space="preserve">caractères + espaces </t>
  </si>
  <si>
    <t>colonne AA</t>
  </si>
  <si>
    <t xml:space="preserve">Par défaut, 1 kg est indiqué pour faciliter la comparaison entre les recettes de différents auteurs. </t>
  </si>
  <si>
    <t>caractères + espaces</t>
  </si>
  <si>
    <t>Copiez ce texte et collez le col.5  - collage spécial Valeurs 1.2.3</t>
  </si>
  <si>
    <t>Saisissez ou collez le texte du brouillon dans ces lignes ▼</t>
  </si>
  <si>
    <t>◄ A pour afficher les lignes utiles</t>
  </si>
  <si>
    <t>Cependant, vous pouvez ajuster ce poids en fonction de vos besoins.</t>
  </si>
  <si>
    <t xml:space="preserve"> conversion en g ou cl</t>
  </si>
  <si>
    <t>Assaisonner les maigres de canard et de porc la gorge coupés en lèches et le foie de canard avec le</t>
  </si>
  <si>
    <t>NOTATION DU PLAT Bien= 3 /moyen=2 /à revoir=1</t>
  </si>
  <si>
    <t>visuel et présentation -Créativité de la présentation -Symétrie ou asymétrie -Proportions des éléments</t>
  </si>
  <si>
    <t>◄ NOTATION DU PLAT Bien= 3 /moyen=2 /à revoir=1</t>
  </si>
  <si>
    <t>poivre blanc et le mélange de sel</t>
  </si>
  <si>
    <t>ODEUR</t>
  </si>
  <si>
    <t>16/ 18</t>
  </si>
  <si>
    <t>Cuisson :trop juste--bien-trop cuit-à revoir-Grammages-% Pertes avant et après cuisson-Mode de cuisson etc..</t>
  </si>
  <si>
    <t>Il s'agit d'un exemple d'utilisation. Inspirez-vous des formules proposées</t>
  </si>
  <si>
    <t>SAVEUR</t>
  </si>
  <si>
    <t xml:space="preserve"> pour créer d'autres applications selon vos besoins.</t>
  </si>
  <si>
    <t>COULEUR</t>
  </si>
  <si>
    <t>Odeur : parfumée-épicée-fade-amoniacale-fruitée-acidulée-rance-fumée-</t>
  </si>
  <si>
    <t>Bonne recette</t>
  </si>
  <si>
    <t>Saveur =Profil principal (sucré, salé, acide, amer, umami), Rétrogoût, Complexité, Fraîcheur, Harmonie, Piquant</t>
  </si>
  <si>
    <t xml:space="preserve">Difficulté : </t>
  </si>
  <si>
    <t>◄ Difficulté , Coût : moins = 1 * , plus= ***</t>
  </si>
  <si>
    <t>https://www.cuisineaz.com/recettes/madeleines-maison-72532.aspx</t>
  </si>
  <si>
    <t>couleur dominante du plat :Harmonie des couleurs - Intensité des couleurs - Attractivité visuelle - Contraste entre les éléments</t>
  </si>
  <si>
    <t xml:space="preserve">Coût : </t>
  </si>
  <si>
    <t>collez une unité  Col.9  regardez aussi la liste colonne AS</t>
  </si>
  <si>
    <t>◄ unités à coller dans la colonne 9</t>
  </si>
  <si>
    <t>▼ CONDITIONNEMENT</t>
  </si>
  <si>
    <t>▼ le contenant peut-être une assiette, une louche , un bac gastro, une barquette etc..</t>
  </si>
  <si>
    <t xml:space="preserve">Saisissez l'effectif -la Quantité p.p. - Quoi </t>
  </si>
  <si>
    <t>Préparation et cuisson &gt;</t>
  </si>
  <si>
    <t>Quantité par contenant et le type de contenant</t>
  </si>
  <si>
    <t>45 Assiette(s) de 16 madeleine(s) + 1 Assiette(s) de 13.00 madeleine(s)</t>
  </si>
  <si>
    <t>73 Assiette(s) de 1.2 kg + 1 Assiette(s) de 0.36 kg</t>
  </si>
  <si>
    <t>◄  Difficulté , Coût : moins = 1 * , plus= ***</t>
  </si>
  <si>
    <t>E</t>
  </si>
  <si>
    <t>F</t>
  </si>
  <si>
    <t>G</t>
  </si>
  <si>
    <t>H</t>
  </si>
  <si>
    <t>I</t>
  </si>
  <si>
    <t>J</t>
  </si>
  <si>
    <t>K</t>
  </si>
  <si>
    <t>N</t>
  </si>
  <si>
    <t>O</t>
  </si>
  <si>
    <t>Q</t>
  </si>
  <si>
    <t>R</t>
  </si>
  <si>
    <t>S</t>
  </si>
  <si>
    <t>T</t>
  </si>
  <si>
    <t>◄  Adresse de colonne</t>
  </si>
  <si>
    <t>◄  largeur de colonne dynamique avec formule</t>
  </si>
  <si>
    <t>◄  largeur de colonne figée à titre de référence, utile si vous collez ce document dans une fiche vierge et souhaitez réajuster les largeurs des colonnes si nécessaire.</t>
  </si>
  <si>
    <t xml:space="preserve">Saisissez ⑬  % Perte et / ou ⑬ Prix          </t>
  </si>
  <si>
    <r>
      <t xml:space="preserve"> de </t>
    </r>
    <r>
      <rPr>
        <b/>
        <sz val="12"/>
        <color theme="1"/>
        <rFont val="Calibri"/>
        <family val="2"/>
        <scheme val="minor"/>
      </rPr>
      <t>sauces, de garnitures, de charcuteries</t>
    </r>
    <r>
      <rPr>
        <sz val="12"/>
        <color theme="1"/>
        <rFont val="Calibri"/>
        <family val="2"/>
        <scheme val="minor"/>
      </rPr>
      <t>, ou encore d'une même recette pour les comparer selon différents auteurs.</t>
    </r>
  </si>
  <si>
    <t>◄  collez cette ligne entre les fiches pour le filtre colonne A</t>
  </si>
  <si>
    <t>Avec les valeurs des "Postits"   recalculez de nouvelles quantités   dans les colonnes fond jaune</t>
  </si>
  <si>
    <t>Ce document vous permet d'archiver et de recalculer des quantités colonne V</t>
  </si>
  <si>
    <t>Récupérez les formules des colonnes B à G pour vos documents</t>
  </si>
  <si>
    <t>Collez LES "POSTITS" dans ces colonnes H à R et filtrez colonnes B à G</t>
  </si>
  <si>
    <t xml:space="preserve">① Collez LES "POSTITS" dans les colonnes H à R </t>
  </si>
  <si>
    <t>② recalculez de nouvelles quantités dans les colonnes fond jaune</t>
  </si>
  <si>
    <t>③ en saisissant ❿ Vos Références colonne T</t>
  </si>
  <si>
    <t>④ et ⓫ Dupliquée pour &gt; par ligne de produit colonne V</t>
  </si>
  <si>
    <t xml:space="preserve">⑤  Saisissez ⑬  % Perte et / ou ⑬ Prix          </t>
  </si>
  <si>
    <t xml:space="preserve">⑦ colonne U   Vous pouvez Indiquez le nom de la recette Mère si vous collez plusieurs "Postits" relatifs à une même préparation. Exemple : </t>
  </si>
  <si>
    <t>le Coefficient colonne 10 vous permet d'augmenter</t>
  </si>
  <si>
    <t>Rappel :</t>
  </si>
  <si>
    <t>exemple = 256 (nombre formé de trois chiffres : 2, 5, 6)</t>
  </si>
  <si>
    <t xml:space="preserve">❿ Vos Références   en fonction de vos convives vous estimez cette recette pour combien </t>
  </si>
  <si>
    <t xml:space="preserve">⓫ C'est la valeur saisie dans cette cellule qu'Excel va utiliser pour </t>
  </si>
  <si>
    <t xml:space="preserve">dupliquer la recette avec la valeur </t>
  </si>
  <si>
    <t>Voila vite fait un projet que vous pouvez développer selon vos besoins</t>
  </si>
  <si>
    <t>Faites évoluer ces documents et partagez vos savoir-faire, afin qu’ils bénéficient au plus grand nombre, quel que soit celui qui les reprend.</t>
  </si>
  <si>
    <t>Je vous en souhaite une bonne utilisation.  Joël Leboucher 2025</t>
  </si>
  <si>
    <t xml:space="preserve">Vous pouvez détourner l'utilisation de la colonne Coefficient en augmentant </t>
  </si>
  <si>
    <t xml:space="preserve">ou  diminuant pour faire varier le poids d'un aliment  sans recommencer </t>
  </si>
  <si>
    <t>une nouvelle fiche</t>
  </si>
  <si>
    <t>Vous pouvez également saisir la valeur 0 zéro pour un aliment allergène</t>
  </si>
  <si>
    <t xml:space="preserve">selon convives ou supprimer un ingrédient piment ou autres par exemple </t>
  </si>
  <si>
    <t>⑥ pour vos recherches vous pouvez filtrer les colonnes B à G</t>
  </si>
  <si>
    <t>vous pouvez collez des cellules</t>
  </si>
  <si>
    <t>colorées voir feuille</t>
  </si>
  <si>
    <t>couleur rouge = Protéines animales</t>
  </si>
  <si>
    <t>couleur vert foncé = Crudités</t>
  </si>
  <si>
    <t>couleur vert clair = Cuidités</t>
  </si>
  <si>
    <t>couleur marron = Féculents</t>
  </si>
  <si>
    <t xml:space="preserve">4   MODÈLES DE POSTITS AU CHOIX À COLLER DANS LES EMPLACEMENTS PRÉVUS        VOIR LIGNE 415  </t>
  </si>
  <si>
    <t>imprimables</t>
  </si>
  <si>
    <t>Lignes masquées</t>
  </si>
  <si>
    <t>Colonnes Visibles</t>
  </si>
  <si>
    <t>Colonnes Masquées</t>
  </si>
  <si>
    <t>Total colonnes</t>
  </si>
  <si>
    <t>VOTRE RÉPERTOIRE de  6 RECETTES</t>
  </si>
  <si>
    <t>Répertoire</t>
  </si>
  <si>
    <t>format =0\ "lignes"</t>
  </si>
  <si>
    <t>Recette N° 1</t>
  </si>
  <si>
    <t>Recette N° 4</t>
  </si>
  <si>
    <t>Recette N° 2</t>
  </si>
  <si>
    <t>Recette N° 5</t>
  </si>
  <si>
    <t>Recette N° 3</t>
  </si>
  <si>
    <t>Recette N° 6</t>
  </si>
  <si>
    <t>Vous pouvez</t>
  </si>
  <si>
    <t>Mode d'emploi du Postit</t>
  </si>
  <si>
    <t>Ce document vous permet d'archiver et de recalculer des quantités colonne U</t>
  </si>
  <si>
    <t>COLLEZ UN POSTIT AU CHOIX VOIR LIGNE 415</t>
  </si>
  <si>
    <t>a</t>
  </si>
  <si>
    <t>③ en saisissant ❿ Vos Références colonne S</t>
  </si>
  <si>
    <t>④ et ⓫ Dupliquée pour &gt; par ligne de produit colonne U</t>
  </si>
  <si>
    <t>Quantité  S</t>
  </si>
  <si>
    <t>U</t>
  </si>
  <si>
    <t>Adresse @ &gt;</t>
  </si>
  <si>
    <t xml:space="preserve">Brouillon : </t>
  </si>
  <si>
    <t>Collez les recettes récupérées sur le net dans ce brouillon</t>
  </si>
  <si>
    <t xml:space="preserve">Triez le texte du brouillon et collez ce qui vous convient le dans les  PHASES DE PROGRESSION </t>
  </si>
  <si>
    <t xml:space="preserve">⑦ colonne R   Vous pouvez Indiquez le nom de la recette Mère si vous collez plusieurs "Postits" relatifs à une même préparation. Exemple : </t>
  </si>
  <si>
    <t>COMMENT DÉCOUPER UN TEXTE</t>
  </si>
  <si>
    <t xml:space="preserve">Modèles de  postits au choix à coller dans les emplacements prévus </t>
  </si>
  <si>
    <t>MODÈLE 12 LIGNES</t>
  </si>
  <si>
    <t>COLLEZ AUSSI LES LIGNES GRISES</t>
  </si>
  <si>
    <t>MODÈLE 18 LIGNES</t>
  </si>
  <si>
    <t>MODÈLE 22 LIGNES</t>
  </si>
  <si>
    <t>MODÈLE 25 LIGNES</t>
  </si>
  <si>
    <t>NOM DE VOTRE RECETTE 3</t>
  </si>
  <si>
    <t>MODÈLE 30 LIGNES</t>
  </si>
  <si>
    <t>17 LIGNES</t>
  </si>
  <si>
    <t>Répertoire de 6 recettes</t>
  </si>
  <si>
    <t>Dernière mise à jour : 18 Mars 2025</t>
  </si>
  <si>
    <t xml:space="preserve">▼  </t>
  </si>
  <si>
    <t>Masquer ces 5 colonnes</t>
  </si>
  <si>
    <t>▼    Masquer ces 5 colonnes       ▼</t>
  </si>
  <si>
    <t>cellule gomme &gt;</t>
  </si>
  <si>
    <t>ensuite supprimez le mot "gomme."</t>
  </si>
  <si>
    <t>en saisissant ❿ Vos Références colonne AF</t>
  </si>
  <si>
    <t>et ⓫ Dupliquée pour &gt; par ligne de produit colonne AH</t>
  </si>
  <si>
    <t>Ce document vous permet d'archiver et de recalculer des quantités colonnes T et V</t>
  </si>
  <si>
    <t>comment  MASQUER Lien &gt;</t>
  </si>
  <si>
    <t>Je vous ai collé différents modèles de postits pour faire un test (avec et sans progression)</t>
  </si>
  <si>
    <t>les miniatures sont des imprime écran</t>
  </si>
  <si>
    <t xml:space="preserve">Collez les recettes récupérées sur le net dans le brouillon </t>
  </si>
  <si>
    <t xml:space="preserve">et découpez le texte trop long dans le tableau </t>
  </si>
  <si>
    <t>Copiez le texte découpé et collez le dans votre fiche - Collage spécial 1.2.3 valeurs</t>
  </si>
  <si>
    <t>Ajustez la largeur des colonnes ►</t>
  </si>
  <si>
    <t>Lorsque vous masquez des lignes ou colonnes ou que vous saisssez une nouvelle valeur appuyez sur la touche F9 pour forcer Excel à recalculer</t>
  </si>
  <si>
    <t>saisissez un nombre de caractères pour que le texte ne déborde pas de la colonne</t>
  </si>
  <si>
    <t>Attention il faut que la police et la taille de police soit identique sur les deux documents</t>
  </si>
  <si>
    <t>lignes découpées</t>
  </si>
  <si>
    <t xml:space="preserve"> Saisissez ou coller les lignes que vous voulez découper dans ces 2 lignes ▼</t>
  </si>
  <si>
    <t>ajoutez les largeurs des colonnes du postit avec la fonction somme</t>
  </si>
  <si>
    <t>Largeur du postit</t>
  </si>
  <si>
    <t xml:space="preserve"> Saisissez ou coller le texte que vous voulez couper dans cette colonne ▼  </t>
  </si>
  <si>
    <t xml:space="preserve">avec une police Calibri taille 11 vous aurez davantage de caractères par lignes à vous de choisir votre police </t>
  </si>
  <si>
    <t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t>
  </si>
  <si>
    <t>► Saisissez ou coller les lignes du brouillon que vous voulez couper dans ces 4 lignes</t>
  </si>
  <si>
    <t xml:space="preserve"> et saisissez un nombre de caractères pour que le texte ne déborde pas de la colonne</t>
  </si>
  <si>
    <t>►Police  choisissez celle qui vous convient</t>
  </si>
  <si>
    <t>pour aérer le texte vous pouvez collez le triangle rouge dans une ligne ci-dessus ou dans les Phases de progression</t>
  </si>
  <si>
    <t>Vous pouvez soit réduire la quantité de caractères à supprimer, soit enlever une ligne</t>
  </si>
  <si>
    <t>lignes en trop pas assez de lignes dans le Postit</t>
  </si>
  <si>
    <t xml:space="preserve">lignes découpées &gt; réduisez le texte ou le nombre de lignes </t>
  </si>
  <si>
    <t>82 largeurs conseillées</t>
  </si>
  <si>
    <t>Utilisez le pinceau pour reproduire la police</t>
  </si>
  <si>
    <t>Police calibri 12</t>
  </si>
  <si>
    <t>Police Arial 12</t>
  </si>
  <si>
    <t>Police Garamond 12</t>
  </si>
  <si>
    <t>Police Cambria 12</t>
  </si>
  <si>
    <t>Police Verdana 12</t>
  </si>
  <si>
    <t>Police Segoe UI Light 12</t>
  </si>
  <si>
    <t>Police Lucida Calligraphy 12</t>
  </si>
  <si>
    <t>Police Lucida Handwriting 12</t>
  </si>
  <si>
    <t>Mode d'emploi des "Postits"</t>
  </si>
  <si>
    <t xml:space="preserve">7 lignes de produits et 8 lignes de progression </t>
  </si>
  <si>
    <t>14 lignes de produits et 11 lignes de progression</t>
  </si>
  <si>
    <t xml:space="preserve">32 lignes de produits et 29 lignes de progression </t>
  </si>
  <si>
    <t>42 lignes de produits et 39 lignes de progression</t>
  </si>
  <si>
    <t xml:space="preserve"> Modèle B  1  seul postit pour les quantités avec la progression</t>
  </si>
  <si>
    <t>Oeufs</t>
  </si>
  <si>
    <t>Chicorée Frisée</t>
  </si>
  <si>
    <t>Artichauts</t>
  </si>
  <si>
    <t>Poids et volumes BRUTS arrondis</t>
  </si>
  <si>
    <t xml:space="preserve">DECORS FINITIONS </t>
  </si>
  <si>
    <t>SALADE AIDA N° 75</t>
  </si>
  <si>
    <t>Annette et Jean Pierre DOMERGUES - 45000 ORLÉANS 1981</t>
  </si>
  <si>
    <t>41 RECETTES DE SALADES COMPOSÉES DE N° 75 à N° 115</t>
  </si>
  <si>
    <t>Poids SANS coef.</t>
  </si>
  <si>
    <t>Poids AVEC coef.</t>
  </si>
  <si>
    <t>N° 2</t>
  </si>
  <si>
    <t>saisissez le poids</t>
  </si>
  <si>
    <t>qui vous convient</t>
  </si>
  <si>
    <t>N° 3</t>
  </si>
  <si>
    <t>salade</t>
  </si>
  <si>
    <t>tomates en quartiers (mondées)</t>
  </si>
  <si>
    <t>fonds d'artichauts émincés</t>
  </si>
  <si>
    <t>julienne de poivrons verts</t>
  </si>
  <si>
    <t>blancs d 'oeufs émincés</t>
  </si>
  <si>
    <t>jaunes d'oeufs tamisés</t>
  </si>
  <si>
    <t>vinaigrette moutardée</t>
  </si>
  <si>
    <t>FINITION</t>
  </si>
  <si>
    <t>Dresser en superposant, napper de vinaigrette,</t>
  </si>
  <si>
    <t>jaunes d'oeufs dessus</t>
  </si>
  <si>
    <t>Bonus du 21.03.2025 Modèles au poids</t>
  </si>
  <si>
    <t>7  - 14 - 32 lignes de produits Modèles au poids colonnes O et Q saisissez les poids qui vous conviennent</t>
  </si>
  <si>
    <t xml:space="preserve">    ▼</t>
  </si>
  <si>
    <t xml:space="preserve">       Masquer ces 4 colonnes</t>
  </si>
  <si>
    <t>&lt; colonnes &gt;</t>
  </si>
  <si>
    <t>Poids Auteur AVEC coef.</t>
  </si>
  <si>
    <t>▼ collez Col.9</t>
  </si>
  <si>
    <t>▼    Masquer ces 3 colonnes  ▼</t>
  </si>
  <si>
    <t>=SI(N42&lt;0,5;N41&amp;".";"") &amp;</t>
  </si>
  <si>
    <t>SI(O42&lt;0,5;O41&amp;".";"") &amp;</t>
  </si>
  <si>
    <t>SI(P42&lt;0,5;P41&amp;".";"") &amp;</t>
  </si>
  <si>
    <t>SI(Q42&lt;0,5;Q41&amp;".";"") &amp;</t>
  </si>
  <si>
    <t>SI(R42&lt;0,5;R41&amp;".";"") &amp;</t>
  </si>
  <si>
    <t>SI(S42&lt;0,5;S41&amp;".";"") &amp;</t>
  </si>
  <si>
    <t>SI(T42&lt;0,5;T41&amp;".";"") &amp;</t>
  </si>
  <si>
    <t>SI(U42&lt;0,5;U41&amp;".";"") &amp;</t>
  </si>
  <si>
    <t>SI(V42&lt;0,5;V41&amp;".";"") &amp;</t>
  </si>
  <si>
    <t>SI(W42&lt;0,5;W41&amp;".";"") &amp;</t>
  </si>
  <si>
    <t>SI(X42&lt;0,5;X41&amp;".";"") &amp;</t>
  </si>
  <si>
    <t>SI(Y42&lt;0,5;Y41&amp;".";"") &amp;</t>
  </si>
  <si>
    <t>SI(Z42&lt;0,5;Z41&amp;".";"") &amp;</t>
  </si>
  <si>
    <t>SI(AA42&lt;0,5;AA41&amp;".";"")</t>
  </si>
  <si>
    <t>SI(N42&lt;0,5;N41&amp;";";"")&amp;SI(O42&lt;0,5;O41&amp;";";"")&amp;SI(P42&lt;0,5;P41&amp;";";"")&amp;SI(Q42&lt;0,5;Q41&amp;";";"")&amp;SI(R42&lt;0,5;R41&amp;";";"")&amp;SI(S42&lt;0,5;S41&amp;";";"")&amp;SI(T42&lt;0,5;T41&amp;";";"")&amp;SI(U42&lt;0,5;U41&amp;";";"")&amp;SI(V42&lt;0,5;V41&amp;";";"")&amp;SI(W42&lt;0,5;W41&amp;";";"")&amp;SI(X42&lt;0,5;X41&amp;";";"")&amp;SI(Y42&lt;0,5;Y41&amp;";";"")&amp;SI(Z42&lt;0,5;Z41&amp;";";"")&amp;SI(AA42&lt;0,5;AA41&amp;";";"")</t>
  </si>
  <si>
    <t>42 lignes de produits et 39 lignes de progression - 25 COLONNES</t>
  </si>
  <si>
    <t>7 lignes de produits et 8 lignes de progression - 25 COLONNES</t>
  </si>
  <si>
    <t>14 lignes de produits et 11 lignes de progression - 25 COLONNES</t>
  </si>
  <si>
    <t>32 lignes de produits et 29 lignes de progression - 25 COLONNES</t>
  </si>
  <si>
    <t>7.lignes.B.25 .colonnes</t>
  </si>
  <si>
    <t>14.lignes.B.25 .colonnes</t>
  </si>
  <si>
    <t>32.lignes.B.25 .colonnes</t>
  </si>
  <si>
    <t>42.lignes.B.25 .colonnes</t>
  </si>
  <si>
    <t>Dernière mise à jour : 22 Mars 2025</t>
  </si>
  <si>
    <t>VOTRE RÉPERTOIRE de  10 RECETTES</t>
  </si>
  <si>
    <t>Recette N° 1 ►</t>
  </si>
  <si>
    <t>Recette N° 6 ►</t>
  </si>
  <si>
    <t>Recette N° 2 ►</t>
  </si>
  <si>
    <t>Recette N° 7 ►</t>
  </si>
  <si>
    <t>Recette N° 3 ►</t>
  </si>
  <si>
    <t>Recette N° 8 ►</t>
  </si>
  <si>
    <t>Recette N° 4 ►</t>
  </si>
  <si>
    <t>Recette N° 9 ►</t>
  </si>
  <si>
    <t>Recette N° 5 ►</t>
  </si>
  <si>
    <t>Recette N° 10 ►</t>
  </si>
  <si>
    <t>Famille ►</t>
  </si>
  <si>
    <t>Hors d'œuvres</t>
  </si>
  <si>
    <t>Ref. Auteur sans coef.</t>
  </si>
  <si>
    <t>Huile</t>
  </si>
  <si>
    <t>Vinaigre</t>
  </si>
  <si>
    <t>Moutarde</t>
  </si>
  <si>
    <t>PM</t>
  </si>
  <si>
    <t>Sel</t>
  </si>
  <si>
    <t>Poivre</t>
  </si>
  <si>
    <t>SALADE ALLEMANDE N° 76</t>
  </si>
  <si>
    <t>Filets de harengs fumés</t>
  </si>
  <si>
    <t>œuf</t>
  </si>
  <si>
    <t>Oeuf</t>
  </si>
  <si>
    <t>Pommes fruits</t>
  </si>
  <si>
    <t>Kg</t>
  </si>
  <si>
    <t>B.F. 15</t>
  </si>
  <si>
    <t>Persil</t>
  </si>
  <si>
    <t>Cornichons</t>
  </si>
  <si>
    <t>Vinaigre d'alcool</t>
  </si>
  <si>
    <t>MISE EN PLACE</t>
  </si>
  <si>
    <t>pommes émincées</t>
  </si>
  <si>
    <t>dessous ,pommes et pommes de terre</t>
  </si>
  <si>
    <t>pommes de terre émincées</t>
  </si>
  <si>
    <t>dessus,le reste superposé</t>
  </si>
  <si>
    <t>cornichons en dés</t>
  </si>
  <si>
    <t>arroser de vinaigrette, persil et oignons</t>
  </si>
  <si>
    <t>filets de harengs en dés</t>
  </si>
  <si>
    <t>oignons hachés</t>
  </si>
  <si>
    <t>persil haché</t>
  </si>
  <si>
    <t>vinaigrette aux oeufs durs</t>
  </si>
  <si>
    <t>SALADE AMÉRICAINE  N° 77</t>
  </si>
  <si>
    <t>tomates</t>
  </si>
  <si>
    <t>BF15</t>
  </si>
  <si>
    <t>céléri rave</t>
  </si>
  <si>
    <t>oignons</t>
  </si>
  <si>
    <t>citron(s)</t>
  </si>
  <si>
    <t>vinaigre d'alcool</t>
  </si>
  <si>
    <t>sel</t>
  </si>
  <si>
    <t>poivre</t>
  </si>
  <si>
    <t>tranches de tomates mondées</t>
  </si>
  <si>
    <t>rondelles de pommes de terre</t>
  </si>
  <si>
    <t>julienne de céleri citronnée</t>
  </si>
  <si>
    <t>bracelets d'oignons</t>
  </si>
  <si>
    <t>rondelles oeufs durs</t>
  </si>
  <si>
    <t>vinaigrette</t>
  </si>
  <si>
    <t>superposer les couleurs,dessus : les œufs durs</t>
  </si>
  <si>
    <t>arroser de vinaigrette</t>
  </si>
  <si>
    <t>SALADE AMOY N° 78</t>
  </si>
  <si>
    <t>N° 4</t>
  </si>
  <si>
    <t>œuf(s)</t>
  </si>
  <si>
    <t>Œuf(s)</t>
  </si>
  <si>
    <t xml:space="preserve">Pissenlits blancs </t>
  </si>
  <si>
    <t>(ou endives)</t>
  </si>
  <si>
    <t>Fenouil bulbe</t>
  </si>
  <si>
    <t>Betterave</t>
  </si>
  <si>
    <t>Oseille</t>
  </si>
  <si>
    <t>Ciboulette</t>
  </si>
  <si>
    <t>Vinaigre de vin</t>
  </si>
  <si>
    <t>pissenlits (ou endives)</t>
  </si>
  <si>
    <t>oseille en feuilles</t>
  </si>
  <si>
    <t>autour du plat alterner feuilles blanches et</t>
  </si>
  <si>
    <t>betterave et fenouil émincés</t>
  </si>
  <si>
    <t>vertes</t>
  </si>
  <si>
    <t>ciboulette hachée</t>
  </si>
  <si>
    <t>au milieu, betterave; et fenouil liés délicate-</t>
  </si>
  <si>
    <t>mayonnaise détendue</t>
  </si>
  <si>
    <t>ment à la mayonnaise</t>
  </si>
  <si>
    <t>saupoudrer le milieu de ciboulette</t>
  </si>
  <si>
    <t>SALADE ANDALOUSE N° 79</t>
  </si>
  <si>
    <t>N° 5</t>
  </si>
  <si>
    <t>poivrons</t>
  </si>
  <si>
    <t>ail</t>
  </si>
  <si>
    <t>persil</t>
  </si>
  <si>
    <t>riz long ordinaire</t>
  </si>
  <si>
    <t>SALADE ANNETTE N° 80</t>
  </si>
  <si>
    <t>N° 6</t>
  </si>
  <si>
    <t>lotte</t>
  </si>
  <si>
    <t>pousses de fenouil</t>
  </si>
  <si>
    <t>petits pois écossés</t>
  </si>
  <si>
    <t>pamplemousses</t>
  </si>
  <si>
    <t>pamplemousse</t>
  </si>
  <si>
    <t>tomate</t>
  </si>
  <si>
    <t>petits pois cuits à l'anglaise</t>
  </si>
  <si>
    <t>maïs égoutté</t>
  </si>
  <si>
    <t>quartiers de pamplemousse levés à vif</t>
  </si>
  <si>
    <t>petites escalopes de lotte pochées</t>
  </si>
  <si>
    <t>tomates concassées crues</t>
  </si>
  <si>
    <t>crème au jus de citron</t>
  </si>
  <si>
    <t>SALADE BANLIEUE  N° 81</t>
  </si>
  <si>
    <t>N° 7</t>
  </si>
  <si>
    <t>choux rouge</t>
  </si>
  <si>
    <t>bananes</t>
  </si>
  <si>
    <t>vinaigre de vin</t>
  </si>
  <si>
    <t xml:space="preserve">chou rouge émincé très fin, </t>
  </si>
  <si>
    <t>ébouillanté au vinaigre et huilé</t>
  </si>
  <si>
    <t>pommes de terre au milieu</t>
  </si>
  <si>
    <t>escalopes de bananes</t>
  </si>
  <si>
    <t>chou autour</t>
  </si>
  <si>
    <t>rondelles de pommes de terre cuites en robe</t>
  </si>
  <si>
    <t>bananes à l'extérieur</t>
  </si>
  <si>
    <t xml:space="preserve"> liées délicatement à la vinaigrette</t>
  </si>
  <si>
    <t>cordon de persil</t>
  </si>
  <si>
    <t>     vinaigrette</t>
  </si>
  <si>
    <t>SALADE BELLEVUE N° 82</t>
  </si>
  <si>
    <t>N° 8</t>
  </si>
  <si>
    <t xml:space="preserve">Endives ou </t>
  </si>
  <si>
    <t>barbe de capucin</t>
  </si>
  <si>
    <t>Chicorée de trévise</t>
  </si>
  <si>
    <t>Céleri branche</t>
  </si>
  <si>
    <t>Choux de bruxelles</t>
  </si>
  <si>
    <t>vinaigre</t>
  </si>
  <si>
    <t>moutarde</t>
  </si>
  <si>
    <t>curry</t>
  </si>
  <si>
    <t>céleri émincé</t>
  </si>
  <si>
    <t>choux de Bruxelles cuits,coupés en 2</t>
  </si>
  <si>
    <t>mayonnaise au curry, détendue</t>
  </si>
  <si>
    <t xml:space="preserve">alternance de couleurs </t>
  </si>
  <si>
    <t>Sauce à part</t>
  </si>
  <si>
    <t>CAROTTES ET CÉLERIS A LA CREME N° 83</t>
  </si>
  <si>
    <t>N° 9</t>
  </si>
  <si>
    <t>Crème fraiche</t>
  </si>
  <si>
    <t>Céleri rave</t>
  </si>
  <si>
    <t>Citrons</t>
  </si>
  <si>
    <t>Cerfeuil</t>
  </si>
  <si>
    <t>nettoyer les carottes, les céleris, et les râper</t>
  </si>
  <si>
    <t>mélanger immédiatement à la crème citronnée</t>
  </si>
  <si>
    <t>dresser en timbales</t>
  </si>
  <si>
    <t>cerfeuil</t>
  </si>
  <si>
    <t>SALADE BOUCHÈRE N° 84</t>
  </si>
  <si>
    <t>N° 10</t>
  </si>
  <si>
    <t>viande de boeuf maigre</t>
  </si>
  <si>
    <t>3° catégorie sans os</t>
  </si>
  <si>
    <t>viande cuite en consommé et coupée en cubes</t>
  </si>
  <si>
    <t>BF 15 cuites en robe et coupées en rondelles</t>
  </si>
  <si>
    <t xml:space="preserve">Mélanger délicatement le tout </t>
  </si>
  <si>
    <t>saucer</t>
  </si>
  <si>
    <t>    servir tiède (Si possible)</t>
  </si>
  <si>
    <t>Recette N° 7</t>
  </si>
  <si>
    <t>Recette N° 8</t>
  </si>
  <si>
    <t>Recette N° 9</t>
  </si>
  <si>
    <t>Recette N° 10</t>
  </si>
  <si>
    <t xml:space="preserve">4   MODÈLES DE POSTITS AU CHOIX À COLLER DANS LES EMPLACEMENTS PRÉVUS        VOIR LIGNE 679  </t>
  </si>
  <si>
    <t>COLLEZ UN POSTIT AU CHOIX VOIR LIGNE 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</si>
</sst>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164" formatCode="dddd\ dd\ mmmm\ yyyy\ hh:mm"/>
    <numFmt numFmtId="165" formatCode="0.000&quot; Kg&quot;"/>
    <numFmt numFmtId="166" formatCode="0.000&quot;Kg&quot;"/>
    <numFmt numFmtId="167" formatCode="0&quot; g&quot;"/>
    <numFmt numFmtId="168" formatCode="0.0"/>
    <numFmt numFmtId="169" formatCode="0.000&quot; L&quot;"/>
    <numFmt numFmtId="170" formatCode="0&quot; ml&quot;"/>
    <numFmt numFmtId="171" formatCode="#,##0.0&quot; grs&quot;"/>
    <numFmt numFmtId="172" formatCode="#,##0.00\ &quot;€&quot;"/>
    <numFmt numFmtId="173" formatCode="0&quot; Kg&quot;"/>
    <numFmt numFmtId="174" formatCode="0.000"/>
    <numFmt numFmtId="175" formatCode="#,##0.0"/>
    <numFmt numFmtId="176" formatCode="0.00&quot; Kg&quot;"/>
    <numFmt numFmtId="177" formatCode="0&quot; %&quot;"/>
    <numFmt numFmtId="178" formatCode="0.0%"/>
    <numFmt numFmtId="179" formatCode="0.00&quot; ml&quot;"/>
    <numFmt numFmtId="180" formatCode="#,##0.00&quot; kg&quot;"/>
    <numFmt numFmtId="181" formatCode="#,##0.000&quot; kg&quot;"/>
    <numFmt numFmtId="182" formatCode="0&quot; Kg pour&quot;"/>
    <numFmt numFmtId="183" formatCode="0.0&quot; Kg&quot;"/>
    <numFmt numFmtId="184" formatCode="0&quot; H&quot;"/>
    <numFmt numFmtId="185" formatCode="0&quot; mn&quot;"/>
    <numFmt numFmtId="186" formatCode="0&quot; feuilles&quot;"/>
    <numFmt numFmtId="187" formatCode="[h]&quot;H&quot;mm"/>
    <numFmt numFmtId="188" formatCode="0\ &quot;lignes masquées &quot;"/>
    <numFmt numFmtId="189" formatCode="0.00\ &quot; cm³&quot;"/>
    <numFmt numFmtId="190" formatCode="&quot; entre ▼ &quot;0"/>
    <numFmt numFmtId="191" formatCode="0&quot;°C&quot;"/>
    <numFmt numFmtId="192" formatCode="0\ &quot;lignes à imprimer &quot;"/>
    <numFmt numFmtId="193" formatCode="&quot;et  ▲ &quot;0"/>
    <numFmt numFmtId="194" formatCode="&quot;/ &quot;0"/>
    <numFmt numFmtId="195" formatCode="h&quot;h&quot;mm"/>
    <numFmt numFmtId="196" formatCode="0.00&quot;Kg&quot;"/>
    <numFmt numFmtId="197" formatCode="0.0&quot; %&quot;"/>
    <numFmt numFmtId="198" formatCode="0&quot;%&quot;"/>
    <numFmt numFmtId="199" formatCode="0.0000&quot; L&quot;"/>
    <numFmt numFmtId="200" formatCode="0.00000&quot;Kg&quot;"/>
    <numFmt numFmtId="201" formatCode="0.00&quot; g&quot;"/>
    <numFmt numFmtId="202" formatCode="0.0&quot; ml&quot;"/>
    <numFmt numFmtId="203" formatCode="[$-40C]d\-mmm\-yy;@"/>
    <numFmt numFmtId="204" formatCode="&quot;Vrai&quot;;&quot;Vrai&quot;;&quot;Faux&quot;"/>
    <numFmt numFmtId="205" formatCode="&quot;Actif&quot;;&quot;Actif&quot;;&quot;Inactif&quot;"/>
    <numFmt numFmtId="206" formatCode="_-* #,##0.00\ [$€-40C]_-;\-* #,##0.00\ [$€-40C]_-;_-* &quot;-&quot;??\ [$€-40C]_-;_-@_-"/>
    <numFmt numFmtId="207" formatCode="0.00000&quot; L&quot;"/>
    <numFmt numFmtId="208" formatCode="[$-F800]dddd\,\ mmmm\ dd\,\ yyyy"/>
    <numFmt numFmtId="209" formatCode="&quot;=UNICAR(128269)&quot;"/>
    <numFmt numFmtId="210" formatCode="#,##0&quot; gr&quot;"/>
    <numFmt numFmtId="211" formatCode="&quot;de &quot;#,##0.000&quot; kg&quot;"/>
    <numFmt numFmtId="212" formatCode="&quot;de &quot;0.00&quot; Kg&quot;"/>
    <numFmt numFmtId="213" formatCode="0.000\K\g"/>
    <numFmt numFmtId="214" formatCode="&quot;Poids portion&quot;\ 0.000&quot; Kg&quot;"/>
    <numFmt numFmtId="215" formatCode="#,##0&quot; cl&quot;"/>
    <numFmt numFmtId="216" formatCode="0.000\ &quot; dm³&quot;"/>
    <numFmt numFmtId="217" formatCode="0&quot; lignes&quot;"/>
    <numFmt numFmtId="218" formatCode="0&quot; jours&quot;"/>
    <numFmt numFmtId="219" formatCode="&quot;N° &quot;0"/>
    <numFmt numFmtId="220" formatCode="&quot;Col.&quot;0"/>
    <numFmt numFmtId="221" formatCode="0.0&quot; mm&quot;"/>
    <numFmt numFmtId="222" formatCode="0.00&quot; cm&quot;"/>
    <numFmt numFmtId="223" formatCode="0.00\ &quot; cm²&quot;"/>
    <numFmt numFmtId="224" formatCode="&quot;de &quot;0"/>
    <numFmt numFmtId="225" formatCode="0.0000"/>
    <numFmt numFmtId="226" formatCode="0&quot; car.&quot;"/>
    <numFmt numFmtId="227" formatCode="0\ &quot;lignes&quot;"/>
    <numFmt numFmtId="228" formatCode="#,##0.0&quot; kg&quot;"/>
  </numFmts>
  <fonts count="4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i/>
      <sz val="9"/>
      <name val="Calibri"/>
      <family val="2"/>
    </font>
    <font>
      <i/>
      <sz val="11"/>
      <name val="Calibri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9" tint="0.39997558519241921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b/>
      <sz val="12"/>
      <color indexed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8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name val="MS Sans Serif"/>
      <family val="2"/>
    </font>
    <font>
      <b/>
      <sz val="12"/>
      <color theme="5" tint="-0.499984740745262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8"/>
      <color rgb="FFBFBFBF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2"/>
      <name val="Calibri"/>
      <family val="2"/>
      <scheme val="minor"/>
    </font>
    <font>
      <i/>
      <sz val="11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i/>
      <sz val="14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3"/>
      <color theme="9" tint="-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4"/>
      <color theme="4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33CC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8"/>
      <color rgb="FFC0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2"/>
      <color rgb="FFBFBFBF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i/>
      <sz val="12"/>
      <color rgb="FF0033CC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33CC"/>
      <name val="Calibri"/>
      <family val="2"/>
      <scheme val="minor"/>
    </font>
    <font>
      <sz val="12"/>
      <color theme="4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4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Arial"/>
      <family val="2"/>
    </font>
    <font>
      <b/>
      <sz val="10"/>
      <color rgb="FF0066FF"/>
      <name val="Calibri"/>
      <family val="2"/>
      <scheme val="minor"/>
    </font>
    <font>
      <sz val="12"/>
      <color rgb="FF0066FF"/>
      <name val="Calibri"/>
      <family val="2"/>
      <scheme val="minor"/>
    </font>
    <font>
      <sz val="12"/>
      <color rgb="FF00BC55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indexed="12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sz val="11"/>
      <color indexed="8"/>
      <name val="Calibri"/>
      <family val="2"/>
    </font>
    <font>
      <sz val="12"/>
      <color theme="0" tint="-0.249977111117893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4"/>
      <color indexed="14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0033CC"/>
      <name val="Calibri"/>
      <family val="2"/>
      <scheme val="minor"/>
    </font>
    <font>
      <sz val="12"/>
      <color indexed="12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Times New Roman"/>
      <family val="1"/>
    </font>
    <font>
      <sz val="9"/>
      <color theme="0" tint="-0.499984740745262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0"/>
      <name val="Arial"/>
      <family val="2"/>
    </font>
    <font>
      <sz val="22"/>
      <color rgb="FF92D050"/>
      <name val="Verdana"/>
      <family val="2"/>
    </font>
    <font>
      <b/>
      <sz val="28"/>
      <color rgb="FFFFFF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22"/>
      <color theme="0"/>
      <name val="Verdana"/>
      <family val="2"/>
    </font>
    <font>
      <sz val="18"/>
      <color rgb="FF7030A0"/>
      <name val="Arial"/>
      <family val="2"/>
    </font>
    <font>
      <sz val="18"/>
      <color theme="0"/>
      <name val="Arial"/>
      <family val="2"/>
    </font>
    <font>
      <b/>
      <sz val="20"/>
      <color rgb="FFFFFF00"/>
      <name val="Arial"/>
      <family val="2"/>
    </font>
    <font>
      <b/>
      <sz val="22"/>
      <color rgb="FFFFFF00"/>
      <name val="Arial"/>
      <family val="2"/>
    </font>
    <font>
      <b/>
      <i/>
      <sz val="20"/>
      <color theme="0"/>
      <name val="Arial"/>
      <family val="2"/>
    </font>
    <font>
      <i/>
      <sz val="22"/>
      <color theme="0"/>
      <name val="Verdana"/>
      <family val="2"/>
    </font>
    <font>
      <sz val="22"/>
      <color rgb="FF7030A0"/>
      <name val="Arial"/>
      <family val="2"/>
    </font>
    <font>
      <sz val="22"/>
      <name val="Arial"/>
      <family val="2"/>
    </font>
    <font>
      <u/>
      <sz val="22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0"/>
      <name val="Verdana"/>
      <family val="2"/>
    </font>
    <font>
      <sz val="24"/>
      <name val="Arial"/>
      <family val="2"/>
    </font>
    <font>
      <b/>
      <u/>
      <sz val="24"/>
      <color rgb="FFFFFF00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22"/>
      <color rgb="FFFFFF00"/>
      <name val="Calibri"/>
      <family val="2"/>
      <scheme val="minor"/>
    </font>
    <font>
      <b/>
      <sz val="22"/>
      <color rgb="FF92D050"/>
      <name val="Verdana"/>
      <family val="2"/>
    </font>
    <font>
      <sz val="22"/>
      <color rgb="FFFFFF00"/>
      <name val="Verdana"/>
      <family val="2"/>
    </font>
    <font>
      <sz val="20"/>
      <color rgb="FF92D050"/>
      <name val="Verdana"/>
      <family val="2"/>
    </font>
    <font>
      <b/>
      <sz val="20"/>
      <color rgb="FF92D050"/>
      <name val="Verdana"/>
      <family val="2"/>
    </font>
    <font>
      <sz val="20"/>
      <color rgb="FF7030A0"/>
      <name val="Arial"/>
      <family val="2"/>
    </font>
    <font>
      <sz val="20"/>
      <name val="Arial"/>
      <family val="2"/>
    </font>
    <font>
      <sz val="20"/>
      <color theme="0"/>
      <name val="Verdana"/>
      <family val="2"/>
    </font>
    <font>
      <sz val="22"/>
      <color theme="0"/>
      <name val="Arial"/>
      <family val="2"/>
    </font>
    <font>
      <sz val="22"/>
      <color theme="0"/>
      <name val="Calibri"/>
      <family val="2"/>
    </font>
    <font>
      <sz val="16"/>
      <color rgb="FFFFFF00"/>
      <name val="Calibri"/>
      <family val="2"/>
    </font>
    <font>
      <sz val="14"/>
      <color rgb="FF92D050"/>
      <name val="Calibri"/>
      <family val="2"/>
    </font>
    <font>
      <sz val="18"/>
      <color rgb="FFFFFF00"/>
      <name val="Verdana"/>
      <family val="2"/>
    </font>
    <font>
      <b/>
      <sz val="14"/>
      <color rgb="FFFFFF00"/>
      <name val="Calibri"/>
      <family val="2"/>
    </font>
    <font>
      <i/>
      <sz val="22"/>
      <color rgb="FF92D050"/>
      <name val="Verdana"/>
      <family val="2"/>
    </font>
    <font>
      <b/>
      <sz val="18"/>
      <color rgb="FFC0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20"/>
      <color theme="0"/>
      <name val="Arial"/>
      <family val="2"/>
    </font>
    <font>
      <sz val="20"/>
      <color theme="1" tint="0.249977111117893"/>
      <name val="Arial"/>
      <family val="2"/>
    </font>
    <font>
      <sz val="8"/>
      <color theme="1" tint="0.249977111117893"/>
      <name val="Arial"/>
      <family val="2"/>
    </font>
    <font>
      <u/>
      <sz val="20"/>
      <color theme="10"/>
      <name val="Calibri"/>
      <family val="2"/>
      <scheme val="minor"/>
    </font>
    <font>
      <sz val="20"/>
      <color theme="0" tint="-0.1499984740745262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0"/>
      <name val="Calibri"/>
      <family val="2"/>
    </font>
    <font>
      <b/>
      <sz val="16"/>
      <color theme="9" tint="-0.249977111117893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6"/>
      <color indexed="12"/>
      <name val="Calibri"/>
      <family val="2"/>
      <scheme val="minor"/>
    </font>
    <font>
      <sz val="16"/>
      <color rgb="FFBFBFBF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b/>
      <sz val="20"/>
      <color rgb="FF92D050"/>
      <name val="Arial"/>
      <family val="2"/>
    </font>
    <font>
      <sz val="18"/>
      <color theme="0"/>
      <name val="Verdana"/>
      <family val="2"/>
    </font>
    <font>
      <sz val="16"/>
      <name val="Arial"/>
      <family val="2"/>
    </font>
    <font>
      <sz val="14"/>
      <color theme="0"/>
      <name val="Arial"/>
      <family val="2"/>
    </font>
    <font>
      <i/>
      <sz val="14"/>
      <name val="Verdana"/>
      <family val="2"/>
    </font>
    <font>
      <sz val="22"/>
      <name val="Verdana"/>
      <family val="2"/>
    </font>
    <font>
      <b/>
      <sz val="18"/>
      <color rgb="FFC00000"/>
      <name val="Verdana"/>
      <family val="2"/>
    </font>
    <font>
      <b/>
      <u/>
      <sz val="18"/>
      <color theme="10"/>
      <name val="Calibri"/>
      <family val="2"/>
      <scheme val="minor"/>
    </font>
    <font>
      <sz val="18"/>
      <name val="Verdana"/>
      <family val="2"/>
    </font>
    <font>
      <u/>
      <sz val="10"/>
      <color indexed="12"/>
      <name val="Arial"/>
      <family val="2"/>
    </font>
    <font>
      <u/>
      <sz val="22"/>
      <color theme="0"/>
      <name val="Arial"/>
      <family val="2"/>
    </font>
    <font>
      <sz val="22"/>
      <color theme="1"/>
      <name val="Verdana"/>
      <family val="2"/>
    </font>
    <font>
      <sz val="14"/>
      <color theme="1"/>
      <name val="Arial"/>
      <family val="2"/>
    </font>
    <font>
      <sz val="14"/>
      <color theme="1" tint="0.249977111117893"/>
      <name val="Arial"/>
      <family val="2"/>
    </font>
    <font>
      <b/>
      <sz val="14"/>
      <color theme="1"/>
      <name val="Arial"/>
      <family val="2"/>
    </font>
    <font>
      <u/>
      <sz val="14"/>
      <color theme="10"/>
      <name val="Arial"/>
      <family val="2"/>
    </font>
    <font>
      <sz val="8"/>
      <color theme="0"/>
      <name val="Arial"/>
      <family val="2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14"/>
      <color theme="1" tint="0.249977111117893"/>
      <name val="Garamond"/>
      <family val="1"/>
    </font>
    <font>
      <u/>
      <sz val="14"/>
      <color theme="10"/>
      <name val="Garamond"/>
      <family val="1"/>
    </font>
    <font>
      <sz val="14"/>
      <color theme="1"/>
      <name val="Cambria"/>
      <family val="1"/>
    </font>
    <font>
      <b/>
      <sz val="14"/>
      <color theme="1"/>
      <name val="Cambria"/>
      <family val="1"/>
    </font>
    <font>
      <sz val="14"/>
      <color theme="1" tint="0.249977111117893"/>
      <name val="Cambria"/>
      <family val="1"/>
    </font>
    <font>
      <i/>
      <sz val="14"/>
      <name val="Calibri"/>
      <family val="2"/>
    </font>
    <font>
      <i/>
      <sz val="16"/>
      <name val="Calibri"/>
      <family val="2"/>
    </font>
    <font>
      <sz val="8"/>
      <color indexed="53"/>
      <name val="Arial"/>
      <family val="2"/>
    </font>
    <font>
      <b/>
      <sz val="22"/>
      <color rgb="FF99CC00"/>
      <name val="Arial"/>
      <family val="2"/>
    </font>
    <font>
      <sz val="22"/>
      <color theme="0"/>
      <name val="Calibri"/>
      <family val="2"/>
      <scheme val="minor"/>
    </font>
    <font>
      <sz val="22"/>
      <color theme="0"/>
      <name val="Rockwell"/>
      <family val="1"/>
    </font>
    <font>
      <b/>
      <sz val="18"/>
      <color theme="0"/>
      <name val="Calibri"/>
      <family val="2"/>
    </font>
    <font>
      <b/>
      <sz val="18"/>
      <color theme="0"/>
      <name val="Arial"/>
      <family val="2"/>
    </font>
    <font>
      <sz val="22"/>
      <color theme="0"/>
      <name val="Arial Narrow"/>
      <family val="2"/>
    </font>
    <font>
      <sz val="22"/>
      <color theme="0"/>
      <name val="Comic Sans MS"/>
      <family val="4"/>
    </font>
    <font>
      <sz val="22"/>
      <color theme="0"/>
      <name val="Gill Sans MT"/>
      <family val="2"/>
    </font>
    <font>
      <sz val="22"/>
      <color theme="0"/>
      <name val="Palatino Linotype"/>
      <family val="1"/>
    </font>
    <font>
      <sz val="22"/>
      <color theme="0"/>
      <name val="Tahoma"/>
      <family val="2"/>
    </font>
    <font>
      <sz val="22"/>
      <color theme="0"/>
      <name val="Times New Roman"/>
      <family val="1"/>
    </font>
    <font>
      <sz val="22"/>
      <color theme="0"/>
      <name val="Trebuchet MS"/>
      <family val="2"/>
    </font>
    <font>
      <sz val="22"/>
      <color theme="0"/>
      <name val="Tw Cen MT"/>
      <family val="2"/>
    </font>
    <font>
      <sz val="22"/>
      <color theme="0"/>
      <name val="Vrinda"/>
      <family val="2"/>
    </font>
    <font>
      <sz val="22"/>
      <color rgb="FFFFC000"/>
      <name val="Calibri"/>
      <family val="2"/>
    </font>
    <font>
      <sz val="22"/>
      <color rgb="FFFF0000"/>
      <name val="Calibri"/>
      <family val="2"/>
    </font>
    <font>
      <sz val="22"/>
      <color indexed="50"/>
      <name val="Calibri"/>
      <family val="2"/>
    </font>
    <font>
      <sz val="22"/>
      <color rgb="FF00B050"/>
      <name val="Calibri"/>
      <family val="2"/>
    </font>
    <font>
      <sz val="22"/>
      <color rgb="FF7030A0"/>
      <name val="Calibri"/>
      <family val="2"/>
    </font>
    <font>
      <sz val="22"/>
      <color theme="9"/>
      <name val="Calibri"/>
      <family val="2"/>
    </font>
    <font>
      <sz val="22"/>
      <color theme="1"/>
      <name val="Calibri"/>
      <family val="2"/>
    </font>
    <font>
      <sz val="22"/>
      <color theme="3" tint="0.59999389629810485"/>
      <name val="Calibri"/>
      <family val="2"/>
    </font>
    <font>
      <sz val="22"/>
      <color theme="5" tint="0.59999389629810485"/>
      <name val="Calibri"/>
      <family val="2"/>
    </font>
    <font>
      <sz val="22"/>
      <color theme="9" tint="-0.249977111117893"/>
      <name val="Calibri"/>
      <family val="2"/>
    </font>
    <font>
      <sz val="22"/>
      <color rgb="FF0000FF"/>
      <name val="Calibri"/>
      <family val="2"/>
    </font>
    <font>
      <sz val="22"/>
      <color rgb="FF008000"/>
      <name val="Calibri"/>
      <family val="2"/>
    </font>
    <font>
      <sz val="22"/>
      <color theme="9" tint="-0.499984740745262"/>
      <name val="Calibri"/>
      <family val="2"/>
    </font>
    <font>
      <sz val="22"/>
      <color rgb="FF00B0F0"/>
      <name val="Calibri"/>
      <family val="2"/>
    </font>
    <font>
      <sz val="22"/>
      <color theme="5"/>
      <name val="Calibri"/>
      <family val="2"/>
    </font>
    <font>
      <sz val="22"/>
      <color theme="8" tint="-0.249977111117893"/>
      <name val="Calibri"/>
      <family val="2"/>
    </font>
    <font>
      <sz val="22"/>
      <color theme="3" tint="0.39997558519241921"/>
      <name val="Calibri"/>
      <family val="2"/>
    </font>
    <font>
      <sz val="22"/>
      <color theme="5" tint="-0.249977111117893"/>
      <name val="Calibri"/>
      <family val="2"/>
    </font>
    <font>
      <sz val="22"/>
      <color rgb="FF0000FF"/>
      <name val="Calibri"/>
      <family val="2"/>
      <scheme val="minor"/>
    </font>
    <font>
      <sz val="10"/>
      <name val="MS Sans Serif"/>
    </font>
    <font>
      <sz val="22"/>
      <color indexed="12"/>
      <name val="Arial"/>
      <family val="2"/>
    </font>
    <font>
      <b/>
      <sz val="22"/>
      <color theme="0"/>
      <name val="Calibri"/>
      <family val="2"/>
    </font>
    <font>
      <b/>
      <sz val="22"/>
      <name val="Calibri"/>
      <family val="2"/>
    </font>
    <font>
      <sz val="12"/>
      <name val="Arial"/>
      <family val="2"/>
    </font>
    <font>
      <sz val="2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0"/>
      <color theme="0"/>
      <name val="Calibri"/>
      <family val="2"/>
    </font>
    <font>
      <u/>
      <sz val="24"/>
      <color theme="10"/>
      <name val="Calibri"/>
      <family val="2"/>
      <scheme val="minor"/>
    </font>
    <font>
      <b/>
      <sz val="26"/>
      <color theme="0"/>
      <name val="Arial"/>
      <family val="2"/>
    </font>
    <font>
      <b/>
      <sz val="14"/>
      <color theme="0"/>
      <name val="Segoe UI Emoji"/>
      <family val="2"/>
    </font>
    <font>
      <sz val="22"/>
      <color theme="0"/>
      <name val="Segoe UI Emoji"/>
      <family val="2"/>
    </font>
    <font>
      <b/>
      <sz val="16"/>
      <color theme="0"/>
      <name val="Calibri"/>
      <family val="2"/>
      <scheme val="minor"/>
    </font>
    <font>
      <sz val="22"/>
      <color rgb="FF0070C0"/>
      <name val="Arial"/>
      <family val="2"/>
    </font>
    <font>
      <sz val="22"/>
      <color rgb="FF222222"/>
      <name val="Arial"/>
      <family val="2"/>
    </font>
    <font>
      <sz val="18"/>
      <color rgb="FF0070C0"/>
      <name val="Arial"/>
      <family val="2"/>
    </font>
    <font>
      <b/>
      <sz val="22"/>
      <color rgb="FFC00000"/>
      <name val="Wingdings 3"/>
      <family val="1"/>
      <charset val="2"/>
    </font>
    <font>
      <b/>
      <sz val="22"/>
      <color rgb="FFFF0000"/>
      <name val="Wingdings 3"/>
      <family val="1"/>
      <charset val="2"/>
    </font>
    <font>
      <b/>
      <sz val="2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72"/>
      <color theme="9" tint="-0.249977111117893"/>
      <name val="Calibri"/>
      <family val="2"/>
      <scheme val="minor"/>
    </font>
    <font>
      <sz val="12"/>
      <color rgb="FF0070C0"/>
      <name val="Calibri"/>
      <family val="2"/>
    </font>
    <font>
      <i/>
      <sz val="1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8"/>
      <color rgb="FF0000FF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2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52"/>
      <name val="Calibri"/>
      <family val="2"/>
      <scheme val="minor"/>
    </font>
    <font>
      <sz val="10"/>
      <color indexed="18"/>
      <name val="Calibri"/>
      <family val="2"/>
      <scheme val="minor"/>
    </font>
    <font>
      <sz val="10"/>
      <color indexed="23"/>
      <name val="Calibri"/>
      <family val="2"/>
      <scheme val="minor"/>
    </font>
    <font>
      <sz val="10"/>
      <color indexed="21"/>
      <name val="Calibri"/>
      <family val="2"/>
      <scheme val="minor"/>
    </font>
    <font>
      <sz val="10"/>
      <color indexed="53"/>
      <name val="Calibri"/>
      <family val="2"/>
      <scheme val="minor"/>
    </font>
    <font>
      <sz val="10"/>
      <color indexed="14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indexed="24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54"/>
      <name val="Calibri"/>
      <family val="2"/>
      <scheme val="minor"/>
    </font>
    <font>
      <sz val="10"/>
      <color indexed="13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indexed="25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55"/>
      <name val="Calibri"/>
      <family val="2"/>
      <scheme val="minor"/>
    </font>
    <font>
      <sz val="10"/>
      <color indexed="15"/>
      <name val="Calibri"/>
      <family val="2"/>
      <scheme val="minor"/>
    </font>
    <font>
      <sz val="10"/>
      <color indexed="11"/>
      <name val="Calibri"/>
      <family val="2"/>
      <scheme val="minor"/>
    </font>
    <font>
      <sz val="10"/>
      <color indexed="26"/>
      <name val="Calibri"/>
      <family val="2"/>
      <scheme val="minor"/>
    </font>
    <font>
      <sz val="10"/>
      <color indexed="27"/>
      <name val="Calibri"/>
      <family val="2"/>
      <scheme val="minor"/>
    </font>
    <font>
      <sz val="10"/>
      <color indexed="5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42"/>
      <name val="Calibri"/>
      <family val="2"/>
      <scheme val="minor"/>
    </font>
    <font>
      <sz val="10"/>
      <color indexed="57"/>
      <name val="Calibri"/>
      <family val="2"/>
      <scheme val="minor"/>
    </font>
    <font>
      <sz val="10"/>
      <color rgb="FF800000"/>
      <name val="Calibri"/>
      <family val="2"/>
      <scheme val="minor"/>
    </font>
    <font>
      <sz val="10"/>
      <color indexed="28"/>
      <name val="Calibri"/>
      <family val="2"/>
      <scheme val="minor"/>
    </font>
    <font>
      <sz val="10"/>
      <color indexed="43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color indexed="29"/>
      <name val="Calibri"/>
      <family val="2"/>
      <scheme val="minor"/>
    </font>
    <font>
      <sz val="10"/>
      <color indexed="44"/>
      <name val="Calibri"/>
      <family val="2"/>
      <scheme val="minor"/>
    </font>
    <font>
      <sz val="10"/>
      <color indexed="59"/>
      <name val="Calibri"/>
      <family val="2"/>
      <scheme val="minor"/>
    </font>
    <font>
      <sz val="10"/>
      <color indexed="30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60"/>
      <name val="Calibri"/>
      <family val="2"/>
      <scheme val="minor"/>
    </font>
    <font>
      <sz val="10"/>
      <color indexed="31"/>
      <name val="Calibri"/>
      <family val="2"/>
      <scheme val="minor"/>
    </font>
    <font>
      <sz val="10"/>
      <color indexed="46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47"/>
      <name val="Calibri"/>
      <family val="2"/>
      <scheme val="minor"/>
    </font>
    <font>
      <sz val="10"/>
      <color indexed="6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indexed="63"/>
      <name val="Calibri"/>
      <family val="2"/>
      <scheme val="minor"/>
    </font>
    <font>
      <sz val="10"/>
      <color indexed="19"/>
      <name val="Calibri"/>
      <family val="2"/>
      <scheme val="minor"/>
    </font>
    <font>
      <sz val="10"/>
      <color indexed="49"/>
      <name val="Calibri"/>
      <family val="2"/>
      <scheme val="minor"/>
    </font>
    <font>
      <sz val="10"/>
      <color indexed="50"/>
      <name val="Calibri"/>
      <family val="2"/>
      <scheme val="minor"/>
    </font>
    <font>
      <sz val="10"/>
      <color indexed="5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12"/>
      <name val="Calibri"/>
      <family val="2"/>
      <scheme val="minor"/>
    </font>
    <font>
      <sz val="14"/>
      <name val="Segoe Print"/>
    </font>
    <font>
      <b/>
      <sz val="14"/>
      <color theme="1"/>
      <name val="Segoe Print"/>
    </font>
    <font>
      <sz val="14"/>
      <color theme="1"/>
      <name val="Segoe Print"/>
    </font>
    <font>
      <b/>
      <sz val="14"/>
      <name val="Segoe Print"/>
    </font>
    <font>
      <b/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0066FF"/>
      <name val="Verdana"/>
      <family val="2"/>
    </font>
    <font>
      <sz val="11"/>
      <color rgb="FF0066FF"/>
      <name val="Calibri"/>
      <family val="2"/>
      <scheme val="minor"/>
    </font>
    <font>
      <sz val="8"/>
      <color rgb="FF0066FF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1"/>
      <color theme="1"/>
      <name val="Segoe Print"/>
    </font>
    <font>
      <b/>
      <sz val="14"/>
      <color rgb="FF0066FF"/>
      <name val="Calibri"/>
      <family val="2"/>
      <scheme val="minor"/>
    </font>
    <font>
      <sz val="26"/>
      <color theme="7" tint="-0.249977111117893"/>
      <name val="Calibri"/>
      <family val="2"/>
      <scheme val="minor"/>
    </font>
    <font>
      <b/>
      <sz val="22"/>
      <color theme="9" tint="-0.249977111117893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8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80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8"/>
      <name val="Calibri"/>
      <family val="2"/>
      <scheme val="minor"/>
    </font>
    <font>
      <sz val="11"/>
      <color rgb="FF800000"/>
      <name val="Calibri"/>
      <family val="2"/>
      <scheme val="minor"/>
    </font>
    <font>
      <b/>
      <sz val="12"/>
      <color rgb="FF800000"/>
      <name val="Calibri"/>
      <family val="2"/>
      <scheme val="minor"/>
    </font>
    <font>
      <sz val="8"/>
      <color rgb="FF808080"/>
      <name val="Calibri"/>
      <family val="2"/>
      <scheme val="minor"/>
    </font>
    <font>
      <b/>
      <sz val="11"/>
      <color rgb="FF37562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u/>
      <sz val="14"/>
      <color rgb="FF0000FF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rgb="FF0000FF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rgb="FF800000"/>
      <name val="Calibri"/>
      <family val="2"/>
    </font>
    <font>
      <sz val="11"/>
      <color theme="5" tint="-0.249977111117893"/>
      <name val="Calibri"/>
      <family val="2"/>
    </font>
    <font>
      <sz val="11"/>
      <color theme="5" tint="-0.249977111117893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b/>
      <sz val="11"/>
      <color indexed="17"/>
      <name val="Calibri"/>
      <family val="2"/>
      <scheme val="minor"/>
    </font>
    <font>
      <b/>
      <sz val="14"/>
      <color rgb="FF0033CC"/>
      <name val="Calibri"/>
      <family val="2"/>
      <scheme val="minor"/>
    </font>
    <font>
      <b/>
      <sz val="13"/>
      <name val="Calibri"/>
      <family val="2"/>
      <scheme val="minor"/>
    </font>
    <font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indexed="12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36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theme="0"/>
      <name val="Calibri"/>
      <family val="2"/>
    </font>
    <font>
      <sz val="8"/>
      <color theme="5" tint="-0.249977111117893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2"/>
      <name val="Calibri"/>
      <family val="2"/>
    </font>
    <font>
      <sz val="12"/>
      <name val="Garamond"/>
      <family val="1"/>
    </font>
    <font>
      <sz val="12"/>
      <name val="Cambria"/>
      <family val="1"/>
    </font>
    <font>
      <sz val="12"/>
      <name val="Verdana"/>
      <family val="2"/>
    </font>
    <font>
      <sz val="12"/>
      <name val="Segoe UI Light"/>
      <family val="2"/>
    </font>
    <font>
      <sz val="12"/>
      <name val="Lucida Calligraphy"/>
      <family val="4"/>
    </font>
    <font>
      <sz val="12"/>
      <name val="Lucida Handwriting"/>
      <family val="4"/>
    </font>
    <font>
      <b/>
      <sz val="16"/>
      <color rgb="FFFFFF00"/>
      <name val="Calibri"/>
      <family val="2"/>
    </font>
    <font>
      <sz val="12"/>
      <color rgb="FF548235"/>
      <name val="Calibri"/>
      <family val="2"/>
      <scheme val="minor"/>
    </font>
    <font>
      <b/>
      <sz val="11"/>
      <color rgb="FF548235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20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2A36E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FFFFCC"/>
        <bgColor indexed="9"/>
      </patternFill>
    </fill>
    <fill>
      <patternFill patternType="gray0625">
        <fgColor theme="7" tint="-0.24994659260841701"/>
        <bgColor rgb="FFFFFFCC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EFFBD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8D9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0.14999847407452621"/>
      </patternFill>
    </fill>
    <fill>
      <patternFill patternType="solid">
        <fgColor rgb="FF99CC00"/>
        <bgColor theme="9"/>
      </patternFill>
    </fill>
    <fill>
      <patternFill patternType="solid">
        <fgColor theme="0"/>
        <bgColor theme="9"/>
      </patternFill>
    </fill>
    <fill>
      <patternFill patternType="solid">
        <fgColor theme="9" tint="0.79998168889431442"/>
        <bgColor theme="9"/>
      </patternFill>
    </fill>
    <fill>
      <patternFill patternType="solid">
        <fgColor rgb="FFEAF4E4"/>
        <bgColor indexed="64"/>
      </patternFill>
    </fill>
    <fill>
      <patternFill patternType="solid">
        <fgColor rgb="FFDCF5BD"/>
        <bgColor theme="9" tint="0.79995117038483843"/>
      </patternFill>
    </fill>
    <fill>
      <patternFill patternType="solid">
        <fgColor rgb="FFFFFFD5"/>
        <bgColor indexed="64"/>
      </patternFill>
    </fill>
    <fill>
      <patternFill patternType="solid">
        <fgColor rgb="FFEAF4E4"/>
        <bgColor theme="9" tint="0.79998168889431442"/>
      </patternFill>
    </fill>
    <fill>
      <patternFill patternType="solid">
        <fgColor rgb="FFECECEC"/>
        <bgColor theme="9" tint="0.79995117038483843"/>
      </patternFill>
    </fill>
    <fill>
      <patternFill patternType="solid">
        <fgColor rgb="FFECECEC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EAF4E4"/>
        <bgColor indexed="9"/>
      </patternFill>
    </fill>
    <fill>
      <patternFill patternType="solid">
        <fgColor rgb="FFEAF4E4"/>
        <bgColor theme="9" tint="0.79995117038483843"/>
      </patternFill>
    </fill>
    <fill>
      <patternFill patternType="solid">
        <fgColor indexed="26"/>
        <bgColor indexed="9"/>
      </patternFill>
    </fill>
    <fill>
      <patternFill patternType="solid">
        <fgColor rgb="FFFFFF9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9" tint="0.79995117038483843"/>
      </patternFill>
    </fill>
    <fill>
      <patternFill patternType="solid">
        <fgColor rgb="FFFFFFE1"/>
        <bgColor indexed="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theme="9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DB6413"/>
        <bgColor indexed="50"/>
      </patternFill>
    </fill>
    <fill>
      <patternFill patternType="solid">
        <fgColor rgb="FFC00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0.14999847407452621"/>
        <bgColor theme="9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DDDDFF"/>
        <bgColor indexed="64"/>
      </patternFill>
    </fill>
    <fill>
      <patternFill patternType="solid">
        <fgColor rgb="FFFEEDC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4F9F1"/>
        <bgColor theme="9" tint="0.79995117038483843"/>
      </patternFill>
    </fill>
    <fill>
      <patternFill patternType="solid">
        <fgColor rgb="FFCCFFCC"/>
        <bgColor theme="9"/>
      </patternFill>
    </fill>
    <fill>
      <patternFill patternType="solid">
        <fgColor indexed="9"/>
        <bgColor indexed="9"/>
      </patternFill>
    </fill>
    <fill>
      <patternFill patternType="solid">
        <fgColor rgb="FFE2EFDA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4CD44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5F9FB"/>
        <bgColor indexed="64"/>
      </patternFill>
    </fill>
    <fill>
      <patternFill patternType="solid">
        <fgColor rgb="FFB9B9FF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rgb="FFF4F9F1"/>
        <bgColor indexed="64"/>
      </patternFill>
    </fill>
    <fill>
      <patternFill patternType="solid">
        <fgColor rgb="FFFFFFD9"/>
        <bgColor indexed="9"/>
      </patternFill>
    </fill>
    <fill>
      <patternFill patternType="gray0625">
        <fgColor theme="9" tint="0.79998168889431442"/>
        <bgColor theme="0"/>
      </patternFill>
    </fill>
    <fill>
      <patternFill patternType="solid">
        <fgColor indexed="26"/>
        <bgColor indexed="64"/>
      </patternFill>
    </fill>
    <fill>
      <patternFill patternType="solid">
        <fgColor rgb="FFEFE5F7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gray0625">
        <fgColor theme="9" tint="0.79998168889431442"/>
        <bgColor theme="0" tint="-0.14999847407452621"/>
      </patternFill>
    </fill>
    <fill>
      <patternFill patternType="solid">
        <fgColor rgb="FFEF8943"/>
        <bgColor indexed="64"/>
      </patternFill>
    </fill>
    <fill>
      <patternFill patternType="solid">
        <fgColor theme="1" tint="0.34998626667073579"/>
        <bgColor indexed="9"/>
      </patternFill>
    </fill>
    <fill>
      <patternFill patternType="gray0625">
        <fgColor theme="9" tint="0.79998168889431442"/>
        <bgColor theme="1" tint="0.34998626667073579"/>
      </patternFill>
    </fill>
    <fill>
      <patternFill patternType="gray0625">
        <fgColor theme="9" tint="0.79998168889431442"/>
        <bgColor rgb="FFEAFFD5"/>
      </patternFill>
    </fill>
    <fill>
      <patternFill patternType="solid">
        <fgColor rgb="FFFDF1E7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9" tint="0.59999389629810485"/>
        <bgColor indexed="64"/>
      </patternFill>
    </fill>
    <fill>
      <patternFill patternType="gray0625">
        <fgColor theme="9" tint="0.79998168889431442"/>
        <bgColor rgb="FFFFFFCC"/>
      </patternFill>
    </fill>
    <fill>
      <patternFill patternType="solid">
        <fgColor rgb="FFBCE29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9" tint="-0.249977111117893"/>
        <bgColor theme="9"/>
      </patternFill>
    </fill>
    <fill>
      <patternFill patternType="solid">
        <fgColor rgb="FF00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0000FF"/>
        <bgColor theme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4DE00"/>
        <bgColor indexed="64"/>
      </patternFill>
    </fill>
    <fill>
      <patternFill patternType="solid">
        <fgColor rgb="FFF1E8F8"/>
        <bgColor indexed="64"/>
      </patternFill>
    </fill>
    <fill>
      <patternFill patternType="solid">
        <fgColor rgb="FFFFFFAF"/>
        <bgColor indexed="9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FFFFAF"/>
        <bgColor indexed="64"/>
      </patternFill>
    </fill>
    <fill>
      <patternFill patternType="solid">
        <fgColor rgb="FFFFFFAF"/>
        <bgColor theme="0"/>
      </patternFill>
    </fill>
    <fill>
      <patternFill patternType="solid">
        <fgColor rgb="FFFF66FF"/>
        <bgColor indexed="9"/>
      </patternFill>
    </fill>
    <fill>
      <patternFill patternType="solid">
        <fgColor rgb="FFFFFFCC"/>
        <bgColor theme="0"/>
      </patternFill>
    </fill>
    <fill>
      <patternFill patternType="solid">
        <fgColor rgb="FFBF95DF"/>
        <bgColor indexed="64"/>
      </patternFill>
    </fill>
    <fill>
      <patternFill patternType="solid">
        <fgColor rgb="FFF1E8F8"/>
        <bgColor indexed="9"/>
      </patternFill>
    </fill>
    <fill>
      <patternFill patternType="solid">
        <fgColor rgb="FFE8D9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30A0"/>
        <bgColor indexed="50"/>
      </patternFill>
    </fill>
    <fill>
      <patternFill patternType="gray125">
        <bgColor rgb="FFF8CBAD"/>
      </patternFill>
    </fill>
    <fill>
      <patternFill patternType="solid">
        <fgColor rgb="FFF8CBAD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FFFFC9"/>
        <bgColor theme="9"/>
      </patternFill>
    </fill>
    <fill>
      <patternFill patternType="gray125">
        <bgColor theme="0" tint="-0.14996795556505021"/>
      </patternFill>
    </fill>
    <fill>
      <patternFill patternType="solid">
        <fgColor rgb="FFC6E0B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DEFFBD"/>
        <bgColor theme="9"/>
      </patternFill>
    </fill>
    <fill>
      <patternFill patternType="gray125">
        <bgColor theme="0" tint="-0.14999847407452621"/>
      </patternFill>
    </fill>
    <fill>
      <patternFill patternType="gray125">
        <bgColor rgb="FFA9D08E"/>
      </patternFill>
    </fill>
    <fill>
      <patternFill patternType="solid">
        <fgColor rgb="FFA9D08E"/>
        <bgColor indexed="64"/>
      </patternFill>
    </fill>
    <fill>
      <patternFill patternType="solid">
        <fgColor theme="9" tint="0.79998168889431442"/>
        <bgColor theme="9" tint="0.79995117038483843"/>
      </patternFill>
    </fill>
    <fill>
      <patternFill patternType="solid">
        <fgColor theme="7" tint="0.79998168889431442"/>
        <bgColor theme="9" tint="0.79995117038483843"/>
      </patternFill>
    </fill>
    <fill>
      <patternFill patternType="solid">
        <fgColor rgb="FFECECEC"/>
        <bgColor theme="0"/>
      </patternFill>
    </fill>
    <fill>
      <patternFill patternType="solid">
        <fgColor theme="9" tint="0.59999389629810485"/>
        <bgColor theme="9"/>
      </patternFill>
    </fill>
  </fills>
  <borders count="417">
    <border>
      <left/>
      <right/>
      <top/>
      <bottom/>
      <diagonal/>
    </border>
    <border>
      <left/>
      <right/>
      <top style="double">
        <color theme="9" tint="0.39994506668294322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/>
      <right style="medium">
        <color auto="1"/>
      </right>
      <top style="mediumDashed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Dashed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dashed">
        <color indexed="64"/>
      </bottom>
      <diagonal/>
    </border>
    <border>
      <left/>
      <right style="mediumDashed">
        <color auto="1"/>
      </right>
      <top/>
      <bottom style="dashed">
        <color indexed="64"/>
      </bottom>
      <diagonal/>
    </border>
    <border>
      <left style="mediumDashed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mediumDashed">
        <color auto="1"/>
      </right>
      <top style="hair">
        <color auto="1"/>
      </top>
      <bottom style="thin">
        <color auto="1"/>
      </bottom>
      <diagonal/>
    </border>
    <border>
      <left style="mediumDashed">
        <color indexed="64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Dashed">
        <color auto="1"/>
      </right>
      <top style="thin">
        <color indexed="64"/>
      </top>
      <bottom style="hair">
        <color indexed="64"/>
      </bottom>
      <diagonal/>
    </border>
    <border>
      <left/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double">
        <color theme="9" tint="0.39991454817346722"/>
      </left>
      <right style="medium">
        <color auto="1"/>
      </right>
      <top style="double">
        <color theme="9" tint="0.39991454817346722"/>
      </top>
      <bottom style="double">
        <color theme="9" tint="0.39994506668294322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theme="9" tint="0.39991454817346722"/>
      </left>
      <right/>
      <top style="double">
        <color theme="9" tint="0.39994506668294322"/>
      </top>
      <bottom/>
      <diagonal/>
    </border>
    <border>
      <left style="thin">
        <color auto="1"/>
      </left>
      <right/>
      <top style="double">
        <color theme="9" tint="0.39994506668294322"/>
      </top>
      <bottom/>
      <diagonal/>
    </border>
    <border>
      <left/>
      <right style="thin">
        <color auto="1"/>
      </right>
      <top style="double">
        <color theme="9" tint="0.39994506668294322"/>
      </top>
      <bottom/>
      <diagonal/>
    </border>
    <border>
      <left/>
      <right/>
      <top style="double">
        <color theme="9" tint="0.39994506668294322"/>
      </top>
      <bottom style="hair">
        <color auto="1"/>
      </bottom>
      <diagonal/>
    </border>
    <border>
      <left/>
      <right style="hair">
        <color indexed="64"/>
      </right>
      <top style="double">
        <color theme="9" tint="0.39994506668294322"/>
      </top>
      <bottom style="hair">
        <color indexed="64"/>
      </bottom>
      <diagonal/>
    </border>
    <border>
      <left/>
      <right style="medium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 style="hair">
        <color auto="1"/>
      </bottom>
      <diagonal/>
    </border>
    <border>
      <left/>
      <right style="mediumDashed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theme="9" tint="0.39991454817346722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hair">
        <color indexed="64"/>
      </right>
      <top/>
      <bottom style="thin">
        <color theme="9" tint="0.39997558519241921"/>
      </bottom>
      <diagonal/>
    </border>
    <border>
      <left style="hair">
        <color theme="9" tint="0.39994506668294322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theme="9" tint="0.39994506668294322"/>
      </right>
      <top style="hair">
        <color indexed="64"/>
      </top>
      <bottom/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59996337778862885"/>
      </bottom>
      <diagonal/>
    </border>
    <border>
      <left style="hair">
        <color theme="9" tint="0.39985351115451523"/>
      </left>
      <right/>
      <top/>
      <bottom/>
      <diagonal/>
    </border>
    <border>
      <left/>
      <right style="hair">
        <color indexed="64"/>
      </right>
      <top/>
      <bottom style="hair">
        <color theme="7" tint="0.39994506668294322"/>
      </bottom>
      <diagonal/>
    </border>
    <border>
      <left/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thin">
        <color indexed="64"/>
      </left>
      <right style="hair">
        <color theme="9" tint="0.39994506668294322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39985351115451523"/>
      </left>
      <right/>
      <top style="hair">
        <color theme="9" tint="0.39991454817346722"/>
      </top>
      <bottom style="hair">
        <color theme="9" tint="0.39991454817346722"/>
      </bottom>
      <diagonal/>
    </border>
    <border>
      <left/>
      <right style="thin">
        <color auto="1"/>
      </right>
      <top style="hair">
        <color theme="9" tint="0.39991454817346722"/>
      </top>
      <bottom style="hair">
        <color theme="9" tint="0.39991454817346722"/>
      </bottom>
      <diagonal/>
    </border>
    <border>
      <left/>
      <right style="hair">
        <color indexed="64"/>
      </right>
      <top style="hair">
        <color theme="7" tint="0.39994506668294322"/>
      </top>
      <bottom style="hair">
        <color theme="7" tint="0.39994506668294322"/>
      </bottom>
      <diagonal/>
    </border>
    <border>
      <left style="hair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theme="9" tint="0.39994506668294322"/>
      </left>
      <right/>
      <top/>
      <bottom style="hair">
        <color theme="9" tint="0.39988402966399123"/>
      </bottom>
      <diagonal/>
    </border>
    <border>
      <left style="medium">
        <color indexed="64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hair">
        <color auto="1"/>
      </right>
      <top style="double">
        <color theme="0" tint="-0.499984740745262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499984740745262"/>
      </top>
      <bottom/>
      <diagonal/>
    </border>
    <border>
      <left/>
      <right style="medium">
        <color indexed="64"/>
      </right>
      <top style="double">
        <color theme="0" tint="-0.499984740745262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9" tint="0.39997558519241921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 style="hair">
        <color auto="1"/>
      </left>
      <right/>
      <top/>
      <bottom style="mediumDashed">
        <color indexed="64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/>
      <top style="hair">
        <color theme="9" tint="0.3999450666829432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hair">
        <color theme="9" tint="0.39994506668294322"/>
      </top>
      <bottom/>
      <diagonal/>
    </border>
    <border>
      <left style="thin">
        <color auto="1"/>
      </left>
      <right style="hair">
        <color indexed="64"/>
      </right>
      <top style="hair">
        <color theme="7" tint="0.39994506668294322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medium">
        <color indexed="64"/>
      </right>
      <top style="hair">
        <color theme="1" tint="0.499984740745262"/>
      </top>
      <bottom/>
      <diagonal/>
    </border>
    <border>
      <left/>
      <right style="medium">
        <color auto="1"/>
      </right>
      <top/>
      <bottom style="mediumDashed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/>
      <top style="mediumDashed">
        <color indexed="64"/>
      </top>
      <bottom/>
      <diagonal/>
    </border>
    <border>
      <left style="hair">
        <color indexed="64"/>
      </left>
      <right/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auto="1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 style="mediumDashed">
        <color indexed="64"/>
      </top>
      <bottom style="mediumDashed">
        <color auto="1"/>
      </bottom>
      <diagonal/>
    </border>
    <border>
      <left style="medium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0" tint="-0.34998626667073579"/>
      </top>
      <bottom/>
      <diagonal/>
    </border>
    <border>
      <left style="hair">
        <color indexed="64"/>
      </left>
      <right style="medium">
        <color indexed="64"/>
      </right>
      <top style="double">
        <color theme="9" tint="0.39994506668294322"/>
      </top>
      <bottom/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hair">
        <color theme="9" tint="0.39985351115451523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9" tint="0.39994506668294322"/>
      </left>
      <right/>
      <top/>
      <bottom style="hair">
        <color theme="9" tint="0.39991454817346722"/>
      </bottom>
      <diagonal/>
    </border>
    <border>
      <left style="hair">
        <color indexed="64"/>
      </left>
      <right style="medium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medium">
        <color indexed="64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/>
      <bottom style="double">
        <color theme="9" tint="0.39994506668294322"/>
      </bottom>
      <diagonal/>
    </border>
    <border>
      <left/>
      <right/>
      <top/>
      <bottom style="double">
        <color theme="9" tint="0.39994506668294322"/>
      </bottom>
      <diagonal/>
    </border>
    <border>
      <left/>
      <right style="hair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9" tint="0.39994506668294322"/>
      </top>
      <bottom/>
      <diagonal/>
    </border>
    <border>
      <left style="double">
        <color theme="9" tint="0.39994506668294322"/>
      </left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/>
      <bottom style="thin">
        <color theme="9" tint="0.39997558519241921"/>
      </bottom>
      <diagonal/>
    </border>
    <border>
      <left style="hair">
        <color theme="9" tint="0.39985351115451523"/>
      </left>
      <right/>
      <top style="hair">
        <color auto="1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 style="medium">
        <color indexed="64"/>
      </right>
      <top/>
      <bottom style="hair">
        <color theme="9" tint="0.59996337778862885"/>
      </bottom>
      <diagonal/>
    </border>
    <border>
      <left style="hair">
        <color indexed="64"/>
      </left>
      <right/>
      <top style="hair">
        <color indexed="64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hair">
        <color auto="1"/>
      </top>
      <bottom style="hair">
        <color theme="9" tint="0.39994506668294322"/>
      </bottom>
      <diagonal/>
    </border>
    <border>
      <left/>
      <right/>
      <top style="hair">
        <color theme="9" tint="0.39985351115451523"/>
      </top>
      <bottom style="hair">
        <color theme="9" tint="0.39985351115451523"/>
      </bottom>
      <diagonal/>
    </border>
    <border>
      <left/>
      <right/>
      <top/>
      <bottom style="hair">
        <color theme="9" tint="0.59996337778862885"/>
      </bottom>
      <diagonal/>
    </border>
    <border>
      <left/>
      <right/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mediumDashed">
        <color auto="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double">
        <color theme="9" tint="0.39988402966399123"/>
      </left>
      <right style="double">
        <color theme="9" tint="0.39988402966399123"/>
      </right>
      <top style="double">
        <color theme="9" tint="0.39988402966399123"/>
      </top>
      <bottom style="double">
        <color theme="9" tint="0.39988402966399123"/>
      </bottom>
      <diagonal/>
    </border>
    <border>
      <left style="hair">
        <color theme="1" tint="0.499984740745262"/>
      </left>
      <right/>
      <top/>
      <bottom/>
      <diagonal/>
    </border>
    <border>
      <left style="hair">
        <color auto="1"/>
      </left>
      <right/>
      <top style="dashed">
        <color indexed="64"/>
      </top>
      <bottom/>
      <diagonal/>
    </border>
    <border>
      <left style="hair">
        <color theme="9" tint="0.39991454817346722"/>
      </left>
      <right style="hair">
        <color theme="9" tint="0.39991454817346722"/>
      </right>
      <top style="double">
        <color theme="9" tint="0.39994506668294322"/>
      </top>
      <bottom/>
      <diagonal/>
    </border>
    <border>
      <left style="hair">
        <color theme="9" tint="0.39991454817346722"/>
      </left>
      <right style="hair">
        <color theme="9" tint="0.39991454817346722"/>
      </right>
      <top/>
      <bottom style="hair">
        <color auto="1"/>
      </bottom>
      <diagonal/>
    </border>
    <border>
      <left style="hair">
        <color theme="9" tint="0.39991454817346722"/>
      </left>
      <right style="hair">
        <color theme="9" tint="0.39991454817346722"/>
      </right>
      <top/>
      <bottom style="thin">
        <color theme="9" tint="0.3999755851924192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mediumDashed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ashed">
        <color indexed="64"/>
      </top>
      <bottom/>
      <diagonal/>
    </border>
    <border>
      <left/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hair">
        <color indexed="64"/>
      </right>
      <top style="dashed">
        <color indexed="64"/>
      </top>
      <bottom/>
      <diagonal/>
    </border>
    <border>
      <left style="hair">
        <color auto="1"/>
      </left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mediumDashed">
        <color indexed="64"/>
      </right>
      <top/>
      <bottom style="hair">
        <color indexed="64"/>
      </bottom>
      <diagonal/>
    </border>
    <border>
      <left/>
      <right style="mediumDashed">
        <color auto="1"/>
      </right>
      <top/>
      <bottom style="hair">
        <color theme="9" tint="0.39991454817346722"/>
      </bottom>
      <diagonal/>
    </border>
    <border>
      <left style="hair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mediumDashed">
        <color auto="1"/>
      </right>
      <top style="hair">
        <color theme="9" tint="0.39991454817346722"/>
      </top>
      <bottom style="hair">
        <color theme="9" tint="0.39991454817346722"/>
      </bottom>
      <diagonal/>
    </border>
    <border>
      <left style="hair">
        <color auto="1"/>
      </left>
      <right style="mediumDashed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Dashed">
        <color auto="1"/>
      </right>
      <top/>
      <bottom/>
      <diagonal/>
    </border>
    <border>
      <left style="hair">
        <color indexed="64"/>
      </left>
      <right/>
      <top/>
      <bottom style="dashed">
        <color indexed="64"/>
      </bottom>
      <diagonal/>
    </border>
    <border>
      <left/>
      <right/>
      <top style="double">
        <color theme="0" tint="-0.34998626667073579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/>
      <bottom style="hair">
        <color theme="9" tint="0.39985351115451523"/>
      </bottom>
      <diagonal/>
    </border>
    <border>
      <left style="hair">
        <color theme="9" tint="0.39985351115451523"/>
      </left>
      <right/>
      <top style="hair">
        <color theme="9" tint="0.39991454817346722"/>
      </top>
      <bottom style="hair">
        <color theme="9" tint="0.39994506668294322"/>
      </bottom>
      <diagonal/>
    </border>
    <border>
      <left/>
      <right style="thin">
        <color auto="1"/>
      </right>
      <top style="hair">
        <color theme="9" tint="0.39991454817346722"/>
      </top>
      <bottom style="hair">
        <color theme="9" tint="0.39994506668294322"/>
      </bottom>
      <diagonal/>
    </border>
    <border>
      <left/>
      <right/>
      <top/>
      <bottom style="hair">
        <color theme="9" tint="0.39994506668294322"/>
      </bottom>
      <diagonal/>
    </border>
    <border>
      <left/>
      <right/>
      <top style="hair">
        <color theme="9" tint="0.39994506668294322"/>
      </top>
      <bottom style="thin">
        <color auto="1"/>
      </bottom>
      <diagonal/>
    </border>
    <border>
      <left style="thin">
        <color indexed="64"/>
      </left>
      <right/>
      <top style="hair">
        <color theme="9" tint="0.39994506668294322"/>
      </top>
      <bottom style="thin">
        <color auto="1"/>
      </bottom>
      <diagonal/>
    </border>
    <border>
      <left/>
      <right style="thin">
        <color auto="1"/>
      </right>
      <top style="hair">
        <color theme="9" tint="0.39994506668294322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double">
        <color indexed="64"/>
      </top>
      <bottom/>
      <diagonal/>
    </border>
    <border>
      <left style="hair">
        <color auto="1"/>
      </left>
      <right style="double">
        <color indexed="64"/>
      </right>
      <top/>
      <bottom style="hair">
        <color auto="1"/>
      </bottom>
      <diagonal/>
    </border>
    <border>
      <left style="hair">
        <color auto="1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mediumDashed">
        <color auto="1"/>
      </right>
      <top/>
      <bottom style="dashed">
        <color theme="0" tint="-0.34998626667073579"/>
      </bottom>
      <diagonal/>
    </border>
    <border>
      <left/>
      <right style="mediumDashed">
        <color auto="1"/>
      </right>
      <top style="thin">
        <color auto="1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theme="9"/>
      </top>
      <bottom style="hair">
        <color theme="9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dashed">
        <color auto="1"/>
      </top>
      <bottom style="hair">
        <color auto="1"/>
      </bottom>
      <diagonal/>
    </border>
    <border>
      <left/>
      <right/>
      <top style="hair">
        <color auto="1"/>
      </top>
      <bottom style="dashed">
        <color auto="1"/>
      </bottom>
      <diagonal/>
    </border>
    <border>
      <left style="mediumDashed">
        <color indexed="64"/>
      </left>
      <right/>
      <top/>
      <bottom style="hair">
        <color indexed="64"/>
      </bottom>
      <diagonal/>
    </border>
    <border>
      <left/>
      <right/>
      <top style="medium">
        <color auto="1"/>
      </top>
      <bottom style="hair">
        <color theme="9" tint="0.39985351115451523"/>
      </bottom>
      <diagonal/>
    </border>
    <border>
      <left/>
      <right/>
      <top/>
      <bottom style="double">
        <color theme="9" tint="0.39988402966399123"/>
      </bottom>
      <diagonal/>
    </border>
    <border>
      <left style="medium">
        <color indexed="64"/>
      </left>
      <right/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88402966399123"/>
      </top>
      <bottom/>
      <diagonal/>
    </border>
    <border>
      <left style="mediumDashed">
        <color theme="9" tint="0.39985351115451523"/>
      </left>
      <right/>
      <top style="double">
        <color theme="9" tint="0.39988402966399123"/>
      </top>
      <bottom/>
      <diagonal/>
    </border>
    <border>
      <left/>
      <right/>
      <top style="double">
        <color theme="9" tint="0.39988402966399123"/>
      </top>
      <bottom/>
      <diagonal/>
    </border>
    <border>
      <left style="mediumDashed">
        <color auto="1"/>
      </left>
      <right/>
      <top/>
      <bottom style="double">
        <color theme="0" tint="-0.34998626667073579"/>
      </bottom>
      <diagonal/>
    </border>
    <border>
      <left/>
      <right/>
      <top style="dashed">
        <color auto="1"/>
      </top>
      <bottom style="double">
        <color theme="0" tint="-0.34998626667073579"/>
      </bottom>
      <diagonal/>
    </border>
    <border>
      <left style="medium">
        <color indexed="64"/>
      </left>
      <right/>
      <top/>
      <bottom style="double">
        <color theme="9" tint="0.39988402966399123"/>
      </bottom>
      <diagonal/>
    </border>
    <border>
      <left style="thin">
        <color theme="9" tint="0.39985351115451523"/>
      </left>
      <right style="mediumDashed">
        <color theme="9" tint="0.39985351115451523"/>
      </right>
      <top/>
      <bottom style="double">
        <color theme="9" tint="0.39988402966399123"/>
      </bottom>
      <diagonal/>
    </border>
    <border>
      <left style="mediumDashed">
        <color theme="9" tint="0.39985351115451523"/>
      </left>
      <right/>
      <top/>
      <bottom style="double">
        <color theme="9" tint="0.39988402966399123"/>
      </bottom>
      <diagonal/>
    </border>
    <border>
      <left/>
      <right/>
      <top/>
      <bottom style="double">
        <color theme="9" tint="0.39982299264503923"/>
      </bottom>
      <diagonal/>
    </border>
    <border>
      <left style="hair">
        <color theme="9" tint="0.39994506668294322"/>
      </left>
      <right/>
      <top/>
      <bottom style="hair">
        <color theme="9" tint="0.39994506668294322"/>
      </bottom>
      <diagonal/>
    </border>
    <border>
      <left/>
      <right/>
      <top/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4506668294322"/>
      </bottom>
      <diagonal/>
    </border>
    <border>
      <left/>
      <right style="hair">
        <color theme="9" tint="0.39985351115451523"/>
      </right>
      <top/>
      <bottom style="hair">
        <color theme="9" tint="0.39988402966399123"/>
      </bottom>
      <diagonal/>
    </border>
    <border>
      <left/>
      <right style="hair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34998626667073579"/>
      </top>
      <bottom/>
      <diagonal/>
    </border>
    <border>
      <left/>
      <right/>
      <top/>
      <bottom style="hair">
        <color theme="9" tint="0.39988402966399123"/>
      </bottom>
      <diagonal/>
    </border>
    <border>
      <left/>
      <right/>
      <top style="hair">
        <color theme="9" tint="0.39991454817346722"/>
      </top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/>
      <right style="hair">
        <color theme="9" tint="0.39985351115451523"/>
      </right>
      <top style="hair">
        <color theme="9" tint="0.39988402966399123"/>
      </top>
      <bottom style="hair">
        <color theme="9" tint="0.39988402966399123"/>
      </bottom>
      <diagonal/>
    </border>
    <border>
      <left style="medium">
        <color indexed="64"/>
      </left>
      <right/>
      <top style="hair">
        <color theme="9" tint="0.39991454817346722"/>
      </top>
      <bottom style="hair">
        <color theme="9" tint="0.39991454817346722"/>
      </bottom>
      <diagonal/>
    </border>
    <border>
      <left style="hair">
        <color theme="9" tint="0.39988402966399123"/>
      </left>
      <right style="hair">
        <color theme="9" tint="0.39988402966399123"/>
      </right>
      <top style="hair">
        <color theme="9" tint="0.39988402966399123"/>
      </top>
      <bottom style="hair">
        <color theme="9" tint="0.39988402966399123"/>
      </bottom>
      <diagonal/>
    </border>
    <border>
      <left style="thick">
        <color rgb="FF0000FF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dotted">
        <color auto="1"/>
      </right>
      <top style="mediumDashed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indexed="6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Dashed">
        <color auto="1"/>
      </left>
      <right/>
      <top style="medium">
        <color auto="1"/>
      </top>
      <bottom/>
      <diagonal/>
    </border>
    <border>
      <left/>
      <right/>
      <top/>
      <bottom style="double">
        <color theme="0" tint="-0.34998626667073579"/>
      </bottom>
      <diagonal/>
    </border>
    <border>
      <left/>
      <right style="hair">
        <color auto="1"/>
      </right>
      <top/>
      <bottom style="double">
        <color theme="0" tint="-0.34998626667073579"/>
      </bottom>
      <diagonal/>
    </border>
    <border>
      <left style="mediumDashed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mediumDashed">
        <color auto="1"/>
      </left>
      <right/>
      <top style="double">
        <color theme="9" tint="0.39994506668294322"/>
      </top>
      <bottom/>
      <diagonal/>
    </border>
    <border>
      <left style="hair">
        <color theme="9" tint="0.39991454817346722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Dashed">
        <color auto="1"/>
      </bottom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mediumDashed">
        <color auto="1"/>
      </bottom>
      <diagonal/>
    </border>
    <border>
      <left style="mediumDashed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 style="hair">
        <color theme="9" tint="0.39994506668294322"/>
      </top>
      <bottom style="medium">
        <color auto="1"/>
      </bottom>
      <diagonal/>
    </border>
    <border>
      <left style="hair">
        <color theme="9" tint="0.39991454817346722"/>
      </left>
      <right/>
      <top style="hair">
        <color theme="9" tint="0.39994506668294322"/>
      </top>
      <bottom style="medium">
        <color auto="1"/>
      </bottom>
      <diagonal/>
    </border>
    <border>
      <left/>
      <right style="medium">
        <color auto="1"/>
      </right>
      <top style="hair">
        <color theme="9" tint="0.39994506668294322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double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theme="9" tint="0.3999755851924192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/>
      <right style="mediumDashed">
        <color theme="9" tint="0.39985351115451523"/>
      </right>
      <top style="hair">
        <color rgb="FFC00000"/>
      </top>
      <bottom style="hair">
        <color rgb="FFC00000"/>
      </bottom>
      <diagonal/>
    </border>
    <border>
      <left/>
      <right style="hair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/>
      <right style="hair">
        <color rgb="FFDDDDFF"/>
      </right>
      <top style="double">
        <color theme="9" tint="0.39988402966399123"/>
      </top>
      <bottom style="hair">
        <color theme="8" tint="-0.24994659260841701"/>
      </bottom>
      <diagonal/>
    </border>
    <border>
      <left/>
      <right/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indexed="64"/>
      </left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2299264503923"/>
      </bottom>
      <diagonal/>
    </border>
    <border>
      <left/>
      <right style="hair">
        <color theme="9" tint="0.39991454817346722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theme="4" tint="0.39994506668294322"/>
      </left>
      <right/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/>
      <diagonal/>
    </border>
    <border>
      <left/>
      <right style="medium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4" tint="0.39994506668294322"/>
      </left>
      <right/>
      <top/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/>
      <diagonal/>
    </border>
    <border>
      <left style="thin">
        <color auto="1"/>
      </left>
      <right style="hair">
        <color auto="1"/>
      </right>
      <top style="hair">
        <color indexed="64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4" tint="0.39994506668294322"/>
      </left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 style="medium">
        <color theme="4" tint="0.39994506668294322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indexed="64"/>
      </bottom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94506668294322"/>
      </top>
      <bottom/>
      <diagonal/>
    </border>
    <border>
      <left style="mediumDashed">
        <color theme="9" tint="0.39985351115451523"/>
      </left>
      <right/>
      <top style="double">
        <color theme="9" tint="0.39994506668294322"/>
      </top>
      <bottom/>
      <diagonal/>
    </border>
    <border>
      <left style="medium">
        <color theme="9" tint="0.39982299264503923"/>
      </left>
      <right style="medium">
        <color indexed="64"/>
      </right>
      <top/>
      <bottom/>
      <diagonal/>
    </border>
    <border>
      <left style="mediumDashed">
        <color auto="1"/>
      </left>
      <right/>
      <top/>
      <bottom style="double">
        <color theme="9" tint="0.39988402966399123"/>
      </bottom>
      <diagonal/>
    </border>
    <border>
      <left/>
      <right/>
      <top style="hair">
        <color theme="8" tint="-0.24994659260841701"/>
      </top>
      <bottom style="hair">
        <color theme="8" tint="-0.24994659260841701"/>
      </bottom>
      <diagonal/>
    </border>
    <border>
      <left style="hair">
        <color theme="9" tint="0.39994506668294322"/>
      </left>
      <right/>
      <top/>
      <bottom/>
      <diagonal/>
    </border>
    <border>
      <left/>
      <right/>
      <top style="hair">
        <color theme="9" tint="0.39991454817346722"/>
      </top>
      <bottom/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/>
      <diagonal/>
    </border>
    <border>
      <left/>
      <right/>
      <top style="hair">
        <color theme="9" tint="0.39988402966399123"/>
      </top>
      <bottom/>
      <diagonal/>
    </border>
    <border>
      <left style="mediumDashed">
        <color theme="9" tint="0.39985351115451523"/>
      </left>
      <right/>
      <top style="hair">
        <color theme="9" tint="0.39982299264503923"/>
      </top>
      <bottom style="hair">
        <color theme="9" tint="0.39982299264503923"/>
      </bottom>
      <diagonal/>
    </border>
    <border>
      <left/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82299264503923"/>
      </top>
      <bottom style="hair">
        <color theme="9" tint="0.39982299264503923"/>
      </bottom>
      <diagonal/>
    </border>
    <border>
      <left style="medium">
        <color indexed="64"/>
      </left>
      <right/>
      <top style="medium">
        <color indexed="64"/>
      </top>
      <bottom style="hair">
        <color theme="9" tint="0.39994506668294322"/>
      </bottom>
      <diagonal/>
    </border>
    <border>
      <left style="medium">
        <color indexed="64"/>
      </left>
      <right/>
      <top style="thin">
        <color theme="9" tint="0.39997558519241921"/>
      </top>
      <bottom style="hair">
        <color theme="9" tint="0.39994506668294322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double">
        <color theme="9" tint="0.39994506668294322"/>
      </top>
      <bottom/>
      <diagonal/>
    </border>
    <border>
      <left/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hair">
        <color theme="9" tint="0.39982299264503923"/>
      </top>
      <bottom style="double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theme="9" tint="0.39985351115451523"/>
      </bottom>
      <diagonal/>
    </border>
    <border>
      <left style="hair">
        <color indexed="64"/>
      </left>
      <right style="hair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 style="hair">
        <color auto="1"/>
      </left>
      <right style="hair">
        <color indexed="64"/>
      </right>
      <top/>
      <bottom style="medium">
        <color auto="1"/>
      </bottom>
      <diagonal/>
    </border>
    <border>
      <left style="mediumDashed">
        <color rgb="FFFF0000"/>
      </left>
      <right/>
      <top/>
      <bottom style="mediumDashed">
        <color indexed="64"/>
      </bottom>
      <diagonal/>
    </border>
    <border>
      <left style="mediumDashed">
        <color rgb="FFFF0000"/>
      </left>
      <right/>
      <top/>
      <bottom/>
      <diagonal/>
    </border>
    <border>
      <left/>
      <right style="mediumDashed">
        <color rgb="FFFF0000"/>
      </right>
      <top/>
      <bottom style="double">
        <color theme="9" tint="0.39988402966399123"/>
      </bottom>
      <diagonal/>
    </border>
    <border>
      <left/>
      <right style="mediumDashed">
        <color rgb="FFFF0000"/>
      </right>
      <top/>
      <bottom/>
      <diagonal/>
    </border>
    <border>
      <left/>
      <right style="mediumDashed">
        <color rgb="FFFF0000"/>
      </right>
      <top/>
      <bottom style="mediumDashed">
        <color auto="1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double">
        <color theme="9" tint="0.39994506668294322"/>
      </left>
      <right/>
      <top style="double">
        <color theme="9" tint="0.39994506668294322"/>
      </top>
      <bottom style="double">
        <color theme="9" tint="0.39994506668294322"/>
      </bottom>
      <diagonal/>
    </border>
    <border>
      <left style="medium">
        <color theme="9" tint="0.39982299264503923"/>
      </left>
      <right/>
      <top/>
      <bottom/>
      <diagonal/>
    </border>
    <border>
      <left style="medium">
        <color theme="9" tint="0.39991454817346722"/>
      </left>
      <right/>
      <top style="double">
        <color theme="9" tint="0.39994506668294322"/>
      </top>
      <bottom/>
      <diagonal/>
    </border>
    <border>
      <left style="medium">
        <color theme="9" tint="0.39991454817346722"/>
      </left>
      <right/>
      <top/>
      <bottom style="double">
        <color theme="9" tint="0.39988402966399123"/>
      </bottom>
      <diagonal/>
    </border>
    <border>
      <left style="medium">
        <color theme="9" tint="0.39991454817346722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 style="medium">
        <color theme="4" tint="0.39994506668294322"/>
      </left>
      <right/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1454817346722"/>
      </bottom>
      <diagonal/>
    </border>
    <border>
      <left style="medium">
        <color theme="4" tint="0.39994506668294322"/>
      </left>
      <right/>
      <top/>
      <bottom style="medium">
        <color theme="4" tint="0.39991454817346722"/>
      </bottom>
      <diagonal/>
    </border>
    <border>
      <left/>
      <right style="medium">
        <color theme="4" tint="0.39994506668294322"/>
      </right>
      <top/>
      <bottom style="medium">
        <color theme="4" tint="0.39991454817346722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auto="1"/>
      </left>
      <right style="double">
        <color indexed="64"/>
      </right>
      <top/>
      <bottom style="hair">
        <color auto="1"/>
      </bottom>
      <diagonal/>
    </border>
    <border>
      <left/>
      <right/>
      <top/>
      <bottom style="double">
        <color theme="9" tint="0.39991454817346722"/>
      </bottom>
      <diagonal/>
    </border>
    <border>
      <left style="thin">
        <color theme="9" tint="0.39991454817346722"/>
      </left>
      <right/>
      <top style="double">
        <color theme="9" tint="0.39994506668294322"/>
      </top>
      <bottom/>
      <diagonal/>
    </border>
    <border>
      <left/>
      <right style="thin">
        <color theme="9" tint="0.39991454817346722"/>
      </right>
      <top style="double">
        <color theme="9" tint="0.39994506668294322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theme="9" tint="0.39991454817346722"/>
      </left>
      <right/>
      <top/>
      <bottom style="hair">
        <color auto="1"/>
      </bottom>
      <diagonal/>
    </border>
    <border>
      <left/>
      <right style="thin">
        <color theme="9" tint="0.39991454817346722"/>
      </right>
      <top/>
      <bottom style="hair">
        <color auto="1"/>
      </bottom>
      <diagonal/>
    </border>
    <border>
      <left style="hair">
        <color theme="9" tint="0.59996337778862885"/>
      </left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39991454817346722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59996337778862885"/>
      </left>
      <right style="thin">
        <color theme="9" tint="0.39991454817346722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auto="1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auto="1"/>
      </right>
      <top style="hair">
        <color theme="9" tint="0.39994506668294322"/>
      </top>
      <bottom/>
      <diagonal/>
    </border>
    <border>
      <left/>
      <right style="medium">
        <color indexed="64"/>
      </right>
      <top/>
      <bottom style="hair">
        <color theme="9" tint="0.39994506668294322"/>
      </bottom>
      <diagonal/>
    </border>
    <border>
      <left style="double">
        <color theme="9" tint="0.39988402966399123"/>
      </left>
      <right/>
      <top style="double">
        <color theme="9" tint="0.39988402966399123"/>
      </top>
      <bottom/>
      <diagonal/>
    </border>
    <border>
      <left/>
      <right style="double">
        <color theme="9" tint="0.39988402966399123"/>
      </right>
      <top style="double">
        <color theme="9" tint="0.39988402966399123"/>
      </top>
      <bottom/>
      <diagonal/>
    </border>
    <border>
      <left style="double">
        <color theme="9" tint="0.39988402966399123"/>
      </left>
      <right/>
      <top/>
      <bottom style="double">
        <color theme="9" tint="0.39988402966399123"/>
      </bottom>
      <diagonal/>
    </border>
    <border>
      <left/>
      <right style="double">
        <color theme="9" tint="0.39988402966399123"/>
      </right>
      <top/>
      <bottom style="double">
        <color theme="9" tint="0.39988402966399123"/>
      </bottom>
      <diagonal/>
    </border>
    <border>
      <left/>
      <right style="thin">
        <color theme="0" tint="-0.34998626667073579"/>
      </right>
      <top style="hair">
        <color auto="1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medium">
        <color auto="1"/>
      </right>
      <top/>
      <bottom style="double">
        <color theme="9" tint="0.39991454817346722"/>
      </bottom>
      <diagonal/>
    </border>
    <border>
      <left style="thin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hair">
        <color theme="9" tint="0.39994506668294322"/>
      </top>
      <bottom/>
      <diagonal/>
    </border>
    <border>
      <left style="hair">
        <color auto="1"/>
      </left>
      <right/>
      <top style="hair">
        <color theme="9" tint="0.3999450666829432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theme="9" tint="0.39994506668294322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/>
      <top style="mediumDashed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theme="9" tint="0.39994506668294322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theme="9" tint="0.39991454817346722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/>
      <right style="medium">
        <color auto="1"/>
      </right>
      <top/>
      <bottom style="hair">
        <color theme="9" tint="0.39988402966399123"/>
      </bottom>
      <diagonal/>
    </border>
    <border>
      <left style="mediumDashed">
        <color indexed="64"/>
      </left>
      <right/>
      <top style="hair">
        <color indexed="64"/>
      </top>
      <bottom/>
      <diagonal/>
    </border>
  </borders>
  <cellStyleXfs count="4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49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34" fillId="0" borderId="0"/>
    <xf numFmtId="0" fontId="70" fillId="0" borderId="0"/>
    <xf numFmtId="0" fontId="134" fillId="0" borderId="0"/>
    <xf numFmtId="0" fontId="142" fillId="0" borderId="0"/>
    <xf numFmtId="0" fontId="70" fillId="0" borderId="0"/>
    <xf numFmtId="0" fontId="11" fillId="0" borderId="0"/>
    <xf numFmtId="0" fontId="11" fillId="0" borderId="0"/>
    <xf numFmtId="0" fontId="70" fillId="0" borderId="0"/>
    <xf numFmtId="0" fontId="11" fillId="0" borderId="0"/>
    <xf numFmtId="0" fontId="11" fillId="0" borderId="0"/>
    <xf numFmtId="0" fontId="232" fillId="0" borderId="0" applyNumberFormat="0" applyFill="0" applyBorder="0" applyAlignment="0" applyProtection="0">
      <alignment vertical="top"/>
      <protection locked="0"/>
    </xf>
    <xf numFmtId="0" fontId="249" fillId="0" borderId="0"/>
    <xf numFmtId="0" fontId="283" fillId="0" borderId="0"/>
    <xf numFmtId="0" fontId="1" fillId="0" borderId="0"/>
    <xf numFmtId="0" fontId="2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381" fillId="0" borderId="0" applyNumberFormat="0" applyFill="0" applyBorder="0" applyAlignment="0" applyProtection="0"/>
    <xf numFmtId="0" fontId="1" fillId="0" borderId="0"/>
    <xf numFmtId="0" fontId="1" fillId="0" borderId="0"/>
  </cellStyleXfs>
  <cellXfs count="3727">
    <xf numFmtId="0" fontId="0" fillId="0" borderId="0" xfId="0"/>
    <xf numFmtId="0" fontId="6" fillId="2" borderId="1" xfId="2" applyFont="1" applyFill="1" applyBorder="1" applyAlignment="1">
      <alignment horizontal="center" vertical="center"/>
    </xf>
    <xf numFmtId="0" fontId="7" fillId="3" borderId="1" xfId="2" applyFont="1" applyFill="1" applyBorder="1" applyAlignment="1">
      <alignment horizontal="center" vertical="center"/>
    </xf>
    <xf numFmtId="0" fontId="1" fillId="4" borderId="0" xfId="3" applyFont="1" applyFill="1" applyAlignment="1">
      <alignment vertical="center"/>
    </xf>
    <xf numFmtId="0" fontId="9" fillId="2" borderId="0" xfId="4" applyFont="1" applyFill="1" applyAlignment="1">
      <alignment horizontal="center" vertical="center"/>
    </xf>
    <xf numFmtId="0" fontId="10" fillId="5" borderId="2" xfId="2" applyFont="1" applyFill="1" applyBorder="1" applyAlignment="1">
      <alignment horizontal="center" vertical="center"/>
    </xf>
    <xf numFmtId="0" fontId="10" fillId="6" borderId="2" xfId="2" applyFont="1" applyFill="1" applyBorder="1" applyAlignment="1">
      <alignment horizontal="center" vertical="center"/>
    </xf>
    <xf numFmtId="0" fontId="12" fillId="7" borderId="3" xfId="5" applyFont="1" applyFill="1" applyBorder="1" applyAlignment="1">
      <alignment horizontal="center" vertical="center"/>
    </xf>
    <xf numFmtId="0" fontId="12" fillId="7" borderId="3" xfId="5" quotePrefix="1" applyFont="1" applyFill="1" applyBorder="1" applyAlignment="1">
      <alignment horizontal="center" vertical="center"/>
    </xf>
    <xf numFmtId="0" fontId="12" fillId="7" borderId="0" xfId="5" applyFont="1" applyFill="1" applyAlignment="1">
      <alignment horizontal="center" vertical="center"/>
    </xf>
    <xf numFmtId="0" fontId="13" fillId="6" borderId="0" xfId="5" applyFont="1" applyFill="1" applyAlignment="1">
      <alignment horizontal="left" vertical="center"/>
    </xf>
    <xf numFmtId="0" fontId="12" fillId="7" borderId="2" xfId="5" applyFont="1" applyFill="1" applyBorder="1" applyAlignment="1" applyProtection="1">
      <alignment horizontal="center" vertical="center" textRotation="90"/>
      <protection locked="0"/>
    </xf>
    <xf numFmtId="0" fontId="12" fillId="4" borderId="2" xfId="5" applyFont="1" applyFill="1" applyBorder="1" applyAlignment="1" applyProtection="1">
      <alignment horizontal="center" vertical="center" textRotation="90"/>
      <protection locked="0"/>
    </xf>
    <xf numFmtId="0" fontId="15" fillId="4" borderId="2" xfId="5" applyFont="1" applyFill="1" applyBorder="1" applyAlignment="1" applyProtection="1">
      <alignment horizontal="centerContinuous" vertical="center"/>
      <protection hidden="1"/>
    </xf>
    <xf numFmtId="164" fontId="16" fillId="4" borderId="2" xfId="5" applyNumberFormat="1" applyFont="1" applyFill="1" applyBorder="1" applyAlignment="1" applyProtection="1">
      <alignment horizontal="right" vertical="center"/>
      <protection hidden="1"/>
    </xf>
    <xf numFmtId="0" fontId="2" fillId="8" borderId="5" xfId="5" applyFont="1" applyFill="1" applyBorder="1" applyAlignment="1">
      <alignment horizontal="center" vertical="center"/>
    </xf>
    <xf numFmtId="0" fontId="0" fillId="4" borderId="0" xfId="0" applyFill="1"/>
    <xf numFmtId="0" fontId="17" fillId="6" borderId="0" xfId="5" applyFont="1" applyFill="1" applyAlignment="1">
      <alignment horizontal="right" vertical="center"/>
    </xf>
    <xf numFmtId="0" fontId="17" fillId="6" borderId="0" xfId="5" applyFont="1" applyFill="1" applyAlignment="1">
      <alignment horizontal="left" vertical="center"/>
    </xf>
    <xf numFmtId="0" fontId="12" fillId="7" borderId="0" xfId="5" applyFont="1" applyFill="1" applyAlignment="1" applyProtection="1">
      <alignment horizontal="center" vertical="center" textRotation="90"/>
      <protection locked="0"/>
    </xf>
    <xf numFmtId="0" fontId="12" fillId="4" borderId="0" xfId="5" applyFont="1" applyFill="1" applyAlignment="1" applyProtection="1">
      <alignment horizontal="center" vertical="center" textRotation="90"/>
      <protection locked="0"/>
    </xf>
    <xf numFmtId="0" fontId="15" fillId="4" borderId="0" xfId="5" applyFont="1" applyFill="1" applyAlignment="1" applyProtection="1">
      <alignment horizontal="centerContinuous" vertical="center"/>
      <protection hidden="1"/>
    </xf>
    <xf numFmtId="164" fontId="16" fillId="4" borderId="0" xfId="5" applyNumberFormat="1" applyFont="1" applyFill="1" applyAlignment="1" applyProtection="1">
      <alignment horizontal="right" vertical="center"/>
      <protection hidden="1"/>
    </xf>
    <xf numFmtId="0" fontId="18" fillId="4" borderId="7" xfId="5" applyFont="1" applyFill="1" applyBorder="1" applyAlignment="1">
      <alignment horizontal="center" vertical="center"/>
    </xf>
    <xf numFmtId="0" fontId="12" fillId="7" borderId="3" xfId="5" applyFont="1" applyFill="1" applyBorder="1" applyAlignment="1" applyProtection="1">
      <alignment horizontal="center" vertical="center" textRotation="90"/>
      <protection locked="0"/>
    </xf>
    <xf numFmtId="0" fontId="12" fillId="4" borderId="3" xfId="5" applyFont="1" applyFill="1" applyBorder="1" applyAlignment="1" applyProtection="1">
      <alignment horizontal="center" vertical="center" textRotation="90"/>
      <protection locked="0"/>
    </xf>
    <xf numFmtId="0" fontId="20" fillId="4" borderId="3" xfId="0" applyFont="1" applyFill="1" applyBorder="1"/>
    <xf numFmtId="0" fontId="21" fillId="4" borderId="3" xfId="5" applyFont="1" applyFill="1" applyBorder="1" applyAlignment="1" applyProtection="1">
      <alignment vertical="center"/>
      <protection hidden="1"/>
    </xf>
    <xf numFmtId="0" fontId="21" fillId="4" borderId="9" xfId="5" applyFont="1" applyFill="1" applyBorder="1" applyAlignment="1" applyProtection="1">
      <alignment vertical="center"/>
      <protection hidden="1"/>
    </xf>
    <xf numFmtId="0" fontId="14" fillId="4" borderId="3" xfId="5" applyFont="1" applyFill="1" applyBorder="1" applyAlignment="1" applyProtection="1">
      <alignment vertical="center"/>
      <protection hidden="1"/>
    </xf>
    <xf numFmtId="0" fontId="1" fillId="4" borderId="0" xfId="7" applyFill="1" applyAlignment="1">
      <alignment vertical="center"/>
    </xf>
    <xf numFmtId="0" fontId="1" fillId="0" borderId="0" xfId="4"/>
    <xf numFmtId="165" fontId="22" fillId="4" borderId="0" xfId="8" applyNumberFormat="1" applyFont="1" applyFill="1" applyAlignment="1">
      <alignment horizontal="right" vertical="center"/>
    </xf>
    <xf numFmtId="165" fontId="23" fillId="4" borderId="0" xfId="8" applyNumberFormat="1" applyFont="1" applyFill="1" applyAlignment="1">
      <alignment horizontal="left" vertical="center"/>
    </xf>
    <xf numFmtId="0" fontId="25" fillId="7" borderId="14" xfId="0" applyFont="1" applyFill="1" applyBorder="1" applyAlignment="1">
      <alignment horizontal="centerContinuous" vertical="center"/>
    </xf>
    <xf numFmtId="0" fontId="25" fillId="7" borderId="15" xfId="0" applyFont="1" applyFill="1" applyBorder="1" applyAlignment="1">
      <alignment horizontal="centerContinuous" vertical="center"/>
    </xf>
    <xf numFmtId="0" fontId="25" fillId="7" borderId="16" xfId="0" applyFont="1" applyFill="1" applyBorder="1" applyAlignment="1">
      <alignment horizontal="centerContinuous" vertical="center"/>
    </xf>
    <xf numFmtId="0" fontId="0" fillId="4" borderId="0" xfId="0" applyFill="1" applyAlignment="1">
      <alignment horizontal="center" vertical="center"/>
    </xf>
    <xf numFmtId="0" fontId="26" fillId="4" borderId="0" xfId="0" applyFont="1" applyFill="1" applyAlignment="1">
      <alignment vertical="center" wrapText="1"/>
    </xf>
    <xf numFmtId="0" fontId="26" fillId="4" borderId="0" xfId="0" applyFont="1" applyFill="1" applyAlignment="1">
      <alignment vertical="center"/>
    </xf>
    <xf numFmtId="0" fontId="21" fillId="4" borderId="0" xfId="4" applyFont="1" applyFill="1" applyAlignment="1">
      <alignment vertical="center"/>
    </xf>
    <xf numFmtId="0" fontId="24" fillId="13" borderId="0" xfId="9" applyFont="1" applyFill="1" applyAlignment="1">
      <alignment horizontal="right" vertical="center"/>
    </xf>
    <xf numFmtId="0" fontId="4" fillId="14" borderId="0" xfId="0" applyFont="1" applyFill="1" applyAlignment="1">
      <alignment horizontal="left" vertical="center"/>
    </xf>
    <xf numFmtId="0" fontId="4" fillId="14" borderId="0" xfId="0" applyFont="1" applyFill="1"/>
    <xf numFmtId="0" fontId="4" fillId="1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9" fillId="4" borderId="0" xfId="9" applyFont="1" applyFill="1" applyAlignment="1">
      <alignment horizontal="right" vertical="center"/>
    </xf>
    <xf numFmtId="0" fontId="30" fillId="4" borderId="0" xfId="4" applyFont="1" applyFill="1" applyAlignment="1">
      <alignment horizontal="left" vertical="center"/>
    </xf>
    <xf numFmtId="0" fontId="1" fillId="0" borderId="0" xfId="4" applyAlignment="1">
      <alignment vertical="center"/>
    </xf>
    <xf numFmtId="0" fontId="1" fillId="0" borderId="0" xfId="3" applyFont="1"/>
    <xf numFmtId="0" fontId="1" fillId="4" borderId="0" xfId="3" applyFont="1" applyFill="1"/>
    <xf numFmtId="0" fontId="31" fillId="4" borderId="0" xfId="10" applyFont="1" applyFill="1" applyAlignment="1">
      <alignment horizontal="center" vertical="center"/>
    </xf>
    <xf numFmtId="0" fontId="32" fillId="4" borderId="0" xfId="4" applyFont="1" applyFill="1" applyAlignment="1">
      <alignment horizontal="center" vertical="center"/>
    </xf>
    <xf numFmtId="0" fontId="33" fillId="15" borderId="0" xfId="4" applyFont="1" applyFill="1" applyAlignment="1">
      <alignment horizontal="center" vertical="center"/>
    </xf>
    <xf numFmtId="0" fontId="33" fillId="11" borderId="10" xfId="5" applyFont="1" applyFill="1" applyBorder="1" applyAlignment="1" applyProtection="1">
      <alignment horizontal="center" vertical="center" textRotation="90"/>
      <protection locked="0"/>
    </xf>
    <xf numFmtId="0" fontId="34" fillId="12" borderId="11" xfId="10" applyFont="1" applyFill="1" applyBorder="1" applyAlignment="1">
      <alignment horizontal="left" vertical="center"/>
    </xf>
    <xf numFmtId="0" fontId="34" fillId="12" borderId="11" xfId="10" applyFont="1" applyFill="1" applyBorder="1" applyAlignment="1">
      <alignment horizontal="center" vertical="center"/>
    </xf>
    <xf numFmtId="0" fontId="35" fillId="12" borderId="11" xfId="5" applyFont="1" applyFill="1" applyBorder="1" applyAlignment="1">
      <alignment horizontal="left" vertical="center" wrapText="1"/>
    </xf>
    <xf numFmtId="0" fontId="16" fillId="12" borderId="11" xfId="5" applyFont="1" applyFill="1" applyBorder="1" applyAlignment="1">
      <alignment horizontal="center" vertical="center" wrapText="1"/>
    </xf>
    <xf numFmtId="0" fontId="38" fillId="7" borderId="2" xfId="0" applyFont="1" applyFill="1" applyBorder="1" applyAlignment="1">
      <alignment horizontal="center" vertical="center"/>
    </xf>
    <xf numFmtId="1" fontId="39" fillId="18" borderId="18" xfId="5" applyNumberFormat="1" applyFont="1" applyFill="1" applyBorder="1" applyAlignment="1">
      <alignment horizontal="left" vertical="center"/>
    </xf>
    <xf numFmtId="0" fontId="24" fillId="3" borderId="2" xfId="5" applyFont="1" applyFill="1" applyBorder="1" applyAlignment="1" applyProtection="1">
      <alignment vertical="center"/>
      <protection hidden="1"/>
    </xf>
    <xf numFmtId="0" fontId="24" fillId="7" borderId="2" xfId="5" applyFont="1" applyFill="1" applyBorder="1" applyAlignment="1" applyProtection="1">
      <alignment vertical="center"/>
      <protection hidden="1"/>
    </xf>
    <xf numFmtId="0" fontId="37" fillId="3" borderId="0" xfId="10" applyFont="1" applyFill="1" applyAlignment="1">
      <alignment horizontal="left" vertical="center"/>
    </xf>
    <xf numFmtId="0" fontId="44" fillId="19" borderId="0" xfId="10" applyFont="1" applyFill="1" applyAlignment="1">
      <alignment horizontal="center" vertical="center"/>
    </xf>
    <xf numFmtId="0" fontId="45" fillId="19" borderId="0" xfId="5" applyFont="1" applyFill="1" applyAlignment="1">
      <alignment horizontal="center" vertical="center"/>
    </xf>
    <xf numFmtId="0" fontId="47" fillId="12" borderId="19" xfId="9" applyFont="1" applyFill="1" applyBorder="1" applyAlignment="1">
      <alignment horizontal="center" vertical="center"/>
    </xf>
    <xf numFmtId="0" fontId="34" fillId="12" borderId="0" xfId="10" applyFont="1" applyFill="1" applyAlignment="1">
      <alignment horizontal="right" vertical="center"/>
    </xf>
    <xf numFmtId="0" fontId="34" fillId="12" borderId="0" xfId="10" applyFont="1" applyFill="1" applyAlignment="1">
      <alignment horizontal="center" vertical="center"/>
    </xf>
    <xf numFmtId="0" fontId="48" fillId="12" borderId="0" xfId="0" applyFont="1" applyFill="1" applyAlignment="1">
      <alignment horizontal="center" vertical="center" wrapText="1"/>
    </xf>
    <xf numFmtId="0" fontId="39" fillId="12" borderId="0" xfId="5" applyFont="1" applyFill="1" applyAlignment="1">
      <alignment horizontal="center" vertical="center" wrapText="1"/>
    </xf>
    <xf numFmtId="0" fontId="38" fillId="7" borderId="0" xfId="0" applyFont="1" applyFill="1" applyAlignment="1">
      <alignment horizontal="center" vertical="center"/>
    </xf>
    <xf numFmtId="1" fontId="39" fillId="18" borderId="21" xfId="5" applyNumberFormat="1" applyFont="1" applyFill="1" applyBorder="1" applyAlignment="1">
      <alignment horizontal="left" vertical="center"/>
    </xf>
    <xf numFmtId="0" fontId="24" fillId="3" borderId="0" xfId="5" applyFont="1" applyFill="1" applyAlignment="1" applyProtection="1">
      <alignment vertical="center"/>
      <protection hidden="1"/>
    </xf>
    <xf numFmtId="0" fontId="24" fillId="7" borderId="0" xfId="5" applyFont="1" applyFill="1" applyAlignment="1" applyProtection="1">
      <alignment vertical="center"/>
      <protection hidden="1"/>
    </xf>
    <xf numFmtId="0" fontId="21" fillId="19" borderId="0" xfId="4" applyFont="1" applyFill="1" applyAlignment="1">
      <alignment horizontal="left" vertical="center"/>
    </xf>
    <xf numFmtId="0" fontId="24" fillId="19" borderId="0" xfId="11" applyFont="1" applyFill="1" applyAlignment="1">
      <alignment horizontal="center" vertical="center"/>
    </xf>
    <xf numFmtId="0" fontId="34" fillId="22" borderId="22" xfId="10" applyFont="1" applyFill="1" applyBorder="1" applyAlignment="1">
      <alignment horizontal="right" vertical="center"/>
    </xf>
    <xf numFmtId="0" fontId="34" fillId="22" borderId="23" xfId="10" applyFont="1" applyFill="1" applyBorder="1" applyAlignment="1">
      <alignment horizontal="center" vertical="center"/>
    </xf>
    <xf numFmtId="0" fontId="34" fillId="22" borderId="24" xfId="10" applyFont="1" applyFill="1" applyBorder="1" applyAlignment="1">
      <alignment horizontal="center" vertical="center"/>
    </xf>
    <xf numFmtId="0" fontId="33" fillId="23" borderId="0" xfId="5" applyFont="1" applyFill="1" applyAlignment="1">
      <alignment horizontal="left" vertical="center"/>
    </xf>
    <xf numFmtId="0" fontId="2" fillId="23" borderId="0" xfId="5" applyFont="1" applyFill="1" applyAlignment="1">
      <alignment horizontal="right" vertical="center"/>
    </xf>
    <xf numFmtId="0" fontId="37" fillId="4" borderId="0" xfId="5" applyFont="1" applyFill="1" applyAlignment="1">
      <alignment vertical="center"/>
    </xf>
    <xf numFmtId="0" fontId="24" fillId="4" borderId="0" xfId="12" applyFont="1" applyFill="1" applyAlignment="1">
      <alignment horizontal="right" vertical="center"/>
    </xf>
    <xf numFmtId="0" fontId="50" fillId="4" borderId="0" xfId="12" applyFont="1" applyFill="1" applyAlignment="1">
      <alignment vertical="center"/>
    </xf>
    <xf numFmtId="0" fontId="50" fillId="4" borderId="20" xfId="12" applyFont="1" applyFill="1" applyBorder="1" applyAlignment="1">
      <alignment vertical="center"/>
    </xf>
    <xf numFmtId="0" fontId="51" fillId="4" borderId="0" xfId="3" applyFont="1" applyFill="1" applyAlignment="1">
      <alignment horizontal="left" vertical="center"/>
    </xf>
    <xf numFmtId="1" fontId="30" fillId="24" borderId="0" xfId="5" applyNumberFormat="1" applyFont="1" applyFill="1" applyAlignment="1" applyProtection="1">
      <alignment horizontal="center" vertical="center"/>
      <protection hidden="1"/>
    </xf>
    <xf numFmtId="0" fontId="24" fillId="4" borderId="7" xfId="3" applyFont="1" applyFill="1" applyBorder="1" applyAlignment="1">
      <alignment vertical="center"/>
    </xf>
    <xf numFmtId="0" fontId="50" fillId="7" borderId="0" xfId="12" applyFont="1" applyFill="1" applyAlignment="1">
      <alignment vertical="center"/>
    </xf>
    <xf numFmtId="0" fontId="51" fillId="4" borderId="0" xfId="3" applyFont="1" applyFill="1" applyAlignment="1">
      <alignment horizontal="right" vertical="center"/>
    </xf>
    <xf numFmtId="0" fontId="34" fillId="22" borderId="0" xfId="9" applyFont="1" applyFill="1" applyAlignment="1">
      <alignment horizontal="right" vertical="center"/>
    </xf>
    <xf numFmtId="0" fontId="54" fillId="4" borderId="0" xfId="3" applyFont="1" applyFill="1" applyAlignment="1">
      <alignment horizontal="left" vertical="center"/>
    </xf>
    <xf numFmtId="0" fontId="55" fillId="4" borderId="0" xfId="12" applyFont="1" applyFill="1" applyAlignment="1">
      <alignment vertical="center"/>
    </xf>
    <xf numFmtId="0" fontId="39" fillId="4" borderId="0" xfId="7" applyFont="1" applyFill="1" applyAlignment="1">
      <alignment horizontal="right" vertical="top"/>
    </xf>
    <xf numFmtId="166" fontId="38" fillId="7" borderId="0" xfId="0" applyNumberFormat="1" applyFont="1" applyFill="1" applyAlignment="1">
      <alignment horizontal="center" vertical="center"/>
    </xf>
    <xf numFmtId="167" fontId="57" fillId="26" borderId="21" xfId="5" applyNumberFormat="1" applyFont="1" applyFill="1" applyBorder="1" applyAlignment="1" applyProtection="1">
      <alignment horizontal="center" vertical="center"/>
      <protection hidden="1"/>
    </xf>
    <xf numFmtId="0" fontId="29" fillId="4" borderId="0" xfId="5" applyFont="1" applyFill="1" applyAlignment="1">
      <alignment horizontal="left" vertical="center"/>
    </xf>
    <xf numFmtId="1" fontId="55" fillId="27" borderId="0" xfId="5" applyNumberFormat="1" applyFont="1" applyFill="1" applyAlignment="1">
      <alignment horizontal="center" vertical="center"/>
    </xf>
    <xf numFmtId="0" fontId="27" fillId="27" borderId="7" xfId="5" applyFont="1" applyFill="1" applyBorder="1" applyAlignment="1">
      <alignment horizontal="left" vertical="center"/>
    </xf>
    <xf numFmtId="0" fontId="0" fillId="7" borderId="0" xfId="0" applyFill="1"/>
    <xf numFmtId="0" fontId="29" fillId="4" borderId="0" xfId="5" applyFont="1" applyFill="1" applyAlignment="1">
      <alignment horizontal="right" vertical="center"/>
    </xf>
    <xf numFmtId="0" fontId="58" fillId="4" borderId="6" xfId="5" applyFont="1" applyFill="1" applyBorder="1" applyAlignment="1">
      <alignment horizontal="left" vertical="center"/>
    </xf>
    <xf numFmtId="0" fontId="59" fillId="4" borderId="0" xfId="5" applyFont="1" applyFill="1" applyAlignment="1">
      <alignment horizontal="left" vertical="center"/>
    </xf>
    <xf numFmtId="0" fontId="60" fillId="4" borderId="0" xfId="5" applyFont="1" applyFill="1" applyAlignment="1">
      <alignment horizontal="center" vertical="center"/>
    </xf>
    <xf numFmtId="0" fontId="60" fillId="4" borderId="7" xfId="5" applyFont="1" applyFill="1" applyBorder="1" applyAlignment="1">
      <alignment horizontal="center" vertical="center"/>
    </xf>
    <xf numFmtId="0" fontId="61" fillId="28" borderId="0" xfId="5" applyFont="1" applyFill="1" applyAlignment="1">
      <alignment horizontal="center" vertical="center"/>
    </xf>
    <xf numFmtId="0" fontId="24" fillId="19" borderId="6" xfId="5" applyFont="1" applyFill="1" applyBorder="1" applyAlignment="1">
      <alignment horizontal="center" vertical="center"/>
    </xf>
    <xf numFmtId="0" fontId="24" fillId="19" borderId="0" xfId="5" applyFont="1" applyFill="1" applyAlignment="1">
      <alignment horizontal="center" vertical="center"/>
    </xf>
    <xf numFmtId="0" fontId="24" fillId="19" borderId="7" xfId="5" applyFont="1" applyFill="1" applyBorder="1" applyAlignment="1">
      <alignment horizontal="center" vertical="center"/>
    </xf>
    <xf numFmtId="0" fontId="62" fillId="29" borderId="0" xfId="5" applyFont="1" applyFill="1" applyAlignment="1">
      <alignment horizontal="center" vertical="center"/>
    </xf>
    <xf numFmtId="0" fontId="63" fillId="29" borderId="0" xfId="5" applyFont="1" applyFill="1" applyAlignment="1">
      <alignment horizontal="left" vertical="center"/>
    </xf>
    <xf numFmtId="0" fontId="65" fillId="4" borderId="0" xfId="12" applyFont="1" applyFill="1" applyAlignment="1">
      <alignment horizontal="right" vertical="center"/>
    </xf>
    <xf numFmtId="0" fontId="66" fillId="31" borderId="0" xfId="5" applyFont="1" applyFill="1" applyAlignment="1" applyProtection="1">
      <alignment vertical="center"/>
      <protection hidden="1"/>
    </xf>
    <xf numFmtId="0" fontId="66" fillId="31" borderId="7" xfId="5" applyFont="1" applyFill="1" applyBorder="1" applyAlignment="1" applyProtection="1">
      <alignment vertical="center"/>
      <protection hidden="1"/>
    </xf>
    <xf numFmtId="0" fontId="0" fillId="14" borderId="0" xfId="0" applyFill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0" fontId="1" fillId="4" borderId="6" xfId="4" applyFill="1" applyBorder="1"/>
    <xf numFmtId="0" fontId="1" fillId="4" borderId="0" xfId="4" applyFill="1"/>
    <xf numFmtId="0" fontId="1" fillId="4" borderId="7" xfId="4" applyFill="1" applyBorder="1"/>
    <xf numFmtId="0" fontId="67" fillId="19" borderId="0" xfId="0" applyFont="1" applyFill="1" applyAlignment="1">
      <alignment vertical="center"/>
    </xf>
    <xf numFmtId="0" fontId="34" fillId="22" borderId="25" xfId="9" applyFont="1" applyFill="1" applyBorder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4" borderId="26" xfId="0" applyFill="1" applyBorder="1" applyAlignment="1">
      <alignment horizontal="left" vertical="center"/>
    </xf>
    <xf numFmtId="168" fontId="69" fillId="7" borderId="0" xfId="0" applyNumberFormat="1" applyFont="1" applyFill="1" applyAlignment="1">
      <alignment horizontal="center" vertical="center"/>
    </xf>
    <xf numFmtId="0" fontId="24" fillId="7" borderId="0" xfId="0" applyFont="1" applyFill="1" applyAlignment="1">
      <alignment vertical="center"/>
    </xf>
    <xf numFmtId="0" fontId="64" fillId="7" borderId="7" xfId="4" applyFont="1" applyFill="1" applyBorder="1" applyAlignment="1">
      <alignment horizontal="right" vertical="center"/>
    </xf>
    <xf numFmtId="0" fontId="70" fillId="19" borderId="0" xfId="0" applyFont="1" applyFill="1" applyAlignment="1">
      <alignment vertical="center"/>
    </xf>
    <xf numFmtId="0" fontId="47" fillId="12" borderId="27" xfId="9" applyFont="1" applyFill="1" applyBorder="1" applyAlignment="1">
      <alignment horizontal="center" vertical="center"/>
    </xf>
    <xf numFmtId="0" fontId="41" fillId="9" borderId="28" xfId="9" applyFont="1" applyFill="1" applyBorder="1" applyAlignment="1">
      <alignment horizontal="right" vertical="center"/>
    </xf>
    <xf numFmtId="0" fontId="71" fillId="7" borderId="28" xfId="0" applyFont="1" applyFill="1" applyBorder="1" applyAlignment="1">
      <alignment horizontal="left" vertical="center"/>
    </xf>
    <xf numFmtId="0" fontId="71" fillId="7" borderId="28" xfId="4" applyFont="1" applyFill="1" applyBorder="1" applyAlignment="1">
      <alignment horizontal="right" vertical="center"/>
    </xf>
    <xf numFmtId="0" fontId="72" fillId="7" borderId="28" xfId="0" applyFont="1" applyFill="1" applyBorder="1" applyAlignment="1">
      <alignment horizontal="right" vertical="center"/>
    </xf>
    <xf numFmtId="0" fontId="73" fillId="29" borderId="29" xfId="0" applyFont="1" applyFill="1" applyBorder="1" applyAlignment="1">
      <alignment horizontal="left" vertical="center"/>
    </xf>
    <xf numFmtId="0" fontId="43" fillId="33" borderId="0" xfId="0" applyFont="1" applyFill="1" applyAlignment="1">
      <alignment horizontal="left" vertical="center"/>
    </xf>
    <xf numFmtId="0" fontId="43" fillId="33" borderId="0" xfId="0" applyFont="1" applyFill="1" applyAlignment="1">
      <alignment horizontal="center" vertical="center"/>
    </xf>
    <xf numFmtId="0" fontId="24" fillId="7" borderId="0" xfId="0" applyFont="1" applyFill="1"/>
    <xf numFmtId="0" fontId="47" fillId="12" borderId="30" xfId="9" applyFont="1" applyFill="1" applyBorder="1" applyAlignment="1">
      <alignment horizontal="center" vertical="center"/>
    </xf>
    <xf numFmtId="0" fontId="74" fillId="12" borderId="31" xfId="9" applyFont="1" applyFill="1" applyBorder="1" applyAlignment="1">
      <alignment horizontal="left" vertical="center"/>
    </xf>
    <xf numFmtId="0" fontId="74" fillId="12" borderId="31" xfId="9" applyFont="1" applyFill="1" applyBorder="1" applyAlignment="1">
      <alignment horizontal="right" vertical="center"/>
    </xf>
    <xf numFmtId="0" fontId="75" fillId="34" borderId="31" xfId="4" applyFont="1" applyFill="1" applyBorder="1" applyAlignment="1">
      <alignment horizontal="center" vertical="center"/>
    </xf>
    <xf numFmtId="0" fontId="28" fillId="35" borderId="31" xfId="4" applyFont="1" applyFill="1" applyBorder="1" applyAlignment="1">
      <alignment horizontal="center" vertical="center"/>
    </xf>
    <xf numFmtId="0" fontId="75" fillId="34" borderId="32" xfId="4" applyFont="1" applyFill="1" applyBorder="1" applyAlignment="1">
      <alignment horizontal="center" vertical="center"/>
    </xf>
    <xf numFmtId="0" fontId="12" fillId="36" borderId="33" xfId="4" applyFont="1" applyFill="1" applyBorder="1" applyAlignment="1">
      <alignment horizontal="center" vertical="center"/>
    </xf>
    <xf numFmtId="0" fontId="12" fillId="36" borderId="34" xfId="4" applyFont="1" applyFill="1" applyBorder="1" applyAlignment="1">
      <alignment horizontal="center" vertical="center"/>
    </xf>
    <xf numFmtId="0" fontId="76" fillId="19" borderId="0" xfId="11" applyFont="1" applyFill="1" applyAlignment="1">
      <alignment vertical="center"/>
    </xf>
    <xf numFmtId="0" fontId="1" fillId="19" borderId="0" xfId="4" applyFill="1"/>
    <xf numFmtId="0" fontId="77" fillId="4" borderId="6" xfId="5" applyFont="1" applyFill="1" applyBorder="1" applyAlignment="1">
      <alignment horizontal="left" vertical="center"/>
    </xf>
    <xf numFmtId="0" fontId="34" fillId="22" borderId="0" xfId="9" applyFont="1" applyFill="1" applyAlignment="1">
      <alignment horizontal="left" vertical="center"/>
    </xf>
    <xf numFmtId="0" fontId="16" fillId="22" borderId="24" xfId="5" applyFont="1" applyFill="1" applyBorder="1" applyAlignment="1" applyProtection="1">
      <alignment horizontal="center"/>
      <protection locked="0"/>
    </xf>
    <xf numFmtId="0" fontId="73" fillId="22" borderId="0" xfId="5" applyFont="1" applyFill="1" applyAlignment="1" applyProtection="1">
      <alignment horizontal="center"/>
      <protection locked="0"/>
    </xf>
    <xf numFmtId="0" fontId="6" fillId="7" borderId="0" xfId="5" applyFont="1" applyFill="1" applyAlignment="1" applyProtection="1">
      <alignment horizontal="center" vertical="center"/>
      <protection hidden="1"/>
    </xf>
    <xf numFmtId="0" fontId="18" fillId="4" borderId="20" xfId="5" applyFont="1" applyFill="1" applyBorder="1" applyAlignment="1">
      <alignment horizontal="center"/>
    </xf>
    <xf numFmtId="169" fontId="38" fillId="7" borderId="0" xfId="0" applyNumberFormat="1" applyFont="1" applyFill="1" applyAlignment="1">
      <alignment horizontal="center" vertical="center"/>
    </xf>
    <xf numFmtId="170" fontId="57" fillId="26" borderId="21" xfId="5" applyNumberFormat="1" applyFont="1" applyFill="1" applyBorder="1" applyAlignment="1" applyProtection="1">
      <alignment horizontal="center" vertical="center"/>
      <protection hidden="1"/>
    </xf>
    <xf numFmtId="171" fontId="16" fillId="38" borderId="38" xfId="5" applyNumberFormat="1" applyFont="1" applyFill="1" applyBorder="1" applyAlignment="1">
      <alignment horizontal="center" vertical="center"/>
    </xf>
    <xf numFmtId="171" fontId="16" fillId="38" borderId="39" xfId="5" applyNumberFormat="1" applyFont="1" applyFill="1" applyBorder="1" applyAlignment="1">
      <alignment horizontal="center" vertical="center"/>
    </xf>
    <xf numFmtId="1" fontId="18" fillId="4" borderId="41" xfId="5" applyNumberFormat="1" applyFont="1" applyFill="1" applyBorder="1" applyAlignment="1">
      <alignment horizontal="left" vertical="center"/>
    </xf>
    <xf numFmtId="10" fontId="83" fillId="4" borderId="1" xfId="5" applyNumberFormat="1" applyFont="1" applyFill="1" applyBorder="1" applyAlignment="1">
      <alignment horizontal="right" vertical="center"/>
    </xf>
    <xf numFmtId="0" fontId="38" fillId="4" borderId="43" xfId="0" applyFont="1" applyFill="1" applyBorder="1" applyAlignment="1">
      <alignment horizontal="right" vertical="center"/>
    </xf>
    <xf numFmtId="172" fontId="84" fillId="4" borderId="44" xfId="0" applyNumberFormat="1" applyFont="1" applyFill="1" applyBorder="1" applyAlignment="1">
      <alignment horizontal="center" vertical="center"/>
    </xf>
    <xf numFmtId="0" fontId="1" fillId="4" borderId="45" xfId="0" applyFont="1" applyFill="1" applyBorder="1"/>
    <xf numFmtId="0" fontId="16" fillId="22" borderId="46" xfId="5" applyFont="1" applyFill="1" applyBorder="1" applyAlignment="1" applyProtection="1">
      <alignment horizontal="center" vertical="center"/>
      <protection hidden="1"/>
    </xf>
    <xf numFmtId="0" fontId="16" fillId="22" borderId="47" xfId="13" applyFont="1" applyFill="1" applyBorder="1" applyAlignment="1">
      <alignment horizontal="center" vertical="center"/>
    </xf>
    <xf numFmtId="0" fontId="39" fillId="7" borderId="47" xfId="14" applyFont="1" applyFill="1" applyBorder="1" applyAlignment="1">
      <alignment horizontal="center" vertical="center"/>
    </xf>
    <xf numFmtId="0" fontId="18" fillId="4" borderId="50" xfId="3" applyFont="1" applyFill="1" applyBorder="1" applyAlignment="1">
      <alignment horizontal="center" vertical="center"/>
    </xf>
    <xf numFmtId="0" fontId="64" fillId="4" borderId="47" xfId="15" applyFont="1" applyFill="1" applyBorder="1" applyAlignment="1">
      <alignment horizontal="right" vertical="center"/>
    </xf>
    <xf numFmtId="173" fontId="85" fillId="4" borderId="48" xfId="5" applyNumberFormat="1" applyFont="1" applyFill="1" applyBorder="1" applyAlignment="1">
      <alignment horizontal="left" vertical="center"/>
    </xf>
    <xf numFmtId="0" fontId="18" fillId="4" borderId="53" xfId="5" applyFont="1" applyFill="1" applyBorder="1" applyAlignment="1">
      <alignment horizontal="center" vertical="center"/>
    </xf>
    <xf numFmtId="174" fontId="86" fillId="4" borderId="47" xfId="6" applyNumberFormat="1" applyFont="1" applyFill="1" applyBorder="1" applyAlignment="1">
      <alignment horizontal="center" vertical="center" wrapText="1"/>
    </xf>
    <xf numFmtId="0" fontId="85" fillId="4" borderId="47" xfId="0" applyFont="1" applyFill="1" applyBorder="1" applyAlignment="1">
      <alignment horizontal="center" vertical="center"/>
    </xf>
    <xf numFmtId="0" fontId="70" fillId="4" borderId="55" xfId="0" applyFont="1" applyFill="1" applyBorder="1" applyAlignment="1">
      <alignment horizontal="center" vertical="center"/>
    </xf>
    <xf numFmtId="0" fontId="67" fillId="4" borderId="51" xfId="0" applyFont="1" applyFill="1" applyBorder="1" applyAlignment="1">
      <alignment horizontal="center" vertical="top"/>
    </xf>
    <xf numFmtId="168" fontId="87" fillId="39" borderId="56" xfId="5" applyNumberFormat="1" applyFont="1" applyFill="1" applyBorder="1" applyAlignment="1">
      <alignment horizontal="center" vertical="center"/>
    </xf>
    <xf numFmtId="1" fontId="87" fillId="29" borderId="57" xfId="5" applyNumberFormat="1" applyFont="1" applyFill="1" applyBorder="1" applyAlignment="1">
      <alignment horizontal="center" vertical="center"/>
    </xf>
    <xf numFmtId="0" fontId="39" fillId="7" borderId="0" xfId="14" applyFont="1" applyFill="1" applyAlignment="1">
      <alignment horizontal="center" vertical="center"/>
    </xf>
    <xf numFmtId="1" fontId="88" fillId="29" borderId="57" xfId="5" applyNumberFormat="1" applyFont="1" applyFill="1" applyBorder="1" applyAlignment="1">
      <alignment horizontal="center" vertical="center"/>
    </xf>
    <xf numFmtId="0" fontId="56" fillId="4" borderId="55" xfId="5" applyFont="1" applyFill="1" applyBorder="1" applyAlignment="1" applyProtection="1">
      <alignment horizontal="center" vertical="center"/>
      <protection hidden="1"/>
    </xf>
    <xf numFmtId="168" fontId="89" fillId="29" borderId="58" xfId="5" applyNumberFormat="1" applyFont="1" applyFill="1" applyBorder="1" applyAlignment="1">
      <alignment horizontal="center" vertical="center"/>
    </xf>
    <xf numFmtId="0" fontId="90" fillId="0" borderId="20" xfId="5" applyFont="1" applyBorder="1" applyAlignment="1">
      <alignment horizontal="left" vertical="center"/>
    </xf>
    <xf numFmtId="175" fontId="92" fillId="40" borderId="59" xfId="5" applyNumberFormat="1" applyFont="1" applyFill="1" applyBorder="1" applyAlignment="1">
      <alignment horizontal="center" vertical="center"/>
    </xf>
    <xf numFmtId="0" fontId="92" fillId="40" borderId="60" xfId="5" applyFont="1" applyFill="1" applyBorder="1" applyAlignment="1">
      <alignment horizontal="left" vertical="center"/>
    </xf>
    <xf numFmtId="165" fontId="80" fillId="7" borderId="35" xfId="5" applyNumberFormat="1" applyFont="1" applyFill="1" applyBorder="1" applyAlignment="1">
      <alignment horizontal="center" vertical="center"/>
    </xf>
    <xf numFmtId="168" fontId="93" fillId="42" borderId="22" xfId="16" applyNumberFormat="1" applyFont="1" applyFill="1" applyBorder="1" applyAlignment="1" applyProtection="1">
      <alignment horizontal="center" vertical="center"/>
      <protection locked="0"/>
    </xf>
    <xf numFmtId="165" fontId="94" fillId="37" borderId="0" xfId="5" applyNumberFormat="1" applyFont="1" applyFill="1" applyAlignment="1">
      <alignment horizontal="center" vertical="center"/>
    </xf>
    <xf numFmtId="165" fontId="95" fillId="43" borderId="0" xfId="5" applyNumberFormat="1" applyFont="1" applyFill="1" applyAlignment="1">
      <alignment horizontal="center" vertical="center"/>
    </xf>
    <xf numFmtId="167" fontId="24" fillId="41" borderId="0" xfId="5" applyNumberFormat="1" applyFont="1" applyFill="1" applyAlignment="1">
      <alignment horizontal="center" vertical="center"/>
    </xf>
    <xf numFmtId="0" fontId="92" fillId="40" borderId="35" xfId="5" applyFont="1" applyFill="1" applyBorder="1" applyAlignment="1">
      <alignment horizontal="left" vertical="center"/>
    </xf>
    <xf numFmtId="176" fontId="16" fillId="44" borderId="61" xfId="5" applyNumberFormat="1" applyFont="1" applyFill="1" applyBorder="1" applyAlignment="1">
      <alignment horizontal="center" vertical="center"/>
    </xf>
    <xf numFmtId="177" fontId="28" fillId="29" borderId="62" xfId="5" applyNumberFormat="1" applyFont="1" applyFill="1" applyBorder="1" applyAlignment="1">
      <alignment horizontal="center" vertical="center"/>
    </xf>
    <xf numFmtId="1" fontId="64" fillId="45" borderId="63" xfId="5" applyNumberFormat="1" applyFont="1" applyFill="1" applyBorder="1" applyAlignment="1">
      <alignment horizontal="center" vertical="center"/>
    </xf>
    <xf numFmtId="1" fontId="94" fillId="45" borderId="21" xfId="5" applyNumberFormat="1" applyFont="1" applyFill="1" applyBorder="1" applyAlignment="1">
      <alignment horizontal="center" vertical="center"/>
    </xf>
    <xf numFmtId="172" fontId="96" fillId="46" borderId="64" xfId="6" applyNumberFormat="1" applyFont="1" applyFill="1" applyBorder="1" applyAlignment="1">
      <alignment horizontal="center" vertical="center"/>
    </xf>
    <xf numFmtId="172" fontId="64" fillId="37" borderId="24" xfId="5" applyNumberFormat="1" applyFont="1" applyFill="1" applyBorder="1" applyAlignment="1" applyProtection="1">
      <alignment vertical="center"/>
      <protection hidden="1"/>
    </xf>
    <xf numFmtId="178" fontId="24" fillId="37" borderId="7" xfId="5" applyNumberFormat="1" applyFont="1" applyFill="1" applyBorder="1" applyAlignment="1" applyProtection="1">
      <alignment horizontal="center" vertical="center"/>
      <protection hidden="1"/>
    </xf>
    <xf numFmtId="0" fontId="97" fillId="47" borderId="19" xfId="17" applyFont="1" applyFill="1" applyBorder="1" applyAlignment="1">
      <alignment horizontal="center" vertical="center"/>
    </xf>
    <xf numFmtId="175" fontId="92" fillId="4" borderId="66" xfId="5" applyNumberFormat="1" applyFont="1" applyFill="1" applyBorder="1" applyAlignment="1">
      <alignment horizontal="center" vertical="center"/>
    </xf>
    <xf numFmtId="165" fontId="80" fillId="7" borderId="0" xfId="5" applyNumberFormat="1" applyFont="1" applyFill="1" applyAlignment="1">
      <alignment horizontal="center" vertical="center"/>
    </xf>
    <xf numFmtId="165" fontId="94" fillId="4" borderId="65" xfId="5" applyNumberFormat="1" applyFont="1" applyFill="1" applyBorder="1" applyAlignment="1">
      <alignment horizontal="center" vertical="center"/>
    </xf>
    <xf numFmtId="1" fontId="92" fillId="4" borderId="65" xfId="5" applyNumberFormat="1" applyFont="1" applyFill="1" applyBorder="1" applyAlignment="1">
      <alignment horizontal="left" vertical="center"/>
    </xf>
    <xf numFmtId="176" fontId="16" fillId="48" borderId="68" xfId="5" applyNumberFormat="1" applyFont="1" applyFill="1" applyBorder="1" applyAlignment="1">
      <alignment horizontal="center" vertical="center"/>
    </xf>
    <xf numFmtId="177" fontId="28" fillId="29" borderId="69" xfId="5" applyNumberFormat="1" applyFont="1" applyFill="1" applyBorder="1" applyAlignment="1">
      <alignment horizontal="center" vertical="center"/>
    </xf>
    <xf numFmtId="1" fontId="64" fillId="49" borderId="70" xfId="5" applyNumberFormat="1" applyFont="1" applyFill="1" applyBorder="1" applyAlignment="1">
      <alignment horizontal="center" vertical="center"/>
    </xf>
    <xf numFmtId="1" fontId="94" fillId="49" borderId="71" xfId="5" applyNumberFormat="1" applyFont="1" applyFill="1" applyBorder="1" applyAlignment="1">
      <alignment horizontal="center" vertical="center"/>
    </xf>
    <xf numFmtId="172" fontId="96" fillId="50" borderId="72" xfId="6" applyNumberFormat="1" applyFont="1" applyFill="1" applyBorder="1" applyAlignment="1">
      <alignment horizontal="center" vertical="center"/>
    </xf>
    <xf numFmtId="172" fontId="64" fillId="4" borderId="73" xfId="5" applyNumberFormat="1" applyFont="1" applyFill="1" applyBorder="1" applyAlignment="1" applyProtection="1">
      <alignment vertical="center"/>
      <protection hidden="1"/>
    </xf>
    <xf numFmtId="178" fontId="24" fillId="4" borderId="67" xfId="5" applyNumberFormat="1" applyFont="1" applyFill="1" applyBorder="1" applyAlignment="1" applyProtection="1">
      <alignment horizontal="center" vertical="center"/>
      <protection hidden="1"/>
    </xf>
    <xf numFmtId="0" fontId="98" fillId="4" borderId="6" xfId="5" applyFont="1" applyFill="1" applyBorder="1" applyAlignment="1">
      <alignment horizontal="left" vertical="center"/>
    </xf>
    <xf numFmtId="1" fontId="87" fillId="29" borderId="74" xfId="5" applyNumberFormat="1" applyFont="1" applyFill="1" applyBorder="1" applyAlignment="1">
      <alignment horizontal="center" vertical="center"/>
    </xf>
    <xf numFmtId="175" fontId="92" fillId="40" borderId="75" xfId="5" applyNumberFormat="1" applyFont="1" applyFill="1" applyBorder="1" applyAlignment="1">
      <alignment horizontal="center" vertical="center"/>
    </xf>
    <xf numFmtId="0" fontId="92" fillId="40" borderId="65" xfId="5" applyFont="1" applyFill="1" applyBorder="1" applyAlignment="1">
      <alignment horizontal="left" vertical="center"/>
    </xf>
    <xf numFmtId="176" fontId="16" fillId="44" borderId="68" xfId="5" applyNumberFormat="1" applyFont="1" applyFill="1" applyBorder="1" applyAlignment="1">
      <alignment horizontal="center" vertical="center"/>
    </xf>
    <xf numFmtId="1" fontId="64" fillId="45" borderId="70" xfId="5" applyNumberFormat="1" applyFont="1" applyFill="1" applyBorder="1" applyAlignment="1">
      <alignment horizontal="center" vertical="center"/>
    </xf>
    <xf numFmtId="1" fontId="94" fillId="45" borderId="71" xfId="5" applyNumberFormat="1" applyFont="1" applyFill="1" applyBorder="1" applyAlignment="1">
      <alignment horizontal="center" vertical="center"/>
    </xf>
    <xf numFmtId="172" fontId="96" fillId="16" borderId="72" xfId="6" applyNumberFormat="1" applyFont="1" applyFill="1" applyBorder="1" applyAlignment="1">
      <alignment horizontal="center" vertical="center"/>
    </xf>
    <xf numFmtId="172" fontId="64" fillId="37" borderId="73" xfId="5" applyNumberFormat="1" applyFont="1" applyFill="1" applyBorder="1" applyAlignment="1" applyProtection="1">
      <alignment vertical="center"/>
      <protection hidden="1"/>
    </xf>
    <xf numFmtId="178" fontId="24" fillId="37" borderId="67" xfId="5" applyNumberFormat="1" applyFont="1" applyFill="1" applyBorder="1" applyAlignment="1" applyProtection="1">
      <alignment horizontal="center" vertical="center"/>
      <protection hidden="1"/>
    </xf>
    <xf numFmtId="0" fontId="14" fillId="19" borderId="0" xfId="5" applyFont="1" applyFill="1" applyAlignment="1">
      <alignment vertical="center"/>
    </xf>
    <xf numFmtId="0" fontId="16" fillId="22" borderId="76" xfId="5" applyFont="1" applyFill="1" applyBorder="1" applyAlignment="1" applyProtection="1">
      <alignment horizontal="center"/>
      <protection locked="0"/>
    </xf>
    <xf numFmtId="0" fontId="73" fillId="22" borderId="77" xfId="5" applyFont="1" applyFill="1" applyBorder="1" applyAlignment="1" applyProtection="1">
      <alignment horizontal="center"/>
      <protection locked="0"/>
    </xf>
    <xf numFmtId="0" fontId="6" fillId="7" borderId="77" xfId="5" applyFont="1" applyFill="1" applyBorder="1" applyAlignment="1" applyProtection="1">
      <alignment horizontal="center" vertical="center"/>
      <protection hidden="1"/>
    </xf>
    <xf numFmtId="0" fontId="18" fillId="4" borderId="80" xfId="5" applyFont="1" applyFill="1" applyBorder="1" applyAlignment="1">
      <alignment horizontal="center"/>
    </xf>
    <xf numFmtId="179" fontId="57" fillId="26" borderId="21" xfId="5" applyNumberFormat="1" applyFont="1" applyFill="1" applyBorder="1" applyAlignment="1" applyProtection="1">
      <alignment horizontal="center" vertical="center"/>
      <protection hidden="1"/>
    </xf>
    <xf numFmtId="0" fontId="101" fillId="4" borderId="6" xfId="5" applyFont="1" applyFill="1" applyBorder="1" applyAlignment="1">
      <alignment horizontal="left" vertical="center"/>
    </xf>
    <xf numFmtId="0" fontId="16" fillId="22" borderId="81" xfId="5" applyFont="1" applyFill="1" applyBorder="1" applyAlignment="1" applyProtection="1">
      <alignment horizontal="center" vertical="center"/>
      <protection hidden="1"/>
    </xf>
    <xf numFmtId="0" fontId="18" fillId="4" borderId="51" xfId="3" applyFont="1" applyFill="1" applyBorder="1" applyAlignment="1">
      <alignment horizontal="center" vertical="center"/>
    </xf>
    <xf numFmtId="168" fontId="87" fillId="39" borderId="82" xfId="5" applyNumberFormat="1" applyFont="1" applyFill="1" applyBorder="1" applyAlignment="1">
      <alignment horizontal="center" vertical="center"/>
    </xf>
    <xf numFmtId="0" fontId="39" fillId="7" borderId="83" xfId="14" applyFont="1" applyFill="1" applyBorder="1" applyAlignment="1">
      <alignment horizontal="center" vertical="center"/>
    </xf>
    <xf numFmtId="0" fontId="56" fillId="25" borderId="55" xfId="5" applyFont="1" applyFill="1" applyBorder="1" applyAlignment="1" applyProtection="1">
      <alignment horizontal="center" vertical="center"/>
      <protection hidden="1"/>
    </xf>
    <xf numFmtId="0" fontId="90" fillId="0" borderId="7" xfId="5" applyFont="1" applyBorder="1" applyAlignment="1">
      <alignment horizontal="left" vertical="center"/>
    </xf>
    <xf numFmtId="0" fontId="102" fillId="4" borderId="6" xfId="4" applyFont="1" applyFill="1" applyBorder="1" applyAlignment="1">
      <alignment vertical="center"/>
    </xf>
    <xf numFmtId="0" fontId="103" fillId="4" borderId="0" xfId="4" applyFont="1" applyFill="1" applyAlignment="1">
      <alignment vertical="center"/>
    </xf>
    <xf numFmtId="0" fontId="12" fillId="36" borderId="84" xfId="4" applyFont="1" applyFill="1" applyBorder="1" applyAlignment="1">
      <alignment horizontal="center" vertical="center"/>
    </xf>
    <xf numFmtId="0" fontId="104" fillId="52" borderId="31" xfId="4" applyFont="1" applyFill="1" applyBorder="1" applyAlignment="1">
      <alignment horizontal="center" vertical="center"/>
    </xf>
    <xf numFmtId="0" fontId="104" fillId="52" borderId="31" xfId="4" applyFont="1" applyFill="1" applyBorder="1" applyAlignment="1">
      <alignment horizontal="left" vertical="center"/>
    </xf>
    <xf numFmtId="0" fontId="105" fillId="52" borderId="31" xfId="4" applyFont="1" applyFill="1" applyBorder="1" applyAlignment="1">
      <alignment horizontal="center" vertical="center"/>
    </xf>
    <xf numFmtId="0" fontId="105" fillId="52" borderId="85" xfId="4" applyFont="1" applyFill="1" applyBorder="1" applyAlignment="1">
      <alignment horizontal="center" vertical="center"/>
    </xf>
    <xf numFmtId="0" fontId="21" fillId="19" borderId="0" xfId="11" applyFont="1" applyFill="1" applyAlignment="1">
      <alignment vertical="center"/>
    </xf>
    <xf numFmtId="0" fontId="57" fillId="4" borderId="86" xfId="4" applyFont="1" applyFill="1" applyBorder="1" applyAlignment="1">
      <alignment horizontal="left" vertical="center"/>
    </xf>
    <xf numFmtId="0" fontId="57" fillId="4" borderId="0" xfId="4" applyFont="1" applyFill="1" applyAlignment="1">
      <alignment vertical="center"/>
    </xf>
    <xf numFmtId="0" fontId="57" fillId="4" borderId="0" xfId="4" applyFont="1" applyFill="1" applyAlignment="1">
      <alignment horizontal="right" vertical="center"/>
    </xf>
    <xf numFmtId="0" fontId="106" fillId="4" borderId="6" xfId="5" applyFont="1" applyFill="1" applyBorder="1" applyAlignment="1" applyProtection="1">
      <alignment vertical="center"/>
      <protection hidden="1"/>
    </xf>
    <xf numFmtId="0" fontId="1" fillId="4" borderId="0" xfId="4" applyFill="1" applyAlignment="1">
      <alignment vertical="center"/>
    </xf>
    <xf numFmtId="0" fontId="0" fillId="4" borderId="7" xfId="0" applyFill="1" applyBorder="1" applyAlignment="1">
      <alignment vertical="center"/>
    </xf>
    <xf numFmtId="0" fontId="107" fillId="19" borderId="0" xfId="11" applyFont="1" applyFill="1" applyAlignment="1">
      <alignment vertical="center"/>
    </xf>
    <xf numFmtId="1" fontId="27" fillId="17" borderId="87" xfId="5" applyNumberFormat="1" applyFont="1" applyFill="1" applyBorder="1" applyAlignment="1">
      <alignment horizontal="center" vertical="center"/>
    </xf>
    <xf numFmtId="0" fontId="64" fillId="4" borderId="6" xfId="5" applyFont="1" applyFill="1" applyBorder="1" applyAlignment="1" applyProtection="1">
      <alignment horizontal="left" vertical="center"/>
      <protection locked="0"/>
    </xf>
    <xf numFmtId="0" fontId="0" fillId="4" borderId="0" xfId="0" applyFill="1" applyAlignment="1">
      <alignment vertical="center"/>
    </xf>
    <xf numFmtId="0" fontId="47" fillId="12" borderId="88" xfId="9" applyFont="1" applyFill="1" applyBorder="1" applyAlignment="1">
      <alignment horizontal="center" vertical="center"/>
    </xf>
    <xf numFmtId="0" fontId="9" fillId="53" borderId="17" xfId="10" applyFont="1" applyFill="1" applyBorder="1" applyAlignment="1">
      <alignment horizontal="left" vertical="center"/>
    </xf>
    <xf numFmtId="0" fontId="9" fillId="23" borderId="17" xfId="10" applyFont="1" applyFill="1" applyBorder="1" applyAlignment="1">
      <alignment horizontal="center" vertical="center"/>
    </xf>
    <xf numFmtId="0" fontId="9" fillId="53" borderId="17" xfId="10" applyFont="1" applyFill="1" applyBorder="1" applyAlignment="1">
      <alignment horizontal="right" vertical="center"/>
    </xf>
    <xf numFmtId="0" fontId="82" fillId="23" borderId="89" xfId="5" applyFont="1" applyFill="1" applyBorder="1" applyAlignment="1" applyProtection="1">
      <alignment vertical="center"/>
      <protection hidden="1"/>
    </xf>
    <xf numFmtId="0" fontId="33" fillId="23" borderId="17" xfId="5" applyFont="1" applyFill="1" applyBorder="1" applyAlignment="1" applyProtection="1">
      <alignment vertical="center"/>
      <protection hidden="1"/>
    </xf>
    <xf numFmtId="0" fontId="33" fillId="12" borderId="17" xfId="5" applyFont="1" applyFill="1" applyBorder="1" applyAlignment="1" applyProtection="1">
      <alignment vertical="center"/>
      <protection hidden="1"/>
    </xf>
    <xf numFmtId="0" fontId="33" fillId="12" borderId="90" xfId="5" applyFont="1" applyFill="1" applyBorder="1" applyAlignment="1" applyProtection="1">
      <alignment vertical="center"/>
      <protection hidden="1"/>
    </xf>
    <xf numFmtId="180" fontId="108" fillId="54" borderId="91" xfId="5" applyNumberFormat="1" applyFont="1" applyFill="1" applyBorder="1" applyAlignment="1">
      <alignment horizontal="center" vertical="center"/>
    </xf>
    <xf numFmtId="170" fontId="57" fillId="26" borderId="0" xfId="5" applyNumberFormat="1" applyFont="1" applyFill="1" applyAlignment="1" applyProtection="1">
      <alignment horizontal="center" vertical="center"/>
      <protection hidden="1"/>
    </xf>
    <xf numFmtId="181" fontId="108" fillId="54" borderId="91" xfId="5" applyNumberFormat="1" applyFont="1" applyFill="1" applyBorder="1" applyAlignment="1">
      <alignment horizontal="center" vertical="center"/>
    </xf>
    <xf numFmtId="180" fontId="109" fillId="54" borderId="91" xfId="5" applyNumberFormat="1" applyFont="1" applyFill="1" applyBorder="1" applyAlignment="1">
      <alignment horizontal="center" vertical="center"/>
    </xf>
    <xf numFmtId="181" fontId="109" fillId="54" borderId="91" xfId="5" applyNumberFormat="1" applyFont="1" applyFill="1" applyBorder="1" applyAlignment="1">
      <alignment horizontal="center" vertical="center"/>
    </xf>
    <xf numFmtId="0" fontId="109" fillId="54" borderId="91" xfId="3" applyFont="1" applyFill="1" applyBorder="1" applyAlignment="1">
      <alignment horizontal="right" vertical="center"/>
    </xf>
    <xf numFmtId="165" fontId="104" fillId="54" borderId="92" xfId="3" applyNumberFormat="1" applyFont="1" applyFill="1" applyBorder="1" applyAlignment="1">
      <alignment horizontal="center" vertical="center"/>
    </xf>
    <xf numFmtId="10" fontId="83" fillId="54" borderId="91" xfId="5" applyNumberFormat="1" applyFont="1" applyFill="1" applyBorder="1" applyAlignment="1">
      <alignment horizontal="center" vertical="center"/>
    </xf>
    <xf numFmtId="181" fontId="104" fillId="54" borderId="91" xfId="5" applyNumberFormat="1" applyFont="1" applyFill="1" applyBorder="1" applyAlignment="1">
      <alignment horizontal="center" vertical="center"/>
    </xf>
    <xf numFmtId="181" fontId="94" fillId="54" borderId="93" xfId="5" applyNumberFormat="1" applyFont="1" applyFill="1" applyBorder="1" applyAlignment="1">
      <alignment horizontal="center" vertical="center"/>
    </xf>
    <xf numFmtId="172" fontId="110" fillId="55" borderId="94" xfId="6" applyNumberFormat="1" applyFont="1" applyFill="1" applyBorder="1" applyAlignment="1">
      <alignment horizontal="center" vertical="center"/>
    </xf>
    <xf numFmtId="172" fontId="84" fillId="54" borderId="0" xfId="0" applyNumberFormat="1" applyFont="1" applyFill="1" applyAlignment="1">
      <alignment horizontal="center" vertical="center"/>
    </xf>
    <xf numFmtId="178" fontId="111" fillId="54" borderId="7" xfId="5" applyNumberFormat="1" applyFont="1" applyFill="1" applyBorder="1" applyAlignment="1" applyProtection="1">
      <alignment vertical="center"/>
      <protection hidden="1"/>
    </xf>
    <xf numFmtId="0" fontId="64" fillId="4" borderId="0" xfId="5" applyFont="1" applyFill="1" applyAlignment="1" applyProtection="1">
      <alignment horizontal="left" vertical="center"/>
      <protection locked="0"/>
    </xf>
    <xf numFmtId="0" fontId="64" fillId="4" borderId="7" xfId="5" applyFont="1" applyFill="1" applyBorder="1" applyAlignment="1" applyProtection="1">
      <alignment horizontal="left" vertical="center"/>
      <protection locked="0"/>
    </xf>
    <xf numFmtId="0" fontId="4" fillId="20" borderId="19" xfId="9" applyFont="1" applyFill="1" applyBorder="1" applyAlignment="1">
      <alignment horizontal="center" vertical="center"/>
    </xf>
    <xf numFmtId="0" fontId="112" fillId="22" borderId="0" xfId="2" applyFont="1" applyFill="1" applyAlignment="1">
      <alignment horizontal="center" vertical="center"/>
    </xf>
    <xf numFmtId="0" fontId="12" fillId="28" borderId="0" xfId="2" applyFont="1" applyFill="1" applyAlignment="1">
      <alignment horizontal="center" vertical="center"/>
    </xf>
    <xf numFmtId="0" fontId="12" fillId="28" borderId="7" xfId="2" applyFont="1" applyFill="1" applyBorder="1" applyAlignment="1">
      <alignment horizontal="center" vertical="center"/>
    </xf>
    <xf numFmtId="0" fontId="12" fillId="28" borderId="35" xfId="2" applyFont="1" applyFill="1" applyBorder="1" applyAlignment="1">
      <alignment horizontal="center" vertical="center"/>
    </xf>
    <xf numFmtId="0" fontId="12" fillId="28" borderId="60" xfId="2" applyFont="1" applyFill="1" applyBorder="1" applyAlignment="1">
      <alignment horizontal="center" vertical="center"/>
    </xf>
    <xf numFmtId="0" fontId="56" fillId="25" borderId="87" xfId="5" applyFont="1" applyFill="1" applyBorder="1" applyAlignment="1" applyProtection="1">
      <alignment horizontal="center" vertical="center"/>
      <protection hidden="1"/>
    </xf>
    <xf numFmtId="0" fontId="113" fillId="4" borderId="97" xfId="5" applyFont="1" applyFill="1" applyBorder="1" applyAlignment="1" applyProtection="1">
      <alignment horizontal="left" vertical="center"/>
      <protection locked="0"/>
    </xf>
    <xf numFmtId="0" fontId="114" fillId="4" borderId="98" xfId="5" applyFont="1" applyFill="1" applyBorder="1" applyAlignment="1" applyProtection="1">
      <alignment horizontal="left" vertical="center"/>
      <protection locked="0"/>
    </xf>
    <xf numFmtId="0" fontId="16" fillId="4" borderId="99" xfId="5" applyFont="1" applyFill="1" applyBorder="1" applyAlignment="1" applyProtection="1">
      <alignment horizontal="right" vertical="center"/>
      <protection locked="0"/>
    </xf>
    <xf numFmtId="0" fontId="112" fillId="22" borderId="0" xfId="5" applyFont="1" applyFill="1" applyAlignment="1">
      <alignment horizontal="center" vertical="center"/>
    </xf>
    <xf numFmtId="0" fontId="12" fillId="28" borderId="0" xfId="5" applyFont="1" applyFill="1" applyAlignment="1">
      <alignment horizontal="center" vertical="center"/>
    </xf>
    <xf numFmtId="0" fontId="12" fillId="28" borderId="7" xfId="5" applyFont="1" applyFill="1" applyBorder="1" applyAlignment="1">
      <alignment horizontal="center" vertical="center"/>
    </xf>
    <xf numFmtId="0" fontId="64" fillId="30" borderId="87" xfId="5" applyFont="1" applyFill="1" applyBorder="1" applyAlignment="1" applyProtection="1">
      <alignment horizontal="center" vertical="center"/>
      <protection hidden="1"/>
    </xf>
    <xf numFmtId="0" fontId="114" fillId="4" borderId="6" xfId="5" applyFont="1" applyFill="1" applyBorder="1" applyAlignment="1" applyProtection="1">
      <alignment horizontal="left" vertical="center"/>
      <protection locked="0"/>
    </xf>
    <xf numFmtId="0" fontId="114" fillId="4" borderId="0" xfId="5" applyFont="1" applyFill="1" applyAlignment="1" applyProtection="1">
      <alignment horizontal="left" vertical="center"/>
      <protection locked="0"/>
    </xf>
    <xf numFmtId="0" fontId="16" fillId="4" borderId="7" xfId="5" applyFont="1" applyFill="1" applyBorder="1" applyAlignment="1" applyProtection="1">
      <alignment horizontal="right" vertical="center"/>
      <protection locked="0"/>
    </xf>
    <xf numFmtId="0" fontId="64" fillId="32" borderId="87" xfId="5" applyFont="1" applyFill="1" applyBorder="1" applyAlignment="1" applyProtection="1">
      <alignment horizontal="center" vertical="center"/>
      <protection hidden="1"/>
    </xf>
    <xf numFmtId="0" fontId="114" fillId="4" borderId="81" xfId="5" applyFont="1" applyFill="1" applyBorder="1" applyAlignment="1" applyProtection="1">
      <alignment horizontal="left" vertical="center"/>
      <protection locked="0"/>
    </xf>
    <xf numFmtId="0" fontId="1" fillId="54" borderId="0" xfId="4" applyFill="1" applyAlignment="1">
      <alignment horizontal="center" vertical="center"/>
    </xf>
    <xf numFmtId="0" fontId="64" fillId="25" borderId="101" xfId="13" applyFont="1" applyFill="1" applyBorder="1" applyAlignment="1">
      <alignment horizontal="right" vertical="center"/>
    </xf>
    <xf numFmtId="0" fontId="64" fillId="25" borderId="35" xfId="13" applyFont="1" applyFill="1" applyBorder="1" applyAlignment="1">
      <alignment horizontal="right" vertical="center"/>
    </xf>
    <xf numFmtId="0" fontId="5" fillId="4" borderId="35" xfId="1" applyFill="1" applyBorder="1" applyAlignment="1">
      <alignment vertical="center"/>
    </xf>
    <xf numFmtId="0" fontId="5" fillId="4" borderId="60" xfId="1" applyFill="1" applyBorder="1" applyAlignment="1">
      <alignment vertical="center"/>
    </xf>
    <xf numFmtId="0" fontId="33" fillId="57" borderId="0" xfId="4" applyFont="1" applyFill="1" applyAlignment="1">
      <alignment horizontal="center" vertical="center"/>
    </xf>
    <xf numFmtId="0" fontId="91" fillId="58" borderId="102" xfId="5" applyFont="1" applyFill="1" applyBorder="1" applyAlignment="1" applyProtection="1">
      <alignment vertical="center"/>
      <protection hidden="1"/>
    </xf>
    <xf numFmtId="0" fontId="33" fillId="58" borderId="17" xfId="5" applyFont="1" applyFill="1" applyBorder="1" applyAlignment="1" applyProtection="1">
      <alignment vertical="center"/>
      <protection hidden="1"/>
    </xf>
    <xf numFmtId="0" fontId="106" fillId="58" borderId="17" xfId="5" applyFont="1" applyFill="1" applyBorder="1" applyAlignment="1" applyProtection="1">
      <alignment vertical="center"/>
      <protection hidden="1"/>
    </xf>
    <xf numFmtId="0" fontId="64" fillId="58" borderId="17" xfId="5" applyFont="1" applyFill="1" applyBorder="1" applyAlignment="1" applyProtection="1">
      <alignment vertical="center"/>
      <protection hidden="1"/>
    </xf>
    <xf numFmtId="0" fontId="106" fillId="58" borderId="100" xfId="5" applyFont="1" applyFill="1" applyBorder="1" applyAlignment="1" applyProtection="1">
      <alignment vertical="center"/>
      <protection hidden="1"/>
    </xf>
    <xf numFmtId="0" fontId="56" fillId="31" borderId="87" xfId="5" applyFont="1" applyFill="1" applyBorder="1" applyAlignment="1" applyProtection="1">
      <alignment horizontal="center" vertical="center"/>
      <protection hidden="1"/>
    </xf>
    <xf numFmtId="0" fontId="33" fillId="4" borderId="0" xfId="5" applyFont="1" applyFill="1" applyAlignment="1" applyProtection="1">
      <alignment vertical="center"/>
      <protection hidden="1"/>
    </xf>
    <xf numFmtId="0" fontId="106" fillId="4" borderId="0" xfId="5" applyFont="1" applyFill="1" applyAlignment="1" applyProtection="1">
      <alignment vertical="center"/>
      <protection hidden="1"/>
    </xf>
    <xf numFmtId="0" fontId="64" fillId="4" borderId="0" xfId="5" applyFont="1" applyFill="1" applyAlignment="1" applyProtection="1">
      <alignment vertical="center"/>
      <protection hidden="1"/>
    </xf>
    <xf numFmtId="0" fontId="106" fillId="4" borderId="7" xfId="5" applyFont="1" applyFill="1" applyBorder="1" applyAlignment="1" applyProtection="1">
      <alignment vertical="center"/>
      <protection hidden="1"/>
    </xf>
    <xf numFmtId="0" fontId="47" fillId="12" borderId="84" xfId="9" applyFont="1" applyFill="1" applyBorder="1" applyAlignment="1">
      <alignment horizontal="center" vertical="center"/>
    </xf>
    <xf numFmtId="0" fontId="105" fillId="59" borderId="33" xfId="4" applyFont="1" applyFill="1" applyBorder="1" applyAlignment="1">
      <alignment horizontal="center" vertical="center"/>
    </xf>
    <xf numFmtId="0" fontId="47" fillId="12" borderId="6" xfId="9" applyFont="1" applyFill="1" applyBorder="1" applyAlignment="1">
      <alignment horizontal="center" vertical="center"/>
    </xf>
    <xf numFmtId="0" fontId="94" fillId="60" borderId="0" xfId="5" applyFont="1" applyFill="1" applyAlignment="1" applyProtection="1">
      <alignment horizontal="left" vertical="center"/>
      <protection locked="0"/>
    </xf>
    <xf numFmtId="0" fontId="94" fillId="18" borderId="0" xfId="5" applyFont="1" applyFill="1" applyAlignment="1" applyProtection="1">
      <alignment horizontal="left" vertical="center"/>
      <protection locked="0"/>
    </xf>
    <xf numFmtId="0" fontId="94" fillId="18" borderId="7" xfId="5" applyFont="1" applyFill="1" applyBorder="1" applyAlignment="1" applyProtection="1">
      <alignment horizontal="left" vertical="center"/>
      <protection locked="0"/>
    </xf>
    <xf numFmtId="0" fontId="99" fillId="26" borderId="87" xfId="5" applyFont="1" applyFill="1" applyBorder="1" applyAlignment="1" applyProtection="1">
      <alignment horizontal="center" vertical="center"/>
      <protection hidden="1"/>
    </xf>
    <xf numFmtId="0" fontId="24" fillId="58" borderId="30" xfId="9" applyFont="1" applyFill="1" applyBorder="1" applyAlignment="1">
      <alignment horizontal="center" vertical="center"/>
    </xf>
    <xf numFmtId="0" fontId="12" fillId="36" borderId="31" xfId="4" applyFont="1" applyFill="1" applyBorder="1" applyAlignment="1">
      <alignment horizontal="center" vertical="center"/>
    </xf>
    <xf numFmtId="0" fontId="105" fillId="52" borderId="32" xfId="4" applyFont="1" applyFill="1" applyBorder="1" applyAlignment="1">
      <alignment horizontal="center" vertical="center"/>
    </xf>
    <xf numFmtId="0" fontId="100" fillId="26" borderId="87" xfId="5" applyFont="1" applyFill="1" applyBorder="1" applyAlignment="1" applyProtection="1">
      <alignment horizontal="center" vertical="center"/>
      <protection hidden="1"/>
    </xf>
    <xf numFmtId="0" fontId="97" fillId="47" borderId="6" xfId="17" applyFont="1" applyFill="1" applyBorder="1" applyAlignment="1">
      <alignment horizontal="center" vertical="center"/>
    </xf>
    <xf numFmtId="0" fontId="24" fillId="58" borderId="19" xfId="9" applyFont="1" applyFill="1" applyBorder="1" applyAlignment="1">
      <alignment horizontal="center" vertical="center"/>
    </xf>
    <xf numFmtId="0" fontId="71" fillId="61" borderId="0" xfId="9" applyFont="1" applyFill="1" applyAlignment="1">
      <alignment horizontal="right" vertical="center"/>
    </xf>
    <xf numFmtId="0" fontId="106" fillId="4" borderId="103" xfId="5" applyFont="1" applyFill="1" applyBorder="1" applyAlignment="1" applyProtection="1">
      <alignment vertical="center"/>
      <protection hidden="1"/>
    </xf>
    <xf numFmtId="0" fontId="0" fillId="4" borderId="20" xfId="0" applyFill="1" applyBorder="1" applyAlignment="1">
      <alignment vertical="center"/>
    </xf>
    <xf numFmtId="0" fontId="1" fillId="4" borderId="6" xfId="4" applyFill="1" applyBorder="1" applyAlignment="1">
      <alignment vertical="center"/>
    </xf>
    <xf numFmtId="0" fontId="64" fillId="4" borderId="103" xfId="5" applyFont="1" applyFill="1" applyBorder="1" applyAlignment="1" applyProtection="1">
      <alignment horizontal="left" vertical="center"/>
      <protection locked="0"/>
    </xf>
    <xf numFmtId="0" fontId="20" fillId="18" borderId="0" xfId="5" applyFont="1" applyFill="1" applyAlignment="1" applyProtection="1">
      <alignment horizontal="left" vertical="center"/>
      <protection locked="0"/>
    </xf>
    <xf numFmtId="0" fontId="37" fillId="57" borderId="104" xfId="4" applyFont="1" applyFill="1" applyBorder="1" applyAlignment="1">
      <alignment horizontal="centerContinuous" vertical="center"/>
    </xf>
    <xf numFmtId="0" fontId="37" fillId="57" borderId="36" xfId="4" applyFont="1" applyFill="1" applyBorder="1" applyAlignment="1">
      <alignment horizontal="centerContinuous" vertical="center"/>
    </xf>
    <xf numFmtId="0" fontId="47" fillId="12" borderId="102" xfId="9" applyFont="1" applyFill="1" applyBorder="1" applyAlignment="1">
      <alignment horizontal="center" vertical="center"/>
    </xf>
    <xf numFmtId="0" fontId="64" fillId="4" borderId="20" xfId="5" applyFont="1" applyFill="1" applyBorder="1" applyAlignment="1" applyProtection="1">
      <alignment horizontal="left" vertical="center"/>
      <protection locked="0"/>
    </xf>
    <xf numFmtId="0" fontId="106" fillId="4" borderId="105" xfId="5" applyFont="1" applyFill="1" applyBorder="1" applyAlignment="1" applyProtection="1">
      <alignment vertical="center"/>
      <protection hidden="1"/>
    </xf>
    <xf numFmtId="0" fontId="20" fillId="18" borderId="7" xfId="5" applyFont="1" applyFill="1" applyBorder="1" applyAlignment="1" applyProtection="1">
      <alignment horizontal="left" vertical="center"/>
      <protection locked="0"/>
    </xf>
    <xf numFmtId="0" fontId="115" fillId="4" borderId="0" xfId="12" applyFont="1" applyFill="1" applyAlignment="1">
      <alignment horizontal="left" vertical="center"/>
    </xf>
    <xf numFmtId="0" fontId="21" fillId="19" borderId="0" xfId="11" applyFont="1" applyFill="1" applyAlignment="1">
      <alignment horizontal="left" vertical="center"/>
    </xf>
    <xf numFmtId="0" fontId="64" fillId="4" borderId="24" xfId="5" applyFont="1" applyFill="1" applyBorder="1" applyAlignment="1" applyProtection="1">
      <alignment horizontal="right" vertical="center"/>
      <protection hidden="1"/>
    </xf>
    <xf numFmtId="0" fontId="64" fillId="4" borderId="22" xfId="5" applyFont="1" applyFill="1" applyBorder="1" applyAlignment="1" applyProtection="1">
      <alignment horizontal="right" vertical="center"/>
      <protection hidden="1"/>
    </xf>
    <xf numFmtId="0" fontId="47" fillId="4" borderId="6" xfId="9" applyFont="1" applyFill="1" applyBorder="1" applyAlignment="1">
      <alignment horizontal="center" vertical="center"/>
    </xf>
    <xf numFmtId="0" fontId="9" fillId="4" borderId="0" xfId="10" applyFont="1" applyFill="1" applyAlignment="1">
      <alignment horizontal="left" vertical="center"/>
    </xf>
    <xf numFmtId="0" fontId="9" fillId="4" borderId="0" xfId="10" applyFont="1" applyFill="1" applyAlignment="1">
      <alignment horizontal="center" vertical="center"/>
    </xf>
    <xf numFmtId="0" fontId="9" fillId="4" borderId="0" xfId="10" applyFont="1" applyFill="1" applyAlignment="1">
      <alignment horizontal="right" vertical="center"/>
    </xf>
    <xf numFmtId="0" fontId="82" fillId="4" borderId="0" xfId="5" applyFont="1" applyFill="1" applyAlignment="1" applyProtection="1">
      <alignment vertical="center"/>
      <protection hidden="1"/>
    </xf>
    <xf numFmtId="0" fontId="116" fillId="19" borderId="0" xfId="1" applyFont="1" applyFill="1" applyBorder="1" applyAlignment="1">
      <alignment horizontal="left" vertical="center"/>
    </xf>
    <xf numFmtId="0" fontId="14" fillId="19" borderId="0" xfId="5" applyFont="1" applyFill="1" applyAlignment="1">
      <alignment horizontal="center" vertical="center"/>
    </xf>
    <xf numFmtId="0" fontId="14" fillId="19" borderId="7" xfId="5" applyFont="1" applyFill="1" applyBorder="1" applyAlignment="1">
      <alignment horizontal="center" vertical="center"/>
    </xf>
    <xf numFmtId="0" fontId="14" fillId="19" borderId="6" xfId="5" applyFont="1" applyFill="1" applyBorder="1" applyAlignment="1">
      <alignment horizontal="left" vertical="center"/>
    </xf>
    <xf numFmtId="0" fontId="14" fillId="19" borderId="0" xfId="5" applyFont="1" applyFill="1" applyAlignment="1">
      <alignment horizontal="left" vertical="center"/>
    </xf>
    <xf numFmtId="0" fontId="64" fillId="4" borderId="46" xfId="5" applyFont="1" applyFill="1" applyBorder="1" applyAlignment="1" applyProtection="1">
      <alignment horizontal="right" vertical="center"/>
      <protection hidden="1"/>
    </xf>
    <xf numFmtId="0" fontId="64" fillId="4" borderId="48" xfId="5" applyFont="1" applyFill="1" applyBorder="1" applyAlignment="1" applyProtection="1">
      <alignment horizontal="right" vertical="center"/>
      <protection hidden="1"/>
    </xf>
    <xf numFmtId="0" fontId="33" fillId="11" borderId="106" xfId="5" applyFont="1" applyFill="1" applyBorder="1" applyAlignment="1" applyProtection="1">
      <alignment horizontal="center" vertical="center" textRotation="90"/>
      <protection locked="0"/>
    </xf>
    <xf numFmtId="0" fontId="9" fillId="13" borderId="11" xfId="10" applyFont="1" applyFill="1" applyBorder="1" applyAlignment="1">
      <alignment horizontal="left" vertical="center"/>
    </xf>
    <xf numFmtId="0" fontId="9" fillId="13" borderId="11" xfId="10" applyFont="1" applyFill="1" applyBorder="1" applyAlignment="1">
      <alignment horizontal="center" vertical="center"/>
    </xf>
    <xf numFmtId="0" fontId="117" fillId="9" borderId="11" xfId="5" applyFont="1" applyFill="1" applyBorder="1" applyAlignment="1" applyProtection="1">
      <alignment horizontal="center" vertical="center" wrapText="1"/>
      <protection hidden="1"/>
    </xf>
    <xf numFmtId="0" fontId="118" fillId="4" borderId="0" xfId="12" applyFont="1" applyFill="1" applyAlignment="1">
      <alignment horizontal="left" vertical="center"/>
    </xf>
    <xf numFmtId="0" fontId="64" fillId="4" borderId="6" xfId="5" quotePrefix="1" applyFont="1" applyFill="1" applyBorder="1" applyAlignment="1" applyProtection="1">
      <alignment vertical="center"/>
      <protection hidden="1"/>
    </xf>
    <xf numFmtId="0" fontId="70" fillId="0" borderId="0" xfId="4" applyFont="1" applyAlignment="1">
      <alignment vertical="center"/>
    </xf>
    <xf numFmtId="0" fontId="119" fillId="4" borderId="0" xfId="5" applyFont="1" applyFill="1" applyAlignment="1">
      <alignment horizontal="center" vertical="center"/>
    </xf>
    <xf numFmtId="0" fontId="119" fillId="4" borderId="7" xfId="5" applyFont="1" applyFill="1" applyBorder="1" applyAlignment="1">
      <alignment horizontal="center" vertical="center"/>
    </xf>
    <xf numFmtId="0" fontId="47" fillId="13" borderId="6" xfId="9" applyFont="1" applyFill="1" applyBorder="1" applyAlignment="1">
      <alignment horizontal="center" vertical="center"/>
    </xf>
    <xf numFmtId="0" fontId="9" fillId="13" borderId="0" xfId="10" applyFont="1" applyFill="1" applyAlignment="1">
      <alignment horizontal="left" vertical="center"/>
    </xf>
    <xf numFmtId="0" fontId="9" fillId="13" borderId="0" xfId="10" applyFont="1" applyFill="1" applyAlignment="1">
      <alignment horizontal="center" vertical="center"/>
    </xf>
    <xf numFmtId="0" fontId="117" fillId="9" borderId="0" xfId="5" applyFont="1" applyFill="1" applyAlignment="1" applyProtection="1">
      <alignment horizontal="center" vertical="center" wrapText="1"/>
      <protection hidden="1"/>
    </xf>
    <xf numFmtId="0" fontId="29" fillId="18" borderId="0" xfId="5" applyFont="1" applyFill="1" applyAlignment="1" applyProtection="1">
      <alignment horizontal="left" vertical="center"/>
      <protection locked="0"/>
    </xf>
    <xf numFmtId="0" fontId="9" fillId="20" borderId="0" xfId="9" applyFont="1" applyFill="1" applyAlignment="1">
      <alignment horizontal="right" vertical="center"/>
    </xf>
    <xf numFmtId="0" fontId="2" fillId="20" borderId="0" xfId="5" applyFont="1" applyFill="1" applyAlignment="1">
      <alignment horizontal="right" vertical="center"/>
    </xf>
    <xf numFmtId="0" fontId="2" fillId="13" borderId="0" xfId="5" applyFont="1" applyFill="1" applyAlignment="1">
      <alignment horizontal="right" vertical="center"/>
    </xf>
    <xf numFmtId="0" fontId="33" fillId="13" borderId="0" xfId="5" applyFont="1" applyFill="1" applyAlignment="1">
      <alignment horizontal="center" vertical="center"/>
    </xf>
    <xf numFmtId="0" fontId="24" fillId="4" borderId="7" xfId="12" applyFont="1" applyFill="1" applyBorder="1" applyAlignment="1">
      <alignment horizontal="center" vertical="center"/>
    </xf>
    <xf numFmtId="0" fontId="41" fillId="28" borderId="0" xfId="9" applyFont="1" applyFill="1" applyAlignment="1">
      <alignment horizontal="right" vertical="center"/>
    </xf>
    <xf numFmtId="0" fontId="41" fillId="28" borderId="22" xfId="9" applyFont="1" applyFill="1" applyBorder="1" applyAlignment="1">
      <alignment horizontal="right" vertical="center"/>
    </xf>
    <xf numFmtId="0" fontId="55" fillId="4" borderId="7" xfId="12" applyFont="1" applyFill="1" applyBorder="1" applyAlignment="1">
      <alignment vertical="center"/>
    </xf>
    <xf numFmtId="0" fontId="120" fillId="4" borderId="7" xfId="3" applyFont="1" applyFill="1" applyBorder="1" applyAlignment="1">
      <alignment vertical="center"/>
    </xf>
    <xf numFmtId="0" fontId="121" fillId="4" borderId="0" xfId="12" applyFont="1" applyFill="1" applyAlignment="1">
      <alignment horizontal="left" vertical="center"/>
    </xf>
    <xf numFmtId="0" fontId="118" fillId="4" borderId="7" xfId="12" applyFont="1" applyFill="1" applyBorder="1" applyAlignment="1">
      <alignment horizontal="left" vertical="center"/>
    </xf>
    <xf numFmtId="0" fontId="29" fillId="18" borderId="7" xfId="5" applyFont="1" applyFill="1" applyBorder="1" applyAlignment="1" applyProtection="1">
      <alignment horizontal="left" vertical="center"/>
      <protection locked="0"/>
    </xf>
    <xf numFmtId="0" fontId="122" fillId="4" borderId="0" xfId="0" applyFont="1" applyFill="1" applyAlignment="1">
      <alignment horizontal="left" vertical="center" wrapText="1"/>
    </xf>
    <xf numFmtId="0" fontId="120" fillId="4" borderId="7" xfId="3" applyFont="1" applyFill="1" applyBorder="1" applyAlignment="1">
      <alignment vertical="top"/>
    </xf>
    <xf numFmtId="0" fontId="64" fillId="58" borderId="19" xfId="9" applyFont="1" applyFill="1" applyBorder="1" applyAlignment="1">
      <alignment horizontal="center" vertical="center"/>
    </xf>
    <xf numFmtId="0" fontId="113" fillId="4" borderId="107" xfId="5" applyFont="1" applyFill="1" applyBorder="1" applyAlignment="1" applyProtection="1">
      <alignment horizontal="left" vertical="center"/>
      <protection locked="0"/>
    </xf>
    <xf numFmtId="0" fontId="29" fillId="4" borderId="98" xfId="5" applyFont="1" applyFill="1" applyBorder="1" applyAlignment="1">
      <alignment vertical="center"/>
    </xf>
    <xf numFmtId="0" fontId="16" fillId="4" borderId="108" xfId="5" applyFont="1" applyFill="1" applyBorder="1" applyAlignment="1" applyProtection="1">
      <alignment horizontal="right" vertical="center"/>
      <protection locked="0"/>
    </xf>
    <xf numFmtId="0" fontId="123" fillId="4" borderId="0" xfId="12" applyFont="1" applyFill="1" applyAlignment="1">
      <alignment horizontal="left" vertical="center"/>
    </xf>
    <xf numFmtId="0" fontId="114" fillId="4" borderId="24" xfId="5" applyFont="1" applyFill="1" applyBorder="1" applyAlignment="1" applyProtection="1">
      <alignment horizontal="left" vertical="center"/>
      <protection locked="0"/>
    </xf>
    <xf numFmtId="0" fontId="29" fillId="4" borderId="0" xfId="5" applyFont="1" applyFill="1" applyAlignment="1">
      <alignment vertical="center"/>
    </xf>
    <xf numFmtId="0" fontId="16" fillId="4" borderId="20" xfId="5" applyFont="1" applyFill="1" applyBorder="1" applyAlignment="1" applyProtection="1">
      <alignment horizontal="right" vertical="center"/>
      <protection locked="0"/>
    </xf>
    <xf numFmtId="0" fontId="14" fillId="19" borderId="6" xfId="5" applyFont="1" applyFill="1" applyBorder="1" applyAlignment="1">
      <alignment vertical="center"/>
    </xf>
    <xf numFmtId="0" fontId="67" fillId="19" borderId="0" xfId="4" applyFont="1" applyFill="1" applyAlignment="1">
      <alignment horizontal="right" vertical="center"/>
    </xf>
    <xf numFmtId="0" fontId="21" fillId="13" borderId="0" xfId="5" applyFont="1" applyFill="1" applyAlignment="1">
      <alignment horizontal="left" vertical="center"/>
    </xf>
    <xf numFmtId="0" fontId="114" fillId="4" borderId="46" xfId="5" applyFont="1" applyFill="1" applyBorder="1" applyAlignment="1" applyProtection="1">
      <alignment horizontal="left" vertical="center"/>
      <protection locked="0"/>
    </xf>
    <xf numFmtId="0" fontId="124" fillId="4" borderId="0" xfId="12" applyFont="1" applyFill="1" applyAlignment="1">
      <alignment horizontal="left" vertical="center"/>
    </xf>
    <xf numFmtId="0" fontId="121" fillId="4" borderId="7" xfId="12" applyFont="1" applyFill="1" applyBorder="1" applyAlignment="1">
      <alignment horizontal="left" vertical="center"/>
    </xf>
    <xf numFmtId="0" fontId="1" fillId="0" borderId="6" xfId="4" applyBorder="1" applyAlignment="1">
      <alignment vertical="center"/>
    </xf>
    <xf numFmtId="0" fontId="50" fillId="28" borderId="0" xfId="12" applyFont="1" applyFill="1" applyAlignment="1">
      <alignment horizontal="left" vertical="center"/>
    </xf>
    <xf numFmtId="0" fontId="1" fillId="4" borderId="35" xfId="4" applyFill="1" applyBorder="1"/>
    <xf numFmtId="0" fontId="1" fillId="4" borderId="109" xfId="4" applyFill="1" applyBorder="1"/>
    <xf numFmtId="0" fontId="54" fillId="62" borderId="6" xfId="5" applyFont="1" applyFill="1" applyBorder="1" applyAlignment="1" applyProtection="1">
      <alignment horizontal="right" vertical="center"/>
      <protection hidden="1"/>
    </xf>
    <xf numFmtId="0" fontId="126" fillId="4" borderId="0" xfId="5" applyFont="1" applyFill="1" applyAlignment="1">
      <alignment horizontal="left" vertical="center"/>
    </xf>
    <xf numFmtId="1" fontId="12" fillId="4" borderId="0" xfId="5" applyNumberFormat="1" applyFont="1" applyFill="1" applyAlignment="1" applyProtection="1">
      <alignment horizontal="left" vertical="center"/>
      <protection hidden="1"/>
    </xf>
    <xf numFmtId="0" fontId="64" fillId="58" borderId="88" xfId="9" applyFont="1" applyFill="1" applyBorder="1" applyAlignment="1">
      <alignment horizontal="center" vertical="center"/>
    </xf>
    <xf numFmtId="0" fontId="71" fillId="58" borderId="17" xfId="9" applyFont="1" applyFill="1" applyBorder="1" applyAlignment="1">
      <alignment horizontal="right" vertical="center"/>
    </xf>
    <xf numFmtId="0" fontId="91" fillId="58" borderId="17" xfId="5" applyFont="1" applyFill="1" applyBorder="1" applyAlignment="1" applyProtection="1">
      <alignment vertical="center"/>
      <protection hidden="1"/>
    </xf>
    <xf numFmtId="0" fontId="106" fillId="58" borderId="90" xfId="5" applyFont="1" applyFill="1" applyBorder="1" applyAlignment="1" applyProtection="1">
      <alignment vertical="center"/>
      <protection hidden="1"/>
    </xf>
    <xf numFmtId="0" fontId="0" fillId="0" borderId="7" xfId="0" applyBorder="1"/>
    <xf numFmtId="0" fontId="126" fillId="4" borderId="6" xfId="5" applyFont="1" applyFill="1" applyBorder="1" applyAlignment="1">
      <alignment horizontal="left" vertical="center"/>
    </xf>
    <xf numFmtId="0" fontId="62" fillId="29" borderId="0" xfId="5" applyFont="1" applyFill="1" applyAlignment="1">
      <alignment horizontal="left" vertical="center"/>
    </xf>
    <xf numFmtId="0" fontId="71" fillId="61" borderId="0" xfId="9" applyFont="1" applyFill="1" applyAlignment="1">
      <alignment horizontal="left" vertical="center"/>
    </xf>
    <xf numFmtId="165" fontId="65" fillId="28" borderId="0" xfId="8" applyNumberFormat="1" applyFont="1" applyFill="1" applyAlignment="1">
      <alignment horizontal="right" vertical="center"/>
    </xf>
    <xf numFmtId="0" fontId="64" fillId="28" borderId="0" xfId="13" applyFont="1" applyFill="1" applyAlignment="1">
      <alignment horizontal="right" vertical="center"/>
    </xf>
    <xf numFmtId="165" fontId="65" fillId="28" borderId="47" xfId="8" applyNumberFormat="1" applyFont="1" applyFill="1" applyBorder="1" applyAlignment="1">
      <alignment vertical="center"/>
    </xf>
    <xf numFmtId="0" fontId="128" fillId="28" borderId="47" xfId="13" applyFont="1" applyFill="1" applyBorder="1" applyAlignment="1">
      <alignment horizontal="right" vertical="center"/>
    </xf>
    <xf numFmtId="0" fontId="128" fillId="28" borderId="51" xfId="13" applyFont="1" applyFill="1" applyBorder="1" applyAlignment="1">
      <alignment horizontal="right" vertical="center"/>
    </xf>
    <xf numFmtId="0" fontId="70" fillId="4" borderId="6" xfId="4" applyFont="1" applyFill="1" applyBorder="1" applyAlignment="1">
      <alignment vertical="center"/>
    </xf>
    <xf numFmtId="0" fontId="102" fillId="4" borderId="0" xfId="9" applyFont="1" applyFill="1" applyAlignment="1">
      <alignment vertical="center"/>
    </xf>
    <xf numFmtId="0" fontId="47" fillId="20" borderId="6" xfId="9" applyFont="1" applyFill="1" applyBorder="1" applyAlignment="1">
      <alignment horizontal="center" vertical="center"/>
    </xf>
    <xf numFmtId="0" fontId="65" fillId="19" borderId="0" xfId="5" applyFont="1" applyFill="1" applyAlignment="1">
      <alignment horizontal="right" vertical="center"/>
    </xf>
    <xf numFmtId="0" fontId="70" fillId="4" borderId="6" xfId="4" applyFont="1" applyFill="1" applyBorder="1" applyAlignment="1">
      <alignment horizontal="left" vertical="center"/>
    </xf>
    <xf numFmtId="0" fontId="102" fillId="4" borderId="0" xfId="4" applyFont="1" applyFill="1" applyAlignment="1">
      <alignment horizontal="left" vertical="center"/>
    </xf>
    <xf numFmtId="0" fontId="72" fillId="7" borderId="110" xfId="0" applyFont="1" applyFill="1" applyBorder="1" applyAlignment="1">
      <alignment horizontal="right" vertical="center"/>
    </xf>
    <xf numFmtId="0" fontId="72" fillId="7" borderId="111" xfId="0" applyFont="1" applyFill="1" applyBorder="1" applyAlignment="1">
      <alignment horizontal="right" vertical="center"/>
    </xf>
    <xf numFmtId="0" fontId="106" fillId="7" borderId="111" xfId="0" applyFont="1" applyFill="1" applyBorder="1" applyAlignment="1">
      <alignment horizontal="right" vertical="center"/>
    </xf>
    <xf numFmtId="0" fontId="125" fillId="4" borderId="111" xfId="0" applyFont="1" applyFill="1" applyBorder="1" applyAlignment="1">
      <alignment horizontal="left" vertical="center"/>
    </xf>
    <xf numFmtId="0" fontId="29" fillId="29" borderId="111" xfId="0" applyFont="1" applyFill="1" applyBorder="1" applyAlignment="1">
      <alignment vertical="center"/>
    </xf>
    <xf numFmtId="0" fontId="29" fillId="29" borderId="112" xfId="0" applyFont="1" applyFill="1" applyBorder="1" applyAlignment="1">
      <alignment horizontal="right" vertical="center"/>
    </xf>
    <xf numFmtId="0" fontId="24" fillId="19" borderId="0" xfId="5" applyFont="1" applyFill="1" applyAlignment="1">
      <alignment vertical="center"/>
    </xf>
    <xf numFmtId="0" fontId="2" fillId="56" borderId="8" xfId="12" applyFont="1" applyFill="1" applyBorder="1" applyAlignment="1">
      <alignment horizontal="center" vertical="center"/>
    </xf>
    <xf numFmtId="0" fontId="4" fillId="20" borderId="3" xfId="5" applyFont="1" applyFill="1" applyBorder="1" applyAlignment="1" applyProtection="1">
      <alignment horizontal="center" vertical="center"/>
      <protection hidden="1"/>
    </xf>
    <xf numFmtId="0" fontId="4" fillId="20" borderId="9" xfId="5" applyFont="1" applyFill="1" applyBorder="1" applyAlignment="1" applyProtection="1">
      <alignment horizontal="center" vertical="center"/>
      <protection hidden="1"/>
    </xf>
    <xf numFmtId="0" fontId="39" fillId="3" borderId="17" xfId="10" applyFont="1" applyFill="1" applyBorder="1" applyAlignment="1">
      <alignment horizontal="center" vertical="center"/>
    </xf>
    <xf numFmtId="0" fontId="129" fillId="19" borderId="6" xfId="5" applyFont="1" applyFill="1" applyBorder="1" applyAlignment="1">
      <alignment horizontal="left" vertical="center"/>
    </xf>
    <xf numFmtId="0" fontId="24" fillId="7" borderId="113" xfId="9" applyFont="1" applyFill="1" applyBorder="1" applyAlignment="1">
      <alignment horizontal="center" vertical="center"/>
    </xf>
    <xf numFmtId="0" fontId="37" fillId="14" borderId="0" xfId="3" applyFont="1" applyFill="1" applyAlignment="1">
      <alignment vertical="center"/>
    </xf>
    <xf numFmtId="0" fontId="4" fillId="14" borderId="0" xfId="3" applyFont="1" applyFill="1"/>
    <xf numFmtId="0" fontId="58" fillId="4" borderId="0" xfId="5" applyFont="1" applyFill="1" applyAlignment="1" applyProtection="1">
      <alignment vertical="center"/>
      <protection hidden="1"/>
    </xf>
    <xf numFmtId="0" fontId="106" fillId="21" borderId="6" xfId="10" applyFont="1" applyFill="1" applyBorder="1" applyAlignment="1">
      <alignment vertical="center"/>
    </xf>
    <xf numFmtId="0" fontId="106" fillId="21" borderId="0" xfId="10" applyFont="1" applyFill="1" applyAlignment="1">
      <alignment vertical="center"/>
    </xf>
    <xf numFmtId="0" fontId="106" fillId="21" borderId="0" xfId="10" applyFont="1" applyFill="1" applyAlignment="1">
      <alignment horizontal="center" vertical="center"/>
    </xf>
    <xf numFmtId="0" fontId="106" fillId="21" borderId="7" xfId="10" applyFont="1" applyFill="1" applyBorder="1" applyAlignment="1">
      <alignment vertical="center"/>
    </xf>
    <xf numFmtId="0" fontId="25" fillId="0" borderId="0" xfId="3" applyFont="1" applyAlignment="1">
      <alignment vertical="center"/>
    </xf>
    <xf numFmtId="0" fontId="0" fillId="4" borderId="6" xfId="0" applyFill="1" applyBorder="1" applyAlignment="1">
      <alignment vertical="center"/>
    </xf>
    <xf numFmtId="0" fontId="0" fillId="0" borderId="0" xfId="0" applyAlignment="1">
      <alignment vertical="center"/>
    </xf>
    <xf numFmtId="0" fontId="30" fillId="35" borderId="0" xfId="4" applyFont="1" applyFill="1" applyAlignment="1">
      <alignment horizontal="center" vertical="center"/>
    </xf>
    <xf numFmtId="0" fontId="1" fillId="4" borderId="7" xfId="4" applyFill="1" applyBorder="1" applyAlignment="1">
      <alignment vertical="center"/>
    </xf>
    <xf numFmtId="0" fontId="16" fillId="22" borderId="114" xfId="5" applyFont="1" applyFill="1" applyBorder="1" applyAlignment="1" applyProtection="1">
      <alignment horizontal="center"/>
      <protection locked="0"/>
    </xf>
    <xf numFmtId="0" fontId="73" fillId="22" borderId="1" xfId="5" applyFont="1" applyFill="1" applyBorder="1" applyAlignment="1" applyProtection="1">
      <alignment horizontal="center"/>
      <protection locked="0"/>
    </xf>
    <xf numFmtId="0" fontId="6" fillId="7" borderId="35" xfId="5" applyFont="1" applyFill="1" applyBorder="1" applyAlignment="1" applyProtection="1">
      <alignment horizontal="center" vertical="center"/>
      <protection hidden="1"/>
    </xf>
    <xf numFmtId="0" fontId="16" fillId="22" borderId="1" xfId="5" applyFont="1" applyFill="1" applyBorder="1" applyAlignment="1">
      <alignment horizontal="center" vertical="center" wrapText="1"/>
    </xf>
    <xf numFmtId="0" fontId="18" fillId="4" borderId="116" xfId="5" applyFont="1" applyFill="1" applyBorder="1" applyAlignment="1">
      <alignment horizontal="center"/>
    </xf>
    <xf numFmtId="1" fontId="73" fillId="51" borderId="55" xfId="5" applyNumberFormat="1" applyFont="1" applyFill="1" applyBorder="1" applyAlignment="1" applyProtection="1">
      <alignment horizontal="center" vertical="center"/>
      <protection hidden="1"/>
    </xf>
    <xf numFmtId="0" fontId="0" fillId="19" borderId="0" xfId="0" applyFill="1" applyAlignment="1">
      <alignment vertical="center"/>
    </xf>
    <xf numFmtId="0" fontId="63" fillId="29" borderId="117" xfId="0" applyFont="1" applyFill="1" applyBorder="1" applyAlignment="1">
      <alignment horizontal="center" vertical="center"/>
    </xf>
    <xf numFmtId="0" fontId="16" fillId="22" borderId="47" xfId="5" applyFont="1" applyFill="1" applyBorder="1" applyAlignment="1">
      <alignment horizontal="center" vertical="center" wrapText="1"/>
    </xf>
    <xf numFmtId="0" fontId="18" fillId="4" borderId="118" xfId="3" applyFont="1" applyFill="1" applyBorder="1" applyAlignment="1">
      <alignment horizontal="center" vertical="center"/>
    </xf>
    <xf numFmtId="0" fontId="16" fillId="10" borderId="119" xfId="6" applyFont="1" applyFill="1" applyBorder="1" applyAlignment="1">
      <alignment horizontal="left" vertical="center"/>
    </xf>
    <xf numFmtId="0" fontId="64" fillId="10" borderId="31" xfId="6" applyFont="1" applyFill="1" applyBorder="1" applyAlignment="1">
      <alignment horizontal="left" vertical="center"/>
    </xf>
    <xf numFmtId="0" fontId="64" fillId="10" borderId="120" xfId="6" applyFont="1" applyFill="1" applyBorder="1" applyAlignment="1">
      <alignment horizontal="left" vertical="center"/>
    </xf>
    <xf numFmtId="0" fontId="57" fillId="4" borderId="0" xfId="0" applyFont="1" applyFill="1" applyAlignment="1">
      <alignment horizontal="left" vertical="center"/>
    </xf>
    <xf numFmtId="1" fontId="87" fillId="39" borderId="82" xfId="5" applyNumberFormat="1" applyFont="1" applyFill="1" applyBorder="1" applyAlignment="1">
      <alignment horizontal="center" vertical="center"/>
    </xf>
    <xf numFmtId="0" fontId="39" fillId="7" borderId="121" xfId="14" applyFont="1" applyFill="1" applyBorder="1" applyAlignment="1">
      <alignment horizontal="center" vertical="center"/>
    </xf>
    <xf numFmtId="168" fontId="89" fillId="29" borderId="57" xfId="5" applyNumberFormat="1" applyFont="1" applyFill="1" applyBorder="1" applyAlignment="1">
      <alignment horizontal="center" vertical="center"/>
    </xf>
    <xf numFmtId="0" fontId="73" fillId="4" borderId="122" xfId="3" applyFont="1" applyFill="1" applyBorder="1" applyAlignment="1">
      <alignment horizontal="left" vertical="center"/>
    </xf>
    <xf numFmtId="0" fontId="64" fillId="4" borderId="24" xfId="6" applyFont="1" applyFill="1" applyBorder="1" applyAlignment="1">
      <alignment vertical="center"/>
    </xf>
    <xf numFmtId="0" fontId="64" fillId="4" borderId="21" xfId="6" applyFont="1" applyFill="1" applyBorder="1" applyAlignment="1">
      <alignment vertical="center"/>
    </xf>
    <xf numFmtId="0" fontId="0" fillId="19" borderId="0" xfId="0" applyFill="1"/>
    <xf numFmtId="0" fontId="39" fillId="7" borderId="123" xfId="14" applyFont="1" applyFill="1" applyBorder="1" applyAlignment="1">
      <alignment horizontal="center" vertical="center"/>
    </xf>
    <xf numFmtId="0" fontId="0" fillId="4" borderId="0" xfId="0" applyFill="1" applyAlignment="1">
      <alignment vertical="top"/>
    </xf>
    <xf numFmtId="0" fontId="67" fillId="4" borderId="124" xfId="0" applyFont="1" applyFill="1" applyBorder="1" applyAlignment="1">
      <alignment vertical="center"/>
    </xf>
    <xf numFmtId="0" fontId="67" fillId="4" borderId="125" xfId="0" applyFont="1" applyFill="1" applyBorder="1" applyAlignment="1">
      <alignment vertical="center"/>
    </xf>
    <xf numFmtId="0" fontId="18" fillId="4" borderId="126" xfId="5" applyFont="1" applyFill="1" applyBorder="1" applyAlignment="1">
      <alignment horizontal="center"/>
    </xf>
    <xf numFmtId="0" fontId="130" fillId="7" borderId="127" xfId="5" applyFont="1" applyFill="1" applyBorder="1" applyAlignment="1">
      <alignment horizontal="center" vertical="center" wrapText="1"/>
    </xf>
    <xf numFmtId="0" fontId="12" fillId="36" borderId="128" xfId="4" applyFont="1" applyFill="1" applyBorder="1" applyAlignment="1">
      <alignment horizontal="center" vertical="center"/>
    </xf>
    <xf numFmtId="168" fontId="30" fillId="4" borderId="6" xfId="5" applyNumberFormat="1" applyFont="1" applyFill="1" applyBorder="1" applyAlignment="1" applyProtection="1">
      <alignment vertical="center"/>
      <protection hidden="1"/>
    </xf>
    <xf numFmtId="0" fontId="21" fillId="4" borderId="0" xfId="5" applyFont="1" applyFill="1" applyAlignment="1">
      <alignment horizontal="left" vertical="center"/>
    </xf>
    <xf numFmtId="0" fontId="18" fillId="4" borderId="48" xfId="3" applyFont="1" applyFill="1" applyBorder="1" applyAlignment="1">
      <alignment horizontal="center" vertical="center"/>
    </xf>
    <xf numFmtId="0" fontId="130" fillId="7" borderId="46" xfId="5" applyFont="1" applyFill="1" applyBorder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12" fillId="10" borderId="129" xfId="6" applyFont="1" applyFill="1" applyBorder="1" applyAlignment="1">
      <alignment horizontal="left" vertical="center"/>
    </xf>
    <xf numFmtId="0" fontId="71" fillId="4" borderId="28" xfId="4" applyFont="1" applyFill="1" applyBorder="1" applyAlignment="1">
      <alignment horizontal="center" vertical="center"/>
    </xf>
    <xf numFmtId="0" fontId="71" fillId="4" borderId="130" xfId="4" applyFont="1" applyFill="1" applyBorder="1" applyAlignment="1">
      <alignment horizontal="center" vertical="center"/>
    </xf>
    <xf numFmtId="0" fontId="97" fillId="25" borderId="6" xfId="18" applyFont="1" applyFill="1" applyBorder="1" applyAlignment="1">
      <alignment horizontal="center" vertical="center"/>
    </xf>
    <xf numFmtId="0" fontId="62" fillId="4" borderId="0" xfId="5" applyFont="1" applyFill="1" applyAlignment="1">
      <alignment horizontal="left" vertical="center"/>
    </xf>
    <xf numFmtId="1" fontId="88" fillId="29" borderId="82" xfId="5" applyNumberFormat="1" applyFont="1" applyFill="1" applyBorder="1" applyAlignment="1">
      <alignment horizontal="center" vertical="center"/>
    </xf>
    <xf numFmtId="0" fontId="131" fillId="4" borderId="131" xfId="3" applyFont="1" applyFill="1" applyBorder="1" applyAlignment="1">
      <alignment horizontal="left" vertical="center"/>
    </xf>
    <xf numFmtId="0" fontId="24" fillId="7" borderId="23" xfId="5" applyFont="1" applyFill="1" applyBorder="1" applyAlignment="1">
      <alignment horizontal="left" vertical="center"/>
    </xf>
    <xf numFmtId="0" fontId="12" fillId="0" borderId="0" xfId="4" applyFont="1" applyAlignment="1">
      <alignment horizontal="center" vertical="center"/>
    </xf>
    <xf numFmtId="0" fontId="70" fillId="4" borderId="6" xfId="19" applyFont="1" applyFill="1" applyBorder="1" applyAlignment="1">
      <alignment vertical="center"/>
    </xf>
    <xf numFmtId="0" fontId="70" fillId="4" borderId="0" xfId="19" applyFont="1" applyFill="1" applyAlignment="1">
      <alignment vertical="center"/>
    </xf>
    <xf numFmtId="174" fontId="88" fillId="29" borderId="82" xfId="5" applyNumberFormat="1" applyFont="1" applyFill="1" applyBorder="1" applyAlignment="1">
      <alignment horizontal="center" vertical="center"/>
    </xf>
    <xf numFmtId="0" fontId="56" fillId="32" borderId="55" xfId="5" applyFont="1" applyFill="1" applyBorder="1" applyAlignment="1" applyProtection="1">
      <alignment horizontal="center" vertical="center"/>
      <protection hidden="1"/>
    </xf>
    <xf numFmtId="0" fontId="70" fillId="4" borderId="6" xfId="19" applyFont="1" applyFill="1" applyBorder="1" applyAlignment="1">
      <alignment horizontal="left" vertical="center" wrapText="1"/>
    </xf>
    <xf numFmtId="0" fontId="70" fillId="4" borderId="0" xfId="19" applyFont="1" applyFill="1" applyAlignment="1">
      <alignment horizontal="left" vertical="center" wrapText="1"/>
    </xf>
    <xf numFmtId="0" fontId="99" fillId="26" borderId="55" xfId="5" applyFont="1" applyFill="1" applyBorder="1" applyAlignment="1" applyProtection="1">
      <alignment horizontal="center" vertical="center"/>
      <protection hidden="1"/>
    </xf>
    <xf numFmtId="0" fontId="1" fillId="0" borderId="92" xfId="3" applyFont="1" applyBorder="1"/>
    <xf numFmtId="0" fontId="89" fillId="0" borderId="0" xfId="3" applyFont="1" applyAlignment="1">
      <alignment horizontal="right" vertical="center"/>
    </xf>
    <xf numFmtId="182" fontId="85" fillId="29" borderId="21" xfId="5" applyNumberFormat="1" applyFont="1" applyFill="1" applyBorder="1" applyAlignment="1">
      <alignment horizontal="center" vertical="center"/>
    </xf>
    <xf numFmtId="0" fontId="132" fillId="4" borderId="6" xfId="5" applyFont="1" applyFill="1" applyBorder="1" applyAlignment="1">
      <alignment horizontal="left" vertical="center"/>
    </xf>
    <xf numFmtId="0" fontId="70" fillId="4" borderId="0" xfId="4" applyFont="1" applyFill="1" applyAlignment="1">
      <alignment vertical="center"/>
    </xf>
    <xf numFmtId="0" fontId="64" fillId="32" borderId="55" xfId="5" applyFont="1" applyFill="1" applyBorder="1" applyAlignment="1" applyProtection="1">
      <alignment horizontal="center" vertical="center"/>
      <protection hidden="1"/>
    </xf>
    <xf numFmtId="0" fontId="56" fillId="31" borderId="55" xfId="5" applyFont="1" applyFill="1" applyBorder="1" applyAlignment="1" applyProtection="1">
      <alignment horizontal="center" vertical="center"/>
      <protection hidden="1"/>
    </xf>
    <xf numFmtId="0" fontId="1" fillId="4" borderId="92" xfId="20" applyFill="1" applyBorder="1" applyAlignment="1">
      <alignment horizontal="left" vertical="center"/>
    </xf>
    <xf numFmtId="167" fontId="89" fillId="29" borderId="0" xfId="5" applyNumberFormat="1" applyFont="1" applyFill="1" applyAlignment="1">
      <alignment horizontal="center" vertical="center"/>
    </xf>
    <xf numFmtId="1" fontId="18" fillId="7" borderId="21" xfId="3" applyNumberFormat="1" applyFont="1" applyFill="1" applyBorder="1" applyAlignment="1">
      <alignment horizontal="center" vertical="center"/>
    </xf>
    <xf numFmtId="168" fontId="88" fillId="29" borderId="82" xfId="5" applyNumberFormat="1" applyFont="1" applyFill="1" applyBorder="1" applyAlignment="1">
      <alignment horizontal="center" vertical="center"/>
    </xf>
    <xf numFmtId="0" fontId="55" fillId="63" borderId="6" xfId="18" applyFont="1" applyFill="1" applyBorder="1" applyAlignment="1">
      <alignment horizontal="center" vertical="center"/>
    </xf>
    <xf numFmtId="0" fontId="55" fillId="4" borderId="0" xfId="5" applyFont="1" applyFill="1" applyAlignment="1">
      <alignment horizontal="left" vertical="center"/>
    </xf>
    <xf numFmtId="0" fontId="0" fillId="0" borderId="6" xfId="0" applyBorder="1"/>
    <xf numFmtId="0" fontId="1" fillId="4" borderId="92" xfId="4" applyFill="1" applyBorder="1" applyAlignment="1">
      <alignment vertical="center"/>
    </xf>
    <xf numFmtId="0" fontId="70" fillId="4" borderId="6" xfId="4" applyFont="1" applyFill="1" applyBorder="1"/>
    <xf numFmtId="0" fontId="70" fillId="4" borderId="0" xfId="4" applyFont="1" applyFill="1"/>
    <xf numFmtId="0" fontId="65" fillId="4" borderId="6" xfId="12" applyFont="1" applyFill="1" applyBorder="1" applyAlignment="1">
      <alignment horizontal="right" vertical="center"/>
    </xf>
    <xf numFmtId="0" fontId="133" fillId="31" borderId="0" xfId="5" applyFont="1" applyFill="1" applyAlignment="1" applyProtection="1">
      <alignment vertical="center"/>
      <protection hidden="1"/>
    </xf>
    <xf numFmtId="0" fontId="55" fillId="4" borderId="6" xfId="4" applyFont="1" applyFill="1" applyBorder="1" applyAlignment="1">
      <alignment vertical="center"/>
    </xf>
    <xf numFmtId="0" fontId="64" fillId="30" borderId="55" xfId="5" applyFont="1" applyFill="1" applyBorder="1" applyAlignment="1" applyProtection="1">
      <alignment horizontal="center" vertical="center"/>
      <protection hidden="1"/>
    </xf>
    <xf numFmtId="0" fontId="100" fillId="7" borderId="92" xfId="1" applyFont="1" applyFill="1" applyBorder="1" applyAlignment="1">
      <alignment horizontal="left" vertical="center"/>
    </xf>
    <xf numFmtId="0" fontId="1" fillId="7" borderId="0" xfId="3" applyFont="1" applyFill="1"/>
    <xf numFmtId="0" fontId="1" fillId="7" borderId="21" xfId="3" applyFont="1" applyFill="1" applyBorder="1"/>
    <xf numFmtId="0" fontId="24" fillId="7" borderId="134" xfId="1" applyFont="1" applyFill="1" applyBorder="1" applyAlignment="1">
      <alignment horizontal="left" vertical="center"/>
    </xf>
    <xf numFmtId="0" fontId="24" fillId="7" borderId="135" xfId="3" applyFont="1" applyFill="1" applyBorder="1"/>
    <xf numFmtId="0" fontId="24" fillId="7" borderId="136" xfId="3" applyFont="1" applyFill="1" applyBorder="1"/>
    <xf numFmtId="0" fontId="18" fillId="4" borderId="127" xfId="5" applyFont="1" applyFill="1" applyBorder="1" applyAlignment="1">
      <alignment horizontal="center"/>
    </xf>
    <xf numFmtId="0" fontId="18" fillId="4" borderId="45" xfId="5" applyFont="1" applyFill="1" applyBorder="1" applyAlignment="1">
      <alignment horizontal="center"/>
    </xf>
    <xf numFmtId="0" fontId="57" fillId="4" borderId="6" xfId="19" applyFont="1" applyFill="1" applyBorder="1" applyAlignment="1">
      <alignment vertical="center"/>
    </xf>
    <xf numFmtId="0" fontId="102" fillId="4" borderId="0" xfId="4" applyFont="1" applyFill="1" applyAlignment="1">
      <alignment vertical="center"/>
    </xf>
    <xf numFmtId="0" fontId="71" fillId="0" borderId="0" xfId="5" applyFont="1" applyAlignment="1">
      <alignment horizontal="center" vertical="center"/>
    </xf>
    <xf numFmtId="0" fontId="16" fillId="22" borderId="6" xfId="5" applyFont="1" applyFill="1" applyBorder="1" applyAlignment="1" applyProtection="1">
      <alignment horizontal="center" vertical="center"/>
      <protection hidden="1"/>
    </xf>
    <xf numFmtId="0" fontId="16" fillId="22" borderId="0" xfId="13" applyFont="1" applyFill="1" applyAlignment="1">
      <alignment horizontal="center" vertical="center"/>
    </xf>
    <xf numFmtId="0" fontId="18" fillId="4" borderId="24" xfId="3" applyFont="1" applyFill="1" applyBorder="1" applyAlignment="1">
      <alignment horizontal="center" vertical="center"/>
    </xf>
    <xf numFmtId="0" fontId="18" fillId="4" borderId="7" xfId="3" applyFont="1" applyFill="1" applyBorder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37" fillId="57" borderId="0" xfId="3" applyFont="1" applyFill="1" applyAlignment="1">
      <alignment vertical="center"/>
    </xf>
    <xf numFmtId="0" fontId="51" fillId="4" borderId="6" xfId="19" applyFont="1" applyFill="1" applyBorder="1" applyAlignment="1">
      <alignment vertical="center"/>
    </xf>
    <xf numFmtId="1" fontId="87" fillId="39" borderId="137" xfId="5" applyNumberFormat="1" applyFont="1" applyFill="1" applyBorder="1" applyAlignment="1">
      <alignment horizontal="center" vertical="center"/>
    </xf>
    <xf numFmtId="1" fontId="87" fillId="29" borderId="138" xfId="5" applyNumberFormat="1" applyFont="1" applyFill="1" applyBorder="1" applyAlignment="1">
      <alignment horizontal="center" vertical="center"/>
    </xf>
    <xf numFmtId="0" fontId="39" fillId="7" borderId="66" xfId="14" applyFont="1" applyFill="1" applyBorder="1" applyAlignment="1">
      <alignment horizontal="center" vertical="center"/>
    </xf>
    <xf numFmtId="1" fontId="88" fillId="29" borderId="65" xfId="5" applyNumberFormat="1" applyFont="1" applyFill="1" applyBorder="1" applyAlignment="1">
      <alignment horizontal="center" vertical="center"/>
    </xf>
    <xf numFmtId="0" fontId="56" fillId="25" borderId="73" xfId="5" applyFont="1" applyFill="1" applyBorder="1" applyAlignment="1" applyProtection="1">
      <alignment horizontal="center" vertical="center"/>
      <protection hidden="1"/>
    </xf>
    <xf numFmtId="0" fontId="29" fillId="4" borderId="73" xfId="3" applyFont="1" applyFill="1" applyBorder="1" applyAlignment="1">
      <alignment horizontal="left" vertical="center"/>
    </xf>
    <xf numFmtId="0" fontId="29" fillId="4" borderId="67" xfId="3" applyFont="1" applyFill="1" applyBorder="1" applyAlignment="1">
      <alignment horizontal="left" vertical="center"/>
    </xf>
    <xf numFmtId="0" fontId="57" fillId="4" borderId="6" xfId="5" applyFont="1" applyFill="1" applyBorder="1" applyAlignment="1">
      <alignment horizontal="right" vertical="center"/>
    </xf>
    <xf numFmtId="0" fontId="64" fillId="32" borderId="73" xfId="5" applyFont="1" applyFill="1" applyBorder="1" applyAlignment="1" applyProtection="1">
      <alignment horizontal="center" vertical="center"/>
      <protection hidden="1"/>
    </xf>
    <xf numFmtId="1" fontId="57" fillId="24" borderId="6" xfId="5" applyNumberFormat="1" applyFont="1" applyFill="1" applyBorder="1" applyAlignment="1" applyProtection="1">
      <alignment horizontal="center" vertical="center"/>
      <protection hidden="1"/>
    </xf>
    <xf numFmtId="1" fontId="64" fillId="4" borderId="0" xfId="5" applyNumberFormat="1" applyFont="1" applyFill="1" applyAlignment="1" applyProtection="1">
      <alignment vertical="center" wrapText="1"/>
      <protection hidden="1"/>
    </xf>
    <xf numFmtId="0" fontId="55" fillId="4" borderId="7" xfId="5" applyFont="1" applyFill="1" applyBorder="1" applyAlignment="1">
      <alignment vertical="center"/>
    </xf>
    <xf numFmtId="2" fontId="87" fillId="39" borderId="137" xfId="5" applyNumberFormat="1" applyFont="1" applyFill="1" applyBorder="1" applyAlignment="1">
      <alignment horizontal="center" vertical="center"/>
    </xf>
    <xf numFmtId="0" fontId="64" fillId="30" borderId="139" xfId="5" applyFont="1" applyFill="1" applyBorder="1" applyAlignment="1" applyProtection="1">
      <alignment horizontal="center" vertical="center"/>
      <protection hidden="1"/>
    </xf>
    <xf numFmtId="0" fontId="99" fillId="26" borderId="139" xfId="5" applyFont="1" applyFill="1" applyBorder="1" applyAlignment="1" applyProtection="1">
      <alignment horizontal="center" vertical="center"/>
      <protection hidden="1"/>
    </xf>
    <xf numFmtId="0" fontId="106" fillId="4" borderId="6" xfId="5" applyFont="1" applyFill="1" applyBorder="1" applyAlignment="1">
      <alignment horizontal="left" vertical="center"/>
    </xf>
    <xf numFmtId="0" fontId="106" fillId="4" borderId="0" xfId="5" applyFont="1" applyFill="1" applyAlignment="1">
      <alignment horizontal="left" vertical="center"/>
    </xf>
    <xf numFmtId="0" fontId="86" fillId="4" borderId="139" xfId="5" applyFont="1" applyFill="1" applyBorder="1" applyAlignment="1" applyProtection="1">
      <alignment vertical="center"/>
      <protection hidden="1"/>
    </xf>
    <xf numFmtId="183" fontId="85" fillId="29" borderId="21" xfId="5" applyNumberFormat="1" applyFont="1" applyFill="1" applyBorder="1" applyAlignment="1">
      <alignment horizontal="center" vertical="center"/>
    </xf>
    <xf numFmtId="0" fontId="89" fillId="29" borderId="0" xfId="5" applyFont="1" applyFill="1" applyAlignment="1">
      <alignment horizontal="center" vertical="center"/>
    </xf>
    <xf numFmtId="167" fontId="18" fillId="7" borderId="21" xfId="5" applyNumberFormat="1" applyFont="1" applyFill="1" applyBorder="1" applyAlignment="1">
      <alignment horizontal="center" vertical="center"/>
    </xf>
    <xf numFmtId="1" fontId="87" fillId="29" borderId="140" xfId="5" applyNumberFormat="1" applyFont="1" applyFill="1" applyBorder="1" applyAlignment="1">
      <alignment horizontal="center" vertical="center"/>
    </xf>
    <xf numFmtId="1" fontId="24" fillId="64" borderId="141" xfId="5" applyNumberFormat="1" applyFont="1" applyFill="1" applyBorder="1" applyAlignment="1">
      <alignment horizontal="center" vertical="center"/>
    </xf>
    <xf numFmtId="1" fontId="39" fillId="64" borderId="142" xfId="5" applyNumberFormat="1" applyFont="1" applyFill="1" applyBorder="1" applyAlignment="1">
      <alignment horizontal="left" vertical="center"/>
    </xf>
    <xf numFmtId="1" fontId="87" fillId="17" borderId="74" xfId="5" applyNumberFormat="1" applyFont="1" applyFill="1" applyBorder="1" applyAlignment="1">
      <alignment horizontal="center" vertical="center"/>
    </xf>
    <xf numFmtId="0" fontId="1" fillId="7" borderId="6" xfId="4" applyFill="1" applyBorder="1" applyAlignment="1">
      <alignment horizontal="center" vertical="center"/>
    </xf>
    <xf numFmtId="0" fontId="1" fillId="7" borderId="0" xfId="4" applyFill="1" applyAlignment="1">
      <alignment horizontal="center" vertical="center"/>
    </xf>
    <xf numFmtId="1" fontId="24" fillId="49" borderId="65" xfId="5" applyNumberFormat="1" applyFont="1" applyFill="1" applyBorder="1" applyAlignment="1">
      <alignment horizontal="center" vertical="center"/>
    </xf>
    <xf numFmtId="1" fontId="39" fillId="49" borderId="143" xfId="5" applyNumberFormat="1" applyFont="1" applyFill="1" applyBorder="1" applyAlignment="1">
      <alignment horizontal="left" vertical="center"/>
    </xf>
    <xf numFmtId="0" fontId="27" fillId="4" borderId="6" xfId="0" applyFont="1" applyFill="1" applyBorder="1" applyAlignment="1">
      <alignment vertical="center"/>
    </xf>
    <xf numFmtId="0" fontId="0" fillId="4" borderId="6" xfId="0" applyFill="1" applyBorder="1"/>
    <xf numFmtId="0" fontId="97" fillId="4" borderId="0" xfId="5" applyFont="1" applyFill="1" applyAlignment="1" applyProtection="1">
      <alignment horizontal="left" vertical="center"/>
      <protection locked="0"/>
    </xf>
    <xf numFmtId="1" fontId="24" fillId="64" borderId="144" xfId="5" applyNumberFormat="1" applyFont="1" applyFill="1" applyBorder="1" applyAlignment="1">
      <alignment horizontal="center" vertical="center"/>
    </xf>
    <xf numFmtId="1" fontId="39" fillId="64" borderId="145" xfId="5" applyNumberFormat="1" applyFont="1" applyFill="1" applyBorder="1" applyAlignment="1">
      <alignment horizontal="left" vertical="center"/>
    </xf>
    <xf numFmtId="0" fontId="106" fillId="4" borderId="6" xfId="5" quotePrefix="1" applyFont="1" applyFill="1" applyBorder="1" applyAlignment="1" applyProtection="1">
      <alignment vertical="center"/>
      <protection hidden="1"/>
    </xf>
    <xf numFmtId="0" fontId="1" fillId="4" borderId="146" xfId="4" applyFill="1" applyBorder="1" applyAlignment="1">
      <alignment vertical="center"/>
    </xf>
    <xf numFmtId="0" fontId="1" fillId="4" borderId="135" xfId="4" applyFill="1" applyBorder="1" applyAlignment="1">
      <alignment vertical="center"/>
    </xf>
    <xf numFmtId="0" fontId="1" fillId="4" borderId="147" xfId="4" applyFill="1" applyBorder="1" applyAlignment="1">
      <alignment vertical="center"/>
    </xf>
    <xf numFmtId="0" fontId="1" fillId="7" borderId="136" xfId="3" applyFont="1" applyFill="1" applyBorder="1"/>
    <xf numFmtId="0" fontId="55" fillId="4" borderId="6" xfId="5" applyFont="1" applyFill="1" applyBorder="1" applyAlignment="1">
      <alignment vertical="center"/>
    </xf>
    <xf numFmtId="1" fontId="87" fillId="17" borderId="148" xfId="5" applyNumberFormat="1" applyFont="1" applyFill="1" applyBorder="1" applyAlignment="1">
      <alignment horizontal="left" vertical="center"/>
    </xf>
    <xf numFmtId="168" fontId="57" fillId="4" borderId="6" xfId="5" applyNumberFormat="1" applyFont="1" applyFill="1" applyBorder="1" applyAlignment="1" applyProtection="1">
      <alignment vertical="center"/>
      <protection hidden="1"/>
    </xf>
    <xf numFmtId="0" fontId="1" fillId="0" borderId="6" xfId="4" applyBorder="1"/>
    <xf numFmtId="0" fontId="99" fillId="26" borderId="95" xfId="5" applyFont="1" applyFill="1" applyBorder="1" applyAlignment="1" applyProtection="1">
      <alignment horizontal="center" vertical="center"/>
      <protection hidden="1"/>
    </xf>
    <xf numFmtId="0" fontId="99" fillId="26" borderId="96" xfId="5" applyFont="1" applyFill="1" applyBorder="1" applyAlignment="1" applyProtection="1">
      <alignment horizontal="center" vertical="center"/>
      <protection hidden="1"/>
    </xf>
    <xf numFmtId="1" fontId="24" fillId="64" borderId="149" xfId="5" applyNumberFormat="1" applyFont="1" applyFill="1" applyBorder="1" applyAlignment="1">
      <alignment horizontal="center" vertical="center"/>
    </xf>
    <xf numFmtId="1" fontId="39" fillId="64" borderId="150" xfId="5" applyNumberFormat="1" applyFont="1" applyFill="1" applyBorder="1" applyAlignment="1">
      <alignment horizontal="left" vertical="center"/>
    </xf>
    <xf numFmtId="0" fontId="64" fillId="4" borderId="6" xfId="13" applyFont="1" applyFill="1" applyBorder="1" applyAlignment="1">
      <alignment horizontal="right" vertical="center"/>
    </xf>
    <xf numFmtId="0" fontId="29" fillId="4" borderId="0" xfId="4" applyFont="1" applyFill="1"/>
    <xf numFmtId="0" fontId="1" fillId="7" borderId="24" xfId="4" applyFill="1" applyBorder="1" applyAlignment="1">
      <alignment horizontal="center" vertical="center"/>
    </xf>
    <xf numFmtId="1" fontId="24" fillId="49" borderId="65" xfId="5" applyNumberFormat="1" applyFont="1" applyFill="1" applyBorder="1" applyAlignment="1">
      <alignment horizontal="left" vertical="center"/>
    </xf>
    <xf numFmtId="1" fontId="39" fillId="49" borderId="151" xfId="5" applyNumberFormat="1" applyFont="1" applyFill="1" applyBorder="1" applyAlignment="1">
      <alignment horizontal="left" vertical="center"/>
    </xf>
    <xf numFmtId="0" fontId="64" fillId="48" borderId="6" xfId="21" applyFont="1" applyFill="1" applyBorder="1" applyAlignment="1" applyProtection="1">
      <alignment horizontal="left" vertical="center"/>
      <protection locked="0"/>
    </xf>
    <xf numFmtId="0" fontId="64" fillId="32" borderId="95" xfId="5" applyFont="1" applyFill="1" applyBorder="1" applyAlignment="1" applyProtection="1">
      <alignment horizontal="center" vertical="center"/>
      <protection hidden="1"/>
    </xf>
    <xf numFmtId="0" fontId="64" fillId="30" borderId="96" xfId="5" applyFont="1" applyFill="1" applyBorder="1" applyAlignment="1" applyProtection="1">
      <alignment horizontal="center" vertical="center"/>
      <protection hidden="1"/>
    </xf>
    <xf numFmtId="1" fontId="39" fillId="64" borderId="152" xfId="5" applyNumberFormat="1" applyFont="1" applyFill="1" applyBorder="1" applyAlignment="1">
      <alignment horizontal="left" vertical="center"/>
    </xf>
    <xf numFmtId="0" fontId="1" fillId="4" borderId="24" xfId="4" applyFill="1" applyBorder="1" applyAlignment="1">
      <alignment vertical="center"/>
    </xf>
    <xf numFmtId="0" fontId="82" fillId="3" borderId="153" xfId="10" applyFont="1" applyFill="1" applyBorder="1" applyAlignment="1">
      <alignment horizontal="center" vertical="center"/>
    </xf>
    <xf numFmtId="0" fontId="64" fillId="4" borderId="24" xfId="5" quotePrefix="1" applyFont="1" applyFill="1" applyBorder="1" applyAlignment="1" applyProtection="1">
      <alignment vertical="center"/>
      <protection hidden="1"/>
    </xf>
    <xf numFmtId="0" fontId="67" fillId="0" borderId="0" xfId="4" applyFont="1" applyAlignment="1">
      <alignment vertical="center"/>
    </xf>
    <xf numFmtId="0" fontId="16" fillId="4" borderId="0" xfId="5" applyFont="1" applyFill="1" applyAlignment="1">
      <alignment vertical="center" wrapText="1"/>
    </xf>
    <xf numFmtId="0" fontId="12" fillId="7" borderId="6" xfId="5" applyFont="1" applyFill="1" applyBorder="1" applyAlignment="1">
      <alignment horizontal="center" vertical="center"/>
    </xf>
    <xf numFmtId="0" fontId="61" fillId="4" borderId="0" xfId="10" applyFont="1" applyFill="1" applyAlignment="1">
      <alignment horizontal="center" vertical="center"/>
    </xf>
    <xf numFmtId="0" fontId="61" fillId="4" borderId="7" xfId="10" applyFont="1" applyFill="1" applyBorder="1" applyAlignment="1">
      <alignment horizontal="center" vertical="center"/>
    </xf>
    <xf numFmtId="0" fontId="61" fillId="0" borderId="6" xfId="10" applyFont="1" applyBorder="1" applyAlignment="1">
      <alignment horizontal="center" vertical="center"/>
    </xf>
    <xf numFmtId="0" fontId="70" fillId="4" borderId="0" xfId="4" applyFont="1" applyFill="1" applyAlignment="1">
      <alignment horizontal="left" vertical="center"/>
    </xf>
    <xf numFmtId="0" fontId="85" fillId="47" borderId="6" xfId="17" applyFont="1" applyFill="1" applyBorder="1" applyAlignment="1">
      <alignment horizontal="center" vertical="center"/>
    </xf>
    <xf numFmtId="0" fontId="67" fillId="0" borderId="0" xfId="3" applyFont="1" applyAlignment="1">
      <alignment vertical="center"/>
    </xf>
    <xf numFmtId="0" fontId="106" fillId="19" borderId="6" xfId="4" applyFont="1" applyFill="1" applyBorder="1" applyAlignment="1">
      <alignment horizontal="left" vertical="center"/>
    </xf>
    <xf numFmtId="0" fontId="61" fillId="19" borderId="0" xfId="10" applyFont="1" applyFill="1" applyAlignment="1">
      <alignment horizontal="center" vertical="center"/>
    </xf>
    <xf numFmtId="0" fontId="104" fillId="52" borderId="154" xfId="4" applyFont="1" applyFill="1" applyBorder="1" applyAlignment="1">
      <alignment horizontal="center" vertical="center"/>
    </xf>
    <xf numFmtId="0" fontId="105" fillId="52" borderId="155" xfId="4" applyFont="1" applyFill="1" applyBorder="1" applyAlignment="1">
      <alignment horizontal="center" vertical="center"/>
    </xf>
    <xf numFmtId="0" fontId="106" fillId="52" borderId="155" xfId="4" applyFont="1" applyFill="1" applyBorder="1" applyAlignment="1">
      <alignment horizontal="left" vertical="center"/>
    </xf>
    <xf numFmtId="0" fontId="105" fillId="52" borderId="156" xfId="4" applyFont="1" applyFill="1" applyBorder="1" applyAlignment="1">
      <alignment horizontal="center" vertical="center"/>
    </xf>
    <xf numFmtId="0" fontId="57" fillId="19" borderId="6" xfId="4" applyFont="1" applyFill="1" applyBorder="1" applyAlignment="1">
      <alignment horizontal="left" vertical="center"/>
    </xf>
    <xf numFmtId="0" fontId="106" fillId="19" borderId="0" xfId="4" applyFont="1" applyFill="1" applyAlignment="1">
      <alignment horizontal="left" vertical="center"/>
    </xf>
    <xf numFmtId="0" fontId="135" fillId="4" borderId="157" xfId="0" applyFont="1" applyFill="1" applyBorder="1" applyAlignment="1">
      <alignment horizontal="center" vertical="center"/>
    </xf>
    <xf numFmtId="0" fontId="136" fillId="4" borderId="24" xfId="22" applyFont="1" applyFill="1" applyBorder="1" applyAlignment="1">
      <alignment horizontal="left" vertical="center"/>
    </xf>
    <xf numFmtId="0" fontId="33" fillId="11" borderId="158" xfId="5" applyFont="1" applyFill="1" applyBorder="1" applyAlignment="1" applyProtection="1">
      <alignment horizontal="center" vertical="center" textRotation="90"/>
      <protection locked="0"/>
    </xf>
    <xf numFmtId="0" fontId="128" fillId="4" borderId="0" xfId="5" applyFont="1" applyFill="1" applyAlignment="1" applyProtection="1">
      <alignment horizontal="left" vertical="center"/>
      <protection locked="0"/>
    </xf>
    <xf numFmtId="0" fontId="24" fillId="4" borderId="0" xfId="0" applyFont="1" applyFill="1" applyAlignment="1">
      <alignment vertical="center"/>
    </xf>
    <xf numFmtId="0" fontId="12" fillId="36" borderId="159" xfId="4" applyFont="1" applyFill="1" applyBorder="1" applyAlignment="1">
      <alignment horizontal="center" vertical="center"/>
    </xf>
    <xf numFmtId="0" fontId="137" fillId="4" borderId="157" xfId="0" applyFont="1" applyFill="1" applyBorder="1" applyAlignment="1">
      <alignment horizontal="center" vertical="center"/>
    </xf>
    <xf numFmtId="0" fontId="67" fillId="4" borderId="0" xfId="4" applyFont="1" applyFill="1" applyAlignment="1">
      <alignment vertical="center"/>
    </xf>
    <xf numFmtId="0" fontId="136" fillId="4" borderId="160" xfId="22" applyFont="1" applyFill="1" applyBorder="1" applyAlignment="1">
      <alignment horizontal="left" vertical="center"/>
    </xf>
    <xf numFmtId="0" fontId="99" fillId="4" borderId="157" xfId="0" applyFont="1" applyFill="1" applyBorder="1" applyAlignment="1">
      <alignment horizontal="center" vertical="center"/>
    </xf>
    <xf numFmtId="0" fontId="70" fillId="4" borderId="7" xfId="4" applyFont="1" applyFill="1" applyBorder="1" applyAlignment="1">
      <alignment vertical="center"/>
    </xf>
    <xf numFmtId="0" fontId="138" fillId="28" borderId="0" xfId="5" applyFont="1" applyFill="1" applyAlignment="1">
      <alignment horizontal="left" vertical="center"/>
    </xf>
    <xf numFmtId="0" fontId="1" fillId="0" borderId="7" xfId="4" applyBorder="1"/>
    <xf numFmtId="0" fontId="12" fillId="21" borderId="8" xfId="5" applyFont="1" applyFill="1" applyBorder="1" applyAlignment="1">
      <alignment horizontal="center" vertical="center"/>
    </xf>
    <xf numFmtId="0" fontId="12" fillId="21" borderId="3" xfId="5" applyFont="1" applyFill="1" applyBorder="1" applyAlignment="1">
      <alignment horizontal="center" vertical="center"/>
    </xf>
    <xf numFmtId="0" fontId="12" fillId="21" borderId="9" xfId="5" applyFont="1" applyFill="1" applyBorder="1" applyAlignment="1">
      <alignment horizontal="center" vertical="center"/>
    </xf>
    <xf numFmtId="0" fontId="70" fillId="0" borderId="0" xfId="4" applyFont="1"/>
    <xf numFmtId="0" fontId="137" fillId="4" borderId="0" xfId="0" applyFont="1" applyFill="1" applyAlignment="1">
      <alignment horizontal="center" vertical="center"/>
    </xf>
    <xf numFmtId="0" fontId="136" fillId="4" borderId="0" xfId="22" applyFont="1" applyFill="1" applyAlignment="1">
      <alignment horizontal="left" vertical="center"/>
    </xf>
    <xf numFmtId="0" fontId="64" fillId="25" borderId="104" xfId="13" applyFont="1" applyFill="1" applyBorder="1" applyAlignment="1">
      <alignment horizontal="right" vertical="center"/>
    </xf>
    <xf numFmtId="168" fontId="89" fillId="29" borderId="164" xfId="5" applyNumberFormat="1" applyFont="1" applyFill="1" applyBorder="1" applyAlignment="1">
      <alignment horizontal="center" vertical="center"/>
    </xf>
    <xf numFmtId="0" fontId="139" fillId="4" borderId="0" xfId="4" applyFont="1" applyFill="1" applyAlignment="1">
      <alignment vertical="center"/>
    </xf>
    <xf numFmtId="0" fontId="139" fillId="4" borderId="0" xfId="4" applyFont="1" applyFill="1" applyAlignment="1">
      <alignment horizontal="left" vertical="center"/>
    </xf>
    <xf numFmtId="0" fontId="139" fillId="4" borderId="0" xfId="0" applyFont="1" applyFill="1" applyAlignment="1">
      <alignment vertical="center"/>
    </xf>
    <xf numFmtId="0" fontId="0" fillId="4" borderId="7" xfId="0" applyFill="1" applyBorder="1"/>
    <xf numFmtId="0" fontId="106" fillId="4" borderId="24" xfId="12" applyFont="1" applyFill="1" applyBorder="1" applyAlignment="1" applyProtection="1">
      <alignment vertical="center"/>
      <protection locked="0"/>
    </xf>
    <xf numFmtId="0" fontId="18" fillId="4" borderId="0" xfId="12" applyFont="1" applyFill="1" applyAlignment="1">
      <alignment vertical="center"/>
    </xf>
    <xf numFmtId="0" fontId="62" fillId="4" borderId="24" xfId="12" applyFont="1" applyFill="1" applyBorder="1" applyAlignment="1" applyProtection="1">
      <alignment vertical="center"/>
      <protection locked="0"/>
    </xf>
    <xf numFmtId="0" fontId="106" fillId="4" borderId="24" xfId="5" applyFont="1" applyFill="1" applyBorder="1" applyAlignment="1" applyProtection="1">
      <alignment vertical="center"/>
      <protection hidden="1"/>
    </xf>
    <xf numFmtId="0" fontId="141" fillId="4" borderId="0" xfId="12" applyFont="1" applyFill="1" applyAlignment="1">
      <alignment horizontal="left" vertical="center"/>
    </xf>
    <xf numFmtId="0" fontId="141" fillId="4" borderId="20" xfId="12" applyFont="1" applyFill="1" applyBorder="1" applyAlignment="1">
      <alignment horizontal="left" vertical="center"/>
    </xf>
    <xf numFmtId="0" fontId="106" fillId="21" borderId="0" xfId="5" applyFont="1" applyFill="1" applyAlignment="1">
      <alignment vertical="center"/>
    </xf>
    <xf numFmtId="0" fontId="64" fillId="0" borderId="24" xfId="12" applyFont="1" applyBorder="1" applyAlignment="1">
      <alignment horizontal="left" vertical="center"/>
    </xf>
    <xf numFmtId="0" fontId="64" fillId="4" borderId="0" xfId="12" applyFont="1" applyFill="1" applyAlignment="1">
      <alignment horizontal="left" vertical="center"/>
    </xf>
    <xf numFmtId="0" fontId="64" fillId="4" borderId="20" xfId="12" applyFont="1" applyFill="1" applyBorder="1" applyAlignment="1">
      <alignment horizontal="left" vertical="center"/>
    </xf>
    <xf numFmtId="0" fontId="113" fillId="4" borderId="24" xfId="5" applyFont="1" applyFill="1" applyBorder="1" applyAlignment="1" applyProtection="1">
      <alignment horizontal="left" vertical="center"/>
      <protection locked="0"/>
    </xf>
    <xf numFmtId="167" fontId="64" fillId="49" borderId="0" xfId="5" applyNumberFormat="1" applyFont="1" applyFill="1" applyAlignment="1">
      <alignment horizontal="center" vertical="center"/>
    </xf>
    <xf numFmtId="184" fontId="106" fillId="4" borderId="0" xfId="4" applyNumberFormat="1" applyFont="1" applyFill="1" applyAlignment="1">
      <alignment horizontal="center" vertical="center"/>
    </xf>
    <xf numFmtId="165" fontId="106" fillId="4" borderId="0" xfId="8" applyNumberFormat="1" applyFont="1" applyFill="1" applyAlignment="1">
      <alignment horizontal="center" vertical="center"/>
    </xf>
    <xf numFmtId="185" fontId="106" fillId="4" borderId="0" xfId="4" applyNumberFormat="1" applyFont="1" applyFill="1" applyAlignment="1">
      <alignment horizontal="center" vertical="center"/>
    </xf>
    <xf numFmtId="186" fontId="33" fillId="57" borderId="0" xfId="5" applyNumberFormat="1" applyFont="1" applyFill="1" applyAlignment="1">
      <alignment horizontal="center" vertical="center"/>
    </xf>
    <xf numFmtId="187" fontId="106" fillId="4" borderId="0" xfId="4" applyNumberFormat="1" applyFont="1" applyFill="1" applyAlignment="1">
      <alignment horizontal="center" vertical="center"/>
    </xf>
    <xf numFmtId="0" fontId="16" fillId="67" borderId="0" xfId="5" applyFont="1" applyFill="1" applyAlignment="1" applyProtection="1">
      <alignment horizontal="center" vertical="center"/>
      <protection locked="0"/>
    </xf>
    <xf numFmtId="0" fontId="16" fillId="68" borderId="0" xfId="24" applyFont="1" applyFill="1" applyAlignment="1">
      <alignment horizontal="center" vertical="center" wrapText="1"/>
    </xf>
    <xf numFmtId="0" fontId="16" fillId="12" borderId="7" xfId="25" applyFont="1" applyFill="1" applyBorder="1" applyAlignment="1">
      <alignment horizontal="center" vertical="center"/>
    </xf>
    <xf numFmtId="188" fontId="106" fillId="4" borderId="0" xfId="4" applyNumberFormat="1" applyFont="1" applyFill="1" applyAlignment="1">
      <alignment horizontal="center" vertical="center"/>
    </xf>
    <xf numFmtId="177" fontId="106" fillId="4" borderId="0" xfId="4" applyNumberFormat="1" applyFont="1" applyFill="1" applyAlignment="1">
      <alignment horizontal="center" vertical="center"/>
    </xf>
    <xf numFmtId="0" fontId="16" fillId="40" borderId="0" xfId="5" applyFont="1" applyFill="1" applyAlignment="1">
      <alignment horizontal="center" vertical="center"/>
    </xf>
    <xf numFmtId="0" fontId="16" fillId="69" borderId="0" xfId="0" applyFont="1" applyFill="1" applyAlignment="1">
      <alignment horizontal="center"/>
    </xf>
    <xf numFmtId="0" fontId="81" fillId="70" borderId="7" xfId="5" applyFont="1" applyFill="1" applyBorder="1" applyAlignment="1">
      <alignment horizontal="center" vertical="center"/>
    </xf>
    <xf numFmtId="189" fontId="106" fillId="4" borderId="0" xfId="4" applyNumberFormat="1" applyFont="1" applyFill="1" applyAlignment="1">
      <alignment horizontal="center" vertical="center"/>
    </xf>
    <xf numFmtId="190" fontId="50" fillId="71" borderId="0" xfId="11" applyNumberFormat="1" applyFont="1" applyFill="1" applyAlignment="1">
      <alignment horizontal="center" vertical="center"/>
    </xf>
    <xf numFmtId="191" fontId="106" fillId="4" borderId="0" xfId="4" applyNumberFormat="1" applyFont="1" applyFill="1" applyAlignment="1">
      <alignment horizontal="center" vertical="center"/>
    </xf>
    <xf numFmtId="0" fontId="143" fillId="0" borderId="0" xfId="4" applyFont="1" applyAlignment="1">
      <alignment horizontal="center" vertical="center"/>
    </xf>
    <xf numFmtId="0" fontId="16" fillId="72" borderId="0" xfId="25" applyFont="1" applyFill="1" applyAlignment="1">
      <alignment horizontal="center" vertical="center"/>
    </xf>
    <xf numFmtId="0" fontId="16" fillId="73" borderId="0" xfId="24" applyFont="1" applyFill="1" applyAlignment="1">
      <alignment horizontal="center" vertical="center" wrapText="1"/>
    </xf>
    <xf numFmtId="0" fontId="16" fillId="74" borderId="7" xfId="5" applyFont="1" applyFill="1" applyBorder="1" applyAlignment="1" applyProtection="1">
      <alignment horizontal="center" vertical="center"/>
      <protection locked="0"/>
    </xf>
    <xf numFmtId="192" fontId="12" fillId="4" borderId="0" xfId="4" applyNumberFormat="1" applyFont="1" applyFill="1" applyAlignment="1">
      <alignment horizontal="center" vertical="center"/>
    </xf>
    <xf numFmtId="193" fontId="50" fillId="71" borderId="0" xfId="11" applyNumberFormat="1" applyFont="1" applyFill="1" applyAlignment="1">
      <alignment horizontal="center" vertical="center"/>
    </xf>
    <xf numFmtId="0" fontId="81" fillId="14" borderId="0" xfId="2" applyFont="1" applyFill="1" applyAlignment="1">
      <alignment horizontal="center" vertical="center"/>
    </xf>
    <xf numFmtId="0" fontId="16" fillId="75" borderId="0" xfId="2" applyFont="1" applyFill="1" applyAlignment="1">
      <alignment horizontal="center" vertical="center"/>
    </xf>
    <xf numFmtId="0" fontId="144" fillId="63" borderId="7" xfId="5" applyFont="1" applyFill="1" applyBorder="1" applyAlignment="1" applyProtection="1">
      <alignment horizontal="center" vertical="center"/>
      <protection hidden="1"/>
    </xf>
    <xf numFmtId="0" fontId="64" fillId="4" borderId="0" xfId="4" applyFont="1" applyFill="1" applyAlignment="1">
      <alignment horizontal="center" vertical="center"/>
    </xf>
    <xf numFmtId="0" fontId="16" fillId="9" borderId="0" xfId="5" applyFont="1" applyFill="1" applyAlignment="1">
      <alignment horizontal="center" vertical="center"/>
    </xf>
    <xf numFmtId="0" fontId="16" fillId="26" borderId="0" xfId="5" applyFont="1" applyFill="1" applyAlignment="1" applyProtection="1">
      <alignment horizontal="center" vertical="center"/>
      <protection locked="0"/>
    </xf>
    <xf numFmtId="0" fontId="16" fillId="76" borderId="7" xfId="5" applyFont="1" applyFill="1" applyBorder="1" applyAlignment="1" applyProtection="1">
      <alignment horizontal="center" vertical="center"/>
      <protection locked="0"/>
    </xf>
    <xf numFmtId="0" fontId="16" fillId="77" borderId="0" xfId="24" applyFont="1" applyFill="1" applyAlignment="1">
      <alignment horizontal="center" vertical="center" wrapText="1"/>
    </xf>
    <xf numFmtId="0" fontId="81" fillId="3" borderId="0" xfId="2" applyFont="1" applyFill="1" applyAlignment="1">
      <alignment horizontal="center" vertical="center"/>
    </xf>
    <xf numFmtId="0" fontId="24" fillId="21" borderId="7" xfId="10" applyFont="1" applyFill="1" applyBorder="1" applyAlignment="1">
      <alignment horizontal="center" vertical="center"/>
    </xf>
    <xf numFmtId="186" fontId="4" fillId="57" borderId="0" xfId="5" applyNumberFormat="1" applyFont="1" applyFill="1" applyAlignment="1">
      <alignment horizontal="center" vertical="center"/>
    </xf>
    <xf numFmtId="0" fontId="81" fillId="2" borderId="0" xfId="4" applyFont="1" applyFill="1" applyAlignment="1">
      <alignment horizontal="center" vertical="center"/>
    </xf>
    <xf numFmtId="0" fontId="4" fillId="79" borderId="0" xfId="0" quotePrefix="1" applyFont="1" applyFill="1" applyAlignment="1">
      <alignment horizontal="right" vertical="center"/>
    </xf>
    <xf numFmtId="0" fontId="5" fillId="4" borderId="0" xfId="1" applyFill="1" applyBorder="1"/>
    <xf numFmtId="0" fontId="145" fillId="0" borderId="55" xfId="26" applyFont="1" applyBorder="1" applyAlignment="1">
      <alignment horizontal="center" vertical="center"/>
    </xf>
    <xf numFmtId="0" fontId="38" fillId="4" borderId="0" xfId="4" applyFont="1" applyFill="1" applyAlignment="1">
      <alignment horizontal="left" vertical="center"/>
    </xf>
    <xf numFmtId="0" fontId="106" fillId="4" borderId="47" xfId="27" applyFont="1" applyFill="1" applyBorder="1" applyAlignment="1">
      <alignment horizontal="left" vertical="center"/>
    </xf>
    <xf numFmtId="0" fontId="106" fillId="4" borderId="20" xfId="27" applyFont="1" applyFill="1" applyBorder="1" applyAlignment="1">
      <alignment horizontal="left" vertical="center"/>
    </xf>
    <xf numFmtId="0" fontId="16" fillId="4" borderId="0" xfId="5" applyFont="1" applyFill="1" applyAlignment="1" applyProtection="1">
      <alignment horizontal="left" vertical="center"/>
      <protection hidden="1"/>
    </xf>
    <xf numFmtId="0" fontId="64" fillId="4" borderId="20" xfId="27" applyFont="1" applyFill="1" applyBorder="1" applyAlignment="1">
      <alignment vertical="center"/>
    </xf>
    <xf numFmtId="0" fontId="146" fillId="4" borderId="157" xfId="27" applyFont="1" applyFill="1" applyBorder="1" applyAlignment="1">
      <alignment horizontal="center" vertical="center"/>
    </xf>
    <xf numFmtId="0" fontId="147" fillId="4" borderId="0" xfId="5" applyFont="1" applyFill="1" applyAlignment="1" applyProtection="1">
      <alignment horizontal="left" vertical="center"/>
      <protection hidden="1"/>
    </xf>
    <xf numFmtId="0" fontId="106" fillId="4" borderId="0" xfId="27" applyFont="1" applyFill="1" applyAlignment="1">
      <alignment horizontal="centerContinuous" vertical="center"/>
    </xf>
    <xf numFmtId="0" fontId="36" fillId="4" borderId="20" xfId="27" applyFont="1" applyFill="1" applyBorder="1" applyAlignment="1">
      <alignment horizontal="left"/>
    </xf>
    <xf numFmtId="0" fontId="147" fillId="4" borderId="0" xfId="5" applyFont="1" applyFill="1" applyAlignment="1" applyProtection="1">
      <alignment vertical="center"/>
      <protection hidden="1"/>
    </xf>
    <xf numFmtId="0" fontId="147" fillId="4" borderId="0" xfId="28" applyFont="1" applyFill="1" applyAlignment="1">
      <alignment horizontal="left" vertical="center"/>
    </xf>
    <xf numFmtId="0" fontId="148" fillId="4" borderId="0" xfId="29" applyFont="1" applyFill="1" applyAlignment="1">
      <alignment horizontal="left" vertical="center"/>
    </xf>
    <xf numFmtId="0" fontId="36" fillId="4" borderId="20" xfId="27" applyFont="1" applyFill="1" applyBorder="1" applyAlignment="1">
      <alignment horizontal="left" vertical="center"/>
    </xf>
    <xf numFmtId="0" fontId="145" fillId="0" borderId="37" xfId="26" applyFont="1" applyBorder="1" applyAlignment="1">
      <alignment horizontal="center" vertical="center"/>
    </xf>
    <xf numFmtId="0" fontId="18" fillId="28" borderId="165" xfId="26" applyFont="1" applyFill="1" applyBorder="1" applyAlignment="1">
      <alignment horizontal="center"/>
    </xf>
    <xf numFmtId="194" fontId="24" fillId="28" borderId="166" xfId="26" applyNumberFormat="1" applyFont="1" applyFill="1" applyBorder="1" applyAlignment="1">
      <alignment horizontal="center" vertical="top"/>
    </xf>
    <xf numFmtId="0" fontId="64" fillId="4" borderId="0" xfId="5" applyFont="1" applyFill="1" applyAlignment="1" applyProtection="1">
      <alignment horizontal="left" vertical="center"/>
      <protection hidden="1"/>
    </xf>
    <xf numFmtId="0" fontId="21" fillId="4" borderId="0" xfId="27" applyFont="1" applyFill="1" applyAlignment="1">
      <alignment horizontal="centerContinuous" vertical="center"/>
    </xf>
    <xf numFmtId="0" fontId="24" fillId="4" borderId="0" xfId="4" applyFont="1" applyFill="1" applyAlignment="1">
      <alignment horizontal="left" vertical="center"/>
    </xf>
    <xf numFmtId="0" fontId="149" fillId="29" borderId="167" xfId="26" applyFont="1" applyFill="1" applyBorder="1" applyAlignment="1">
      <alignment horizontal="center" vertical="center"/>
    </xf>
    <xf numFmtId="0" fontId="132" fillId="4" borderId="0" xfId="5" applyFont="1" applyFill="1" applyAlignment="1" applyProtection="1">
      <alignment horizontal="left" vertical="center"/>
      <protection hidden="1"/>
    </xf>
    <xf numFmtId="0" fontId="1" fillId="4" borderId="0" xfId="4" applyFill="1" applyAlignment="1">
      <alignment horizontal="center" vertical="center"/>
    </xf>
    <xf numFmtId="0" fontId="51" fillId="4" borderId="20" xfId="27" applyFont="1" applyFill="1" applyBorder="1" applyAlignment="1">
      <alignment vertical="center"/>
    </xf>
    <xf numFmtId="0" fontId="1" fillId="9" borderId="0" xfId="4" applyFill="1" applyAlignment="1">
      <alignment horizontal="center" vertical="center"/>
    </xf>
    <xf numFmtId="0" fontId="113" fillId="4" borderId="46" xfId="5" applyFont="1" applyFill="1" applyBorder="1" applyAlignment="1" applyProtection="1">
      <alignment vertical="center"/>
      <protection hidden="1"/>
    </xf>
    <xf numFmtId="0" fontId="106" fillId="4" borderId="47" xfId="5" applyFont="1" applyFill="1" applyBorder="1" applyAlignment="1" applyProtection="1">
      <alignment vertical="center"/>
      <protection hidden="1"/>
    </xf>
    <xf numFmtId="0" fontId="16" fillId="4" borderId="50" xfId="5" applyFont="1" applyFill="1" applyBorder="1" applyAlignment="1" applyProtection="1">
      <alignment horizontal="right" vertical="center"/>
      <protection locked="0"/>
    </xf>
    <xf numFmtId="0" fontId="3" fillId="0" borderId="0" xfId="4" applyFont="1" applyAlignment="1">
      <alignment vertical="center"/>
    </xf>
    <xf numFmtId="0" fontId="33" fillId="12" borderId="4" xfId="0" applyFont="1" applyFill="1" applyBorder="1" applyAlignment="1">
      <alignment horizontal="center" vertical="center"/>
    </xf>
    <xf numFmtId="0" fontId="87" fillId="76" borderId="6" xfId="17" applyFont="1" applyFill="1" applyBorder="1" applyAlignment="1">
      <alignment vertical="center"/>
    </xf>
    <xf numFmtId="0" fontId="18" fillId="4" borderId="168" xfId="5" applyFont="1" applyFill="1" applyBorder="1" applyAlignment="1">
      <alignment horizontal="center"/>
    </xf>
    <xf numFmtId="0" fontId="16" fillId="4" borderId="0" xfId="5" applyFont="1" applyFill="1" applyAlignment="1" applyProtection="1">
      <alignment horizontal="center"/>
      <protection locked="0"/>
    </xf>
    <xf numFmtId="0" fontId="16" fillId="4" borderId="0" xfId="5" applyFont="1" applyFill="1" applyAlignment="1" applyProtection="1">
      <alignment horizontal="center" vertical="top" wrapText="1"/>
      <protection locked="0"/>
    </xf>
    <xf numFmtId="0" fontId="16" fillId="4" borderId="0" xfId="5" applyFont="1" applyFill="1" applyProtection="1">
      <protection hidden="1"/>
    </xf>
    <xf numFmtId="0" fontId="16" fillId="35" borderId="7" xfId="4" applyFont="1" applyFill="1" applyBorder="1" applyAlignment="1">
      <alignment horizontal="center"/>
    </xf>
    <xf numFmtId="0" fontId="150" fillId="4" borderId="169" xfId="5" applyFont="1" applyFill="1" applyBorder="1" applyAlignment="1" applyProtection="1">
      <alignment horizontal="left" vertical="center"/>
      <protection locked="0"/>
    </xf>
    <xf numFmtId="0" fontId="18" fillId="4" borderId="0" xfId="5" applyFont="1" applyFill="1" applyAlignment="1" applyProtection="1">
      <alignment horizontal="center" vertical="center"/>
      <protection locked="0"/>
    </xf>
    <xf numFmtId="0" fontId="85" fillId="47" borderId="169" xfId="25" applyFont="1" applyFill="1" applyBorder="1" applyAlignment="1">
      <alignment horizontal="center" vertical="center"/>
    </xf>
    <xf numFmtId="1" fontId="16" fillId="18" borderId="7" xfId="5" applyNumberFormat="1" applyFont="1" applyFill="1" applyBorder="1" applyAlignment="1" applyProtection="1">
      <alignment horizontal="center" vertical="center"/>
      <protection locked="0"/>
    </xf>
    <xf numFmtId="0" fontId="16" fillId="4" borderId="0" xfId="5" applyFont="1" applyFill="1" applyAlignment="1" applyProtection="1">
      <alignment horizontal="center" vertical="center" wrapText="1"/>
      <protection locked="0"/>
    </xf>
    <xf numFmtId="0" fontId="106" fillId="4" borderId="0" xfId="5" applyFont="1" applyFill="1" applyAlignment="1">
      <alignment horizontal="right" vertical="center"/>
    </xf>
    <xf numFmtId="1" fontId="106" fillId="4" borderId="7" xfId="5" applyNumberFormat="1" applyFont="1" applyFill="1" applyBorder="1" applyAlignment="1">
      <alignment horizontal="left" vertical="center"/>
    </xf>
    <xf numFmtId="0" fontId="18" fillId="52" borderId="155" xfId="4" applyFont="1" applyFill="1" applyBorder="1" applyAlignment="1">
      <alignment horizontal="left" vertical="center"/>
    </xf>
    <xf numFmtId="0" fontId="151" fillId="4" borderId="0" xfId="0" applyFont="1" applyFill="1"/>
    <xf numFmtId="0" fontId="24" fillId="4" borderId="0" xfId="0" applyFont="1" applyFill="1" applyAlignment="1">
      <alignment horizontal="center"/>
    </xf>
    <xf numFmtId="0" fontId="24" fillId="4" borderId="0" xfId="0" applyFont="1" applyFill="1"/>
    <xf numFmtId="0" fontId="24" fillId="4" borderId="7" xfId="0" applyFont="1" applyFill="1" applyBorder="1"/>
    <xf numFmtId="0" fontId="1" fillId="78" borderId="0" xfId="4" applyFill="1" applyAlignment="1">
      <alignment vertical="center"/>
    </xf>
    <xf numFmtId="0" fontId="24" fillId="78" borderId="0" xfId="5" applyFont="1" applyFill="1" applyAlignment="1">
      <alignment horizontal="center" vertical="center"/>
    </xf>
    <xf numFmtId="0" fontId="24" fillId="76" borderId="6" xfId="17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4" fillId="4" borderId="0" xfId="5" applyFont="1" applyFill="1" applyAlignment="1" applyProtection="1">
      <alignment horizontal="left" vertical="center"/>
      <protection locked="0"/>
    </xf>
    <xf numFmtId="0" fontId="152" fillId="0" borderId="55" xfId="26" applyFont="1" applyBorder="1" applyAlignment="1">
      <alignment horizontal="center" vertical="center" wrapText="1"/>
    </xf>
    <xf numFmtId="0" fontId="100" fillId="0" borderId="55" xfId="26" applyFont="1" applyBorder="1" applyAlignment="1">
      <alignment horizontal="center" vertical="center" wrapText="1"/>
    </xf>
    <xf numFmtId="0" fontId="89" fillId="0" borderId="55" xfId="26" applyFont="1" applyBorder="1" applyAlignment="1">
      <alignment horizontal="center" vertical="center" wrapText="1"/>
    </xf>
    <xf numFmtId="0" fontId="27" fillId="0" borderId="55" xfId="26" applyFont="1" applyBorder="1" applyAlignment="1">
      <alignment horizontal="center" vertical="center" wrapText="1"/>
    </xf>
    <xf numFmtId="0" fontId="153" fillId="0" borderId="55" xfId="26" applyFont="1" applyBorder="1" applyAlignment="1">
      <alignment horizontal="center" vertical="center"/>
    </xf>
    <xf numFmtId="0" fontId="100" fillId="0" borderId="55" xfId="26" applyFont="1" applyBorder="1" applyAlignment="1">
      <alignment horizontal="center" vertical="center"/>
    </xf>
    <xf numFmtId="0" fontId="89" fillId="0" borderId="55" xfId="26" applyFont="1" applyBorder="1" applyAlignment="1">
      <alignment horizontal="center" vertical="center"/>
    </xf>
    <xf numFmtId="0" fontId="27" fillId="0" borderId="55" xfId="26" applyFont="1" applyBorder="1" applyAlignment="1">
      <alignment horizontal="center" vertical="center"/>
    </xf>
    <xf numFmtId="0" fontId="153" fillId="0" borderId="37" xfId="26" applyFont="1" applyBorder="1" applyAlignment="1">
      <alignment horizontal="center" vertical="center"/>
    </xf>
    <xf numFmtId="0" fontId="100" fillId="0" borderId="37" xfId="26" applyFont="1" applyBorder="1" applyAlignment="1">
      <alignment horizontal="center" vertical="center"/>
    </xf>
    <xf numFmtId="0" fontId="89" fillId="0" borderId="37" xfId="26" applyFont="1" applyBorder="1" applyAlignment="1">
      <alignment horizontal="center" vertical="center"/>
    </xf>
    <xf numFmtId="0" fontId="27" fillId="0" borderId="37" xfId="26" applyFont="1" applyBorder="1" applyAlignment="1">
      <alignment horizontal="center" vertical="center"/>
    </xf>
    <xf numFmtId="0" fontId="18" fillId="28" borderId="132" xfId="26" applyFont="1" applyFill="1" applyBorder="1" applyAlignment="1">
      <alignment horizontal="center"/>
    </xf>
    <xf numFmtId="0" fontId="18" fillId="28" borderId="133" xfId="26" applyFont="1" applyFill="1" applyBorder="1" applyAlignment="1">
      <alignment horizontal="center"/>
    </xf>
    <xf numFmtId="194" fontId="24" fillId="28" borderId="53" xfId="26" applyNumberFormat="1" applyFont="1" applyFill="1" applyBorder="1" applyAlignment="1">
      <alignment horizontal="center" vertical="top"/>
    </xf>
    <xf numFmtId="194" fontId="24" fillId="28" borderId="54" xfId="26" applyNumberFormat="1" applyFont="1" applyFill="1" applyBorder="1" applyAlignment="1">
      <alignment horizontal="center" vertical="top"/>
    </xf>
    <xf numFmtId="0" fontId="149" fillId="29" borderId="134" xfId="26" applyFont="1" applyFill="1" applyBorder="1" applyAlignment="1">
      <alignment horizontal="center" vertical="center"/>
    </xf>
    <xf numFmtId="0" fontId="149" fillId="29" borderId="136" xfId="26" applyFont="1" applyFill="1" applyBorder="1" applyAlignment="1">
      <alignment horizontal="center" vertical="center"/>
    </xf>
    <xf numFmtId="0" fontId="82" fillId="3" borderId="6" xfId="5" applyFont="1" applyFill="1" applyBorder="1" applyAlignment="1" applyProtection="1">
      <alignment horizontal="center" vertical="center"/>
      <protection locked="0"/>
    </xf>
    <xf numFmtId="0" fontId="24" fillId="4" borderId="171" xfId="7" applyFont="1" applyFill="1" applyBorder="1"/>
    <xf numFmtId="0" fontId="64" fillId="4" borderId="0" xfId="5" applyFont="1" applyFill="1" applyAlignment="1" applyProtection="1">
      <alignment vertical="center" wrapText="1"/>
      <protection locked="0"/>
    </xf>
    <xf numFmtId="0" fontId="64" fillId="4" borderId="20" xfId="5" applyFont="1" applyFill="1" applyBorder="1" applyAlignment="1" applyProtection="1">
      <alignment vertical="center" wrapText="1"/>
      <protection locked="0"/>
    </xf>
    <xf numFmtId="0" fontId="24" fillId="4" borderId="0" xfId="7" applyFont="1" applyFill="1"/>
    <xf numFmtId="187" fontId="36" fillId="9" borderId="101" xfId="5" applyNumberFormat="1" applyFont="1" applyFill="1" applyBorder="1" applyAlignment="1">
      <alignment horizontal="center" vertical="center"/>
    </xf>
    <xf numFmtId="0" fontId="1" fillId="4" borderId="35" xfId="4" applyFill="1" applyBorder="1" applyAlignment="1">
      <alignment horizontal="left" vertical="center"/>
    </xf>
    <xf numFmtId="0" fontId="0" fillId="0" borderId="35" xfId="0" applyBorder="1"/>
    <xf numFmtId="0" fontId="1" fillId="4" borderId="35" xfId="4" applyFill="1" applyBorder="1" applyAlignment="1">
      <alignment horizontal="right" vertical="center"/>
    </xf>
    <xf numFmtId="187" fontId="85" fillId="9" borderId="35" xfId="5" applyNumberFormat="1" applyFont="1" applyFill="1" applyBorder="1" applyAlignment="1">
      <alignment horizontal="center" vertical="center"/>
    </xf>
    <xf numFmtId="0" fontId="0" fillId="4" borderId="60" xfId="0" applyFill="1" applyBorder="1"/>
    <xf numFmtId="0" fontId="24" fillId="4" borderId="24" xfId="7" applyFont="1" applyFill="1" applyBorder="1"/>
    <xf numFmtId="0" fontId="1" fillId="4" borderId="81" xfId="4" applyFill="1" applyBorder="1" applyAlignment="1">
      <alignment horizontal="right" vertical="center"/>
    </xf>
    <xf numFmtId="187" fontId="55" fillId="51" borderId="47" xfId="5" applyNumberFormat="1" applyFont="1" applyFill="1" applyBorder="1" applyAlignment="1">
      <alignment horizontal="center" vertical="center"/>
    </xf>
    <xf numFmtId="0" fontId="0" fillId="4" borderId="47" xfId="0" applyFill="1" applyBorder="1"/>
    <xf numFmtId="0" fontId="24" fillId="4" borderId="47" xfId="12" applyFont="1" applyFill="1" applyBorder="1" applyAlignment="1">
      <alignment horizontal="right" vertical="center"/>
    </xf>
    <xf numFmtId="187" fontId="106" fillId="28" borderId="47" xfId="5" applyNumberFormat="1" applyFont="1" applyFill="1" applyBorder="1" applyAlignment="1">
      <alignment horizontal="center" vertical="center"/>
    </xf>
    <xf numFmtId="0" fontId="0" fillId="4" borderId="51" xfId="0" applyFill="1" applyBorder="1"/>
    <xf numFmtId="0" fontId="64" fillId="4" borderId="24" xfId="5" applyFont="1" applyFill="1" applyBorder="1" applyAlignment="1" applyProtection="1">
      <alignment horizontal="left" vertical="center"/>
      <protection locked="0"/>
    </xf>
    <xf numFmtId="0" fontId="24" fillId="4" borderId="47" xfId="10" applyFont="1" applyFill="1" applyBorder="1" applyAlignment="1">
      <alignment horizontal="right" vertical="center"/>
    </xf>
    <xf numFmtId="0" fontId="15" fillId="29" borderId="47" xfId="30" applyFont="1" applyFill="1" applyBorder="1" applyAlignment="1">
      <alignment horizontal="center" vertical="center"/>
    </xf>
    <xf numFmtId="0" fontId="64" fillId="4" borderId="47" xfId="10" applyFont="1" applyFill="1" applyBorder="1" applyAlignment="1">
      <alignment horizontal="right" vertical="center"/>
    </xf>
    <xf numFmtId="0" fontId="15" fillId="29" borderId="51" xfId="30" applyFont="1" applyFill="1" applyBorder="1" applyAlignment="1">
      <alignment horizontal="center" vertical="center"/>
    </xf>
    <xf numFmtId="0" fontId="64" fillId="4" borderId="46" xfId="5" applyFont="1" applyFill="1" applyBorder="1" applyAlignment="1" applyProtection="1">
      <alignment horizontal="left" vertical="center"/>
      <protection locked="0"/>
    </xf>
    <xf numFmtId="0" fontId="55" fillId="28" borderId="168" xfId="5" applyFont="1" applyFill="1" applyBorder="1" applyAlignment="1" applyProtection="1">
      <alignment vertical="center"/>
      <protection hidden="1"/>
    </xf>
    <xf numFmtId="0" fontId="16" fillId="28" borderId="168" xfId="5" applyFont="1" applyFill="1" applyBorder="1" applyAlignment="1" applyProtection="1">
      <alignment vertical="center"/>
      <protection hidden="1"/>
    </xf>
    <xf numFmtId="0" fontId="16" fillId="28" borderId="0" xfId="5" applyFont="1" applyFill="1" applyAlignment="1" applyProtection="1">
      <alignment vertical="center"/>
      <protection hidden="1"/>
    </xf>
    <xf numFmtId="0" fontId="30" fillId="4" borderId="173" xfId="5" applyFont="1" applyFill="1" applyBorder="1" applyAlignment="1" applyProtection="1">
      <alignment horizontal="left" vertical="center"/>
      <protection hidden="1"/>
    </xf>
    <xf numFmtId="0" fontId="16" fillId="4" borderId="0" xfId="5" applyFont="1" applyFill="1" applyAlignment="1" applyProtection="1">
      <alignment horizontal="left" vertical="center"/>
      <protection locked="0"/>
    </xf>
    <xf numFmtId="0" fontId="64" fillId="7" borderId="6" xfId="13" applyFont="1" applyFill="1" applyBorder="1" applyAlignment="1">
      <alignment horizontal="right" vertical="center"/>
    </xf>
    <xf numFmtId="0" fontId="5" fillId="4" borderId="0" xfId="1" applyFill="1" applyBorder="1" applyAlignment="1">
      <alignment vertical="center"/>
    </xf>
    <xf numFmtId="165" fontId="65" fillId="7" borderId="6" xfId="8" applyNumberFormat="1" applyFont="1" applyFill="1" applyBorder="1" applyAlignment="1">
      <alignment horizontal="right" vertical="center"/>
    </xf>
    <xf numFmtId="165" fontId="65" fillId="4" borderId="0" xfId="8" applyNumberFormat="1" applyFont="1" applyFill="1" applyAlignment="1">
      <alignment vertical="center"/>
    </xf>
    <xf numFmtId="0" fontId="64" fillId="4" borderId="0" xfId="13" applyFont="1" applyFill="1" applyAlignment="1">
      <alignment vertical="center"/>
    </xf>
    <xf numFmtId="0" fontId="12" fillId="52" borderId="155" xfId="4" applyFont="1" applyFill="1" applyBorder="1" applyAlignment="1">
      <alignment horizontal="left" vertical="center"/>
    </xf>
    <xf numFmtId="187" fontId="36" fillId="9" borderId="115" xfId="5" applyNumberFormat="1" applyFont="1" applyFill="1" applyBorder="1" applyAlignment="1">
      <alignment horizontal="center" vertical="center"/>
    </xf>
    <xf numFmtId="0" fontId="64" fillId="4" borderId="0" xfId="0" applyFont="1" applyFill="1" applyAlignment="1">
      <alignment vertical="center"/>
    </xf>
    <xf numFmtId="191" fontId="150" fillId="29" borderId="0" xfId="5" applyNumberFormat="1" applyFont="1" applyFill="1" applyAlignment="1">
      <alignment horizontal="center" vertical="center"/>
    </xf>
    <xf numFmtId="0" fontId="36" fillId="4" borderId="20" xfId="5" applyFont="1" applyFill="1" applyBorder="1" applyAlignment="1">
      <alignment horizontal="left" vertical="center"/>
    </xf>
    <xf numFmtId="187" fontId="36" fillId="9" borderId="24" xfId="5" applyNumberFormat="1" applyFont="1" applyFill="1" applyBorder="1" applyAlignment="1">
      <alignment horizontal="center" vertical="center"/>
    </xf>
    <xf numFmtId="0" fontId="12" fillId="21" borderId="6" xfId="5" applyFont="1" applyFill="1" applyBorder="1" applyAlignment="1">
      <alignment horizontal="center" vertical="center"/>
    </xf>
    <xf numFmtId="0" fontId="12" fillId="21" borderId="0" xfId="5" applyFont="1" applyFill="1" applyAlignment="1">
      <alignment horizontal="center" vertical="center"/>
    </xf>
    <xf numFmtId="0" fontId="12" fillId="21" borderId="7" xfId="5" applyFont="1" applyFill="1" applyBorder="1" applyAlignment="1">
      <alignment horizontal="center" vertical="center"/>
    </xf>
    <xf numFmtId="187" fontId="85" fillId="9" borderId="24" xfId="5" applyNumberFormat="1" applyFont="1" applyFill="1" applyBorder="1" applyAlignment="1">
      <alignment horizontal="center" vertical="center"/>
    </xf>
    <xf numFmtId="191" fontId="57" fillId="29" borderId="0" xfId="5" applyNumberFormat="1" applyFont="1" applyFill="1" applyAlignment="1">
      <alignment horizontal="center" vertical="center"/>
    </xf>
    <xf numFmtId="0" fontId="57" fillId="4" borderId="20" xfId="5" applyFont="1" applyFill="1" applyBorder="1" applyAlignment="1">
      <alignment horizontal="left" vertical="center"/>
    </xf>
    <xf numFmtId="0" fontId="12" fillId="7" borderId="8" xfId="5" applyFont="1" applyFill="1" applyBorder="1" applyAlignment="1">
      <alignment horizontal="center" vertical="center"/>
    </xf>
    <xf numFmtId="0" fontId="12" fillId="7" borderId="9" xfId="5" applyFont="1" applyFill="1" applyBorder="1" applyAlignment="1">
      <alignment horizontal="center" vertical="center"/>
    </xf>
    <xf numFmtId="187" fontId="55" fillId="51" borderId="24" xfId="5" applyNumberFormat="1" applyFont="1" applyFill="1" applyBorder="1" applyAlignment="1">
      <alignment horizontal="center" vertical="center"/>
    </xf>
    <xf numFmtId="0" fontId="21" fillId="29" borderId="0" xfId="30" applyFont="1" applyFill="1" applyAlignment="1">
      <alignment horizontal="center" vertical="center"/>
    </xf>
    <xf numFmtId="0" fontId="64" fillId="4" borderId="20" xfId="10" applyFont="1" applyFill="1" applyBorder="1" applyAlignment="1">
      <alignment horizontal="left" vertical="center"/>
    </xf>
    <xf numFmtId="187" fontId="106" fillId="28" borderId="24" xfId="5" applyNumberFormat="1" applyFont="1" applyFill="1" applyBorder="1" applyAlignment="1">
      <alignment horizontal="center" vertical="center"/>
    </xf>
    <xf numFmtId="0" fontId="106" fillId="4" borderId="0" xfId="12" applyFont="1" applyFill="1" applyAlignment="1">
      <alignment horizontal="left" vertical="center"/>
    </xf>
    <xf numFmtId="0" fontId="24" fillId="4" borderId="20" xfId="10" applyFont="1" applyFill="1" applyBorder="1" applyAlignment="1">
      <alignment horizontal="left" vertical="center"/>
    </xf>
    <xf numFmtId="0" fontId="106" fillId="52" borderId="24" xfId="4" applyFont="1" applyFill="1" applyBorder="1" applyAlignment="1">
      <alignment horizontal="left" vertical="center"/>
    </xf>
    <xf numFmtId="0" fontId="105" fillId="52" borderId="0" xfId="4" applyFont="1" applyFill="1" applyAlignment="1">
      <alignment horizontal="center" vertical="center"/>
    </xf>
    <xf numFmtId="0" fontId="106" fillId="52" borderId="0" xfId="4" applyFont="1" applyFill="1" applyAlignment="1">
      <alignment horizontal="left" vertical="center"/>
    </xf>
    <xf numFmtId="0" fontId="105" fillId="52" borderId="20" xfId="4" applyFont="1" applyFill="1" applyBorder="1" applyAlignment="1">
      <alignment horizontal="center" vertical="center"/>
    </xf>
    <xf numFmtId="195" fontId="64" fillId="0" borderId="46" xfId="5" applyNumberFormat="1" applyFont="1" applyBorder="1" applyAlignment="1">
      <alignment horizontal="center" vertical="center" wrapText="1"/>
    </xf>
    <xf numFmtId="187" fontId="106" fillId="58" borderId="47" xfId="5" applyNumberFormat="1" applyFont="1" applyFill="1" applyBorder="1" applyAlignment="1" applyProtection="1">
      <alignment horizontal="center" vertical="center"/>
      <protection hidden="1"/>
    </xf>
    <xf numFmtId="0" fontId="0" fillId="0" borderId="47" xfId="0" applyBorder="1"/>
    <xf numFmtId="0" fontId="0" fillId="0" borderId="47" xfId="0" applyBorder="1" applyAlignment="1">
      <alignment horizontal="right" vertical="center"/>
    </xf>
    <xf numFmtId="0" fontId="0" fillId="0" borderId="47" xfId="0" applyBorder="1" applyAlignment="1">
      <alignment horizontal="center"/>
    </xf>
    <xf numFmtId="0" fontId="0" fillId="0" borderId="50" xfId="0" applyBorder="1"/>
    <xf numFmtId="0" fontId="155" fillId="0" borderId="24" xfId="0" applyFont="1" applyBorder="1" applyAlignment="1">
      <alignment vertical="center"/>
    </xf>
    <xf numFmtId="187" fontId="150" fillId="4" borderId="0" xfId="5" applyNumberFormat="1" applyFont="1" applyFill="1" applyAlignment="1">
      <alignment horizontal="center" vertical="center"/>
    </xf>
    <xf numFmtId="9" fontId="87" fillId="0" borderId="0" xfId="0" applyNumberFormat="1" applyFont="1" applyAlignment="1">
      <alignment horizontal="center" vertical="center"/>
    </xf>
    <xf numFmtId="0" fontId="156" fillId="0" borderId="0" xfId="5" applyFont="1" applyAlignment="1">
      <alignment vertical="center"/>
    </xf>
    <xf numFmtId="0" fontId="156" fillId="0" borderId="20" xfId="5" applyFont="1" applyBorder="1" applyAlignment="1">
      <alignment vertical="center"/>
    </xf>
    <xf numFmtId="0" fontId="155" fillId="0" borderId="0" xfId="0" applyFont="1" applyAlignment="1">
      <alignment vertical="center"/>
    </xf>
    <xf numFmtId="0" fontId="64" fillId="4" borderId="24" xfId="12" applyFont="1" applyFill="1" applyBorder="1" applyAlignment="1">
      <alignment horizontal="left" vertical="center"/>
    </xf>
    <xf numFmtId="0" fontId="64" fillId="4" borderId="25" xfId="12" applyFont="1" applyFill="1" applyBorder="1" applyAlignment="1">
      <alignment horizontal="left" vertical="center"/>
    </xf>
    <xf numFmtId="0" fontId="113" fillId="4" borderId="161" xfId="5" applyFont="1" applyFill="1" applyBorder="1" applyAlignment="1" applyProtection="1">
      <alignment vertical="center"/>
      <protection hidden="1"/>
    </xf>
    <xf numFmtId="0" fontId="157" fillId="4" borderId="179" xfId="12" applyFont="1" applyFill="1" applyBorder="1" applyAlignment="1">
      <alignment horizontal="left" vertical="center"/>
    </xf>
    <xf numFmtId="0" fontId="157" fillId="4" borderId="180" xfId="12" applyFont="1" applyFill="1" applyBorder="1" applyAlignment="1">
      <alignment horizontal="left" vertical="center"/>
    </xf>
    <xf numFmtId="0" fontId="113" fillId="4" borderId="24" xfId="12" applyFont="1" applyFill="1" applyBorder="1" applyAlignment="1">
      <alignment horizontal="left" vertical="center"/>
    </xf>
    <xf numFmtId="0" fontId="113" fillId="4" borderId="0" xfId="12" applyFont="1" applyFill="1" applyAlignment="1">
      <alignment horizontal="left" vertical="center"/>
    </xf>
    <xf numFmtId="0" fontId="16" fillId="4" borderId="0" xfId="12" applyFont="1" applyFill="1" applyAlignment="1">
      <alignment horizontal="left" vertical="center"/>
    </xf>
    <xf numFmtId="0" fontId="16" fillId="4" borderId="20" xfId="12" applyFont="1" applyFill="1" applyBorder="1" applyAlignment="1">
      <alignment horizontal="left" vertical="center"/>
    </xf>
    <xf numFmtId="0" fontId="113" fillId="4" borderId="46" xfId="12" applyFont="1" applyFill="1" applyBorder="1" applyAlignment="1">
      <alignment horizontal="left" vertical="center"/>
    </xf>
    <xf numFmtId="0" fontId="16" fillId="22" borderId="127" xfId="5" applyFont="1" applyFill="1" applyBorder="1" applyAlignment="1" applyProtection="1">
      <alignment horizontal="center"/>
      <protection locked="0"/>
    </xf>
    <xf numFmtId="0" fontId="16" fillId="22" borderId="161" xfId="5" applyFont="1" applyFill="1" applyBorder="1" applyAlignment="1" applyProtection="1">
      <alignment horizontal="center"/>
      <protection locked="0"/>
    </xf>
    <xf numFmtId="1" fontId="87" fillId="29" borderId="56" xfId="5" applyNumberFormat="1" applyFont="1" applyFill="1" applyBorder="1" applyAlignment="1">
      <alignment horizontal="center" vertical="center"/>
    </xf>
    <xf numFmtId="165" fontId="71" fillId="7" borderId="24" xfId="5" applyNumberFormat="1" applyFont="1" applyFill="1" applyBorder="1" applyAlignment="1">
      <alignment horizontal="center" vertical="center"/>
    </xf>
    <xf numFmtId="165" fontId="16" fillId="81" borderId="0" xfId="5" applyNumberFormat="1" applyFont="1" applyFill="1" applyAlignment="1">
      <alignment horizontal="center" vertical="center"/>
    </xf>
    <xf numFmtId="0" fontId="97" fillId="82" borderId="184" xfId="14" applyFont="1" applyFill="1" applyBorder="1" applyAlignment="1">
      <alignment horizontal="left" vertical="center"/>
    </xf>
    <xf numFmtId="1" fontId="87" fillId="29" borderId="185" xfId="5" applyNumberFormat="1" applyFont="1" applyFill="1" applyBorder="1" applyAlignment="1">
      <alignment horizontal="center" vertical="center"/>
    </xf>
    <xf numFmtId="174" fontId="88" fillId="29" borderId="57" xfId="5" applyNumberFormat="1" applyFont="1" applyFill="1" applyBorder="1" applyAlignment="1">
      <alignment horizontal="center" vertical="center"/>
    </xf>
    <xf numFmtId="0" fontId="97" fillId="4" borderId="186" xfId="14" applyFont="1" applyFill="1" applyBorder="1" applyAlignment="1">
      <alignment horizontal="left" vertical="center"/>
    </xf>
    <xf numFmtId="0" fontId="97" fillId="82" borderId="186" xfId="14" applyFont="1" applyFill="1" applyBorder="1" applyAlignment="1">
      <alignment horizontal="left" vertical="center"/>
    </xf>
    <xf numFmtId="0" fontId="89" fillId="4" borderId="24" xfId="5" applyFont="1" applyFill="1" applyBorder="1" applyAlignment="1" applyProtection="1">
      <alignment horizontal="left" vertical="center"/>
      <protection locked="0"/>
    </xf>
    <xf numFmtId="0" fontId="97" fillId="4" borderId="20" xfId="5" applyFont="1" applyFill="1" applyBorder="1" applyAlignment="1" applyProtection="1">
      <alignment horizontal="right" vertical="center"/>
      <protection locked="0"/>
    </xf>
    <xf numFmtId="0" fontId="89" fillId="4" borderId="0" xfId="5" applyFont="1" applyFill="1" applyAlignment="1" applyProtection="1">
      <alignment horizontal="left" vertical="center"/>
      <protection locked="0"/>
    </xf>
    <xf numFmtId="0" fontId="64" fillId="7" borderId="0" xfId="5" applyFont="1" applyFill="1" applyAlignment="1" applyProtection="1">
      <alignment horizontal="left" vertical="center"/>
      <protection locked="0"/>
    </xf>
    <xf numFmtId="0" fontId="56" fillId="31" borderId="187" xfId="5" applyFont="1" applyFill="1" applyBorder="1" applyAlignment="1" applyProtection="1">
      <alignment horizontal="center" vertical="center"/>
      <protection hidden="1"/>
    </xf>
    <xf numFmtId="0" fontId="95" fillId="7" borderId="23" xfId="5" applyFont="1" applyFill="1" applyBorder="1" applyAlignment="1">
      <alignment horizontal="center" vertical="center"/>
    </xf>
    <xf numFmtId="174" fontId="95" fillId="7" borderId="23" xfId="5" applyNumberFormat="1" applyFont="1" applyFill="1" applyBorder="1" applyAlignment="1">
      <alignment horizontal="center" vertical="center"/>
    </xf>
    <xf numFmtId="0" fontId="95" fillId="7" borderId="36" xfId="5" applyFont="1" applyFill="1" applyBorder="1" applyAlignment="1">
      <alignment horizontal="center" vertical="center"/>
    </xf>
    <xf numFmtId="0" fontId="95" fillId="7" borderId="188" xfId="5" applyFont="1" applyFill="1" applyBorder="1" applyAlignment="1">
      <alignment horizontal="center" vertical="center"/>
    </xf>
    <xf numFmtId="0" fontId="106" fillId="4" borderId="24" xfId="5" applyFont="1" applyFill="1" applyBorder="1" applyAlignment="1">
      <alignment horizontal="right" vertical="center"/>
    </xf>
    <xf numFmtId="0" fontId="106" fillId="4" borderId="0" xfId="5" applyFont="1" applyFill="1" applyAlignment="1">
      <alignment horizontal="center" vertical="center"/>
    </xf>
    <xf numFmtId="0" fontId="106" fillId="4" borderId="20" xfId="5" applyFont="1" applyFill="1" applyBorder="1" applyAlignment="1">
      <alignment horizontal="center" vertical="center"/>
    </xf>
    <xf numFmtId="0" fontId="57" fillId="47" borderId="19" xfId="17" applyFont="1" applyFill="1" applyBorder="1" applyAlignment="1">
      <alignment horizontal="center" vertical="center"/>
    </xf>
    <xf numFmtId="0" fontId="55" fillId="4" borderId="24" xfId="5" applyFont="1" applyFill="1" applyBorder="1" applyAlignment="1">
      <alignment horizontal="right" vertical="center"/>
    </xf>
    <xf numFmtId="187" fontId="57" fillId="4" borderId="0" xfId="5" applyNumberFormat="1" applyFont="1" applyFill="1" applyAlignment="1">
      <alignment horizontal="center" vertical="center"/>
    </xf>
    <xf numFmtId="191" fontId="57" fillId="4" borderId="0" xfId="5" applyNumberFormat="1" applyFont="1" applyFill="1" applyAlignment="1">
      <alignment horizontal="center" vertical="center"/>
    </xf>
    <xf numFmtId="0" fontId="132" fillId="4" borderId="0" xfId="5" applyFont="1" applyFill="1" applyAlignment="1">
      <alignment horizontal="left" vertical="center"/>
    </xf>
    <xf numFmtId="0" fontId="155" fillId="4" borderId="20" xfId="5" applyFont="1" applyFill="1" applyBorder="1" applyAlignment="1" applyProtection="1">
      <alignment horizontal="right" vertical="center"/>
      <protection locked="0"/>
    </xf>
    <xf numFmtId="0" fontId="55" fillId="47" borderId="19" xfId="17" applyFont="1" applyFill="1" applyBorder="1" applyAlignment="1">
      <alignment horizontal="center" vertical="center"/>
    </xf>
    <xf numFmtId="0" fontId="106" fillId="4" borderId="161" xfId="5" applyFont="1" applyFill="1" applyBorder="1" applyAlignment="1">
      <alignment horizontal="right" vertical="center"/>
    </xf>
    <xf numFmtId="0" fontId="106" fillId="4" borderId="179" xfId="5" applyFont="1" applyFill="1" applyBorder="1" applyAlignment="1">
      <alignment horizontal="right" vertical="center"/>
    </xf>
    <xf numFmtId="0" fontId="55" fillId="4" borderId="179" xfId="5" applyFont="1" applyFill="1" applyBorder="1" applyAlignment="1">
      <alignment horizontal="left" vertical="center"/>
    </xf>
    <xf numFmtId="0" fontId="55" fillId="4" borderId="189" xfId="5" applyFont="1" applyFill="1" applyBorder="1" applyAlignment="1">
      <alignment horizontal="right" vertical="center"/>
    </xf>
    <xf numFmtId="187" fontId="57" fillId="4" borderId="25" xfId="5" applyNumberFormat="1" applyFont="1" applyFill="1" applyBorder="1" applyAlignment="1">
      <alignment horizontal="center" vertical="center"/>
    </xf>
    <xf numFmtId="191" fontId="57" fillId="4" borderId="25" xfId="5" applyNumberFormat="1" applyFont="1" applyFill="1" applyBorder="1" applyAlignment="1">
      <alignment horizontal="center" vertical="center"/>
    </xf>
    <xf numFmtId="0" fontId="132" fillId="4" borderId="25" xfId="5" applyFont="1" applyFill="1" applyBorder="1" applyAlignment="1">
      <alignment horizontal="left" vertical="center"/>
    </xf>
    <xf numFmtId="0" fontId="106" fillId="4" borderId="179" xfId="5" applyFont="1" applyFill="1" applyBorder="1" applyAlignment="1" applyProtection="1">
      <alignment vertical="center"/>
      <protection hidden="1"/>
    </xf>
    <xf numFmtId="0" fontId="16" fillId="4" borderId="180" xfId="5" applyFont="1" applyFill="1" applyBorder="1" applyAlignment="1" applyProtection="1">
      <alignment horizontal="right" vertical="center"/>
      <protection locked="0"/>
    </xf>
    <xf numFmtId="0" fontId="113" fillId="4" borderId="24" xfId="5" applyFont="1" applyFill="1" applyBorder="1" applyAlignment="1" applyProtection="1">
      <alignment vertical="center"/>
      <protection hidden="1"/>
    </xf>
    <xf numFmtId="187" fontId="36" fillId="4" borderId="0" xfId="5" applyNumberFormat="1" applyFont="1" applyFill="1" applyAlignment="1">
      <alignment horizontal="center" vertical="center"/>
    </xf>
    <xf numFmtId="191" fontId="36" fillId="4" borderId="0" xfId="5" applyNumberFormat="1" applyFont="1" applyFill="1" applyAlignment="1">
      <alignment horizontal="center" vertical="center"/>
    </xf>
    <xf numFmtId="0" fontId="106" fillId="28" borderId="0" xfId="5" applyFont="1" applyFill="1" applyAlignment="1">
      <alignment horizontal="left" vertical="center"/>
    </xf>
    <xf numFmtId="0" fontId="106" fillId="28" borderId="190" xfId="5" applyFont="1" applyFill="1" applyBorder="1" applyAlignment="1" applyProtection="1">
      <alignment vertical="center"/>
      <protection hidden="1"/>
    </xf>
    <xf numFmtId="0" fontId="106" fillId="28" borderId="170" xfId="5" applyFont="1" applyFill="1" applyBorder="1" applyAlignment="1" applyProtection="1">
      <alignment vertical="center"/>
      <protection hidden="1"/>
    </xf>
    <xf numFmtId="0" fontId="106" fillId="4" borderId="20" xfId="5" applyFont="1" applyFill="1" applyBorder="1" applyAlignment="1">
      <alignment horizontal="left" vertical="center"/>
    </xf>
    <xf numFmtId="0" fontId="55" fillId="4" borderId="20" xfId="5" applyFont="1" applyFill="1" applyBorder="1" applyAlignment="1">
      <alignment horizontal="left" vertical="center"/>
    </xf>
    <xf numFmtId="191" fontId="57" fillId="4" borderId="0" xfId="5" quotePrefix="1" applyNumberFormat="1" applyFont="1" applyFill="1" applyAlignment="1">
      <alignment horizontal="center" vertical="center"/>
    </xf>
    <xf numFmtId="0" fontId="158" fillId="4" borderId="0" xfId="5" applyFont="1" applyFill="1" applyAlignment="1">
      <alignment horizontal="right" vertical="center"/>
    </xf>
    <xf numFmtId="0" fontId="57" fillId="28" borderId="0" xfId="5" applyFont="1" applyFill="1" applyAlignment="1">
      <alignment horizontal="left" vertical="center"/>
    </xf>
    <xf numFmtId="0" fontId="36" fillId="4" borderId="0" xfId="5" applyFont="1" applyFill="1" applyAlignment="1">
      <alignment horizontal="right" vertical="center"/>
    </xf>
    <xf numFmtId="0" fontId="150" fillId="28" borderId="0" xfId="5" applyFont="1" applyFill="1" applyAlignment="1">
      <alignment horizontal="left" vertical="center"/>
    </xf>
    <xf numFmtId="0" fontId="64" fillId="58" borderId="47" xfId="5" applyFont="1" applyFill="1" applyBorder="1" applyAlignment="1" applyProtection="1">
      <alignment horizontal="right" vertical="center"/>
      <protection hidden="1"/>
    </xf>
    <xf numFmtId="0" fontId="38" fillId="4" borderId="0" xfId="0" applyFont="1" applyFill="1" applyAlignment="1">
      <alignment horizontal="right" vertical="center"/>
    </xf>
    <xf numFmtId="0" fontId="1" fillId="4" borderId="190" xfId="4" applyFill="1" applyBorder="1" applyAlignment="1">
      <alignment vertical="center"/>
    </xf>
    <xf numFmtId="0" fontId="0" fillId="4" borderId="20" xfId="0" applyFill="1" applyBorder="1" applyAlignment="1">
      <alignment horizontal="right" vertical="center"/>
    </xf>
    <xf numFmtId="0" fontId="24" fillId="4" borderId="24" xfId="5" applyFont="1" applyFill="1" applyBorder="1" applyAlignment="1">
      <alignment horizontal="left" vertical="center"/>
    </xf>
    <xf numFmtId="0" fontId="27" fillId="31" borderId="0" xfId="5" applyFont="1" applyFill="1" applyAlignment="1">
      <alignment horizontal="center" vertical="center"/>
    </xf>
    <xf numFmtId="1" fontId="27" fillId="31" borderId="0" xfId="5" applyNumberFormat="1" applyFont="1" applyFill="1" applyAlignment="1" applyProtection="1">
      <alignment horizontal="left" vertical="center"/>
      <protection hidden="1"/>
    </xf>
    <xf numFmtId="0" fontId="24" fillId="4" borderId="24" xfId="5" applyFont="1" applyFill="1" applyBorder="1" applyAlignment="1">
      <alignment horizontal="left"/>
    </xf>
    <xf numFmtId="0" fontId="28" fillId="4" borderId="0" xfId="5" applyFont="1" applyFill="1" applyAlignment="1">
      <alignment horizontal="right" vertical="center"/>
    </xf>
    <xf numFmtId="0" fontId="57" fillId="24" borderId="0" xfId="5" applyFont="1" applyFill="1" applyAlignment="1" applyProtection="1">
      <alignment horizontal="center" vertical="center"/>
      <protection locked="0"/>
    </xf>
    <xf numFmtId="1" fontId="24" fillId="4" borderId="0" xfId="5" applyNumberFormat="1" applyFont="1" applyFill="1" applyAlignment="1">
      <alignment horizontal="left" vertical="center"/>
    </xf>
    <xf numFmtId="0" fontId="24" fillId="4" borderId="24" xfId="0" applyFont="1" applyFill="1" applyBorder="1"/>
    <xf numFmtId="0" fontId="27" fillId="29" borderId="0" xfId="5" applyFont="1" applyFill="1" applyAlignment="1">
      <alignment horizontal="center" vertical="center"/>
    </xf>
    <xf numFmtId="0" fontId="24" fillId="0" borderId="0" xfId="4" applyFont="1" applyAlignment="1">
      <alignment horizontal="center" vertical="center"/>
    </xf>
    <xf numFmtId="0" fontId="106" fillId="4" borderId="0" xfId="5" applyFont="1" applyFill="1" applyAlignment="1">
      <alignment vertical="center"/>
    </xf>
    <xf numFmtId="0" fontId="106" fillId="28" borderId="0" xfId="5" applyFont="1" applyFill="1" applyAlignment="1">
      <alignment horizontal="center" vertical="center"/>
    </xf>
    <xf numFmtId="0" fontId="57" fillId="4" borderId="157" xfId="0" applyFont="1" applyFill="1" applyBorder="1" applyAlignment="1">
      <alignment horizontal="center" vertical="center"/>
    </xf>
    <xf numFmtId="0" fontId="24" fillId="4" borderId="20" xfId="1" applyFont="1" applyFill="1" applyBorder="1" applyAlignment="1">
      <alignment horizontal="left" vertical="center"/>
    </xf>
    <xf numFmtId="0" fontId="2" fillId="12" borderId="24" xfId="20" applyFont="1" applyFill="1" applyBorder="1" applyAlignment="1">
      <alignment horizontal="center" vertical="center"/>
    </xf>
    <xf numFmtId="0" fontId="2" fillId="12" borderId="0" xfId="20" applyFont="1" applyFill="1" applyAlignment="1">
      <alignment horizontal="center" vertical="center"/>
    </xf>
    <xf numFmtId="0" fontId="33" fillId="12" borderId="0" xfId="15" applyFont="1" applyFill="1" applyAlignment="1">
      <alignment horizontal="center" vertical="center"/>
    </xf>
    <xf numFmtId="0" fontId="2" fillId="12" borderId="0" xfId="4" applyFont="1" applyFill="1" applyAlignment="1">
      <alignment horizontal="center" vertical="center"/>
    </xf>
    <xf numFmtId="0" fontId="28" fillId="4" borderId="24" xfId="1" applyFont="1" applyFill="1" applyBorder="1" applyAlignment="1">
      <alignment horizontal="left" vertical="center"/>
    </xf>
    <xf numFmtId="0" fontId="1" fillId="4" borderId="0" xfId="20" applyFill="1" applyAlignment="1">
      <alignment horizontal="left" vertical="center"/>
    </xf>
    <xf numFmtId="167" fontId="89" fillId="4" borderId="0" xfId="5" applyNumberFormat="1" applyFont="1" applyFill="1" applyAlignment="1">
      <alignment horizontal="center" vertical="center"/>
    </xf>
    <xf numFmtId="182" fontId="57" fillId="4" borderId="20" xfId="5" applyNumberFormat="1" applyFont="1" applyFill="1" applyBorder="1" applyAlignment="1">
      <alignment horizontal="left" vertical="center"/>
    </xf>
    <xf numFmtId="167" fontId="89" fillId="29" borderId="24" xfId="5" applyNumberFormat="1" applyFont="1" applyFill="1" applyBorder="1" applyAlignment="1">
      <alignment horizontal="center" vertical="center"/>
    </xf>
    <xf numFmtId="1" fontId="18" fillId="4" borderId="0" xfId="3" applyNumberFormat="1" applyFont="1" applyFill="1" applyAlignment="1">
      <alignment horizontal="center" vertical="center"/>
    </xf>
    <xf numFmtId="0" fontId="89" fillId="0" borderId="20" xfId="3" applyFont="1" applyBorder="1" applyAlignment="1">
      <alignment horizontal="left" vertical="center"/>
    </xf>
    <xf numFmtId="1" fontId="12" fillId="7" borderId="24" xfId="3" applyNumberFormat="1" applyFont="1" applyFill="1" applyBorder="1" applyAlignment="1">
      <alignment horizontal="center" vertical="center"/>
    </xf>
    <xf numFmtId="1" fontId="12" fillId="7" borderId="0" xfId="3" applyNumberFormat="1" applyFont="1" applyFill="1" applyAlignment="1">
      <alignment horizontal="center" vertical="center"/>
    </xf>
    <xf numFmtId="0" fontId="106" fillId="7" borderId="0" xfId="15" applyFont="1" applyFill="1" applyAlignment="1">
      <alignment vertical="center"/>
    </xf>
    <xf numFmtId="0" fontId="18" fillId="4" borderId="20" xfId="15" applyFont="1" applyFill="1" applyBorder="1" applyAlignment="1">
      <alignment horizontal="left" vertical="center"/>
    </xf>
    <xf numFmtId="0" fontId="89" fillId="4" borderId="0" xfId="5" applyFont="1" applyFill="1" applyAlignment="1">
      <alignment horizontal="center" vertical="center"/>
    </xf>
    <xf numFmtId="183" fontId="57" fillId="4" borderId="20" xfId="5" applyNumberFormat="1" applyFont="1" applyFill="1" applyBorder="1" applyAlignment="1">
      <alignment horizontal="left" vertical="center"/>
    </xf>
    <xf numFmtId="0" fontId="27" fillId="29" borderId="24" xfId="5" applyFont="1" applyFill="1" applyBorder="1" applyAlignment="1">
      <alignment horizontal="center" vertical="center"/>
    </xf>
    <xf numFmtId="167" fontId="18" fillId="4" borderId="0" xfId="5" applyNumberFormat="1" applyFont="1" applyFill="1" applyAlignment="1">
      <alignment horizontal="center" vertical="center"/>
    </xf>
    <xf numFmtId="0" fontId="29" fillId="0" borderId="20" xfId="3" applyFont="1" applyBorder="1" applyAlignment="1">
      <alignment horizontal="left" vertical="center"/>
    </xf>
    <xf numFmtId="167" fontId="12" fillId="7" borderId="24" xfId="5" applyNumberFormat="1" applyFont="1" applyFill="1" applyBorder="1" applyAlignment="1">
      <alignment horizontal="center" vertical="center"/>
    </xf>
    <xf numFmtId="167" fontId="12" fillId="7" borderId="0" xfId="5" applyNumberFormat="1" applyFont="1" applyFill="1" applyAlignment="1">
      <alignment horizontal="center" vertical="center"/>
    </xf>
    <xf numFmtId="0" fontId="87" fillId="4" borderId="24" xfId="20" applyFont="1" applyFill="1" applyBorder="1" applyAlignment="1">
      <alignment horizontal="left" vertical="center"/>
    </xf>
    <xf numFmtId="0" fontId="56" fillId="4" borderId="0" xfId="5" applyFont="1" applyFill="1" applyAlignment="1" applyProtection="1">
      <alignment horizontal="left" vertical="center"/>
      <protection locked="0"/>
    </xf>
    <xf numFmtId="0" fontId="87" fillId="4" borderId="0" xfId="20" applyFont="1" applyFill="1" applyAlignment="1">
      <alignment horizontal="left" vertical="center"/>
    </xf>
    <xf numFmtId="0" fontId="87" fillId="4" borderId="0" xfId="4" applyFont="1" applyFill="1" applyAlignment="1">
      <alignment vertical="center"/>
    </xf>
    <xf numFmtId="0" fontId="159" fillId="4" borderId="20" xfId="5" applyFont="1" applyFill="1" applyBorder="1" applyAlignment="1" applyProtection="1">
      <alignment horizontal="right" vertical="center"/>
      <protection locked="0"/>
    </xf>
    <xf numFmtId="0" fontId="113" fillId="4" borderId="191" xfId="5" applyFont="1" applyFill="1" applyBorder="1" applyAlignment="1" applyProtection="1">
      <alignment vertical="center"/>
      <protection hidden="1"/>
    </xf>
    <xf numFmtId="0" fontId="125" fillId="4" borderId="179" xfId="5" applyFont="1" applyFill="1" applyBorder="1" applyAlignment="1" applyProtection="1">
      <alignment vertical="center"/>
      <protection hidden="1"/>
    </xf>
    <xf numFmtId="0" fontId="73" fillId="4" borderId="179" xfId="5" applyFont="1" applyFill="1" applyBorder="1" applyAlignment="1" applyProtection="1">
      <alignment horizontal="left" vertical="center"/>
      <protection locked="0"/>
    </xf>
    <xf numFmtId="0" fontId="73" fillId="4" borderId="180" xfId="5" applyFont="1" applyFill="1" applyBorder="1" applyAlignment="1" applyProtection="1">
      <alignment horizontal="left" vertical="center"/>
      <protection locked="0"/>
    </xf>
    <xf numFmtId="0" fontId="73" fillId="4" borderId="192" xfId="5" applyFont="1" applyFill="1" applyBorder="1" applyAlignment="1" applyProtection="1">
      <alignment horizontal="left" vertical="center"/>
      <protection locked="0"/>
    </xf>
    <xf numFmtId="0" fontId="73" fillId="4" borderId="0" xfId="5" applyFont="1" applyFill="1" applyAlignment="1" applyProtection="1">
      <alignment horizontal="left" vertical="center"/>
      <protection locked="0"/>
    </xf>
    <xf numFmtId="0" fontId="73" fillId="4" borderId="20" xfId="5" applyFont="1" applyFill="1" applyBorder="1" applyAlignment="1" applyProtection="1">
      <alignment horizontal="left" vertical="center"/>
      <protection locked="0"/>
    </xf>
    <xf numFmtId="0" fontId="39" fillId="4" borderId="0" xfId="5" applyFont="1" applyFill="1" applyAlignment="1">
      <alignment horizontal="center" vertical="center"/>
    </xf>
    <xf numFmtId="0" fontId="122" fillId="4" borderId="20" xfId="0" applyFont="1" applyFill="1" applyBorder="1" applyAlignment="1">
      <alignment horizontal="right" vertical="center"/>
    </xf>
    <xf numFmtId="0" fontId="154" fillId="48" borderId="0" xfId="21" applyFont="1" applyFill="1" applyAlignment="1" applyProtection="1">
      <alignment horizontal="center" vertical="center" wrapText="1"/>
      <protection locked="0"/>
    </xf>
    <xf numFmtId="0" fontId="160" fillId="48" borderId="0" xfId="21" applyFont="1" applyFill="1" applyAlignment="1" applyProtection="1">
      <alignment horizontal="center" vertical="center"/>
      <protection locked="0"/>
    </xf>
    <xf numFmtId="0" fontId="16" fillId="48" borderId="0" xfId="21" applyFont="1" applyFill="1" applyAlignment="1" applyProtection="1">
      <alignment horizontal="left" vertical="center"/>
      <protection locked="0"/>
    </xf>
    <xf numFmtId="0" fontId="39" fillId="4" borderId="20" xfId="5" applyFont="1" applyFill="1" applyBorder="1" applyAlignment="1">
      <alignment horizontal="center" vertical="center"/>
    </xf>
    <xf numFmtId="0" fontId="55" fillId="83" borderId="0" xfId="5" applyFont="1" applyFill="1" applyAlignment="1">
      <alignment horizontal="center" vertical="center"/>
    </xf>
    <xf numFmtId="168" fontId="36" fillId="16" borderId="0" xfId="21" applyNumberFormat="1" applyFont="1" applyFill="1" applyAlignment="1" applyProtection="1">
      <alignment horizontal="center" vertical="center"/>
      <protection locked="0"/>
    </xf>
    <xf numFmtId="0" fontId="55" fillId="16" borderId="20" xfId="21" applyFont="1" applyFill="1" applyBorder="1" applyAlignment="1" applyProtection="1">
      <alignment horizontal="center" vertical="center"/>
      <protection locked="0"/>
    </xf>
    <xf numFmtId="167" fontId="62" fillId="16" borderId="0" xfId="5" applyNumberFormat="1" applyFont="1" applyFill="1" applyAlignment="1">
      <alignment horizontal="center" vertical="center"/>
    </xf>
    <xf numFmtId="0" fontId="24" fillId="4" borderId="0" xfId="4" applyFont="1" applyFill="1" applyAlignment="1">
      <alignment vertical="center"/>
    </xf>
    <xf numFmtId="0" fontId="29" fillId="4" borderId="0" xfId="4" applyFont="1" applyFill="1" applyAlignment="1">
      <alignment vertical="center"/>
    </xf>
    <xf numFmtId="176" fontId="62" fillId="16" borderId="0" xfId="21" applyNumberFormat="1" applyFont="1" applyFill="1" applyAlignment="1" applyProtection="1">
      <alignment horizontal="center" vertical="center"/>
      <protection locked="0"/>
    </xf>
    <xf numFmtId="176" fontId="16" fillId="84" borderId="0" xfId="5" applyNumberFormat="1" applyFont="1" applyFill="1" applyAlignment="1">
      <alignment horizontal="left" vertical="center"/>
    </xf>
    <xf numFmtId="0" fontId="24" fillId="4" borderId="0" xfId="21" applyFont="1" applyFill="1" applyAlignment="1" applyProtection="1">
      <alignment horizontal="left" vertical="center"/>
      <protection locked="0"/>
    </xf>
    <xf numFmtId="0" fontId="106" fillId="4" borderId="161" xfId="5" applyFont="1" applyFill="1" applyBorder="1" applyAlignment="1" applyProtection="1">
      <alignment vertical="center"/>
      <protection hidden="1"/>
    </xf>
    <xf numFmtId="0" fontId="141" fillId="4" borderId="179" xfId="12" applyFont="1" applyFill="1" applyBorder="1" applyAlignment="1">
      <alignment horizontal="left" vertical="center"/>
    </xf>
    <xf numFmtId="0" fontId="141" fillId="4" borderId="180" xfId="12" applyFont="1" applyFill="1" applyBorder="1" applyAlignment="1">
      <alignment horizontal="left" vertical="center"/>
    </xf>
    <xf numFmtId="0" fontId="106" fillId="4" borderId="115" xfId="5" applyFont="1" applyFill="1" applyBorder="1" applyAlignment="1" applyProtection="1">
      <alignment vertical="center"/>
      <protection hidden="1"/>
    </xf>
    <xf numFmtId="0" fontId="55" fillId="10" borderId="24" xfId="9" applyFont="1" applyFill="1" applyBorder="1" applyAlignment="1" applyProtection="1">
      <alignment horizontal="right" vertical="center"/>
      <protection locked="0"/>
    </xf>
    <xf numFmtId="0" fontId="27" fillId="10" borderId="0" xfId="9" applyFont="1" applyFill="1" applyAlignment="1" applyProtection="1">
      <alignment horizontal="right" vertical="center"/>
      <protection locked="0"/>
    </xf>
    <xf numFmtId="196" fontId="27" fillId="85" borderId="0" xfId="9" applyNumberFormat="1" applyFont="1" applyFill="1" applyAlignment="1" applyProtection="1">
      <alignment horizontal="center" vertical="center"/>
      <protection locked="0"/>
    </xf>
    <xf numFmtId="0" fontId="161" fillId="4" borderId="0" xfId="9" applyFont="1" applyFill="1" applyAlignment="1" applyProtection="1">
      <alignment horizontal="right" vertical="center"/>
      <protection locked="0"/>
    </xf>
    <xf numFmtId="172" fontId="162" fillId="85" borderId="0" xfId="9" applyNumberFormat="1" applyFont="1" applyFill="1" applyAlignment="1" applyProtection="1">
      <alignment horizontal="center" vertical="center"/>
      <protection locked="0"/>
    </xf>
    <xf numFmtId="0" fontId="162" fillId="4" borderId="20" xfId="9" applyFont="1" applyFill="1" applyBorder="1" applyAlignment="1" applyProtection="1">
      <alignment horizontal="left" vertical="center"/>
      <protection locked="0"/>
    </xf>
    <xf numFmtId="0" fontId="85" fillId="10" borderId="24" xfId="9" applyFont="1" applyFill="1" applyBorder="1" applyAlignment="1" applyProtection="1">
      <alignment horizontal="right" vertical="center"/>
      <protection locked="0"/>
    </xf>
    <xf numFmtId="0" fontId="100" fillId="10" borderId="0" xfId="9" applyFont="1" applyFill="1" applyAlignment="1" applyProtection="1">
      <alignment horizontal="right" vertical="center"/>
      <protection locked="0"/>
    </xf>
    <xf numFmtId="196" fontId="100" fillId="85" borderId="0" xfId="9" applyNumberFormat="1" applyFont="1" applyFill="1" applyAlignment="1" applyProtection="1">
      <alignment horizontal="center" vertical="center"/>
      <protection locked="0"/>
    </xf>
    <xf numFmtId="0" fontId="163" fillId="4" borderId="0" xfId="9" applyFont="1" applyFill="1" applyAlignment="1" applyProtection="1">
      <alignment horizontal="right" vertical="center"/>
      <protection locked="0"/>
    </xf>
    <xf numFmtId="172" fontId="145" fillId="85" borderId="0" xfId="9" applyNumberFormat="1" applyFont="1" applyFill="1" applyAlignment="1" applyProtection="1">
      <alignment horizontal="center" vertical="center"/>
      <protection locked="0"/>
    </xf>
    <xf numFmtId="0" fontId="145" fillId="4" borderId="20" xfId="9" applyFont="1" applyFill="1" applyBorder="1" applyAlignment="1" applyProtection="1">
      <alignment horizontal="left" vertical="center"/>
      <protection locked="0"/>
    </xf>
    <xf numFmtId="0" fontId="64" fillId="10" borderId="24" xfId="9" applyFont="1" applyFill="1" applyBorder="1" applyAlignment="1" applyProtection="1">
      <alignment horizontal="right" vertical="center"/>
      <protection locked="0"/>
    </xf>
    <xf numFmtId="0" fontId="24" fillId="10" borderId="0" xfId="9" applyFont="1" applyFill="1" applyAlignment="1" applyProtection="1">
      <alignment horizontal="right" vertical="center"/>
      <protection locked="0"/>
    </xf>
    <xf numFmtId="196" fontId="24" fillId="10" borderId="0" xfId="9" applyNumberFormat="1" applyFont="1" applyFill="1" applyAlignment="1" applyProtection="1">
      <alignment horizontal="center" vertical="center"/>
      <protection locked="0"/>
    </xf>
    <xf numFmtId="0" fontId="64" fillId="4" borderId="0" xfId="9" applyFont="1" applyFill="1" applyAlignment="1" applyProtection="1">
      <alignment horizontal="right" vertical="center"/>
      <protection locked="0"/>
    </xf>
    <xf numFmtId="172" fontId="24" fillId="4" borderId="0" xfId="9" applyNumberFormat="1" applyFont="1" applyFill="1" applyAlignment="1" applyProtection="1">
      <alignment horizontal="center" vertical="center"/>
      <protection locked="0"/>
    </xf>
    <xf numFmtId="0" fontId="24" fillId="4" borderId="20" xfId="9" applyFont="1" applyFill="1" applyBorder="1" applyAlignment="1" applyProtection="1">
      <alignment horizontal="left" vertical="center"/>
      <protection locked="0"/>
    </xf>
    <xf numFmtId="178" fontId="24" fillId="10" borderId="0" xfId="9" applyNumberFormat="1" applyFont="1" applyFill="1" applyAlignment="1" applyProtection="1">
      <alignment horizontal="center" vertical="center"/>
      <protection locked="0"/>
    </xf>
    <xf numFmtId="0" fontId="24" fillId="4" borderId="0" xfId="9" applyFont="1" applyFill="1" applyAlignment="1" applyProtection="1">
      <alignment horizontal="right" vertical="center"/>
      <protection locked="0"/>
    </xf>
    <xf numFmtId="197" fontId="24" fillId="4" borderId="0" xfId="9" applyNumberFormat="1" applyFont="1" applyFill="1" applyAlignment="1" applyProtection="1">
      <alignment horizontal="center" vertical="center"/>
      <protection locked="0"/>
    </xf>
    <xf numFmtId="198" fontId="100" fillId="85" borderId="0" xfId="9" applyNumberFormat="1" applyFont="1" applyFill="1" applyAlignment="1" applyProtection="1">
      <alignment horizontal="center" vertical="center"/>
      <protection locked="0"/>
    </xf>
    <xf numFmtId="0" fontId="156" fillId="4" borderId="0" xfId="9" applyFont="1" applyFill="1" applyAlignment="1" applyProtection="1">
      <alignment horizontal="right" vertical="center"/>
      <protection locked="0"/>
    </xf>
    <xf numFmtId="197" fontId="145" fillId="85" borderId="0" xfId="9" applyNumberFormat="1" applyFont="1" applyFill="1" applyAlignment="1" applyProtection="1">
      <alignment horizontal="center" vertical="center"/>
      <protection locked="0"/>
    </xf>
    <xf numFmtId="0" fontId="140" fillId="4" borderId="20" xfId="9" applyFont="1" applyFill="1" applyBorder="1" applyAlignment="1" applyProtection="1">
      <alignment horizontal="left" vertical="center"/>
      <protection locked="0"/>
    </xf>
    <xf numFmtId="0" fontId="24" fillId="4" borderId="0" xfId="9" applyFont="1" applyFill="1" applyAlignment="1" applyProtection="1">
      <alignment horizontal="left" vertical="center"/>
      <protection locked="0"/>
    </xf>
    <xf numFmtId="0" fontId="16" fillId="4" borderId="0" xfId="9" applyFont="1" applyFill="1" applyAlignment="1" applyProtection="1">
      <alignment horizontal="right" vertical="center"/>
      <protection locked="0"/>
    </xf>
    <xf numFmtId="0" fontId="113" fillId="4" borderId="98" xfId="5" applyFont="1" applyFill="1" applyBorder="1" applyAlignment="1" applyProtection="1">
      <alignment horizontal="left" vertical="center"/>
      <protection locked="0"/>
    </xf>
    <xf numFmtId="0" fontId="113" fillId="4" borderId="0" xfId="5" applyFont="1" applyFill="1" applyAlignment="1" applyProtection="1">
      <alignment horizontal="left" vertical="center"/>
      <protection locked="0"/>
    </xf>
    <xf numFmtId="0" fontId="113" fillId="4" borderId="47" xfId="5" applyFont="1" applyFill="1" applyBorder="1" applyAlignment="1" applyProtection="1">
      <alignment horizontal="left" vertical="center"/>
      <protection locked="0"/>
    </xf>
    <xf numFmtId="0" fontId="12" fillId="7" borderId="0" xfId="4" applyFont="1" applyFill="1" applyAlignment="1">
      <alignment horizontal="center" vertical="center"/>
    </xf>
    <xf numFmtId="0" fontId="2" fillId="8" borderId="0" xfId="5" applyFont="1" applyFill="1" applyAlignment="1">
      <alignment horizontal="center" vertical="center"/>
    </xf>
    <xf numFmtId="0" fontId="0" fillId="6" borderId="0" xfId="0" applyFill="1" applyAlignment="1">
      <alignment vertical="center"/>
    </xf>
    <xf numFmtId="0" fontId="4" fillId="6" borderId="0" xfId="4" applyFont="1" applyFill="1" applyAlignment="1">
      <alignment horizontal="center" vertical="center"/>
    </xf>
    <xf numFmtId="0" fontId="9" fillId="53" borderId="0" xfId="10" applyFont="1" applyFill="1" applyAlignment="1">
      <alignment horizontal="left" vertical="center"/>
    </xf>
    <xf numFmtId="0" fontId="9" fillId="23" borderId="0" xfId="10" applyFont="1" applyFill="1" applyAlignment="1">
      <alignment horizontal="center" vertical="center"/>
    </xf>
    <xf numFmtId="0" fontId="9" fillId="53" borderId="0" xfId="10" applyFont="1" applyFill="1" applyAlignment="1">
      <alignment horizontal="right" vertical="center"/>
    </xf>
    <xf numFmtId="0" fontId="82" fillId="23" borderId="24" xfId="5" applyFont="1" applyFill="1" applyBorder="1" applyAlignment="1" applyProtection="1">
      <alignment vertical="center"/>
      <protection hidden="1"/>
    </xf>
    <xf numFmtId="0" fontId="33" fillId="23" borderId="0" xfId="5" applyFont="1" applyFill="1" applyAlignment="1" applyProtection="1">
      <alignment vertical="center"/>
      <protection hidden="1"/>
    </xf>
    <xf numFmtId="0" fontId="33" fillId="12" borderId="0" xfId="5" applyFont="1" applyFill="1" applyAlignment="1" applyProtection="1">
      <alignment vertical="center"/>
      <protection hidden="1"/>
    </xf>
    <xf numFmtId="0" fontId="33" fillId="12" borderId="20" xfId="5" applyFont="1" applyFill="1" applyBorder="1" applyAlignment="1" applyProtection="1">
      <alignment vertical="center"/>
      <protection hidden="1"/>
    </xf>
    <xf numFmtId="0" fontId="71" fillId="58" borderId="47" xfId="9" applyFont="1" applyFill="1" applyBorder="1" applyAlignment="1">
      <alignment horizontal="right" vertical="center"/>
    </xf>
    <xf numFmtId="0" fontId="12" fillId="36" borderId="47" xfId="4" applyFont="1" applyFill="1" applyBorder="1" applyAlignment="1">
      <alignment horizontal="center" vertical="center"/>
    </xf>
    <xf numFmtId="0" fontId="104" fillId="52" borderId="47" xfId="4" applyFont="1" applyFill="1" applyBorder="1" applyAlignment="1">
      <alignment horizontal="center" vertical="center"/>
    </xf>
    <xf numFmtId="0" fontId="104" fillId="52" borderId="47" xfId="4" applyFont="1" applyFill="1" applyBorder="1" applyAlignment="1">
      <alignment horizontal="left" vertical="center"/>
    </xf>
    <xf numFmtId="0" fontId="105" fillId="52" borderId="47" xfId="4" applyFont="1" applyFill="1" applyBorder="1" applyAlignment="1">
      <alignment horizontal="center" vertical="center"/>
    </xf>
    <xf numFmtId="0" fontId="105" fillId="52" borderId="50" xfId="4" applyFont="1" applyFill="1" applyBorder="1" applyAlignment="1">
      <alignment horizontal="center" vertical="center"/>
    </xf>
    <xf numFmtId="0" fontId="71" fillId="25" borderId="31" xfId="9" applyFont="1" applyFill="1" applyBorder="1" applyAlignment="1">
      <alignment horizontal="right" vertical="center"/>
    </xf>
    <xf numFmtId="0" fontId="104" fillId="36" borderId="31" xfId="4" applyFont="1" applyFill="1" applyBorder="1" applyAlignment="1">
      <alignment horizontal="left" vertical="center"/>
    </xf>
    <xf numFmtId="0" fontId="105" fillId="36" borderId="31" xfId="4" applyFont="1" applyFill="1" applyBorder="1" applyAlignment="1">
      <alignment horizontal="center" vertical="center"/>
    </xf>
    <xf numFmtId="0" fontId="105" fillId="36" borderId="32" xfId="4" applyFont="1" applyFill="1" applyBorder="1" applyAlignment="1">
      <alignment horizontal="center" vertical="center"/>
    </xf>
    <xf numFmtId="0" fontId="104" fillId="36" borderId="31" xfId="4" applyFont="1" applyFill="1" applyBorder="1" applyAlignment="1">
      <alignment horizontal="center" vertical="center"/>
    </xf>
    <xf numFmtId="0" fontId="132" fillId="0" borderId="0" xfId="3" applyFont="1" applyAlignment="1">
      <alignment horizontal="center" vertical="center"/>
    </xf>
    <xf numFmtId="0" fontId="33" fillId="11" borderId="19" xfId="5" applyFont="1" applyFill="1" applyBorder="1" applyAlignment="1" applyProtection="1">
      <alignment horizontal="center" vertical="center" textRotation="90"/>
      <protection locked="0"/>
    </xf>
    <xf numFmtId="0" fontId="24" fillId="7" borderId="11" xfId="9" applyFont="1" applyFill="1" applyBorder="1" applyAlignment="1">
      <alignment horizontal="center" vertical="center"/>
    </xf>
    <xf numFmtId="0" fontId="33" fillId="11" borderId="193" xfId="5" applyFont="1" applyFill="1" applyBorder="1" applyAlignment="1" applyProtection="1">
      <alignment horizontal="center" vertical="center" textRotation="90"/>
      <protection locked="0"/>
    </xf>
    <xf numFmtId="0" fontId="135" fillId="4" borderId="194" xfId="0" applyFont="1" applyFill="1" applyBorder="1" applyAlignment="1">
      <alignment horizontal="center" vertical="center"/>
    </xf>
    <xf numFmtId="0" fontId="106" fillId="36" borderId="31" xfId="4" applyFont="1" applyFill="1" applyBorder="1" applyAlignment="1">
      <alignment horizontal="left" vertical="center"/>
    </xf>
    <xf numFmtId="0" fontId="67" fillId="78" borderId="47" xfId="7" applyFont="1" applyFill="1" applyBorder="1" applyAlignment="1">
      <alignment vertical="center"/>
    </xf>
    <xf numFmtId="0" fontId="0" fillId="78" borderId="20" xfId="0" applyFill="1" applyBorder="1" applyAlignment="1">
      <alignment vertical="center"/>
    </xf>
    <xf numFmtId="0" fontId="18" fillId="36" borderId="31" xfId="4" applyFont="1" applyFill="1" applyBorder="1" applyAlignment="1">
      <alignment horizontal="left" vertical="center"/>
    </xf>
    <xf numFmtId="0" fontId="67" fillId="78" borderId="50" xfId="7" applyFont="1" applyFill="1" applyBorder="1" applyAlignment="1">
      <alignment vertical="center"/>
    </xf>
    <xf numFmtId="0" fontId="33" fillId="11" borderId="30" xfId="5" applyFont="1" applyFill="1" applyBorder="1" applyAlignment="1" applyProtection="1">
      <alignment horizontal="center" vertical="center" textRotation="90"/>
      <protection locked="0"/>
    </xf>
    <xf numFmtId="0" fontId="105" fillId="65" borderId="31" xfId="4" applyFont="1" applyFill="1" applyBorder="1" applyAlignment="1">
      <alignment horizontal="center" vertical="center"/>
    </xf>
    <xf numFmtId="0" fontId="106" fillId="65" borderId="31" xfId="4" applyFont="1" applyFill="1" applyBorder="1" applyAlignment="1">
      <alignment horizontal="left" vertical="center"/>
    </xf>
    <xf numFmtId="0" fontId="105" fillId="65" borderId="32" xfId="4" applyFont="1" applyFill="1" applyBorder="1" applyAlignment="1">
      <alignment horizontal="center" vertical="center"/>
    </xf>
    <xf numFmtId="0" fontId="24" fillId="4" borderId="0" xfId="8" applyFont="1" applyFill="1" applyAlignment="1" applyProtection="1">
      <alignment vertical="center"/>
      <protection locked="0"/>
    </xf>
    <xf numFmtId="0" fontId="34" fillId="22" borderId="35" xfId="9" applyFont="1" applyFill="1" applyBorder="1" applyAlignment="1">
      <alignment horizontal="left" vertical="center"/>
    </xf>
    <xf numFmtId="0" fontId="34" fillId="22" borderId="35" xfId="9" applyFont="1" applyFill="1" applyBorder="1" applyAlignment="1">
      <alignment horizontal="right" vertical="center"/>
    </xf>
    <xf numFmtId="0" fontId="34" fillId="22" borderId="36" xfId="9" applyFont="1" applyFill="1" applyBorder="1" applyAlignment="1">
      <alignment horizontal="right" vertical="center"/>
    </xf>
    <xf numFmtId="0" fontId="34" fillId="22" borderId="22" xfId="9" applyFont="1" applyFill="1" applyBorder="1" applyAlignment="1">
      <alignment horizontal="right" vertical="center"/>
    </xf>
    <xf numFmtId="165" fontId="41" fillId="43" borderId="0" xfId="5" applyNumberFormat="1" applyFont="1" applyFill="1" applyAlignment="1">
      <alignment horizontal="center" vertical="center"/>
    </xf>
    <xf numFmtId="176" fontId="16" fillId="48" borderId="92" xfId="5" applyNumberFormat="1" applyFont="1" applyFill="1" applyBorder="1" applyAlignment="1">
      <alignment horizontal="center" vertical="center"/>
    </xf>
    <xf numFmtId="0" fontId="165" fillId="4" borderId="0" xfId="8" applyFont="1" applyFill="1" applyAlignment="1" applyProtection="1">
      <alignment horizontal="center" vertical="center"/>
      <protection locked="0"/>
    </xf>
    <xf numFmtId="1" fontId="64" fillId="45" borderId="196" xfId="5" applyNumberFormat="1" applyFont="1" applyFill="1" applyBorder="1" applyAlignment="1">
      <alignment horizontal="center" vertical="center"/>
    </xf>
    <xf numFmtId="1" fontId="94" fillId="45" borderId="197" xfId="5" applyNumberFormat="1" applyFont="1" applyFill="1" applyBorder="1" applyAlignment="1">
      <alignment horizontal="center" vertical="center"/>
    </xf>
    <xf numFmtId="199" fontId="38" fillId="7" borderId="0" xfId="0" applyNumberFormat="1" applyFont="1" applyFill="1" applyAlignment="1">
      <alignment horizontal="center" vertical="center"/>
    </xf>
    <xf numFmtId="200" fontId="38" fillId="7" borderId="0" xfId="0" applyNumberFormat="1" applyFont="1" applyFill="1" applyAlignment="1">
      <alignment horizontal="center" vertical="center"/>
    </xf>
    <xf numFmtId="201" fontId="57" fillId="26" borderId="21" xfId="5" applyNumberFormat="1" applyFont="1" applyFill="1" applyBorder="1" applyAlignment="1" applyProtection="1">
      <alignment horizontal="center" vertical="center"/>
      <protection hidden="1"/>
    </xf>
    <xf numFmtId="0" fontId="82" fillId="12" borderId="17" xfId="5" applyFont="1" applyFill="1" applyBorder="1" applyAlignment="1" applyProtection="1">
      <alignment vertical="center"/>
      <protection hidden="1"/>
    </xf>
    <xf numFmtId="170" fontId="57" fillId="26" borderId="136" xfId="5" applyNumberFormat="1" applyFont="1" applyFill="1" applyBorder="1" applyAlignment="1" applyProtection="1">
      <alignment horizontal="center" vertical="center"/>
      <protection hidden="1"/>
    </xf>
    <xf numFmtId="180" fontId="94" fillId="54" borderId="199" xfId="5" applyNumberFormat="1" applyFont="1" applyFill="1" applyBorder="1" applyAlignment="1">
      <alignment horizontal="center" vertical="center"/>
    </xf>
    <xf numFmtId="181" fontId="94" fillId="54" borderId="199" xfId="5" applyNumberFormat="1" applyFont="1" applyFill="1" applyBorder="1" applyAlignment="1">
      <alignment horizontal="center" vertical="center"/>
    </xf>
    <xf numFmtId="180" fontId="108" fillId="54" borderId="199" xfId="5" applyNumberFormat="1" applyFont="1" applyFill="1" applyBorder="1" applyAlignment="1">
      <alignment horizontal="center" vertical="center"/>
    </xf>
    <xf numFmtId="181" fontId="108" fillId="54" borderId="199" xfId="5" applyNumberFormat="1" applyFont="1" applyFill="1" applyBorder="1" applyAlignment="1">
      <alignment horizontal="center" vertical="center"/>
    </xf>
    <xf numFmtId="0" fontId="94" fillId="54" borderId="199" xfId="3" applyFont="1" applyFill="1" applyBorder="1" applyAlignment="1">
      <alignment horizontal="right" vertical="center"/>
    </xf>
    <xf numFmtId="165" fontId="104" fillId="54" borderId="200" xfId="3" applyNumberFormat="1" applyFont="1" applyFill="1" applyBorder="1" applyAlignment="1">
      <alignment horizontal="center" vertical="center"/>
    </xf>
    <xf numFmtId="10" fontId="83" fillId="54" borderId="199" xfId="5" applyNumberFormat="1" applyFont="1" applyFill="1" applyBorder="1" applyAlignment="1">
      <alignment horizontal="center" vertical="center"/>
    </xf>
    <xf numFmtId="181" fontId="104" fillId="54" borderId="199" xfId="5" applyNumberFormat="1" applyFont="1" applyFill="1" applyBorder="1" applyAlignment="1">
      <alignment horizontal="center" vertical="center"/>
    </xf>
    <xf numFmtId="181" fontId="94" fillId="54" borderId="201" xfId="5" applyNumberFormat="1" applyFont="1" applyFill="1" applyBorder="1" applyAlignment="1">
      <alignment horizontal="center" vertical="center"/>
    </xf>
    <xf numFmtId="172" fontId="110" fillId="55" borderId="72" xfId="6" applyNumberFormat="1" applyFont="1" applyFill="1" applyBorder="1" applyAlignment="1">
      <alignment horizontal="center" vertical="center"/>
    </xf>
    <xf numFmtId="0" fontId="4" fillId="20" borderId="6" xfId="9" applyFont="1" applyFill="1" applyBorder="1" applyAlignment="1">
      <alignment horizontal="center" vertical="center"/>
    </xf>
    <xf numFmtId="0" fontId="71" fillId="61" borderId="35" xfId="9" applyFont="1" applyFill="1" applyBorder="1" applyAlignment="1">
      <alignment horizontal="right" vertical="center"/>
    </xf>
    <xf numFmtId="0" fontId="71" fillId="61" borderId="36" xfId="9" applyFont="1" applyFill="1" applyBorder="1" applyAlignment="1">
      <alignment horizontal="right" vertical="center"/>
    </xf>
    <xf numFmtId="0" fontId="71" fillId="61" borderId="22" xfId="9" applyFont="1" applyFill="1" applyBorder="1" applyAlignment="1">
      <alignment horizontal="right" vertical="center"/>
    </xf>
    <xf numFmtId="0" fontId="18" fillId="19" borderId="0" xfId="11" applyFont="1" applyFill="1" applyAlignment="1">
      <alignment horizontal="left" vertical="center"/>
    </xf>
    <xf numFmtId="0" fontId="24" fillId="19" borderId="0" xfId="11" applyFont="1" applyFill="1" applyAlignment="1">
      <alignment horizontal="left" vertical="center"/>
    </xf>
    <xf numFmtId="0" fontId="63" fillId="18" borderId="0" xfId="5" applyFont="1" applyFill="1" applyAlignment="1" applyProtection="1">
      <alignment horizontal="left" vertical="center"/>
      <protection locked="0"/>
    </xf>
    <xf numFmtId="0" fontId="63" fillId="18" borderId="7" xfId="5" applyFont="1" applyFill="1" applyBorder="1" applyAlignment="1" applyProtection="1">
      <alignment horizontal="left" vertical="center"/>
      <protection locked="0"/>
    </xf>
    <xf numFmtId="0" fontId="18" fillId="28" borderId="202" xfId="26" applyFont="1" applyFill="1" applyBorder="1" applyAlignment="1">
      <alignment horizontal="center"/>
    </xf>
    <xf numFmtId="194" fontId="24" fillId="28" borderId="203" xfId="26" applyNumberFormat="1" applyFont="1" applyFill="1" applyBorder="1" applyAlignment="1">
      <alignment horizontal="center" vertical="top"/>
    </xf>
    <xf numFmtId="0" fontId="149" fillId="29" borderId="204" xfId="26" applyFont="1" applyFill="1" applyBorder="1" applyAlignment="1">
      <alignment horizontal="center" vertical="center"/>
    </xf>
    <xf numFmtId="0" fontId="137" fillId="4" borderId="194" xfId="0" applyFont="1" applyFill="1" applyBorder="1" applyAlignment="1">
      <alignment horizontal="center" vertical="center"/>
    </xf>
    <xf numFmtId="0" fontId="106" fillId="28" borderId="0" xfId="5" applyFont="1" applyFill="1" applyAlignment="1" applyProtection="1">
      <alignment vertical="center"/>
      <protection hidden="1"/>
    </xf>
    <xf numFmtId="0" fontId="106" fillId="28" borderId="20" xfId="5" applyFont="1" applyFill="1" applyBorder="1" applyAlignment="1" applyProtection="1">
      <alignment vertical="center"/>
      <protection hidden="1"/>
    </xf>
    <xf numFmtId="0" fontId="67" fillId="78" borderId="46" xfId="7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0" fontId="14" fillId="4" borderId="2" xfId="5" applyFont="1" applyFill="1" applyBorder="1" applyAlignment="1" applyProtection="1">
      <alignment vertical="center"/>
      <protection hidden="1"/>
    </xf>
    <xf numFmtId="0" fontId="12" fillId="4" borderId="0" xfId="5" applyFont="1" applyFill="1" applyAlignment="1">
      <alignment horizontal="center" vertical="center"/>
    </xf>
    <xf numFmtId="0" fontId="14" fillId="4" borderId="0" xfId="5" applyFont="1" applyFill="1" applyAlignment="1" applyProtection="1">
      <alignment vertical="center"/>
      <protection hidden="1"/>
    </xf>
    <xf numFmtId="0" fontId="16" fillId="0" borderId="0" xfId="5" applyFont="1" applyAlignment="1">
      <alignment vertical="center"/>
    </xf>
    <xf numFmtId="168" fontId="30" fillId="24" borderId="0" xfId="5" applyNumberFormat="1" applyFont="1" applyFill="1" applyAlignment="1" applyProtection="1">
      <alignment horizontal="center" vertical="center"/>
      <protection hidden="1"/>
    </xf>
    <xf numFmtId="174" fontId="55" fillId="27" borderId="0" xfId="5" applyNumberFormat="1" applyFont="1" applyFill="1" applyAlignment="1">
      <alignment horizontal="center" vertical="center"/>
    </xf>
    <xf numFmtId="178" fontId="24" fillId="37" borderId="7" xfId="5" applyNumberFormat="1" applyFont="1" applyFill="1" applyBorder="1" applyAlignment="1" applyProtection="1">
      <alignment vertical="center"/>
      <protection hidden="1"/>
    </xf>
    <xf numFmtId="178" fontId="24" fillId="4" borderId="67" xfId="5" applyNumberFormat="1" applyFont="1" applyFill="1" applyBorder="1" applyAlignment="1" applyProtection="1">
      <alignment vertical="center"/>
      <protection hidden="1"/>
    </xf>
    <xf numFmtId="178" fontId="24" fillId="37" borderId="67" xfId="5" applyNumberFormat="1" applyFont="1" applyFill="1" applyBorder="1" applyAlignment="1" applyProtection="1">
      <alignment vertical="center"/>
      <protection hidden="1"/>
    </xf>
    <xf numFmtId="202" fontId="57" fillId="26" borderId="21" xfId="5" applyNumberFormat="1" applyFont="1" applyFill="1" applyBorder="1" applyAlignment="1" applyProtection="1">
      <alignment horizontal="center" vertical="center"/>
      <protection hidden="1"/>
    </xf>
    <xf numFmtId="202" fontId="57" fillId="26" borderId="136" xfId="5" applyNumberFormat="1" applyFont="1" applyFill="1" applyBorder="1" applyAlignment="1" applyProtection="1">
      <alignment horizontal="center" vertical="center"/>
      <protection hidden="1"/>
    </xf>
    <xf numFmtId="0" fontId="65" fillId="4" borderId="0" xfId="12" applyFont="1" applyFill="1" applyAlignment="1">
      <alignment horizontal="left" vertical="center"/>
    </xf>
    <xf numFmtId="0" fontId="65" fillId="4" borderId="7" xfId="12" applyFont="1" applyFill="1" applyBorder="1" applyAlignment="1">
      <alignment horizontal="left" vertical="center"/>
    </xf>
    <xf numFmtId="0" fontId="113" fillId="4" borderId="189" xfId="5" applyFont="1" applyFill="1" applyBorder="1" applyAlignment="1" applyProtection="1">
      <alignment horizontal="left" vertical="center"/>
      <protection locked="0"/>
    </xf>
    <xf numFmtId="0" fontId="114" fillId="4" borderId="25" xfId="5" applyFont="1" applyFill="1" applyBorder="1" applyAlignment="1" applyProtection="1">
      <alignment horizontal="left" vertical="center"/>
      <protection locked="0"/>
    </xf>
    <xf numFmtId="0" fontId="29" fillId="4" borderId="25" xfId="5" applyFont="1" applyFill="1" applyBorder="1" applyAlignment="1">
      <alignment vertical="center"/>
    </xf>
    <xf numFmtId="0" fontId="16" fillId="4" borderId="26" xfId="5" applyFont="1" applyFill="1" applyBorder="1" applyAlignment="1" applyProtection="1">
      <alignment horizontal="right" vertical="center"/>
      <protection locked="0"/>
    </xf>
    <xf numFmtId="0" fontId="18" fillId="52" borderId="205" xfId="4" applyFont="1" applyFill="1" applyBorder="1" applyAlignment="1">
      <alignment horizontal="left" vertical="center"/>
    </xf>
    <xf numFmtId="0" fontId="104" fillId="52" borderId="155" xfId="4" applyFont="1" applyFill="1" applyBorder="1" applyAlignment="1">
      <alignment horizontal="center" vertical="center"/>
    </xf>
    <xf numFmtId="0" fontId="21" fillId="29" borderId="47" xfId="30" applyFont="1" applyFill="1" applyBorder="1" applyAlignment="1">
      <alignment horizontal="center" vertical="center"/>
    </xf>
    <xf numFmtId="0" fontId="64" fillId="4" borderId="206" xfId="5" applyFont="1" applyFill="1" applyBorder="1" applyAlignment="1" applyProtection="1">
      <alignment horizontal="left" vertical="center"/>
      <protection locked="0"/>
    </xf>
    <xf numFmtId="0" fontId="64" fillId="4" borderId="207" xfId="5" applyFont="1" applyFill="1" applyBorder="1" applyAlignment="1" applyProtection="1">
      <alignment horizontal="left" vertical="center"/>
      <protection locked="0"/>
    </xf>
    <xf numFmtId="0" fontId="64" fillId="4" borderId="208" xfId="5" applyFont="1" applyFill="1" applyBorder="1" applyAlignment="1" applyProtection="1">
      <alignment horizontal="left" vertical="center"/>
      <protection locked="0"/>
    </xf>
    <xf numFmtId="0" fontId="9" fillId="53" borderId="0" xfId="10" applyFont="1" applyFill="1" applyAlignment="1">
      <alignment horizontal="center" vertical="center"/>
    </xf>
    <xf numFmtId="0" fontId="82" fillId="12" borderId="0" xfId="5" applyFont="1" applyFill="1" applyAlignment="1" applyProtection="1">
      <alignment vertical="center"/>
      <protection hidden="1"/>
    </xf>
    <xf numFmtId="0" fontId="11" fillId="87" borderId="0" xfId="5" applyFill="1" applyProtection="1">
      <protection hidden="1"/>
    </xf>
    <xf numFmtId="0" fontId="1" fillId="87" borderId="0" xfId="14" applyFill="1"/>
    <xf numFmtId="0" fontId="11" fillId="87" borderId="0" xfId="5" applyFill="1" applyAlignment="1">
      <alignment vertical="center"/>
    </xf>
    <xf numFmtId="0" fontId="169" fillId="87" borderId="0" xfId="5" applyFont="1" applyFill="1"/>
    <xf numFmtId="0" fontId="9" fillId="2" borderId="0" xfId="0" applyFont="1" applyFill="1" applyAlignment="1">
      <alignment horizontal="center" vertical="center"/>
    </xf>
    <xf numFmtId="0" fontId="11" fillId="0" borderId="0" xfId="5"/>
    <xf numFmtId="0" fontId="170" fillId="87" borderId="0" xfId="5" applyFont="1" applyFill="1" applyAlignment="1">
      <alignment vertical="center"/>
    </xf>
    <xf numFmtId="0" fontId="172" fillId="6" borderId="0" xfId="5" applyFont="1" applyFill="1" applyAlignment="1">
      <alignment horizontal="left" vertical="center"/>
    </xf>
    <xf numFmtId="0" fontId="173" fillId="87" borderId="0" xfId="5" applyFont="1" applyFill="1" applyAlignment="1">
      <alignment vertical="center"/>
    </xf>
    <xf numFmtId="0" fontId="174" fillId="87" borderId="0" xfId="5" applyFont="1" applyFill="1" applyAlignment="1">
      <alignment vertical="center"/>
    </xf>
    <xf numFmtId="0" fontId="175" fillId="87" borderId="0" xfId="5" applyFont="1" applyFill="1" applyAlignment="1">
      <alignment vertical="center"/>
    </xf>
    <xf numFmtId="0" fontId="172" fillId="6" borderId="0" xfId="5" applyFont="1" applyFill="1" applyAlignment="1">
      <alignment horizontal="right" vertical="center"/>
    </xf>
    <xf numFmtId="0" fontId="176" fillId="87" borderId="0" xfId="5" applyFont="1" applyFill="1" applyAlignment="1">
      <alignment horizontal="left" vertical="center"/>
    </xf>
    <xf numFmtId="0" fontId="177" fillId="87" borderId="0" xfId="5" applyFont="1" applyFill="1" applyAlignment="1">
      <alignment horizontal="left" vertical="center"/>
    </xf>
    <xf numFmtId="0" fontId="178" fillId="87" borderId="0" xfId="5" applyFont="1" applyFill="1" applyAlignment="1">
      <alignment horizontal="left" vertical="center"/>
    </xf>
    <xf numFmtId="0" fontId="179" fillId="87" borderId="0" xfId="5" applyFont="1" applyFill="1" applyAlignment="1">
      <alignment vertical="center"/>
    </xf>
    <xf numFmtId="0" fontId="173" fillId="87" borderId="0" xfId="5" applyFont="1" applyFill="1" applyAlignment="1">
      <alignment horizontal="left" vertical="center"/>
    </xf>
    <xf numFmtId="0" fontId="180" fillId="87" borderId="0" xfId="5" applyFont="1" applyFill="1" applyAlignment="1">
      <alignment horizontal="left" vertical="center"/>
    </xf>
    <xf numFmtId="0" fontId="181" fillId="87" borderId="0" xfId="5" applyFont="1" applyFill="1" applyAlignment="1" applyProtection="1">
      <alignment horizontal="left" vertical="center"/>
      <protection hidden="1"/>
    </xf>
    <xf numFmtId="0" fontId="182" fillId="28" borderId="0" xfId="1" applyFont="1" applyFill="1" applyAlignment="1" applyProtection="1">
      <alignment horizontal="left" vertical="center"/>
      <protection hidden="1"/>
    </xf>
    <xf numFmtId="0" fontId="181" fillId="28" borderId="0" xfId="5" applyFont="1" applyFill="1" applyAlignment="1" applyProtection="1">
      <alignment horizontal="left" vertical="center"/>
      <protection hidden="1"/>
    </xf>
    <xf numFmtId="0" fontId="183" fillId="28" borderId="0" xfId="14" applyFont="1" applyFill="1" applyAlignment="1">
      <alignment horizontal="left" vertical="center"/>
    </xf>
    <xf numFmtId="0" fontId="1" fillId="28" borderId="0" xfId="14" applyFill="1"/>
    <xf numFmtId="0" fontId="184" fillId="87" borderId="0" xfId="5" applyFont="1" applyFill="1" applyAlignment="1">
      <alignment vertical="center"/>
    </xf>
    <xf numFmtId="0" fontId="185" fillId="87" borderId="0" xfId="5" applyFont="1" applyFill="1" applyProtection="1">
      <protection hidden="1"/>
    </xf>
    <xf numFmtId="0" fontId="186" fillId="87" borderId="0" xfId="1" applyFont="1" applyFill="1" applyAlignment="1">
      <alignment vertical="center"/>
    </xf>
    <xf numFmtId="0" fontId="187" fillId="87" borderId="0" xfId="17" applyFont="1" applyFill="1"/>
    <xf numFmtId="0" fontId="185" fillId="87" borderId="0" xfId="5" applyFont="1" applyFill="1" applyAlignment="1">
      <alignment vertical="center"/>
    </xf>
    <xf numFmtId="0" fontId="188" fillId="87" borderId="0" xfId="1" applyFont="1" applyFill="1" applyAlignment="1">
      <alignment vertical="center"/>
    </xf>
    <xf numFmtId="0" fontId="1" fillId="87" borderId="0" xfId="17" applyFill="1"/>
    <xf numFmtId="0" fontId="189" fillId="87" borderId="0" xfId="5" applyFont="1" applyFill="1" applyAlignment="1">
      <alignment vertical="center"/>
    </xf>
    <xf numFmtId="0" fontId="190" fillId="87" borderId="0" xfId="5" applyFont="1" applyFill="1" applyAlignment="1">
      <alignment vertical="center"/>
    </xf>
    <xf numFmtId="0" fontId="180" fillId="87" borderId="0" xfId="5" applyFont="1" applyFill="1" applyAlignment="1">
      <alignment vertical="center"/>
    </xf>
    <xf numFmtId="0" fontId="181" fillId="87" borderId="0" xfId="5" applyFont="1" applyFill="1" applyProtection="1">
      <protection hidden="1"/>
    </xf>
    <xf numFmtId="0" fontId="183" fillId="87" borderId="0" xfId="17" applyFont="1" applyFill="1"/>
    <xf numFmtId="0" fontId="191" fillId="87" borderId="0" xfId="5" applyFont="1" applyFill="1" applyAlignment="1">
      <alignment vertical="center"/>
    </xf>
    <xf numFmtId="0" fontId="192" fillId="87" borderId="0" xfId="5" applyFont="1" applyFill="1" applyAlignment="1">
      <alignment vertical="center"/>
    </xf>
    <xf numFmtId="0" fontId="193" fillId="87" borderId="0" xfId="5" applyFont="1" applyFill="1" applyAlignment="1">
      <alignment vertical="center"/>
    </xf>
    <xf numFmtId="0" fontId="194" fillId="87" borderId="0" xfId="5" applyFont="1" applyFill="1" applyProtection="1">
      <protection hidden="1"/>
    </xf>
    <xf numFmtId="0" fontId="195" fillId="87" borderId="0" xfId="5" applyFont="1" applyFill="1" applyAlignment="1">
      <alignment vertical="center"/>
    </xf>
    <xf numFmtId="0" fontId="196" fillId="87" borderId="0" xfId="5" applyFont="1" applyFill="1" applyProtection="1">
      <protection hidden="1"/>
    </xf>
    <xf numFmtId="0" fontId="197" fillId="87" borderId="0" xfId="5" applyFont="1" applyFill="1" applyAlignment="1">
      <alignment vertical="center"/>
    </xf>
    <xf numFmtId="203" fontId="199" fillId="87" borderId="0" xfId="5" applyNumberFormat="1" applyFont="1" applyFill="1" applyAlignment="1">
      <alignment horizontal="center" vertical="center"/>
    </xf>
    <xf numFmtId="0" fontId="200" fillId="87" borderId="0" xfId="5" applyFont="1" applyFill="1" applyAlignment="1">
      <alignment horizontal="center" vertical="center"/>
    </xf>
    <xf numFmtId="203" fontId="201" fillId="87" borderId="0" xfId="5" applyNumberFormat="1" applyFont="1" applyFill="1" applyAlignment="1">
      <alignment horizontal="center" vertical="center"/>
    </xf>
    <xf numFmtId="0" fontId="202" fillId="87" borderId="0" xfId="5" applyFont="1" applyFill="1" applyAlignment="1">
      <alignment vertical="center"/>
    </xf>
    <xf numFmtId="0" fontId="203" fillId="28" borderId="0" xfId="4" applyFont="1" applyFill="1" applyAlignment="1">
      <alignment vertical="center"/>
    </xf>
    <xf numFmtId="0" fontId="11" fillId="28" borderId="0" xfId="5" applyFill="1" applyAlignment="1">
      <alignment vertical="center"/>
    </xf>
    <xf numFmtId="0" fontId="204" fillId="87" borderId="0" xfId="0" applyFont="1" applyFill="1" applyAlignment="1">
      <alignment vertical="center"/>
    </xf>
    <xf numFmtId="0" fontId="194" fillId="87" borderId="0" xfId="5" applyFont="1" applyFill="1" applyAlignment="1">
      <alignment vertical="center"/>
    </xf>
    <xf numFmtId="0" fontId="205" fillId="28" borderId="0" xfId="4" applyFont="1" applyFill="1" applyAlignment="1">
      <alignment vertical="center"/>
    </xf>
    <xf numFmtId="0" fontId="206" fillId="87" borderId="0" xfId="0" applyFont="1" applyFill="1" applyAlignment="1">
      <alignment horizontal="center" vertical="center"/>
    </xf>
    <xf numFmtId="0" fontId="207" fillId="9" borderId="0" xfId="0" applyFont="1" applyFill="1" applyAlignment="1">
      <alignment horizontal="center" vertical="center"/>
    </xf>
    <xf numFmtId="0" fontId="204" fillId="87" borderId="0" xfId="11" applyFont="1" applyFill="1" applyAlignment="1">
      <alignment horizontal="center" vertical="center"/>
    </xf>
    <xf numFmtId="0" fontId="208" fillId="28" borderId="0" xfId="1" applyFont="1" applyFill="1" applyAlignment="1">
      <alignment vertical="center"/>
    </xf>
    <xf numFmtId="0" fontId="206" fillId="87" borderId="0" xfId="0" applyFont="1" applyFill="1"/>
    <xf numFmtId="0" fontId="209" fillId="87" borderId="0" xfId="5" applyFont="1" applyFill="1" applyAlignment="1">
      <alignment vertical="center"/>
    </xf>
    <xf numFmtId="0" fontId="203" fillId="28" borderId="0" xfId="0" applyFont="1" applyFill="1" applyAlignment="1">
      <alignment vertical="center"/>
    </xf>
    <xf numFmtId="0" fontId="209" fillId="87" borderId="0" xfId="5" applyFont="1" applyFill="1" applyAlignment="1" applyProtection="1">
      <alignment horizontal="center" vertical="center"/>
      <protection hidden="1"/>
    </xf>
    <xf numFmtId="0" fontId="206" fillId="87" borderId="0" xfId="4" applyFont="1" applyFill="1" applyAlignment="1">
      <alignment horizontal="center" vertical="center"/>
    </xf>
    <xf numFmtId="0" fontId="210" fillId="87" borderId="0" xfId="5" applyFont="1" applyFill="1" applyAlignment="1" applyProtection="1">
      <alignment horizontal="center" vertical="center"/>
      <protection hidden="1"/>
    </xf>
    <xf numFmtId="0" fontId="211" fillId="87" borderId="0" xfId="5" applyFont="1" applyFill="1" applyAlignment="1" applyProtection="1">
      <alignment horizontal="center" vertical="center"/>
      <protection hidden="1"/>
    </xf>
    <xf numFmtId="0" fontId="212" fillId="7" borderId="0" xfId="1" applyFont="1" applyFill="1" applyAlignment="1">
      <alignment horizontal="left" vertical="center"/>
    </xf>
    <xf numFmtId="0" fontId="213" fillId="7" borderId="0" xfId="4" applyFont="1" applyFill="1" applyAlignment="1">
      <alignment horizontal="center" vertical="center"/>
    </xf>
    <xf numFmtId="0" fontId="207" fillId="7" borderId="0" xfId="0" applyFont="1" applyFill="1"/>
    <xf numFmtId="0" fontId="210" fillId="7" borderId="0" xfId="5" applyFont="1" applyFill="1" applyAlignment="1" applyProtection="1">
      <alignment horizontal="center" vertical="center"/>
      <protection hidden="1"/>
    </xf>
    <xf numFmtId="0" fontId="214" fillId="7" borderId="0" xfId="4" applyFont="1" applyFill="1" applyAlignment="1">
      <alignment horizontal="left" vertical="center"/>
    </xf>
    <xf numFmtId="0" fontId="204" fillId="87" borderId="0" xfId="4" applyFont="1" applyFill="1" applyAlignment="1">
      <alignment horizontal="left" vertical="center"/>
    </xf>
    <xf numFmtId="0" fontId="206" fillId="87" borderId="0" xfId="4" applyFont="1" applyFill="1"/>
    <xf numFmtId="0" fontId="215" fillId="87" borderId="0" xfId="0" applyFont="1" applyFill="1" applyAlignment="1">
      <alignment horizontal="left" vertical="center"/>
    </xf>
    <xf numFmtId="0" fontId="204" fillId="87" borderId="0" xfId="5" applyFont="1" applyFill="1" applyAlignment="1">
      <alignment horizontal="left" vertical="center"/>
    </xf>
    <xf numFmtId="0" fontId="215" fillId="87" borderId="0" xfId="0" applyFont="1" applyFill="1" applyAlignment="1">
      <alignment horizontal="center" vertical="center"/>
    </xf>
    <xf numFmtId="0" fontId="206" fillId="87" borderId="0" xfId="4" applyFont="1" applyFill="1" applyAlignment="1">
      <alignment horizontal="left" vertical="center"/>
    </xf>
    <xf numFmtId="0" fontId="59" fillId="7" borderId="38" xfId="21" applyFont="1" applyFill="1" applyBorder="1" applyAlignment="1">
      <alignment horizontal="center" vertical="center"/>
    </xf>
    <xf numFmtId="0" fontId="14" fillId="7" borderId="38" xfId="5" applyFont="1" applyFill="1" applyBorder="1"/>
    <xf numFmtId="0" fontId="59" fillId="7" borderId="38" xfId="5" applyFont="1" applyFill="1" applyBorder="1" applyAlignment="1">
      <alignment horizontal="center" vertical="center"/>
    </xf>
    <xf numFmtId="0" fontId="216" fillId="7" borderId="38" xfId="5" applyFont="1" applyFill="1" applyBorder="1" applyAlignment="1" applyProtection="1">
      <alignment horizontal="left" vertical="center"/>
      <protection locked="0"/>
    </xf>
    <xf numFmtId="0" fontId="216" fillId="7" borderId="209" xfId="5" applyFont="1" applyFill="1" applyBorder="1" applyAlignment="1" applyProtection="1">
      <alignment horizontal="left" vertical="center"/>
      <protection locked="0"/>
    </xf>
    <xf numFmtId="0" fontId="217" fillId="48" borderId="0" xfId="21" applyFont="1" applyFill="1" applyAlignment="1" applyProtection="1">
      <alignment horizontal="center" vertical="center" wrapText="1"/>
      <protection locked="0"/>
    </xf>
    <xf numFmtId="0" fontId="218" fillId="48" borderId="0" xfId="21" applyFont="1" applyFill="1" applyAlignment="1" applyProtection="1">
      <alignment horizontal="center" vertical="center"/>
      <protection locked="0"/>
    </xf>
    <xf numFmtId="0" fontId="103" fillId="4" borderId="0" xfId="0" applyFont="1" applyFill="1" applyAlignment="1">
      <alignment horizontal="center" vertical="center"/>
    </xf>
    <xf numFmtId="0" fontId="219" fillId="16" borderId="0" xfId="21" applyFont="1" applyFill="1" applyAlignment="1" applyProtection="1">
      <alignment horizontal="center" vertical="center"/>
      <protection locked="0"/>
    </xf>
    <xf numFmtId="0" fontId="103" fillId="4" borderId="0" xfId="3" applyFont="1" applyFill="1" applyAlignment="1">
      <alignment vertical="center"/>
    </xf>
    <xf numFmtId="0" fontId="103" fillId="4" borderId="0" xfId="0" applyFont="1" applyFill="1" applyAlignment="1">
      <alignment vertical="center"/>
    </xf>
    <xf numFmtId="0" fontId="216" fillId="4" borderId="0" xfId="5" applyFont="1" applyFill="1" applyAlignment="1" applyProtection="1">
      <alignment horizontal="left" vertical="center"/>
      <protection locked="0"/>
    </xf>
    <xf numFmtId="0" fontId="216" fillId="4" borderId="20" xfId="5" applyFont="1" applyFill="1" applyBorder="1" applyAlignment="1" applyProtection="1">
      <alignment horizontal="left" vertical="center"/>
      <protection locked="0"/>
    </xf>
    <xf numFmtId="0" fontId="219" fillId="83" borderId="0" xfId="5" applyFont="1" applyFill="1" applyAlignment="1">
      <alignment horizontal="center" vertical="center"/>
    </xf>
    <xf numFmtId="0" fontId="102" fillId="4" borderId="0" xfId="0" applyFont="1" applyFill="1" applyAlignment="1">
      <alignment horizontal="center" vertical="center"/>
    </xf>
    <xf numFmtId="0" fontId="14" fillId="4" borderId="0" xfId="21" applyFont="1" applyFill="1" applyAlignment="1" applyProtection="1">
      <alignment horizontal="left" vertical="center"/>
      <protection locked="0"/>
    </xf>
    <xf numFmtId="0" fontId="14" fillId="4" borderId="0" xfId="2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center" vertical="center"/>
    </xf>
    <xf numFmtId="168" fontId="220" fillId="16" borderId="0" xfId="21" applyNumberFormat="1" applyFont="1" applyFill="1" applyAlignment="1" applyProtection="1">
      <alignment horizontal="center" vertical="center"/>
      <protection locked="0"/>
    </xf>
    <xf numFmtId="0" fontId="103" fillId="4" borderId="20" xfId="0" applyFont="1" applyFill="1" applyBorder="1" applyAlignment="1">
      <alignment vertical="center"/>
    </xf>
    <xf numFmtId="167" fontId="219" fillId="16" borderId="0" xfId="5" applyNumberFormat="1" applyFont="1" applyFill="1" applyAlignment="1">
      <alignment horizontal="center" vertical="center"/>
    </xf>
    <xf numFmtId="0" fontId="59" fillId="4" borderId="0" xfId="0" applyFont="1" applyFill="1" applyAlignment="1">
      <alignment vertical="center"/>
    </xf>
    <xf numFmtId="0" fontId="218" fillId="4" borderId="0" xfId="0" applyFont="1" applyFill="1" applyAlignment="1">
      <alignment vertical="center"/>
    </xf>
    <xf numFmtId="176" fontId="58" fillId="84" borderId="0" xfId="5" applyNumberFormat="1" applyFont="1" applyFill="1" applyAlignment="1">
      <alignment horizontal="center" vertical="center"/>
    </xf>
    <xf numFmtId="0" fontId="14" fillId="84" borderId="0" xfId="5" applyFont="1" applyFill="1" applyAlignment="1">
      <alignment vertical="center"/>
    </xf>
    <xf numFmtId="176" fontId="220" fillId="16" borderId="0" xfId="21" applyNumberFormat="1" applyFont="1" applyFill="1" applyAlignment="1" applyProtection="1">
      <alignment horizontal="center" vertical="center"/>
      <protection locked="0"/>
    </xf>
    <xf numFmtId="1" fontId="219" fillId="4" borderId="0" xfId="12" applyNumberFormat="1" applyFont="1" applyFill="1" applyAlignment="1">
      <alignment vertical="center"/>
    </xf>
    <xf numFmtId="0" fontId="103" fillId="0" borderId="0" xfId="0" applyFont="1"/>
    <xf numFmtId="0" fontId="221" fillId="4" borderId="0" xfId="5" applyFont="1" applyFill="1" applyAlignment="1">
      <alignment horizontal="center" vertical="center"/>
    </xf>
    <xf numFmtId="0" fontId="222" fillId="4" borderId="0" xfId="0" applyFont="1" applyFill="1" applyAlignment="1">
      <alignment vertical="center" wrapText="1"/>
    </xf>
    <xf numFmtId="0" fontId="222" fillId="4" borderId="20" xfId="0" applyFont="1" applyFill="1" applyBorder="1" applyAlignment="1">
      <alignment vertical="center" wrapText="1"/>
    </xf>
    <xf numFmtId="1" fontId="19" fillId="7" borderId="47" xfId="12" applyNumberFormat="1" applyFont="1" applyFill="1" applyBorder="1" applyAlignment="1">
      <alignment vertical="center"/>
    </xf>
    <xf numFmtId="167" fontId="219" fillId="43" borderId="47" xfId="5" applyNumberFormat="1" applyFont="1" applyFill="1" applyBorder="1" applyAlignment="1">
      <alignment vertical="center"/>
    </xf>
    <xf numFmtId="0" fontId="218" fillId="7" borderId="47" xfId="0" applyFont="1" applyFill="1" applyBorder="1" applyAlignment="1">
      <alignment vertical="center"/>
    </xf>
    <xf numFmtId="176" fontId="59" fillId="88" borderId="47" xfId="5" applyNumberFormat="1" applyFont="1" applyFill="1" applyBorder="1" applyAlignment="1">
      <alignment vertical="center"/>
    </xf>
    <xf numFmtId="0" fontId="26" fillId="7" borderId="47" xfId="0" applyFont="1" applyFill="1" applyBorder="1" applyAlignment="1">
      <alignment vertical="center"/>
    </xf>
    <xf numFmtId="0" fontId="14" fillId="88" borderId="47" xfId="5" applyFont="1" applyFill="1" applyBorder="1" applyAlignment="1">
      <alignment vertical="center"/>
    </xf>
    <xf numFmtId="0" fontId="103" fillId="7" borderId="47" xfId="0" applyFont="1" applyFill="1" applyBorder="1" applyAlignment="1">
      <alignment vertical="center"/>
    </xf>
    <xf numFmtId="0" fontId="103" fillId="7" borderId="47" xfId="0" applyFont="1" applyFill="1" applyBorder="1" applyAlignment="1">
      <alignment horizontal="center" vertical="center"/>
    </xf>
    <xf numFmtId="0" fontId="221" fillId="7" borderId="47" xfId="5" applyFont="1" applyFill="1" applyBorder="1" applyAlignment="1">
      <alignment horizontal="center" vertical="center"/>
    </xf>
    <xf numFmtId="0" fontId="222" fillId="7" borderId="47" xfId="0" applyFont="1" applyFill="1" applyBorder="1" applyAlignment="1">
      <alignment vertical="center" wrapText="1"/>
    </xf>
    <xf numFmtId="0" fontId="222" fillId="7" borderId="50" xfId="0" applyFont="1" applyFill="1" applyBorder="1" applyAlignment="1">
      <alignment vertical="center" wrapText="1"/>
    </xf>
    <xf numFmtId="0" fontId="223" fillId="87" borderId="0" xfId="5" applyFont="1" applyFill="1" applyAlignment="1">
      <alignment horizontal="left" vertical="center"/>
    </xf>
    <xf numFmtId="0" fontId="196" fillId="87" borderId="0" xfId="5" applyFont="1" applyFill="1" applyAlignment="1">
      <alignment vertical="center"/>
    </xf>
    <xf numFmtId="0" fontId="224" fillId="87" borderId="0" xfId="5" applyFont="1" applyFill="1" applyAlignment="1">
      <alignment vertical="center"/>
    </xf>
    <xf numFmtId="0" fontId="64" fillId="10" borderId="119" xfId="6" applyFont="1" applyFill="1" applyBorder="1" applyAlignment="1">
      <alignment horizontal="left" vertical="center"/>
    </xf>
    <xf numFmtId="0" fontId="225" fillId="21" borderId="0" xfId="5" applyFont="1" applyFill="1" applyAlignment="1">
      <alignment horizontal="right" vertical="center"/>
    </xf>
    <xf numFmtId="0" fontId="58" fillId="4" borderId="24" xfId="6" applyFont="1" applyFill="1" applyBorder="1" applyAlignment="1">
      <alignment vertical="center"/>
    </xf>
    <xf numFmtId="0" fontId="58" fillId="4" borderId="21" xfId="6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226" fillId="87" borderId="0" xfId="5" applyFont="1" applyFill="1" applyAlignment="1">
      <alignment horizontal="left" vertical="center"/>
    </xf>
    <xf numFmtId="0" fontId="58" fillId="4" borderId="210" xfId="6" applyFont="1" applyFill="1" applyBorder="1" applyAlignment="1">
      <alignment vertical="center"/>
    </xf>
    <xf numFmtId="0" fontId="58" fillId="4" borderId="136" xfId="6" applyFont="1" applyFill="1" applyBorder="1" applyAlignment="1">
      <alignment vertical="center"/>
    </xf>
    <xf numFmtId="0" fontId="227" fillId="7" borderId="0" xfId="5" applyFont="1" applyFill="1" applyAlignment="1">
      <alignment horizontal="left" vertical="center"/>
    </xf>
    <xf numFmtId="0" fontId="14" fillId="89" borderId="92" xfId="0" applyFont="1" applyFill="1" applyBorder="1" applyAlignment="1">
      <alignment vertical="center"/>
    </xf>
    <xf numFmtId="0" fontId="228" fillId="7" borderId="0" xfId="5" applyFont="1" applyFill="1" applyAlignment="1">
      <alignment horizontal="left" vertical="center"/>
    </xf>
    <xf numFmtId="0" fontId="229" fillId="7" borderId="0" xfId="5" applyFont="1" applyFill="1" applyAlignment="1">
      <alignment horizontal="left" vertical="center"/>
    </xf>
    <xf numFmtId="0" fontId="230" fillId="7" borderId="0" xfId="1" applyFont="1" applyFill="1" applyAlignment="1">
      <alignment horizontal="left" vertical="center"/>
    </xf>
    <xf numFmtId="0" fontId="230" fillId="7" borderId="0" xfId="1" applyFont="1" applyFill="1" applyAlignment="1">
      <alignment vertical="center"/>
    </xf>
    <xf numFmtId="0" fontId="11" fillId="7" borderId="0" xfId="5" applyFill="1" applyProtection="1">
      <protection hidden="1"/>
    </xf>
    <xf numFmtId="0" fontId="231" fillId="7" borderId="0" xfId="5" applyFont="1" applyFill="1" applyAlignment="1">
      <alignment horizontal="left" vertical="center"/>
    </xf>
    <xf numFmtId="0" fontId="11" fillId="0" borderId="0" xfId="5" applyAlignment="1">
      <alignment vertical="center"/>
    </xf>
    <xf numFmtId="0" fontId="233" fillId="87" borderId="0" xfId="31" applyFont="1" applyFill="1" applyAlignment="1" applyProtection="1">
      <alignment vertical="center"/>
    </xf>
    <xf numFmtId="0" fontId="1" fillId="87" borderId="0" xfId="2" applyFill="1"/>
    <xf numFmtId="0" fontId="234" fillId="87" borderId="0" xfId="5" applyFont="1" applyFill="1" applyAlignment="1">
      <alignment vertical="center"/>
    </xf>
    <xf numFmtId="0" fontId="235" fillId="4" borderId="0" xfId="0" applyFont="1" applyFill="1"/>
    <xf numFmtId="0" fontId="236" fillId="4" borderId="0" xfId="5" applyFont="1" applyFill="1" applyAlignment="1" applyProtection="1">
      <alignment horizontal="center" vertical="center"/>
      <protection hidden="1"/>
    </xf>
    <xf numFmtId="0" fontId="238" fillId="4" borderId="0" xfId="1" applyFont="1" applyFill="1" applyAlignment="1">
      <alignment vertical="center"/>
    </xf>
    <xf numFmtId="0" fontId="237" fillId="4" borderId="0" xfId="0" applyFont="1" applyFill="1" applyAlignment="1">
      <alignment vertical="center"/>
    </xf>
    <xf numFmtId="0" fontId="102" fillId="4" borderId="0" xfId="0" applyFont="1" applyFill="1" applyAlignment="1">
      <alignment horizontal="right" vertical="center"/>
    </xf>
    <xf numFmtId="0" fontId="102" fillId="4" borderId="0" xfId="0" applyFont="1" applyFill="1"/>
    <xf numFmtId="0" fontId="239" fillId="87" borderId="0" xfId="5" applyFont="1" applyFill="1" applyAlignment="1" applyProtection="1">
      <alignment horizontal="center" vertical="center"/>
      <protection hidden="1"/>
    </xf>
    <xf numFmtId="0" fontId="25" fillId="4" borderId="0" xfId="0" applyFont="1" applyFill="1"/>
    <xf numFmtId="0" fontId="116" fillId="4" borderId="0" xfId="1" applyFont="1" applyFill="1"/>
    <xf numFmtId="0" fontId="116" fillId="4" borderId="0" xfId="1" applyFont="1" applyFill="1" applyAlignment="1">
      <alignment vertical="center"/>
    </xf>
    <xf numFmtId="0" fontId="240" fillId="4" borderId="0" xfId="0" applyFont="1" applyFill="1" applyAlignment="1">
      <alignment vertical="center"/>
    </xf>
    <xf numFmtId="0" fontId="241" fillId="4" borderId="0" xfId="0" applyFont="1" applyFill="1"/>
    <xf numFmtId="0" fontId="242" fillId="4" borderId="0" xfId="5" applyFont="1" applyFill="1" applyAlignment="1" applyProtection="1">
      <alignment horizontal="center" vertical="center"/>
      <protection hidden="1"/>
    </xf>
    <xf numFmtId="0" fontId="241" fillId="4" borderId="0" xfId="0" applyFont="1" applyFill="1" applyAlignment="1">
      <alignment vertical="center"/>
    </xf>
    <xf numFmtId="0" fontId="243" fillId="4" borderId="0" xfId="1" applyFont="1" applyFill="1" applyAlignment="1">
      <alignment vertical="center"/>
    </xf>
    <xf numFmtId="0" fontId="243" fillId="4" borderId="0" xfId="1" applyFont="1" applyFill="1"/>
    <xf numFmtId="0" fontId="244" fillId="4" borderId="0" xfId="0" applyFont="1" applyFill="1"/>
    <xf numFmtId="0" fontId="246" fillId="4" borderId="0" xfId="5" applyFont="1" applyFill="1" applyAlignment="1" applyProtection="1">
      <alignment horizontal="center" vertical="center"/>
      <protection hidden="1"/>
    </xf>
    <xf numFmtId="0" fontId="11" fillId="87" borderId="0" xfId="29" applyFill="1" applyProtection="1">
      <protection hidden="1"/>
    </xf>
    <xf numFmtId="0" fontId="228" fillId="7" borderId="0" xfId="29" applyFont="1" applyFill="1" applyAlignment="1">
      <alignment horizontal="left" vertical="center"/>
    </xf>
    <xf numFmtId="0" fontId="0" fillId="4" borderId="5" xfId="0" applyFill="1" applyBorder="1"/>
    <xf numFmtId="0" fontId="57" fillId="4" borderId="4" xfId="29" applyFont="1" applyFill="1" applyBorder="1" applyAlignment="1">
      <alignment vertical="center"/>
    </xf>
    <xf numFmtId="0" fontId="57" fillId="4" borderId="2" xfId="29" applyFont="1" applyFill="1" applyBorder="1" applyAlignment="1">
      <alignment vertical="center"/>
    </xf>
    <xf numFmtId="0" fontId="57" fillId="4" borderId="5" xfId="29" applyFont="1" applyFill="1" applyBorder="1" applyAlignment="1">
      <alignment vertical="center"/>
    </xf>
    <xf numFmtId="0" fontId="227" fillId="7" borderId="0" xfId="29" applyFont="1" applyFill="1" applyAlignment="1">
      <alignment horizontal="left" vertical="center"/>
    </xf>
    <xf numFmtId="0" fontId="11" fillId="0" borderId="0" xfId="29"/>
    <xf numFmtId="0" fontId="25" fillId="4" borderId="6" xfId="2" applyFont="1" applyFill="1" applyBorder="1" applyAlignment="1">
      <alignment vertical="center"/>
    </xf>
    <xf numFmtId="0" fontId="21" fillId="4" borderId="0" xfId="2" applyFont="1" applyFill="1" applyAlignment="1">
      <alignment horizontal="center"/>
    </xf>
    <xf numFmtId="0" fontId="57" fillId="4" borderId="6" xfId="29" applyFont="1" applyFill="1" applyBorder="1" applyAlignment="1">
      <alignment vertical="center"/>
    </xf>
    <xf numFmtId="0" fontId="57" fillId="4" borderId="0" xfId="29" applyFont="1" applyFill="1" applyAlignment="1">
      <alignment vertical="center"/>
    </xf>
    <xf numFmtId="0" fontId="57" fillId="4" borderId="7" xfId="29" applyFont="1" applyFill="1" applyBorder="1" applyAlignment="1">
      <alignment vertical="center"/>
    </xf>
    <xf numFmtId="0" fontId="25" fillId="4" borderId="0" xfId="2" applyFont="1" applyFill="1" applyAlignment="1">
      <alignment vertical="center" wrapText="1"/>
    </xf>
    <xf numFmtId="0" fontId="25" fillId="4" borderId="7" xfId="2" applyFont="1" applyFill="1" applyBorder="1" applyAlignment="1">
      <alignment vertical="center" wrapText="1"/>
    </xf>
    <xf numFmtId="0" fontId="11" fillId="4" borderId="6" xfId="29" applyFill="1" applyBorder="1"/>
    <xf numFmtId="0" fontId="11" fillId="4" borderId="0" xfId="29" applyFill="1"/>
    <xf numFmtId="0" fontId="11" fillId="4" borderId="7" xfId="29" applyFill="1" applyBorder="1"/>
    <xf numFmtId="0" fontId="25" fillId="4" borderId="0" xfId="2" applyFont="1" applyFill="1" applyAlignment="1">
      <alignment vertical="center"/>
    </xf>
    <xf numFmtId="0" fontId="1" fillId="4" borderId="0" xfId="2" applyFill="1"/>
    <xf numFmtId="0" fontId="0" fillId="4" borderId="8" xfId="0" applyFill="1" applyBorder="1"/>
    <xf numFmtId="0" fontId="0" fillId="4" borderId="3" xfId="0" applyFill="1" applyBorder="1"/>
    <xf numFmtId="0" fontId="0" fillId="4" borderId="9" xfId="0" applyFill="1" applyBorder="1"/>
    <xf numFmtId="0" fontId="11" fillId="87" borderId="0" xfId="29" applyFill="1" applyAlignment="1">
      <alignment vertical="center"/>
    </xf>
    <xf numFmtId="0" fontId="169" fillId="87" borderId="0" xfId="29" applyFont="1" applyFill="1"/>
    <xf numFmtId="165" fontId="248" fillId="28" borderId="0" xfId="8" applyNumberFormat="1" applyFont="1" applyFill="1" applyAlignment="1">
      <alignment horizontal="left" vertical="center"/>
    </xf>
    <xf numFmtId="0" fontId="11" fillId="28" borderId="0" xfId="5" applyFill="1" applyAlignment="1" applyProtection="1">
      <alignment horizontal="left"/>
      <protection hidden="1"/>
    </xf>
    <xf numFmtId="0" fontId="1" fillId="28" borderId="0" xfId="14" applyFill="1" applyAlignment="1">
      <alignment horizontal="left"/>
    </xf>
    <xf numFmtId="0" fontId="250" fillId="87" borderId="0" xfId="32" applyFont="1" applyFill="1" applyAlignment="1">
      <alignment vertical="center"/>
    </xf>
    <xf numFmtId="0" fontId="251" fillId="87" borderId="0" xfId="5" applyFont="1" applyFill="1" applyAlignment="1">
      <alignment vertical="center"/>
    </xf>
    <xf numFmtId="0" fontId="252" fillId="87" borderId="0" xfId="25" applyFont="1" applyFill="1" applyAlignment="1">
      <alignment horizontal="left" vertical="center"/>
    </xf>
    <xf numFmtId="0" fontId="251" fillId="87" borderId="0" xfId="5" applyFont="1" applyFill="1" applyAlignment="1">
      <alignment horizontal="center" vertical="center"/>
    </xf>
    <xf numFmtId="0" fontId="169" fillId="87" borderId="0" xfId="5" applyFont="1" applyFill="1" applyAlignment="1">
      <alignment vertical="center"/>
    </xf>
    <xf numFmtId="165" fontId="253" fillId="87" borderId="96" xfId="8" applyNumberFormat="1" applyFont="1" applyFill="1" applyBorder="1" applyAlignment="1">
      <alignment horizontal="center" vertical="center"/>
    </xf>
    <xf numFmtId="197" fontId="254" fillId="90" borderId="211" xfId="28" applyNumberFormat="1" applyFont="1" applyFill="1" applyBorder="1" applyAlignment="1" applyProtection="1">
      <alignment horizontal="center" vertical="center"/>
      <protection locked="0"/>
    </xf>
    <xf numFmtId="0" fontId="224" fillId="87" borderId="0" xfId="5" applyFont="1" applyFill="1" applyAlignment="1">
      <alignment horizontal="right" vertical="center"/>
    </xf>
    <xf numFmtId="0" fontId="196" fillId="87" borderId="0" xfId="5" applyFont="1" applyFill="1" applyAlignment="1">
      <alignment horizontal="center" vertical="center"/>
    </xf>
    <xf numFmtId="0" fontId="255" fillId="87" borderId="0" xfId="28" applyFont="1" applyFill="1" applyAlignment="1">
      <alignment horizontal="left" vertical="center"/>
    </xf>
    <xf numFmtId="0" fontId="256" fillId="87" borderId="0" xfId="28" applyFont="1" applyFill="1" applyAlignment="1">
      <alignment horizontal="left" vertical="center"/>
    </xf>
    <xf numFmtId="0" fontId="257" fillId="87" borderId="0" xfId="28" applyFont="1" applyFill="1" applyAlignment="1">
      <alignment horizontal="left" vertical="center"/>
    </xf>
    <xf numFmtId="0" fontId="258" fillId="87" borderId="0" xfId="28" applyFont="1" applyFill="1" applyAlignment="1">
      <alignment horizontal="left" vertical="center"/>
    </xf>
    <xf numFmtId="0" fontId="259" fillId="87" borderId="0" xfId="28" applyFont="1" applyFill="1" applyAlignment="1">
      <alignment horizontal="left" vertical="center"/>
    </xf>
    <xf numFmtId="0" fontId="260" fillId="87" borderId="0" xfId="28" applyFont="1" applyFill="1" applyAlignment="1">
      <alignment horizontal="left" vertical="center"/>
    </xf>
    <xf numFmtId="0" fontId="261" fillId="87" borderId="0" xfId="28" applyFont="1" applyFill="1" applyAlignment="1">
      <alignment horizontal="left" vertical="center"/>
    </xf>
    <xf numFmtId="0" fontId="262" fillId="87" borderId="0" xfId="28" applyFont="1" applyFill="1" applyAlignment="1">
      <alignment horizontal="left" vertical="center"/>
    </xf>
    <xf numFmtId="0" fontId="263" fillId="87" borderId="0" xfId="28" applyFont="1" applyFill="1" applyAlignment="1">
      <alignment horizontal="left" vertical="center"/>
    </xf>
    <xf numFmtId="0" fontId="264" fillId="10" borderId="0" xfId="5" applyFont="1" applyFill="1" applyAlignment="1">
      <alignment horizontal="center" vertical="center"/>
    </xf>
    <xf numFmtId="0" fontId="265" fillId="10" borderId="0" xfId="5" applyFont="1" applyFill="1" applyAlignment="1">
      <alignment horizontal="center" vertical="center"/>
    </xf>
    <xf numFmtId="0" fontId="266" fillId="10" borderId="0" xfId="5" applyFont="1" applyFill="1" applyAlignment="1">
      <alignment horizontal="center" vertical="center"/>
    </xf>
    <xf numFmtId="0" fontId="267" fillId="10" borderId="0" xfId="5" applyFont="1" applyFill="1" applyAlignment="1">
      <alignment horizontal="center" vertical="center"/>
    </xf>
    <xf numFmtId="0" fontId="268" fillId="10" borderId="0" xfId="5" applyFont="1" applyFill="1" applyAlignment="1">
      <alignment horizontal="center" vertical="center"/>
    </xf>
    <xf numFmtId="0" fontId="269" fillId="10" borderId="0" xfId="5" applyFont="1" applyFill="1" applyAlignment="1">
      <alignment horizontal="center" vertical="center"/>
    </xf>
    <xf numFmtId="0" fontId="270" fillId="10" borderId="0" xfId="5" applyFont="1" applyFill="1" applyAlignment="1">
      <alignment horizontal="center" vertical="center"/>
    </xf>
    <xf numFmtId="0" fontId="271" fillId="10" borderId="0" xfId="5" applyFont="1" applyFill="1" applyAlignment="1">
      <alignment horizontal="center" vertical="center"/>
    </xf>
    <xf numFmtId="0" fontId="272" fillId="10" borderId="0" xfId="5" applyFont="1" applyFill="1" applyAlignment="1">
      <alignment horizontal="center" vertical="center"/>
    </xf>
    <xf numFmtId="0" fontId="273" fillId="10" borderId="0" xfId="5" applyFont="1" applyFill="1" applyAlignment="1">
      <alignment horizontal="center" vertical="center"/>
    </xf>
    <xf numFmtId="0" fontId="274" fillId="10" borderId="0" xfId="5" applyFont="1" applyFill="1" applyAlignment="1">
      <alignment horizontal="center" vertical="center"/>
    </xf>
    <xf numFmtId="0" fontId="275" fillId="10" borderId="0" xfId="5" applyFont="1" applyFill="1" applyAlignment="1">
      <alignment horizontal="center" vertical="center"/>
    </xf>
    <xf numFmtId="0" fontId="276" fillId="10" borderId="0" xfId="5" applyFont="1" applyFill="1" applyAlignment="1">
      <alignment horizontal="center" vertical="center"/>
    </xf>
    <xf numFmtId="0" fontId="277" fillId="10" borderId="0" xfId="5" applyFont="1" applyFill="1" applyAlignment="1">
      <alignment horizontal="center" vertical="center"/>
    </xf>
    <xf numFmtId="0" fontId="278" fillId="10" borderId="0" xfId="5" applyFont="1" applyFill="1" applyAlignment="1">
      <alignment horizontal="center" vertical="center"/>
    </xf>
    <xf numFmtId="0" fontId="279" fillId="10" borderId="0" xfId="5" applyFont="1" applyFill="1" applyAlignment="1">
      <alignment horizontal="center" vertical="center"/>
    </xf>
    <xf numFmtId="0" fontId="280" fillId="10" borderId="0" xfId="5" applyFont="1" applyFill="1" applyAlignment="1">
      <alignment horizontal="center" vertical="center"/>
    </xf>
    <xf numFmtId="0" fontId="281" fillId="10" borderId="0" xfId="5" applyFont="1" applyFill="1" applyAlignment="1">
      <alignment horizontal="center" vertical="center"/>
    </xf>
    <xf numFmtId="0" fontId="282" fillId="4" borderId="6" xfId="5" applyFont="1" applyFill="1" applyBorder="1" applyAlignment="1">
      <alignment horizontal="center" vertical="center"/>
    </xf>
    <xf numFmtId="0" fontId="284" fillId="0" borderId="158" xfId="33" applyFont="1" applyBorder="1" applyAlignment="1">
      <alignment horizontal="center" vertical="center"/>
    </xf>
    <xf numFmtId="172" fontId="285" fillId="91" borderId="212" xfId="5" applyNumberFormat="1" applyFont="1" applyFill="1" applyBorder="1" applyAlignment="1">
      <alignment horizontal="center" vertical="center"/>
    </xf>
    <xf numFmtId="0" fontId="286" fillId="92" borderId="6" xfId="5" applyFont="1" applyFill="1" applyBorder="1" applyAlignment="1">
      <alignment horizontal="center" vertical="center"/>
    </xf>
    <xf numFmtId="0" fontId="286" fillId="93" borderId="6" xfId="5" applyFont="1" applyFill="1" applyBorder="1" applyAlignment="1">
      <alignment horizontal="center" vertical="center"/>
    </xf>
    <xf numFmtId="0" fontId="206" fillId="87" borderId="0" xfId="5" applyFont="1" applyFill="1" applyAlignment="1" applyProtection="1">
      <alignment horizontal="left" vertical="center"/>
      <protection hidden="1"/>
    </xf>
    <xf numFmtId="0" fontId="287" fillId="87" borderId="0" xfId="5" applyFont="1" applyFill="1" applyProtection="1">
      <protection hidden="1"/>
    </xf>
    <xf numFmtId="0" fontId="251" fillId="87" borderId="0" xfId="2" applyFont="1" applyFill="1" applyAlignment="1">
      <alignment vertical="center"/>
    </xf>
    <xf numFmtId="0" fontId="47" fillId="87" borderId="0" xfId="2" applyFont="1" applyFill="1" applyAlignment="1">
      <alignment vertical="center"/>
    </xf>
    <xf numFmtId="0" fontId="206" fillId="87" borderId="0" xfId="5" applyFont="1" applyFill="1" applyAlignment="1" applyProtection="1">
      <alignment vertical="center"/>
      <protection hidden="1"/>
    </xf>
    <xf numFmtId="0" fontId="70" fillId="87" borderId="0" xfId="2" applyFont="1" applyFill="1"/>
    <xf numFmtId="0" fontId="206" fillId="87" borderId="0" xfId="28" applyFont="1" applyFill="1" applyAlignment="1">
      <alignment horizontal="left" vertical="center"/>
    </xf>
    <xf numFmtId="0" fontId="206" fillId="87" borderId="0" xfId="13" applyFont="1" applyFill="1" applyAlignment="1">
      <alignment horizontal="left" vertical="center"/>
    </xf>
    <xf numFmtId="0" fontId="212" fillId="28" borderId="0" xfId="1" applyFont="1" applyFill="1" applyBorder="1" applyAlignment="1">
      <alignment vertical="center"/>
    </xf>
    <xf numFmtId="0" fontId="288" fillId="87" borderId="0" xfId="28" applyFont="1" applyFill="1" applyAlignment="1">
      <alignment horizontal="left" vertical="center"/>
    </xf>
    <xf numFmtId="0" fontId="251" fillId="94" borderId="0" xfId="0" applyFont="1" applyFill="1" applyAlignment="1">
      <alignment horizontal="center" vertical="center"/>
    </xf>
    <xf numFmtId="0" fontId="251" fillId="87" borderId="0" xfId="0" applyFont="1" applyFill="1" applyAlignment="1">
      <alignment horizontal="center" vertical="center"/>
    </xf>
    <xf numFmtId="0" fontId="288" fillId="94" borderId="0" xfId="13" applyFont="1" applyFill="1" applyAlignment="1">
      <alignment horizontal="center" vertical="center"/>
    </xf>
    <xf numFmtId="0" fontId="206" fillId="94" borderId="0" xfId="28" applyFont="1" applyFill="1" applyAlignment="1">
      <alignment horizontal="center" vertical="center"/>
    </xf>
    <xf numFmtId="0" fontId="290" fillId="87" borderId="0" xfId="5" applyFont="1" applyFill="1" applyAlignment="1">
      <alignment horizontal="center" vertical="center"/>
    </xf>
    <xf numFmtId="0" fontId="207" fillId="87" borderId="0" xfId="2" applyFont="1" applyFill="1"/>
    <xf numFmtId="0" fontId="290" fillId="87" borderId="0" xfId="5" applyFont="1" applyFill="1" applyAlignment="1">
      <alignment vertical="center"/>
    </xf>
    <xf numFmtId="0" fontId="177" fillId="87" borderId="0" xfId="32" applyFont="1" applyFill="1" applyAlignment="1">
      <alignment vertical="center"/>
    </xf>
    <xf numFmtId="0" fontId="291" fillId="7" borderId="0" xfId="1" applyFont="1" applyFill="1" applyAlignment="1">
      <alignment vertical="center"/>
    </xf>
    <xf numFmtId="0" fontId="11" fillId="7" borderId="0" xfId="29" applyFill="1" applyAlignment="1">
      <alignment vertical="center"/>
    </xf>
    <xf numFmtId="0" fontId="11" fillId="7" borderId="0" xfId="5" applyFill="1" applyAlignment="1">
      <alignment vertical="center"/>
    </xf>
    <xf numFmtId="0" fontId="11" fillId="0" borderId="0" xfId="29" applyAlignment="1">
      <alignment vertical="center"/>
    </xf>
    <xf numFmtId="0" fontId="292" fillId="87" borderId="0" xfId="29" applyFont="1" applyFill="1" applyAlignment="1">
      <alignment horizontal="center" vertical="center"/>
    </xf>
    <xf numFmtId="0" fontId="292" fillId="87" borderId="0" xfId="29" quotePrefix="1" applyFont="1" applyFill="1" applyAlignment="1">
      <alignment horizontal="center" vertical="center"/>
    </xf>
    <xf numFmtId="0" fontId="293" fillId="87" borderId="0" xfId="0" applyFont="1" applyFill="1" applyAlignment="1">
      <alignment horizontal="right" vertical="center"/>
    </xf>
    <xf numFmtId="0" fontId="294" fillId="87" borderId="0" xfId="0" applyFont="1" applyFill="1" applyAlignment="1">
      <alignment vertical="center"/>
    </xf>
    <xf numFmtId="0" fontId="37" fillId="87" borderId="0" xfId="0" applyFont="1" applyFill="1" applyAlignment="1">
      <alignment horizontal="center" vertical="center"/>
    </xf>
    <xf numFmtId="0" fontId="206" fillId="87" borderId="0" xfId="29" applyFont="1" applyFill="1" applyAlignment="1" applyProtection="1">
      <alignment vertical="center"/>
      <protection hidden="1"/>
    </xf>
    <xf numFmtId="0" fontId="295" fillId="87" borderId="0" xfId="0" applyFont="1" applyFill="1" applyAlignment="1">
      <alignment horizontal="left" vertical="top"/>
    </xf>
    <xf numFmtId="0" fontId="234" fillId="87" borderId="0" xfId="29" applyFont="1" applyFill="1" applyAlignment="1">
      <alignment vertical="center"/>
    </xf>
    <xf numFmtId="0" fontId="296" fillId="4" borderId="0" xfId="29" applyFont="1" applyFill="1" applyAlignment="1">
      <alignment vertical="center"/>
    </xf>
    <xf numFmtId="0" fontId="11" fillId="4" borderId="0" xfId="29" applyFill="1" applyProtection="1">
      <protection hidden="1"/>
    </xf>
    <xf numFmtId="0" fontId="297" fillId="4" borderId="6" xfId="29" applyFont="1" applyFill="1" applyBorder="1" applyAlignment="1">
      <alignment vertical="center"/>
    </xf>
    <xf numFmtId="0" fontId="11" fillId="4" borderId="0" xfId="29" applyFill="1" applyAlignment="1">
      <alignment vertical="center"/>
    </xf>
    <xf numFmtId="0" fontId="251" fillId="70" borderId="0" xfId="0" applyFont="1" applyFill="1" applyAlignment="1">
      <alignment horizontal="center" vertical="center"/>
    </xf>
    <xf numFmtId="189" fontId="298" fillId="4" borderId="0" xfId="29" applyNumberFormat="1" applyFont="1" applyFill="1" applyAlignment="1">
      <alignment vertical="center"/>
    </xf>
    <xf numFmtId="0" fontId="297" fillId="4" borderId="0" xfId="29" applyFont="1" applyFill="1" applyAlignment="1">
      <alignment horizontal="left" vertical="center"/>
    </xf>
    <xf numFmtId="0" fontId="11" fillId="0" borderId="0" xfId="29" applyProtection="1">
      <protection hidden="1"/>
    </xf>
    <xf numFmtId="0" fontId="299" fillId="95" borderId="0" xfId="29" applyFont="1" applyFill="1" applyAlignment="1">
      <alignment horizontal="center" vertical="center"/>
    </xf>
    <xf numFmtId="0" fontId="300" fillId="2" borderId="7" xfId="29" applyFont="1" applyFill="1" applyBorder="1" applyAlignment="1">
      <alignment horizontal="center" vertical="center"/>
    </xf>
    <xf numFmtId="0" fontId="300" fillId="2" borderId="0" xfId="29" applyFont="1" applyFill="1" applyAlignment="1">
      <alignment horizontal="center" vertical="center"/>
    </xf>
    <xf numFmtId="0" fontId="196" fillId="87" borderId="0" xfId="29" applyFont="1" applyFill="1" applyAlignment="1">
      <alignment vertical="center"/>
    </xf>
    <xf numFmtId="0" fontId="196" fillId="87" borderId="6" xfId="29" applyFont="1" applyFill="1" applyBorder="1" applyAlignment="1">
      <alignment vertical="center"/>
    </xf>
    <xf numFmtId="0" fontId="301" fillId="4" borderId="0" xfId="29" applyFont="1" applyFill="1" applyAlignment="1">
      <alignment horizontal="center" vertical="center"/>
    </xf>
    <xf numFmtId="0" fontId="196" fillId="87" borderId="0" xfId="29" applyFont="1" applyFill="1" applyAlignment="1">
      <alignment horizontal="right" vertical="center"/>
    </xf>
    <xf numFmtId="0" fontId="105" fillId="36" borderId="85" xfId="4" applyFont="1" applyFill="1" applyBorder="1" applyAlignment="1">
      <alignment horizontal="center" vertical="center"/>
    </xf>
    <xf numFmtId="0" fontId="94" fillId="18" borderId="35" xfId="5" applyFont="1" applyFill="1" applyBorder="1" applyAlignment="1" applyProtection="1">
      <alignment horizontal="left" vertical="center"/>
      <protection locked="0"/>
    </xf>
    <xf numFmtId="0" fontId="94" fillId="18" borderId="60" xfId="5" applyFont="1" applyFill="1" applyBorder="1" applyAlignment="1" applyProtection="1">
      <alignment horizontal="left" vertical="center"/>
      <protection locked="0"/>
    </xf>
    <xf numFmtId="0" fontId="146" fillId="4" borderId="194" xfId="27" applyFont="1" applyFill="1" applyBorder="1" applyAlignment="1">
      <alignment horizontal="center" vertical="center"/>
    </xf>
    <xf numFmtId="0" fontId="106" fillId="4" borderId="47" xfId="27" applyFont="1" applyFill="1" applyBorder="1" applyAlignment="1">
      <alignment vertical="center"/>
    </xf>
    <xf numFmtId="0" fontId="64" fillId="4" borderId="25" xfId="5" applyFont="1" applyFill="1" applyBorder="1" applyAlignment="1" applyProtection="1">
      <alignment horizontal="left" vertical="center"/>
      <protection locked="0"/>
    </xf>
    <xf numFmtId="0" fontId="64" fillId="4" borderId="26" xfId="27" applyFont="1" applyFill="1" applyBorder="1" applyAlignment="1">
      <alignment vertical="center"/>
    </xf>
    <xf numFmtId="0" fontId="64" fillId="4" borderId="180" xfId="27" applyFont="1" applyFill="1" applyBorder="1" applyAlignment="1">
      <alignment vertical="center"/>
    </xf>
    <xf numFmtId="0" fontId="3" fillId="78" borderId="31" xfId="7" applyFont="1" applyFill="1" applyBorder="1" applyAlignment="1">
      <alignment vertical="center"/>
    </xf>
    <xf numFmtId="0" fontId="64" fillId="25" borderId="0" xfId="13" applyFont="1" applyFill="1" applyAlignment="1">
      <alignment horizontal="right" vertical="center"/>
    </xf>
    <xf numFmtId="0" fontId="137" fillId="4" borderId="213" xfId="0" applyFont="1" applyFill="1" applyBorder="1" applyAlignment="1">
      <alignment horizontal="center" vertical="center"/>
    </xf>
    <xf numFmtId="0" fontId="106" fillId="36" borderId="32" xfId="4" applyFont="1" applyFill="1" applyBorder="1" applyAlignment="1">
      <alignment horizontal="left" vertical="center"/>
    </xf>
    <xf numFmtId="0" fontId="154" fillId="48" borderId="24" xfId="21" applyFont="1" applyFill="1" applyBorder="1" applyAlignment="1" applyProtection="1">
      <alignment horizontal="center" vertical="center" wrapText="1"/>
      <protection locked="0"/>
    </xf>
    <xf numFmtId="0" fontId="24" fillId="4" borderId="24" xfId="21" applyFont="1" applyFill="1" applyBorder="1" applyAlignment="1" applyProtection="1">
      <alignment horizontal="left" vertical="center"/>
      <protection locked="0"/>
    </xf>
    <xf numFmtId="0" fontId="33" fillId="11" borderId="215" xfId="5" applyFont="1" applyFill="1" applyBorder="1" applyAlignment="1" applyProtection="1">
      <alignment horizontal="center" vertical="center" textRotation="90"/>
      <protection locked="0"/>
    </xf>
    <xf numFmtId="0" fontId="24" fillId="7" borderId="17" xfId="9" applyFont="1" applyFill="1" applyBorder="1" applyAlignment="1">
      <alignment horizontal="center" vertical="center"/>
    </xf>
    <xf numFmtId="0" fontId="0" fillId="0" borderId="17" xfId="0" applyBorder="1"/>
    <xf numFmtId="0" fontId="1" fillId="4" borderId="0" xfId="7" applyFill="1"/>
    <xf numFmtId="0" fontId="1" fillId="0" borderId="0" xfId="7"/>
    <xf numFmtId="0" fontId="37" fillId="53" borderId="6" xfId="0" applyFont="1" applyFill="1" applyBorder="1" applyAlignment="1">
      <alignment vertical="center"/>
    </xf>
    <xf numFmtId="0" fontId="70" fillId="7" borderId="0" xfId="0" applyFont="1" applyFill="1" applyAlignment="1">
      <alignment horizontal="left"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left" vertical="center"/>
    </xf>
    <xf numFmtId="0" fontId="12" fillId="4" borderId="0" xfId="5" applyFont="1" applyFill="1" applyAlignment="1" applyProtection="1">
      <alignment horizontal="center" vertical="center"/>
      <protection locked="0"/>
    </xf>
    <xf numFmtId="0" fontId="9" fillId="53" borderId="6" xfId="0" applyFont="1" applyFill="1" applyBorder="1" applyAlignment="1">
      <alignment vertical="center"/>
    </xf>
    <xf numFmtId="0" fontId="69" fillId="7" borderId="0" xfId="0" applyFont="1" applyFill="1" applyAlignment="1">
      <alignment horizontal="center" vertical="center"/>
    </xf>
    <xf numFmtId="165" fontId="22" fillId="4" borderId="0" xfId="8" applyNumberFormat="1" applyFont="1" applyFill="1" applyAlignment="1">
      <alignment vertical="center"/>
    </xf>
    <xf numFmtId="0" fontId="125" fillId="4" borderId="0" xfId="0" applyFont="1" applyFill="1" applyAlignment="1">
      <alignment horizontal="right" vertical="center"/>
    </xf>
    <xf numFmtId="0" fontId="25" fillId="4" borderId="0" xfId="0" applyFont="1" applyFill="1" applyAlignment="1">
      <alignment horizontal="left" vertical="center"/>
    </xf>
    <xf numFmtId="0" fontId="10" fillId="5" borderId="0" xfId="2" applyFont="1" applyFill="1" applyAlignment="1">
      <alignment horizontal="center" vertical="center"/>
    </xf>
    <xf numFmtId="0" fontId="10" fillId="6" borderId="0" xfId="2" applyFont="1" applyFill="1" applyAlignment="1">
      <alignment horizontal="center" vertical="center"/>
    </xf>
    <xf numFmtId="0" fontId="4" fillId="53" borderId="0" xfId="4" applyFont="1" applyFill="1"/>
    <xf numFmtId="0" fontId="33" fillId="14" borderId="0" xfId="0" applyFont="1" applyFill="1" applyAlignment="1">
      <alignment horizontal="center" vertical="center"/>
    </xf>
    <xf numFmtId="0" fontId="33" fillId="14" borderId="0" xfId="0" applyFont="1" applyFill="1" applyAlignment="1">
      <alignment horizontal="left" vertical="center"/>
    </xf>
    <xf numFmtId="0" fontId="82" fillId="14" borderId="0" xfId="0" applyFont="1" applyFill="1" applyAlignment="1">
      <alignment horizontal="left" vertical="center"/>
    </xf>
    <xf numFmtId="0" fontId="47" fillId="14" borderId="0" xfId="0" applyFont="1" applyFill="1" applyAlignment="1">
      <alignment horizontal="center" vertical="center"/>
    </xf>
    <xf numFmtId="0" fontId="16" fillId="4" borderId="38" xfId="5" applyFont="1" applyFill="1" applyBorder="1" applyAlignment="1">
      <alignment horizontal="center" vertical="center"/>
    </xf>
    <xf numFmtId="0" fontId="30" fillId="97" borderId="216" xfId="4" applyFont="1" applyFill="1" applyBorder="1" applyAlignment="1">
      <alignment horizontal="center" vertical="center"/>
    </xf>
    <xf numFmtId="0" fontId="16" fillId="4" borderId="0" xfId="5" applyFont="1" applyFill="1" applyAlignment="1">
      <alignment vertical="center"/>
    </xf>
    <xf numFmtId="0" fontId="306" fillId="7" borderId="0" xfId="0" applyFont="1" applyFill="1" applyAlignment="1">
      <alignment horizontal="center" vertical="center"/>
    </xf>
    <xf numFmtId="0" fontId="306" fillId="7" borderId="0" xfId="0" applyFont="1" applyFill="1" applyAlignment="1">
      <alignment horizontal="right" vertical="center"/>
    </xf>
    <xf numFmtId="0" fontId="21" fillId="4" borderId="0" xfId="4" applyFont="1" applyFill="1"/>
    <xf numFmtId="0" fontId="71" fillId="4" borderId="0" xfId="11" applyFont="1" applyFill="1" applyAlignment="1">
      <alignment horizontal="center" vertical="center"/>
    </xf>
    <xf numFmtId="0" fontId="120" fillId="4" borderId="0" xfId="3" applyFont="1" applyFill="1" applyAlignment="1">
      <alignment horizontal="center" vertical="center"/>
    </xf>
    <xf numFmtId="0" fontId="120" fillId="4" borderId="0" xfId="3" applyFont="1" applyFill="1" applyAlignment="1">
      <alignment horizontal="center" vertical="center" wrapText="1"/>
    </xf>
    <xf numFmtId="0" fontId="30" fillId="4" borderId="0" xfId="0" applyFont="1" applyFill="1" applyAlignment="1">
      <alignment horizontal="left" vertical="center"/>
    </xf>
    <xf numFmtId="0" fontId="102" fillId="4" borderId="0" xfId="4" applyFont="1" applyFill="1"/>
    <xf numFmtId="0" fontId="33" fillId="53" borderId="19" xfId="17" applyFont="1" applyFill="1" applyBorder="1" applyAlignment="1">
      <alignment horizontal="center" vertical="center"/>
    </xf>
    <xf numFmtId="0" fontId="41" fillId="28" borderId="0" xfId="0" applyFont="1" applyFill="1" applyAlignment="1">
      <alignment horizontal="left" vertical="center"/>
    </xf>
    <xf numFmtId="0" fontId="41" fillId="28" borderId="0" xfId="0" applyFont="1" applyFill="1" applyAlignment="1">
      <alignment horizontal="center" vertical="center"/>
    </xf>
    <xf numFmtId="0" fontId="102" fillId="4" borderId="0" xfId="34" applyFont="1" applyFill="1" applyAlignment="1">
      <alignment horizontal="center" vertical="center"/>
    </xf>
    <xf numFmtId="0" fontId="71" fillId="4" borderId="0" xfId="5" applyFont="1" applyFill="1" applyAlignment="1">
      <alignment horizontal="center" vertical="center"/>
    </xf>
    <xf numFmtId="0" fontId="307" fillId="4" borderId="0" xfId="10" applyFont="1" applyFill="1" applyAlignment="1">
      <alignment horizontal="center" vertical="center"/>
    </xf>
    <xf numFmtId="0" fontId="9" fillId="12" borderId="11" xfId="10" applyFont="1" applyFill="1" applyBorder="1" applyAlignment="1">
      <alignment horizontal="left" vertical="center"/>
    </xf>
    <xf numFmtId="0" fontId="9" fillId="12" borderId="11" xfId="10" applyFont="1" applyFill="1" applyBorder="1" applyAlignment="1">
      <alignment horizontal="center" vertical="center"/>
    </xf>
    <xf numFmtId="0" fontId="9" fillId="12" borderId="0" xfId="10" applyFont="1" applyFill="1" applyAlignment="1">
      <alignment horizontal="left" vertical="center"/>
    </xf>
    <xf numFmtId="0" fontId="9" fillId="12" borderId="0" xfId="10" applyFont="1" applyFill="1" applyAlignment="1">
      <alignment horizontal="center" vertical="center"/>
    </xf>
    <xf numFmtId="0" fontId="71" fillId="0" borderId="0" xfId="11" applyFont="1" applyAlignment="1">
      <alignment horizontal="center" vertical="center"/>
    </xf>
    <xf numFmtId="0" fontId="9" fillId="23" borderId="0" xfId="9" applyFont="1" applyFill="1" applyAlignment="1">
      <alignment horizontal="right" vertical="center"/>
    </xf>
    <xf numFmtId="0" fontId="37" fillId="12" borderId="0" xfId="5" applyFont="1" applyFill="1" applyAlignment="1">
      <alignment vertical="center"/>
    </xf>
    <xf numFmtId="0" fontId="37" fillId="12" borderId="0" xfId="5" applyFont="1" applyFill="1" applyAlignment="1">
      <alignment horizontal="right" vertical="center"/>
    </xf>
    <xf numFmtId="0" fontId="50" fillId="28" borderId="0" xfId="12" applyFont="1" applyFill="1" applyAlignment="1">
      <alignment vertical="center"/>
    </xf>
    <xf numFmtId="0" fontId="50" fillId="28" borderId="20" xfId="12" applyFont="1" applyFill="1" applyBorder="1" applyAlignment="1">
      <alignment vertical="center"/>
    </xf>
    <xf numFmtId="0" fontId="47" fillId="12" borderId="223" xfId="9" applyFont="1" applyFill="1" applyBorder="1" applyAlignment="1">
      <alignment horizontal="center" vertical="center"/>
    </xf>
    <xf numFmtId="0" fontId="41" fillId="9" borderId="224" xfId="9" applyFont="1" applyFill="1" applyBorder="1" applyAlignment="1">
      <alignment horizontal="right" vertical="center"/>
    </xf>
    <xf numFmtId="0" fontId="73" fillId="29" borderId="180" xfId="0" applyFont="1" applyFill="1" applyBorder="1" applyAlignment="1">
      <alignment horizontal="left" vertical="center"/>
    </xf>
    <xf numFmtId="0" fontId="75" fillId="34" borderId="24" xfId="4" applyFont="1" applyFill="1" applyBorder="1" applyAlignment="1">
      <alignment horizontal="center" vertical="center"/>
    </xf>
    <xf numFmtId="0" fontId="75" fillId="34" borderId="0" xfId="4" applyFont="1" applyFill="1" applyAlignment="1">
      <alignment horizontal="center" vertical="center"/>
    </xf>
    <xf numFmtId="0" fontId="28" fillId="35" borderId="47" xfId="4" applyFont="1" applyFill="1" applyBorder="1" applyAlignment="1">
      <alignment horizontal="center" vertical="center"/>
    </xf>
    <xf numFmtId="0" fontId="75" fillId="34" borderId="20" xfId="4" applyFont="1" applyFill="1" applyBorder="1" applyAlignment="1">
      <alignment horizontal="center" vertical="center"/>
    </xf>
    <xf numFmtId="165" fontId="92" fillId="4" borderId="198" xfId="5" applyNumberFormat="1" applyFont="1" applyFill="1" applyBorder="1" applyAlignment="1">
      <alignment horizontal="center" vertical="center"/>
    </xf>
    <xf numFmtId="165" fontId="94" fillId="4" borderId="198" xfId="5" applyNumberFormat="1" applyFont="1" applyFill="1" applyBorder="1" applyAlignment="1">
      <alignment horizontal="center" vertical="center"/>
    </xf>
    <xf numFmtId="175" fontId="92" fillId="4" borderId="229" xfId="5" applyNumberFormat="1" applyFont="1" applyFill="1" applyBorder="1" applyAlignment="1">
      <alignment horizontal="center" vertical="center"/>
    </xf>
    <xf numFmtId="0" fontId="92" fillId="4" borderId="198" xfId="5" applyFont="1" applyFill="1" applyBorder="1" applyAlignment="1">
      <alignment horizontal="left" vertical="center"/>
    </xf>
    <xf numFmtId="0" fontId="92" fillId="4" borderId="0" xfId="5" applyFont="1" applyFill="1" applyAlignment="1">
      <alignment horizontal="left" vertical="center"/>
    </xf>
    <xf numFmtId="198" fontId="168" fillId="29" borderId="230" xfId="5" applyNumberFormat="1" applyFont="1" applyFill="1" applyBorder="1" applyAlignment="1">
      <alignment horizontal="center" vertical="center"/>
    </xf>
    <xf numFmtId="172" fontId="51" fillId="99" borderId="231" xfId="5" applyNumberFormat="1" applyFont="1" applyFill="1" applyBorder="1" applyAlignment="1">
      <alignment horizontal="center" vertical="center"/>
    </xf>
    <xf numFmtId="206" fontId="92" fillId="4" borderId="232" xfId="5" applyNumberFormat="1" applyFont="1" applyFill="1" applyBorder="1" applyAlignment="1">
      <alignment horizontal="center" vertical="center"/>
    </xf>
    <xf numFmtId="0" fontId="16" fillId="22" borderId="0" xfId="5" applyFont="1" applyFill="1" applyAlignment="1" applyProtection="1">
      <alignment horizontal="center"/>
      <protection locked="0"/>
    </xf>
    <xf numFmtId="165" fontId="92" fillId="37" borderId="65" xfId="5" applyNumberFormat="1" applyFont="1" applyFill="1" applyBorder="1" applyAlignment="1">
      <alignment horizontal="center" vertical="center"/>
    </xf>
    <xf numFmtId="0" fontId="92" fillId="40" borderId="235" xfId="5" applyFont="1" applyFill="1" applyBorder="1" applyAlignment="1">
      <alignment horizontal="left" vertical="center"/>
    </xf>
    <xf numFmtId="0" fontId="92" fillId="40" borderId="0" xfId="5" applyFont="1" applyFill="1" applyAlignment="1">
      <alignment horizontal="left" vertical="center"/>
    </xf>
    <xf numFmtId="198" fontId="168" fillId="29" borderId="236" xfId="5" applyNumberFormat="1" applyFont="1" applyFill="1" applyBorder="1" applyAlignment="1">
      <alignment horizontal="center" vertical="center"/>
    </xf>
    <xf numFmtId="172" fontId="51" fillId="99" borderId="237" xfId="5" applyNumberFormat="1" applyFont="1" applyFill="1" applyBorder="1" applyAlignment="1">
      <alignment horizontal="center" vertical="center"/>
    </xf>
    <xf numFmtId="206" fontId="92" fillId="37" borderId="238" xfId="5" applyNumberFormat="1" applyFont="1" applyFill="1" applyBorder="1" applyAlignment="1">
      <alignment horizontal="center" vertical="center"/>
    </xf>
    <xf numFmtId="0" fontId="16" fillId="22" borderId="47" xfId="5" applyFont="1" applyFill="1" applyBorder="1" applyAlignment="1" applyProtection="1">
      <alignment horizontal="center" vertical="center"/>
      <protection hidden="1"/>
    </xf>
    <xf numFmtId="165" fontId="92" fillId="4" borderId="65" xfId="5" applyNumberFormat="1" applyFont="1" applyFill="1" applyBorder="1" applyAlignment="1">
      <alignment horizontal="center" vertical="center"/>
    </xf>
    <xf numFmtId="0" fontId="92" fillId="4" borderId="65" xfId="5" applyFont="1" applyFill="1" applyBorder="1" applyAlignment="1">
      <alignment horizontal="left" vertical="center"/>
    </xf>
    <xf numFmtId="206" fontId="92" fillId="4" borderId="238" xfId="5" applyNumberFormat="1" applyFont="1" applyFill="1" applyBorder="1" applyAlignment="1">
      <alignment horizontal="center" vertical="center"/>
    </xf>
    <xf numFmtId="0" fontId="76" fillId="19" borderId="24" xfId="11" applyFont="1" applyFill="1" applyBorder="1" applyAlignment="1">
      <alignment vertical="center"/>
    </xf>
    <xf numFmtId="168" fontId="87" fillId="39" borderId="57" xfId="5" applyNumberFormat="1" applyFont="1" applyFill="1" applyBorder="1" applyAlignment="1">
      <alignment horizontal="center" vertical="center"/>
    </xf>
    <xf numFmtId="0" fontId="41" fillId="28" borderId="0" xfId="9" applyFont="1" applyFill="1" applyAlignment="1">
      <alignment horizontal="left" vertical="center"/>
    </xf>
    <xf numFmtId="1" fontId="73" fillId="51" borderId="55" xfId="5" applyNumberFormat="1" applyFont="1" applyFill="1" applyBorder="1" applyAlignment="1" applyProtection="1">
      <alignment horizontal="left" vertical="center"/>
      <protection hidden="1"/>
    </xf>
    <xf numFmtId="1" fontId="87" fillId="39" borderId="56" xfId="5" applyNumberFormat="1" applyFont="1" applyFill="1" applyBorder="1" applyAlignment="1">
      <alignment horizontal="center" vertical="center"/>
    </xf>
    <xf numFmtId="207" fontId="38" fillId="7" borderId="0" xfId="0" applyNumberFormat="1" applyFont="1" applyFill="1" applyAlignment="1">
      <alignment horizontal="center" vertical="center"/>
    </xf>
    <xf numFmtId="1" fontId="92" fillId="40" borderId="235" xfId="5" applyNumberFormat="1" applyFont="1" applyFill="1" applyBorder="1" applyAlignment="1">
      <alignment horizontal="left" vertical="center"/>
    </xf>
    <xf numFmtId="1" fontId="92" fillId="40" borderId="0" xfId="5" applyNumberFormat="1" applyFont="1" applyFill="1" applyAlignment="1">
      <alignment horizontal="left" vertical="center"/>
    </xf>
    <xf numFmtId="0" fontId="86" fillId="4" borderId="49" xfId="5" applyFont="1" applyFill="1" applyBorder="1" applyAlignment="1" applyProtection="1">
      <alignment vertical="center"/>
      <protection hidden="1"/>
    </xf>
    <xf numFmtId="0" fontId="92" fillId="40" borderId="198" xfId="5" applyFont="1" applyFill="1" applyBorder="1" applyAlignment="1">
      <alignment horizontal="left" vertical="center"/>
    </xf>
    <xf numFmtId="165" fontId="309" fillId="4" borderId="65" xfId="5" applyNumberFormat="1" applyFont="1" applyFill="1" applyBorder="1" applyAlignment="1">
      <alignment horizontal="center" vertical="center"/>
    </xf>
    <xf numFmtId="165" fontId="310" fillId="4" borderId="65" xfId="5" applyNumberFormat="1" applyFont="1" applyFill="1" applyBorder="1" applyAlignment="1">
      <alignment horizontal="center" vertical="center"/>
    </xf>
    <xf numFmtId="0" fontId="82" fillId="23" borderId="17" xfId="5" applyFont="1" applyFill="1" applyBorder="1" applyAlignment="1" applyProtection="1">
      <alignment vertical="center"/>
      <protection hidden="1"/>
    </xf>
    <xf numFmtId="0" fontId="47" fillId="94" borderId="0" xfId="7" applyFont="1" applyFill="1" applyAlignment="1">
      <alignment horizontal="center" vertical="center"/>
    </xf>
    <xf numFmtId="0" fontId="24" fillId="7" borderId="0" xfId="7" applyFont="1" applyFill="1" applyAlignment="1">
      <alignment horizontal="center" vertical="center"/>
    </xf>
    <xf numFmtId="0" fontId="24" fillId="7" borderId="0" xfId="12" applyFont="1" applyFill="1" applyAlignment="1">
      <alignment horizontal="left" vertical="center"/>
    </xf>
    <xf numFmtId="0" fontId="107" fillId="19" borderId="24" xfId="11" applyFont="1" applyFill="1" applyBorder="1" applyAlignment="1">
      <alignment vertical="center"/>
    </xf>
    <xf numFmtId="0" fontId="9" fillId="53" borderId="17" xfId="10" applyFont="1" applyFill="1" applyBorder="1" applyAlignment="1">
      <alignment horizontal="center" vertical="center"/>
    </xf>
    <xf numFmtId="0" fontId="33" fillId="12" borderId="90" xfId="5" applyFont="1" applyFill="1" applyBorder="1" applyAlignment="1" applyProtection="1">
      <alignment horizontal="right" vertical="center"/>
      <protection hidden="1"/>
    </xf>
    <xf numFmtId="0" fontId="86" fillId="4" borderId="55" xfId="5" applyFont="1" applyFill="1" applyBorder="1" applyAlignment="1" applyProtection="1">
      <alignment vertical="center"/>
      <protection hidden="1"/>
    </xf>
    <xf numFmtId="0" fontId="116" fillId="19" borderId="0" xfId="1" applyFont="1" applyFill="1" applyAlignment="1">
      <alignment horizontal="left" vertical="center"/>
    </xf>
    <xf numFmtId="0" fontId="58" fillId="27" borderId="0" xfId="12" applyFont="1" applyFill="1" applyAlignment="1">
      <alignment horizontal="left" vertical="center"/>
    </xf>
    <xf numFmtId="0" fontId="64" fillId="27" borderId="0" xfId="7" applyFont="1" applyFill="1" applyAlignment="1">
      <alignment horizontal="center" vertical="center"/>
    </xf>
    <xf numFmtId="0" fontId="1" fillId="7" borderId="19" xfId="4" applyFill="1" applyBorder="1" applyAlignment="1">
      <alignment vertical="center"/>
    </xf>
    <xf numFmtId="198" fontId="28" fillId="29" borderId="239" xfId="5" applyNumberFormat="1" applyFont="1" applyFill="1" applyBorder="1" applyAlignment="1">
      <alignment horizontal="center" vertical="center"/>
    </xf>
    <xf numFmtId="0" fontId="61" fillId="4" borderId="6" xfId="10" applyFont="1" applyFill="1" applyBorder="1" applyAlignment="1">
      <alignment horizontal="center" vertical="center"/>
    </xf>
    <xf numFmtId="0" fontId="43" fillId="100" borderId="0" xfId="12" applyFont="1" applyFill="1" applyAlignment="1">
      <alignment horizontal="center" vertical="center"/>
    </xf>
    <xf numFmtId="0" fontId="10" fillId="12" borderId="2" xfId="2" applyFont="1" applyFill="1" applyBorder="1" applyAlignment="1">
      <alignment horizontal="center" vertical="center"/>
    </xf>
    <xf numFmtId="0" fontId="80" fillId="0" borderId="0" xfId="0" applyFont="1" applyAlignment="1">
      <alignment vertical="center"/>
    </xf>
    <xf numFmtId="0" fontId="80" fillId="4" borderId="0" xfId="0" applyFont="1" applyFill="1" applyAlignment="1">
      <alignment vertical="center"/>
    </xf>
    <xf numFmtId="0" fontId="16" fillId="0" borderId="0" xfId="10" applyFont="1"/>
    <xf numFmtId="0" fontId="303" fillId="4" borderId="2" xfId="5" applyFont="1" applyFill="1" applyBorder="1" applyAlignment="1" applyProtection="1">
      <alignment horizontal="center" vertical="center" textRotation="90"/>
      <protection locked="0"/>
    </xf>
    <xf numFmtId="0" fontId="62" fillId="4" borderId="2" xfId="5" applyFont="1" applyFill="1" applyBorder="1" applyAlignment="1" applyProtection="1">
      <alignment vertical="center"/>
      <protection hidden="1"/>
    </xf>
    <xf numFmtId="0" fontId="0" fillId="4" borderId="2" xfId="0" applyFill="1" applyBorder="1"/>
    <xf numFmtId="0" fontId="12" fillId="4" borderId="2" xfId="5" applyFont="1" applyFill="1" applyBorder="1" applyAlignment="1" applyProtection="1">
      <alignment vertical="center"/>
      <protection hidden="1"/>
    </xf>
    <xf numFmtId="0" fontId="63" fillId="4" borderId="2" xfId="5" applyFont="1" applyFill="1" applyBorder="1" applyAlignment="1" applyProtection="1">
      <alignment vertical="center"/>
      <protection hidden="1"/>
    </xf>
    <xf numFmtId="0" fontId="24" fillId="4" borderId="2" xfId="10" applyFont="1" applyFill="1" applyBorder="1"/>
    <xf numFmtId="0" fontId="14" fillId="7" borderId="5" xfId="5" applyFont="1" applyFill="1" applyBorder="1" applyAlignment="1" applyProtection="1">
      <alignment horizontal="center" vertical="center"/>
      <protection hidden="1"/>
    </xf>
    <xf numFmtId="0" fontId="303" fillId="4" borderId="0" xfId="5" applyFont="1" applyFill="1" applyAlignment="1" applyProtection="1">
      <alignment horizontal="center" vertical="center" textRotation="90"/>
      <protection locked="0"/>
    </xf>
    <xf numFmtId="0" fontId="62" fillId="4" borderId="0" xfId="5" applyFont="1" applyFill="1" applyAlignment="1" applyProtection="1">
      <alignment vertical="center"/>
      <protection hidden="1"/>
    </xf>
    <xf numFmtId="0" fontId="63" fillId="4" borderId="0" xfId="5" applyFont="1" applyFill="1" applyAlignment="1" applyProtection="1">
      <alignment vertical="center"/>
      <protection hidden="1"/>
    </xf>
    <xf numFmtId="0" fontId="63" fillId="4" borderId="0" xfId="5" applyFont="1" applyFill="1" applyAlignment="1" applyProtection="1">
      <alignment vertical="center" wrapText="1"/>
      <protection hidden="1"/>
    </xf>
    <xf numFmtId="0" fontId="62" fillId="4" borderId="0" xfId="5" applyFont="1" applyFill="1" applyAlignment="1" applyProtection="1">
      <alignment horizontal="left" vertical="center"/>
      <protection hidden="1"/>
    </xf>
    <xf numFmtId="0" fontId="63" fillId="4" borderId="0" xfId="5" applyFont="1" applyFill="1" applyAlignment="1" applyProtection="1">
      <alignment horizontal="left" vertical="center"/>
      <protection hidden="1"/>
    </xf>
    <xf numFmtId="0" fontId="24" fillId="4" borderId="0" xfId="5" applyFont="1" applyFill="1" applyAlignment="1" applyProtection="1">
      <alignment vertical="center"/>
      <protection hidden="1"/>
    </xf>
    <xf numFmtId="0" fontId="2" fillId="70" borderId="0" xfId="4" applyFont="1" applyFill="1" applyAlignment="1">
      <alignment horizontal="right" vertical="center"/>
    </xf>
    <xf numFmtId="0" fontId="303" fillId="4" borderId="3" xfId="5" applyFont="1" applyFill="1" applyBorder="1" applyAlignment="1" applyProtection="1">
      <alignment horizontal="center" vertical="center" textRotation="90"/>
      <protection locked="0"/>
    </xf>
    <xf numFmtId="0" fontId="21" fillId="25" borderId="9" xfId="5" applyFont="1" applyFill="1" applyBorder="1" applyAlignment="1" applyProtection="1">
      <alignment horizontal="center" vertical="center"/>
      <protection hidden="1"/>
    </xf>
    <xf numFmtId="0" fontId="22" fillId="96" borderId="0" xfId="8" applyFont="1" applyFill="1" applyAlignment="1">
      <alignment vertical="center" textRotation="90"/>
    </xf>
    <xf numFmtId="0" fontId="23" fillId="4" borderId="0" xfId="8" applyFont="1" applyFill="1" applyAlignment="1">
      <alignment horizontal="left" vertical="center"/>
    </xf>
    <xf numFmtId="0" fontId="18" fillId="10" borderId="2" xfId="6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vertical="center"/>
    </xf>
    <xf numFmtId="0" fontId="38" fillId="0" borderId="0" xfId="4" applyFont="1"/>
    <xf numFmtId="0" fontId="313" fillId="4" borderId="0" xfId="5" applyFont="1" applyFill="1" applyAlignment="1" applyProtection="1">
      <alignment horizontal="left" vertical="center"/>
      <protection hidden="1"/>
    </xf>
    <xf numFmtId="0" fontId="60" fillId="0" borderId="0" xfId="5" applyFont="1" applyAlignment="1">
      <alignment horizontal="center" vertical="center"/>
    </xf>
    <xf numFmtId="0" fontId="58" fillId="0" borderId="0" xfId="4" applyFont="1" applyAlignment="1">
      <alignment horizontal="center" vertical="center"/>
    </xf>
    <xf numFmtId="0" fontId="106" fillId="4" borderId="0" xfId="10" applyFont="1" applyFill="1"/>
    <xf numFmtId="0" fontId="314" fillId="87" borderId="0" xfId="4" applyFont="1" applyFill="1" applyAlignment="1">
      <alignment vertical="center"/>
    </xf>
    <xf numFmtId="0" fontId="5" fillId="4" borderId="0" xfId="1" applyFill="1"/>
    <xf numFmtId="0" fontId="4" fillId="102" borderId="0" xfId="24" applyFont="1" applyFill="1" applyAlignment="1">
      <alignment horizontal="center" vertical="center"/>
    </xf>
    <xf numFmtId="0" fontId="315" fillId="10" borderId="0" xfId="24" applyFont="1" applyFill="1" applyAlignment="1">
      <alignment horizontal="center" vertical="center"/>
    </xf>
    <xf numFmtId="0" fontId="4" fillId="103" borderId="0" xfId="24" applyFont="1" applyFill="1" applyAlignment="1">
      <alignment horizontal="center" vertical="center"/>
    </xf>
    <xf numFmtId="0" fontId="315" fillId="104" borderId="0" xfId="24" applyFont="1" applyFill="1" applyAlignment="1">
      <alignment horizontal="center" vertical="center"/>
    </xf>
    <xf numFmtId="0" fontId="4" fillId="105" borderId="0" xfId="24" applyFont="1" applyFill="1" applyAlignment="1">
      <alignment horizontal="center" vertical="center"/>
    </xf>
    <xf numFmtId="0" fontId="315" fillId="106" borderId="0" xfId="24" applyFont="1" applyFill="1" applyAlignment="1">
      <alignment horizontal="center" vertical="center"/>
    </xf>
    <xf numFmtId="0" fontId="315" fillId="107" borderId="0" xfId="24" applyFont="1" applyFill="1" applyAlignment="1">
      <alignment horizontal="center" vertical="center"/>
    </xf>
    <xf numFmtId="0" fontId="315" fillId="108" borderId="0" xfId="24" applyFont="1" applyFill="1" applyAlignment="1">
      <alignment horizontal="center" vertical="center"/>
    </xf>
    <xf numFmtId="0" fontId="4" fillId="109" borderId="0" xfId="24" applyFont="1" applyFill="1" applyAlignment="1">
      <alignment horizontal="center" vertical="center"/>
    </xf>
    <xf numFmtId="0" fontId="4" fillId="110" borderId="0" xfId="24" applyFont="1" applyFill="1" applyAlignment="1">
      <alignment horizontal="center" vertical="center"/>
    </xf>
    <xf numFmtId="0" fontId="4" fillId="111" borderId="0" xfId="24" applyFont="1" applyFill="1" applyAlignment="1">
      <alignment horizontal="center" vertical="center"/>
    </xf>
    <xf numFmtId="0" fontId="315" fillId="112" borderId="0" xfId="24" applyFont="1" applyFill="1" applyAlignment="1">
      <alignment horizontal="center" vertical="center"/>
    </xf>
    <xf numFmtId="0" fontId="4" fillId="113" borderId="0" xfId="24" applyFont="1" applyFill="1" applyAlignment="1">
      <alignment horizontal="center" vertical="center"/>
    </xf>
    <xf numFmtId="0" fontId="315" fillId="114" borderId="0" xfId="24" applyFont="1" applyFill="1" applyAlignment="1">
      <alignment horizontal="center" vertical="center"/>
    </xf>
    <xf numFmtId="0" fontId="315" fillId="115" borderId="0" xfId="24" applyFont="1" applyFill="1" applyAlignment="1">
      <alignment horizontal="center" vertical="center"/>
    </xf>
    <xf numFmtId="0" fontId="315" fillId="5" borderId="0" xfId="24" applyFont="1" applyFill="1" applyAlignment="1">
      <alignment horizontal="center" vertical="center"/>
    </xf>
    <xf numFmtId="0" fontId="106" fillId="4" borderId="0" xfId="5" applyFont="1" applyFill="1" applyAlignment="1" applyProtection="1">
      <alignment horizontal="left" vertical="center"/>
      <protection hidden="1"/>
    </xf>
    <xf numFmtId="0" fontId="63" fillId="29" borderId="240" xfId="0" applyFont="1" applyFill="1" applyBorder="1" applyAlignment="1">
      <alignment horizontal="center" vertical="center"/>
    </xf>
    <xf numFmtId="0" fontId="315" fillId="116" borderId="0" xfId="24" applyFont="1" applyFill="1" applyAlignment="1">
      <alignment horizontal="center" vertical="center"/>
    </xf>
    <xf numFmtId="0" fontId="4" fillId="117" borderId="0" xfId="24" applyFont="1" applyFill="1" applyAlignment="1">
      <alignment horizontal="center" vertical="center"/>
    </xf>
    <xf numFmtId="0" fontId="315" fillId="85" borderId="0" xfId="24" applyFont="1" applyFill="1" applyAlignment="1">
      <alignment horizontal="center" vertical="center"/>
    </xf>
    <xf numFmtId="0" fontId="315" fillId="118" borderId="0" xfId="24" applyFont="1" applyFill="1" applyAlignment="1">
      <alignment horizontal="center" vertical="center"/>
    </xf>
    <xf numFmtId="0" fontId="4" fillId="119" borderId="0" xfId="24" applyFont="1" applyFill="1" applyAlignment="1">
      <alignment horizontal="center" vertical="center"/>
    </xf>
    <xf numFmtId="0" fontId="315" fillId="120" borderId="0" xfId="24" applyFont="1" applyFill="1" applyAlignment="1">
      <alignment horizontal="center" vertical="center"/>
    </xf>
    <xf numFmtId="0" fontId="315" fillId="121" borderId="0" xfId="24" applyFont="1" applyFill="1" applyAlignment="1">
      <alignment horizontal="center" vertical="center"/>
    </xf>
    <xf numFmtId="0" fontId="315" fillId="122" borderId="0" xfId="24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5" fillId="47" borderId="0" xfId="1" applyFill="1" applyAlignment="1">
      <alignment vertical="center"/>
    </xf>
    <xf numFmtId="0" fontId="0" fillId="47" borderId="0" xfId="0" applyFill="1"/>
    <xf numFmtId="0" fontId="4" fillId="123" borderId="0" xfId="24" applyFont="1" applyFill="1" applyAlignment="1">
      <alignment horizontal="center" vertical="center"/>
    </xf>
    <xf numFmtId="0" fontId="4" fillId="124" borderId="0" xfId="24" applyFont="1" applyFill="1" applyAlignment="1">
      <alignment horizontal="center" vertical="center"/>
    </xf>
    <xf numFmtId="0" fontId="315" fillId="125" borderId="0" xfId="24" applyFont="1" applyFill="1" applyAlignment="1">
      <alignment horizontal="center" vertical="center"/>
    </xf>
    <xf numFmtId="0" fontId="315" fillId="126" borderId="0" xfId="24" applyFont="1" applyFill="1" applyAlignment="1">
      <alignment horizontal="center" vertical="center"/>
    </xf>
    <xf numFmtId="0" fontId="4" fillId="127" borderId="0" xfId="24" applyFont="1" applyFill="1" applyAlignment="1">
      <alignment horizontal="center" vertical="center"/>
    </xf>
    <xf numFmtId="0" fontId="4" fillId="128" borderId="0" xfId="24" applyFont="1" applyFill="1" applyAlignment="1">
      <alignment horizontal="center" vertical="center"/>
    </xf>
    <xf numFmtId="0" fontId="4" fillId="129" borderId="0" xfId="24" applyFont="1" applyFill="1" applyAlignment="1">
      <alignment horizontal="center" vertical="center"/>
    </xf>
    <xf numFmtId="0" fontId="4" fillId="130" borderId="0" xfId="24" applyFont="1" applyFill="1" applyAlignment="1">
      <alignment horizontal="center" vertical="center"/>
    </xf>
    <xf numFmtId="0" fontId="27" fillId="0" borderId="241" xfId="0" applyFont="1" applyBorder="1"/>
    <xf numFmtId="0" fontId="55" fillId="4" borderId="242" xfId="4" applyFont="1" applyFill="1" applyBorder="1"/>
    <xf numFmtId="0" fontId="315" fillId="131" borderId="0" xfId="24" applyFont="1" applyFill="1" applyAlignment="1">
      <alignment horizontal="center" vertical="center"/>
    </xf>
    <xf numFmtId="0" fontId="315" fillId="132" borderId="0" xfId="24" applyFont="1" applyFill="1" applyAlignment="1">
      <alignment horizontal="center" vertical="center"/>
    </xf>
    <xf numFmtId="0" fontId="315" fillId="68" borderId="0" xfId="24" applyFont="1" applyFill="1" applyAlignment="1">
      <alignment horizontal="center" vertical="center"/>
    </xf>
    <xf numFmtId="0" fontId="315" fillId="77" borderId="0" xfId="24" applyFont="1" applyFill="1" applyAlignment="1">
      <alignment horizontal="center" vertical="center"/>
    </xf>
    <xf numFmtId="0" fontId="315" fillId="133" borderId="0" xfId="24" applyFont="1" applyFill="1" applyAlignment="1">
      <alignment horizontal="center" vertical="center"/>
    </xf>
    <xf numFmtId="0" fontId="315" fillId="134" borderId="0" xfId="24" applyFont="1" applyFill="1" applyAlignment="1">
      <alignment horizontal="center" vertical="center"/>
    </xf>
    <xf numFmtId="0" fontId="315" fillId="135" borderId="0" xfId="24" applyFont="1" applyFill="1" applyAlignment="1">
      <alignment horizontal="center" vertical="center"/>
    </xf>
    <xf numFmtId="0" fontId="315" fillId="136" borderId="0" xfId="24" applyFont="1" applyFill="1" applyAlignment="1">
      <alignment horizontal="center" vertical="center"/>
    </xf>
    <xf numFmtId="0" fontId="12" fillId="97" borderId="243" xfId="4" applyFont="1" applyFill="1" applyBorder="1" applyAlignment="1">
      <alignment horizontal="center" vertical="center"/>
    </xf>
    <xf numFmtId="0" fontId="30" fillId="97" borderId="243" xfId="4" applyFont="1" applyFill="1" applyBorder="1" applyAlignment="1">
      <alignment horizontal="center" vertical="center"/>
    </xf>
    <xf numFmtId="0" fontId="4" fillId="137" borderId="0" xfId="24" applyFont="1" applyFill="1" applyAlignment="1">
      <alignment horizontal="center" vertical="center"/>
    </xf>
    <xf numFmtId="0" fontId="315" fillId="138" borderId="0" xfId="24" applyFont="1" applyFill="1" applyAlignment="1">
      <alignment horizontal="center" vertical="center"/>
    </xf>
    <xf numFmtId="0" fontId="315" fillId="139" borderId="0" xfId="24" applyFont="1" applyFill="1" applyAlignment="1">
      <alignment horizontal="center" vertical="center"/>
    </xf>
    <xf numFmtId="0" fontId="315" fillId="140" borderId="0" xfId="24" applyFont="1" applyFill="1" applyAlignment="1">
      <alignment horizontal="center" vertical="center"/>
    </xf>
    <xf numFmtId="0" fontId="315" fillId="141" borderId="0" xfId="24" applyFont="1" applyFill="1" applyAlignment="1">
      <alignment horizontal="center" vertical="center"/>
    </xf>
    <xf numFmtId="0" fontId="4" fillId="142" borderId="0" xfId="24" applyFont="1" applyFill="1" applyAlignment="1">
      <alignment horizontal="center" vertical="center"/>
    </xf>
    <xf numFmtId="0" fontId="4" fillId="143" borderId="0" xfId="24" applyFont="1" applyFill="1" applyAlignment="1">
      <alignment horizontal="center" vertical="center"/>
    </xf>
    <xf numFmtId="0" fontId="4" fillId="144" borderId="0" xfId="24" applyFont="1" applyFill="1" applyAlignment="1">
      <alignment horizontal="center" vertical="center"/>
    </xf>
    <xf numFmtId="0" fontId="73" fillId="0" borderId="0" xfId="0" applyFont="1" applyAlignment="1">
      <alignment vertical="center"/>
    </xf>
    <xf numFmtId="0" fontId="5" fillId="0" borderId="0" xfId="1" applyAlignment="1">
      <alignment vertical="center"/>
    </xf>
    <xf numFmtId="0" fontId="4" fillId="145" borderId="0" xfId="24" applyFont="1" applyFill="1" applyAlignment="1">
      <alignment horizontal="center" vertical="center"/>
    </xf>
    <xf numFmtId="0" fontId="4" fillId="146" borderId="0" xfId="24" applyFont="1" applyFill="1" applyAlignment="1">
      <alignment horizontal="center" vertical="center"/>
    </xf>
    <xf numFmtId="0" fontId="4" fillId="147" borderId="0" xfId="24" applyFont="1" applyFill="1" applyAlignment="1">
      <alignment horizontal="center" vertical="center"/>
    </xf>
    <xf numFmtId="0" fontId="4" fillId="148" borderId="0" xfId="24" applyFont="1" applyFill="1" applyAlignment="1">
      <alignment horizontal="center" vertical="center"/>
    </xf>
    <xf numFmtId="0" fontId="4" fillId="149" borderId="0" xfId="24" applyFont="1" applyFill="1" applyAlignment="1">
      <alignment horizontal="center" vertical="center"/>
    </xf>
    <xf numFmtId="0" fontId="4" fillId="150" borderId="0" xfId="24" applyFont="1" applyFill="1" applyAlignment="1">
      <alignment horizontal="center" vertical="center"/>
    </xf>
    <xf numFmtId="0" fontId="4" fillId="151" borderId="0" xfId="24" applyFont="1" applyFill="1" applyAlignment="1">
      <alignment horizontal="center" vertical="center"/>
    </xf>
    <xf numFmtId="0" fontId="4" fillId="152" borderId="0" xfId="24" applyFont="1" applyFill="1" applyAlignment="1">
      <alignment horizontal="center" vertical="center"/>
    </xf>
    <xf numFmtId="0" fontId="316" fillId="9" borderId="0" xfId="4" applyFont="1" applyFill="1" applyAlignment="1">
      <alignment vertical="center"/>
    </xf>
    <xf numFmtId="0" fontId="14" fillId="12" borderId="11" xfId="5" applyFont="1" applyFill="1" applyBorder="1" applyAlignment="1">
      <alignment horizontal="right" vertical="center"/>
    </xf>
    <xf numFmtId="0" fontId="14" fillId="12" borderId="247" xfId="5" applyFont="1" applyFill="1" applyBorder="1" applyAlignment="1">
      <alignment horizontal="right" vertical="center"/>
    </xf>
    <xf numFmtId="0" fontId="64" fillId="0" borderId="0" xfId="5" applyFont="1" applyAlignment="1">
      <alignment horizontal="left"/>
    </xf>
    <xf numFmtId="0" fontId="133" fillId="28" borderId="0" xfId="5" applyFont="1" applyFill="1" applyAlignment="1">
      <alignment horizontal="center" vertical="center" wrapText="1"/>
    </xf>
    <xf numFmtId="0" fontId="18" fillId="4" borderId="92" xfId="10" applyFont="1" applyFill="1" applyBorder="1" applyAlignment="1">
      <alignment vertical="center"/>
    </xf>
    <xf numFmtId="0" fontId="18" fillId="4" borderId="21" xfId="10" applyFont="1" applyFill="1" applyBorder="1" applyAlignment="1">
      <alignment vertical="center"/>
    </xf>
    <xf numFmtId="0" fontId="319" fillId="10" borderId="251" xfId="24" applyFont="1" applyFill="1" applyBorder="1" applyAlignment="1">
      <alignment horizontal="center" vertical="center" wrapText="1"/>
    </xf>
    <xf numFmtId="0" fontId="319" fillId="10" borderId="251" xfId="24" applyFont="1" applyFill="1" applyBorder="1" applyAlignment="1">
      <alignment vertical="center" wrapText="1"/>
    </xf>
    <xf numFmtId="0" fontId="319" fillId="115" borderId="251" xfId="24" applyFont="1" applyFill="1" applyBorder="1" applyAlignment="1">
      <alignment horizontal="center" vertical="center" wrapText="1"/>
    </xf>
    <xf numFmtId="0" fontId="320" fillId="10" borderId="251" xfId="24" applyFont="1" applyFill="1" applyBorder="1" applyAlignment="1">
      <alignment vertical="center" wrapText="1"/>
    </xf>
    <xf numFmtId="0" fontId="81" fillId="109" borderId="251" xfId="24" applyFont="1" applyFill="1" applyBorder="1" applyAlignment="1">
      <alignment horizontal="center" vertical="center" wrapText="1"/>
    </xf>
    <xf numFmtId="0" fontId="321" fillId="10" borderId="251" xfId="24" applyFont="1" applyFill="1" applyBorder="1" applyAlignment="1">
      <alignment vertical="center" wrapText="1"/>
    </xf>
    <xf numFmtId="0" fontId="319" fillId="141" borderId="251" xfId="24" applyFont="1" applyFill="1" applyBorder="1" applyAlignment="1">
      <alignment horizontal="center" vertical="center" wrapText="1"/>
    </xf>
    <xf numFmtId="0" fontId="322" fillId="10" borderId="251" xfId="24" applyFont="1" applyFill="1" applyBorder="1" applyAlignment="1">
      <alignment vertical="center" wrapText="1"/>
    </xf>
    <xf numFmtId="0" fontId="81" fillId="111" borderId="251" xfId="24" applyFont="1" applyFill="1" applyBorder="1" applyAlignment="1">
      <alignment horizontal="center" vertical="center" wrapText="1"/>
    </xf>
    <xf numFmtId="0" fontId="323" fillId="10" borderId="251" xfId="24" applyFont="1" applyFill="1" applyBorder="1" applyAlignment="1">
      <alignment vertical="center" wrapText="1"/>
    </xf>
    <xf numFmtId="1" fontId="33" fillId="11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3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4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5" borderId="11" xfId="5" applyNumberFormat="1" applyFont="1" applyFill="1" applyBorder="1" applyAlignment="1" applyProtection="1">
      <alignment horizontal="center" vertical="center" wrapText="1"/>
      <protection hidden="1"/>
    </xf>
    <xf numFmtId="0" fontId="81" fillId="102" borderId="251" xfId="24" applyFont="1" applyFill="1" applyBorder="1" applyAlignment="1">
      <alignment horizontal="center" vertical="center" wrapText="1"/>
    </xf>
    <xf numFmtId="0" fontId="319" fillId="5" borderId="251" xfId="24" applyFont="1" applyFill="1" applyBorder="1" applyAlignment="1">
      <alignment horizontal="center" vertical="center" wrapText="1"/>
    </xf>
    <xf numFmtId="0" fontId="324" fillId="10" borderId="251" xfId="24" applyFont="1" applyFill="1" applyBorder="1" applyAlignment="1">
      <alignment vertical="center" wrapText="1"/>
    </xf>
    <xf numFmtId="0" fontId="81" fillId="114" borderId="251" xfId="24" applyFont="1" applyFill="1" applyBorder="1" applyAlignment="1">
      <alignment horizontal="center" vertical="center" wrapText="1"/>
    </xf>
    <xf numFmtId="0" fontId="325" fillId="10" borderId="251" xfId="24" applyFont="1" applyFill="1" applyBorder="1" applyAlignment="1">
      <alignment vertical="center" wrapText="1"/>
    </xf>
    <xf numFmtId="0" fontId="319" fillId="142" borderId="251" xfId="24" applyFont="1" applyFill="1" applyBorder="1" applyAlignment="1">
      <alignment horizontal="center" vertical="center" wrapText="1"/>
    </xf>
    <xf numFmtId="0" fontId="326" fillId="10" borderId="251" xfId="24" applyFont="1" applyFill="1" applyBorder="1" applyAlignment="1">
      <alignment vertical="center" wrapText="1"/>
    </xf>
    <xf numFmtId="0" fontId="319" fillId="107" borderId="251" xfId="24" applyFont="1" applyFill="1" applyBorder="1" applyAlignment="1">
      <alignment horizontal="center" vertical="center" wrapText="1"/>
    </xf>
    <xf numFmtId="0" fontId="327" fillId="10" borderId="251" xfId="24" applyFont="1" applyFill="1" applyBorder="1" applyAlignment="1">
      <alignment vertical="center" wrapText="1"/>
    </xf>
    <xf numFmtId="0" fontId="73" fillId="0" borderId="0" xfId="0" applyFont="1" applyAlignment="1">
      <alignment horizontal="center" vertical="center"/>
    </xf>
    <xf numFmtId="1" fontId="33" fillId="154" borderId="0" xfId="5" applyNumberFormat="1" applyFont="1" applyFill="1" applyAlignment="1" applyProtection="1">
      <alignment horizontal="center" vertical="center" wrapText="1"/>
      <protection hidden="1"/>
    </xf>
    <xf numFmtId="0" fontId="328" fillId="10" borderId="251" xfId="24" applyFont="1" applyFill="1" applyBorder="1" applyAlignment="1">
      <alignment vertical="center" wrapText="1"/>
    </xf>
    <xf numFmtId="0" fontId="319" fillId="116" borderId="251" xfId="24" applyFont="1" applyFill="1" applyBorder="1" applyAlignment="1">
      <alignment horizontal="center" vertical="center" wrapText="1"/>
    </xf>
    <xf numFmtId="0" fontId="329" fillId="10" borderId="251" xfId="24" applyFont="1" applyFill="1" applyBorder="1" applyAlignment="1">
      <alignment vertical="center" wrapText="1"/>
    </xf>
    <xf numFmtId="0" fontId="81" fillId="105" borderId="251" xfId="24" applyFont="1" applyFill="1" applyBorder="1" applyAlignment="1">
      <alignment horizontal="center" vertical="center" wrapText="1"/>
    </xf>
    <xf numFmtId="0" fontId="330" fillId="10" borderId="251" xfId="24" applyFont="1" applyFill="1" applyBorder="1" applyAlignment="1">
      <alignment vertical="center" wrapText="1"/>
    </xf>
    <xf numFmtId="0" fontId="81" fillId="143" borderId="251" xfId="24" applyFont="1" applyFill="1" applyBorder="1" applyAlignment="1">
      <alignment horizontal="center" vertical="center" wrapText="1"/>
    </xf>
    <xf numFmtId="0" fontId="331" fillId="10" borderId="251" xfId="24" applyFont="1" applyFill="1" applyBorder="1" applyAlignment="1">
      <alignment vertical="center" wrapText="1"/>
    </xf>
    <xf numFmtId="0" fontId="319" fillId="106" borderId="251" xfId="24" applyFont="1" applyFill="1" applyBorder="1" applyAlignment="1">
      <alignment horizontal="center" vertical="center" wrapText="1"/>
    </xf>
    <xf numFmtId="0" fontId="332" fillId="10" borderId="251" xfId="24" applyFont="1" applyFill="1" applyBorder="1" applyAlignment="1">
      <alignment vertical="center" wrapText="1"/>
    </xf>
    <xf numFmtId="0" fontId="38" fillId="4" borderId="0" xfId="7" applyFont="1" applyFill="1" applyAlignment="1">
      <alignment vertical="center"/>
    </xf>
    <xf numFmtId="0" fontId="319" fillId="103" borderId="251" xfId="24" applyFont="1" applyFill="1" applyBorder="1" applyAlignment="1">
      <alignment horizontal="center" vertical="center" wrapText="1"/>
    </xf>
    <xf numFmtId="0" fontId="333" fillId="10" borderId="251" xfId="24" applyFont="1" applyFill="1" applyBorder="1" applyAlignment="1">
      <alignment vertical="center" wrapText="1"/>
    </xf>
    <xf numFmtId="0" fontId="81" fillId="117" borderId="251" xfId="24" applyFont="1" applyFill="1" applyBorder="1" applyAlignment="1">
      <alignment horizontal="center" vertical="center" wrapText="1"/>
    </xf>
    <xf numFmtId="0" fontId="334" fillId="10" borderId="251" xfId="24" applyFont="1" applyFill="1" applyBorder="1" applyAlignment="1">
      <alignment vertical="center" wrapText="1"/>
    </xf>
    <xf numFmtId="0" fontId="319" fillId="131" borderId="251" xfId="24" applyFont="1" applyFill="1" applyBorder="1" applyAlignment="1">
      <alignment horizontal="center" vertical="center" wrapText="1"/>
    </xf>
    <xf numFmtId="0" fontId="335" fillId="10" borderId="251" xfId="24" applyFont="1" applyFill="1" applyBorder="1" applyAlignment="1">
      <alignment vertical="center" wrapText="1"/>
    </xf>
    <xf numFmtId="0" fontId="319" fillId="144" borderId="251" xfId="24" applyFont="1" applyFill="1" applyBorder="1" applyAlignment="1">
      <alignment horizontal="center" vertical="center" wrapText="1"/>
    </xf>
    <xf numFmtId="0" fontId="336" fillId="10" borderId="251" xfId="24" applyFont="1" applyFill="1" applyBorder="1" applyAlignment="1">
      <alignment vertical="center" wrapText="1"/>
    </xf>
    <xf numFmtId="0" fontId="319" fillId="108" borderId="251" xfId="24" applyFont="1" applyFill="1" applyBorder="1" applyAlignment="1">
      <alignment horizontal="center" vertical="center" wrapText="1"/>
    </xf>
    <xf numFmtId="0" fontId="337" fillId="10" borderId="251" xfId="24" applyFont="1" applyFill="1" applyBorder="1" applyAlignment="1">
      <alignment vertical="center" wrapText="1"/>
    </xf>
    <xf numFmtId="0" fontId="303" fillId="156" borderId="128" xfId="4" applyFont="1" applyFill="1" applyBorder="1" applyAlignment="1">
      <alignment horizontal="center" vertical="center"/>
    </xf>
    <xf numFmtId="0" fontId="319" fillId="104" borderId="251" xfId="24" applyFont="1" applyFill="1" applyBorder="1" applyAlignment="1">
      <alignment horizontal="center" vertical="center" wrapText="1"/>
    </xf>
    <xf numFmtId="0" fontId="338" fillId="10" borderId="251" xfId="24" applyFont="1" applyFill="1" applyBorder="1" applyAlignment="1">
      <alignment vertical="center" wrapText="1"/>
    </xf>
    <xf numFmtId="0" fontId="319" fillId="85" borderId="251" xfId="24" applyFont="1" applyFill="1" applyBorder="1" applyAlignment="1">
      <alignment horizontal="center" vertical="center" wrapText="1"/>
    </xf>
    <xf numFmtId="0" fontId="339" fillId="10" borderId="251" xfId="24" applyFont="1" applyFill="1" applyBorder="1" applyAlignment="1">
      <alignment vertical="center" wrapText="1"/>
    </xf>
    <xf numFmtId="0" fontId="319" fillId="118" borderId="251" xfId="24" applyFont="1" applyFill="1" applyBorder="1" applyAlignment="1">
      <alignment horizontal="center" vertical="center" wrapText="1"/>
    </xf>
    <xf numFmtId="0" fontId="340" fillId="10" borderId="251" xfId="24" applyFont="1" applyFill="1" applyBorder="1" applyAlignment="1">
      <alignment vertical="center" wrapText="1"/>
    </xf>
    <xf numFmtId="0" fontId="81" fillId="145" borderId="251" xfId="24" applyFont="1" applyFill="1" applyBorder="1" applyAlignment="1">
      <alignment horizontal="center" vertical="center" wrapText="1"/>
    </xf>
    <xf numFmtId="0" fontId="341" fillId="10" borderId="251" xfId="24" applyFont="1" applyFill="1" applyBorder="1" applyAlignment="1">
      <alignment vertical="center" wrapText="1"/>
    </xf>
    <xf numFmtId="0" fontId="81" fillId="113" borderId="251" xfId="24" applyFont="1" applyFill="1" applyBorder="1" applyAlignment="1">
      <alignment horizontal="center" vertical="center" wrapText="1"/>
    </xf>
    <xf numFmtId="0" fontId="342" fillId="10" borderId="251" xfId="24" applyFont="1" applyFill="1" applyBorder="1" applyAlignment="1">
      <alignment vertical="center" wrapText="1"/>
    </xf>
    <xf numFmtId="1" fontId="106" fillId="157" borderId="11" xfId="5" applyNumberFormat="1" applyFont="1" applyFill="1" applyBorder="1" applyAlignment="1" applyProtection="1">
      <alignment horizontal="center" vertical="center" wrapText="1"/>
      <protection hidden="1"/>
    </xf>
    <xf numFmtId="0" fontId="319" fillId="105" borderId="251" xfId="24" applyFont="1" applyFill="1" applyBorder="1" applyAlignment="1">
      <alignment horizontal="center" vertical="center" wrapText="1"/>
    </xf>
    <xf numFmtId="0" fontId="319" fillId="68" borderId="251" xfId="24" applyFont="1" applyFill="1" applyBorder="1" applyAlignment="1">
      <alignment horizontal="center" vertical="center" wrapText="1"/>
    </xf>
    <xf numFmtId="0" fontId="343" fillId="10" borderId="251" xfId="24" applyFont="1" applyFill="1" applyBorder="1" applyAlignment="1">
      <alignment vertical="center" wrapText="1"/>
    </xf>
    <xf numFmtId="0" fontId="319" fillId="146" borderId="251" xfId="24" applyFont="1" applyFill="1" applyBorder="1" applyAlignment="1">
      <alignment horizontal="center" vertical="center" wrapText="1"/>
    </xf>
    <xf numFmtId="0" fontId="344" fillId="10" borderId="251" xfId="24" applyFont="1" applyFill="1" applyBorder="1" applyAlignment="1">
      <alignment vertical="center" wrapText="1"/>
    </xf>
    <xf numFmtId="0" fontId="345" fillId="10" borderId="251" xfId="24" applyFont="1" applyFill="1" applyBorder="1" applyAlignment="1">
      <alignment vertical="center" wrapText="1"/>
    </xf>
    <xf numFmtId="0" fontId="81" fillId="119" borderId="251" xfId="24" applyFont="1" applyFill="1" applyBorder="1" applyAlignment="1">
      <alignment horizontal="center" vertical="center" wrapText="1"/>
    </xf>
    <xf numFmtId="0" fontId="346" fillId="10" borderId="251" xfId="24" applyFont="1" applyFill="1" applyBorder="1" applyAlignment="1">
      <alignment vertical="center" wrapText="1"/>
    </xf>
    <xf numFmtId="0" fontId="319" fillId="77" borderId="251" xfId="24" applyFont="1" applyFill="1" applyBorder="1" applyAlignment="1">
      <alignment horizontal="center" vertical="center" wrapText="1"/>
    </xf>
    <xf numFmtId="0" fontId="347" fillId="10" borderId="251" xfId="24" applyFont="1" applyFill="1" applyBorder="1" applyAlignment="1">
      <alignment vertical="center" wrapText="1"/>
    </xf>
    <xf numFmtId="0" fontId="81" fillId="147" borderId="251" xfId="24" applyFont="1" applyFill="1" applyBorder="1" applyAlignment="1">
      <alignment horizontal="center" vertical="center" wrapText="1"/>
    </xf>
    <xf numFmtId="0" fontId="348" fillId="10" borderId="251" xfId="24" applyFont="1" applyFill="1" applyBorder="1" applyAlignment="1">
      <alignment vertical="center" wrapText="1"/>
    </xf>
    <xf numFmtId="1" fontId="33" fillId="158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59" borderId="11" xfId="5" applyNumberFormat="1" applyFont="1" applyFill="1" applyBorder="1" applyAlignment="1" applyProtection="1">
      <alignment horizontal="center" vertical="center" wrapText="1"/>
      <protection hidden="1"/>
    </xf>
    <xf numFmtId="0" fontId="319" fillId="120" borderId="251" xfId="24" applyFont="1" applyFill="1" applyBorder="1" applyAlignment="1">
      <alignment horizontal="center" vertical="center" wrapText="1"/>
    </xf>
    <xf numFmtId="0" fontId="349" fillId="10" borderId="251" xfId="24" applyFont="1" applyFill="1" applyBorder="1" applyAlignment="1">
      <alignment vertical="center" wrapText="1"/>
    </xf>
    <xf numFmtId="0" fontId="319" fillId="133" borderId="251" xfId="24" applyFont="1" applyFill="1" applyBorder="1" applyAlignment="1">
      <alignment horizontal="center" vertical="center" wrapText="1"/>
    </xf>
    <xf numFmtId="0" fontId="350" fillId="10" borderId="251" xfId="24" applyFont="1" applyFill="1" applyBorder="1" applyAlignment="1">
      <alignment vertical="center" wrapText="1"/>
    </xf>
    <xf numFmtId="0" fontId="81" fillId="148" borderId="251" xfId="24" applyFont="1" applyFill="1" applyBorder="1" applyAlignment="1">
      <alignment horizontal="center" vertical="center" wrapText="1"/>
    </xf>
    <xf numFmtId="0" fontId="351" fillId="10" borderId="251" xfId="24" applyFont="1" applyFill="1" applyBorder="1" applyAlignment="1">
      <alignment vertical="center" wrapText="1"/>
    </xf>
    <xf numFmtId="0" fontId="81" fillId="121" borderId="251" xfId="24" applyFont="1" applyFill="1" applyBorder="1" applyAlignment="1">
      <alignment horizontal="center" vertical="center" wrapText="1"/>
    </xf>
    <xf numFmtId="0" fontId="352" fillId="10" borderId="251" xfId="24" applyFont="1" applyFill="1" applyBorder="1" applyAlignment="1">
      <alignment vertical="center" wrapText="1"/>
    </xf>
    <xf numFmtId="0" fontId="319" fillId="134" borderId="251" xfId="24" applyFont="1" applyFill="1" applyBorder="1" applyAlignment="1">
      <alignment horizontal="center" vertical="center" wrapText="1"/>
    </xf>
    <xf numFmtId="0" fontId="353" fillId="10" borderId="251" xfId="24" applyFont="1" applyFill="1" applyBorder="1" applyAlignment="1">
      <alignment vertical="center" wrapText="1"/>
    </xf>
    <xf numFmtId="0" fontId="81" fillId="149" borderId="251" xfId="24" applyFont="1" applyFill="1" applyBorder="1" applyAlignment="1">
      <alignment horizontal="center" vertical="center" wrapText="1"/>
    </xf>
    <xf numFmtId="0" fontId="354" fillId="10" borderId="251" xfId="24" applyFont="1" applyFill="1" applyBorder="1" applyAlignment="1">
      <alignment vertical="center" wrapText="1"/>
    </xf>
    <xf numFmtId="1" fontId="106" fillId="160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61" borderId="11" xfId="5" applyNumberFormat="1" applyFont="1" applyFill="1" applyBorder="1" applyAlignment="1" applyProtection="1">
      <alignment horizontal="center" vertical="center" wrapText="1"/>
      <protection hidden="1"/>
    </xf>
    <xf numFmtId="0" fontId="319" fillId="122" borderId="251" xfId="24" applyFont="1" applyFill="1" applyBorder="1" applyAlignment="1">
      <alignment horizontal="center" vertical="center" wrapText="1"/>
    </xf>
    <xf numFmtId="0" fontId="355" fillId="10" borderId="251" xfId="24" applyFont="1" applyFill="1" applyBorder="1" applyAlignment="1">
      <alignment vertical="center" wrapText="1"/>
    </xf>
    <xf numFmtId="0" fontId="319" fillId="135" borderId="251" xfId="24" applyFont="1" applyFill="1" applyBorder="1" applyAlignment="1">
      <alignment horizontal="center" vertical="center" wrapText="1"/>
    </xf>
    <xf numFmtId="0" fontId="356" fillId="10" borderId="251" xfId="24" applyFont="1" applyFill="1" applyBorder="1" applyAlignment="1">
      <alignment vertical="center" wrapText="1"/>
    </xf>
    <xf numFmtId="0" fontId="82" fillId="160" borderId="252" xfId="10" applyFont="1" applyFill="1" applyBorder="1" applyAlignment="1">
      <alignment horizontal="center" vertical="center"/>
    </xf>
    <xf numFmtId="0" fontId="82" fillId="160" borderId="253" xfId="10" applyFont="1" applyFill="1" applyBorder="1" applyAlignment="1">
      <alignment horizontal="center" vertical="center"/>
    </xf>
    <xf numFmtId="0" fontId="81" fillId="110" borderId="251" xfId="24" applyFont="1" applyFill="1" applyBorder="1" applyAlignment="1">
      <alignment horizontal="center" vertical="center" wrapText="1"/>
    </xf>
    <xf numFmtId="0" fontId="357" fillId="10" borderId="251" xfId="24" applyFont="1" applyFill="1" applyBorder="1" applyAlignment="1">
      <alignment vertical="center" wrapText="1"/>
    </xf>
    <xf numFmtId="0" fontId="319" fillId="136" borderId="251" xfId="24" applyFont="1" applyFill="1" applyBorder="1" applyAlignment="1">
      <alignment horizontal="center" vertical="center" wrapText="1"/>
    </xf>
    <xf numFmtId="0" fontId="358" fillId="10" borderId="251" xfId="24" applyFont="1" applyFill="1" applyBorder="1" applyAlignment="1">
      <alignment vertical="center" wrapText="1"/>
    </xf>
    <xf numFmtId="0" fontId="81" fillId="151" borderId="251" xfId="24" applyFont="1" applyFill="1" applyBorder="1" applyAlignment="1">
      <alignment horizontal="center" vertical="center" wrapText="1"/>
    </xf>
    <xf numFmtId="0" fontId="359" fillId="10" borderId="251" xfId="24" applyFont="1" applyFill="1" applyBorder="1" applyAlignment="1">
      <alignment vertical="center" wrapText="1"/>
    </xf>
    <xf numFmtId="1" fontId="106" fillId="162" borderId="11" xfId="5" applyNumberFormat="1" applyFont="1" applyFill="1" applyBorder="1" applyAlignment="1" applyProtection="1">
      <alignment horizontal="center" vertical="center" wrapText="1"/>
      <protection hidden="1"/>
    </xf>
    <xf numFmtId="0" fontId="319" fillId="137" borderId="251" xfId="24" applyFont="1" applyFill="1" applyBorder="1" applyAlignment="1">
      <alignment horizontal="center" vertical="center" wrapText="1"/>
    </xf>
    <xf numFmtId="0" fontId="360" fillId="10" borderId="251" xfId="24" applyFont="1" applyFill="1" applyBorder="1" applyAlignment="1">
      <alignment vertical="center" wrapText="1"/>
    </xf>
    <xf numFmtId="0" fontId="81" fillId="152" borderId="251" xfId="24" applyFont="1" applyFill="1" applyBorder="1" applyAlignment="1">
      <alignment horizontal="center" vertical="center" wrapText="1"/>
    </xf>
    <xf numFmtId="0" fontId="361" fillId="10" borderId="251" xfId="24" applyFont="1" applyFill="1" applyBorder="1" applyAlignment="1">
      <alignment vertical="center" wrapText="1"/>
    </xf>
    <xf numFmtId="0" fontId="81" fillId="112" borderId="251" xfId="24" applyFont="1" applyFill="1" applyBorder="1" applyAlignment="1">
      <alignment horizontal="center" vertical="center" wrapText="1"/>
    </xf>
    <xf numFmtId="0" fontId="362" fillId="10" borderId="251" xfId="24" applyFont="1" applyFill="1" applyBorder="1" applyAlignment="1">
      <alignment vertical="center" wrapText="1"/>
    </xf>
    <xf numFmtId="0" fontId="319" fillId="138" borderId="251" xfId="24" applyFont="1" applyFill="1" applyBorder="1" applyAlignment="1">
      <alignment horizontal="center" vertical="center" wrapText="1"/>
    </xf>
    <xf numFmtId="0" fontId="363" fillId="10" borderId="251" xfId="24" applyFont="1" applyFill="1" applyBorder="1" applyAlignment="1">
      <alignment vertical="center" wrapText="1"/>
    </xf>
    <xf numFmtId="1" fontId="33" fillId="14" borderId="11" xfId="5" applyNumberFormat="1" applyFont="1" applyFill="1" applyBorder="1" applyAlignment="1" applyProtection="1">
      <alignment horizontal="center" vertical="center" wrapText="1"/>
      <protection hidden="1"/>
    </xf>
    <xf numFmtId="0" fontId="319" fillId="139" borderId="251" xfId="24" applyFont="1" applyFill="1" applyBorder="1" applyAlignment="1">
      <alignment horizontal="center" vertical="center" wrapText="1"/>
    </xf>
    <xf numFmtId="0" fontId="364" fillId="10" borderId="251" xfId="24" applyFont="1" applyFill="1" applyBorder="1" applyAlignment="1">
      <alignment vertical="center" wrapText="1"/>
    </xf>
    <xf numFmtId="0" fontId="319" fillId="140" borderId="251" xfId="24" applyFont="1" applyFill="1" applyBorder="1" applyAlignment="1">
      <alignment horizontal="center" vertical="center" wrapText="1"/>
    </xf>
    <xf numFmtId="0" fontId="365" fillId="10" borderId="251" xfId="24" applyFont="1" applyFill="1" applyBorder="1" applyAlignment="1">
      <alignment vertical="center" wrapText="1"/>
    </xf>
    <xf numFmtId="0" fontId="315" fillId="10" borderId="254" xfId="24" applyFont="1" applyFill="1" applyBorder="1" applyAlignment="1">
      <alignment horizontal="center" vertical="center"/>
    </xf>
    <xf numFmtId="1" fontId="106" fillId="163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64" borderId="11" xfId="5" applyNumberFormat="1" applyFont="1" applyFill="1" applyBorder="1" applyAlignment="1" applyProtection="1">
      <alignment horizontal="center" vertical="center" wrapText="1"/>
      <protection hidden="1"/>
    </xf>
    <xf numFmtId="0" fontId="366" fillId="10" borderId="251" xfId="24" applyFont="1" applyFill="1" applyBorder="1" applyAlignment="1">
      <alignment horizontal="center" vertical="center" wrapText="1"/>
    </xf>
    <xf numFmtId="0" fontId="161" fillId="10" borderId="251" xfId="24" applyFont="1" applyFill="1" applyBorder="1" applyAlignment="1">
      <alignment horizontal="center" vertical="center" wrapText="1"/>
    </xf>
    <xf numFmtId="0" fontId="367" fillId="10" borderId="251" xfId="24" applyFont="1" applyFill="1" applyBorder="1" applyAlignment="1">
      <alignment horizontal="center" vertical="center" wrapText="1"/>
    </xf>
    <xf numFmtId="0" fontId="163" fillId="10" borderId="251" xfId="24" applyFont="1" applyFill="1" applyBorder="1" applyAlignment="1">
      <alignment horizontal="center" vertical="center" wrapText="1"/>
    </xf>
    <xf numFmtId="0" fontId="368" fillId="10" borderId="251" xfId="24" applyFont="1" applyFill="1" applyBorder="1" applyAlignment="1">
      <alignment vertical="center" wrapText="1"/>
    </xf>
    <xf numFmtId="1" fontId="106" fillId="165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6" borderId="11" xfId="5" applyNumberFormat="1" applyFont="1" applyFill="1" applyBorder="1" applyAlignment="1" applyProtection="1">
      <alignment horizontal="center" vertical="center" wrapText="1"/>
      <protection hidden="1"/>
    </xf>
    <xf numFmtId="0" fontId="328" fillId="102" borderId="251" xfId="24" applyFont="1" applyFill="1" applyBorder="1" applyAlignment="1">
      <alignment horizontal="center" vertical="center" wrapText="1"/>
    </xf>
    <xf numFmtId="0" fontId="319" fillId="112" borderId="251" xfId="24" applyFont="1" applyFill="1" applyBorder="1" applyAlignment="1">
      <alignment horizontal="center" vertical="center" wrapText="1"/>
    </xf>
    <xf numFmtId="0" fontId="319" fillId="113" borderId="251" xfId="24" applyFont="1" applyFill="1" applyBorder="1" applyAlignment="1">
      <alignment horizontal="center" vertical="center" wrapText="1"/>
    </xf>
    <xf numFmtId="0" fontId="319" fillId="114" borderId="251" xfId="24" applyFont="1" applyFill="1" applyBorder="1" applyAlignment="1">
      <alignment horizontal="center" vertical="center" wrapText="1"/>
    </xf>
    <xf numFmtId="0" fontId="81" fillId="116" borderId="251" xfId="24" applyFont="1" applyFill="1" applyBorder="1" applyAlignment="1">
      <alignment horizontal="center" vertical="center" wrapText="1"/>
    </xf>
    <xf numFmtId="0" fontId="319" fillId="117" borderId="251" xfId="24" applyFont="1" applyFill="1" applyBorder="1" applyAlignment="1">
      <alignment horizontal="center" vertical="center" wrapText="1"/>
    </xf>
    <xf numFmtId="0" fontId="16" fillId="0" borderId="0" xfId="10" applyFont="1" applyAlignment="1">
      <alignment horizontal="center" vertical="center"/>
    </xf>
    <xf numFmtId="0" fontId="16" fillId="0" borderId="0" xfId="10" applyFont="1" applyAlignment="1">
      <alignment vertical="center"/>
    </xf>
    <xf numFmtId="0" fontId="369" fillId="0" borderId="0" xfId="24" applyFont="1" applyAlignment="1">
      <alignment vertical="center"/>
    </xf>
    <xf numFmtId="0" fontId="303" fillId="168" borderId="128" xfId="4" applyFont="1" applyFill="1" applyBorder="1" applyAlignment="1">
      <alignment horizontal="center" vertical="center"/>
    </xf>
    <xf numFmtId="0" fontId="70" fillId="0" borderId="0" xfId="0" applyFont="1"/>
    <xf numFmtId="0" fontId="119" fillId="0" borderId="0" xfId="5" applyFont="1" applyAlignment="1">
      <alignment horizontal="center" vertical="center"/>
    </xf>
    <xf numFmtId="0" fontId="38" fillId="0" borderId="0" xfId="0" applyFont="1"/>
    <xf numFmtId="0" fontId="39" fillId="4" borderId="0" xfId="10" applyFont="1" applyFill="1" applyAlignment="1">
      <alignment horizontal="center" vertical="center"/>
    </xf>
    <xf numFmtId="0" fontId="58" fillId="4" borderId="0" xfId="8" applyFont="1" applyFill="1" applyAlignment="1" applyProtection="1">
      <alignment vertical="center"/>
      <protection locked="0"/>
    </xf>
    <xf numFmtId="0" fontId="55" fillId="4" borderId="257" xfId="4" applyFont="1" applyFill="1" applyBorder="1"/>
    <xf numFmtId="0" fontId="21" fillId="10" borderId="0" xfId="6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106" fillId="0" borderId="0" xfId="5" applyFont="1" applyAlignment="1">
      <alignment vertical="center"/>
    </xf>
    <xf numFmtId="0" fontId="61" fillId="0" borderId="0" xfId="10" applyFont="1" applyAlignment="1">
      <alignment horizontal="center" vertical="center"/>
    </xf>
    <xf numFmtId="0" fontId="1" fillId="0" borderId="0" xfId="4" applyAlignment="1">
      <alignment horizontal="center" vertical="center"/>
    </xf>
    <xf numFmtId="0" fontId="64" fillId="0" borderId="0" xfId="5" applyFont="1" applyAlignment="1">
      <alignment horizontal="center"/>
    </xf>
    <xf numFmtId="1" fontId="12" fillId="54" borderId="0" xfId="5" applyNumberFormat="1" applyFont="1" applyFill="1" applyAlignment="1" applyProtection="1">
      <alignment vertical="center"/>
      <protection hidden="1"/>
    </xf>
    <xf numFmtId="0" fontId="14" fillId="12" borderId="0" xfId="5" applyFont="1" applyFill="1" applyAlignment="1">
      <alignment horizontal="right" vertical="center"/>
    </xf>
    <xf numFmtId="0" fontId="16" fillId="4" borderId="0" xfId="10" applyFont="1" applyFill="1" applyAlignment="1">
      <alignment vertical="center"/>
    </xf>
    <xf numFmtId="1" fontId="106" fillId="4" borderId="0" xfId="5" applyNumberFormat="1" applyFont="1" applyFill="1" applyAlignment="1" applyProtection="1">
      <alignment vertical="center"/>
      <protection hidden="1"/>
    </xf>
    <xf numFmtId="0" fontId="27" fillId="4" borderId="0" xfId="10" applyFont="1" applyFill="1" applyAlignment="1">
      <alignment vertical="center"/>
    </xf>
    <xf numFmtId="0" fontId="18" fillId="4" borderId="0" xfId="10" applyFont="1" applyFill="1" applyAlignment="1">
      <alignment vertical="center"/>
    </xf>
    <xf numFmtId="0" fontId="82" fillId="160" borderId="0" xfId="10" applyFont="1" applyFill="1" applyAlignment="1">
      <alignment horizontal="center" vertical="center"/>
    </xf>
    <xf numFmtId="0" fontId="61" fillId="4" borderId="0" xfId="4" applyFont="1" applyFill="1" applyAlignment="1">
      <alignment horizontal="center" vertical="center"/>
    </xf>
    <xf numFmtId="0" fontId="61" fillId="4" borderId="255" xfId="4" applyFont="1" applyFill="1" applyBorder="1" applyAlignment="1">
      <alignment horizontal="center" vertical="center"/>
    </xf>
    <xf numFmtId="0" fontId="61" fillId="4" borderId="258" xfId="4" applyFont="1" applyFill="1" applyBorder="1" applyAlignment="1">
      <alignment horizontal="center" vertical="center"/>
    </xf>
    <xf numFmtId="0" fontId="71" fillId="0" borderId="258" xfId="4" applyFont="1" applyBorder="1" applyAlignment="1">
      <alignment horizontal="center" vertical="center"/>
    </xf>
    <xf numFmtId="0" fontId="24" fillId="0" borderId="258" xfId="4" applyFont="1" applyBorder="1" applyAlignment="1">
      <alignment horizontal="right" vertical="center"/>
    </xf>
    <xf numFmtId="0" fontId="2" fillId="8" borderId="259" xfId="5" applyFont="1" applyFill="1" applyBorder="1" applyAlignment="1">
      <alignment horizontal="center" vertical="center"/>
    </xf>
    <xf numFmtId="0" fontId="1" fillId="0" borderId="0" xfId="0" applyFont="1"/>
    <xf numFmtId="0" fontId="61" fillId="4" borderId="92" xfId="4" applyFont="1" applyFill="1" applyBorder="1" applyAlignment="1">
      <alignment horizontal="center" vertical="center"/>
    </xf>
    <xf numFmtId="0" fontId="371" fillId="4" borderId="0" xfId="4" applyFont="1" applyFill="1" applyAlignment="1">
      <alignment horizontal="left" vertical="center"/>
    </xf>
    <xf numFmtId="0" fontId="71" fillId="4" borderId="0" xfId="4" applyFont="1" applyFill="1" applyAlignment="1">
      <alignment horizontal="center" vertical="center"/>
    </xf>
    <xf numFmtId="0" fontId="71" fillId="4" borderId="21" xfId="4" applyFont="1" applyFill="1" applyBorder="1" applyAlignment="1">
      <alignment horizontal="center" vertical="center"/>
    </xf>
    <xf numFmtId="0" fontId="64" fillId="4" borderId="0" xfId="4" applyFont="1" applyFill="1" applyAlignment="1">
      <alignment horizontal="left" vertical="center"/>
    </xf>
    <xf numFmtId="0" fontId="58" fillId="4" borderId="0" xfId="4" applyFont="1" applyFill="1" applyAlignment="1">
      <alignment horizontal="left" vertical="center"/>
    </xf>
    <xf numFmtId="0" fontId="58" fillId="4" borderId="21" xfId="4" applyFont="1" applyFill="1" applyBorder="1" applyAlignment="1">
      <alignment horizontal="left" vertical="center"/>
    </xf>
    <xf numFmtId="0" fontId="374" fillId="4" borderId="0" xfId="4" applyFont="1" applyFill="1" applyAlignment="1">
      <alignment horizontal="left" vertical="center"/>
    </xf>
    <xf numFmtId="0" fontId="65" fillId="58" borderId="0" xfId="8" applyFont="1" applyFill="1" applyAlignment="1">
      <alignment horizontal="right" vertical="center"/>
    </xf>
    <xf numFmtId="165" fontId="107" fillId="4" borderId="0" xfId="8" applyNumberFormat="1" applyFont="1" applyFill="1" applyAlignment="1">
      <alignment horizontal="left" vertical="center"/>
    </xf>
    <xf numFmtId="165" fontId="107" fillId="4" borderId="0" xfId="8" applyNumberFormat="1" applyFont="1" applyFill="1" applyAlignment="1">
      <alignment horizontal="right" vertical="center"/>
    </xf>
    <xf numFmtId="0" fontId="116" fillId="4" borderId="0" xfId="1" applyFont="1" applyFill="1" applyBorder="1" applyAlignment="1">
      <alignment horizontal="left" vertical="center"/>
    </xf>
    <xf numFmtId="0" fontId="1" fillId="4" borderId="0" xfId="0" applyFont="1" applyFill="1"/>
    <xf numFmtId="0" fontId="21" fillId="4" borderId="0" xfId="4" applyFont="1" applyFill="1" applyAlignment="1">
      <alignment horizontal="right" vertical="center"/>
    </xf>
    <xf numFmtId="0" fontId="30" fillId="4" borderId="0" xfId="4" applyFont="1" applyFill="1" applyAlignment="1">
      <alignment horizontal="right" vertical="center"/>
    </xf>
    <xf numFmtId="0" fontId="375" fillId="4" borderId="0" xfId="1" applyFont="1" applyFill="1" applyBorder="1" applyAlignment="1">
      <alignment horizontal="left" vertical="center"/>
    </xf>
    <xf numFmtId="0" fontId="5" fillId="4" borderId="0" xfId="1" applyFill="1" applyBorder="1" applyAlignment="1">
      <alignment horizontal="left" vertical="center"/>
    </xf>
    <xf numFmtId="0" fontId="21" fillId="4" borderId="0" xfId="4" applyFont="1" applyFill="1" applyAlignment="1">
      <alignment horizontal="left" vertical="center"/>
    </xf>
    <xf numFmtId="0" fontId="376" fillId="4" borderId="0" xfId="4" applyFont="1" applyFill="1" applyAlignment="1">
      <alignment horizontal="right" vertical="center"/>
    </xf>
    <xf numFmtId="0" fontId="61" fillId="29" borderId="92" xfId="4" applyFont="1" applyFill="1" applyBorder="1" applyAlignment="1">
      <alignment horizontal="center" vertical="center"/>
    </xf>
    <xf numFmtId="0" fontId="377" fillId="29" borderId="0" xfId="4" applyFont="1" applyFill="1" applyAlignment="1">
      <alignment horizontal="left" vertical="center"/>
    </xf>
    <xf numFmtId="0" fontId="58" fillId="29" borderId="0" xfId="4" applyFont="1" applyFill="1" applyAlignment="1">
      <alignment horizontal="left" vertical="center"/>
    </xf>
    <xf numFmtId="0" fontId="0" fillId="4" borderId="21" xfId="0" applyFill="1" applyBorder="1" applyAlignment="1">
      <alignment horizontal="center" vertical="center"/>
    </xf>
    <xf numFmtId="0" fontId="70" fillId="0" borderId="0" xfId="28"/>
    <xf numFmtId="0" fontId="303" fillId="79" borderId="255" xfId="5" applyFont="1" applyFill="1" applyBorder="1" applyAlignment="1">
      <alignment horizontal="center" vertical="center"/>
    </xf>
    <xf numFmtId="0" fontId="106" fillId="4" borderId="0" xfId="4" applyFont="1" applyFill="1" applyAlignment="1">
      <alignment horizontal="left" vertical="center"/>
    </xf>
    <xf numFmtId="0" fontId="303" fillId="79" borderId="260" xfId="5" applyFont="1" applyFill="1" applyBorder="1" applyAlignment="1">
      <alignment horizontal="center" vertical="center"/>
    </xf>
    <xf numFmtId="0" fontId="378" fillId="29" borderId="0" xfId="4" applyFont="1" applyFill="1" applyAlignment="1">
      <alignment horizontal="left" vertical="center"/>
    </xf>
    <xf numFmtId="0" fontId="379" fillId="29" borderId="0" xfId="4" applyFont="1" applyFill="1" applyAlignment="1">
      <alignment horizontal="center" vertical="center"/>
    </xf>
    <xf numFmtId="0" fontId="33" fillId="8" borderId="0" xfId="5" applyFont="1" applyFill="1" applyAlignment="1">
      <alignment horizontal="center" vertical="center"/>
    </xf>
    <xf numFmtId="0" fontId="380" fillId="4" borderId="0" xfId="28" applyFont="1" applyFill="1" applyAlignment="1">
      <alignment horizontal="center" vertical="center"/>
    </xf>
    <xf numFmtId="0" fontId="70" fillId="4" borderId="0" xfId="28" applyFill="1"/>
    <xf numFmtId="0" fontId="70" fillId="4" borderId="7" xfId="28" applyFill="1" applyBorder="1"/>
    <xf numFmtId="0" fontId="136" fillId="29" borderId="0" xfId="28" applyFont="1" applyFill="1"/>
    <xf numFmtId="0" fontId="378" fillId="29" borderId="0" xfId="28" applyFont="1" applyFill="1" applyAlignment="1">
      <alignment horizontal="center" vertical="center"/>
    </xf>
    <xf numFmtId="0" fontId="136" fillId="29" borderId="7" xfId="28" applyFont="1" applyFill="1" applyBorder="1"/>
    <xf numFmtId="0" fontId="24" fillId="4" borderId="0" xfId="4" applyFont="1" applyFill="1" applyAlignment="1">
      <alignment horizontal="center" vertical="center"/>
    </xf>
    <xf numFmtId="0" fontId="1" fillId="4" borderId="0" xfId="28" applyFont="1" applyFill="1"/>
    <xf numFmtId="0" fontId="55" fillId="4" borderId="0" xfId="28" applyFont="1" applyFill="1" applyAlignment="1">
      <alignment vertical="center"/>
    </xf>
    <xf numFmtId="0" fontId="70" fillId="4" borderId="0" xfId="28" applyFill="1" applyAlignment="1">
      <alignment vertical="center"/>
    </xf>
    <xf numFmtId="0" fontId="62" fillId="4" borderId="0" xfId="28" applyFont="1" applyFill="1" applyAlignment="1">
      <alignment vertical="center"/>
    </xf>
    <xf numFmtId="0" fontId="70" fillId="0" borderId="0" xfId="28" applyAlignment="1">
      <alignment horizontal="center"/>
    </xf>
    <xf numFmtId="0" fontId="67" fillId="4" borderId="0" xfId="28" applyFont="1" applyFill="1" applyAlignment="1">
      <alignment vertical="center"/>
    </xf>
    <xf numFmtId="0" fontId="5" fillId="51" borderId="0" xfId="1" applyNumberFormat="1" applyFill="1" applyBorder="1" applyAlignment="1">
      <alignment horizontal="center" vertical="center"/>
    </xf>
    <xf numFmtId="0" fontId="1" fillId="4" borderId="0" xfId="28" applyFont="1" applyFill="1" applyAlignment="1">
      <alignment vertical="top"/>
    </xf>
    <xf numFmtId="0" fontId="1" fillId="4" borderId="7" xfId="28" applyFont="1" applyFill="1" applyBorder="1" applyAlignment="1">
      <alignment vertical="top"/>
    </xf>
    <xf numFmtId="0" fontId="70" fillId="7" borderId="0" xfId="28" applyFill="1" applyAlignment="1">
      <alignment vertical="center"/>
    </xf>
    <xf numFmtId="0" fontId="1" fillId="4" borderId="0" xfId="28" applyFont="1" applyFill="1" applyAlignment="1">
      <alignment horizontal="left" vertical="center"/>
    </xf>
    <xf numFmtId="0" fontId="70" fillId="4" borderId="0" xfId="28" applyFill="1" applyAlignment="1">
      <alignment horizontal="center"/>
    </xf>
    <xf numFmtId="0" fontId="5" fillId="51" borderId="0" xfId="36" applyNumberFormat="1" applyFill="1" applyBorder="1" applyAlignment="1">
      <alignment horizontal="center" vertical="center"/>
    </xf>
    <xf numFmtId="0" fontId="70" fillId="0" borderId="0" xfId="28" applyAlignment="1">
      <alignment vertical="center"/>
    </xf>
    <xf numFmtId="0" fontId="70" fillId="7" borderId="0" xfId="28" applyFill="1" applyAlignment="1">
      <alignment horizontal="center" vertical="center"/>
    </xf>
    <xf numFmtId="0" fontId="70" fillId="4" borderId="0" xfId="28" applyFill="1" applyAlignment="1">
      <alignment horizontal="center" vertical="center" wrapText="1"/>
    </xf>
    <xf numFmtId="0" fontId="70" fillId="4" borderId="7" xfId="28" applyFill="1" applyBorder="1" applyAlignment="1">
      <alignment horizontal="center" vertical="center" wrapText="1"/>
    </xf>
    <xf numFmtId="0" fontId="85" fillId="4" borderId="0" xfId="28" applyFont="1" applyFill="1" applyAlignment="1">
      <alignment vertical="center"/>
    </xf>
    <xf numFmtId="0" fontId="70" fillId="28" borderId="0" xfId="28" applyFill="1" applyAlignment="1">
      <alignment horizontal="center" vertical="center"/>
    </xf>
    <xf numFmtId="0" fontId="1" fillId="4" borderId="7" xfId="28" applyFont="1" applyFill="1" applyBorder="1" applyAlignment="1">
      <alignment horizontal="left" vertical="center"/>
    </xf>
    <xf numFmtId="0" fontId="5" fillId="98" borderId="0" xfId="36" applyNumberFormat="1" applyFill="1" applyBorder="1" applyAlignment="1">
      <alignment horizontal="center"/>
    </xf>
    <xf numFmtId="0" fontId="67" fillId="0" borderId="0" xfId="28" applyFont="1" applyAlignment="1">
      <alignment vertical="center"/>
    </xf>
    <xf numFmtId="0" fontId="55" fillId="0" borderId="0" xfId="28" applyFont="1" applyAlignment="1">
      <alignment horizontal="right" vertical="center"/>
    </xf>
    <xf numFmtId="0" fontId="381" fillId="0" borderId="0" xfId="37" applyBorder="1" applyAlignment="1">
      <alignment vertical="center"/>
    </xf>
    <xf numFmtId="0" fontId="54" fillId="4" borderId="4" xfId="18" applyFont="1" applyFill="1" applyBorder="1" applyAlignment="1">
      <alignment vertical="center"/>
    </xf>
    <xf numFmtId="0" fontId="54" fillId="4" borderId="2" xfId="28" applyFont="1" applyFill="1" applyBorder="1"/>
    <xf numFmtId="0" fontId="63" fillId="4" borderId="5" xfId="28" applyFont="1" applyFill="1" applyBorder="1"/>
    <xf numFmtId="0" fontId="54" fillId="4" borderId="6" xfId="18" applyFont="1" applyFill="1" applyBorder="1" applyAlignment="1">
      <alignment vertical="center"/>
    </xf>
    <xf numFmtId="0" fontId="54" fillId="4" borderId="0" xfId="28" applyFont="1" applyFill="1"/>
    <xf numFmtId="0" fontId="63" fillId="4" borderId="7" xfId="28" applyFont="1" applyFill="1" applyBorder="1"/>
    <xf numFmtId="0" fontId="1" fillId="4" borderId="0" xfId="28" applyFont="1" applyFill="1" applyAlignment="1">
      <alignment horizontal="center" vertical="top" wrapText="1"/>
    </xf>
    <xf numFmtId="0" fontId="1" fillId="4" borderId="7" xfId="28" applyFont="1" applyFill="1" applyBorder="1" applyAlignment="1">
      <alignment horizontal="center" vertical="top" wrapText="1"/>
    </xf>
    <xf numFmtId="0" fontId="16" fillId="4" borderId="0" xfId="5" applyFont="1" applyFill="1"/>
    <xf numFmtId="0" fontId="16" fillId="4" borderId="7" xfId="5" applyFont="1" applyFill="1" applyBorder="1"/>
    <xf numFmtId="0" fontId="6" fillId="2" borderId="6" xfId="5" applyFont="1" applyFill="1" applyBorder="1" applyAlignment="1">
      <alignment horizontal="center" vertical="center"/>
    </xf>
    <xf numFmtId="0" fontId="6" fillId="2" borderId="0" xfId="5" applyFont="1" applyFill="1" applyAlignment="1">
      <alignment horizontal="center" vertical="center"/>
    </xf>
    <xf numFmtId="0" fontId="6" fillId="2" borderId="7" xfId="5" applyFont="1" applyFill="1" applyBorder="1" applyAlignment="1">
      <alignment horizontal="center" vertical="center"/>
    </xf>
    <xf numFmtId="0" fontId="122" fillId="0" borderId="0" xfId="18" applyFont="1" applyAlignment="1">
      <alignment vertical="center"/>
    </xf>
    <xf numFmtId="0" fontId="136" fillId="29" borderId="0" xfId="28" applyFont="1" applyFill="1" applyAlignment="1">
      <alignment horizontal="left" vertical="center"/>
    </xf>
    <xf numFmtId="0" fontId="136" fillId="29" borderId="0" xfId="28" applyFont="1" applyFill="1" applyAlignment="1">
      <alignment horizontal="right" vertical="center"/>
    </xf>
    <xf numFmtId="0" fontId="378" fillId="29" borderId="0" xfId="28" applyFont="1" applyFill="1" applyAlignment="1">
      <alignment horizontal="center" vertical="top" wrapText="1"/>
    </xf>
    <xf numFmtId="0" fontId="378" fillId="29" borderId="0" xfId="28" applyFont="1" applyFill="1" applyAlignment="1">
      <alignment horizontal="left" vertical="top"/>
    </xf>
    <xf numFmtId="0" fontId="378" fillId="29" borderId="7" xfId="28" applyFont="1" applyFill="1" applyBorder="1" applyAlignment="1">
      <alignment horizontal="center" vertical="top" wrapText="1"/>
    </xf>
    <xf numFmtId="0" fontId="6" fillId="7" borderId="8" xfId="5" applyFont="1" applyFill="1" applyBorder="1" applyAlignment="1">
      <alignment horizontal="center" vertical="center"/>
    </xf>
    <xf numFmtId="0" fontId="6" fillId="7" borderId="3" xfId="5" applyFont="1" applyFill="1" applyBorder="1" applyAlignment="1">
      <alignment horizontal="center" vertical="center"/>
    </xf>
    <xf numFmtId="0" fontId="6" fillId="7" borderId="9" xfId="5" applyFont="1" applyFill="1" applyBorder="1" applyAlignment="1">
      <alignment horizontal="center" vertical="center"/>
    </xf>
    <xf numFmtId="0" fontId="378" fillId="29" borderId="0" xfId="28" applyFont="1" applyFill="1"/>
    <xf numFmtId="0" fontId="378" fillId="29" borderId="0" xfId="0" applyFont="1" applyFill="1" applyAlignment="1">
      <alignment horizontal="center" vertical="center"/>
    </xf>
    <xf numFmtId="0" fontId="1" fillId="4" borderId="0" xfId="28" applyFont="1" applyFill="1" applyAlignment="1">
      <alignment horizontal="center" vertical="center" wrapText="1"/>
    </xf>
    <xf numFmtId="0" fontId="1" fillId="4" borderId="7" xfId="28" applyFont="1" applyFill="1" applyBorder="1" applyAlignment="1">
      <alignment horizontal="center" vertical="center" wrapText="1"/>
    </xf>
    <xf numFmtId="209" fontId="1" fillId="0" borderId="0" xfId="28" applyNumberFormat="1" applyFont="1"/>
    <xf numFmtId="0" fontId="382" fillId="29" borderId="0" xfId="28" applyFont="1" applyFill="1" applyAlignment="1">
      <alignment vertical="center"/>
    </xf>
    <xf numFmtId="0" fontId="382" fillId="29" borderId="0" xfId="28" applyFont="1" applyFill="1" applyAlignment="1">
      <alignment horizontal="right" vertical="center"/>
    </xf>
    <xf numFmtId="0" fontId="3" fillId="0" borderId="0" xfId="28" applyFont="1" applyAlignment="1">
      <alignment vertical="center"/>
    </xf>
    <xf numFmtId="0" fontId="67" fillId="4" borderId="0" xfId="28" applyFont="1" applyFill="1" applyAlignment="1">
      <alignment horizontal="left"/>
    </xf>
    <xf numFmtId="210" fontId="1" fillId="0" borderId="0" xfId="28" applyNumberFormat="1" applyFont="1"/>
    <xf numFmtId="0" fontId="136" fillId="29" borderId="0" xfId="28" applyFont="1" applyFill="1" applyAlignment="1">
      <alignment horizontal="left"/>
    </xf>
    <xf numFmtId="0" fontId="378" fillId="29" borderId="0" xfId="28" applyFont="1" applyFill="1" applyAlignment="1">
      <alignment horizontal="center" vertical="center" wrapText="1"/>
    </xf>
    <xf numFmtId="181" fontId="1" fillId="0" borderId="0" xfId="28" applyNumberFormat="1" applyFont="1"/>
    <xf numFmtId="0" fontId="4" fillId="79" borderId="4" xfId="0" applyFont="1" applyFill="1" applyBorder="1" applyAlignment="1">
      <alignment horizontal="center" vertical="center"/>
    </xf>
    <xf numFmtId="211" fontId="11" fillId="0" borderId="0" xfId="5" applyNumberFormat="1"/>
    <xf numFmtId="0" fontId="0" fillId="0" borderId="0" xfId="0" applyAlignment="1">
      <alignment horizontal="right"/>
    </xf>
    <xf numFmtId="0" fontId="114" fillId="24" borderId="0" xfId="0" applyFont="1" applyFill="1" applyAlignment="1">
      <alignment horizontal="left"/>
    </xf>
    <xf numFmtId="0" fontId="114" fillId="4" borderId="0" xfId="0" applyFont="1" applyFill="1"/>
    <xf numFmtId="0" fontId="114" fillId="4" borderId="7" xfId="0" applyFont="1" applyFill="1" applyBorder="1"/>
    <xf numFmtId="212" fontId="1" fillId="0" borderId="0" xfId="28" applyNumberFormat="1" applyFont="1"/>
    <xf numFmtId="0" fontId="70" fillId="4" borderId="0" xfId="28" applyFill="1" applyAlignment="1">
      <alignment horizontal="left"/>
    </xf>
    <xf numFmtId="165" fontId="1" fillId="0" borderId="0" xfId="28" applyNumberFormat="1" applyFont="1"/>
    <xf numFmtId="0" fontId="383" fillId="24" borderId="261" xfId="0" applyFont="1" applyFill="1" applyBorder="1" applyAlignment="1">
      <alignment horizontal="center" vertical="center"/>
    </xf>
    <xf numFmtId="0" fontId="5" fillId="169" borderId="0" xfId="36" applyFill="1" applyBorder="1" applyAlignment="1">
      <alignment horizontal="center" vertical="center"/>
    </xf>
    <xf numFmtId="0" fontId="1" fillId="4" borderId="0" xfId="28" applyFont="1" applyFill="1" applyAlignment="1">
      <alignment vertical="center"/>
    </xf>
    <xf numFmtId="213" fontId="1" fillId="0" borderId="0" xfId="28" applyNumberFormat="1" applyFont="1"/>
    <xf numFmtId="0" fontId="5" fillId="4" borderId="0" xfId="36" applyFill="1" applyBorder="1" applyAlignment="1">
      <alignment horizontal="center" vertical="center"/>
    </xf>
    <xf numFmtId="214" fontId="11" fillId="0" borderId="0" xfId="5" applyNumberFormat="1"/>
    <xf numFmtId="215" fontId="1" fillId="0" borderId="0" xfId="28" applyNumberFormat="1" applyFont="1"/>
    <xf numFmtId="189" fontId="1" fillId="0" borderId="0" xfId="28" applyNumberFormat="1" applyFont="1"/>
    <xf numFmtId="0" fontId="381" fillId="169" borderId="0" xfId="37" applyFill="1" applyBorder="1" applyAlignment="1">
      <alignment horizontal="center" vertical="center"/>
    </xf>
    <xf numFmtId="216" fontId="11" fillId="0" borderId="0" xfId="5" applyNumberFormat="1"/>
    <xf numFmtId="169" fontId="1" fillId="0" borderId="0" xfId="28" applyNumberFormat="1" applyFont="1"/>
    <xf numFmtId="0" fontId="122" fillId="2" borderId="0" xfId="0" applyFont="1" applyFill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217" fontId="1" fillId="0" borderId="0" xfId="28" applyNumberFormat="1" applyFont="1"/>
    <xf numFmtId="0" fontId="25" fillId="4" borderId="0" xfId="28" applyFont="1" applyFill="1"/>
    <xf numFmtId="218" fontId="11" fillId="0" borderId="0" xfId="5" applyNumberFormat="1"/>
    <xf numFmtId="0" fontId="38" fillId="4" borderId="0" xfId="28" applyFont="1" applyFill="1"/>
    <xf numFmtId="184" fontId="11" fillId="0" borderId="0" xfId="5" applyNumberFormat="1"/>
    <xf numFmtId="0" fontId="24" fillId="4" borderId="0" xfId="10" applyFont="1" applyFill="1"/>
    <xf numFmtId="0" fontId="384" fillId="29" borderId="0" xfId="5" applyFont="1" applyFill="1" applyAlignment="1" applyProtection="1">
      <alignment horizontal="right" vertical="center"/>
      <protection hidden="1"/>
    </xf>
    <xf numFmtId="197" fontId="1" fillId="0" borderId="0" xfId="28" applyNumberFormat="1" applyFont="1"/>
    <xf numFmtId="219" fontId="11" fillId="0" borderId="0" xfId="5" applyNumberFormat="1"/>
    <xf numFmtId="220" fontId="11" fillId="0" borderId="0" xfId="5" applyNumberFormat="1"/>
    <xf numFmtId="221" fontId="11" fillId="0" borderId="0" xfId="5" applyNumberFormat="1"/>
    <xf numFmtId="0" fontId="381" fillId="4" borderId="0" xfId="37" applyFill="1" applyBorder="1"/>
    <xf numFmtId="222" fontId="11" fillId="0" borderId="0" xfId="5" applyNumberFormat="1"/>
    <xf numFmtId="223" fontId="11" fillId="0" borderId="0" xfId="5" applyNumberFormat="1"/>
    <xf numFmtId="205" fontId="1" fillId="0" borderId="0" xfId="28" applyNumberFormat="1" applyFont="1"/>
    <xf numFmtId="204" fontId="1" fillId="0" borderId="0" xfId="28" applyNumberFormat="1" applyFont="1"/>
    <xf numFmtId="0" fontId="70" fillId="4" borderId="0" xfId="28" applyFill="1" applyAlignment="1">
      <alignment horizontal="right" vertical="center"/>
    </xf>
    <xf numFmtId="0" fontId="70" fillId="4" borderId="3" xfId="28" applyFill="1" applyBorder="1"/>
    <xf numFmtId="0" fontId="70" fillId="4" borderId="9" xfId="28" applyFill="1" applyBorder="1"/>
    <xf numFmtId="0" fontId="64" fillId="0" borderId="0" xfId="4" applyFont="1" applyAlignment="1">
      <alignment horizontal="left" vertical="center"/>
    </xf>
    <xf numFmtId="0" fontId="385" fillId="0" borderId="0" xfId="28" applyFont="1"/>
    <xf numFmtId="0" fontId="1" fillId="0" borderId="0" xfId="28" applyFont="1"/>
    <xf numFmtId="0" fontId="386" fillId="29" borderId="0" xfId="4" applyFont="1" applyFill="1" applyAlignment="1">
      <alignment horizontal="left" vertical="center"/>
    </xf>
    <xf numFmtId="0" fontId="136" fillId="29" borderId="0" xfId="4" applyFont="1" applyFill="1" applyAlignment="1">
      <alignment horizontal="left" vertical="center"/>
    </xf>
    <xf numFmtId="0" fontId="75" fillId="48" borderId="0" xfId="21" applyFont="1" applyFill="1" applyAlignment="1" applyProtection="1">
      <alignment horizontal="left" vertical="center"/>
      <protection locked="0"/>
    </xf>
    <xf numFmtId="165" fontId="166" fillId="48" borderId="0" xfId="21" applyNumberFormat="1" applyFont="1" applyFill="1" applyAlignment="1" applyProtection="1">
      <alignment horizontal="center" vertical="center"/>
      <protection locked="0"/>
    </xf>
    <xf numFmtId="0" fontId="389" fillId="48" borderId="0" xfId="21" applyFont="1" applyFill="1" applyAlignment="1" applyProtection="1">
      <alignment horizontal="left" vertical="center"/>
      <protection locked="0"/>
    </xf>
    <xf numFmtId="0" fontId="1" fillId="4" borderId="0" xfId="28" applyFont="1" applyFill="1" applyAlignment="1">
      <alignment horizontal="center"/>
    </xf>
    <xf numFmtId="0" fontId="205" fillId="170" borderId="2" xfId="2" applyFont="1" applyFill="1" applyBorder="1" applyAlignment="1">
      <alignment vertical="center"/>
    </xf>
    <xf numFmtId="0" fontId="127" fillId="170" borderId="5" xfId="2" applyFont="1" applyFill="1" applyBorder="1" applyAlignment="1">
      <alignment horizontal="right" vertical="center"/>
    </xf>
    <xf numFmtId="0" fontId="391" fillId="4" borderId="0" xfId="28" applyFont="1" applyFill="1" applyAlignment="1">
      <alignment horizontal="left" vertical="center"/>
    </xf>
    <xf numFmtId="0" fontId="382" fillId="29" borderId="0" xfId="28" applyFont="1" applyFill="1"/>
    <xf numFmtId="0" fontId="1" fillId="170" borderId="0" xfId="28" applyFont="1" applyFill="1"/>
    <xf numFmtId="0" fontId="1" fillId="170" borderId="0" xfId="28" applyFont="1" applyFill="1" applyAlignment="1">
      <alignment horizontal="right" vertical="center"/>
    </xf>
    <xf numFmtId="0" fontId="67" fillId="170" borderId="0" xfId="28" applyFont="1" applyFill="1" applyAlignment="1">
      <alignment horizontal="right" vertical="center"/>
    </xf>
    <xf numFmtId="0" fontId="67" fillId="170" borderId="0" xfId="28" applyFont="1" applyFill="1" applyAlignment="1">
      <alignment horizontal="left" vertical="center"/>
    </xf>
    <xf numFmtId="0" fontId="67" fillId="170" borderId="7" xfId="28" applyFont="1" applyFill="1" applyBorder="1"/>
    <xf numFmtId="0" fontId="392" fillId="4" borderId="0" xfId="36" applyFont="1" applyFill="1" applyBorder="1" applyAlignment="1">
      <alignment horizontal="left" vertical="center"/>
    </xf>
    <xf numFmtId="0" fontId="3" fillId="170" borderId="0" xfId="28" applyFont="1" applyFill="1" applyAlignment="1">
      <alignment horizontal="center" vertical="center"/>
    </xf>
    <xf numFmtId="1" fontId="64" fillId="171" borderId="0" xfId="12" applyNumberFormat="1" applyFont="1" applyFill="1" applyAlignment="1">
      <alignment horizontal="center" vertical="center"/>
    </xf>
    <xf numFmtId="0" fontId="64" fillId="171" borderId="47" xfId="8" applyFont="1" applyFill="1" applyBorder="1" applyAlignment="1">
      <alignment horizontal="left" vertical="center"/>
    </xf>
    <xf numFmtId="0" fontId="64" fillId="171" borderId="47" xfId="8" applyFont="1" applyFill="1" applyBorder="1" applyAlignment="1">
      <alignment horizontal="right" vertical="center"/>
    </xf>
    <xf numFmtId="1" fontId="64" fillId="171" borderId="47" xfId="12" applyNumberFormat="1" applyFont="1" applyFill="1" applyBorder="1" applyAlignment="1">
      <alignment horizontal="right" vertical="center"/>
    </xf>
    <xf numFmtId="212" fontId="70" fillId="171" borderId="47" xfId="28" applyNumberFormat="1" applyFill="1" applyBorder="1" applyAlignment="1">
      <alignment horizontal="center" vertical="center"/>
    </xf>
    <xf numFmtId="0" fontId="70" fillId="171" borderId="47" xfId="28" applyFill="1" applyBorder="1" applyAlignment="1">
      <alignment horizontal="right" vertical="center"/>
    </xf>
    <xf numFmtId="165" fontId="70" fillId="171" borderId="51" xfId="28" applyNumberFormat="1" applyFill="1" applyBorder="1" applyAlignment="1">
      <alignment horizontal="left" vertical="center"/>
    </xf>
    <xf numFmtId="212" fontId="70" fillId="171" borderId="0" xfId="28" applyNumberFormat="1" applyFill="1" applyAlignment="1">
      <alignment horizontal="center" vertical="center"/>
    </xf>
    <xf numFmtId="2" fontId="2" fillId="11" borderId="0" xfId="5" applyNumberFormat="1" applyFont="1" applyFill="1" applyAlignment="1" applyProtection="1">
      <alignment horizontal="center" vertical="center"/>
      <protection locked="0"/>
    </xf>
    <xf numFmtId="0" fontId="55" fillId="48" borderId="0" xfId="21" applyFont="1" applyFill="1" applyAlignment="1" applyProtection="1">
      <alignment vertical="center"/>
      <protection locked="0"/>
    </xf>
    <xf numFmtId="0" fontId="304" fillId="48" borderId="0" xfId="21" applyFont="1" applyFill="1" applyAlignment="1" applyProtection="1">
      <alignment vertical="center"/>
      <protection locked="0"/>
    </xf>
    <xf numFmtId="0" fontId="1" fillId="4" borderId="7" xfId="28" applyFont="1" applyFill="1" applyBorder="1"/>
    <xf numFmtId="0" fontId="70" fillId="171" borderId="0" xfId="28" applyFill="1" applyAlignment="1">
      <alignment horizontal="center" vertical="center"/>
    </xf>
    <xf numFmtId="0" fontId="345" fillId="48" borderId="0" xfId="21" applyFont="1" applyFill="1" applyAlignment="1" applyProtection="1">
      <alignment horizontal="right" vertical="center"/>
      <protection locked="0"/>
    </xf>
    <xf numFmtId="165" fontId="70" fillId="171" borderId="0" xfId="28" applyNumberFormat="1" applyFill="1" applyAlignment="1">
      <alignment horizontal="center" vertical="center"/>
    </xf>
    <xf numFmtId="0" fontId="16" fillId="4" borderId="0" xfId="28" applyFont="1" applyFill="1"/>
    <xf numFmtId="0" fontId="12" fillId="4" borderId="0" xfId="8" applyFont="1" applyFill="1" applyAlignment="1">
      <alignment horizontal="left" vertical="center"/>
    </xf>
    <xf numFmtId="0" fontId="69" fillId="4" borderId="0" xfId="28" applyFont="1" applyFill="1" applyAlignment="1">
      <alignment vertical="center"/>
    </xf>
    <xf numFmtId="0" fontId="391" fillId="4" borderId="0" xfId="36" applyFont="1" applyFill="1" applyBorder="1" applyAlignment="1">
      <alignment horizontal="center" vertical="center"/>
    </xf>
    <xf numFmtId="176" fontId="71" fillId="4" borderId="0" xfId="2" applyNumberFormat="1" applyFont="1" applyFill="1" applyAlignment="1" applyProtection="1">
      <alignment horizontal="center" vertical="center"/>
      <protection locked="0"/>
    </xf>
    <xf numFmtId="0" fontId="154" fillId="4" borderId="0" xfId="8" applyFont="1" applyFill="1" applyAlignment="1">
      <alignment horizontal="right" vertical="center"/>
    </xf>
    <xf numFmtId="165" fontId="28" fillId="172" borderId="0" xfId="21" applyNumberFormat="1" applyFont="1" applyFill="1" applyAlignment="1" applyProtection="1">
      <alignment horizontal="center" vertical="center"/>
      <protection locked="0"/>
    </xf>
    <xf numFmtId="0" fontId="97" fillId="173" borderId="0" xfId="21" applyFont="1" applyFill="1" applyAlignment="1" applyProtection="1">
      <alignment horizontal="left" vertical="center"/>
      <protection locked="0"/>
    </xf>
    <xf numFmtId="165" fontId="166" fillId="48" borderId="0" xfId="21" applyNumberFormat="1" applyFont="1" applyFill="1" applyAlignment="1" applyProtection="1">
      <alignment horizontal="right" vertical="center"/>
      <protection locked="0"/>
    </xf>
    <xf numFmtId="0" fontId="79" fillId="4" borderId="7" xfId="28" applyFont="1" applyFill="1" applyBorder="1" applyAlignment="1">
      <alignment horizontal="left" vertical="center"/>
    </xf>
    <xf numFmtId="0" fontId="75" fillId="48" borderId="0" xfId="21" applyFont="1" applyFill="1" applyAlignment="1" applyProtection="1">
      <alignment horizontal="right" vertical="center"/>
      <protection locked="0"/>
    </xf>
    <xf numFmtId="198" fontId="88" fillId="174" borderId="0" xfId="2" applyNumberFormat="1" applyFont="1" applyFill="1" applyAlignment="1" applyProtection="1">
      <alignment horizontal="center" vertical="center"/>
      <protection locked="0"/>
    </xf>
    <xf numFmtId="0" fontId="75" fillId="48" borderId="0" xfId="21" applyFont="1" applyFill="1" applyAlignment="1" applyProtection="1">
      <alignment horizontal="center" vertical="center"/>
      <protection locked="0"/>
    </xf>
    <xf numFmtId="0" fontId="120" fillId="4" borderId="0" xfId="21" applyFont="1" applyFill="1" applyAlignment="1" applyProtection="1">
      <alignment horizontal="right" vertical="center"/>
      <protection locked="0"/>
    </xf>
    <xf numFmtId="165" fontId="88" fillId="16" borderId="0" xfId="21" applyNumberFormat="1" applyFont="1" applyFill="1" applyAlignment="1" applyProtection="1">
      <alignment horizontal="center" vertical="center"/>
      <protection locked="0"/>
    </xf>
    <xf numFmtId="0" fontId="111" fillId="0" borderId="0" xfId="28" applyFont="1" applyAlignment="1">
      <alignment vertical="center"/>
    </xf>
    <xf numFmtId="0" fontId="79" fillId="4" borderId="7" xfId="5" applyFont="1" applyFill="1" applyBorder="1" applyAlignment="1">
      <alignment horizontal="left" vertical="center"/>
    </xf>
    <xf numFmtId="0" fontId="154" fillId="4" borderId="0" xfId="21" applyFont="1" applyFill="1" applyAlignment="1" applyProtection="1">
      <alignment horizontal="right" vertical="center"/>
      <protection locked="0"/>
    </xf>
    <xf numFmtId="1" fontId="28" fillId="175" borderId="0" xfId="5" applyNumberFormat="1" applyFont="1" applyFill="1" applyAlignment="1">
      <alignment horizontal="center" vertical="center"/>
    </xf>
    <xf numFmtId="181" fontId="106" fillId="18" borderId="0" xfId="5" applyNumberFormat="1" applyFont="1" applyFill="1" applyAlignment="1">
      <alignment vertical="center"/>
    </xf>
    <xf numFmtId="0" fontId="1" fillId="0" borderId="7" xfId="28" applyFont="1" applyBorder="1"/>
    <xf numFmtId="0" fontId="24" fillId="4" borderId="0" xfId="8" applyFont="1" applyFill="1" applyAlignment="1">
      <alignment horizontal="right" vertical="center"/>
    </xf>
    <xf numFmtId="183" fontId="24" fillId="48" borderId="0" xfId="21" applyNumberFormat="1" applyFont="1" applyFill="1" applyAlignment="1" applyProtection="1">
      <alignment horizontal="center" vertical="center"/>
      <protection locked="0"/>
    </xf>
    <xf numFmtId="0" fontId="92" fillId="4" borderId="0" xfId="28" applyFont="1" applyFill="1" applyAlignment="1">
      <alignment vertical="center"/>
    </xf>
    <xf numFmtId="183" fontId="87" fillId="48" borderId="0" xfId="21" applyNumberFormat="1" applyFont="1" applyFill="1" applyAlignment="1" applyProtection="1">
      <alignment horizontal="right" vertical="center"/>
      <protection locked="0"/>
    </xf>
    <xf numFmtId="0" fontId="42" fillId="4" borderId="7" xfId="5" applyFont="1" applyFill="1" applyBorder="1" applyAlignment="1">
      <alignment horizontal="left" vertical="center"/>
    </xf>
    <xf numFmtId="0" fontId="16" fillId="4" borderId="0" xfId="8" applyFont="1" applyFill="1" applyAlignment="1">
      <alignment horizontal="right" vertical="center"/>
    </xf>
    <xf numFmtId="0" fontId="18" fillId="4" borderId="0" xfId="12" applyFont="1" applyFill="1" applyAlignment="1">
      <alignment horizontal="center" vertical="center"/>
    </xf>
    <xf numFmtId="0" fontId="16" fillId="28" borderId="0" xfId="5" applyFont="1" applyFill="1" applyAlignment="1">
      <alignment horizontal="right" vertical="center"/>
    </xf>
    <xf numFmtId="168" fontId="16" fillId="48" borderId="0" xfId="21" applyNumberFormat="1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right" vertical="center"/>
    </xf>
    <xf numFmtId="0" fontId="24" fillId="174" borderId="0" xfId="5" applyFont="1" applyFill="1" applyAlignment="1">
      <alignment vertical="center"/>
    </xf>
    <xf numFmtId="0" fontId="28" fillId="174" borderId="0" xfId="5" applyFont="1" applyFill="1" applyAlignment="1">
      <alignment vertical="center"/>
    </xf>
    <xf numFmtId="0" fontId="28" fillId="174" borderId="7" xfId="5" applyFont="1" applyFill="1" applyBorder="1" applyAlignment="1">
      <alignment vertical="center"/>
    </xf>
    <xf numFmtId="0" fontId="73" fillId="4" borderId="0" xfId="18" applyFont="1" applyFill="1" applyAlignment="1">
      <alignment horizontal="left" vertical="center"/>
    </xf>
    <xf numFmtId="0" fontId="345" fillId="48" borderId="0" xfId="21" applyFont="1" applyFill="1" applyAlignment="1" applyProtection="1">
      <alignment horizontal="left" vertical="center"/>
      <protection locked="0"/>
    </xf>
    <xf numFmtId="0" fontId="395" fillId="48" borderId="0" xfId="21" applyFont="1" applyFill="1" applyAlignment="1" applyProtection="1">
      <alignment horizontal="left" vertical="center"/>
      <protection locked="0"/>
    </xf>
    <xf numFmtId="0" fontId="168" fillId="4" borderId="0" xfId="8" applyFont="1" applyFill="1" applyAlignment="1">
      <alignment horizontal="left" vertical="center"/>
    </xf>
    <xf numFmtId="0" fontId="168" fillId="48" borderId="0" xfId="21" applyFont="1" applyFill="1" applyAlignment="1" applyProtection="1">
      <alignment horizontal="left" vertical="center"/>
      <protection locked="0"/>
    </xf>
    <xf numFmtId="0" fontId="124" fillId="4" borderId="0" xfId="21" applyFont="1" applyFill="1" applyAlignment="1" applyProtection="1">
      <alignment horizontal="left" vertical="center"/>
      <protection locked="0"/>
    </xf>
    <xf numFmtId="0" fontId="389" fillId="48" borderId="0" xfId="21" applyFont="1" applyFill="1" applyAlignment="1" applyProtection="1">
      <alignment horizontal="right" vertical="center"/>
      <protection locked="0"/>
    </xf>
    <xf numFmtId="0" fontId="106" fillId="176" borderId="0" xfId="21" applyFont="1" applyFill="1" applyAlignment="1" applyProtection="1">
      <alignment horizontal="left" vertical="center"/>
      <protection locked="0"/>
    </xf>
    <xf numFmtId="0" fontId="154" fillId="4" borderId="0" xfId="21" applyFont="1" applyFill="1" applyAlignment="1" applyProtection="1">
      <alignment horizontal="left" vertical="center"/>
      <protection locked="0"/>
    </xf>
    <xf numFmtId="0" fontId="12" fillId="48" borderId="0" xfId="21" applyFont="1" applyFill="1" applyAlignment="1" applyProtection="1">
      <alignment horizontal="right" vertical="center"/>
      <protection locked="0"/>
    </xf>
    <xf numFmtId="0" fontId="38" fillId="4" borderId="0" xfId="28" applyFont="1" applyFill="1" applyAlignment="1">
      <alignment horizontal="left" vertical="center"/>
    </xf>
    <xf numFmtId="0" fontId="88" fillId="4" borderId="7" xfId="5" applyFont="1" applyFill="1" applyBorder="1" applyAlignment="1">
      <alignment horizontal="center" vertical="center"/>
    </xf>
    <xf numFmtId="0" fontId="18" fillId="4" borderId="0" xfId="5" applyFont="1" applyFill="1" applyAlignment="1">
      <alignment horizontal="center" vertical="center"/>
    </xf>
    <xf numFmtId="0" fontId="15" fillId="2" borderId="2" xfId="2" applyFont="1" applyFill="1" applyBorder="1" applyAlignment="1">
      <alignment vertical="center"/>
    </xf>
    <xf numFmtId="0" fontId="18" fillId="2" borderId="5" xfId="2" applyFont="1" applyFill="1" applyBorder="1" applyAlignment="1">
      <alignment horizontal="right" vertical="center"/>
    </xf>
    <xf numFmtId="0" fontId="24" fillId="2" borderId="0" xfId="28" applyFont="1" applyFill="1"/>
    <xf numFmtId="0" fontId="24" fillId="2" borderId="0" xfId="28" applyFont="1" applyFill="1" applyAlignment="1">
      <alignment horizontal="right" vertical="center"/>
    </xf>
    <xf numFmtId="0" fontId="106" fillId="2" borderId="0" xfId="28" applyFont="1" applyFill="1" applyAlignment="1">
      <alignment horizontal="right" vertical="center"/>
    </xf>
    <xf numFmtId="0" fontId="106" fillId="2" borderId="0" xfId="28" applyFont="1" applyFill="1" applyAlignment="1">
      <alignment horizontal="left" vertical="center"/>
    </xf>
    <xf numFmtId="0" fontId="24" fillId="2" borderId="7" xfId="28" applyFont="1" applyFill="1" applyBorder="1"/>
    <xf numFmtId="1" fontId="106" fillId="7" borderId="0" xfId="12" applyNumberFormat="1" applyFont="1" applyFill="1" applyAlignment="1">
      <alignment horizontal="left" vertical="center"/>
    </xf>
    <xf numFmtId="212" fontId="106" fillId="7" borderId="0" xfId="28" applyNumberFormat="1" applyFont="1" applyFill="1" applyAlignment="1">
      <alignment horizontal="center" vertical="center"/>
    </xf>
    <xf numFmtId="0" fontId="64" fillId="7" borderId="0" xfId="28" applyFont="1" applyFill="1" applyAlignment="1">
      <alignment horizontal="right" vertical="center"/>
    </xf>
    <xf numFmtId="165" fontId="64" fillId="7" borderId="7" xfId="28" applyNumberFormat="1" applyFont="1" applyFill="1" applyBorder="1" applyAlignment="1">
      <alignment horizontal="left" vertical="center"/>
    </xf>
    <xf numFmtId="0" fontId="64" fillId="7" borderId="0" xfId="8" applyFont="1" applyFill="1" applyAlignment="1">
      <alignment horizontal="left" vertical="center"/>
    </xf>
    <xf numFmtId="1" fontId="106" fillId="7" borderId="0" xfId="12" applyNumberFormat="1" applyFont="1" applyFill="1" applyAlignment="1">
      <alignment horizontal="right" vertical="center"/>
    </xf>
    <xf numFmtId="1" fontId="0" fillId="4" borderId="0" xfId="0" applyNumberFormat="1" applyFill="1" applyAlignment="1">
      <alignment horizontal="center" vertical="center"/>
    </xf>
    <xf numFmtId="0" fontId="55" fillId="4" borderId="0" xfId="5" applyFont="1" applyFill="1" applyAlignment="1">
      <alignment horizontal="center" vertical="center" wrapText="1"/>
    </xf>
    <xf numFmtId="0" fontId="57" fillId="16" borderId="0" xfId="21" applyFont="1" applyFill="1" applyAlignment="1" applyProtection="1">
      <alignment vertical="center"/>
      <protection locked="0"/>
    </xf>
    <xf numFmtId="0" fontId="30" fillId="48" borderId="0" xfId="21" applyFont="1" applyFill="1" applyAlignment="1" applyProtection="1">
      <alignment vertical="center"/>
      <protection locked="0"/>
    </xf>
    <xf numFmtId="0" fontId="20" fillId="4" borderId="0" xfId="28" applyFont="1" applyFill="1"/>
    <xf numFmtId="0" fontId="20" fillId="4" borderId="7" xfId="28" applyFont="1" applyFill="1" applyBorder="1"/>
    <xf numFmtId="0" fontId="394" fillId="29" borderId="0" xfId="21" applyFont="1" applyFill="1" applyAlignment="1" applyProtection="1">
      <alignment vertical="center"/>
      <protection locked="0"/>
    </xf>
    <xf numFmtId="0" fontId="394" fillId="4" borderId="0" xfId="21" applyFont="1" applyFill="1" applyAlignment="1" applyProtection="1">
      <alignment vertical="center"/>
      <protection locked="0"/>
    </xf>
    <xf numFmtId="0" fontId="394" fillId="4" borderId="7" xfId="21" applyFont="1" applyFill="1" applyBorder="1" applyAlignment="1" applyProtection="1">
      <alignment vertical="center"/>
      <protection locked="0"/>
    </xf>
    <xf numFmtId="0" fontId="305" fillId="4" borderId="0" xfId="28" applyFont="1" applyFill="1" applyAlignment="1">
      <alignment horizontal="center"/>
    </xf>
    <xf numFmtId="0" fontId="20" fillId="4" borderId="0" xfId="8" applyFont="1" applyFill="1" applyAlignment="1">
      <alignment horizontal="right" vertical="center"/>
    </xf>
    <xf numFmtId="165" fontId="28" fillId="16" borderId="0" xfId="21" applyNumberFormat="1" applyFont="1" applyFill="1" applyAlignment="1" applyProtection="1">
      <alignment horizontal="center" vertical="center"/>
      <protection locked="0"/>
    </xf>
    <xf numFmtId="0" fontId="122" fillId="4" borderId="0" xfId="28" applyFont="1" applyFill="1" applyAlignment="1">
      <alignment vertical="center"/>
    </xf>
    <xf numFmtId="165" fontId="79" fillId="48" borderId="0" xfId="21" applyNumberFormat="1" applyFont="1" applyFill="1" applyAlignment="1" applyProtection="1">
      <alignment horizontal="center" vertical="center"/>
      <protection locked="0"/>
    </xf>
    <xf numFmtId="0" fontId="79" fillId="4" borderId="0" xfId="28" applyFont="1" applyFill="1" applyAlignment="1">
      <alignment horizontal="left" vertical="center"/>
    </xf>
    <xf numFmtId="0" fontId="28" fillId="48" borderId="0" xfId="21" applyFont="1" applyFill="1" applyAlignment="1" applyProtection="1">
      <alignment horizontal="right" vertical="center"/>
      <protection locked="0"/>
    </xf>
    <xf numFmtId="0" fontId="57" fillId="16" borderId="0" xfId="21" applyFont="1" applyFill="1" applyAlignment="1" applyProtection="1">
      <alignment horizontal="center" vertical="center"/>
      <protection locked="0"/>
    </xf>
    <xf numFmtId="0" fontId="16" fillId="4" borderId="0" xfId="28" applyFont="1" applyFill="1" applyAlignment="1">
      <alignment horizontal="center" vertical="top"/>
    </xf>
    <xf numFmtId="0" fontId="42" fillId="4" borderId="0" xfId="28" applyFont="1" applyFill="1" applyAlignment="1">
      <alignment horizontal="right" vertical="top"/>
    </xf>
    <xf numFmtId="0" fontId="42" fillId="4" borderId="0" xfId="28" applyFont="1" applyFill="1" applyAlignment="1">
      <alignment horizontal="left" vertical="top"/>
    </xf>
    <xf numFmtId="0" fontId="63" fillId="4" borderId="0" xfId="21" applyFont="1" applyFill="1" applyAlignment="1" applyProtection="1">
      <alignment horizontal="right" vertical="center"/>
      <protection locked="0"/>
    </xf>
    <xf numFmtId="167" fontId="89" fillId="16" borderId="0" xfId="21" applyNumberFormat="1" applyFont="1" applyFill="1" applyAlignment="1" applyProtection="1">
      <alignment horizontal="center" vertical="center"/>
      <protection locked="0"/>
    </xf>
    <xf numFmtId="0" fontId="79" fillId="4" borderId="0" xfId="28" applyFont="1" applyFill="1" applyAlignment="1">
      <alignment vertical="center"/>
    </xf>
    <xf numFmtId="0" fontId="41" fillId="4" borderId="0" xfId="0" applyFont="1" applyFill="1"/>
    <xf numFmtId="0" fontId="79" fillId="4" borderId="0" xfId="0" applyFont="1" applyFill="1" applyAlignment="1">
      <alignment horizontal="center" vertical="center"/>
    </xf>
    <xf numFmtId="0" fontId="111" fillId="4" borderId="0" xfId="28" applyFont="1" applyFill="1" applyAlignment="1">
      <alignment vertical="center"/>
    </xf>
    <xf numFmtId="0" fontId="20" fillId="4" borderId="0" xfId="21" applyFont="1" applyFill="1" applyAlignment="1" applyProtection="1">
      <alignment horizontal="right" vertical="center"/>
      <protection locked="0"/>
    </xf>
    <xf numFmtId="1" fontId="28" fillId="177" borderId="0" xfId="5" applyNumberFormat="1" applyFont="1" applyFill="1" applyAlignment="1">
      <alignment horizontal="center" vertical="center"/>
    </xf>
    <xf numFmtId="181" fontId="42" fillId="18" borderId="0" xfId="5" applyNumberFormat="1" applyFont="1" applyFill="1" applyAlignment="1">
      <alignment vertical="center"/>
    </xf>
    <xf numFmtId="183" fontId="79" fillId="81" borderId="0" xfId="21" applyNumberFormat="1" applyFont="1" applyFill="1" applyAlignment="1" applyProtection="1">
      <alignment horizontal="right" vertical="center"/>
      <protection locked="0"/>
    </xf>
    <xf numFmtId="0" fontId="79" fillId="48" borderId="0" xfId="21" applyFont="1" applyFill="1" applyAlignment="1" applyProtection="1">
      <alignment horizontal="left" vertical="center"/>
      <protection locked="0"/>
    </xf>
    <xf numFmtId="0" fontId="125" fillId="4" borderId="0" xfId="28" applyFont="1" applyFill="1" applyAlignment="1">
      <alignment horizontal="left" vertical="center"/>
    </xf>
    <xf numFmtId="0" fontId="73" fillId="4" borderId="0" xfId="21" applyFont="1" applyFill="1" applyAlignment="1" applyProtection="1">
      <alignment horizontal="left" vertical="center"/>
      <protection locked="0"/>
    </xf>
    <xf numFmtId="0" fontId="125" fillId="48" borderId="0" xfId="21" applyFont="1" applyFill="1" applyAlignment="1" applyProtection="1">
      <alignment horizontal="right" vertical="center"/>
      <protection locked="0"/>
    </xf>
    <xf numFmtId="0" fontId="40" fillId="178" borderId="2" xfId="2" applyFont="1" applyFill="1" applyBorder="1" applyAlignment="1">
      <alignment vertical="center"/>
    </xf>
    <xf numFmtId="0" fontId="37" fillId="178" borderId="5" xfId="2" applyFont="1" applyFill="1" applyBorder="1" applyAlignment="1">
      <alignment horizontal="right" vertical="center"/>
    </xf>
    <xf numFmtId="0" fontId="4" fillId="178" borderId="0" xfId="28" applyFont="1" applyFill="1"/>
    <xf numFmtId="0" fontId="4" fillId="178" borderId="0" xfId="28" applyFont="1" applyFill="1" applyAlignment="1">
      <alignment horizontal="right" vertical="center"/>
    </xf>
    <xf numFmtId="0" fontId="33" fillId="178" borderId="0" xfId="28" applyFont="1" applyFill="1" applyAlignment="1">
      <alignment horizontal="right" vertical="center"/>
    </xf>
    <xf numFmtId="0" fontId="33" fillId="178" borderId="0" xfId="28" applyFont="1" applyFill="1" applyAlignment="1">
      <alignment horizontal="left" vertical="center"/>
    </xf>
    <xf numFmtId="0" fontId="33" fillId="178" borderId="7" xfId="28" applyFont="1" applyFill="1" applyBorder="1"/>
    <xf numFmtId="0" fontId="64" fillId="171" borderId="0" xfId="8" applyFont="1" applyFill="1" applyAlignment="1">
      <alignment horizontal="left" vertical="center"/>
    </xf>
    <xf numFmtId="0" fontId="64" fillId="171" borderId="0" xfId="8" applyFont="1" applyFill="1" applyAlignment="1">
      <alignment horizontal="right" vertical="center"/>
    </xf>
    <xf numFmtId="0" fontId="18" fillId="171" borderId="0" xfId="12" applyFont="1" applyFill="1" applyAlignment="1">
      <alignment horizontal="center" vertical="center"/>
    </xf>
    <xf numFmtId="0" fontId="18" fillId="171" borderId="0" xfId="21" applyFont="1" applyFill="1" applyAlignment="1" applyProtection="1">
      <alignment horizontal="left" vertical="center"/>
      <protection locked="0"/>
    </xf>
    <xf numFmtId="0" fontId="16" fillId="171" borderId="0" xfId="5" applyFont="1" applyFill="1" applyAlignment="1">
      <alignment horizontal="right" vertical="center"/>
    </xf>
    <xf numFmtId="168" fontId="16" fillId="179" borderId="7" xfId="21" applyNumberFormat="1" applyFont="1" applyFill="1" applyBorder="1" applyAlignment="1" applyProtection="1">
      <alignment horizontal="center" vertical="center"/>
      <protection locked="0"/>
    </xf>
    <xf numFmtId="0" fontId="18" fillId="171" borderId="0" xfId="5" applyFont="1" applyFill="1" applyAlignment="1">
      <alignment horizontal="right" vertical="center"/>
    </xf>
    <xf numFmtId="224" fontId="18" fillId="171" borderId="0" xfId="12" applyNumberFormat="1" applyFont="1" applyFill="1" applyAlignment="1">
      <alignment horizontal="center" vertical="center"/>
    </xf>
    <xf numFmtId="0" fontId="3" fillId="171" borderId="0" xfId="0" applyFont="1" applyFill="1" applyAlignment="1">
      <alignment vertical="center"/>
    </xf>
    <xf numFmtId="0" fontId="3" fillId="171" borderId="7" xfId="0" applyFont="1" applyFill="1" applyBorder="1" applyAlignment="1">
      <alignment vertical="center"/>
    </xf>
    <xf numFmtId="0" fontId="0" fillId="171" borderId="47" xfId="0" applyFill="1" applyBorder="1" applyAlignment="1">
      <alignment horizontal="right" vertical="center"/>
    </xf>
    <xf numFmtId="0" fontId="0" fillId="171" borderId="0" xfId="0" applyFill="1" applyAlignment="1">
      <alignment horizontal="center" vertical="center"/>
    </xf>
    <xf numFmtId="176" fontId="16" fillId="179" borderId="0" xfId="21" applyNumberFormat="1" applyFont="1" applyFill="1" applyAlignment="1" applyProtection="1">
      <alignment horizontal="center" vertical="center"/>
      <protection locked="0"/>
    </xf>
    <xf numFmtId="176" fontId="16" fillId="179" borderId="7" xfId="21" applyNumberFormat="1" applyFont="1" applyFill="1" applyBorder="1" applyAlignment="1" applyProtection="1">
      <alignment horizontal="center" vertical="center"/>
      <protection locked="0"/>
    </xf>
    <xf numFmtId="0" fontId="122" fillId="4" borderId="0" xfId="28" applyFont="1" applyFill="1"/>
    <xf numFmtId="0" fontId="397" fillId="48" borderId="0" xfId="21" applyFont="1" applyFill="1" applyAlignment="1" applyProtection="1">
      <alignment horizontal="right" vertical="center"/>
      <protection locked="0"/>
    </xf>
    <xf numFmtId="0" fontId="397" fillId="4" borderId="0" xfId="0" applyFont="1" applyFill="1" applyAlignment="1">
      <alignment horizontal="right" vertical="center"/>
    </xf>
    <xf numFmtId="0" fontId="398" fillId="16" borderId="0" xfId="21" applyFont="1" applyFill="1" applyAlignment="1" applyProtection="1">
      <alignment horizontal="center" vertical="center" wrapText="1"/>
      <protection locked="0"/>
    </xf>
    <xf numFmtId="0" fontId="399" fillId="4" borderId="0" xfId="21" applyFont="1" applyFill="1" applyAlignment="1" applyProtection="1">
      <alignment horizontal="left" vertical="center"/>
      <protection locked="0"/>
    </xf>
    <xf numFmtId="0" fontId="394" fillId="4" borderId="7" xfId="21" applyFont="1" applyFill="1" applyBorder="1" applyAlignment="1" applyProtection="1">
      <alignment horizontal="center" vertical="center"/>
      <protection locked="0"/>
    </xf>
    <xf numFmtId="1" fontId="28" fillId="16" borderId="0" xfId="21" applyNumberFormat="1" applyFont="1" applyFill="1" applyAlignment="1" applyProtection="1">
      <alignment horizontal="center" vertical="center"/>
      <protection locked="0"/>
    </xf>
    <xf numFmtId="0" fontId="97" fillId="173" borderId="0" xfId="21" applyFont="1" applyFill="1" applyAlignment="1" applyProtection="1">
      <alignment horizontal="center" vertical="center"/>
      <protection locked="0"/>
    </xf>
    <xf numFmtId="0" fontId="400" fillId="4" borderId="0" xfId="0" applyFont="1" applyFill="1" applyAlignment="1">
      <alignment horizontal="right" vertical="center"/>
    </xf>
    <xf numFmtId="165" fontId="400" fillId="16" borderId="0" xfId="21" applyNumberFormat="1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left" vertical="center"/>
    </xf>
    <xf numFmtId="0" fontId="27" fillId="48" borderId="0" xfId="21" applyFont="1" applyFill="1" applyAlignment="1" applyProtection="1">
      <alignment horizontal="right" vertical="center"/>
      <protection locked="0"/>
    </xf>
    <xf numFmtId="165" fontId="16" fillId="48" borderId="0" xfId="21" applyNumberFormat="1" applyFont="1" applyFill="1" applyAlignment="1" applyProtection="1">
      <alignment horizontal="center" vertical="center"/>
      <protection locked="0"/>
    </xf>
    <xf numFmtId="165" fontId="69" fillId="48" borderId="0" xfId="21" applyNumberFormat="1" applyFont="1" applyFill="1" applyAlignment="1" applyProtection="1">
      <alignment horizontal="center" vertical="center"/>
      <protection locked="0"/>
    </xf>
    <xf numFmtId="0" fontId="401" fillId="4" borderId="0" xfId="21" applyFont="1" applyFill="1" applyAlignment="1" applyProtection="1">
      <alignment horizontal="right" vertical="center"/>
      <protection locked="0"/>
    </xf>
    <xf numFmtId="0" fontId="383" fillId="180" borderId="0" xfId="12" applyFont="1" applyFill="1" applyAlignment="1">
      <alignment horizontal="center" vertical="center"/>
    </xf>
    <xf numFmtId="181" fontId="148" fillId="18" borderId="0" xfId="5" applyNumberFormat="1" applyFont="1" applyFill="1" applyAlignment="1">
      <alignment vertical="center"/>
    </xf>
    <xf numFmtId="0" fontId="69" fillId="4" borderId="0" xfId="28" applyFont="1" applyFill="1"/>
    <xf numFmtId="168" fontId="28" fillId="16" borderId="0" xfId="21" applyNumberFormat="1" applyFont="1" applyFill="1" applyAlignment="1" applyProtection="1">
      <alignment horizontal="center" vertical="center"/>
      <protection locked="0"/>
    </xf>
    <xf numFmtId="0" fontId="106" fillId="176" borderId="0" xfId="21" applyFont="1" applyFill="1" applyAlignment="1" applyProtection="1">
      <alignment horizontal="center" vertical="center"/>
      <protection locked="0"/>
    </xf>
    <xf numFmtId="0" fontId="167" fillId="4" borderId="0" xfId="21" applyFont="1" applyFill="1" applyAlignment="1" applyProtection="1">
      <alignment horizontal="left" vertical="center"/>
      <protection locked="0"/>
    </xf>
    <xf numFmtId="0" fontId="38" fillId="4" borderId="0" xfId="28" applyFont="1" applyFill="1" applyAlignment="1">
      <alignment horizontal="right" vertical="center"/>
    </xf>
    <xf numFmtId="0" fontId="88" fillId="4" borderId="0" xfId="5" applyFont="1" applyFill="1" applyAlignment="1">
      <alignment horizontal="left" vertical="center"/>
    </xf>
    <xf numFmtId="0" fontId="106" fillId="68" borderId="86" xfId="12" applyFont="1" applyFill="1" applyBorder="1" applyAlignment="1" applyProtection="1">
      <alignment horizontal="centerContinuous" vertical="center"/>
      <protection locked="0"/>
    </xf>
    <xf numFmtId="0" fontId="106" fillId="68" borderId="263" xfId="12" applyFont="1" applyFill="1" applyBorder="1" applyAlignment="1" applyProtection="1">
      <alignment horizontal="centerContinuous" vertical="center"/>
      <protection locked="0"/>
    </xf>
    <xf numFmtId="0" fontId="106" fillId="78" borderId="263" xfId="12" applyFont="1" applyFill="1" applyBorder="1" applyAlignment="1" applyProtection="1">
      <alignment horizontal="centerContinuous" vertical="center"/>
      <protection locked="0"/>
    </xf>
    <xf numFmtId="0" fontId="106" fillId="68" borderId="264" xfId="12" applyFont="1" applyFill="1" applyBorder="1" applyAlignment="1" applyProtection="1">
      <alignment horizontal="right" vertical="center"/>
      <protection locked="0"/>
    </xf>
    <xf numFmtId="0" fontId="16" fillId="4" borderId="0" xfId="4" applyFont="1" applyFill="1" applyAlignment="1">
      <alignment vertical="center"/>
    </xf>
    <xf numFmtId="0" fontId="1" fillId="7" borderId="31" xfId="17" applyFill="1" applyBorder="1" applyAlignment="1">
      <alignment horizontal="center" vertical="center"/>
    </xf>
    <xf numFmtId="0" fontId="39" fillId="4" borderId="47" xfId="5" applyFont="1" applyFill="1" applyBorder="1" applyAlignment="1">
      <alignment horizontal="left" vertical="center"/>
    </xf>
    <xf numFmtId="0" fontId="5" fillId="4" borderId="96" xfId="1" applyFill="1" applyBorder="1" applyAlignment="1">
      <alignment vertical="center"/>
    </xf>
    <xf numFmtId="0" fontId="5" fillId="4" borderId="265" xfId="1" applyFill="1" applyBorder="1" applyAlignment="1">
      <alignment vertical="center"/>
    </xf>
    <xf numFmtId="0" fontId="161" fillId="4" borderId="0" xfId="17" applyFont="1" applyFill="1" applyAlignment="1" applyProtection="1">
      <alignment horizontal="left" vertical="center"/>
      <protection locked="0"/>
    </xf>
    <xf numFmtId="0" fontId="161" fillId="4" borderId="35" xfId="17" applyFont="1" applyFill="1" applyBorder="1" applyAlignment="1" applyProtection="1">
      <alignment horizontal="right" vertical="center"/>
      <protection locked="0"/>
    </xf>
    <xf numFmtId="172" fontId="402" fillId="85" borderId="21" xfId="17" applyNumberFormat="1" applyFont="1" applyFill="1" applyBorder="1" applyAlignment="1" applyProtection="1">
      <alignment horizontal="center" vertical="center"/>
      <protection locked="0"/>
    </xf>
    <xf numFmtId="0" fontId="161" fillId="4" borderId="0" xfId="17" applyFont="1" applyFill="1" applyAlignment="1" applyProtection="1">
      <alignment horizontal="right" vertical="center"/>
      <protection locked="0"/>
    </xf>
    <xf numFmtId="0" fontId="163" fillId="4" borderId="0" xfId="17" applyFont="1" applyFill="1" applyAlignment="1" applyProtection="1">
      <alignment horizontal="right" vertical="center"/>
      <protection locked="0"/>
    </xf>
    <xf numFmtId="172" fontId="140" fillId="85" borderId="7" xfId="17" applyNumberFormat="1" applyFont="1" applyFill="1" applyBorder="1" applyAlignment="1" applyProtection="1">
      <alignment horizontal="center" vertical="center"/>
      <protection locked="0"/>
    </xf>
    <xf numFmtId="0" fontId="156" fillId="4" borderId="0" xfId="17" applyFont="1" applyFill="1" applyAlignment="1" applyProtection="1">
      <alignment horizontal="left" vertical="center"/>
      <protection locked="0"/>
    </xf>
    <xf numFmtId="0" fontId="156" fillId="4" borderId="0" xfId="17" applyFont="1" applyFill="1" applyAlignment="1" applyProtection="1">
      <alignment horizontal="right" vertical="center"/>
      <protection locked="0"/>
    </xf>
    <xf numFmtId="197" fontId="140" fillId="85" borderId="21" xfId="17" applyNumberFormat="1" applyFont="1" applyFill="1" applyBorder="1" applyAlignment="1" applyProtection="1">
      <alignment horizontal="center" vertical="center"/>
      <protection locked="0"/>
    </xf>
    <xf numFmtId="172" fontId="140" fillId="85" borderId="21" xfId="17" applyNumberFormat="1" applyFont="1" applyFill="1" applyBorder="1" applyAlignment="1" applyProtection="1">
      <alignment horizontal="center" vertical="center"/>
      <protection locked="0"/>
    </xf>
    <xf numFmtId="172" fontId="402" fillId="29" borderId="7" xfId="17" applyNumberFormat="1" applyFont="1" applyFill="1" applyBorder="1" applyAlignment="1" applyProtection="1">
      <alignment horizontal="center" vertical="center"/>
      <protection locked="0"/>
    </xf>
    <xf numFmtId="0" fontId="64" fillId="4" borderId="0" xfId="17" applyFont="1" applyFill="1" applyAlignment="1" applyProtection="1">
      <alignment horizontal="left" vertical="center"/>
      <protection locked="0"/>
    </xf>
    <xf numFmtId="0" fontId="64" fillId="4" borderId="0" xfId="17" applyFont="1" applyFill="1" applyAlignment="1" applyProtection="1">
      <alignment horizontal="right" vertical="center"/>
      <protection locked="0"/>
    </xf>
    <xf numFmtId="172" fontId="24" fillId="4" borderId="21" xfId="17" applyNumberFormat="1" applyFont="1" applyFill="1" applyBorder="1" applyAlignment="1" applyProtection="1">
      <alignment horizontal="center" vertical="center"/>
      <protection locked="0"/>
    </xf>
    <xf numFmtId="0" fontId="16" fillId="4" borderId="0" xfId="17" applyFont="1" applyFill="1" applyAlignment="1" applyProtection="1">
      <alignment horizontal="right" vertical="center"/>
      <protection locked="0"/>
    </xf>
    <xf numFmtId="172" fontId="24" fillId="4" borderId="7" xfId="17" applyNumberFormat="1" applyFont="1" applyFill="1" applyBorder="1" applyAlignment="1" applyProtection="1">
      <alignment horizontal="center" vertical="center"/>
      <protection locked="0"/>
    </xf>
    <xf numFmtId="0" fontId="5" fillId="4" borderId="0" xfId="1" applyFill="1" applyBorder="1" applyAlignment="1">
      <alignment horizontal="center" vertical="center"/>
    </xf>
    <xf numFmtId="0" fontId="16" fillId="4" borderId="47" xfId="17" applyFont="1" applyFill="1" applyBorder="1" applyAlignment="1" applyProtection="1">
      <alignment horizontal="left" vertical="center"/>
      <protection locked="0"/>
    </xf>
    <xf numFmtId="0" fontId="24" fillId="4" borderId="0" xfId="17" applyFont="1" applyFill="1" applyAlignment="1" applyProtection="1">
      <alignment horizontal="right" vertical="center"/>
      <protection locked="0"/>
    </xf>
    <xf numFmtId="197" fontId="24" fillId="4" borderId="21" xfId="17" applyNumberFormat="1" applyFont="1" applyFill="1" applyBorder="1" applyAlignment="1" applyProtection="1">
      <alignment horizontal="center" vertical="center"/>
      <protection locked="0"/>
    </xf>
    <xf numFmtId="197" fontId="24" fillId="4" borderId="7" xfId="17" applyNumberFormat="1" applyFont="1" applyFill="1" applyBorder="1" applyAlignment="1" applyProtection="1">
      <alignment horizontal="center" vertical="center"/>
      <protection locked="0"/>
    </xf>
    <xf numFmtId="0" fontId="16" fillId="7" borderId="96" xfId="17" applyFont="1" applyFill="1" applyBorder="1" applyAlignment="1" applyProtection="1">
      <alignment horizontal="left" vertical="center"/>
      <protection locked="0"/>
    </xf>
    <xf numFmtId="0" fontId="16" fillId="7" borderId="96" xfId="17" applyFont="1" applyFill="1" applyBorder="1" applyAlignment="1" applyProtection="1">
      <alignment horizontal="right" vertical="center"/>
      <protection locked="0"/>
    </xf>
    <xf numFmtId="172" fontId="24" fillId="7" borderId="96" xfId="17" applyNumberFormat="1" applyFont="1" applyFill="1" applyBorder="1" applyAlignment="1" applyProtection="1">
      <alignment horizontal="center" vertical="center"/>
      <protection locked="0"/>
    </xf>
    <xf numFmtId="0" fontId="16" fillId="7" borderId="96" xfId="5" applyFont="1" applyFill="1" applyBorder="1" applyProtection="1">
      <protection hidden="1"/>
    </xf>
    <xf numFmtId="0" fontId="24" fillId="7" borderId="96" xfId="17" applyFont="1" applyFill="1" applyBorder="1" applyAlignment="1" applyProtection="1">
      <alignment horizontal="right" vertical="center"/>
      <protection locked="0"/>
    </xf>
    <xf numFmtId="197" fontId="24" fillId="7" borderId="96" xfId="17" applyNumberFormat="1" applyFont="1" applyFill="1" applyBorder="1" applyAlignment="1" applyProtection="1">
      <alignment horizontal="center" vertical="center"/>
      <protection locked="0"/>
    </xf>
    <xf numFmtId="197" fontId="24" fillId="7" borderId="265" xfId="17" applyNumberFormat="1" applyFont="1" applyFill="1" applyBorder="1" applyAlignment="1" applyProtection="1">
      <alignment horizontal="center" vertical="center"/>
      <protection locked="0"/>
    </xf>
    <xf numFmtId="0" fontId="163" fillId="4" borderId="0" xfId="17" applyFont="1" applyFill="1" applyAlignment="1" applyProtection="1">
      <alignment horizontal="left" vertical="center"/>
      <protection locked="0"/>
    </xf>
    <xf numFmtId="198" fontId="145" fillId="85" borderId="21" xfId="17" applyNumberFormat="1" applyFont="1" applyFill="1" applyBorder="1" applyAlignment="1" applyProtection="1">
      <alignment horizontal="center" vertical="center"/>
      <protection locked="0"/>
    </xf>
    <xf numFmtId="0" fontId="24" fillId="4" borderId="135" xfId="17" applyFont="1" applyFill="1" applyBorder="1" applyAlignment="1" applyProtection="1">
      <alignment horizontal="left" vertical="center"/>
      <protection locked="0"/>
    </xf>
    <xf numFmtId="0" fontId="24" fillId="4" borderId="135" xfId="17" applyFont="1" applyFill="1" applyBorder="1" applyAlignment="1" applyProtection="1">
      <alignment horizontal="right" vertical="center"/>
      <protection locked="0"/>
    </xf>
    <xf numFmtId="197" fontId="24" fillId="4" borderId="136" xfId="17" applyNumberFormat="1" applyFont="1" applyFill="1" applyBorder="1" applyAlignment="1" applyProtection="1">
      <alignment horizontal="center" vertical="center"/>
      <protection locked="0"/>
    </xf>
    <xf numFmtId="0" fontId="16" fillId="4" borderId="135" xfId="17" applyFont="1" applyFill="1" applyBorder="1" applyAlignment="1" applyProtection="1">
      <alignment horizontal="right" vertical="center"/>
      <protection locked="0"/>
    </xf>
    <xf numFmtId="172" fontId="24" fillId="4" borderId="136" xfId="17" applyNumberFormat="1" applyFont="1" applyFill="1" applyBorder="1" applyAlignment="1" applyProtection="1">
      <alignment horizontal="center" vertical="center"/>
      <protection locked="0"/>
    </xf>
    <xf numFmtId="197" fontId="24" fillId="4" borderId="147" xfId="17" applyNumberFormat="1" applyFont="1" applyFill="1" applyBorder="1" applyAlignment="1" applyProtection="1">
      <alignment horizontal="center" vertical="center"/>
      <protection locked="0"/>
    </xf>
    <xf numFmtId="0" fontId="122" fillId="0" borderId="92" xfId="18" applyFont="1" applyBorder="1" applyAlignment="1">
      <alignment vertical="center"/>
    </xf>
    <xf numFmtId="0" fontId="106" fillId="2" borderId="267" xfId="12" applyFont="1" applyFill="1" applyBorder="1" applyAlignment="1" applyProtection="1">
      <alignment horizontal="left" vertical="center"/>
      <protection locked="0"/>
    </xf>
    <xf numFmtId="0" fontId="106" fillId="2" borderId="268" xfId="12" applyFont="1" applyFill="1" applyBorder="1" applyAlignment="1" applyProtection="1">
      <alignment horizontal="centerContinuous" vertical="center"/>
      <protection locked="0"/>
    </xf>
    <xf numFmtId="0" fontId="106" fillId="2" borderId="269" xfId="12" applyFont="1" applyFill="1" applyBorder="1" applyAlignment="1" applyProtection="1">
      <alignment horizontal="right" vertical="center"/>
      <protection locked="0"/>
    </xf>
    <xf numFmtId="0" fontId="303" fillId="79" borderId="4" xfId="5" applyFont="1" applyFill="1" applyBorder="1" applyAlignment="1">
      <alignment horizontal="center" vertical="center"/>
    </xf>
    <xf numFmtId="0" fontId="1" fillId="7" borderId="258" xfId="17" applyFill="1" applyBorder="1" applyAlignment="1">
      <alignment horizontal="center" vertical="center"/>
    </xf>
    <xf numFmtId="0" fontId="1" fillId="0" borderId="258" xfId="0" applyFont="1" applyBorder="1"/>
    <xf numFmtId="0" fontId="1" fillId="4" borderId="258" xfId="0" applyFont="1" applyFill="1" applyBorder="1"/>
    <xf numFmtId="0" fontId="6" fillId="4" borderId="258" xfId="5" applyFont="1" applyFill="1" applyBorder="1" applyAlignment="1">
      <alignment horizontal="center" vertical="center"/>
    </xf>
    <xf numFmtId="0" fontId="6" fillId="4" borderId="270" xfId="5" applyFont="1" applyFill="1" applyBorder="1" applyAlignment="1">
      <alignment horizontal="center" vertical="center"/>
    </xf>
    <xf numFmtId="0" fontId="1" fillId="7" borderId="47" xfId="17" applyFill="1" applyBorder="1" applyAlignment="1">
      <alignment horizontal="center" vertical="center"/>
    </xf>
    <xf numFmtId="0" fontId="158" fillId="10" borderId="258" xfId="17" applyFont="1" applyFill="1" applyBorder="1" applyAlignment="1" applyProtection="1">
      <alignment horizontal="right" vertical="center"/>
      <protection locked="0"/>
    </xf>
    <xf numFmtId="196" fontId="158" fillId="85" borderId="256" xfId="17" applyNumberFormat="1" applyFont="1" applyFill="1" applyBorder="1" applyAlignment="1" applyProtection="1">
      <alignment horizontal="center" vertical="center"/>
      <protection locked="0"/>
    </xf>
    <xf numFmtId="0" fontId="1" fillId="4" borderId="255" xfId="0" applyFont="1" applyFill="1" applyBorder="1"/>
    <xf numFmtId="0" fontId="158" fillId="4" borderId="258" xfId="17" applyFont="1" applyFill="1" applyBorder="1" applyAlignment="1" applyProtection="1">
      <alignment horizontal="right" vertical="center"/>
      <protection locked="0"/>
    </xf>
    <xf numFmtId="0" fontId="6" fillId="4" borderId="255" xfId="5" applyFont="1" applyFill="1" applyBorder="1" applyAlignment="1">
      <alignment horizontal="center" vertical="center"/>
    </xf>
    <xf numFmtId="196" fontId="158" fillId="85" borderId="270" xfId="17" applyNumberFormat="1" applyFont="1" applyFill="1" applyBorder="1" applyAlignment="1" applyProtection="1">
      <alignment horizontal="center" vertical="center"/>
      <protection locked="0"/>
    </xf>
    <xf numFmtId="0" fontId="36" fillId="10" borderId="0" xfId="17" applyFont="1" applyFill="1" applyAlignment="1" applyProtection="1">
      <alignment horizontal="right" vertical="center"/>
      <protection locked="0"/>
    </xf>
    <xf numFmtId="196" fontId="36" fillId="85" borderId="21" xfId="17" applyNumberFormat="1" applyFont="1" applyFill="1" applyBorder="1" applyAlignment="1" applyProtection="1">
      <alignment horizontal="center" vertical="center"/>
      <protection locked="0"/>
    </xf>
    <xf numFmtId="0" fontId="1" fillId="4" borderId="92" xfId="0" applyFont="1" applyFill="1" applyBorder="1"/>
    <xf numFmtId="0" fontId="36" fillId="4" borderId="0" xfId="17" applyFont="1" applyFill="1" applyAlignment="1" applyProtection="1">
      <alignment horizontal="right" vertical="center"/>
      <protection locked="0"/>
    </xf>
    <xf numFmtId="0" fontId="6" fillId="4" borderId="92" xfId="5" applyFont="1" applyFill="1" applyBorder="1" applyAlignment="1">
      <alignment horizontal="center" vertical="center"/>
    </xf>
    <xf numFmtId="198" fontId="36" fillId="85" borderId="7" xfId="17" applyNumberFormat="1" applyFont="1" applyFill="1" applyBorder="1" applyAlignment="1" applyProtection="1">
      <alignment horizontal="center" vertical="center"/>
      <protection locked="0"/>
    </xf>
    <xf numFmtId="0" fontId="64" fillId="10" borderId="0" xfId="17" applyFont="1" applyFill="1" applyAlignment="1" applyProtection="1">
      <alignment horizontal="right" vertical="center"/>
      <protection locked="0"/>
    </xf>
    <xf numFmtId="196" fontId="64" fillId="10" borderId="21" xfId="17" applyNumberFormat="1" applyFont="1" applyFill="1" applyBorder="1" applyAlignment="1" applyProtection="1">
      <alignment horizontal="center" vertical="center"/>
      <protection locked="0"/>
    </xf>
    <xf numFmtId="196" fontId="64" fillId="10" borderId="7" xfId="17" applyNumberFormat="1" applyFont="1" applyFill="1" applyBorder="1" applyAlignment="1" applyProtection="1">
      <alignment horizontal="center" vertical="center"/>
      <protection locked="0"/>
    </xf>
    <xf numFmtId="0" fontId="1" fillId="4" borderId="135" xfId="0" applyFont="1" applyFill="1" applyBorder="1"/>
    <xf numFmtId="0" fontId="64" fillId="10" borderId="135" xfId="17" applyFont="1" applyFill="1" applyBorder="1" applyAlignment="1" applyProtection="1">
      <alignment horizontal="right" vertical="center"/>
      <protection locked="0"/>
    </xf>
    <xf numFmtId="178" fontId="64" fillId="10" borderId="136" xfId="17" applyNumberFormat="1" applyFont="1" applyFill="1" applyBorder="1" applyAlignment="1" applyProtection="1">
      <alignment horizontal="center" vertical="center"/>
      <protection locked="0"/>
    </xf>
    <xf numFmtId="0" fontId="1" fillId="4" borderId="134" xfId="0" applyFont="1" applyFill="1" applyBorder="1"/>
    <xf numFmtId="0" fontId="6" fillId="4" borderId="134" xfId="5" applyFont="1" applyFill="1" applyBorder="1" applyAlignment="1">
      <alignment horizontal="center" vertical="center"/>
    </xf>
    <xf numFmtId="166" fontId="64" fillId="10" borderId="147" xfId="17" applyNumberFormat="1" applyFont="1" applyFill="1" applyBorder="1" applyAlignment="1" applyProtection="1">
      <alignment horizontal="center" vertical="center"/>
      <protection locked="0"/>
    </xf>
    <xf numFmtId="0" fontId="55" fillId="10" borderId="258" xfId="17" applyFont="1" applyFill="1" applyBorder="1" applyAlignment="1" applyProtection="1">
      <alignment horizontal="right" vertical="center"/>
      <protection locked="0"/>
    </xf>
    <xf numFmtId="196" fontId="55" fillId="85" borderId="256" xfId="17" applyNumberFormat="1" applyFont="1" applyFill="1" applyBorder="1" applyAlignment="1" applyProtection="1">
      <alignment horizontal="center" vertical="center"/>
      <protection locked="0"/>
    </xf>
    <xf numFmtId="196" fontId="55" fillId="85" borderId="270" xfId="17" applyNumberFormat="1" applyFont="1" applyFill="1" applyBorder="1" applyAlignment="1" applyProtection="1">
      <alignment horizontal="center" vertical="center"/>
      <protection locked="0"/>
    </xf>
    <xf numFmtId="2" fontId="24" fillId="60" borderId="36" xfId="17" applyNumberFormat="1" applyFont="1" applyFill="1" applyBorder="1" applyAlignment="1" applyProtection="1">
      <alignment horizontal="center" vertical="center" wrapText="1"/>
      <protection locked="0"/>
    </xf>
    <xf numFmtId="0" fontId="1" fillId="7" borderId="0" xfId="17" applyFill="1"/>
    <xf numFmtId="174" fontId="12" fillId="7" borderId="271" xfId="17" applyNumberFormat="1" applyFont="1" applyFill="1" applyBorder="1" applyAlignment="1">
      <alignment horizontal="center" vertical="center"/>
    </xf>
    <xf numFmtId="0" fontId="16" fillId="7" borderId="49" xfId="17" applyFont="1" applyFill="1" applyBorder="1" applyAlignment="1">
      <alignment horizontal="center" vertical="center"/>
    </xf>
    <xf numFmtId="2" fontId="12" fillId="7" borderId="272" xfId="17" applyNumberFormat="1" applyFont="1" applyFill="1" applyBorder="1" applyAlignment="1">
      <alignment horizontal="center" vertical="center"/>
    </xf>
    <xf numFmtId="0" fontId="85" fillId="10" borderId="0" xfId="17" applyFont="1" applyFill="1" applyAlignment="1" applyProtection="1">
      <alignment horizontal="right" vertical="center"/>
      <protection locked="0"/>
    </xf>
    <xf numFmtId="196" fontId="85" fillId="85" borderId="21" xfId="17" applyNumberFormat="1" applyFont="1" applyFill="1" applyBorder="1" applyAlignment="1" applyProtection="1">
      <alignment horizontal="center" vertical="center"/>
      <protection locked="0"/>
    </xf>
    <xf numFmtId="198" fontId="85" fillId="85" borderId="7" xfId="17" applyNumberFormat="1" applyFont="1" applyFill="1" applyBorder="1" applyAlignment="1" applyProtection="1">
      <alignment horizontal="center" vertical="center"/>
      <protection locked="0"/>
    </xf>
    <xf numFmtId="9" fontId="12" fillId="181" borderId="22" xfId="17" applyNumberFormat="1" applyFont="1" applyFill="1" applyBorder="1" applyAlignment="1">
      <alignment horizontal="center" vertical="center"/>
    </xf>
    <xf numFmtId="0" fontId="106" fillId="7" borderId="0" xfId="12" applyFont="1" applyFill="1" applyAlignment="1">
      <alignment horizontal="centerContinuous" vertical="center"/>
    </xf>
    <xf numFmtId="0" fontId="1" fillId="181" borderId="0" xfId="17" applyFill="1" applyAlignment="1">
      <alignment horizontal="centerContinuous" vertical="center" wrapText="1"/>
    </xf>
    <xf numFmtId="0" fontId="12" fillId="181" borderId="0" xfId="12" applyFont="1" applyFill="1" applyAlignment="1">
      <alignment horizontal="right" vertical="center"/>
    </xf>
    <xf numFmtId="165" fontId="161" fillId="29" borderId="273" xfId="12" applyNumberFormat="1" applyFont="1" applyFill="1" applyBorder="1" applyAlignment="1">
      <alignment horizontal="center" vertical="center"/>
    </xf>
    <xf numFmtId="9" fontId="43" fillId="181" borderId="22" xfId="17" applyNumberFormat="1" applyFont="1" applyFill="1" applyBorder="1" applyAlignment="1">
      <alignment horizontal="center" vertical="center"/>
    </xf>
    <xf numFmtId="213" fontId="16" fillId="182" borderId="7" xfId="17" applyNumberFormat="1" applyFont="1" applyFill="1" applyBorder="1" applyAlignment="1">
      <alignment horizontal="centerContinuous" vertical="center" wrapText="1"/>
    </xf>
    <xf numFmtId="178" fontId="163" fillId="85" borderId="22" xfId="17" applyNumberFormat="1" applyFont="1" applyFill="1" applyBorder="1" applyAlignment="1">
      <alignment horizontal="center" vertical="center"/>
    </xf>
    <xf numFmtId="0" fontId="36" fillId="85" borderId="0" xfId="12" applyFont="1" applyFill="1" applyAlignment="1">
      <alignment horizontal="left" vertical="center"/>
    </xf>
    <xf numFmtId="176" fontId="106" fillId="7" borderId="274" xfId="17" applyNumberFormat="1" applyFont="1" applyFill="1" applyBorder="1" applyAlignment="1" applyProtection="1">
      <alignment horizontal="center" vertical="center"/>
      <protection locked="0"/>
    </xf>
    <xf numFmtId="198" fontId="125" fillId="29" borderId="0" xfId="17" applyNumberFormat="1" applyFont="1" applyFill="1" applyAlignment="1" applyProtection="1">
      <alignment horizontal="center" vertical="center"/>
      <protection locked="0"/>
    </xf>
    <xf numFmtId="176" fontId="106" fillId="7" borderId="7" xfId="17" applyNumberFormat="1" applyFont="1" applyFill="1" applyBorder="1" applyAlignment="1" applyProtection="1">
      <alignment horizontal="center" vertical="center"/>
      <protection locked="0"/>
    </xf>
    <xf numFmtId="196" fontId="64" fillId="10" borderId="147" xfId="17" applyNumberFormat="1" applyFont="1" applyFill="1" applyBorder="1" applyAlignment="1" applyProtection="1">
      <alignment horizontal="center" vertical="center"/>
      <protection locked="0"/>
    </xf>
    <xf numFmtId="176" fontId="106" fillId="7" borderId="0" xfId="17" applyNumberFormat="1" applyFont="1" applyFill="1" applyAlignment="1" applyProtection="1">
      <alignment horizontal="center" vertical="center"/>
      <protection locked="0"/>
    </xf>
    <xf numFmtId="198" fontId="125" fillId="85" borderId="0" xfId="17" applyNumberFormat="1" applyFont="1" applyFill="1" applyAlignment="1" applyProtection="1">
      <alignment horizontal="center" vertical="center"/>
      <protection locked="0"/>
    </xf>
    <xf numFmtId="0" fontId="5" fillId="4" borderId="47" xfId="1" applyFill="1" applyBorder="1" applyAlignment="1">
      <alignment vertical="center"/>
    </xf>
    <xf numFmtId="0" fontId="37" fillId="4" borderId="47" xfId="8" applyFont="1" applyFill="1" applyBorder="1" applyAlignment="1">
      <alignment horizontal="center" vertical="center"/>
    </xf>
    <xf numFmtId="0" fontId="1" fillId="0" borderId="47" xfId="0" applyFont="1" applyBorder="1"/>
    <xf numFmtId="0" fontId="1" fillId="0" borderId="51" xfId="0" applyFont="1" applyBorder="1"/>
    <xf numFmtId="0" fontId="24" fillId="4" borderId="47" xfId="5" applyFont="1" applyFill="1" applyBorder="1" applyAlignment="1" applyProtection="1">
      <alignment horizontal="center" vertical="center"/>
      <protection hidden="1"/>
    </xf>
    <xf numFmtId="0" fontId="3" fillId="4" borderId="47" xfId="17" applyFont="1" applyFill="1" applyBorder="1" applyAlignment="1">
      <alignment horizontal="center"/>
    </xf>
    <xf numFmtId="0" fontId="3" fillId="4" borderId="0" xfId="17" applyFont="1" applyFill="1" applyAlignment="1">
      <alignment horizontal="left"/>
    </xf>
    <xf numFmtId="225" fontId="39" fillId="4" borderId="0" xfId="5" applyNumberFormat="1" applyFont="1" applyFill="1" applyAlignment="1" applyProtection="1">
      <alignment horizontal="center" vertical="center"/>
      <protection hidden="1"/>
    </xf>
    <xf numFmtId="210" fontId="18" fillId="4" borderId="0" xfId="5" applyNumberFormat="1" applyFont="1" applyFill="1" applyAlignment="1" applyProtection="1">
      <alignment horizontal="center" vertical="center"/>
      <protection hidden="1"/>
    </xf>
    <xf numFmtId="165" fontId="24" fillId="28" borderId="7" xfId="8" applyNumberFormat="1" applyFont="1" applyFill="1" applyBorder="1" applyAlignment="1">
      <alignment horizontal="center" vertical="center"/>
    </xf>
    <xf numFmtId="178" fontId="163" fillId="85" borderId="275" xfId="17" applyNumberFormat="1" applyFont="1" applyFill="1" applyBorder="1" applyAlignment="1">
      <alignment horizontal="center" vertical="center"/>
    </xf>
    <xf numFmtId="0" fontId="36" fillId="85" borderId="135" xfId="12" applyFont="1" applyFill="1" applyBorder="1" applyAlignment="1">
      <alignment horizontal="left" vertical="center"/>
    </xf>
    <xf numFmtId="176" fontId="106" fillId="7" borderId="135" xfId="17" applyNumberFormat="1" applyFont="1" applyFill="1" applyBorder="1" applyAlignment="1" applyProtection="1">
      <alignment horizontal="center" vertical="center"/>
      <protection locked="0"/>
    </xf>
    <xf numFmtId="198" fontId="125" fillId="85" borderId="135" xfId="17" applyNumberFormat="1" applyFont="1" applyFill="1" applyBorder="1" applyAlignment="1" applyProtection="1">
      <alignment horizontal="center" vertical="center"/>
      <protection locked="0"/>
    </xf>
    <xf numFmtId="176" fontId="106" fillId="7" borderId="147" xfId="17" applyNumberFormat="1" applyFont="1" applyFill="1" applyBorder="1" applyAlignment="1" applyProtection="1">
      <alignment horizontal="center" vertical="center"/>
      <protection locked="0"/>
    </xf>
    <xf numFmtId="0" fontId="64" fillId="4" borderId="0" xfId="5" applyFont="1" applyFill="1" applyAlignment="1">
      <alignment horizontal="left" vertical="center"/>
    </xf>
    <xf numFmtId="0" fontId="1" fillId="4" borderId="0" xfId="17" applyFill="1"/>
    <xf numFmtId="0" fontId="302" fillId="4" borderId="0" xfId="17" applyFont="1" applyFill="1"/>
    <xf numFmtId="0" fontId="133" fillId="4" borderId="0" xfId="5" applyFont="1" applyFill="1" applyAlignment="1">
      <alignment horizontal="center" vertical="center" wrapText="1"/>
    </xf>
    <xf numFmtId="0" fontId="133" fillId="4" borderId="7" xfId="5" applyFont="1" applyFill="1" applyBorder="1" applyAlignment="1">
      <alignment horizontal="center" vertical="center" wrapText="1"/>
    </xf>
    <xf numFmtId="0" fontId="6" fillId="2" borderId="21" xfId="5" applyFont="1" applyFill="1" applyBorder="1" applyAlignment="1">
      <alignment horizontal="center" vertical="center"/>
    </xf>
    <xf numFmtId="0" fontId="6" fillId="7" borderId="276" xfId="5" applyFont="1" applyFill="1" applyBorder="1" applyAlignment="1">
      <alignment horizontal="center" vertical="center"/>
    </xf>
    <xf numFmtId="0" fontId="106" fillId="54" borderId="21" xfId="5" applyFont="1" applyFill="1" applyBorder="1" applyAlignment="1" applyProtection="1">
      <alignment horizontal="center" vertical="center"/>
      <protection locked="0"/>
    </xf>
    <xf numFmtId="0" fontId="61" fillId="4" borderId="135" xfId="4" applyFont="1" applyFill="1" applyBorder="1" applyAlignment="1">
      <alignment horizontal="center" vertical="center"/>
    </xf>
    <xf numFmtId="0" fontId="61" fillId="4" borderId="134" xfId="4" applyFont="1" applyFill="1" applyBorder="1" applyAlignment="1">
      <alignment horizontal="center" vertical="center"/>
    </xf>
    <xf numFmtId="0" fontId="0" fillId="4" borderId="135" xfId="0" applyFill="1" applyBorder="1" applyAlignment="1">
      <alignment horizontal="center" vertical="center"/>
    </xf>
    <xf numFmtId="0" fontId="2" fillId="8" borderId="136" xfId="5" applyFont="1" applyFill="1" applyBorder="1" applyAlignment="1">
      <alignment horizontal="center" vertical="center"/>
    </xf>
    <xf numFmtId="0" fontId="44" fillId="4" borderId="0" xfId="10" applyFont="1" applyFill="1" applyAlignment="1">
      <alignment horizontal="center" vertical="center"/>
    </xf>
    <xf numFmtId="0" fontId="45" fillId="4" borderId="0" xfId="5" applyFont="1" applyFill="1" applyAlignment="1">
      <alignment horizontal="center" vertical="center"/>
    </xf>
    <xf numFmtId="0" fontId="1" fillId="19" borderId="0" xfId="3" applyFont="1" applyFill="1"/>
    <xf numFmtId="171" fontId="16" fillId="38" borderId="278" xfId="5" applyNumberFormat="1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vertical="center"/>
    </xf>
    <xf numFmtId="0" fontId="26" fillId="4" borderId="0" xfId="4" applyFont="1" applyFill="1" applyAlignment="1">
      <alignment vertical="center"/>
    </xf>
    <xf numFmtId="0" fontId="14" fillId="10" borderId="7" xfId="6" applyFont="1" applyFill="1" applyBorder="1" applyAlignment="1">
      <alignment horizontal="center" vertical="center"/>
    </xf>
    <xf numFmtId="0" fontId="26" fillId="4" borderId="6" xfId="4" applyFont="1" applyFill="1" applyBorder="1" applyAlignment="1">
      <alignment vertical="center"/>
    </xf>
    <xf numFmtId="0" fontId="304" fillId="4" borderId="0" xfId="4" applyFont="1" applyFill="1" applyAlignment="1">
      <alignment vertical="center"/>
    </xf>
    <xf numFmtId="0" fontId="26" fillId="4" borderId="7" xfId="4" applyFont="1" applyFill="1" applyBorder="1" applyAlignment="1">
      <alignment vertical="center"/>
    </xf>
    <xf numFmtId="0" fontId="58" fillId="87" borderId="0" xfId="5" applyFont="1" applyFill="1" applyAlignment="1">
      <alignment vertical="center"/>
    </xf>
    <xf numFmtId="0" fontId="405" fillId="87" borderId="0" xfId="5" applyFont="1" applyFill="1" applyAlignment="1">
      <alignment horizontal="right" vertical="center"/>
    </xf>
    <xf numFmtId="0" fontId="81" fillId="87" borderId="6" xfId="5" applyFont="1" applyFill="1" applyBorder="1" applyAlignment="1">
      <alignment vertical="center"/>
    </xf>
    <xf numFmtId="0" fontId="304" fillId="4" borderId="10" xfId="4" applyFont="1" applyFill="1" applyBorder="1" applyAlignment="1">
      <alignment vertical="center"/>
    </xf>
    <xf numFmtId="0" fontId="26" fillId="4" borderId="11" xfId="4" applyFont="1" applyFill="1" applyBorder="1" applyAlignment="1">
      <alignment vertical="center"/>
    </xf>
    <xf numFmtId="0" fontId="26" fillId="4" borderId="12" xfId="4" applyFont="1" applyFill="1" applyBorder="1" applyAlignment="1">
      <alignment vertical="center"/>
    </xf>
    <xf numFmtId="0" fontId="406" fillId="4" borderId="19" xfId="4" applyFont="1" applyFill="1" applyBorder="1" applyAlignment="1">
      <alignment vertical="center"/>
    </xf>
    <xf numFmtId="0" fontId="26" fillId="4" borderId="20" xfId="4" applyFont="1" applyFill="1" applyBorder="1" applyAlignment="1">
      <alignment vertical="center"/>
    </xf>
    <xf numFmtId="0" fontId="304" fillId="4" borderId="19" xfId="4" applyFont="1" applyFill="1" applyBorder="1" applyAlignment="1">
      <alignment vertical="center"/>
    </xf>
    <xf numFmtId="0" fontId="304" fillId="4" borderId="88" xfId="4" applyFont="1" applyFill="1" applyBorder="1" applyAlignment="1">
      <alignment vertical="center"/>
    </xf>
    <xf numFmtId="0" fontId="26" fillId="4" borderId="17" xfId="4" applyFont="1" applyFill="1" applyBorder="1" applyAlignment="1">
      <alignment vertical="center"/>
    </xf>
    <xf numFmtId="0" fontId="26" fillId="4" borderId="90" xfId="4" applyFont="1" applyFill="1" applyBorder="1" applyAlignment="1">
      <alignment vertical="center"/>
    </xf>
    <xf numFmtId="0" fontId="57" fillId="0" borderId="0" xfId="0" applyFont="1"/>
    <xf numFmtId="0" fontId="4" fillId="87" borderId="0" xfId="5" applyFont="1" applyFill="1" applyAlignment="1" applyProtection="1">
      <alignment horizontal="left" vertical="center"/>
      <protection hidden="1"/>
    </xf>
    <xf numFmtId="0" fontId="1" fillId="184" borderId="0" xfId="4" applyFill="1"/>
    <xf numFmtId="0" fontId="4" fillId="87" borderId="0" xfId="5" applyFont="1" applyFill="1" applyAlignment="1" applyProtection="1">
      <alignment vertical="center"/>
      <protection hidden="1"/>
    </xf>
    <xf numFmtId="0" fontId="4" fillId="87" borderId="0" xfId="28" applyFont="1" applyFill="1" applyAlignment="1">
      <alignment horizontal="left" vertical="center"/>
    </xf>
    <xf numFmtId="0" fontId="2" fillId="87" borderId="0" xfId="29" applyFont="1" applyFill="1" applyAlignment="1">
      <alignment horizontal="left" vertical="center"/>
    </xf>
    <xf numFmtId="0" fontId="407" fillId="4" borderId="0" xfId="4" applyFont="1" applyFill="1" applyAlignment="1">
      <alignment horizontal="left" vertical="center"/>
    </xf>
    <xf numFmtId="0" fontId="25" fillId="4" borderId="0" xfId="4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 indent="1"/>
    </xf>
    <xf numFmtId="0" fontId="408" fillId="4" borderId="0" xfId="4" applyFont="1" applyFill="1" applyAlignment="1">
      <alignment vertical="center"/>
    </xf>
    <xf numFmtId="0" fontId="25" fillId="4" borderId="0" xfId="4" applyFont="1" applyFill="1" applyAlignment="1">
      <alignment vertical="center"/>
    </xf>
    <xf numFmtId="0" fontId="219" fillId="4" borderId="6" xfId="4" applyFont="1" applyFill="1" applyBorder="1" applyAlignment="1">
      <alignment horizontal="center" vertical="center"/>
    </xf>
    <xf numFmtId="0" fontId="219" fillId="4" borderId="0" xfId="4" applyFont="1" applyFill="1" applyAlignment="1">
      <alignment horizontal="center" vertical="center"/>
    </xf>
    <xf numFmtId="0" fontId="33" fillId="11" borderId="7" xfId="5" applyFont="1" applyFill="1" applyBorder="1" applyAlignment="1" applyProtection="1">
      <alignment horizontal="center" vertical="center" textRotation="90"/>
      <protection locked="0"/>
    </xf>
    <xf numFmtId="0" fontId="106" fillId="70" borderId="7" xfId="5" applyFont="1" applyFill="1" applyBorder="1" applyAlignment="1" applyProtection="1">
      <alignment horizontal="center" vertical="center"/>
      <protection locked="0"/>
    </xf>
    <xf numFmtId="0" fontId="25" fillId="4" borderId="6" xfId="4" applyFont="1" applyFill="1" applyBorder="1" applyAlignment="1">
      <alignment vertical="center"/>
    </xf>
    <xf numFmtId="0" fontId="376" fillId="4" borderId="0" xfId="4" applyFont="1" applyFill="1"/>
    <xf numFmtId="0" fontId="71" fillId="4" borderId="7" xfId="4" applyFont="1" applyFill="1" applyBorder="1" applyAlignment="1">
      <alignment horizontal="center" vertical="center"/>
    </xf>
    <xf numFmtId="0" fontId="375" fillId="4" borderId="0" xfId="1" applyFont="1" applyFill="1" applyBorder="1" applyAlignment="1">
      <alignment vertical="center"/>
    </xf>
    <xf numFmtId="0" fontId="409" fillId="87" borderId="7" xfId="5" applyFont="1" applyFill="1" applyBorder="1" applyAlignment="1">
      <alignment horizontal="center" vertical="center"/>
    </xf>
    <xf numFmtId="0" fontId="99" fillId="4" borderId="6" xfId="5" applyFont="1" applyFill="1" applyBorder="1" applyAlignment="1" applyProtection="1">
      <alignment horizontal="left" vertical="center"/>
      <protection hidden="1"/>
    </xf>
    <xf numFmtId="0" fontId="376" fillId="4" borderId="0" xfId="5" applyFont="1" applyFill="1" applyAlignment="1" applyProtection="1">
      <alignment horizontal="center" vertical="center"/>
      <protection hidden="1"/>
    </xf>
    <xf numFmtId="0" fontId="106" fillId="4" borderId="0" xfId="5" applyFont="1" applyFill="1" applyAlignment="1" applyProtection="1">
      <alignment horizontal="right" vertical="center"/>
      <protection hidden="1"/>
    </xf>
    <xf numFmtId="0" fontId="33" fillId="158" borderId="7" xfId="5" applyFont="1" applyFill="1" applyBorder="1" applyAlignment="1">
      <alignment horizontal="center" vertical="center"/>
    </xf>
    <xf numFmtId="1" fontId="1" fillId="2" borderId="8" xfId="4" applyNumberFormat="1" applyFill="1" applyBorder="1" applyAlignment="1">
      <alignment horizontal="center"/>
    </xf>
    <xf numFmtId="1" fontId="1" fillId="2" borderId="3" xfId="4" applyNumberFormat="1" applyFill="1" applyBorder="1" applyAlignment="1">
      <alignment horizontal="center"/>
    </xf>
    <xf numFmtId="1" fontId="1" fillId="2" borderId="9" xfId="4" applyNumberFormat="1" applyFill="1" applyBorder="1" applyAlignment="1">
      <alignment horizontal="center"/>
    </xf>
    <xf numFmtId="0" fontId="95" fillId="4" borderId="0" xfId="7" applyFont="1" applyFill="1" applyAlignment="1">
      <alignment vertical="center"/>
    </xf>
    <xf numFmtId="0" fontId="410" fillId="0" borderId="0" xfId="0" applyFont="1" applyAlignment="1">
      <alignment vertical="center"/>
    </xf>
    <xf numFmtId="0" fontId="411" fillId="4" borderId="6" xfId="5" applyFont="1" applyFill="1" applyBorder="1" applyAlignment="1" applyProtection="1">
      <alignment horizontal="left" vertical="center"/>
      <protection hidden="1"/>
    </xf>
    <xf numFmtId="0" fontId="411" fillId="4" borderId="0" xfId="5" applyFont="1" applyFill="1" applyAlignment="1" applyProtection="1">
      <alignment horizontal="left" vertical="center"/>
      <protection hidden="1"/>
    </xf>
    <xf numFmtId="0" fontId="411" fillId="4" borderId="7" xfId="5" applyFont="1" applyFill="1" applyBorder="1" applyAlignment="1" applyProtection="1">
      <alignment horizontal="right" vertical="center"/>
      <protection hidden="1"/>
    </xf>
    <xf numFmtId="0" fontId="412" fillId="187" borderId="277" xfId="25" applyFont="1" applyFill="1" applyBorder="1" applyAlignment="1">
      <alignment horizontal="right" vertical="center"/>
    </xf>
    <xf numFmtId="0" fontId="2" fillId="8" borderId="0" xfId="5" applyFont="1" applyFill="1" applyAlignment="1">
      <alignment horizontal="left" vertical="center"/>
    </xf>
    <xf numFmtId="0" fontId="95" fillId="7" borderId="0" xfId="0" applyFont="1" applyFill="1" applyAlignment="1">
      <alignment horizontal="left" vertical="center"/>
    </xf>
    <xf numFmtId="0" fontId="95" fillId="188" borderId="7" xfId="0" applyFont="1" applyFill="1" applyBorder="1" applyAlignment="1">
      <alignment horizontal="right" vertical="center"/>
    </xf>
    <xf numFmtId="0" fontId="411" fillId="4" borderId="6" xfId="5" applyFont="1" applyFill="1" applyBorder="1" applyAlignment="1" applyProtection="1">
      <alignment vertical="center"/>
      <protection hidden="1"/>
    </xf>
    <xf numFmtId="0" fontId="411" fillId="4" borderId="0" xfId="5" applyFont="1" applyFill="1" applyAlignment="1" applyProtection="1">
      <alignment vertical="center" wrapText="1"/>
      <protection hidden="1"/>
    </xf>
    <xf numFmtId="0" fontId="412" fillId="187" borderId="6" xfId="25" applyFont="1" applyFill="1" applyBorder="1" applyAlignment="1">
      <alignment horizontal="right" vertical="center"/>
    </xf>
    <xf numFmtId="0" fontId="71" fillId="188" borderId="0" xfId="0" applyFont="1" applyFill="1" applyAlignment="1">
      <alignment horizontal="left" vertical="center"/>
    </xf>
    <xf numFmtId="0" fontId="71" fillId="188" borderId="0" xfId="0" applyFont="1" applyFill="1" applyAlignment="1">
      <alignment horizontal="right" vertical="center"/>
    </xf>
    <xf numFmtId="0" fontId="71" fillId="188" borderId="7" xfId="0" applyFont="1" applyFill="1" applyBorder="1" applyAlignment="1">
      <alignment horizontal="right" vertical="center"/>
    </xf>
    <xf numFmtId="0" fontId="413" fillId="4" borderId="0" xfId="3" applyFont="1" applyFill="1" applyAlignment="1">
      <alignment horizontal="left" vertical="center"/>
    </xf>
    <xf numFmtId="0" fontId="24" fillId="4" borderId="175" xfId="0" applyFont="1" applyFill="1" applyBorder="1"/>
    <xf numFmtId="226" fontId="414" fillId="189" borderId="0" xfId="25" applyNumberFormat="1" applyFont="1" applyFill="1" applyAlignment="1">
      <alignment horizontal="center" vertical="center"/>
    </xf>
    <xf numFmtId="0" fontId="24" fillId="4" borderId="175" xfId="4" applyFont="1" applyFill="1" applyBorder="1" applyAlignment="1">
      <alignment vertical="center"/>
    </xf>
    <xf numFmtId="0" fontId="415" fillId="4" borderId="0" xfId="5" applyFont="1" applyFill="1" applyAlignment="1" applyProtection="1">
      <alignment horizontal="left" vertical="center"/>
      <protection locked="0"/>
    </xf>
    <xf numFmtId="0" fontId="18" fillId="4" borderId="176" xfId="5" applyFont="1" applyFill="1" applyBorder="1" applyAlignment="1" applyProtection="1">
      <alignment horizontal="left" vertical="center"/>
      <protection locked="0"/>
    </xf>
    <xf numFmtId="0" fontId="71" fillId="188" borderId="0" xfId="4" applyFont="1" applyFill="1" applyAlignment="1">
      <alignment horizontal="left" vertical="center"/>
    </xf>
    <xf numFmtId="0" fontId="18" fillId="7" borderId="0" xfId="4" applyFont="1" applyFill="1" applyAlignment="1">
      <alignment horizontal="center" vertical="center"/>
    </xf>
    <xf numFmtId="0" fontId="5" fillId="4" borderId="176" xfId="1" applyFill="1" applyBorder="1" applyAlignment="1"/>
    <xf numFmtId="0" fontId="416" fillId="0" borderId="6" xfId="5" applyFont="1" applyBorder="1" applyAlignment="1" applyProtection="1">
      <alignment horizontal="left" vertical="center"/>
      <protection locked="0"/>
    </xf>
    <xf numFmtId="0" fontId="416" fillId="0" borderId="0" xfId="5" applyFont="1" applyAlignment="1" applyProtection="1">
      <alignment horizontal="left" vertical="center"/>
      <protection locked="0"/>
    </xf>
    <xf numFmtId="0" fontId="417" fillId="4" borderId="0" xfId="0" applyFont="1" applyFill="1" applyAlignment="1">
      <alignment horizontal="left" vertical="center"/>
    </xf>
    <xf numFmtId="0" fontId="24" fillId="4" borderId="0" xfId="1" applyFont="1" applyFill="1" applyBorder="1" applyAlignment="1">
      <alignment vertical="center"/>
    </xf>
    <xf numFmtId="0" fontId="43" fillId="4" borderId="0" xfId="4" applyFont="1" applyFill="1" applyAlignment="1">
      <alignment vertical="center"/>
    </xf>
    <xf numFmtId="0" fontId="24" fillId="4" borderId="176" xfId="0" applyFont="1" applyFill="1" applyBorder="1" applyAlignment="1">
      <alignment vertical="center"/>
    </xf>
    <xf numFmtId="0" fontId="415" fillId="0" borderId="0" xfId="5" applyFont="1" applyAlignment="1" applyProtection="1">
      <alignment horizontal="left" vertical="center"/>
      <protection locked="0"/>
    </xf>
    <xf numFmtId="0" fontId="70" fillId="4" borderId="0" xfId="0" applyFont="1" applyFill="1" applyAlignment="1">
      <alignment horizontal="left" vertical="center"/>
    </xf>
    <xf numFmtId="0" fontId="57" fillId="4" borderId="0" xfId="5" applyFont="1" applyFill="1" applyAlignment="1" applyProtection="1">
      <alignment horizontal="left" vertical="center"/>
      <protection hidden="1"/>
    </xf>
    <xf numFmtId="0" fontId="57" fillId="4" borderId="7" xfId="5" applyFont="1" applyFill="1" applyBorder="1" applyAlignment="1" applyProtection="1">
      <alignment horizontal="left" vertical="center"/>
      <protection hidden="1"/>
    </xf>
    <xf numFmtId="0" fontId="415" fillId="0" borderId="6" xfId="5" applyFont="1" applyBorder="1" applyAlignment="1" applyProtection="1">
      <alignment horizontal="left" vertical="center"/>
      <protection locked="0"/>
    </xf>
    <xf numFmtId="0" fontId="24" fillId="3" borderId="281" xfId="5" applyFont="1" applyFill="1" applyBorder="1" applyAlignment="1" applyProtection="1">
      <alignment vertical="center"/>
      <protection hidden="1"/>
    </xf>
    <xf numFmtId="0" fontId="57" fillId="4" borderId="0" xfId="3" applyFont="1" applyFill="1" applyAlignment="1">
      <alignment horizontal="left" vertical="center"/>
    </xf>
    <xf numFmtId="0" fontId="24" fillId="3" borderId="19" xfId="5" applyFont="1" applyFill="1" applyBorder="1" applyAlignment="1" applyProtection="1">
      <alignment vertical="center"/>
      <protection hidden="1"/>
    </xf>
    <xf numFmtId="0" fontId="50" fillId="4" borderId="19" xfId="12" applyFont="1" applyFill="1" applyBorder="1" applyAlignment="1">
      <alignment vertical="center"/>
    </xf>
    <xf numFmtId="0" fontId="24" fillId="28" borderId="177" xfId="4" applyFont="1" applyFill="1" applyBorder="1" applyAlignment="1">
      <alignment vertical="center"/>
    </xf>
    <xf numFmtId="0" fontId="24" fillId="28" borderId="168" xfId="1" applyFont="1" applyFill="1" applyBorder="1" applyAlignment="1">
      <alignment vertical="center"/>
    </xf>
    <xf numFmtId="0" fontId="43" fillId="28" borderId="168" xfId="4" applyFont="1" applyFill="1" applyBorder="1" applyAlignment="1">
      <alignment vertical="center"/>
    </xf>
    <xf numFmtId="0" fontId="24" fillId="28" borderId="178" xfId="0" applyFont="1" applyFill="1" applyBorder="1" applyAlignment="1">
      <alignment vertical="center"/>
    </xf>
    <xf numFmtId="0" fontId="18" fillId="4" borderId="0" xfId="7" applyFont="1" applyFill="1" applyAlignment="1">
      <alignment horizontal="right" vertical="center"/>
    </xf>
    <xf numFmtId="0" fontId="38" fillId="4" borderId="0" xfId="7" applyFont="1" applyFill="1" applyAlignment="1">
      <alignment vertical="top"/>
    </xf>
    <xf numFmtId="0" fontId="38" fillId="4" borderId="20" xfId="7" applyFont="1" applyFill="1" applyBorder="1" applyAlignment="1">
      <alignment vertical="top"/>
    </xf>
    <xf numFmtId="0" fontId="0" fillId="4" borderId="19" xfId="0" applyFill="1" applyBorder="1"/>
    <xf numFmtId="0" fontId="57" fillId="4" borderId="0" xfId="7" applyFont="1" applyFill="1" applyAlignment="1">
      <alignment vertical="center"/>
    </xf>
    <xf numFmtId="0" fontId="154" fillId="4" borderId="20" xfId="7" applyFont="1" applyFill="1" applyBorder="1" applyAlignment="1">
      <alignment vertical="top"/>
    </xf>
    <xf numFmtId="0" fontId="4" fillId="14" borderId="19" xfId="0" applyFont="1" applyFill="1" applyBorder="1" applyAlignment="1">
      <alignment horizontal="left" vertical="center"/>
    </xf>
    <xf numFmtId="0" fontId="1" fillId="3" borderId="6" xfId="4" applyFill="1" applyBorder="1" applyAlignment="1">
      <alignment vertical="center"/>
    </xf>
    <xf numFmtId="0" fontId="418" fillId="3" borderId="0" xfId="8" applyFont="1" applyFill="1" applyAlignment="1" applyProtection="1">
      <alignment horizontal="center" vertical="center"/>
      <protection locked="0"/>
    </xf>
    <xf numFmtId="0" fontId="37" fillId="3" borderId="0" xfId="0" applyFont="1" applyFill="1" applyAlignment="1">
      <alignment vertical="center" wrapText="1"/>
    </xf>
    <xf numFmtId="0" fontId="69" fillId="3" borderId="7" xfId="5" applyFont="1" applyFill="1" applyBorder="1" applyAlignment="1" applyProtection="1">
      <alignment horizontal="left" vertical="center"/>
      <protection locked="0"/>
    </xf>
    <xf numFmtId="0" fontId="20" fillId="4" borderId="0" xfId="0" applyFont="1" applyFill="1" applyAlignment="1">
      <alignment horizontal="left" vertical="center"/>
    </xf>
    <xf numFmtId="0" fontId="57" fillId="4" borderId="20" xfId="3" applyFont="1" applyFill="1" applyBorder="1" applyAlignment="1">
      <alignment horizontal="left" vertical="center"/>
    </xf>
    <xf numFmtId="0" fontId="1" fillId="4" borderId="19" xfId="3" applyFont="1" applyFill="1" applyBorder="1" applyAlignment="1">
      <alignment vertical="center"/>
    </xf>
    <xf numFmtId="0" fontId="37" fillId="3" borderId="0" xfId="0" applyFont="1" applyFill="1" applyAlignment="1">
      <alignment horizontal="center" vertical="center" wrapText="1"/>
    </xf>
    <xf numFmtId="168" fontId="69" fillId="4" borderId="19" xfId="0" applyNumberFormat="1" applyFont="1" applyFill="1" applyBorder="1" applyAlignment="1">
      <alignment horizontal="center" vertical="center"/>
    </xf>
    <xf numFmtId="168" fontId="69" fillId="4" borderId="0" xfId="0" applyNumberFormat="1" applyFont="1" applyFill="1" applyAlignment="1">
      <alignment horizontal="center" vertical="center"/>
    </xf>
    <xf numFmtId="0" fontId="64" fillId="4" borderId="7" xfId="4" applyFont="1" applyFill="1" applyBorder="1" applyAlignment="1">
      <alignment horizontal="right" vertical="center"/>
    </xf>
    <xf numFmtId="0" fontId="106" fillId="31" borderId="0" xfId="3" applyFont="1" applyFill="1" applyAlignment="1">
      <alignment horizontal="left" vertical="center"/>
    </xf>
    <xf numFmtId="0" fontId="418" fillId="4" borderId="0" xfId="8" applyFont="1" applyFill="1" applyAlignment="1" applyProtection="1">
      <alignment horizontal="center" vertical="center"/>
      <protection locked="0"/>
    </xf>
    <xf numFmtId="0" fontId="21" fillId="4" borderId="0" xfId="0" applyFont="1" applyFill="1" applyAlignment="1">
      <alignment horizontal="center" vertical="center"/>
    </xf>
    <xf numFmtId="0" fontId="69" fillId="4" borderId="7" xfId="5" applyFont="1" applyFill="1" applyBorder="1" applyAlignment="1" applyProtection="1">
      <alignment horizontal="left" vertical="center"/>
      <protection locked="0"/>
    </xf>
    <xf numFmtId="0" fontId="69" fillId="28" borderId="6" xfId="5" applyFont="1" applyFill="1" applyBorder="1" applyAlignment="1" applyProtection="1">
      <alignment horizontal="left" vertical="center"/>
      <protection locked="0"/>
    </xf>
    <xf numFmtId="0" fontId="151" fillId="28" borderId="7" xfId="5" applyFont="1" applyFill="1" applyBorder="1" applyAlignment="1" applyProtection="1">
      <alignment horizontal="left" vertical="center"/>
      <protection locked="0"/>
    </xf>
    <xf numFmtId="0" fontId="41" fillId="9" borderId="282" xfId="9" applyFont="1" applyFill="1" applyBorder="1" applyAlignment="1">
      <alignment horizontal="right" vertical="center"/>
    </xf>
    <xf numFmtId="0" fontId="41" fillId="9" borderId="283" xfId="9" applyFont="1" applyFill="1" applyBorder="1" applyAlignment="1">
      <alignment horizontal="right" vertical="center"/>
    </xf>
    <xf numFmtId="0" fontId="71" fillId="7" borderId="24" xfId="0" applyFont="1" applyFill="1" applyBorder="1" applyAlignment="1">
      <alignment horizontal="left" vertical="center"/>
    </xf>
    <xf numFmtId="0" fontId="71" fillId="7" borderId="0" xfId="4" applyFont="1" applyFill="1" applyAlignment="1">
      <alignment horizontal="right" vertical="center"/>
    </xf>
    <xf numFmtId="0" fontId="72" fillId="7" borderId="0" xfId="0" applyFont="1" applyFill="1" applyAlignment="1">
      <alignment horizontal="right" vertical="center"/>
    </xf>
    <xf numFmtId="0" fontId="73" fillId="29" borderId="20" xfId="0" applyFont="1" applyFill="1" applyBorder="1" applyAlignment="1">
      <alignment horizontal="left" vertical="center"/>
    </xf>
    <xf numFmtId="0" fontId="12" fillId="36" borderId="284" xfId="4" applyFont="1" applyFill="1" applyBorder="1" applyAlignment="1">
      <alignment horizontal="center" vertical="center"/>
    </xf>
    <xf numFmtId="0" fontId="38" fillId="4" borderId="0" xfId="7" applyFont="1" applyFill="1" applyAlignment="1">
      <alignment vertical="top" wrapText="1"/>
    </xf>
    <xf numFmtId="0" fontId="413" fillId="4" borderId="0" xfId="3" applyFont="1" applyFill="1" applyAlignment="1">
      <alignment horizontal="right" vertical="center"/>
    </xf>
    <xf numFmtId="0" fontId="1" fillId="190" borderId="6" xfId="4" applyFill="1" applyBorder="1" applyAlignment="1">
      <alignment vertical="center"/>
    </xf>
    <xf numFmtId="0" fontId="71" fillId="190" borderId="0" xfId="8" applyFont="1" applyFill="1" applyAlignment="1" applyProtection="1">
      <alignment horizontal="center" vertical="center"/>
      <protection locked="0"/>
    </xf>
    <xf numFmtId="0" fontId="30" fillId="191" borderId="0" xfId="4" applyFont="1" applyFill="1" applyAlignment="1">
      <alignment horizontal="center" vertical="center"/>
    </xf>
    <xf numFmtId="0" fontId="69" fillId="190" borderId="7" xfId="5" applyFont="1" applyFill="1" applyBorder="1" applyAlignment="1" applyProtection="1">
      <alignment horizontal="left" vertical="center"/>
      <protection locked="0"/>
    </xf>
    <xf numFmtId="0" fontId="28" fillId="28" borderId="7" xfId="5" applyFont="1" applyFill="1" applyBorder="1" applyAlignment="1">
      <alignment horizontal="center" vertical="center" wrapText="1"/>
    </xf>
    <xf numFmtId="171" fontId="16" fillId="38" borderId="258" xfId="5" applyNumberFormat="1" applyFont="1" applyFill="1" applyBorder="1" applyAlignment="1">
      <alignment horizontal="center" vertical="center"/>
    </xf>
    <xf numFmtId="0" fontId="28" fillId="28" borderId="7" xfId="5" applyFont="1" applyFill="1" applyBorder="1" applyAlignment="1">
      <alignment vertical="center" wrapText="1"/>
    </xf>
    <xf numFmtId="0" fontId="415" fillId="0" borderId="8" xfId="5" applyFont="1" applyBorder="1" applyAlignment="1" applyProtection="1">
      <alignment horizontal="left" vertical="center"/>
      <protection locked="0"/>
    </xf>
    <xf numFmtId="0" fontId="415" fillId="0" borderId="3" xfId="5" applyFont="1" applyBorder="1" applyAlignment="1" applyProtection="1">
      <alignment horizontal="left" vertical="center"/>
      <protection locked="0"/>
    </xf>
    <xf numFmtId="0" fontId="70" fillId="4" borderId="3" xfId="0" applyFont="1" applyFill="1" applyBorder="1" applyAlignment="1">
      <alignment horizontal="left" vertical="center"/>
    </xf>
    <xf numFmtId="0" fontId="57" fillId="4" borderId="3" xfId="5" applyFont="1" applyFill="1" applyBorder="1" applyAlignment="1" applyProtection="1">
      <alignment horizontal="left" vertical="center"/>
      <protection hidden="1"/>
    </xf>
    <xf numFmtId="0" fontId="57" fillId="4" borderId="9" xfId="5" applyFont="1" applyFill="1" applyBorder="1" applyAlignment="1" applyProtection="1">
      <alignment horizontal="left" vertical="center"/>
      <protection hidden="1"/>
    </xf>
    <xf numFmtId="0" fontId="412" fillId="187" borderId="8" xfId="25" applyFont="1" applyFill="1" applyBorder="1" applyAlignment="1">
      <alignment horizontal="right" vertical="center"/>
    </xf>
    <xf numFmtId="0" fontId="71" fillId="188" borderId="3" xfId="4" applyFont="1" applyFill="1" applyBorder="1" applyAlignment="1">
      <alignment horizontal="left" vertical="center"/>
    </xf>
    <xf numFmtId="0" fontId="71" fillId="188" borderId="3" xfId="0" applyFont="1" applyFill="1" applyBorder="1" applyAlignment="1">
      <alignment horizontal="right" vertical="center"/>
    </xf>
    <xf numFmtId="0" fontId="71" fillId="188" borderId="9" xfId="0" applyFont="1" applyFill="1" applyBorder="1" applyAlignment="1">
      <alignment horizontal="right" vertical="center"/>
    </xf>
    <xf numFmtId="0" fontId="1" fillId="7" borderId="6" xfId="4" applyFill="1" applyBorder="1" applyAlignment="1">
      <alignment vertical="center"/>
    </xf>
    <xf numFmtId="0" fontId="418" fillId="7" borderId="0" xfId="8" applyFont="1" applyFill="1" applyAlignment="1" applyProtection="1">
      <alignment horizontal="center" vertical="center"/>
      <protection locked="0"/>
    </xf>
    <xf numFmtId="0" fontId="21" fillId="7" borderId="0" xfId="8" applyFont="1" applyFill="1" applyAlignment="1" applyProtection="1">
      <alignment horizontal="center" vertical="center"/>
      <protection locked="0"/>
    </xf>
    <xf numFmtId="0" fontId="69" fillId="7" borderId="7" xfId="5" applyFont="1" applyFill="1" applyBorder="1" applyAlignment="1" applyProtection="1">
      <alignment horizontal="left" vertical="center"/>
      <protection locked="0"/>
    </xf>
    <xf numFmtId="0" fontId="1" fillId="28" borderId="7" xfId="4" applyFill="1" applyBorder="1" applyAlignment="1">
      <alignment vertical="center"/>
    </xf>
    <xf numFmtId="0" fontId="82" fillId="54" borderId="19" xfId="5" applyFont="1" applyFill="1" applyBorder="1" applyAlignment="1">
      <alignment horizontal="center" vertical="center"/>
    </xf>
    <xf numFmtId="165" fontId="82" fillId="54" borderId="35" xfId="5" applyNumberFormat="1" applyFont="1" applyFill="1" applyBorder="1" applyAlignment="1">
      <alignment horizontal="center" vertical="center"/>
    </xf>
    <xf numFmtId="168" fontId="1" fillId="42" borderId="22" xfId="16" applyNumberFormat="1" applyFill="1" applyBorder="1" applyAlignment="1" applyProtection="1">
      <alignment horizontal="center" vertical="center"/>
      <protection locked="0"/>
    </xf>
    <xf numFmtId="1" fontId="94" fillId="45" borderId="195" xfId="5" applyNumberFormat="1" applyFont="1" applyFill="1" applyBorder="1" applyAlignment="1">
      <alignment horizontal="center" vertical="center"/>
    </xf>
    <xf numFmtId="175" fontId="92" fillId="40" borderId="286" xfId="5" applyNumberFormat="1" applyFont="1" applyFill="1" applyBorder="1" applyAlignment="1">
      <alignment horizontal="center" vertical="center"/>
    </xf>
    <xf numFmtId="0" fontId="9" fillId="3" borderId="6" xfId="5" applyFont="1" applyFill="1" applyBorder="1" applyAlignment="1" applyProtection="1">
      <alignment horizontal="left" vertical="center"/>
      <protection locked="0"/>
    </xf>
    <xf numFmtId="0" fontId="97" fillId="47" borderId="88" xfId="17" applyFont="1" applyFill="1" applyBorder="1" applyAlignment="1">
      <alignment horizontal="center" vertical="center"/>
    </xf>
    <xf numFmtId="0" fontId="41" fillId="28" borderId="17" xfId="9" applyFont="1" applyFill="1" applyBorder="1" applyAlignment="1">
      <alignment horizontal="left" vertical="center"/>
    </xf>
    <xf numFmtId="0" fontId="41" fillId="28" borderId="17" xfId="9" applyFont="1" applyFill="1" applyBorder="1" applyAlignment="1">
      <alignment horizontal="right" vertical="center"/>
    </xf>
    <xf numFmtId="168" fontId="87" fillId="39" borderId="89" xfId="5" applyNumberFormat="1" applyFont="1" applyFill="1" applyBorder="1" applyAlignment="1">
      <alignment horizontal="center" vertical="center"/>
    </xf>
    <xf numFmtId="1" fontId="87" fillId="29" borderId="17" xfId="5" applyNumberFormat="1" applyFont="1" applyFill="1" applyBorder="1" applyAlignment="1">
      <alignment horizontal="center" vertical="center"/>
    </xf>
    <xf numFmtId="0" fontId="39" fillId="7" borderId="17" xfId="14" applyFont="1" applyFill="1" applyBorder="1" applyAlignment="1">
      <alignment horizontal="center" vertical="center"/>
    </xf>
    <xf numFmtId="1" fontId="88" fillId="29" borderId="17" xfId="5" applyNumberFormat="1" applyFont="1" applyFill="1" applyBorder="1" applyAlignment="1">
      <alignment horizontal="center" vertical="center"/>
    </xf>
    <xf numFmtId="0" fontId="56" fillId="25" borderId="287" xfId="5" applyFont="1" applyFill="1" applyBorder="1" applyAlignment="1" applyProtection="1">
      <alignment horizontal="center" vertical="center"/>
      <protection hidden="1"/>
    </xf>
    <xf numFmtId="0" fontId="63" fillId="29" borderId="288" xfId="0" applyFont="1" applyFill="1" applyBorder="1" applyAlignment="1">
      <alignment horizontal="center" vertical="center"/>
    </xf>
    <xf numFmtId="0" fontId="90" fillId="0" borderId="90" xfId="5" applyFont="1" applyBorder="1" applyAlignment="1">
      <alignment horizontal="left" vertical="center"/>
    </xf>
    <xf numFmtId="0" fontId="82" fillId="54" borderId="289" xfId="5" applyFont="1" applyFill="1" applyBorder="1" applyAlignment="1">
      <alignment horizontal="center" vertical="center"/>
    </xf>
    <xf numFmtId="165" fontId="82" fillId="54" borderId="3" xfId="5" applyNumberFormat="1" applyFont="1" applyFill="1" applyBorder="1" applyAlignment="1">
      <alignment horizontal="center" vertical="center"/>
    </xf>
    <xf numFmtId="167" fontId="24" fillId="41" borderId="3" xfId="5" applyNumberFormat="1" applyFont="1" applyFill="1" applyBorder="1" applyAlignment="1">
      <alignment horizontal="center" vertical="center"/>
    </xf>
    <xf numFmtId="168" fontId="1" fillId="42" borderId="290" xfId="16" applyNumberFormat="1" applyFill="1" applyBorder="1" applyAlignment="1" applyProtection="1">
      <alignment horizontal="center" vertical="center"/>
      <protection locked="0"/>
    </xf>
    <xf numFmtId="165" fontId="64" fillId="4" borderId="291" xfId="5" applyNumberFormat="1" applyFont="1" applyFill="1" applyBorder="1" applyAlignment="1">
      <alignment horizontal="center" vertical="center"/>
    </xf>
    <xf numFmtId="165" fontId="94" fillId="4" borderId="291" xfId="5" applyNumberFormat="1" applyFont="1" applyFill="1" applyBorder="1" applyAlignment="1">
      <alignment horizontal="center" vertical="center"/>
    </xf>
    <xf numFmtId="175" fontId="92" fillId="4" borderId="292" xfId="5" applyNumberFormat="1" applyFont="1" applyFill="1" applyBorder="1" applyAlignment="1">
      <alignment horizontal="center" vertical="center"/>
    </xf>
    <xf numFmtId="1" fontId="92" fillId="4" borderId="293" xfId="5" applyNumberFormat="1" applyFont="1" applyFill="1" applyBorder="1" applyAlignment="1">
      <alignment horizontal="left" vertical="center"/>
    </xf>
    <xf numFmtId="0" fontId="1" fillId="189" borderId="6" xfId="4" applyFill="1" applyBorder="1" applyAlignment="1">
      <alignment vertical="center"/>
    </xf>
    <xf numFmtId="0" fontId="418" fillId="189" borderId="0" xfId="8" applyFont="1" applyFill="1" applyAlignment="1" applyProtection="1">
      <alignment horizontal="center" vertical="center"/>
      <protection locked="0"/>
    </xf>
    <xf numFmtId="165" fontId="94" fillId="4" borderId="0" xfId="5" applyNumberFormat="1" applyFont="1" applyFill="1" applyAlignment="1">
      <alignment horizontal="center" vertical="center"/>
    </xf>
    <xf numFmtId="175" fontId="92" fillId="4" borderId="0" xfId="5" applyNumberFormat="1" applyFont="1" applyFill="1" applyAlignment="1">
      <alignment horizontal="center" vertical="center"/>
    </xf>
    <xf numFmtId="1" fontId="92" fillId="4" borderId="0" xfId="5" applyNumberFormat="1" applyFont="1" applyFill="1" applyAlignment="1">
      <alignment horizontal="left" vertical="center"/>
    </xf>
    <xf numFmtId="0" fontId="2" fillId="3" borderId="6" xfId="5" applyFont="1" applyFill="1" applyBorder="1" applyAlignment="1" applyProtection="1">
      <alignment horizontal="center" vertical="center"/>
      <protection locked="0"/>
    </xf>
    <xf numFmtId="0" fontId="20" fillId="4" borderId="294" xfId="4" applyFont="1" applyFill="1" applyBorder="1" applyAlignment="1">
      <alignment horizontal="left" vertical="center"/>
    </xf>
    <xf numFmtId="0" fontId="55" fillId="4" borderId="0" xfId="3" applyFont="1" applyFill="1" applyAlignment="1">
      <alignment horizontal="left" vertical="center"/>
    </xf>
    <xf numFmtId="0" fontId="29" fillId="4" borderId="0" xfId="3" applyFont="1" applyFill="1" applyAlignment="1">
      <alignment vertical="center"/>
    </xf>
    <xf numFmtId="165" fontId="27" fillId="4" borderId="0" xfId="5" applyNumberFormat="1" applyFont="1" applyFill="1" applyAlignment="1">
      <alignment horizontal="center" vertical="center"/>
    </xf>
    <xf numFmtId="0" fontId="18" fillId="28" borderId="6" xfId="0" applyFont="1" applyFill="1" applyBorder="1" applyAlignment="1">
      <alignment horizontal="right" vertical="center"/>
    </xf>
    <xf numFmtId="0" fontId="106" fillId="28" borderId="0" xfId="0" applyFont="1" applyFill="1" applyAlignment="1">
      <alignment horizontal="center" vertical="center"/>
    </xf>
    <xf numFmtId="0" fontId="413" fillId="4" borderId="0" xfId="4" applyFont="1" applyFill="1" applyAlignment="1">
      <alignment vertical="center"/>
    </xf>
    <xf numFmtId="0" fontId="69" fillId="28" borderId="7" xfId="5" applyFont="1" applyFill="1" applyBorder="1" applyAlignment="1" applyProtection="1">
      <alignment horizontal="left" vertical="center"/>
      <protection locked="0"/>
    </xf>
    <xf numFmtId="0" fontId="1" fillId="28" borderId="6" xfId="4" applyFill="1" applyBorder="1" applyAlignment="1">
      <alignment vertical="center"/>
    </xf>
    <xf numFmtId="0" fontId="305" fillId="28" borderId="6" xfId="0" applyFont="1" applyFill="1" applyBorder="1" applyAlignment="1">
      <alignment horizontal="center" vertical="center" wrapText="1"/>
    </xf>
    <xf numFmtId="0" fontId="419" fillId="190" borderId="0" xfId="4" applyFont="1" applyFill="1" applyAlignment="1">
      <alignment horizontal="center" vertical="center" wrapText="1"/>
    </xf>
    <xf numFmtId="0" fontId="411" fillId="4" borderId="0" xfId="0" applyFont="1" applyFill="1" applyAlignment="1">
      <alignment horizontal="left" vertical="center"/>
    </xf>
    <xf numFmtId="0" fontId="21" fillId="76" borderId="295" xfId="2" applyFont="1" applyFill="1" applyBorder="1" applyAlignment="1">
      <alignment horizontal="center" vertical="center"/>
    </xf>
    <xf numFmtId="0" fontId="57" fillId="4" borderId="0" xfId="3" applyFont="1" applyFill="1" applyAlignment="1">
      <alignment horizontal="right" vertical="center"/>
    </xf>
    <xf numFmtId="0" fontId="420" fillId="192" borderId="0" xfId="25" applyFont="1" applyFill="1" applyAlignment="1">
      <alignment horizontal="center" vertical="center"/>
    </xf>
    <xf numFmtId="0" fontId="304" fillId="28" borderId="0" xfId="0" applyFont="1" applyFill="1" applyAlignment="1">
      <alignment horizontal="center" vertical="center"/>
    </xf>
    <xf numFmtId="0" fontId="69" fillId="28" borderId="147" xfId="5" applyFont="1" applyFill="1" applyBorder="1" applyAlignment="1" applyProtection="1">
      <alignment horizontal="left" vertical="center"/>
      <protection locked="0"/>
    </xf>
    <xf numFmtId="0" fontId="37" fillId="3" borderId="296" xfId="0" applyFont="1" applyFill="1" applyBorder="1" applyAlignment="1">
      <alignment horizontal="center" vertical="center"/>
    </xf>
    <xf numFmtId="0" fontId="28" fillId="4" borderId="0" xfId="7" applyFont="1" applyFill="1" applyAlignment="1">
      <alignment horizontal="left" vertical="center"/>
    </xf>
    <xf numFmtId="0" fontId="18" fillId="4" borderId="6" xfId="0" applyFont="1" applyFill="1" applyBorder="1" applyAlignment="1">
      <alignment horizontal="center" vertical="center"/>
    </xf>
    <xf numFmtId="0" fontId="64" fillId="4" borderId="297" xfId="0" applyFont="1" applyFill="1" applyBorder="1" applyAlignment="1">
      <alignment vertical="center"/>
    </xf>
    <xf numFmtId="0" fontId="69" fillId="7" borderId="270" xfId="5" applyFont="1" applyFill="1" applyBorder="1" applyAlignment="1" applyProtection="1">
      <alignment horizontal="center" vertical="center"/>
      <protection locked="0"/>
    </xf>
    <xf numFmtId="226" fontId="18" fillId="28" borderId="6" xfId="0" applyNumberFormat="1" applyFont="1" applyFill="1" applyBorder="1" applyAlignment="1">
      <alignment horizontal="center" vertical="center"/>
    </xf>
    <xf numFmtId="0" fontId="151" fillId="0" borderId="298" xfId="5" applyFont="1" applyBorder="1" applyAlignment="1" applyProtection="1">
      <alignment horizontal="left" vertical="center"/>
      <protection locked="0"/>
    </xf>
    <xf numFmtId="0" fontId="62" fillId="4" borderId="0" xfId="3" applyFont="1" applyFill="1" applyAlignment="1">
      <alignment horizontal="left" vertical="center"/>
    </xf>
    <xf numFmtId="0" fontId="64" fillId="4" borderId="299" xfId="0" applyFont="1" applyFill="1" applyBorder="1" applyAlignment="1">
      <alignment vertical="center"/>
    </xf>
    <xf numFmtId="0" fontId="69" fillId="7" borderId="7" xfId="5" applyFont="1" applyFill="1" applyBorder="1" applyAlignment="1" applyProtection="1">
      <alignment horizontal="center" vertical="center"/>
      <protection locked="0"/>
    </xf>
    <xf numFmtId="0" fontId="415" fillId="0" borderId="299" xfId="5" applyFont="1" applyBorder="1" applyAlignment="1" applyProtection="1">
      <alignment horizontal="left" vertical="center"/>
      <protection locked="0"/>
    </xf>
    <xf numFmtId="0" fontId="20" fillId="4" borderId="0" xfId="3" applyFont="1" applyFill="1" applyAlignment="1">
      <alignment vertical="center"/>
    </xf>
    <xf numFmtId="0" fontId="118" fillId="4" borderId="4" xfId="12" applyFont="1" applyFill="1" applyBorder="1" applyAlignment="1">
      <alignment horizontal="left" vertical="center"/>
    </xf>
    <xf numFmtId="0" fontId="0" fillId="0" borderId="300" xfId="0" applyBorder="1" applyAlignment="1">
      <alignment horizontal="left" vertical="center"/>
    </xf>
    <xf numFmtId="0" fontId="330" fillId="0" borderId="301" xfId="26" applyFont="1" applyBorder="1" applyAlignment="1">
      <alignment horizontal="center" vertical="center"/>
    </xf>
    <xf numFmtId="0" fontId="330" fillId="0" borderId="302" xfId="26" applyFont="1" applyBorder="1" applyAlignment="1">
      <alignment horizontal="center" vertical="center"/>
    </xf>
    <xf numFmtId="0" fontId="3" fillId="0" borderId="303" xfId="0" applyFont="1" applyBorder="1" applyAlignment="1">
      <alignment horizontal="right" vertical="center"/>
    </xf>
    <xf numFmtId="0" fontId="1" fillId="0" borderId="2" xfId="4" applyBorder="1" applyAlignment="1">
      <alignment horizontal="center"/>
    </xf>
    <xf numFmtId="0" fontId="16" fillId="4" borderId="303" xfId="12" applyFont="1" applyFill="1" applyBorder="1" applyAlignment="1">
      <alignment vertical="center"/>
    </xf>
    <xf numFmtId="0" fontId="16" fillId="4" borderId="2" xfId="12" applyFont="1" applyFill="1" applyBorder="1" applyAlignment="1">
      <alignment vertical="center"/>
    </xf>
    <xf numFmtId="0" fontId="421" fillId="4" borderId="2" xfId="26" applyFont="1" applyFill="1" applyBorder="1" applyAlignment="1">
      <alignment horizontal="center" vertical="center"/>
    </xf>
    <xf numFmtId="0" fontId="124" fillId="4" borderId="2" xfId="12" applyFont="1" applyFill="1" applyBorder="1" applyAlignment="1">
      <alignment horizontal="left" vertical="center"/>
    </xf>
    <xf numFmtId="0" fontId="0" fillId="0" borderId="5" xfId="0" applyBorder="1"/>
    <xf numFmtId="0" fontId="118" fillId="4" borderId="6" xfId="12" applyFont="1" applyFill="1" applyBorder="1" applyAlignment="1">
      <alignment horizontal="left" vertical="center"/>
    </xf>
    <xf numFmtId="0" fontId="163" fillId="4" borderId="0" xfId="26" applyFont="1" applyFill="1" applyAlignment="1">
      <alignment horizontal="right" vertical="center"/>
    </xf>
    <xf numFmtId="0" fontId="145" fillId="29" borderId="55" xfId="26" applyFont="1" applyFill="1" applyBorder="1" applyAlignment="1">
      <alignment horizontal="center" vertical="center"/>
    </xf>
    <xf numFmtId="0" fontId="16" fillId="4" borderId="24" xfId="12" applyFont="1" applyFill="1" applyBorder="1" applyAlignment="1">
      <alignment vertical="center"/>
    </xf>
    <xf numFmtId="0" fontId="16" fillId="4" borderId="0" xfId="12" applyFont="1" applyFill="1" applyAlignment="1">
      <alignment vertical="center"/>
    </xf>
    <xf numFmtId="0" fontId="24" fillId="4" borderId="0" xfId="10" applyFont="1" applyFill="1" applyAlignment="1">
      <alignment horizontal="right" vertical="center"/>
    </xf>
    <xf numFmtId="191" fontId="150" fillId="29" borderId="7" xfId="5" applyNumberFormat="1" applyFont="1" applyFill="1" applyBorder="1" applyAlignment="1">
      <alignment horizontal="center" vertical="center"/>
    </xf>
    <xf numFmtId="0" fontId="1" fillId="4" borderId="0" xfId="4" applyFill="1" applyAlignment="1">
      <alignment horizontal="right" vertical="center"/>
    </xf>
    <xf numFmtId="0" fontId="57" fillId="4" borderId="0" xfId="5" applyFont="1" applyFill="1" applyAlignment="1">
      <alignment horizontal="right" vertical="center"/>
    </xf>
    <xf numFmtId="191" fontId="57" fillId="29" borderId="7" xfId="5" applyNumberFormat="1" applyFont="1" applyFill="1" applyBorder="1" applyAlignment="1">
      <alignment horizontal="center" vertical="center"/>
    </xf>
    <xf numFmtId="0" fontId="71" fillId="4" borderId="0" xfId="0" applyFont="1" applyFill="1" applyAlignment="1">
      <alignment vertical="center"/>
    </xf>
    <xf numFmtId="0" fontId="57" fillId="4" borderId="35" xfId="26" applyFont="1" applyFill="1" applyBorder="1" applyAlignment="1">
      <alignment horizontal="right" vertical="center"/>
    </xf>
    <xf numFmtId="0" fontId="15" fillId="29" borderId="7" xfId="30" applyFont="1" applyFill="1" applyBorder="1" applyAlignment="1">
      <alignment horizontal="center" vertical="center"/>
    </xf>
    <xf numFmtId="0" fontId="64" fillId="21" borderId="81" xfId="13" applyFont="1" applyFill="1" applyBorder="1" applyAlignment="1">
      <alignment horizontal="right" vertical="center"/>
    </xf>
    <xf numFmtId="0" fontId="64" fillId="21" borderId="47" xfId="13" applyFont="1" applyFill="1" applyBorder="1" applyAlignment="1">
      <alignment horizontal="right" vertical="center"/>
    </xf>
    <xf numFmtId="0" fontId="5" fillId="18" borderId="0" xfId="1" applyFill="1" applyBorder="1" applyAlignment="1" applyProtection="1">
      <alignment horizontal="left" vertical="center"/>
      <protection locked="0"/>
    </xf>
    <xf numFmtId="0" fontId="16" fillId="4" borderId="47" xfId="12" applyFont="1" applyFill="1" applyBorder="1" applyAlignment="1">
      <alignment vertical="center"/>
    </xf>
    <xf numFmtId="1" fontId="87" fillId="17" borderId="82" xfId="5" applyNumberFormat="1" applyFont="1" applyFill="1" applyBorder="1" applyAlignment="1">
      <alignment horizontal="center" vertical="center"/>
    </xf>
    <xf numFmtId="1" fontId="87" fillId="17" borderId="57" xfId="5" applyNumberFormat="1" applyFont="1" applyFill="1" applyBorder="1" applyAlignment="1">
      <alignment horizontal="center" vertical="center"/>
    </xf>
    <xf numFmtId="0" fontId="56" fillId="7" borderId="49" xfId="5" applyFont="1" applyFill="1" applyBorder="1" applyAlignment="1" applyProtection="1">
      <alignment horizontal="center" vertical="center"/>
      <protection hidden="1"/>
    </xf>
    <xf numFmtId="0" fontId="64" fillId="193" borderId="55" xfId="5" applyFont="1" applyFill="1" applyBorder="1" applyAlignment="1" applyProtection="1">
      <alignment horizontal="center" vertical="center"/>
      <protection hidden="1"/>
    </xf>
    <xf numFmtId="0" fontId="12" fillId="12" borderId="0" xfId="5" applyFont="1" applyFill="1" applyAlignment="1" applyProtection="1">
      <alignment horizontal="left" vertical="center"/>
      <protection hidden="1"/>
    </xf>
    <xf numFmtId="0" fontId="24" fillId="12" borderId="35" xfId="4" applyFont="1" applyFill="1" applyBorder="1" applyAlignment="1">
      <alignment vertical="center"/>
    </xf>
    <xf numFmtId="0" fontId="24" fillId="12" borderId="60" xfId="4" applyFont="1" applyFill="1" applyBorder="1" applyAlignment="1">
      <alignment vertical="center"/>
    </xf>
    <xf numFmtId="1" fontId="87" fillId="17" borderId="304" xfId="5" applyNumberFormat="1" applyFont="1" applyFill="1" applyBorder="1" applyAlignment="1">
      <alignment horizontal="center" vertical="center"/>
    </xf>
    <xf numFmtId="0" fontId="100" fillId="26" borderId="305" xfId="5" applyFont="1" applyFill="1" applyBorder="1" applyAlignment="1" applyProtection="1">
      <alignment horizontal="center" vertical="center"/>
      <protection hidden="1"/>
    </xf>
    <xf numFmtId="0" fontId="41" fillId="7" borderId="305" xfId="5" applyFont="1" applyFill="1" applyBorder="1" applyAlignment="1">
      <alignment horizontal="center" vertical="center"/>
    </xf>
    <xf numFmtId="0" fontId="64" fillId="30" borderId="305" xfId="5" applyFont="1" applyFill="1" applyBorder="1" applyAlignment="1" applyProtection="1">
      <alignment horizontal="center" vertical="center"/>
      <protection hidden="1"/>
    </xf>
    <xf numFmtId="0" fontId="56" fillId="31" borderId="305" xfId="5" applyFont="1" applyFill="1" applyBorder="1" applyAlignment="1" applyProtection="1">
      <alignment horizontal="center" vertical="center"/>
      <protection hidden="1"/>
    </xf>
    <xf numFmtId="1" fontId="73" fillId="51" borderId="305" xfId="5" applyNumberFormat="1" applyFont="1" applyFill="1" applyBorder="1" applyAlignment="1" applyProtection="1">
      <alignment horizontal="left" vertical="center"/>
      <protection hidden="1"/>
    </xf>
    <xf numFmtId="0" fontId="86" fillId="29" borderId="305" xfId="5" applyFont="1" applyFill="1" applyBorder="1" applyAlignment="1">
      <alignment horizontal="center" vertical="center"/>
    </xf>
    <xf numFmtId="0" fontId="1" fillId="28" borderId="306" xfId="4" applyFill="1" applyBorder="1" applyAlignment="1">
      <alignment vertical="center"/>
    </xf>
    <xf numFmtId="0" fontId="1" fillId="28" borderId="3" xfId="4" applyFill="1" applyBorder="1" applyAlignment="1">
      <alignment vertical="center"/>
    </xf>
    <xf numFmtId="0" fontId="1" fillId="28" borderId="9" xfId="4" applyFill="1" applyBorder="1" applyAlignment="1">
      <alignment vertical="center"/>
    </xf>
    <xf numFmtId="0" fontId="1" fillId="4" borderId="4" xfId="4" applyFill="1" applyBorder="1" applyAlignment="1">
      <alignment vertical="center"/>
    </xf>
    <xf numFmtId="0" fontId="1" fillId="4" borderId="2" xfId="4" applyFill="1" applyBorder="1" applyAlignment="1">
      <alignment vertical="center"/>
    </xf>
    <xf numFmtId="0" fontId="57" fillId="4" borderId="2" xfId="3" applyFont="1" applyFill="1" applyBorder="1" applyAlignment="1">
      <alignment horizontal="left" vertical="center"/>
    </xf>
    <xf numFmtId="0" fontId="20" fillId="4" borderId="2" xfId="4" applyFont="1" applyFill="1" applyBorder="1" applyAlignment="1">
      <alignment vertical="center"/>
    </xf>
    <xf numFmtId="0" fontId="1" fillId="4" borderId="2" xfId="3" applyFont="1" applyFill="1" applyBorder="1" applyAlignment="1">
      <alignment vertical="center"/>
    </xf>
    <xf numFmtId="0" fontId="29" fillId="18" borderId="2" xfId="5" applyFont="1" applyFill="1" applyBorder="1" applyAlignment="1" applyProtection="1">
      <alignment horizontal="left" vertical="center"/>
      <protection locked="0"/>
    </xf>
    <xf numFmtId="0" fontId="29" fillId="18" borderId="5" xfId="5" applyFont="1" applyFill="1" applyBorder="1" applyAlignment="1" applyProtection="1">
      <alignment horizontal="left" vertical="center"/>
      <protection locked="0"/>
    </xf>
    <xf numFmtId="0" fontId="1" fillId="4" borderId="6" xfId="3" applyFont="1" applyFill="1" applyBorder="1" applyAlignment="1">
      <alignment vertical="center"/>
    </xf>
    <xf numFmtId="0" fontId="18" fillId="4" borderId="0" xfId="5" applyFont="1" applyFill="1" applyAlignment="1">
      <alignment horizontal="centerContinuous" vertical="center"/>
    </xf>
    <xf numFmtId="0" fontId="149" fillId="4" borderId="0" xfId="5" applyFont="1" applyFill="1" applyAlignment="1">
      <alignment vertical="center"/>
    </xf>
    <xf numFmtId="0" fontId="18" fillId="4" borderId="0" xfId="5" applyFont="1" applyFill="1"/>
    <xf numFmtId="187" fontId="85" fillId="9" borderId="7" xfId="5" applyNumberFormat="1" applyFont="1" applyFill="1" applyBorder="1" applyAlignment="1">
      <alignment horizontal="center" vertical="center"/>
    </xf>
    <xf numFmtId="0" fontId="55" fillId="16" borderId="0" xfId="21" applyFont="1" applyFill="1" applyAlignment="1" applyProtection="1">
      <alignment horizontal="center" vertical="center"/>
      <protection locked="0"/>
    </xf>
    <xf numFmtId="187" fontId="55" fillId="9" borderId="7" xfId="5" applyNumberFormat="1" applyFont="1" applyFill="1" applyBorder="1" applyAlignment="1">
      <alignment horizontal="center" vertical="center"/>
    </xf>
    <xf numFmtId="0" fontId="18" fillId="4" borderId="0" xfId="21" applyFont="1" applyFill="1" applyAlignment="1" applyProtection="1">
      <alignment horizontal="center" vertical="center"/>
      <protection locked="0"/>
    </xf>
    <xf numFmtId="0" fontId="18" fillId="4" borderId="0" xfId="12" applyFont="1" applyFill="1" applyAlignment="1">
      <alignment horizontal="right" vertical="center"/>
    </xf>
    <xf numFmtId="187" fontId="106" fillId="7" borderId="7" xfId="5" applyNumberFormat="1" applyFont="1" applyFill="1" applyBorder="1" applyAlignment="1">
      <alignment horizontal="center" vertical="center"/>
    </xf>
    <xf numFmtId="0" fontId="73" fillId="29" borderId="307" xfId="5" applyFont="1" applyFill="1" applyBorder="1" applyAlignment="1">
      <alignment horizontal="center" vertical="center"/>
    </xf>
    <xf numFmtId="1" fontId="28" fillId="29" borderId="308" xfId="5" applyNumberFormat="1" applyFont="1" applyFill="1" applyBorder="1" applyAlignment="1" applyProtection="1">
      <alignment horizontal="center" vertical="center"/>
      <protection hidden="1"/>
    </xf>
    <xf numFmtId="0" fontId="73" fillId="29" borderId="309" xfId="5" applyFont="1" applyFill="1" applyBorder="1" applyAlignment="1">
      <alignment horizontal="left" vertical="center"/>
    </xf>
    <xf numFmtId="0" fontId="73" fillId="29" borderId="310" xfId="5" applyFont="1" applyFill="1" applyBorder="1" applyAlignment="1">
      <alignment horizontal="left" vertical="center"/>
    </xf>
    <xf numFmtId="0" fontId="37" fillId="12" borderId="11" xfId="5" applyFont="1" applyFill="1" applyBorder="1" applyAlignment="1">
      <alignment vertical="center" wrapText="1"/>
    </xf>
    <xf numFmtId="0" fontId="37" fillId="12" borderId="12" xfId="5" applyFont="1" applyFill="1" applyBorder="1" applyAlignment="1">
      <alignment vertical="center" wrapText="1"/>
    </xf>
    <xf numFmtId="0" fontId="37" fillId="12" borderId="0" xfId="5" applyFont="1" applyFill="1" applyAlignment="1">
      <alignment vertical="center" wrapText="1"/>
    </xf>
    <xf numFmtId="0" fontId="37" fillId="12" borderId="20" xfId="5" applyFont="1" applyFill="1" applyBorder="1" applyAlignment="1">
      <alignment vertical="center" wrapText="1"/>
    </xf>
    <xf numFmtId="0" fontId="38" fillId="4" borderId="20" xfId="7" applyFont="1" applyFill="1" applyBorder="1" applyAlignment="1">
      <alignment vertical="top" wrapText="1"/>
    </xf>
    <xf numFmtId="0" fontId="16" fillId="22" borderId="190" xfId="5" applyFont="1" applyFill="1" applyBorder="1" applyAlignment="1" applyProtection="1">
      <alignment vertical="center" wrapText="1"/>
      <protection locked="0"/>
    </xf>
    <xf numFmtId="0" fontId="16" fillId="22" borderId="47" xfId="5" applyFont="1" applyFill="1" applyBorder="1" applyAlignment="1" applyProtection="1">
      <alignment vertical="center" wrapText="1"/>
      <protection locked="0"/>
    </xf>
    <xf numFmtId="0" fontId="16" fillId="22" borderId="233" xfId="5" applyFont="1" applyFill="1" applyBorder="1" applyAlignment="1">
      <alignment vertical="center" wrapText="1"/>
    </xf>
    <xf numFmtId="0" fontId="16" fillId="22" borderId="48" xfId="5" applyFont="1" applyFill="1" applyBorder="1" applyAlignment="1">
      <alignment vertical="center" wrapText="1"/>
    </xf>
    <xf numFmtId="0" fontId="78" fillId="29" borderId="234" xfId="5" applyFont="1" applyFill="1" applyBorder="1" applyAlignment="1" applyProtection="1">
      <alignment vertical="center" wrapText="1"/>
      <protection hidden="1"/>
    </xf>
    <xf numFmtId="0" fontId="78" fillId="29" borderId="49" xfId="5" applyFont="1" applyFill="1" applyBorder="1" applyAlignment="1" applyProtection="1">
      <alignment vertical="center" wrapText="1"/>
      <protection hidden="1"/>
    </xf>
    <xf numFmtId="2" fontId="36" fillId="16" borderId="11" xfId="5" applyNumberFormat="1" applyFont="1" applyFill="1" applyBorder="1" applyAlignment="1" applyProtection="1">
      <alignment vertical="center" wrapText="1"/>
      <protection locked="0"/>
    </xf>
    <xf numFmtId="2" fontId="36" fillId="16" borderId="0" xfId="5" applyNumberFormat="1" applyFont="1" applyFill="1" applyAlignment="1" applyProtection="1">
      <alignment vertical="center" wrapText="1"/>
      <protection locked="0"/>
    </xf>
    <xf numFmtId="0" fontId="18" fillId="7" borderId="28" xfId="0" applyFont="1" applyFill="1" applyBorder="1" applyAlignment="1">
      <alignment vertical="center"/>
    </xf>
    <xf numFmtId="0" fontId="58" fillId="27" borderId="20" xfId="12" applyFont="1" applyFill="1" applyBorder="1" applyAlignment="1">
      <alignment horizontal="left" vertical="center"/>
    </xf>
    <xf numFmtId="0" fontId="24" fillId="7" borderId="0" xfId="12" applyFont="1" applyFill="1" applyAlignment="1">
      <alignment horizontal="right" vertical="center"/>
    </xf>
    <xf numFmtId="0" fontId="97" fillId="7" borderId="0" xfId="17" applyFont="1" applyFill="1" applyAlignment="1">
      <alignment horizontal="center" vertical="center"/>
    </xf>
    <xf numFmtId="0" fontId="309" fillId="28" borderId="0" xfId="5" applyFont="1" applyFill="1" applyAlignment="1" applyProtection="1">
      <alignment horizontal="center" vertical="center"/>
      <protection hidden="1"/>
    </xf>
    <xf numFmtId="0" fontId="309" fillId="28" borderId="0" xfId="13" applyFont="1" applyFill="1" applyAlignment="1">
      <alignment horizontal="center" vertical="center"/>
    </xf>
    <xf numFmtId="0" fontId="309" fillId="28" borderId="0" xfId="14" applyFont="1" applyFill="1" applyAlignment="1">
      <alignment horizontal="center" vertical="center"/>
    </xf>
    <xf numFmtId="0" fontId="309" fillId="28" borderId="0" xfId="5" applyFont="1" applyFill="1" applyAlignment="1" applyProtection="1">
      <alignment vertical="center"/>
      <protection locked="0"/>
    </xf>
    <xf numFmtId="0" fontId="309" fillId="28" borderId="0" xfId="5" applyFont="1" applyFill="1" applyAlignment="1">
      <alignment vertical="center"/>
    </xf>
    <xf numFmtId="0" fontId="309" fillId="28" borderId="0" xfId="5" applyFont="1" applyFill="1" applyAlignment="1" applyProtection="1">
      <alignment vertical="center"/>
      <protection hidden="1"/>
    </xf>
    <xf numFmtId="0" fontId="309" fillId="28" borderId="0" xfId="5" applyFont="1" applyFill="1" applyAlignment="1" applyProtection="1">
      <alignment horizontal="center"/>
      <protection locked="0"/>
    </xf>
    <xf numFmtId="0" fontId="309" fillId="54" borderId="24" xfId="9" applyFont="1" applyFill="1" applyBorder="1" applyAlignment="1">
      <alignment horizontal="center" vertical="center"/>
    </xf>
    <xf numFmtId="0" fontId="309" fillId="28" borderId="22" xfId="3" applyFont="1" applyFill="1" applyBorder="1" applyAlignment="1">
      <alignment horizontal="center" vertical="center"/>
    </xf>
    <xf numFmtId="0" fontId="309" fillId="28" borderId="22" xfId="5" applyFont="1" applyFill="1" applyBorder="1" applyAlignment="1">
      <alignment horizontal="center"/>
    </xf>
    <xf numFmtId="0" fontId="25" fillId="7" borderId="0" xfId="0" applyFont="1" applyFill="1" applyAlignment="1">
      <alignment horizontal="center" vertical="center"/>
    </xf>
    <xf numFmtId="0" fontId="82" fillId="14" borderId="0" xfId="0" applyFont="1" applyFill="1" applyAlignment="1">
      <alignment horizontal="center" vertical="center"/>
    </xf>
    <xf numFmtId="0" fontId="1" fillId="0" borderId="0" xfId="7" applyAlignment="1">
      <alignment horizontal="center"/>
    </xf>
    <xf numFmtId="0" fontId="89" fillId="25" borderId="0" xfId="0" applyFont="1" applyFill="1" applyAlignment="1">
      <alignment horizontal="center" vertical="center"/>
    </xf>
    <xf numFmtId="0" fontId="21" fillId="4" borderId="6" xfId="5" applyFont="1" applyFill="1" applyBorder="1" applyAlignment="1">
      <alignment horizontal="left" vertical="center"/>
    </xf>
    <xf numFmtId="0" fontId="21" fillId="29" borderId="6" xfId="5" applyFont="1" applyFill="1" applyBorder="1" applyAlignment="1">
      <alignment horizontal="left" vertical="center"/>
    </xf>
    <xf numFmtId="0" fontId="1" fillId="29" borderId="0" xfId="4" applyFill="1"/>
    <xf numFmtId="0" fontId="1" fillId="29" borderId="7" xfId="4" applyFill="1" applyBorder="1"/>
    <xf numFmtId="0" fontId="422" fillId="4" borderId="6" xfId="5" applyFont="1" applyFill="1" applyBorder="1" applyAlignment="1">
      <alignment horizontal="left" vertical="center"/>
    </xf>
    <xf numFmtId="0" fontId="30" fillId="4" borderId="6" xfId="5" applyFont="1" applyFill="1" applyBorder="1" applyAlignment="1">
      <alignment horizontal="left" vertical="center"/>
    </xf>
    <xf numFmtId="0" fontId="57" fillId="4" borderId="311" xfId="5" applyFont="1" applyFill="1" applyBorder="1" applyAlignment="1">
      <alignment horizontal="right" vertical="center"/>
    </xf>
    <xf numFmtId="1" fontId="28" fillId="29" borderId="312" xfId="5" applyNumberFormat="1" applyFont="1" applyFill="1" applyBorder="1" applyAlignment="1" applyProtection="1">
      <alignment horizontal="center" vertical="center"/>
      <protection hidden="1"/>
    </xf>
    <xf numFmtId="1" fontId="65" fillId="4" borderId="7" xfId="5" applyNumberFormat="1" applyFont="1" applyFill="1" applyBorder="1" applyAlignment="1" applyProtection="1">
      <alignment vertical="center" wrapText="1"/>
      <protection hidden="1"/>
    </xf>
    <xf numFmtId="0" fontId="55" fillId="4" borderId="225" xfId="5" applyFont="1" applyFill="1" applyBorder="1" applyAlignment="1">
      <alignment vertical="center"/>
    </xf>
    <xf numFmtId="165" fontId="39" fillId="25" borderId="315" xfId="5" applyNumberFormat="1" applyFont="1" applyFill="1" applyBorder="1" applyAlignment="1">
      <alignment horizontal="center" vertical="center"/>
    </xf>
    <xf numFmtId="0" fontId="24" fillId="4" borderId="0" xfId="10" applyFont="1" applyFill="1" applyAlignment="1">
      <alignment horizontal="center" vertical="center"/>
    </xf>
    <xf numFmtId="0" fontId="29" fillId="4" borderId="0" xfId="4" applyFont="1" applyFill="1" applyAlignment="1">
      <alignment horizontal="left" vertical="center"/>
    </xf>
    <xf numFmtId="0" fontId="1" fillId="4" borderId="0" xfId="4" applyFill="1" applyAlignment="1">
      <alignment horizontal="left" vertical="center"/>
    </xf>
    <xf numFmtId="0" fontId="1" fillId="4" borderId="7" xfId="4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/>
    </xf>
    <xf numFmtId="0" fontId="77" fillId="4" borderId="0" xfId="5" applyFont="1" applyFill="1" applyAlignment="1">
      <alignment vertical="center" wrapText="1"/>
    </xf>
    <xf numFmtId="0" fontId="77" fillId="4" borderId="7" xfId="5" applyFont="1" applyFill="1" applyBorder="1" applyAlignment="1">
      <alignment vertical="center" wrapText="1"/>
    </xf>
    <xf numFmtId="0" fontId="102" fillId="4" borderId="6" xfId="4" applyFont="1" applyFill="1" applyBorder="1"/>
    <xf numFmtId="0" fontId="57" fillId="35" borderId="0" xfId="4" applyFont="1" applyFill="1" applyAlignment="1">
      <alignment horizontal="center" vertical="center"/>
    </xf>
    <xf numFmtId="0" fontId="63" fillId="4" borderId="0" xfId="4" applyFont="1" applyFill="1" applyAlignment="1">
      <alignment vertical="center"/>
    </xf>
    <xf numFmtId="0" fontId="425" fillId="0" borderId="0" xfId="4" applyFont="1"/>
    <xf numFmtId="0" fontId="425" fillId="0" borderId="0" xfId="0" applyFont="1"/>
    <xf numFmtId="1" fontId="423" fillId="54" borderId="20" xfId="5" applyNumberFormat="1" applyFont="1" applyFill="1" applyBorder="1" applyAlignment="1" applyProtection="1">
      <alignment vertical="center"/>
      <protection hidden="1"/>
    </xf>
    <xf numFmtId="1" fontId="424" fillId="157" borderId="20" xfId="5" applyNumberFormat="1" applyFont="1" applyFill="1" applyBorder="1" applyAlignment="1" applyProtection="1">
      <alignment vertical="center"/>
      <protection hidden="1"/>
    </xf>
    <xf numFmtId="1" fontId="423" fillId="157" borderId="20" xfId="5" applyNumberFormat="1" applyFont="1" applyFill="1" applyBorder="1" applyAlignment="1" applyProtection="1">
      <alignment vertical="center"/>
      <protection hidden="1"/>
    </xf>
    <xf numFmtId="1" fontId="427" fillId="153" borderId="20" xfId="5" applyNumberFormat="1" applyFont="1" applyFill="1" applyBorder="1" applyAlignment="1" applyProtection="1">
      <alignment vertical="center"/>
      <protection hidden="1"/>
    </xf>
    <xf numFmtId="1" fontId="423" fillId="12" borderId="20" xfId="5" applyNumberFormat="1" applyFont="1" applyFill="1" applyBorder="1" applyAlignment="1" applyProtection="1">
      <alignment vertical="center"/>
      <protection hidden="1"/>
    </xf>
    <xf numFmtId="0" fontId="423" fillId="27" borderId="20" xfId="5" applyFont="1" applyFill="1" applyBorder="1" applyAlignment="1">
      <alignment vertical="center"/>
    </xf>
    <xf numFmtId="1" fontId="427" fillId="166" borderId="20" xfId="5" applyNumberFormat="1" applyFont="1" applyFill="1" applyBorder="1" applyAlignment="1" applyProtection="1">
      <alignment vertical="center"/>
      <protection hidden="1"/>
    </xf>
    <xf numFmtId="1" fontId="427" fillId="155" borderId="20" xfId="5" applyNumberFormat="1" applyFont="1" applyFill="1" applyBorder="1" applyAlignment="1" applyProtection="1">
      <alignment vertical="center"/>
      <protection hidden="1"/>
    </xf>
    <xf numFmtId="1" fontId="427" fillId="167" borderId="20" xfId="5" applyNumberFormat="1" applyFont="1" applyFill="1" applyBorder="1" applyAlignment="1" applyProtection="1">
      <alignment vertical="center"/>
      <protection hidden="1"/>
    </xf>
    <xf numFmtId="1" fontId="423" fillId="165" borderId="20" xfId="5" applyNumberFormat="1" applyFont="1" applyFill="1" applyBorder="1" applyAlignment="1" applyProtection="1">
      <alignment vertical="center"/>
      <protection hidden="1"/>
    </xf>
    <xf numFmtId="1" fontId="423" fillId="164" borderId="20" xfId="5" applyNumberFormat="1" applyFont="1" applyFill="1" applyBorder="1" applyAlignment="1" applyProtection="1">
      <alignment vertical="center"/>
      <protection hidden="1"/>
    </xf>
    <xf numFmtId="1" fontId="427" fillId="14" borderId="20" xfId="5" applyNumberFormat="1" applyFont="1" applyFill="1" applyBorder="1" applyAlignment="1" applyProtection="1">
      <alignment vertical="center"/>
      <protection hidden="1"/>
    </xf>
    <xf numFmtId="1" fontId="423" fillId="163" borderId="20" xfId="5" applyNumberFormat="1" applyFont="1" applyFill="1" applyBorder="1" applyAlignment="1" applyProtection="1">
      <alignment vertical="center"/>
      <protection hidden="1"/>
    </xf>
    <xf numFmtId="1" fontId="427" fillId="158" borderId="20" xfId="5" applyNumberFormat="1" applyFont="1" applyFill="1" applyBorder="1" applyAlignment="1" applyProtection="1">
      <alignment vertical="center"/>
      <protection hidden="1"/>
    </xf>
    <xf numFmtId="1" fontId="423" fillId="160" borderId="20" xfId="5" applyNumberFormat="1" applyFont="1" applyFill="1" applyBorder="1" applyAlignment="1" applyProtection="1">
      <alignment vertical="center"/>
      <protection hidden="1"/>
    </xf>
    <xf numFmtId="1" fontId="423" fillId="161" borderId="20" xfId="5" applyNumberFormat="1" applyFont="1" applyFill="1" applyBorder="1" applyAlignment="1" applyProtection="1">
      <alignment vertical="center"/>
      <protection hidden="1"/>
    </xf>
    <xf numFmtId="1" fontId="423" fillId="159" borderId="20" xfId="5" applyNumberFormat="1" applyFont="1" applyFill="1" applyBorder="1" applyAlignment="1" applyProtection="1">
      <alignment vertical="center"/>
      <protection hidden="1"/>
    </xf>
    <xf numFmtId="1" fontId="427" fillId="11" borderId="20" xfId="5" applyNumberFormat="1" applyFont="1" applyFill="1" applyBorder="1" applyAlignment="1" applyProtection="1">
      <alignment vertical="center"/>
      <protection hidden="1"/>
    </xf>
    <xf numFmtId="1" fontId="423" fillId="162" borderId="20" xfId="5" applyNumberFormat="1" applyFont="1" applyFill="1" applyBorder="1" applyAlignment="1" applyProtection="1">
      <alignment vertical="center"/>
      <protection hidden="1"/>
    </xf>
    <xf numFmtId="1" fontId="423" fillId="19" borderId="20" xfId="5" applyNumberFormat="1" applyFont="1" applyFill="1" applyBorder="1" applyAlignment="1" applyProtection="1">
      <alignment vertical="center"/>
      <protection hidden="1"/>
    </xf>
    <xf numFmtId="1" fontId="423" fillId="31" borderId="20" xfId="5" applyNumberFormat="1" applyFont="1" applyFill="1" applyBorder="1" applyAlignment="1" applyProtection="1">
      <alignment vertical="center"/>
      <protection hidden="1"/>
    </xf>
    <xf numFmtId="0" fontId="64" fillId="0" borderId="20" xfId="5" applyFont="1" applyBorder="1" applyAlignment="1">
      <alignment horizontal="left"/>
    </xf>
    <xf numFmtId="1" fontId="423" fillId="101" borderId="20" xfId="5" applyNumberFormat="1" applyFont="1" applyFill="1" applyBorder="1" applyAlignment="1" applyProtection="1">
      <alignment vertical="center"/>
      <protection hidden="1"/>
    </xf>
    <xf numFmtId="2" fontId="426" fillId="16" borderId="20" xfId="5" applyNumberFormat="1" applyFont="1" applyFill="1" applyBorder="1" applyAlignment="1" applyProtection="1">
      <alignment vertical="center"/>
      <protection locked="0"/>
    </xf>
    <xf numFmtId="1" fontId="427" fillId="154" borderId="20" xfId="5" applyNumberFormat="1" applyFont="1" applyFill="1" applyBorder="1" applyAlignment="1" applyProtection="1">
      <alignment vertical="center"/>
      <protection hidden="1"/>
    </xf>
    <xf numFmtId="0" fontId="14" fillId="19" borderId="6" xfId="5" applyFont="1" applyFill="1" applyBorder="1" applyAlignment="1">
      <alignment horizontal="center" vertical="center"/>
    </xf>
    <xf numFmtId="227" fontId="12" fillId="21" borderId="318" xfId="38" applyNumberFormat="1" applyFont="1" applyFill="1" applyBorder="1" applyAlignment="1">
      <alignment horizontal="center" vertical="center"/>
    </xf>
    <xf numFmtId="227" fontId="12" fillId="21" borderId="319" xfId="38" applyNumberFormat="1" applyFont="1" applyFill="1" applyBorder="1" applyAlignment="1">
      <alignment horizontal="center" vertical="center"/>
    </xf>
    <xf numFmtId="227" fontId="6" fillId="21" borderId="319" xfId="38" applyNumberFormat="1" applyFont="1" applyFill="1" applyBorder="1" applyAlignment="1">
      <alignment horizontal="center" vertical="center"/>
    </xf>
    <xf numFmtId="227" fontId="106" fillId="21" borderId="319" xfId="38" applyNumberFormat="1" applyFont="1" applyFill="1" applyBorder="1" applyAlignment="1">
      <alignment horizontal="center" vertical="center"/>
    </xf>
    <xf numFmtId="227" fontId="106" fillId="21" borderId="320" xfId="38" applyNumberFormat="1" applyFont="1" applyFill="1" applyBorder="1" applyAlignment="1">
      <alignment horizontal="center" vertical="center"/>
    </xf>
    <xf numFmtId="0" fontId="1" fillId="0" borderId="6" xfId="3" applyFont="1" applyBorder="1"/>
    <xf numFmtId="183" fontId="85" fillId="29" borderId="7" xfId="5" applyNumberFormat="1" applyFont="1" applyFill="1" applyBorder="1" applyAlignment="1">
      <alignment horizontal="center" vertical="center"/>
    </xf>
    <xf numFmtId="0" fontId="106" fillId="21" borderId="324" xfId="38" applyFont="1" applyFill="1" applyBorder="1" applyAlignment="1">
      <alignment horizontal="left" vertical="center"/>
    </xf>
    <xf numFmtId="0" fontId="1" fillId="4" borderId="6" xfId="20" applyFill="1" applyBorder="1" applyAlignment="1">
      <alignment horizontal="left" vertical="center"/>
    </xf>
    <xf numFmtId="167" fontId="18" fillId="7" borderId="7" xfId="5" applyNumberFormat="1" applyFont="1" applyFill="1" applyBorder="1" applyAlignment="1">
      <alignment horizontal="center" vertical="center"/>
    </xf>
    <xf numFmtId="0" fontId="106" fillId="21" borderId="328" xfId="38" applyFont="1" applyFill="1" applyBorder="1" applyAlignment="1">
      <alignment horizontal="left" vertical="center"/>
    </xf>
    <xf numFmtId="0" fontId="16" fillId="21" borderId="0" xfId="0" applyFont="1" applyFill="1" applyAlignment="1">
      <alignment horizontal="center" vertical="center"/>
    </xf>
    <xf numFmtId="0" fontId="24" fillId="21" borderId="0" xfId="0" applyFont="1" applyFill="1"/>
    <xf numFmtId="0" fontId="15" fillId="24" borderId="0" xfId="5" applyFont="1" applyFill="1" applyAlignment="1" applyProtection="1">
      <alignment vertical="center"/>
      <protection hidden="1"/>
    </xf>
    <xf numFmtId="0" fontId="0" fillId="24" borderId="0" xfId="0" applyFill="1"/>
    <xf numFmtId="0" fontId="106" fillId="24" borderId="0" xfId="5" applyFont="1" applyFill="1" applyAlignment="1" applyProtection="1">
      <alignment horizontal="right" vertical="center"/>
      <protection hidden="1"/>
    </xf>
    <xf numFmtId="0" fontId="21" fillId="24" borderId="0" xfId="5" applyFont="1" applyFill="1" applyAlignment="1" applyProtection="1">
      <alignment horizontal="left" vertical="center"/>
      <protection hidden="1"/>
    </xf>
    <xf numFmtId="0" fontId="0" fillId="7" borderId="6" xfId="0" applyFill="1" applyBorder="1"/>
    <xf numFmtId="0" fontId="0" fillId="7" borderId="7" xfId="0" applyFill="1" applyBorder="1"/>
    <xf numFmtId="0" fontId="102" fillId="24" borderId="0" xfId="0" applyFont="1" applyFill="1"/>
    <xf numFmtId="165" fontId="22" fillId="24" borderId="0" xfId="8" applyNumberFormat="1" applyFont="1" applyFill="1" applyAlignment="1">
      <alignment horizontal="right" vertical="center"/>
    </xf>
    <xf numFmtId="165" fontId="23" fillId="24" borderId="0" xfId="8" applyNumberFormat="1" applyFont="1" applyFill="1" applyAlignment="1">
      <alignment horizontal="left" vertical="center"/>
    </xf>
    <xf numFmtId="0" fontId="15" fillId="24" borderId="3" xfId="5" applyFont="1" applyFill="1" applyBorder="1" applyAlignment="1" applyProtection="1">
      <alignment vertical="center"/>
      <protection hidden="1"/>
    </xf>
    <xf numFmtId="0" fontId="0" fillId="24" borderId="3" xfId="0" applyFill="1" applyBorder="1"/>
    <xf numFmtId="0" fontId="106" fillId="24" borderId="3" xfId="5" applyFont="1" applyFill="1" applyBorder="1" applyAlignment="1" applyProtection="1">
      <alignment horizontal="right" vertical="center"/>
      <protection hidden="1"/>
    </xf>
    <xf numFmtId="0" fontId="21" fillId="24" borderId="3" xfId="5" applyFont="1" applyFill="1" applyBorder="1" applyAlignment="1" applyProtection="1">
      <alignment horizontal="left" vertical="center"/>
      <protection hidden="1"/>
    </xf>
    <xf numFmtId="165" fontId="22" fillId="4" borderId="2" xfId="8" applyNumberFormat="1" applyFont="1" applyFill="1" applyBorder="1" applyAlignment="1">
      <alignment horizontal="right" vertical="center"/>
    </xf>
    <xf numFmtId="165" fontId="23" fillId="4" borderId="2" xfId="8" applyNumberFormat="1" applyFont="1" applyFill="1" applyBorder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100" fillId="7" borderId="6" xfId="1" applyFont="1" applyFill="1" applyBorder="1" applyAlignment="1">
      <alignment horizontal="left" vertical="center"/>
    </xf>
    <xf numFmtId="0" fontId="1" fillId="7" borderId="7" xfId="3" applyFont="1" applyFill="1" applyBorder="1"/>
    <xf numFmtId="0" fontId="24" fillId="7" borderId="146" xfId="1" applyFont="1" applyFill="1" applyBorder="1" applyAlignment="1">
      <alignment horizontal="left" vertical="center"/>
    </xf>
    <xf numFmtId="0" fontId="24" fillId="7" borderId="316" xfId="3" applyFont="1" applyFill="1" applyBorder="1"/>
    <xf numFmtId="0" fontId="1" fillId="7" borderId="147" xfId="3" applyFont="1" applyFill="1" applyBorder="1"/>
    <xf numFmtId="0" fontId="114" fillId="0" borderId="0" xfId="0" applyFont="1" applyAlignment="1">
      <alignment horizontal="left" vertical="center"/>
    </xf>
    <xf numFmtId="0" fontId="151" fillId="4" borderId="0" xfId="0" applyFont="1" applyFill="1" applyAlignment="1">
      <alignment horizontal="right" vertical="center"/>
    </xf>
    <xf numFmtId="0" fontId="4" fillId="14" borderId="0" xfId="0" applyFont="1" applyFill="1" applyAlignment="1">
      <alignment horizontal="center"/>
    </xf>
    <xf numFmtId="0" fontId="29" fillId="28" borderId="285" xfId="3" applyFont="1" applyFill="1" applyBorder="1" applyAlignment="1">
      <alignment vertical="center"/>
    </xf>
    <xf numFmtId="0" fontId="29" fillId="28" borderId="1" xfId="3" applyFont="1" applyFill="1" applyBorder="1" applyAlignment="1">
      <alignment vertical="center"/>
    </xf>
    <xf numFmtId="0" fontId="0" fillId="0" borderId="333" xfId="0" applyBorder="1"/>
    <xf numFmtId="0" fontId="29" fillId="28" borderId="334" xfId="3" applyFont="1" applyFill="1" applyBorder="1" applyAlignment="1">
      <alignment horizontal="center" vertical="center"/>
    </xf>
    <xf numFmtId="0" fontId="29" fillId="28" borderId="217" xfId="3" applyFont="1" applyFill="1" applyBorder="1" applyAlignment="1">
      <alignment vertical="center"/>
    </xf>
    <xf numFmtId="0" fontId="73" fillId="29" borderId="335" xfId="5" applyFont="1" applyFill="1" applyBorder="1" applyAlignment="1">
      <alignment horizontal="center" vertical="center"/>
    </xf>
    <xf numFmtId="165" fontId="92" fillId="37" borderId="91" xfId="5" applyNumberFormat="1" applyFont="1" applyFill="1" applyBorder="1" applyAlignment="1">
      <alignment horizontal="center" vertical="center"/>
    </xf>
    <xf numFmtId="175" fontId="92" fillId="40" borderId="336" xfId="5" applyNumberFormat="1" applyFont="1" applyFill="1" applyBorder="1" applyAlignment="1">
      <alignment horizontal="center" vertical="center"/>
    </xf>
    <xf numFmtId="198" fontId="168" fillId="29" borderId="337" xfId="5" applyNumberFormat="1" applyFont="1" applyFill="1" applyBorder="1" applyAlignment="1">
      <alignment horizontal="center" vertical="center"/>
    </xf>
    <xf numFmtId="172" fontId="51" fillId="99" borderId="338" xfId="5" applyNumberFormat="1" applyFont="1" applyFill="1" applyBorder="1" applyAlignment="1">
      <alignment horizontal="center" vertical="center"/>
    </xf>
    <xf numFmtId="206" fontId="92" fillId="37" borderId="339" xfId="5" applyNumberFormat="1" applyFont="1" applyFill="1" applyBorder="1" applyAlignment="1">
      <alignment horizontal="center" vertical="center"/>
    </xf>
    <xf numFmtId="2" fontId="165" fillId="181" borderId="6" xfId="5" applyNumberFormat="1" applyFont="1" applyFill="1" applyBorder="1" applyAlignment="1">
      <alignment horizontal="center" vertical="center"/>
    </xf>
    <xf numFmtId="165" fontId="165" fillId="181" borderId="7" xfId="5" applyNumberFormat="1" applyFont="1" applyFill="1" applyBorder="1" applyAlignment="1">
      <alignment horizontal="center" vertical="center"/>
    </xf>
    <xf numFmtId="0" fontId="67" fillId="4" borderId="6" xfId="0" applyFont="1" applyFill="1" applyBorder="1" applyAlignment="1">
      <alignment horizontal="center" vertical="center"/>
    </xf>
    <xf numFmtId="170" fontId="55" fillId="26" borderId="7" xfId="5" applyNumberFormat="1" applyFont="1" applyFill="1" applyBorder="1" applyAlignment="1" applyProtection="1">
      <alignment horizontal="center" vertical="center"/>
      <protection hidden="1"/>
    </xf>
    <xf numFmtId="165" fontId="24" fillId="4" borderId="340" xfId="5" applyNumberFormat="1" applyFont="1" applyFill="1" applyBorder="1" applyAlignment="1">
      <alignment horizontal="center" vertical="center"/>
    </xf>
    <xf numFmtId="165" fontId="18" fillId="4" borderId="341" xfId="5" applyNumberFormat="1" applyFont="1" applyFill="1" applyBorder="1" applyAlignment="1">
      <alignment horizontal="center" vertical="center"/>
    </xf>
    <xf numFmtId="175" fontId="24" fillId="194" borderId="342" xfId="5" applyNumberFormat="1" applyFont="1" applyFill="1" applyBorder="1" applyAlignment="1">
      <alignment horizontal="center" vertical="center"/>
    </xf>
    <xf numFmtId="0" fontId="24" fillId="194" borderId="341" xfId="5" applyFont="1" applyFill="1" applyBorder="1" applyAlignment="1">
      <alignment horizontal="left" vertical="center"/>
    </xf>
    <xf numFmtId="198" fontId="168" fillId="29" borderId="341" xfId="5" applyNumberFormat="1" applyFont="1" applyFill="1" applyBorder="1" applyAlignment="1">
      <alignment horizontal="center" vertical="center"/>
    </xf>
    <xf numFmtId="165" fontId="24" fillId="4" borderId="341" xfId="5" applyNumberFormat="1" applyFont="1" applyFill="1" applyBorder="1" applyAlignment="1">
      <alignment horizontal="center" vertical="center"/>
    </xf>
    <xf numFmtId="172" fontId="51" fillId="99" borderId="343" xfId="5" applyNumberFormat="1" applyFont="1" applyFill="1" applyBorder="1" applyAlignment="1">
      <alignment horizontal="center" vertical="center"/>
    </xf>
    <xf numFmtId="206" fontId="24" fillId="4" borderId="341" xfId="5" applyNumberFormat="1" applyFont="1" applyFill="1" applyBorder="1" applyAlignment="1">
      <alignment horizontal="center" vertical="center"/>
    </xf>
    <xf numFmtId="0" fontId="40" fillId="3" borderId="6" xfId="2" applyFont="1" applyFill="1" applyBorder="1" applyAlignment="1">
      <alignment horizontal="center" vertical="center"/>
    </xf>
    <xf numFmtId="0" fontId="40" fillId="3" borderId="0" xfId="2" applyFont="1" applyFill="1" applyAlignment="1">
      <alignment horizontal="center" vertical="center"/>
    </xf>
    <xf numFmtId="0" fontId="24" fillId="19" borderId="6" xfId="5" applyFont="1" applyFill="1" applyBorder="1" applyAlignment="1">
      <alignment horizontal="left" vertical="center"/>
    </xf>
    <xf numFmtId="0" fontId="429" fillId="4" borderId="0" xfId="3" applyFont="1" applyFill="1" applyAlignment="1">
      <alignment horizontal="left" vertical="center"/>
    </xf>
    <xf numFmtId="165" fontId="92" fillId="37" borderId="340" xfId="5" applyNumberFormat="1" applyFont="1" applyFill="1" applyBorder="1" applyAlignment="1">
      <alignment horizontal="center" vertical="center"/>
    </xf>
    <xf numFmtId="165" fontId="94" fillId="37" borderId="341" xfId="5" applyNumberFormat="1" applyFont="1" applyFill="1" applyBorder="1" applyAlignment="1">
      <alignment horizontal="center" vertical="center"/>
    </xf>
    <xf numFmtId="175" fontId="92" fillId="40" borderId="342" xfId="5" applyNumberFormat="1" applyFont="1" applyFill="1" applyBorder="1" applyAlignment="1">
      <alignment horizontal="center" vertical="center"/>
    </xf>
    <xf numFmtId="0" fontId="92" fillId="40" borderId="341" xfId="5" applyFont="1" applyFill="1" applyBorder="1" applyAlignment="1">
      <alignment horizontal="left" vertical="center"/>
    </xf>
    <xf numFmtId="165" fontId="92" fillId="37" borderId="341" xfId="5" applyNumberFormat="1" applyFont="1" applyFill="1" applyBorder="1" applyAlignment="1">
      <alignment horizontal="center" vertical="center"/>
    </xf>
    <xf numFmtId="206" fontId="92" fillId="37" borderId="341" xfId="5" applyNumberFormat="1" applyFont="1" applyFill="1" applyBorder="1" applyAlignment="1">
      <alignment horizontal="center" vertical="center"/>
    </xf>
    <xf numFmtId="1" fontId="27" fillId="17" borderId="344" xfId="5" applyNumberFormat="1" applyFont="1" applyFill="1" applyBorder="1" applyAlignment="1">
      <alignment horizontal="center" vertical="center"/>
    </xf>
    <xf numFmtId="1" fontId="24" fillId="18" borderId="5" xfId="5" applyNumberFormat="1" applyFont="1" applyFill="1" applyBorder="1" applyAlignment="1">
      <alignment vertical="center"/>
    </xf>
    <xf numFmtId="0" fontId="24" fillId="4" borderId="6" xfId="0" applyFont="1" applyFill="1" applyBorder="1"/>
    <xf numFmtId="1" fontId="27" fillId="17" borderId="345" xfId="5" applyNumberFormat="1" applyFont="1" applyFill="1" applyBorder="1" applyAlignment="1">
      <alignment horizontal="center" vertical="center"/>
    </xf>
    <xf numFmtId="1" fontId="24" fillId="18" borderId="7" xfId="5" applyNumberFormat="1" applyFont="1" applyFill="1" applyBorder="1" applyAlignment="1">
      <alignment vertical="center"/>
    </xf>
    <xf numFmtId="0" fontId="24" fillId="4" borderId="6" xfId="4" applyFont="1" applyFill="1" applyBorder="1" applyAlignment="1">
      <alignment vertical="center"/>
    </xf>
    <xf numFmtId="0" fontId="18" fillId="4" borderId="7" xfId="5" applyFont="1" applyFill="1" applyBorder="1" applyAlignment="1" applyProtection="1">
      <alignment horizontal="left" vertical="center"/>
      <protection locked="0"/>
    </xf>
    <xf numFmtId="167" fontId="57" fillId="26" borderId="7" xfId="5" applyNumberFormat="1" applyFont="1" applyFill="1" applyBorder="1" applyAlignment="1" applyProtection="1">
      <alignment horizontal="center" vertical="center"/>
      <protection hidden="1"/>
    </xf>
    <xf numFmtId="0" fontId="16" fillId="22" borderId="35" xfId="5" applyFont="1" applyFill="1" applyBorder="1" applyAlignment="1" applyProtection="1">
      <alignment vertical="center" wrapText="1"/>
      <protection locked="0"/>
    </xf>
    <xf numFmtId="0" fontId="16" fillId="22" borderId="36" xfId="5" applyFont="1" applyFill="1" applyBorder="1" applyAlignment="1">
      <alignment vertical="center" wrapText="1"/>
    </xf>
    <xf numFmtId="0" fontId="78" fillId="29" borderId="37" xfId="5" applyFont="1" applyFill="1" applyBorder="1" applyAlignment="1" applyProtection="1">
      <alignment vertical="center" wrapText="1"/>
      <protection hidden="1"/>
    </xf>
    <xf numFmtId="0" fontId="1" fillId="0" borderId="19" xfId="4" applyBorder="1" applyAlignment="1">
      <alignment vertical="center"/>
    </xf>
    <xf numFmtId="0" fontId="1" fillId="0" borderId="20" xfId="4" applyBorder="1" applyAlignment="1">
      <alignment vertical="center"/>
    </xf>
    <xf numFmtId="170" fontId="57" fillId="26" borderId="7" xfId="5" applyNumberFormat="1" applyFont="1" applyFill="1" applyBorder="1" applyAlignment="1" applyProtection="1">
      <alignment horizontal="center" vertical="center"/>
      <protection hidden="1"/>
    </xf>
    <xf numFmtId="0" fontId="29" fillId="28" borderId="225" xfId="3" applyFont="1" applyFill="1" applyBorder="1" applyAlignment="1">
      <alignment horizontal="center" vertical="center"/>
    </xf>
    <xf numFmtId="0" fontId="20" fillId="4" borderId="226" xfId="3" applyFont="1" applyFill="1" applyBorder="1" applyAlignment="1">
      <alignment horizontal="center" vertical="center"/>
    </xf>
    <xf numFmtId="1" fontId="73" fillId="51" borderId="87" xfId="5" applyNumberFormat="1" applyFont="1" applyFill="1" applyBorder="1" applyAlignment="1" applyProtection="1">
      <alignment horizontal="left" vertical="center"/>
      <protection hidden="1"/>
    </xf>
    <xf numFmtId="179" fontId="57" fillId="26" borderId="7" xfId="5" applyNumberFormat="1" applyFont="1" applyFill="1" applyBorder="1" applyAlignment="1" applyProtection="1">
      <alignment horizontal="center" vertical="center"/>
      <protection hidden="1"/>
    </xf>
    <xf numFmtId="0" fontId="430" fillId="3" borderId="6" xfId="5" applyFont="1" applyFill="1" applyBorder="1" applyAlignment="1" applyProtection="1">
      <alignment horizontal="right" vertical="center"/>
      <protection locked="0"/>
    </xf>
    <xf numFmtId="0" fontId="430" fillId="3" borderId="0" xfId="5" applyFont="1" applyFill="1" applyAlignment="1" applyProtection="1">
      <alignment horizontal="right" vertical="center"/>
      <protection locked="0"/>
    </xf>
    <xf numFmtId="0" fontId="24" fillId="4" borderId="7" xfId="0" applyFont="1" applyFill="1" applyBorder="1" applyAlignment="1">
      <alignment vertical="center"/>
    </xf>
    <xf numFmtId="0" fontId="24" fillId="28" borderId="346" xfId="4" applyFont="1" applyFill="1" applyBorder="1" applyAlignment="1">
      <alignment vertical="center"/>
    </xf>
    <xf numFmtId="0" fontId="24" fillId="28" borderId="347" xfId="0" applyFont="1" applyFill="1" applyBorder="1" applyAlignment="1">
      <alignment vertical="center"/>
    </xf>
    <xf numFmtId="0" fontId="308" fillId="29" borderId="87" xfId="5" applyFont="1" applyFill="1" applyBorder="1" applyAlignment="1">
      <alignment horizontal="left" vertical="center"/>
    </xf>
    <xf numFmtId="202" fontId="57" fillId="26" borderId="7" xfId="5" applyNumberFormat="1" applyFont="1" applyFill="1" applyBorder="1" applyAlignment="1" applyProtection="1">
      <alignment horizontal="center" vertical="center"/>
      <protection hidden="1"/>
    </xf>
    <xf numFmtId="0" fontId="1" fillId="0" borderId="7" xfId="4" applyBorder="1" applyAlignment="1">
      <alignment vertical="center"/>
    </xf>
    <xf numFmtId="0" fontId="415" fillId="0" borderId="7" xfId="5" applyFont="1" applyBorder="1" applyAlignment="1" applyProtection="1">
      <alignment horizontal="right" vertical="center"/>
      <protection locked="0"/>
    </xf>
    <xf numFmtId="0" fontId="2" fillId="12" borderId="0" xfId="5" applyFont="1" applyFill="1" applyAlignment="1">
      <alignment horizontal="right" vertical="center"/>
    </xf>
    <xf numFmtId="0" fontId="33" fillId="12" borderId="0" xfId="5" applyFont="1" applyFill="1" applyAlignment="1">
      <alignment horizontal="center" vertical="center"/>
    </xf>
    <xf numFmtId="0" fontId="21" fillId="12" borderId="0" xfId="5" applyFont="1" applyFill="1" applyAlignment="1">
      <alignment horizontal="left" vertical="center"/>
    </xf>
    <xf numFmtId="0" fontId="166" fillId="29" borderId="87" xfId="5" applyFont="1" applyFill="1" applyBorder="1" applyAlignment="1">
      <alignment horizontal="left" vertical="center"/>
    </xf>
    <xf numFmtId="201" fontId="57" fillId="26" borderId="7" xfId="5" applyNumberFormat="1" applyFont="1" applyFill="1" applyBorder="1" applyAlignment="1" applyProtection="1">
      <alignment horizontal="center" vertical="center"/>
      <protection hidden="1"/>
    </xf>
    <xf numFmtId="1" fontId="167" fillId="86" borderId="87" xfId="5" applyNumberFormat="1" applyFont="1" applyFill="1" applyBorder="1" applyAlignment="1" applyProtection="1">
      <alignment horizontal="left" vertical="center"/>
      <protection hidden="1"/>
    </xf>
    <xf numFmtId="0" fontId="99" fillId="26" borderId="348" xfId="5" applyFont="1" applyFill="1" applyBorder="1" applyAlignment="1" applyProtection="1">
      <alignment horizontal="center" vertical="center"/>
      <protection hidden="1"/>
    </xf>
    <xf numFmtId="0" fontId="64" fillId="32" borderId="348" xfId="5" applyFont="1" applyFill="1" applyBorder="1" applyAlignment="1" applyProtection="1">
      <alignment horizontal="center" vertical="center"/>
      <protection hidden="1"/>
    </xf>
    <xf numFmtId="0" fontId="1" fillId="0" borderId="88" xfId="4" applyBorder="1" applyAlignment="1">
      <alignment vertical="center"/>
    </xf>
    <xf numFmtId="0" fontId="1" fillId="0" borderId="17" xfId="4" applyBorder="1" applyAlignment="1">
      <alignment vertical="center"/>
    </xf>
    <xf numFmtId="0" fontId="1" fillId="0" borderId="90" xfId="4" applyBorder="1" applyAlignment="1">
      <alignment vertical="center"/>
    </xf>
    <xf numFmtId="0" fontId="415" fillId="0" borderId="9" xfId="5" applyFont="1" applyBorder="1" applyAlignment="1" applyProtection="1">
      <alignment horizontal="right" vertical="center"/>
      <protection locked="0"/>
    </xf>
    <xf numFmtId="0" fontId="47" fillId="9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4" borderId="349" xfId="5" applyFont="1" applyFill="1" applyBorder="1" applyAlignment="1">
      <alignment horizontal="center"/>
    </xf>
    <xf numFmtId="0" fontId="18" fillId="4" borderId="23" xfId="3" applyFont="1" applyFill="1" applyBorder="1" applyAlignment="1">
      <alignment horizontal="center" vertical="center"/>
    </xf>
    <xf numFmtId="0" fontId="29" fillId="4" borderId="139" xfId="3" applyFont="1" applyFill="1" applyBorder="1" applyAlignment="1">
      <alignment horizontal="left" vertical="center"/>
    </xf>
    <xf numFmtId="0" fontId="73" fillId="29" borderId="87" xfId="5" applyFont="1" applyFill="1" applyBorder="1" applyAlignment="1">
      <alignment horizontal="left" vertical="center"/>
    </xf>
    <xf numFmtId="0" fontId="29" fillId="4" borderId="350" xfId="3" applyFont="1" applyFill="1" applyBorder="1" applyAlignment="1">
      <alignment horizontal="left" vertical="center"/>
    </xf>
    <xf numFmtId="0" fontId="73" fillId="29" borderId="351" xfId="5" applyFont="1" applyFill="1" applyBorder="1" applyAlignment="1">
      <alignment horizontal="left" vertical="center"/>
    </xf>
    <xf numFmtId="199" fontId="38" fillId="7" borderId="3" xfId="0" applyNumberFormat="1" applyFont="1" applyFill="1" applyBorder="1" applyAlignment="1">
      <alignment horizontal="center" vertical="center"/>
    </xf>
    <xf numFmtId="202" fontId="57" fillId="26" borderId="9" xfId="5" applyNumberFormat="1" applyFont="1" applyFill="1" applyBorder="1" applyAlignment="1" applyProtection="1">
      <alignment horizontal="center" vertical="center"/>
      <protection hidden="1"/>
    </xf>
    <xf numFmtId="0" fontId="86" fillId="4" borderId="352" xfId="5" applyFont="1" applyFill="1" applyBorder="1" applyAlignment="1" applyProtection="1">
      <alignment vertical="center"/>
      <protection hidden="1"/>
    </xf>
    <xf numFmtId="0" fontId="86" fillId="4" borderId="353" xfId="5" applyFont="1" applyFill="1" applyBorder="1" applyAlignment="1" applyProtection="1">
      <alignment vertical="center"/>
      <protection hidden="1"/>
    </xf>
    <xf numFmtId="0" fontId="86" fillId="4" borderId="0" xfId="5" applyFont="1" applyFill="1" applyAlignment="1" applyProtection="1">
      <alignment vertical="center"/>
      <protection hidden="1"/>
    </xf>
    <xf numFmtId="0" fontId="29" fillId="4" borderId="0" xfId="3" applyFont="1" applyFill="1" applyAlignment="1">
      <alignment horizontal="left" vertical="center"/>
    </xf>
    <xf numFmtId="206" fontId="24" fillId="4" borderId="354" xfId="5" applyNumberFormat="1" applyFont="1" applyFill="1" applyBorder="1" applyAlignment="1">
      <alignment horizontal="center" vertical="center"/>
    </xf>
    <xf numFmtId="0" fontId="47" fillId="184" borderId="10" xfId="0" applyFont="1" applyFill="1" applyBorder="1" applyAlignment="1">
      <alignment horizontal="center" vertical="center"/>
    </xf>
    <xf numFmtId="0" fontId="61" fillId="28" borderId="11" xfId="9" applyFont="1" applyFill="1" applyBorder="1" applyAlignment="1">
      <alignment horizontal="right" vertical="center"/>
    </xf>
    <xf numFmtId="0" fontId="64" fillId="7" borderId="11" xfId="5" applyFont="1" applyFill="1" applyBorder="1" applyAlignment="1" applyProtection="1">
      <alignment horizontal="left" vertical="center"/>
      <protection locked="0"/>
    </xf>
    <xf numFmtId="0" fontId="64" fillId="7" borderId="12" xfId="5" applyFont="1" applyFill="1" applyBorder="1" applyAlignment="1" applyProtection="1">
      <alignment horizontal="left" vertical="center"/>
      <protection locked="0"/>
    </xf>
    <xf numFmtId="0" fontId="47" fillId="184" borderId="19" xfId="0" applyFont="1" applyFill="1" applyBorder="1" applyAlignment="1">
      <alignment horizontal="center" vertical="center"/>
    </xf>
    <xf numFmtId="0" fontId="61" fillId="28" borderId="0" xfId="9" applyFont="1" applyFill="1" applyAlignment="1">
      <alignment horizontal="right" vertical="center"/>
    </xf>
    <xf numFmtId="0" fontId="64" fillId="7" borderId="20" xfId="5" applyFont="1" applyFill="1" applyBorder="1" applyAlignment="1" applyProtection="1">
      <alignment horizontal="left" vertical="center"/>
      <protection locked="0"/>
    </xf>
    <xf numFmtId="0" fontId="47" fillId="184" borderId="88" xfId="9" applyFont="1" applyFill="1" applyBorder="1" applyAlignment="1">
      <alignment horizontal="center" vertical="center"/>
    </xf>
    <xf numFmtId="0" fontId="9" fillId="184" borderId="17" xfId="10" applyFont="1" applyFill="1" applyBorder="1" applyAlignment="1">
      <alignment horizontal="left" vertical="center"/>
    </xf>
    <xf numFmtId="0" fontId="9" fillId="184" borderId="17" xfId="10" applyFont="1" applyFill="1" applyBorder="1" applyAlignment="1">
      <alignment horizontal="center" vertical="center"/>
    </xf>
    <xf numFmtId="0" fontId="9" fillId="184" borderId="17" xfId="10" applyFont="1" applyFill="1" applyBorder="1" applyAlignment="1">
      <alignment horizontal="right" vertical="center"/>
    </xf>
    <xf numFmtId="0" fontId="82" fillId="184" borderId="17" xfId="5" applyFont="1" applyFill="1" applyBorder="1" applyAlignment="1" applyProtection="1">
      <alignment vertical="center"/>
      <protection hidden="1"/>
    </xf>
    <xf numFmtId="0" fontId="33" fillId="184" borderId="17" xfId="5" applyFont="1" applyFill="1" applyBorder="1" applyAlignment="1" applyProtection="1">
      <alignment vertical="center"/>
      <protection hidden="1"/>
    </xf>
    <xf numFmtId="0" fontId="33" fillId="184" borderId="90" xfId="5" applyFont="1" applyFill="1" applyBorder="1" applyAlignment="1" applyProtection="1">
      <alignment vertical="center"/>
      <protection hidden="1"/>
    </xf>
    <xf numFmtId="0" fontId="63" fillId="29" borderId="355" xfId="0" applyFont="1" applyFill="1" applyBorder="1" applyAlignment="1">
      <alignment horizontal="center" vertical="center"/>
    </xf>
    <xf numFmtId="0" fontId="63" fillId="29" borderId="356" xfId="0" applyFont="1" applyFill="1" applyBorder="1" applyAlignment="1">
      <alignment horizontal="center" vertical="center"/>
    </xf>
    <xf numFmtId="0" fontId="24" fillId="28" borderId="2" xfId="0" applyFont="1" applyFill="1" applyBorder="1"/>
    <xf numFmtId="0" fontId="24" fillId="28" borderId="2" xfId="0" applyFont="1" applyFill="1" applyBorder="1" applyAlignment="1">
      <alignment horizontal="right" vertical="center"/>
    </xf>
    <xf numFmtId="0" fontId="14" fillId="28" borderId="0" xfId="5" applyFont="1" applyFill="1" applyAlignment="1" applyProtection="1">
      <alignment vertical="center"/>
      <protection hidden="1"/>
    </xf>
    <xf numFmtId="0" fontId="24" fillId="28" borderId="0" xfId="0" applyFont="1" applyFill="1" applyAlignment="1">
      <alignment vertical="center"/>
    </xf>
    <xf numFmtId="0" fontId="21" fillId="28" borderId="0" xfId="5" applyFont="1" applyFill="1" applyAlignment="1" applyProtection="1">
      <alignment vertical="center"/>
      <protection hidden="1"/>
    </xf>
    <xf numFmtId="0" fontId="24" fillId="28" borderId="0" xfId="3" applyFont="1" applyFill="1" applyAlignment="1">
      <alignment vertical="center"/>
    </xf>
    <xf numFmtId="0" fontId="24" fillId="28" borderId="0" xfId="0" applyFont="1" applyFill="1"/>
    <xf numFmtId="0" fontId="24" fillId="28" borderId="3" xfId="3" applyFont="1" applyFill="1" applyBorder="1" applyAlignment="1">
      <alignment vertical="center"/>
    </xf>
    <xf numFmtId="0" fontId="24" fillId="28" borderId="3" xfId="0" applyFont="1" applyFill="1" applyBorder="1"/>
    <xf numFmtId="0" fontId="21" fillId="28" borderId="7" xfId="5" applyFont="1" applyFill="1" applyBorder="1" applyAlignment="1" applyProtection="1">
      <alignment vertical="center"/>
      <protection hidden="1"/>
    </xf>
    <xf numFmtId="0" fontId="20" fillId="28" borderId="7" xfId="0" applyFont="1" applyFill="1" applyBorder="1" applyAlignment="1">
      <alignment horizontal="right" vertical="center"/>
    </xf>
    <xf numFmtId="0" fontId="24" fillId="28" borderId="7" xfId="0" applyFont="1" applyFill="1" applyBorder="1"/>
    <xf numFmtId="0" fontId="24" fillId="28" borderId="9" xfId="0" applyFont="1" applyFill="1" applyBorder="1"/>
    <xf numFmtId="0" fontId="24" fillId="28" borderId="2" xfId="3" applyFont="1" applyFill="1" applyBorder="1" applyAlignment="1">
      <alignment vertical="center"/>
    </xf>
    <xf numFmtId="0" fontId="12" fillId="97" borderId="357" xfId="4" applyFont="1" applyFill="1" applyBorder="1" applyAlignment="1">
      <alignment horizontal="center" vertical="center"/>
    </xf>
    <xf numFmtId="0" fontId="12" fillId="97" borderId="306" xfId="4" applyFont="1" applyFill="1" applyBorder="1" applyAlignment="1">
      <alignment horizontal="center" vertical="center"/>
    </xf>
    <xf numFmtId="0" fontId="24" fillId="21" borderId="0" xfId="0" applyFont="1" applyFill="1" applyAlignment="1">
      <alignment horizontal="right" vertical="center"/>
    </xf>
    <xf numFmtId="0" fontId="16" fillId="21" borderId="0" xfId="0" applyFont="1" applyFill="1" applyAlignment="1">
      <alignment horizontal="right" vertical="center"/>
    </xf>
    <xf numFmtId="0" fontId="16" fillId="21" borderId="0" xfId="0" applyFont="1" applyFill="1" applyAlignment="1">
      <alignment horizontal="left" vertical="center"/>
    </xf>
    <xf numFmtId="0" fontId="0" fillId="4" borderId="359" xfId="0" applyFill="1" applyBorder="1" applyAlignment="1">
      <alignment horizontal="center" vertical="center"/>
    </xf>
    <xf numFmtId="0" fontId="0" fillId="4" borderId="358" xfId="0" applyFill="1" applyBorder="1" applyAlignment="1">
      <alignment horizontal="center" vertical="center"/>
    </xf>
    <xf numFmtId="0" fontId="114" fillId="0" borderId="359" xfId="0" applyFont="1" applyBorder="1" applyAlignment="1">
      <alignment horizontal="left" vertical="center"/>
    </xf>
    <xf numFmtId="0" fontId="0" fillId="4" borderId="361" xfId="0" applyFill="1" applyBorder="1" applyAlignment="1">
      <alignment horizontal="center" vertical="center"/>
    </xf>
    <xf numFmtId="0" fontId="4" fillId="11" borderId="361" xfId="9" applyFont="1" applyFill="1" applyBorder="1" applyAlignment="1">
      <alignment horizontal="right" vertical="center"/>
    </xf>
    <xf numFmtId="0" fontId="114" fillId="4" borderId="360" xfId="0" applyFont="1" applyFill="1" applyBorder="1" applyAlignment="1">
      <alignment horizontal="right" vertical="center"/>
    </xf>
    <xf numFmtId="0" fontId="0" fillId="4" borderId="362" xfId="0" applyFill="1" applyBorder="1" applyAlignment="1">
      <alignment horizontal="center" vertical="center"/>
    </xf>
    <xf numFmtId="0" fontId="4" fillId="14" borderId="0" xfId="0" applyFont="1" applyFill="1" applyAlignment="1">
      <alignment horizontal="centerContinuous" vertical="center"/>
    </xf>
    <xf numFmtId="0" fontId="55" fillId="4" borderId="0" xfId="0" applyFont="1" applyFill="1" applyAlignment="1">
      <alignment horizontal="left" vertical="center"/>
    </xf>
    <xf numFmtId="0" fontId="114" fillId="4" borderId="361" xfId="0" applyFont="1" applyFill="1" applyBorder="1" applyAlignment="1">
      <alignment horizontal="right" vertical="center"/>
    </xf>
    <xf numFmtId="0" fontId="4" fillId="11" borderId="363" xfId="9" applyFont="1" applyFill="1" applyBorder="1" applyAlignment="1">
      <alignment horizontal="right" vertical="center"/>
    </xf>
    <xf numFmtId="0" fontId="4" fillId="11" borderId="364" xfId="9" applyFont="1" applyFill="1" applyBorder="1" applyAlignment="1">
      <alignment horizontal="right" vertical="center"/>
    </xf>
    <xf numFmtId="0" fontId="4" fillId="11" borderId="363" xfId="9" applyFont="1" applyFill="1" applyBorder="1" applyAlignment="1">
      <alignment horizontal="left" vertical="center"/>
    </xf>
    <xf numFmtId="0" fontId="12" fillId="195" borderId="128" xfId="4" applyFont="1" applyFill="1" applyBorder="1" applyAlignment="1">
      <alignment horizontal="center" vertical="center"/>
    </xf>
    <xf numFmtId="0" fontId="33" fillId="53" borderId="0" xfId="4" applyFont="1" applyFill="1" applyAlignment="1">
      <alignment horizontal="center" vertical="center"/>
    </xf>
    <xf numFmtId="0" fontId="16" fillId="4" borderId="0" xfId="5" applyFont="1" applyFill="1" applyAlignment="1">
      <alignment horizontal="center" vertical="center"/>
    </xf>
    <xf numFmtId="0" fontId="0" fillId="4" borderId="0" xfId="0" applyFill="1" applyAlignment="1">
      <alignment horizontal="right" vertical="center"/>
    </xf>
    <xf numFmtId="0" fontId="12" fillId="195" borderId="365" xfId="4" applyFont="1" applyFill="1" applyBorder="1" applyAlignment="1">
      <alignment horizontal="center" vertical="center"/>
    </xf>
    <xf numFmtId="0" fontId="24" fillId="4" borderId="17" xfId="0" applyFont="1" applyFill="1" applyBorder="1"/>
    <xf numFmtId="0" fontId="29" fillId="28" borderId="1" xfId="3" applyFont="1" applyFill="1" applyBorder="1" applyAlignment="1">
      <alignment horizontal="centerContinuous" vertical="center"/>
    </xf>
    <xf numFmtId="0" fontId="29" fillId="28" borderId="217" xfId="3" applyFont="1" applyFill="1" applyBorder="1" applyAlignment="1">
      <alignment horizontal="center" vertical="center"/>
    </xf>
    <xf numFmtId="0" fontId="10" fillId="3" borderId="125" xfId="2" applyFont="1" applyFill="1" applyBorder="1" applyAlignment="1">
      <alignment horizontal="center" vertical="center"/>
    </xf>
    <xf numFmtId="0" fontId="1" fillId="4" borderId="125" xfId="4" applyFill="1" applyBorder="1" applyAlignment="1">
      <alignment vertical="center"/>
    </xf>
    <xf numFmtId="0" fontId="14" fillId="4" borderId="0" xfId="5" applyFont="1" applyFill="1" applyAlignment="1" applyProtection="1">
      <alignment vertical="center"/>
      <protection locked="0"/>
    </xf>
    <xf numFmtId="0" fontId="19" fillId="4" borderId="0" xfId="5" applyFont="1" applyFill="1" applyAlignment="1" applyProtection="1">
      <alignment vertical="center"/>
      <protection locked="0"/>
    </xf>
    <xf numFmtId="0" fontId="219" fillId="4" borderId="0" xfId="5" applyFont="1" applyFill="1" applyAlignment="1" applyProtection="1">
      <alignment vertical="center"/>
      <protection locked="0"/>
    </xf>
    <xf numFmtId="0" fontId="219" fillId="4" borderId="0" xfId="5" applyFont="1" applyFill="1" applyAlignment="1" applyProtection="1">
      <alignment horizontal="center" vertical="center"/>
      <protection locked="0"/>
    </xf>
    <xf numFmtId="0" fontId="219" fillId="4" borderId="0" xfId="5" applyFont="1" applyFill="1" applyAlignment="1" applyProtection="1">
      <alignment horizontal="right" vertical="center"/>
      <protection locked="0"/>
    </xf>
    <xf numFmtId="0" fontId="67" fillId="4" borderId="6" xfId="0" applyFont="1" applyFill="1" applyBorder="1" applyAlignment="1">
      <alignment horizontal="left" vertical="center"/>
    </xf>
    <xf numFmtId="0" fontId="0" fillId="0" borderId="366" xfId="0" applyBorder="1"/>
    <xf numFmtId="0" fontId="1" fillId="4" borderId="3" xfId="4" applyFill="1" applyBorder="1" applyAlignment="1">
      <alignment vertical="center"/>
    </xf>
    <xf numFmtId="2" fontId="165" fillId="28" borderId="6" xfId="5" applyNumberFormat="1" applyFont="1" applyFill="1" applyBorder="1" applyAlignment="1">
      <alignment horizontal="center" vertical="center"/>
    </xf>
    <xf numFmtId="165" fontId="165" fillId="7" borderId="7" xfId="5" applyNumberFormat="1" applyFont="1" applyFill="1" applyBorder="1" applyAlignment="1">
      <alignment horizontal="center" vertical="center"/>
    </xf>
    <xf numFmtId="0" fontId="29" fillId="28" borderId="367" xfId="3" applyFont="1" applyFill="1" applyBorder="1" applyAlignment="1">
      <alignment horizontal="centerContinuous" vertical="center"/>
    </xf>
    <xf numFmtId="0" fontId="29" fillId="28" borderId="368" xfId="3" applyFont="1" applyFill="1" applyBorder="1" applyAlignment="1">
      <alignment horizontal="center" vertical="center"/>
    </xf>
    <xf numFmtId="0" fontId="73" fillId="29" borderId="369" xfId="5" applyFont="1" applyFill="1" applyBorder="1" applyAlignment="1">
      <alignment horizontal="center" vertical="center"/>
    </xf>
    <xf numFmtId="0" fontId="37" fillId="3" borderId="0" xfId="34" applyFont="1" applyFill="1" applyAlignment="1">
      <alignment horizontal="centerContinuous" vertical="center"/>
    </xf>
    <xf numFmtId="0" fontId="295" fillId="3" borderId="0" xfId="34" applyFont="1" applyFill="1" applyAlignment="1">
      <alignment horizontal="centerContinuous" vertical="center"/>
    </xf>
    <xf numFmtId="0" fontId="40" fillId="3" borderId="0" xfId="5" applyFont="1" applyFill="1" applyAlignment="1" applyProtection="1">
      <alignment horizontal="centerContinuous" vertical="center"/>
      <protection hidden="1"/>
    </xf>
    <xf numFmtId="0" fontId="24" fillId="4" borderId="0" xfId="5" applyFont="1" applyFill="1" applyAlignment="1">
      <alignment vertical="center"/>
    </xf>
    <xf numFmtId="0" fontId="40" fillId="4" borderId="0" xfId="5" applyFont="1" applyFill="1" applyAlignment="1" applyProtection="1">
      <alignment horizontal="centerContinuous" vertical="center"/>
      <protection hidden="1"/>
    </xf>
    <xf numFmtId="0" fontId="295" fillId="4" borderId="0" xfId="5" applyFont="1" applyFill="1" applyAlignment="1">
      <alignment horizontal="center" vertical="center"/>
    </xf>
    <xf numFmtId="164" fontId="18" fillId="4" borderId="0" xfId="5" applyNumberFormat="1" applyFont="1" applyFill="1" applyAlignment="1" applyProtection="1">
      <alignment horizontal="right" vertical="center"/>
      <protection hidden="1"/>
    </xf>
    <xf numFmtId="0" fontId="118" fillId="4" borderId="0" xfId="1" applyFont="1" applyFill="1" applyAlignment="1">
      <alignment vertical="center"/>
    </xf>
    <xf numFmtId="227" fontId="106" fillId="21" borderId="319" xfId="38" applyNumberFormat="1" applyFont="1" applyFill="1" applyBorder="1" applyAlignment="1">
      <alignment horizontal="left" vertical="center"/>
    </xf>
    <xf numFmtId="0" fontId="106" fillId="21" borderId="370" xfId="38" applyFont="1" applyFill="1" applyBorder="1" applyAlignment="1">
      <alignment vertical="center"/>
    </xf>
    <xf numFmtId="0" fontId="106" fillId="21" borderId="372" xfId="38" applyFont="1" applyFill="1" applyBorder="1" applyAlignment="1">
      <alignment horizontal="left" vertical="center"/>
    </xf>
    <xf numFmtId="0" fontId="106" fillId="21" borderId="373" xfId="38" applyFont="1" applyFill="1" applyBorder="1" applyAlignment="1">
      <alignment horizontal="left" vertical="center"/>
    </xf>
    <xf numFmtId="0" fontId="106" fillId="21" borderId="324" xfId="38" applyFont="1" applyFill="1" applyBorder="1" applyAlignment="1">
      <alignment vertical="center"/>
    </xf>
    <xf numFmtId="0" fontId="304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0" fontId="4" fillId="14" borderId="17" xfId="0" applyFont="1" applyFill="1" applyBorder="1" applyAlignment="1">
      <alignment horizontal="left" vertical="center"/>
    </xf>
    <xf numFmtId="0" fontId="25" fillId="7" borderId="0" xfId="0" applyFont="1" applyFill="1" applyAlignment="1">
      <alignment horizontal="centerContinuous" vertical="center"/>
    </xf>
    <xf numFmtId="0" fontId="4" fillId="14" borderId="3" xfId="0" applyFont="1" applyFill="1" applyBorder="1" applyAlignment="1">
      <alignment horizontal="centerContinuous" vertical="center"/>
    </xf>
    <xf numFmtId="0" fontId="6" fillId="21" borderId="1" xfId="2" applyFont="1" applyFill="1" applyBorder="1" applyAlignment="1">
      <alignment horizontal="center" vertical="center"/>
    </xf>
    <xf numFmtId="0" fontId="24" fillId="4" borderId="7" xfId="4" applyFont="1" applyFill="1" applyBorder="1" applyAlignment="1">
      <alignment vertical="center"/>
    </xf>
    <xf numFmtId="0" fontId="106" fillId="28" borderId="6" xfId="4" applyFont="1" applyFill="1" applyBorder="1" applyAlignment="1">
      <alignment horizontal="left" vertical="center"/>
    </xf>
    <xf numFmtId="0" fontId="106" fillId="28" borderId="146" xfId="4" applyFont="1" applyFill="1" applyBorder="1" applyAlignment="1">
      <alignment horizontal="left" vertical="center"/>
    </xf>
    <xf numFmtId="0" fontId="5" fillId="4" borderId="0" xfId="1" applyFill="1" applyAlignment="1">
      <alignment vertical="center"/>
    </xf>
    <xf numFmtId="0" fontId="21" fillId="76" borderId="0" xfId="18" applyFont="1" applyFill="1" applyAlignment="1">
      <alignment vertical="center"/>
    </xf>
    <xf numFmtId="0" fontId="21" fillId="76" borderId="7" xfId="18" applyFont="1" applyFill="1" applyBorder="1" applyAlignment="1">
      <alignment horizontal="right" vertical="center"/>
    </xf>
    <xf numFmtId="0" fontId="415" fillId="0" borderId="7" xfId="5" applyFont="1" applyBorder="1" applyAlignment="1" applyProtection="1">
      <alignment horizontal="left" vertical="center"/>
      <protection locked="0"/>
    </xf>
    <xf numFmtId="0" fontId="30" fillId="97" borderId="0" xfId="4" applyFont="1" applyFill="1" applyAlignment="1">
      <alignment horizontal="center" vertical="center"/>
    </xf>
    <xf numFmtId="0" fontId="14" fillId="28" borderId="0" xfId="8" applyFont="1" applyFill="1" applyAlignment="1" applyProtection="1">
      <alignment horizontal="center" vertical="center"/>
      <protection locked="0"/>
    </xf>
    <xf numFmtId="0" fontId="422" fillId="97" borderId="0" xfId="4" applyFont="1" applyFill="1" applyAlignment="1">
      <alignment horizontal="center" vertical="center"/>
    </xf>
    <xf numFmtId="0" fontId="24" fillId="4" borderId="6" xfId="4" applyFont="1" applyFill="1" applyBorder="1" applyAlignment="1">
      <alignment horizontal="center" vertical="center"/>
    </xf>
    <xf numFmtId="0" fontId="21" fillId="190" borderId="0" xfId="5" applyFont="1" applyFill="1" applyAlignment="1" applyProtection="1">
      <alignment horizontal="right" vertical="center"/>
      <protection hidden="1"/>
    </xf>
    <xf numFmtId="0" fontId="57" fillId="4" borderId="6" xfId="0" applyFont="1" applyFill="1" applyBorder="1" applyAlignment="1">
      <alignment horizontal="center" vertical="center"/>
    </xf>
    <xf numFmtId="0" fontId="70" fillId="4" borderId="0" xfId="4" applyFont="1" applyFill="1" applyAlignment="1">
      <alignment vertical="top"/>
    </xf>
    <xf numFmtId="0" fontId="52" fillId="28" borderId="0" xfId="8" applyFont="1" applyFill="1" applyAlignment="1" applyProtection="1">
      <alignment horizontal="center" vertical="center"/>
      <protection locked="0"/>
    </xf>
    <xf numFmtId="0" fontId="57" fillId="4" borderId="6" xfId="4" applyFont="1" applyFill="1" applyBorder="1" applyAlignment="1">
      <alignment horizontal="left" vertical="center"/>
    </xf>
    <xf numFmtId="0" fontId="61" fillId="28" borderId="0" xfId="4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0" fontId="431" fillId="3" borderId="6" xfId="4" applyFont="1" applyFill="1" applyBorder="1" applyAlignment="1">
      <alignment horizontal="left" vertical="center"/>
    </xf>
    <xf numFmtId="0" fontId="431" fillId="3" borderId="0" xfId="4" applyFont="1" applyFill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52" fillId="3" borderId="0" xfId="8" applyFont="1" applyFill="1" applyAlignment="1" applyProtection="1">
      <alignment horizontal="center" vertical="center"/>
      <protection locked="0"/>
    </xf>
    <xf numFmtId="0" fontId="0" fillId="3" borderId="0" xfId="0" applyFill="1"/>
    <xf numFmtId="0" fontId="81" fillId="3" borderId="6" xfId="4" applyFont="1" applyFill="1" applyBorder="1" applyAlignment="1">
      <alignment horizontal="right" vertical="center"/>
    </xf>
    <xf numFmtId="226" fontId="2" fillId="3" borderId="0" xfId="0" applyNumberFormat="1" applyFont="1" applyFill="1" applyAlignment="1">
      <alignment horizontal="center" vertical="center"/>
    </xf>
    <xf numFmtId="0" fontId="151" fillId="0" borderId="0" xfId="5" applyFont="1" applyAlignment="1" applyProtection="1">
      <alignment horizontal="left" vertical="center"/>
      <protection locked="0"/>
    </xf>
    <xf numFmtId="0" fontId="2" fillId="3" borderId="0" xfId="5" applyFont="1" applyFill="1" applyAlignment="1">
      <alignment horizontal="left" vertical="center"/>
    </xf>
    <xf numFmtId="0" fontId="18" fillId="3" borderId="0" xfId="5" applyFont="1" applyFill="1" applyAlignment="1">
      <alignment vertical="center" wrapText="1"/>
    </xf>
    <xf numFmtId="0" fontId="122" fillId="7" borderId="6" xfId="0" applyFont="1" applyFill="1" applyBorder="1" applyAlignment="1">
      <alignment horizontal="center" vertical="center" wrapText="1"/>
    </xf>
    <xf numFmtId="0" fontId="2" fillId="3" borderId="0" xfId="5" applyFont="1" applyFill="1" applyAlignment="1" applyProtection="1">
      <alignment horizontal="center" vertical="center"/>
      <protection locked="0"/>
    </xf>
    <xf numFmtId="0" fontId="20" fillId="4" borderId="0" xfId="4" applyFont="1" applyFill="1" applyAlignment="1">
      <alignment horizontal="left" vertical="center"/>
    </xf>
    <xf numFmtId="0" fontId="52" fillId="7" borderId="0" xfId="8" applyFont="1" applyFill="1" applyAlignment="1" applyProtection="1">
      <alignment horizontal="center" vertical="center"/>
      <protection locked="0"/>
    </xf>
    <xf numFmtId="0" fontId="39" fillId="7" borderId="0" xfId="0" applyFont="1" applyFill="1" applyAlignment="1">
      <alignment vertical="center"/>
    </xf>
    <xf numFmtId="0" fontId="39" fillId="7" borderId="7" xfId="0" applyFont="1" applyFill="1" applyBorder="1" applyAlignment="1">
      <alignment vertical="center"/>
    </xf>
    <xf numFmtId="226" fontId="3" fillId="7" borderId="6" xfId="4" applyNumberFormat="1" applyFont="1" applyFill="1" applyBorder="1" applyAlignment="1">
      <alignment horizontal="center" vertical="center" wrapText="1"/>
    </xf>
    <xf numFmtId="0" fontId="420" fillId="196" borderId="0" xfId="25" applyFont="1" applyFill="1" applyAlignment="1">
      <alignment horizontal="center" vertical="center"/>
    </xf>
    <xf numFmtId="0" fontId="106" fillId="7" borderId="0" xfId="2" applyFont="1" applyFill="1" applyAlignment="1">
      <alignment horizontal="center" vertical="center"/>
    </xf>
    <xf numFmtId="0" fontId="41" fillId="7" borderId="0" xfId="0" applyFont="1" applyFill="1" applyAlignment="1">
      <alignment horizontal="right" vertical="center"/>
    </xf>
    <xf numFmtId="0" fontId="52" fillId="7" borderId="0" xfId="0" applyFont="1" applyFill="1" applyAlignment="1">
      <alignment horizontal="right" vertical="center"/>
    </xf>
    <xf numFmtId="0" fontId="39" fillId="7" borderId="7" xfId="0" applyFont="1" applyFill="1" applyBorder="1" applyAlignment="1">
      <alignment vertical="center" wrapText="1"/>
    </xf>
    <xf numFmtId="0" fontId="432" fillId="192" borderId="0" xfId="25" applyFont="1" applyFill="1" applyAlignment="1">
      <alignment horizontal="center" vertical="center"/>
    </xf>
    <xf numFmtId="0" fontId="69" fillId="7" borderId="0" xfId="5" applyFont="1" applyFill="1" applyAlignment="1" applyProtection="1">
      <alignment horizontal="center" vertical="center"/>
      <protection locked="0"/>
    </xf>
    <xf numFmtId="0" fontId="412" fillId="187" borderId="0" xfId="25" applyFont="1" applyFill="1" applyAlignment="1">
      <alignment horizontal="right" vertical="center"/>
    </xf>
    <xf numFmtId="226" fontId="433" fillId="189" borderId="0" xfId="25" applyNumberFormat="1" applyFont="1" applyFill="1" applyAlignment="1">
      <alignment horizontal="left" vertical="center"/>
    </xf>
    <xf numFmtId="0" fontId="95" fillId="188" borderId="0" xfId="0" applyFont="1" applyFill="1" applyAlignment="1">
      <alignment horizontal="left" vertical="center"/>
    </xf>
    <xf numFmtId="0" fontId="412" fillId="197" borderId="0" xfId="25" applyFont="1" applyFill="1" applyAlignment="1">
      <alignment horizontal="right" vertical="center"/>
    </xf>
    <xf numFmtId="0" fontId="71" fillId="198" borderId="0" xfId="0" applyFont="1" applyFill="1" applyAlignment="1">
      <alignment horizontal="right" vertical="center"/>
    </xf>
    <xf numFmtId="0" fontId="71" fillId="198" borderId="7" xfId="0" applyFont="1" applyFill="1" applyBorder="1" applyAlignment="1">
      <alignment horizontal="right" vertical="center"/>
    </xf>
    <xf numFmtId="0" fontId="71" fillId="198" borderId="0" xfId="0" applyFont="1" applyFill="1" applyAlignment="1">
      <alignment horizontal="left" vertical="center"/>
    </xf>
    <xf numFmtId="0" fontId="71" fillId="198" borderId="0" xfId="4" applyFont="1" applyFill="1" applyAlignment="1">
      <alignment horizontal="left" vertical="center"/>
    </xf>
    <xf numFmtId="0" fontId="69" fillId="7" borderId="316" xfId="5" applyFont="1" applyFill="1" applyBorder="1" applyAlignment="1" applyProtection="1">
      <alignment horizontal="center" vertical="center"/>
      <protection locked="0"/>
    </xf>
    <xf numFmtId="0" fontId="412" fillId="197" borderId="316" xfId="25" applyFont="1" applyFill="1" applyBorder="1" applyAlignment="1">
      <alignment horizontal="right" vertical="center"/>
    </xf>
    <xf numFmtId="0" fontId="71" fillId="198" borderId="316" xfId="4" applyFont="1" applyFill="1" applyBorder="1" applyAlignment="1">
      <alignment horizontal="left" vertical="center"/>
    </xf>
    <xf numFmtId="0" fontId="71" fillId="198" borderId="316" xfId="0" applyFont="1" applyFill="1" applyBorder="1" applyAlignment="1">
      <alignment horizontal="right" vertical="center"/>
    </xf>
    <xf numFmtId="0" fontId="71" fillId="198" borderId="147" xfId="0" applyFont="1" applyFill="1" applyBorder="1" applyAlignment="1">
      <alignment horizontal="right" vertical="center"/>
    </xf>
    <xf numFmtId="0" fontId="12" fillId="54" borderId="317" xfId="5" applyFont="1" applyFill="1" applyBorder="1" applyAlignment="1">
      <alignment horizontal="center" vertical="center"/>
    </xf>
    <xf numFmtId="0" fontId="12" fillId="54" borderId="258" xfId="5" applyFont="1" applyFill="1" applyBorder="1" applyAlignment="1">
      <alignment horizontal="center" vertical="center"/>
    </xf>
    <xf numFmtId="0" fontId="12" fillId="54" borderId="270" xfId="5" applyFont="1" applyFill="1" applyBorder="1" applyAlignment="1">
      <alignment horizontal="center" vertical="center"/>
    </xf>
    <xf numFmtId="0" fontId="24" fillId="7" borderId="8" xfId="5" applyFont="1" applyFill="1" applyBorder="1" applyAlignment="1" applyProtection="1">
      <alignment horizontal="center" vertical="center"/>
      <protection hidden="1"/>
    </xf>
    <xf numFmtId="0" fontId="24" fillId="7" borderId="3" xfId="5" applyFont="1" applyFill="1" applyBorder="1" applyAlignment="1" applyProtection="1">
      <alignment horizontal="center" vertical="center"/>
      <protection hidden="1"/>
    </xf>
    <xf numFmtId="0" fontId="24" fillId="7" borderId="9" xfId="5" applyFont="1" applyFill="1" applyBorder="1" applyAlignment="1" applyProtection="1">
      <alignment horizontal="center" vertical="center"/>
      <protection hidden="1"/>
    </xf>
    <xf numFmtId="0" fontId="14" fillId="4" borderId="2" xfId="5" applyFont="1" applyFill="1" applyBorder="1" applyAlignment="1" applyProtection="1">
      <alignment horizontal="center" vertical="center"/>
      <protection hidden="1"/>
    </xf>
    <xf numFmtId="0" fontId="1" fillId="0" borderId="0" xfId="39"/>
    <xf numFmtId="0" fontId="434" fillId="4" borderId="0" xfId="0" applyFont="1" applyFill="1" applyAlignment="1">
      <alignment vertical="center"/>
    </xf>
    <xf numFmtId="0" fontId="287" fillId="4" borderId="0" xfId="0" applyFont="1" applyFill="1" applyAlignment="1">
      <alignment vertical="center"/>
    </xf>
    <xf numFmtId="0" fontId="435" fillId="4" borderId="0" xfId="0" applyFont="1" applyFill="1" applyAlignment="1">
      <alignment vertical="center"/>
    </xf>
    <xf numFmtId="0" fontId="436" fillId="4" borderId="0" xfId="0" applyFont="1" applyFill="1" applyAlignment="1">
      <alignment vertical="center"/>
    </xf>
    <xf numFmtId="0" fontId="437" fillId="4" borderId="0" xfId="0" applyFont="1" applyFill="1" applyAlignment="1">
      <alignment vertical="center"/>
    </xf>
    <xf numFmtId="0" fontId="438" fillId="4" borderId="0" xfId="0" applyFont="1" applyFill="1" applyAlignment="1">
      <alignment vertical="center"/>
    </xf>
    <xf numFmtId="0" fontId="439" fillId="4" borderId="0" xfId="0" applyFont="1" applyFill="1" applyAlignment="1">
      <alignment vertical="center"/>
    </xf>
    <xf numFmtId="0" fontId="440" fillId="4" borderId="0" xfId="0" applyFont="1" applyFill="1" applyAlignment="1">
      <alignment vertical="center"/>
    </xf>
    <xf numFmtId="203" fontId="441" fillId="87" borderId="0" xfId="5" applyNumberFormat="1" applyFont="1" applyFill="1" applyAlignment="1">
      <alignment horizontal="center" vertical="center"/>
    </xf>
    <xf numFmtId="0" fontId="4" fillId="11" borderId="0" xfId="0" applyFont="1" applyFill="1" applyAlignment="1">
      <alignment horizontal="left" vertical="center"/>
    </xf>
    <xf numFmtId="0" fontId="14" fillId="4" borderId="5" xfId="5" applyFont="1" applyFill="1" applyBorder="1" applyAlignment="1" applyProtection="1">
      <alignment horizontal="center" vertical="center"/>
      <protection hidden="1"/>
    </xf>
    <xf numFmtId="0" fontId="14" fillId="4" borderId="2" xfId="5" applyFont="1" applyFill="1" applyBorder="1" applyAlignment="1" applyProtection="1">
      <alignment horizontal="left" vertical="center"/>
      <protection hidden="1"/>
    </xf>
    <xf numFmtId="0" fontId="14" fillId="4" borderId="7" xfId="5" applyFont="1" applyFill="1" applyBorder="1" applyAlignment="1" applyProtection="1">
      <alignment vertical="center"/>
      <protection hidden="1"/>
    </xf>
    <xf numFmtId="0" fontId="0" fillId="0" borderId="3" xfId="0" applyBorder="1"/>
    <xf numFmtId="0" fontId="0" fillId="0" borderId="9" xfId="0" applyBorder="1"/>
    <xf numFmtId="0" fontId="16" fillId="22" borderId="374" xfId="5" applyFont="1" applyFill="1" applyBorder="1" applyAlignment="1" applyProtection="1">
      <alignment horizontal="center" vertical="center"/>
      <protection hidden="1"/>
    </xf>
    <xf numFmtId="0" fontId="64" fillId="4" borderId="374" xfId="5" applyFont="1" applyFill="1" applyBorder="1" applyAlignment="1" applyProtection="1">
      <alignment horizontal="left" vertical="center"/>
      <protection locked="0"/>
    </xf>
    <xf numFmtId="0" fontId="114" fillId="4" borderId="374" xfId="5" applyFont="1" applyFill="1" applyBorder="1" applyAlignment="1" applyProtection="1">
      <alignment horizontal="left" vertical="center"/>
      <protection locked="0"/>
    </xf>
    <xf numFmtId="0" fontId="33" fillId="11" borderId="379" xfId="5" applyFont="1" applyFill="1" applyBorder="1" applyAlignment="1" applyProtection="1">
      <alignment horizontal="center" vertical="center" textRotation="90"/>
      <protection locked="0"/>
    </xf>
    <xf numFmtId="0" fontId="113" fillId="4" borderId="374" xfId="5" applyFont="1" applyFill="1" applyBorder="1" applyAlignment="1" applyProtection="1">
      <alignment vertical="center"/>
      <protection hidden="1"/>
    </xf>
    <xf numFmtId="0" fontId="18" fillId="28" borderId="376" xfId="26" applyFont="1" applyFill="1" applyBorder="1" applyAlignment="1">
      <alignment horizontal="center"/>
    </xf>
    <xf numFmtId="0" fontId="18" fillId="28" borderId="378" xfId="26" applyFont="1" applyFill="1" applyBorder="1" applyAlignment="1">
      <alignment horizontal="center"/>
    </xf>
    <xf numFmtId="0" fontId="24" fillId="4" borderId="380" xfId="7" applyFont="1" applyFill="1" applyBorder="1"/>
    <xf numFmtId="195" fontId="64" fillId="0" borderId="374" xfId="5" applyNumberFormat="1" applyFont="1" applyBorder="1" applyAlignment="1">
      <alignment horizontal="center" vertical="center" wrapText="1"/>
    </xf>
    <xf numFmtId="0" fontId="113" fillId="4" borderId="374" xfId="12" applyFont="1" applyFill="1" applyBorder="1" applyAlignment="1">
      <alignment horizontal="left" vertical="center"/>
    </xf>
    <xf numFmtId="0" fontId="67" fillId="78" borderId="374" xfId="7" applyFont="1" applyFill="1" applyBorder="1" applyAlignment="1">
      <alignment vertical="center"/>
    </xf>
    <xf numFmtId="194" fontId="24" fillId="28" borderId="381" xfId="26" applyNumberFormat="1" applyFont="1" applyFill="1" applyBorder="1" applyAlignment="1">
      <alignment horizontal="center" vertical="top"/>
    </xf>
    <xf numFmtId="1" fontId="30" fillId="4" borderId="0" xfId="5" applyNumberFormat="1" applyFont="1" applyFill="1" applyAlignment="1" applyProtection="1">
      <alignment horizontal="center" vertical="center"/>
      <protection hidden="1"/>
    </xf>
    <xf numFmtId="167" fontId="57" fillId="26" borderId="0" xfId="5" applyNumberFormat="1" applyFont="1" applyFill="1" applyAlignment="1" applyProtection="1">
      <alignment horizontal="center" vertical="center"/>
      <protection hidden="1"/>
    </xf>
    <xf numFmtId="180" fontId="443" fillId="4" borderId="92" xfId="5" applyNumberFormat="1" applyFont="1" applyFill="1" applyBorder="1" applyAlignment="1">
      <alignment horizontal="center" vertical="center"/>
    </xf>
    <xf numFmtId="1" fontId="55" fillId="4" borderId="0" xfId="5" applyNumberFormat="1" applyFont="1" applyFill="1" applyAlignment="1">
      <alignment horizontal="center" vertical="center"/>
    </xf>
    <xf numFmtId="0" fontId="27" fillId="4" borderId="7" xfId="5" applyFont="1" applyFill="1" applyBorder="1" applyAlignment="1">
      <alignment horizontal="left" vertical="center"/>
    </xf>
    <xf numFmtId="0" fontId="18" fillId="25" borderId="0" xfId="2" applyFont="1" applyFill="1" applyAlignment="1">
      <alignment horizontal="center" vertical="center"/>
    </xf>
    <xf numFmtId="0" fontId="18" fillId="27" borderId="0" xfId="2" applyFont="1" applyFill="1" applyAlignment="1">
      <alignment horizontal="center" vertical="center"/>
    </xf>
    <xf numFmtId="0" fontId="66" fillId="4" borderId="7" xfId="5" applyFont="1" applyFill="1" applyBorder="1" applyAlignment="1" applyProtection="1">
      <alignment vertical="center"/>
      <protection hidden="1"/>
    </xf>
    <xf numFmtId="0" fontId="43" fillId="33" borderId="382" xfId="0" applyFont="1" applyFill="1" applyBorder="1" applyAlignment="1">
      <alignment horizontal="left" vertical="center"/>
    </xf>
    <xf numFmtId="171" fontId="16" fillId="199" borderId="377" xfId="5" applyNumberFormat="1" applyFont="1" applyFill="1" applyBorder="1" applyAlignment="1">
      <alignment horizontal="center" vertical="center"/>
    </xf>
    <xf numFmtId="171" fontId="16" fillId="200" borderId="384" xfId="5" applyNumberFormat="1" applyFont="1" applyFill="1" applyBorder="1" applyAlignment="1">
      <alignment horizontal="center" vertical="center"/>
    </xf>
    <xf numFmtId="183" fontId="85" fillId="4" borderId="47" xfId="5" applyNumberFormat="1" applyFont="1" applyFill="1" applyBorder="1" applyAlignment="1">
      <alignment horizontal="left" vertical="center"/>
    </xf>
    <xf numFmtId="183" fontId="85" fillId="4" borderId="387" xfId="5" applyNumberFormat="1" applyFont="1" applyFill="1" applyBorder="1" applyAlignment="1">
      <alignment horizontal="left" vertical="center"/>
    </xf>
    <xf numFmtId="168" fontId="93" fillId="25" borderId="388" xfId="16" applyNumberFormat="1" applyFont="1" applyFill="1" applyBorder="1" applyAlignment="1" applyProtection="1">
      <alignment horizontal="center" vertical="center"/>
      <protection locked="0"/>
    </xf>
    <xf numFmtId="167" fontId="93" fillId="200" borderId="389" xfId="5" applyNumberFormat="1" applyFont="1" applyFill="1" applyBorder="1" applyAlignment="1">
      <alignment horizontal="center" vertical="center"/>
    </xf>
    <xf numFmtId="168" fontId="93" fillId="27" borderId="390" xfId="16" applyNumberFormat="1" applyFont="1" applyFill="1" applyBorder="1" applyAlignment="1" applyProtection="1">
      <alignment horizontal="center" vertical="center"/>
      <protection locked="0"/>
    </xf>
    <xf numFmtId="0" fontId="92" fillId="40" borderId="391" xfId="5" applyFont="1" applyFill="1" applyBorder="1" applyAlignment="1">
      <alignment horizontal="left" vertical="center"/>
    </xf>
    <xf numFmtId="1" fontId="92" fillId="4" borderId="67" xfId="5" applyNumberFormat="1" applyFont="1" applyFill="1" applyBorder="1" applyAlignment="1">
      <alignment horizontal="left" vertical="center"/>
    </xf>
    <xf numFmtId="1" fontId="92" fillId="4" borderId="392" xfId="5" applyNumberFormat="1" applyFont="1" applyFill="1" applyBorder="1" applyAlignment="1">
      <alignment horizontal="left" vertical="center"/>
    </xf>
    <xf numFmtId="179" fontId="57" fillId="26" borderId="0" xfId="5" applyNumberFormat="1" applyFont="1" applyFill="1" applyAlignment="1" applyProtection="1">
      <alignment horizontal="center" vertical="center"/>
      <protection hidden="1"/>
    </xf>
    <xf numFmtId="1" fontId="92" fillId="4" borderId="393" xfId="5" applyNumberFormat="1" applyFont="1" applyFill="1" applyBorder="1" applyAlignment="1">
      <alignment horizontal="left" vertical="center"/>
    </xf>
    <xf numFmtId="180" fontId="94" fillId="54" borderId="91" xfId="5" applyNumberFormat="1" applyFont="1" applyFill="1" applyBorder="1" applyAlignment="1">
      <alignment horizontal="center" vertical="center"/>
    </xf>
    <xf numFmtId="0" fontId="94" fillId="54" borderId="392" xfId="3" applyFont="1" applyFill="1" applyBorder="1" applyAlignment="1">
      <alignment horizontal="right" vertical="center"/>
    </xf>
    <xf numFmtId="171" fontId="16" fillId="199" borderId="395" xfId="5" applyNumberFormat="1" applyFont="1" applyFill="1" applyBorder="1" applyAlignment="1">
      <alignment horizontal="center" vertical="center"/>
    </xf>
    <xf numFmtId="183" fontId="85" fillId="4" borderId="397" xfId="5" applyNumberFormat="1" applyFont="1" applyFill="1" applyBorder="1" applyAlignment="1">
      <alignment horizontal="left" vertical="center"/>
    </xf>
    <xf numFmtId="169" fontId="38" fillId="7" borderId="316" xfId="0" applyNumberFormat="1" applyFont="1" applyFill="1" applyBorder="1" applyAlignment="1">
      <alignment horizontal="center" vertical="center"/>
    </xf>
    <xf numFmtId="0" fontId="71" fillId="61" borderId="398" xfId="9" applyFont="1" applyFill="1" applyBorder="1" applyAlignment="1">
      <alignment horizontal="right" vertical="center"/>
    </xf>
    <xf numFmtId="0" fontId="71" fillId="61" borderId="399" xfId="9" applyFont="1" applyFill="1" applyBorder="1" applyAlignment="1">
      <alignment horizontal="right" vertical="center"/>
    </xf>
    <xf numFmtId="0" fontId="55" fillId="4" borderId="0" xfId="0" applyFont="1" applyFill="1" applyAlignment="1">
      <alignment horizontal="right" vertical="center"/>
    </xf>
    <xf numFmtId="0" fontId="4" fillId="14" borderId="7" xfId="0" applyFont="1" applyFill="1" applyBorder="1" applyAlignment="1">
      <alignment horizontal="centerContinuous" vertical="center"/>
    </xf>
    <xf numFmtId="0" fontId="33" fillId="11" borderId="363" xfId="9" applyFont="1" applyFill="1" applyBorder="1" applyAlignment="1">
      <alignment horizontal="right" vertical="center"/>
    </xf>
    <xf numFmtId="1" fontId="27" fillId="17" borderId="55" xfId="5" applyNumberFormat="1" applyFont="1" applyFill="1" applyBorder="1" applyAlignment="1">
      <alignment horizontal="center" vertical="center"/>
    </xf>
    <xf numFmtId="1" fontId="24" fillId="18" borderId="18" xfId="5" applyNumberFormat="1" applyFont="1" applyFill="1" applyBorder="1" applyAlignment="1">
      <alignment horizontal="left" vertical="center"/>
    </xf>
    <xf numFmtId="1" fontId="24" fillId="18" borderId="2" xfId="5" applyNumberFormat="1" applyFont="1" applyFill="1" applyBorder="1" applyAlignment="1">
      <alignment horizontal="left" vertical="center"/>
    </xf>
    <xf numFmtId="0" fontId="40" fillId="4" borderId="5" xfId="5" applyFont="1" applyFill="1" applyBorder="1" applyAlignment="1">
      <alignment vertical="center"/>
    </xf>
    <xf numFmtId="1" fontId="24" fillId="18" borderId="21" xfId="5" applyNumberFormat="1" applyFont="1" applyFill="1" applyBorder="1" applyAlignment="1">
      <alignment horizontal="left" vertical="center"/>
    </xf>
    <xf numFmtId="1" fontId="24" fillId="18" borderId="0" xfId="5" applyNumberFormat="1" applyFont="1" applyFill="1" applyAlignment="1">
      <alignment horizontal="left" vertical="center"/>
    </xf>
    <xf numFmtId="0" fontId="40" fillId="4" borderId="7" xfId="5" applyFont="1" applyFill="1" applyBorder="1" applyAlignment="1">
      <alignment vertical="center"/>
    </xf>
    <xf numFmtId="0" fontId="442" fillId="4" borderId="92" xfId="3" applyFont="1" applyFill="1" applyBorder="1" applyAlignment="1">
      <alignment horizontal="left" vertical="center"/>
    </xf>
    <xf numFmtId="167" fontId="57" fillId="4" borderId="0" xfId="5" applyNumberFormat="1" applyFont="1" applyFill="1" applyAlignment="1" applyProtection="1">
      <alignment horizontal="center" vertical="center"/>
      <protection hidden="1"/>
    </xf>
    <xf numFmtId="168" fontId="69" fillId="4" borderId="92" xfId="0" applyNumberFormat="1" applyFont="1" applyFill="1" applyBorder="1" applyAlignment="1">
      <alignment horizontal="center" vertical="center"/>
    </xf>
    <xf numFmtId="0" fontId="16" fillId="4" borderId="0" xfId="5" applyFont="1" applyFill="1" applyAlignment="1" applyProtection="1">
      <alignment horizontal="center" vertical="center"/>
      <protection hidden="1"/>
    </xf>
    <xf numFmtId="168" fontId="69" fillId="7" borderId="92" xfId="0" applyNumberFormat="1" applyFont="1" applyFill="1" applyBorder="1" applyAlignment="1">
      <alignment horizontal="center" vertical="center"/>
    </xf>
    <xf numFmtId="0" fontId="43" fillId="33" borderId="92" xfId="0" applyFont="1" applyFill="1" applyBorder="1" applyAlignment="1">
      <alignment horizontal="left" vertical="center"/>
    </xf>
    <xf numFmtId="0" fontId="0" fillId="4" borderId="400" xfId="0" applyFill="1" applyBorder="1"/>
    <xf numFmtId="0" fontId="1" fillId="4" borderId="0" xfId="3" applyFont="1" applyFill="1" applyAlignment="1">
      <alignment horizontal="right" vertical="center"/>
    </xf>
    <xf numFmtId="0" fontId="12" fillId="36" borderId="401" xfId="4" applyFont="1" applyFill="1" applyBorder="1" applyAlignment="1">
      <alignment horizontal="center" vertical="center"/>
    </xf>
    <xf numFmtId="167" fontId="93" fillId="199" borderId="403" xfId="5" applyNumberFormat="1" applyFont="1" applyFill="1" applyBorder="1" applyAlignment="1">
      <alignment horizontal="center" vertical="center"/>
    </xf>
    <xf numFmtId="174" fontId="80" fillId="42" borderId="24" xfId="5" applyNumberFormat="1" applyFont="1" applyFill="1" applyBorder="1" applyAlignment="1">
      <alignment horizontal="center" vertical="center"/>
    </xf>
    <xf numFmtId="174" fontId="80" fillId="42" borderId="404" xfId="5" applyNumberFormat="1" applyFont="1" applyFill="1" applyBorder="1" applyAlignment="1">
      <alignment horizontal="center" vertical="center"/>
    </xf>
    <xf numFmtId="0" fontId="100" fillId="26" borderId="55" xfId="5" applyFont="1" applyFill="1" applyBorder="1" applyAlignment="1" applyProtection="1">
      <alignment horizontal="center" vertical="center"/>
      <protection hidden="1"/>
    </xf>
    <xf numFmtId="180" fontId="94" fillId="54" borderId="405" xfId="5" applyNumberFormat="1" applyFont="1" applyFill="1" applyBorder="1" applyAlignment="1">
      <alignment horizontal="center" vertical="center"/>
    </xf>
    <xf numFmtId="228" fontId="108" fillId="54" borderId="406" xfId="5" applyNumberFormat="1" applyFont="1" applyFill="1" applyBorder="1" applyAlignment="1">
      <alignment horizontal="center" vertical="center"/>
    </xf>
    <xf numFmtId="1" fontId="73" fillId="51" borderId="407" xfId="5" applyNumberFormat="1" applyFont="1" applyFill="1" applyBorder="1" applyAlignment="1" applyProtection="1">
      <alignment horizontal="left" vertical="center"/>
      <protection hidden="1"/>
    </xf>
    <xf numFmtId="180" fontId="108" fillId="54" borderId="406" xfId="5" applyNumberFormat="1" applyFont="1" applyFill="1" applyBorder="1" applyAlignment="1">
      <alignment horizontal="center" vertical="center"/>
    </xf>
    <xf numFmtId="180" fontId="108" fillId="54" borderId="408" xfId="5" applyNumberFormat="1" applyFont="1" applyFill="1" applyBorder="1" applyAlignment="1">
      <alignment horizontal="center" vertical="center"/>
    </xf>
    <xf numFmtId="0" fontId="105" fillId="36" borderId="119" xfId="4" applyFont="1" applyFill="1" applyBorder="1" applyAlignment="1">
      <alignment horizontal="center" vertical="center"/>
    </xf>
    <xf numFmtId="0" fontId="106" fillId="4" borderId="409" xfId="5" applyFont="1" applyFill="1" applyBorder="1" applyAlignment="1" applyProtection="1">
      <alignment vertical="center"/>
      <protection hidden="1"/>
    </xf>
    <xf numFmtId="0" fontId="94" fillId="201" borderId="0" xfId="5" applyFont="1" applyFill="1" applyAlignment="1" applyProtection="1">
      <alignment horizontal="left" vertical="center"/>
      <protection locked="0"/>
    </xf>
    <xf numFmtId="0" fontId="94" fillId="201" borderId="7" xfId="5" applyFont="1" applyFill="1" applyBorder="1" applyAlignment="1" applyProtection="1">
      <alignment horizontal="left" vertical="center"/>
      <protection locked="0"/>
    </xf>
    <xf numFmtId="0" fontId="94" fillId="18" borderId="92" xfId="5" applyFont="1" applyFill="1" applyBorder="1" applyAlignment="1" applyProtection="1">
      <alignment horizontal="left" vertical="center"/>
      <protection locked="0"/>
    </xf>
    <xf numFmtId="0" fontId="20" fillId="201" borderId="0" xfId="5" applyFont="1" applyFill="1" applyAlignment="1" applyProtection="1">
      <alignment horizontal="left" vertical="center"/>
      <protection locked="0"/>
    </xf>
    <xf numFmtId="0" fontId="20" fillId="201" borderId="7" xfId="5" applyFont="1" applyFill="1" applyBorder="1" applyAlignment="1" applyProtection="1">
      <alignment horizontal="left" vertical="center"/>
      <protection locked="0"/>
    </xf>
    <xf numFmtId="0" fontId="115" fillId="4" borderId="92" xfId="12" applyFont="1" applyFill="1" applyBorder="1" applyAlignment="1">
      <alignment horizontal="left" vertical="center"/>
    </xf>
    <xf numFmtId="0" fontId="115" fillId="42" borderId="0" xfId="12" applyFont="1" applyFill="1" applyAlignment="1">
      <alignment horizontal="left" vertical="center"/>
    </xf>
    <xf numFmtId="0" fontId="115" fillId="42" borderId="7" xfId="12" applyFont="1" applyFill="1" applyBorder="1" applyAlignment="1">
      <alignment horizontal="left" vertical="center"/>
    </xf>
    <xf numFmtId="0" fontId="20" fillId="18" borderId="92" xfId="5" applyFont="1" applyFill="1" applyBorder="1" applyAlignment="1" applyProtection="1">
      <alignment horizontal="left" vertical="center"/>
      <protection locked="0"/>
    </xf>
    <xf numFmtId="0" fontId="123" fillId="4" borderId="92" xfId="12" applyFont="1" applyFill="1" applyBorder="1" applyAlignment="1">
      <alignment horizontal="left" vertical="center"/>
    </xf>
    <xf numFmtId="0" fontId="123" fillId="42" borderId="0" xfId="12" applyFont="1" applyFill="1" applyAlignment="1">
      <alignment horizontal="left" vertical="center"/>
    </xf>
    <xf numFmtId="0" fontId="123" fillId="42" borderId="7" xfId="12" applyFont="1" applyFill="1" applyBorder="1" applyAlignment="1">
      <alignment horizontal="left" vertical="center"/>
    </xf>
    <xf numFmtId="165" fontId="65" fillId="28" borderId="410" xfId="8" applyNumberFormat="1" applyFont="1" applyFill="1" applyBorder="1" applyAlignment="1">
      <alignment horizontal="right" vertical="center"/>
    </xf>
    <xf numFmtId="0" fontId="64" fillId="28" borderId="410" xfId="13" applyFont="1" applyFill="1" applyBorder="1" applyAlignment="1">
      <alignment horizontal="right" vertical="center"/>
    </xf>
    <xf numFmtId="165" fontId="65" fillId="28" borderId="410" xfId="8" applyNumberFormat="1" applyFont="1" applyFill="1" applyBorder="1" applyAlignment="1">
      <alignment vertical="center"/>
    </xf>
    <xf numFmtId="0" fontId="128" fillId="28" borderId="0" xfId="13" applyFont="1" applyFill="1" applyAlignment="1">
      <alignment horizontal="right" vertical="center"/>
    </xf>
    <xf numFmtId="0" fontId="128" fillId="28" borderId="92" xfId="13" applyFont="1" applyFill="1" applyBorder="1" applyAlignment="1">
      <alignment horizontal="right" vertical="center"/>
    </xf>
    <xf numFmtId="0" fontId="128" fillId="42" borderId="47" xfId="13" applyFont="1" applyFill="1" applyBorder="1" applyAlignment="1">
      <alignment horizontal="right" vertical="center"/>
    </xf>
    <xf numFmtId="0" fontId="128" fillId="42" borderId="51" xfId="13" applyFont="1" applyFill="1" applyBorder="1" applyAlignment="1">
      <alignment horizontal="right" vertical="center"/>
    </xf>
    <xf numFmtId="0" fontId="12" fillId="42" borderId="0" xfId="2" applyFont="1" applyFill="1" applyAlignment="1">
      <alignment horizontal="center" vertical="center"/>
    </xf>
    <xf numFmtId="0" fontId="12" fillId="42" borderId="60" xfId="2" applyFont="1" applyFill="1" applyBorder="1" applyAlignment="1">
      <alignment horizontal="center" vertical="center"/>
    </xf>
    <xf numFmtId="0" fontId="12" fillId="42" borderId="0" xfId="5" applyFont="1" applyFill="1" applyAlignment="1">
      <alignment horizontal="center" vertical="center"/>
    </xf>
    <xf numFmtId="0" fontId="12" fillId="42" borderId="7" xfId="5" applyFont="1" applyFill="1" applyBorder="1" applyAlignment="1">
      <alignment horizontal="center" vertical="center"/>
    </xf>
    <xf numFmtId="0" fontId="54" fillId="4" borderId="0" xfId="5" applyFont="1" applyFill="1" applyAlignment="1" applyProtection="1">
      <alignment horizontal="right" vertical="center"/>
      <protection hidden="1"/>
    </xf>
    <xf numFmtId="0" fontId="24" fillId="4" borderId="0" xfId="11" applyFont="1" applyFill="1" applyAlignment="1">
      <alignment horizontal="center" vertical="center"/>
    </xf>
    <xf numFmtId="0" fontId="118" fillId="4" borderId="92" xfId="12" applyFont="1" applyFill="1" applyBorder="1" applyAlignment="1">
      <alignment horizontal="left" vertical="center"/>
    </xf>
    <xf numFmtId="0" fontId="118" fillId="42" borderId="0" xfId="12" applyFont="1" applyFill="1" applyAlignment="1">
      <alignment horizontal="left" vertical="center"/>
    </xf>
    <xf numFmtId="0" fontId="118" fillId="42" borderId="7" xfId="12" applyFont="1" applyFill="1" applyBorder="1" applyAlignment="1">
      <alignment horizontal="left" vertical="center"/>
    </xf>
    <xf numFmtId="0" fontId="29" fillId="18" borderId="92" xfId="5" applyFont="1" applyFill="1" applyBorder="1" applyAlignment="1" applyProtection="1">
      <alignment horizontal="left" vertical="center"/>
      <protection locked="0"/>
    </xf>
    <xf numFmtId="0" fontId="29" fillId="201" borderId="0" xfId="5" applyFont="1" applyFill="1" applyAlignment="1" applyProtection="1">
      <alignment horizontal="left" vertical="center"/>
      <protection locked="0"/>
    </xf>
    <xf numFmtId="0" fontId="29" fillId="201" borderId="7" xfId="5" applyFont="1" applyFill="1" applyBorder="1" applyAlignment="1" applyProtection="1">
      <alignment horizontal="left" vertical="center"/>
      <protection locked="0"/>
    </xf>
    <xf numFmtId="0" fontId="121" fillId="4" borderId="92" xfId="12" applyFont="1" applyFill="1" applyBorder="1" applyAlignment="1">
      <alignment horizontal="left" vertical="center"/>
    </xf>
    <xf numFmtId="0" fontId="121" fillId="42" borderId="0" xfId="12" applyFont="1" applyFill="1" applyAlignment="1">
      <alignment horizontal="left" vertical="center"/>
    </xf>
    <xf numFmtId="0" fontId="121" fillId="42" borderId="7" xfId="12" applyFont="1" applyFill="1" applyBorder="1" applyAlignment="1">
      <alignment horizontal="left" vertical="center"/>
    </xf>
    <xf numFmtId="0" fontId="166" fillId="29" borderId="55" xfId="5" applyFont="1" applyFill="1" applyBorder="1" applyAlignment="1">
      <alignment horizontal="left" vertical="center"/>
    </xf>
    <xf numFmtId="201" fontId="57" fillId="26" borderId="0" xfId="5" applyNumberFormat="1" applyFont="1" applyFill="1" applyAlignment="1" applyProtection="1">
      <alignment horizontal="center" vertical="center"/>
      <protection hidden="1"/>
    </xf>
    <xf numFmtId="1" fontId="167" fillId="86" borderId="55" xfId="5" applyNumberFormat="1" applyFont="1" applyFill="1" applyBorder="1" applyAlignment="1" applyProtection="1">
      <alignment horizontal="left" vertical="center"/>
      <protection hidden="1"/>
    </xf>
    <xf numFmtId="1" fontId="167" fillId="86" borderId="407" xfId="5" applyNumberFormat="1" applyFont="1" applyFill="1" applyBorder="1" applyAlignment="1" applyProtection="1">
      <alignment horizontal="left" vertical="center"/>
      <protection hidden="1"/>
    </xf>
    <xf numFmtId="170" fontId="57" fillId="26" borderId="316" xfId="5" applyNumberFormat="1" applyFont="1" applyFill="1" applyBorder="1" applyAlignment="1" applyProtection="1">
      <alignment horizontal="center" vertical="center"/>
      <protection hidden="1"/>
    </xf>
    <xf numFmtId="0" fontId="106" fillId="4" borderId="92" xfId="5" applyFont="1" applyFill="1" applyBorder="1" applyAlignment="1" applyProtection="1">
      <alignment vertical="center"/>
      <protection hidden="1"/>
    </xf>
    <xf numFmtId="0" fontId="94" fillId="201" borderId="35" xfId="5" applyFont="1" applyFill="1" applyBorder="1" applyAlignment="1" applyProtection="1">
      <alignment horizontal="left" vertical="center"/>
      <protection locked="0"/>
    </xf>
    <xf numFmtId="0" fontId="94" fillId="201" borderId="60" xfId="5" applyFont="1" applyFill="1" applyBorder="1" applyAlignment="1" applyProtection="1">
      <alignment horizontal="left" vertical="center"/>
      <protection locked="0"/>
    </xf>
    <xf numFmtId="0" fontId="63" fillId="201" borderId="0" xfId="5" applyFont="1" applyFill="1" applyAlignment="1" applyProtection="1">
      <alignment horizontal="left" vertical="center"/>
      <protection locked="0"/>
    </xf>
    <xf numFmtId="0" fontId="63" fillId="201" borderId="7" xfId="5" applyFont="1" applyFill="1" applyBorder="1" applyAlignment="1" applyProtection="1">
      <alignment horizontal="left" vertical="center"/>
      <protection locked="0"/>
    </xf>
    <xf numFmtId="0" fontId="106" fillId="202" borderId="47" xfId="4" applyFont="1" applyFill="1" applyBorder="1" applyAlignment="1">
      <alignment horizontal="left" vertical="center"/>
    </xf>
    <xf numFmtId="0" fontId="4" fillId="14" borderId="17" xfId="0" applyFont="1" applyFill="1" applyBorder="1" applyAlignment="1">
      <alignment horizontal="centerContinuous" vertical="center"/>
    </xf>
    <xf numFmtId="0" fontId="106" fillId="4" borderId="104" xfId="5" applyFont="1" applyFill="1" applyBorder="1" applyAlignment="1" applyProtection="1">
      <alignment vertical="center"/>
      <protection hidden="1"/>
    </xf>
    <xf numFmtId="0" fontId="118" fillId="4" borderId="24" xfId="12" applyFont="1" applyFill="1" applyBorder="1" applyAlignment="1">
      <alignment horizontal="left" vertical="center"/>
    </xf>
    <xf numFmtId="0" fontId="444" fillId="4" borderId="24" xfId="12" applyFont="1" applyFill="1" applyBorder="1" applyAlignment="1">
      <alignment horizontal="left" vertical="center"/>
    </xf>
    <xf numFmtId="0" fontId="100" fillId="18" borderId="0" xfId="5" applyFont="1" applyFill="1" applyAlignment="1" applyProtection="1">
      <alignment horizontal="left" vertical="center"/>
      <protection locked="0"/>
    </xf>
    <xf numFmtId="0" fontId="444" fillId="4" borderId="0" xfId="12" applyFont="1" applyFill="1" applyAlignment="1">
      <alignment horizontal="left" vertical="center"/>
    </xf>
    <xf numFmtId="0" fontId="444" fillId="4" borderId="7" xfId="12" applyFont="1" applyFill="1" applyBorder="1" applyAlignment="1">
      <alignment horizontal="left" vertical="center"/>
    </xf>
    <xf numFmtId="0" fontId="27" fillId="18" borderId="0" xfId="5" applyFont="1" applyFill="1" applyAlignment="1" applyProtection="1">
      <alignment horizontal="left" vertical="center"/>
      <protection locked="0"/>
    </xf>
    <xf numFmtId="0" fontId="18" fillId="18" borderId="24" xfId="5" applyFont="1" applyFill="1" applyBorder="1" applyAlignment="1" applyProtection="1">
      <alignment horizontal="left" vertical="center"/>
      <protection locked="0"/>
    </xf>
    <xf numFmtId="0" fontId="18" fillId="18" borderId="0" xfId="5" applyFont="1" applyFill="1" applyAlignment="1" applyProtection="1">
      <alignment horizontal="left" vertical="center"/>
      <protection locked="0"/>
    </xf>
    <xf numFmtId="0" fontId="18" fillId="18" borderId="7" xfId="5" applyFont="1" applyFill="1" applyBorder="1" applyAlignment="1" applyProtection="1">
      <alignment horizontal="left" vertical="center"/>
      <protection locked="0"/>
    </xf>
    <xf numFmtId="0" fontId="94" fillId="60" borderId="24" xfId="5" applyFont="1" applyFill="1" applyBorder="1" applyAlignment="1" applyProtection="1">
      <alignment horizontal="left" vertical="center"/>
      <protection locked="0"/>
    </xf>
    <xf numFmtId="0" fontId="302" fillId="18" borderId="0" xfId="5" applyFont="1" applyFill="1" applyAlignment="1" applyProtection="1">
      <alignment horizontal="left" vertical="center"/>
      <protection locked="0"/>
    </xf>
    <xf numFmtId="0" fontId="302" fillId="18" borderId="7" xfId="5" applyFont="1" applyFill="1" applyBorder="1" applyAlignment="1" applyProtection="1">
      <alignment horizontal="left" vertical="center"/>
      <protection locked="0"/>
    </xf>
    <xf numFmtId="0" fontId="141" fillId="4" borderId="7" xfId="12" applyFont="1" applyFill="1" applyBorder="1" applyAlignment="1">
      <alignment horizontal="left" vertical="center"/>
    </xf>
    <xf numFmtId="0" fontId="38" fillId="7" borderId="380" xfId="0" applyFont="1" applyFill="1" applyBorder="1" applyAlignment="1">
      <alignment horizontal="center" vertical="center"/>
    </xf>
    <xf numFmtId="1" fontId="39" fillId="18" borderId="378" xfId="5" applyNumberFormat="1" applyFont="1" applyFill="1" applyBorder="1" applyAlignment="1">
      <alignment horizontal="left" vertical="center"/>
    </xf>
    <xf numFmtId="0" fontId="38" fillId="7" borderId="24" xfId="0" applyFont="1" applyFill="1" applyBorder="1" applyAlignment="1">
      <alignment horizontal="center" vertical="center"/>
    </xf>
    <xf numFmtId="166" fontId="38" fillId="7" borderId="24" xfId="0" applyNumberFormat="1" applyFont="1" applyFill="1" applyBorder="1" applyAlignment="1">
      <alignment horizontal="center" vertical="center"/>
    </xf>
    <xf numFmtId="169" fontId="38" fillId="7" borderId="24" xfId="0" applyNumberFormat="1" applyFont="1" applyFill="1" applyBorder="1" applyAlignment="1">
      <alignment horizontal="center" vertical="center"/>
    </xf>
    <xf numFmtId="169" fontId="38" fillId="7" borderId="210" xfId="0" applyNumberFormat="1" applyFont="1" applyFill="1" applyBorder="1" applyAlignment="1">
      <alignment horizontal="center" vertical="center"/>
    </xf>
    <xf numFmtId="199" fontId="38" fillId="7" borderId="24" xfId="0" applyNumberFormat="1" applyFont="1" applyFill="1" applyBorder="1" applyAlignment="1">
      <alignment horizontal="center" vertical="center"/>
    </xf>
    <xf numFmtId="200" fontId="38" fillId="7" borderId="24" xfId="0" applyNumberFormat="1" applyFont="1" applyFill="1" applyBorder="1" applyAlignment="1">
      <alignment horizontal="center" vertical="center"/>
    </xf>
    <xf numFmtId="0" fontId="73" fillId="29" borderId="55" xfId="5" applyFont="1" applyFill="1" applyBorder="1" applyAlignment="1">
      <alignment horizontal="left" vertical="center"/>
    </xf>
    <xf numFmtId="199" fontId="38" fillId="7" borderId="210" xfId="0" applyNumberFormat="1" applyFont="1" applyFill="1" applyBorder="1" applyAlignment="1">
      <alignment horizontal="center" vertical="center"/>
    </xf>
    <xf numFmtId="0" fontId="24" fillId="18" borderId="0" xfId="5" applyFont="1" applyFill="1" applyAlignment="1" applyProtection="1">
      <alignment horizontal="left" vertical="center"/>
      <protection locked="0"/>
    </xf>
    <xf numFmtId="0" fontId="24" fillId="18" borderId="7" xfId="5" applyFont="1" applyFill="1" applyBorder="1" applyAlignment="1" applyProtection="1">
      <alignment horizontal="left" vertical="center"/>
      <protection locked="0"/>
    </xf>
    <xf numFmtId="0" fontId="94" fillId="60" borderId="35" xfId="5" applyFont="1" applyFill="1" applyBorder="1" applyAlignment="1" applyProtection="1">
      <alignment horizontal="left" vertical="center"/>
      <protection locked="0"/>
    </xf>
    <xf numFmtId="0" fontId="94" fillId="60" borderId="36" xfId="5" applyFont="1" applyFill="1" applyBorder="1" applyAlignment="1" applyProtection="1">
      <alignment horizontal="left" vertical="center"/>
      <protection locked="0"/>
    </xf>
    <xf numFmtId="0" fontId="94" fillId="60" borderId="22" xfId="5" applyFont="1" applyFill="1" applyBorder="1" applyAlignment="1" applyProtection="1">
      <alignment horizontal="left" vertical="center"/>
      <protection locked="0"/>
    </xf>
    <xf numFmtId="0" fontId="28" fillId="4" borderId="0" xfId="12" applyFont="1" applyFill="1" applyAlignment="1">
      <alignment horizontal="left" vertical="center"/>
    </xf>
    <xf numFmtId="0" fontId="51" fillId="18" borderId="0" xfId="5" applyFont="1" applyFill="1" applyAlignment="1" applyProtection="1">
      <alignment horizontal="left" vertical="center"/>
      <protection locked="0"/>
    </xf>
    <xf numFmtId="0" fontId="51" fillId="18" borderId="7" xfId="5" applyFont="1" applyFill="1" applyBorder="1" applyAlignment="1" applyProtection="1">
      <alignment horizontal="left" vertical="center"/>
      <protection locked="0"/>
    </xf>
    <xf numFmtId="0" fontId="132" fillId="18" borderId="0" xfId="5" applyFont="1" applyFill="1" applyAlignment="1" applyProtection="1">
      <alignment horizontal="left" vertical="center"/>
      <protection locked="0"/>
    </xf>
    <xf numFmtId="0" fontId="132" fillId="18" borderId="7" xfId="5" applyFont="1" applyFill="1" applyBorder="1" applyAlignment="1" applyProtection="1">
      <alignment horizontal="left" vertical="center"/>
      <protection locked="0"/>
    </xf>
    <xf numFmtId="0" fontId="62" fillId="4" borderId="0" xfId="12" applyFont="1" applyFill="1" applyAlignment="1">
      <alignment horizontal="left" vertical="center"/>
    </xf>
    <xf numFmtId="0" fontId="62" fillId="4" borderId="7" xfId="12" applyFont="1" applyFill="1" applyBorder="1" applyAlignment="1">
      <alignment horizontal="left" vertical="center"/>
    </xf>
    <xf numFmtId="0" fontId="132" fillId="4" borderId="0" xfId="12" applyFont="1" applyFill="1" applyAlignment="1">
      <alignment horizontal="left" vertical="center"/>
    </xf>
    <xf numFmtId="0" fontId="55" fillId="4" borderId="0" xfId="12" applyFont="1" applyFill="1" applyAlignment="1">
      <alignment horizontal="left" vertical="center"/>
    </xf>
    <xf numFmtId="0" fontId="55" fillId="4" borderId="7" xfId="12" applyFont="1" applyFill="1" applyBorder="1" applyAlignment="1">
      <alignment horizontal="left" vertical="center"/>
    </xf>
    <xf numFmtId="0" fontId="54" fillId="4" borderId="0" xfId="12" applyFont="1" applyFill="1" applyAlignment="1">
      <alignment horizontal="left" vertical="center"/>
    </xf>
    <xf numFmtId="0" fontId="54" fillId="4" borderId="7" xfId="12" applyFont="1" applyFill="1" applyBorder="1" applyAlignment="1">
      <alignment horizontal="left" vertical="center"/>
    </xf>
    <xf numFmtId="0" fontId="43" fillId="7" borderId="260" xfId="5" applyFont="1" applyFill="1" applyBorder="1" applyAlignment="1" applyProtection="1">
      <alignment horizontal="left" vertical="center"/>
      <protection hidden="1"/>
    </xf>
    <xf numFmtId="0" fontId="43" fillId="7" borderId="92" xfId="5" applyFont="1" applyFill="1" applyBorder="1" applyAlignment="1" applyProtection="1">
      <alignment horizontal="left" vertical="center"/>
      <protection hidden="1"/>
    </xf>
    <xf numFmtId="0" fontId="53" fillId="7" borderId="92" xfId="12" applyFont="1" applyFill="1" applyBorder="1" applyAlignment="1">
      <alignment horizontal="left" vertical="center"/>
    </xf>
    <xf numFmtId="0" fontId="0" fillId="7" borderId="92" xfId="0" applyFill="1" applyBorder="1"/>
    <xf numFmtId="174" fontId="80" fillId="7" borderId="92" xfId="5" applyNumberFormat="1" applyFont="1" applyFill="1" applyBorder="1" applyAlignment="1">
      <alignment horizontal="center" vertical="center"/>
    </xf>
    <xf numFmtId="180" fontId="108" fillId="54" borderId="200" xfId="5" applyNumberFormat="1" applyFont="1" applyFill="1" applyBorder="1" applyAlignment="1">
      <alignment horizontal="center" vertical="center"/>
    </xf>
    <xf numFmtId="0" fontId="105" fillId="59" borderId="401" xfId="4" applyFont="1" applyFill="1" applyBorder="1" applyAlignment="1">
      <alignment horizontal="center" vertical="center"/>
    </xf>
    <xf numFmtId="0" fontId="94" fillId="60" borderId="411" xfId="5" applyFont="1" applyFill="1" applyBorder="1" applyAlignment="1" applyProtection="1">
      <alignment horizontal="left" vertical="center"/>
      <protection locked="0"/>
    </xf>
    <xf numFmtId="0" fontId="94" fillId="60" borderId="92" xfId="5" applyFont="1" applyFill="1" applyBorder="1" applyAlignment="1" applyProtection="1">
      <alignment horizontal="left" vertical="center"/>
      <protection locked="0"/>
    </xf>
    <xf numFmtId="180" fontId="108" fillId="54" borderId="412" xfId="5" applyNumberFormat="1" applyFont="1" applyFill="1" applyBorder="1" applyAlignment="1">
      <alignment horizontal="center" vertical="center"/>
    </xf>
    <xf numFmtId="165" fontId="65" fillId="28" borderId="47" xfId="8" applyNumberFormat="1" applyFont="1" applyFill="1" applyBorder="1" applyAlignment="1">
      <alignment horizontal="right" vertical="center"/>
    </xf>
    <xf numFmtId="0" fontId="64" fillId="28" borderId="47" xfId="13" applyFont="1" applyFill="1" applyBorder="1" applyAlignment="1">
      <alignment horizontal="right" vertical="center"/>
    </xf>
    <xf numFmtId="0" fontId="1" fillId="0" borderId="47" xfId="4" applyBorder="1" applyAlignment="1">
      <alignment vertical="center"/>
    </xf>
    <xf numFmtId="0" fontId="18" fillId="202" borderId="31" xfId="4" applyFont="1" applyFill="1" applyBorder="1" applyAlignment="1">
      <alignment horizontal="center" vertical="center"/>
    </xf>
    <xf numFmtId="0" fontId="18" fillId="4" borderId="0" xfId="6" applyFont="1" applyFill="1" applyAlignment="1">
      <alignment horizontal="center" vertical="center"/>
    </xf>
    <xf numFmtId="0" fontId="20" fillId="4" borderId="3" xfId="0" applyFont="1" applyFill="1" applyBorder="1" applyAlignment="1">
      <alignment horizontal="right"/>
    </xf>
    <xf numFmtId="0" fontId="198" fillId="87" borderId="0" xfId="5" applyFont="1" applyFill="1" applyAlignment="1">
      <alignment horizontal="center" vertical="center" wrapText="1"/>
    </xf>
    <xf numFmtId="0" fontId="19" fillId="9" borderId="0" xfId="5" applyFont="1" applyFill="1" applyAlignment="1" applyProtection="1">
      <alignment horizontal="center" vertical="center"/>
      <protection hidden="1"/>
    </xf>
    <xf numFmtId="0" fontId="14" fillId="7" borderId="38" xfId="5" applyFont="1" applyFill="1" applyBorder="1" applyAlignment="1">
      <alignment horizontal="center" vertical="center"/>
    </xf>
    <xf numFmtId="0" fontId="218" fillId="48" borderId="0" xfId="21" applyFont="1" applyFill="1" applyAlignment="1" applyProtection="1">
      <alignment horizontal="center" vertical="center"/>
      <protection locked="0"/>
    </xf>
    <xf numFmtId="1" fontId="19" fillId="29" borderId="0" xfId="12" applyNumberFormat="1" applyFont="1" applyFill="1" applyAlignment="1">
      <alignment horizontal="center" vertical="center"/>
    </xf>
    <xf numFmtId="0" fontId="219" fillId="16" borderId="0" xfId="21" applyFont="1" applyFill="1" applyAlignment="1" applyProtection="1">
      <alignment horizontal="center" vertical="center"/>
      <protection locked="0"/>
    </xf>
    <xf numFmtId="0" fontId="58" fillId="4" borderId="92" xfId="6" applyFont="1" applyFill="1" applyBorder="1" applyAlignment="1">
      <alignment horizontal="center" vertical="center" wrapText="1"/>
    </xf>
    <xf numFmtId="0" fontId="58" fillId="4" borderId="134" xfId="6" applyFont="1" applyFill="1" applyBorder="1" applyAlignment="1">
      <alignment horizontal="center" vertical="center" wrapText="1"/>
    </xf>
    <xf numFmtId="0" fontId="21" fillId="4" borderId="4" xfId="2" applyFont="1" applyFill="1" applyBorder="1" applyAlignment="1">
      <alignment horizontal="center"/>
    </xf>
    <xf numFmtId="0" fontId="21" fillId="4" borderId="2" xfId="2" applyFont="1" applyFill="1" applyBorder="1" applyAlignment="1">
      <alignment horizontal="center"/>
    </xf>
    <xf numFmtId="0" fontId="25" fillId="4" borderId="6" xfId="2" applyFont="1" applyFill="1" applyBorder="1" applyAlignment="1">
      <alignment horizontal="left" vertical="center" wrapText="1"/>
    </xf>
    <xf numFmtId="0" fontId="25" fillId="4" borderId="0" xfId="2" applyFont="1" applyFill="1" applyAlignment="1">
      <alignment horizontal="left" vertical="center" wrapText="1"/>
    </xf>
    <xf numFmtId="0" fontId="25" fillId="4" borderId="7" xfId="2" applyFont="1" applyFill="1" applyBorder="1" applyAlignment="1">
      <alignment horizontal="left" vertical="center" wrapText="1"/>
    </xf>
    <xf numFmtId="0" fontId="25" fillId="4" borderId="8" xfId="2" applyFont="1" applyFill="1" applyBorder="1" applyAlignment="1">
      <alignment horizontal="left" vertical="center" wrapText="1"/>
    </xf>
    <xf numFmtId="0" fontId="25" fillId="4" borderId="3" xfId="2" applyFont="1" applyFill="1" applyBorder="1" applyAlignment="1">
      <alignment horizontal="left" vertical="center" wrapText="1"/>
    </xf>
    <xf numFmtId="0" fontId="25" fillId="4" borderId="9" xfId="2" applyFont="1" applyFill="1" applyBorder="1" applyAlignment="1">
      <alignment horizontal="left" vertical="center" wrapText="1"/>
    </xf>
    <xf numFmtId="165" fontId="247" fillId="31" borderId="0" xfId="8" applyNumberFormat="1" applyFont="1" applyFill="1" applyAlignment="1">
      <alignment horizontal="center" vertical="center"/>
    </xf>
    <xf numFmtId="0" fontId="171" fillId="87" borderId="0" xfId="5" applyFont="1" applyFill="1" applyAlignment="1">
      <alignment horizontal="center" vertical="center"/>
    </xf>
    <xf numFmtId="0" fontId="375" fillId="29" borderId="0" xfId="36" applyFont="1" applyFill="1" applyBorder="1" applyAlignment="1">
      <alignment horizontal="left" vertical="center"/>
    </xf>
    <xf numFmtId="0" fontId="375" fillId="29" borderId="21" xfId="36" applyFont="1" applyFill="1" applyBorder="1" applyAlignment="1">
      <alignment horizontal="left" vertical="center"/>
    </xf>
    <xf numFmtId="208" fontId="371" fillId="4" borderId="0" xfId="4" applyNumberFormat="1" applyFont="1" applyFill="1" applyAlignment="1">
      <alignment horizontal="left" vertical="center"/>
    </xf>
    <xf numFmtId="0" fontId="303" fillId="79" borderId="260" xfId="5" applyFont="1" applyFill="1" applyBorder="1" applyAlignment="1">
      <alignment horizontal="center" vertical="center"/>
    </xf>
    <xf numFmtId="0" fontId="303" fillId="79" borderId="92" xfId="5" applyFont="1" applyFill="1" applyBorder="1" applyAlignment="1">
      <alignment horizontal="center" vertical="center"/>
    </xf>
    <xf numFmtId="0" fontId="26" fillId="2" borderId="2" xfId="28" applyFont="1" applyFill="1" applyBorder="1" applyAlignment="1">
      <alignment horizontal="center" vertical="center"/>
    </xf>
    <xf numFmtId="0" fontId="26" fillId="2" borderId="5" xfId="28" applyFont="1" applyFill="1" applyBorder="1" applyAlignment="1">
      <alignment horizontal="center" vertical="center"/>
    </xf>
    <xf numFmtId="0" fontId="26" fillId="2" borderId="0" xfId="28" applyFont="1" applyFill="1" applyAlignment="1">
      <alignment horizontal="center" vertical="center"/>
    </xf>
    <xf numFmtId="0" fontId="26" fillId="2" borderId="7" xfId="28" applyFont="1" applyFill="1" applyBorder="1" applyAlignment="1">
      <alignment horizontal="center" vertical="center"/>
    </xf>
    <xf numFmtId="0" fontId="82" fillId="2" borderId="92" xfId="5" applyFont="1" applyFill="1" applyBorder="1" applyAlignment="1">
      <alignment horizontal="center" vertical="center" textRotation="90"/>
    </xf>
    <xf numFmtId="0" fontId="82" fillId="2" borderId="262" xfId="5" applyFont="1" applyFill="1" applyBorder="1" applyAlignment="1">
      <alignment horizontal="center" vertical="center" textRotation="90"/>
    </xf>
    <xf numFmtId="0" fontId="378" fillId="29" borderId="0" xfId="28" applyFont="1" applyFill="1" applyAlignment="1">
      <alignment horizontal="left" vertical="center" wrapText="1"/>
    </xf>
    <xf numFmtId="0" fontId="378" fillId="29" borderId="7" xfId="28" applyFont="1" applyFill="1" applyBorder="1" applyAlignment="1">
      <alignment horizontal="left" vertical="center" wrapText="1"/>
    </xf>
    <xf numFmtId="0" fontId="70" fillId="4" borderId="0" xfId="28" applyFill="1" applyAlignment="1">
      <alignment horizontal="left" vertical="top" wrapText="1"/>
    </xf>
    <xf numFmtId="0" fontId="70" fillId="4" borderId="7" xfId="28" applyFill="1" applyBorder="1" applyAlignment="1">
      <alignment horizontal="left" vertical="top" wrapText="1"/>
    </xf>
    <xf numFmtId="0" fontId="1" fillId="4" borderId="0" xfId="28" applyFont="1" applyFill="1" applyAlignment="1">
      <alignment horizontal="left" vertical="top" wrapText="1"/>
    </xf>
    <xf numFmtId="0" fontId="1" fillId="4" borderId="7" xfId="28" applyFont="1" applyFill="1" applyBorder="1" applyAlignment="1">
      <alignment horizontal="left" vertical="top" wrapText="1"/>
    </xf>
    <xf numFmtId="0" fontId="70" fillId="4" borderId="0" xfId="28" applyFill="1" applyAlignment="1">
      <alignment horizontal="center" vertical="top" wrapText="1"/>
    </xf>
    <xf numFmtId="0" fontId="70" fillId="4" borderId="7" xfId="28" applyFill="1" applyBorder="1" applyAlignment="1">
      <alignment horizontal="center" vertical="top" wrapText="1"/>
    </xf>
    <xf numFmtId="0" fontId="1" fillId="4" borderId="0" xfId="28" applyFont="1" applyFill="1" applyAlignment="1">
      <alignment horizontal="center" vertical="top" wrapText="1"/>
    </xf>
    <xf numFmtId="0" fontId="1" fillId="4" borderId="7" xfId="28" applyFont="1" applyFill="1" applyBorder="1" applyAlignment="1">
      <alignment horizontal="center" vertical="top" wrapText="1"/>
    </xf>
    <xf numFmtId="0" fontId="70" fillId="4" borderId="0" xfId="28" applyFill="1" applyAlignment="1">
      <alignment horizontal="left" vertical="center" wrapText="1"/>
    </xf>
    <xf numFmtId="0" fontId="70" fillId="4" borderId="7" xfId="28" applyFill="1" applyBorder="1" applyAlignment="1">
      <alignment horizontal="left" vertical="center" wrapText="1"/>
    </xf>
    <xf numFmtId="0" fontId="67" fillId="2" borderId="2" xfId="0" applyFont="1" applyFill="1" applyBorder="1" applyAlignment="1">
      <alignment horizontal="center" vertical="center"/>
    </xf>
    <xf numFmtId="0" fontId="67" fillId="2" borderId="5" xfId="0" applyFont="1" applyFill="1" applyBorder="1" applyAlignment="1">
      <alignment horizontal="center" vertical="center"/>
    </xf>
    <xf numFmtId="0" fontId="70" fillId="4" borderId="0" xfId="28" applyFill="1" applyAlignment="1">
      <alignment horizontal="left" wrapText="1"/>
    </xf>
    <xf numFmtId="0" fontId="70" fillId="4" borderId="7" xfId="28" applyFill="1" applyBorder="1" applyAlignment="1">
      <alignment horizontal="left" wrapText="1"/>
    </xf>
    <xf numFmtId="0" fontId="0" fillId="2" borderId="6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7" xfId="0" applyBorder="1" applyAlignment="1">
      <alignment horizontal="center" wrapText="1"/>
    </xf>
    <xf numFmtId="0" fontId="386" fillId="29" borderId="260" xfId="4" applyFont="1" applyFill="1" applyBorder="1" applyAlignment="1">
      <alignment horizontal="center" vertical="center"/>
    </xf>
    <xf numFmtId="0" fontId="386" fillId="29" borderId="2" xfId="4" applyFont="1" applyFill="1" applyBorder="1" applyAlignment="1">
      <alignment horizontal="center" vertical="center"/>
    </xf>
    <xf numFmtId="0" fontId="386" fillId="29" borderId="262" xfId="4" applyFont="1" applyFill="1" applyBorder="1" applyAlignment="1">
      <alignment horizontal="center" vertical="center"/>
    </xf>
    <xf numFmtId="0" fontId="386" fillId="29" borderId="3" xfId="4" applyFont="1" applyFill="1" applyBorder="1" applyAlignment="1">
      <alignment horizontal="center" vertical="center"/>
    </xf>
    <xf numFmtId="0" fontId="387" fillId="27" borderId="0" xfId="28" applyFont="1" applyFill="1" applyAlignment="1">
      <alignment horizontal="center" vertical="center"/>
    </xf>
    <xf numFmtId="0" fontId="388" fillId="25" borderId="0" xfId="4" applyFont="1" applyFill="1" applyAlignment="1">
      <alignment horizontal="center" vertical="center"/>
    </xf>
    <xf numFmtId="0" fontId="390" fillId="29" borderId="0" xfId="4" applyFont="1" applyFill="1" applyAlignment="1">
      <alignment horizontal="center" vertical="center"/>
    </xf>
    <xf numFmtId="0" fontId="25" fillId="170" borderId="2" xfId="2" applyFont="1" applyFill="1" applyBorder="1" applyAlignment="1">
      <alignment horizontal="center" vertical="center"/>
    </xf>
    <xf numFmtId="0" fontId="39" fillId="170" borderId="92" xfId="5" applyFont="1" applyFill="1" applyBorder="1" applyAlignment="1">
      <alignment horizontal="center"/>
    </xf>
    <xf numFmtId="0" fontId="39" fillId="170" borderId="262" xfId="5" applyFont="1" applyFill="1" applyBorder="1" applyAlignment="1">
      <alignment horizontal="center"/>
    </xf>
    <xf numFmtId="0" fontId="393" fillId="171" borderId="0" xfId="4" applyFont="1" applyFill="1" applyAlignment="1">
      <alignment horizontal="center" vertical="center"/>
    </xf>
    <xf numFmtId="0" fontId="393" fillId="171" borderId="7" xfId="4" applyFont="1" applyFill="1" applyBorder="1" applyAlignment="1">
      <alignment horizontal="center" vertical="center"/>
    </xf>
    <xf numFmtId="0" fontId="394" fillId="29" borderId="0" xfId="21" applyFont="1" applyFill="1" applyAlignment="1" applyProtection="1">
      <alignment horizontal="center" vertical="center"/>
      <protection locked="0"/>
    </xf>
    <xf numFmtId="0" fontId="394" fillId="29" borderId="7" xfId="21" applyFont="1" applyFill="1" applyBorder="1" applyAlignment="1" applyProtection="1">
      <alignment horizontal="center" vertical="center"/>
      <protection locked="0"/>
    </xf>
    <xf numFmtId="0" fontId="64" fillId="4" borderId="0" xfId="5" applyFont="1" applyFill="1" applyAlignment="1">
      <alignment horizontal="left" vertical="center" wrapText="1"/>
    </xf>
    <xf numFmtId="0" fontId="64" fillId="4" borderId="7" xfId="5" applyFont="1" applyFill="1" applyBorder="1" applyAlignment="1">
      <alignment horizontal="left" vertical="center" wrapText="1"/>
    </xf>
    <xf numFmtId="0" fontId="106" fillId="170" borderId="35" xfId="4" applyFont="1" applyFill="1" applyBorder="1" applyAlignment="1">
      <alignment horizontal="center" vertical="center"/>
    </xf>
    <xf numFmtId="0" fontId="106" fillId="170" borderId="60" xfId="4" applyFont="1" applyFill="1" applyBorder="1" applyAlignment="1">
      <alignment horizontal="center" vertical="center"/>
    </xf>
    <xf numFmtId="215" fontId="85" fillId="29" borderId="0" xfId="5" applyNumberFormat="1" applyFont="1" applyFill="1" applyAlignment="1" applyProtection="1">
      <alignment horizontal="center" vertical="center"/>
      <protection hidden="1"/>
    </xf>
    <xf numFmtId="169" fontId="106" fillId="7" borderId="0" xfId="5" applyNumberFormat="1" applyFont="1" applyFill="1" applyAlignment="1" applyProtection="1">
      <alignment horizontal="center" vertical="center"/>
      <protection hidden="1"/>
    </xf>
    <xf numFmtId="0" fontId="303" fillId="11" borderId="260" xfId="5" applyFont="1" applyFill="1" applyBorder="1" applyAlignment="1">
      <alignment horizontal="center" vertical="center"/>
    </xf>
    <xf numFmtId="0" fontId="303" fillId="11" borderId="92" xfId="5" applyFont="1" applyFill="1" applyBorder="1" applyAlignment="1">
      <alignment horizontal="center" vertical="center"/>
    </xf>
    <xf numFmtId="0" fontId="21" fillId="2" borderId="2" xfId="2" applyFont="1" applyFill="1" applyBorder="1" applyAlignment="1">
      <alignment horizontal="center" vertical="center"/>
    </xf>
    <xf numFmtId="0" fontId="82" fillId="2" borderId="92" xfId="5" applyFont="1" applyFill="1" applyBorder="1" applyAlignment="1">
      <alignment horizontal="center"/>
    </xf>
    <xf numFmtId="0" fontId="82" fillId="2" borderId="262" xfId="5" applyFont="1" applyFill="1" applyBorder="1" applyAlignment="1">
      <alignment horizontal="center"/>
    </xf>
    <xf numFmtId="0" fontId="396" fillId="7" borderId="0" xfId="4" applyFont="1" applyFill="1" applyAlignment="1">
      <alignment horizontal="center" vertical="center"/>
    </xf>
    <xf numFmtId="0" fontId="396" fillId="7" borderId="7" xfId="4" applyFont="1" applyFill="1" applyBorder="1" applyAlignment="1">
      <alignment horizontal="center" vertical="center"/>
    </xf>
    <xf numFmtId="0" fontId="67" fillId="170" borderId="35" xfId="4" applyFont="1" applyFill="1" applyBorder="1" applyAlignment="1">
      <alignment horizontal="center" vertical="center"/>
    </xf>
    <xf numFmtId="0" fontId="67" fillId="170" borderId="60" xfId="4" applyFont="1" applyFill="1" applyBorder="1" applyAlignment="1">
      <alignment horizontal="center" vertical="center"/>
    </xf>
    <xf numFmtId="0" fontId="24" fillId="4" borderId="47" xfId="5" applyFont="1" applyFill="1" applyBorder="1" applyAlignment="1" applyProtection="1">
      <alignment horizontal="center" vertical="center"/>
      <protection hidden="1"/>
    </xf>
    <xf numFmtId="0" fontId="18" fillId="4" borderId="47" xfId="5" applyFont="1" applyFill="1" applyBorder="1" applyAlignment="1" applyProtection="1">
      <alignment horizontal="center" vertical="center"/>
      <protection hidden="1"/>
    </xf>
    <xf numFmtId="0" fontId="18" fillId="4" borderId="51" xfId="5" applyFont="1" applyFill="1" applyBorder="1" applyAlignment="1" applyProtection="1">
      <alignment horizontal="center" vertical="center"/>
      <protection hidden="1"/>
    </xf>
    <xf numFmtId="0" fontId="37" fillId="178" borderId="2" xfId="2" applyFont="1" applyFill="1" applyBorder="1" applyAlignment="1">
      <alignment horizontal="center" vertical="center"/>
    </xf>
    <xf numFmtId="0" fontId="39" fillId="178" borderId="92" xfId="5" applyFont="1" applyFill="1" applyBorder="1" applyAlignment="1">
      <alignment horizontal="center"/>
    </xf>
    <xf numFmtId="0" fontId="39" fillId="178" borderId="262" xfId="5" applyFont="1" applyFill="1" applyBorder="1" applyAlignment="1">
      <alignment horizontal="center"/>
    </xf>
    <xf numFmtId="0" fontId="0" fillId="0" borderId="0" xfId="0"/>
    <xf numFmtId="0" fontId="0" fillId="0" borderId="7" xfId="0" applyBorder="1"/>
    <xf numFmtId="0" fontId="106" fillId="178" borderId="60" xfId="4" applyFont="1" applyFill="1" applyBorder="1" applyAlignment="1">
      <alignment horizontal="center" vertical="center"/>
    </xf>
    <xf numFmtId="0" fontId="0" fillId="0" borderId="35" xfId="0" applyBorder="1"/>
    <xf numFmtId="0" fontId="0" fillId="0" borderId="60" xfId="0" applyBorder="1"/>
    <xf numFmtId="0" fontId="133" fillId="4" borderId="258" xfId="5" applyFont="1" applyFill="1" applyBorder="1" applyAlignment="1">
      <alignment horizontal="center" vertical="center" wrapText="1"/>
    </xf>
    <xf numFmtId="0" fontId="133" fillId="4" borderId="270" xfId="5" applyFont="1" applyFill="1" applyBorder="1" applyAlignment="1">
      <alignment horizontal="center" vertical="center" wrapText="1"/>
    </xf>
    <xf numFmtId="0" fontId="86" fillId="4" borderId="258" xfId="5" applyFont="1" applyFill="1" applyBorder="1" applyAlignment="1">
      <alignment horizontal="center" vertical="center" wrapText="1"/>
    </xf>
    <xf numFmtId="0" fontId="86" fillId="4" borderId="256" xfId="5" applyFont="1" applyFill="1" applyBorder="1" applyAlignment="1">
      <alignment horizontal="center" vertical="center" wrapText="1"/>
    </xf>
    <xf numFmtId="0" fontId="39" fillId="95" borderId="92" xfId="5" applyFont="1" applyFill="1" applyBorder="1" applyAlignment="1">
      <alignment horizontal="center"/>
    </xf>
    <xf numFmtId="0" fontId="39" fillId="95" borderId="262" xfId="5" applyFont="1" applyFill="1" applyBorder="1" applyAlignment="1">
      <alignment horizontal="center"/>
    </xf>
    <xf numFmtId="0" fontId="403" fillId="29" borderId="257" xfId="17" applyFont="1" applyFill="1" applyBorder="1" applyAlignment="1">
      <alignment horizontal="center" vertical="center"/>
    </xf>
    <xf numFmtId="0" fontId="403" fillId="29" borderId="266" xfId="17" applyFont="1" applyFill="1" applyBorder="1" applyAlignment="1">
      <alignment horizontal="center" vertical="center"/>
    </xf>
    <xf numFmtId="0" fontId="14" fillId="2" borderId="2" xfId="12" applyFont="1" applyFill="1" applyBorder="1" applyAlignment="1" applyProtection="1">
      <alignment horizontal="right" vertical="center"/>
      <protection locked="0"/>
    </xf>
    <xf numFmtId="0" fontId="14" fillId="2" borderId="5" xfId="12" applyFont="1" applyFill="1" applyBorder="1" applyAlignment="1" applyProtection="1">
      <alignment horizontal="right" vertical="center"/>
      <protection locked="0"/>
    </xf>
    <xf numFmtId="0" fontId="39" fillId="95" borderId="6" xfId="5" applyFont="1" applyFill="1" applyBorder="1" applyAlignment="1">
      <alignment horizontal="center"/>
    </xf>
    <xf numFmtId="0" fontId="39" fillId="95" borderId="8" xfId="5" applyFont="1" applyFill="1" applyBorder="1" applyAlignment="1">
      <alignment horizontal="center"/>
    </xf>
    <xf numFmtId="0" fontId="38" fillId="4" borderId="35" xfId="17" applyFont="1" applyFill="1" applyBorder="1" applyAlignment="1">
      <alignment horizontal="center" vertical="center"/>
    </xf>
    <xf numFmtId="0" fontId="38" fillId="4" borderId="47" xfId="17" applyFont="1" applyFill="1" applyBorder="1" applyAlignment="1">
      <alignment horizontal="center" vertical="center"/>
    </xf>
    <xf numFmtId="0" fontId="404" fillId="29" borderId="35" xfId="17" applyFont="1" applyFill="1" applyBorder="1" applyAlignment="1">
      <alignment horizontal="center" vertical="center"/>
    </xf>
    <xf numFmtId="0" fontId="404" fillId="29" borderId="60" xfId="17" applyFont="1" applyFill="1" applyBorder="1" applyAlignment="1">
      <alignment horizontal="center" vertical="center"/>
    </xf>
    <xf numFmtId="0" fontId="404" fillId="29" borderId="47" xfId="17" applyFont="1" applyFill="1" applyBorder="1" applyAlignment="1">
      <alignment horizontal="center" vertical="center"/>
    </xf>
    <xf numFmtId="0" fontId="404" fillId="29" borderId="51" xfId="17" applyFont="1" applyFill="1" applyBorder="1" applyAlignment="1">
      <alignment horizontal="center" vertical="center"/>
    </xf>
    <xf numFmtId="0" fontId="1" fillId="0" borderId="35" xfId="17" applyBorder="1" applyAlignment="1">
      <alignment horizontal="center" vertical="center"/>
    </xf>
    <xf numFmtId="0" fontId="1" fillId="0" borderId="47" xfId="17" applyBorder="1" applyAlignment="1">
      <alignment horizontal="center" vertical="center"/>
    </xf>
    <xf numFmtId="178" fontId="106" fillId="4" borderId="35" xfId="12" applyNumberFormat="1" applyFont="1" applyFill="1" applyBorder="1" applyAlignment="1">
      <alignment horizontal="left" vertical="center"/>
    </xf>
    <xf numFmtId="178" fontId="106" fillId="4" borderId="0" xfId="12" applyNumberFormat="1" applyFont="1" applyFill="1" applyAlignment="1">
      <alignment horizontal="left" vertical="center"/>
    </xf>
    <xf numFmtId="0" fontId="21" fillId="4" borderId="35" xfId="12" applyFont="1" applyFill="1" applyBorder="1" applyAlignment="1">
      <alignment horizontal="right" vertical="center"/>
    </xf>
    <xf numFmtId="0" fontId="21" fillId="4" borderId="47" xfId="12" applyFont="1" applyFill="1" applyBorder="1" applyAlignment="1">
      <alignment horizontal="right" vertical="center"/>
    </xf>
    <xf numFmtId="9" fontId="21" fillId="4" borderId="60" xfId="17" applyNumberFormat="1" applyFont="1" applyFill="1" applyBorder="1" applyAlignment="1">
      <alignment horizontal="center" vertical="center"/>
    </xf>
    <xf numFmtId="9" fontId="21" fillId="4" borderId="51" xfId="17" applyNumberFormat="1" applyFont="1" applyFill="1" applyBorder="1" applyAlignment="1">
      <alignment horizontal="center" vertical="center"/>
    </xf>
    <xf numFmtId="0" fontId="403" fillId="29" borderId="258" xfId="17" applyFont="1" applyFill="1" applyBorder="1" applyAlignment="1">
      <alignment horizontal="center" vertical="center"/>
    </xf>
    <xf numFmtId="0" fontId="403" fillId="29" borderId="270" xfId="17" applyFont="1" applyFill="1" applyBorder="1" applyAlignment="1">
      <alignment horizontal="center" vertical="center"/>
    </xf>
    <xf numFmtId="49" fontId="33" fillId="79" borderId="2" xfId="5" applyNumberFormat="1" applyFont="1" applyFill="1" applyBorder="1" applyAlignment="1">
      <alignment horizontal="center" vertical="center"/>
    </xf>
    <xf numFmtId="49" fontId="33" fillId="79" borderId="5" xfId="5" applyNumberFormat="1" applyFont="1" applyFill="1" applyBorder="1" applyAlignment="1">
      <alignment horizontal="center" vertical="center"/>
    </xf>
    <xf numFmtId="0" fontId="39" fillId="95" borderId="92" xfId="5" applyFont="1" applyFill="1" applyBorder="1" applyAlignment="1">
      <alignment horizontal="center" wrapText="1"/>
    </xf>
    <xf numFmtId="0" fontId="39" fillId="95" borderId="262" xfId="5" applyFont="1" applyFill="1" applyBorder="1" applyAlignment="1">
      <alignment horizontal="center" wrapText="1"/>
    </xf>
    <xf numFmtId="0" fontId="64" fillId="4" borderId="6" xfId="5" applyFont="1" applyFill="1" applyBorder="1" applyAlignment="1" applyProtection="1">
      <alignment horizontal="center" vertical="center" wrapText="1"/>
      <protection hidden="1"/>
    </xf>
    <xf numFmtId="0" fontId="64" fillId="4" borderId="0" xfId="5" applyFont="1" applyFill="1" applyAlignment="1" applyProtection="1">
      <alignment horizontal="center" vertical="center" wrapText="1"/>
      <protection hidden="1"/>
    </xf>
    <xf numFmtId="0" fontId="64" fillId="4" borderId="7" xfId="5" applyFont="1" applyFill="1" applyBorder="1" applyAlignment="1" applyProtection="1">
      <alignment horizontal="center" vertical="center" wrapText="1"/>
      <protection hidden="1"/>
    </xf>
    <xf numFmtId="0" fontId="46" fillId="21" borderId="4" xfId="5" applyFont="1" applyFill="1" applyBorder="1" applyAlignment="1">
      <alignment horizontal="center" vertical="center" wrapText="1"/>
    </xf>
    <xf numFmtId="0" fontId="46" fillId="21" borderId="2" xfId="5" applyFont="1" applyFill="1" applyBorder="1" applyAlignment="1">
      <alignment horizontal="center" vertical="center" wrapText="1"/>
    </xf>
    <xf numFmtId="0" fontId="46" fillId="21" borderId="5" xfId="5" applyFont="1" applyFill="1" applyBorder="1" applyAlignment="1">
      <alignment horizontal="center" vertical="center" wrapText="1"/>
    </xf>
    <xf numFmtId="0" fontId="46" fillId="21" borderId="6" xfId="5" applyFont="1" applyFill="1" applyBorder="1" applyAlignment="1">
      <alignment horizontal="center" vertical="center" wrapText="1"/>
    </xf>
    <xf numFmtId="0" fontId="46" fillId="21" borderId="0" xfId="5" applyFont="1" applyFill="1" applyAlignment="1">
      <alignment horizontal="center" vertical="center" wrapText="1"/>
    </xf>
    <xf numFmtId="0" fontId="46" fillId="21" borderId="7" xfId="5" applyFont="1" applyFill="1" applyBorder="1" applyAlignment="1">
      <alignment horizontal="center" vertical="center" wrapText="1"/>
    </xf>
    <xf numFmtId="0" fontId="16" fillId="22" borderId="77" xfId="5" applyFont="1" applyFill="1" applyBorder="1" applyAlignment="1" applyProtection="1">
      <alignment horizontal="center" vertical="center" wrapText="1"/>
      <protection locked="0"/>
    </xf>
    <xf numFmtId="0" fontId="16" fillId="22" borderId="47" xfId="5" applyFont="1" applyFill="1" applyBorder="1" applyAlignment="1" applyProtection="1">
      <alignment horizontal="center" vertical="center" wrapText="1"/>
      <protection locked="0"/>
    </xf>
    <xf numFmtId="0" fontId="16" fillId="22" borderId="78" xfId="5" applyFont="1" applyFill="1" applyBorder="1" applyAlignment="1">
      <alignment horizontal="center" vertical="center" wrapText="1"/>
    </xf>
    <xf numFmtId="0" fontId="16" fillId="22" borderId="48" xfId="5" applyFont="1" applyFill="1" applyBorder="1" applyAlignment="1">
      <alignment horizontal="center" vertical="center" wrapText="1"/>
    </xf>
    <xf numFmtId="0" fontId="78" fillId="29" borderId="79" xfId="5" applyFont="1" applyFill="1" applyBorder="1" applyAlignment="1" applyProtection="1">
      <alignment horizontal="center" vertical="center" wrapText="1"/>
      <protection hidden="1"/>
    </xf>
    <xf numFmtId="0" fontId="78" fillId="29" borderId="49" xfId="5" applyFont="1" applyFill="1" applyBorder="1" applyAlignment="1" applyProtection="1">
      <alignment horizontal="center" vertical="center" wrapText="1"/>
      <protection hidden="1"/>
    </xf>
    <xf numFmtId="0" fontId="15" fillId="21" borderId="4" xfId="5" applyFont="1" applyFill="1" applyBorder="1" applyAlignment="1">
      <alignment horizontal="center" vertical="center" wrapText="1"/>
    </xf>
    <xf numFmtId="0" fontId="15" fillId="21" borderId="2" xfId="5" applyFont="1" applyFill="1" applyBorder="1" applyAlignment="1">
      <alignment horizontal="center" vertical="center" wrapText="1"/>
    </xf>
    <xf numFmtId="0" fontId="15" fillId="21" borderId="5" xfId="5" applyFont="1" applyFill="1" applyBorder="1" applyAlignment="1">
      <alignment horizontal="center" vertical="center" wrapText="1"/>
    </xf>
    <xf numFmtId="0" fontId="15" fillId="21" borderId="6" xfId="5" applyFont="1" applyFill="1" applyBorder="1" applyAlignment="1">
      <alignment horizontal="center" vertical="center" wrapText="1"/>
    </xf>
    <xf numFmtId="0" fontId="15" fillId="21" borderId="0" xfId="5" applyFont="1" applyFill="1" applyAlignment="1">
      <alignment horizontal="center" vertical="center" wrapText="1"/>
    </xf>
    <xf numFmtId="0" fontId="15" fillId="21" borderId="7" xfId="5" applyFont="1" applyFill="1" applyBorder="1" applyAlignment="1">
      <alignment horizontal="center" vertical="center" wrapText="1"/>
    </xf>
    <xf numFmtId="0" fontId="58" fillId="4" borderId="6" xfId="5" applyFont="1" applyFill="1" applyBorder="1" applyAlignment="1">
      <alignment horizontal="left" vertical="center" wrapText="1"/>
    </xf>
    <xf numFmtId="0" fontId="58" fillId="4" borderId="0" xfId="5" applyFont="1" applyFill="1" applyAlignment="1">
      <alignment horizontal="left" vertical="center" wrapText="1"/>
    </xf>
    <xf numFmtId="0" fontId="58" fillId="4" borderId="7" xfId="5" applyFont="1" applyFill="1" applyBorder="1" applyAlignment="1">
      <alignment horizontal="left" vertical="center" wrapText="1"/>
    </xf>
    <xf numFmtId="0" fontId="64" fillId="4" borderId="6" xfId="5" applyFont="1" applyFill="1" applyBorder="1" applyAlignment="1">
      <alignment horizontal="center" vertical="center" wrapText="1"/>
    </xf>
    <xf numFmtId="0" fontId="64" fillId="4" borderId="0" xfId="5" applyFont="1" applyFill="1" applyAlignment="1">
      <alignment horizontal="center" vertical="center" wrapText="1"/>
    </xf>
    <xf numFmtId="0" fontId="64" fillId="4" borderId="7" xfId="5" applyFont="1" applyFill="1" applyBorder="1" applyAlignment="1">
      <alignment horizontal="center" vertical="center" wrapText="1"/>
    </xf>
    <xf numFmtId="0" fontId="64" fillId="4" borderId="6" xfId="5" applyFont="1" applyFill="1" applyBorder="1" applyAlignment="1">
      <alignment horizontal="left" vertical="center" wrapText="1"/>
    </xf>
    <xf numFmtId="0" fontId="70" fillId="4" borderId="6" xfId="0" applyFont="1" applyFill="1" applyBorder="1" applyAlignment="1">
      <alignment horizontal="left" vertical="center" wrapText="1"/>
    </xf>
    <xf numFmtId="0" fontId="70" fillId="4" borderId="0" xfId="0" applyFont="1" applyFill="1" applyAlignment="1">
      <alignment horizontal="left" vertical="center" wrapText="1"/>
    </xf>
    <xf numFmtId="0" fontId="70" fillId="4" borderId="7" xfId="0" applyFont="1" applyFill="1" applyBorder="1" applyAlignment="1">
      <alignment horizontal="left" vertical="center" wrapText="1"/>
    </xf>
    <xf numFmtId="0" fontId="29" fillId="28" borderId="218" xfId="3" applyFont="1" applyFill="1" applyBorder="1" applyAlignment="1">
      <alignment horizontal="center" vertical="center" wrapText="1"/>
    </xf>
    <xf numFmtId="0" fontId="29" fillId="28" borderId="219" xfId="3" applyFont="1" applyFill="1" applyBorder="1" applyAlignment="1">
      <alignment horizontal="center" vertical="center" wrapText="1"/>
    </xf>
    <xf numFmtId="0" fontId="29" fillId="28" borderId="225" xfId="3" applyFont="1" applyFill="1" applyBorder="1" applyAlignment="1">
      <alignment horizontal="center" vertical="center" wrapText="1"/>
    </xf>
    <xf numFmtId="0" fontId="29" fillId="28" borderId="217" xfId="3" applyFont="1" applyFill="1" applyBorder="1" applyAlignment="1">
      <alignment horizontal="center" vertical="center" wrapText="1"/>
    </xf>
    <xf numFmtId="0" fontId="20" fillId="4" borderId="220" xfId="3" applyFont="1" applyFill="1" applyBorder="1" applyAlignment="1">
      <alignment horizontal="center" vertical="center" wrapText="1"/>
    </xf>
    <xf numFmtId="0" fontId="20" fillId="4" borderId="226" xfId="3" applyFont="1" applyFill="1" applyBorder="1" applyAlignment="1">
      <alignment horizontal="center" vertical="center" wrapText="1"/>
    </xf>
    <xf numFmtId="0" fontId="132" fillId="4" borderId="6" xfId="5" applyFont="1" applyFill="1" applyBorder="1" applyAlignment="1">
      <alignment horizontal="left" vertical="center" wrapText="1"/>
    </xf>
    <xf numFmtId="0" fontId="132" fillId="4" borderId="0" xfId="5" applyFont="1" applyFill="1" applyAlignment="1">
      <alignment horizontal="left" vertical="center" wrapText="1"/>
    </xf>
    <xf numFmtId="0" fontId="132" fillId="4" borderId="7" xfId="5" applyFont="1" applyFill="1" applyBorder="1" applyAlignment="1">
      <alignment horizontal="left" vertical="center" wrapText="1"/>
    </xf>
    <xf numFmtId="0" fontId="14" fillId="19" borderId="6" xfId="5" applyFont="1" applyFill="1" applyBorder="1" applyAlignment="1">
      <alignment horizontal="center" vertical="center"/>
    </xf>
    <xf numFmtId="0" fontId="14" fillId="19" borderId="0" xfId="5" applyFont="1" applyFill="1" applyAlignment="1">
      <alignment horizontal="center" vertical="center"/>
    </xf>
    <xf numFmtId="0" fontId="14" fillId="19" borderId="7" xfId="5" applyFont="1" applyFill="1" applyBorder="1" applyAlignment="1">
      <alignment horizontal="center" vertical="center"/>
    </xf>
    <xf numFmtId="1" fontId="12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2" fillId="19" borderId="0" xfId="5" applyNumberFormat="1" applyFont="1" applyFill="1" applyAlignment="1" applyProtection="1">
      <alignment horizontal="center" vertical="center" wrapText="1"/>
      <protection hidden="1"/>
    </xf>
    <xf numFmtId="0" fontId="12" fillId="13" borderId="13" xfId="5" applyFont="1" applyFill="1" applyBorder="1" applyAlignment="1">
      <alignment horizontal="center" vertical="center" wrapText="1"/>
    </xf>
    <xf numFmtId="0" fontId="12" fillId="13" borderId="7" xfId="5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25" fillId="7" borderId="7" xfId="0" applyFont="1" applyFill="1" applyBorder="1" applyAlignment="1">
      <alignment horizontal="center" vertical="center" wrapText="1"/>
    </xf>
    <xf numFmtId="0" fontId="106" fillId="4" borderId="6" xfId="5" quotePrefix="1" applyFont="1" applyFill="1" applyBorder="1" applyAlignment="1" applyProtection="1">
      <alignment horizontal="center" vertical="center" wrapText="1"/>
      <protection hidden="1"/>
    </xf>
    <xf numFmtId="0" fontId="106" fillId="4" borderId="0" xfId="5" quotePrefix="1" applyFont="1" applyFill="1" applyAlignment="1" applyProtection="1">
      <alignment horizontal="center" vertical="center" wrapText="1"/>
      <protection hidden="1"/>
    </xf>
    <xf numFmtId="0" fontId="106" fillId="4" borderId="7" xfId="5" quotePrefix="1" applyFont="1" applyFill="1" applyBorder="1" applyAlignment="1" applyProtection="1">
      <alignment horizontal="center" vertical="center" wrapText="1"/>
      <protection hidden="1"/>
    </xf>
    <xf numFmtId="0" fontId="67" fillId="19" borderId="0" xfId="0" applyFont="1" applyFill="1" applyAlignment="1">
      <alignment horizontal="center" vertical="center"/>
    </xf>
    <xf numFmtId="0" fontId="67" fillId="19" borderId="7" xfId="0" applyFont="1" applyFill="1" applyBorder="1" applyAlignment="1">
      <alignment horizontal="center" vertical="center"/>
    </xf>
    <xf numFmtId="0" fontId="27" fillId="19" borderId="0" xfId="0" applyFont="1" applyFill="1" applyAlignment="1">
      <alignment horizontal="left" vertical="top" wrapText="1"/>
    </xf>
    <xf numFmtId="0" fontId="27" fillId="19" borderId="7" xfId="0" applyFont="1" applyFill="1" applyBorder="1" applyAlignment="1">
      <alignment horizontal="left" vertical="top" wrapText="1"/>
    </xf>
    <xf numFmtId="0" fontId="127" fillId="19" borderId="0" xfId="0" applyFont="1" applyFill="1" applyAlignment="1">
      <alignment horizontal="left" vertical="center" wrapText="1"/>
    </xf>
    <xf numFmtId="0" fontId="127" fillId="19" borderId="7" xfId="0" applyFont="1" applyFill="1" applyBorder="1" applyAlignment="1">
      <alignment horizontal="left" vertical="center" wrapText="1"/>
    </xf>
    <xf numFmtId="0" fontId="16" fillId="22" borderId="1" xfId="5" applyFont="1" applyFill="1" applyBorder="1" applyAlignment="1" applyProtection="1">
      <alignment horizontal="center" vertical="center" wrapText="1"/>
      <protection locked="0"/>
    </xf>
    <xf numFmtId="0" fontId="16" fillId="22" borderId="1" xfId="5" applyFont="1" applyFill="1" applyBorder="1" applyAlignment="1">
      <alignment horizontal="center" vertical="center" wrapText="1"/>
    </xf>
    <xf numFmtId="0" fontId="16" fillId="22" borderId="47" xfId="5" applyFont="1" applyFill="1" applyBorder="1" applyAlignment="1">
      <alignment horizontal="center" vertical="center" wrapText="1"/>
    </xf>
    <xf numFmtId="0" fontId="78" fillId="29" borderId="115" xfId="5" applyFont="1" applyFill="1" applyBorder="1" applyAlignment="1" applyProtection="1">
      <alignment horizontal="center" vertical="center" wrapText="1"/>
      <protection hidden="1"/>
    </xf>
    <xf numFmtId="0" fontId="78" fillId="29" borderId="46" xfId="5" applyFont="1" applyFill="1" applyBorder="1" applyAlignment="1" applyProtection="1">
      <alignment horizontal="center" vertical="center" wrapText="1"/>
      <protection hidden="1"/>
    </xf>
    <xf numFmtId="0" fontId="28" fillId="29" borderId="313" xfId="5" applyFont="1" applyFill="1" applyBorder="1" applyAlignment="1" applyProtection="1">
      <alignment horizontal="center" vertical="center"/>
      <protection locked="0"/>
    </xf>
    <xf numFmtId="0" fontId="28" fillId="29" borderId="314" xfId="5" applyFont="1" applyFill="1" applyBorder="1" applyAlignment="1" applyProtection="1">
      <alignment horizontal="center" vertical="center"/>
      <protection locked="0"/>
    </xf>
    <xf numFmtId="0" fontId="24" fillId="4" borderId="222" xfId="5" applyFont="1" applyFill="1" applyBorder="1" applyAlignment="1">
      <alignment horizontal="center" vertical="center" wrapText="1"/>
    </xf>
    <xf numFmtId="0" fontId="24" fillId="4" borderId="228" xfId="5" applyFont="1" applyFill="1" applyBorder="1" applyAlignment="1">
      <alignment horizontal="center" vertical="center" wrapText="1"/>
    </xf>
    <xf numFmtId="0" fontId="28" fillId="29" borderId="222" xfId="5" applyFont="1" applyFill="1" applyBorder="1" applyAlignment="1" applyProtection="1">
      <alignment horizontal="center" vertical="center"/>
      <protection locked="0"/>
    </xf>
    <xf numFmtId="0" fontId="28" fillId="29" borderId="228" xfId="5" applyFont="1" applyFill="1" applyBorder="1" applyAlignment="1" applyProtection="1">
      <alignment horizontal="center" vertical="center"/>
      <protection locked="0"/>
    </xf>
    <xf numFmtId="0" fontId="21" fillId="29" borderId="146" xfId="4" applyFont="1" applyFill="1" applyBorder="1" applyAlignment="1">
      <alignment horizontal="center" vertical="center"/>
    </xf>
    <xf numFmtId="0" fontId="21" fillId="29" borderId="316" xfId="4" applyFont="1" applyFill="1" applyBorder="1" applyAlignment="1">
      <alignment horizontal="center" vertical="center"/>
    </xf>
    <xf numFmtId="0" fontId="21" fillId="29" borderId="147" xfId="4" applyFont="1" applyFill="1" applyBorder="1" applyAlignment="1">
      <alignment horizontal="center" vertical="center"/>
    </xf>
    <xf numFmtId="0" fontId="16" fillId="22" borderId="114" xfId="5" applyFont="1" applyFill="1" applyBorder="1" applyAlignment="1" applyProtection="1">
      <alignment horizontal="center" vertical="center" wrapText="1"/>
      <protection locked="0"/>
    </xf>
    <xf numFmtId="0" fontId="16" fillId="22" borderId="81" xfId="5" applyFont="1" applyFill="1" applyBorder="1" applyAlignment="1" applyProtection="1">
      <alignment horizontal="center" vertical="center" wrapText="1"/>
      <protection locked="0"/>
    </xf>
    <xf numFmtId="0" fontId="16" fillId="22" borderId="0" xfId="5" applyFont="1" applyFill="1" applyAlignment="1" applyProtection="1">
      <alignment horizontal="center" vertical="center" wrapText="1"/>
      <protection locked="0"/>
    </xf>
    <xf numFmtId="0" fontId="16" fillId="22" borderId="0" xfId="5" applyFont="1" applyFill="1" applyAlignment="1">
      <alignment horizontal="center" vertical="center" wrapText="1"/>
    </xf>
    <xf numFmtId="0" fontId="67" fillId="0" borderId="114" xfId="4" applyFont="1" applyBorder="1" applyAlignment="1">
      <alignment horizontal="center" vertical="center"/>
    </xf>
    <xf numFmtId="0" fontId="67" fillId="0" borderId="1" xfId="4" applyFont="1" applyBorder="1" applyAlignment="1">
      <alignment horizontal="center" vertical="center"/>
    </xf>
    <xf numFmtId="0" fontId="67" fillId="0" borderId="81" xfId="4" applyFont="1" applyBorder="1" applyAlignment="1">
      <alignment horizontal="center" vertical="center"/>
    </xf>
    <xf numFmtId="0" fontId="67" fillId="0" borderId="47" xfId="4" applyFont="1" applyBorder="1" applyAlignment="1">
      <alignment horizontal="center" vertical="center"/>
    </xf>
    <xf numFmtId="0" fontId="16" fillId="4" borderId="1" xfId="5" applyFont="1" applyFill="1" applyBorder="1" applyAlignment="1">
      <alignment horizontal="center" vertical="center" wrapText="1"/>
    </xf>
    <xf numFmtId="0" fontId="16" fillId="4" borderId="45" xfId="5" applyFont="1" applyFill="1" applyBorder="1" applyAlignment="1">
      <alignment horizontal="center" vertical="center" wrapText="1"/>
    </xf>
    <xf numFmtId="0" fontId="16" fillId="4" borderId="47" xfId="5" applyFont="1" applyFill="1" applyBorder="1" applyAlignment="1">
      <alignment horizontal="center" vertical="center" wrapText="1"/>
    </xf>
    <xf numFmtId="0" fontId="16" fillId="4" borderId="51" xfId="5" applyFont="1" applyFill="1" applyBorder="1" applyAlignment="1">
      <alignment horizontal="center" vertical="center" wrapText="1"/>
    </xf>
    <xf numFmtId="0" fontId="24" fillId="4" borderId="0" xfId="5" applyFont="1" applyFill="1" applyAlignment="1" applyProtection="1">
      <alignment horizontal="left" vertical="center"/>
      <protection locked="0"/>
    </xf>
    <xf numFmtId="0" fontId="24" fillId="4" borderId="7" xfId="5" applyFont="1" applyFill="1" applyBorder="1" applyAlignment="1" applyProtection="1">
      <alignment horizontal="left" vertical="center"/>
      <protection locked="0"/>
    </xf>
    <xf numFmtId="0" fontId="67" fillId="0" borderId="127" xfId="4" applyFont="1" applyBorder="1" applyAlignment="1">
      <alignment horizontal="center" vertical="center"/>
    </xf>
    <xf numFmtId="0" fontId="63" fillId="29" borderId="6" xfId="5" applyFont="1" applyFill="1" applyBorder="1" applyAlignment="1" applyProtection="1">
      <alignment horizontal="center" vertical="center"/>
      <protection hidden="1"/>
    </xf>
    <xf numFmtId="0" fontId="78" fillId="29" borderId="162" xfId="5" applyFont="1" applyFill="1" applyBorder="1" applyAlignment="1" applyProtection="1">
      <alignment horizontal="center" vertical="center" wrapText="1"/>
      <protection hidden="1"/>
    </xf>
    <xf numFmtId="0" fontId="78" fillId="29" borderId="163" xfId="5" applyFont="1" applyFill="1" applyBorder="1" applyAlignment="1" applyProtection="1">
      <alignment horizontal="center" vertical="center" wrapText="1"/>
      <protection hidden="1"/>
    </xf>
    <xf numFmtId="0" fontId="25" fillId="76" borderId="2" xfId="0" applyFont="1" applyFill="1" applyBorder="1" applyAlignment="1">
      <alignment horizontal="center"/>
    </xf>
    <xf numFmtId="0" fontId="25" fillId="76" borderId="5" xfId="0" applyFont="1" applyFill="1" applyBorder="1" applyAlignment="1">
      <alignment horizontal="center"/>
    </xf>
    <xf numFmtId="0" fontId="3" fillId="80" borderId="6" xfId="0" applyFont="1" applyFill="1" applyBorder="1" applyAlignment="1">
      <alignment horizontal="center" vertical="center"/>
    </xf>
    <xf numFmtId="0" fontId="3" fillId="80" borderId="0" xfId="0" applyFont="1" applyFill="1" applyAlignment="1">
      <alignment horizontal="center" vertical="center"/>
    </xf>
    <xf numFmtId="0" fontId="3" fillId="80" borderId="7" xfId="0" applyFont="1" applyFill="1" applyBorder="1" applyAlignment="1">
      <alignment horizontal="center" vertical="center"/>
    </xf>
    <xf numFmtId="0" fontId="16" fillId="7" borderId="0" xfId="5" applyFont="1" applyFill="1" applyAlignment="1" applyProtection="1">
      <alignment horizontal="center" vertical="center" wrapText="1"/>
      <protection locked="0"/>
    </xf>
    <xf numFmtId="0" fontId="16" fillId="7" borderId="7" xfId="5" applyFont="1" applyFill="1" applyBorder="1" applyAlignment="1" applyProtection="1">
      <alignment horizontal="center" vertical="center" wrapText="1"/>
      <protection locked="0"/>
    </xf>
    <xf numFmtId="0" fontId="129" fillId="22" borderId="6" xfId="5" applyFont="1" applyFill="1" applyBorder="1" applyAlignment="1">
      <alignment horizontal="center" vertical="center"/>
    </xf>
    <xf numFmtId="0" fontId="70" fillId="4" borderId="0" xfId="4" applyFont="1" applyFill="1" applyAlignment="1">
      <alignment horizontal="left" vertical="center" wrapText="1"/>
    </xf>
    <xf numFmtId="0" fontId="70" fillId="4" borderId="7" xfId="4" applyFont="1" applyFill="1" applyBorder="1" applyAlignment="1">
      <alignment horizontal="left" vertical="center" wrapText="1"/>
    </xf>
    <xf numFmtId="0" fontId="88" fillId="28" borderId="172" xfId="5" applyFont="1" applyFill="1" applyBorder="1" applyAlignment="1" applyProtection="1">
      <alignment horizontal="center" vertical="center" wrapText="1"/>
      <protection hidden="1"/>
    </xf>
    <xf numFmtId="0" fontId="88" fillId="28" borderId="173" xfId="5" applyFont="1" applyFill="1" applyBorder="1" applyAlignment="1" applyProtection="1">
      <alignment horizontal="center" vertical="center" wrapText="1"/>
      <protection hidden="1"/>
    </xf>
    <xf numFmtId="0" fontId="88" fillId="28" borderId="174" xfId="5" applyFont="1" applyFill="1" applyBorder="1" applyAlignment="1" applyProtection="1">
      <alignment horizontal="center" vertical="center" wrapText="1"/>
      <protection hidden="1"/>
    </xf>
    <xf numFmtId="0" fontId="88" fillId="28" borderId="175" xfId="5" applyFont="1" applyFill="1" applyBorder="1" applyAlignment="1" applyProtection="1">
      <alignment horizontal="center" vertical="center" wrapText="1"/>
      <protection hidden="1"/>
    </xf>
    <xf numFmtId="0" fontId="88" fillId="28" borderId="0" xfId="5" applyFont="1" applyFill="1" applyAlignment="1" applyProtection="1">
      <alignment horizontal="center" vertical="center" wrapText="1"/>
      <protection hidden="1"/>
    </xf>
    <xf numFmtId="0" fontId="88" fillId="28" borderId="176" xfId="5" applyFont="1" applyFill="1" applyBorder="1" applyAlignment="1" applyProtection="1">
      <alignment horizontal="center" vertical="center" wrapText="1"/>
      <protection hidden="1"/>
    </xf>
    <xf numFmtId="0" fontId="88" fillId="28" borderId="177" xfId="5" applyFont="1" applyFill="1" applyBorder="1" applyAlignment="1" applyProtection="1">
      <alignment horizontal="center" vertical="center" wrapText="1"/>
      <protection hidden="1"/>
    </xf>
    <xf numFmtId="0" fontId="88" fillId="28" borderId="168" xfId="5" applyFont="1" applyFill="1" applyBorder="1" applyAlignment="1" applyProtection="1">
      <alignment horizontal="center" vertical="center" wrapText="1"/>
      <protection hidden="1"/>
    </xf>
    <xf numFmtId="0" fontId="88" fillId="28" borderId="178" xfId="5" applyFont="1" applyFill="1" applyBorder="1" applyAlignment="1" applyProtection="1">
      <alignment horizontal="center" vertical="center" wrapText="1"/>
      <protection hidden="1"/>
    </xf>
    <xf numFmtId="0" fontId="154" fillId="0" borderId="0" xfId="0" applyFont="1" applyAlignment="1">
      <alignment horizontal="center" vertical="center" wrapText="1"/>
    </xf>
    <xf numFmtId="0" fontId="154" fillId="0" borderId="7" xfId="0" applyFont="1" applyBorder="1" applyAlignment="1">
      <alignment horizontal="center" vertical="center" wrapText="1"/>
    </xf>
    <xf numFmtId="0" fontId="376" fillId="9" borderId="0" xfId="5" applyFont="1" applyFill="1" applyAlignment="1" applyProtection="1">
      <alignment horizontal="center" vertical="center"/>
      <protection hidden="1"/>
    </xf>
    <xf numFmtId="0" fontId="4" fillId="87" borderId="0" xfId="5" applyFont="1" applyFill="1" applyAlignment="1">
      <alignment horizontal="right" vertical="center" wrapText="1"/>
    </xf>
    <xf numFmtId="0" fontId="25" fillId="183" borderId="5" xfId="4" applyFont="1" applyFill="1" applyBorder="1" applyAlignment="1">
      <alignment horizontal="center" vertical="center" wrapText="1"/>
    </xf>
    <xf numFmtId="0" fontId="25" fillId="183" borderId="7" xfId="4" applyFont="1" applyFill="1" applyBorder="1" applyAlignment="1">
      <alignment horizontal="center" vertical="center" wrapText="1"/>
    </xf>
    <xf numFmtId="0" fontId="81" fillId="87" borderId="0" xfId="5" applyFont="1" applyFill="1" applyAlignment="1">
      <alignment horizontal="center" vertical="center" wrapText="1"/>
    </xf>
    <xf numFmtId="0" fontId="219" fillId="185" borderId="6" xfId="4" applyFont="1" applyFill="1" applyBorder="1" applyAlignment="1">
      <alignment horizontal="center" vertical="center"/>
    </xf>
    <xf numFmtId="0" fontId="219" fillId="185" borderId="0" xfId="4" applyFont="1" applyFill="1" applyAlignment="1">
      <alignment horizontal="center" vertical="center"/>
    </xf>
    <xf numFmtId="0" fontId="303" fillId="186" borderId="7" xfId="12" applyFont="1" applyFill="1" applyBorder="1" applyAlignment="1">
      <alignment horizontal="center" vertical="center"/>
    </xf>
    <xf numFmtId="0" fontId="25" fillId="4" borderId="6" xfId="4" applyFont="1" applyFill="1" applyBorder="1" applyAlignment="1">
      <alignment horizontal="center" vertical="center"/>
    </xf>
    <xf numFmtId="0" fontId="25" fillId="4" borderId="0" xfId="4" applyFont="1" applyFill="1" applyAlignment="1">
      <alignment horizontal="center" vertical="center"/>
    </xf>
    <xf numFmtId="0" fontId="25" fillId="4" borderId="7" xfId="4" applyFont="1" applyFill="1" applyBorder="1" applyAlignment="1">
      <alignment horizontal="center" vertical="center"/>
    </xf>
    <xf numFmtId="0" fontId="295" fillId="14" borderId="4" xfId="4" applyFont="1" applyFill="1" applyBorder="1" applyAlignment="1">
      <alignment horizontal="center" vertical="center"/>
    </xf>
    <xf numFmtId="0" fontId="295" fillId="14" borderId="2" xfId="4" applyFont="1" applyFill="1" applyBorder="1" applyAlignment="1">
      <alignment horizontal="center" vertical="center"/>
    </xf>
    <xf numFmtId="0" fontId="295" fillId="14" borderId="5" xfId="4" applyFont="1" applyFill="1" applyBorder="1" applyAlignment="1">
      <alignment horizontal="center" vertical="center"/>
    </xf>
    <xf numFmtId="0" fontId="295" fillId="14" borderId="6" xfId="4" applyFont="1" applyFill="1" applyBorder="1" applyAlignment="1">
      <alignment horizontal="center" vertical="center"/>
    </xf>
    <xf numFmtId="0" fontId="295" fillId="14" borderId="0" xfId="4" applyFont="1" applyFill="1" applyAlignment="1">
      <alignment horizontal="center" vertical="center"/>
    </xf>
    <xf numFmtId="0" fontId="295" fillId="14" borderId="7" xfId="4" applyFont="1" applyFill="1" applyBorder="1" applyAlignment="1">
      <alignment horizontal="center" vertical="center"/>
    </xf>
    <xf numFmtId="0" fontId="12" fillId="7" borderId="4" xfId="5" applyFont="1" applyFill="1" applyBorder="1" applyAlignment="1" applyProtection="1">
      <alignment horizontal="center" vertical="center" textRotation="90"/>
      <protection locked="0"/>
    </xf>
    <xf numFmtId="0" fontId="12" fillId="7" borderId="8" xfId="5" applyFont="1" applyFill="1" applyBorder="1" applyAlignment="1" applyProtection="1">
      <alignment horizontal="center" vertical="center" textRotation="90"/>
      <protection locked="0"/>
    </xf>
    <xf numFmtId="0" fontId="46" fillId="4" borderId="2" xfId="5" applyFont="1" applyFill="1" applyBorder="1" applyAlignment="1" applyProtection="1">
      <alignment horizontal="center" vertical="center"/>
      <protection hidden="1"/>
    </xf>
    <xf numFmtId="0" fontId="46" fillId="4" borderId="3" xfId="5" applyFont="1" applyFill="1" applyBorder="1" applyAlignment="1" applyProtection="1">
      <alignment horizontal="center" vertical="center"/>
      <protection hidden="1"/>
    </xf>
    <xf numFmtId="0" fontId="14" fillId="76" borderId="172" xfId="8" applyFont="1" applyFill="1" applyBorder="1" applyAlignment="1" applyProtection="1">
      <alignment horizontal="center" vertical="center"/>
      <protection locked="0"/>
    </xf>
    <xf numFmtId="0" fontId="14" fillId="76" borderId="173" xfId="8" applyFont="1" applyFill="1" applyBorder="1" applyAlignment="1" applyProtection="1">
      <alignment horizontal="center" vertical="center"/>
      <protection locked="0"/>
    </xf>
    <xf numFmtId="0" fontId="14" fillId="76" borderId="174" xfId="8" applyFont="1" applyFill="1" applyBorder="1" applyAlignment="1" applyProtection="1">
      <alignment horizontal="center" vertical="center"/>
      <protection locked="0"/>
    </xf>
    <xf numFmtId="0" fontId="14" fillId="76" borderId="175" xfId="8" applyFont="1" applyFill="1" applyBorder="1" applyAlignment="1" applyProtection="1">
      <alignment horizontal="center" vertical="center"/>
      <protection locked="0"/>
    </xf>
    <xf numFmtId="0" fontId="14" fillId="76" borderId="0" xfId="8" applyFont="1" applyFill="1" applyAlignment="1" applyProtection="1">
      <alignment horizontal="center" vertical="center"/>
      <protection locked="0"/>
    </xf>
    <xf numFmtId="0" fontId="14" fillId="76" borderId="176" xfId="8" applyFont="1" applyFill="1" applyBorder="1" applyAlignment="1" applyProtection="1">
      <alignment horizontal="center" vertical="center"/>
      <protection locked="0"/>
    </xf>
    <xf numFmtId="0" fontId="14" fillId="76" borderId="279" xfId="8" applyFont="1" applyFill="1" applyBorder="1" applyAlignment="1" applyProtection="1">
      <alignment horizontal="center" vertical="center"/>
      <protection locked="0"/>
    </xf>
    <xf numFmtId="0" fontId="14" fillId="76" borderId="280" xfId="8" applyFont="1" applyFill="1" applyBorder="1" applyAlignment="1" applyProtection="1">
      <alignment horizontal="center" vertical="center"/>
      <protection locked="0"/>
    </xf>
    <xf numFmtId="0" fontId="14" fillId="76" borderId="6" xfId="8" applyFont="1" applyFill="1" applyBorder="1" applyAlignment="1" applyProtection="1">
      <alignment horizontal="center" vertical="center"/>
      <protection locked="0"/>
    </xf>
    <xf numFmtId="0" fontId="14" fillId="76" borderId="7" xfId="8" applyFont="1" applyFill="1" applyBorder="1" applyAlignment="1" applyProtection="1">
      <alignment horizontal="center" vertical="center"/>
      <protection locked="0"/>
    </xf>
    <xf numFmtId="0" fontId="39" fillId="7" borderId="279" xfId="0" applyFont="1" applyFill="1" applyBorder="1" applyAlignment="1">
      <alignment horizontal="center" vertical="center" wrapText="1"/>
    </xf>
    <xf numFmtId="0" fontId="39" fillId="7" borderId="173" xfId="0" applyFont="1" applyFill="1" applyBorder="1" applyAlignment="1">
      <alignment horizontal="center" vertical="center" wrapText="1"/>
    </xf>
    <xf numFmtId="0" fontId="39" fillId="7" borderId="280" xfId="0" applyFont="1" applyFill="1" applyBorder="1" applyAlignment="1">
      <alignment horizontal="center" vertical="center" wrapText="1"/>
    </xf>
    <xf numFmtId="0" fontId="39" fillId="7" borderId="6" xfId="0" applyFont="1" applyFill="1" applyBorder="1" applyAlignment="1">
      <alignment horizontal="center" vertical="center" wrapText="1"/>
    </xf>
    <xf numFmtId="0" fontId="39" fillId="7" borderId="0" xfId="0" applyFont="1" applyFill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 wrapText="1"/>
    </xf>
    <xf numFmtId="0" fontId="39" fillId="7" borderId="146" xfId="0" applyFont="1" applyFill="1" applyBorder="1" applyAlignment="1">
      <alignment horizontal="center" vertical="center" wrapText="1"/>
    </xf>
    <xf numFmtId="0" fontId="39" fillId="7" borderId="135" xfId="0" applyFont="1" applyFill="1" applyBorder="1" applyAlignment="1">
      <alignment horizontal="center" vertical="center" wrapText="1"/>
    </xf>
    <xf numFmtId="0" fontId="39" fillId="7" borderId="147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37" fillId="3" borderId="7" xfId="0" applyFont="1" applyFill="1" applyBorder="1" applyAlignment="1">
      <alignment horizontal="center" vertical="center"/>
    </xf>
    <xf numFmtId="0" fontId="37" fillId="3" borderId="4" xfId="0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21" fillId="4" borderId="172" xfId="5" applyFont="1" applyFill="1" applyBorder="1" applyAlignment="1">
      <alignment horizontal="center" vertical="center"/>
    </xf>
    <xf numFmtId="0" fontId="21" fillId="4" borderId="173" xfId="5" applyFont="1" applyFill="1" applyBorder="1" applyAlignment="1">
      <alignment horizontal="center" vertical="center"/>
    </xf>
    <xf numFmtId="0" fontId="21" fillId="4" borderId="174" xfId="5" applyFont="1" applyFill="1" applyBorder="1" applyAlignment="1">
      <alignment horizontal="center" vertical="center"/>
    </xf>
    <xf numFmtId="0" fontId="21" fillId="4" borderId="175" xfId="5" applyFont="1" applyFill="1" applyBorder="1" applyAlignment="1">
      <alignment horizontal="center" vertical="center"/>
    </xf>
    <xf numFmtId="0" fontId="21" fillId="4" borderId="0" xfId="5" applyFont="1" applyFill="1" applyAlignment="1">
      <alignment horizontal="center" vertical="center"/>
    </xf>
    <xf numFmtId="0" fontId="21" fillId="4" borderId="176" xfId="5" applyFont="1" applyFill="1" applyBorder="1" applyAlignment="1">
      <alignment horizontal="center" vertical="center"/>
    </xf>
    <xf numFmtId="0" fontId="411" fillId="4" borderId="6" xfId="5" applyFont="1" applyFill="1" applyBorder="1" applyAlignment="1" applyProtection="1">
      <alignment horizontal="right" vertical="center" wrapText="1"/>
      <protection hidden="1"/>
    </xf>
    <xf numFmtId="0" fontId="411" fillId="4" borderId="0" xfId="5" applyFont="1" applyFill="1" applyAlignment="1" applyProtection="1">
      <alignment horizontal="right" vertical="center" wrapText="1"/>
      <protection hidden="1"/>
    </xf>
    <xf numFmtId="0" fontId="411" fillId="4" borderId="7" xfId="5" applyFont="1" applyFill="1" applyBorder="1" applyAlignment="1" applyProtection="1">
      <alignment horizontal="right" vertical="center" wrapText="1"/>
      <protection hidden="1"/>
    </xf>
    <xf numFmtId="0" fontId="106" fillId="4" borderId="0" xfId="4" applyFont="1" applyFill="1" applyAlignment="1">
      <alignment horizontal="center" vertical="center"/>
    </xf>
    <xf numFmtId="0" fontId="106" fillId="4" borderId="176" xfId="4" applyFont="1" applyFill="1" applyBorder="1" applyAlignment="1">
      <alignment horizontal="center" vertical="center"/>
    </xf>
    <xf numFmtId="0" fontId="24" fillId="4" borderId="0" xfId="4" applyFont="1" applyFill="1" applyAlignment="1">
      <alignment horizontal="center" vertical="center"/>
    </xf>
    <xf numFmtId="0" fontId="24" fillId="4" borderId="176" xfId="4" applyFont="1" applyFill="1" applyBorder="1" applyAlignment="1">
      <alignment horizontal="center" vertical="center"/>
    </xf>
    <xf numFmtId="1" fontId="37" fillId="166" borderId="11" xfId="5" applyNumberFormat="1" applyFont="1" applyFill="1" applyBorder="1" applyAlignment="1" applyProtection="1">
      <alignment horizontal="center" vertical="center" wrapText="1"/>
      <protection hidden="1"/>
    </xf>
    <xf numFmtId="1" fontId="37" fillId="166" borderId="0" xfId="5" applyNumberFormat="1" applyFont="1" applyFill="1" applyAlignment="1" applyProtection="1">
      <alignment horizontal="center" vertical="center" wrapText="1"/>
      <protection hidden="1"/>
    </xf>
    <xf numFmtId="0" fontId="37" fillId="12" borderId="11" xfId="5" applyFont="1" applyFill="1" applyBorder="1" applyAlignment="1">
      <alignment horizontal="center" vertical="center" wrapText="1"/>
    </xf>
    <xf numFmtId="0" fontId="37" fillId="12" borderId="12" xfId="5" applyFont="1" applyFill="1" applyBorder="1" applyAlignment="1">
      <alignment horizontal="center" vertical="center" wrapText="1"/>
    </xf>
    <xf numFmtId="0" fontId="37" fillId="12" borderId="0" xfId="5" applyFont="1" applyFill="1" applyAlignment="1">
      <alignment horizontal="center" vertical="center" wrapText="1"/>
    </xf>
    <xf numFmtId="0" fontId="37" fillId="12" borderId="20" xfId="5" applyFont="1" applyFill="1" applyBorder="1" applyAlignment="1">
      <alignment horizontal="center" vertical="center" wrapText="1"/>
    </xf>
    <xf numFmtId="1" fontId="21" fillId="19" borderId="2" xfId="5" applyNumberFormat="1" applyFont="1" applyFill="1" applyBorder="1" applyAlignment="1" applyProtection="1">
      <alignment horizontal="center" vertical="center"/>
      <protection hidden="1"/>
    </xf>
    <xf numFmtId="1" fontId="21" fillId="19" borderId="0" xfId="5" applyNumberFormat="1" applyFont="1" applyFill="1" applyAlignment="1" applyProtection="1">
      <alignment horizontal="center" vertical="center"/>
      <protection hidden="1"/>
    </xf>
    <xf numFmtId="0" fontId="40" fillId="3" borderId="2" xfId="5" applyFont="1" applyFill="1" applyBorder="1" applyAlignment="1">
      <alignment horizontal="center" vertical="center"/>
    </xf>
    <xf numFmtId="0" fontId="40" fillId="3" borderId="0" xfId="5" applyFont="1" applyFill="1" applyAlignment="1">
      <alignment horizontal="center" vertical="center"/>
    </xf>
    <xf numFmtId="0" fontId="40" fillId="20" borderId="5" xfId="4" applyFont="1" applyFill="1" applyBorder="1" applyAlignment="1">
      <alignment horizontal="center" vertical="center"/>
    </xf>
    <xf numFmtId="0" fontId="40" fillId="20" borderId="7" xfId="4" applyFont="1" applyFill="1" applyBorder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6" fillId="22" borderId="22" xfId="5" applyFont="1" applyFill="1" applyBorder="1" applyAlignment="1">
      <alignment horizontal="center" vertical="center" wrapText="1"/>
    </xf>
    <xf numFmtId="0" fontId="78" fillId="29" borderId="23" xfId="5" applyFont="1" applyFill="1" applyBorder="1" applyAlignment="1" applyProtection="1">
      <alignment horizontal="center" vertical="center" wrapText="1"/>
      <protection hidden="1"/>
    </xf>
    <xf numFmtId="0" fontId="81" fillId="54" borderId="285" xfId="5" applyFont="1" applyFill="1" applyBorder="1" applyAlignment="1">
      <alignment horizontal="center" vertical="center" wrapText="1"/>
    </xf>
    <xf numFmtId="0" fontId="81" fillId="54" borderId="215" xfId="5" applyFont="1" applyFill="1" applyBorder="1" applyAlignment="1">
      <alignment horizontal="center" vertical="center" wrapText="1"/>
    </xf>
    <xf numFmtId="0" fontId="24" fillId="4" borderId="40" xfId="5" applyFont="1" applyFill="1" applyBorder="1" applyAlignment="1">
      <alignment horizontal="center" vertical="center" wrapText="1"/>
    </xf>
    <xf numFmtId="0" fontId="24" fillId="4" borderId="52" xfId="5" applyFont="1" applyFill="1" applyBorder="1" applyAlignment="1">
      <alignment horizontal="center" vertical="center" wrapText="1"/>
    </xf>
    <xf numFmtId="0" fontId="16" fillId="4" borderId="270" xfId="5" applyFont="1" applyFill="1" applyBorder="1" applyAlignment="1">
      <alignment horizontal="center" vertical="center" wrapText="1"/>
    </xf>
    <xf numFmtId="0" fontId="2" fillId="3" borderId="7" xfId="4" applyFont="1" applyFill="1" applyBorder="1" applyAlignment="1">
      <alignment horizontal="left" vertical="center" wrapText="1"/>
    </xf>
    <xf numFmtId="226" fontId="203" fillId="189" borderId="0" xfId="25" applyNumberFormat="1" applyFont="1" applyFill="1" applyAlignment="1">
      <alignment horizontal="center" vertical="center"/>
    </xf>
    <xf numFmtId="0" fontId="1" fillId="28" borderId="6" xfId="4" applyFill="1" applyBorder="1" applyAlignment="1">
      <alignment horizontal="center" wrapText="1"/>
    </xf>
    <xf numFmtId="0" fontId="1" fillId="28" borderId="146" xfId="4" applyFill="1" applyBorder="1" applyAlignment="1">
      <alignment horizontal="center" wrapText="1"/>
    </xf>
    <xf numFmtId="0" fontId="18" fillId="28" borderId="37" xfId="26" applyFont="1" applyFill="1" applyBorder="1" applyAlignment="1">
      <alignment horizontal="center" vertical="center"/>
    </xf>
    <xf numFmtId="0" fontId="18" fillId="28" borderId="23" xfId="26" applyFont="1" applyFill="1" applyBorder="1" applyAlignment="1">
      <alignment horizontal="center" vertical="center"/>
    </xf>
    <xf numFmtId="0" fontId="18" fillId="28" borderId="49" xfId="26" applyFont="1" applyFill="1" applyBorder="1" applyAlignment="1">
      <alignment horizontal="center" vertical="center"/>
    </xf>
    <xf numFmtId="0" fontId="73" fillId="48" borderId="0" xfId="21" applyFont="1" applyFill="1" applyAlignment="1" applyProtection="1">
      <alignment horizontal="center" vertical="center"/>
      <protection locked="0"/>
    </xf>
    <xf numFmtId="1" fontId="57" fillId="29" borderId="0" xfId="12" applyNumberFormat="1" applyFont="1" applyFill="1" applyAlignment="1">
      <alignment horizontal="center" vertical="center"/>
    </xf>
    <xf numFmtId="0" fontId="55" fillId="16" borderId="0" xfId="21" applyFont="1" applyFill="1" applyAlignment="1" applyProtection="1">
      <alignment horizontal="left" vertical="center"/>
      <protection locked="0"/>
    </xf>
    <xf numFmtId="0" fontId="82" fillId="54" borderId="258" xfId="5" applyFont="1" applyFill="1" applyBorder="1" applyAlignment="1">
      <alignment horizontal="center" vertical="center" wrapText="1"/>
    </xf>
    <xf numFmtId="0" fontId="82" fillId="54" borderId="47" xfId="5" applyFont="1" applyFill="1" applyBorder="1" applyAlignment="1">
      <alignment horizontal="center" vertical="center" wrapText="1"/>
    </xf>
    <xf numFmtId="2" fontId="36" fillId="16" borderId="11" xfId="5" applyNumberFormat="1" applyFont="1" applyFill="1" applyBorder="1" applyAlignment="1" applyProtection="1">
      <alignment horizontal="center" vertical="center" wrapText="1"/>
      <protection locked="0"/>
    </xf>
    <xf numFmtId="2" fontId="36" fillId="16" borderId="0" xfId="5" applyNumberFormat="1" applyFont="1" applyFill="1" applyAlignment="1" applyProtection="1">
      <alignment horizontal="center" vertical="center" wrapText="1"/>
      <protection locked="0"/>
    </xf>
    <xf numFmtId="0" fontId="38" fillId="4" borderId="0" xfId="7" applyFont="1" applyFill="1" applyAlignment="1">
      <alignment horizontal="left" vertical="top" wrapText="1"/>
    </xf>
    <xf numFmtId="0" fontId="38" fillId="4" borderId="20" xfId="7" applyFont="1" applyFill="1" applyBorder="1" applyAlignment="1">
      <alignment horizontal="left" vertical="top" wrapText="1"/>
    </xf>
    <xf numFmtId="0" fontId="12" fillId="7" borderId="6" xfId="5" applyFont="1" applyFill="1" applyBorder="1" applyAlignment="1" applyProtection="1">
      <alignment horizontal="center" vertical="center" textRotation="90"/>
      <protection locked="0"/>
    </xf>
    <xf numFmtId="0" fontId="78" fillId="29" borderId="375" xfId="5" applyFont="1" applyFill="1" applyBorder="1" applyAlignment="1" applyProtection="1">
      <alignment horizontal="center" vertical="center" wrapText="1"/>
      <protection hidden="1"/>
    </xf>
    <xf numFmtId="0" fontId="18" fillId="7" borderId="28" xfId="0" applyFont="1" applyFill="1" applyBorder="1" applyAlignment="1">
      <alignment horizontal="center" vertical="center"/>
    </xf>
    <xf numFmtId="0" fontId="16" fillId="22" borderId="35" xfId="5" applyFont="1" applyFill="1" applyBorder="1" applyAlignment="1" applyProtection="1">
      <alignment horizontal="center" vertical="center" wrapText="1"/>
      <protection locked="0"/>
    </xf>
    <xf numFmtId="0" fontId="16" fillId="22" borderId="36" xfId="5" applyFont="1" applyFill="1" applyBorder="1" applyAlignment="1">
      <alignment horizontal="center" vertical="center" wrapText="1"/>
    </xf>
    <xf numFmtId="0" fontId="78" fillId="29" borderId="37" xfId="5" applyFont="1" applyFill="1" applyBorder="1" applyAlignment="1" applyProtection="1">
      <alignment horizontal="center" vertical="center" wrapText="1"/>
      <protection hidden="1"/>
    </xf>
    <xf numFmtId="0" fontId="64" fillId="4" borderId="92" xfId="6" applyFont="1" applyFill="1" applyBorder="1" applyAlignment="1">
      <alignment horizontal="center" vertical="center" wrapText="1"/>
    </xf>
    <xf numFmtId="0" fontId="106" fillId="7" borderId="376" xfId="15" applyFont="1" applyFill="1" applyBorder="1" applyAlignment="1">
      <alignment horizontal="center" vertical="center"/>
    </xf>
    <xf numFmtId="0" fontId="106" fillId="7" borderId="377" xfId="15" applyFont="1" applyFill="1" applyBorder="1" applyAlignment="1">
      <alignment horizontal="center" vertical="center"/>
    </xf>
    <xf numFmtId="0" fontId="106" fillId="7" borderId="378" xfId="15" applyFont="1" applyFill="1" applyBorder="1" applyAlignment="1">
      <alignment horizontal="center" vertical="center"/>
    </xf>
    <xf numFmtId="0" fontId="106" fillId="7" borderId="376" xfId="15" applyFont="1" applyFill="1" applyBorder="1" applyAlignment="1">
      <alignment horizontal="right" vertical="center"/>
    </xf>
    <xf numFmtId="0" fontId="106" fillId="7" borderId="377" xfId="15" applyFont="1" applyFill="1" applyBorder="1" applyAlignment="1">
      <alignment horizontal="right" vertical="center"/>
    </xf>
    <xf numFmtId="0" fontId="106" fillId="7" borderId="378" xfId="15" applyFont="1" applyFill="1" applyBorder="1" applyAlignment="1">
      <alignment horizontal="right" vertical="center"/>
    </xf>
    <xf numFmtId="0" fontId="140" fillId="66" borderId="24" xfId="23" applyFont="1" applyFill="1" applyBorder="1" applyAlignment="1">
      <alignment horizontal="left" vertical="top" wrapText="1"/>
    </xf>
    <xf numFmtId="0" fontId="140" fillId="66" borderId="0" xfId="23" applyFont="1" applyFill="1" applyAlignment="1">
      <alignment horizontal="left" vertical="top" wrapText="1"/>
    </xf>
    <xf numFmtId="0" fontId="140" fillId="66" borderId="20" xfId="23" applyFont="1" applyFill="1" applyBorder="1" applyAlignment="1">
      <alignment horizontal="left" vertical="top" wrapText="1"/>
    </xf>
    <xf numFmtId="0" fontId="64" fillId="4" borderId="24" xfId="12" applyFont="1" applyFill="1" applyBorder="1" applyAlignment="1">
      <alignment horizontal="left" vertical="top" wrapText="1"/>
    </xf>
    <xf numFmtId="0" fontId="64" fillId="4" borderId="0" xfId="12" applyFont="1" applyFill="1" applyAlignment="1">
      <alignment horizontal="left" vertical="top" wrapText="1"/>
    </xf>
    <xf numFmtId="0" fontId="64" fillId="4" borderId="20" xfId="12" applyFont="1" applyFill="1" applyBorder="1" applyAlignment="1">
      <alignment horizontal="left" vertical="top" wrapText="1"/>
    </xf>
    <xf numFmtId="0" fontId="16" fillId="22" borderId="179" xfId="5" applyFont="1" applyFill="1" applyBorder="1" applyAlignment="1" applyProtection="1">
      <alignment horizontal="center" vertical="center" wrapText="1"/>
      <protection locked="0"/>
    </xf>
    <xf numFmtId="0" fontId="71" fillId="7" borderId="161" xfId="5" applyFont="1" applyFill="1" applyBorder="1" applyAlignment="1">
      <alignment horizontal="center" vertical="center" wrapText="1"/>
    </xf>
    <xf numFmtId="0" fontId="71" fillId="7" borderId="374" xfId="5" applyFont="1" applyFill="1" applyBorder="1" applyAlignment="1">
      <alignment horizontal="center" vertical="center" wrapText="1"/>
    </xf>
    <xf numFmtId="0" fontId="36" fillId="4" borderId="179" xfId="27" applyFont="1" applyFill="1" applyBorder="1" applyAlignment="1">
      <alignment horizontal="center" vertical="center"/>
    </xf>
    <xf numFmtId="0" fontId="36" fillId="4" borderId="0" xfId="27" applyFont="1" applyFill="1" applyAlignment="1">
      <alignment horizontal="center" vertical="center"/>
    </xf>
    <xf numFmtId="0" fontId="36" fillId="4" borderId="25" xfId="27" applyFont="1" applyFill="1" applyBorder="1" applyAlignment="1">
      <alignment horizontal="center" vertical="center"/>
    </xf>
    <xf numFmtId="0" fontId="36" fillId="4" borderId="213" xfId="27" applyFont="1" applyFill="1" applyBorder="1" applyAlignment="1">
      <alignment horizontal="center" vertical="center"/>
    </xf>
    <xf numFmtId="0" fontId="36" fillId="4" borderId="214" xfId="27" applyFont="1" applyFill="1" applyBorder="1" applyAlignment="1">
      <alignment horizontal="center" vertical="center"/>
    </xf>
    <xf numFmtId="0" fontId="163" fillId="4" borderId="0" xfId="27" applyFont="1" applyFill="1" applyAlignment="1">
      <alignment horizontal="right" vertical="center" wrapText="1"/>
    </xf>
    <xf numFmtId="0" fontId="16" fillId="22" borderId="179" xfId="5" applyFont="1" applyFill="1" applyBorder="1" applyAlignment="1">
      <alignment horizontal="center" vertical="center" wrapText="1"/>
    </xf>
    <xf numFmtId="174" fontId="86" fillId="4" borderId="181" xfId="6" applyNumberFormat="1" applyFont="1" applyFill="1" applyBorder="1" applyAlignment="1">
      <alignment horizontal="center" vertical="center" wrapText="1"/>
    </xf>
    <xf numFmtId="174" fontId="86" fillId="4" borderId="375" xfId="6" applyNumberFormat="1" applyFont="1" applyFill="1" applyBorder="1" applyAlignment="1">
      <alignment horizontal="center" vertical="center" wrapText="1"/>
    </xf>
    <xf numFmtId="0" fontId="16" fillId="28" borderId="181" xfId="5" applyFont="1" applyFill="1" applyBorder="1" applyAlignment="1">
      <alignment horizontal="center" vertical="center"/>
    </xf>
    <xf numFmtId="0" fontId="16" fillId="28" borderId="375" xfId="5" applyFont="1" applyFill="1" applyBorder="1" applyAlignment="1">
      <alignment horizontal="center" vertical="center"/>
    </xf>
    <xf numFmtId="0" fontId="16" fillId="4" borderId="182" xfId="5" applyFont="1" applyFill="1" applyBorder="1" applyAlignment="1">
      <alignment horizontal="center" vertical="center" wrapText="1"/>
    </xf>
    <xf numFmtId="0" fontId="16" fillId="4" borderId="183" xfId="5" applyFont="1" applyFill="1" applyBorder="1" applyAlignment="1">
      <alignment horizontal="center" vertical="center" wrapText="1"/>
    </xf>
    <xf numFmtId="0" fontId="71" fillId="7" borderId="24" xfId="5" applyFont="1" applyFill="1" applyBorder="1" applyAlignment="1">
      <alignment horizontal="center" vertical="center" wrapText="1"/>
    </xf>
    <xf numFmtId="174" fontId="86" fillId="4" borderId="23" xfId="6" applyNumberFormat="1" applyFont="1" applyFill="1" applyBorder="1" applyAlignment="1">
      <alignment horizontal="center" vertical="center" wrapText="1"/>
    </xf>
    <xf numFmtId="0" fontId="16" fillId="28" borderId="23" xfId="5" applyFont="1" applyFill="1" applyBorder="1" applyAlignment="1">
      <alignment horizontal="center" vertical="center"/>
    </xf>
    <xf numFmtId="0" fontId="16" fillId="4" borderId="188" xfId="5" applyFont="1" applyFill="1" applyBorder="1" applyAlignment="1">
      <alignment horizontal="center" vertical="center" wrapText="1"/>
    </xf>
    <xf numFmtId="0" fontId="149" fillId="4" borderId="20" xfId="5" applyFont="1" applyFill="1" applyBorder="1" applyAlignment="1">
      <alignment horizontal="left" vertical="center" wrapText="1"/>
    </xf>
    <xf numFmtId="1" fontId="57" fillId="29" borderId="24" xfId="12" applyNumberFormat="1" applyFont="1" applyFill="1" applyBorder="1" applyAlignment="1">
      <alignment horizontal="center" vertical="center"/>
    </xf>
    <xf numFmtId="0" fontId="21" fillId="4" borderId="4" xfId="5" applyFont="1" applyFill="1" applyBorder="1" applyAlignment="1">
      <alignment horizontal="center" vertical="center"/>
    </xf>
    <xf numFmtId="0" fontId="21" fillId="4" borderId="2" xfId="5" applyFont="1" applyFill="1" applyBorder="1" applyAlignment="1">
      <alignment horizontal="center" vertical="center"/>
    </xf>
    <xf numFmtId="0" fontId="21" fillId="4" borderId="5" xfId="5" applyFont="1" applyFill="1" applyBorder="1" applyAlignment="1">
      <alignment horizontal="center" vertical="center"/>
    </xf>
    <xf numFmtId="0" fontId="21" fillId="4" borderId="6" xfId="5" applyFont="1" applyFill="1" applyBorder="1" applyAlignment="1">
      <alignment horizontal="center" vertical="center"/>
    </xf>
    <xf numFmtId="0" fontId="21" fillId="4" borderId="7" xfId="5" applyFont="1" applyFill="1" applyBorder="1" applyAlignment="1">
      <alignment horizontal="center" vertical="center"/>
    </xf>
    <xf numFmtId="0" fontId="106" fillId="4" borderId="6" xfId="4" applyFont="1" applyFill="1" applyBorder="1" applyAlignment="1">
      <alignment horizontal="center" vertical="center"/>
    </xf>
    <xf numFmtId="0" fontId="106" fillId="4" borderId="7" xfId="4" applyFont="1" applyFill="1" applyBorder="1" applyAlignment="1">
      <alignment horizontal="center" vertical="center"/>
    </xf>
    <xf numFmtId="1" fontId="37" fillId="3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3" borderId="0" xfId="5" applyNumberFormat="1" applyFont="1" applyFill="1" applyAlignment="1" applyProtection="1">
      <alignment horizontal="center" vertical="center" wrapText="1"/>
      <protection hidden="1"/>
    </xf>
    <xf numFmtId="0" fontId="40" fillId="3" borderId="2" xfId="4" applyFont="1" applyFill="1" applyBorder="1" applyAlignment="1">
      <alignment horizontal="center" vertical="center"/>
    </xf>
    <xf numFmtId="0" fontId="40" fillId="3" borderId="0" xfId="4" applyFont="1" applyFill="1" applyAlignment="1">
      <alignment horizontal="center" vertical="center"/>
    </xf>
    <xf numFmtId="0" fontId="40" fillId="20" borderId="5" xfId="5" applyFont="1" applyFill="1" applyBorder="1" applyAlignment="1">
      <alignment horizontal="center" vertical="center"/>
    </xf>
    <xf numFmtId="0" fontId="40" fillId="20" borderId="7" xfId="5" applyFont="1" applyFill="1" applyBorder="1" applyAlignment="1">
      <alignment horizontal="center" vertical="center"/>
    </xf>
    <xf numFmtId="0" fontId="81" fillId="7" borderId="1" xfId="5" applyFont="1" applyFill="1" applyBorder="1" applyAlignment="1">
      <alignment horizontal="center" vertical="center" wrapText="1"/>
    </xf>
    <xf numFmtId="0" fontId="81" fillId="7" borderId="47" xfId="5" applyFont="1" applyFill="1" applyBorder="1" applyAlignment="1">
      <alignment horizontal="center" vertical="center" wrapText="1"/>
    </xf>
    <xf numFmtId="0" fontId="82" fillId="7" borderId="38" xfId="5" applyFont="1" applyFill="1" applyBorder="1" applyAlignment="1">
      <alignment horizontal="center" vertical="center" wrapText="1"/>
    </xf>
    <xf numFmtId="0" fontId="82" fillId="7" borderId="47" xfId="5" applyFont="1" applyFill="1" applyBorder="1" applyAlignment="1">
      <alignment horizontal="center" vertical="center" wrapText="1"/>
    </xf>
    <xf numFmtId="0" fontId="16" fillId="4" borderId="38" xfId="5" applyFont="1" applyFill="1" applyBorder="1" applyAlignment="1">
      <alignment horizontal="center" vertical="center" wrapText="1"/>
    </xf>
    <xf numFmtId="0" fontId="16" fillId="4" borderId="42" xfId="5" applyFont="1" applyFill="1" applyBorder="1" applyAlignment="1">
      <alignment horizontal="center" vertical="center" wrapText="1"/>
    </xf>
    <xf numFmtId="0" fontId="16" fillId="4" borderId="54" xfId="5" applyFont="1" applyFill="1" applyBorder="1" applyAlignment="1">
      <alignment horizontal="center" vertical="center" wrapText="1"/>
    </xf>
    <xf numFmtId="0" fontId="81" fillId="7" borderId="41" xfId="5" applyFont="1" applyFill="1" applyBorder="1" applyAlignment="1">
      <alignment horizontal="center" vertical="center" wrapText="1"/>
    </xf>
    <xf numFmtId="0" fontId="81" fillId="7" borderId="53" xfId="5" applyFont="1" applyFill="1" applyBorder="1" applyAlignment="1">
      <alignment horizontal="center" vertical="center" wrapText="1"/>
    </xf>
    <xf numFmtId="0" fontId="106" fillId="7" borderId="132" xfId="15" applyFont="1" applyFill="1" applyBorder="1" applyAlignment="1">
      <alignment horizontal="right" vertical="center"/>
    </xf>
    <xf numFmtId="0" fontId="106" fillId="7" borderId="38" xfId="15" applyFont="1" applyFill="1" applyBorder="1" applyAlignment="1">
      <alignment horizontal="right" vertical="center"/>
    </xf>
    <xf numFmtId="0" fontId="106" fillId="7" borderId="133" xfId="15" applyFont="1" applyFill="1" applyBorder="1" applyAlignment="1">
      <alignment horizontal="right" vertical="center"/>
    </xf>
    <xf numFmtId="0" fontId="106" fillId="7" borderId="132" xfId="15" applyFont="1" applyFill="1" applyBorder="1" applyAlignment="1">
      <alignment horizontal="center" vertical="center"/>
    </xf>
    <xf numFmtId="0" fontId="106" fillId="7" borderId="38" xfId="15" applyFont="1" applyFill="1" applyBorder="1" applyAlignment="1">
      <alignment horizontal="center" vertical="center"/>
    </xf>
    <xf numFmtId="0" fontId="106" fillId="7" borderId="133" xfId="15" applyFont="1" applyFill="1" applyBorder="1" applyAlignment="1">
      <alignment horizontal="center" vertical="center"/>
    </xf>
    <xf numFmtId="0" fontId="71" fillId="7" borderId="46" xfId="5" applyFont="1" applyFill="1" applyBorder="1" applyAlignment="1">
      <alignment horizontal="center" vertical="center" wrapText="1"/>
    </xf>
    <xf numFmtId="174" fontId="86" fillId="4" borderId="49" xfId="6" applyNumberFormat="1" applyFont="1" applyFill="1" applyBorder="1" applyAlignment="1">
      <alignment horizontal="center" vertical="center" wrapText="1"/>
    </xf>
    <xf numFmtId="0" fontId="16" fillId="28" borderId="49" xfId="5" applyFont="1" applyFill="1" applyBorder="1" applyAlignment="1">
      <alignment horizontal="center" vertical="center"/>
    </xf>
    <xf numFmtId="0" fontId="4" fillId="3" borderId="0" xfId="4" applyFont="1" applyFill="1" applyAlignment="1">
      <alignment horizontal="center" vertical="center" wrapText="1"/>
    </xf>
    <xf numFmtId="0" fontId="4" fillId="3" borderId="7" xfId="4" applyFont="1" applyFill="1" applyBorder="1" applyAlignment="1">
      <alignment horizontal="center" vertical="center" wrapText="1"/>
    </xf>
    <xf numFmtId="0" fontId="2" fillId="3" borderId="6" xfId="4" applyFont="1" applyFill="1" applyBorder="1" applyAlignment="1">
      <alignment horizontal="right" vertical="center"/>
    </xf>
    <xf numFmtId="0" fontId="2" fillId="3" borderId="0" xfId="4" applyFont="1" applyFill="1" applyAlignment="1">
      <alignment horizontal="right" vertical="center"/>
    </xf>
    <xf numFmtId="0" fontId="14" fillId="76" borderId="317" xfId="8" applyFont="1" applyFill="1" applyBorder="1" applyAlignment="1" applyProtection="1">
      <alignment horizontal="center" vertical="center"/>
      <protection locked="0"/>
    </xf>
    <xf numFmtId="0" fontId="14" fillId="76" borderId="258" xfId="8" applyFont="1" applyFill="1" applyBorder="1" applyAlignment="1" applyProtection="1">
      <alignment horizontal="center" vertical="center"/>
      <protection locked="0"/>
    </xf>
    <xf numFmtId="0" fontId="14" fillId="76" borderId="270" xfId="8" applyFont="1" applyFill="1" applyBorder="1" applyAlignment="1" applyProtection="1">
      <alignment horizontal="center" vertical="center"/>
      <protection locked="0"/>
    </xf>
    <xf numFmtId="0" fontId="21" fillId="76" borderId="6" xfId="18" applyFont="1" applyFill="1" applyBorder="1" applyAlignment="1">
      <alignment horizontal="center" vertical="center"/>
    </xf>
    <xf numFmtId="0" fontId="21" fillId="76" borderId="0" xfId="18" applyFont="1" applyFill="1" applyAlignment="1">
      <alignment horizontal="center" vertical="center"/>
    </xf>
    <xf numFmtId="0" fontId="21" fillId="76" borderId="7" xfId="18" applyFont="1" applyFill="1" applyBorder="1" applyAlignment="1">
      <alignment horizontal="center" vertical="center"/>
    </xf>
    <xf numFmtId="0" fontId="21" fillId="76" borderId="6" xfId="18" applyFont="1" applyFill="1" applyBorder="1" applyAlignment="1">
      <alignment horizontal="right" vertical="center"/>
    </xf>
    <xf numFmtId="0" fontId="21" fillId="76" borderId="0" xfId="18" applyFont="1" applyFill="1" applyAlignment="1">
      <alignment horizontal="right" vertical="center"/>
    </xf>
    <xf numFmtId="0" fontId="21" fillId="76" borderId="4" xfId="8" applyFont="1" applyFill="1" applyBorder="1" applyAlignment="1" applyProtection="1">
      <alignment horizontal="center" vertical="center"/>
      <protection locked="0"/>
    </xf>
    <xf numFmtId="0" fontId="21" fillId="76" borderId="2" xfId="8" applyFont="1" applyFill="1" applyBorder="1" applyAlignment="1" applyProtection="1">
      <alignment horizontal="center" vertical="center"/>
      <protection locked="0"/>
    </xf>
    <xf numFmtId="0" fontId="21" fillId="76" borderId="5" xfId="8" applyFont="1" applyFill="1" applyBorder="1" applyAlignment="1" applyProtection="1">
      <alignment horizontal="center" vertical="center"/>
      <protection locked="0"/>
    </xf>
    <xf numFmtId="0" fontId="107" fillId="76" borderId="6" xfId="8" applyFont="1" applyFill="1" applyBorder="1" applyAlignment="1" applyProtection="1">
      <alignment horizontal="center" vertical="center"/>
      <protection locked="0"/>
    </xf>
    <xf numFmtId="0" fontId="107" fillId="76" borderId="0" xfId="8" applyFont="1" applyFill="1" applyAlignment="1" applyProtection="1">
      <alignment horizontal="center" vertical="center"/>
      <protection locked="0"/>
    </xf>
    <xf numFmtId="0" fontId="107" fillId="76" borderId="7" xfId="8" applyFont="1" applyFill="1" applyBorder="1" applyAlignment="1" applyProtection="1">
      <alignment horizontal="center" vertical="center"/>
      <protection locked="0"/>
    </xf>
    <xf numFmtId="0" fontId="27" fillId="28" borderId="101" xfId="4" applyFont="1" applyFill="1" applyBorder="1" applyAlignment="1">
      <alignment horizontal="right" vertical="center" wrapText="1"/>
    </xf>
    <xf numFmtId="0" fontId="27" fillId="28" borderId="35" xfId="4" applyFont="1" applyFill="1" applyBorder="1" applyAlignment="1">
      <alignment horizontal="right" vertical="center" wrapText="1"/>
    </xf>
    <xf numFmtId="0" fontId="27" fillId="28" borderId="6" xfId="4" applyFont="1" applyFill="1" applyBorder="1" applyAlignment="1">
      <alignment horizontal="right" vertical="center" wrapText="1"/>
    </xf>
    <xf numFmtId="0" fontId="27" fillId="28" borderId="0" xfId="4" applyFont="1" applyFill="1" applyAlignment="1">
      <alignment horizontal="right" vertical="center" wrapText="1"/>
    </xf>
    <xf numFmtId="0" fontId="24" fillId="28" borderId="35" xfId="5" applyFont="1" applyFill="1" applyBorder="1" applyAlignment="1">
      <alignment horizontal="center" vertical="center" wrapText="1"/>
    </xf>
    <xf numFmtId="0" fontId="24" fillId="28" borderId="60" xfId="5" applyFont="1" applyFill="1" applyBorder="1" applyAlignment="1">
      <alignment horizontal="center" vertical="center" wrapText="1"/>
    </xf>
    <xf numFmtId="0" fontId="24" fillId="28" borderId="0" xfId="5" applyFont="1" applyFill="1" applyAlignment="1">
      <alignment horizontal="center" vertical="center" wrapText="1"/>
    </xf>
    <xf numFmtId="0" fontId="24" fillId="28" borderId="7" xfId="5" applyFont="1" applyFill="1" applyBorder="1" applyAlignment="1">
      <alignment horizontal="center" vertical="center" wrapText="1"/>
    </xf>
    <xf numFmtId="0" fontId="24" fillId="28" borderId="0" xfId="5" applyFont="1" applyFill="1" applyAlignment="1" applyProtection="1">
      <alignment horizontal="center" vertical="center" wrapText="1"/>
      <protection hidden="1"/>
    </xf>
    <xf numFmtId="0" fontId="24" fillId="28" borderId="7" xfId="5" applyFont="1" applyFill="1" applyBorder="1" applyAlignment="1" applyProtection="1">
      <alignment horizontal="center" vertical="center" wrapText="1"/>
      <protection hidden="1"/>
    </xf>
    <xf numFmtId="0" fontId="79" fillId="7" borderId="1" xfId="5" applyFont="1" applyFill="1" applyBorder="1" applyAlignment="1">
      <alignment horizontal="center" vertical="center" wrapText="1"/>
    </xf>
    <xf numFmtId="0" fontId="79" fillId="7" borderId="47" xfId="5" applyFont="1" applyFill="1" applyBorder="1" applyAlignment="1">
      <alignment horizontal="center" vertical="center" wrapText="1"/>
    </xf>
    <xf numFmtId="0" fontId="80" fillId="7" borderId="38" xfId="5" applyFont="1" applyFill="1" applyBorder="1" applyAlignment="1">
      <alignment horizontal="center" vertical="center" wrapText="1"/>
    </xf>
    <xf numFmtId="0" fontId="80" fillId="7" borderId="47" xfId="5" applyFont="1" applyFill="1" applyBorder="1" applyAlignment="1">
      <alignment horizontal="center" vertical="center" wrapText="1"/>
    </xf>
    <xf numFmtId="0" fontId="79" fillId="7" borderId="41" xfId="5" applyFont="1" applyFill="1" applyBorder="1" applyAlignment="1">
      <alignment horizontal="center" vertical="center" wrapText="1"/>
    </xf>
    <xf numFmtId="0" fontId="79" fillId="7" borderId="53" xfId="5" applyFont="1" applyFill="1" applyBorder="1" applyAlignment="1">
      <alignment horizontal="center" vertical="center" wrapText="1"/>
    </xf>
    <xf numFmtId="0" fontId="19" fillId="9" borderId="3" xfId="5" applyFont="1" applyFill="1" applyBorder="1" applyAlignment="1" applyProtection="1">
      <alignment horizontal="center" vertical="center"/>
      <protection hidden="1"/>
    </xf>
    <xf numFmtId="1" fontId="18" fillId="157" borderId="11" xfId="5" applyNumberFormat="1" applyFont="1" applyFill="1" applyBorder="1" applyAlignment="1" applyProtection="1">
      <alignment horizontal="center" vertical="center" wrapText="1"/>
      <protection hidden="1"/>
    </xf>
    <xf numFmtId="1" fontId="18" fillId="157" borderId="0" xfId="5" applyNumberFormat="1" applyFont="1" applyFill="1" applyAlignment="1" applyProtection="1">
      <alignment horizontal="center" vertical="center" wrapText="1"/>
      <protection hidden="1"/>
    </xf>
    <xf numFmtId="1" fontId="37" fillId="3" borderId="260" xfId="5" applyNumberFormat="1" applyFont="1" applyFill="1" applyBorder="1" applyAlignment="1" applyProtection="1">
      <alignment horizontal="center" vertical="center" wrapText="1"/>
      <protection hidden="1"/>
    </xf>
    <xf numFmtId="1" fontId="37" fillId="3" borderId="92" xfId="5" applyNumberFormat="1" applyFont="1" applyFill="1" applyBorder="1" applyAlignment="1" applyProtection="1">
      <alignment horizontal="center" vertical="center" wrapText="1"/>
      <protection hidden="1"/>
    </xf>
    <xf numFmtId="0" fontId="15" fillId="19" borderId="5" xfId="5" applyFont="1" applyFill="1" applyBorder="1" applyAlignment="1">
      <alignment horizontal="center" vertical="center"/>
    </xf>
    <xf numFmtId="0" fontId="15" fillId="19" borderId="7" xfId="5" applyFont="1" applyFill="1" applyBorder="1" applyAlignment="1">
      <alignment horizontal="center" vertical="center"/>
    </xf>
    <xf numFmtId="0" fontId="16" fillId="25" borderId="41" xfId="5" applyFont="1" applyFill="1" applyBorder="1" applyAlignment="1">
      <alignment horizontal="center" vertical="center" wrapText="1"/>
    </xf>
    <xf numFmtId="0" fontId="16" fillId="25" borderId="53" xfId="5" applyFont="1" applyFill="1" applyBorder="1" applyAlignment="1">
      <alignment horizontal="center" vertical="center" wrapText="1"/>
    </xf>
    <xf numFmtId="0" fontId="16" fillId="27" borderId="383" xfId="5" applyFont="1" applyFill="1" applyBorder="1" applyAlignment="1">
      <alignment horizontal="center" vertical="center" wrapText="1"/>
    </xf>
    <xf numFmtId="0" fontId="16" fillId="27" borderId="386" xfId="5" applyFont="1" applyFill="1" applyBorder="1" applyAlignment="1">
      <alignment horizontal="center" vertical="center" wrapText="1"/>
    </xf>
    <xf numFmtId="0" fontId="16" fillId="4" borderId="385" xfId="5" applyFont="1" applyFill="1" applyBorder="1" applyAlignment="1">
      <alignment horizontal="center" vertical="center" wrapText="1"/>
    </xf>
    <xf numFmtId="0" fontId="79" fillId="42" borderId="127" xfId="5" applyFont="1" applyFill="1" applyBorder="1" applyAlignment="1">
      <alignment horizontal="center" vertical="center" wrapText="1"/>
    </xf>
    <xf numFmtId="0" fontId="79" fillId="42" borderId="374" xfId="5" applyFont="1" applyFill="1" applyBorder="1" applyAlignment="1">
      <alignment horizontal="center" vertical="center" wrapText="1"/>
    </xf>
    <xf numFmtId="0" fontId="79" fillId="42" borderId="116" xfId="5" applyFont="1" applyFill="1" applyBorder="1" applyAlignment="1">
      <alignment horizontal="center" vertical="center" wrapText="1"/>
    </xf>
    <xf numFmtId="0" fontId="79" fillId="42" borderId="402" xfId="5" applyFont="1" applyFill="1" applyBorder="1" applyAlignment="1">
      <alignment horizontal="center" vertical="center" wrapText="1"/>
    </xf>
    <xf numFmtId="1" fontId="18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8" fillId="19" borderId="0" xfId="5" applyNumberFormat="1" applyFont="1" applyFill="1" applyAlignment="1" applyProtection="1">
      <alignment horizontal="center" vertical="center" wrapText="1"/>
      <protection hidden="1"/>
    </xf>
    <xf numFmtId="0" fontId="16" fillId="25" borderId="394" xfId="5" applyFont="1" applyFill="1" applyBorder="1" applyAlignment="1">
      <alignment horizontal="center" vertical="center" wrapText="1"/>
    </xf>
    <xf numFmtId="0" fontId="16" fillId="25" borderId="396" xfId="5" applyFont="1" applyFill="1" applyBorder="1" applyAlignment="1">
      <alignment horizontal="center" vertical="center" wrapText="1"/>
    </xf>
    <xf numFmtId="0" fontId="25" fillId="7" borderId="4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95" fillId="3" borderId="0" xfId="5" applyFont="1" applyFill="1" applyAlignment="1">
      <alignment horizontal="center" vertical="center"/>
    </xf>
    <xf numFmtId="0" fontId="106" fillId="21" borderId="322" xfId="38" applyFont="1" applyFill="1" applyBorder="1" applyAlignment="1">
      <alignment horizontal="center" vertical="center"/>
    </xf>
    <xf numFmtId="0" fontId="106" fillId="21" borderId="371" xfId="38" applyFont="1" applyFill="1" applyBorder="1" applyAlignment="1">
      <alignment horizontal="center" vertical="center"/>
    </xf>
    <xf numFmtId="227" fontId="106" fillId="21" borderId="2" xfId="38" applyNumberFormat="1" applyFont="1" applyFill="1" applyBorder="1" applyAlignment="1">
      <alignment horizontal="center" vertical="center"/>
    </xf>
    <xf numFmtId="227" fontId="106" fillId="21" borderId="321" xfId="38" applyNumberFormat="1" applyFont="1" applyFill="1" applyBorder="1" applyAlignment="1">
      <alignment horizontal="center" vertical="center"/>
    </xf>
    <xf numFmtId="227" fontId="106" fillId="21" borderId="322" xfId="38" applyNumberFormat="1" applyFont="1" applyFill="1" applyBorder="1" applyAlignment="1">
      <alignment horizontal="center" vertical="center"/>
    </xf>
    <xf numFmtId="227" fontId="106" fillId="21" borderId="326" xfId="38" applyNumberFormat="1" applyFont="1" applyFill="1" applyBorder="1" applyAlignment="1">
      <alignment horizontal="center" vertical="center"/>
    </xf>
    <xf numFmtId="0" fontId="14" fillId="22" borderId="4" xfId="0" applyFont="1" applyFill="1" applyBorder="1" applyAlignment="1">
      <alignment horizontal="center" vertical="center" wrapText="1"/>
    </xf>
    <xf numFmtId="0" fontId="14" fillId="22" borderId="2" xfId="0" applyFont="1" applyFill="1" applyBorder="1" applyAlignment="1">
      <alignment horizontal="center" vertical="center" wrapText="1"/>
    </xf>
    <xf numFmtId="0" fontId="14" fillId="22" borderId="5" xfId="0" applyFont="1" applyFill="1" applyBorder="1" applyAlignment="1">
      <alignment horizontal="center" vertical="center" wrapText="1"/>
    </xf>
    <xf numFmtId="0" fontId="14" fillId="22" borderId="6" xfId="0" applyFont="1" applyFill="1" applyBorder="1" applyAlignment="1">
      <alignment horizontal="center" vertical="center" wrapText="1"/>
    </xf>
    <xf numFmtId="0" fontId="14" fillId="22" borderId="0" xfId="0" applyFont="1" applyFill="1" applyAlignment="1">
      <alignment horizontal="center" vertical="center" wrapText="1"/>
    </xf>
    <xf numFmtId="0" fontId="14" fillId="22" borderId="7" xfId="0" applyFont="1" applyFill="1" applyBorder="1" applyAlignment="1">
      <alignment horizontal="center" vertical="center" wrapText="1"/>
    </xf>
    <xf numFmtId="0" fontId="14" fillId="22" borderId="8" xfId="0" applyFont="1" applyFill="1" applyBorder="1" applyAlignment="1">
      <alignment horizontal="center" vertical="center" wrapText="1"/>
    </xf>
    <xf numFmtId="0" fontId="14" fillId="22" borderId="3" xfId="0" applyFont="1" applyFill="1" applyBorder="1" applyAlignment="1">
      <alignment horizontal="center" vertical="center" wrapText="1"/>
    </xf>
    <xf numFmtId="0" fontId="14" fillId="22" borderId="9" xfId="0" applyFont="1" applyFill="1" applyBorder="1" applyAlignment="1">
      <alignment horizontal="center" vertical="center" wrapText="1"/>
    </xf>
    <xf numFmtId="0" fontId="14" fillId="4" borderId="0" xfId="5" applyFont="1" applyFill="1" applyAlignment="1" applyProtection="1">
      <alignment horizontal="center" vertical="center"/>
      <protection locked="0"/>
    </xf>
    <xf numFmtId="0" fontId="67" fillId="98" borderId="0" xfId="0" applyFont="1" applyFill="1" applyAlignment="1">
      <alignment horizontal="center" vertical="center"/>
    </xf>
    <xf numFmtId="0" fontId="130" fillId="7" borderId="5" xfId="5" applyFont="1" applyFill="1" applyBorder="1" applyAlignment="1">
      <alignment horizontal="center" vertical="center" wrapText="1"/>
    </xf>
    <xf numFmtId="0" fontId="130" fillId="7" borderId="7" xfId="5" applyFont="1" applyFill="1" applyBorder="1" applyAlignment="1">
      <alignment horizontal="center" vertical="center" wrapText="1"/>
    </xf>
    <xf numFmtId="0" fontId="20" fillId="4" borderId="331" xfId="3" applyFont="1" applyFill="1" applyBorder="1" applyAlignment="1">
      <alignment horizontal="center" vertical="center" wrapText="1"/>
    </xf>
    <xf numFmtId="0" fontId="16" fillId="37" borderId="221" xfId="5" applyFont="1" applyFill="1" applyBorder="1" applyAlignment="1">
      <alignment horizontal="center" vertical="center" wrapText="1"/>
    </xf>
    <xf numFmtId="0" fontId="16" fillId="37" borderId="222" xfId="5" applyFont="1" applyFill="1" applyBorder="1" applyAlignment="1">
      <alignment horizontal="center" vertical="center" wrapText="1"/>
    </xf>
    <xf numFmtId="0" fontId="16" fillId="37" borderId="227" xfId="5" applyFont="1" applyFill="1" applyBorder="1" applyAlignment="1">
      <alignment horizontal="center" vertical="center" wrapText="1"/>
    </xf>
    <xf numFmtId="0" fontId="16" fillId="37" borderId="217" xfId="5" applyFont="1" applyFill="1" applyBorder="1" applyAlignment="1">
      <alignment horizontal="center" vertical="center" wrapText="1"/>
    </xf>
    <xf numFmtId="0" fontId="24" fillId="4" borderId="217" xfId="5" applyFont="1" applyFill="1" applyBorder="1" applyAlignment="1">
      <alignment horizontal="center" vertical="center" wrapText="1"/>
    </xf>
    <xf numFmtId="0" fontId="16" fillId="4" borderId="222" xfId="5" applyFont="1" applyFill="1" applyBorder="1" applyAlignment="1">
      <alignment horizontal="center" vertical="center" wrapText="1"/>
    </xf>
    <xf numFmtId="0" fontId="16" fillId="4" borderId="217" xfId="5" applyFont="1" applyFill="1" applyBorder="1" applyAlignment="1">
      <alignment horizontal="center" vertical="center" wrapText="1"/>
    </xf>
    <xf numFmtId="165" fontId="69" fillId="28" borderId="4" xfId="5" applyNumberFormat="1" applyFont="1" applyFill="1" applyBorder="1" applyAlignment="1">
      <alignment horizontal="center" vertical="center" wrapText="1"/>
    </xf>
    <xf numFmtId="165" fontId="69" fillId="28" borderId="6" xfId="5" applyNumberFormat="1" applyFont="1" applyFill="1" applyBorder="1" applyAlignment="1">
      <alignment horizontal="center" vertical="center" wrapText="1"/>
    </xf>
    <xf numFmtId="0" fontId="94" fillId="29" borderId="222" xfId="5" applyFont="1" applyFill="1" applyBorder="1" applyAlignment="1" applyProtection="1">
      <alignment horizontal="center" vertical="center"/>
      <protection locked="0"/>
    </xf>
    <xf numFmtId="0" fontId="94" fillId="29" borderId="228" xfId="5" applyFont="1" applyFill="1" applyBorder="1" applyAlignment="1" applyProtection="1">
      <alignment horizontal="center" vertical="center"/>
      <protection locked="0"/>
    </xf>
    <xf numFmtId="0" fontId="16" fillId="22" borderId="190" xfId="5" applyFont="1" applyFill="1" applyBorder="1" applyAlignment="1" applyProtection="1">
      <alignment horizontal="center" vertical="center" wrapText="1"/>
      <protection locked="0"/>
    </xf>
    <xf numFmtId="0" fontId="16" fillId="22" borderId="233" xfId="5" applyFont="1" applyFill="1" applyBorder="1" applyAlignment="1">
      <alignment horizontal="center" vertical="center" wrapText="1"/>
    </xf>
    <xf numFmtId="0" fontId="78" fillId="29" borderId="234" xfId="5" applyFont="1" applyFill="1" applyBorder="1" applyAlignment="1" applyProtection="1">
      <alignment horizontal="center" vertical="center" wrapText="1"/>
      <protection hidden="1"/>
    </xf>
    <xf numFmtId="1" fontId="106" fillId="31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31" borderId="0" xfId="5" applyNumberFormat="1" applyFont="1" applyFill="1" applyAlignment="1" applyProtection="1">
      <alignment horizontal="center" vertical="center" wrapText="1"/>
      <protection hidden="1"/>
    </xf>
    <xf numFmtId="0" fontId="311" fillId="4" borderId="7" xfId="5" applyFont="1" applyFill="1" applyBorder="1" applyAlignment="1" applyProtection="1">
      <alignment horizontal="center" vertical="center" wrapText="1"/>
      <protection hidden="1"/>
    </xf>
    <xf numFmtId="0" fontId="5" fillId="4" borderId="0" xfId="1" applyFill="1" applyAlignment="1">
      <alignment horizontal="left" vertical="center"/>
    </xf>
    <xf numFmtId="165" fontId="312" fillId="4" borderId="0" xfId="8" applyNumberFormat="1" applyFont="1" applyFill="1" applyAlignment="1">
      <alignment horizontal="center" vertical="center" wrapText="1"/>
    </xf>
    <xf numFmtId="165" fontId="312" fillId="4" borderId="3" xfId="8" applyNumberFormat="1" applyFont="1" applyFill="1" applyBorder="1" applyAlignment="1">
      <alignment horizontal="center" vertical="center" wrapText="1"/>
    </xf>
    <xf numFmtId="0" fontId="303" fillId="12" borderId="4" xfId="5" applyFont="1" applyFill="1" applyBorder="1" applyAlignment="1" applyProtection="1">
      <alignment horizontal="center" vertical="center" textRotation="90"/>
      <protection locked="0"/>
    </xf>
    <xf numFmtId="0" fontId="303" fillId="12" borderId="6" xfId="5" applyFont="1" applyFill="1" applyBorder="1" applyAlignment="1" applyProtection="1">
      <alignment horizontal="center" vertical="center" textRotation="90"/>
      <protection locked="0"/>
    </xf>
    <xf numFmtId="0" fontId="303" fillId="12" borderId="8" xfId="5" applyFont="1" applyFill="1" applyBorder="1" applyAlignment="1" applyProtection="1">
      <alignment horizontal="center" vertical="center" textRotation="90"/>
      <protection locked="0"/>
    </xf>
    <xf numFmtId="1" fontId="106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9" borderId="0" xfId="5" applyNumberFormat="1" applyFont="1" applyFill="1" applyAlignment="1" applyProtection="1">
      <alignment horizontal="center" vertical="center" wrapText="1"/>
      <protection hidden="1"/>
    </xf>
    <xf numFmtId="1" fontId="106" fillId="101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01" borderId="0" xfId="5" applyNumberFormat="1" applyFont="1" applyFill="1" applyAlignment="1" applyProtection="1">
      <alignment horizontal="center" vertical="center" wrapText="1"/>
      <protection hidden="1"/>
    </xf>
    <xf numFmtId="0" fontId="58" fillId="0" borderId="0" xfId="4" applyFont="1" applyAlignment="1">
      <alignment horizontal="center" vertical="center"/>
    </xf>
    <xf numFmtId="0" fontId="106" fillId="4" borderId="135" xfId="10" applyFont="1" applyFill="1" applyBorder="1" applyAlignment="1">
      <alignment horizontal="center"/>
    </xf>
    <xf numFmtId="0" fontId="16" fillId="4" borderId="132" xfId="10" applyFont="1" applyFill="1" applyBorder="1" applyAlignment="1">
      <alignment horizontal="center" vertical="center" wrapText="1"/>
    </xf>
    <xf numFmtId="0" fontId="16" fillId="4" borderId="133" xfId="10" applyFont="1" applyFill="1" applyBorder="1" applyAlignment="1">
      <alignment horizontal="center" vertical="center" wrapText="1"/>
    </xf>
    <xf numFmtId="0" fontId="16" fillId="4" borderId="92" xfId="10" applyFont="1" applyFill="1" applyBorder="1" applyAlignment="1">
      <alignment horizontal="center" vertical="center" wrapText="1"/>
    </xf>
    <xf numFmtId="0" fontId="16" fillId="4" borderId="21" xfId="10" applyFont="1" applyFill="1" applyBorder="1" applyAlignment="1">
      <alignment horizontal="center" vertical="center" wrapText="1"/>
    </xf>
    <xf numFmtId="0" fontId="16" fillId="4" borderId="134" xfId="10" applyFont="1" applyFill="1" applyBorder="1" applyAlignment="1">
      <alignment horizontal="center" vertical="center" wrapText="1"/>
    </xf>
    <xf numFmtId="0" fontId="16" fillId="4" borderId="136" xfId="10" applyFont="1" applyFill="1" applyBorder="1" applyAlignment="1">
      <alignment horizontal="center" vertical="center" wrapText="1"/>
    </xf>
    <xf numFmtId="1" fontId="106" fillId="4" borderId="132" xfId="5" applyNumberFormat="1" applyFont="1" applyFill="1" applyBorder="1" applyAlignment="1" applyProtection="1">
      <alignment horizontal="center" vertical="center" wrapText="1"/>
      <protection hidden="1"/>
    </xf>
    <xf numFmtId="1" fontId="106" fillId="4" borderId="133" xfId="5" applyNumberFormat="1" applyFont="1" applyFill="1" applyBorder="1" applyAlignment="1" applyProtection="1">
      <alignment horizontal="center" vertical="center" wrapText="1"/>
      <protection hidden="1"/>
    </xf>
    <xf numFmtId="1" fontId="106" fillId="4" borderId="134" xfId="5" applyNumberFormat="1" applyFont="1" applyFill="1" applyBorder="1" applyAlignment="1" applyProtection="1">
      <alignment horizontal="center" vertical="center" wrapText="1"/>
      <protection hidden="1"/>
    </xf>
    <xf numFmtId="1" fontId="106" fillId="4" borderId="136" xfId="5" applyNumberFormat="1" applyFont="1" applyFill="1" applyBorder="1" applyAlignment="1" applyProtection="1">
      <alignment horizontal="center" vertical="center" wrapText="1"/>
      <protection hidden="1"/>
    </xf>
    <xf numFmtId="0" fontId="18" fillId="4" borderId="92" xfId="10" applyFont="1" applyFill="1" applyBorder="1" applyAlignment="1">
      <alignment horizontal="center" vertical="center"/>
    </xf>
    <xf numFmtId="0" fontId="18" fillId="4" borderId="21" xfId="10" applyFont="1" applyFill="1" applyBorder="1" applyAlignment="1">
      <alignment horizontal="center" vertical="center"/>
    </xf>
    <xf numFmtId="0" fontId="15" fillId="7" borderId="244" xfId="0" applyFont="1" applyFill="1" applyBorder="1" applyAlignment="1">
      <alignment horizontal="center" vertical="center"/>
    </xf>
    <xf numFmtId="0" fontId="15" fillId="7" borderId="242" xfId="0" applyFont="1" applyFill="1" applyBorder="1" applyAlignment="1">
      <alignment horizontal="center" vertical="center"/>
    </xf>
    <xf numFmtId="0" fontId="15" fillId="7" borderId="245" xfId="0" applyFont="1" applyFill="1" applyBorder="1" applyAlignment="1">
      <alignment horizontal="center" vertical="center"/>
    </xf>
    <xf numFmtId="0" fontId="317" fillId="0" borderId="0" xfId="35" applyFont="1" applyAlignment="1" applyProtection="1">
      <alignment horizontal="center" vertical="center" wrapText="1"/>
    </xf>
    <xf numFmtId="0" fontId="317" fillId="0" borderId="246" xfId="35" applyFont="1" applyBorder="1" applyAlignment="1" applyProtection="1">
      <alignment horizontal="center" vertical="center" wrapText="1"/>
    </xf>
    <xf numFmtId="0" fontId="27" fillId="4" borderId="132" xfId="10" applyFont="1" applyFill="1" applyBorder="1" applyAlignment="1">
      <alignment horizontal="center" vertical="center"/>
    </xf>
    <xf numFmtId="0" fontId="27" fillId="4" borderId="133" xfId="10" applyFont="1" applyFill="1" applyBorder="1" applyAlignment="1">
      <alignment horizontal="center" vertical="center"/>
    </xf>
    <xf numFmtId="1" fontId="16" fillId="157" borderId="11" xfId="5" applyNumberFormat="1" applyFont="1" applyFill="1" applyBorder="1" applyAlignment="1" applyProtection="1">
      <alignment horizontal="center" vertical="center" wrapText="1"/>
      <protection hidden="1"/>
    </xf>
    <xf numFmtId="1" fontId="16" fillId="157" borderId="0" xfId="5" applyNumberFormat="1" applyFont="1" applyFill="1" applyAlignment="1" applyProtection="1">
      <alignment horizontal="center" vertical="center" wrapText="1"/>
      <protection hidden="1"/>
    </xf>
    <xf numFmtId="1" fontId="12" fillId="54" borderId="11" xfId="5" applyNumberFormat="1" applyFont="1" applyFill="1" applyBorder="1" applyAlignment="1" applyProtection="1">
      <alignment horizontal="center" vertical="center" wrapText="1"/>
      <protection hidden="1"/>
    </xf>
    <xf numFmtId="0" fontId="27" fillId="4" borderId="92" xfId="10" applyFont="1" applyFill="1" applyBorder="1" applyAlignment="1">
      <alignment horizontal="center" vertical="center"/>
    </xf>
    <xf numFmtId="0" fontId="27" fillId="4" borderId="21" xfId="10" applyFont="1" applyFill="1" applyBorder="1" applyAlignment="1">
      <alignment horizontal="center" vertical="center"/>
    </xf>
    <xf numFmtId="0" fontId="318" fillId="10" borderId="248" xfId="24" applyFont="1" applyFill="1" applyBorder="1" applyAlignment="1">
      <alignment horizontal="center" vertical="center"/>
    </xf>
    <xf numFmtId="0" fontId="318" fillId="10" borderId="249" xfId="24" applyFont="1" applyFill="1" applyBorder="1" applyAlignment="1">
      <alignment horizontal="center" vertical="center"/>
    </xf>
    <xf numFmtId="0" fontId="318" fillId="10" borderId="250" xfId="24" applyFont="1" applyFill="1" applyBorder="1" applyAlignment="1">
      <alignment horizontal="center" vertical="center"/>
    </xf>
    <xf numFmtId="1" fontId="33" fillId="11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1" borderId="0" xfId="5" applyNumberFormat="1" applyFont="1" applyFill="1" applyAlignment="1" applyProtection="1">
      <alignment horizontal="center" vertical="center" wrapText="1"/>
      <protection hidden="1"/>
    </xf>
    <xf numFmtId="1" fontId="12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12" fillId="12" borderId="0" xfId="5" applyNumberFormat="1" applyFont="1" applyFill="1" applyAlignment="1" applyProtection="1">
      <alignment horizontal="center" vertical="center" wrapText="1"/>
      <protection hidden="1"/>
    </xf>
    <xf numFmtId="1" fontId="303" fillId="153" borderId="11" xfId="5" applyNumberFormat="1" applyFont="1" applyFill="1" applyBorder="1" applyAlignment="1" applyProtection="1">
      <alignment horizontal="center" vertical="center" wrapText="1"/>
      <protection hidden="1"/>
    </xf>
    <xf numFmtId="1" fontId="303" fillId="153" borderId="0" xfId="5" applyNumberFormat="1" applyFont="1" applyFill="1" applyAlignment="1" applyProtection="1">
      <alignment horizontal="center" vertical="center" wrapText="1"/>
      <protection hidden="1"/>
    </xf>
    <xf numFmtId="1" fontId="33" fillId="154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4" borderId="0" xfId="5" applyNumberFormat="1" applyFont="1" applyFill="1" applyAlignment="1" applyProtection="1">
      <alignment horizontal="center" vertical="center" wrapText="1"/>
      <protection hidden="1"/>
    </xf>
    <xf numFmtId="1" fontId="106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2" borderId="0" xfId="5" applyNumberFormat="1" applyFont="1" applyFill="1" applyAlignment="1" applyProtection="1">
      <alignment horizontal="center" vertical="center" wrapText="1"/>
      <protection hidden="1"/>
    </xf>
    <xf numFmtId="1" fontId="33" fillId="153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3" borderId="0" xfId="5" applyNumberFormat="1" applyFont="1" applyFill="1" applyAlignment="1" applyProtection="1">
      <alignment horizontal="center" vertical="center" wrapText="1"/>
      <protection hidden="1"/>
    </xf>
    <xf numFmtId="1" fontId="106" fillId="54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54" borderId="0" xfId="5" applyNumberFormat="1" applyFont="1" applyFill="1" applyAlignment="1" applyProtection="1">
      <alignment horizontal="center" vertical="center" wrapText="1"/>
      <protection hidden="1"/>
    </xf>
    <xf numFmtId="0" fontId="18" fillId="4" borderId="134" xfId="10" applyFont="1" applyFill="1" applyBorder="1" applyAlignment="1">
      <alignment horizontal="center" vertical="center"/>
    </xf>
    <xf numFmtId="0" fontId="18" fillId="4" borderId="136" xfId="10" applyFont="1" applyFill="1" applyBorder="1" applyAlignment="1">
      <alignment horizontal="center" vertical="center"/>
    </xf>
    <xf numFmtId="0" fontId="106" fillId="27" borderId="11" xfId="5" applyFont="1" applyFill="1" applyBorder="1" applyAlignment="1">
      <alignment horizontal="center" vertical="center" wrapText="1"/>
    </xf>
    <xf numFmtId="0" fontId="106" fillId="27" borderId="0" xfId="5" applyFont="1" applyFill="1" applyAlignment="1">
      <alignment horizontal="center" vertical="center" wrapText="1"/>
    </xf>
    <xf numFmtId="1" fontId="33" fillId="166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6" borderId="0" xfId="5" applyNumberFormat="1" applyFont="1" applyFill="1" applyAlignment="1" applyProtection="1">
      <alignment horizontal="center" vertical="center" wrapText="1"/>
      <protection hidden="1"/>
    </xf>
    <xf numFmtId="1" fontId="33" fillId="155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5" borderId="0" xfId="5" applyNumberFormat="1" applyFont="1" applyFill="1" applyAlignment="1" applyProtection="1">
      <alignment horizontal="center" vertical="center" wrapText="1"/>
      <protection hidden="1"/>
    </xf>
    <xf numFmtId="1" fontId="33" fillId="167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7" borderId="0" xfId="5" applyNumberFormat="1" applyFont="1" applyFill="1" applyAlignment="1" applyProtection="1">
      <alignment horizontal="center" vertical="center" wrapText="1"/>
      <protection hidden="1"/>
    </xf>
    <xf numFmtId="1" fontId="106" fillId="165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65" borderId="0" xfId="5" applyNumberFormat="1" applyFont="1" applyFill="1" applyAlignment="1" applyProtection="1">
      <alignment horizontal="center" vertical="center" wrapText="1"/>
      <protection hidden="1"/>
    </xf>
    <xf numFmtId="1" fontId="33" fillId="14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" borderId="0" xfId="5" applyNumberFormat="1" applyFont="1" applyFill="1" applyAlignment="1" applyProtection="1">
      <alignment horizontal="center" vertical="center" wrapText="1"/>
      <protection hidden="1"/>
    </xf>
    <xf numFmtId="1" fontId="106" fillId="164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64" borderId="0" xfId="5" applyNumberFormat="1" applyFont="1" applyFill="1" applyAlignment="1" applyProtection="1">
      <alignment horizontal="center" vertical="center" wrapText="1"/>
      <protection hidden="1"/>
    </xf>
    <xf numFmtId="1" fontId="106" fillId="163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63" borderId="0" xfId="5" applyNumberFormat="1" applyFont="1" applyFill="1" applyAlignment="1" applyProtection="1">
      <alignment horizontal="center" vertical="center" wrapText="1"/>
      <protection hidden="1"/>
    </xf>
    <xf numFmtId="1" fontId="33" fillId="158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8" borderId="0" xfId="5" applyNumberFormat="1" applyFont="1" applyFill="1" applyAlignment="1" applyProtection="1">
      <alignment horizontal="center" vertical="center" wrapText="1"/>
      <protection hidden="1"/>
    </xf>
    <xf numFmtId="1" fontId="106" fillId="161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61" borderId="0" xfId="5" applyNumberFormat="1" applyFont="1" applyFill="1" applyAlignment="1" applyProtection="1">
      <alignment horizontal="center" vertical="center" wrapText="1"/>
      <protection hidden="1"/>
    </xf>
    <xf numFmtId="1" fontId="106" fillId="160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60" borderId="0" xfId="5" applyNumberFormat="1" applyFont="1" applyFill="1" applyAlignment="1" applyProtection="1">
      <alignment horizontal="center" vertical="center" wrapText="1"/>
      <protection hidden="1"/>
    </xf>
    <xf numFmtId="1" fontId="106" fillId="159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59" borderId="0" xfId="5" applyNumberFormat="1" applyFont="1" applyFill="1" applyAlignment="1" applyProtection="1">
      <alignment horizontal="center" vertical="center" wrapText="1"/>
      <protection hidden="1"/>
    </xf>
    <xf numFmtId="1" fontId="106" fillId="54" borderId="11" xfId="5" applyNumberFormat="1" applyFont="1" applyFill="1" applyBorder="1" applyAlignment="1" applyProtection="1">
      <alignment horizontal="center" vertical="center"/>
      <protection hidden="1"/>
    </xf>
    <xf numFmtId="1" fontId="106" fillId="54" borderId="0" xfId="5" applyNumberFormat="1" applyFont="1" applyFill="1" applyAlignment="1" applyProtection="1">
      <alignment horizontal="center" vertical="center"/>
      <protection hidden="1"/>
    </xf>
    <xf numFmtId="1" fontId="106" fillId="162" borderId="11" xfId="5" applyNumberFormat="1" applyFont="1" applyFill="1" applyBorder="1" applyAlignment="1" applyProtection="1">
      <alignment horizontal="center" vertical="center" wrapText="1"/>
      <protection hidden="1"/>
    </xf>
    <xf numFmtId="1" fontId="106" fillId="162" borderId="0" xfId="5" applyNumberFormat="1" applyFont="1" applyFill="1" applyAlignment="1" applyProtection="1">
      <alignment horizontal="center" vertical="center" wrapText="1"/>
      <protection hidden="1"/>
    </xf>
    <xf numFmtId="0" fontId="303" fillId="79" borderId="2" xfId="5" applyFont="1" applyFill="1" applyBorder="1" applyAlignment="1" applyProtection="1">
      <alignment horizontal="center" vertical="center" textRotation="90"/>
      <protection locked="0"/>
    </xf>
    <xf numFmtId="0" fontId="303" fillId="79" borderId="0" xfId="5" applyFont="1" applyFill="1" applyAlignment="1" applyProtection="1">
      <alignment horizontal="center" vertical="center" textRotation="90"/>
      <protection locked="0"/>
    </xf>
    <xf numFmtId="0" fontId="303" fillId="79" borderId="3" xfId="5" applyFont="1" applyFill="1" applyBorder="1" applyAlignment="1" applyProtection="1">
      <alignment horizontal="center" vertical="center" textRotation="90"/>
      <protection locked="0"/>
    </xf>
    <xf numFmtId="0" fontId="15" fillId="24" borderId="2" xfId="5" applyFont="1" applyFill="1" applyBorder="1" applyAlignment="1" applyProtection="1">
      <alignment horizontal="center" vertical="center"/>
      <protection hidden="1"/>
    </xf>
    <xf numFmtId="0" fontId="14" fillId="76" borderId="4" xfId="8" applyFont="1" applyFill="1" applyBorder="1" applyAlignment="1" applyProtection="1">
      <alignment horizontal="center" vertical="center"/>
      <protection locked="0"/>
    </xf>
    <xf numFmtId="0" fontId="14" fillId="76" borderId="2" xfId="8" applyFont="1" applyFill="1" applyBorder="1" applyAlignment="1" applyProtection="1">
      <alignment horizontal="center" vertical="center"/>
      <protection locked="0"/>
    </xf>
    <xf numFmtId="0" fontId="14" fillId="76" borderId="5" xfId="8" applyFont="1" applyFill="1" applyBorder="1" applyAlignment="1" applyProtection="1">
      <alignment horizontal="center" vertical="center"/>
      <protection locked="0"/>
    </xf>
    <xf numFmtId="0" fontId="37" fillId="3" borderId="0" xfId="0" applyFont="1" applyFill="1" applyAlignment="1">
      <alignment horizontal="center" vertical="center" wrapText="1"/>
    </xf>
    <xf numFmtId="0" fontId="14" fillId="4" borderId="2" xfId="5" applyFont="1" applyFill="1" applyBorder="1" applyAlignment="1" applyProtection="1">
      <alignment horizontal="center" vertical="center"/>
      <protection hidden="1"/>
    </xf>
    <xf numFmtId="0" fontId="14" fillId="4" borderId="5" xfId="5" applyFont="1" applyFill="1" applyBorder="1" applyAlignment="1" applyProtection="1">
      <alignment horizontal="center" vertical="center"/>
      <protection hidden="1"/>
    </xf>
    <xf numFmtId="0" fontId="14" fillId="4" borderId="3" xfId="5" applyFont="1" applyFill="1" applyBorder="1" applyAlignment="1" applyProtection="1">
      <alignment horizontal="center" vertical="center"/>
      <protection hidden="1"/>
    </xf>
    <xf numFmtId="0" fontId="14" fillId="4" borderId="9" xfId="5" applyFont="1" applyFill="1" applyBorder="1" applyAlignment="1" applyProtection="1">
      <alignment horizontal="center" vertical="center"/>
      <protection hidden="1"/>
    </xf>
    <xf numFmtId="0" fontId="24" fillId="4" borderId="7" xfId="4" applyFont="1" applyFill="1" applyBorder="1" applyAlignment="1">
      <alignment horizontal="center" vertical="center"/>
    </xf>
    <xf numFmtId="0" fontId="303" fillId="12" borderId="13" xfId="5" applyFont="1" applyFill="1" applyBorder="1" applyAlignment="1">
      <alignment horizontal="center" vertical="center" wrapText="1"/>
    </xf>
    <xf numFmtId="0" fontId="303" fillId="12" borderId="7" xfId="5" applyFont="1" applyFill="1" applyBorder="1" applyAlignment="1">
      <alignment horizontal="center" vertical="center" wrapText="1"/>
    </xf>
    <xf numFmtId="165" fontId="16" fillId="181" borderId="4" xfId="5" applyNumberFormat="1" applyFont="1" applyFill="1" applyBorder="1" applyAlignment="1">
      <alignment horizontal="center" vertical="center" wrapText="1"/>
    </xf>
    <xf numFmtId="165" fontId="16" fillId="181" borderId="6" xfId="5" applyNumberFormat="1" applyFont="1" applyFill="1" applyBorder="1" applyAlignment="1">
      <alignment horizontal="center" vertical="center" wrapText="1"/>
    </xf>
    <xf numFmtId="0" fontId="16" fillId="181" borderId="5" xfId="5" applyFont="1" applyFill="1" applyBorder="1" applyAlignment="1">
      <alignment horizontal="center" vertical="center" wrapText="1"/>
    </xf>
    <xf numFmtId="0" fontId="16" fillId="181" borderId="7" xfId="5" applyFont="1" applyFill="1" applyBorder="1" applyAlignment="1">
      <alignment horizontal="center" vertical="center" wrapText="1"/>
    </xf>
    <xf numFmtId="0" fontId="16" fillId="37" borderId="332" xfId="5" applyFont="1" applyFill="1" applyBorder="1" applyAlignment="1">
      <alignment horizontal="center" vertical="center" wrapText="1"/>
    </xf>
    <xf numFmtId="0" fontId="16" fillId="37" borderId="1" xfId="5" applyFont="1" applyFill="1" applyBorder="1" applyAlignment="1">
      <alignment horizontal="center" vertical="center" wrapText="1"/>
    </xf>
    <xf numFmtId="0" fontId="24" fillId="4" borderId="1" xfId="5" applyFont="1" applyFill="1" applyBorder="1" applyAlignment="1">
      <alignment horizontal="center" vertical="center" wrapText="1"/>
    </xf>
    <xf numFmtId="0" fontId="106" fillId="21" borderId="326" xfId="38" applyFont="1" applyFill="1" applyBorder="1" applyAlignment="1">
      <alignment horizontal="center" vertical="center"/>
    </xf>
    <xf numFmtId="0" fontId="64" fillId="4" borderId="325" xfId="6" applyFont="1" applyFill="1" applyBorder="1" applyAlignment="1">
      <alignment horizontal="center" vertical="center" wrapText="1"/>
    </xf>
    <xf numFmtId="0" fontId="64" fillId="4" borderId="329" xfId="6" applyFont="1" applyFill="1" applyBorder="1" applyAlignment="1">
      <alignment horizontal="center" vertical="center" wrapText="1"/>
    </xf>
    <xf numFmtId="0" fontId="64" fillId="4" borderId="330" xfId="6" applyFont="1" applyFill="1" applyBorder="1" applyAlignment="1">
      <alignment horizontal="center" vertical="center" wrapText="1"/>
    </xf>
    <xf numFmtId="0" fontId="15" fillId="25" borderId="2" xfId="5" applyFont="1" applyFill="1" applyBorder="1" applyAlignment="1" applyProtection="1">
      <alignment horizontal="center" vertical="center"/>
      <protection hidden="1"/>
    </xf>
    <xf numFmtId="0" fontId="15" fillId="25" borderId="18" xfId="5" applyFont="1" applyFill="1" applyBorder="1" applyAlignment="1" applyProtection="1">
      <alignment horizontal="center" vertical="center"/>
      <protection hidden="1"/>
    </xf>
    <xf numFmtId="0" fontId="428" fillId="25" borderId="0" xfId="5" applyFont="1" applyFill="1" applyAlignment="1" applyProtection="1">
      <alignment horizontal="center" vertical="center"/>
      <protection hidden="1"/>
    </xf>
    <xf numFmtId="0" fontId="428" fillId="25" borderId="21" xfId="5" applyFont="1" applyFill="1" applyBorder="1" applyAlignment="1" applyProtection="1">
      <alignment horizontal="center" vertical="center"/>
      <protection hidden="1"/>
    </xf>
    <xf numFmtId="0" fontId="14" fillId="25" borderId="3" xfId="5" applyFont="1" applyFill="1" applyBorder="1" applyAlignment="1" applyProtection="1">
      <alignment horizontal="center" vertical="center"/>
      <protection hidden="1"/>
    </xf>
    <xf numFmtId="0" fontId="14" fillId="25" borderId="276" xfId="5" applyFont="1" applyFill="1" applyBorder="1" applyAlignment="1" applyProtection="1">
      <alignment horizontal="center" vertical="center"/>
      <protection hidden="1"/>
    </xf>
    <xf numFmtId="0" fontId="106" fillId="7" borderId="317" xfId="15" applyFont="1" applyFill="1" applyBorder="1" applyAlignment="1">
      <alignment horizontal="center" vertical="center"/>
    </xf>
    <xf numFmtId="0" fontId="106" fillId="7" borderId="258" xfId="15" applyFont="1" applyFill="1" applyBorder="1" applyAlignment="1">
      <alignment horizontal="center" vertical="center"/>
    </xf>
    <xf numFmtId="0" fontId="106" fillId="7" borderId="256" xfId="15" applyFont="1" applyFill="1" applyBorder="1" applyAlignment="1">
      <alignment horizontal="center" vertical="center"/>
    </xf>
    <xf numFmtId="0" fontId="106" fillId="7" borderId="255" xfId="15" applyFont="1" applyFill="1" applyBorder="1" applyAlignment="1">
      <alignment horizontal="right" vertical="center"/>
    </xf>
    <xf numFmtId="0" fontId="106" fillId="7" borderId="258" xfId="15" applyFont="1" applyFill="1" applyBorder="1" applyAlignment="1">
      <alignment horizontal="right" vertical="center"/>
    </xf>
    <xf numFmtId="0" fontId="106" fillId="7" borderId="270" xfId="15" applyFont="1" applyFill="1" applyBorder="1" applyAlignment="1">
      <alignment horizontal="right" vertical="center"/>
    </xf>
    <xf numFmtId="227" fontId="106" fillId="21" borderId="319" xfId="38" applyNumberFormat="1" applyFont="1" applyFill="1" applyBorder="1" applyAlignment="1">
      <alignment horizontal="center" vertical="center"/>
    </xf>
    <xf numFmtId="0" fontId="106" fillId="21" borderId="323" xfId="38" applyFont="1" applyFill="1" applyBorder="1" applyAlignment="1">
      <alignment horizontal="center" vertical="center"/>
    </xf>
    <xf numFmtId="0" fontId="106" fillId="21" borderId="327" xfId="38" applyFont="1" applyFill="1" applyBorder="1" applyAlignment="1">
      <alignment horizontal="center" vertical="center"/>
    </xf>
    <xf numFmtId="0" fontId="133" fillId="28" borderId="0" xfId="5" applyFont="1" applyFill="1" applyAlignment="1">
      <alignment horizontal="center" vertical="center" wrapText="1"/>
    </xf>
    <xf numFmtId="0" fontId="16" fillId="4" borderId="255" xfId="10" applyFont="1" applyFill="1" applyBorder="1" applyAlignment="1">
      <alignment horizontal="center" vertical="center" wrapText="1"/>
    </xf>
    <xf numFmtId="0" fontId="16" fillId="4" borderId="256" xfId="10" applyFont="1" applyFill="1" applyBorder="1" applyAlignment="1">
      <alignment horizontal="center" vertical="center" wrapText="1"/>
    </xf>
    <xf numFmtId="1" fontId="106" fillId="157" borderId="0" xfId="5" applyNumberFormat="1" applyFont="1" applyFill="1" applyAlignment="1" applyProtection="1">
      <alignment horizontal="center" vertical="center" wrapText="1"/>
      <protection hidden="1"/>
    </xf>
    <xf numFmtId="1" fontId="106" fillId="4" borderId="255" xfId="5" applyNumberFormat="1" applyFont="1" applyFill="1" applyBorder="1" applyAlignment="1" applyProtection="1">
      <alignment horizontal="center" vertical="center" wrapText="1"/>
      <protection hidden="1"/>
    </xf>
    <xf numFmtId="1" fontId="106" fillId="4" borderId="256" xfId="5" applyNumberFormat="1" applyFont="1" applyFill="1" applyBorder="1" applyAlignment="1" applyProtection="1">
      <alignment horizontal="center" vertical="center" wrapText="1"/>
      <protection hidden="1"/>
    </xf>
    <xf numFmtId="0" fontId="27" fillId="4" borderId="255" xfId="10" applyFont="1" applyFill="1" applyBorder="1" applyAlignment="1">
      <alignment horizontal="center" vertical="center"/>
    </xf>
    <xf numFmtId="0" fontId="27" fillId="4" borderId="256" xfId="10" applyFont="1" applyFill="1" applyBorder="1" applyAlignment="1">
      <alignment horizontal="center" vertical="center"/>
    </xf>
    <xf numFmtId="2" fontId="370" fillId="16" borderId="2" xfId="5" applyNumberFormat="1" applyFont="1" applyFill="1" applyBorder="1" applyAlignment="1" applyProtection="1">
      <alignment horizontal="center" vertical="center"/>
      <protection locked="0"/>
    </xf>
    <xf numFmtId="2" fontId="370" fillId="16" borderId="0" xfId="5" applyNumberFormat="1" applyFont="1" applyFill="1" applyAlignment="1" applyProtection="1">
      <alignment horizontal="center" vertical="center"/>
      <protection locked="0"/>
    </xf>
    <xf numFmtId="1" fontId="21" fillId="7" borderId="0" xfId="5" applyNumberFormat="1" applyFont="1" applyFill="1" applyAlignment="1" applyProtection="1">
      <alignment horizontal="center" vertical="center" wrapText="1"/>
      <protection hidden="1"/>
    </xf>
    <xf numFmtId="1" fontId="21" fillId="54" borderId="2" xfId="5" applyNumberFormat="1" applyFont="1" applyFill="1" applyBorder="1" applyAlignment="1" applyProtection="1">
      <alignment horizontal="center" vertical="center"/>
      <protection hidden="1"/>
    </xf>
    <xf numFmtId="1" fontId="21" fillId="54" borderId="0" xfId="5" applyNumberFormat="1" applyFont="1" applyFill="1" applyAlignment="1" applyProtection="1">
      <alignment horizontal="center" vertical="center"/>
      <protection hidden="1"/>
    </xf>
    <xf numFmtId="1" fontId="21" fillId="31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31" borderId="0" xfId="5" applyNumberFormat="1" applyFont="1" applyFill="1" applyAlignment="1" applyProtection="1">
      <alignment horizontal="center" vertical="center" wrapText="1"/>
      <protection hidden="1"/>
    </xf>
    <xf numFmtId="1" fontId="21" fillId="101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01" borderId="0" xfId="5" applyNumberFormat="1" applyFont="1" applyFill="1" applyAlignment="1" applyProtection="1">
      <alignment horizontal="center" vertical="center" wrapText="1"/>
      <protection hidden="1"/>
    </xf>
    <xf numFmtId="1" fontId="33" fillId="11" borderId="2" xfId="5" applyNumberFormat="1" applyFont="1" applyFill="1" applyBorder="1" applyAlignment="1" applyProtection="1">
      <alignment horizontal="center" vertical="center" wrapText="1"/>
      <protection hidden="1"/>
    </xf>
    <xf numFmtId="1" fontId="106" fillId="12" borderId="2" xfId="5" applyNumberFormat="1" applyFont="1" applyFill="1" applyBorder="1" applyAlignment="1" applyProtection="1">
      <alignment horizontal="center" vertical="center" wrapText="1"/>
      <protection hidden="1"/>
    </xf>
    <xf numFmtId="1" fontId="33" fillId="153" borderId="2" xfId="5" applyNumberFormat="1" applyFont="1" applyFill="1" applyBorder="1" applyAlignment="1" applyProtection="1">
      <alignment horizontal="center" vertical="center" wrapText="1"/>
      <protection hidden="1"/>
    </xf>
    <xf numFmtId="1" fontId="33" fillId="154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3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3" borderId="0" xfId="5" applyNumberFormat="1" applyFont="1" applyFill="1" applyAlignment="1" applyProtection="1">
      <alignment horizontal="center" vertical="center" wrapText="1"/>
      <protection hidden="1"/>
    </xf>
    <xf numFmtId="0" fontId="316" fillId="9" borderId="0" xfId="4" applyFont="1" applyFill="1" applyAlignment="1">
      <alignment horizontal="center" vertical="center"/>
    </xf>
    <xf numFmtId="1" fontId="21" fillId="157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7" borderId="0" xfId="5" applyNumberFormat="1" applyFont="1" applyFill="1" applyAlignment="1" applyProtection="1">
      <alignment horizontal="center" vertical="center" wrapText="1"/>
      <protection hidden="1"/>
    </xf>
    <xf numFmtId="1" fontId="106" fillId="157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2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2" borderId="0" xfId="5" applyNumberFormat="1" applyFont="1" applyFill="1" applyAlignment="1" applyProtection="1">
      <alignment horizontal="center" vertical="center" wrapText="1"/>
      <protection hidden="1"/>
    </xf>
    <xf numFmtId="0" fontId="21" fillId="27" borderId="2" xfId="5" applyFont="1" applyFill="1" applyBorder="1" applyAlignment="1">
      <alignment horizontal="center" vertical="center" wrapText="1"/>
    </xf>
    <xf numFmtId="0" fontId="21" fillId="27" borderId="0" xfId="5" applyFont="1" applyFill="1" applyAlignment="1">
      <alignment horizontal="center" vertical="center" wrapText="1"/>
    </xf>
    <xf numFmtId="1" fontId="37" fillId="155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5" borderId="0" xfId="5" applyNumberFormat="1" applyFont="1" applyFill="1" applyAlignment="1" applyProtection="1">
      <alignment horizontal="center" vertical="center" wrapText="1"/>
      <protection hidden="1"/>
    </xf>
    <xf numFmtId="1" fontId="37" fillId="166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67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67" borderId="0" xfId="5" applyNumberFormat="1" applyFont="1" applyFill="1" applyAlignment="1" applyProtection="1">
      <alignment horizontal="center" vertical="center" wrapText="1"/>
      <protection hidden="1"/>
    </xf>
    <xf numFmtId="1" fontId="21" fillId="165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65" borderId="0" xfId="5" applyNumberFormat="1" applyFont="1" applyFill="1" applyAlignment="1" applyProtection="1">
      <alignment horizontal="center" vertical="center" wrapText="1"/>
      <protection hidden="1"/>
    </xf>
    <xf numFmtId="1" fontId="21" fillId="164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64" borderId="0" xfId="5" applyNumberFormat="1" applyFont="1" applyFill="1" applyAlignment="1" applyProtection="1">
      <alignment horizontal="center" vertical="center" wrapText="1"/>
      <protection hidden="1"/>
    </xf>
    <xf numFmtId="1" fontId="21" fillId="163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63" borderId="0" xfId="5" applyNumberFormat="1" applyFont="1" applyFill="1" applyAlignment="1" applyProtection="1">
      <alignment horizontal="center" vertical="center" wrapText="1"/>
      <protection hidden="1"/>
    </xf>
    <xf numFmtId="1" fontId="33" fillId="14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8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8" borderId="0" xfId="5" applyNumberFormat="1" applyFont="1" applyFill="1" applyAlignment="1" applyProtection="1">
      <alignment horizontal="center" vertical="center" wrapText="1"/>
      <protection hidden="1"/>
    </xf>
    <xf numFmtId="1" fontId="37" fillId="11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1" borderId="0" xfId="5" applyNumberFormat="1" applyFont="1" applyFill="1" applyAlignment="1" applyProtection="1">
      <alignment horizontal="center" vertical="center" wrapText="1"/>
      <protection hidden="1"/>
    </xf>
    <xf numFmtId="1" fontId="21" fillId="161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61" borderId="0" xfId="5" applyNumberFormat="1" applyFont="1" applyFill="1" applyAlignment="1" applyProtection="1">
      <alignment horizontal="center" vertical="center" wrapText="1"/>
      <protection hidden="1"/>
    </xf>
    <xf numFmtId="1" fontId="21" fillId="162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62" borderId="0" xfId="5" applyNumberFormat="1" applyFont="1" applyFill="1" applyAlignment="1" applyProtection="1">
      <alignment horizontal="center" vertical="center" wrapText="1"/>
      <protection hidden="1"/>
    </xf>
    <xf numFmtId="1" fontId="21" fillId="160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60" borderId="0" xfId="5" applyNumberFormat="1" applyFont="1" applyFill="1" applyAlignment="1" applyProtection="1">
      <alignment horizontal="center" vertical="center" wrapText="1"/>
      <protection hidden="1"/>
    </xf>
    <xf numFmtId="1" fontId="106" fillId="159" borderId="2" xfId="5" applyNumberFormat="1" applyFont="1" applyFill="1" applyBorder="1" applyAlignment="1" applyProtection="1">
      <alignment horizontal="center" vertical="center" wrapText="1"/>
      <protection hidden="1"/>
    </xf>
    <xf numFmtId="0" fontId="37" fillId="153" borderId="0" xfId="5" applyFont="1" applyFill="1" applyAlignment="1">
      <alignment horizontal="center" vertical="center" wrapText="1"/>
    </xf>
    <xf numFmtId="0" fontId="37" fillId="154" borderId="0" xfId="5" applyFont="1" applyFill="1" applyAlignment="1">
      <alignment horizontal="center" vertical="center" wrapText="1"/>
    </xf>
    <xf numFmtId="0" fontId="37" fillId="11" borderId="0" xfId="5" applyFont="1" applyFill="1" applyAlignment="1">
      <alignment horizontal="center" vertical="center" wrapText="1"/>
    </xf>
    <xf numFmtId="0" fontId="21" fillId="12" borderId="0" xfId="5" applyFont="1" applyFill="1" applyAlignment="1">
      <alignment horizontal="center" vertical="center" wrapText="1"/>
    </xf>
    <xf numFmtId="0" fontId="303" fillId="53" borderId="6" xfId="0" applyFont="1" applyFill="1" applyBorder="1" applyAlignment="1">
      <alignment horizontal="center" vertical="center"/>
    </xf>
    <xf numFmtId="0" fontId="303" fillId="79" borderId="297" xfId="5" applyFont="1" applyFill="1" applyBorder="1" applyAlignment="1" applyProtection="1">
      <alignment horizontal="center" vertical="center" textRotation="90"/>
      <protection locked="0"/>
    </xf>
    <xf numFmtId="0" fontId="15" fillId="24" borderId="4" xfId="5" applyFont="1" applyFill="1" applyBorder="1" applyAlignment="1" applyProtection="1">
      <alignment horizontal="center" vertical="center"/>
      <protection hidden="1"/>
    </xf>
    <xf numFmtId="0" fontId="15" fillId="24" borderId="5" xfId="5" applyFont="1" applyFill="1" applyBorder="1" applyAlignment="1" applyProtection="1">
      <alignment horizontal="center" vertical="center"/>
      <protection hidden="1"/>
    </xf>
    <xf numFmtId="0" fontId="303" fillId="79" borderId="299" xfId="5" applyFont="1" applyFill="1" applyBorder="1" applyAlignment="1" applyProtection="1">
      <alignment horizontal="center" vertical="center" textRotation="90"/>
      <protection locked="0"/>
    </xf>
    <xf numFmtId="0" fontId="0" fillId="24" borderId="6" xfId="0" applyFill="1" applyBorder="1"/>
    <xf numFmtId="0" fontId="0" fillId="24" borderId="7" xfId="0" applyFill="1" applyBorder="1"/>
    <xf numFmtId="0" fontId="303" fillId="79" borderId="413" xfId="5" applyFont="1" applyFill="1" applyBorder="1" applyAlignment="1" applyProtection="1">
      <alignment horizontal="center" vertical="center" textRotation="90"/>
      <protection locked="0"/>
    </xf>
    <xf numFmtId="0" fontId="15" fillId="24" borderId="8" xfId="5" applyFont="1" applyFill="1" applyBorder="1" applyAlignment="1" applyProtection="1">
      <alignment vertical="center"/>
      <protection hidden="1"/>
    </xf>
    <xf numFmtId="0" fontId="0" fillId="24" borderId="9" xfId="0" applyFill="1" applyBorder="1"/>
    <xf numFmtId="0" fontId="304" fillId="4" borderId="0" xfId="0" applyFont="1" applyFill="1" applyAlignment="1">
      <alignment vertical="center"/>
    </xf>
    <xf numFmtId="0" fontId="127" fillId="4" borderId="0" xfId="0" applyFont="1" applyFill="1" applyAlignment="1">
      <alignment vertical="center"/>
    </xf>
    <xf numFmtId="0" fontId="67" fillId="4" borderId="0" xfId="0" applyFont="1" applyFill="1" applyAlignment="1">
      <alignment horizontal="left" vertical="center"/>
    </xf>
    <xf numFmtId="0" fontId="304" fillId="4" borderId="0" xfId="0" applyFont="1" applyFill="1" applyAlignment="1">
      <alignment horizontal="right" vertical="center"/>
    </xf>
    <xf numFmtId="0" fontId="168" fillId="4" borderId="0" xfId="0" applyFont="1" applyFill="1" applyAlignment="1">
      <alignment horizontal="left" vertical="center"/>
    </xf>
    <xf numFmtId="0" fontId="0" fillId="4" borderId="92" xfId="0" applyFill="1" applyBorder="1"/>
    <xf numFmtId="1" fontId="19" fillId="24" borderId="0" xfId="5" applyNumberFormat="1" applyFont="1" applyFill="1" applyAlignment="1" applyProtection="1">
      <alignment horizontal="center" vertical="center"/>
      <protection hidden="1"/>
    </xf>
    <xf numFmtId="0" fontId="24" fillId="4" borderId="7" xfId="3" applyFont="1" applyFill="1" applyBorder="1" applyAlignment="1">
      <alignment vertical="center" wrapText="1"/>
    </xf>
    <xf numFmtId="0" fontId="12" fillId="36" borderId="414" xfId="4" applyFont="1" applyFill="1" applyBorder="1" applyAlignment="1">
      <alignment horizontal="center" vertical="center"/>
    </xf>
    <xf numFmtId="0" fontId="16" fillId="22" borderId="104" xfId="5" applyFont="1" applyFill="1" applyBorder="1" applyAlignment="1" applyProtection="1">
      <alignment horizontal="center"/>
      <protection locked="0"/>
    </xf>
    <xf numFmtId="0" fontId="73" fillId="22" borderId="35" xfId="5" applyFont="1" applyFill="1" applyBorder="1" applyAlignment="1" applyProtection="1">
      <alignment horizontal="center"/>
      <protection locked="0"/>
    </xf>
    <xf numFmtId="0" fontId="18" fillId="4" borderId="109" xfId="5" applyFont="1" applyFill="1" applyBorder="1" applyAlignment="1">
      <alignment horizontal="center"/>
    </xf>
    <xf numFmtId="0" fontId="16" fillId="37" borderId="377" xfId="5" applyFont="1" applyFill="1" applyBorder="1" applyAlignment="1">
      <alignment horizontal="center" vertical="center" wrapText="1"/>
    </xf>
    <xf numFmtId="0" fontId="24" fillId="4" borderId="377" xfId="5" applyFont="1" applyFill="1" applyBorder="1" applyAlignment="1">
      <alignment horizontal="center" vertical="center" wrapText="1"/>
    </xf>
    <xf numFmtId="0" fontId="16" fillId="37" borderId="47" xfId="5" applyFont="1" applyFill="1" applyBorder="1" applyAlignment="1">
      <alignment horizontal="center" vertical="center" wrapText="1"/>
    </xf>
    <xf numFmtId="0" fontId="24" fillId="4" borderId="47" xfId="5" applyFont="1" applyFill="1" applyBorder="1" applyAlignment="1">
      <alignment horizontal="center" vertical="center" wrapText="1"/>
    </xf>
    <xf numFmtId="165" fontId="39" fillId="37" borderId="0" xfId="5" applyNumberFormat="1" applyFont="1" applyFill="1" applyAlignment="1">
      <alignment horizontal="center" vertical="center"/>
    </xf>
    <xf numFmtId="175" fontId="24" fillId="40" borderId="59" xfId="5" applyNumberFormat="1" applyFont="1" applyFill="1" applyBorder="1" applyAlignment="1">
      <alignment horizontal="center" vertical="center"/>
    </xf>
    <xf numFmtId="0" fontId="24" fillId="40" borderId="60" xfId="5" applyFont="1" applyFill="1" applyBorder="1" applyAlignment="1">
      <alignment horizontal="left" vertical="center"/>
    </xf>
    <xf numFmtId="165" fontId="39" fillId="4" borderId="65" xfId="5" applyNumberFormat="1" applyFont="1" applyFill="1" applyBorder="1" applyAlignment="1">
      <alignment horizontal="center" vertical="center"/>
    </xf>
    <xf numFmtId="175" fontId="24" fillId="4" borderId="66" xfId="5" applyNumberFormat="1" applyFont="1" applyFill="1" applyBorder="1" applyAlignment="1">
      <alignment horizontal="center" vertical="center"/>
    </xf>
    <xf numFmtId="1" fontId="24" fillId="4" borderId="67" xfId="5" applyNumberFormat="1" applyFont="1" applyFill="1" applyBorder="1" applyAlignment="1">
      <alignment horizontal="left" vertical="center"/>
    </xf>
    <xf numFmtId="165" fontId="39" fillId="37" borderId="65" xfId="5" applyNumberFormat="1" applyFont="1" applyFill="1" applyBorder="1" applyAlignment="1">
      <alignment horizontal="center" vertical="center"/>
    </xf>
    <xf numFmtId="175" fontId="24" fillId="40" borderId="75" xfId="5" applyNumberFormat="1" applyFont="1" applyFill="1" applyBorder="1" applyAlignment="1">
      <alignment horizontal="center" vertical="center"/>
    </xf>
    <xf numFmtId="0" fontId="24" fillId="40" borderId="415" xfId="5" applyFont="1" applyFill="1" applyBorder="1" applyAlignment="1">
      <alignment horizontal="left" vertical="center"/>
    </xf>
    <xf numFmtId="180" fontId="108" fillId="54" borderId="405" xfId="5" applyNumberFormat="1" applyFont="1" applyFill="1" applyBorder="1" applyAlignment="1">
      <alignment horizontal="center" vertical="center"/>
    </xf>
    <xf numFmtId="165" fontId="91" fillId="54" borderId="0" xfId="5" applyNumberFormat="1" applyFont="1" applyFill="1" applyAlignment="1">
      <alignment horizontal="center" vertical="center"/>
    </xf>
    <xf numFmtId="165" fontId="91" fillId="54" borderId="392" xfId="5" applyNumberFormat="1" applyFont="1" applyFill="1" applyBorder="1" applyAlignment="1">
      <alignment horizontal="center" vertical="center"/>
    </xf>
    <xf numFmtId="0" fontId="128" fillId="28" borderId="53" xfId="13" applyFont="1" applyFill="1" applyBorder="1" applyAlignment="1">
      <alignment horizontal="right" vertical="center"/>
    </xf>
    <xf numFmtId="0" fontId="4" fillId="20" borderId="17" xfId="5" applyFont="1" applyFill="1" applyBorder="1" applyAlignment="1" applyProtection="1">
      <alignment horizontal="center" vertical="center"/>
      <protection hidden="1"/>
    </xf>
    <xf numFmtId="0" fontId="4" fillId="20" borderId="100" xfId="5" applyFont="1" applyFill="1" applyBorder="1" applyAlignment="1" applyProtection="1">
      <alignment horizontal="center" vertical="center"/>
      <protection hidden="1"/>
    </xf>
    <xf numFmtId="0" fontId="24" fillId="7" borderId="2" xfId="9" applyFont="1" applyFill="1" applyBorder="1" applyAlignment="1">
      <alignment horizontal="center" vertical="center"/>
    </xf>
    <xf numFmtId="0" fontId="1" fillId="7" borderId="0" xfId="4" applyFill="1" applyAlignment="1">
      <alignment vertical="center"/>
    </xf>
    <xf numFmtId="0" fontId="47" fillId="12" borderId="416" xfId="9" applyFont="1" applyFill="1" applyBorder="1" applyAlignment="1">
      <alignment horizontal="center" vertical="center"/>
    </xf>
    <xf numFmtId="0" fontId="106" fillId="7" borderId="385" xfId="15" applyFont="1" applyFill="1" applyBorder="1" applyAlignment="1">
      <alignment horizontal="right" vertical="center"/>
    </xf>
    <xf numFmtId="0" fontId="24" fillId="4" borderId="0" xfId="0" applyFont="1" applyFill="1" applyAlignment="1">
      <alignment horizontal="left" vertical="center"/>
    </xf>
    <xf numFmtId="0" fontId="376" fillId="4" borderId="0" xfId="0" applyFont="1" applyFill="1" applyAlignment="1">
      <alignment horizontal="right" vertical="center"/>
    </xf>
    <xf numFmtId="0" fontId="4" fillId="11" borderId="0" xfId="9" applyFont="1" applyFill="1" applyAlignment="1">
      <alignment horizontal="left" vertical="center"/>
    </xf>
    <xf numFmtId="0" fontId="114" fillId="4" borderId="0" xfId="0" applyFont="1" applyFill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0" fillId="4" borderId="17" xfId="0" applyFill="1" applyBorder="1" applyAlignment="1">
      <alignment horizontal="center" vertical="center"/>
    </xf>
    <xf numFmtId="0" fontId="114" fillId="4" borderId="217" xfId="0" applyFont="1" applyFill="1" applyBorder="1" applyAlignment="1">
      <alignment horizontal="right" vertical="center"/>
    </xf>
    <xf numFmtId="0" fontId="33" fillId="11" borderId="19" xfId="17" applyFont="1" applyFill="1" applyBorder="1" applyAlignment="1">
      <alignment horizontal="center" vertical="center"/>
    </xf>
    <xf numFmtId="0" fontId="78" fillId="29" borderId="375" xfId="5" applyFont="1" applyFill="1" applyBorder="1" applyAlignment="1" applyProtection="1">
      <alignment vertical="center" wrapText="1"/>
      <protection hidden="1"/>
    </xf>
    <xf numFmtId="0" fontId="78" fillId="29" borderId="374" xfId="5" applyFont="1" applyFill="1" applyBorder="1" applyAlignment="1" applyProtection="1">
      <alignment horizontal="center" vertical="center" wrapText="1"/>
      <protection hidden="1"/>
    </xf>
    <xf numFmtId="0" fontId="18" fillId="4" borderId="402" xfId="3" applyFont="1" applyFill="1" applyBorder="1" applyAlignment="1">
      <alignment horizontal="center" vertical="center"/>
    </xf>
    <xf numFmtId="0" fontId="130" fillId="7" borderId="374" xfId="5" applyFont="1" applyFill="1" applyBorder="1" applyAlignment="1">
      <alignment horizontal="center" vertical="center" wrapText="1"/>
    </xf>
    <xf numFmtId="0" fontId="97" fillId="0" borderId="19" xfId="17" applyFont="1" applyBorder="1" applyAlignment="1">
      <alignment horizontal="center" vertical="center"/>
    </xf>
    <xf numFmtId="0" fontId="86" fillId="4" borderId="375" xfId="5" applyFont="1" applyFill="1" applyBorder="1" applyAlignment="1" applyProtection="1">
      <alignment vertical="center"/>
      <protection hidden="1"/>
    </xf>
  </cellXfs>
  <cellStyles count="40">
    <cellStyle name="Lien hypertexte" xfId="1" builtinId="8"/>
    <cellStyle name="Lien hypertexte 2 2 3" xfId="37" xr:uid="{061C02D8-7DD0-4967-A7AF-54D026DB1A69}"/>
    <cellStyle name="Lien hypertexte 3 2 2" xfId="36" xr:uid="{6F765AA5-2E4B-40C5-BD14-7AF088ADC5B1}"/>
    <cellStyle name="Lien hypertexte_Copie de cc2_festival_menus_gemrcn_2011" xfId="35" xr:uid="{910F90E6-1198-40E5-824F-AAE9379B8CAB}"/>
    <cellStyle name="Lien hypertexte_PG Positionnement 2009 2" xfId="31" xr:uid="{ED8769C2-4D95-4C00-8027-F68349AF6E1B}"/>
    <cellStyle name="Normal" xfId="0" builtinId="0"/>
    <cellStyle name="Normal 10 2 2 2 2 3 2 3 2 2 4 2" xfId="4" xr:uid="{D1D5D7E8-86F5-418D-A830-2C366C3AC83B}"/>
    <cellStyle name="Normal 10 3 2 3 2" xfId="34" xr:uid="{1A185E6A-2FCC-4E47-82B8-D41D45463BC1}"/>
    <cellStyle name="Normal 11 2 3 2 3 2 2 4 2" xfId="7" xr:uid="{5C0A3AC8-F5C6-4920-81C5-4325250C0A15}"/>
    <cellStyle name="Normal 12 2" xfId="10" xr:uid="{9066110A-D483-4B28-A01C-CA99F1B228C8}"/>
    <cellStyle name="Normal 2 2 2 2 2" xfId="5" xr:uid="{4D850C15-38DE-476C-BE69-ACADF759C79E}"/>
    <cellStyle name="Normal 2 2 2 2 3" xfId="29" xr:uid="{62C7B597-EE0E-481B-A5BE-1F71E4F488E6}"/>
    <cellStyle name="Normal 2 2 4" xfId="3" xr:uid="{D8FD0D69-F98A-4309-835A-93C3A7F56FF5}"/>
    <cellStyle name="Normal 2 2 5" xfId="28" xr:uid="{6A81CE4B-C7BC-4681-8157-309E4CEDF00C}"/>
    <cellStyle name="Normal 2 3" xfId="13" xr:uid="{7CCFB5DD-70E4-4EBB-A537-8E4BF40B7385}"/>
    <cellStyle name="Normal 3 2" xfId="22" xr:uid="{95F3D26F-946A-4285-A9D4-2709D7D2990B}"/>
    <cellStyle name="Normal 3 3 2" xfId="25" xr:uid="{CE562F83-D8E0-4C4C-A200-41C1520B368E}"/>
    <cellStyle name="Normal 4 2 2 2 2 2 2 2 3 3 2" xfId="9" xr:uid="{84A93B5A-185F-491A-9D69-2870C6678580}"/>
    <cellStyle name="Normal 4 2 2 2 2 2 2 2 4 3 6 2" xfId="15" xr:uid="{1456C4FD-35AA-4592-83A5-90EA7F7E646F}"/>
    <cellStyle name="Normal 4 2 2 2 2 2 2 5 4 2 3 2 2 3 2 2 4 2" xfId="16" xr:uid="{ADFC3E76-2F5E-4395-A5F0-E216BF601023}"/>
    <cellStyle name="Normal 4 2 2 2 2 2 2 6 2 2 3 2 3 3 2 2 4 2" xfId="17" xr:uid="{CBBEFBE2-8ED8-47A2-BEA8-F492398AB7D1}"/>
    <cellStyle name="Normal 4 2 2 2 3 2 2 3 2 2" xfId="18" xr:uid="{51A2D9D4-9B36-463B-AD82-697A5E1D359E}"/>
    <cellStyle name="Normal 4 2 4 2 2 4 2 2 2 2 3 2" xfId="14" xr:uid="{0D1D32AD-FC2C-4973-82D3-D691CEA872B0}"/>
    <cellStyle name="Normal 4 2 5" xfId="19" xr:uid="{1B21E03D-116F-44A4-8A15-8CBA13DD86A8}"/>
    <cellStyle name="Normal 4 3 4 2 2 2" xfId="2" xr:uid="{385E3191-54E5-4621-9E63-A3D54D42ED76}"/>
    <cellStyle name="Normal 4 3 4 3 2" xfId="20" xr:uid="{F135184F-A9B9-4A8F-B03C-1A381125C576}"/>
    <cellStyle name="Normal 4 7" xfId="39" xr:uid="{C7FAE231-8503-474D-8675-D59261A2E68E}"/>
    <cellStyle name="Normal 9 2 2 2 3 3 2 2 2 2 4 2" xfId="11" xr:uid="{CD9D9ED0-50FF-4FE9-A9E9-886E07D2CEA8}"/>
    <cellStyle name="Normal 9 2 2 2 5 2 2 3 2" xfId="38" xr:uid="{92E411FC-94E2-4BBA-BF7C-BDEFD683B5BF}"/>
    <cellStyle name="Normal_Bases Cuisine 2" xfId="30" xr:uid="{32D0C596-B1D1-4B5F-9A65-ED45B6E98100}"/>
    <cellStyle name="Normal_Bons de commande livraison" xfId="21" xr:uid="{5241248E-B26F-4409-9CC0-ABC41B230BD9}"/>
    <cellStyle name="Normal_Comparer recettes 2009 OK 2 2" xfId="8" xr:uid="{A47839AE-4634-4DBE-870B-79531FD93EAB}"/>
    <cellStyle name="Normal_Effectif Conditionnement Goulin" xfId="23" xr:uid="{80816F6E-03F1-4DD0-BAC9-63FF91395FB1}"/>
    <cellStyle name="Normal_Fiche test plat ou produit 2" xfId="26" xr:uid="{A8188797-1569-49B5-8566-81B89B54CFDB}"/>
    <cellStyle name="Normal_Forum Marais 15 09 2001 2 2 2" xfId="12" xr:uid="{096B6DC4-5164-4575-AD02-559AF364FF9C}"/>
    <cellStyle name="Normal_Forum Marais 15 09 2001_Fiche technique C2 Mars 2008 " xfId="33" xr:uid="{D6CD0233-4E1C-43BA-ABA7-C9AEA138A7FD}"/>
    <cellStyle name="Normal_FT Cuisson Evolutive" xfId="6" xr:uid="{C7CDA7B9-1086-4BAF-B361-FA10B6A94A44}"/>
    <cellStyle name="Normal_GERMCN UPC brouillon" xfId="24" xr:uid="{315E657C-0938-4602-9C8C-1BD8AE81572A}"/>
    <cellStyle name="Normal_Non conformité 2002 2" xfId="27" xr:uid="{8C379697-AAAB-4B81-A084-CAA88C526D74}"/>
    <cellStyle name="Normal_space" xfId="32" xr:uid="{ED81363C-07CB-4854-B8D2-D0C1EC77C92C}"/>
  </cellStyles>
  <dxfs count="107"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00FF"/>
      <color rgb="FF800000"/>
      <color rgb="FF008000"/>
      <color rgb="FF99CC00"/>
      <color rgb="FFFFFFCC"/>
      <color rgb="FFDDDD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5" Type="http://schemas.openxmlformats.org/officeDocument/2006/relationships/image" Target="../media/image28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5" Type="http://schemas.openxmlformats.org/officeDocument/2006/relationships/image" Target="../media/image28.png"/><Relationship Id="rId4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7" Type="http://schemas.openxmlformats.org/officeDocument/2006/relationships/image" Target="../media/image24.png"/><Relationship Id="rId2" Type="http://schemas.openxmlformats.org/officeDocument/2006/relationships/image" Target="../media/image29.png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4.png"/><Relationship Id="rId2" Type="http://schemas.openxmlformats.org/officeDocument/2006/relationships/image" Target="../media/image29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271785</xdr:colOff>
      <xdr:row>141</xdr:row>
      <xdr:rowOff>22224</xdr:rowOff>
    </xdr:from>
    <xdr:ext cx="1925029" cy="2962276"/>
    <xdr:pic>
      <xdr:nvPicPr>
        <xdr:cNvPr id="2" name="Image 1" descr="Résultat de recherche d'images pour &quot;police de caractères comparer calibri et helvetica&quot;">
          <a:extLst>
            <a:ext uri="{FF2B5EF4-FFF2-40B4-BE49-F238E27FC236}">
              <a16:creationId xmlns:a16="http://schemas.microsoft.com/office/drawing/2014/main" id="{DFF5D024-FDB0-450E-BEB7-9103D02F8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1560" y="53686074"/>
          <a:ext cx="1925029" cy="296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241300</xdr:colOff>
      <xdr:row>129</xdr:row>
      <xdr:rowOff>22227</xdr:rowOff>
    </xdr:from>
    <xdr:ext cx="1866900" cy="1918066"/>
    <xdr:pic>
      <xdr:nvPicPr>
        <xdr:cNvPr id="3" name="Image 2" descr="Résultat de recherche d'images">
          <a:extLst>
            <a:ext uri="{FF2B5EF4-FFF2-40B4-BE49-F238E27FC236}">
              <a16:creationId xmlns:a16="http://schemas.microsoft.com/office/drawing/2014/main" id="{E2CE2DCE-A8E8-4C44-B916-0170F2D6D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1075" y="49114077"/>
          <a:ext cx="1866900" cy="191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199118</xdr:colOff>
      <xdr:row>158</xdr:row>
      <xdr:rowOff>15875</xdr:rowOff>
    </xdr:from>
    <xdr:ext cx="1807482" cy="1952625"/>
    <xdr:pic>
      <xdr:nvPicPr>
        <xdr:cNvPr id="4" name="Image 3" descr="Résultat de recherche d'images pour &quot;police de caractères cambria&quot;">
          <a:extLst>
            <a:ext uri="{FF2B5EF4-FFF2-40B4-BE49-F238E27FC236}">
              <a16:creationId xmlns:a16="http://schemas.microsoft.com/office/drawing/2014/main" id="{664AE251-DA32-4E0C-B707-FE50CAEC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8893" y="60156725"/>
          <a:ext cx="1807482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244476</xdr:colOff>
      <xdr:row>134</xdr:row>
      <xdr:rowOff>358775</xdr:rowOff>
    </xdr:from>
    <xdr:ext cx="1889124" cy="1965742"/>
    <xdr:pic>
      <xdr:nvPicPr>
        <xdr:cNvPr id="5" name="Image 4" descr="Akzidenz-Grotesk — Wikipédia">
          <a:extLst>
            <a:ext uri="{FF2B5EF4-FFF2-40B4-BE49-F238E27FC236}">
              <a16:creationId xmlns:a16="http://schemas.microsoft.com/office/drawing/2014/main" id="{FCA97866-657B-4510-B7CB-9CF3D3D2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4251" y="51355625"/>
          <a:ext cx="1889124" cy="1965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221080</xdr:colOff>
      <xdr:row>150</xdr:row>
      <xdr:rowOff>50800</xdr:rowOff>
    </xdr:from>
    <xdr:ext cx="1950620" cy="2476499"/>
    <xdr:pic>
      <xdr:nvPicPr>
        <xdr:cNvPr id="6" name="Image 5" descr="Garamond (police d'écriture) — Wikipédia">
          <a:extLst>
            <a:ext uri="{FF2B5EF4-FFF2-40B4-BE49-F238E27FC236}">
              <a16:creationId xmlns:a16="http://schemas.microsoft.com/office/drawing/2014/main" id="{203699F9-5624-4576-BA70-3C2A915A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855" y="57143650"/>
          <a:ext cx="1950620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476250</xdr:colOff>
      <xdr:row>167</xdr:row>
      <xdr:rowOff>95250</xdr:rowOff>
    </xdr:from>
    <xdr:ext cx="2562583" cy="276253"/>
    <xdr:pic>
      <xdr:nvPicPr>
        <xdr:cNvPr id="7" name="Image 6">
          <a:extLst>
            <a:ext uri="{FF2B5EF4-FFF2-40B4-BE49-F238E27FC236}">
              <a16:creationId xmlns:a16="http://schemas.microsoft.com/office/drawing/2014/main" id="{0A9CB549-CFCC-4BEE-8EFB-BE62DB13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63636525"/>
          <a:ext cx="2562583" cy="276253"/>
        </a:xfrm>
        <a:prstGeom prst="rect">
          <a:avLst/>
        </a:prstGeom>
      </xdr:spPr>
    </xdr:pic>
    <xdr:clientData/>
  </xdr:oneCellAnchor>
  <xdr:oneCellAnchor>
    <xdr:from>
      <xdr:col>4</xdr:col>
      <xdr:colOff>695324</xdr:colOff>
      <xdr:row>169</xdr:row>
      <xdr:rowOff>47624</xdr:rowOff>
    </xdr:from>
    <xdr:ext cx="2095501" cy="1123055"/>
    <xdr:pic>
      <xdr:nvPicPr>
        <xdr:cNvPr id="8" name="Image 7">
          <a:extLst>
            <a:ext uri="{FF2B5EF4-FFF2-40B4-BE49-F238E27FC236}">
              <a16:creationId xmlns:a16="http://schemas.microsoft.com/office/drawing/2014/main" id="{3E7AD2E5-329B-4476-B6BC-A734C4638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49" y="64350899"/>
          <a:ext cx="2095501" cy="1123055"/>
        </a:xfrm>
        <a:prstGeom prst="rect">
          <a:avLst/>
        </a:prstGeom>
      </xdr:spPr>
    </xdr:pic>
    <xdr:clientData/>
  </xdr:oneCellAnchor>
  <xdr:oneCellAnchor>
    <xdr:from>
      <xdr:col>15</xdr:col>
      <xdr:colOff>361950</xdr:colOff>
      <xdr:row>167</xdr:row>
      <xdr:rowOff>215900</xdr:rowOff>
    </xdr:from>
    <xdr:ext cx="6257925" cy="1895475"/>
    <xdr:pic>
      <xdr:nvPicPr>
        <xdr:cNvPr id="9" name="Image 8">
          <a:extLst>
            <a:ext uri="{FF2B5EF4-FFF2-40B4-BE49-F238E27FC236}">
              <a16:creationId xmlns:a16="http://schemas.microsoft.com/office/drawing/2014/main" id="{62CF77CC-66A6-42FD-9856-95E3D1F8F73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0" y="63757175"/>
          <a:ext cx="6257925" cy="1895475"/>
        </a:xfrm>
        <a:prstGeom prst="rect">
          <a:avLst/>
        </a:prstGeom>
      </xdr:spPr>
    </xdr:pic>
    <xdr:clientData/>
  </xdr:oneCellAnchor>
  <xdr:oneCellAnchor>
    <xdr:from>
      <xdr:col>33</xdr:col>
      <xdr:colOff>355600</xdr:colOff>
      <xdr:row>230</xdr:row>
      <xdr:rowOff>317500</xdr:rowOff>
    </xdr:from>
    <xdr:ext cx="1781299" cy="1686185"/>
    <xdr:pic>
      <xdr:nvPicPr>
        <xdr:cNvPr id="10" name="Picture 1">
          <a:extLst>
            <a:ext uri="{FF2B5EF4-FFF2-40B4-BE49-F238E27FC236}">
              <a16:creationId xmlns:a16="http://schemas.microsoft.com/office/drawing/2014/main" id="{1ED0176C-22C0-4243-A703-541C206CF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7000" y="94376875"/>
          <a:ext cx="1781299" cy="168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749301</xdr:colOff>
      <xdr:row>228</xdr:row>
      <xdr:rowOff>469900</xdr:rowOff>
    </xdr:from>
    <xdr:ext cx="558799" cy="562381"/>
    <xdr:pic>
      <xdr:nvPicPr>
        <xdr:cNvPr id="11" name="Image 10">
          <a:extLst>
            <a:ext uri="{FF2B5EF4-FFF2-40B4-BE49-F238E27FC236}">
              <a16:creationId xmlns:a16="http://schemas.microsoft.com/office/drawing/2014/main" id="{8872FFCB-1CC3-461F-A03D-DD5CD6ACB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70101" y="93500575"/>
          <a:ext cx="558799" cy="562381"/>
        </a:xfrm>
        <a:prstGeom prst="rect">
          <a:avLst/>
        </a:prstGeom>
        <a:solidFill>
          <a:srgbClr val="000000"/>
        </a:solidFill>
      </xdr:spPr>
    </xdr:pic>
    <xdr:clientData/>
  </xdr:oneCellAnchor>
  <xdr:oneCellAnchor>
    <xdr:from>
      <xdr:col>17</xdr:col>
      <xdr:colOff>215900</xdr:colOff>
      <xdr:row>228</xdr:row>
      <xdr:rowOff>457200</xdr:rowOff>
    </xdr:from>
    <xdr:ext cx="533400" cy="536755"/>
    <xdr:pic>
      <xdr:nvPicPr>
        <xdr:cNvPr id="12" name="Image 11">
          <a:extLst>
            <a:ext uri="{FF2B5EF4-FFF2-40B4-BE49-F238E27FC236}">
              <a16:creationId xmlns:a16="http://schemas.microsoft.com/office/drawing/2014/main" id="{1FD31146-AE14-4B2D-93F3-E7B3A7B06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41675" y="93487875"/>
          <a:ext cx="533400" cy="536755"/>
        </a:xfrm>
        <a:prstGeom prst="rect">
          <a:avLst/>
        </a:prstGeom>
      </xdr:spPr>
    </xdr:pic>
    <xdr:clientData/>
  </xdr:oneCellAnchor>
  <xdr:oneCellAnchor>
    <xdr:from>
      <xdr:col>18</xdr:col>
      <xdr:colOff>381001</xdr:colOff>
      <xdr:row>228</xdr:row>
      <xdr:rowOff>431801</xdr:rowOff>
    </xdr:from>
    <xdr:ext cx="584200" cy="556214"/>
    <xdr:pic>
      <xdr:nvPicPr>
        <xdr:cNvPr id="13" name="Image 12">
          <a:extLst>
            <a:ext uri="{FF2B5EF4-FFF2-40B4-BE49-F238E27FC236}">
              <a16:creationId xmlns:a16="http://schemas.microsoft.com/office/drawing/2014/main" id="{F3B59098-5666-4285-9976-1218CA4C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868776" y="93462476"/>
          <a:ext cx="584200" cy="556214"/>
        </a:xfrm>
        <a:prstGeom prst="rect">
          <a:avLst/>
        </a:prstGeom>
      </xdr:spPr>
    </xdr:pic>
    <xdr:clientData/>
  </xdr:oneCellAnchor>
  <xdr:oneCellAnchor>
    <xdr:from>
      <xdr:col>19</xdr:col>
      <xdr:colOff>622301</xdr:colOff>
      <xdr:row>228</xdr:row>
      <xdr:rowOff>457200</xdr:rowOff>
    </xdr:from>
    <xdr:ext cx="647700" cy="505624"/>
    <xdr:pic>
      <xdr:nvPicPr>
        <xdr:cNvPr id="14" name="Image 13">
          <a:extLst>
            <a:ext uri="{FF2B5EF4-FFF2-40B4-BE49-F238E27FC236}">
              <a16:creationId xmlns:a16="http://schemas.microsoft.com/office/drawing/2014/main" id="{8CDAFEEA-C548-4270-835F-E894E1A7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72076" y="93487875"/>
          <a:ext cx="647700" cy="505624"/>
        </a:xfrm>
        <a:prstGeom prst="rect">
          <a:avLst/>
        </a:prstGeom>
      </xdr:spPr>
    </xdr:pic>
    <xdr:clientData/>
  </xdr:oneCellAnchor>
  <xdr:oneCellAnchor>
    <xdr:from>
      <xdr:col>21</xdr:col>
      <xdr:colOff>127000</xdr:colOff>
      <xdr:row>228</xdr:row>
      <xdr:rowOff>431800</xdr:rowOff>
    </xdr:from>
    <xdr:ext cx="518583" cy="533400"/>
    <xdr:pic>
      <xdr:nvPicPr>
        <xdr:cNvPr id="15" name="Image 14">
          <a:extLst>
            <a:ext uri="{FF2B5EF4-FFF2-40B4-BE49-F238E27FC236}">
              <a16:creationId xmlns:a16="http://schemas.microsoft.com/office/drawing/2014/main" id="{80F93BA4-E8FD-4BD3-AD72-8BF158C3F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938875" y="93462475"/>
          <a:ext cx="518583" cy="533400"/>
        </a:xfrm>
        <a:prstGeom prst="rect">
          <a:avLst/>
        </a:prstGeom>
      </xdr:spPr>
    </xdr:pic>
    <xdr:clientData/>
  </xdr:oneCellAnchor>
  <xdr:oneCellAnchor>
    <xdr:from>
      <xdr:col>21</xdr:col>
      <xdr:colOff>990600</xdr:colOff>
      <xdr:row>228</xdr:row>
      <xdr:rowOff>444500</xdr:rowOff>
    </xdr:from>
    <xdr:ext cx="508000" cy="508000"/>
    <xdr:pic>
      <xdr:nvPicPr>
        <xdr:cNvPr id="16" name="Image 15">
          <a:extLst>
            <a:ext uri="{FF2B5EF4-FFF2-40B4-BE49-F238E27FC236}">
              <a16:creationId xmlns:a16="http://schemas.microsoft.com/office/drawing/2014/main" id="{83D1F172-F799-4C8C-B980-7D5FD38C1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802475" y="93475175"/>
          <a:ext cx="508000" cy="508000"/>
        </a:xfrm>
        <a:prstGeom prst="rect">
          <a:avLst/>
        </a:prstGeom>
      </xdr:spPr>
    </xdr:pic>
    <xdr:clientData/>
  </xdr:oneCellAnchor>
  <xdr:oneCellAnchor>
    <xdr:from>
      <xdr:col>23</xdr:col>
      <xdr:colOff>558800</xdr:colOff>
      <xdr:row>228</xdr:row>
      <xdr:rowOff>469900</xdr:rowOff>
    </xdr:from>
    <xdr:ext cx="516579" cy="469900"/>
    <xdr:pic>
      <xdr:nvPicPr>
        <xdr:cNvPr id="17" name="Image 16">
          <a:extLst>
            <a:ext uri="{FF2B5EF4-FFF2-40B4-BE49-F238E27FC236}">
              <a16:creationId xmlns:a16="http://schemas.microsoft.com/office/drawing/2014/main" id="{CB252024-AE9B-4E8E-85F1-B1301C8AF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47150" y="93500575"/>
          <a:ext cx="516579" cy="469900"/>
        </a:xfrm>
        <a:prstGeom prst="rect">
          <a:avLst/>
        </a:prstGeom>
      </xdr:spPr>
    </xdr:pic>
    <xdr:clientData/>
  </xdr:oneCellAnchor>
  <xdr:oneCellAnchor>
    <xdr:from>
      <xdr:col>22</xdr:col>
      <xdr:colOff>673100</xdr:colOff>
      <xdr:row>228</xdr:row>
      <xdr:rowOff>457200</xdr:rowOff>
    </xdr:from>
    <xdr:ext cx="495299" cy="495299"/>
    <xdr:pic>
      <xdr:nvPicPr>
        <xdr:cNvPr id="18" name="Image 17">
          <a:extLst>
            <a:ext uri="{FF2B5EF4-FFF2-40B4-BE49-F238E27FC236}">
              <a16:creationId xmlns:a16="http://schemas.microsoft.com/office/drawing/2014/main" id="{B54EB09F-01DA-473D-9FDE-D257A0E0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94650" y="93487875"/>
          <a:ext cx="495299" cy="49529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428625</xdr:colOff>
      <xdr:row>20</xdr:row>
      <xdr:rowOff>9525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3468DCF0-D355-4B60-B35C-C6465C0A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150" y="4752975"/>
          <a:ext cx="2223949" cy="1028700"/>
        </a:xfrm>
        <a:prstGeom prst="rect">
          <a:avLst/>
        </a:prstGeom>
      </xdr:spPr>
    </xdr:pic>
    <xdr:clientData/>
  </xdr:oneCellAnchor>
  <xdr:oneCellAnchor>
    <xdr:from>
      <xdr:col>27</xdr:col>
      <xdr:colOff>466725</xdr:colOff>
      <xdr:row>26</xdr:row>
      <xdr:rowOff>161925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6B1DB1C6-9B0C-4638-894F-CB032B60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0" y="6276975"/>
          <a:ext cx="2248026" cy="1098550"/>
        </a:xfrm>
        <a:prstGeom prst="rect">
          <a:avLst/>
        </a:prstGeom>
      </xdr:spPr>
    </xdr:pic>
    <xdr:clientData/>
  </xdr:oneCellAnchor>
  <xdr:oneCellAnchor>
    <xdr:from>
      <xdr:col>28</xdr:col>
      <xdr:colOff>285750</xdr:colOff>
      <xdr:row>35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257CEB93-4A0A-4570-9F54-2D8F9E13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83325" y="8324850"/>
          <a:ext cx="1057275" cy="112081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139700</xdr:colOff>
      <xdr:row>29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F07B5799-5C89-4D9F-A94F-288F7CB16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82450" y="7429500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365125</xdr:colOff>
      <xdr:row>41</xdr:row>
      <xdr:rowOff>44450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7E7A9106-C354-4BC3-B30B-20EB3A1A0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07875" y="10150475"/>
          <a:ext cx="2248026" cy="109855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52</xdr:row>
      <xdr:rowOff>209550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85C95300-3139-4949-82A7-8E8B9E779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85725" y="12830175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158751</xdr:colOff>
      <xdr:row>76</xdr:row>
      <xdr:rowOff>15876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8289F4E7-BFCB-4308-AFE3-1AA34FE1D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01601" y="18122901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400050</xdr:colOff>
      <xdr:row>120</xdr:row>
      <xdr:rowOff>85725</xdr:rowOff>
    </xdr:from>
    <xdr:ext cx="3330950" cy="2724150"/>
    <xdr:pic>
      <xdr:nvPicPr>
        <xdr:cNvPr id="13" name="Image 12">
          <a:extLst>
            <a:ext uri="{FF2B5EF4-FFF2-40B4-BE49-F238E27FC236}">
              <a16:creationId xmlns:a16="http://schemas.microsoft.com/office/drawing/2014/main" id="{1F435D80-76E6-4DC4-B544-A5428A4B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58475" y="28251150"/>
          <a:ext cx="3330950" cy="272415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14" name="Image 13">
          <a:extLst>
            <a:ext uri="{FF2B5EF4-FFF2-40B4-BE49-F238E27FC236}">
              <a16:creationId xmlns:a16="http://schemas.microsoft.com/office/drawing/2014/main" id="{FB185143-78F4-4B45-AA81-B58BC5AE9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888075" y="36909375"/>
          <a:ext cx="2514599" cy="876300"/>
        </a:xfrm>
        <a:prstGeom prst="rect">
          <a:avLst/>
        </a:prstGeom>
      </xdr:spPr>
    </xdr:pic>
    <xdr:clientData/>
  </xdr:oneCellAnchor>
  <xdr:oneCellAnchor>
    <xdr:from>
      <xdr:col>15</xdr:col>
      <xdr:colOff>257175</xdr:colOff>
      <xdr:row>188</xdr:row>
      <xdr:rowOff>19050</xdr:rowOff>
    </xdr:from>
    <xdr:ext cx="3360614" cy="1524000"/>
    <xdr:pic>
      <xdr:nvPicPr>
        <xdr:cNvPr id="15" name="Image 14">
          <a:extLst>
            <a:ext uri="{FF2B5EF4-FFF2-40B4-BE49-F238E27FC236}">
              <a16:creationId xmlns:a16="http://schemas.microsoft.com/office/drawing/2014/main" id="{A8BE3EC4-C327-4A84-B242-E82F8897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697575" y="43729275"/>
          <a:ext cx="3360614" cy="152400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6" name="Image 5">
          <a:extLst>
            <a:ext uri="{FF2B5EF4-FFF2-40B4-BE49-F238E27FC236}">
              <a16:creationId xmlns:a16="http://schemas.microsoft.com/office/drawing/2014/main" id="{A76CA1EE-68F0-46B6-AA41-1AEBE7FD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77675" y="31899225"/>
          <a:ext cx="2514599" cy="8763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323850</xdr:colOff>
      <xdr:row>23</xdr:row>
      <xdr:rowOff>0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CDAA37FE-C41D-4218-A2B6-224ED0D2E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0" y="5610225"/>
          <a:ext cx="2223949" cy="1028700"/>
        </a:xfrm>
        <a:prstGeom prst="rect">
          <a:avLst/>
        </a:prstGeom>
      </xdr:spPr>
    </xdr:pic>
    <xdr:clientData/>
  </xdr:oneCellAnchor>
  <xdr:oneCellAnchor>
    <xdr:from>
      <xdr:col>31</xdr:col>
      <xdr:colOff>285750</xdr:colOff>
      <xdr:row>45</xdr:row>
      <xdr:rowOff>19050</xdr:rowOff>
    </xdr:from>
    <xdr:ext cx="1057275" cy="1120810"/>
    <xdr:pic>
      <xdr:nvPicPr>
        <xdr:cNvPr id="3" name="Image 2">
          <a:extLst>
            <a:ext uri="{FF2B5EF4-FFF2-40B4-BE49-F238E27FC236}">
              <a16:creationId xmlns:a16="http://schemas.microsoft.com/office/drawing/2014/main" id="{91A69A97-DAF2-44AE-9852-A34BBAED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97350" y="10610850"/>
          <a:ext cx="1057275" cy="1120810"/>
        </a:xfrm>
        <a:prstGeom prst="rect">
          <a:avLst/>
        </a:prstGeom>
      </xdr:spPr>
    </xdr:pic>
    <xdr:clientData/>
  </xdr:oneCellAnchor>
  <xdr:oneCellAnchor>
    <xdr:from>
      <xdr:col>30</xdr:col>
      <xdr:colOff>514350</xdr:colOff>
      <xdr:row>35</xdr:row>
      <xdr:rowOff>171450</xdr:rowOff>
    </xdr:from>
    <xdr:ext cx="2248026" cy="1098550"/>
    <xdr:pic>
      <xdr:nvPicPr>
        <xdr:cNvPr id="4" name="Image 3">
          <a:extLst>
            <a:ext uri="{FF2B5EF4-FFF2-40B4-BE49-F238E27FC236}">
              <a16:creationId xmlns:a16="http://schemas.microsoft.com/office/drawing/2014/main" id="{B9FE68FE-1721-416A-9608-58D65955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8543925"/>
          <a:ext cx="2248026" cy="109855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485775</xdr:colOff>
      <xdr:row>38</xdr:row>
      <xdr:rowOff>200025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5AC1299E-45A2-44E7-A9E2-0E58AFCFC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83725" y="987742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552450</xdr:colOff>
      <xdr:row>27</xdr:row>
      <xdr:rowOff>38100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7A8C2367-C67A-445C-B039-EBCDE5AE2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50400" y="6781800"/>
          <a:ext cx="2223949" cy="102870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47</xdr:row>
      <xdr:rowOff>19050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11738F9C-1992-4DAF-AE8F-E853692EB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21875" y="1209675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152400</xdr:colOff>
      <xdr:row>59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C1387939-638B-4BFA-AA5C-347C68E14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0" y="153543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68</xdr:col>
      <xdr:colOff>0</xdr:colOff>
      <xdr:row>279</xdr:row>
      <xdr:rowOff>0</xdr:rowOff>
    </xdr:from>
    <xdr:ext cx="571500" cy="704850"/>
    <xdr:pic>
      <xdr:nvPicPr>
        <xdr:cNvPr id="6" name="Image 5">
          <a:extLst>
            <a:ext uri="{FF2B5EF4-FFF2-40B4-BE49-F238E27FC236}">
              <a16:creationId xmlns:a16="http://schemas.microsoft.com/office/drawing/2014/main" id="{2341F738-57E9-4EA6-8F7F-425DEF63F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82800" y="73952100"/>
          <a:ext cx="571500" cy="70485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98</xdr:row>
      <xdr:rowOff>247650</xdr:rowOff>
    </xdr:from>
    <xdr:ext cx="4873625" cy="1121830"/>
    <xdr:pic>
      <xdr:nvPicPr>
        <xdr:cNvPr id="7" name="Image 6">
          <a:extLst>
            <a:ext uri="{FF2B5EF4-FFF2-40B4-BE49-F238E27FC236}">
              <a16:creationId xmlns:a16="http://schemas.microsoft.com/office/drawing/2014/main" id="{D769C673-4F39-425F-85DC-550722394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882800" y="25927050"/>
          <a:ext cx="4873625" cy="112183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141</xdr:row>
      <xdr:rowOff>180975</xdr:rowOff>
    </xdr:from>
    <xdr:ext cx="4267200" cy="2123995"/>
    <xdr:pic>
      <xdr:nvPicPr>
        <xdr:cNvPr id="8" name="Image 7">
          <a:extLst>
            <a:ext uri="{FF2B5EF4-FFF2-40B4-BE49-F238E27FC236}">
              <a16:creationId xmlns:a16="http://schemas.microsoft.com/office/drawing/2014/main" id="{3E006373-B289-438C-849A-61C1958B9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882800" y="37328475"/>
          <a:ext cx="4267200" cy="2123995"/>
        </a:xfrm>
        <a:prstGeom prst="rect">
          <a:avLst/>
        </a:prstGeom>
      </xdr:spPr>
    </xdr:pic>
    <xdr:clientData/>
  </xdr:oneCellAnchor>
  <xdr:oneCellAnchor>
    <xdr:from>
      <xdr:col>60</xdr:col>
      <xdr:colOff>600075</xdr:colOff>
      <xdr:row>136</xdr:row>
      <xdr:rowOff>19050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6DE378D2-E53C-4332-A3FA-B0E71DB1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10075" y="3583305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228600</xdr:colOff>
      <xdr:row>21</xdr:row>
      <xdr:rowOff>152400</xdr:rowOff>
    </xdr:from>
    <xdr:ext cx="571500" cy="571500"/>
    <xdr:pic>
      <xdr:nvPicPr>
        <xdr:cNvPr id="10" name="Image 9">
          <a:extLst>
            <a:ext uri="{FF2B5EF4-FFF2-40B4-BE49-F238E27FC236}">
              <a16:creationId xmlns:a16="http://schemas.microsoft.com/office/drawing/2014/main" id="{FCABF117-FD96-4F2F-996E-A2DF2099A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56950" y="5295900"/>
          <a:ext cx="571500" cy="5715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400050</xdr:colOff>
      <xdr:row>71</xdr:row>
      <xdr:rowOff>85725</xdr:rowOff>
    </xdr:from>
    <xdr:ext cx="3330950" cy="2724150"/>
    <xdr:pic>
      <xdr:nvPicPr>
        <xdr:cNvPr id="3" name="Image 2">
          <a:extLst>
            <a:ext uri="{FF2B5EF4-FFF2-40B4-BE49-F238E27FC236}">
              <a16:creationId xmlns:a16="http://schemas.microsoft.com/office/drawing/2014/main" id="{AEFE1D3A-6145-4EA0-B38D-32EF580D9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8475" y="32261175"/>
          <a:ext cx="3330950" cy="272415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485775</xdr:colOff>
      <xdr:row>38</xdr:row>
      <xdr:rowOff>200025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B7F36580-FD4F-47FE-BC80-B80A15B0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70900" y="987742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552450</xdr:colOff>
      <xdr:row>27</xdr:row>
      <xdr:rowOff>38100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CE91223D-78FB-4DF5-A590-A01A896BD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37575" y="6781800"/>
          <a:ext cx="2223949" cy="102870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47</xdr:row>
      <xdr:rowOff>19050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52FC9341-2B97-4F35-970F-4C38037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09050" y="1209675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152400</xdr:colOff>
      <xdr:row>59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2038A829-5B31-4097-AD53-129FB4C82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53543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68</xdr:col>
      <xdr:colOff>0</xdr:colOff>
      <xdr:row>279</xdr:row>
      <xdr:rowOff>0</xdr:rowOff>
    </xdr:from>
    <xdr:ext cx="571500" cy="704850"/>
    <xdr:pic>
      <xdr:nvPicPr>
        <xdr:cNvPr id="6" name="Image 5">
          <a:extLst>
            <a:ext uri="{FF2B5EF4-FFF2-40B4-BE49-F238E27FC236}">
              <a16:creationId xmlns:a16="http://schemas.microsoft.com/office/drawing/2014/main" id="{6B4FC09B-51CC-4066-8F2E-17FB1FE8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569975" y="73952100"/>
          <a:ext cx="571500" cy="70485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98</xdr:row>
      <xdr:rowOff>247650</xdr:rowOff>
    </xdr:from>
    <xdr:ext cx="4873625" cy="1121830"/>
    <xdr:pic>
      <xdr:nvPicPr>
        <xdr:cNvPr id="7" name="Image 6">
          <a:extLst>
            <a:ext uri="{FF2B5EF4-FFF2-40B4-BE49-F238E27FC236}">
              <a16:creationId xmlns:a16="http://schemas.microsoft.com/office/drawing/2014/main" id="{93510376-540A-4764-BFEC-9C572551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69975" y="25927050"/>
          <a:ext cx="4873625" cy="112183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141</xdr:row>
      <xdr:rowOff>180975</xdr:rowOff>
    </xdr:from>
    <xdr:ext cx="4267200" cy="2123995"/>
    <xdr:pic>
      <xdr:nvPicPr>
        <xdr:cNvPr id="8" name="Image 7">
          <a:extLst>
            <a:ext uri="{FF2B5EF4-FFF2-40B4-BE49-F238E27FC236}">
              <a16:creationId xmlns:a16="http://schemas.microsoft.com/office/drawing/2014/main" id="{C2246A5D-E836-40BA-82F8-3C721DF1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569975" y="37328475"/>
          <a:ext cx="4267200" cy="2123995"/>
        </a:xfrm>
        <a:prstGeom prst="rect">
          <a:avLst/>
        </a:prstGeom>
      </xdr:spPr>
    </xdr:pic>
    <xdr:clientData/>
  </xdr:oneCellAnchor>
  <xdr:oneCellAnchor>
    <xdr:from>
      <xdr:col>60</xdr:col>
      <xdr:colOff>600075</xdr:colOff>
      <xdr:row>136</xdr:row>
      <xdr:rowOff>19050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D14FC76A-79E0-4C52-A033-C3348BEC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197250" y="3583305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228600</xdr:colOff>
      <xdr:row>21</xdr:row>
      <xdr:rowOff>152400</xdr:rowOff>
    </xdr:from>
    <xdr:ext cx="571500" cy="571500"/>
    <xdr:pic>
      <xdr:nvPicPr>
        <xdr:cNvPr id="10" name="Image 9">
          <a:extLst>
            <a:ext uri="{FF2B5EF4-FFF2-40B4-BE49-F238E27FC236}">
              <a16:creationId xmlns:a16="http://schemas.microsoft.com/office/drawing/2014/main" id="{7DD2D267-93FE-41F2-9715-B717B121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244125" y="5295900"/>
          <a:ext cx="571500" cy="571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92</xdr:row>
      <xdr:rowOff>9525</xdr:rowOff>
    </xdr:from>
    <xdr:to>
      <xdr:col>4</xdr:col>
      <xdr:colOff>636737</xdr:colOff>
      <xdr:row>94</xdr:row>
      <xdr:rowOff>17613</xdr:rowOff>
    </xdr:to>
    <xdr:pic>
      <xdr:nvPicPr>
        <xdr:cNvPr id="2" name="Image 1" descr="Google (Android 12L)">
          <a:extLst>
            <a:ext uri="{FF2B5EF4-FFF2-40B4-BE49-F238E27FC236}">
              <a16:creationId xmlns:a16="http://schemas.microsoft.com/office/drawing/2014/main" id="{0E09D59B-86C6-4F10-ACE8-C129ECA4B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936220" flipH="1" flipV="1">
          <a:off x="3009899" y="23583900"/>
          <a:ext cx="408138" cy="408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92</xdr:row>
      <xdr:rowOff>0</xdr:rowOff>
    </xdr:from>
    <xdr:to>
      <xdr:col>5</xdr:col>
      <xdr:colOff>447675</xdr:colOff>
      <xdr:row>93</xdr:row>
      <xdr:rowOff>104775</xdr:rowOff>
    </xdr:to>
    <xdr:pic>
      <xdr:nvPicPr>
        <xdr:cNvPr id="3" name="Image 2" descr="🔗 Lien">
          <a:extLst>
            <a:ext uri="{FF2B5EF4-FFF2-40B4-BE49-F238E27FC236}">
              <a16:creationId xmlns:a16="http://schemas.microsoft.com/office/drawing/2014/main" id="{9D9344D1-827A-4EDB-84C7-F82BEC16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357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92</xdr:row>
      <xdr:rowOff>1</xdr:rowOff>
    </xdr:from>
    <xdr:to>
      <xdr:col>6</xdr:col>
      <xdr:colOff>333375</xdr:colOff>
      <xdr:row>93</xdr:row>
      <xdr:rowOff>171092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D89AC30-D2EB-4033-93DD-75A3A5C5A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3574376"/>
          <a:ext cx="333375" cy="37111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46</xdr:row>
      <xdr:rowOff>0</xdr:rowOff>
    </xdr:from>
    <xdr:ext cx="1438476" cy="781159"/>
    <xdr:pic>
      <xdr:nvPicPr>
        <xdr:cNvPr id="5" name="Image 4">
          <a:extLst>
            <a:ext uri="{FF2B5EF4-FFF2-40B4-BE49-F238E27FC236}">
              <a16:creationId xmlns:a16="http://schemas.microsoft.com/office/drawing/2014/main" id="{19F959A6-3EE6-4AAE-BB64-CC68456D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4220825"/>
          <a:ext cx="1438476" cy="78115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51</xdr:row>
      <xdr:rowOff>0</xdr:rowOff>
    </xdr:from>
    <xdr:ext cx="3639058" cy="2133898"/>
    <xdr:pic>
      <xdr:nvPicPr>
        <xdr:cNvPr id="6" name="Image 5">
          <a:extLst>
            <a:ext uri="{FF2B5EF4-FFF2-40B4-BE49-F238E27FC236}">
              <a16:creationId xmlns:a16="http://schemas.microsoft.com/office/drawing/2014/main" id="{65160376-5FFE-4333-914E-381E1F7A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5220950"/>
          <a:ext cx="3639058" cy="213389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466725</xdr:colOff>
      <xdr:row>21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6C922F5C-3D2D-45A8-B386-90C404C20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5133975"/>
          <a:ext cx="2223949" cy="102870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32</xdr:row>
      <xdr:rowOff>104775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9B4A88A1-CF6C-4FCD-99E7-24483213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5" y="8105775"/>
          <a:ext cx="2248026" cy="10985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339EA532-40AA-436A-88E3-64E6A2DF4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5475" y="10401300"/>
          <a:ext cx="1057275" cy="112081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6533D747-FDAB-454C-891E-29352FD51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36017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1038225</xdr:colOff>
      <xdr:row>154</xdr:row>
      <xdr:rowOff>161925</xdr:rowOff>
    </xdr:from>
    <xdr:ext cx="4267200" cy="2123995"/>
    <xdr:pic>
      <xdr:nvPicPr>
        <xdr:cNvPr id="7" name="Image 6">
          <a:extLst>
            <a:ext uri="{FF2B5EF4-FFF2-40B4-BE49-F238E27FC236}">
              <a16:creationId xmlns:a16="http://schemas.microsoft.com/office/drawing/2014/main" id="{9C27D87E-F446-40CD-A26C-80BC1A321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68625" y="40700325"/>
          <a:ext cx="4267200" cy="2123995"/>
        </a:xfrm>
        <a:prstGeom prst="rect">
          <a:avLst/>
        </a:prstGeom>
      </xdr:spPr>
    </xdr:pic>
    <xdr:clientData/>
  </xdr:oneCellAnchor>
  <xdr:oneCellAnchor>
    <xdr:from>
      <xdr:col>16</xdr:col>
      <xdr:colOff>485775</xdr:colOff>
      <xdr:row>127</xdr:row>
      <xdr:rowOff>76200</xdr:rowOff>
    </xdr:from>
    <xdr:ext cx="4873625" cy="1121830"/>
    <xdr:pic>
      <xdr:nvPicPr>
        <xdr:cNvPr id="8" name="Image 7">
          <a:extLst>
            <a:ext uri="{FF2B5EF4-FFF2-40B4-BE49-F238E27FC236}">
              <a16:creationId xmlns:a16="http://schemas.microsoft.com/office/drawing/2014/main" id="{77242066-A4AA-42B4-8894-A2DA29CA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6175" y="33413700"/>
          <a:ext cx="4873625" cy="1121830"/>
        </a:xfrm>
        <a:prstGeom prst="rect">
          <a:avLst/>
        </a:prstGeom>
      </xdr:spPr>
    </xdr:pic>
    <xdr:clientData/>
  </xdr:oneCellAnchor>
  <xdr:oneCellAnchor>
    <xdr:from>
      <xdr:col>13</xdr:col>
      <xdr:colOff>200025</xdr:colOff>
      <xdr:row>13</xdr:row>
      <xdr:rowOff>228600</xdr:rowOff>
    </xdr:from>
    <xdr:ext cx="571500" cy="571500"/>
    <xdr:pic>
      <xdr:nvPicPr>
        <xdr:cNvPr id="9" name="Image 8">
          <a:extLst>
            <a:ext uri="{FF2B5EF4-FFF2-40B4-BE49-F238E27FC236}">
              <a16:creationId xmlns:a16="http://schemas.microsoft.com/office/drawing/2014/main" id="{A61315BF-06A7-4592-AC9B-626902AF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53900" y="3162300"/>
          <a:ext cx="571500" cy="571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514350</xdr:colOff>
      <xdr:row>18</xdr:row>
      <xdr:rowOff>190500</xdr:rowOff>
    </xdr:from>
    <xdr:ext cx="3857625" cy="2128665"/>
    <xdr:pic>
      <xdr:nvPicPr>
        <xdr:cNvPr id="2" name="Image 1">
          <a:extLst>
            <a:ext uri="{FF2B5EF4-FFF2-40B4-BE49-F238E27FC236}">
              <a16:creationId xmlns:a16="http://schemas.microsoft.com/office/drawing/2014/main" id="{B7F4BAE9-FC56-4ACA-8994-8F54774BF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7350" y="4572000"/>
          <a:ext cx="3857625" cy="2128665"/>
        </a:xfrm>
        <a:prstGeom prst="rect">
          <a:avLst/>
        </a:prstGeom>
      </xdr:spPr>
    </xdr:pic>
    <xdr:clientData/>
  </xdr:oneCellAnchor>
  <xdr:oneCellAnchor>
    <xdr:from>
      <xdr:col>12</xdr:col>
      <xdr:colOff>314325</xdr:colOff>
      <xdr:row>2</xdr:row>
      <xdr:rowOff>180975</xdr:rowOff>
    </xdr:from>
    <xdr:ext cx="2468837" cy="860863"/>
    <xdr:pic>
      <xdr:nvPicPr>
        <xdr:cNvPr id="3" name="Image 2">
          <a:extLst>
            <a:ext uri="{FF2B5EF4-FFF2-40B4-BE49-F238E27FC236}">
              <a16:creationId xmlns:a16="http://schemas.microsoft.com/office/drawing/2014/main" id="{0DB01388-8563-4DF8-9899-B2767E76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11850" y="571500"/>
          <a:ext cx="2468837" cy="86086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323850</xdr:colOff>
      <xdr:row>91</xdr:row>
      <xdr:rowOff>28575</xdr:rowOff>
    </xdr:from>
    <xdr:ext cx="409318" cy="504825"/>
    <xdr:pic>
      <xdr:nvPicPr>
        <xdr:cNvPr id="2" name="Image 1">
          <a:extLst>
            <a:ext uri="{FF2B5EF4-FFF2-40B4-BE49-F238E27FC236}">
              <a16:creationId xmlns:a16="http://schemas.microsoft.com/office/drawing/2014/main" id="{B217F027-493F-468D-AAE3-DE445E0A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20193000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323850</xdr:colOff>
      <xdr:row>153</xdr:row>
      <xdr:rowOff>28575</xdr:rowOff>
    </xdr:from>
    <xdr:ext cx="409318" cy="504825"/>
    <xdr:pic>
      <xdr:nvPicPr>
        <xdr:cNvPr id="3" name="Image 2">
          <a:extLst>
            <a:ext uri="{FF2B5EF4-FFF2-40B4-BE49-F238E27FC236}">
              <a16:creationId xmlns:a16="http://schemas.microsoft.com/office/drawing/2014/main" id="{4C0B42E1-5B40-4D2C-BA5B-2EBDE558E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34680525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323850</xdr:colOff>
      <xdr:row>308</xdr:row>
      <xdr:rowOff>28575</xdr:rowOff>
    </xdr:from>
    <xdr:ext cx="409318" cy="504825"/>
    <xdr:pic>
      <xdr:nvPicPr>
        <xdr:cNvPr id="4" name="Image 3">
          <a:extLst>
            <a:ext uri="{FF2B5EF4-FFF2-40B4-BE49-F238E27FC236}">
              <a16:creationId xmlns:a16="http://schemas.microsoft.com/office/drawing/2014/main" id="{F6B4D602-24EA-43D7-8B48-ED361FC4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69351525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266700</xdr:colOff>
      <xdr:row>251</xdr:row>
      <xdr:rowOff>38100</xdr:rowOff>
    </xdr:from>
    <xdr:ext cx="409318" cy="504825"/>
    <xdr:pic>
      <xdr:nvPicPr>
        <xdr:cNvPr id="5" name="Image 4">
          <a:extLst>
            <a:ext uri="{FF2B5EF4-FFF2-40B4-BE49-F238E27FC236}">
              <a16:creationId xmlns:a16="http://schemas.microsoft.com/office/drawing/2014/main" id="{D80EC1DD-F964-4EA7-BF70-E8B4FAB1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26650" y="56788050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323850</xdr:colOff>
      <xdr:row>100</xdr:row>
      <xdr:rowOff>28575</xdr:rowOff>
    </xdr:from>
    <xdr:ext cx="409318" cy="504825"/>
    <xdr:pic>
      <xdr:nvPicPr>
        <xdr:cNvPr id="6" name="Image 5">
          <a:extLst>
            <a:ext uri="{FF2B5EF4-FFF2-40B4-BE49-F238E27FC236}">
              <a16:creationId xmlns:a16="http://schemas.microsoft.com/office/drawing/2014/main" id="{228C95CD-CB56-41D2-AEA2-07BC84A26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83800" y="22212300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295275</xdr:colOff>
      <xdr:row>232</xdr:row>
      <xdr:rowOff>47625</xdr:rowOff>
    </xdr:from>
    <xdr:ext cx="409318" cy="504825"/>
    <xdr:pic>
      <xdr:nvPicPr>
        <xdr:cNvPr id="7" name="Image 6">
          <a:extLst>
            <a:ext uri="{FF2B5EF4-FFF2-40B4-BE49-F238E27FC236}">
              <a16:creationId xmlns:a16="http://schemas.microsoft.com/office/drawing/2014/main" id="{844D0C29-0D49-494A-A3B5-EA7256F4C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55225" y="5257800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437</xdr:row>
      <xdr:rowOff>28575</xdr:rowOff>
    </xdr:from>
    <xdr:ext cx="409318" cy="504825"/>
    <xdr:pic>
      <xdr:nvPicPr>
        <xdr:cNvPr id="8" name="Image 7">
          <a:extLst>
            <a:ext uri="{FF2B5EF4-FFF2-40B4-BE49-F238E27FC236}">
              <a16:creationId xmlns:a16="http://schemas.microsoft.com/office/drawing/2014/main" id="{D3B32AED-F2B9-4EAC-B800-AD6DDFA9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96954975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247650</xdr:colOff>
      <xdr:row>332</xdr:row>
      <xdr:rowOff>0</xdr:rowOff>
    </xdr:from>
    <xdr:ext cx="409318" cy="504825"/>
    <xdr:pic>
      <xdr:nvPicPr>
        <xdr:cNvPr id="9" name="Image 8">
          <a:extLst>
            <a:ext uri="{FF2B5EF4-FFF2-40B4-BE49-F238E27FC236}">
              <a16:creationId xmlns:a16="http://schemas.microsoft.com/office/drawing/2014/main" id="{61AEED94-F4F9-4C8D-AB7C-43FF9B59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99600" y="74780775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247650</xdr:colOff>
      <xdr:row>171</xdr:row>
      <xdr:rowOff>152400</xdr:rowOff>
    </xdr:from>
    <xdr:ext cx="409318" cy="504825"/>
    <xdr:pic>
      <xdr:nvPicPr>
        <xdr:cNvPr id="10" name="Image 9">
          <a:extLst>
            <a:ext uri="{FF2B5EF4-FFF2-40B4-BE49-F238E27FC236}">
              <a16:creationId xmlns:a16="http://schemas.microsoft.com/office/drawing/2014/main" id="{62F9742C-8FF3-4911-900E-C9B1C8821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99600" y="3910965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356</xdr:row>
      <xdr:rowOff>28575</xdr:rowOff>
    </xdr:from>
    <xdr:ext cx="409318" cy="504825"/>
    <xdr:pic>
      <xdr:nvPicPr>
        <xdr:cNvPr id="11" name="Image 10">
          <a:extLst>
            <a:ext uri="{FF2B5EF4-FFF2-40B4-BE49-F238E27FC236}">
              <a16:creationId xmlns:a16="http://schemas.microsoft.com/office/drawing/2014/main" id="{66ACFB35-1474-499C-9CD4-D470E308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8008620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437</xdr:row>
      <xdr:rowOff>0</xdr:rowOff>
    </xdr:from>
    <xdr:ext cx="409318" cy="504825"/>
    <xdr:pic>
      <xdr:nvPicPr>
        <xdr:cNvPr id="12" name="Image 11">
          <a:extLst>
            <a:ext uri="{FF2B5EF4-FFF2-40B4-BE49-F238E27FC236}">
              <a16:creationId xmlns:a16="http://schemas.microsoft.com/office/drawing/2014/main" id="{BCBB4AC5-8A92-4F38-9847-2FDE352DD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96926400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216</xdr:row>
      <xdr:rowOff>28575</xdr:rowOff>
    </xdr:from>
    <xdr:ext cx="409318" cy="504825"/>
    <xdr:pic>
      <xdr:nvPicPr>
        <xdr:cNvPr id="13" name="Image 12">
          <a:extLst>
            <a:ext uri="{FF2B5EF4-FFF2-40B4-BE49-F238E27FC236}">
              <a16:creationId xmlns:a16="http://schemas.microsoft.com/office/drawing/2014/main" id="{11A4AD28-7F03-41DA-BA0A-18F4455F9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49044225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216</xdr:row>
      <xdr:rowOff>28575</xdr:rowOff>
    </xdr:from>
    <xdr:ext cx="409318" cy="504825"/>
    <xdr:pic>
      <xdr:nvPicPr>
        <xdr:cNvPr id="14" name="Image 13">
          <a:extLst>
            <a:ext uri="{FF2B5EF4-FFF2-40B4-BE49-F238E27FC236}">
              <a16:creationId xmlns:a16="http://schemas.microsoft.com/office/drawing/2014/main" id="{849D26E4-F5D1-40E2-B3C9-96867ED2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49044225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494</xdr:row>
      <xdr:rowOff>28575</xdr:rowOff>
    </xdr:from>
    <xdr:ext cx="409318" cy="504825"/>
    <xdr:pic>
      <xdr:nvPicPr>
        <xdr:cNvPr id="15" name="Image 14">
          <a:extLst>
            <a:ext uri="{FF2B5EF4-FFF2-40B4-BE49-F238E27FC236}">
              <a16:creationId xmlns:a16="http://schemas.microsoft.com/office/drawing/2014/main" id="{4D5007C0-F8B4-4B82-9B21-DD36403B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108718350"/>
          <a:ext cx="409318" cy="5048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457200</xdr:colOff>
      <xdr:row>20</xdr:row>
      <xdr:rowOff>171450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32EA1A08-8B05-4ABC-A7E3-1BCC3440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59825" y="5000625"/>
          <a:ext cx="2223949" cy="1028700"/>
        </a:xfrm>
        <a:prstGeom prst="rect">
          <a:avLst/>
        </a:prstGeom>
      </xdr:spPr>
    </xdr:pic>
    <xdr:clientData/>
  </xdr:oneCellAnchor>
  <xdr:oneCellAnchor>
    <xdr:from>
      <xdr:col>55</xdr:col>
      <xdr:colOff>266700</xdr:colOff>
      <xdr:row>13</xdr:row>
      <xdr:rowOff>85725</xdr:rowOff>
    </xdr:from>
    <xdr:ext cx="571500" cy="571500"/>
    <xdr:pic>
      <xdr:nvPicPr>
        <xdr:cNvPr id="16" name="Image 15">
          <a:extLst>
            <a:ext uri="{FF2B5EF4-FFF2-40B4-BE49-F238E27FC236}">
              <a16:creationId xmlns:a16="http://schemas.microsoft.com/office/drawing/2014/main" id="{FCA89817-31AD-4B06-82B9-68396CFC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18350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17</xdr:col>
      <xdr:colOff>323850</xdr:colOff>
      <xdr:row>95</xdr:row>
      <xdr:rowOff>28575</xdr:rowOff>
    </xdr:from>
    <xdr:ext cx="409318" cy="504825"/>
    <xdr:pic>
      <xdr:nvPicPr>
        <xdr:cNvPr id="26" name="Image 25">
          <a:extLst>
            <a:ext uri="{FF2B5EF4-FFF2-40B4-BE49-F238E27FC236}">
              <a16:creationId xmlns:a16="http://schemas.microsoft.com/office/drawing/2014/main" id="{D8AA7A56-7E86-42E5-B30F-10E8063B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4825" y="2156460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323850</xdr:colOff>
      <xdr:row>157</xdr:row>
      <xdr:rowOff>28575</xdr:rowOff>
    </xdr:from>
    <xdr:ext cx="409318" cy="504825"/>
    <xdr:pic>
      <xdr:nvPicPr>
        <xdr:cNvPr id="27" name="Image 26">
          <a:extLst>
            <a:ext uri="{FF2B5EF4-FFF2-40B4-BE49-F238E27FC236}">
              <a16:creationId xmlns:a16="http://schemas.microsoft.com/office/drawing/2014/main" id="{727D1148-8DB5-4E48-BC4B-8E87ED5C0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4825" y="3467100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323850</xdr:colOff>
      <xdr:row>312</xdr:row>
      <xdr:rowOff>28575</xdr:rowOff>
    </xdr:from>
    <xdr:ext cx="409318" cy="504825"/>
    <xdr:pic>
      <xdr:nvPicPr>
        <xdr:cNvPr id="28" name="Image 27">
          <a:extLst>
            <a:ext uri="{FF2B5EF4-FFF2-40B4-BE49-F238E27FC236}">
              <a16:creationId xmlns:a16="http://schemas.microsoft.com/office/drawing/2014/main" id="{99725332-EB18-45F8-9558-2824F2BA7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4825" y="67913250"/>
          <a:ext cx="409318" cy="504825"/>
        </a:xfrm>
        <a:prstGeom prst="rect">
          <a:avLst/>
        </a:prstGeom>
      </xdr:spPr>
    </xdr:pic>
    <xdr:clientData/>
  </xdr:oneCellAnchor>
  <xdr:oneCellAnchor>
    <xdr:from>
      <xdr:col>58</xdr:col>
      <xdr:colOff>1104900</xdr:colOff>
      <xdr:row>154</xdr:row>
      <xdr:rowOff>38100</xdr:rowOff>
    </xdr:from>
    <xdr:ext cx="4267200" cy="2123995"/>
    <xdr:pic>
      <xdr:nvPicPr>
        <xdr:cNvPr id="30" name="Image 29">
          <a:extLst>
            <a:ext uri="{FF2B5EF4-FFF2-40B4-BE49-F238E27FC236}">
              <a16:creationId xmlns:a16="http://schemas.microsoft.com/office/drawing/2014/main" id="{21394978-5E18-408F-B294-4C6C4B14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133075" y="34175700"/>
          <a:ext cx="4267200" cy="2123995"/>
        </a:xfrm>
        <a:prstGeom prst="rect">
          <a:avLst/>
        </a:prstGeom>
      </xdr:spPr>
    </xdr:pic>
    <xdr:clientData/>
  </xdr:oneCellAnchor>
  <xdr:oneCellAnchor>
    <xdr:from>
      <xdr:col>58</xdr:col>
      <xdr:colOff>428625</xdr:colOff>
      <xdr:row>125</xdr:row>
      <xdr:rowOff>190500</xdr:rowOff>
    </xdr:from>
    <xdr:ext cx="4873625" cy="1121830"/>
    <xdr:pic>
      <xdr:nvPicPr>
        <xdr:cNvPr id="31" name="Image 30">
          <a:extLst>
            <a:ext uri="{FF2B5EF4-FFF2-40B4-BE49-F238E27FC236}">
              <a16:creationId xmlns:a16="http://schemas.microsoft.com/office/drawing/2014/main" id="{54BC4AEF-1801-436B-A01E-7D4F5E709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56800" y="28146375"/>
          <a:ext cx="4873625" cy="1121830"/>
        </a:xfrm>
        <a:prstGeom prst="rect">
          <a:avLst/>
        </a:prstGeom>
      </xdr:spPr>
    </xdr:pic>
    <xdr:clientData/>
  </xdr:oneCellAnchor>
  <xdr:oneCellAnchor>
    <xdr:from>
      <xdr:col>44</xdr:col>
      <xdr:colOff>438150</xdr:colOff>
      <xdr:row>42</xdr:row>
      <xdr:rowOff>190500</xdr:rowOff>
    </xdr:from>
    <xdr:ext cx="1057275" cy="1120810"/>
    <xdr:pic>
      <xdr:nvPicPr>
        <xdr:cNvPr id="43" name="Image 42">
          <a:extLst>
            <a:ext uri="{FF2B5EF4-FFF2-40B4-BE49-F238E27FC236}">
              <a16:creationId xmlns:a16="http://schemas.microsoft.com/office/drawing/2014/main" id="{49908BEB-D40F-4727-BB07-85753D8B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795200" y="10496550"/>
          <a:ext cx="1057275" cy="1120810"/>
        </a:xfrm>
        <a:prstGeom prst="rect">
          <a:avLst/>
        </a:prstGeom>
      </xdr:spPr>
    </xdr:pic>
    <xdr:clientData/>
  </xdr:oneCellAnchor>
  <xdr:oneCellAnchor>
    <xdr:from>
      <xdr:col>44</xdr:col>
      <xdr:colOff>219075</xdr:colOff>
      <xdr:row>55</xdr:row>
      <xdr:rowOff>133350</xdr:rowOff>
    </xdr:from>
    <xdr:ext cx="1574800" cy="1345876"/>
    <xdr:pic>
      <xdr:nvPicPr>
        <xdr:cNvPr id="44" name="Image 43" descr="Man Cook: Medium-Light Skin Tone">
          <a:extLst>
            <a:ext uri="{FF2B5EF4-FFF2-40B4-BE49-F238E27FC236}">
              <a16:creationId xmlns:a16="http://schemas.microsoft.com/office/drawing/2014/main" id="{69FCD674-A966-49C6-B083-8B1D551A3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6125" y="132969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43</xdr:col>
      <xdr:colOff>523875</xdr:colOff>
      <xdr:row>33</xdr:row>
      <xdr:rowOff>123825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B67278AC-5D94-4556-8627-3F9EFCE09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28425" y="8153400"/>
          <a:ext cx="2248026" cy="10985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466725</xdr:colOff>
      <xdr:row>20</xdr:row>
      <xdr:rowOff>238125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3ECC43A8-C976-40DE-9D9B-BC9D1201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69350" y="5067300"/>
          <a:ext cx="2223949" cy="1028700"/>
        </a:xfrm>
        <a:prstGeom prst="rect">
          <a:avLst/>
        </a:prstGeom>
      </xdr:spPr>
    </xdr:pic>
    <xdr:clientData/>
  </xdr:oneCellAnchor>
  <xdr:oneCellAnchor>
    <xdr:from>
      <xdr:col>17</xdr:col>
      <xdr:colOff>266700</xdr:colOff>
      <xdr:row>255</xdr:row>
      <xdr:rowOff>38100</xdr:rowOff>
    </xdr:from>
    <xdr:ext cx="409318" cy="504825"/>
    <xdr:pic>
      <xdr:nvPicPr>
        <xdr:cNvPr id="15" name="Image 14">
          <a:extLst>
            <a:ext uri="{FF2B5EF4-FFF2-40B4-BE49-F238E27FC236}">
              <a16:creationId xmlns:a16="http://schemas.microsoft.com/office/drawing/2014/main" id="{B8F77736-4AB3-4E33-B961-5F985137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34600" y="5530215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323850</xdr:colOff>
      <xdr:row>104</xdr:row>
      <xdr:rowOff>28575</xdr:rowOff>
    </xdr:from>
    <xdr:ext cx="409318" cy="504825"/>
    <xdr:pic>
      <xdr:nvPicPr>
        <xdr:cNvPr id="22" name="Image 21">
          <a:extLst>
            <a:ext uri="{FF2B5EF4-FFF2-40B4-BE49-F238E27FC236}">
              <a16:creationId xmlns:a16="http://schemas.microsoft.com/office/drawing/2014/main" id="{93907AC0-6FBB-467C-86F8-3EDBD2E7E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44350" y="23650575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295275</xdr:colOff>
      <xdr:row>236</xdr:row>
      <xdr:rowOff>47625</xdr:rowOff>
    </xdr:from>
    <xdr:ext cx="409318" cy="504825"/>
    <xdr:pic>
      <xdr:nvPicPr>
        <xdr:cNvPr id="24" name="Image 23">
          <a:extLst>
            <a:ext uri="{FF2B5EF4-FFF2-40B4-BE49-F238E27FC236}">
              <a16:creationId xmlns:a16="http://schemas.microsoft.com/office/drawing/2014/main" id="{66E01751-637E-4D97-894D-F3325CE38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3175" y="51320700"/>
          <a:ext cx="409318" cy="504825"/>
        </a:xfrm>
        <a:prstGeom prst="rect">
          <a:avLst/>
        </a:prstGeom>
      </xdr:spPr>
    </xdr:pic>
    <xdr:clientData/>
  </xdr:oneCellAnchor>
  <xdr:oneCellAnchor>
    <xdr:from>
      <xdr:col>44</xdr:col>
      <xdr:colOff>285750</xdr:colOff>
      <xdr:row>42</xdr:row>
      <xdr:rowOff>161925</xdr:rowOff>
    </xdr:from>
    <xdr:ext cx="1057275" cy="1120810"/>
    <xdr:pic>
      <xdr:nvPicPr>
        <xdr:cNvPr id="14" name="Image 13">
          <a:extLst>
            <a:ext uri="{FF2B5EF4-FFF2-40B4-BE49-F238E27FC236}">
              <a16:creationId xmlns:a16="http://schemas.microsoft.com/office/drawing/2014/main" id="{F2F9670C-24D2-4759-8776-87C9AB62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966525" y="10344150"/>
          <a:ext cx="1057275" cy="1120810"/>
        </a:xfrm>
        <a:prstGeom prst="rect">
          <a:avLst/>
        </a:prstGeom>
      </xdr:spPr>
    </xdr:pic>
    <xdr:clientData/>
  </xdr:oneCellAnchor>
  <xdr:oneCellAnchor>
    <xdr:from>
      <xdr:col>44</xdr:col>
      <xdr:colOff>295275</xdr:colOff>
      <xdr:row>55</xdr:row>
      <xdr:rowOff>95250</xdr:rowOff>
    </xdr:from>
    <xdr:ext cx="1574800" cy="1345876"/>
    <xdr:pic>
      <xdr:nvPicPr>
        <xdr:cNvPr id="17" name="Image 16" descr="Man Cook: Medium-Light Skin Tone">
          <a:extLst>
            <a:ext uri="{FF2B5EF4-FFF2-40B4-BE49-F238E27FC236}">
              <a16:creationId xmlns:a16="http://schemas.microsoft.com/office/drawing/2014/main" id="{74CE34CA-4586-4B06-A731-EF2A6E80B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8950" y="131064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55</xdr:col>
      <xdr:colOff>276225</xdr:colOff>
      <xdr:row>13</xdr:row>
      <xdr:rowOff>76200</xdr:rowOff>
    </xdr:from>
    <xdr:ext cx="571500" cy="571500"/>
    <xdr:pic>
      <xdr:nvPicPr>
        <xdr:cNvPr id="29" name="Image 28">
          <a:extLst>
            <a:ext uri="{FF2B5EF4-FFF2-40B4-BE49-F238E27FC236}">
              <a16:creationId xmlns:a16="http://schemas.microsoft.com/office/drawing/2014/main" id="{1F1A3326-08A0-4556-8F94-A58D00E2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22975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58</xdr:col>
      <xdr:colOff>1038225</xdr:colOff>
      <xdr:row>153</xdr:row>
      <xdr:rowOff>161925</xdr:rowOff>
    </xdr:from>
    <xdr:ext cx="4267200" cy="2123995"/>
    <xdr:pic>
      <xdr:nvPicPr>
        <xdr:cNvPr id="32" name="Image 31">
          <a:extLst>
            <a:ext uri="{FF2B5EF4-FFF2-40B4-BE49-F238E27FC236}">
              <a16:creationId xmlns:a16="http://schemas.microsoft.com/office/drawing/2014/main" id="{72EBEE7C-E581-45DD-836F-0FE11D16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066275" y="34966275"/>
          <a:ext cx="4267200" cy="2123995"/>
        </a:xfrm>
        <a:prstGeom prst="rect">
          <a:avLst/>
        </a:prstGeom>
      </xdr:spPr>
    </xdr:pic>
    <xdr:clientData/>
  </xdr:oneCellAnchor>
  <xdr:oneCellAnchor>
    <xdr:from>
      <xdr:col>58</xdr:col>
      <xdr:colOff>514350</xdr:colOff>
      <xdr:row>125</xdr:row>
      <xdr:rowOff>190500</xdr:rowOff>
    </xdr:from>
    <xdr:ext cx="4873625" cy="1121830"/>
    <xdr:pic>
      <xdr:nvPicPr>
        <xdr:cNvPr id="33" name="Image 32">
          <a:extLst>
            <a:ext uri="{FF2B5EF4-FFF2-40B4-BE49-F238E27FC236}">
              <a16:creationId xmlns:a16="http://schemas.microsoft.com/office/drawing/2014/main" id="{270D4650-C788-4EA0-BD29-6A973DC9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542400" y="28956000"/>
          <a:ext cx="4873625" cy="1121830"/>
        </a:xfrm>
        <a:prstGeom prst="rect">
          <a:avLst/>
        </a:prstGeom>
      </xdr:spPr>
    </xdr:pic>
    <xdr:clientData/>
  </xdr:oneCellAnchor>
  <xdr:oneCellAnchor>
    <xdr:from>
      <xdr:col>43</xdr:col>
      <xdr:colOff>561975</xdr:colOff>
      <xdr:row>33</xdr:row>
      <xdr:rowOff>85725</xdr:rowOff>
    </xdr:from>
    <xdr:ext cx="2248026" cy="1098550"/>
    <xdr:pic>
      <xdr:nvPicPr>
        <xdr:cNvPr id="5" name="Image 4">
          <a:extLst>
            <a:ext uri="{FF2B5EF4-FFF2-40B4-BE49-F238E27FC236}">
              <a16:creationId xmlns:a16="http://schemas.microsoft.com/office/drawing/2014/main" id="{D28FDF25-5EFE-4081-B117-D14569BCE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461700" y="8210550"/>
          <a:ext cx="2248026" cy="10985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342900</xdr:colOff>
      <xdr:row>20</xdr:row>
      <xdr:rowOff>66675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1D9282FB-768B-4B0D-B3F9-D4A3E9583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45400" y="4914900"/>
          <a:ext cx="2223949" cy="1028700"/>
        </a:xfrm>
        <a:prstGeom prst="rect">
          <a:avLst/>
        </a:prstGeom>
      </xdr:spPr>
    </xdr:pic>
    <xdr:clientData/>
  </xdr:oneCellAnchor>
  <xdr:oneCellAnchor>
    <xdr:from>
      <xdr:col>44</xdr:col>
      <xdr:colOff>266700</xdr:colOff>
      <xdr:row>42</xdr:row>
      <xdr:rowOff>200025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E81A43A4-9E5B-457E-8853-9B633C100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0250" y="10306050"/>
          <a:ext cx="1057275" cy="1120810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441</xdr:row>
      <xdr:rowOff>28575</xdr:rowOff>
    </xdr:from>
    <xdr:ext cx="409318" cy="504825"/>
    <xdr:pic>
      <xdr:nvPicPr>
        <xdr:cNvPr id="16" name="Image 15">
          <a:extLst>
            <a:ext uri="{FF2B5EF4-FFF2-40B4-BE49-F238E27FC236}">
              <a16:creationId xmlns:a16="http://schemas.microsoft.com/office/drawing/2014/main" id="{72D29342-049A-443D-9C5F-B0DDD39A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86950" y="10944225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219075</xdr:colOff>
      <xdr:row>335</xdr:row>
      <xdr:rowOff>47625</xdr:rowOff>
    </xdr:from>
    <xdr:ext cx="409318" cy="504825"/>
    <xdr:pic>
      <xdr:nvPicPr>
        <xdr:cNvPr id="18" name="Image 17">
          <a:extLst>
            <a:ext uri="{FF2B5EF4-FFF2-40B4-BE49-F238E27FC236}">
              <a16:creationId xmlns:a16="http://schemas.microsoft.com/office/drawing/2014/main" id="{54407AA9-27D8-426F-8D14-8FFEB2C2D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7425" y="71875650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247650</xdr:colOff>
      <xdr:row>175</xdr:row>
      <xdr:rowOff>152400</xdr:rowOff>
    </xdr:from>
    <xdr:ext cx="409318" cy="504825"/>
    <xdr:pic>
      <xdr:nvPicPr>
        <xdr:cNvPr id="26" name="Image 25">
          <a:extLst>
            <a:ext uri="{FF2B5EF4-FFF2-40B4-BE49-F238E27FC236}">
              <a16:creationId xmlns:a16="http://schemas.microsoft.com/office/drawing/2014/main" id="{801BD190-8A7D-400F-8ED6-492E64DF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006000" y="39081075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360</xdr:row>
      <xdr:rowOff>28575</xdr:rowOff>
    </xdr:from>
    <xdr:ext cx="409318" cy="504825"/>
    <xdr:pic>
      <xdr:nvPicPr>
        <xdr:cNvPr id="28" name="Image 27">
          <a:extLst>
            <a:ext uri="{FF2B5EF4-FFF2-40B4-BE49-F238E27FC236}">
              <a16:creationId xmlns:a16="http://schemas.microsoft.com/office/drawing/2014/main" id="{C2974EF3-40A3-4291-9808-F1925787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39575" y="77047725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441</xdr:row>
      <xdr:rowOff>0</xdr:rowOff>
    </xdr:from>
    <xdr:ext cx="409318" cy="504825"/>
    <xdr:pic>
      <xdr:nvPicPr>
        <xdr:cNvPr id="29" name="Image 28">
          <a:extLst>
            <a:ext uri="{FF2B5EF4-FFF2-40B4-BE49-F238E27FC236}">
              <a16:creationId xmlns:a16="http://schemas.microsoft.com/office/drawing/2014/main" id="{9B6599B4-78A9-4A8B-A43C-C50647051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86950" y="93497400"/>
          <a:ext cx="409318" cy="504825"/>
        </a:xfrm>
        <a:prstGeom prst="rect">
          <a:avLst/>
        </a:prstGeom>
      </xdr:spPr>
    </xdr:pic>
    <xdr:clientData/>
  </xdr:oneCellAnchor>
  <xdr:oneCellAnchor>
    <xdr:from>
      <xdr:col>55</xdr:col>
      <xdr:colOff>266700</xdr:colOff>
      <xdr:row>13</xdr:row>
      <xdr:rowOff>114300</xdr:rowOff>
    </xdr:from>
    <xdr:ext cx="571500" cy="571500"/>
    <xdr:pic>
      <xdr:nvPicPr>
        <xdr:cNvPr id="17" name="Image 16">
          <a:extLst>
            <a:ext uri="{FF2B5EF4-FFF2-40B4-BE49-F238E27FC236}">
              <a16:creationId xmlns:a16="http://schemas.microsoft.com/office/drawing/2014/main" id="{D50AF9DE-99F6-4098-A50F-FD5C0EB02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618225" y="3314700"/>
          <a:ext cx="571500" cy="571500"/>
        </a:xfrm>
        <a:prstGeom prst="rect">
          <a:avLst/>
        </a:prstGeom>
      </xdr:spPr>
    </xdr:pic>
    <xdr:clientData/>
  </xdr:oneCellAnchor>
  <xdr:oneCellAnchor>
    <xdr:from>
      <xdr:col>58</xdr:col>
      <xdr:colOff>1038225</xdr:colOff>
      <xdr:row>153</xdr:row>
      <xdr:rowOff>161925</xdr:rowOff>
    </xdr:from>
    <xdr:ext cx="4267200" cy="2123995"/>
    <xdr:pic>
      <xdr:nvPicPr>
        <xdr:cNvPr id="19" name="Image 18">
          <a:extLst>
            <a:ext uri="{FF2B5EF4-FFF2-40B4-BE49-F238E27FC236}">
              <a16:creationId xmlns:a16="http://schemas.microsoft.com/office/drawing/2014/main" id="{6601AD16-31AA-465A-8FE7-5C516106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58</xdr:col>
      <xdr:colOff>514350</xdr:colOff>
      <xdr:row>125</xdr:row>
      <xdr:rowOff>190500</xdr:rowOff>
    </xdr:from>
    <xdr:ext cx="4873625" cy="1121830"/>
    <xdr:pic>
      <xdr:nvPicPr>
        <xdr:cNvPr id="27" name="Image 26">
          <a:extLst>
            <a:ext uri="{FF2B5EF4-FFF2-40B4-BE49-F238E27FC236}">
              <a16:creationId xmlns:a16="http://schemas.microsoft.com/office/drawing/2014/main" id="{9E4504F3-75C7-407B-A65F-24E8ADDB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42400" y="28956000"/>
          <a:ext cx="4873625" cy="1121830"/>
        </a:xfrm>
        <a:prstGeom prst="rect">
          <a:avLst/>
        </a:prstGeom>
      </xdr:spPr>
    </xdr:pic>
    <xdr:clientData/>
  </xdr:oneCellAnchor>
  <xdr:oneCellAnchor>
    <xdr:from>
      <xdr:col>44</xdr:col>
      <xdr:colOff>314325</xdr:colOff>
      <xdr:row>56</xdr:row>
      <xdr:rowOff>19050</xdr:rowOff>
    </xdr:from>
    <xdr:ext cx="1574800" cy="1345876"/>
    <xdr:pic>
      <xdr:nvPicPr>
        <xdr:cNvPr id="30" name="Image 29" descr="Man Cook: Medium-Light Skin Tone">
          <a:extLst>
            <a:ext uri="{FF2B5EF4-FFF2-40B4-BE49-F238E27FC236}">
              <a16:creationId xmlns:a16="http://schemas.microsoft.com/office/drawing/2014/main" id="{DEB927BC-865F-4A7B-BD70-7B7367681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1330642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43</xdr:col>
      <xdr:colOff>476250</xdr:colOff>
      <xdr:row>33</xdr:row>
      <xdr:rowOff>142875</xdr:rowOff>
    </xdr:from>
    <xdr:ext cx="2248026" cy="1098550"/>
    <xdr:pic>
      <xdr:nvPicPr>
        <xdr:cNvPr id="5" name="Image 4">
          <a:extLst>
            <a:ext uri="{FF2B5EF4-FFF2-40B4-BE49-F238E27FC236}">
              <a16:creationId xmlns:a16="http://schemas.microsoft.com/office/drawing/2014/main" id="{17D61381-2C82-4B1B-8294-E20CE95B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471100" y="8239125"/>
          <a:ext cx="2248026" cy="10985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333375</xdr:colOff>
      <xdr:row>20</xdr:row>
      <xdr:rowOff>85725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6C2319C9-2F8F-4A77-8D4B-F518C35A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50" y="5181600"/>
          <a:ext cx="2223949" cy="1028700"/>
        </a:xfrm>
        <a:prstGeom prst="rect">
          <a:avLst/>
        </a:prstGeom>
      </xdr:spPr>
    </xdr:pic>
    <xdr:clientData/>
  </xdr:oneCellAnchor>
  <xdr:oneCellAnchor>
    <xdr:from>
      <xdr:col>44</xdr:col>
      <xdr:colOff>438150</xdr:colOff>
      <xdr:row>43</xdr:row>
      <xdr:rowOff>19050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27862561-690C-4EA3-8F8D-CC17E609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90300" y="11249025"/>
          <a:ext cx="1057275" cy="1120810"/>
        </a:xfrm>
        <a:prstGeom prst="rect">
          <a:avLst/>
        </a:prstGeom>
      </xdr:spPr>
    </xdr:pic>
    <xdr:clientData/>
  </xdr:oneCellAnchor>
  <xdr:oneCellAnchor>
    <xdr:from>
      <xdr:col>44</xdr:col>
      <xdr:colOff>219075</xdr:colOff>
      <xdr:row>55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62AC778B-0B1D-46D8-94E9-4AD2FF681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0" y="145065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228600</xdr:colOff>
      <xdr:row>220</xdr:row>
      <xdr:rowOff>28575</xdr:rowOff>
    </xdr:from>
    <xdr:ext cx="409318" cy="504825"/>
    <xdr:pic>
      <xdr:nvPicPr>
        <xdr:cNvPr id="14" name="Image 13">
          <a:extLst>
            <a:ext uri="{FF2B5EF4-FFF2-40B4-BE49-F238E27FC236}">
              <a16:creationId xmlns:a16="http://schemas.microsoft.com/office/drawing/2014/main" id="{209A4AF7-33DF-48A2-9A17-E43965AE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48825" y="56778525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220</xdr:row>
      <xdr:rowOff>28575</xdr:rowOff>
    </xdr:from>
    <xdr:ext cx="409318" cy="504825"/>
    <xdr:pic>
      <xdr:nvPicPr>
        <xdr:cNvPr id="20" name="Image 19">
          <a:extLst>
            <a:ext uri="{FF2B5EF4-FFF2-40B4-BE49-F238E27FC236}">
              <a16:creationId xmlns:a16="http://schemas.microsoft.com/office/drawing/2014/main" id="{51FB8715-82C7-4DC6-8D77-E4FEDCBD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3350" y="51882675"/>
          <a:ext cx="409318" cy="504825"/>
        </a:xfrm>
        <a:prstGeom prst="rect">
          <a:avLst/>
        </a:prstGeom>
      </xdr:spPr>
    </xdr:pic>
    <xdr:clientData/>
  </xdr:oneCellAnchor>
  <xdr:oneCellAnchor>
    <xdr:from>
      <xdr:col>17</xdr:col>
      <xdr:colOff>228600</xdr:colOff>
      <xdr:row>498</xdr:row>
      <xdr:rowOff>28575</xdr:rowOff>
    </xdr:from>
    <xdr:ext cx="409318" cy="504825"/>
    <xdr:pic>
      <xdr:nvPicPr>
        <xdr:cNvPr id="21" name="Image 20">
          <a:extLst>
            <a:ext uri="{FF2B5EF4-FFF2-40B4-BE49-F238E27FC236}">
              <a16:creationId xmlns:a16="http://schemas.microsoft.com/office/drawing/2014/main" id="{D42EAA50-AC8E-45AF-9A51-1C0D333B9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3350" y="108785025"/>
          <a:ext cx="409318" cy="504825"/>
        </a:xfrm>
        <a:prstGeom prst="rect">
          <a:avLst/>
        </a:prstGeom>
      </xdr:spPr>
    </xdr:pic>
    <xdr:clientData/>
  </xdr:oneCellAnchor>
  <xdr:oneCellAnchor>
    <xdr:from>
      <xdr:col>55</xdr:col>
      <xdr:colOff>276225</xdr:colOff>
      <xdr:row>13</xdr:row>
      <xdr:rowOff>76200</xdr:rowOff>
    </xdr:from>
    <xdr:ext cx="571500" cy="571500"/>
    <xdr:pic>
      <xdr:nvPicPr>
        <xdr:cNvPr id="9" name="Image 8">
          <a:extLst>
            <a:ext uri="{FF2B5EF4-FFF2-40B4-BE49-F238E27FC236}">
              <a16:creationId xmlns:a16="http://schemas.microsoft.com/office/drawing/2014/main" id="{736C1EAF-A201-4E8C-9086-B4D22A80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27775" y="3276600"/>
          <a:ext cx="571500" cy="571500"/>
        </a:xfrm>
        <a:prstGeom prst="rect">
          <a:avLst/>
        </a:prstGeom>
      </xdr:spPr>
    </xdr:pic>
    <xdr:clientData/>
  </xdr:oneCellAnchor>
  <xdr:oneCellAnchor>
    <xdr:from>
      <xdr:col>58</xdr:col>
      <xdr:colOff>1038225</xdr:colOff>
      <xdr:row>153</xdr:row>
      <xdr:rowOff>161925</xdr:rowOff>
    </xdr:from>
    <xdr:ext cx="4267200" cy="2123995"/>
    <xdr:pic>
      <xdr:nvPicPr>
        <xdr:cNvPr id="10" name="Image 9">
          <a:extLst>
            <a:ext uri="{FF2B5EF4-FFF2-40B4-BE49-F238E27FC236}">
              <a16:creationId xmlns:a16="http://schemas.microsoft.com/office/drawing/2014/main" id="{D4E1F949-A66A-4557-9040-45F3548F2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58</xdr:col>
      <xdr:colOff>323850</xdr:colOff>
      <xdr:row>126</xdr:row>
      <xdr:rowOff>95250</xdr:rowOff>
    </xdr:from>
    <xdr:ext cx="4873625" cy="1121830"/>
    <xdr:pic>
      <xdr:nvPicPr>
        <xdr:cNvPr id="12" name="Image 11">
          <a:extLst>
            <a:ext uri="{FF2B5EF4-FFF2-40B4-BE49-F238E27FC236}">
              <a16:creationId xmlns:a16="http://schemas.microsoft.com/office/drawing/2014/main" id="{9D1B411C-9E1F-4818-BB6F-F8DA3436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247125" y="31956375"/>
          <a:ext cx="4873625" cy="1121830"/>
        </a:xfrm>
        <a:prstGeom prst="rect">
          <a:avLst/>
        </a:prstGeom>
      </xdr:spPr>
    </xdr:pic>
    <xdr:clientData/>
  </xdr:oneCellAnchor>
  <xdr:oneCellAnchor>
    <xdr:from>
      <xdr:col>43</xdr:col>
      <xdr:colOff>571500</xdr:colOff>
      <xdr:row>33</xdr:row>
      <xdr:rowOff>228600</xdr:rowOff>
    </xdr:from>
    <xdr:ext cx="2248026" cy="1098550"/>
    <xdr:pic>
      <xdr:nvPicPr>
        <xdr:cNvPr id="6" name="Image 5">
          <a:extLst>
            <a:ext uri="{FF2B5EF4-FFF2-40B4-BE49-F238E27FC236}">
              <a16:creationId xmlns:a16="http://schemas.microsoft.com/office/drawing/2014/main" id="{3C8D7A64-83F2-4024-B540-E01A4A87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042600" y="8791575"/>
          <a:ext cx="2248026" cy="10985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r.maisfontes.com/aktiv-grotesk-w01.police" TargetMode="External"/><Relationship Id="rId13" Type="http://schemas.openxmlformats.org/officeDocument/2006/relationships/hyperlink" Target="https://www.youtube.com/watch?app=desktop&amp;v=Yuy1jisXErY" TargetMode="External"/><Relationship Id="rId18" Type="http://schemas.openxmlformats.org/officeDocument/2006/relationships/hyperlink" Target="https://www.bonbache.fr/syntheses-graphiques-excel-avec-les-emoticones-499.html" TargetMode="External"/><Relationship Id="rId3" Type="http://schemas.openxmlformats.org/officeDocument/2006/relationships/hyperlink" Target="https://kulturegeek.fr/news-224456/microsoft-police-voudriez-remplacer-calibri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google.com/search?client=firefox-b-d&amp;cs=1&amp;sxsrf=AJOqlzWtAThXL_uLX0Izw5bcGDDqWJW1UA:1673858052794&amp;q=Quelle+est+la+police+d%27%C3%A9criture+la+plus+classe+%3F&amp;sa=X&amp;ved=2ahUKEwjYj4iV18v8AhXtTaQEHYpNBZ0Qzmd6BAgBEAU" TargetMode="External"/><Relationship Id="rId12" Type="http://schemas.openxmlformats.org/officeDocument/2006/relationships/hyperlink" Target="https://fr.vecteezy.com/video/5480445-appuyer-sur-la-touche-entree-sur-le-clavier-d-un-ordinateur-de-bureau" TargetMode="External"/><Relationship Id="rId17" Type="http://schemas.openxmlformats.org/officeDocument/2006/relationships/hyperlink" Target="https://fr.extendoffice.com/documents/excel/4027-excel-increase-letter-by-one.html" TargetMode="External"/><Relationship Id="rId2" Type="http://schemas.openxmlformats.org/officeDocument/2006/relationships/hyperlink" Target="https://fr.wikipedia.org/wiki/Calibri" TargetMode="External"/><Relationship Id="rId16" Type="http://schemas.openxmlformats.org/officeDocument/2006/relationships/hyperlink" Target="https://excel-exercice.com/comment-faire-une-liste-alphabetique-automatique/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extensis.com/fr-fr/blog/les-10-polices-alternatives-%C3%A0-helvetica" TargetMode="External"/><Relationship Id="rId6" Type="http://schemas.openxmlformats.org/officeDocument/2006/relationships/hyperlink" Target="https://laruche.wizbii.com/17703-meilleure-police-ecriture-cv" TargetMode="External"/><Relationship Id="rId11" Type="http://schemas.openxmlformats.org/officeDocument/2006/relationships/hyperlink" Target="https://savour.eu/portfolio/pifometrie/" TargetMode="External"/><Relationship Id="rId5" Type="http://schemas.openxmlformats.org/officeDocument/2006/relationships/hyperlink" Target="https://laruche.wizbii.com/17703-meilleure-police-ecriture-cv" TargetMode="External"/><Relationship Id="rId15" Type="http://schemas.openxmlformats.org/officeDocument/2006/relationships/hyperlink" Target="https://cellulexcel.blogspot.com/p/blog-page_16.html" TargetMode="External"/><Relationship Id="rId10" Type="http://schemas.openxmlformats.org/officeDocument/2006/relationships/hyperlink" Target="https://www.automateexcel.com/fr/how-to/que-signifient-les-symboles-etc-dans-les-formules-excel-et-google-sheets/" TargetMode="External"/><Relationship Id="rId19" Type="http://schemas.openxmlformats.org/officeDocument/2006/relationships/hyperlink" Target="https://www.google.com/search?client=firefox-b-d&amp;q=Mondial+de+la+Pifom%C3%A9trie" TargetMode="External"/><Relationship Id="rId4" Type="http://schemas.openxmlformats.org/officeDocument/2006/relationships/hyperlink" Target="https://fr.wikipedia.org/wiki/Helvetica" TargetMode="External"/><Relationship Id="rId9" Type="http://schemas.openxmlformats.org/officeDocument/2006/relationships/hyperlink" Target="https://dupala.be/upload/files/141_Pages-de-D-un-e-prof-a-l-autre-Numero-71-Octobre-2014-page15-16.pdf" TargetMode="External"/><Relationship Id="rId14" Type="http://schemas.openxmlformats.org/officeDocument/2006/relationships/hyperlink" Target="https://www.youtube.com/watch?v=FZwdUZUwnuI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learn.microsoft.com/fr-fr/office/vba/api/excel.xlrgbcolor" TargetMode="External"/><Relationship Id="rId1" Type="http://schemas.openxmlformats.org/officeDocument/2006/relationships/hyperlink" Target="https://fr.wikipedia.org/wiki/Portail:Alimentation_et_gastronomie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edacteur.com/blog/polices-ecriture-a-utiliser/" TargetMode="External"/><Relationship Id="rId3" Type="http://schemas.openxmlformats.org/officeDocument/2006/relationships/hyperlink" Target="https://encycolorpedia.com/html" TargetMode="External"/><Relationship Id="rId7" Type="http://schemas.openxmlformats.org/officeDocument/2006/relationships/hyperlink" Target="https://blog.atalan.fr/grille-contrastes-accessibilite-charte-graphique/" TargetMode="External"/><Relationship Id="rId2" Type="http://schemas.openxmlformats.org/officeDocument/2006/relationships/hyperlink" Target="https://encycolorpedia.com/websafe" TargetMode="External"/><Relationship Id="rId1" Type="http://schemas.openxmlformats.org/officeDocument/2006/relationships/hyperlink" Target="http://translate.google.fr/translate?hl=fr&amp;langpair=en|fr&amp;u=http://dmcritchie.mvps.org/excel/colors.htm" TargetMode="External"/><Relationship Id="rId6" Type="http://schemas.openxmlformats.org/officeDocument/2006/relationships/hyperlink" Target="https://www.tanaguru.com/contrastes-couleurs-choisir-combinaisons-accessibles/" TargetMode="External"/><Relationship Id="rId11" Type="http://schemas.openxmlformats.org/officeDocument/2006/relationships/drawing" Target="../drawings/drawing14.xml"/><Relationship Id="rId5" Type="http://schemas.openxmlformats.org/officeDocument/2006/relationships/hyperlink" Target="https://encycolorpedia.com/paints" TargetMode="External"/><Relationship Id="rId10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hyperlink" Target="https://encycolorpedia.com/named" TargetMode="External"/><Relationship Id="rId9" Type="http://schemas.openxmlformats.org/officeDocument/2006/relationships/hyperlink" Target="https://www.iloveimg.com/fr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learn.microsoft.com/fr-fr/office/vba/api/excel.xlrgbcolor" TargetMode="External"/><Relationship Id="rId1" Type="http://schemas.openxmlformats.org/officeDocument/2006/relationships/hyperlink" Target="https://fr.wikipedia.org/wiki/Portail:Alimentation_et_gastronomie" TargetMode="External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prt.fr/detail.php?id=6&amp;titre=plan-du-site" TargetMode="External"/><Relationship Id="rId13" Type="http://schemas.openxmlformats.org/officeDocument/2006/relationships/hyperlink" Target="https://cuisine-centrale17.fr/" TargetMode="External"/><Relationship Id="rId3" Type="http://schemas.openxmlformats.org/officeDocument/2006/relationships/hyperlink" Target="https://bepo.fr/wiki/Menu" TargetMode="External"/><Relationship Id="rId7" Type="http://schemas.openxmlformats.org/officeDocument/2006/relationships/hyperlink" Target="https://www.youtube.com/watch?v=BEAwIv4fIw4" TargetMode="External"/><Relationship Id="rId12" Type="http://schemas.openxmlformats.org/officeDocument/2006/relationships/hyperlink" Target="http://www.diet-life.fr/visuellement-100-calories/" TargetMode="External"/><Relationship Id="rId2" Type="http://schemas.openxmlformats.org/officeDocument/2006/relationships/hyperlink" Target="https://bepo.fr/wiki/Manuel" TargetMode="External"/><Relationship Id="rId1" Type="http://schemas.openxmlformats.org/officeDocument/2006/relationships/hyperlink" Target="http://www.symbole-clavier.com/" TargetMode="External"/><Relationship Id="rId6" Type="http://schemas.openxmlformats.org/officeDocument/2006/relationships/hyperlink" Target="https://www.youtube.com/watch?v=2TmdhLLUsOQ" TargetMode="External"/><Relationship Id="rId11" Type="http://schemas.openxmlformats.org/officeDocument/2006/relationships/hyperlink" Target="http://www.uprt.fr/mesimages/fichiers-uprt/hop-alimentation/hop-photos-quantit%C3%A9s.pdf" TargetMode="External"/><Relationship Id="rId5" Type="http://schemas.openxmlformats.org/officeDocument/2006/relationships/hyperlink" Target="https://www.premiers-clics.fr/cours-informatique/windows-convertir-un-cd-en-fichiers-mp3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everything.fr.softonic.com/" TargetMode="External"/><Relationship Id="rId4" Type="http://schemas.openxmlformats.org/officeDocument/2006/relationships/hyperlink" Target="https://www.premiers-clics.fr/cours-informatique/windows-les-fonctionnalites-du-clavier/" TargetMode="External"/><Relationship Id="rId9" Type="http://schemas.openxmlformats.org/officeDocument/2006/relationships/hyperlink" Target="http://www.uprt.fr/detail.php?id=185&amp;titre=restaurateurs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learn.microsoft.com/fr-fr/office/vba/api/excel.xlrgbcolo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uisine-centrale17.f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getgreenshot.org/help/fr-fr/" TargetMode="External"/><Relationship Id="rId2" Type="http://schemas.openxmlformats.org/officeDocument/2006/relationships/hyperlink" Target="https://getgreenshot.org/archive/fr/" TargetMode="External"/><Relationship Id="rId1" Type="http://schemas.openxmlformats.org/officeDocument/2006/relationships/hyperlink" Target="https://www.cuisineaz.com/recettes/madeleines-maison-72532.aspx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71B7B-D324-4CE3-8710-C9E93BDA40EF}">
  <dimension ref="A1:AN237"/>
  <sheetViews>
    <sheetView tabSelected="1" topLeftCell="A57" zoomScale="75" zoomScaleNormal="75" workbookViewId="0">
      <selection activeCell="O62" sqref="O62"/>
    </sheetView>
  </sheetViews>
  <sheetFormatPr baseColWidth="10" defaultRowHeight="15" x14ac:dyDescent="0.2"/>
  <cols>
    <col min="1" max="1" width="11.42578125" style="1089"/>
    <col min="2" max="2" width="18.7109375" style="1089" customWidth="1"/>
    <col min="3" max="3" width="16.85546875" style="1089" customWidth="1"/>
    <col min="4" max="4" width="16" style="1089" customWidth="1"/>
    <col min="5" max="6" width="11.42578125" style="1089"/>
    <col min="7" max="7" width="12" style="1089" bestFit="1" customWidth="1"/>
    <col min="8" max="8" width="17.140625" style="1089" customWidth="1"/>
    <col min="9" max="12" width="11.42578125" style="1089"/>
    <col min="13" max="13" width="18.5703125" style="1089" customWidth="1"/>
    <col min="14" max="14" width="11.42578125" style="1089"/>
    <col min="15" max="15" width="19.5703125" style="1089" customWidth="1"/>
    <col min="16" max="16" width="14.140625" style="1089" bestFit="1" customWidth="1"/>
    <col min="17" max="19" width="11.42578125" style="1089"/>
    <col min="20" max="21" width="11.7109375" style="1089" bestFit="1" customWidth="1"/>
    <col min="22" max="22" width="18.140625" style="1089" customWidth="1"/>
    <col min="23" max="25" width="16" style="1089" customWidth="1"/>
    <col min="26" max="26" width="14.28515625" style="1089" customWidth="1"/>
    <col min="27" max="27" width="15.28515625" style="1089" customWidth="1"/>
    <col min="28" max="28" width="16" style="1089" customWidth="1"/>
    <col min="29" max="29" width="14.140625" style="1089" customWidth="1"/>
    <col min="30" max="37" width="11.42578125" style="1089"/>
    <col min="38" max="38" width="7.5703125" style="438" customWidth="1"/>
    <col min="39" max="39" width="11.42578125" style="48"/>
    <col min="40" max="40" width="43.5703125" style="48" customWidth="1"/>
    <col min="41" max="16384" width="11.42578125" style="1089"/>
  </cols>
  <sheetData>
    <row r="1" spans="1:40" ht="30" customHeight="1" x14ac:dyDescent="0.25">
      <c r="A1" s="982" t="str">
        <f>ADDRESS(ROW(),COLUMN(),4)</f>
        <v>A1</v>
      </c>
      <c r="B1" s="1084"/>
      <c r="C1" s="1084"/>
      <c r="D1" s="1084"/>
      <c r="E1" s="1084"/>
      <c r="F1" s="1084"/>
      <c r="G1" s="1084"/>
      <c r="H1" s="1084"/>
      <c r="I1" s="1084"/>
      <c r="J1" s="1084"/>
      <c r="K1" s="1084"/>
      <c r="L1" s="1084"/>
      <c r="M1" s="1084"/>
      <c r="N1" s="1084"/>
      <c r="O1" s="1084"/>
      <c r="P1" s="1085"/>
      <c r="Q1" s="1085"/>
      <c r="R1" s="1085"/>
      <c r="S1" s="1085"/>
      <c r="T1" s="1085"/>
      <c r="U1" s="1086"/>
      <c r="V1" s="1086"/>
      <c r="W1" s="1086"/>
      <c r="X1" s="1086"/>
      <c r="Y1" s="1086"/>
      <c r="Z1" s="1086"/>
      <c r="AA1" s="1086"/>
      <c r="AB1" s="1086"/>
      <c r="AC1" s="1086"/>
      <c r="AD1" s="1086"/>
      <c r="AE1" s="1086"/>
      <c r="AF1" s="1086"/>
      <c r="AG1" s="1086"/>
      <c r="AH1" s="1086"/>
      <c r="AI1" s="1086"/>
      <c r="AJ1" s="1087"/>
      <c r="AK1" s="1087"/>
      <c r="AL1" s="1088">
        <v>1</v>
      </c>
      <c r="AM1" s="5" t="str">
        <f>SUBSTITUTE(ADDRESS(1,COLUMN(),4),"1","")</f>
        <v>AM</v>
      </c>
      <c r="AN1" s="6" t="str">
        <f>SUBSTITUTE(ADDRESS(1,COLUMN(),4),"1","")</f>
        <v>AN</v>
      </c>
    </row>
    <row r="2" spans="1:40" ht="30" customHeight="1" x14ac:dyDescent="0.25">
      <c r="A2" s="1084"/>
      <c r="B2" s="1090" t="s">
        <v>652</v>
      </c>
      <c r="C2" s="1084"/>
      <c r="D2" s="1084"/>
      <c r="E2" s="1084"/>
      <c r="F2" s="1084"/>
      <c r="G2" s="1084"/>
      <c r="H2" s="1084"/>
      <c r="I2" s="1085"/>
      <c r="J2" s="1084"/>
      <c r="K2" s="1084"/>
      <c r="L2" s="1084"/>
      <c r="M2" s="1084"/>
      <c r="N2" s="1084"/>
      <c r="O2" s="1085"/>
      <c r="P2" s="1085"/>
      <c r="Q2" s="1085"/>
      <c r="R2" s="1085"/>
      <c r="S2" s="1085"/>
      <c r="T2" s="1086"/>
      <c r="U2" s="1086"/>
      <c r="V2" s="1086"/>
      <c r="W2" s="1086"/>
      <c r="X2" s="3007" t="s">
        <v>653</v>
      </c>
      <c r="Y2" s="3007"/>
      <c r="Z2" s="3007"/>
      <c r="AA2" s="3007"/>
      <c r="AB2" s="3007"/>
      <c r="AC2" s="3007"/>
      <c r="AD2" s="1086"/>
      <c r="AE2" s="1086"/>
      <c r="AF2" s="1086"/>
      <c r="AG2" s="1086"/>
      <c r="AH2" s="1086"/>
      <c r="AI2" s="1086"/>
      <c r="AJ2" s="1087"/>
      <c r="AK2" s="1087"/>
      <c r="AL2" s="1088">
        <v>1</v>
      </c>
      <c r="AM2" s="1091"/>
      <c r="AN2" s="1091" t="s">
        <v>0</v>
      </c>
    </row>
    <row r="3" spans="1:40" ht="30" customHeight="1" x14ac:dyDescent="0.25">
      <c r="A3" s="1084"/>
      <c r="B3" s="1092" t="s">
        <v>654</v>
      </c>
      <c r="C3" s="1093"/>
      <c r="D3" s="1084"/>
      <c r="E3" s="1084"/>
      <c r="F3" s="1084"/>
      <c r="G3" s="1084"/>
      <c r="H3" s="1084"/>
      <c r="I3" s="1085"/>
      <c r="J3" s="1084"/>
      <c r="K3" s="1084"/>
      <c r="L3" s="1084"/>
      <c r="M3" s="1084"/>
      <c r="N3" s="1084"/>
      <c r="O3" s="1085"/>
      <c r="P3" s="1085"/>
      <c r="Q3" s="1085"/>
      <c r="R3" s="1085"/>
      <c r="S3" s="1085"/>
      <c r="T3" s="1086"/>
      <c r="U3" s="1086"/>
      <c r="V3" s="1094"/>
      <c r="W3" s="1094"/>
      <c r="X3" s="3007"/>
      <c r="Y3" s="3007"/>
      <c r="Z3" s="3007"/>
      <c r="AA3" s="3007"/>
      <c r="AB3" s="3007"/>
      <c r="AC3" s="3007"/>
      <c r="AD3" s="1086"/>
      <c r="AE3" s="1086"/>
      <c r="AF3" s="1086"/>
      <c r="AG3" s="1086"/>
      <c r="AH3" s="1086"/>
      <c r="AI3" s="1086"/>
      <c r="AJ3" s="1087"/>
      <c r="AK3" s="1087"/>
      <c r="AL3" s="1088">
        <v>1</v>
      </c>
      <c r="AM3" s="1095">
        <f ca="1">COUNTA(A1:AL237) + COUNTBLANK(A1:AL237)</f>
        <v>9007</v>
      </c>
      <c r="AN3" s="1091" t="str">
        <f>"cellules entre"&amp;" " &amp;A1&amp;" et  "&amp;AL237</f>
        <v>cellules entre A1 et  AL237</v>
      </c>
    </row>
    <row r="4" spans="1:40" ht="30" customHeight="1" x14ac:dyDescent="0.25">
      <c r="A4" s="1084"/>
      <c r="B4" s="1092"/>
      <c r="C4" s="1093"/>
      <c r="D4" s="1084"/>
      <c r="E4" s="1084"/>
      <c r="F4" s="1084"/>
      <c r="G4" s="1084"/>
      <c r="H4" s="1084"/>
      <c r="I4" s="1085"/>
      <c r="J4" s="1084"/>
      <c r="K4" s="1084"/>
      <c r="L4" s="1084"/>
      <c r="M4" s="1084"/>
      <c r="N4" s="1084"/>
      <c r="O4" s="1085"/>
      <c r="P4" s="1085"/>
      <c r="Q4" s="1085"/>
      <c r="R4" s="1085"/>
      <c r="S4" s="1085"/>
      <c r="T4" s="1086"/>
      <c r="U4" s="1086"/>
      <c r="V4" s="1096"/>
      <c r="W4" s="1096"/>
      <c r="X4" s="1096"/>
      <c r="Y4" s="1097" t="s">
        <v>655</v>
      </c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7"/>
      <c r="AK4" s="1087"/>
      <c r="AL4" s="1088">
        <v>1</v>
      </c>
      <c r="AM4" s="1095">
        <f ca="1">COUNTA(A1:AL237)</f>
        <v>901</v>
      </c>
      <c r="AN4" s="1091" t="s">
        <v>3</v>
      </c>
    </row>
    <row r="5" spans="1:40" ht="30" customHeight="1" x14ac:dyDescent="0.25">
      <c r="A5" s="1084"/>
      <c r="B5" s="1092" t="s">
        <v>656</v>
      </c>
      <c r="C5" s="1093"/>
      <c r="D5" s="1084"/>
      <c r="E5" s="1084"/>
      <c r="F5" s="1084"/>
      <c r="G5" s="1084"/>
      <c r="H5" s="1084"/>
      <c r="I5" s="1085"/>
      <c r="J5" s="1084"/>
      <c r="K5" s="1084"/>
      <c r="L5" s="1084"/>
      <c r="M5" s="1084"/>
      <c r="N5" s="1084"/>
      <c r="O5" s="1085"/>
      <c r="P5" s="1085"/>
      <c r="Q5" s="1085"/>
      <c r="R5" s="1085"/>
      <c r="S5" s="1085"/>
      <c r="T5" s="1086"/>
      <c r="U5" s="1086"/>
      <c r="V5" s="1096"/>
      <c r="W5" s="1096"/>
      <c r="X5" s="109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7"/>
      <c r="AK5" s="1087"/>
      <c r="AL5" s="1088">
        <v>1</v>
      </c>
      <c r="AM5" s="1095">
        <f ca="1">COUNTBLANK(A1:AL237)</f>
        <v>8106</v>
      </c>
      <c r="AN5" s="1091" t="s">
        <v>4</v>
      </c>
    </row>
    <row r="6" spans="1:40" ht="30" customHeight="1" x14ac:dyDescent="0.25">
      <c r="A6" s="1084"/>
      <c r="B6" s="1092" t="s">
        <v>657</v>
      </c>
      <c r="C6" s="1093"/>
      <c r="D6" s="1084"/>
      <c r="E6" s="1084"/>
      <c r="F6" s="1084"/>
      <c r="G6" s="1084"/>
      <c r="H6" s="1084"/>
      <c r="I6" s="1085"/>
      <c r="J6" s="1084"/>
      <c r="K6" s="1084"/>
      <c r="L6" s="1084"/>
      <c r="M6" s="1084"/>
      <c r="N6" s="1084"/>
      <c r="O6" s="1085"/>
      <c r="P6" s="1085"/>
      <c r="Q6" s="1085"/>
      <c r="R6" s="1085"/>
      <c r="S6" s="1085"/>
      <c r="T6" s="1086"/>
      <c r="U6" s="1086"/>
      <c r="V6" s="1096"/>
      <c r="W6" s="1096"/>
      <c r="X6" s="1096"/>
      <c r="Y6" s="1097" t="s">
        <v>2375</v>
      </c>
      <c r="Z6" s="1097"/>
      <c r="AA6" s="1086"/>
      <c r="AB6" s="1086"/>
      <c r="AC6" s="1086"/>
      <c r="AD6" s="1086"/>
      <c r="AE6" s="1086"/>
      <c r="AF6" s="1086"/>
      <c r="AG6" s="1086"/>
      <c r="AH6" s="1086"/>
      <c r="AI6" s="1086"/>
      <c r="AJ6" s="1087"/>
      <c r="AK6" s="1087"/>
      <c r="AL6" s="1088">
        <v>1</v>
      </c>
      <c r="AM6" s="1095">
        <f>SUM(AL1:AL235)+2</f>
        <v>237</v>
      </c>
      <c r="AN6" s="1091" t="s">
        <v>7</v>
      </c>
    </row>
    <row r="7" spans="1:40" ht="30" customHeight="1" x14ac:dyDescent="0.25">
      <c r="A7" s="1084"/>
      <c r="B7" s="1092" t="s">
        <v>658</v>
      </c>
      <c r="C7" s="1093"/>
      <c r="D7" s="1084"/>
      <c r="E7" s="1084"/>
      <c r="F7" s="1084"/>
      <c r="G7" s="1084"/>
      <c r="H7" s="1084"/>
      <c r="I7" s="1085"/>
      <c r="J7" s="1084"/>
      <c r="K7" s="1084"/>
      <c r="L7" s="1084"/>
      <c r="M7" s="1084"/>
      <c r="N7" s="1084"/>
      <c r="O7" s="1085"/>
      <c r="P7" s="1085"/>
      <c r="Q7" s="1085"/>
      <c r="R7" s="1085"/>
      <c r="S7" s="1085"/>
      <c r="T7" s="1086"/>
      <c r="U7" s="1086"/>
      <c r="V7" s="1096"/>
      <c r="W7" s="1096"/>
      <c r="X7" s="1096"/>
      <c r="Y7" s="1097"/>
      <c r="Z7" s="1086"/>
      <c r="AA7" s="1086"/>
      <c r="AB7" s="1086"/>
      <c r="AC7" s="1086"/>
      <c r="AD7" s="1086"/>
      <c r="AE7" s="1086"/>
      <c r="AF7" s="1086"/>
      <c r="AG7" s="1086"/>
      <c r="AH7" s="1086"/>
      <c r="AI7" s="1086"/>
      <c r="AJ7" s="1087"/>
      <c r="AK7" s="1087"/>
      <c r="AL7" s="1088">
        <v>1</v>
      </c>
      <c r="AM7" s="1095">
        <f>SUM(A237:AK237)+1</f>
        <v>38</v>
      </c>
      <c r="AN7" s="1091" t="s">
        <v>10</v>
      </c>
    </row>
    <row r="8" spans="1:40" ht="30" customHeight="1" x14ac:dyDescent="0.25">
      <c r="A8" s="1084"/>
      <c r="B8" s="1092"/>
      <c r="C8" s="1093"/>
      <c r="D8" s="1084"/>
      <c r="E8" s="1084"/>
      <c r="F8" s="1084"/>
      <c r="G8" s="1084"/>
      <c r="H8" s="1084"/>
      <c r="I8" s="1085"/>
      <c r="J8" s="1084"/>
      <c r="K8" s="1084"/>
      <c r="L8" s="1084"/>
      <c r="M8" s="1084"/>
      <c r="N8" s="1084"/>
      <c r="O8" s="1085"/>
      <c r="P8" s="1085"/>
      <c r="Q8" s="1085"/>
      <c r="R8" s="1085"/>
      <c r="S8" s="1085"/>
      <c r="T8" s="1086"/>
      <c r="U8" s="1086"/>
      <c r="V8" s="1096"/>
      <c r="W8" s="1096"/>
      <c r="X8" s="1096"/>
      <c r="Y8" s="1096" t="str">
        <f ca="1">"Page "&amp;_xlfn.SHEET()&amp;" sur "&amp;_xlfn.SHEETS()</f>
        <v>Page 1 sur 19</v>
      </c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7"/>
      <c r="AK8" s="1087"/>
      <c r="AL8" s="1088">
        <v>1</v>
      </c>
    </row>
    <row r="9" spans="1:40" ht="30" customHeight="1" x14ac:dyDescent="0.25">
      <c r="A9" s="1084"/>
      <c r="B9" s="1092" t="s">
        <v>659</v>
      </c>
      <c r="C9" s="1093"/>
      <c r="D9" s="1084"/>
      <c r="E9" s="1084"/>
      <c r="F9" s="1084"/>
      <c r="G9" s="1084"/>
      <c r="H9" s="1084"/>
      <c r="I9" s="1085"/>
      <c r="J9" s="1084"/>
      <c r="K9" s="1084"/>
      <c r="L9" s="1084"/>
      <c r="M9" s="1084"/>
      <c r="N9" s="1084"/>
      <c r="O9" s="1085"/>
      <c r="P9" s="1085"/>
      <c r="Q9" s="1085"/>
      <c r="R9" s="1085"/>
      <c r="S9" s="1085"/>
      <c r="T9" s="1086"/>
      <c r="U9" s="1086"/>
      <c r="V9" s="1096"/>
      <c r="W9" s="1096"/>
      <c r="X9" s="1096"/>
      <c r="Y9" s="1086"/>
      <c r="Z9" s="1097"/>
      <c r="AA9" s="1086"/>
      <c r="AB9" s="1086"/>
      <c r="AC9" s="1086"/>
      <c r="AD9" s="1086"/>
      <c r="AE9" s="1086"/>
      <c r="AF9" s="1086"/>
      <c r="AG9" s="1086"/>
      <c r="AH9" s="1086"/>
      <c r="AI9" s="1086"/>
      <c r="AJ9" s="1087"/>
      <c r="AK9" s="1087"/>
      <c r="AL9" s="1088">
        <v>1</v>
      </c>
    </row>
    <row r="10" spans="1:40" ht="30" customHeight="1" x14ac:dyDescent="0.25">
      <c r="A10" s="1084"/>
      <c r="B10" s="1092" t="s">
        <v>660</v>
      </c>
      <c r="C10" s="1093"/>
      <c r="D10" s="1084"/>
      <c r="E10" s="1084"/>
      <c r="F10" s="1084"/>
      <c r="G10" s="1084"/>
      <c r="H10" s="1084"/>
      <c r="I10" s="1085"/>
      <c r="J10" s="1084"/>
      <c r="K10" s="1084"/>
      <c r="L10" s="1084"/>
      <c r="M10" s="1084"/>
      <c r="N10" s="1084"/>
      <c r="O10" s="1085"/>
      <c r="P10" s="1085"/>
      <c r="Q10" s="1085"/>
      <c r="R10" s="1085"/>
      <c r="S10" s="1085"/>
      <c r="T10" s="1086"/>
      <c r="U10" s="1086"/>
      <c r="V10" s="1096"/>
      <c r="W10" s="1096"/>
      <c r="X10" s="1096"/>
      <c r="Y10" s="1098" t="s">
        <v>661</v>
      </c>
      <c r="Z10" s="1097"/>
      <c r="AA10" s="1086"/>
      <c r="AB10" s="1086"/>
      <c r="AC10" s="1086"/>
      <c r="AD10" s="1086"/>
      <c r="AE10" s="1086"/>
      <c r="AF10" s="1086"/>
      <c r="AG10" s="1086"/>
      <c r="AH10" s="1086"/>
      <c r="AI10" s="1086"/>
      <c r="AJ10" s="1087"/>
      <c r="AK10" s="1087"/>
      <c r="AL10" s="1088">
        <v>1</v>
      </c>
    </row>
    <row r="11" spans="1:40" ht="30" customHeight="1" x14ac:dyDescent="0.25">
      <c r="A11" s="1084"/>
      <c r="B11" s="1092" t="s">
        <v>662</v>
      </c>
      <c r="C11" s="1093"/>
      <c r="D11" s="1084"/>
      <c r="E11" s="1084"/>
      <c r="F11" s="1084"/>
      <c r="G11" s="1084"/>
      <c r="H11" s="1084"/>
      <c r="I11" s="1085"/>
      <c r="J11" s="1084"/>
      <c r="K11" s="1084"/>
      <c r="L11" s="1084"/>
      <c r="M11" s="1084"/>
      <c r="N11" s="1084"/>
      <c r="O11" s="1085"/>
      <c r="P11" s="1085"/>
      <c r="Q11" s="1085"/>
      <c r="R11" s="1085"/>
      <c r="S11" s="1085"/>
      <c r="T11" s="1086"/>
      <c r="U11" s="1086"/>
      <c r="V11" s="1096"/>
      <c r="W11" s="1096"/>
      <c r="X11" s="1096"/>
      <c r="Y11" s="1086"/>
      <c r="Z11" s="1097"/>
      <c r="AA11" s="1086"/>
      <c r="AB11" s="1086"/>
      <c r="AC11" s="1086"/>
      <c r="AD11" s="1086"/>
      <c r="AE11" s="1086"/>
      <c r="AF11" s="1086"/>
      <c r="AG11" s="1086"/>
      <c r="AH11" s="1086"/>
      <c r="AI11" s="1086"/>
      <c r="AJ11" s="1087"/>
      <c r="AK11" s="1087"/>
      <c r="AL11" s="1088">
        <v>1</v>
      </c>
    </row>
    <row r="12" spans="1:40" ht="30" customHeight="1" x14ac:dyDescent="0.25">
      <c r="A12" s="1084"/>
      <c r="B12" s="1092" t="s">
        <v>663</v>
      </c>
      <c r="C12" s="1093"/>
      <c r="D12" s="1084"/>
      <c r="E12" s="1084"/>
      <c r="F12" s="1084"/>
      <c r="G12" s="1084"/>
      <c r="H12" s="1084"/>
      <c r="I12" s="1085"/>
      <c r="J12" s="1084"/>
      <c r="K12" s="1084"/>
      <c r="L12" s="1084"/>
      <c r="M12" s="1084"/>
      <c r="N12" s="1084"/>
      <c r="O12" s="1085"/>
      <c r="P12" s="1085"/>
      <c r="Q12" s="1085"/>
      <c r="R12" s="1085"/>
      <c r="S12" s="1085"/>
      <c r="T12" s="1086"/>
      <c r="U12" s="1086"/>
      <c r="V12" s="1096"/>
      <c r="W12" s="1096"/>
      <c r="X12" s="1096"/>
      <c r="Y12" s="1086"/>
      <c r="Z12" s="1097"/>
      <c r="AA12" s="1086"/>
      <c r="AB12" s="1086"/>
      <c r="AC12" s="1086"/>
      <c r="AD12" s="1086"/>
      <c r="AE12" s="1086"/>
      <c r="AF12" s="1086"/>
      <c r="AG12" s="1086"/>
      <c r="AH12" s="1086"/>
      <c r="AI12" s="1086"/>
      <c r="AJ12" s="1087"/>
      <c r="AK12" s="1087"/>
      <c r="AL12" s="1088">
        <v>1</v>
      </c>
    </row>
    <row r="13" spans="1:40" ht="30" customHeight="1" x14ac:dyDescent="0.25">
      <c r="A13" s="1084"/>
      <c r="B13" s="1092"/>
      <c r="C13" s="1093"/>
      <c r="D13" s="1084"/>
      <c r="E13" s="1084"/>
      <c r="F13" s="1084"/>
      <c r="G13" s="1084"/>
      <c r="H13" s="1084"/>
      <c r="I13" s="1085"/>
      <c r="J13" s="1084"/>
      <c r="K13" s="1084"/>
      <c r="L13" s="1084"/>
      <c r="M13" s="1084"/>
      <c r="N13" s="1084"/>
      <c r="O13" s="1085"/>
      <c r="P13" s="1085"/>
      <c r="Q13" s="1085"/>
      <c r="R13" s="1085"/>
      <c r="S13" s="1085"/>
      <c r="T13" s="1086"/>
      <c r="U13" s="1086"/>
      <c r="V13" s="1096"/>
      <c r="W13" s="1096"/>
      <c r="X13" s="1096"/>
      <c r="Y13" s="1086"/>
      <c r="Z13" s="1097"/>
      <c r="AA13" s="1086"/>
      <c r="AB13" s="1086"/>
      <c r="AC13" s="1086"/>
      <c r="AD13" s="1086"/>
      <c r="AE13" s="1086"/>
      <c r="AF13" s="1086"/>
      <c r="AG13" s="1086"/>
      <c r="AH13" s="1086"/>
      <c r="AI13" s="1086"/>
      <c r="AJ13" s="1087"/>
      <c r="AK13" s="1087"/>
      <c r="AL13" s="1088">
        <v>1</v>
      </c>
    </row>
    <row r="14" spans="1:40" ht="30" customHeight="1" x14ac:dyDescent="0.25">
      <c r="A14" s="1084"/>
      <c r="B14" s="1092" t="s">
        <v>664</v>
      </c>
      <c r="C14" s="1093"/>
      <c r="D14" s="1084"/>
      <c r="E14" s="1084"/>
      <c r="F14" s="1084"/>
      <c r="G14" s="1084"/>
      <c r="H14" s="1084"/>
      <c r="I14" s="1085"/>
      <c r="J14" s="1084"/>
      <c r="K14" s="1084"/>
      <c r="L14" s="1084"/>
      <c r="M14" s="1084"/>
      <c r="N14" s="1084"/>
      <c r="O14" s="1085"/>
      <c r="P14" s="1085"/>
      <c r="Q14" s="1085"/>
      <c r="R14" s="1085"/>
      <c r="S14" s="1085"/>
      <c r="T14" s="1086"/>
      <c r="U14" s="1086"/>
      <c r="V14" s="1096"/>
      <c r="W14" s="1096"/>
      <c r="X14" s="1096"/>
      <c r="Y14" s="1086"/>
      <c r="Z14" s="1097"/>
      <c r="AA14" s="1086"/>
      <c r="AB14" s="1086"/>
      <c r="AC14" s="1086"/>
      <c r="AD14" s="1086"/>
      <c r="AE14" s="1086"/>
      <c r="AF14" s="1086"/>
      <c r="AG14" s="1086"/>
      <c r="AH14" s="1086"/>
      <c r="AI14" s="1086"/>
      <c r="AJ14" s="1087"/>
      <c r="AK14" s="1087"/>
      <c r="AL14" s="1088">
        <v>1</v>
      </c>
    </row>
    <row r="15" spans="1:40" ht="30" customHeight="1" x14ac:dyDescent="0.25">
      <c r="A15" s="1084"/>
      <c r="B15" s="1092" t="s">
        <v>665</v>
      </c>
      <c r="C15" s="1093"/>
      <c r="D15" s="1084"/>
      <c r="E15" s="1084"/>
      <c r="F15" s="1084"/>
      <c r="G15" s="1084"/>
      <c r="H15" s="1084"/>
      <c r="I15" s="1085"/>
      <c r="J15" s="1084"/>
      <c r="K15" s="1084"/>
      <c r="L15" s="1084"/>
      <c r="M15" s="1084"/>
      <c r="N15" s="1084"/>
      <c r="O15" s="1085"/>
      <c r="P15" s="1085"/>
      <c r="Q15" s="1085"/>
      <c r="R15" s="1085"/>
      <c r="S15" s="1085"/>
      <c r="T15" s="1086"/>
      <c r="U15" s="1086"/>
      <c r="V15" s="1096"/>
      <c r="W15" s="1096"/>
      <c r="X15" s="1096"/>
      <c r="Y15" s="1086"/>
      <c r="Z15" s="1097"/>
      <c r="AA15" s="1086"/>
      <c r="AB15" s="1086"/>
      <c r="AC15" s="1086"/>
      <c r="AD15" s="1086"/>
      <c r="AE15" s="1086"/>
      <c r="AF15" s="1086"/>
      <c r="AG15" s="1086"/>
      <c r="AH15" s="1086"/>
      <c r="AI15" s="1086"/>
      <c r="AJ15" s="1087"/>
      <c r="AK15" s="1087"/>
      <c r="AL15" s="1088">
        <v>1</v>
      </c>
    </row>
    <row r="16" spans="1:40" ht="30" customHeight="1" x14ac:dyDescent="0.25">
      <c r="A16" s="1084"/>
      <c r="B16" s="1092"/>
      <c r="C16" s="1093"/>
      <c r="D16" s="1084"/>
      <c r="E16" s="1084"/>
      <c r="F16" s="1084"/>
      <c r="G16" s="1084"/>
      <c r="H16" s="1084"/>
      <c r="I16" s="1085"/>
      <c r="J16" s="1084"/>
      <c r="K16" s="1084"/>
      <c r="L16" s="1084"/>
      <c r="M16" s="1084"/>
      <c r="N16" s="1084"/>
      <c r="O16" s="1085"/>
      <c r="P16" s="1085"/>
      <c r="Q16" s="1085"/>
      <c r="R16" s="1085"/>
      <c r="S16" s="1085"/>
      <c r="T16" s="1086"/>
      <c r="U16" s="1086"/>
      <c r="V16" s="1096"/>
      <c r="W16" s="1096"/>
      <c r="X16" s="1096"/>
      <c r="Y16" s="1086"/>
      <c r="Z16" s="1097"/>
      <c r="AA16" s="1086"/>
      <c r="AB16" s="1086"/>
      <c r="AC16" s="1086"/>
      <c r="AD16" s="1086"/>
      <c r="AE16" s="1086"/>
      <c r="AF16" s="1086"/>
      <c r="AG16" s="1086"/>
      <c r="AH16" s="1086"/>
      <c r="AI16" s="1086"/>
      <c r="AJ16" s="1087"/>
      <c r="AK16" s="1087"/>
      <c r="AL16" s="1088">
        <v>1</v>
      </c>
    </row>
    <row r="17" spans="1:38" ht="30" customHeight="1" x14ac:dyDescent="0.25">
      <c r="A17" s="1084"/>
      <c r="B17" s="1092" t="s">
        <v>666</v>
      </c>
      <c r="C17" s="1093"/>
      <c r="D17" s="1084"/>
      <c r="E17" s="1084"/>
      <c r="F17" s="1084"/>
      <c r="G17" s="1084"/>
      <c r="H17" s="1084"/>
      <c r="I17" s="1085"/>
      <c r="J17" s="1084"/>
      <c r="K17" s="1084"/>
      <c r="L17" s="1084"/>
      <c r="M17" s="1084"/>
      <c r="N17" s="1084"/>
      <c r="O17" s="1085"/>
      <c r="P17" s="1085"/>
      <c r="Q17" s="1085"/>
      <c r="R17" s="1085"/>
      <c r="S17" s="1085"/>
      <c r="T17" s="1086"/>
      <c r="U17" s="1086"/>
      <c r="V17" s="1096"/>
      <c r="W17" s="1096"/>
      <c r="X17" s="1096"/>
      <c r="Y17" s="1086"/>
      <c r="Z17" s="1097"/>
      <c r="AA17" s="1086"/>
      <c r="AB17" s="1086"/>
      <c r="AC17" s="1086"/>
      <c r="AD17" s="1086"/>
      <c r="AE17" s="1086"/>
      <c r="AF17" s="1086"/>
      <c r="AG17" s="1086"/>
      <c r="AH17" s="1086"/>
      <c r="AI17" s="1086"/>
      <c r="AJ17" s="1087"/>
      <c r="AK17" s="1087"/>
      <c r="AL17" s="1088">
        <v>1</v>
      </c>
    </row>
    <row r="18" spans="1:38" ht="30" customHeight="1" x14ac:dyDescent="0.25">
      <c r="A18" s="1084"/>
      <c r="B18" s="1092" t="s">
        <v>667</v>
      </c>
      <c r="C18" s="1093"/>
      <c r="D18" s="1084"/>
      <c r="E18" s="1084"/>
      <c r="F18" s="1084"/>
      <c r="G18" s="1084"/>
      <c r="H18" s="1084"/>
      <c r="I18" s="1085"/>
      <c r="J18" s="1084"/>
      <c r="K18" s="1084"/>
      <c r="L18" s="1084"/>
      <c r="M18" s="1084"/>
      <c r="N18" s="1084"/>
      <c r="O18" s="1085"/>
      <c r="P18" s="1085"/>
      <c r="Q18" s="1085"/>
      <c r="R18" s="1085"/>
      <c r="S18" s="1085"/>
      <c r="T18" s="1086"/>
      <c r="U18" s="1086"/>
      <c r="V18" s="1096"/>
      <c r="W18" s="1096"/>
      <c r="X18" s="1096"/>
      <c r="Y18" s="1086"/>
      <c r="Z18" s="1097"/>
      <c r="AA18" s="1086"/>
      <c r="AB18" s="1086"/>
      <c r="AC18" s="1086"/>
      <c r="AD18" s="1086"/>
      <c r="AE18" s="1086"/>
      <c r="AF18" s="1086"/>
      <c r="AG18" s="1086"/>
      <c r="AH18" s="1086"/>
      <c r="AI18" s="1086"/>
      <c r="AJ18" s="1087"/>
      <c r="AK18" s="1087"/>
      <c r="AL18" s="1088">
        <v>1</v>
      </c>
    </row>
    <row r="19" spans="1:38" ht="30" customHeight="1" x14ac:dyDescent="0.25">
      <c r="A19" s="1084"/>
      <c r="B19" s="1092" t="s">
        <v>668</v>
      </c>
      <c r="C19" s="1093"/>
      <c r="D19" s="1084"/>
      <c r="E19" s="1084"/>
      <c r="F19" s="1084"/>
      <c r="G19" s="1084"/>
      <c r="H19" s="1084"/>
      <c r="I19" s="1085"/>
      <c r="J19" s="1084"/>
      <c r="K19" s="1084"/>
      <c r="L19" s="1084"/>
      <c r="M19" s="1084"/>
      <c r="N19" s="1084"/>
      <c r="O19" s="1085"/>
      <c r="P19" s="1085"/>
      <c r="Q19" s="1085"/>
      <c r="R19" s="1085"/>
      <c r="S19" s="1085"/>
      <c r="T19" s="1086"/>
      <c r="U19" s="1086"/>
      <c r="V19" s="1096"/>
      <c r="W19" s="1096"/>
      <c r="X19" s="1096"/>
      <c r="Y19" s="1086"/>
      <c r="Z19" s="1097"/>
      <c r="AA19" s="1086"/>
      <c r="AB19" s="1086"/>
      <c r="AC19" s="1086"/>
      <c r="AD19" s="1086"/>
      <c r="AE19" s="1086"/>
      <c r="AF19" s="1086"/>
      <c r="AG19" s="1086"/>
      <c r="AH19" s="1086"/>
      <c r="AI19" s="1086"/>
      <c r="AJ19" s="1087"/>
      <c r="AK19" s="1087"/>
      <c r="AL19" s="1088">
        <v>1</v>
      </c>
    </row>
    <row r="20" spans="1:38" ht="30" customHeight="1" x14ac:dyDescent="0.25">
      <c r="A20" s="1084"/>
      <c r="B20" s="1092"/>
      <c r="C20" s="1093"/>
      <c r="D20" s="1084"/>
      <c r="E20" s="1084"/>
      <c r="F20" s="1084"/>
      <c r="G20" s="1084"/>
      <c r="H20" s="1084"/>
      <c r="I20" s="1085"/>
      <c r="J20" s="1084"/>
      <c r="K20" s="1084"/>
      <c r="L20" s="1084"/>
      <c r="M20" s="1084"/>
      <c r="N20" s="1084"/>
      <c r="O20" s="1085"/>
      <c r="P20" s="1085"/>
      <c r="Q20" s="1085"/>
      <c r="R20" s="1085"/>
      <c r="S20" s="1085"/>
      <c r="T20" s="1086"/>
      <c r="U20" s="1086"/>
      <c r="V20" s="1096"/>
      <c r="W20" s="1096"/>
      <c r="X20" s="1096"/>
      <c r="Y20" s="1086"/>
      <c r="Z20" s="1097"/>
      <c r="AA20" s="1086"/>
      <c r="AB20" s="1086"/>
      <c r="AC20" s="1086"/>
      <c r="AD20" s="1086"/>
      <c r="AE20" s="1086"/>
      <c r="AF20" s="1086"/>
      <c r="AG20" s="1086"/>
      <c r="AH20" s="1086"/>
      <c r="AI20" s="1086"/>
      <c r="AJ20" s="1087"/>
      <c r="AK20" s="1087"/>
      <c r="AL20" s="1088">
        <v>1</v>
      </c>
    </row>
    <row r="21" spans="1:38" ht="30" customHeight="1" x14ac:dyDescent="0.25">
      <c r="A21" s="1084"/>
      <c r="B21" s="1092" t="s">
        <v>669</v>
      </c>
      <c r="C21" s="1093"/>
      <c r="D21" s="1084"/>
      <c r="E21" s="1084"/>
      <c r="F21" s="1084"/>
      <c r="G21" s="1084"/>
      <c r="H21" s="1084"/>
      <c r="I21" s="1085"/>
      <c r="J21" s="1084"/>
      <c r="K21" s="1084"/>
      <c r="L21" s="1084"/>
      <c r="M21" s="1084"/>
      <c r="N21" s="1084"/>
      <c r="O21" s="1085"/>
      <c r="P21" s="1085"/>
      <c r="Q21" s="1085"/>
      <c r="R21" s="1085"/>
      <c r="S21" s="1085"/>
      <c r="T21" s="1086"/>
      <c r="U21" s="1086"/>
      <c r="V21" s="1096"/>
      <c r="W21" s="1096"/>
      <c r="X21" s="1096"/>
      <c r="Y21" s="1086"/>
      <c r="Z21" s="1097"/>
      <c r="AA21" s="1086"/>
      <c r="AB21" s="1086"/>
      <c r="AC21" s="1086"/>
      <c r="AD21" s="1086"/>
      <c r="AE21" s="1086"/>
      <c r="AF21" s="1086"/>
      <c r="AG21" s="1086"/>
      <c r="AH21" s="1086"/>
      <c r="AI21" s="1086"/>
      <c r="AJ21" s="1087"/>
      <c r="AK21" s="1087"/>
      <c r="AL21" s="1088">
        <v>1</v>
      </c>
    </row>
    <row r="22" spans="1:38" ht="30" customHeight="1" x14ac:dyDescent="0.25">
      <c r="A22" s="1084"/>
      <c r="B22" s="1092" t="s">
        <v>670</v>
      </c>
      <c r="C22" s="1093"/>
      <c r="D22" s="1084"/>
      <c r="E22" s="1084"/>
      <c r="F22" s="1084"/>
      <c r="G22" s="1084"/>
      <c r="H22" s="1084"/>
      <c r="I22" s="1085"/>
      <c r="J22" s="1084"/>
      <c r="K22" s="1084"/>
      <c r="L22" s="1084"/>
      <c r="M22" s="1084"/>
      <c r="N22" s="1084"/>
      <c r="O22" s="1085"/>
      <c r="P22" s="1085"/>
      <c r="Q22" s="1085"/>
      <c r="R22" s="1085"/>
      <c r="S22" s="1085"/>
      <c r="T22" s="1086"/>
      <c r="U22" s="1086"/>
      <c r="V22" s="1096"/>
      <c r="W22" s="1096"/>
      <c r="X22" s="1096"/>
      <c r="Y22" s="1086"/>
      <c r="Z22" s="1097"/>
      <c r="AA22" s="1086"/>
      <c r="AB22" s="1086"/>
      <c r="AC22" s="1086"/>
      <c r="AD22" s="1086"/>
      <c r="AE22" s="1086"/>
      <c r="AF22" s="1086"/>
      <c r="AG22" s="1086"/>
      <c r="AH22" s="1086"/>
      <c r="AI22" s="1086"/>
      <c r="AJ22" s="1087"/>
      <c r="AK22" s="1087"/>
      <c r="AL22" s="1088">
        <v>1</v>
      </c>
    </row>
    <row r="23" spans="1:38" ht="30" customHeight="1" x14ac:dyDescent="0.25">
      <c r="A23" s="1084"/>
      <c r="B23" s="1092"/>
      <c r="C23" s="1093"/>
      <c r="D23" s="1084"/>
      <c r="E23" s="1084"/>
      <c r="F23" s="1084"/>
      <c r="G23" s="1084"/>
      <c r="H23" s="1084"/>
      <c r="I23" s="1085"/>
      <c r="J23" s="1084"/>
      <c r="K23" s="1084"/>
      <c r="L23" s="1084"/>
      <c r="M23" s="1084"/>
      <c r="N23" s="1084"/>
      <c r="O23" s="1085"/>
      <c r="P23" s="1085"/>
      <c r="Q23" s="1085"/>
      <c r="R23" s="1085"/>
      <c r="S23" s="1085"/>
      <c r="T23" s="1086"/>
      <c r="U23" s="1086"/>
      <c r="V23" s="1096"/>
      <c r="W23" s="1096"/>
      <c r="X23" s="1096"/>
      <c r="Y23" s="1086"/>
      <c r="Z23" s="1097"/>
      <c r="AA23" s="1086"/>
      <c r="AB23" s="1086"/>
      <c r="AC23" s="1086"/>
      <c r="AD23" s="1086"/>
      <c r="AE23" s="1086"/>
      <c r="AF23" s="1086"/>
      <c r="AG23" s="1086"/>
      <c r="AH23" s="1086"/>
      <c r="AI23" s="1086"/>
      <c r="AJ23" s="1087"/>
      <c r="AK23" s="1087"/>
      <c r="AL23" s="1088">
        <v>1</v>
      </c>
    </row>
    <row r="24" spans="1:38" ht="30" customHeight="1" x14ac:dyDescent="0.25">
      <c r="A24" s="1084"/>
      <c r="B24" s="1099" t="s">
        <v>671</v>
      </c>
      <c r="C24" s="1093"/>
      <c r="D24" s="1084"/>
      <c r="E24" s="1084"/>
      <c r="F24" s="1084"/>
      <c r="G24" s="1084"/>
      <c r="H24" s="1084"/>
      <c r="I24" s="1085"/>
      <c r="J24" s="1084"/>
      <c r="K24" s="1084"/>
      <c r="L24" s="1084"/>
      <c r="M24" s="1084"/>
      <c r="N24" s="1084"/>
      <c r="O24" s="1085"/>
      <c r="P24" s="1085"/>
      <c r="Q24" s="1085"/>
      <c r="R24" s="1085"/>
      <c r="S24" s="1085"/>
      <c r="T24" s="1086"/>
      <c r="U24" s="1086"/>
      <c r="V24" s="1096"/>
      <c r="W24" s="1096"/>
      <c r="X24" s="1096"/>
      <c r="Y24" s="1086"/>
      <c r="Z24" s="1097"/>
      <c r="AA24" s="1086"/>
      <c r="AB24" s="1086"/>
      <c r="AC24" s="1086"/>
      <c r="AD24" s="1086"/>
      <c r="AE24" s="1086"/>
      <c r="AF24" s="1086"/>
      <c r="AG24" s="1086"/>
      <c r="AH24" s="1086"/>
      <c r="AI24" s="1086"/>
      <c r="AJ24" s="1087"/>
      <c r="AK24" s="1087"/>
      <c r="AL24" s="1088">
        <v>1</v>
      </c>
    </row>
    <row r="25" spans="1:38" ht="30" customHeight="1" x14ac:dyDescent="0.25">
      <c r="A25" s="1084"/>
      <c r="B25" s="1099" t="s">
        <v>672</v>
      </c>
      <c r="C25" s="1093"/>
      <c r="D25" s="1084"/>
      <c r="E25" s="1084"/>
      <c r="F25" s="1084"/>
      <c r="G25" s="1084"/>
      <c r="H25" s="1084"/>
      <c r="I25" s="1085"/>
      <c r="J25" s="1084"/>
      <c r="K25" s="1084"/>
      <c r="L25" s="1084"/>
      <c r="M25" s="1084"/>
      <c r="N25" s="1084"/>
      <c r="O25" s="1085"/>
      <c r="P25" s="1085"/>
      <c r="Q25" s="1085"/>
      <c r="R25" s="1085"/>
      <c r="S25" s="1085"/>
      <c r="T25" s="1086"/>
      <c r="U25" s="1086"/>
      <c r="V25" s="1096"/>
      <c r="W25" s="1096"/>
      <c r="X25" s="1096"/>
      <c r="Y25" s="1086"/>
      <c r="Z25" s="1097"/>
      <c r="AA25" s="1086"/>
      <c r="AB25" s="1086"/>
      <c r="AC25" s="1086"/>
      <c r="AD25" s="1086"/>
      <c r="AE25" s="1086"/>
      <c r="AF25" s="1086"/>
      <c r="AG25" s="1086"/>
      <c r="AH25" s="1086"/>
      <c r="AI25" s="1086"/>
      <c r="AJ25" s="1087"/>
      <c r="AK25" s="1087"/>
      <c r="AL25" s="1088">
        <v>1</v>
      </c>
    </row>
    <row r="26" spans="1:38" ht="30" customHeight="1" x14ac:dyDescent="0.25">
      <c r="A26" s="1084"/>
      <c r="B26" s="1099" t="s">
        <v>673</v>
      </c>
      <c r="C26" s="1093"/>
      <c r="D26" s="1084"/>
      <c r="E26" s="1084"/>
      <c r="F26" s="1084"/>
      <c r="G26" s="1084"/>
      <c r="H26" s="1084"/>
      <c r="I26" s="1085"/>
      <c r="J26" s="1084"/>
      <c r="K26" s="1084"/>
      <c r="L26" s="1084"/>
      <c r="M26" s="1084"/>
      <c r="N26" s="1084"/>
      <c r="O26" s="1085"/>
      <c r="P26" s="1085"/>
      <c r="Q26" s="1085"/>
      <c r="R26" s="1085"/>
      <c r="S26" s="1085"/>
      <c r="T26" s="1086"/>
      <c r="U26" s="1086"/>
      <c r="V26" s="1096"/>
      <c r="W26" s="1096"/>
      <c r="X26" s="1096"/>
      <c r="Y26" s="1086"/>
      <c r="Z26" s="1097"/>
      <c r="AA26" s="1086"/>
      <c r="AB26" s="1086"/>
      <c r="AC26" s="1086"/>
      <c r="AD26" s="1086"/>
      <c r="AE26" s="1086"/>
      <c r="AF26" s="1086"/>
      <c r="AG26" s="1086"/>
      <c r="AH26" s="1086"/>
      <c r="AI26" s="1086"/>
      <c r="AJ26" s="1087"/>
      <c r="AK26" s="1087"/>
      <c r="AL26" s="1088">
        <v>1</v>
      </c>
    </row>
    <row r="27" spans="1:38" ht="30" customHeight="1" x14ac:dyDescent="0.25">
      <c r="A27" s="1084"/>
      <c r="B27" s="1100" t="s">
        <v>674</v>
      </c>
      <c r="C27" s="1101"/>
      <c r="D27" s="1102"/>
      <c r="E27" s="1102"/>
      <c r="F27" s="1102"/>
      <c r="G27" s="1103" t="s">
        <v>675</v>
      </c>
      <c r="H27" s="1104"/>
      <c r="I27" s="1105"/>
      <c r="J27" s="1104"/>
      <c r="K27" s="1104"/>
      <c r="L27" s="1104"/>
      <c r="M27" s="1104"/>
      <c r="N27" s="1104"/>
      <c r="O27" s="1106"/>
      <c r="P27" s="1106"/>
      <c r="Q27" s="1106"/>
      <c r="R27" s="1106"/>
      <c r="S27" s="1106"/>
      <c r="T27" s="1086"/>
      <c r="U27" s="1086"/>
      <c r="V27" s="1096"/>
      <c r="W27" s="1096"/>
      <c r="X27" s="1096"/>
      <c r="Y27" s="1086"/>
      <c r="Z27" s="1097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7"/>
      <c r="AK27" s="1087"/>
      <c r="AL27" s="1088">
        <v>1</v>
      </c>
    </row>
    <row r="28" spans="1:38" ht="30" customHeight="1" x14ac:dyDescent="0.25">
      <c r="A28" s="1084"/>
      <c r="B28" s="1092"/>
      <c r="C28" s="1093"/>
      <c r="D28" s="1084"/>
      <c r="E28" s="1084"/>
      <c r="F28" s="1084"/>
      <c r="G28" s="1084"/>
      <c r="H28" s="1084"/>
      <c r="I28" s="1085"/>
      <c r="J28" s="1084"/>
      <c r="K28" s="1084"/>
      <c r="L28" s="1084"/>
      <c r="M28" s="1084"/>
      <c r="N28" s="1084"/>
      <c r="O28" s="1085"/>
      <c r="P28" s="1085"/>
      <c r="Q28" s="1085"/>
      <c r="R28" s="1085"/>
      <c r="S28" s="1085"/>
      <c r="T28" s="1086"/>
      <c r="U28" s="1086"/>
      <c r="V28" s="1096"/>
      <c r="W28" s="1096"/>
      <c r="X28" s="1096"/>
      <c r="Y28" s="1086"/>
      <c r="Z28" s="1097"/>
      <c r="AA28" s="1087"/>
      <c r="AB28" s="1087"/>
      <c r="AC28" s="1087"/>
      <c r="AD28" s="1086"/>
      <c r="AE28" s="1086"/>
      <c r="AF28" s="1086"/>
      <c r="AG28" s="1086"/>
      <c r="AH28" s="1086"/>
      <c r="AI28" s="1086"/>
      <c r="AJ28" s="1087"/>
      <c r="AK28" s="1087"/>
      <c r="AL28" s="1088">
        <v>1</v>
      </c>
    </row>
    <row r="29" spans="1:38" ht="30" customHeight="1" x14ac:dyDescent="0.25">
      <c r="A29" s="1084"/>
      <c r="B29" s="1099" t="s">
        <v>676</v>
      </c>
      <c r="C29" s="1093"/>
      <c r="D29" s="1084"/>
      <c r="E29" s="1084"/>
      <c r="F29" s="1084"/>
      <c r="G29" s="1084"/>
      <c r="H29" s="1084"/>
      <c r="I29" s="1085"/>
      <c r="J29" s="1084"/>
      <c r="K29" s="1084"/>
      <c r="L29" s="1084"/>
      <c r="M29" s="1084"/>
      <c r="N29" s="1084"/>
      <c r="O29" s="1085"/>
      <c r="P29" s="1085"/>
      <c r="Q29" s="1085"/>
      <c r="R29" s="1085"/>
      <c r="S29" s="1085"/>
      <c r="T29" s="1086"/>
      <c r="U29" s="1086"/>
      <c r="V29" s="1096"/>
      <c r="W29" s="1096"/>
      <c r="X29" s="1096"/>
      <c r="Y29" s="1086"/>
      <c r="Z29" s="1097"/>
      <c r="AA29" s="1087"/>
      <c r="AB29" s="1087"/>
      <c r="AC29" s="1087"/>
      <c r="AD29" s="1086"/>
      <c r="AE29" s="1086"/>
      <c r="AF29" s="1086"/>
      <c r="AG29" s="1086"/>
      <c r="AH29" s="1086"/>
      <c r="AI29" s="1086"/>
      <c r="AJ29" s="1087"/>
      <c r="AK29" s="1087"/>
      <c r="AL29" s="1088">
        <v>1</v>
      </c>
    </row>
    <row r="30" spans="1:38" ht="30" customHeight="1" x14ac:dyDescent="0.25">
      <c r="A30" s="1084"/>
      <c r="B30" s="1099" t="s">
        <v>677</v>
      </c>
      <c r="C30" s="1093"/>
      <c r="D30" s="1084"/>
      <c r="E30" s="1084"/>
      <c r="F30" s="1084"/>
      <c r="G30" s="1084"/>
      <c r="H30" s="1084"/>
      <c r="I30" s="1085"/>
      <c r="J30" s="1084"/>
      <c r="K30" s="1084"/>
      <c r="L30" s="1084"/>
      <c r="M30" s="1084"/>
      <c r="N30" s="1084"/>
      <c r="O30" s="1085"/>
      <c r="P30" s="1085"/>
      <c r="Q30" s="1085"/>
      <c r="R30" s="1085"/>
      <c r="S30" s="1085"/>
      <c r="T30" s="1086"/>
      <c r="U30" s="1086"/>
      <c r="V30" s="1096"/>
      <c r="W30" s="1096"/>
      <c r="X30" s="1096"/>
      <c r="Y30" s="1086"/>
      <c r="Z30" s="1097"/>
      <c r="AA30" s="1087"/>
      <c r="AB30" s="1087"/>
      <c r="AC30" s="1087"/>
      <c r="AD30" s="1086"/>
      <c r="AE30" s="1086"/>
      <c r="AF30" s="1086"/>
      <c r="AG30" s="1086"/>
      <c r="AH30" s="1086"/>
      <c r="AI30" s="1086"/>
      <c r="AJ30" s="1087"/>
      <c r="AK30" s="1087"/>
      <c r="AL30" s="1088">
        <v>1</v>
      </c>
    </row>
    <row r="31" spans="1:38" ht="30" customHeight="1" x14ac:dyDescent="0.25">
      <c r="A31" s="1084"/>
      <c r="B31" s="1092"/>
      <c r="C31" s="1093"/>
      <c r="D31" s="1084"/>
      <c r="E31" s="1084"/>
      <c r="F31" s="1084"/>
      <c r="G31" s="1084"/>
      <c r="H31" s="1084"/>
      <c r="I31" s="1085"/>
      <c r="J31" s="1084"/>
      <c r="K31" s="1084"/>
      <c r="L31" s="1084"/>
      <c r="M31" s="1084"/>
      <c r="N31" s="1084"/>
      <c r="O31" s="1085"/>
      <c r="P31" s="1085"/>
      <c r="Q31" s="1085"/>
      <c r="R31" s="1085"/>
      <c r="S31" s="1085"/>
      <c r="T31" s="1086"/>
      <c r="U31" s="1086"/>
      <c r="V31" s="1096"/>
      <c r="W31" s="1096"/>
      <c r="X31" s="1096"/>
      <c r="Y31" s="1086"/>
      <c r="Z31" s="1097"/>
      <c r="AA31" s="1087"/>
      <c r="AB31" s="1087"/>
      <c r="AC31" s="1087"/>
      <c r="AD31" s="1086"/>
      <c r="AE31" s="1086"/>
      <c r="AF31" s="1086"/>
      <c r="AG31" s="1086"/>
      <c r="AH31" s="1086"/>
      <c r="AI31" s="1086"/>
      <c r="AJ31" s="1087"/>
      <c r="AK31" s="1087"/>
      <c r="AL31" s="1088">
        <v>1</v>
      </c>
    </row>
    <row r="32" spans="1:38" ht="30" customHeight="1" x14ac:dyDescent="0.25">
      <c r="A32" s="1084"/>
      <c r="B32" s="1099" t="s">
        <v>678</v>
      </c>
      <c r="C32" s="1093"/>
      <c r="D32" s="1084"/>
      <c r="E32" s="1084"/>
      <c r="F32" s="1084"/>
      <c r="G32" s="1084"/>
      <c r="H32" s="1084"/>
      <c r="I32" s="1085"/>
      <c r="J32" s="1084"/>
      <c r="K32" s="1084"/>
      <c r="L32" s="1084"/>
      <c r="M32" s="1084"/>
      <c r="N32" s="1084"/>
      <c r="O32" s="1085"/>
      <c r="P32" s="1085"/>
      <c r="Q32" s="1085"/>
      <c r="R32" s="1085"/>
      <c r="S32" s="1085"/>
      <c r="T32" s="1086"/>
      <c r="U32" s="1086"/>
      <c r="V32" s="1096"/>
      <c r="W32" s="1096"/>
      <c r="X32" s="1096"/>
      <c r="Y32" s="1086"/>
      <c r="Z32" s="1097"/>
      <c r="AA32" s="1087"/>
      <c r="AB32" s="1087"/>
      <c r="AC32" s="1087"/>
      <c r="AD32" s="1086"/>
      <c r="AE32" s="1086"/>
      <c r="AF32" s="1086"/>
      <c r="AG32" s="1086"/>
      <c r="AH32" s="1086"/>
      <c r="AI32" s="1086"/>
      <c r="AJ32" s="1087"/>
      <c r="AK32" s="1087"/>
      <c r="AL32" s="1088">
        <v>1</v>
      </c>
    </row>
    <row r="33" spans="1:38" ht="30" customHeight="1" x14ac:dyDescent="0.2">
      <c r="A33" s="1084"/>
      <c r="B33" s="1099" t="s">
        <v>679</v>
      </c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086"/>
      <c r="Z33" s="1097"/>
      <c r="AA33" s="1086"/>
      <c r="AB33" s="1086"/>
      <c r="AC33" s="1086"/>
      <c r="AD33" s="1086"/>
      <c r="AE33" s="1086"/>
      <c r="AF33" s="1086"/>
      <c r="AG33" s="1086"/>
      <c r="AH33" s="1086"/>
      <c r="AI33" s="1086"/>
      <c r="AJ33" s="1087"/>
      <c r="AK33" s="1087"/>
      <c r="AL33" s="1088">
        <v>1</v>
      </c>
    </row>
    <row r="34" spans="1:38" ht="30" customHeight="1" x14ac:dyDescent="0.2">
      <c r="A34" s="1084"/>
      <c r="B34" s="1099" t="s">
        <v>680</v>
      </c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086"/>
      <c r="Z34" s="1097"/>
      <c r="AA34" s="1086"/>
      <c r="AB34" s="1086"/>
      <c r="AC34" s="1086"/>
      <c r="AD34" s="1086"/>
      <c r="AE34" s="1086"/>
      <c r="AF34" s="1086"/>
      <c r="AG34" s="1086"/>
      <c r="AH34" s="1086"/>
      <c r="AI34" s="1086"/>
      <c r="AJ34" s="1087"/>
      <c r="AK34" s="1087"/>
      <c r="AL34" s="1088">
        <v>1</v>
      </c>
    </row>
    <row r="35" spans="1:38" ht="30" customHeight="1" x14ac:dyDescent="0.2">
      <c r="A35" s="1084"/>
      <c r="B35" s="1099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086"/>
      <c r="Z35" s="1097"/>
      <c r="AA35" s="1086"/>
      <c r="AB35" s="1086"/>
      <c r="AC35" s="1086"/>
      <c r="AD35" s="1086"/>
      <c r="AE35" s="1086"/>
      <c r="AF35" s="1086"/>
      <c r="AG35" s="1086"/>
      <c r="AH35" s="1086"/>
      <c r="AI35" s="1086"/>
      <c r="AJ35" s="1087"/>
      <c r="AK35" s="1087"/>
      <c r="AL35" s="1088">
        <v>1</v>
      </c>
    </row>
    <row r="36" spans="1:38" ht="30" customHeight="1" x14ac:dyDescent="0.5">
      <c r="A36" s="1084"/>
      <c r="B36" s="1108"/>
      <c r="C36" s="1108"/>
      <c r="D36" s="1109" t="s">
        <v>681</v>
      </c>
      <c r="E36" s="1108"/>
      <c r="F36" s="1108"/>
      <c r="G36" s="1108"/>
      <c r="H36" s="1108"/>
      <c r="I36" s="1108"/>
      <c r="J36" s="1108"/>
      <c r="K36" s="1108"/>
      <c r="L36" s="1108"/>
      <c r="M36" s="1108"/>
      <c r="N36" s="1108"/>
      <c r="O36" s="1110"/>
      <c r="P36" s="1110"/>
      <c r="Q36" s="1110"/>
      <c r="R36" s="1110"/>
      <c r="S36" s="1110"/>
      <c r="T36" s="1111"/>
      <c r="U36" s="1111"/>
      <c r="V36" s="1111"/>
      <c r="W36" s="1111"/>
      <c r="X36" s="1111"/>
      <c r="Y36" s="1086"/>
      <c r="Z36" s="1097"/>
      <c r="AA36" s="1086"/>
      <c r="AB36" s="1086"/>
      <c r="AC36" s="1086"/>
      <c r="AD36" s="1086"/>
      <c r="AE36" s="1086"/>
      <c r="AF36" s="1086"/>
      <c r="AG36" s="1086"/>
      <c r="AH36" s="1086"/>
      <c r="AI36" s="1086"/>
      <c r="AJ36" s="1087"/>
      <c r="AK36" s="1087"/>
      <c r="AL36" s="1088">
        <v>1</v>
      </c>
    </row>
    <row r="37" spans="1:38" ht="30" customHeight="1" x14ac:dyDescent="0.25">
      <c r="A37" s="1084"/>
      <c r="B37" s="1084"/>
      <c r="C37" s="1084"/>
      <c r="D37" s="1112"/>
      <c r="E37" s="1084"/>
      <c r="F37" s="1084"/>
      <c r="G37" s="1084"/>
      <c r="H37" s="1084"/>
      <c r="I37" s="1084"/>
      <c r="J37" s="1084"/>
      <c r="K37" s="1084"/>
      <c r="L37" s="1084"/>
      <c r="M37" s="1084"/>
      <c r="N37" s="1084"/>
      <c r="O37" s="1113"/>
      <c r="P37" s="1113"/>
      <c r="Q37" s="1113"/>
      <c r="R37" s="1113"/>
      <c r="S37" s="1113"/>
      <c r="T37" s="1086"/>
      <c r="U37" s="1086"/>
      <c r="V37" s="1086"/>
      <c r="W37" s="1086"/>
      <c r="X37" s="1086"/>
      <c r="Y37" s="1094"/>
      <c r="Z37" s="1086"/>
      <c r="AA37" s="1086"/>
      <c r="AB37" s="1086"/>
      <c r="AC37" s="1086"/>
      <c r="AD37" s="1086"/>
      <c r="AE37" s="1086"/>
      <c r="AF37" s="1086"/>
      <c r="AG37" s="1086"/>
      <c r="AH37" s="1086"/>
      <c r="AI37" s="1086"/>
      <c r="AJ37" s="1087"/>
      <c r="AK37" s="1087"/>
      <c r="AL37" s="1088">
        <v>1</v>
      </c>
    </row>
    <row r="38" spans="1:38" ht="30" customHeight="1" x14ac:dyDescent="0.25">
      <c r="A38" s="1084"/>
      <c r="B38" s="1084"/>
      <c r="C38" s="1084"/>
      <c r="D38" s="1112"/>
      <c r="E38" s="1084"/>
      <c r="F38" s="1084"/>
      <c r="G38" s="1084"/>
      <c r="H38" s="1084"/>
      <c r="I38" s="1084"/>
      <c r="J38" s="1084"/>
      <c r="K38" s="1084"/>
      <c r="L38" s="1084"/>
      <c r="M38" s="1084"/>
      <c r="N38" s="1084"/>
      <c r="O38" s="1113"/>
      <c r="P38" s="1113"/>
      <c r="Q38" s="1113"/>
      <c r="R38" s="1113"/>
      <c r="S38" s="1113"/>
      <c r="T38" s="1086"/>
      <c r="U38" s="1086"/>
      <c r="V38" s="1086"/>
      <c r="W38" s="1086"/>
      <c r="X38" s="1086"/>
      <c r="Y38" s="1094"/>
      <c r="Z38" s="1086"/>
      <c r="AA38" s="1086"/>
      <c r="AB38" s="1086"/>
      <c r="AC38" s="1086"/>
      <c r="AD38" s="1086"/>
      <c r="AE38" s="1086"/>
      <c r="AF38" s="1086"/>
      <c r="AG38" s="1086"/>
      <c r="AH38" s="1086"/>
      <c r="AI38" s="1086"/>
      <c r="AJ38" s="1087"/>
      <c r="AK38" s="1087"/>
      <c r="AL38" s="1088">
        <v>1</v>
      </c>
    </row>
    <row r="39" spans="1:38" ht="30" customHeight="1" x14ac:dyDescent="0.25">
      <c r="A39" s="1084"/>
      <c r="B39" s="1114" t="s">
        <v>682</v>
      </c>
      <c r="C39" s="1084"/>
      <c r="D39" s="1084"/>
      <c r="E39" s="1084"/>
      <c r="F39" s="1084"/>
      <c r="G39" s="1084"/>
      <c r="H39" s="1084"/>
      <c r="I39" s="1113"/>
      <c r="J39" s="1084"/>
      <c r="K39" s="1084"/>
      <c r="L39" s="1084"/>
      <c r="M39" s="1084"/>
      <c r="N39" s="1084"/>
      <c r="O39" s="1113"/>
      <c r="P39" s="1113"/>
      <c r="Q39" s="1113"/>
      <c r="R39" s="1113"/>
      <c r="S39" s="1113"/>
      <c r="T39" s="1086"/>
      <c r="U39" s="1086"/>
      <c r="V39" s="1086"/>
      <c r="W39" s="1086"/>
      <c r="X39" s="1086"/>
      <c r="Y39" s="1096"/>
      <c r="Z39" s="1086"/>
      <c r="AA39" s="1086"/>
      <c r="AB39" s="1086"/>
      <c r="AC39" s="1086"/>
      <c r="AD39" s="1086"/>
      <c r="AE39" s="1086"/>
      <c r="AF39" s="1086"/>
      <c r="AG39" s="1086"/>
      <c r="AH39" s="1086"/>
      <c r="AI39" s="1086"/>
      <c r="AJ39" s="1087"/>
      <c r="AK39" s="1087"/>
      <c r="AL39" s="1088">
        <v>1</v>
      </c>
    </row>
    <row r="40" spans="1:38" ht="30" customHeight="1" x14ac:dyDescent="0.45">
      <c r="A40" s="1084"/>
      <c r="B40" s="1115" t="s">
        <v>683</v>
      </c>
      <c r="C40" s="1116"/>
      <c r="D40" s="1117"/>
      <c r="E40" s="1117"/>
      <c r="F40" s="1117"/>
      <c r="G40" s="1117"/>
      <c r="H40" s="1117"/>
      <c r="I40" s="1118"/>
      <c r="J40" s="1117"/>
      <c r="K40" s="1084"/>
      <c r="L40" s="1084"/>
      <c r="M40" s="1084"/>
      <c r="N40" s="1084"/>
      <c r="O40" s="1113"/>
      <c r="P40" s="1113"/>
      <c r="Q40" s="1113"/>
      <c r="R40" s="1113"/>
      <c r="S40" s="1113"/>
      <c r="T40" s="1086"/>
      <c r="U40" s="1086"/>
      <c r="V40" s="1086"/>
      <c r="W40" s="1086"/>
      <c r="X40" s="1086"/>
      <c r="Y40" s="1096"/>
      <c r="Z40" s="1086"/>
      <c r="AA40" s="1086"/>
      <c r="AB40" s="1086"/>
      <c r="AC40" s="1086"/>
      <c r="AD40" s="1086"/>
      <c r="AE40" s="1086"/>
      <c r="AF40" s="1086"/>
      <c r="AG40" s="1086"/>
      <c r="AH40" s="1086"/>
      <c r="AI40" s="1086"/>
      <c r="AJ40" s="1087"/>
      <c r="AK40" s="1087"/>
      <c r="AL40" s="1088">
        <v>1</v>
      </c>
    </row>
    <row r="41" spans="1:38" ht="30" customHeight="1" x14ac:dyDescent="0.35">
      <c r="A41" s="1084"/>
      <c r="B41" s="1115"/>
      <c r="C41" s="1116"/>
      <c r="D41" s="1117"/>
      <c r="E41" s="1117"/>
      <c r="F41" s="1117"/>
      <c r="G41" s="1117"/>
      <c r="H41" s="1117"/>
      <c r="I41" s="1117"/>
      <c r="J41" s="1117"/>
      <c r="K41" s="1117"/>
      <c r="L41" s="1117"/>
      <c r="M41" s="1117"/>
      <c r="N41" s="1117"/>
      <c r="O41" s="1117"/>
      <c r="P41" s="1113"/>
      <c r="Q41" s="1113"/>
      <c r="R41" s="1113"/>
      <c r="S41" s="1113"/>
      <c r="T41" s="1086"/>
      <c r="U41" s="1086"/>
      <c r="V41" s="1086"/>
      <c r="W41" s="1086"/>
      <c r="X41" s="1086"/>
      <c r="Y41" s="1096"/>
      <c r="Z41" s="1086"/>
      <c r="AA41" s="1086"/>
      <c r="AB41" s="1086"/>
      <c r="AC41" s="1086"/>
      <c r="AD41" s="1087"/>
      <c r="AE41" s="1087"/>
      <c r="AF41" s="1087"/>
      <c r="AG41" s="1087"/>
      <c r="AH41" s="1087"/>
      <c r="AI41" s="1087"/>
      <c r="AJ41" s="1087"/>
      <c r="AK41" s="1087"/>
      <c r="AL41" s="1088">
        <v>1</v>
      </c>
    </row>
    <row r="42" spans="1:38" ht="30" customHeight="1" x14ac:dyDescent="0.35">
      <c r="A42" s="1084"/>
      <c r="B42" s="1092" t="s">
        <v>684</v>
      </c>
      <c r="C42" s="1116"/>
      <c r="D42" s="1117"/>
      <c r="E42" s="1117"/>
      <c r="F42" s="1117"/>
      <c r="G42" s="1117"/>
      <c r="H42" s="1117"/>
      <c r="I42" s="1117"/>
      <c r="J42" s="1117"/>
      <c r="K42" s="1117"/>
      <c r="L42" s="1117"/>
      <c r="M42" s="1117"/>
      <c r="N42" s="1117"/>
      <c r="O42" s="1117"/>
      <c r="P42" s="1113"/>
      <c r="Q42" s="1113"/>
      <c r="R42" s="1113"/>
      <c r="S42" s="1113"/>
      <c r="T42" s="1086"/>
      <c r="U42" s="1086"/>
      <c r="V42" s="1086"/>
      <c r="W42" s="1086"/>
      <c r="X42" s="1086"/>
      <c r="Y42" s="1096"/>
      <c r="Z42" s="1086"/>
      <c r="AA42" s="1086"/>
      <c r="AB42" s="1086"/>
      <c r="AC42" s="1086"/>
      <c r="AD42" s="1087"/>
      <c r="AE42" s="1087"/>
      <c r="AF42" s="1087"/>
      <c r="AG42" s="1087"/>
      <c r="AH42" s="1087"/>
      <c r="AI42" s="1087"/>
      <c r="AJ42" s="1087"/>
      <c r="AK42" s="1087"/>
      <c r="AL42" s="1088">
        <v>1</v>
      </c>
    </row>
    <row r="43" spans="1:38" ht="30" customHeight="1" x14ac:dyDescent="0.35">
      <c r="A43" s="1084"/>
      <c r="B43" s="1092" t="s">
        <v>685</v>
      </c>
      <c r="C43" s="1116"/>
      <c r="D43" s="1117"/>
      <c r="E43" s="1117"/>
      <c r="F43" s="1117"/>
      <c r="G43" s="1117"/>
      <c r="H43" s="1117"/>
      <c r="I43" s="1117"/>
      <c r="J43" s="1117"/>
      <c r="K43" s="1117"/>
      <c r="L43" s="1117"/>
      <c r="M43" s="1117"/>
      <c r="N43" s="1117"/>
      <c r="O43" s="1117"/>
      <c r="P43" s="1113"/>
      <c r="Q43" s="1113"/>
      <c r="R43" s="1113"/>
      <c r="S43" s="1113"/>
      <c r="T43" s="1086"/>
      <c r="U43" s="1086"/>
      <c r="V43" s="1086"/>
      <c r="W43" s="1086"/>
      <c r="X43" s="1086"/>
      <c r="Y43" s="1096"/>
      <c r="Z43" s="1086"/>
      <c r="AA43" s="1086"/>
      <c r="AB43" s="1086"/>
      <c r="AC43" s="1086"/>
      <c r="AD43" s="1087"/>
      <c r="AE43" s="1087"/>
      <c r="AF43" s="1087"/>
      <c r="AG43" s="1087"/>
      <c r="AH43" s="1087"/>
      <c r="AI43" s="1087"/>
      <c r="AJ43" s="1087"/>
      <c r="AK43" s="1087"/>
      <c r="AL43" s="1088">
        <v>1</v>
      </c>
    </row>
    <row r="44" spans="1:38" ht="30" customHeight="1" x14ac:dyDescent="0.35">
      <c r="A44" s="1084"/>
      <c r="B44" s="1092"/>
      <c r="C44" s="1116"/>
      <c r="D44" s="1117"/>
      <c r="E44" s="1117"/>
      <c r="F44" s="1117"/>
      <c r="G44" s="1117"/>
      <c r="H44" s="1117"/>
      <c r="I44" s="1117"/>
      <c r="J44" s="1117"/>
      <c r="K44" s="1117"/>
      <c r="L44" s="1117"/>
      <c r="M44" s="1117"/>
      <c r="N44" s="1117"/>
      <c r="O44" s="1117"/>
      <c r="P44" s="1113"/>
      <c r="Q44" s="1113"/>
      <c r="R44" s="1113"/>
      <c r="S44" s="1113"/>
      <c r="T44" s="1086"/>
      <c r="U44" s="1086"/>
      <c r="V44" s="1086"/>
      <c r="W44" s="1086"/>
      <c r="X44" s="1086"/>
      <c r="Y44" s="1096"/>
      <c r="Z44" s="1086"/>
      <c r="AA44" s="1086"/>
      <c r="AB44" s="1086"/>
      <c r="AC44" s="1086"/>
      <c r="AD44" s="1087"/>
      <c r="AE44" s="1087"/>
      <c r="AF44" s="1087"/>
      <c r="AG44" s="1087"/>
      <c r="AH44" s="1087"/>
      <c r="AI44" s="1087"/>
      <c r="AJ44" s="1087"/>
      <c r="AK44" s="1087"/>
      <c r="AL44" s="1088">
        <v>1</v>
      </c>
    </row>
    <row r="45" spans="1:38" ht="30" customHeight="1" x14ac:dyDescent="0.35">
      <c r="A45" s="1084"/>
      <c r="B45" s="1119" t="s">
        <v>686</v>
      </c>
      <c r="C45" s="1116"/>
      <c r="D45" s="1117"/>
      <c r="E45" s="1117"/>
      <c r="F45" s="1117"/>
      <c r="G45" s="1117"/>
      <c r="H45" s="1117"/>
      <c r="I45" s="1117"/>
      <c r="J45" s="1117"/>
      <c r="K45" s="1117"/>
      <c r="L45" s="1117"/>
      <c r="M45" s="1117"/>
      <c r="N45" s="1117"/>
      <c r="O45" s="1117"/>
      <c r="P45" s="1113"/>
      <c r="Q45" s="1113"/>
      <c r="R45" s="1113"/>
      <c r="S45" s="1113"/>
      <c r="T45" s="1086"/>
      <c r="U45" s="1086"/>
      <c r="V45" s="1086"/>
      <c r="W45" s="1086"/>
      <c r="X45" s="1086"/>
      <c r="Y45" s="1096"/>
      <c r="Z45" s="1086"/>
      <c r="AA45" s="1086"/>
      <c r="AB45" s="1086"/>
      <c r="AC45" s="1086"/>
      <c r="AD45" s="1087"/>
      <c r="AE45" s="1087"/>
      <c r="AF45" s="1087"/>
      <c r="AG45" s="1087"/>
      <c r="AH45" s="1087"/>
      <c r="AI45" s="1087"/>
      <c r="AJ45" s="1087"/>
      <c r="AK45" s="1087"/>
      <c r="AL45" s="1088">
        <v>1</v>
      </c>
    </row>
    <row r="46" spans="1:38" ht="30" customHeight="1" x14ac:dyDescent="0.35">
      <c r="A46" s="1084"/>
      <c r="B46" s="1119" t="s">
        <v>687</v>
      </c>
      <c r="C46" s="1116"/>
      <c r="D46" s="1117"/>
      <c r="E46" s="1117"/>
      <c r="F46" s="1117"/>
      <c r="G46" s="1117"/>
      <c r="H46" s="1117"/>
      <c r="I46" s="1117"/>
      <c r="J46" s="1117"/>
      <c r="K46" s="1117"/>
      <c r="L46" s="1117"/>
      <c r="M46" s="1117"/>
      <c r="N46" s="1117"/>
      <c r="O46" s="1117"/>
      <c r="P46" s="1113"/>
      <c r="Q46" s="1113"/>
      <c r="R46" s="1113"/>
      <c r="S46" s="1113"/>
      <c r="T46" s="1086"/>
      <c r="U46" s="1086"/>
      <c r="V46" s="1086"/>
      <c r="W46" s="1086"/>
      <c r="X46" s="1086"/>
      <c r="Y46" s="1096"/>
      <c r="Z46" s="1086"/>
      <c r="AA46" s="1086"/>
      <c r="AB46" s="1086"/>
      <c r="AC46" s="1086"/>
      <c r="AD46" s="1087"/>
      <c r="AE46" s="1087"/>
      <c r="AF46" s="1087"/>
      <c r="AG46" s="1087"/>
      <c r="AH46" s="1087"/>
      <c r="AI46" s="1087"/>
      <c r="AJ46" s="1087"/>
      <c r="AK46" s="1087"/>
      <c r="AL46" s="1088">
        <v>1</v>
      </c>
    </row>
    <row r="47" spans="1:38" ht="30" customHeight="1" x14ac:dyDescent="0.35">
      <c r="A47" s="1084"/>
      <c r="B47" s="1119" t="s">
        <v>688</v>
      </c>
      <c r="C47" s="1116"/>
      <c r="D47" s="1117"/>
      <c r="E47" s="1117"/>
      <c r="F47" s="1117"/>
      <c r="G47" s="1117"/>
      <c r="H47" s="1117"/>
      <c r="I47" s="1117"/>
      <c r="J47" s="1117"/>
      <c r="K47" s="1117"/>
      <c r="L47" s="1117"/>
      <c r="M47" s="1117"/>
      <c r="N47" s="1117"/>
      <c r="O47" s="1117"/>
      <c r="P47" s="1113"/>
      <c r="Q47" s="1113"/>
      <c r="R47" s="1113"/>
      <c r="S47" s="1113"/>
      <c r="T47" s="1086"/>
      <c r="U47" s="1086"/>
      <c r="V47" s="1086"/>
      <c r="W47" s="1086"/>
      <c r="X47" s="1086"/>
      <c r="Y47" s="1096"/>
      <c r="Z47" s="1086"/>
      <c r="AA47" s="1086"/>
      <c r="AB47" s="1086"/>
      <c r="AC47" s="1086"/>
      <c r="AD47" s="1087"/>
      <c r="AE47" s="1087"/>
      <c r="AF47" s="1087"/>
      <c r="AG47" s="1087"/>
      <c r="AH47" s="1087"/>
      <c r="AI47" s="1087"/>
      <c r="AJ47" s="1087"/>
      <c r="AK47" s="1087"/>
      <c r="AL47" s="1088">
        <v>1</v>
      </c>
    </row>
    <row r="48" spans="1:38" ht="30" customHeight="1" x14ac:dyDescent="0.35">
      <c r="A48" s="1084"/>
      <c r="B48" s="1119"/>
      <c r="C48" s="1116"/>
      <c r="D48" s="1117"/>
      <c r="E48" s="1117"/>
      <c r="F48" s="1117"/>
      <c r="G48" s="1117"/>
      <c r="H48" s="1117"/>
      <c r="I48" s="1117"/>
      <c r="J48" s="1117"/>
      <c r="K48" s="1117"/>
      <c r="L48" s="1117"/>
      <c r="M48" s="1117"/>
      <c r="N48" s="1117"/>
      <c r="O48" s="1117"/>
      <c r="P48" s="1113"/>
      <c r="Q48" s="1113"/>
      <c r="R48" s="1113"/>
      <c r="S48" s="1113"/>
      <c r="T48" s="1086"/>
      <c r="U48" s="1086"/>
      <c r="V48" s="1086"/>
      <c r="W48" s="1086"/>
      <c r="X48" s="1086"/>
      <c r="Y48" s="1096"/>
      <c r="Z48" s="1086"/>
      <c r="AA48" s="1086"/>
      <c r="AB48" s="1086"/>
      <c r="AC48" s="1086"/>
      <c r="AD48" s="1087"/>
      <c r="AE48" s="1087"/>
      <c r="AF48" s="1087"/>
      <c r="AG48" s="1087"/>
      <c r="AH48" s="1087"/>
      <c r="AI48" s="1087"/>
      <c r="AJ48" s="1087"/>
      <c r="AK48" s="1087"/>
      <c r="AL48" s="1088">
        <v>1</v>
      </c>
    </row>
    <row r="49" spans="1:38" ht="30" customHeight="1" x14ac:dyDescent="0.35">
      <c r="A49" s="1084"/>
      <c r="B49" s="1120" t="s">
        <v>689</v>
      </c>
      <c r="C49" s="1121"/>
      <c r="D49" s="1122"/>
      <c r="E49" s="1117"/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3"/>
      <c r="Q49" s="1113"/>
      <c r="R49" s="1113"/>
      <c r="S49" s="1113"/>
      <c r="T49" s="1086"/>
      <c r="U49" s="1086"/>
      <c r="V49" s="1086"/>
      <c r="W49" s="1086"/>
      <c r="X49" s="1086"/>
      <c r="Y49" s="1096"/>
      <c r="Z49" s="1086"/>
      <c r="AA49" s="1086"/>
      <c r="AB49" s="1086"/>
      <c r="AC49" s="1086"/>
      <c r="AD49" s="1087"/>
      <c r="AE49" s="1087"/>
      <c r="AF49" s="1087"/>
      <c r="AG49" s="1087"/>
      <c r="AH49" s="1087"/>
      <c r="AI49" s="1087"/>
      <c r="AJ49" s="1087"/>
      <c r="AK49" s="1087"/>
      <c r="AL49" s="1088">
        <v>1</v>
      </c>
    </row>
    <row r="50" spans="1:38" ht="30" customHeight="1" x14ac:dyDescent="0.35">
      <c r="A50" s="1084"/>
      <c r="B50" s="1123"/>
      <c r="C50" s="1120" t="s">
        <v>690</v>
      </c>
      <c r="D50" s="1122"/>
      <c r="E50" s="1117"/>
      <c r="F50" s="1117"/>
      <c r="G50" s="1117"/>
      <c r="H50" s="1117"/>
      <c r="I50" s="1117"/>
      <c r="J50" s="1117"/>
      <c r="K50" s="1117"/>
      <c r="L50" s="1117"/>
      <c r="M50" s="1117"/>
      <c r="N50" s="1117"/>
      <c r="O50" s="1117"/>
      <c r="P50" s="1113"/>
      <c r="Q50" s="1113"/>
      <c r="R50" s="1113"/>
      <c r="S50" s="1113"/>
      <c r="T50" s="1086"/>
      <c r="U50" s="1086"/>
      <c r="V50" s="1086"/>
      <c r="W50" s="1086"/>
      <c r="X50" s="1086"/>
      <c r="Y50" s="1096"/>
      <c r="Z50" s="1086"/>
      <c r="AA50" s="1086"/>
      <c r="AB50" s="1086"/>
      <c r="AC50" s="1086"/>
      <c r="AD50" s="1087"/>
      <c r="AE50" s="1087"/>
      <c r="AF50" s="1087"/>
      <c r="AG50" s="1087"/>
      <c r="AH50" s="1087"/>
      <c r="AI50" s="1087"/>
      <c r="AJ50" s="1087"/>
      <c r="AK50" s="1087"/>
      <c r="AL50" s="1088">
        <v>1</v>
      </c>
    </row>
    <row r="51" spans="1:38" ht="30" customHeight="1" x14ac:dyDescent="0.35">
      <c r="A51" s="1084"/>
      <c r="B51" s="1123"/>
      <c r="C51" s="1120" t="s">
        <v>691</v>
      </c>
      <c r="D51" s="1122"/>
      <c r="E51" s="1117"/>
      <c r="F51" s="1117"/>
      <c r="G51" s="1117"/>
      <c r="H51" s="1117"/>
      <c r="I51" s="1117"/>
      <c r="J51" s="1117"/>
      <c r="K51" s="1117"/>
      <c r="L51" s="1117"/>
      <c r="M51" s="1117"/>
      <c r="N51" s="1117"/>
      <c r="O51" s="1117"/>
      <c r="P51" s="1113"/>
      <c r="Q51" s="1113"/>
      <c r="R51" s="1113"/>
      <c r="S51" s="1113"/>
      <c r="T51" s="1086"/>
      <c r="U51" s="1086"/>
      <c r="V51" s="1086"/>
      <c r="W51" s="1086"/>
      <c r="X51" s="1086"/>
      <c r="Y51" s="1096"/>
      <c r="Z51" s="1086"/>
      <c r="AA51" s="1086"/>
      <c r="AB51" s="1086"/>
      <c r="AC51" s="1086"/>
      <c r="AD51" s="1087"/>
      <c r="AE51" s="1087"/>
      <c r="AF51" s="1087"/>
      <c r="AG51" s="1087"/>
      <c r="AH51" s="1087"/>
      <c r="AI51" s="1087"/>
      <c r="AJ51" s="1087"/>
      <c r="AK51" s="1087"/>
      <c r="AL51" s="1088">
        <v>1</v>
      </c>
    </row>
    <row r="52" spans="1:38" ht="30" customHeight="1" x14ac:dyDescent="0.35">
      <c r="A52" s="1084"/>
      <c r="B52" s="1115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3"/>
      <c r="Q52" s="1113"/>
      <c r="R52" s="1113"/>
      <c r="S52" s="1113"/>
      <c r="T52" s="1086"/>
      <c r="U52" s="1086"/>
      <c r="V52" s="1086"/>
      <c r="W52" s="1086"/>
      <c r="X52" s="1086"/>
      <c r="Y52" s="1096"/>
      <c r="Z52" s="1086"/>
      <c r="AA52" s="1086"/>
      <c r="AB52" s="1086"/>
      <c r="AC52" s="1086"/>
      <c r="AD52" s="1087"/>
      <c r="AE52" s="1087"/>
      <c r="AF52" s="1087"/>
      <c r="AG52" s="1087"/>
      <c r="AH52" s="1087"/>
      <c r="AI52" s="1087"/>
      <c r="AJ52" s="1087"/>
      <c r="AK52" s="1087"/>
      <c r="AL52" s="1088">
        <v>1</v>
      </c>
    </row>
    <row r="53" spans="1:38" ht="30" customHeight="1" x14ac:dyDescent="0.35">
      <c r="A53" s="1084"/>
      <c r="B53" s="1115"/>
      <c r="C53" s="1092" t="s">
        <v>692</v>
      </c>
      <c r="D53" s="1124"/>
      <c r="E53" s="1124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3"/>
      <c r="Q53" s="1113"/>
      <c r="R53" s="1113"/>
      <c r="S53" s="1113"/>
      <c r="T53" s="1086"/>
      <c r="U53" s="1086"/>
      <c r="V53" s="1086"/>
      <c r="W53" s="1086"/>
      <c r="X53" s="1086"/>
      <c r="Y53" s="1096"/>
      <c r="Z53" s="1086"/>
      <c r="AA53" s="1086"/>
      <c r="AB53" s="1086"/>
      <c r="AC53" s="1086"/>
      <c r="AD53" s="1087"/>
      <c r="AE53" s="1087"/>
      <c r="AF53" s="1087"/>
      <c r="AG53" s="1087"/>
      <c r="AH53" s="1087"/>
      <c r="AI53" s="1087"/>
      <c r="AJ53" s="1087"/>
      <c r="AK53" s="1087"/>
      <c r="AL53" s="1088">
        <v>1</v>
      </c>
    </row>
    <row r="54" spans="1:38" ht="30" customHeight="1" x14ac:dyDescent="0.35">
      <c r="A54" s="1084"/>
      <c r="B54" s="1115"/>
      <c r="C54" s="1124"/>
      <c r="D54" s="1125" t="s">
        <v>693</v>
      </c>
      <c r="E54" s="1124"/>
      <c r="F54" s="1117"/>
      <c r="G54" s="1117"/>
      <c r="H54" s="1117"/>
      <c r="I54" s="1117"/>
      <c r="J54" s="1117"/>
      <c r="K54" s="1117"/>
      <c r="L54" s="1117"/>
      <c r="M54" s="1117"/>
      <c r="N54" s="1117"/>
      <c r="O54" s="1117"/>
      <c r="P54" s="1113"/>
      <c r="Q54" s="1113"/>
      <c r="R54" s="1113"/>
      <c r="S54" s="1113"/>
      <c r="T54" s="1086"/>
      <c r="U54" s="1086"/>
      <c r="V54" s="1086"/>
      <c r="W54" s="1086"/>
      <c r="X54" s="1086"/>
      <c r="Y54" s="1086"/>
      <c r="Z54" s="1086"/>
      <c r="AA54" s="1086"/>
      <c r="AB54" s="1086"/>
      <c r="AC54" s="1086"/>
      <c r="AD54" s="1087"/>
      <c r="AE54" s="1087"/>
      <c r="AF54" s="1087"/>
      <c r="AG54" s="1087"/>
      <c r="AH54" s="1087"/>
      <c r="AI54" s="1087"/>
      <c r="AJ54" s="1087"/>
      <c r="AK54" s="1087"/>
      <c r="AL54" s="1088">
        <v>1</v>
      </c>
    </row>
    <row r="55" spans="1:38" ht="30" customHeight="1" x14ac:dyDescent="0.35">
      <c r="A55" s="1084"/>
      <c r="B55" s="1115"/>
      <c r="C55" s="1124"/>
      <c r="D55" s="1125" t="s">
        <v>694</v>
      </c>
      <c r="E55" s="1124"/>
      <c r="F55" s="1117"/>
      <c r="G55" s="1117"/>
      <c r="H55" s="1117"/>
      <c r="I55" s="1117"/>
      <c r="J55" s="1117"/>
      <c r="K55" s="1117"/>
      <c r="L55" s="1117"/>
      <c r="M55" s="1117"/>
      <c r="N55" s="1117"/>
      <c r="O55" s="1117"/>
      <c r="P55" s="1113"/>
      <c r="Q55" s="1113"/>
      <c r="R55" s="1113"/>
      <c r="S55" s="1113"/>
      <c r="T55" s="1086"/>
      <c r="U55" s="1086"/>
      <c r="V55" s="1086"/>
      <c r="W55" s="1086"/>
      <c r="X55" s="1086"/>
      <c r="Y55" s="1086"/>
      <c r="Z55" s="1086"/>
      <c r="AA55" s="1086"/>
      <c r="AB55" s="1086"/>
      <c r="AC55" s="1086"/>
      <c r="AD55" s="1087"/>
      <c r="AE55" s="1087"/>
      <c r="AF55" s="1087"/>
      <c r="AG55" s="1087"/>
      <c r="AH55" s="1087"/>
      <c r="AI55" s="1087"/>
      <c r="AJ55" s="1087"/>
      <c r="AK55" s="1087"/>
      <c r="AL55" s="1088">
        <v>1</v>
      </c>
    </row>
    <row r="56" spans="1:38" ht="30" customHeight="1" x14ac:dyDescent="0.35">
      <c r="A56" s="1084"/>
      <c r="B56" s="1115"/>
      <c r="C56" s="1124"/>
      <c r="D56" s="1125" t="s">
        <v>695</v>
      </c>
      <c r="E56" s="1124"/>
      <c r="F56" s="1117"/>
      <c r="G56" s="1117"/>
      <c r="H56" s="1117"/>
      <c r="I56" s="1117"/>
      <c r="J56" s="1117"/>
      <c r="K56" s="1117"/>
      <c r="L56" s="1117"/>
      <c r="M56" s="1117"/>
      <c r="N56" s="1117"/>
      <c r="O56" s="1117"/>
      <c r="P56" s="1113"/>
      <c r="Q56" s="1113"/>
      <c r="R56" s="1113"/>
      <c r="S56" s="1113"/>
      <c r="T56" s="1086"/>
      <c r="U56" s="1086"/>
      <c r="V56" s="1086"/>
      <c r="W56" s="1086"/>
      <c r="X56" s="1086"/>
      <c r="Y56" s="1086"/>
      <c r="Z56" s="1086"/>
      <c r="AA56" s="1086"/>
      <c r="AB56" s="1086"/>
      <c r="AC56" s="1086"/>
      <c r="AD56" s="1087"/>
      <c r="AE56" s="1087"/>
      <c r="AF56" s="1087"/>
      <c r="AG56" s="1087"/>
      <c r="AH56" s="1087"/>
      <c r="AI56" s="1087"/>
      <c r="AJ56" s="1087"/>
      <c r="AK56" s="1087"/>
      <c r="AL56" s="1088">
        <v>1</v>
      </c>
    </row>
    <row r="57" spans="1:38" ht="30" customHeight="1" x14ac:dyDescent="0.35">
      <c r="A57" s="1084"/>
      <c r="B57" s="1115"/>
      <c r="C57" s="1124"/>
      <c r="D57" s="1125" t="s">
        <v>696</v>
      </c>
      <c r="E57" s="1124"/>
      <c r="F57" s="1117"/>
      <c r="G57" s="1117"/>
      <c r="H57" s="1117"/>
      <c r="I57" s="1117"/>
      <c r="J57" s="1117"/>
      <c r="K57" s="1117"/>
      <c r="L57" s="1117"/>
      <c r="M57" s="1117"/>
      <c r="N57" s="1117"/>
      <c r="O57" s="1117"/>
      <c r="P57" s="1113"/>
      <c r="Q57" s="1113"/>
      <c r="R57" s="1113"/>
      <c r="S57" s="1113"/>
      <c r="T57" s="1086"/>
      <c r="U57" s="1086"/>
      <c r="V57" s="1086"/>
      <c r="W57" s="1086"/>
      <c r="X57" s="1086"/>
      <c r="Y57" s="1086"/>
      <c r="Z57" s="1086"/>
      <c r="AA57" s="1086"/>
      <c r="AB57" s="1086"/>
      <c r="AC57" s="1086"/>
      <c r="AD57" s="1087"/>
      <c r="AE57" s="1087"/>
      <c r="AF57" s="1087"/>
      <c r="AG57" s="1087"/>
      <c r="AH57" s="1087"/>
      <c r="AI57" s="1087"/>
      <c r="AJ57" s="1087"/>
      <c r="AK57" s="1087"/>
      <c r="AL57" s="1088">
        <v>1</v>
      </c>
    </row>
    <row r="58" spans="1:38" ht="30" customHeight="1" x14ac:dyDescent="0.35">
      <c r="A58" s="1084"/>
      <c r="B58" s="1115"/>
      <c r="C58" s="1124"/>
      <c r="D58" s="1125" t="s">
        <v>697</v>
      </c>
      <c r="E58" s="1124"/>
      <c r="F58" s="1117"/>
      <c r="G58" s="1117"/>
      <c r="H58" s="1117"/>
      <c r="I58" s="1117"/>
      <c r="J58" s="1117"/>
      <c r="K58" s="1117"/>
      <c r="L58" s="1117"/>
      <c r="M58" s="1117"/>
      <c r="N58" s="1117"/>
      <c r="O58" s="1117"/>
      <c r="P58" s="1117"/>
      <c r="Q58" s="1113"/>
      <c r="R58" s="1113"/>
      <c r="S58" s="1113"/>
      <c r="T58" s="1086"/>
      <c r="U58" s="1086"/>
      <c r="V58" s="1086"/>
      <c r="W58" s="1086"/>
      <c r="X58" s="1086"/>
      <c r="Y58" s="1086"/>
      <c r="Z58" s="1086"/>
      <c r="AA58" s="1086"/>
      <c r="AB58" s="1086"/>
      <c r="AC58" s="1086"/>
      <c r="AD58" s="1087"/>
      <c r="AE58" s="1087"/>
      <c r="AF58" s="1087"/>
      <c r="AG58" s="1087"/>
      <c r="AH58" s="1087"/>
      <c r="AI58" s="1087"/>
      <c r="AJ58" s="1087"/>
      <c r="AK58" s="1087"/>
      <c r="AL58" s="1088">
        <v>1</v>
      </c>
    </row>
    <row r="59" spans="1:38" ht="30" customHeight="1" x14ac:dyDescent="0.35">
      <c r="A59" s="1084"/>
      <c r="B59" s="1115"/>
      <c r="C59" s="1116"/>
      <c r="D59" s="1117"/>
      <c r="E59" s="1117"/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3"/>
      <c r="Q59" s="1113"/>
      <c r="R59" s="1113"/>
      <c r="S59" s="1113"/>
      <c r="T59" s="1086"/>
      <c r="U59" s="1086"/>
      <c r="V59" s="1086"/>
      <c r="W59" s="1086"/>
      <c r="X59" s="1086"/>
      <c r="Y59" s="1096"/>
      <c r="Z59" s="1086"/>
      <c r="AA59" s="1086"/>
      <c r="AB59" s="1086"/>
      <c r="AC59" s="1086"/>
      <c r="AD59" s="1087"/>
      <c r="AE59" s="1087"/>
      <c r="AF59" s="1087"/>
      <c r="AG59" s="1087"/>
      <c r="AH59" s="1087"/>
      <c r="AI59" s="1087"/>
      <c r="AJ59" s="1087"/>
      <c r="AK59" s="1087"/>
      <c r="AL59" s="1088">
        <v>1</v>
      </c>
    </row>
    <row r="60" spans="1:38" ht="30" customHeight="1" x14ac:dyDescent="0.35">
      <c r="A60" s="1084"/>
      <c r="B60" s="2990" t="s">
        <v>698</v>
      </c>
      <c r="C60" s="1115" t="s">
        <v>699</v>
      </c>
      <c r="D60" s="1115"/>
      <c r="E60" s="1115"/>
      <c r="F60" s="1092"/>
      <c r="G60" s="1092"/>
      <c r="H60" s="1117"/>
      <c r="I60" s="1092"/>
      <c r="J60" s="1092"/>
      <c r="K60" s="1092"/>
      <c r="L60" s="1117"/>
      <c r="M60" s="1117"/>
      <c r="N60" s="1117"/>
      <c r="O60" s="1117"/>
      <c r="P60" s="1113"/>
      <c r="Q60" s="1113"/>
      <c r="R60" s="1113"/>
      <c r="S60" s="1113"/>
      <c r="T60" s="1086"/>
      <c r="U60" s="1086"/>
      <c r="V60" s="1086"/>
      <c r="W60" s="1086"/>
      <c r="X60" s="1086"/>
      <c r="Y60" s="1096"/>
      <c r="Z60" s="1086"/>
      <c r="AA60" s="1086"/>
      <c r="AB60" s="1086"/>
      <c r="AC60" s="1086"/>
      <c r="AD60" s="1087"/>
      <c r="AE60" s="1087"/>
      <c r="AF60" s="1087"/>
      <c r="AG60" s="1087"/>
      <c r="AH60" s="1087"/>
      <c r="AI60" s="1087"/>
      <c r="AJ60" s="1087"/>
      <c r="AK60" s="1087"/>
      <c r="AL60" s="1088">
        <v>1</v>
      </c>
    </row>
    <row r="61" spans="1:38" ht="30" customHeight="1" x14ac:dyDescent="0.35">
      <c r="A61" s="1084"/>
      <c r="B61" s="2990"/>
      <c r="C61" s="1115"/>
      <c r="D61" s="1115"/>
      <c r="E61" s="1115"/>
      <c r="F61" s="1092"/>
      <c r="G61" s="1092"/>
      <c r="H61" s="1092"/>
      <c r="I61" s="1092"/>
      <c r="J61" s="1092"/>
      <c r="K61" s="1092"/>
      <c r="L61" s="1117"/>
      <c r="M61" s="1117"/>
      <c r="N61" s="1117"/>
      <c r="O61" s="1117"/>
      <c r="P61" s="1113"/>
      <c r="Q61" s="1113"/>
      <c r="R61" s="1113"/>
      <c r="S61" s="1113"/>
      <c r="T61" s="1086"/>
      <c r="U61" s="1086"/>
      <c r="V61" s="1086"/>
      <c r="W61" s="1086"/>
      <c r="X61" s="1086"/>
      <c r="Y61" s="1096"/>
      <c r="Z61" s="1086"/>
      <c r="AA61" s="1086"/>
      <c r="AB61" s="1086"/>
      <c r="AC61" s="1086"/>
      <c r="AD61" s="1087"/>
      <c r="AE61" s="1087"/>
      <c r="AF61" s="1087"/>
      <c r="AG61" s="1087"/>
      <c r="AH61" s="1087"/>
      <c r="AI61" s="1087"/>
      <c r="AJ61" s="1087"/>
      <c r="AK61" s="1087"/>
      <c r="AL61" s="1088">
        <v>1</v>
      </c>
    </row>
    <row r="62" spans="1:38" ht="30" customHeight="1" x14ac:dyDescent="0.35">
      <c r="A62" s="1084"/>
      <c r="B62" s="1126">
        <v>45711</v>
      </c>
      <c r="C62" s="1127">
        <v>1</v>
      </c>
      <c r="D62" s="1115" t="s">
        <v>700</v>
      </c>
      <c r="E62" s="1115"/>
      <c r="F62" s="1092"/>
      <c r="G62" s="1092"/>
      <c r="H62" s="1092"/>
      <c r="I62" s="1092"/>
      <c r="J62" s="1092"/>
      <c r="K62" s="1092"/>
      <c r="L62" s="1117"/>
      <c r="M62" s="1117"/>
      <c r="N62" s="1115"/>
      <c r="O62" s="1117"/>
      <c r="P62" s="1113"/>
      <c r="Q62" s="1113"/>
      <c r="R62" s="1113"/>
      <c r="S62" s="1113"/>
      <c r="T62" s="1086"/>
      <c r="U62" s="1086"/>
      <c r="V62" s="1086"/>
      <c r="W62" s="1086"/>
      <c r="X62" s="1086"/>
      <c r="Y62" s="1096"/>
      <c r="Z62" s="1086"/>
      <c r="AA62" s="1086"/>
      <c r="AB62" s="1086"/>
      <c r="AC62" s="1086"/>
      <c r="AD62" s="1087"/>
      <c r="AE62" s="1087"/>
      <c r="AF62" s="1087"/>
      <c r="AG62" s="1087"/>
      <c r="AH62" s="1087"/>
      <c r="AI62" s="1087"/>
      <c r="AJ62" s="1087"/>
      <c r="AK62" s="1087"/>
      <c r="AL62" s="1088">
        <v>1</v>
      </c>
    </row>
    <row r="63" spans="1:38" ht="30" customHeight="1" x14ac:dyDescent="0.35">
      <c r="A63" s="1084"/>
      <c r="B63" s="1126">
        <v>45711</v>
      </c>
      <c r="C63" s="1127">
        <v>2</v>
      </c>
      <c r="D63" s="1115" t="s">
        <v>701</v>
      </c>
      <c r="E63" s="1115"/>
      <c r="F63" s="1092"/>
      <c r="G63" s="1092"/>
      <c r="H63" s="1092"/>
      <c r="I63" s="1092"/>
      <c r="J63" s="1092"/>
      <c r="K63" s="1092"/>
      <c r="L63" s="1117"/>
      <c r="M63" s="1117"/>
      <c r="N63" s="1115"/>
      <c r="O63" s="1117"/>
      <c r="P63" s="1113"/>
      <c r="Q63" s="1113"/>
      <c r="R63" s="1113"/>
      <c r="S63" s="1113"/>
      <c r="T63" s="1086"/>
      <c r="U63" s="1086"/>
      <c r="V63" s="1086"/>
      <c r="W63" s="1086"/>
      <c r="X63" s="1086"/>
      <c r="Y63" s="1096"/>
      <c r="Z63" s="1086"/>
      <c r="AA63" s="1086"/>
      <c r="AB63" s="1086"/>
      <c r="AC63" s="1086"/>
      <c r="AD63" s="1087"/>
      <c r="AE63" s="1087"/>
      <c r="AF63" s="1087"/>
      <c r="AG63" s="1087"/>
      <c r="AH63" s="1087"/>
      <c r="AI63" s="1087"/>
      <c r="AJ63" s="1087"/>
      <c r="AK63" s="1087"/>
      <c r="AL63" s="1088">
        <v>1</v>
      </c>
    </row>
    <row r="64" spans="1:38" ht="30" customHeight="1" x14ac:dyDescent="0.35">
      <c r="A64" s="1084"/>
      <c r="B64" s="1128">
        <v>45717</v>
      </c>
      <c r="C64" s="1127">
        <v>3</v>
      </c>
      <c r="D64" s="1115" t="s">
        <v>702</v>
      </c>
      <c r="E64" s="1115"/>
      <c r="F64" s="1092"/>
      <c r="G64" s="1092"/>
      <c r="H64" s="1092"/>
      <c r="I64" s="1092"/>
      <c r="J64" s="1092"/>
      <c r="K64" s="1092"/>
      <c r="L64" s="1117"/>
      <c r="M64" s="1117"/>
      <c r="N64" s="1115"/>
      <c r="O64" s="1117"/>
      <c r="P64" s="1113"/>
      <c r="Q64" s="1113"/>
      <c r="R64" s="1113"/>
      <c r="S64" s="1113"/>
      <c r="T64" s="1086"/>
      <c r="U64" s="1086"/>
      <c r="V64" s="1086"/>
      <c r="W64" s="1086"/>
      <c r="X64" s="1086"/>
      <c r="Y64" s="1096"/>
      <c r="Z64" s="1086"/>
      <c r="AA64" s="1086"/>
      <c r="AB64" s="1086"/>
      <c r="AC64" s="1086"/>
      <c r="AD64" s="1087"/>
      <c r="AE64" s="1087"/>
      <c r="AF64" s="1087"/>
      <c r="AG64" s="1087"/>
      <c r="AH64" s="1087"/>
      <c r="AI64" s="1087"/>
      <c r="AJ64" s="1087"/>
      <c r="AK64" s="1087"/>
      <c r="AL64" s="1088">
        <v>1</v>
      </c>
    </row>
    <row r="65" spans="1:38" ht="30" customHeight="1" x14ac:dyDescent="0.35">
      <c r="A65" s="1084"/>
      <c r="B65" s="1128">
        <v>45717</v>
      </c>
      <c r="C65" s="1127">
        <v>4</v>
      </c>
      <c r="D65" s="1115" t="s">
        <v>703</v>
      </c>
      <c r="E65" s="1115"/>
      <c r="F65" s="1092"/>
      <c r="G65" s="1092"/>
      <c r="H65" s="1092"/>
      <c r="I65" s="1092"/>
      <c r="J65" s="1092"/>
      <c r="K65" s="1092"/>
      <c r="L65" s="1117"/>
      <c r="M65" s="1117"/>
      <c r="N65" s="1115"/>
      <c r="O65" s="1117"/>
      <c r="P65" s="1113"/>
      <c r="Q65" s="1113"/>
      <c r="R65" s="1113"/>
      <c r="S65" s="1113"/>
      <c r="T65" s="1086"/>
      <c r="U65" s="1086"/>
      <c r="V65" s="1086"/>
      <c r="W65" s="1086"/>
      <c r="X65" s="1086"/>
      <c r="Y65" s="1096"/>
      <c r="Z65" s="1086"/>
      <c r="AA65" s="1086"/>
      <c r="AB65" s="1086"/>
      <c r="AC65" s="1086"/>
      <c r="AD65" s="1087"/>
      <c r="AE65" s="1087"/>
      <c r="AF65" s="1087"/>
      <c r="AG65" s="1087"/>
      <c r="AH65" s="1087"/>
      <c r="AI65" s="1087"/>
      <c r="AJ65" s="1087"/>
      <c r="AK65" s="1087"/>
      <c r="AL65" s="1088">
        <v>1</v>
      </c>
    </row>
    <row r="66" spans="1:38" s="48" customFormat="1" ht="30" customHeight="1" x14ac:dyDescent="0.35">
      <c r="A66" s="1084"/>
      <c r="B66" s="1126"/>
      <c r="C66" s="1127"/>
      <c r="D66" s="1115"/>
      <c r="E66" s="1115"/>
      <c r="F66" s="1092"/>
      <c r="G66" s="1092"/>
      <c r="H66" s="1092"/>
      <c r="I66" s="1092"/>
      <c r="J66" s="1092"/>
      <c r="K66" s="1092"/>
      <c r="L66" s="1117"/>
      <c r="M66" s="1117"/>
      <c r="N66" s="1115"/>
      <c r="O66" s="1117"/>
      <c r="P66" s="1113"/>
      <c r="Q66" s="1113"/>
      <c r="R66" s="1113"/>
      <c r="S66" s="1113"/>
      <c r="T66" s="1086"/>
      <c r="U66" s="1086"/>
      <c r="V66" s="1086"/>
      <c r="W66" s="1086"/>
      <c r="X66" s="1086"/>
      <c r="Y66" s="1096"/>
      <c r="Z66" s="1086"/>
      <c r="AA66" s="1086"/>
      <c r="AB66" s="1086"/>
      <c r="AC66" s="1086"/>
      <c r="AD66" s="1087"/>
      <c r="AE66" s="1087"/>
      <c r="AF66" s="1087"/>
      <c r="AG66" s="1087"/>
      <c r="AH66" s="1087"/>
      <c r="AI66" s="1087"/>
      <c r="AJ66" s="1087"/>
      <c r="AK66" s="1087"/>
      <c r="AL66" s="1088">
        <v>1</v>
      </c>
    </row>
    <row r="67" spans="1:38" s="48" customFormat="1" ht="30" customHeight="1" x14ac:dyDescent="0.25">
      <c r="A67" s="1084"/>
      <c r="B67" s="1126"/>
      <c r="C67" s="1115" t="s">
        <v>704</v>
      </c>
      <c r="D67" s="1115"/>
      <c r="E67" s="1115"/>
      <c r="F67" s="1092"/>
      <c r="G67" s="2991" t="s">
        <v>651</v>
      </c>
      <c r="H67" s="2991"/>
      <c r="I67" s="2991"/>
      <c r="J67" s="2991"/>
      <c r="K67" s="2991"/>
      <c r="L67" s="2991"/>
      <c r="M67" s="2991"/>
      <c r="N67" s="2991"/>
      <c r="O67" s="2991"/>
      <c r="P67" s="1113"/>
      <c r="Q67" s="1113"/>
      <c r="R67" s="1113"/>
      <c r="S67" s="1113"/>
      <c r="T67" s="1086"/>
      <c r="U67" s="1086"/>
      <c r="V67" s="1086"/>
      <c r="W67" s="1086"/>
      <c r="X67" s="1086"/>
      <c r="Y67" s="1096"/>
      <c r="Z67" s="1086"/>
      <c r="AA67" s="1086"/>
      <c r="AB67" s="1086"/>
      <c r="AC67" s="1086"/>
      <c r="AD67" s="1087"/>
      <c r="AE67" s="1087"/>
      <c r="AF67" s="1087"/>
      <c r="AG67" s="1087"/>
      <c r="AH67" s="1087"/>
      <c r="AI67" s="1087"/>
      <c r="AJ67" s="1087"/>
      <c r="AK67" s="1087"/>
      <c r="AL67" s="1088">
        <v>1</v>
      </c>
    </row>
    <row r="68" spans="1:38" s="48" customFormat="1" ht="30" customHeight="1" x14ac:dyDescent="0.35">
      <c r="A68" s="1084"/>
      <c r="B68" s="1126"/>
      <c r="C68" s="1115"/>
      <c r="D68" s="1115"/>
      <c r="E68" s="1115"/>
      <c r="F68" s="1092"/>
      <c r="G68" s="1092"/>
      <c r="H68" s="1092"/>
      <c r="I68" s="1092"/>
      <c r="J68" s="1092"/>
      <c r="K68" s="1092"/>
      <c r="L68" s="1117"/>
      <c r="M68" s="1117"/>
      <c r="N68" s="1117"/>
      <c r="O68" s="1117"/>
      <c r="P68" s="1113"/>
      <c r="Q68" s="1113"/>
      <c r="R68" s="1113"/>
      <c r="S68" s="1113"/>
      <c r="T68" s="1086"/>
      <c r="U68" s="1086"/>
      <c r="V68" s="1086"/>
      <c r="W68" s="1086"/>
      <c r="X68" s="1086"/>
      <c r="Y68" s="1096"/>
      <c r="Z68" s="1086"/>
      <c r="AA68" s="1086"/>
      <c r="AB68" s="1086"/>
      <c r="AC68" s="1086"/>
      <c r="AD68" s="1087"/>
      <c r="AE68" s="1087"/>
      <c r="AF68" s="1087"/>
      <c r="AG68" s="1087"/>
      <c r="AH68" s="1087"/>
      <c r="AI68" s="1087"/>
      <c r="AJ68" s="1087"/>
      <c r="AK68" s="1087"/>
      <c r="AL68" s="1088">
        <v>1</v>
      </c>
    </row>
    <row r="69" spans="1:38" s="48" customFormat="1" ht="30" customHeight="1" x14ac:dyDescent="0.35">
      <c r="A69" s="1084"/>
      <c r="B69" s="2810">
        <v>45738</v>
      </c>
      <c r="C69" s="1127">
        <v>5</v>
      </c>
      <c r="D69" s="1115" t="s">
        <v>2371</v>
      </c>
      <c r="E69" s="1115"/>
      <c r="F69" s="1092"/>
      <c r="G69" s="1092"/>
      <c r="H69" s="1092"/>
      <c r="I69" s="1092"/>
      <c r="J69" s="1092"/>
      <c r="K69" s="1092"/>
      <c r="L69" s="1117"/>
      <c r="M69" s="1115" t="s">
        <v>2344</v>
      </c>
      <c r="N69" s="1117"/>
      <c r="O69" s="1117"/>
      <c r="P69" s="1113"/>
      <c r="Q69" s="1113"/>
      <c r="R69" s="1113"/>
      <c r="S69" s="1113"/>
      <c r="T69" s="1086"/>
      <c r="U69" s="1086"/>
      <c r="V69" s="1086"/>
      <c r="W69" s="1086"/>
      <c r="X69" s="1086"/>
      <c r="Y69" s="1096"/>
      <c r="Z69" s="1086"/>
      <c r="AA69" s="1086"/>
      <c r="AB69" s="1086"/>
      <c r="AC69" s="1086"/>
      <c r="AD69" s="1087"/>
      <c r="AE69" s="1087"/>
      <c r="AF69" s="1087"/>
      <c r="AG69" s="1087"/>
      <c r="AH69" s="1087"/>
      <c r="AI69" s="1087"/>
      <c r="AJ69" s="1087"/>
      <c r="AK69" s="1087"/>
      <c r="AL69" s="1088">
        <v>1</v>
      </c>
    </row>
    <row r="70" spans="1:38" s="48" customFormat="1" ht="30" customHeight="1" x14ac:dyDescent="0.35">
      <c r="A70" s="1084"/>
      <c r="B70" s="2810">
        <v>45738</v>
      </c>
      <c r="C70" s="1127">
        <v>6</v>
      </c>
      <c r="D70" s="1115" t="s">
        <v>2372</v>
      </c>
      <c r="E70" s="1115"/>
      <c r="F70" s="1092"/>
      <c r="G70" s="1092"/>
      <c r="H70" s="1092"/>
      <c r="I70" s="1092"/>
      <c r="J70" s="1092"/>
      <c r="K70" s="1092"/>
      <c r="L70" s="1117"/>
      <c r="M70" s="1117"/>
      <c r="N70" s="1117"/>
      <c r="O70" s="1117"/>
      <c r="P70" s="1113"/>
      <c r="Q70" s="1113"/>
      <c r="R70" s="1113"/>
      <c r="S70" s="1113"/>
      <c r="T70" s="1086"/>
      <c r="U70" s="1086"/>
      <c r="V70" s="1086"/>
      <c r="W70" s="1086"/>
      <c r="X70" s="1086"/>
      <c r="Y70" s="1096"/>
      <c r="Z70" s="1086"/>
      <c r="AA70" s="1086"/>
      <c r="AB70" s="1086"/>
      <c r="AC70" s="1086"/>
      <c r="AD70" s="1087"/>
      <c r="AE70" s="1087"/>
      <c r="AF70" s="1087"/>
      <c r="AG70" s="1087"/>
      <c r="AH70" s="1087"/>
      <c r="AI70" s="1087"/>
      <c r="AJ70" s="1087"/>
      <c r="AK70" s="1087"/>
      <c r="AL70" s="1088">
        <v>1</v>
      </c>
    </row>
    <row r="71" spans="1:38" s="48" customFormat="1" ht="30" customHeight="1" x14ac:dyDescent="0.35">
      <c r="A71" s="1084"/>
      <c r="B71" s="2810">
        <v>45738</v>
      </c>
      <c r="C71" s="1127">
        <v>7</v>
      </c>
      <c r="D71" s="1115" t="s">
        <v>2373</v>
      </c>
      <c r="E71" s="1115"/>
      <c r="F71" s="1092"/>
      <c r="G71" s="1092"/>
      <c r="H71" s="1092"/>
      <c r="I71" s="1092"/>
      <c r="J71" s="1092"/>
      <c r="K71" s="1092"/>
      <c r="L71" s="1117"/>
      <c r="M71" s="1117"/>
      <c r="N71" s="1117"/>
      <c r="O71" s="1117"/>
      <c r="P71" s="1113"/>
      <c r="Q71" s="1113"/>
      <c r="R71" s="1113"/>
      <c r="S71" s="1113"/>
      <c r="T71" s="1086"/>
      <c r="U71" s="1086"/>
      <c r="V71" s="1086"/>
      <c r="W71" s="1086"/>
      <c r="X71" s="1086"/>
      <c r="Y71" s="1096"/>
      <c r="Z71" s="1086"/>
      <c r="AA71" s="1086"/>
      <c r="AB71" s="1086"/>
      <c r="AC71" s="1086"/>
      <c r="AD71" s="1087"/>
      <c r="AE71" s="1087"/>
      <c r="AF71" s="1087"/>
      <c r="AG71" s="1087"/>
      <c r="AH71" s="1087"/>
      <c r="AI71" s="1087"/>
      <c r="AJ71" s="1087"/>
      <c r="AK71" s="1087"/>
      <c r="AL71" s="1088">
        <v>1</v>
      </c>
    </row>
    <row r="72" spans="1:38" s="48" customFormat="1" ht="30" customHeight="1" x14ac:dyDescent="0.35">
      <c r="A72" s="1084"/>
      <c r="B72" s="2810">
        <v>45738</v>
      </c>
      <c r="C72" s="1127">
        <v>8</v>
      </c>
      <c r="D72" s="1115" t="s">
        <v>2374</v>
      </c>
      <c r="E72" s="1115"/>
      <c r="F72" s="1092"/>
      <c r="G72" s="1092"/>
      <c r="H72" s="1092"/>
      <c r="I72" s="1092"/>
      <c r="J72" s="1092"/>
      <c r="K72" s="1092"/>
      <c r="L72" s="1117"/>
      <c r="M72" s="1117"/>
      <c r="N72" s="1117"/>
      <c r="O72" s="1117"/>
      <c r="P72" s="1113"/>
      <c r="Q72" s="1113"/>
      <c r="R72" s="1113"/>
      <c r="S72" s="1113"/>
      <c r="T72" s="1086"/>
      <c r="U72" s="1086"/>
      <c r="V72" s="1086"/>
      <c r="W72" s="1086"/>
      <c r="X72" s="1086"/>
      <c r="Y72" s="1096"/>
      <c r="Z72" s="1086"/>
      <c r="AA72" s="1086"/>
      <c r="AB72" s="1086"/>
      <c r="AC72" s="1086"/>
      <c r="AD72" s="1087"/>
      <c r="AE72" s="1087"/>
      <c r="AF72" s="1087"/>
      <c r="AG72" s="1087"/>
      <c r="AH72" s="1087"/>
      <c r="AI72" s="1087"/>
      <c r="AJ72" s="1087"/>
      <c r="AK72" s="1087"/>
      <c r="AL72" s="1088">
        <v>1</v>
      </c>
    </row>
    <row r="73" spans="1:38" s="48" customFormat="1" ht="30" customHeight="1" x14ac:dyDescent="0.35">
      <c r="A73" s="1084"/>
      <c r="B73" s="1115"/>
      <c r="C73" s="1127"/>
      <c r="D73" s="1115"/>
      <c r="E73" s="1115"/>
      <c r="F73" s="1092"/>
      <c r="G73" s="1092"/>
      <c r="H73" s="1092"/>
      <c r="I73" s="1092"/>
      <c r="J73" s="1092"/>
      <c r="K73" s="1092"/>
      <c r="L73" s="1117"/>
      <c r="M73" s="1117"/>
      <c r="N73" s="1117"/>
      <c r="O73" s="1117"/>
      <c r="P73" s="1113"/>
      <c r="Q73" s="1113"/>
      <c r="R73" s="1113"/>
      <c r="S73" s="1113"/>
      <c r="T73" s="1086"/>
      <c r="U73" s="1086"/>
      <c r="V73" s="1086"/>
      <c r="W73" s="1086"/>
      <c r="X73" s="1086"/>
      <c r="Y73" s="1096"/>
      <c r="Z73" s="1086"/>
      <c r="AA73" s="1086"/>
      <c r="AB73" s="1086"/>
      <c r="AC73" s="1086"/>
      <c r="AD73" s="1087"/>
      <c r="AE73" s="1087"/>
      <c r="AF73" s="1087"/>
      <c r="AG73" s="1087"/>
      <c r="AH73" s="1087"/>
      <c r="AI73" s="1087"/>
      <c r="AJ73" s="1087"/>
      <c r="AK73" s="1087"/>
      <c r="AL73" s="1088">
        <v>1</v>
      </c>
    </row>
    <row r="74" spans="1:38" s="48" customFormat="1" ht="30" customHeight="1" x14ac:dyDescent="0.35">
      <c r="A74" s="1084"/>
      <c r="B74" s="1126">
        <v>45711</v>
      </c>
      <c r="C74" s="1127">
        <v>9</v>
      </c>
      <c r="D74" s="1115" t="s">
        <v>705</v>
      </c>
      <c r="E74" s="1115"/>
      <c r="F74" s="1092"/>
      <c r="G74" s="1092"/>
      <c r="H74" s="1092"/>
      <c r="I74" s="1092"/>
      <c r="J74" s="1092"/>
      <c r="K74" s="1092"/>
      <c r="L74" s="1117"/>
      <c r="M74" s="1117"/>
      <c r="N74" s="1117"/>
      <c r="O74" s="1117"/>
      <c r="P74" s="1113"/>
      <c r="Q74" s="1113"/>
      <c r="R74" s="1113"/>
      <c r="S74" s="1113"/>
      <c r="T74" s="1086"/>
      <c r="U74" s="1086"/>
      <c r="V74" s="1086"/>
      <c r="W74" s="1086"/>
      <c r="X74" s="1086"/>
      <c r="Y74" s="1096"/>
      <c r="Z74" s="1086"/>
      <c r="AA74" s="1086"/>
      <c r="AB74" s="1086"/>
      <c r="AC74" s="1086"/>
      <c r="AD74" s="1087"/>
      <c r="AE74" s="1087"/>
      <c r="AF74" s="1087"/>
      <c r="AG74" s="1087"/>
      <c r="AH74" s="1087"/>
      <c r="AI74" s="1087"/>
      <c r="AJ74" s="1087"/>
      <c r="AK74" s="1087"/>
      <c r="AL74" s="1088">
        <v>1</v>
      </c>
    </row>
    <row r="75" spans="1:38" s="48" customFormat="1" ht="30" customHeight="1" x14ac:dyDescent="0.35">
      <c r="A75" s="1084"/>
      <c r="B75" s="1126">
        <v>45711</v>
      </c>
      <c r="C75" s="1127">
        <v>10</v>
      </c>
      <c r="D75" s="1115" t="s">
        <v>706</v>
      </c>
      <c r="E75" s="1115"/>
      <c r="F75" s="1092"/>
      <c r="G75" s="1092"/>
      <c r="H75" s="1092"/>
      <c r="I75" s="1092"/>
      <c r="J75" s="1092"/>
      <c r="K75" s="1092"/>
      <c r="L75" s="1117"/>
      <c r="M75" s="1117"/>
      <c r="N75" s="1117"/>
      <c r="O75" s="1117"/>
      <c r="P75" s="1113"/>
      <c r="Q75" s="1113"/>
      <c r="R75" s="1113"/>
      <c r="S75" s="1113"/>
      <c r="T75" s="1086"/>
      <c r="U75" s="1086"/>
      <c r="V75" s="1086"/>
      <c r="W75" s="1086"/>
      <c r="X75" s="1086"/>
      <c r="Y75" s="1096"/>
      <c r="Z75" s="1086"/>
      <c r="AA75" s="1086"/>
      <c r="AB75" s="1086"/>
      <c r="AC75" s="1086"/>
      <c r="AD75" s="1087"/>
      <c r="AE75" s="1087"/>
      <c r="AF75" s="1087"/>
      <c r="AG75" s="1087"/>
      <c r="AH75" s="1087"/>
      <c r="AI75" s="1087"/>
      <c r="AJ75" s="1087"/>
      <c r="AK75" s="1087"/>
      <c r="AL75" s="1088">
        <v>1</v>
      </c>
    </row>
    <row r="76" spans="1:38" s="48" customFormat="1" ht="30" customHeight="1" x14ac:dyDescent="0.35">
      <c r="A76" s="1084"/>
      <c r="B76" s="1128">
        <v>45730</v>
      </c>
      <c r="C76" s="1127">
        <v>11</v>
      </c>
      <c r="D76" s="1115" t="s">
        <v>707</v>
      </c>
      <c r="E76" s="1115"/>
      <c r="F76" s="1092"/>
      <c r="G76" s="1092"/>
      <c r="H76" s="1092"/>
      <c r="I76" s="1092"/>
      <c r="J76" s="1092"/>
      <c r="K76" s="1092"/>
      <c r="L76" s="1117"/>
      <c r="M76" s="1117"/>
      <c r="N76" s="1117"/>
      <c r="O76" s="1117"/>
      <c r="P76" s="1113"/>
      <c r="Q76" s="1113"/>
      <c r="R76" s="1113"/>
      <c r="S76" s="1113"/>
      <c r="T76" s="1086"/>
      <c r="U76" s="1086"/>
      <c r="V76" s="1086"/>
      <c r="W76" s="1086"/>
      <c r="X76" s="1086"/>
      <c r="Y76" s="1096"/>
      <c r="Z76" s="1086"/>
      <c r="AA76" s="1086"/>
      <c r="AB76" s="1086"/>
      <c r="AC76" s="1086"/>
      <c r="AD76" s="1087"/>
      <c r="AE76" s="1087"/>
      <c r="AF76" s="1087"/>
      <c r="AG76" s="1087"/>
      <c r="AH76" s="1087"/>
      <c r="AI76" s="1087"/>
      <c r="AJ76" s="1087"/>
      <c r="AK76" s="1087"/>
      <c r="AL76" s="1088">
        <v>1</v>
      </c>
    </row>
    <row r="77" spans="1:38" s="48" customFormat="1" ht="30" customHeight="1" x14ac:dyDescent="0.35">
      <c r="A77" s="1084"/>
      <c r="B77" s="1126">
        <v>45711</v>
      </c>
      <c r="C77" s="1127">
        <v>12</v>
      </c>
      <c r="D77" s="1115" t="s">
        <v>708</v>
      </c>
      <c r="E77" s="1115"/>
      <c r="F77" s="1092"/>
      <c r="G77" s="1092"/>
      <c r="H77" s="1092"/>
      <c r="I77" s="1092"/>
      <c r="J77" s="1092"/>
      <c r="K77" s="1092"/>
      <c r="L77" s="1117"/>
      <c r="M77" s="1117"/>
      <c r="N77" s="1117"/>
      <c r="O77" s="1117"/>
      <c r="P77" s="1113"/>
      <c r="Q77" s="1113"/>
      <c r="R77" s="1113"/>
      <c r="S77" s="1113"/>
      <c r="T77" s="1086"/>
      <c r="U77" s="1086"/>
      <c r="V77" s="1086"/>
      <c r="W77" s="1086"/>
      <c r="X77" s="1086"/>
      <c r="Y77" s="1096"/>
      <c r="Z77" s="1086"/>
      <c r="AA77" s="1086"/>
      <c r="AB77" s="1086"/>
      <c r="AC77" s="1086"/>
      <c r="AD77" s="1087"/>
      <c r="AE77" s="1087"/>
      <c r="AF77" s="1087"/>
      <c r="AG77" s="1087"/>
      <c r="AH77" s="1087"/>
      <c r="AI77" s="1087"/>
      <c r="AJ77" s="1087"/>
      <c r="AK77" s="1087"/>
      <c r="AL77" s="1088">
        <v>1</v>
      </c>
    </row>
    <row r="78" spans="1:38" s="48" customFormat="1" ht="30" customHeight="1" x14ac:dyDescent="0.35">
      <c r="A78" s="1084"/>
      <c r="B78" s="1128">
        <v>45733</v>
      </c>
      <c r="C78" s="1127">
        <v>13</v>
      </c>
      <c r="D78" s="1115" t="s">
        <v>2270</v>
      </c>
      <c r="E78" s="1115"/>
      <c r="F78" s="1092"/>
      <c r="G78" s="1092"/>
      <c r="H78" s="1092"/>
      <c r="I78" s="1092"/>
      <c r="J78" s="1092"/>
      <c r="K78" s="1092"/>
      <c r="L78" s="1117"/>
      <c r="M78" s="1117"/>
      <c r="N78" s="1117"/>
      <c r="O78" s="1117"/>
      <c r="P78" s="1113"/>
      <c r="Q78" s="1113"/>
      <c r="R78" s="1113"/>
      <c r="S78" s="1113"/>
      <c r="T78" s="1086"/>
      <c r="U78" s="1086"/>
      <c r="V78" s="1086"/>
      <c r="W78" s="1086"/>
      <c r="X78" s="1086"/>
      <c r="Y78" s="1096"/>
      <c r="Z78" s="1086"/>
      <c r="AA78" s="1086"/>
      <c r="AB78" s="1086"/>
      <c r="AC78" s="1086"/>
      <c r="AD78" s="1087"/>
      <c r="AE78" s="1087"/>
      <c r="AF78" s="1087"/>
      <c r="AG78" s="1087"/>
      <c r="AH78" s="1087"/>
      <c r="AI78" s="1087"/>
      <c r="AJ78" s="1087"/>
      <c r="AK78" s="1087"/>
      <c r="AL78" s="1088">
        <v>1</v>
      </c>
    </row>
    <row r="79" spans="1:38" s="48" customFormat="1" ht="30" customHeight="1" x14ac:dyDescent="0.35">
      <c r="A79" s="1084"/>
      <c r="B79" s="1126">
        <v>45711</v>
      </c>
      <c r="C79" s="1127">
        <v>14</v>
      </c>
      <c r="D79" s="1115" t="s">
        <v>709</v>
      </c>
      <c r="E79" s="1115"/>
      <c r="F79" s="1092"/>
      <c r="G79" s="1092"/>
      <c r="H79" s="1092"/>
      <c r="I79" s="1092"/>
      <c r="J79" s="1092"/>
      <c r="K79" s="1092"/>
      <c r="L79" s="1117"/>
      <c r="M79" s="1117"/>
      <c r="N79" s="1117"/>
      <c r="O79" s="1117"/>
      <c r="P79" s="1113"/>
      <c r="Q79" s="1113"/>
      <c r="R79" s="1113"/>
      <c r="S79" s="1113"/>
      <c r="T79" s="1086"/>
      <c r="U79" s="1086"/>
      <c r="V79" s="1086"/>
      <c r="W79" s="1086"/>
      <c r="X79" s="1086"/>
      <c r="Y79" s="1096"/>
      <c r="Z79" s="1086"/>
      <c r="AA79" s="1086"/>
      <c r="AB79" s="1086"/>
      <c r="AC79" s="1086"/>
      <c r="AD79" s="1087"/>
      <c r="AE79" s="1087"/>
      <c r="AF79" s="1087"/>
      <c r="AG79" s="1087"/>
      <c r="AH79" s="1087"/>
      <c r="AI79" s="1087"/>
      <c r="AJ79" s="1087"/>
      <c r="AK79" s="1087"/>
      <c r="AL79" s="1088">
        <v>1</v>
      </c>
    </row>
    <row r="80" spans="1:38" s="48" customFormat="1" ht="30" customHeight="1" x14ac:dyDescent="0.35">
      <c r="A80" s="1084"/>
      <c r="B80" s="1126">
        <v>45711</v>
      </c>
      <c r="C80" s="1127">
        <v>15</v>
      </c>
      <c r="D80" s="1115" t="s">
        <v>710</v>
      </c>
      <c r="E80" s="1115"/>
      <c r="F80" s="1092"/>
      <c r="G80" s="1092"/>
      <c r="H80" s="1092"/>
      <c r="I80" s="1092"/>
      <c r="J80" s="1092"/>
      <c r="K80" s="1092"/>
      <c r="L80" s="1117"/>
      <c r="M80" s="1117"/>
      <c r="N80" s="1117"/>
      <c r="O80" s="1117"/>
      <c r="P80" s="1113"/>
      <c r="Q80" s="1113"/>
      <c r="R80" s="1113"/>
      <c r="S80" s="1113"/>
      <c r="T80" s="1086"/>
      <c r="U80" s="1086"/>
      <c r="V80" s="1086"/>
      <c r="W80" s="1086"/>
      <c r="X80" s="1086"/>
      <c r="Y80" s="1096"/>
      <c r="Z80" s="1086"/>
      <c r="AA80" s="1086"/>
      <c r="AB80" s="1086"/>
      <c r="AC80" s="1086"/>
      <c r="AD80" s="1087"/>
      <c r="AE80" s="1087"/>
      <c r="AF80" s="1087"/>
      <c r="AG80" s="1087"/>
      <c r="AH80" s="1087"/>
      <c r="AI80" s="1087"/>
      <c r="AJ80" s="1087"/>
      <c r="AK80" s="1087"/>
      <c r="AL80" s="1088">
        <v>1</v>
      </c>
    </row>
    <row r="81" spans="1:38" s="48" customFormat="1" ht="30" customHeight="1" x14ac:dyDescent="0.35">
      <c r="A81" s="1084"/>
      <c r="B81" s="1128">
        <v>45730</v>
      </c>
      <c r="C81" s="1127">
        <v>16</v>
      </c>
      <c r="D81" s="1115" t="s">
        <v>711</v>
      </c>
      <c r="E81" s="1115"/>
      <c r="F81" s="1092"/>
      <c r="G81" s="1092"/>
      <c r="H81" s="1092"/>
      <c r="I81" s="1092"/>
      <c r="J81" s="1092"/>
      <c r="K81" s="1092"/>
      <c r="L81" s="1117"/>
      <c r="M81" s="1117"/>
      <c r="N81" s="1117"/>
      <c r="O81" s="1117"/>
      <c r="P81" s="1113"/>
      <c r="Q81" s="1113"/>
      <c r="R81" s="1113"/>
      <c r="S81" s="1113"/>
      <c r="T81" s="1086"/>
      <c r="U81" s="1086"/>
      <c r="V81" s="1086"/>
      <c r="W81" s="1086"/>
      <c r="X81" s="1086"/>
      <c r="Y81" s="1096"/>
      <c r="Z81" s="1086"/>
      <c r="AA81" s="1086"/>
      <c r="AB81" s="1086"/>
      <c r="AC81" s="1086"/>
      <c r="AD81" s="1087"/>
      <c r="AE81" s="1087"/>
      <c r="AF81" s="1087"/>
      <c r="AG81" s="1087"/>
      <c r="AH81" s="1087"/>
      <c r="AI81" s="1087"/>
      <c r="AJ81" s="1087"/>
      <c r="AK81" s="1087"/>
      <c r="AL81" s="1088">
        <v>1</v>
      </c>
    </row>
    <row r="82" spans="1:38" s="48" customFormat="1" ht="30" customHeight="1" x14ac:dyDescent="0.35">
      <c r="A82" s="1084"/>
      <c r="B82" s="1115"/>
      <c r="C82" s="1116"/>
      <c r="D82" s="1117"/>
      <c r="E82" s="1092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3"/>
      <c r="Q82" s="1113"/>
      <c r="R82" s="1113"/>
      <c r="S82" s="1113"/>
      <c r="T82" s="1086"/>
      <c r="U82" s="1086"/>
      <c r="V82" s="1086"/>
      <c r="W82" s="1086"/>
      <c r="X82" s="1086"/>
      <c r="Y82" s="1096"/>
      <c r="Z82" s="1086"/>
      <c r="AA82" s="1086"/>
      <c r="AB82" s="1086"/>
      <c r="AC82" s="1086"/>
      <c r="AD82" s="1087"/>
      <c r="AE82" s="1087"/>
      <c r="AF82" s="1087"/>
      <c r="AG82" s="1087"/>
      <c r="AH82" s="1087"/>
      <c r="AI82" s="1087"/>
      <c r="AJ82" s="1087"/>
      <c r="AK82" s="1087"/>
      <c r="AL82" s="1088">
        <v>1</v>
      </c>
    </row>
    <row r="83" spans="1:38" s="48" customFormat="1" ht="30" customHeight="1" x14ac:dyDescent="0.35">
      <c r="A83" s="1084"/>
      <c r="B83" s="1115"/>
      <c r="C83" s="1115" t="s">
        <v>712</v>
      </c>
      <c r="D83" s="1117"/>
      <c r="E83" s="1092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3"/>
      <c r="Q83" s="1113"/>
      <c r="R83" s="1113"/>
      <c r="S83" s="1113"/>
      <c r="T83" s="1086"/>
      <c r="U83" s="1086"/>
      <c r="V83" s="1086"/>
      <c r="W83" s="1086"/>
      <c r="X83" s="1086"/>
      <c r="Y83" s="1096"/>
      <c r="Z83" s="1086"/>
      <c r="AA83" s="1086"/>
      <c r="AB83" s="1086"/>
      <c r="AC83" s="1086"/>
      <c r="AD83" s="1087"/>
      <c r="AE83" s="1087"/>
      <c r="AF83" s="1087"/>
      <c r="AG83" s="1087"/>
      <c r="AH83" s="1087"/>
      <c r="AI83" s="1087"/>
      <c r="AJ83" s="1087"/>
      <c r="AK83" s="1087"/>
      <c r="AL83" s="1088">
        <v>1</v>
      </c>
    </row>
    <row r="84" spans="1:38" s="48" customFormat="1" ht="30" customHeight="1" x14ac:dyDescent="0.35">
      <c r="A84" s="1084"/>
      <c r="B84" s="1115"/>
      <c r="C84" s="1129" t="s">
        <v>713</v>
      </c>
      <c r="D84" s="1117"/>
      <c r="E84" s="1092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3"/>
      <c r="Q84" s="1113"/>
      <c r="R84" s="1113"/>
      <c r="S84" s="1113"/>
      <c r="T84" s="1086"/>
      <c r="U84" s="1086"/>
      <c r="V84" s="1086"/>
      <c r="W84" s="1086"/>
      <c r="X84" s="1086"/>
      <c r="Y84" s="1096"/>
      <c r="Z84" s="1086"/>
      <c r="AA84" s="1086"/>
      <c r="AB84" s="1086"/>
      <c r="AC84" s="1086"/>
      <c r="AD84" s="1087"/>
      <c r="AE84" s="1087"/>
      <c r="AF84" s="1087"/>
      <c r="AG84" s="1087"/>
      <c r="AH84" s="1087"/>
      <c r="AI84" s="1087"/>
      <c r="AJ84" s="1087"/>
      <c r="AK84" s="1087"/>
      <c r="AL84" s="1088">
        <v>1</v>
      </c>
    </row>
    <row r="85" spans="1:38" s="48" customFormat="1" ht="30" customHeight="1" x14ac:dyDescent="0.35">
      <c r="A85" s="1084"/>
      <c r="B85" s="1115"/>
      <c r="C85" s="1116"/>
      <c r="D85" s="1117"/>
      <c r="E85" s="1092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3"/>
      <c r="Q85" s="1113"/>
      <c r="R85" s="1113"/>
      <c r="S85" s="1113"/>
      <c r="T85" s="1086"/>
      <c r="U85" s="1086"/>
      <c r="V85" s="1086"/>
      <c r="W85" s="1086"/>
      <c r="X85" s="1086"/>
      <c r="Y85" s="1096"/>
      <c r="Z85" s="1086"/>
      <c r="AA85" s="1086"/>
      <c r="AB85" s="1086"/>
      <c r="AC85" s="1086"/>
      <c r="AD85" s="1087"/>
      <c r="AE85" s="1087"/>
      <c r="AF85" s="1087"/>
      <c r="AG85" s="1087"/>
      <c r="AH85" s="1087"/>
      <c r="AI85" s="1087"/>
      <c r="AJ85" s="1087"/>
      <c r="AK85" s="1087"/>
      <c r="AL85" s="1088">
        <v>1</v>
      </c>
    </row>
    <row r="86" spans="1:38" s="48" customFormat="1" ht="30" customHeight="1" x14ac:dyDescent="0.35">
      <c r="A86" s="1084"/>
      <c r="B86" s="1115"/>
      <c r="C86" s="1116"/>
      <c r="D86" s="1117"/>
      <c r="E86" s="1117"/>
      <c r="F86" s="1117"/>
      <c r="G86" s="1117"/>
      <c r="H86" s="1117"/>
      <c r="I86" s="1117"/>
      <c r="J86" s="1117"/>
      <c r="K86" s="1117"/>
      <c r="L86" s="1117"/>
      <c r="M86" s="1117"/>
      <c r="N86" s="1117"/>
      <c r="O86" s="1117"/>
      <c r="P86" s="1113"/>
      <c r="Q86" s="1113"/>
      <c r="R86" s="1113"/>
      <c r="S86" s="1113"/>
      <c r="T86" s="1086"/>
      <c r="U86" s="1086"/>
      <c r="V86" s="1086"/>
      <c r="W86" s="1086"/>
      <c r="X86" s="1086"/>
      <c r="Y86" s="1096"/>
      <c r="Z86" s="1086"/>
      <c r="AA86" s="1086"/>
      <c r="AB86" s="1086"/>
      <c r="AC86" s="1086"/>
      <c r="AD86" s="1087"/>
      <c r="AE86" s="1087"/>
      <c r="AF86" s="1087"/>
      <c r="AG86" s="1087"/>
      <c r="AH86" s="1087"/>
      <c r="AI86" s="1087"/>
      <c r="AJ86" s="1087"/>
      <c r="AK86" s="1087"/>
      <c r="AL86" s="1088">
        <v>1</v>
      </c>
    </row>
    <row r="87" spans="1:38" s="48" customFormat="1" ht="30" customHeight="1" x14ac:dyDescent="0.35">
      <c r="A87" s="1084"/>
      <c r="B87" s="1130" t="s">
        <v>714</v>
      </c>
      <c r="C87" s="1131"/>
      <c r="D87" s="1131"/>
      <c r="E87" s="1131"/>
      <c r="F87" s="1131"/>
      <c r="G87" s="1131"/>
      <c r="H87" s="1131"/>
      <c r="I87" s="1131"/>
      <c r="J87" s="1131"/>
      <c r="K87" s="1117" t="s">
        <v>6</v>
      </c>
      <c r="L87" s="1117"/>
      <c r="M87" s="1117"/>
      <c r="N87" s="1117"/>
      <c r="O87" s="1117"/>
      <c r="P87" s="1132" t="s">
        <v>434</v>
      </c>
      <c r="Q87" s="1132"/>
      <c r="R87" s="1132"/>
      <c r="S87" s="1132"/>
      <c r="T87" s="1132"/>
      <c r="U87" s="1132"/>
      <c r="V87" s="1086"/>
      <c r="W87" s="1133"/>
      <c r="X87" s="1086"/>
      <c r="Y87" s="1086"/>
      <c r="Z87" s="1086"/>
      <c r="AA87" s="1086"/>
      <c r="AB87" s="1086"/>
      <c r="AC87" s="1086"/>
      <c r="AD87" s="1087"/>
      <c r="AE87" s="1087"/>
      <c r="AF87" s="1087"/>
      <c r="AG87" s="1087"/>
      <c r="AH87" s="1087"/>
      <c r="AI87" s="1087"/>
      <c r="AJ87" s="1087"/>
      <c r="AK87" s="1087"/>
      <c r="AL87" s="1088">
        <v>1</v>
      </c>
    </row>
    <row r="88" spans="1:38" s="48" customFormat="1" ht="30" customHeight="1" x14ac:dyDescent="0.35">
      <c r="A88" s="1084"/>
      <c r="B88" s="1134" t="s">
        <v>715</v>
      </c>
      <c r="C88" s="1131"/>
      <c r="D88" s="1131"/>
      <c r="E88" s="1131"/>
      <c r="F88" s="1131"/>
      <c r="G88" s="1131"/>
      <c r="H88" s="1131"/>
      <c r="I88" s="1131"/>
      <c r="J88" s="1131"/>
      <c r="K88" s="1117" t="s">
        <v>6</v>
      </c>
      <c r="L88" s="1117"/>
      <c r="M88" s="1117"/>
      <c r="N88" s="1117"/>
      <c r="O88" s="1117"/>
      <c r="P88" s="1132" t="s">
        <v>716</v>
      </c>
      <c r="Q88" s="1132"/>
      <c r="R88" s="1132"/>
      <c r="S88" s="1132"/>
      <c r="T88" s="1132"/>
      <c r="U88" s="1132"/>
      <c r="V88" s="1086"/>
      <c r="W88" s="1133"/>
      <c r="X88" s="1086"/>
      <c r="Y88" s="1086"/>
      <c r="Z88" s="1086"/>
      <c r="AA88" s="1086"/>
      <c r="AB88" s="1086"/>
      <c r="AC88" s="1086"/>
      <c r="AD88" s="1087"/>
      <c r="AE88" s="1087"/>
      <c r="AF88" s="1087"/>
      <c r="AG88" s="1087"/>
      <c r="AH88" s="1087"/>
      <c r="AI88" s="1087"/>
      <c r="AJ88" s="1087"/>
      <c r="AK88" s="1087"/>
      <c r="AL88" s="1088">
        <v>1</v>
      </c>
    </row>
    <row r="89" spans="1:38" s="48" customFormat="1" ht="30" customHeight="1" x14ac:dyDescent="0.35">
      <c r="A89" s="1084"/>
      <c r="B89" s="1134" t="s">
        <v>717</v>
      </c>
      <c r="C89" s="1131"/>
      <c r="D89" s="1131"/>
      <c r="E89" s="1131"/>
      <c r="F89" s="1131"/>
      <c r="G89" s="1131"/>
      <c r="H89" s="1131"/>
      <c r="I89" s="1131"/>
      <c r="J89" s="1131"/>
      <c r="K89" s="1117" t="s">
        <v>6</v>
      </c>
      <c r="L89" s="1117"/>
      <c r="M89" s="1117"/>
      <c r="N89" s="1117"/>
      <c r="O89" s="1117"/>
      <c r="P89" s="1135" t="s">
        <v>14</v>
      </c>
      <c r="Q89" s="1132" t="s">
        <v>718</v>
      </c>
      <c r="R89" s="1133"/>
      <c r="S89" s="1133"/>
      <c r="T89" s="1133"/>
      <c r="U89" s="1133"/>
      <c r="V89" s="1086"/>
      <c r="W89" s="1133"/>
      <c r="X89" s="1086"/>
      <c r="Y89" s="1086"/>
      <c r="Z89" s="1086"/>
      <c r="AA89" s="1086"/>
      <c r="AB89" s="1086"/>
      <c r="AC89" s="1086"/>
      <c r="AD89" s="1087"/>
      <c r="AE89" s="1087"/>
      <c r="AF89" s="1087"/>
      <c r="AG89" s="1087"/>
      <c r="AH89" s="1087"/>
      <c r="AI89" s="1087"/>
      <c r="AJ89" s="1087"/>
      <c r="AK89" s="1087"/>
      <c r="AL89" s="1088">
        <v>1</v>
      </c>
    </row>
    <row r="90" spans="1:38" s="48" customFormat="1" ht="30" customHeight="1" x14ac:dyDescent="0.35">
      <c r="A90" s="1084"/>
      <c r="B90" s="1134" t="s">
        <v>719</v>
      </c>
      <c r="C90" s="1131"/>
      <c r="D90" s="1131"/>
      <c r="E90" s="1131"/>
      <c r="F90" s="1131"/>
      <c r="G90" s="1131"/>
      <c r="H90" s="1131"/>
      <c r="I90" s="1131"/>
      <c r="J90" s="1131"/>
      <c r="K90" s="1117" t="s">
        <v>6</v>
      </c>
      <c r="L90" s="1117"/>
      <c r="M90" s="1117"/>
      <c r="N90" s="1117"/>
      <c r="O90" s="1117"/>
      <c r="P90" s="1136" t="str">
        <f>IF(COLUMN()-COLUMN(P90)+1&lt;=26, CHAR(64+COLUMN()-COLUMN(P90)+1), CHAR(64+INT((COLUMN()-COLUMN(P90))/26))&amp;CHAR(64+MOD(COLUMN()-COLUMN(P90)-1,26)+1))</f>
        <v>A</v>
      </c>
      <c r="Q90" s="1137" t="s">
        <v>720</v>
      </c>
      <c r="R90" s="1137" t="s">
        <v>721</v>
      </c>
      <c r="S90" s="1137" t="s">
        <v>722</v>
      </c>
      <c r="T90" s="1137" t="s">
        <v>723</v>
      </c>
      <c r="U90" s="1133"/>
      <c r="V90" s="1086"/>
      <c r="W90" s="1133"/>
      <c r="X90" s="1086"/>
      <c r="Y90" s="1086"/>
      <c r="Z90" s="1086"/>
      <c r="AA90" s="1086"/>
      <c r="AB90" s="1086"/>
      <c r="AC90" s="1086"/>
      <c r="AD90" s="1087"/>
      <c r="AE90" s="1087"/>
      <c r="AF90" s="1087"/>
      <c r="AG90" s="1087"/>
      <c r="AH90" s="1087"/>
      <c r="AI90" s="1087"/>
      <c r="AJ90" s="1087"/>
      <c r="AK90" s="1087"/>
      <c r="AL90" s="1088">
        <v>1</v>
      </c>
    </row>
    <row r="91" spans="1:38" s="48" customFormat="1" ht="30" customHeight="1" x14ac:dyDescent="0.4">
      <c r="A91" s="1084"/>
      <c r="B91" s="1138" t="s">
        <v>724</v>
      </c>
      <c r="C91" s="1131"/>
      <c r="D91" s="1131"/>
      <c r="E91" s="1131"/>
      <c r="F91" s="1131"/>
      <c r="G91" s="1131"/>
      <c r="H91" s="1131"/>
      <c r="I91" s="1131"/>
      <c r="J91" s="1131"/>
      <c r="K91" s="1117" t="s">
        <v>6</v>
      </c>
      <c r="L91" s="1117"/>
      <c r="M91" s="1117"/>
      <c r="N91" s="1117"/>
      <c r="O91" s="1117"/>
      <c r="P91" s="1132" t="s">
        <v>725</v>
      </c>
      <c r="Q91" s="1139"/>
      <c r="R91" s="1140"/>
      <c r="S91" s="1140"/>
      <c r="T91" s="1140"/>
      <c r="U91" s="1140"/>
      <c r="V91" s="1140"/>
      <c r="W91" s="1140"/>
      <c r="X91" s="1086"/>
      <c r="Y91" s="1086"/>
      <c r="Z91" s="1086"/>
      <c r="AA91" s="1086"/>
      <c r="AB91" s="1086"/>
      <c r="AC91" s="1086"/>
      <c r="AD91" s="1087"/>
      <c r="AE91" s="1087"/>
      <c r="AF91" s="1087"/>
      <c r="AG91" s="1087"/>
      <c r="AH91" s="1087"/>
      <c r="AI91" s="1087"/>
      <c r="AJ91" s="1087"/>
      <c r="AK91" s="1087"/>
      <c r="AL91" s="1088">
        <v>1</v>
      </c>
    </row>
    <row r="92" spans="1:38" s="48" customFormat="1" ht="30" customHeight="1" x14ac:dyDescent="0.35">
      <c r="A92" s="1084"/>
      <c r="B92" s="1134" t="s">
        <v>726</v>
      </c>
      <c r="C92" s="1131"/>
      <c r="D92" s="1131"/>
      <c r="E92" s="1131"/>
      <c r="F92" s="1131"/>
      <c r="G92" s="1131"/>
      <c r="H92" s="1131"/>
      <c r="I92" s="1131"/>
      <c r="J92" s="1131"/>
      <c r="K92" s="1117" t="s">
        <v>6</v>
      </c>
      <c r="L92" s="1117"/>
      <c r="M92" s="1117"/>
      <c r="N92" s="1117"/>
      <c r="O92" s="1117"/>
      <c r="P92" s="1140"/>
      <c r="Q92" s="1133"/>
      <c r="R92" s="1133"/>
      <c r="S92" s="1133"/>
      <c r="T92" s="1133"/>
      <c r="U92" s="1133"/>
      <c r="V92" s="1133"/>
      <c r="W92" s="1133"/>
      <c r="X92" s="1086"/>
      <c r="Y92" s="1086"/>
      <c r="Z92" s="1086"/>
      <c r="AA92" s="1086"/>
      <c r="AB92" s="1086"/>
      <c r="AC92" s="1086"/>
      <c r="AD92" s="1087"/>
      <c r="AE92" s="1087"/>
      <c r="AF92" s="1087"/>
      <c r="AG92" s="1087"/>
      <c r="AH92" s="1087"/>
      <c r="AI92" s="1087"/>
      <c r="AJ92" s="1087"/>
      <c r="AK92" s="1087"/>
      <c r="AL92" s="1088">
        <v>1</v>
      </c>
    </row>
    <row r="93" spans="1:38" s="48" customFormat="1" ht="30" customHeight="1" x14ac:dyDescent="0.35">
      <c r="A93" s="1084"/>
      <c r="B93" s="1141" t="s">
        <v>727</v>
      </c>
      <c r="C93" s="1131"/>
      <c r="D93" s="1131"/>
      <c r="E93" s="1131"/>
      <c r="F93" s="1131"/>
      <c r="G93" s="1131"/>
      <c r="H93" s="1131"/>
      <c r="I93" s="1131"/>
      <c r="J93" s="1131"/>
      <c r="K93" s="1117" t="s">
        <v>6</v>
      </c>
      <c r="L93" s="1117"/>
      <c r="M93" s="1117"/>
      <c r="N93" s="1117"/>
      <c r="O93" s="1117"/>
      <c r="P93" s="1142"/>
      <c r="Q93" s="1140"/>
      <c r="R93" s="1140"/>
      <c r="S93" s="1140"/>
      <c r="T93" s="1133"/>
      <c r="U93" s="1133"/>
      <c r="V93" s="1133"/>
      <c r="W93" s="1133"/>
      <c r="X93" s="1086"/>
      <c r="Y93" s="1086"/>
      <c r="Z93" s="1086"/>
      <c r="AA93" s="1086"/>
      <c r="AB93" s="1086"/>
      <c r="AC93" s="1086"/>
      <c r="AD93" s="1087"/>
      <c r="AE93" s="1087"/>
      <c r="AF93" s="1087"/>
      <c r="AG93" s="1087"/>
      <c r="AH93" s="1087"/>
      <c r="AI93" s="1087"/>
      <c r="AJ93" s="1087"/>
      <c r="AK93" s="1087"/>
      <c r="AL93" s="1088">
        <v>1</v>
      </c>
    </row>
    <row r="94" spans="1:38" s="48" customFormat="1" ht="30" customHeight="1" x14ac:dyDescent="0.4">
      <c r="A94" s="1084"/>
      <c r="B94" s="1134" t="s">
        <v>728</v>
      </c>
      <c r="C94" s="1131"/>
      <c r="D94" s="1131"/>
      <c r="E94" s="1131"/>
      <c r="F94" s="1131"/>
      <c r="G94" s="1131"/>
      <c r="H94" s="1131"/>
      <c r="I94" s="1131"/>
      <c r="J94" s="1131"/>
      <c r="K94" s="1117" t="s">
        <v>6</v>
      </c>
      <c r="L94" s="1117"/>
      <c r="M94" s="1117"/>
      <c r="N94" s="1117"/>
      <c r="O94" s="1117"/>
      <c r="P94" s="1132" t="s">
        <v>729</v>
      </c>
      <c r="Q94" s="1143"/>
      <c r="R94" s="1139"/>
      <c r="S94" s="1142"/>
      <c r="T94" s="1144"/>
      <c r="U94" s="1144"/>
      <c r="V94" s="1144"/>
      <c r="W94" s="1144"/>
      <c r="X94" s="1145"/>
      <c r="Y94" s="1145"/>
      <c r="Z94" s="1086"/>
      <c r="AA94" s="1086"/>
      <c r="AB94" s="1086"/>
      <c r="AC94" s="1086"/>
      <c r="AD94" s="1087"/>
      <c r="AE94" s="1087"/>
      <c r="AF94" s="1087"/>
      <c r="AG94" s="1087"/>
      <c r="AH94" s="1087"/>
      <c r="AI94" s="1087"/>
      <c r="AJ94" s="1087"/>
      <c r="AK94" s="1087"/>
      <c r="AL94" s="1088">
        <v>1</v>
      </c>
    </row>
    <row r="95" spans="1:38" s="48" customFormat="1" ht="30" customHeight="1" x14ac:dyDescent="0.4">
      <c r="A95" s="1084"/>
      <c r="B95" s="1131"/>
      <c r="C95" s="1131"/>
      <c r="D95" s="1131"/>
      <c r="E95" s="1131"/>
      <c r="F95" s="1131"/>
      <c r="G95" s="1131"/>
      <c r="H95" s="1131"/>
      <c r="I95" s="1131"/>
      <c r="J95" s="1131"/>
      <c r="K95" s="1117" t="s">
        <v>6</v>
      </c>
      <c r="L95" s="1117"/>
      <c r="M95" s="1117"/>
      <c r="N95" s="1117"/>
      <c r="O95" s="1117"/>
      <c r="P95" s="1146" t="s">
        <v>730</v>
      </c>
      <c r="Q95" s="1147"/>
      <c r="R95" s="1148"/>
      <c r="S95" s="1149"/>
      <c r="T95" s="1149"/>
      <c r="U95" s="1149"/>
      <c r="V95" s="1149"/>
      <c r="W95" s="1149"/>
      <c r="X95" s="1149"/>
      <c r="Y95" s="1145">
        <v>1</v>
      </c>
      <c r="Z95" s="1086"/>
      <c r="AA95" s="1086"/>
      <c r="AB95" s="1086"/>
      <c r="AC95" s="1086"/>
      <c r="AD95" s="1087"/>
      <c r="AE95" s="1087"/>
      <c r="AF95" s="1087"/>
      <c r="AG95" s="1087"/>
      <c r="AH95" s="1087"/>
      <c r="AI95" s="1087"/>
      <c r="AJ95" s="1087"/>
      <c r="AK95" s="1087"/>
      <c r="AL95" s="1088">
        <v>1</v>
      </c>
    </row>
    <row r="96" spans="1:38" s="48" customFormat="1" ht="30" customHeight="1" x14ac:dyDescent="0.4">
      <c r="A96" s="1084"/>
      <c r="B96" s="1134" t="s">
        <v>731</v>
      </c>
      <c r="C96" s="1131"/>
      <c r="D96" s="1131"/>
      <c r="E96" s="1131"/>
      <c r="F96" s="1131"/>
      <c r="G96" s="1131"/>
      <c r="H96" s="1131"/>
      <c r="I96" s="1131"/>
      <c r="J96" s="1131"/>
      <c r="K96" s="1117" t="s">
        <v>6</v>
      </c>
      <c r="L96" s="1117"/>
      <c r="M96" s="1117"/>
      <c r="N96" s="1117"/>
      <c r="O96" s="1117"/>
      <c r="P96" s="1150" t="s">
        <v>732</v>
      </c>
      <c r="Q96" s="1147"/>
      <c r="R96" s="1148"/>
      <c r="S96" s="1149"/>
      <c r="T96" s="1149"/>
      <c r="U96" s="1149"/>
      <c r="V96" s="1149"/>
      <c r="W96" s="1149"/>
      <c r="X96" s="1149"/>
      <c r="Y96" s="1145">
        <v>1</v>
      </c>
      <c r="Z96" s="1086"/>
      <c r="AA96" s="1086"/>
      <c r="AB96" s="1086"/>
      <c r="AC96" s="1086"/>
      <c r="AD96" s="1087"/>
      <c r="AE96" s="1087"/>
      <c r="AF96" s="1087"/>
      <c r="AG96" s="1087"/>
      <c r="AH96" s="1087"/>
      <c r="AI96" s="1087"/>
      <c r="AJ96" s="1087"/>
      <c r="AK96" s="1087"/>
      <c r="AL96" s="1088">
        <v>1</v>
      </c>
    </row>
    <row r="97" spans="1:38" s="48" customFormat="1" ht="30" customHeight="1" x14ac:dyDescent="0.4">
      <c r="A97" s="1084"/>
      <c r="B97" s="1138" t="s">
        <v>733</v>
      </c>
      <c r="C97" s="1131"/>
      <c r="D97" s="1131"/>
      <c r="E97" s="1131"/>
      <c r="F97" s="1131"/>
      <c r="G97" s="1131"/>
      <c r="H97" s="1131"/>
      <c r="I97" s="1131"/>
      <c r="J97" s="1131"/>
      <c r="K97" s="1117" t="s">
        <v>6</v>
      </c>
      <c r="L97" s="1117"/>
      <c r="M97" s="1117"/>
      <c r="N97" s="1117"/>
      <c r="O97" s="1117"/>
      <c r="P97" s="1151" t="s">
        <v>734</v>
      </c>
      <c r="Q97" s="1143"/>
      <c r="R97" s="1152"/>
      <c r="S97" s="1142"/>
      <c r="T97" s="1153" t="s">
        <v>735</v>
      </c>
      <c r="U97" s="1144"/>
      <c r="V97" s="1144"/>
      <c r="W97" s="1144"/>
      <c r="X97" s="1145"/>
      <c r="Y97" s="1145"/>
      <c r="Z97" s="1086"/>
      <c r="AA97" s="1086"/>
      <c r="AB97" s="1086"/>
      <c r="AC97" s="1086"/>
      <c r="AD97" s="1087"/>
      <c r="AE97" s="1087"/>
      <c r="AF97" s="1087"/>
      <c r="AG97" s="1087"/>
      <c r="AH97" s="1087"/>
      <c r="AI97" s="1087"/>
      <c r="AJ97" s="1087"/>
      <c r="AK97" s="1087"/>
      <c r="AL97" s="1088">
        <v>1</v>
      </c>
    </row>
    <row r="98" spans="1:38" s="48" customFormat="1" ht="30" customHeight="1" x14ac:dyDescent="0.4">
      <c r="A98" s="1084"/>
      <c r="B98" s="1134"/>
      <c r="C98" s="1131"/>
      <c r="D98" s="1131"/>
      <c r="E98" s="1131"/>
      <c r="F98" s="1131"/>
      <c r="G98" s="1131"/>
      <c r="H98" s="1131"/>
      <c r="I98" s="1131"/>
      <c r="J98" s="1131"/>
      <c r="K98" s="1117" t="s">
        <v>6</v>
      </c>
      <c r="L98" s="1117"/>
      <c r="M98" s="1117"/>
      <c r="N98" s="1117"/>
      <c r="O98" s="1117"/>
      <c r="P98" s="1137"/>
      <c r="Q98" s="1154" t="s">
        <v>736</v>
      </c>
      <c r="R98" s="1152"/>
      <c r="S98" s="1142"/>
      <c r="T98" s="1144"/>
      <c r="U98" s="1144"/>
      <c r="V98" s="1144"/>
      <c r="W98" s="1144"/>
      <c r="X98" s="1145">
        <v>1</v>
      </c>
      <c r="Y98" s="1145">
        <v>1</v>
      </c>
      <c r="Z98" s="1086"/>
      <c r="AA98" s="1086"/>
      <c r="AB98" s="1086"/>
      <c r="AC98" s="1086"/>
      <c r="AD98" s="1087"/>
      <c r="AE98" s="1087"/>
      <c r="AF98" s="1087"/>
      <c r="AG98" s="1087"/>
      <c r="AH98" s="1087"/>
      <c r="AI98" s="1087"/>
      <c r="AJ98" s="1087"/>
      <c r="AK98" s="1087"/>
      <c r="AL98" s="1088">
        <v>1</v>
      </c>
    </row>
    <row r="99" spans="1:38" s="48" customFormat="1" ht="30" customHeight="1" x14ac:dyDescent="0.4">
      <c r="A99" s="1084"/>
      <c r="B99" s="1134" t="s">
        <v>737</v>
      </c>
      <c r="C99" s="1131"/>
      <c r="D99" s="1131"/>
      <c r="E99" s="1131"/>
      <c r="F99" s="1131"/>
      <c r="G99" s="1131"/>
      <c r="H99" s="1131"/>
      <c r="I99" s="1131"/>
      <c r="J99" s="1131"/>
      <c r="K99" s="1117" t="s">
        <v>6</v>
      </c>
      <c r="L99" s="1117"/>
      <c r="M99" s="1117"/>
      <c r="N99" s="1117"/>
      <c r="O99" s="1117"/>
      <c r="P99" s="1155" t="str">
        <f>IF(P98="","",IF(AND(CODE(LEFT(P98,1))=66,CODE(RIGHT(P98,1))=90),"",CHOOSE(MATCH((LEN(P98)&amp;CODE(RIGHT(P98,1)))*1,{165;190;265;290},1),CHAR(CODE(P98)+1),"AA",LEFT(P98,1)&amp;CHAR(CODE(RIGHT(P98,1))+1),"BA",LEFT(P98,2)&amp;CHAR(CODE(RIGHT(P98,1))+1))))</f>
        <v/>
      </c>
      <c r="Q99" s="1156" t="str">
        <f ca="1">_xlfn.FORMULATEXT(P99)</f>
        <v>=SI(P98="";"";SI(ET(CODE(GAUCHE(P98;1))=66;CODE(DROITE(P98;1))=90);"";CHOISIR(EQUIV((NBCAR(P98)&amp;CODE(DROITE(P98;1)))*1;{165;190;265;290};1);CAR(CODE(P98)+1);"AA";GAUCHE(P98;1)&amp;CAR(CODE(DROITE(P98;1))+1);"BA";GAUCHE(P98;2)&amp;CAR(CODE(DROITE(P98;1))+1))))</v>
      </c>
      <c r="R99" s="1152"/>
      <c r="S99" s="1142"/>
      <c r="T99" s="1144"/>
      <c r="U99" s="1144"/>
      <c r="V99" s="1144"/>
      <c r="W99" s="1144"/>
      <c r="X99" s="1145"/>
      <c r="Y99" s="1145"/>
      <c r="Z99" s="1086"/>
      <c r="AA99" s="1086"/>
      <c r="AB99" s="1086"/>
      <c r="AC99" s="1086"/>
      <c r="AD99" s="1087"/>
      <c r="AE99" s="1087"/>
      <c r="AF99" s="1087"/>
      <c r="AG99" s="1087"/>
      <c r="AH99" s="1087"/>
      <c r="AI99" s="1087"/>
      <c r="AJ99" s="1087"/>
      <c r="AK99" s="1087"/>
      <c r="AL99" s="1088">
        <v>1</v>
      </c>
    </row>
    <row r="100" spans="1:38" s="48" customFormat="1" ht="30" customHeight="1" x14ac:dyDescent="0.35">
      <c r="A100" s="1084"/>
      <c r="B100" s="1138" t="s">
        <v>738</v>
      </c>
      <c r="C100" s="1131"/>
      <c r="D100" s="1131"/>
      <c r="E100" s="1131"/>
      <c r="F100" s="1131"/>
      <c r="G100" s="1131"/>
      <c r="H100" s="1131"/>
      <c r="I100" s="1131"/>
      <c r="J100" s="1131"/>
      <c r="K100" s="1117" t="s">
        <v>6</v>
      </c>
      <c r="L100" s="1117"/>
      <c r="M100" s="1117"/>
      <c r="N100" s="1117"/>
      <c r="O100" s="1117"/>
      <c r="P100" s="1113"/>
      <c r="Q100" s="1113"/>
      <c r="R100" s="1113"/>
      <c r="S100" s="1113"/>
      <c r="T100" s="1086"/>
      <c r="U100" s="1086"/>
      <c r="V100" s="1086"/>
      <c r="W100" s="1086"/>
      <c r="X100" s="1086"/>
      <c r="Y100" s="1096"/>
      <c r="Z100" s="1086"/>
      <c r="AA100" s="1086"/>
      <c r="AB100" s="1086"/>
      <c r="AC100" s="1086"/>
      <c r="AD100" s="1087"/>
      <c r="AE100" s="1087"/>
      <c r="AF100" s="1087"/>
      <c r="AG100" s="1087"/>
      <c r="AH100" s="1087"/>
      <c r="AI100" s="1087"/>
      <c r="AJ100" s="1087"/>
      <c r="AK100" s="1087"/>
      <c r="AL100" s="1088">
        <v>1</v>
      </c>
    </row>
    <row r="101" spans="1:38" s="48" customFormat="1" ht="30" customHeight="1" x14ac:dyDescent="0.35">
      <c r="A101" s="1084"/>
      <c r="B101" s="1138" t="s">
        <v>739</v>
      </c>
      <c r="C101" s="1131"/>
      <c r="D101" s="1131"/>
      <c r="E101" s="1131"/>
      <c r="F101" s="1131"/>
      <c r="G101" s="1131"/>
      <c r="H101" s="1131"/>
      <c r="I101" s="1131"/>
      <c r="J101" s="1131"/>
      <c r="K101" s="1117" t="s">
        <v>6</v>
      </c>
      <c r="L101" s="1117"/>
      <c r="M101" s="1117"/>
      <c r="N101" s="1086"/>
      <c r="O101" s="1086"/>
      <c r="P101" s="2992" t="s">
        <v>740</v>
      </c>
      <c r="Q101" s="2992"/>
      <c r="R101" s="2992"/>
      <c r="S101" s="2992"/>
      <c r="T101" s="2992"/>
      <c r="U101" s="1157" t="s">
        <v>495</v>
      </c>
      <c r="V101" s="1158"/>
      <c r="W101" s="1158"/>
      <c r="X101" s="1158"/>
      <c r="Y101" s="1158"/>
      <c r="Z101" s="1158"/>
      <c r="AA101" s="1158"/>
      <c r="AB101" s="1159" t="s">
        <v>741</v>
      </c>
      <c r="AC101" s="1160"/>
      <c r="AD101" s="1161"/>
      <c r="AE101" s="1087"/>
      <c r="AF101" s="1087"/>
      <c r="AG101" s="1087"/>
      <c r="AH101" s="1087"/>
      <c r="AI101" s="1087"/>
      <c r="AJ101" s="1087"/>
      <c r="AK101" s="1087"/>
      <c r="AL101" s="1088">
        <v>1</v>
      </c>
    </row>
    <row r="102" spans="1:38" s="48" customFormat="1" ht="30" customHeight="1" x14ac:dyDescent="0.35">
      <c r="A102" s="1084"/>
      <c r="B102" s="1134" t="s">
        <v>742</v>
      </c>
      <c r="C102" s="1131"/>
      <c r="D102" s="1131"/>
      <c r="E102" s="1131"/>
      <c r="F102" s="1131"/>
      <c r="G102" s="1131"/>
      <c r="H102" s="1131"/>
      <c r="I102" s="1131"/>
      <c r="J102" s="1131"/>
      <c r="K102" s="1117"/>
      <c r="L102" s="1117"/>
      <c r="M102" s="1117"/>
      <c r="N102" s="1086"/>
      <c r="O102" s="1086"/>
      <c r="P102" s="1162" t="s">
        <v>582</v>
      </c>
      <c r="Q102" s="1163" t="s">
        <v>583</v>
      </c>
      <c r="R102" s="2993" t="s">
        <v>104</v>
      </c>
      <c r="S102" s="2993"/>
      <c r="T102" s="1164"/>
      <c r="U102" s="1165" t="s">
        <v>743</v>
      </c>
      <c r="V102" s="1166"/>
      <c r="W102" s="1167"/>
      <c r="X102" s="1167"/>
      <c r="Y102" s="1167"/>
      <c r="Z102" s="1167"/>
      <c r="AA102" s="1167"/>
      <c r="AB102" s="1167"/>
      <c r="AC102" s="1168"/>
      <c r="AD102" s="1169"/>
      <c r="AE102" s="1087"/>
      <c r="AF102" s="1087"/>
      <c r="AG102" s="1087"/>
      <c r="AH102" s="1087"/>
      <c r="AI102" s="1087"/>
      <c r="AJ102" s="1087"/>
      <c r="AK102" s="1087"/>
      <c r="AL102" s="1088">
        <v>1</v>
      </c>
    </row>
    <row r="103" spans="1:38" s="48" customFormat="1" ht="30" customHeight="1" x14ac:dyDescent="0.35">
      <c r="A103" s="1084"/>
      <c r="B103" s="1138" t="s">
        <v>744</v>
      </c>
      <c r="C103" s="1131"/>
      <c r="D103" s="1131"/>
      <c r="E103" s="1131"/>
      <c r="F103" s="1131"/>
      <c r="G103" s="1131"/>
      <c r="H103" s="1131"/>
      <c r="I103" s="1131"/>
      <c r="J103" s="1131"/>
      <c r="K103" s="1117"/>
      <c r="L103" s="1117"/>
      <c r="M103" s="1117"/>
      <c r="N103" s="1086"/>
      <c r="O103" s="1086"/>
      <c r="P103" s="2994">
        <v>1250</v>
      </c>
      <c r="Q103" s="1170">
        <v>1</v>
      </c>
      <c r="R103" s="2995" t="s">
        <v>745</v>
      </c>
      <c r="S103" s="2995"/>
      <c r="T103" s="1171">
        <f>Q103*P103</f>
        <v>1250</v>
      </c>
      <c r="U103" s="1172" t="str">
        <f>INT(T103/AB103) &amp; " " &amp; U102 &amp; " de " &amp; AB103 &amp; " " &amp; R103 &amp; IF(MOD(T103,AB103)&gt;0, " + 1 contenant de " &amp; TEXT(MOD(T103,AB103), "0.00") &amp; " " &amp; R103, "")</f>
        <v>178 Barquette(s) de 7 tranches + 1 contenant de 4.00 tranches</v>
      </c>
      <c r="V103" s="1164"/>
      <c r="W103" s="1173"/>
      <c r="X103" s="1174"/>
      <c r="Y103" s="1174"/>
      <c r="Z103" s="1174"/>
      <c r="AA103" s="1174"/>
      <c r="AB103" s="1175">
        <v>7</v>
      </c>
      <c r="AC103" s="1167" t="str">
        <f>R103</f>
        <v>tranches</v>
      </c>
      <c r="AD103" s="1176"/>
      <c r="AE103" s="1087"/>
      <c r="AF103" s="1087"/>
      <c r="AG103" s="1087"/>
      <c r="AH103" s="1087"/>
      <c r="AI103" s="1087"/>
      <c r="AJ103" s="1087"/>
      <c r="AK103" s="1087"/>
      <c r="AL103" s="1088">
        <v>1</v>
      </c>
    </row>
    <row r="104" spans="1:38" s="48" customFormat="1" ht="30" customHeight="1" x14ac:dyDescent="0.35">
      <c r="A104" s="1084"/>
      <c r="B104" s="1115"/>
      <c r="C104" s="1116"/>
      <c r="D104" s="1117"/>
      <c r="E104" s="1117"/>
      <c r="F104" s="1117"/>
      <c r="G104" s="1117"/>
      <c r="H104" s="1117"/>
      <c r="I104" s="1117"/>
      <c r="J104" s="1117"/>
      <c r="K104" s="1117"/>
      <c r="L104" s="1117"/>
      <c r="M104" s="1117"/>
      <c r="N104" s="1086"/>
      <c r="O104" s="1086"/>
      <c r="P104" s="2994"/>
      <c r="Q104" s="1177">
        <v>130</v>
      </c>
      <c r="R104" s="1178" t="s">
        <v>587</v>
      </c>
      <c r="S104" s="1179"/>
      <c r="T104" s="1180">
        <f>(Q104*P103)/1000</f>
        <v>162.5</v>
      </c>
      <c r="U104" s="39" t="str">
        <f>INT(T104/AB104) &amp; " " &amp; U102 &amp; " de " &amp; AB104 &amp; " kg" &amp; IF(MOD(T104,AB104)=0, "", IF(MOD(T104,AB104)=AB104, "", " + 1 contenant de " &amp; TEXT(MOD(T104,AB104), "0.00") &amp; " kg"))</f>
        <v>125 Barquette(s) de 1.3 kg + 1 contenant de 1.30 kg</v>
      </c>
      <c r="V104" s="1181"/>
      <c r="W104" s="1167"/>
      <c r="X104" s="1164"/>
      <c r="Y104" s="1164"/>
      <c r="Z104" s="1164"/>
      <c r="AA104" s="1164"/>
      <c r="AB104" s="1182">
        <v>1.3</v>
      </c>
      <c r="AC104" s="1168"/>
      <c r="AD104" s="1169"/>
      <c r="AE104" s="1087"/>
      <c r="AF104" s="1087"/>
      <c r="AG104" s="1087"/>
      <c r="AH104" s="1087"/>
      <c r="AI104" s="1087"/>
      <c r="AJ104" s="1087"/>
      <c r="AK104" s="1087"/>
      <c r="AL104" s="1088">
        <v>1</v>
      </c>
    </row>
    <row r="105" spans="1:38" s="48" customFormat="1" ht="30" customHeight="1" x14ac:dyDescent="0.35">
      <c r="A105" s="1084"/>
      <c r="B105" s="1115"/>
      <c r="C105" s="1116"/>
      <c r="D105" s="1117"/>
      <c r="E105" s="1117"/>
      <c r="F105" s="1117"/>
      <c r="G105" s="1117"/>
      <c r="H105" s="1117"/>
      <c r="I105" s="1117"/>
      <c r="J105" s="1117"/>
      <c r="K105" s="1117"/>
      <c r="L105" s="1117"/>
      <c r="M105" s="1117"/>
      <c r="N105" s="1086"/>
      <c r="O105" s="1086"/>
      <c r="P105" s="1183" t="s">
        <v>746</v>
      </c>
      <c r="Q105" s="1184"/>
      <c r="R105" s="1184"/>
      <c r="S105" s="1184"/>
      <c r="T105" s="1184"/>
      <c r="U105" s="1184"/>
      <c r="V105" s="1184"/>
      <c r="W105" s="1184"/>
      <c r="X105" s="1184"/>
      <c r="Y105" s="1184"/>
      <c r="Z105" s="1184"/>
      <c r="AA105" s="1184"/>
      <c r="AB105" s="1185"/>
      <c r="AC105" s="1186"/>
      <c r="AD105" s="1187"/>
      <c r="AE105" s="1087"/>
      <c r="AF105" s="1087"/>
      <c r="AG105" s="1087"/>
      <c r="AH105" s="1087"/>
      <c r="AI105" s="1087"/>
      <c r="AJ105" s="1087"/>
      <c r="AK105" s="1087"/>
      <c r="AL105" s="1088">
        <v>1</v>
      </c>
    </row>
    <row r="106" spans="1:38" s="48" customFormat="1" ht="30" customHeight="1" x14ac:dyDescent="0.35">
      <c r="A106" s="1084"/>
      <c r="B106" s="1115"/>
      <c r="C106" s="1116"/>
      <c r="D106" s="1117"/>
      <c r="E106" s="1117"/>
      <c r="F106" s="1117"/>
      <c r="G106" s="1117"/>
      <c r="H106" s="1117"/>
      <c r="I106" s="1117"/>
      <c r="J106" s="1117"/>
      <c r="K106" s="1117"/>
      <c r="L106" s="1117"/>
      <c r="M106" s="1117"/>
      <c r="N106" s="1086"/>
      <c r="O106" s="1086"/>
      <c r="P106" s="1188"/>
      <c r="Q106" s="1189"/>
      <c r="R106" s="1190"/>
      <c r="S106" s="1190"/>
      <c r="T106" s="1191"/>
      <c r="U106" s="1192"/>
      <c r="V106" s="1193"/>
      <c r="W106" s="1194"/>
      <c r="X106" s="1195"/>
      <c r="Y106" s="1195"/>
      <c r="Z106" s="1195"/>
      <c r="AA106" s="1195"/>
      <c r="AB106" s="1196"/>
      <c r="AC106" s="1197"/>
      <c r="AD106" s="1198"/>
      <c r="AE106" s="1087"/>
      <c r="AF106" s="1087"/>
      <c r="AG106" s="1087"/>
      <c r="AH106" s="1087"/>
      <c r="AI106" s="1087"/>
      <c r="AJ106" s="1087"/>
      <c r="AK106" s="1087"/>
      <c r="AL106" s="1088">
        <v>1</v>
      </c>
    </row>
    <row r="107" spans="1:38" s="48" customFormat="1" ht="30" customHeight="1" x14ac:dyDescent="0.35">
      <c r="A107" s="1084"/>
      <c r="B107" s="1115"/>
      <c r="C107" s="1116"/>
      <c r="D107" s="1117"/>
      <c r="E107" s="1117"/>
      <c r="F107" s="1117"/>
      <c r="G107" s="1117"/>
      <c r="H107" s="1117"/>
      <c r="I107" s="1117"/>
      <c r="J107" s="1117"/>
      <c r="K107" s="1117"/>
      <c r="L107" s="1117"/>
      <c r="M107" s="1117"/>
      <c r="N107" s="1086"/>
      <c r="O107" s="1086"/>
      <c r="P107" s="1086"/>
      <c r="Q107" s="1086"/>
      <c r="R107" s="1086"/>
      <c r="S107" s="1086"/>
      <c r="T107" s="1086"/>
      <c r="U107" s="1086"/>
      <c r="V107" s="1086"/>
      <c r="W107" s="1086"/>
      <c r="X107" s="1086"/>
      <c r="Y107" s="1096"/>
      <c r="Z107" s="1086"/>
      <c r="AA107" s="1086"/>
      <c r="AB107" s="1086"/>
      <c r="AC107" s="1086"/>
      <c r="AD107" s="1087"/>
      <c r="AE107" s="1087"/>
      <c r="AF107" s="1087"/>
      <c r="AG107" s="1087"/>
      <c r="AH107" s="1087"/>
      <c r="AI107" s="1087"/>
      <c r="AJ107" s="1087"/>
      <c r="AK107" s="1087"/>
      <c r="AL107" s="1088">
        <v>1</v>
      </c>
    </row>
    <row r="108" spans="1:38" s="48" customFormat="1" ht="30" customHeight="1" x14ac:dyDescent="0.35">
      <c r="A108" s="1084"/>
      <c r="B108" s="1199" t="s">
        <v>747</v>
      </c>
      <c r="C108" s="1116"/>
      <c r="D108" s="1117"/>
      <c r="E108" s="1117"/>
      <c r="F108" s="1117"/>
      <c r="G108" s="1117"/>
      <c r="H108" s="1117"/>
      <c r="I108" s="1117"/>
      <c r="J108" s="1117"/>
      <c r="K108" s="1117"/>
      <c r="L108" s="1117"/>
      <c r="M108" s="1117"/>
      <c r="N108" s="1117"/>
      <c r="O108" s="1117"/>
      <c r="P108" s="1113"/>
      <c r="Q108" s="1113"/>
      <c r="R108" s="1113"/>
      <c r="S108" s="1200" t="s">
        <v>748</v>
      </c>
      <c r="T108" s="1113"/>
      <c r="U108" s="1113"/>
      <c r="V108" s="1113"/>
      <c r="W108" s="1086"/>
      <c r="X108" s="1086"/>
      <c r="Y108" s="1096"/>
      <c r="Z108" s="1086"/>
      <c r="AA108" s="1086"/>
      <c r="AB108" s="1086"/>
      <c r="AC108" s="1086"/>
      <c r="AD108" s="1087"/>
      <c r="AE108" s="1087"/>
      <c r="AF108" s="1087"/>
      <c r="AG108" s="1087"/>
      <c r="AH108" s="1087"/>
      <c r="AI108" s="1087"/>
      <c r="AJ108" s="1087"/>
      <c r="AK108" s="1087"/>
      <c r="AL108" s="1088">
        <v>1</v>
      </c>
    </row>
    <row r="109" spans="1:38" s="48" customFormat="1" ht="30" customHeight="1" x14ac:dyDescent="0.35">
      <c r="A109" s="1084"/>
      <c r="B109" s="1201" t="s">
        <v>749</v>
      </c>
      <c r="C109" s="1086"/>
      <c r="D109" s="1086"/>
      <c r="E109" s="1086"/>
      <c r="F109" s="1086"/>
      <c r="G109" s="1086"/>
      <c r="H109" s="1086"/>
      <c r="I109" s="1086"/>
      <c r="J109" s="1086"/>
      <c r="K109" s="1117"/>
      <c r="L109" s="1117"/>
      <c r="M109" s="1202" t="s">
        <v>750</v>
      </c>
      <c r="N109" s="452"/>
      <c r="O109" s="453"/>
      <c r="P109" s="1113"/>
      <c r="Q109" s="1113"/>
      <c r="R109" s="1113"/>
      <c r="S109" s="1113"/>
      <c r="T109" s="1203" t="s">
        <v>751</v>
      </c>
      <c r="U109" s="1097" t="s">
        <v>752</v>
      </c>
      <c r="V109" s="1113"/>
      <c r="W109" s="1086"/>
      <c r="X109" s="1113"/>
      <c r="Y109" s="1113"/>
      <c r="Z109" s="1113"/>
      <c r="AA109" s="1113"/>
      <c r="AB109" s="1113"/>
      <c r="AC109" s="1113"/>
      <c r="AD109" s="1113"/>
      <c r="AE109" s="1113"/>
      <c r="AF109" s="1113"/>
      <c r="AG109" s="1113"/>
      <c r="AH109" s="1113"/>
      <c r="AI109" s="1113"/>
      <c r="AJ109" s="1113"/>
      <c r="AK109" s="1113"/>
      <c r="AL109" s="1088">
        <v>1</v>
      </c>
    </row>
    <row r="110" spans="1:38" s="48" customFormat="1" ht="30" customHeight="1" x14ac:dyDescent="0.35">
      <c r="A110" s="1084"/>
      <c r="B110" s="1201" t="s">
        <v>753</v>
      </c>
      <c r="C110" s="1086"/>
      <c r="D110" s="1086"/>
      <c r="E110" s="1086"/>
      <c r="F110" s="1086"/>
      <c r="G110" s="1086"/>
      <c r="H110" s="1086"/>
      <c r="I110" s="1086"/>
      <c r="J110" s="1086"/>
      <c r="K110" s="1117"/>
      <c r="L110" s="1117"/>
      <c r="M110" s="2996" t="s">
        <v>231</v>
      </c>
      <c r="N110" s="1204" t="s">
        <v>232</v>
      </c>
      <c r="O110" s="1205"/>
      <c r="P110" s="1113"/>
      <c r="Q110" s="1113"/>
      <c r="R110" s="1113"/>
      <c r="S110" s="1113"/>
      <c r="T110" s="1113"/>
      <c r="U110" s="1113"/>
      <c r="V110" s="1113"/>
      <c r="W110" s="1086"/>
      <c r="X110" s="1113"/>
      <c r="Y110" s="1113"/>
      <c r="Z110" s="1113"/>
      <c r="AA110" s="1113"/>
      <c r="AB110" s="1113"/>
      <c r="AC110" s="1113"/>
      <c r="AD110" s="1113"/>
      <c r="AE110" s="1113"/>
      <c r="AF110" s="1113"/>
      <c r="AG110" s="1113"/>
      <c r="AH110" s="1113"/>
      <c r="AI110" s="1113"/>
      <c r="AJ110" s="1113"/>
      <c r="AK110" s="1113"/>
      <c r="AL110" s="1088">
        <v>1</v>
      </c>
    </row>
    <row r="111" spans="1:38" s="48" customFormat="1" ht="30" customHeight="1" x14ac:dyDescent="0.35">
      <c r="A111" s="1084"/>
      <c r="B111" s="1206" t="s">
        <v>754</v>
      </c>
      <c r="C111" s="1086"/>
      <c r="D111" s="1206" t="s">
        <v>18</v>
      </c>
      <c r="E111" s="1086"/>
      <c r="F111" s="1086"/>
      <c r="G111" s="1086"/>
      <c r="H111" s="1086"/>
      <c r="I111" s="1086"/>
      <c r="J111" s="1086"/>
      <c r="K111" s="1117"/>
      <c r="L111" s="1117"/>
      <c r="M111" s="2996"/>
      <c r="N111" s="1204" t="s">
        <v>235</v>
      </c>
      <c r="O111" s="1205"/>
      <c r="P111" s="1113"/>
      <c r="Q111" s="1113"/>
      <c r="R111" s="1113"/>
      <c r="S111" s="1086"/>
      <c r="T111" s="1203" t="s">
        <v>751</v>
      </c>
      <c r="U111" s="1097" t="s">
        <v>755</v>
      </c>
      <c r="V111" s="1086"/>
      <c r="W111" s="1086"/>
      <c r="X111" s="1113"/>
      <c r="Y111" s="1113"/>
      <c r="Z111" s="1113"/>
      <c r="AA111" s="1113"/>
      <c r="AB111" s="1113"/>
      <c r="AC111" s="1113"/>
      <c r="AD111" s="1113"/>
      <c r="AE111" s="1113"/>
      <c r="AF111" s="1113"/>
      <c r="AG111" s="1113"/>
      <c r="AH111" s="1113"/>
      <c r="AI111" s="1113"/>
      <c r="AJ111" s="1113"/>
      <c r="AK111" s="1113"/>
      <c r="AL111" s="1088">
        <v>1</v>
      </c>
    </row>
    <row r="112" spans="1:38" s="48" customFormat="1" ht="30" customHeight="1" x14ac:dyDescent="0.35">
      <c r="A112" s="1084"/>
      <c r="B112" s="1201" t="s">
        <v>756</v>
      </c>
      <c r="C112" s="1086"/>
      <c r="D112" s="1086"/>
      <c r="E112" s="1086"/>
      <c r="F112" s="1086"/>
      <c r="G112" s="1086"/>
      <c r="H112" s="1086"/>
      <c r="I112" s="1086"/>
      <c r="J112" s="1086"/>
      <c r="K112" s="1117"/>
      <c r="L112" s="1117"/>
      <c r="M112" s="2996"/>
      <c r="N112" s="1204" t="s">
        <v>238</v>
      </c>
      <c r="O112" s="1205"/>
      <c r="P112" s="1113"/>
      <c r="Q112" s="1113"/>
      <c r="R112" s="1113"/>
      <c r="S112" s="1086"/>
      <c r="T112" s="1200" t="s">
        <v>757</v>
      </c>
      <c r="U112" s="1086"/>
      <c r="V112" s="1086"/>
      <c r="W112" s="1086"/>
      <c r="X112" s="1113"/>
      <c r="Y112" s="1113"/>
      <c r="Z112" s="1113"/>
      <c r="AA112" s="1113"/>
      <c r="AB112" s="1113"/>
      <c r="AC112" s="1113"/>
      <c r="AD112" s="1113"/>
      <c r="AE112" s="1113"/>
      <c r="AF112" s="1113"/>
      <c r="AG112" s="1113"/>
      <c r="AH112" s="1113"/>
      <c r="AI112" s="1113"/>
      <c r="AJ112" s="1113"/>
      <c r="AK112" s="1113"/>
      <c r="AL112" s="1088">
        <v>1</v>
      </c>
    </row>
    <row r="113" spans="1:40" s="48" customFormat="1" ht="30" customHeight="1" x14ac:dyDescent="0.35">
      <c r="A113" s="1084"/>
      <c r="B113" s="1201" t="s">
        <v>758</v>
      </c>
      <c r="C113" s="1086"/>
      <c r="D113" s="1086"/>
      <c r="E113" s="1086"/>
      <c r="F113" s="1086"/>
      <c r="G113" s="1086"/>
      <c r="H113" s="1086"/>
      <c r="I113" s="1086"/>
      <c r="J113" s="1086"/>
      <c r="K113" s="1117"/>
      <c r="L113" s="1117"/>
      <c r="M113" s="2996"/>
      <c r="N113" s="1204" t="s">
        <v>243</v>
      </c>
      <c r="O113" s="1205"/>
      <c r="P113" s="1113"/>
      <c r="Q113" s="1113"/>
      <c r="R113" s="1113"/>
      <c r="S113" s="1086"/>
      <c r="T113" s="1203" t="s">
        <v>751</v>
      </c>
      <c r="U113" s="1097" t="s">
        <v>759</v>
      </c>
      <c r="V113" s="1086"/>
      <c r="W113" s="1086"/>
      <c r="X113" s="1113"/>
      <c r="Y113" s="1113"/>
      <c r="Z113" s="1113"/>
      <c r="AA113" s="1113"/>
      <c r="AB113" s="1113"/>
      <c r="AC113" s="1113"/>
      <c r="AD113" s="1113"/>
      <c r="AE113" s="1113"/>
      <c r="AF113" s="1113"/>
      <c r="AG113" s="1113"/>
      <c r="AH113" s="1113"/>
      <c r="AI113" s="1113"/>
      <c r="AJ113" s="1113"/>
      <c r="AK113" s="1113"/>
      <c r="AL113" s="1088">
        <v>1</v>
      </c>
    </row>
    <row r="114" spans="1:40" s="48" customFormat="1" ht="30" customHeight="1" x14ac:dyDescent="0.35">
      <c r="A114" s="1084"/>
      <c r="B114" s="1201" t="s">
        <v>760</v>
      </c>
      <c r="C114" s="1086"/>
      <c r="D114" s="1086"/>
      <c r="E114" s="1086"/>
      <c r="F114" s="1086"/>
      <c r="G114" s="1086"/>
      <c r="H114" s="1086"/>
      <c r="I114" s="1086"/>
      <c r="J114" s="1086"/>
      <c r="K114" s="1117"/>
      <c r="L114" s="1117"/>
      <c r="M114" s="2996"/>
      <c r="N114" s="1204" t="s">
        <v>246</v>
      </c>
      <c r="O114" s="1205"/>
      <c r="P114" s="1113"/>
      <c r="Q114" s="1113"/>
      <c r="R114" s="1113"/>
      <c r="S114" s="1086"/>
      <c r="T114" s="1086"/>
      <c r="U114" s="1207" t="s">
        <v>761</v>
      </c>
      <c r="V114" s="1086"/>
      <c r="W114" s="1207" t="s">
        <v>762</v>
      </c>
      <c r="X114" s="1113"/>
      <c r="Y114" s="1113"/>
      <c r="Z114" s="1113"/>
      <c r="AA114" s="1113"/>
      <c r="AB114" s="1113"/>
      <c r="AC114" s="1113"/>
      <c r="AD114" s="1113"/>
      <c r="AE114" s="1113"/>
      <c r="AF114" s="1113"/>
      <c r="AG114" s="1113"/>
      <c r="AH114" s="1113"/>
      <c r="AI114" s="1113"/>
      <c r="AJ114" s="1113"/>
      <c r="AK114" s="1113"/>
      <c r="AL114" s="1088">
        <v>1</v>
      </c>
    </row>
    <row r="115" spans="1:40" s="48" customFormat="1" ht="30" customHeight="1" x14ac:dyDescent="0.35">
      <c r="A115" s="1084"/>
      <c r="B115" s="1086"/>
      <c r="C115" s="1086"/>
      <c r="D115" s="1086"/>
      <c r="E115" s="1086"/>
      <c r="F115" s="1086"/>
      <c r="G115" s="1086"/>
      <c r="H115" s="1086"/>
      <c r="I115" s="1086"/>
      <c r="J115" s="1086"/>
      <c r="K115" s="1117"/>
      <c r="L115" s="1117"/>
      <c r="M115" s="2997"/>
      <c r="N115" s="1208" t="s">
        <v>250</v>
      </c>
      <c r="O115" s="1209"/>
      <c r="P115" s="1113"/>
      <c r="Q115" s="1113"/>
      <c r="R115" s="1113"/>
      <c r="S115" s="1086"/>
      <c r="T115" s="1086"/>
      <c r="U115" s="1207" t="s">
        <v>763</v>
      </c>
      <c r="V115" s="1086"/>
      <c r="W115" s="1207" t="s">
        <v>764</v>
      </c>
      <c r="X115" s="1113"/>
      <c r="Y115" s="1113"/>
      <c r="Z115" s="1113"/>
      <c r="AA115" s="1113"/>
      <c r="AB115" s="1113"/>
      <c r="AC115" s="1113"/>
      <c r="AD115" s="1113"/>
      <c r="AE115" s="1113"/>
      <c r="AF115" s="1113"/>
      <c r="AG115" s="1113"/>
      <c r="AH115" s="1113"/>
      <c r="AI115" s="1113"/>
      <c r="AJ115" s="1113"/>
      <c r="AK115" s="1113"/>
      <c r="AL115" s="1088">
        <v>1</v>
      </c>
    </row>
    <row r="116" spans="1:40" s="48" customFormat="1" ht="30" customHeight="1" x14ac:dyDescent="0.35">
      <c r="A116" s="1084"/>
      <c r="B116" s="1115"/>
      <c r="C116" s="1116"/>
      <c r="D116" s="1117"/>
      <c r="E116" s="1117"/>
      <c r="F116" s="1117"/>
      <c r="G116" s="1117"/>
      <c r="H116" s="1117"/>
      <c r="I116" s="1117"/>
      <c r="J116" s="1117"/>
      <c r="K116" s="1117"/>
      <c r="L116" s="1117"/>
      <c r="M116" s="1117"/>
      <c r="N116" s="1117"/>
      <c r="O116" s="1117"/>
      <c r="P116" s="1113"/>
      <c r="Q116" s="1113"/>
      <c r="R116" s="1113"/>
      <c r="S116" s="1113"/>
      <c r="T116" s="1113"/>
      <c r="U116" s="1113"/>
      <c r="V116" s="1113"/>
      <c r="W116" s="1113"/>
      <c r="X116" s="1113"/>
      <c r="Y116" s="1113"/>
      <c r="Z116" s="1113"/>
      <c r="AA116" s="1113"/>
      <c r="AB116" s="1113"/>
      <c r="AC116" s="1113"/>
      <c r="AD116" s="1113"/>
      <c r="AE116" s="1113"/>
      <c r="AF116" s="1113"/>
      <c r="AG116" s="1113"/>
      <c r="AH116" s="1113"/>
      <c r="AI116" s="1113"/>
      <c r="AJ116" s="1113"/>
      <c r="AK116" s="1113"/>
      <c r="AL116" s="1088">
        <v>1</v>
      </c>
    </row>
    <row r="117" spans="1:40" s="48" customFormat="1" ht="30" customHeight="1" x14ac:dyDescent="0.25">
      <c r="A117" s="1084"/>
      <c r="B117" s="1210"/>
      <c r="C117" s="1211" t="s">
        <v>765</v>
      </c>
      <c r="D117" s="1211"/>
      <c r="E117" s="1211"/>
      <c r="F117" s="1212"/>
      <c r="G117" s="1212"/>
      <c r="H117" s="1212"/>
      <c r="I117" s="1212"/>
      <c r="J117" s="1212"/>
      <c r="K117" s="1212"/>
      <c r="L117" s="1212"/>
      <c r="M117" s="1212"/>
      <c r="N117" s="1210"/>
      <c r="O117" s="1210"/>
      <c r="P117" s="1210"/>
      <c r="Q117" s="1113"/>
      <c r="R117" s="1113"/>
      <c r="S117" s="1113"/>
      <c r="T117" s="1113"/>
      <c r="U117" s="1113"/>
      <c r="V117" s="1113"/>
      <c r="W117" s="1113"/>
      <c r="X117" s="1113"/>
      <c r="Y117" s="1113"/>
      <c r="Z117" s="1113"/>
      <c r="AA117" s="1113"/>
      <c r="AB117" s="1113"/>
      <c r="AC117" s="1113"/>
      <c r="AD117" s="1113"/>
      <c r="AE117" s="1113"/>
      <c r="AF117" s="1113"/>
      <c r="AG117" s="1113"/>
      <c r="AH117" s="1113"/>
      <c r="AI117" s="1087"/>
      <c r="AJ117" s="1087"/>
      <c r="AK117" s="1087"/>
      <c r="AL117" s="1088">
        <v>1</v>
      </c>
    </row>
    <row r="118" spans="1:40" s="48" customFormat="1" ht="30" customHeight="1" x14ac:dyDescent="0.25">
      <c r="A118" s="1084"/>
      <c r="B118" s="1213" t="s">
        <v>766</v>
      </c>
      <c r="C118" s="1214"/>
      <c r="D118" s="1212"/>
      <c r="E118" s="1212"/>
      <c r="F118" s="1212"/>
      <c r="G118" s="1212"/>
      <c r="H118" s="1212"/>
      <c r="I118" s="1212"/>
      <c r="J118" s="1212"/>
      <c r="K118" s="1212"/>
      <c r="L118" s="1212"/>
      <c r="M118" s="1212"/>
      <c r="N118" s="1210"/>
      <c r="O118" s="1210"/>
      <c r="P118" s="1210"/>
      <c r="Q118" s="1113"/>
      <c r="R118" s="1113"/>
      <c r="S118" s="1113"/>
      <c r="T118" s="1113"/>
      <c r="U118" s="1113"/>
      <c r="V118" s="1113"/>
      <c r="W118" s="1113"/>
      <c r="X118" s="1113"/>
      <c r="Y118" s="1113"/>
      <c r="Z118" s="1113"/>
      <c r="AA118" s="1113"/>
      <c r="AB118" s="1113"/>
      <c r="AC118" s="1113"/>
      <c r="AD118" s="1113"/>
      <c r="AE118" s="1113"/>
      <c r="AF118" s="1113"/>
      <c r="AG118" s="1113"/>
      <c r="AH118" s="1113"/>
      <c r="AI118" s="1087"/>
      <c r="AJ118" s="1087"/>
      <c r="AK118" s="1087"/>
      <c r="AL118" s="1088">
        <v>1</v>
      </c>
    </row>
    <row r="119" spans="1:40" s="48" customFormat="1" ht="30" customHeight="1" x14ac:dyDescent="0.25">
      <c r="A119" s="1084"/>
      <c r="B119" s="1213"/>
      <c r="C119" s="1215" t="s">
        <v>767</v>
      </c>
      <c r="D119" s="1215"/>
      <c r="E119" s="1215"/>
      <c r="F119" s="1215"/>
      <c r="G119" s="1215"/>
      <c r="H119" s="1215"/>
      <c r="I119" s="1215"/>
      <c r="J119" s="1215"/>
      <c r="K119" s="1215"/>
      <c r="L119" s="1215"/>
      <c r="M119" s="1215"/>
      <c r="N119" s="1215"/>
      <c r="O119" s="1215"/>
      <c r="P119" s="1215"/>
      <c r="Q119" s="1113"/>
      <c r="R119" s="1113"/>
      <c r="S119" s="1113"/>
      <c r="T119" s="1113"/>
      <c r="U119" s="1113"/>
      <c r="V119" s="1113"/>
      <c r="W119" s="1113"/>
      <c r="X119" s="1113"/>
      <c r="Y119" s="1113"/>
      <c r="Z119" s="1113"/>
      <c r="AA119" s="1113"/>
      <c r="AB119" s="1113"/>
      <c r="AC119" s="1113"/>
      <c r="AD119" s="1113"/>
      <c r="AE119" s="1113"/>
      <c r="AF119" s="1113"/>
      <c r="AG119" s="1113"/>
      <c r="AH119" s="1113"/>
      <c r="AI119" s="1087"/>
      <c r="AJ119" s="1087"/>
      <c r="AK119" s="1087"/>
      <c r="AL119" s="1088">
        <v>1</v>
      </c>
    </row>
    <row r="120" spans="1:40" s="48" customFormat="1" ht="30" customHeight="1" x14ac:dyDescent="0.25">
      <c r="A120" s="1084"/>
      <c r="B120" s="1213"/>
      <c r="C120" s="1214"/>
      <c r="D120" s="1214"/>
      <c r="E120" s="1214"/>
      <c r="F120" s="1214"/>
      <c r="G120" s="1214"/>
      <c r="H120" s="1214"/>
      <c r="I120" s="1214"/>
      <c r="J120" s="1214"/>
      <c r="K120" s="1214"/>
      <c r="L120" s="1214"/>
      <c r="M120" s="1214"/>
      <c r="N120" s="1214"/>
      <c r="O120" s="1214"/>
      <c r="P120" s="1214"/>
      <c r="Q120" s="1113"/>
      <c r="R120" s="1113"/>
      <c r="S120" s="1113"/>
      <c r="T120" s="1113"/>
      <c r="U120" s="1113"/>
      <c r="V120" s="1113"/>
      <c r="W120" s="1113"/>
      <c r="X120" s="1113"/>
      <c r="Y120" s="1113"/>
      <c r="Z120" s="1113"/>
      <c r="AA120" s="1113"/>
      <c r="AB120" s="1113"/>
      <c r="AC120" s="1113"/>
      <c r="AD120" s="1113"/>
      <c r="AE120" s="1113"/>
      <c r="AF120" s="1113"/>
      <c r="AG120" s="1113"/>
      <c r="AH120" s="1113"/>
      <c r="AI120" s="1087"/>
      <c r="AJ120" s="1087"/>
      <c r="AK120" s="1087"/>
      <c r="AL120" s="1088">
        <v>1</v>
      </c>
    </row>
    <row r="121" spans="1:40" s="48" customFormat="1" ht="30" customHeight="1" x14ac:dyDescent="0.35">
      <c r="A121" s="1084"/>
      <c r="B121" s="1115"/>
      <c r="C121" s="1116"/>
      <c r="D121" s="1117"/>
      <c r="E121" s="1117"/>
      <c r="F121" s="1117"/>
      <c r="G121" s="1117"/>
      <c r="H121" s="1117"/>
      <c r="I121" s="1117"/>
      <c r="J121" s="1117"/>
      <c r="K121" s="1117"/>
      <c r="L121" s="1117"/>
      <c r="M121" s="1117"/>
      <c r="N121" s="1117"/>
      <c r="O121" s="1117"/>
      <c r="P121" s="1113"/>
      <c r="Q121" s="1113"/>
      <c r="R121" s="1113"/>
      <c r="S121" s="1113"/>
      <c r="T121" s="1113"/>
      <c r="U121" s="1113"/>
      <c r="V121" s="1113"/>
      <c r="W121" s="1113"/>
      <c r="X121" s="1113"/>
      <c r="Y121" s="1113"/>
      <c r="Z121" s="1113"/>
      <c r="AA121" s="1113"/>
      <c r="AB121" s="1113"/>
      <c r="AC121" s="1113"/>
      <c r="AD121" s="1113"/>
      <c r="AE121" s="1113"/>
      <c r="AF121" s="1113"/>
      <c r="AG121" s="1113"/>
      <c r="AH121" s="1113"/>
      <c r="AI121" s="1087"/>
      <c r="AJ121" s="1087"/>
      <c r="AK121" s="1087"/>
      <c r="AL121" s="1088">
        <v>1</v>
      </c>
    </row>
    <row r="122" spans="1:40" s="1218" customFormat="1" ht="39.950000000000003" customHeight="1" x14ac:dyDescent="0.25">
      <c r="A122" s="1084"/>
      <c r="B122" s="1216"/>
      <c r="C122" s="1217" t="s">
        <v>768</v>
      </c>
      <c r="D122" s="1212"/>
      <c r="E122" s="1217"/>
      <c r="F122" s="1210"/>
      <c r="G122" s="1210"/>
      <c r="H122" s="1212"/>
      <c r="I122" s="1210"/>
      <c r="J122" s="1210"/>
      <c r="K122" s="1210"/>
      <c r="L122" s="1210"/>
      <c r="M122" s="1210"/>
      <c r="N122" s="1210"/>
      <c r="O122" s="1210"/>
      <c r="P122" s="1210"/>
      <c r="Q122" s="1113"/>
      <c r="R122" s="1113"/>
      <c r="S122" s="1113"/>
      <c r="T122" s="1086"/>
      <c r="U122" s="1086"/>
      <c r="V122" s="1086"/>
      <c r="W122" s="1086"/>
      <c r="X122" s="1086"/>
      <c r="Y122" s="1096"/>
      <c r="Z122" s="1086"/>
      <c r="AA122" s="1086"/>
      <c r="AB122" s="1086"/>
      <c r="AC122" s="1086"/>
      <c r="AD122" s="1086"/>
      <c r="AE122" s="1086"/>
      <c r="AF122" s="1086"/>
      <c r="AG122" s="1086"/>
      <c r="AH122" s="1086"/>
      <c r="AI122" s="1087"/>
      <c r="AJ122" s="1087"/>
      <c r="AK122" s="1087"/>
      <c r="AL122" s="1088">
        <v>1</v>
      </c>
      <c r="AM122" s="48"/>
      <c r="AN122" s="48"/>
    </row>
    <row r="123" spans="1:40" s="1218" customFormat="1" ht="39.950000000000003" customHeight="1" x14ac:dyDescent="0.25">
      <c r="A123" s="1084"/>
      <c r="B123" s="1216"/>
      <c r="C123" s="1217" t="s">
        <v>769</v>
      </c>
      <c r="D123" s="1212"/>
      <c r="E123" s="1217"/>
      <c r="F123" s="1212"/>
      <c r="G123" s="1212"/>
      <c r="H123" s="1212"/>
      <c r="I123" s="1210"/>
      <c r="J123" s="1210"/>
      <c r="K123" s="1210"/>
      <c r="L123" s="1210"/>
      <c r="M123" s="1210"/>
      <c r="N123" s="1210"/>
      <c r="O123" s="1210"/>
      <c r="P123" s="1210"/>
      <c r="Q123" s="1113"/>
      <c r="R123" s="1113"/>
      <c r="S123" s="1113"/>
      <c r="T123" s="1086"/>
      <c r="U123" s="1086"/>
      <c r="V123" s="1086"/>
      <c r="W123" s="1086"/>
      <c r="X123" s="1086"/>
      <c r="Y123" s="1096"/>
      <c r="Z123" s="1086"/>
      <c r="AA123" s="1086"/>
      <c r="AB123" s="1086"/>
      <c r="AC123" s="1086"/>
      <c r="AD123" s="1086"/>
      <c r="AE123" s="1086"/>
      <c r="AF123" s="1086"/>
      <c r="AG123" s="1086"/>
      <c r="AH123" s="1086"/>
      <c r="AI123" s="1087"/>
      <c r="AJ123" s="1087"/>
      <c r="AK123" s="1087"/>
      <c r="AL123" s="1088">
        <v>1</v>
      </c>
      <c r="AM123" s="48"/>
      <c r="AN123" s="48"/>
    </row>
    <row r="124" spans="1:40" s="1218" customFormat="1" ht="39.950000000000003" customHeight="1" x14ac:dyDescent="0.25">
      <c r="A124" s="1084"/>
      <c r="B124" s="1212"/>
      <c r="C124" s="1212" t="s">
        <v>770</v>
      </c>
      <c r="D124" s="1212"/>
      <c r="E124" s="1212"/>
      <c r="F124" s="1212"/>
      <c r="G124" s="1212"/>
      <c r="H124" s="1210"/>
      <c r="I124" s="1210"/>
      <c r="J124" s="1210"/>
      <c r="K124" s="1210"/>
      <c r="L124" s="1210"/>
      <c r="M124" s="1210"/>
      <c r="N124" s="1210"/>
      <c r="O124" s="1210"/>
      <c r="P124" s="1210"/>
      <c r="Q124" s="1113"/>
      <c r="R124" s="1113"/>
      <c r="S124" s="1113"/>
      <c r="T124" s="1086"/>
      <c r="U124" s="1086"/>
      <c r="V124" s="1086"/>
      <c r="W124" s="1086"/>
      <c r="X124" s="1086"/>
      <c r="Y124" s="1096"/>
      <c r="Z124" s="1086"/>
      <c r="AA124" s="1086"/>
      <c r="AB124" s="1086"/>
      <c r="AC124" s="1086"/>
      <c r="AD124" s="1086"/>
      <c r="AE124" s="1086"/>
      <c r="AF124" s="1086"/>
      <c r="AG124" s="1086"/>
      <c r="AH124" s="1086"/>
      <c r="AI124" s="1087"/>
      <c r="AJ124" s="1087"/>
      <c r="AK124" s="1087"/>
      <c r="AL124" s="1088">
        <v>1</v>
      </c>
      <c r="AM124" s="48"/>
      <c r="AN124" s="48"/>
    </row>
    <row r="125" spans="1:40" s="1218" customFormat="1" ht="39.950000000000003" customHeight="1" x14ac:dyDescent="0.25">
      <c r="A125" s="1084"/>
      <c r="B125" s="1210"/>
      <c r="C125" s="1210"/>
      <c r="D125" s="1210"/>
      <c r="E125" s="1210"/>
      <c r="F125" s="1210"/>
      <c r="G125" s="1210"/>
      <c r="H125" s="1210"/>
      <c r="I125" s="1210"/>
      <c r="J125" s="1210"/>
      <c r="K125" s="1210"/>
      <c r="L125" s="1210"/>
      <c r="M125" s="1210"/>
      <c r="N125" s="1210"/>
      <c r="O125" s="1210"/>
      <c r="P125" s="1210"/>
      <c r="Q125" s="1113"/>
      <c r="R125" s="1113"/>
      <c r="S125" s="1113"/>
      <c r="T125" s="1086"/>
      <c r="U125" s="1086"/>
      <c r="V125" s="1086"/>
      <c r="W125" s="1086"/>
      <c r="X125" s="1086"/>
      <c r="Y125" s="1096"/>
      <c r="Z125" s="1086"/>
      <c r="AA125" s="1086"/>
      <c r="AB125" s="1086"/>
      <c r="AC125" s="1086"/>
      <c r="AD125" s="1086"/>
      <c r="AE125" s="1086"/>
      <c r="AF125" s="1086"/>
      <c r="AG125" s="1086"/>
      <c r="AH125" s="1086"/>
      <c r="AI125" s="1087"/>
      <c r="AJ125" s="1087"/>
      <c r="AK125" s="1087"/>
      <c r="AL125" s="1088">
        <v>1</v>
      </c>
      <c r="AM125" s="48"/>
      <c r="AN125" s="48"/>
    </row>
    <row r="126" spans="1:40" ht="30" customHeight="1" x14ac:dyDescent="0.25">
      <c r="A126" s="1086"/>
      <c r="B126" s="1086"/>
      <c r="C126" s="1086"/>
      <c r="D126" s="1086"/>
      <c r="E126" s="1086"/>
      <c r="F126" s="1086"/>
      <c r="G126" s="1086"/>
      <c r="H126" s="1086"/>
      <c r="I126" s="1086"/>
      <c r="J126" s="1086"/>
      <c r="K126" s="1086"/>
      <c r="L126" s="1086"/>
      <c r="M126" s="1086"/>
      <c r="N126" s="1086"/>
      <c r="O126" s="1086"/>
      <c r="P126" s="1086"/>
      <c r="Q126" s="1113"/>
      <c r="R126" s="1113"/>
      <c r="S126" s="1113"/>
      <c r="T126" s="1086"/>
      <c r="U126" s="1086"/>
      <c r="V126" s="1086"/>
      <c r="W126" s="1086"/>
      <c r="X126" s="1086"/>
      <c r="Y126" s="1096"/>
      <c r="Z126" s="1086"/>
      <c r="AA126" s="1086"/>
      <c r="AB126" s="1086"/>
      <c r="AC126" s="1086"/>
      <c r="AD126" s="1087"/>
      <c r="AE126" s="1087"/>
      <c r="AF126" s="1087"/>
      <c r="AG126" s="1087"/>
      <c r="AH126" s="1087"/>
      <c r="AI126" s="1087"/>
      <c r="AJ126" s="1087"/>
      <c r="AK126" s="1087"/>
      <c r="AL126" s="1088">
        <v>1</v>
      </c>
    </row>
    <row r="127" spans="1:40" s="1218" customFormat="1" ht="39.950000000000003" customHeight="1" x14ac:dyDescent="0.2">
      <c r="A127" s="1084"/>
      <c r="B127" s="1219"/>
      <c r="C127" s="1115" t="s">
        <v>771</v>
      </c>
      <c r="D127" s="1115"/>
      <c r="E127" s="1086"/>
      <c r="F127" s="1086"/>
      <c r="G127" s="1086"/>
      <c r="H127" s="1086"/>
      <c r="I127" s="1086"/>
      <c r="J127" s="1086"/>
      <c r="K127" s="1086"/>
      <c r="L127" s="1086"/>
      <c r="M127" s="1086"/>
      <c r="N127" s="1086"/>
      <c r="O127" s="1086"/>
      <c r="P127" s="1086"/>
      <c r="Q127" s="1086"/>
      <c r="R127" s="1086"/>
      <c r="S127" s="1086"/>
      <c r="T127" s="1086"/>
      <c r="U127" s="1086"/>
      <c r="V127" s="1086"/>
      <c r="W127" s="1086"/>
      <c r="X127" s="1086"/>
      <c r="Y127" s="1086"/>
      <c r="Z127" s="1086"/>
      <c r="AA127" s="1086"/>
      <c r="AB127" s="1086"/>
      <c r="AC127" s="1086"/>
      <c r="AD127" s="1086"/>
      <c r="AE127" s="1086"/>
      <c r="AF127" s="1086"/>
      <c r="AG127" s="1086"/>
      <c r="AH127" s="1086"/>
      <c r="AI127" s="1087"/>
      <c r="AJ127" s="1087"/>
      <c r="AK127" s="1087"/>
      <c r="AL127" s="1088">
        <v>1</v>
      </c>
      <c r="AM127" s="48"/>
      <c r="AN127" s="48"/>
    </row>
    <row r="128" spans="1:40" s="1218" customFormat="1" ht="39.950000000000003" customHeight="1" x14ac:dyDescent="0.25">
      <c r="A128" s="1084"/>
      <c r="B128" s="1099" t="s">
        <v>772</v>
      </c>
      <c r="C128" s="1093"/>
      <c r="D128" s="1084"/>
      <c r="E128" s="1084"/>
      <c r="F128" s="1084"/>
      <c r="G128" s="1084"/>
      <c r="H128" s="1084"/>
      <c r="I128" s="1220"/>
      <c r="J128" s="1084"/>
      <c r="K128" s="1084"/>
      <c r="L128" s="1084"/>
      <c r="M128" s="1084"/>
      <c r="N128" s="1084"/>
      <c r="O128" s="1220"/>
      <c r="P128" s="1220"/>
      <c r="Q128" s="1220"/>
      <c r="R128" s="1220"/>
      <c r="S128" s="1220"/>
      <c r="T128" s="1086"/>
      <c r="U128" s="1086"/>
      <c r="V128" s="1086"/>
      <c r="W128" s="1086"/>
      <c r="X128" s="1086"/>
      <c r="Y128" s="1086"/>
      <c r="Z128" s="1086"/>
      <c r="AA128" s="1086"/>
      <c r="AB128" s="1086"/>
      <c r="AC128" s="1086"/>
      <c r="AD128" s="1086"/>
      <c r="AE128" s="1086"/>
      <c r="AF128" s="1086"/>
      <c r="AG128" s="1086"/>
      <c r="AH128" s="1086"/>
      <c r="AI128" s="1087"/>
      <c r="AJ128" s="1087"/>
      <c r="AK128" s="1087"/>
      <c r="AL128" s="1088">
        <v>1</v>
      </c>
      <c r="AM128" s="48"/>
      <c r="AN128" s="48"/>
    </row>
    <row r="129" spans="1:40" ht="27" x14ac:dyDescent="0.25">
      <c r="A129" s="1084"/>
      <c r="B129" s="1221"/>
      <c r="C129" s="1084"/>
      <c r="D129" s="1084"/>
      <c r="E129" s="1084"/>
      <c r="F129" s="1084"/>
      <c r="G129" s="1084"/>
      <c r="H129" s="1084"/>
      <c r="I129" s="1220"/>
      <c r="J129" s="1084"/>
      <c r="K129" s="1084"/>
      <c r="L129" s="1084"/>
      <c r="M129" s="1084"/>
      <c r="N129" s="1084"/>
      <c r="O129" s="1220"/>
      <c r="P129" s="1220"/>
      <c r="Q129" s="1220"/>
      <c r="R129" s="1220"/>
      <c r="S129" s="1220"/>
      <c r="T129" s="1086"/>
      <c r="U129" s="1086"/>
      <c r="V129" s="1086"/>
      <c r="W129" s="1086"/>
      <c r="X129" s="1086"/>
      <c r="Y129" s="1086"/>
      <c r="Z129" s="1086"/>
      <c r="AA129" s="1086"/>
      <c r="AB129" s="1086"/>
      <c r="AC129" s="1086"/>
      <c r="AD129" s="1086"/>
      <c r="AE129" s="1086"/>
      <c r="AF129" s="1086"/>
      <c r="AG129" s="1086"/>
      <c r="AH129" s="1086"/>
      <c r="AI129" s="1087"/>
      <c r="AJ129" s="1087"/>
      <c r="AK129" s="1087"/>
      <c r="AL129" s="1088">
        <v>1</v>
      </c>
    </row>
    <row r="130" spans="1:40" customFormat="1" ht="30" customHeight="1" x14ac:dyDescent="0.25">
      <c r="A130" s="1145"/>
      <c r="B130" s="1145"/>
      <c r="C130" s="1145"/>
      <c r="D130" s="1222" t="s">
        <v>773</v>
      </c>
      <c r="E130" s="1222"/>
      <c r="F130" s="1222"/>
      <c r="G130" s="1222"/>
      <c r="H130" s="1222"/>
      <c r="I130" s="1222"/>
      <c r="J130" s="1222"/>
      <c r="K130" s="1222"/>
      <c r="L130" s="1222"/>
      <c r="M130" s="1222"/>
      <c r="N130" s="1222"/>
      <c r="O130" s="1222"/>
      <c r="P130" s="1223"/>
      <c r="Q130" s="1223"/>
      <c r="R130" s="1223"/>
      <c r="S130" s="1223"/>
      <c r="T130" s="1145"/>
      <c r="U130" s="1145"/>
      <c r="V130" s="1145"/>
      <c r="W130" s="1145"/>
      <c r="X130" s="1145"/>
      <c r="Y130" s="1113"/>
      <c r="Z130" s="1113"/>
      <c r="AA130" s="1113"/>
      <c r="AB130" s="1113"/>
      <c r="AC130" s="1113"/>
      <c r="AD130" s="1113"/>
      <c r="AE130" s="1113"/>
      <c r="AF130" s="1113"/>
      <c r="AG130" s="1113"/>
      <c r="AH130" s="1113"/>
      <c r="AI130" s="1113"/>
      <c r="AJ130" s="1087"/>
      <c r="AK130" s="1087"/>
      <c r="AL130" s="1088">
        <v>1</v>
      </c>
      <c r="AM130" s="48"/>
      <c r="AN130" s="48"/>
    </row>
    <row r="131" spans="1:40" customFormat="1" ht="30" customHeight="1" x14ac:dyDescent="0.25">
      <c r="A131" s="1145"/>
      <c r="B131" s="1145"/>
      <c r="C131" s="1145"/>
      <c r="D131" s="1222" t="s">
        <v>774</v>
      </c>
      <c r="E131" s="1222"/>
      <c r="F131" s="1222"/>
      <c r="G131" s="1222"/>
      <c r="H131" s="1222"/>
      <c r="I131" s="1222"/>
      <c r="J131" s="1222"/>
      <c r="K131" s="1222"/>
      <c r="L131" s="1222"/>
      <c r="M131" s="1222"/>
      <c r="N131" s="1222"/>
      <c r="O131" s="1222"/>
      <c r="P131" s="1223"/>
      <c r="Q131" s="1223"/>
      <c r="R131" s="1223"/>
      <c r="S131" s="1223"/>
      <c r="T131" s="1145"/>
      <c r="U131" s="1145"/>
      <c r="V131" s="1145"/>
      <c r="W131" s="1145"/>
      <c r="X131" s="1145"/>
      <c r="Y131" s="1113"/>
      <c r="Z131" s="1113"/>
      <c r="AA131" s="1113"/>
      <c r="AB131" s="1113"/>
      <c r="AC131" s="1113"/>
      <c r="AD131" s="1113"/>
      <c r="AE131" s="1113"/>
      <c r="AF131" s="1113"/>
      <c r="AG131" s="1113"/>
      <c r="AH131" s="1113"/>
      <c r="AI131" s="1113"/>
      <c r="AJ131" s="1087"/>
      <c r="AK131" s="1087"/>
      <c r="AL131" s="1088">
        <v>1</v>
      </c>
      <c r="AM131" s="48"/>
      <c r="AN131" s="48"/>
    </row>
    <row r="132" spans="1:40" customFormat="1" ht="30" customHeight="1" x14ac:dyDescent="0.25">
      <c r="A132" s="1145"/>
      <c r="B132" s="1145"/>
      <c r="C132" s="1145"/>
      <c r="D132" s="1222" t="s">
        <v>775</v>
      </c>
      <c r="E132" s="1222"/>
      <c r="F132" s="1222"/>
      <c r="G132" s="1222"/>
      <c r="H132" s="1222"/>
      <c r="I132" s="1222"/>
      <c r="J132" s="1222"/>
      <c r="K132" s="1222"/>
      <c r="L132" s="1222"/>
      <c r="M132" s="1222"/>
      <c r="N132" s="1222"/>
      <c r="O132" s="1222"/>
      <c r="P132" s="1223"/>
      <c r="Q132" s="1223"/>
      <c r="R132" s="1223"/>
      <c r="S132" s="1223"/>
      <c r="T132" s="1145"/>
      <c r="U132" s="1145"/>
      <c r="V132" s="1145"/>
      <c r="W132" s="1145"/>
      <c r="X132" s="1145"/>
      <c r="Y132" s="1113"/>
      <c r="Z132" s="1113"/>
      <c r="AA132" s="1113"/>
      <c r="AB132" s="1113"/>
      <c r="AC132" s="1113"/>
      <c r="AD132" s="1113"/>
      <c r="AE132" s="1113"/>
      <c r="AF132" s="1113"/>
      <c r="AG132" s="1113"/>
      <c r="AH132" s="1113"/>
      <c r="AI132" s="1113"/>
      <c r="AJ132" s="1087"/>
      <c r="AK132" s="1087"/>
      <c r="AL132" s="1088">
        <v>1</v>
      </c>
      <c r="AM132" s="48"/>
      <c r="AN132" s="48"/>
    </row>
    <row r="133" spans="1:40" customFormat="1" ht="30" customHeight="1" x14ac:dyDescent="0.25">
      <c r="A133" s="1145"/>
      <c r="B133" s="1145"/>
      <c r="C133" s="1145"/>
      <c r="D133" s="1222" t="s">
        <v>776</v>
      </c>
      <c r="E133" s="1222"/>
      <c r="F133" s="1222"/>
      <c r="G133" s="1222"/>
      <c r="H133" s="1222"/>
      <c r="I133" s="1222"/>
      <c r="J133" s="1222"/>
      <c r="K133" s="1222"/>
      <c r="L133" s="1222"/>
      <c r="M133" s="1222"/>
      <c r="N133" s="1222"/>
      <c r="O133" s="1222"/>
      <c r="P133" s="1223"/>
      <c r="Q133" s="1223"/>
      <c r="R133" s="1223"/>
      <c r="S133" s="1223"/>
      <c r="T133" s="1145"/>
      <c r="U133" s="1145"/>
      <c r="V133" s="1145"/>
      <c r="W133" s="1145"/>
      <c r="X133" s="1145"/>
      <c r="Y133" s="1113"/>
      <c r="Z133" s="1113"/>
      <c r="AA133" s="1113"/>
      <c r="AB133" s="1113"/>
      <c r="AC133" s="1113"/>
      <c r="AD133" s="1113"/>
      <c r="AE133" s="1113"/>
      <c r="AF133" s="1113"/>
      <c r="AG133" s="1113"/>
      <c r="AH133" s="1113"/>
      <c r="AI133" s="1113"/>
      <c r="AJ133" s="1087"/>
      <c r="AK133" s="1087"/>
      <c r="AL133" s="1088">
        <v>1</v>
      </c>
      <c r="AM133" s="48"/>
      <c r="AN133" s="48"/>
    </row>
    <row r="134" spans="1:40" customFormat="1" ht="30" customHeight="1" x14ac:dyDescent="0.25">
      <c r="A134" s="1145"/>
      <c r="B134" s="1145"/>
      <c r="C134" s="1145"/>
      <c r="D134" s="1224" t="s">
        <v>777</v>
      </c>
      <c r="E134" s="1222"/>
      <c r="F134" s="1225"/>
      <c r="G134" s="1222"/>
      <c r="H134" s="1222"/>
      <c r="I134" s="1222"/>
      <c r="J134" s="1222"/>
      <c r="K134" s="1225"/>
      <c r="L134" s="1225"/>
      <c r="M134" s="1225"/>
      <c r="N134" s="1225"/>
      <c r="O134" s="1225"/>
      <c r="P134" s="1226" t="s">
        <v>778</v>
      </c>
      <c r="Q134" s="1226"/>
      <c r="R134" s="1226"/>
      <c r="S134" s="1226"/>
      <c r="T134" s="1145"/>
      <c r="U134" s="1145"/>
      <c r="V134" s="1145"/>
      <c r="W134" s="1145"/>
      <c r="X134" s="1145"/>
      <c r="Y134" s="1113"/>
      <c r="Z134" s="1113"/>
      <c r="AA134" s="1113"/>
      <c r="AB134" s="1113"/>
      <c r="AC134" s="1113"/>
      <c r="AD134" s="1113"/>
      <c r="AE134" s="1113"/>
      <c r="AF134" s="1113"/>
      <c r="AG134" s="1113"/>
      <c r="AH134" s="1113"/>
      <c r="AI134" s="1113"/>
      <c r="AJ134" s="1087"/>
      <c r="AK134" s="1087"/>
      <c r="AL134" s="1088">
        <v>1</v>
      </c>
      <c r="AM134" s="48"/>
      <c r="AN134" s="48"/>
    </row>
    <row r="135" spans="1:40" customFormat="1" ht="30" customHeight="1" x14ac:dyDescent="0.25">
      <c r="A135" s="1145"/>
      <c r="B135" s="1145"/>
      <c r="C135" s="1145"/>
      <c r="D135" s="1145"/>
      <c r="E135" s="1145"/>
      <c r="F135" s="1145"/>
      <c r="G135" s="1145"/>
      <c r="H135" s="1145"/>
      <c r="I135" s="1145"/>
      <c r="J135" s="1145"/>
      <c r="K135" s="1145"/>
      <c r="L135" s="1145"/>
      <c r="M135" s="1145"/>
      <c r="N135" s="1145"/>
      <c r="O135" s="1145"/>
      <c r="P135" s="1145"/>
      <c r="Q135" s="1145"/>
      <c r="R135" s="1145"/>
      <c r="S135" s="1145"/>
      <c r="T135" s="1145"/>
      <c r="U135" s="1145"/>
      <c r="V135" s="1145"/>
      <c r="W135" s="1145"/>
      <c r="X135" s="1145"/>
      <c r="Y135" s="1113"/>
      <c r="Z135" s="1113"/>
      <c r="AA135" s="1113"/>
      <c r="AB135" s="1113"/>
      <c r="AC135" s="1113"/>
      <c r="AD135" s="1113"/>
      <c r="AE135" s="1113"/>
      <c r="AF135" s="1113"/>
      <c r="AG135" s="1113"/>
      <c r="AH135" s="1113"/>
      <c r="AI135" s="1113"/>
      <c r="AJ135" s="1087"/>
      <c r="AK135" s="1087"/>
      <c r="AL135" s="1088">
        <v>1</v>
      </c>
      <c r="AM135" s="48"/>
      <c r="AN135" s="48"/>
    </row>
    <row r="136" spans="1:40" customFormat="1" ht="30" customHeight="1" x14ac:dyDescent="0.3">
      <c r="A136" s="1145"/>
      <c r="B136" s="1145"/>
      <c r="C136" s="1145"/>
      <c r="D136" s="1227" t="s">
        <v>779</v>
      </c>
      <c r="E136" s="1227"/>
      <c r="F136" s="1227"/>
      <c r="G136" s="1227"/>
      <c r="H136" s="1227"/>
      <c r="I136" s="1227"/>
      <c r="J136" s="1227"/>
      <c r="K136" s="1227"/>
      <c r="L136" s="1227"/>
      <c r="M136" s="1227"/>
      <c r="N136" s="1227"/>
      <c r="O136" s="1227"/>
      <c r="P136" s="1223"/>
      <c r="Q136" s="1223"/>
      <c r="R136" s="1223"/>
      <c r="S136" s="1223"/>
      <c r="T136" s="1145"/>
      <c r="U136" s="1145"/>
      <c r="V136" s="1145"/>
      <c r="W136" s="1145"/>
      <c r="X136" s="1228"/>
      <c r="Y136" s="1113"/>
      <c r="Z136" s="1113"/>
      <c r="AA136" s="1113"/>
      <c r="AB136" s="1113"/>
      <c r="AC136" s="1113"/>
      <c r="AD136" s="1113"/>
      <c r="AE136" s="1113"/>
      <c r="AF136" s="1113"/>
      <c r="AG136" s="1113"/>
      <c r="AH136" s="1113"/>
      <c r="AI136" s="1113"/>
      <c r="AJ136" s="1087"/>
      <c r="AK136" s="1087"/>
      <c r="AL136" s="1088">
        <v>1</v>
      </c>
      <c r="AM136" s="48"/>
      <c r="AN136" s="48"/>
    </row>
    <row r="137" spans="1:40" customFormat="1" ht="30" customHeight="1" x14ac:dyDescent="0.3">
      <c r="A137" s="1145"/>
      <c r="B137" s="1145"/>
      <c r="C137" s="1145"/>
      <c r="D137" s="1229" t="s">
        <v>780</v>
      </c>
      <c r="E137" s="1227"/>
      <c r="F137" s="1227"/>
      <c r="G137" s="1227"/>
      <c r="H137" s="1227"/>
      <c r="I137" s="1227"/>
      <c r="J137" s="1227"/>
      <c r="K137" s="1227"/>
      <c r="L137" s="1227"/>
      <c r="M137" s="1227"/>
      <c r="N137" s="1227"/>
      <c r="O137" s="1227"/>
      <c r="P137" s="1225" t="s">
        <v>781</v>
      </c>
      <c r="Q137" s="1225" t="s">
        <v>781</v>
      </c>
      <c r="R137" s="1225" t="s">
        <v>781</v>
      </c>
      <c r="S137" s="1225" t="s">
        <v>781</v>
      </c>
      <c r="T137" s="1145"/>
      <c r="U137" s="1145"/>
      <c r="V137" s="1145"/>
      <c r="W137" s="1145"/>
      <c r="X137" s="1228"/>
      <c r="Y137" s="1113"/>
      <c r="Z137" s="1113"/>
      <c r="AA137" s="1113"/>
      <c r="AB137" s="1113"/>
      <c r="AC137" s="1113"/>
      <c r="AD137" s="1113"/>
      <c r="AE137" s="1113"/>
      <c r="AF137" s="1113"/>
      <c r="AG137" s="1113"/>
      <c r="AH137" s="1113"/>
      <c r="AI137" s="1113"/>
      <c r="AJ137" s="1145"/>
      <c r="AK137" s="1145"/>
      <c r="AL137" s="1088">
        <v>1</v>
      </c>
      <c r="AM137" s="48"/>
      <c r="AN137" s="48"/>
    </row>
    <row r="138" spans="1:40" customFormat="1" ht="30" customHeight="1" x14ac:dyDescent="0.3">
      <c r="A138" s="1145"/>
      <c r="B138" s="1145"/>
      <c r="C138" s="1145"/>
      <c r="D138" s="1227" t="s">
        <v>782</v>
      </c>
      <c r="E138" s="1227"/>
      <c r="F138" s="1227"/>
      <c r="G138" s="1227"/>
      <c r="H138" s="1227"/>
      <c r="I138" s="1227"/>
      <c r="J138" s="1227"/>
      <c r="K138" s="1227"/>
      <c r="L138" s="1227"/>
      <c r="M138" s="1227"/>
      <c r="N138" s="1227"/>
      <c r="O138" s="1227"/>
      <c r="P138" s="1223"/>
      <c r="Q138" s="1223"/>
      <c r="R138" s="1223"/>
      <c r="S138" s="1223"/>
      <c r="T138" s="1145"/>
      <c r="U138" s="1145"/>
      <c r="V138" s="1145"/>
      <c r="W138" s="1145"/>
      <c r="X138" s="1145"/>
      <c r="Y138" s="1113"/>
      <c r="Z138" s="1113"/>
      <c r="AA138" s="1113"/>
      <c r="AB138" s="1113"/>
      <c r="AC138" s="1113"/>
      <c r="AD138" s="1113"/>
      <c r="AE138" s="1113"/>
      <c r="AF138" s="1113"/>
      <c r="AG138" s="1113"/>
      <c r="AH138" s="1113"/>
      <c r="AI138" s="1113"/>
      <c r="AJ138" s="1145"/>
      <c r="AK138" s="1145"/>
      <c r="AL138" s="1088">
        <v>1</v>
      </c>
      <c r="AM138" s="48"/>
      <c r="AN138" s="48"/>
    </row>
    <row r="139" spans="1:40" customFormat="1" ht="30" customHeight="1" x14ac:dyDescent="0.3">
      <c r="A139" s="1145"/>
      <c r="B139" s="1145"/>
      <c r="C139" s="1145"/>
      <c r="D139" s="1230" t="s">
        <v>783</v>
      </c>
      <c r="E139" s="1227"/>
      <c r="F139" s="1227"/>
      <c r="G139" s="1227"/>
      <c r="H139" s="1227"/>
      <c r="I139" s="1227"/>
      <c r="J139" s="1227"/>
      <c r="K139" s="1227"/>
      <c r="L139" s="1227"/>
      <c r="M139" s="1227"/>
      <c r="N139" s="1227"/>
      <c r="O139" s="1227"/>
      <c r="P139" s="1223"/>
      <c r="Q139" s="1223"/>
      <c r="R139" s="1223"/>
      <c r="S139" s="1223"/>
      <c r="T139" s="1145"/>
      <c r="U139" s="1145"/>
      <c r="V139" s="1145"/>
      <c r="W139" s="1145"/>
      <c r="X139" s="1145"/>
      <c r="Y139" s="1113"/>
      <c r="Z139" s="1113"/>
      <c r="AA139" s="1113"/>
      <c r="AB139" s="1113"/>
      <c r="AC139" s="1113"/>
      <c r="AD139" s="1113"/>
      <c r="AE139" s="1113"/>
      <c r="AF139" s="1113"/>
      <c r="AG139" s="1113"/>
      <c r="AH139" s="1113"/>
      <c r="AI139" s="1113"/>
      <c r="AJ139" s="1145"/>
      <c r="AK139" s="1145"/>
      <c r="AL139" s="1088">
        <v>1</v>
      </c>
      <c r="AM139" s="48"/>
      <c r="AN139" s="48"/>
    </row>
    <row r="140" spans="1:40" customFormat="1" ht="30" customHeight="1" x14ac:dyDescent="0.3">
      <c r="A140" s="1145"/>
      <c r="B140" s="1145"/>
      <c r="C140" s="1145"/>
      <c r="D140" s="1231" t="s">
        <v>784</v>
      </c>
      <c r="E140" s="1227"/>
      <c r="F140" s="1227"/>
      <c r="G140" s="1227"/>
      <c r="H140" s="1227"/>
      <c r="I140" s="1227"/>
      <c r="J140" s="1227"/>
      <c r="K140" s="1227"/>
      <c r="L140" s="1227"/>
      <c r="M140" s="1227"/>
      <c r="N140" s="1227"/>
      <c r="O140" s="1227"/>
      <c r="P140" s="1226" t="s">
        <v>785</v>
      </c>
      <c r="Q140" s="1226"/>
      <c r="R140" s="1226"/>
      <c r="S140" s="1226"/>
      <c r="T140" s="1145"/>
      <c r="U140" s="1145"/>
      <c r="V140" s="1145"/>
      <c r="W140" s="1145"/>
      <c r="X140" s="1145"/>
      <c r="Y140" s="1113"/>
      <c r="Z140" s="1113"/>
      <c r="AA140" s="1113"/>
      <c r="AB140" s="1113"/>
      <c r="AC140" s="1113"/>
      <c r="AD140" s="1113"/>
      <c r="AE140" s="1113"/>
      <c r="AF140" s="1113"/>
      <c r="AG140" s="1113"/>
      <c r="AH140" s="1113"/>
      <c r="AI140" s="1113"/>
      <c r="AJ140" s="1145"/>
      <c r="AK140" s="1145"/>
      <c r="AL140" s="1088">
        <v>1</v>
      </c>
      <c r="AM140" s="48"/>
      <c r="AN140" s="48"/>
    </row>
    <row r="141" spans="1:40" customFormat="1" ht="30" customHeight="1" x14ac:dyDescent="0.25">
      <c r="A141" s="1145"/>
      <c r="B141" s="1145"/>
      <c r="C141" s="1145"/>
      <c r="D141" s="1145"/>
      <c r="E141" s="1145"/>
      <c r="F141" s="1145"/>
      <c r="G141" s="1145"/>
      <c r="H141" s="1145"/>
      <c r="I141" s="1145"/>
      <c r="J141" s="1145"/>
      <c r="K141" s="1145"/>
      <c r="L141" s="1145"/>
      <c r="M141" s="1145"/>
      <c r="N141" s="1145"/>
      <c r="O141" s="1145"/>
      <c r="P141" s="1145"/>
      <c r="Q141" s="1145"/>
      <c r="R141" s="1145"/>
      <c r="S141" s="1145"/>
      <c r="T141" s="1145"/>
      <c r="U141" s="1145"/>
      <c r="V141" s="1145"/>
      <c r="W141" s="1145"/>
      <c r="X141" s="1145"/>
      <c r="Y141" s="1113"/>
      <c r="Z141" s="1113"/>
      <c r="AA141" s="1113"/>
      <c r="AB141" s="1113"/>
      <c r="AC141" s="1113"/>
      <c r="AD141" s="1113"/>
      <c r="AE141" s="1113"/>
      <c r="AF141" s="1113"/>
      <c r="AG141" s="1113"/>
      <c r="AH141" s="1113"/>
      <c r="AI141" s="1113"/>
      <c r="AJ141" s="1145"/>
      <c r="AK141" s="1145"/>
      <c r="AL141" s="1088">
        <v>1</v>
      </c>
      <c r="AM141" s="48"/>
      <c r="AN141" s="48"/>
    </row>
    <row r="142" spans="1:40" customFormat="1" ht="30" customHeight="1" x14ac:dyDescent="0.3">
      <c r="A142" s="1145"/>
      <c r="B142" s="1145"/>
      <c r="C142" s="1145"/>
      <c r="D142" s="1229" t="s">
        <v>786</v>
      </c>
      <c r="E142" s="1227"/>
      <c r="F142" s="1227"/>
      <c r="G142" s="1227"/>
      <c r="H142" s="1227"/>
      <c r="I142" s="1227"/>
      <c r="J142" s="1227"/>
      <c r="K142" s="1227"/>
      <c r="L142" s="1227"/>
      <c r="M142" s="1227"/>
      <c r="N142" s="1227"/>
      <c r="O142" s="1227"/>
      <c r="P142" s="1223"/>
      <c r="Q142" s="1223"/>
      <c r="R142" s="1223"/>
      <c r="S142" s="1223"/>
      <c r="T142" s="1145"/>
      <c r="U142" s="1145"/>
      <c r="V142" s="1145"/>
      <c r="W142" s="1145"/>
      <c r="X142" s="1145"/>
      <c r="Y142" s="1113"/>
      <c r="Z142" s="1113"/>
      <c r="AA142" s="1113"/>
      <c r="AB142" s="1113"/>
      <c r="AC142" s="1113"/>
      <c r="AD142" s="1113"/>
      <c r="AE142" s="1113"/>
      <c r="AF142" s="1113"/>
      <c r="AG142" s="1113"/>
      <c r="AH142" s="1113"/>
      <c r="AI142" s="1113"/>
      <c r="AJ142" s="1145"/>
      <c r="AK142" s="1145"/>
      <c r="AL142" s="1088">
        <v>1</v>
      </c>
      <c r="AM142" s="48"/>
      <c r="AN142" s="48"/>
    </row>
    <row r="143" spans="1:40" customFormat="1" ht="30" customHeight="1" x14ac:dyDescent="0.3">
      <c r="A143" s="1145"/>
      <c r="B143" s="1145"/>
      <c r="C143" s="1145"/>
      <c r="D143" s="1227" t="s">
        <v>787</v>
      </c>
      <c r="E143" s="1227"/>
      <c r="F143" s="1227"/>
      <c r="G143" s="1227"/>
      <c r="H143" s="1227"/>
      <c r="I143" s="1227"/>
      <c r="J143" s="1227"/>
      <c r="K143" s="1227"/>
      <c r="L143" s="1227"/>
      <c r="M143" s="1227"/>
      <c r="N143" s="1227"/>
      <c r="O143" s="1227"/>
      <c r="P143" s="1223"/>
      <c r="Q143" s="1223"/>
      <c r="R143" s="1223"/>
      <c r="S143" s="1223"/>
      <c r="T143" s="1145"/>
      <c r="U143" s="1145"/>
      <c r="V143" s="1145"/>
      <c r="W143" s="1145"/>
      <c r="X143" s="1145"/>
      <c r="Y143" s="1113"/>
      <c r="Z143" s="1113"/>
      <c r="AA143" s="1113"/>
      <c r="AB143" s="1113"/>
      <c r="AC143" s="1113"/>
      <c r="AD143" s="1113"/>
      <c r="AE143" s="1113"/>
      <c r="AF143" s="1113"/>
      <c r="AG143" s="1113"/>
      <c r="AH143" s="1113"/>
      <c r="AI143" s="1113"/>
      <c r="AJ143" s="1145"/>
      <c r="AK143" s="1145"/>
      <c r="AL143" s="1088">
        <v>1</v>
      </c>
      <c r="AM143" s="48"/>
      <c r="AN143" s="48"/>
    </row>
    <row r="144" spans="1:40" customFormat="1" ht="30" customHeight="1" x14ac:dyDescent="0.3">
      <c r="A144" s="1145"/>
      <c r="B144" s="1145"/>
      <c r="C144" s="1145"/>
      <c r="D144" s="1227" t="s">
        <v>788</v>
      </c>
      <c r="E144" s="1227"/>
      <c r="F144" s="1227"/>
      <c r="G144" s="1227"/>
      <c r="H144" s="1227"/>
      <c r="I144" s="1227"/>
      <c r="J144" s="1227"/>
      <c r="K144" s="1227"/>
      <c r="L144" s="1227"/>
      <c r="M144" s="1227"/>
      <c r="N144" s="1227"/>
      <c r="O144" s="1227"/>
      <c r="P144" s="1223"/>
      <c r="Q144" s="1223"/>
      <c r="R144" s="1223"/>
      <c r="S144" s="1223"/>
      <c r="T144" s="1145"/>
      <c r="U144" s="1145"/>
      <c r="V144" s="1145"/>
      <c r="W144" s="1145"/>
      <c r="X144" s="1145"/>
      <c r="Y144" s="1113"/>
      <c r="Z144" s="1113"/>
      <c r="AA144" s="1113"/>
      <c r="AB144" s="1113"/>
      <c r="AC144" s="1113"/>
      <c r="AD144" s="1113"/>
      <c r="AE144" s="1113"/>
      <c r="AF144" s="1113"/>
      <c r="AG144" s="1113"/>
      <c r="AH144" s="1113"/>
      <c r="AI144" s="1113"/>
      <c r="AJ144" s="1145"/>
      <c r="AK144" s="1145"/>
      <c r="AL144" s="1088">
        <v>1</v>
      </c>
      <c r="AM144" s="48"/>
      <c r="AN144" s="48"/>
    </row>
    <row r="145" spans="1:40" customFormat="1" ht="30" customHeight="1" x14ac:dyDescent="0.3">
      <c r="A145" s="1145"/>
      <c r="B145" s="1145"/>
      <c r="C145" s="1145"/>
      <c r="D145" s="1227" t="s">
        <v>789</v>
      </c>
      <c r="E145" s="1227"/>
      <c r="F145" s="1227"/>
      <c r="G145" s="1227"/>
      <c r="H145" s="1227"/>
      <c r="I145" s="1227"/>
      <c r="J145" s="1227"/>
      <c r="K145" s="1227"/>
      <c r="L145" s="1227"/>
      <c r="M145" s="1227"/>
      <c r="N145" s="1227"/>
      <c r="O145" s="1227"/>
      <c r="P145" s="1223"/>
      <c r="Q145" s="1223"/>
      <c r="R145" s="1223"/>
      <c r="S145" s="1223"/>
      <c r="T145" s="1145"/>
      <c r="U145" s="1145"/>
      <c r="V145" s="1145"/>
      <c r="W145" s="1145"/>
      <c r="X145" s="1145"/>
      <c r="Y145" s="1113"/>
      <c r="Z145" s="1113"/>
      <c r="AA145" s="1113"/>
      <c r="AB145" s="1113"/>
      <c r="AC145" s="1113"/>
      <c r="AD145" s="1113"/>
      <c r="AE145" s="1113"/>
      <c r="AF145" s="1113"/>
      <c r="AG145" s="1113"/>
      <c r="AH145" s="1113"/>
      <c r="AI145" s="1113"/>
      <c r="AJ145" s="1145"/>
      <c r="AK145" s="1145"/>
      <c r="AL145" s="1088">
        <v>1</v>
      </c>
      <c r="AM145" s="48"/>
      <c r="AN145" s="48"/>
    </row>
    <row r="146" spans="1:40" customFormat="1" ht="30" customHeight="1" x14ac:dyDescent="0.3">
      <c r="A146" s="1145"/>
      <c r="B146" s="1145"/>
      <c r="C146" s="1145"/>
      <c r="D146" s="1227" t="s">
        <v>790</v>
      </c>
      <c r="E146" s="1227"/>
      <c r="F146" s="1227"/>
      <c r="G146" s="1227"/>
      <c r="H146" s="1227"/>
      <c r="I146" s="1227"/>
      <c r="J146" s="1227"/>
      <c r="K146" s="1227"/>
      <c r="L146" s="1227"/>
      <c r="M146" s="1227"/>
      <c r="N146" s="1227"/>
      <c r="O146" s="1227"/>
      <c r="P146" s="1223"/>
      <c r="Q146" s="1223"/>
      <c r="R146" s="1223"/>
      <c r="S146" s="1223"/>
      <c r="T146" s="1145"/>
      <c r="U146" s="1145"/>
      <c r="V146" s="1145"/>
      <c r="W146" s="1145"/>
      <c r="X146" s="1145"/>
      <c r="Y146" s="1113"/>
      <c r="Z146" s="1113"/>
      <c r="AA146" s="1113"/>
      <c r="AB146" s="1113"/>
      <c r="AC146" s="1113"/>
      <c r="AD146" s="1113"/>
      <c r="AE146" s="1113"/>
      <c r="AF146" s="1113"/>
      <c r="AG146" s="1113"/>
      <c r="AH146" s="1113"/>
      <c r="AI146" s="1113"/>
      <c r="AJ146" s="1145"/>
      <c r="AK146" s="1145"/>
      <c r="AL146" s="1088">
        <v>1</v>
      </c>
      <c r="AM146" s="48"/>
      <c r="AN146" s="48"/>
    </row>
    <row r="147" spans="1:40" customFormat="1" ht="30" customHeight="1" x14ac:dyDescent="0.3">
      <c r="A147" s="1145"/>
      <c r="B147" s="1145"/>
      <c r="C147" s="1145"/>
      <c r="D147" s="1227" t="s">
        <v>791</v>
      </c>
      <c r="E147" s="1227"/>
      <c r="F147" s="1227"/>
      <c r="G147" s="1227"/>
      <c r="H147" s="1227"/>
      <c r="I147" s="1227"/>
      <c r="J147" s="1227"/>
      <c r="K147" s="1227"/>
      <c r="L147" s="1227"/>
      <c r="M147" s="1227"/>
      <c r="N147" s="1227"/>
      <c r="O147" s="1227"/>
      <c r="P147" s="1223"/>
      <c r="Q147" s="1223"/>
      <c r="R147" s="1223"/>
      <c r="S147" s="1223"/>
      <c r="T147" s="1145"/>
      <c r="U147" s="1145"/>
      <c r="V147" s="1145"/>
      <c r="W147" s="1145"/>
      <c r="X147" s="1145"/>
      <c r="Y147" s="1145"/>
      <c r="Z147" s="1145"/>
      <c r="AA147" s="1145"/>
      <c r="AB147" s="1145"/>
      <c r="AC147" s="1145"/>
      <c r="AD147" s="1145"/>
      <c r="AE147" s="1145"/>
      <c r="AF147" s="1145"/>
      <c r="AG147" s="1145"/>
      <c r="AH147" s="1145"/>
      <c r="AI147" s="1145"/>
      <c r="AJ147" s="1145"/>
      <c r="AK147" s="1145"/>
      <c r="AL147" s="1088">
        <v>1</v>
      </c>
      <c r="AM147" s="48"/>
      <c r="AN147" s="48"/>
    </row>
    <row r="148" spans="1:40" customFormat="1" ht="30" customHeight="1" x14ac:dyDescent="0.3">
      <c r="A148" s="1145"/>
      <c r="B148" s="1145"/>
      <c r="C148" s="1145"/>
      <c r="D148" s="1231" t="s">
        <v>792</v>
      </c>
      <c r="E148" s="1227"/>
      <c r="F148" s="1227"/>
      <c r="G148" s="1227"/>
      <c r="H148" s="1227"/>
      <c r="I148" s="1227"/>
      <c r="J148" s="1227"/>
      <c r="K148" s="1227"/>
      <c r="L148" s="1227"/>
      <c r="M148" s="1227"/>
      <c r="N148" s="1227"/>
      <c r="O148" s="1227"/>
      <c r="P148" s="1223"/>
      <c r="Q148" s="1223"/>
      <c r="R148" s="1223"/>
      <c r="S148" s="1223"/>
      <c r="T148" s="1145"/>
      <c r="U148" s="1145"/>
      <c r="V148" s="1145"/>
      <c r="W148" s="1145"/>
      <c r="X148" s="1145"/>
      <c r="Y148" s="1145"/>
      <c r="Z148" s="1145"/>
      <c r="AA148" s="1145"/>
      <c r="AB148" s="1145"/>
      <c r="AC148" s="1145"/>
      <c r="AD148" s="1145"/>
      <c r="AE148" s="1145"/>
      <c r="AF148" s="1145"/>
      <c r="AG148" s="1145"/>
      <c r="AH148" s="1145"/>
      <c r="AI148" s="1145"/>
      <c r="AJ148" s="1145"/>
      <c r="AK148" s="1145"/>
      <c r="AL148" s="1088">
        <v>1</v>
      </c>
      <c r="AM148" s="48"/>
      <c r="AN148" s="48"/>
    </row>
    <row r="149" spans="1:40" customFormat="1" ht="30" customHeight="1" x14ac:dyDescent="0.3">
      <c r="A149" s="1145"/>
      <c r="B149" s="1145"/>
      <c r="C149" s="1145"/>
      <c r="D149" s="1231" t="s">
        <v>793</v>
      </c>
      <c r="E149" s="1227"/>
      <c r="F149" s="1227"/>
      <c r="G149" s="1227"/>
      <c r="H149" s="1227"/>
      <c r="I149" s="1227"/>
      <c r="J149" s="1227"/>
      <c r="K149" s="1227"/>
      <c r="L149" s="1227"/>
      <c r="M149" s="1227"/>
      <c r="N149" s="1227"/>
      <c r="O149" s="1227"/>
      <c r="P149" s="1223"/>
      <c r="Q149" s="1223"/>
      <c r="R149" s="1223"/>
      <c r="S149" s="1223"/>
      <c r="T149" s="1145"/>
      <c r="U149" s="1145"/>
      <c r="V149" s="1145"/>
      <c r="W149" s="1145"/>
      <c r="X149" s="1145"/>
      <c r="Y149" s="1145"/>
      <c r="Z149" s="1145"/>
      <c r="AA149" s="1145"/>
      <c r="AB149" s="1145"/>
      <c r="AC149" s="1145"/>
      <c r="AD149" s="1145"/>
      <c r="AE149" s="1145"/>
      <c r="AF149" s="1145"/>
      <c r="AG149" s="1145"/>
      <c r="AH149" s="1145"/>
      <c r="AI149" s="1145"/>
      <c r="AJ149" s="1145"/>
      <c r="AK149" s="1145"/>
      <c r="AL149" s="1088">
        <v>1</v>
      </c>
      <c r="AM149" s="48"/>
      <c r="AN149" s="48"/>
    </row>
    <row r="150" spans="1:40" customFormat="1" ht="30" customHeight="1" x14ac:dyDescent="0.25">
      <c r="A150" s="1145"/>
      <c r="B150" s="1145"/>
      <c r="C150" s="1145"/>
      <c r="D150" s="1145"/>
      <c r="E150" s="1145"/>
      <c r="F150" s="1145"/>
      <c r="G150" s="1145"/>
      <c r="H150" s="1145"/>
      <c r="I150" s="1145"/>
      <c r="J150" s="1145"/>
      <c r="K150" s="1145"/>
      <c r="L150" s="1145"/>
      <c r="M150" s="1145"/>
      <c r="N150" s="1145"/>
      <c r="O150" s="1145"/>
      <c r="P150" s="1145"/>
      <c r="Q150" s="1145"/>
      <c r="R150" s="1145"/>
      <c r="S150" s="1145"/>
      <c r="T150" s="1145"/>
      <c r="U150" s="1145"/>
      <c r="V150" s="1145"/>
      <c r="W150" s="1145"/>
      <c r="X150" s="1145"/>
      <c r="Y150" s="1145"/>
      <c r="Z150" s="1145"/>
      <c r="AA150" s="1145"/>
      <c r="AB150" s="1145"/>
      <c r="AC150" s="1145"/>
      <c r="AD150" s="1145"/>
      <c r="AE150" s="1145"/>
      <c r="AF150" s="1145"/>
      <c r="AG150" s="1145"/>
      <c r="AH150" s="1145"/>
      <c r="AI150" s="1145"/>
      <c r="AJ150" s="1145"/>
      <c r="AK150" s="1145"/>
      <c r="AL150" s="1088">
        <v>1</v>
      </c>
      <c r="AM150" s="48"/>
      <c r="AN150" s="48"/>
    </row>
    <row r="151" spans="1:40" customFormat="1" ht="30" customHeight="1" x14ac:dyDescent="0.3">
      <c r="A151" s="1145"/>
      <c r="B151" s="1145"/>
      <c r="C151" s="1145"/>
      <c r="D151" s="1232" t="s">
        <v>794</v>
      </c>
      <c r="E151" s="1233"/>
      <c r="F151" s="1233"/>
      <c r="G151" s="1233"/>
      <c r="H151" s="1233"/>
      <c r="I151" s="1233"/>
      <c r="J151" s="1233"/>
      <c r="K151" s="1233"/>
      <c r="L151" s="1233"/>
      <c r="M151" s="1233"/>
      <c r="N151" s="1233"/>
      <c r="O151" s="1233"/>
      <c r="P151" s="1234"/>
      <c r="Q151" s="1234"/>
      <c r="R151" s="1234"/>
      <c r="S151" s="1234"/>
      <c r="T151" s="1145"/>
      <c r="U151" s="1145"/>
      <c r="V151" s="1145"/>
      <c r="W151" s="1145"/>
      <c r="X151" s="1145"/>
      <c r="Y151" s="1145"/>
      <c r="Z151" s="1145"/>
      <c r="AA151" s="1145"/>
      <c r="AB151" s="1145"/>
      <c r="AC151" s="1145"/>
      <c r="AD151" s="1145"/>
      <c r="AE151" s="1145"/>
      <c r="AF151" s="1145"/>
      <c r="AG151" s="1145"/>
      <c r="AH151" s="1145"/>
      <c r="AI151" s="1145"/>
      <c r="AJ151" s="1145"/>
      <c r="AK151" s="1145"/>
      <c r="AL151" s="1088">
        <v>1</v>
      </c>
      <c r="AM151" s="48"/>
      <c r="AN151" s="48"/>
    </row>
    <row r="152" spans="1:40" customFormat="1" ht="30" customHeight="1" x14ac:dyDescent="0.3">
      <c r="A152" s="1145"/>
      <c r="B152" s="1145"/>
      <c r="C152" s="1145"/>
      <c r="D152" s="1235" t="s">
        <v>795</v>
      </c>
      <c r="E152" s="1233"/>
      <c r="F152" s="1233"/>
      <c r="G152" s="1233"/>
      <c r="H152" s="1233"/>
      <c r="I152" s="1233"/>
      <c r="J152" s="1233"/>
      <c r="K152" s="1233"/>
      <c r="L152" s="1233"/>
      <c r="M152" s="1233"/>
      <c r="N152" s="1233"/>
      <c r="O152" s="1233"/>
      <c r="P152" s="1234"/>
      <c r="Q152" s="1234"/>
      <c r="R152" s="1234"/>
      <c r="S152" s="1234"/>
      <c r="T152" s="1145"/>
      <c r="U152" s="1145"/>
      <c r="V152" s="1145"/>
      <c r="W152" s="1145"/>
      <c r="X152" s="1145"/>
      <c r="Y152" s="1145"/>
      <c r="Z152" s="1145"/>
      <c r="AA152" s="1145"/>
      <c r="AB152" s="1145"/>
      <c r="AC152" s="1145"/>
      <c r="AD152" s="1145"/>
      <c r="AE152" s="1145"/>
      <c r="AF152" s="1145"/>
      <c r="AG152" s="1145"/>
      <c r="AH152" s="1145"/>
      <c r="AI152" s="1145"/>
      <c r="AJ152" s="1145"/>
      <c r="AK152" s="1145"/>
      <c r="AL152" s="1088">
        <v>1</v>
      </c>
      <c r="AM152" s="48"/>
      <c r="AN152" s="48"/>
    </row>
    <row r="153" spans="1:40" customFormat="1" ht="30" customHeight="1" x14ac:dyDescent="0.3">
      <c r="A153" s="1145"/>
      <c r="B153" s="1145"/>
      <c r="C153" s="1145"/>
      <c r="D153" s="1235" t="s">
        <v>796</v>
      </c>
      <c r="E153" s="1233"/>
      <c r="F153" s="1233"/>
      <c r="G153" s="1233"/>
      <c r="H153" s="1233"/>
      <c r="I153" s="1233"/>
      <c r="J153" s="1233"/>
      <c r="K153" s="1233"/>
      <c r="L153" s="1233"/>
      <c r="M153" s="1233"/>
      <c r="N153" s="1233"/>
      <c r="O153" s="1233"/>
      <c r="P153" s="1234"/>
      <c r="Q153" s="1234"/>
      <c r="R153" s="1234"/>
      <c r="S153" s="1234"/>
      <c r="T153" s="1145"/>
      <c r="U153" s="1145"/>
      <c r="V153" s="1145"/>
      <c r="W153" s="1145"/>
      <c r="X153" s="1145"/>
      <c r="Y153" s="1145"/>
      <c r="Z153" s="1145"/>
      <c r="AA153" s="1145"/>
      <c r="AB153" s="1145"/>
      <c r="AC153" s="1145"/>
      <c r="AD153" s="1145"/>
      <c r="AE153" s="1145"/>
      <c r="AF153" s="1145"/>
      <c r="AG153" s="1145"/>
      <c r="AH153" s="1145"/>
      <c r="AI153" s="1145"/>
      <c r="AJ153" s="1145"/>
      <c r="AK153" s="1145"/>
      <c r="AL153" s="1088">
        <v>1</v>
      </c>
      <c r="AM153" s="48"/>
      <c r="AN153" s="48"/>
    </row>
    <row r="154" spans="1:40" customFormat="1" ht="30" customHeight="1" x14ac:dyDescent="0.3">
      <c r="A154" s="1145"/>
      <c r="B154" s="1145"/>
      <c r="C154" s="1145"/>
      <c r="D154" s="1235" t="s">
        <v>797</v>
      </c>
      <c r="E154" s="1233"/>
      <c r="F154" s="1233"/>
      <c r="G154" s="1233"/>
      <c r="H154" s="1233"/>
      <c r="I154" s="1233"/>
      <c r="J154" s="1233"/>
      <c r="K154" s="1233"/>
      <c r="L154" s="1233"/>
      <c r="M154" s="1233"/>
      <c r="N154" s="1233"/>
      <c r="O154" s="1233"/>
      <c r="P154" s="1234"/>
      <c r="Q154" s="1234"/>
      <c r="R154" s="1234"/>
      <c r="S154" s="1234"/>
      <c r="T154" s="1145"/>
      <c r="U154" s="1145"/>
      <c r="V154" s="1145"/>
      <c r="W154" s="1145"/>
      <c r="X154" s="1145"/>
      <c r="Y154" s="1145"/>
      <c r="Z154" s="1145"/>
      <c r="AA154" s="1145"/>
      <c r="AB154" s="1145"/>
      <c r="AC154" s="1145"/>
      <c r="AD154" s="1145"/>
      <c r="AE154" s="1145"/>
      <c r="AF154" s="1145"/>
      <c r="AG154" s="1145"/>
      <c r="AH154" s="1145"/>
      <c r="AI154" s="1145"/>
      <c r="AJ154" s="1145"/>
      <c r="AK154" s="1145"/>
      <c r="AL154" s="1088">
        <v>1</v>
      </c>
      <c r="AM154" s="48"/>
      <c r="AN154" s="48"/>
    </row>
    <row r="155" spans="1:40" customFormat="1" ht="30" customHeight="1" x14ac:dyDescent="0.3">
      <c r="A155" s="1145"/>
      <c r="B155" s="1145"/>
      <c r="C155" s="1145"/>
      <c r="D155" s="1236" t="s">
        <v>798</v>
      </c>
      <c r="E155" s="1233"/>
      <c r="F155" s="1233"/>
      <c r="G155" s="1233"/>
      <c r="H155" s="1233"/>
      <c r="I155" s="1233"/>
      <c r="J155" s="1233"/>
      <c r="K155" s="1233"/>
      <c r="L155" s="1233"/>
      <c r="M155" s="1233"/>
      <c r="N155" s="1233"/>
      <c r="O155" s="1233"/>
      <c r="P155" s="1234"/>
      <c r="Q155" s="1234"/>
      <c r="R155" s="1234"/>
      <c r="S155" s="1234"/>
      <c r="T155" s="1145"/>
      <c r="U155" s="1145"/>
      <c r="V155" s="1145"/>
      <c r="W155" s="1145"/>
      <c r="X155" s="1145"/>
      <c r="Y155" s="1145"/>
      <c r="Z155" s="1145"/>
      <c r="AA155" s="1145"/>
      <c r="AB155" s="1145"/>
      <c r="AC155" s="1145"/>
      <c r="AD155" s="1145"/>
      <c r="AE155" s="1145"/>
      <c r="AF155" s="1145"/>
      <c r="AG155" s="1145"/>
      <c r="AH155" s="1145"/>
      <c r="AI155" s="1145"/>
      <c r="AJ155" s="1145"/>
      <c r="AK155" s="1145"/>
      <c r="AL155" s="1088">
        <v>1</v>
      </c>
      <c r="AM155" s="48"/>
      <c r="AN155" s="48"/>
    </row>
    <row r="156" spans="1:40" customFormat="1" ht="30" customHeight="1" x14ac:dyDescent="0.3">
      <c r="A156" s="1145"/>
      <c r="B156" s="1145"/>
      <c r="C156" s="1145"/>
      <c r="D156" s="1237" t="s">
        <v>799</v>
      </c>
      <c r="E156" s="1233"/>
      <c r="F156" s="1233"/>
      <c r="G156" s="1233"/>
      <c r="H156" s="1233"/>
      <c r="I156" s="1233"/>
      <c r="J156" s="1233"/>
      <c r="K156" s="1233"/>
      <c r="L156" s="1233"/>
      <c r="M156" s="1233"/>
      <c r="N156" s="1233"/>
      <c r="O156" s="1233"/>
      <c r="P156" s="1234"/>
      <c r="Q156" s="1234"/>
      <c r="R156" s="1234"/>
      <c r="S156" s="1234"/>
      <c r="T156" s="1145"/>
      <c r="U156" s="1145"/>
      <c r="V156" s="1145"/>
      <c r="W156" s="1145"/>
      <c r="X156" s="1145"/>
      <c r="Y156" s="1145"/>
      <c r="Z156" s="1145"/>
      <c r="AA156" s="1145"/>
      <c r="AB156" s="1145"/>
      <c r="AC156" s="1145"/>
      <c r="AD156" s="1145"/>
      <c r="AE156" s="1145"/>
      <c r="AF156" s="1145"/>
      <c r="AG156" s="1145"/>
      <c r="AH156" s="1145"/>
      <c r="AI156" s="1145"/>
      <c r="AJ156" s="1145"/>
      <c r="AK156" s="1145"/>
      <c r="AL156" s="1088">
        <v>1</v>
      </c>
      <c r="AM156" s="48"/>
      <c r="AN156" s="48"/>
    </row>
    <row r="157" spans="1:40" customFormat="1" ht="30" customHeight="1" x14ac:dyDescent="0.3">
      <c r="A157" s="1145"/>
      <c r="B157" s="1145"/>
      <c r="C157" s="1145"/>
      <c r="D157" s="1237" t="s">
        <v>800</v>
      </c>
      <c r="E157" s="1233"/>
      <c r="F157" s="1233"/>
      <c r="G157" s="1233"/>
      <c r="H157" s="1233"/>
      <c r="I157" s="1233"/>
      <c r="J157" s="1233"/>
      <c r="K157" s="1233"/>
      <c r="L157" s="1233"/>
      <c r="M157" s="1233"/>
      <c r="N157" s="1233"/>
      <c r="O157" s="1233"/>
      <c r="P157" s="1234"/>
      <c r="Q157" s="1234"/>
      <c r="R157" s="1234"/>
      <c r="S157" s="1234"/>
      <c r="T157" s="1145"/>
      <c r="U157" s="1145"/>
      <c r="V157" s="1145"/>
      <c r="W157" s="1145"/>
      <c r="X157" s="1145"/>
      <c r="Y157" s="1145"/>
      <c r="Z157" s="1145"/>
      <c r="AA157" s="1145"/>
      <c r="AB157" s="1145"/>
      <c r="AC157" s="1145"/>
      <c r="AD157" s="1145"/>
      <c r="AE157" s="1145"/>
      <c r="AF157" s="1145"/>
      <c r="AG157" s="1145"/>
      <c r="AH157" s="1145"/>
      <c r="AI157" s="1145"/>
      <c r="AJ157" s="1145"/>
      <c r="AK157" s="1145"/>
      <c r="AL157" s="1088">
        <v>1</v>
      </c>
      <c r="AM157" s="48"/>
      <c r="AN157" s="48"/>
    </row>
    <row r="158" spans="1:40" customFormat="1" ht="30" customHeight="1" x14ac:dyDescent="0.25">
      <c r="A158" s="1145"/>
      <c r="B158" s="1145"/>
      <c r="C158" s="1145"/>
      <c r="D158" s="1145"/>
      <c r="E158" s="1145"/>
      <c r="F158" s="1145"/>
      <c r="G158" s="1145"/>
      <c r="H158" s="1145"/>
      <c r="I158" s="1145"/>
      <c r="J158" s="1145"/>
      <c r="K158" s="1145"/>
      <c r="L158" s="1145"/>
      <c r="M158" s="1145"/>
      <c r="N158" s="1145"/>
      <c r="O158" s="1145"/>
      <c r="P158" s="1145"/>
      <c r="Q158" s="1145"/>
      <c r="R158" s="1145"/>
      <c r="S158" s="1145"/>
      <c r="T158" s="1145"/>
      <c r="U158" s="1145"/>
      <c r="V158" s="1145"/>
      <c r="W158" s="1145"/>
      <c r="X158" s="1145"/>
      <c r="Y158" s="1145"/>
      <c r="Z158" s="1145"/>
      <c r="AA158" s="1145"/>
      <c r="AB158" s="1145"/>
      <c r="AC158" s="1145"/>
      <c r="AD158" s="1145"/>
      <c r="AE158" s="1145"/>
      <c r="AF158" s="1145"/>
      <c r="AG158" s="1145"/>
      <c r="AH158" s="1145"/>
      <c r="AI158" s="1145"/>
      <c r="AJ158" s="1145"/>
      <c r="AK158" s="1145"/>
      <c r="AL158" s="1088">
        <v>1</v>
      </c>
      <c r="AM158" s="48"/>
      <c r="AN158" s="48"/>
    </row>
    <row r="159" spans="1:40" customFormat="1" ht="30" customHeight="1" x14ac:dyDescent="0.25">
      <c r="A159" s="1145"/>
      <c r="B159" s="1145"/>
      <c r="C159" s="1145"/>
      <c r="D159" s="1238" t="s">
        <v>801</v>
      </c>
      <c r="E159" s="1238"/>
      <c r="F159" s="1238"/>
      <c r="G159" s="1238"/>
      <c r="H159" s="1238"/>
      <c r="I159" s="1238"/>
      <c r="J159" s="1238"/>
      <c r="K159" s="1238"/>
      <c r="L159" s="1238"/>
      <c r="M159" s="1238"/>
      <c r="N159" s="1238"/>
      <c r="O159" s="1238"/>
      <c r="P159" s="1239"/>
      <c r="Q159" s="1239"/>
      <c r="R159" s="1239"/>
      <c r="S159" s="1239"/>
      <c r="T159" s="1145"/>
      <c r="U159" s="1145"/>
      <c r="V159" s="1145"/>
      <c r="W159" s="1145"/>
      <c r="X159" s="1145"/>
      <c r="Y159" s="1145"/>
      <c r="Z159" s="1145"/>
      <c r="AA159" s="1145"/>
      <c r="AB159" s="1145"/>
      <c r="AC159" s="1145"/>
      <c r="AD159" s="1145"/>
      <c r="AE159" s="1145"/>
      <c r="AF159" s="1145"/>
      <c r="AG159" s="1145"/>
      <c r="AH159" s="1145"/>
      <c r="AI159" s="1145"/>
      <c r="AJ159" s="1145"/>
      <c r="AK159" s="1145"/>
      <c r="AL159" s="1088">
        <v>1</v>
      </c>
      <c r="AM159" s="48"/>
      <c r="AN159" s="48"/>
    </row>
    <row r="160" spans="1:40" customFormat="1" ht="30" customHeight="1" x14ac:dyDescent="0.25">
      <c r="A160" s="1145"/>
      <c r="B160" s="1145"/>
      <c r="C160" s="1145"/>
      <c r="D160" s="1238" t="s">
        <v>802</v>
      </c>
      <c r="E160" s="1238"/>
      <c r="F160" s="1238"/>
      <c r="G160" s="1238"/>
      <c r="H160" s="1238"/>
      <c r="I160" s="1238"/>
      <c r="J160" s="1238"/>
      <c r="K160" s="1238"/>
      <c r="L160" s="1238"/>
      <c r="M160" s="1238"/>
      <c r="N160" s="1238"/>
      <c r="O160" s="1238"/>
      <c r="P160" s="1239"/>
      <c r="Q160" s="1239"/>
      <c r="R160" s="1239"/>
      <c r="S160" s="1239"/>
      <c r="T160" s="1145"/>
      <c r="U160" s="1145"/>
      <c r="V160" s="1145"/>
      <c r="W160" s="1145"/>
      <c r="X160" s="1145"/>
      <c r="Y160" s="1145"/>
      <c r="Z160" s="1145"/>
      <c r="AA160" s="1145"/>
      <c r="AB160" s="1145"/>
      <c r="AC160" s="1145"/>
      <c r="AD160" s="1145"/>
      <c r="AE160" s="1145"/>
      <c r="AF160" s="1145"/>
      <c r="AG160" s="1145"/>
      <c r="AH160" s="1145"/>
      <c r="AI160" s="1145"/>
      <c r="AJ160" s="1145"/>
      <c r="AK160" s="1145"/>
      <c r="AL160" s="1088">
        <v>1</v>
      </c>
      <c r="AM160" s="48"/>
      <c r="AN160" s="48"/>
    </row>
    <row r="161" spans="1:40" customFormat="1" ht="30" customHeight="1" x14ac:dyDescent="0.25">
      <c r="A161" s="1145"/>
      <c r="B161" s="1145"/>
      <c r="C161" s="1145"/>
      <c r="D161" s="1238" t="s">
        <v>803</v>
      </c>
      <c r="E161" s="1238"/>
      <c r="F161" s="1238"/>
      <c r="G161" s="1238"/>
      <c r="H161" s="1238"/>
      <c r="I161" s="1238"/>
      <c r="J161" s="1238"/>
      <c r="K161" s="1238"/>
      <c r="L161" s="1238"/>
      <c r="M161" s="1238"/>
      <c r="N161" s="1238"/>
      <c r="O161" s="1238"/>
      <c r="P161" s="1239"/>
      <c r="Q161" s="1239"/>
      <c r="R161" s="1239"/>
      <c r="S161" s="1239"/>
      <c r="T161" s="1145"/>
      <c r="U161" s="1145"/>
      <c r="V161" s="1145"/>
      <c r="W161" s="1145"/>
      <c r="X161" s="1145"/>
      <c r="Y161" s="1145"/>
      <c r="Z161" s="1145"/>
      <c r="AA161" s="1145"/>
      <c r="AB161" s="1145"/>
      <c r="AC161" s="1145"/>
      <c r="AD161" s="1145"/>
      <c r="AE161" s="1145"/>
      <c r="AF161" s="1145"/>
      <c r="AG161" s="1145"/>
      <c r="AH161" s="1145"/>
      <c r="AI161" s="1145"/>
      <c r="AJ161" s="1145"/>
      <c r="AK161" s="1145"/>
      <c r="AL161" s="1088">
        <v>1</v>
      </c>
      <c r="AM161" s="48"/>
      <c r="AN161" s="48"/>
    </row>
    <row r="162" spans="1:40" customFormat="1" ht="30" customHeight="1" x14ac:dyDescent="0.25">
      <c r="A162" s="1145"/>
      <c r="B162" s="1145"/>
      <c r="C162" s="1145"/>
      <c r="D162" s="1238" t="s">
        <v>804</v>
      </c>
      <c r="E162" s="1238"/>
      <c r="F162" s="1238"/>
      <c r="G162" s="1238"/>
      <c r="H162" s="1238"/>
      <c r="I162" s="1238"/>
      <c r="J162" s="1238"/>
      <c r="K162" s="1238"/>
      <c r="L162" s="1238"/>
      <c r="M162" s="1238"/>
      <c r="N162" s="1238"/>
      <c r="O162" s="1238"/>
      <c r="P162" s="1239"/>
      <c r="Q162" s="1239"/>
      <c r="R162" s="1239"/>
      <c r="S162" s="1239"/>
      <c r="T162" s="1145"/>
      <c r="U162" s="1145"/>
      <c r="V162" s="1145"/>
      <c r="W162" s="1145"/>
      <c r="X162" s="1145"/>
      <c r="Y162" s="1145"/>
      <c r="Z162" s="1145"/>
      <c r="AA162" s="1145"/>
      <c r="AB162" s="1145"/>
      <c r="AC162" s="1145"/>
      <c r="AD162" s="1145"/>
      <c r="AE162" s="1145"/>
      <c r="AF162" s="1145"/>
      <c r="AG162" s="1145"/>
      <c r="AH162" s="1145"/>
      <c r="AI162" s="1145"/>
      <c r="AJ162" s="1145"/>
      <c r="AK162" s="1145"/>
      <c r="AL162" s="1088">
        <v>1</v>
      </c>
      <c r="AM162" s="48"/>
      <c r="AN162" s="48"/>
    </row>
    <row r="163" spans="1:40" customFormat="1" ht="30" customHeight="1" x14ac:dyDescent="0.25">
      <c r="A163" s="1145"/>
      <c r="B163" s="1145"/>
      <c r="C163" s="1145"/>
      <c r="D163" s="1238"/>
      <c r="E163" s="1238"/>
      <c r="F163" s="1238"/>
      <c r="G163" s="1238"/>
      <c r="H163" s="1238"/>
      <c r="I163" s="1238"/>
      <c r="J163" s="1238"/>
      <c r="K163" s="1238"/>
      <c r="L163" s="1238"/>
      <c r="M163" s="1238"/>
      <c r="N163" s="1238"/>
      <c r="O163" s="1238"/>
      <c r="P163" s="1239"/>
      <c r="Q163" s="1239"/>
      <c r="R163" s="1239"/>
      <c r="S163" s="1239"/>
      <c r="T163" s="1145"/>
      <c r="U163" s="1145"/>
      <c r="V163" s="1145"/>
      <c r="W163" s="1145"/>
      <c r="X163" s="1145"/>
      <c r="Y163" s="1145"/>
      <c r="Z163" s="1145"/>
      <c r="AA163" s="1145"/>
      <c r="AB163" s="1145"/>
      <c r="AC163" s="1145"/>
      <c r="AD163" s="1145"/>
      <c r="AE163" s="1145"/>
      <c r="AF163" s="1145"/>
      <c r="AG163" s="1145"/>
      <c r="AH163" s="1145"/>
      <c r="AI163" s="1145"/>
      <c r="AJ163" s="1145"/>
      <c r="AK163" s="1145"/>
      <c r="AL163" s="1088">
        <v>1</v>
      </c>
      <c r="AM163" s="48"/>
      <c r="AN163" s="48"/>
    </row>
    <row r="164" spans="1:40" customFormat="1" ht="30" customHeight="1" x14ac:dyDescent="0.25">
      <c r="A164" s="1145"/>
      <c r="B164" s="1145"/>
      <c r="C164" s="1145"/>
      <c r="D164" s="1145"/>
      <c r="E164" s="1145"/>
      <c r="F164" s="1145"/>
      <c r="G164" s="1145"/>
      <c r="H164" s="1145"/>
      <c r="I164" s="1145"/>
      <c r="J164" s="1145"/>
      <c r="K164" s="1145"/>
      <c r="L164" s="1145"/>
      <c r="M164" s="1145"/>
      <c r="N164" s="1145"/>
      <c r="O164" s="1145"/>
      <c r="P164" s="1145"/>
      <c r="Q164" s="1145"/>
      <c r="R164" s="1145"/>
      <c r="S164" s="1145"/>
      <c r="T164" s="1145"/>
      <c r="U164" s="1145"/>
      <c r="V164" s="1145"/>
      <c r="W164" s="1145"/>
      <c r="X164" s="1145"/>
      <c r="Y164" s="1145"/>
      <c r="Z164" s="1145"/>
      <c r="AA164" s="1145"/>
      <c r="AB164" s="1145"/>
      <c r="AC164" s="1145"/>
      <c r="AD164" s="1145"/>
      <c r="AE164" s="1145"/>
      <c r="AF164" s="1145"/>
      <c r="AG164" s="1145"/>
      <c r="AH164" s="1145"/>
      <c r="AI164" s="1145"/>
      <c r="AJ164" s="1145"/>
      <c r="AK164" s="1145"/>
      <c r="AL164" s="1088">
        <v>1</v>
      </c>
      <c r="AM164" s="48"/>
      <c r="AN164" s="48"/>
    </row>
    <row r="165" spans="1:40" ht="27.75" thickBot="1" x14ac:dyDescent="0.25">
      <c r="A165" s="1084"/>
      <c r="B165" s="1145"/>
      <c r="C165" s="1213"/>
      <c r="D165" s="1214"/>
      <c r="E165" s="1212"/>
      <c r="F165" s="1212"/>
      <c r="G165" s="1212"/>
      <c r="H165" s="1212"/>
      <c r="I165" s="1212"/>
      <c r="J165" s="1212"/>
      <c r="K165" s="1212"/>
      <c r="L165" s="1212"/>
      <c r="M165" s="1212"/>
      <c r="N165" s="1212"/>
      <c r="O165" s="1210"/>
      <c r="P165" s="1210"/>
      <c r="Q165" s="1210"/>
      <c r="R165" s="1210"/>
      <c r="S165" s="1210"/>
      <c r="T165" s="1210"/>
      <c r="U165" s="1210"/>
      <c r="V165" s="1210"/>
      <c r="W165" s="1210"/>
      <c r="X165" s="1210"/>
      <c r="Y165" s="1145"/>
      <c r="Z165" s="1145"/>
      <c r="AA165" s="1145"/>
      <c r="AB165" s="1145"/>
      <c r="AC165" s="1145"/>
      <c r="AD165" s="1145"/>
      <c r="AE165" s="1145"/>
      <c r="AF165" s="1145"/>
      <c r="AG165" s="1145"/>
      <c r="AH165" s="1145"/>
      <c r="AI165" s="1145"/>
      <c r="AJ165" s="1145"/>
      <c r="AK165" s="1145"/>
      <c r="AL165" s="1088">
        <v>1</v>
      </c>
    </row>
    <row r="166" spans="1:40" s="1247" customFormat="1" ht="30" customHeight="1" x14ac:dyDescent="0.3">
      <c r="A166" s="1240"/>
      <c r="B166" s="1145"/>
      <c r="C166" s="1241"/>
      <c r="D166" s="2998" t="s">
        <v>805</v>
      </c>
      <c r="E166" s="2999"/>
      <c r="F166" s="2999"/>
      <c r="G166" s="2999"/>
      <c r="H166" s="2999"/>
      <c r="I166" s="2999"/>
      <c r="J166" s="2999"/>
      <c r="K166" s="1242"/>
      <c r="L166" s="1212"/>
      <c r="M166" s="1212"/>
      <c r="N166" s="1212"/>
      <c r="O166" s="1241"/>
      <c r="P166" s="1243" t="s">
        <v>806</v>
      </c>
      <c r="Q166" s="1244"/>
      <c r="R166" s="1244"/>
      <c r="S166" s="1244"/>
      <c r="T166" s="1244"/>
      <c r="U166" s="1244"/>
      <c r="V166" s="1244"/>
      <c r="W166" s="1245"/>
      <c r="X166" s="1246"/>
      <c r="Y166" s="1145"/>
      <c r="Z166" s="1145"/>
      <c r="AA166" s="1145"/>
      <c r="AB166" s="1145"/>
      <c r="AC166" s="1145"/>
      <c r="AD166" s="1145"/>
      <c r="AE166" s="1145"/>
      <c r="AF166" s="1145"/>
      <c r="AG166" s="1145"/>
      <c r="AH166" s="1145"/>
      <c r="AI166" s="1145"/>
      <c r="AJ166" s="1145"/>
      <c r="AK166" s="1145"/>
      <c r="AL166" s="1088">
        <v>1</v>
      </c>
      <c r="AM166" s="48"/>
      <c r="AN166" s="48"/>
    </row>
    <row r="167" spans="1:40" s="1247" customFormat="1" ht="30" customHeight="1" x14ac:dyDescent="0.3">
      <c r="A167" s="1240"/>
      <c r="B167" s="1145"/>
      <c r="C167" s="1241"/>
      <c r="D167" s="1248" t="s">
        <v>807</v>
      </c>
      <c r="E167" s="1249"/>
      <c r="F167" s="1249"/>
      <c r="G167" s="1249"/>
      <c r="H167" s="1249"/>
      <c r="I167" s="1249"/>
      <c r="J167" s="1249"/>
      <c r="K167" s="629"/>
      <c r="L167" s="1212"/>
      <c r="M167" s="1212"/>
      <c r="N167" s="1212"/>
      <c r="O167" s="1241"/>
      <c r="P167" s="1250" t="s">
        <v>808</v>
      </c>
      <c r="Q167" s="1251"/>
      <c r="R167" s="1251"/>
      <c r="S167" s="1251"/>
      <c r="T167" s="1251"/>
      <c r="U167" s="1251"/>
      <c r="V167" s="1251"/>
      <c r="W167" s="1252"/>
      <c r="X167" s="1246"/>
      <c r="Y167" s="1145"/>
      <c r="Z167" s="1145"/>
      <c r="AA167" s="1145"/>
      <c r="AB167" s="1145"/>
      <c r="AC167" s="1145"/>
      <c r="AD167" s="1145"/>
      <c r="AE167" s="1145"/>
      <c r="AF167" s="1145"/>
      <c r="AG167" s="1145"/>
      <c r="AH167" s="1145"/>
      <c r="AI167" s="1145"/>
      <c r="AJ167" s="1145"/>
      <c r="AK167" s="1145"/>
      <c r="AL167" s="1088">
        <v>1</v>
      </c>
      <c r="AM167" s="48"/>
      <c r="AN167" s="48"/>
    </row>
    <row r="168" spans="1:40" s="1247" customFormat="1" ht="30" customHeight="1" x14ac:dyDescent="0.2">
      <c r="A168" s="1240"/>
      <c r="B168" s="1145"/>
      <c r="C168" s="1241"/>
      <c r="D168" s="1248"/>
      <c r="E168" s="1253"/>
      <c r="F168" s="1253"/>
      <c r="G168" s="1253"/>
      <c r="H168" s="1253"/>
      <c r="I168" s="1253"/>
      <c r="J168" s="1253"/>
      <c r="K168" s="1254"/>
      <c r="L168" s="1212"/>
      <c r="M168" s="1212"/>
      <c r="N168" s="1212"/>
      <c r="O168" s="1241"/>
      <c r="P168" s="1255"/>
      <c r="Q168" s="1256"/>
      <c r="R168" s="1256"/>
      <c r="S168" s="1256"/>
      <c r="T168" s="1256"/>
      <c r="U168" s="1256"/>
      <c r="V168" s="1256"/>
      <c r="W168" s="1257"/>
      <c r="X168" s="1246"/>
      <c r="Y168" s="1145"/>
      <c r="Z168" s="1145"/>
      <c r="AA168" s="1145"/>
      <c r="AB168" s="1145"/>
      <c r="AC168" s="1145"/>
      <c r="AD168" s="1145"/>
      <c r="AE168" s="1145"/>
      <c r="AF168" s="1145"/>
      <c r="AG168" s="1145"/>
      <c r="AH168" s="1145"/>
      <c r="AI168" s="1145"/>
      <c r="AJ168" s="1145"/>
      <c r="AK168" s="1145"/>
      <c r="AL168" s="1088">
        <v>1</v>
      </c>
      <c r="AM168" s="48"/>
      <c r="AN168" s="48"/>
    </row>
    <row r="169" spans="1:40" s="1247" customFormat="1" ht="30" customHeight="1" x14ac:dyDescent="0.25">
      <c r="A169" s="1240"/>
      <c r="B169" s="1145"/>
      <c r="C169" s="1241"/>
      <c r="D169" s="1248" t="s">
        <v>809</v>
      </c>
      <c r="E169" s="1253"/>
      <c r="F169" s="1253"/>
      <c r="G169" s="1253"/>
      <c r="H169" s="1253"/>
      <c r="I169" s="1253"/>
      <c r="J169" s="1253"/>
      <c r="K169" s="1254"/>
      <c r="L169" s="1212"/>
      <c r="M169" s="1212"/>
      <c r="N169" s="1212"/>
      <c r="O169" s="1241"/>
      <c r="P169" s="559"/>
      <c r="Q169" s="16"/>
      <c r="R169" s="16"/>
      <c r="S169" s="16"/>
      <c r="T169" s="16"/>
      <c r="U169" s="16"/>
      <c r="V169" s="16"/>
      <c r="W169" s="629"/>
      <c r="X169" s="1246"/>
      <c r="Y169" s="1145"/>
      <c r="Z169" s="1145"/>
      <c r="AA169" s="1145"/>
      <c r="AB169" s="1145"/>
      <c r="AC169" s="1145"/>
      <c r="AD169" s="1145"/>
      <c r="AE169" s="1145"/>
      <c r="AF169" s="1145"/>
      <c r="AG169" s="1145"/>
      <c r="AH169" s="1145"/>
      <c r="AI169" s="1145"/>
      <c r="AJ169" s="1145"/>
      <c r="AK169" s="1145"/>
      <c r="AL169" s="1088">
        <v>1</v>
      </c>
      <c r="AM169" s="48"/>
      <c r="AN169" s="48"/>
    </row>
    <row r="170" spans="1:40" s="1247" customFormat="1" ht="30" customHeight="1" x14ac:dyDescent="0.25">
      <c r="A170" s="1240"/>
      <c r="B170" s="1145"/>
      <c r="C170" s="1241"/>
      <c r="D170" s="1248"/>
      <c r="E170" s="1258"/>
      <c r="F170" s="1258"/>
      <c r="G170" s="1258"/>
      <c r="H170" s="1258"/>
      <c r="I170" s="1258"/>
      <c r="J170" s="1259"/>
      <c r="K170" s="629"/>
      <c r="L170" s="1212"/>
      <c r="M170" s="1212"/>
      <c r="N170" s="1212"/>
      <c r="O170" s="1241"/>
      <c r="P170" s="559"/>
      <c r="Q170" s="16"/>
      <c r="R170" s="16"/>
      <c r="S170" s="16"/>
      <c r="T170" s="16"/>
      <c r="U170" s="16"/>
      <c r="V170" s="16"/>
      <c r="W170" s="629"/>
      <c r="X170" s="1246"/>
      <c r="Y170" s="1145"/>
      <c r="Z170" s="1145"/>
      <c r="AA170" s="1145"/>
      <c r="AB170" s="1145"/>
      <c r="AC170" s="1145"/>
      <c r="AD170" s="1145"/>
      <c r="AE170" s="1145"/>
      <c r="AF170" s="1145"/>
      <c r="AG170" s="1145"/>
      <c r="AH170" s="1145"/>
      <c r="AI170" s="1145"/>
      <c r="AJ170" s="1145"/>
      <c r="AK170" s="1145"/>
      <c r="AL170" s="1088">
        <v>1</v>
      </c>
      <c r="AM170" s="48"/>
      <c r="AN170" s="48"/>
    </row>
    <row r="171" spans="1:40" s="1247" customFormat="1" ht="30" customHeight="1" x14ac:dyDescent="0.25">
      <c r="A171" s="1240"/>
      <c r="B171" s="1145"/>
      <c r="C171" s="1241"/>
      <c r="D171" s="1248"/>
      <c r="E171" s="1258"/>
      <c r="F171" s="1258"/>
      <c r="G171" s="1258"/>
      <c r="H171" s="1258"/>
      <c r="I171" s="1258"/>
      <c r="J171" s="1259"/>
      <c r="K171" s="629"/>
      <c r="L171" s="1212"/>
      <c r="M171" s="1212"/>
      <c r="N171" s="1212"/>
      <c r="O171" s="1241"/>
      <c r="P171" s="559"/>
      <c r="Q171" s="16"/>
      <c r="R171" s="16"/>
      <c r="S171" s="16"/>
      <c r="T171" s="16"/>
      <c r="U171" s="16"/>
      <c r="V171" s="16"/>
      <c r="W171" s="629"/>
      <c r="X171" s="1246"/>
      <c r="Y171" s="1145"/>
      <c r="Z171" s="1145"/>
      <c r="AA171" s="1145"/>
      <c r="AB171" s="1145"/>
      <c r="AC171" s="1145"/>
      <c r="AD171" s="1145"/>
      <c r="AE171" s="1145"/>
      <c r="AF171" s="1145"/>
      <c r="AG171" s="1145"/>
      <c r="AH171" s="1145"/>
      <c r="AI171" s="1145"/>
      <c r="AJ171" s="1145"/>
      <c r="AK171" s="1145"/>
      <c r="AL171" s="1088">
        <v>1</v>
      </c>
      <c r="AM171" s="48"/>
      <c r="AN171" s="48"/>
    </row>
    <row r="172" spans="1:40" s="1247" customFormat="1" ht="30" customHeight="1" x14ac:dyDescent="0.25">
      <c r="A172" s="1240"/>
      <c r="B172" s="1145"/>
      <c r="C172" s="1241"/>
      <c r="D172" s="1248"/>
      <c r="E172" s="1258"/>
      <c r="F172" s="1258"/>
      <c r="G172" s="1258"/>
      <c r="H172" s="1258"/>
      <c r="I172" s="1258"/>
      <c r="J172" s="1259"/>
      <c r="K172" s="629"/>
      <c r="L172" s="1212"/>
      <c r="M172" s="1212"/>
      <c r="N172" s="1212"/>
      <c r="O172" s="1241"/>
      <c r="P172" s="559"/>
      <c r="Q172" s="16"/>
      <c r="R172" s="16"/>
      <c r="S172" s="16"/>
      <c r="T172" s="16"/>
      <c r="U172" s="16"/>
      <c r="V172" s="16"/>
      <c r="W172" s="629"/>
      <c r="X172" s="1246"/>
      <c r="Y172" s="1145"/>
      <c r="Z172" s="1145"/>
      <c r="AA172" s="1145"/>
      <c r="AB172" s="1145"/>
      <c r="AC172" s="1145"/>
      <c r="AD172" s="1145"/>
      <c r="AE172" s="1145"/>
      <c r="AF172" s="1145"/>
      <c r="AG172" s="1145"/>
      <c r="AH172" s="1145"/>
      <c r="AI172" s="1145"/>
      <c r="AJ172" s="1145"/>
      <c r="AK172" s="1145"/>
      <c r="AL172" s="1088">
        <v>1</v>
      </c>
      <c r="AM172" s="48"/>
      <c r="AN172" s="48"/>
    </row>
    <row r="173" spans="1:40" s="1247" customFormat="1" ht="30" customHeight="1" x14ac:dyDescent="0.25">
      <c r="A173" s="1240"/>
      <c r="B173" s="1145"/>
      <c r="C173" s="1241"/>
      <c r="D173" s="3000" t="s">
        <v>810</v>
      </c>
      <c r="E173" s="3001"/>
      <c r="F173" s="3001"/>
      <c r="G173" s="3001"/>
      <c r="H173" s="3001"/>
      <c r="I173" s="3001"/>
      <c r="J173" s="3001"/>
      <c r="K173" s="3002"/>
      <c r="L173" s="1212"/>
      <c r="M173" s="1212"/>
      <c r="N173" s="1212"/>
      <c r="O173" s="1241"/>
      <c r="P173" s="559"/>
      <c r="Q173" s="16"/>
      <c r="R173" s="16"/>
      <c r="S173" s="16"/>
      <c r="T173" s="16"/>
      <c r="U173" s="16"/>
      <c r="V173" s="16"/>
      <c r="W173" s="629"/>
      <c r="X173" s="1246"/>
      <c r="Y173" s="1145"/>
      <c r="Z173" s="1086"/>
      <c r="AA173" s="1086"/>
      <c r="AB173" s="1086"/>
      <c r="AC173" s="1086"/>
      <c r="AD173" s="1086"/>
      <c r="AE173" s="1086"/>
      <c r="AF173" s="1086"/>
      <c r="AG173" s="1086"/>
      <c r="AH173" s="1086"/>
      <c r="AI173" s="1086"/>
      <c r="AJ173" s="1086"/>
      <c r="AK173" s="1086"/>
      <c r="AL173" s="1088">
        <v>1</v>
      </c>
      <c r="AM173" s="48"/>
      <c r="AN173" s="48"/>
    </row>
    <row r="174" spans="1:40" s="1247" customFormat="1" ht="30" customHeight="1" thickBot="1" x14ac:dyDescent="0.3">
      <c r="A174" s="1240"/>
      <c r="B174" s="1145"/>
      <c r="C174" s="1241"/>
      <c r="D174" s="3003"/>
      <c r="E174" s="3004"/>
      <c r="F174" s="3004"/>
      <c r="G174" s="3004"/>
      <c r="H174" s="3004"/>
      <c r="I174" s="3004"/>
      <c r="J174" s="3004"/>
      <c r="K174" s="3005"/>
      <c r="L174" s="1212"/>
      <c r="M174" s="1212"/>
      <c r="N174" s="1212"/>
      <c r="O174" s="1241"/>
      <c r="P174" s="1260"/>
      <c r="Q174" s="1261"/>
      <c r="R174" s="1261"/>
      <c r="S174" s="1261"/>
      <c r="T174" s="1261"/>
      <c r="U174" s="1261"/>
      <c r="V174" s="1261"/>
      <c r="W174" s="1262"/>
      <c r="X174" s="1246"/>
      <c r="Y174" s="1145"/>
      <c r="Z174" s="1263"/>
      <c r="AA174" s="1263"/>
      <c r="AB174" s="1263"/>
      <c r="AC174" s="1263"/>
      <c r="AD174" s="1263"/>
      <c r="AE174" s="1263"/>
      <c r="AF174" s="1263"/>
      <c r="AG174" s="1263"/>
      <c r="AH174" s="1264"/>
      <c r="AI174" s="1264"/>
      <c r="AJ174" s="1086"/>
      <c r="AK174" s="1086"/>
      <c r="AL174" s="1088">
        <v>1</v>
      </c>
      <c r="AM174" s="48"/>
      <c r="AN174" s="48"/>
    </row>
    <row r="175" spans="1:40" ht="27" x14ac:dyDescent="0.2">
      <c r="A175" s="1084"/>
      <c r="B175" s="1145"/>
      <c r="C175" s="1213"/>
      <c r="D175" s="1214"/>
      <c r="E175" s="1212"/>
      <c r="F175" s="1212"/>
      <c r="G175" s="1212"/>
      <c r="H175" s="1212"/>
      <c r="I175" s="1212"/>
      <c r="J175" s="1212"/>
      <c r="K175" s="1212"/>
      <c r="L175" s="1212"/>
      <c r="M175" s="1212"/>
      <c r="N175" s="1212"/>
      <c r="O175" s="1210"/>
      <c r="P175" s="1210"/>
      <c r="Q175" s="1210"/>
      <c r="R175" s="1210"/>
      <c r="S175" s="1210"/>
      <c r="T175" s="1210"/>
      <c r="U175" s="1210"/>
      <c r="V175" s="1210"/>
      <c r="W175" s="1210"/>
      <c r="X175" s="1210"/>
      <c r="Y175" s="1145"/>
      <c r="Z175" s="1263"/>
      <c r="AA175" s="1263"/>
      <c r="AB175" s="1263"/>
      <c r="AC175" s="1263"/>
      <c r="AD175" s="1263"/>
      <c r="AE175" s="1263"/>
      <c r="AF175" s="1263"/>
      <c r="AG175" s="1263"/>
      <c r="AH175" s="1264"/>
      <c r="AI175" s="1264"/>
      <c r="AJ175" s="1086"/>
      <c r="AK175" s="1086"/>
      <c r="AL175" s="1088">
        <v>1</v>
      </c>
    </row>
    <row r="176" spans="1:40" x14ac:dyDescent="0.2">
      <c r="A176" s="1084"/>
      <c r="B176" s="1145"/>
      <c r="C176" s="1084"/>
      <c r="D176" s="1084"/>
      <c r="E176" s="1084"/>
      <c r="F176" s="1084"/>
      <c r="G176" s="1084"/>
      <c r="H176" s="1084"/>
      <c r="I176" s="1084"/>
      <c r="J176" s="1084"/>
      <c r="K176" s="1084"/>
      <c r="L176" s="1084"/>
      <c r="M176" s="1084"/>
      <c r="N176" s="1084"/>
      <c r="O176" s="1084"/>
      <c r="P176" s="1084"/>
      <c r="Q176" s="1084"/>
      <c r="R176" s="1084"/>
      <c r="S176" s="1084"/>
      <c r="T176" s="1084"/>
      <c r="U176" s="1084"/>
      <c r="V176" s="1084"/>
      <c r="W176" s="1084"/>
      <c r="X176" s="1084"/>
      <c r="Y176" s="1145"/>
      <c r="Z176" s="1263"/>
      <c r="AA176" s="1263"/>
      <c r="AB176" s="1263"/>
      <c r="AC176" s="1263"/>
      <c r="AD176" s="1263"/>
      <c r="AE176" s="1263"/>
      <c r="AF176" s="1263"/>
      <c r="AG176" s="1263"/>
      <c r="AH176" s="1264"/>
      <c r="AI176" s="1264"/>
      <c r="AJ176" s="1086"/>
      <c r="AK176" s="1086"/>
      <c r="AL176" s="1088">
        <v>1</v>
      </c>
    </row>
    <row r="177" spans="1:40" customFormat="1" ht="30" customHeight="1" x14ac:dyDescent="0.25">
      <c r="A177" s="1145">
        <v>1</v>
      </c>
      <c r="B177" s="1145">
        <v>1</v>
      </c>
      <c r="C177" s="3006" t="s">
        <v>5</v>
      </c>
      <c r="D177" s="3006"/>
      <c r="E177" s="1265" t="str">
        <f ca="1">CELL("nomfichier")</f>
        <v>C:\Users\Joel\Desktop\ccr17.envoyé\[ff.B.16.colonnes.22.03.2025.xlsx]Répertoire.B.10.recettes</v>
      </c>
      <c r="F177" s="1266"/>
      <c r="G177" s="1266"/>
      <c r="H177" s="1266"/>
      <c r="I177" s="1266"/>
      <c r="J177" s="1267"/>
      <c r="K177" s="1266"/>
      <c r="L177" s="1266"/>
      <c r="M177" s="1266"/>
      <c r="N177" s="1266"/>
      <c r="O177" s="1266"/>
      <c r="P177" s="1266"/>
      <c r="Q177" s="1266"/>
      <c r="R177" s="1266"/>
      <c r="S177" s="1266"/>
      <c r="T177" s="1266"/>
      <c r="U177" s="1266"/>
      <c r="V177" s="1266"/>
      <c r="W177" s="1266"/>
      <c r="X177" s="1266"/>
      <c r="Y177" s="1145"/>
      <c r="Z177" s="1263"/>
      <c r="AA177" s="1263"/>
      <c r="AB177" s="1263"/>
      <c r="AC177" s="1263"/>
      <c r="AD177" s="1263"/>
      <c r="AE177" s="1263"/>
      <c r="AF177" s="1263"/>
      <c r="AG177" s="1263"/>
      <c r="AH177" s="1264"/>
      <c r="AI177" s="1264"/>
      <c r="AJ177" s="1086"/>
      <c r="AK177" s="1086"/>
      <c r="AL177" s="1088">
        <v>1</v>
      </c>
      <c r="AM177" s="48"/>
      <c r="AN177" s="48"/>
    </row>
    <row r="178" spans="1:40" x14ac:dyDescent="0.2">
      <c r="A178" s="1084"/>
      <c r="B178" s="1084"/>
      <c r="C178" s="1084"/>
      <c r="D178" s="1084"/>
      <c r="E178" s="1084"/>
      <c r="F178" s="1084"/>
      <c r="G178" s="1084"/>
      <c r="H178" s="1084"/>
      <c r="I178" s="1084"/>
      <c r="J178" s="1084"/>
      <c r="K178" s="1084"/>
      <c r="L178" s="1084"/>
      <c r="M178" s="1084"/>
      <c r="N178" s="1084"/>
      <c r="O178" s="1084"/>
      <c r="P178" s="1084"/>
      <c r="Q178" s="1084"/>
      <c r="R178" s="1084"/>
      <c r="S178" s="1084"/>
      <c r="T178" s="1084"/>
      <c r="U178" s="1084"/>
      <c r="V178" s="1084"/>
      <c r="W178" s="1084"/>
      <c r="X178" s="1084"/>
      <c r="Y178" s="1084"/>
      <c r="Z178" s="1263"/>
      <c r="AA178" s="1263"/>
      <c r="AB178" s="1263"/>
      <c r="AC178" s="1263"/>
      <c r="AD178" s="1263"/>
      <c r="AE178" s="1263"/>
      <c r="AF178" s="1263"/>
      <c r="AG178" s="1263"/>
      <c r="AH178" s="1264"/>
      <c r="AI178" s="1264"/>
      <c r="AJ178" s="1086"/>
      <c r="AK178" s="1086"/>
      <c r="AL178" s="1088">
        <v>1</v>
      </c>
    </row>
    <row r="179" spans="1:40" s="1218" customFormat="1" ht="40.5" customHeight="1" x14ac:dyDescent="0.25">
      <c r="A179" s="1084"/>
      <c r="B179" s="1268" t="s">
        <v>811</v>
      </c>
      <c r="C179" s="1084"/>
      <c r="D179" s="1084"/>
      <c r="E179" s="1084"/>
      <c r="F179" s="1084"/>
      <c r="G179" s="1084"/>
      <c r="H179" s="1084"/>
      <c r="I179" s="1113"/>
      <c r="J179" s="1084"/>
      <c r="K179" s="1084"/>
      <c r="L179" s="1084"/>
      <c r="M179" s="1084"/>
      <c r="N179" s="1084"/>
      <c r="O179" s="1113"/>
      <c r="P179" s="1113"/>
      <c r="Q179" s="1113"/>
      <c r="R179" s="1113"/>
      <c r="S179" s="1113"/>
      <c r="T179" s="1268" t="s">
        <v>812</v>
      </c>
      <c r="U179" s="1086"/>
      <c r="V179" s="1086"/>
      <c r="W179" s="1086"/>
      <c r="X179" s="1086"/>
      <c r="Y179" s="1086"/>
      <c r="Z179" s="1263"/>
      <c r="AA179" s="1263"/>
      <c r="AB179" s="1263"/>
      <c r="AC179" s="1263"/>
      <c r="AD179" s="1263"/>
      <c r="AE179" s="1263"/>
      <c r="AF179" s="1263"/>
      <c r="AG179" s="1263"/>
      <c r="AH179" s="1264"/>
      <c r="AI179" s="1264"/>
      <c r="AJ179" s="1086"/>
      <c r="AK179" s="1086"/>
      <c r="AL179" s="1088">
        <v>1</v>
      </c>
      <c r="AM179" s="48"/>
      <c r="AN179" s="48"/>
    </row>
    <row r="180" spans="1:40" s="1218" customFormat="1" ht="40.5" customHeight="1" x14ac:dyDescent="0.25">
      <c r="A180" s="1084"/>
      <c r="B180" s="1221"/>
      <c r="C180" s="1200" t="s">
        <v>813</v>
      </c>
      <c r="D180" s="1084"/>
      <c r="E180" s="1269" t="s">
        <v>814</v>
      </c>
      <c r="F180" s="1113"/>
      <c r="G180" s="1270" t="s">
        <v>815</v>
      </c>
      <c r="H180" s="1084"/>
      <c r="I180" s="1113"/>
      <c r="J180" s="1092" t="s">
        <v>816</v>
      </c>
      <c r="K180" s="1084"/>
      <c r="L180" s="1084"/>
      <c r="M180" s="1084"/>
      <c r="N180" s="1084"/>
      <c r="O180" s="1113"/>
      <c r="P180" s="1113"/>
      <c r="Q180" s="1113"/>
      <c r="R180" s="1113"/>
      <c r="S180" s="1113"/>
      <c r="T180" s="1271" t="s">
        <v>817</v>
      </c>
      <c r="U180" s="1272"/>
      <c r="V180" s="1273">
        <v>15.5</v>
      </c>
      <c r="W180" s="1086"/>
      <c r="X180" s="1274">
        <v>15.5</v>
      </c>
      <c r="Y180" s="1086"/>
      <c r="Z180" s="1263"/>
      <c r="AA180" s="1263"/>
      <c r="AB180" s="1263"/>
      <c r="AC180" s="1263"/>
      <c r="AD180" s="1263"/>
      <c r="AE180" s="1263"/>
      <c r="AF180" s="1263"/>
      <c r="AG180" s="1263"/>
      <c r="AH180" s="1264"/>
      <c r="AI180" s="1264"/>
      <c r="AJ180" s="1086"/>
      <c r="AK180" s="1086"/>
      <c r="AL180" s="1088">
        <v>1</v>
      </c>
      <c r="AM180" s="48"/>
      <c r="AN180" s="48"/>
    </row>
    <row r="181" spans="1:40" s="1218" customFormat="1" ht="40.5" customHeight="1" x14ac:dyDescent="0.25">
      <c r="A181" s="1084"/>
      <c r="B181" s="1221"/>
      <c r="C181" s="1200" t="s">
        <v>818</v>
      </c>
      <c r="D181" s="1084"/>
      <c r="E181" s="1269" t="s">
        <v>819</v>
      </c>
      <c r="F181" s="1113"/>
      <c r="G181" s="1270" t="s">
        <v>820</v>
      </c>
      <c r="H181" s="1084"/>
      <c r="I181" s="1113"/>
      <c r="J181" s="1092" t="s">
        <v>821</v>
      </c>
      <c r="K181" s="1084"/>
      <c r="L181" s="1084"/>
      <c r="M181" s="1084"/>
      <c r="N181" s="1084"/>
      <c r="O181" s="1113"/>
      <c r="P181" s="1113"/>
      <c r="Q181" s="1113"/>
      <c r="R181" s="1113"/>
      <c r="S181" s="1113"/>
      <c r="T181" s="1275" t="s">
        <v>822</v>
      </c>
      <c r="U181" s="1272"/>
      <c r="V181" s="1269" t="s">
        <v>398</v>
      </c>
      <c r="W181" s="1086"/>
      <c r="X181" s="1276" t="s">
        <v>401</v>
      </c>
      <c r="Y181" s="1086"/>
      <c r="Z181" s="1263"/>
      <c r="AA181" s="1263"/>
      <c r="AB181" s="1263"/>
      <c r="AC181" s="1263"/>
      <c r="AD181" s="1263"/>
      <c r="AE181" s="1263"/>
      <c r="AF181" s="1263"/>
      <c r="AG181" s="1263"/>
      <c r="AH181" s="1264"/>
      <c r="AI181" s="1264"/>
      <c r="AJ181" s="1086"/>
      <c r="AK181" s="1086"/>
      <c r="AL181" s="1088">
        <v>1</v>
      </c>
      <c r="AM181" s="48"/>
      <c r="AN181" s="48"/>
    </row>
    <row r="182" spans="1:40" s="1218" customFormat="1" ht="40.5" customHeight="1" x14ac:dyDescent="0.25">
      <c r="A182" s="1084"/>
      <c r="B182" s="1221"/>
      <c r="C182" s="1084"/>
      <c r="D182" s="1084"/>
      <c r="E182" s="1084"/>
      <c r="F182" s="1084"/>
      <c r="G182" s="1084"/>
      <c r="H182" s="1084"/>
      <c r="I182" s="1113"/>
      <c r="J182" s="1084"/>
      <c r="K182" s="1084"/>
      <c r="L182" s="1084"/>
      <c r="M182" s="1084"/>
      <c r="N182" s="1084"/>
      <c r="O182" s="1113"/>
      <c r="P182" s="1113"/>
      <c r="Q182" s="1113"/>
      <c r="R182" s="1113"/>
      <c r="S182" s="1113"/>
      <c r="T182" s="1086"/>
      <c r="U182" s="1086"/>
      <c r="V182" s="1086"/>
      <c r="W182" s="1086"/>
      <c r="X182" s="1086"/>
      <c r="Y182" s="1086"/>
      <c r="Z182" s="1263"/>
      <c r="AA182" s="1263"/>
      <c r="AB182" s="1263"/>
      <c r="AC182" s="1263"/>
      <c r="AD182" s="1263"/>
      <c r="AE182" s="1263"/>
      <c r="AF182" s="1263"/>
      <c r="AG182" s="1263"/>
      <c r="AH182" s="1264"/>
      <c r="AI182" s="1264"/>
      <c r="AJ182" s="1086"/>
      <c r="AK182" s="1086"/>
      <c r="AL182" s="1088">
        <v>1</v>
      </c>
      <c r="AM182" s="48"/>
      <c r="AN182" s="48"/>
    </row>
    <row r="183" spans="1:40" s="1218" customFormat="1" ht="40.5" customHeight="1" x14ac:dyDescent="0.25">
      <c r="A183" s="1084"/>
      <c r="B183" s="1268" t="s">
        <v>823</v>
      </c>
      <c r="C183" s="1084"/>
      <c r="D183" s="1084"/>
      <c r="E183" s="1084"/>
      <c r="F183" s="1084"/>
      <c r="G183" s="1084"/>
      <c r="H183" s="1084"/>
      <c r="I183" s="1113"/>
      <c r="J183" s="1084"/>
      <c r="K183" s="1084"/>
      <c r="L183" s="1084"/>
      <c r="M183" s="1084"/>
      <c r="N183" s="1084"/>
      <c r="O183" s="1113"/>
      <c r="P183" s="1113"/>
      <c r="Q183" s="1113"/>
      <c r="R183" s="1113"/>
      <c r="S183" s="1113"/>
      <c r="T183" s="1086"/>
      <c r="U183" s="1086"/>
      <c r="V183" s="1086"/>
      <c r="W183" s="1086"/>
      <c r="X183" s="1086"/>
      <c r="Y183" s="1086"/>
      <c r="Z183" s="1086"/>
      <c r="AA183" s="1086"/>
      <c r="AB183" s="1086"/>
      <c r="AC183" s="1086"/>
      <c r="AD183" s="1086"/>
      <c r="AE183" s="1086"/>
      <c r="AF183" s="1086"/>
      <c r="AG183" s="1086"/>
      <c r="AH183" s="1086"/>
      <c r="AI183" s="1086"/>
      <c r="AJ183" s="1086"/>
      <c r="AK183" s="1086"/>
      <c r="AL183" s="1088">
        <v>1</v>
      </c>
      <c r="AM183" s="48"/>
      <c r="AN183" s="48"/>
    </row>
    <row r="184" spans="1:40" s="1218" customFormat="1" ht="40.5" customHeight="1" x14ac:dyDescent="0.25">
      <c r="A184" s="1084"/>
      <c r="B184" s="1221"/>
      <c r="C184" s="1277" t="s">
        <v>824</v>
      </c>
      <c r="D184" s="1084"/>
      <c r="E184" s="1084"/>
      <c r="F184" s="1084"/>
      <c r="G184" s="1084"/>
      <c r="H184" s="1278" t="s">
        <v>825</v>
      </c>
      <c r="I184" s="1278"/>
      <c r="J184" s="1084"/>
      <c r="K184" s="1084"/>
      <c r="L184" s="1084"/>
      <c r="M184" s="1084"/>
      <c r="N184" s="1084"/>
      <c r="O184" s="1113"/>
      <c r="P184" s="1113"/>
      <c r="Q184" s="1113"/>
      <c r="R184" s="1113"/>
      <c r="S184" s="1279" t="s">
        <v>826</v>
      </c>
      <c r="T184" s="1279"/>
      <c r="U184" s="1086"/>
      <c r="V184" s="1086"/>
      <c r="W184" s="1086"/>
      <c r="X184" s="1086"/>
      <c r="Y184" s="1280" t="s">
        <v>827</v>
      </c>
      <c r="Z184" s="1086"/>
      <c r="AA184" s="1086"/>
      <c r="AB184" s="1086"/>
      <c r="AC184" s="1086"/>
      <c r="AD184" s="1086"/>
      <c r="AE184" s="1086"/>
      <c r="AF184" s="1086"/>
      <c r="AG184" s="1086"/>
      <c r="AH184" s="1086"/>
      <c r="AI184" s="1086"/>
      <c r="AJ184" s="1086"/>
      <c r="AK184" s="1086"/>
      <c r="AL184" s="1088">
        <v>1</v>
      </c>
      <c r="AM184" s="48"/>
      <c r="AN184" s="48"/>
    </row>
    <row r="185" spans="1:40" s="1218" customFormat="1" ht="40.5" customHeight="1" x14ac:dyDescent="0.25">
      <c r="A185" s="1084"/>
      <c r="B185" s="1221"/>
      <c r="C185" s="1281" t="s">
        <v>828</v>
      </c>
      <c r="D185" s="1084"/>
      <c r="E185" s="1084"/>
      <c r="F185" s="1084"/>
      <c r="G185" s="1084"/>
      <c r="H185" s="1282" t="s">
        <v>829</v>
      </c>
      <c r="I185" s="1282"/>
      <c r="J185" s="1084"/>
      <c r="K185" s="1084"/>
      <c r="L185" s="1084"/>
      <c r="M185" s="1084"/>
      <c r="N185" s="1084"/>
      <c r="O185" s="1113"/>
      <c r="P185" s="1113"/>
      <c r="Q185" s="1113"/>
      <c r="R185" s="1113"/>
      <c r="S185" s="1283" t="s">
        <v>830</v>
      </c>
      <c r="T185" s="1283"/>
      <c r="U185" s="1086"/>
      <c r="V185" s="1086"/>
      <c r="W185" s="1086"/>
      <c r="X185" s="1086"/>
      <c r="Y185" s="1284" t="s">
        <v>831</v>
      </c>
      <c r="Z185" s="1086"/>
      <c r="AA185" s="1086"/>
      <c r="AB185" s="1086"/>
      <c r="AC185" s="1086"/>
      <c r="AD185" s="1086"/>
      <c r="AE185" s="1086"/>
      <c r="AF185" s="1086"/>
      <c r="AG185" s="1086"/>
      <c r="AH185" s="1086"/>
      <c r="AI185" s="1086"/>
      <c r="AJ185" s="1086"/>
      <c r="AK185" s="1086"/>
      <c r="AL185" s="1088">
        <v>1</v>
      </c>
      <c r="AM185" s="48"/>
      <c r="AN185" s="48"/>
    </row>
    <row r="186" spans="1:40" s="1218" customFormat="1" ht="40.5" customHeight="1" x14ac:dyDescent="0.25">
      <c r="A186" s="1084"/>
      <c r="B186" s="1221"/>
      <c r="C186" s="1285" t="s">
        <v>832</v>
      </c>
      <c r="D186" s="1084"/>
      <c r="E186" s="1084"/>
      <c r="F186" s="1084"/>
      <c r="G186" s="1084"/>
      <c r="H186" s="1084"/>
      <c r="I186" s="1113"/>
      <c r="J186" s="1084"/>
      <c r="K186" s="1084"/>
      <c r="L186" s="1084"/>
      <c r="M186" s="1084"/>
      <c r="N186" s="1084"/>
      <c r="O186" s="1113"/>
      <c r="P186" s="1113"/>
      <c r="Q186" s="1113"/>
      <c r="R186" s="1113"/>
      <c r="S186" s="1113"/>
      <c r="T186" s="1086"/>
      <c r="U186" s="1086"/>
      <c r="V186" s="1086"/>
      <c r="W186" s="1086"/>
      <c r="X186" s="1086"/>
      <c r="Y186" s="1086"/>
      <c r="Z186" s="1086"/>
      <c r="AA186" s="1086"/>
      <c r="AB186" s="1086"/>
      <c r="AC186" s="1086"/>
      <c r="AD186" s="1086"/>
      <c r="AE186" s="1086"/>
      <c r="AF186" s="1086"/>
      <c r="AG186" s="1086"/>
      <c r="AH186" s="1086"/>
      <c r="AI186" s="1086"/>
      <c r="AJ186" s="1086"/>
      <c r="AK186" s="1086"/>
      <c r="AL186" s="1088">
        <v>1</v>
      </c>
      <c r="AM186" s="48"/>
      <c r="AN186" s="48"/>
    </row>
    <row r="187" spans="1:40" s="1218" customFormat="1" ht="40.5" customHeight="1" x14ac:dyDescent="0.25">
      <c r="A187" s="1084"/>
      <c r="B187" s="1268" t="s">
        <v>833</v>
      </c>
      <c r="C187" s="1084"/>
      <c r="D187" s="1084"/>
      <c r="E187" s="1084"/>
      <c r="F187" s="1084"/>
      <c r="G187" s="1084"/>
      <c r="H187" s="1084"/>
      <c r="I187" s="1220"/>
      <c r="J187" s="1084"/>
      <c r="K187" s="1084"/>
      <c r="L187" s="1084"/>
      <c r="M187" s="1084"/>
      <c r="N187" s="1084"/>
      <c r="O187" s="1220"/>
      <c r="P187" s="1220"/>
      <c r="Q187" s="1220"/>
      <c r="R187" s="1220"/>
      <c r="S187" s="1220"/>
      <c r="T187" s="1086"/>
      <c r="U187" s="1086"/>
      <c r="V187" s="1086"/>
      <c r="W187" s="1086"/>
      <c r="X187" s="1086"/>
      <c r="Y187" s="1086"/>
      <c r="Z187" s="1086"/>
      <c r="AA187" s="1086"/>
      <c r="AB187" s="1086"/>
      <c r="AC187" s="1086"/>
      <c r="AD187" s="1086"/>
      <c r="AE187" s="1086"/>
      <c r="AF187" s="1086"/>
      <c r="AG187" s="1086"/>
      <c r="AH187" s="1086"/>
      <c r="AI187" s="1086"/>
      <c r="AJ187" s="1086"/>
      <c r="AK187" s="1086"/>
      <c r="AL187" s="1088">
        <v>1</v>
      </c>
      <c r="AM187" s="48"/>
      <c r="AN187" s="48"/>
    </row>
    <row r="188" spans="1:40" s="1218" customFormat="1" ht="40.5" customHeight="1" x14ac:dyDescent="0.2">
      <c r="A188" s="1084"/>
      <c r="B188" s="1221"/>
      <c r="C188" s="1286" t="s">
        <v>834</v>
      </c>
      <c r="D188" s="1287" t="s">
        <v>835</v>
      </c>
      <c r="E188" s="1288" t="s">
        <v>836</v>
      </c>
      <c r="F188" s="1289" t="s">
        <v>837</v>
      </c>
      <c r="G188" s="1290" t="s">
        <v>838</v>
      </c>
      <c r="H188" s="1291" t="s">
        <v>839</v>
      </c>
      <c r="I188" s="1292" t="s">
        <v>840</v>
      </c>
      <c r="J188" s="1293" t="s">
        <v>841</v>
      </c>
      <c r="K188" s="1294" t="s">
        <v>842</v>
      </c>
      <c r="L188" s="1084"/>
      <c r="M188" s="1084"/>
      <c r="N188" s="1084"/>
      <c r="O188" s="1295" t="s">
        <v>843</v>
      </c>
      <c r="P188" s="1296" t="s">
        <v>844</v>
      </c>
      <c r="Q188" s="1297" t="s">
        <v>845</v>
      </c>
      <c r="R188" s="1298" t="s">
        <v>846</v>
      </c>
      <c r="S188" s="1289" t="s">
        <v>847</v>
      </c>
      <c r="T188" s="1299" t="s">
        <v>848</v>
      </c>
      <c r="U188" s="1300" t="s">
        <v>849</v>
      </c>
      <c r="V188" s="1301" t="s">
        <v>850</v>
      </c>
      <c r="W188" s="1302" t="s">
        <v>851</v>
      </c>
      <c r="X188" s="1303" t="s">
        <v>852</v>
      </c>
      <c r="Y188" s="1288" t="s">
        <v>853</v>
      </c>
      <c r="Z188" s="1086"/>
      <c r="AA188" s="1086"/>
      <c r="AB188" s="1086"/>
      <c r="AC188" s="1086"/>
      <c r="AD188" s="1086"/>
      <c r="AE188" s="1086"/>
      <c r="AF188" s="1086"/>
      <c r="AG188" s="1086"/>
      <c r="AH188" s="1086"/>
      <c r="AI188" s="1086"/>
      <c r="AJ188" s="1086"/>
      <c r="AK188" s="1086"/>
      <c r="AL188" s="1088">
        <v>1</v>
      </c>
      <c r="AM188" s="48"/>
      <c r="AN188" s="48"/>
    </row>
    <row r="189" spans="1:40" s="1218" customFormat="1" ht="40.5" customHeight="1" x14ac:dyDescent="0.25">
      <c r="A189" s="1084"/>
      <c r="B189" s="1221"/>
      <c r="C189" s="1084"/>
      <c r="D189" s="1084"/>
      <c r="E189" s="1084"/>
      <c r="F189" s="1084"/>
      <c r="G189" s="1084"/>
      <c r="H189" s="1084"/>
      <c r="I189" s="1220"/>
      <c r="J189" s="1084"/>
      <c r="K189" s="1084"/>
      <c r="L189" s="1084"/>
      <c r="M189" s="1084"/>
      <c r="N189" s="1084"/>
      <c r="O189" s="1220"/>
      <c r="P189" s="1220"/>
      <c r="Q189" s="1220"/>
      <c r="R189" s="1220"/>
      <c r="S189" s="1220"/>
      <c r="T189" s="1086"/>
      <c r="U189" s="1086"/>
      <c r="V189" s="1086"/>
      <c r="W189" s="1086"/>
      <c r="X189" s="1086"/>
      <c r="Y189" s="1086"/>
      <c r="Z189" s="1086"/>
      <c r="AA189" s="1086"/>
      <c r="AB189" s="1086"/>
      <c r="AC189" s="1086"/>
      <c r="AD189" s="1086"/>
      <c r="AE189" s="1086"/>
      <c r="AF189" s="1086"/>
      <c r="AG189" s="1086"/>
      <c r="AH189" s="1086"/>
      <c r="AI189" s="1086"/>
      <c r="AJ189" s="1086"/>
      <c r="AK189" s="1086"/>
      <c r="AL189" s="1088">
        <v>1</v>
      </c>
      <c r="AM189" s="48"/>
      <c r="AN189" s="48"/>
    </row>
    <row r="190" spans="1:40" s="1218" customFormat="1" ht="40.5" customHeight="1" x14ac:dyDescent="0.2">
      <c r="A190" s="1084"/>
      <c r="B190" s="1221"/>
      <c r="C190" s="1304" t="s">
        <v>834</v>
      </c>
      <c r="D190" s="1304" t="s">
        <v>835</v>
      </c>
      <c r="E190" s="1304" t="s">
        <v>836</v>
      </c>
      <c r="F190" s="1304" t="s">
        <v>837</v>
      </c>
      <c r="G190" s="1304" t="s">
        <v>838</v>
      </c>
      <c r="H190" s="1304" t="s">
        <v>839</v>
      </c>
      <c r="I190" s="1304" t="s">
        <v>840</v>
      </c>
      <c r="J190" s="1304" t="s">
        <v>841</v>
      </c>
      <c r="K190" s="1304" t="s">
        <v>842</v>
      </c>
      <c r="L190" s="1084"/>
      <c r="M190" s="1084"/>
      <c r="N190" s="1084"/>
      <c r="O190" s="1304" t="s">
        <v>843</v>
      </c>
      <c r="P190" s="1304" t="s">
        <v>844</v>
      </c>
      <c r="Q190" s="1304" t="s">
        <v>845</v>
      </c>
      <c r="R190" s="1304" t="s">
        <v>846</v>
      </c>
      <c r="S190" s="1304" t="s">
        <v>847</v>
      </c>
      <c r="T190" s="1304" t="s">
        <v>848</v>
      </c>
      <c r="U190" s="1304" t="s">
        <v>849</v>
      </c>
      <c r="V190" s="1304" t="s">
        <v>850</v>
      </c>
      <c r="W190" s="1304" t="s">
        <v>851</v>
      </c>
      <c r="X190" s="1304" t="s">
        <v>852</v>
      </c>
      <c r="Y190" s="1304" t="s">
        <v>853</v>
      </c>
      <c r="Z190" s="1084"/>
      <c r="AA190" s="1084"/>
      <c r="AB190" s="1084"/>
      <c r="AC190" s="1084"/>
      <c r="AD190" s="1084"/>
      <c r="AE190" s="1084"/>
      <c r="AF190" s="1084"/>
      <c r="AG190" s="1084"/>
      <c r="AH190" s="1084"/>
      <c r="AI190" s="1084"/>
      <c r="AJ190" s="1084"/>
      <c r="AK190" s="1084"/>
      <c r="AL190" s="1088">
        <v>1</v>
      </c>
      <c r="AM190" s="48"/>
      <c r="AN190" s="48"/>
    </row>
    <row r="191" spans="1:40" s="1218" customFormat="1" ht="40.5" customHeight="1" x14ac:dyDescent="0.25">
      <c r="A191" s="1084"/>
      <c r="B191" s="1221"/>
      <c r="C191" s="1084"/>
      <c r="D191" s="1084"/>
      <c r="E191" s="1084"/>
      <c r="F191" s="1084"/>
      <c r="G191" s="1084"/>
      <c r="H191" s="1084"/>
      <c r="I191" s="1220"/>
      <c r="J191" s="1084"/>
      <c r="K191" s="1084"/>
      <c r="L191" s="1084"/>
      <c r="M191" s="1084"/>
      <c r="N191" s="1084"/>
      <c r="O191" s="1220"/>
      <c r="P191" s="1220"/>
      <c r="Q191" s="1220"/>
      <c r="R191" s="1220"/>
      <c r="S191" s="1220"/>
      <c r="T191" s="1086"/>
      <c r="U191" s="1086"/>
      <c r="V191" s="1086"/>
      <c r="W191" s="1086"/>
      <c r="X191" s="1086"/>
      <c r="Y191" s="1086"/>
      <c r="Z191" s="1086"/>
      <c r="AA191" s="1086"/>
      <c r="AB191" s="1086"/>
      <c r="AC191" s="1086"/>
      <c r="AD191" s="1086"/>
      <c r="AE191" s="1086"/>
      <c r="AF191" s="1086"/>
      <c r="AG191" s="1263"/>
      <c r="AH191" s="1264"/>
      <c r="AI191" s="1264"/>
      <c r="AJ191" s="1086"/>
      <c r="AK191" s="1086"/>
      <c r="AL191" s="1088">
        <v>1</v>
      </c>
      <c r="AM191" s="48"/>
      <c r="AN191" s="48"/>
    </row>
    <row r="192" spans="1:40" s="1218" customFormat="1" ht="40.5" customHeight="1" x14ac:dyDescent="0.2">
      <c r="A192" s="1084"/>
      <c r="B192" s="1221"/>
      <c r="C192" s="1305">
        <v>1</v>
      </c>
      <c r="D192" s="1305" t="s">
        <v>854</v>
      </c>
      <c r="E192" s="1305" t="s">
        <v>855</v>
      </c>
      <c r="F192" s="1305" t="s">
        <v>856</v>
      </c>
      <c r="G192" s="1305" t="s">
        <v>857</v>
      </c>
      <c r="H192" s="1305" t="s">
        <v>858</v>
      </c>
      <c r="I192" s="1305" t="s">
        <v>859</v>
      </c>
      <c r="J192" s="1305" t="s">
        <v>860</v>
      </c>
      <c r="K192" s="1305" t="s">
        <v>861</v>
      </c>
      <c r="L192" s="1084"/>
      <c r="M192" s="1084"/>
      <c r="N192" s="1084"/>
      <c r="O192" s="1305" t="s">
        <v>862</v>
      </c>
      <c r="P192" s="1305" t="s">
        <v>863</v>
      </c>
      <c r="Q192" s="1305" t="s">
        <v>864</v>
      </c>
      <c r="R192" s="1305" t="s">
        <v>865</v>
      </c>
      <c r="S192" s="1305" t="s">
        <v>866</v>
      </c>
      <c r="T192" s="1305" t="s">
        <v>867</v>
      </c>
      <c r="U192" s="1305" t="s">
        <v>868</v>
      </c>
      <c r="V192" s="1305" t="s">
        <v>869</v>
      </c>
      <c r="W192" s="1305" t="s">
        <v>870</v>
      </c>
      <c r="X192" s="1305" t="s">
        <v>871</v>
      </c>
      <c r="Y192" s="1305" t="s">
        <v>872</v>
      </c>
      <c r="Z192" s="1306">
        <v>15.5</v>
      </c>
      <c r="AA192" s="1086"/>
      <c r="AB192" s="1086"/>
      <c r="AC192" s="1086"/>
      <c r="AD192" s="1086"/>
      <c r="AE192" s="1086"/>
      <c r="AF192" s="1086"/>
      <c r="AG192" s="1263"/>
      <c r="AH192" s="1264"/>
      <c r="AI192" s="1264"/>
      <c r="AJ192" s="1086"/>
      <c r="AK192" s="1086"/>
      <c r="AL192" s="1088">
        <v>1</v>
      </c>
      <c r="AM192" s="48"/>
      <c r="AN192" s="48"/>
    </row>
    <row r="193" spans="1:40" s="1218" customFormat="1" ht="40.5" customHeight="1" x14ac:dyDescent="0.25">
      <c r="A193" s="1084"/>
      <c r="B193" s="1221"/>
      <c r="C193" s="1084"/>
      <c r="D193" s="1084"/>
      <c r="E193" s="1084"/>
      <c r="F193" s="1084"/>
      <c r="G193" s="1084"/>
      <c r="H193" s="1084"/>
      <c r="I193" s="1220"/>
      <c r="J193" s="1084"/>
      <c r="K193" s="1084"/>
      <c r="L193" s="1084"/>
      <c r="M193" s="1084"/>
      <c r="N193" s="1084"/>
      <c r="O193" s="1220"/>
      <c r="P193" s="1220"/>
      <c r="Q193" s="1220"/>
      <c r="R193" s="1220"/>
      <c r="S193" s="1220"/>
      <c r="T193" s="1086"/>
      <c r="U193" s="1086"/>
      <c r="V193" s="1086"/>
      <c r="W193" s="1086"/>
      <c r="X193" s="1086"/>
      <c r="Y193" s="1086"/>
      <c r="Z193" s="1269" t="s">
        <v>873</v>
      </c>
      <c r="AA193" s="1086"/>
      <c r="AB193" s="1086"/>
      <c r="AC193" s="1086"/>
      <c r="AD193" s="1086"/>
      <c r="AE193" s="1086"/>
      <c r="AF193" s="1086"/>
      <c r="AG193" s="1263"/>
      <c r="AH193" s="1264"/>
      <c r="AI193" s="1264"/>
      <c r="AJ193" s="1086"/>
      <c r="AK193" s="1086"/>
      <c r="AL193" s="1088">
        <v>1</v>
      </c>
      <c r="AM193" s="48"/>
      <c r="AN193" s="48"/>
    </row>
    <row r="194" spans="1:40" s="1218" customFormat="1" ht="40.5" customHeight="1" x14ac:dyDescent="0.2">
      <c r="A194" s="1084"/>
      <c r="B194" s="1221"/>
      <c r="C194" s="1307">
        <v>1</v>
      </c>
      <c r="D194" s="1308">
        <v>2</v>
      </c>
      <c r="E194" s="1307">
        <v>3</v>
      </c>
      <c r="F194" s="1308">
        <v>4</v>
      </c>
      <c r="G194" s="1307">
        <v>5</v>
      </c>
      <c r="H194" s="1308">
        <v>6</v>
      </c>
      <c r="I194" s="1307">
        <v>7</v>
      </c>
      <c r="J194" s="1308">
        <v>8</v>
      </c>
      <c r="K194" s="1307">
        <v>9</v>
      </c>
      <c r="L194" s="1084"/>
      <c r="M194" s="1084"/>
      <c r="N194" s="1084"/>
      <c r="O194" s="1308">
        <v>10</v>
      </c>
      <c r="P194" s="1307">
        <v>11</v>
      </c>
      <c r="Q194" s="1308">
        <v>12</v>
      </c>
      <c r="R194" s="1307">
        <v>13</v>
      </c>
      <c r="S194" s="1308">
        <v>14</v>
      </c>
      <c r="T194" s="1307">
        <v>15</v>
      </c>
      <c r="U194" s="1308">
        <v>16</v>
      </c>
      <c r="V194" s="1307">
        <v>17</v>
      </c>
      <c r="W194" s="1308">
        <v>18</v>
      </c>
      <c r="X194" s="1307">
        <v>19</v>
      </c>
      <c r="Y194" s="1308">
        <v>20</v>
      </c>
      <c r="Z194" s="1086"/>
      <c r="AA194" s="1086"/>
      <c r="AB194" s="1086"/>
      <c r="AC194" s="1086"/>
      <c r="AD194" s="1086"/>
      <c r="AE194" s="1086"/>
      <c r="AF194" s="1086"/>
      <c r="AG194" s="1263"/>
      <c r="AH194" s="1264"/>
      <c r="AI194" s="1264"/>
      <c r="AJ194" s="1086"/>
      <c r="AK194" s="1086"/>
      <c r="AL194" s="1088">
        <v>1</v>
      </c>
      <c r="AM194" s="48"/>
      <c r="AN194" s="48"/>
    </row>
    <row r="195" spans="1:40" s="1218" customFormat="1" ht="40.5" customHeight="1" x14ac:dyDescent="0.25">
      <c r="A195" s="1084"/>
      <c r="B195" s="1221"/>
      <c r="C195" s="1084"/>
      <c r="D195" s="1084"/>
      <c r="E195" s="1084"/>
      <c r="F195" s="1084"/>
      <c r="G195" s="1084"/>
      <c r="H195" s="1084"/>
      <c r="I195" s="1220"/>
      <c r="J195" s="1084"/>
      <c r="K195" s="1084"/>
      <c r="L195" s="1084"/>
      <c r="M195" s="1084"/>
      <c r="N195" s="1084"/>
      <c r="O195" s="1220"/>
      <c r="P195" s="1220"/>
      <c r="Q195" s="1220"/>
      <c r="R195" s="1220"/>
      <c r="S195" s="1220"/>
      <c r="T195" s="1086"/>
      <c r="U195" s="1086"/>
      <c r="V195" s="1086"/>
      <c r="W195" s="1086"/>
      <c r="X195" s="1086"/>
      <c r="Y195" s="1086"/>
      <c r="Z195" s="1086"/>
      <c r="AA195" s="1086"/>
      <c r="AB195" s="1086"/>
      <c r="AC195" s="1086"/>
      <c r="AD195" s="1086"/>
      <c r="AE195" s="1086"/>
      <c r="AF195" s="1086"/>
      <c r="AG195" s="1263"/>
      <c r="AH195" s="1264"/>
      <c r="AI195" s="1264"/>
      <c r="AJ195" s="1086"/>
      <c r="AK195" s="1086"/>
      <c r="AL195" s="1088">
        <v>1</v>
      </c>
      <c r="AM195" s="48"/>
      <c r="AN195" s="48"/>
    </row>
    <row r="196" spans="1:40" s="1218" customFormat="1" ht="40.5" customHeight="1" x14ac:dyDescent="0.25">
      <c r="A196" s="1084"/>
      <c r="B196" s="1221"/>
      <c r="C196" s="1309" t="s">
        <v>419</v>
      </c>
      <c r="D196" s="1310"/>
      <c r="E196" s="1310"/>
      <c r="F196" s="1310"/>
      <c r="G196" s="1220"/>
      <c r="H196" s="1220"/>
      <c r="I196" s="1220"/>
      <c r="J196" s="1220"/>
      <c r="K196" s="1220"/>
      <c r="L196" s="1220"/>
      <c r="M196" s="1220"/>
      <c r="N196" s="1220"/>
      <c r="O196" s="1311" t="s">
        <v>874</v>
      </c>
      <c r="P196" s="1220"/>
      <c r="Q196" s="1220"/>
      <c r="R196" s="1220"/>
      <c r="S196" s="1220"/>
      <c r="T196" s="1086"/>
      <c r="U196" s="1312"/>
      <c r="V196" s="1086"/>
      <c r="W196" s="1086"/>
      <c r="X196" s="1086"/>
      <c r="Y196" s="1086"/>
      <c r="Z196" s="1280"/>
      <c r="AA196" s="1086"/>
      <c r="AB196" s="1086"/>
      <c r="AC196" s="1086"/>
      <c r="AD196" s="1086"/>
      <c r="AE196" s="1086"/>
      <c r="AF196" s="1086"/>
      <c r="AG196" s="1263"/>
      <c r="AH196" s="1264"/>
      <c r="AI196" s="1264"/>
      <c r="AJ196" s="1086"/>
      <c r="AK196" s="1086"/>
      <c r="AL196" s="1088">
        <v>1</v>
      </c>
      <c r="AM196" s="48"/>
      <c r="AN196" s="48"/>
    </row>
    <row r="197" spans="1:40" s="1218" customFormat="1" ht="40.5" customHeight="1" x14ac:dyDescent="0.25">
      <c r="A197" s="1084"/>
      <c r="B197" s="1221"/>
      <c r="C197" s="1313" t="s">
        <v>875</v>
      </c>
      <c r="D197" s="1310"/>
      <c r="E197" s="1310"/>
      <c r="F197" s="1310"/>
      <c r="G197" s="1312"/>
      <c r="H197" s="1314"/>
      <c r="I197" s="1310"/>
      <c r="J197" s="1310"/>
      <c r="K197" s="1084"/>
      <c r="L197" s="1084"/>
      <c r="M197" s="1084"/>
      <c r="N197" s="1084"/>
      <c r="O197" s="1220"/>
      <c r="P197" s="1220"/>
      <c r="Q197" s="1220"/>
      <c r="R197" s="1220"/>
      <c r="S197" s="1220"/>
      <c r="T197" s="1086"/>
      <c r="U197" s="1086"/>
      <c r="V197" s="1086"/>
      <c r="W197" s="1086"/>
      <c r="X197" s="1086"/>
      <c r="Y197" s="1086"/>
      <c r="Z197" s="1284"/>
      <c r="AA197" s="1086"/>
      <c r="AB197" s="1086"/>
      <c r="AC197" s="1086"/>
      <c r="AD197" s="1086"/>
      <c r="AE197" s="1086"/>
      <c r="AF197" s="1086"/>
      <c r="AG197" s="1263"/>
      <c r="AH197" s="1264"/>
      <c r="AI197" s="1264"/>
      <c r="AJ197" s="1086"/>
      <c r="AK197" s="1086"/>
      <c r="AL197" s="1088">
        <v>1</v>
      </c>
      <c r="AM197" s="48"/>
      <c r="AN197" s="48"/>
    </row>
    <row r="198" spans="1:40" s="1218" customFormat="1" ht="40.5" customHeight="1" x14ac:dyDescent="0.25">
      <c r="A198" s="1084"/>
      <c r="B198" s="1221"/>
      <c r="C198" s="1315" t="s">
        <v>427</v>
      </c>
      <c r="D198" s="1310"/>
      <c r="E198" s="1310"/>
      <c r="F198" s="1310"/>
      <c r="G198" s="1312"/>
      <c r="H198" s="1314"/>
      <c r="I198" s="1310"/>
      <c r="J198" s="1310"/>
      <c r="K198" s="1084"/>
      <c r="L198" s="1084"/>
      <c r="M198" s="1084"/>
      <c r="N198" s="1084"/>
      <c r="O198" s="1220"/>
      <c r="P198" s="1220"/>
      <c r="Q198" s="1220"/>
      <c r="R198" s="1220"/>
      <c r="S198" s="1220"/>
      <c r="T198" s="1086"/>
      <c r="U198" s="1086"/>
      <c r="V198" s="1086"/>
      <c r="W198" s="1086"/>
      <c r="X198" s="1086"/>
      <c r="Y198" s="1086"/>
      <c r="Z198" s="1086"/>
      <c r="AA198" s="1086"/>
      <c r="AB198" s="1086"/>
      <c r="AC198" s="1086"/>
      <c r="AD198" s="1086"/>
      <c r="AE198" s="1086"/>
      <c r="AF198" s="1086"/>
      <c r="AG198" s="1263"/>
      <c r="AH198" s="1264"/>
      <c r="AI198" s="1264"/>
      <c r="AJ198" s="1086"/>
      <c r="AK198" s="1086"/>
      <c r="AL198" s="1088">
        <v>1</v>
      </c>
      <c r="AM198" s="48"/>
      <c r="AN198" s="48"/>
    </row>
    <row r="199" spans="1:40" s="1218" customFormat="1" ht="40.5" customHeight="1" x14ac:dyDescent="0.25">
      <c r="A199" s="1084"/>
      <c r="B199" s="1221"/>
      <c r="C199" s="1316" t="s">
        <v>876</v>
      </c>
      <c r="D199" s="1084"/>
      <c r="E199" s="1084"/>
      <c r="F199" s="1084"/>
      <c r="G199" s="1084"/>
      <c r="H199" s="1084"/>
      <c r="I199" s="1220"/>
      <c r="J199" s="1084"/>
      <c r="K199" s="1084"/>
      <c r="L199" s="1084"/>
      <c r="M199" s="1084"/>
      <c r="N199" s="1084"/>
      <c r="O199" s="1220"/>
      <c r="P199" s="1220"/>
      <c r="Q199" s="1220"/>
      <c r="R199" s="1220"/>
      <c r="S199" s="1220"/>
      <c r="T199" s="1086"/>
      <c r="U199" s="1086"/>
      <c r="V199" s="1154" t="s">
        <v>877</v>
      </c>
      <c r="W199" s="1272"/>
      <c r="X199" s="1272"/>
      <c r="Y199" s="1272"/>
      <c r="Z199" s="1272"/>
      <c r="AA199" s="1272"/>
      <c r="AB199" s="1272"/>
      <c r="AC199" s="1086"/>
      <c r="AD199" s="1086"/>
      <c r="AE199" s="1086"/>
      <c r="AF199" s="1086"/>
      <c r="AG199" s="1263"/>
      <c r="AH199" s="1264"/>
      <c r="AI199" s="1264"/>
      <c r="AJ199" s="1086"/>
      <c r="AK199" s="1086"/>
      <c r="AL199" s="1088">
        <v>1</v>
      </c>
      <c r="AM199" s="48"/>
      <c r="AN199" s="48"/>
    </row>
    <row r="200" spans="1:40" s="1218" customFormat="1" ht="40.5" customHeight="1" x14ac:dyDescent="0.25">
      <c r="A200" s="1084"/>
      <c r="B200" s="1221"/>
      <c r="C200" s="1316" t="s">
        <v>878</v>
      </c>
      <c r="D200" s="1084"/>
      <c r="E200" s="1084"/>
      <c r="F200" s="1084"/>
      <c r="G200" s="1084"/>
      <c r="H200" s="1084"/>
      <c r="I200" s="1220"/>
      <c r="J200" s="1084"/>
      <c r="K200" s="1084"/>
      <c r="L200" s="1084"/>
      <c r="M200" s="1084"/>
      <c r="N200" s="1084"/>
      <c r="O200" s="1220"/>
      <c r="P200" s="1220"/>
      <c r="Q200" s="1220"/>
      <c r="R200" s="1220"/>
      <c r="S200" s="1220"/>
      <c r="T200" s="1086"/>
      <c r="U200" s="1086"/>
      <c r="V200" s="1317" t="s">
        <v>879</v>
      </c>
      <c r="W200" s="1131"/>
      <c r="X200" s="1131"/>
      <c r="Y200" s="1131"/>
      <c r="Z200" s="1131"/>
      <c r="AA200" s="1131"/>
      <c r="AB200" s="1131"/>
      <c r="AC200" s="1086" t="s">
        <v>6</v>
      </c>
      <c r="AD200" s="1086"/>
      <c r="AE200" s="1086"/>
      <c r="AF200" s="1086"/>
      <c r="AG200" s="1263"/>
      <c r="AH200" s="1264"/>
      <c r="AI200" s="1264"/>
      <c r="AJ200" s="1086"/>
      <c r="AK200" s="1086"/>
      <c r="AL200" s="1088">
        <v>1</v>
      </c>
      <c r="AM200" s="48"/>
      <c r="AN200" s="48"/>
    </row>
    <row r="201" spans="1:40" s="1218" customFormat="1" ht="40.5" customHeight="1" x14ac:dyDescent="0.25">
      <c r="A201" s="1084"/>
      <c r="B201" s="1221"/>
      <c r="C201" s="1318" t="s">
        <v>880</v>
      </c>
      <c r="D201" s="1084"/>
      <c r="E201" s="1084"/>
      <c r="F201" s="1084"/>
      <c r="G201" s="1084"/>
      <c r="H201" s="1084"/>
      <c r="I201" s="1220"/>
      <c r="J201" s="1084"/>
      <c r="K201" s="1084"/>
      <c r="L201" s="1084"/>
      <c r="M201" s="1084"/>
      <c r="N201" s="1084"/>
      <c r="O201" s="1220"/>
      <c r="P201" s="1220"/>
      <c r="Q201" s="1220"/>
      <c r="R201" s="1220"/>
      <c r="S201" s="1220"/>
      <c r="T201" s="1086"/>
      <c r="U201" s="1086"/>
      <c r="V201" s="1086"/>
      <c r="W201" s="1086"/>
      <c r="X201" s="1086"/>
      <c r="Y201" s="1086"/>
      <c r="Z201" s="1086"/>
      <c r="AA201" s="1086"/>
      <c r="AB201" s="1086"/>
      <c r="AC201" s="1086"/>
      <c r="AD201" s="1086"/>
      <c r="AE201" s="1086"/>
      <c r="AF201" s="1086"/>
      <c r="AG201" s="1263"/>
      <c r="AH201" s="1264"/>
      <c r="AI201" s="1264"/>
      <c r="AJ201" s="1086"/>
      <c r="AK201" s="1086"/>
      <c r="AL201" s="1088">
        <v>1</v>
      </c>
      <c r="AM201" s="48"/>
      <c r="AN201" s="48"/>
    </row>
    <row r="202" spans="1:40" s="1218" customFormat="1" ht="40.5" customHeight="1" x14ac:dyDescent="0.25">
      <c r="A202" s="1084"/>
      <c r="B202" s="1221"/>
      <c r="C202" s="1318" t="s">
        <v>881</v>
      </c>
      <c r="D202" s="1084"/>
      <c r="E202" s="1084"/>
      <c r="F202" s="1084"/>
      <c r="G202" s="1084"/>
      <c r="H202" s="1084"/>
      <c r="I202" s="1220"/>
      <c r="J202" s="1084"/>
      <c r="K202" s="1084"/>
      <c r="L202" s="1084"/>
      <c r="M202" s="1084"/>
      <c r="N202" s="1084"/>
      <c r="O202" s="1220"/>
      <c r="P202" s="1220"/>
      <c r="Q202" s="1220"/>
      <c r="R202" s="1220"/>
      <c r="S202" s="1220"/>
      <c r="T202" s="1086"/>
      <c r="U202" s="1086"/>
      <c r="V202" s="1086"/>
      <c r="W202" s="1086"/>
      <c r="X202" s="1086"/>
      <c r="Y202" s="1086"/>
      <c r="Z202" s="1086"/>
      <c r="AA202" s="1086"/>
      <c r="AB202" s="1086"/>
      <c r="AC202" s="1086"/>
      <c r="AD202" s="1086"/>
      <c r="AE202" s="1086"/>
      <c r="AF202" s="1086"/>
      <c r="AG202" s="1263"/>
      <c r="AH202" s="1264"/>
      <c r="AI202" s="1264"/>
      <c r="AJ202" s="1086"/>
      <c r="AK202" s="1086"/>
      <c r="AL202" s="1088">
        <v>1</v>
      </c>
      <c r="AM202" s="48"/>
      <c r="AN202" s="48"/>
    </row>
    <row r="203" spans="1:40" s="1218" customFormat="1" ht="40.5" customHeight="1" x14ac:dyDescent="0.25">
      <c r="A203" s="1084"/>
      <c r="B203" s="1221"/>
      <c r="C203" s="1319" t="s">
        <v>882</v>
      </c>
      <c r="D203" s="1319" t="s">
        <v>883</v>
      </c>
      <c r="E203" s="1319" t="s">
        <v>884</v>
      </c>
      <c r="F203" s="1319" t="s">
        <v>885</v>
      </c>
      <c r="G203" s="1319" t="s">
        <v>886</v>
      </c>
      <c r="H203" s="1319" t="s">
        <v>887</v>
      </c>
      <c r="I203" s="1319" t="s">
        <v>888</v>
      </c>
      <c r="J203" s="1319" t="s">
        <v>889</v>
      </c>
      <c r="K203" s="1319" t="s">
        <v>890</v>
      </c>
      <c r="L203" s="1319" t="s">
        <v>891</v>
      </c>
      <c r="M203" s="1319" t="s">
        <v>892</v>
      </c>
      <c r="N203" s="1319" t="s">
        <v>893</v>
      </c>
      <c r="O203" s="1319" t="s">
        <v>894</v>
      </c>
      <c r="P203" s="1220"/>
      <c r="Q203" s="1319" t="s">
        <v>895</v>
      </c>
      <c r="R203" s="1319" t="s">
        <v>896</v>
      </c>
      <c r="S203" s="1319" t="s">
        <v>897</v>
      </c>
      <c r="T203" s="1319" t="s">
        <v>898</v>
      </c>
      <c r="U203" s="1319" t="s">
        <v>899</v>
      </c>
      <c r="V203" s="1319" t="s">
        <v>900</v>
      </c>
      <c r="W203" s="1319" t="s">
        <v>901</v>
      </c>
      <c r="X203" s="1319" t="s">
        <v>902</v>
      </c>
      <c r="Y203" s="1319" t="s">
        <v>903</v>
      </c>
      <c r="Z203" s="1319" t="s">
        <v>904</v>
      </c>
      <c r="AA203" s="1319" t="s">
        <v>905</v>
      </c>
      <c r="AB203" s="1319" t="s">
        <v>906</v>
      </c>
      <c r="AC203" s="1319" t="s">
        <v>907</v>
      </c>
      <c r="AD203" s="1086"/>
      <c r="AE203" s="1086"/>
      <c r="AF203" s="1086"/>
      <c r="AG203" s="1263"/>
      <c r="AH203" s="1264"/>
      <c r="AI203" s="1264"/>
      <c r="AJ203" s="1086"/>
      <c r="AK203" s="1086"/>
      <c r="AL203" s="1088">
        <v>1</v>
      </c>
      <c r="AM203" s="48"/>
      <c r="AN203" s="48"/>
    </row>
    <row r="204" spans="1:40" s="1218" customFormat="1" ht="40.5" customHeight="1" x14ac:dyDescent="0.2">
      <c r="A204" s="1084"/>
      <c r="B204" s="1221"/>
      <c r="C204" s="1319" t="s">
        <v>908</v>
      </c>
      <c r="D204" s="1319" t="s">
        <v>909</v>
      </c>
      <c r="E204" s="1319" t="s">
        <v>910</v>
      </c>
      <c r="F204" s="1319" t="s">
        <v>911</v>
      </c>
      <c r="G204" s="1319" t="s">
        <v>912</v>
      </c>
      <c r="H204" s="1319" t="s">
        <v>913</v>
      </c>
      <c r="I204" s="1319" t="s">
        <v>914</v>
      </c>
      <c r="J204" s="1319" t="s">
        <v>915</v>
      </c>
      <c r="K204" s="1319" t="s">
        <v>916</v>
      </c>
      <c r="L204" s="1319" t="s">
        <v>917</v>
      </c>
      <c r="M204" s="1319" t="s">
        <v>918</v>
      </c>
      <c r="N204" s="1319" t="s">
        <v>919</v>
      </c>
      <c r="O204" s="1319" t="s">
        <v>920</v>
      </c>
      <c r="P204" s="1320"/>
      <c r="Q204" s="1319" t="s">
        <v>921</v>
      </c>
      <c r="R204" s="1319" t="s">
        <v>922</v>
      </c>
      <c r="S204" s="1319" t="s">
        <v>923</v>
      </c>
      <c r="T204" s="1319" t="s">
        <v>924</v>
      </c>
      <c r="U204" s="1319" t="s">
        <v>925</v>
      </c>
      <c r="V204" s="1319" t="s">
        <v>926</v>
      </c>
      <c r="W204" s="1319" t="s">
        <v>927</v>
      </c>
      <c r="X204" s="1319" t="s">
        <v>928</v>
      </c>
      <c r="Y204" s="1319" t="s">
        <v>929</v>
      </c>
      <c r="Z204" s="1319" t="s">
        <v>930</v>
      </c>
      <c r="AA204" s="1319" t="s">
        <v>931</v>
      </c>
      <c r="AB204" s="1319" t="s">
        <v>932</v>
      </c>
      <c r="AC204" s="1319" t="s">
        <v>933</v>
      </c>
      <c r="AD204" s="1086"/>
      <c r="AE204" s="1086"/>
      <c r="AF204" s="1086"/>
      <c r="AG204" s="1263"/>
      <c r="AH204" s="1264"/>
      <c r="AI204" s="1264"/>
      <c r="AJ204" s="1086"/>
      <c r="AK204" s="1086"/>
      <c r="AL204" s="1088">
        <v>1</v>
      </c>
      <c r="AM204" s="48"/>
      <c r="AN204" s="48"/>
    </row>
    <row r="205" spans="1:40" s="1218" customFormat="1" ht="40.5" customHeight="1" x14ac:dyDescent="0.2">
      <c r="A205" s="1084"/>
      <c r="B205" s="1221"/>
      <c r="C205" s="1320"/>
      <c r="D205" s="1320"/>
      <c r="E205" s="1320"/>
      <c r="F205" s="1320"/>
      <c r="G205" s="1320"/>
      <c r="H205" s="1320"/>
      <c r="I205" s="1320"/>
      <c r="J205" s="1320"/>
      <c r="K205" s="1320"/>
      <c r="L205" s="1320"/>
      <c r="M205" s="1084"/>
      <c r="N205" s="1084"/>
      <c r="O205" s="1084"/>
      <c r="P205" s="1084"/>
      <c r="Q205" s="1084"/>
      <c r="R205" s="1084"/>
      <c r="S205" s="1084"/>
      <c r="T205" s="1084"/>
      <c r="U205" s="1084"/>
      <c r="V205" s="1084"/>
      <c r="W205" s="1084"/>
      <c r="X205" s="1084"/>
      <c r="Y205" s="1084"/>
      <c r="Z205" s="1086"/>
      <c r="AA205" s="1086"/>
      <c r="AB205" s="1086"/>
      <c r="AC205" s="1086"/>
      <c r="AD205" s="1086"/>
      <c r="AE205" s="1086"/>
      <c r="AF205" s="1086"/>
      <c r="AG205" s="1263"/>
      <c r="AH205" s="1264"/>
      <c r="AI205" s="1264"/>
      <c r="AJ205" s="1086"/>
      <c r="AK205" s="1086"/>
      <c r="AL205" s="1088">
        <v>1</v>
      </c>
      <c r="AM205" s="48"/>
      <c r="AN205" s="48"/>
    </row>
    <row r="206" spans="1:40" s="1218" customFormat="1" ht="40.5" customHeight="1" x14ac:dyDescent="0.2">
      <c r="A206" s="1084"/>
      <c r="B206" s="1221"/>
      <c r="C206" s="1319" t="s">
        <v>895</v>
      </c>
      <c r="D206" s="1319" t="s">
        <v>896</v>
      </c>
      <c r="E206" s="1319" t="s">
        <v>897</v>
      </c>
      <c r="F206" s="1319" t="s">
        <v>898</v>
      </c>
      <c r="G206" s="1319" t="s">
        <v>899</v>
      </c>
      <c r="H206" s="1319" t="s">
        <v>900</v>
      </c>
      <c r="I206" s="1319" t="s">
        <v>901</v>
      </c>
      <c r="J206" s="1319" t="s">
        <v>902</v>
      </c>
      <c r="K206" s="1319" t="s">
        <v>903</v>
      </c>
      <c r="L206" s="1319" t="s">
        <v>904</v>
      </c>
      <c r="M206" s="1319" t="s">
        <v>905</v>
      </c>
      <c r="N206" s="1319" t="s">
        <v>906</v>
      </c>
      <c r="O206" s="1319" t="s">
        <v>907</v>
      </c>
      <c r="P206" s="1084"/>
      <c r="Q206" s="1319" t="s">
        <v>934</v>
      </c>
      <c r="R206" s="1319" t="s">
        <v>935</v>
      </c>
      <c r="S206" s="1319" t="s">
        <v>936</v>
      </c>
      <c r="T206" s="1319" t="s">
        <v>937</v>
      </c>
      <c r="U206" s="1319" t="s">
        <v>938</v>
      </c>
      <c r="V206" s="1319" t="s">
        <v>939</v>
      </c>
      <c r="W206" s="1319" t="s">
        <v>940</v>
      </c>
      <c r="X206" s="1319" t="s">
        <v>941</v>
      </c>
      <c r="Y206" s="1319" t="s">
        <v>941</v>
      </c>
      <c r="Z206" s="1319" t="s">
        <v>942</v>
      </c>
      <c r="AA206" s="1319" t="s">
        <v>943</v>
      </c>
      <c r="AB206" s="1319" t="s">
        <v>944</v>
      </c>
      <c r="AC206" s="1319" t="s">
        <v>945</v>
      </c>
      <c r="AD206" s="1319" t="s">
        <v>946</v>
      </c>
      <c r="AE206" s="1086"/>
      <c r="AF206" s="1086"/>
      <c r="AG206" s="1263"/>
      <c r="AH206" s="1264"/>
      <c r="AI206" s="1264"/>
      <c r="AJ206" s="1086"/>
      <c r="AK206" s="1086"/>
      <c r="AL206" s="1088">
        <v>1</v>
      </c>
      <c r="AM206" s="48"/>
      <c r="AN206" s="48"/>
    </row>
    <row r="207" spans="1:40" s="1218" customFormat="1" ht="40.5" customHeight="1" x14ac:dyDescent="0.2">
      <c r="A207" s="1084"/>
      <c r="B207" s="1221"/>
      <c r="C207" s="1319" t="s">
        <v>921</v>
      </c>
      <c r="D207" s="1319" t="s">
        <v>922</v>
      </c>
      <c r="E207" s="1319" t="s">
        <v>923</v>
      </c>
      <c r="F207" s="1319" t="s">
        <v>924</v>
      </c>
      <c r="G207" s="1319" t="s">
        <v>925</v>
      </c>
      <c r="H207" s="1319" t="s">
        <v>926</v>
      </c>
      <c r="I207" s="1319" t="s">
        <v>927</v>
      </c>
      <c r="J207" s="1319" t="s">
        <v>928</v>
      </c>
      <c r="K207" s="1319" t="s">
        <v>929</v>
      </c>
      <c r="L207" s="1319" t="s">
        <v>930</v>
      </c>
      <c r="M207" s="1319" t="s">
        <v>931</v>
      </c>
      <c r="N207" s="1319" t="s">
        <v>932</v>
      </c>
      <c r="O207" s="1319" t="s">
        <v>933</v>
      </c>
      <c r="P207" s="1084"/>
      <c r="Q207" s="1319" t="s">
        <v>947</v>
      </c>
      <c r="R207" s="1319" t="s">
        <v>948</v>
      </c>
      <c r="S207" s="1319" t="s">
        <v>949</v>
      </c>
      <c r="T207" s="1319" t="s">
        <v>950</v>
      </c>
      <c r="U207" s="1319" t="s">
        <v>951</v>
      </c>
      <c r="V207" s="1319" t="s">
        <v>951</v>
      </c>
      <c r="W207" s="1319" t="s">
        <v>952</v>
      </c>
      <c r="X207" s="1319" t="s">
        <v>953</v>
      </c>
      <c r="Y207" s="1319" t="s">
        <v>954</v>
      </c>
      <c r="Z207" s="1319" t="s">
        <v>955</v>
      </c>
      <c r="AA207" s="1319" t="s">
        <v>956</v>
      </c>
      <c r="AB207" s="1319" t="s">
        <v>957</v>
      </c>
      <c r="AC207" s="1319" t="s">
        <v>958</v>
      </c>
      <c r="AD207" s="1319"/>
      <c r="AE207" s="1086"/>
      <c r="AF207" s="1086"/>
      <c r="AG207" s="1263"/>
      <c r="AH207" s="1264"/>
      <c r="AI207" s="1264"/>
      <c r="AJ207" s="1086"/>
      <c r="AK207" s="1086"/>
      <c r="AL207" s="1088">
        <v>1</v>
      </c>
      <c r="AM207" s="48"/>
      <c r="AN207" s="48"/>
    </row>
    <row r="208" spans="1:40" s="1218" customFormat="1" ht="40.5" customHeight="1" x14ac:dyDescent="0.2">
      <c r="A208" s="1084"/>
      <c r="B208" s="1221"/>
      <c r="C208" s="1320"/>
      <c r="D208" s="1320"/>
      <c r="E208" s="1320"/>
      <c r="F208" s="1320"/>
      <c r="G208" s="1320"/>
      <c r="H208" s="1320"/>
      <c r="I208" s="1320"/>
      <c r="J208" s="1320"/>
      <c r="K208" s="1320"/>
      <c r="L208" s="1320"/>
      <c r="M208" s="1084"/>
      <c r="N208" s="1084"/>
      <c r="O208" s="1084"/>
      <c r="P208" s="1084"/>
      <c r="Q208" s="1084"/>
      <c r="R208" s="1084"/>
      <c r="S208" s="1084"/>
      <c r="T208" s="1084"/>
      <c r="U208" s="1084"/>
      <c r="V208" s="1084"/>
      <c r="W208" s="1084"/>
      <c r="X208" s="1084"/>
      <c r="Y208" s="1084"/>
      <c r="Z208" s="1086"/>
      <c r="AA208" s="1086"/>
      <c r="AB208" s="1086"/>
      <c r="AC208" s="1086"/>
      <c r="AD208" s="1086"/>
      <c r="AE208" s="1086"/>
      <c r="AF208" s="1086"/>
      <c r="AG208" s="1263"/>
      <c r="AH208" s="1264"/>
      <c r="AI208" s="1264"/>
      <c r="AJ208" s="1086"/>
      <c r="AK208" s="1086"/>
      <c r="AL208" s="1088">
        <v>1</v>
      </c>
      <c r="AM208" s="48"/>
      <c r="AN208" s="48"/>
    </row>
    <row r="209" spans="1:40" s="1218" customFormat="1" ht="40.5" customHeight="1" x14ac:dyDescent="0.2">
      <c r="A209" s="1084"/>
      <c r="B209" s="1221"/>
      <c r="C209" s="1321" t="s">
        <v>959</v>
      </c>
      <c r="D209" s="1321" t="s">
        <v>960</v>
      </c>
      <c r="E209" s="1321" t="s">
        <v>961</v>
      </c>
      <c r="F209" s="1321" t="s">
        <v>962</v>
      </c>
      <c r="G209" s="1321" t="s">
        <v>963</v>
      </c>
      <c r="H209" s="1321" t="s">
        <v>964</v>
      </c>
      <c r="I209" s="1321" t="s">
        <v>965</v>
      </c>
      <c r="J209" s="1321" t="s">
        <v>966</v>
      </c>
      <c r="K209" s="1321" t="s">
        <v>967</v>
      </c>
      <c r="L209" s="1321" t="s">
        <v>968</v>
      </c>
      <c r="M209" s="1321" t="s">
        <v>969</v>
      </c>
      <c r="N209" s="1321" t="s">
        <v>970</v>
      </c>
      <c r="O209" s="1321" t="s">
        <v>971</v>
      </c>
      <c r="P209" s="1084"/>
      <c r="Q209" s="1322" t="s">
        <v>972</v>
      </c>
      <c r="R209" s="1322" t="s">
        <v>834</v>
      </c>
      <c r="S209" s="1322" t="s">
        <v>835</v>
      </c>
      <c r="T209" s="1322" t="s">
        <v>836</v>
      </c>
      <c r="U209" s="1322" t="s">
        <v>837</v>
      </c>
      <c r="V209" s="1322" t="s">
        <v>838</v>
      </c>
      <c r="W209" s="1322" t="s">
        <v>839</v>
      </c>
      <c r="X209" s="1322" t="s">
        <v>840</v>
      </c>
      <c r="Y209" s="1322" t="s">
        <v>841</v>
      </c>
      <c r="Z209" s="1322" t="s">
        <v>842</v>
      </c>
      <c r="AA209" s="1322" t="s">
        <v>843</v>
      </c>
      <c r="AB209" s="1086"/>
      <c r="AC209" s="1086"/>
      <c r="AD209" s="1086"/>
      <c r="AE209" s="1086"/>
      <c r="AF209" s="1086"/>
      <c r="AG209" s="1263"/>
      <c r="AH209" s="1264"/>
      <c r="AI209" s="1264"/>
      <c r="AJ209" s="1086"/>
      <c r="AK209" s="1086"/>
      <c r="AL209" s="1088">
        <v>1</v>
      </c>
      <c r="AM209" s="48"/>
      <c r="AN209" s="48"/>
    </row>
    <row r="210" spans="1:40" s="1218" customFormat="1" ht="40.5" customHeight="1" x14ac:dyDescent="0.2">
      <c r="A210" s="1084"/>
      <c r="B210" s="1221"/>
      <c r="C210" s="1321" t="s">
        <v>973</v>
      </c>
      <c r="D210" s="1321" t="s">
        <v>974</v>
      </c>
      <c r="E210" s="1321" t="s">
        <v>975</v>
      </c>
      <c r="F210" s="1321" t="s">
        <v>976</v>
      </c>
      <c r="G210" s="1321" t="s">
        <v>977</v>
      </c>
      <c r="H210" s="1321" t="s">
        <v>978</v>
      </c>
      <c r="I210" s="1321" t="s">
        <v>979</v>
      </c>
      <c r="J210" s="1321" t="s">
        <v>980</v>
      </c>
      <c r="K210" s="1321" t="s">
        <v>981</v>
      </c>
      <c r="L210" s="1321" t="s">
        <v>982</v>
      </c>
      <c r="M210" s="1321" t="s">
        <v>983</v>
      </c>
      <c r="N210" s="1321" t="s">
        <v>983</v>
      </c>
      <c r="O210" s="1321" t="s">
        <v>984</v>
      </c>
      <c r="P210" s="1084"/>
      <c r="Q210" s="1322" t="s">
        <v>844</v>
      </c>
      <c r="R210" s="1322" t="s">
        <v>845</v>
      </c>
      <c r="S210" s="1322" t="s">
        <v>846</v>
      </c>
      <c r="T210" s="1322" t="s">
        <v>847</v>
      </c>
      <c r="U210" s="1322" t="s">
        <v>848</v>
      </c>
      <c r="V210" s="1322" t="s">
        <v>849</v>
      </c>
      <c r="W210" s="1322" t="s">
        <v>850</v>
      </c>
      <c r="X210" s="1322" t="s">
        <v>851</v>
      </c>
      <c r="Y210" s="1322" t="s">
        <v>852</v>
      </c>
      <c r="Z210" s="1322" t="s">
        <v>853</v>
      </c>
      <c r="AA210" s="1322"/>
      <c r="AB210" s="1086"/>
      <c r="AC210" s="1086"/>
      <c r="AD210" s="1086"/>
      <c r="AE210" s="1086"/>
      <c r="AF210" s="1086"/>
      <c r="AG210" s="1263"/>
      <c r="AH210" s="1264"/>
      <c r="AI210" s="1264"/>
      <c r="AJ210" s="1086"/>
      <c r="AK210" s="1086"/>
      <c r="AL210" s="1088">
        <v>1</v>
      </c>
      <c r="AM210" s="48"/>
      <c r="AN210" s="48"/>
    </row>
    <row r="211" spans="1:40" s="1218" customFormat="1" ht="40.5" customHeight="1" x14ac:dyDescent="0.2">
      <c r="A211" s="1084"/>
      <c r="B211" s="1221"/>
      <c r="C211" s="1320"/>
      <c r="D211" s="1320"/>
      <c r="E211" s="1320"/>
      <c r="F211" s="1320"/>
      <c r="G211" s="1320"/>
      <c r="H211" s="1320"/>
      <c r="I211" s="1320"/>
      <c r="J211" s="1320"/>
      <c r="K211" s="1320"/>
      <c r="L211" s="1320"/>
      <c r="M211" s="1084"/>
      <c r="N211" s="1084"/>
      <c r="O211" s="1084"/>
      <c r="P211" s="1084"/>
      <c r="Q211" s="1084"/>
      <c r="R211" s="1084"/>
      <c r="S211" s="1084"/>
      <c r="T211" s="1084"/>
      <c r="U211" s="1084"/>
      <c r="V211" s="1084"/>
      <c r="W211" s="1084"/>
      <c r="X211" s="1084"/>
      <c r="Y211" s="1084"/>
      <c r="Z211" s="1086"/>
      <c r="AA211" s="1086"/>
      <c r="AB211" s="1086"/>
      <c r="AC211" s="1086"/>
      <c r="AD211" s="1086"/>
      <c r="AE211" s="1086"/>
      <c r="AF211" s="1086"/>
      <c r="AG211" s="1263"/>
      <c r="AH211" s="1264"/>
      <c r="AI211" s="1264"/>
      <c r="AJ211" s="1086"/>
      <c r="AK211" s="1086"/>
      <c r="AL211" s="1088">
        <v>1</v>
      </c>
      <c r="AM211" s="48"/>
      <c r="AN211" s="48"/>
    </row>
    <row r="212" spans="1:40" s="1218" customFormat="1" ht="40.5" customHeight="1" x14ac:dyDescent="0.2">
      <c r="A212" s="1084"/>
      <c r="B212" s="1221"/>
      <c r="C212" s="1322" t="s">
        <v>985</v>
      </c>
      <c r="D212" s="1322" t="s">
        <v>986</v>
      </c>
      <c r="E212" s="1322" t="s">
        <v>987</v>
      </c>
      <c r="F212" s="1322" t="s">
        <v>91</v>
      </c>
      <c r="G212" s="1322" t="s">
        <v>86</v>
      </c>
      <c r="H212" s="1322" t="s">
        <v>87</v>
      </c>
      <c r="I212" s="1322" t="s">
        <v>988</v>
      </c>
      <c r="J212" s="1322" t="s">
        <v>989</v>
      </c>
      <c r="K212" s="1322" t="s">
        <v>359</v>
      </c>
      <c r="L212" s="1322" t="s">
        <v>990</v>
      </c>
      <c r="M212" s="1322" t="s">
        <v>991</v>
      </c>
      <c r="N212" s="1084"/>
      <c r="O212" s="1084"/>
      <c r="P212" s="1084"/>
      <c r="Q212" s="1322" t="s">
        <v>992</v>
      </c>
      <c r="R212" s="1322" t="s">
        <v>993</v>
      </c>
      <c r="S212" s="1322" t="s">
        <v>994</v>
      </c>
      <c r="T212" s="1322" t="s">
        <v>995</v>
      </c>
      <c r="U212" s="1322" t="s">
        <v>996</v>
      </c>
      <c r="V212" s="1322" t="s">
        <v>997</v>
      </c>
      <c r="W212" s="1322" t="s">
        <v>998</v>
      </c>
      <c r="X212" s="1322" t="s">
        <v>999</v>
      </c>
      <c r="Y212" s="1322" t="s">
        <v>1000</v>
      </c>
      <c r="Z212" s="1322" t="s">
        <v>1001</v>
      </c>
      <c r="AA212" s="1086"/>
      <c r="AB212" s="1086"/>
      <c r="AC212" s="1086"/>
      <c r="AD212" s="1086"/>
      <c r="AE212" s="1086"/>
      <c r="AF212" s="1086"/>
      <c r="AG212" s="1263"/>
      <c r="AH212" s="1264"/>
      <c r="AI212" s="1264"/>
      <c r="AJ212" s="1086"/>
      <c r="AK212" s="1086"/>
      <c r="AL212" s="1088">
        <v>1</v>
      </c>
      <c r="AM212" s="48"/>
      <c r="AN212" s="48"/>
    </row>
    <row r="213" spans="1:40" s="1218" customFormat="1" ht="40.5" customHeight="1" x14ac:dyDescent="0.2">
      <c r="A213" s="1084"/>
      <c r="B213" s="1221"/>
      <c r="C213" s="1320"/>
      <c r="D213" s="1320"/>
      <c r="E213" s="1320"/>
      <c r="F213" s="1320"/>
      <c r="G213" s="1320"/>
      <c r="H213" s="1320"/>
      <c r="I213" s="1320"/>
      <c r="J213" s="1320"/>
      <c r="K213" s="1320"/>
      <c r="L213" s="1320"/>
      <c r="M213" s="1084"/>
      <c r="N213" s="1084"/>
      <c r="O213" s="1320"/>
      <c r="P213" s="1320"/>
      <c r="Q213" s="1320"/>
      <c r="R213" s="1320"/>
      <c r="S213" s="1320"/>
      <c r="T213" s="1320"/>
      <c r="U213" s="1320"/>
      <c r="V213" s="1320"/>
      <c r="W213" s="1320"/>
      <c r="X213" s="1320"/>
      <c r="Y213" s="1086"/>
      <c r="Z213" s="1086"/>
      <c r="AA213" s="1086"/>
      <c r="AB213" s="1086"/>
      <c r="AC213" s="1086"/>
      <c r="AD213" s="1086"/>
      <c r="AE213" s="1086"/>
      <c r="AF213" s="1086"/>
      <c r="AG213" s="1263"/>
      <c r="AH213" s="1264"/>
      <c r="AI213" s="1264"/>
      <c r="AJ213" s="1086"/>
      <c r="AK213" s="1086"/>
      <c r="AL213" s="1088">
        <v>1</v>
      </c>
      <c r="AM213" s="48"/>
      <c r="AN213" s="48"/>
    </row>
    <row r="214" spans="1:40" s="1218" customFormat="1" ht="40.5" customHeight="1" x14ac:dyDescent="0.25">
      <c r="A214" s="1084"/>
      <c r="B214" s="1221"/>
      <c r="C214" s="1125" t="s">
        <v>1002</v>
      </c>
      <c r="D214" s="1084"/>
      <c r="E214" s="1084"/>
      <c r="F214" s="1084"/>
      <c r="G214" s="1084"/>
      <c r="H214" s="1084"/>
      <c r="I214" s="1220"/>
      <c r="J214" s="1084"/>
      <c r="K214" s="1084"/>
      <c r="L214" s="1084"/>
      <c r="M214" s="1084"/>
      <c r="N214" s="1084"/>
      <c r="O214" s="1220"/>
      <c r="P214" s="1220"/>
      <c r="Q214" s="1220"/>
      <c r="R214" s="1220"/>
      <c r="S214" s="1220"/>
      <c r="T214" s="1086"/>
      <c r="U214" s="1086"/>
      <c r="V214" s="1086"/>
      <c r="W214" s="1086"/>
      <c r="X214" s="1086"/>
      <c r="Y214" s="1086"/>
      <c r="Z214" s="1086"/>
      <c r="AA214" s="1086"/>
      <c r="AB214" s="1086"/>
      <c r="AC214" s="1086"/>
      <c r="AD214" s="1086"/>
      <c r="AE214" s="1086"/>
      <c r="AF214" s="1086"/>
      <c r="AG214" s="1263"/>
      <c r="AH214" s="1264"/>
      <c r="AI214" s="1264"/>
      <c r="AJ214" s="1086"/>
      <c r="AK214" s="1086"/>
      <c r="AL214" s="1088">
        <v>1</v>
      </c>
      <c r="AM214" s="48"/>
      <c r="AN214" s="48"/>
    </row>
    <row r="215" spans="1:40" s="1218" customFormat="1" ht="40.5" customHeight="1" x14ac:dyDescent="0.25">
      <c r="A215" s="1084"/>
      <c r="B215" s="1221"/>
      <c r="C215" s="1125" t="s">
        <v>1003</v>
      </c>
      <c r="D215" s="1084"/>
      <c r="E215" s="1084"/>
      <c r="F215" s="1084"/>
      <c r="G215" s="1084"/>
      <c r="H215" s="1084"/>
      <c r="I215" s="1220"/>
      <c r="J215" s="1084"/>
      <c r="K215" s="1084"/>
      <c r="L215" s="1084"/>
      <c r="M215" s="1084"/>
      <c r="N215" s="1084"/>
      <c r="O215" s="1220"/>
      <c r="P215" s="1220"/>
      <c r="Q215" s="1220"/>
      <c r="R215" s="1220"/>
      <c r="S215" s="1220"/>
      <c r="T215" s="1086"/>
      <c r="U215" s="1086"/>
      <c r="V215" s="1086"/>
      <c r="W215" s="1086"/>
      <c r="X215" s="1086"/>
      <c r="Y215" s="1086"/>
      <c r="Z215" s="1086"/>
      <c r="AA215" s="1086"/>
      <c r="AB215" s="1086"/>
      <c r="AC215" s="1086"/>
      <c r="AD215" s="1086"/>
      <c r="AE215" s="1086"/>
      <c r="AF215" s="1086"/>
      <c r="AG215" s="1263"/>
      <c r="AH215" s="1264"/>
      <c r="AI215" s="1264"/>
      <c r="AJ215" s="1086"/>
      <c r="AK215" s="1086"/>
      <c r="AL215" s="1088">
        <v>1</v>
      </c>
      <c r="AM215" s="48"/>
      <c r="AN215" s="48"/>
    </row>
    <row r="216" spans="1:40" s="1218" customFormat="1" ht="40.5" customHeight="1" x14ac:dyDescent="0.25">
      <c r="A216" s="1084"/>
      <c r="B216" s="1221"/>
      <c r="C216" s="1125" t="s">
        <v>1004</v>
      </c>
      <c r="D216" s="1084"/>
      <c r="E216" s="1084"/>
      <c r="F216" s="1084"/>
      <c r="G216" s="1084"/>
      <c r="H216" s="1084"/>
      <c r="I216" s="1220"/>
      <c r="J216" s="1084"/>
      <c r="K216" s="1084"/>
      <c r="L216" s="1084"/>
      <c r="M216" s="1084"/>
      <c r="N216" s="1084"/>
      <c r="O216" s="1220"/>
      <c r="P216" s="1220"/>
      <c r="Q216" s="1220"/>
      <c r="R216" s="1220"/>
      <c r="S216" s="1220"/>
      <c r="T216" s="1086"/>
      <c r="U216" s="1086"/>
      <c r="V216" s="1086"/>
      <c r="W216" s="1086"/>
      <c r="X216" s="1086"/>
      <c r="Y216" s="1086"/>
      <c r="Z216" s="1086"/>
      <c r="AA216" s="1086"/>
      <c r="AB216" s="1086"/>
      <c r="AC216" s="1086"/>
      <c r="AD216" s="1086"/>
      <c r="AE216" s="1086"/>
      <c r="AF216" s="1086"/>
      <c r="AG216" s="1263"/>
      <c r="AH216" s="1264"/>
      <c r="AI216" s="1264"/>
      <c r="AJ216" s="1086"/>
      <c r="AK216" s="1086"/>
      <c r="AL216" s="1088">
        <v>1</v>
      </c>
      <c r="AM216" s="48"/>
      <c r="AN216" s="48"/>
    </row>
    <row r="217" spans="1:40" s="1218" customFormat="1" ht="40.5" customHeight="1" x14ac:dyDescent="0.4">
      <c r="A217" s="1084"/>
      <c r="B217" s="1221"/>
      <c r="C217" s="1323" t="s">
        <v>1005</v>
      </c>
      <c r="D217" s="1323" t="s">
        <v>1006</v>
      </c>
      <c r="E217" s="1323" t="s">
        <v>1007</v>
      </c>
      <c r="F217" s="1323" t="s">
        <v>1008</v>
      </c>
      <c r="G217" s="1323" t="s">
        <v>1009</v>
      </c>
      <c r="H217" s="1323" t="s">
        <v>1010</v>
      </c>
      <c r="I217" s="1323" t="s">
        <v>1011</v>
      </c>
      <c r="J217" s="1323" t="s">
        <v>1012</v>
      </c>
      <c r="K217" s="1323" t="s">
        <v>1013</v>
      </c>
      <c r="L217" s="1323" t="s">
        <v>1014</v>
      </c>
      <c r="M217" s="1323" t="s">
        <v>1015</v>
      </c>
      <c r="N217" s="1323"/>
      <c r="O217" s="1323"/>
      <c r="P217" s="1324"/>
      <c r="Q217" s="1324"/>
      <c r="R217" s="1324"/>
      <c r="S217" s="1220"/>
      <c r="T217" s="1086"/>
      <c r="U217" s="1086"/>
      <c r="V217" s="1086"/>
      <c r="W217" s="1086"/>
      <c r="X217" s="1086"/>
      <c r="Y217" s="1086"/>
      <c r="Z217" s="1086"/>
      <c r="AA217" s="1086"/>
      <c r="AB217" s="1086"/>
      <c r="AC217" s="1086"/>
      <c r="AD217" s="1086"/>
      <c r="AE217" s="1086"/>
      <c r="AF217" s="1086"/>
      <c r="AG217" s="1263"/>
      <c r="AH217" s="1264"/>
      <c r="AI217" s="1264"/>
      <c r="AJ217" s="1086"/>
      <c r="AK217" s="1086"/>
      <c r="AL217" s="1088">
        <v>1</v>
      </c>
      <c r="AM217" s="48"/>
      <c r="AN217" s="48"/>
    </row>
    <row r="218" spans="1:40" s="1218" customFormat="1" ht="40.5" customHeight="1" x14ac:dyDescent="0.25">
      <c r="A218" s="1084"/>
      <c r="B218" s="1221"/>
      <c r="C218" s="1325" t="s">
        <v>1016</v>
      </c>
      <c r="D218" s="1325" t="s">
        <v>1017</v>
      </c>
      <c r="E218" s="1325" t="s">
        <v>1018</v>
      </c>
      <c r="F218" s="1325"/>
      <c r="G218" s="1325" t="s">
        <v>1019</v>
      </c>
      <c r="H218" s="1325"/>
      <c r="I218" s="1325" t="s">
        <v>1020</v>
      </c>
      <c r="J218" s="1325"/>
      <c r="K218" s="1325" t="s">
        <v>1021</v>
      </c>
      <c r="L218" s="1325"/>
      <c r="M218" s="1325" t="s">
        <v>1022</v>
      </c>
      <c r="N218" s="1325" t="s">
        <v>1023</v>
      </c>
      <c r="O218" s="1325"/>
      <c r="P218" s="1325" t="s">
        <v>1024</v>
      </c>
      <c r="Q218" s="1325"/>
      <c r="R218" s="1325" t="s">
        <v>1025</v>
      </c>
      <c r="S218" s="1220"/>
      <c r="T218" s="1086"/>
      <c r="U218" s="1086"/>
      <c r="V218" s="1086"/>
      <c r="W218" s="1086"/>
      <c r="X218" s="1086"/>
      <c r="Y218" s="1086"/>
      <c r="Z218" s="1086"/>
      <c r="AA218" s="1086"/>
      <c r="AB218" s="1086"/>
      <c r="AC218" s="1086"/>
      <c r="AD218" s="1086"/>
      <c r="AE218" s="1086"/>
      <c r="AF218" s="1086"/>
      <c r="AG218" s="1263"/>
      <c r="AH218" s="1264"/>
      <c r="AI218" s="1264"/>
      <c r="AJ218" s="1086"/>
      <c r="AK218" s="1086"/>
      <c r="AL218" s="1088">
        <v>1</v>
      </c>
      <c r="AM218" s="48"/>
      <c r="AN218" s="48"/>
    </row>
    <row r="219" spans="1:40" s="1218" customFormat="1" ht="40.5" customHeight="1" x14ac:dyDescent="0.25">
      <c r="A219" s="1084"/>
      <c r="B219" s="1221"/>
      <c r="C219" s="1125" t="s">
        <v>1026</v>
      </c>
      <c r="D219" s="1084"/>
      <c r="E219" s="1084"/>
      <c r="F219" s="1084"/>
      <c r="G219" s="1084"/>
      <c r="H219" s="1084"/>
      <c r="I219" s="1220"/>
      <c r="J219" s="1084"/>
      <c r="K219" s="1084"/>
      <c r="L219" s="1084"/>
      <c r="M219" s="1084"/>
      <c r="N219" s="1084"/>
      <c r="O219" s="1220"/>
      <c r="P219" s="1220"/>
      <c r="Q219" s="1220"/>
      <c r="R219" s="1220"/>
      <c r="S219" s="1220"/>
      <c r="T219" s="1086"/>
      <c r="U219" s="1086"/>
      <c r="V219" s="1086"/>
      <c r="W219" s="1086"/>
      <c r="X219" s="1086"/>
      <c r="Y219" s="1086"/>
      <c r="Z219" s="1086"/>
      <c r="AA219" s="1086"/>
      <c r="AB219" s="1086"/>
      <c r="AC219" s="1086"/>
      <c r="AD219" s="1086"/>
      <c r="AE219" s="1086"/>
      <c r="AF219" s="1086"/>
      <c r="AG219" s="1263"/>
      <c r="AH219" s="1264"/>
      <c r="AI219" s="1264"/>
      <c r="AJ219" s="1086"/>
      <c r="AK219" s="1086"/>
      <c r="AL219" s="1088">
        <v>1</v>
      </c>
      <c r="AM219" s="48"/>
      <c r="AN219" s="48"/>
    </row>
    <row r="220" spans="1:40" s="1218" customFormat="1" ht="40.5" customHeight="1" x14ac:dyDescent="0.25">
      <c r="A220" s="1084"/>
      <c r="B220" s="1221"/>
      <c r="C220" s="1318"/>
      <c r="D220" s="1084"/>
      <c r="E220" s="1084"/>
      <c r="F220" s="1084"/>
      <c r="G220" s="1084"/>
      <c r="H220" s="1084"/>
      <c r="I220" s="1220"/>
      <c r="J220" s="1084"/>
      <c r="K220" s="1084"/>
      <c r="L220" s="1084"/>
      <c r="M220" s="1084"/>
      <c r="N220" s="1084"/>
      <c r="O220" s="1220"/>
      <c r="P220" s="1220"/>
      <c r="Q220" s="1220"/>
      <c r="R220" s="1220"/>
      <c r="S220" s="1220"/>
      <c r="T220" s="1086"/>
      <c r="U220" s="1086"/>
      <c r="V220" s="1086"/>
      <c r="W220" s="1086"/>
      <c r="X220" s="1086"/>
      <c r="Y220" s="1086"/>
      <c r="Z220" s="1086"/>
      <c r="AA220" s="1086"/>
      <c r="AB220" s="1086"/>
      <c r="AC220" s="1086"/>
      <c r="AD220" s="1086"/>
      <c r="AE220" s="1086"/>
      <c r="AF220" s="1086"/>
      <c r="AG220" s="1263"/>
      <c r="AH220" s="1264"/>
      <c r="AI220" s="1264"/>
      <c r="AJ220" s="1086"/>
      <c r="AK220" s="1086"/>
      <c r="AL220" s="1088">
        <v>1</v>
      </c>
      <c r="AM220" s="48"/>
      <c r="AN220" s="48"/>
    </row>
    <row r="221" spans="1:40" s="1330" customFormat="1" ht="40.5" customHeight="1" x14ac:dyDescent="0.25">
      <c r="A221" s="1240"/>
      <c r="B221" s="1268" t="s">
        <v>1027</v>
      </c>
      <c r="C221" s="1240"/>
      <c r="D221" s="1240"/>
      <c r="E221" s="1240"/>
      <c r="F221" s="1240"/>
      <c r="G221" s="1326" t="s">
        <v>1028</v>
      </c>
      <c r="H221" s="1240"/>
      <c r="I221" s="1220"/>
      <c r="J221" s="1240"/>
      <c r="K221" s="1240"/>
      <c r="L221" s="1240"/>
      <c r="M221" s="1240"/>
      <c r="N221" s="1240"/>
      <c r="O221" s="1220"/>
      <c r="P221" s="1220"/>
      <c r="Q221" s="1220"/>
      <c r="R221" s="1220"/>
      <c r="S221" s="1220"/>
      <c r="T221" s="1263"/>
      <c r="U221" s="1086"/>
      <c r="V221" s="1327" t="s">
        <v>1029</v>
      </c>
      <c r="W221" s="1328"/>
      <c r="X221" s="1328"/>
      <c r="Y221" s="1328"/>
      <c r="Z221" s="1329"/>
      <c r="AA221" s="1329"/>
      <c r="AB221" s="1329"/>
      <c r="AC221" s="1086" t="s">
        <v>6</v>
      </c>
      <c r="AD221" s="1086"/>
      <c r="AE221" s="1086"/>
      <c r="AF221" s="1086"/>
      <c r="AG221" s="1263"/>
      <c r="AH221" s="1264"/>
      <c r="AI221" s="1264"/>
      <c r="AJ221" s="1086"/>
      <c r="AK221" s="1086"/>
      <c r="AL221" s="1088">
        <v>1</v>
      </c>
      <c r="AM221" s="48"/>
      <c r="AN221" s="48"/>
    </row>
    <row r="222" spans="1:40" s="1330" customFormat="1" ht="40.5" customHeight="1" x14ac:dyDescent="0.2">
      <c r="A222" s="1240"/>
      <c r="B222" s="1331" t="s">
        <v>1030</v>
      </c>
      <c r="C222" s="1331" t="s">
        <v>1031</v>
      </c>
      <c r="D222" s="1331" t="s">
        <v>1032</v>
      </c>
      <c r="E222" s="1331"/>
      <c r="F222" s="1331" t="s">
        <v>1033</v>
      </c>
      <c r="G222" s="1331" t="s">
        <v>1034</v>
      </c>
      <c r="H222" s="1332" t="s">
        <v>1035</v>
      </c>
      <c r="I222" s="1331" t="s">
        <v>1036</v>
      </c>
      <c r="J222" s="1331" t="s">
        <v>1037</v>
      </c>
      <c r="K222" s="1331" t="s">
        <v>1038</v>
      </c>
      <c r="L222" s="1331"/>
      <c r="M222" s="1331"/>
      <c r="N222" s="1331"/>
      <c r="O222" s="1331" t="s">
        <v>1039</v>
      </c>
      <c r="P222" s="1331" t="s">
        <v>1040</v>
      </c>
      <c r="Q222" s="1331" t="s">
        <v>1041</v>
      </c>
      <c r="R222" s="1331" t="s">
        <v>1042</v>
      </c>
      <c r="S222" s="1331" t="s">
        <v>1043</v>
      </c>
      <c r="T222" s="1331" t="s">
        <v>11</v>
      </c>
      <c r="U222" s="1331" t="s">
        <v>218</v>
      </c>
      <c r="V222" s="1331" t="s">
        <v>1044</v>
      </c>
      <c r="W222" s="1331" t="s">
        <v>14</v>
      </c>
      <c r="X222" s="1331" t="s">
        <v>1045</v>
      </c>
      <c r="Y222" s="1331"/>
      <c r="Z222" s="1086"/>
      <c r="AA222" s="1086"/>
      <c r="AB222" s="1086"/>
      <c r="AC222" s="1086"/>
      <c r="AD222" s="1086"/>
      <c r="AE222" s="1086"/>
      <c r="AF222" s="1086"/>
      <c r="AG222" s="1263"/>
      <c r="AH222" s="1264"/>
      <c r="AI222" s="1264"/>
      <c r="AJ222" s="1086"/>
      <c r="AK222" s="1086"/>
      <c r="AL222" s="1088">
        <v>1</v>
      </c>
      <c r="AM222" s="48"/>
      <c r="AN222" s="48"/>
    </row>
    <row r="223" spans="1:40" s="1330" customFormat="1" ht="40.5" customHeight="1" x14ac:dyDescent="0.2">
      <c r="A223" s="1240"/>
      <c r="B223" s="1240"/>
      <c r="C223" s="1333" t="s">
        <v>1046</v>
      </c>
      <c r="D223" s="1334" t="s">
        <v>1047</v>
      </c>
      <c r="E223" s="1331"/>
      <c r="F223" s="1331"/>
      <c r="G223" s="1331"/>
      <c r="H223" s="1331"/>
      <c r="I223" s="1331"/>
      <c r="J223" s="1331"/>
      <c r="K223" s="1331"/>
      <c r="L223" s="1331"/>
      <c r="M223" s="1331"/>
      <c r="N223" s="1331"/>
      <c r="O223" s="1331"/>
      <c r="P223" s="1331"/>
      <c r="Q223" s="1331"/>
      <c r="R223" s="1331"/>
      <c r="S223" s="1331"/>
      <c r="T223" s="1331"/>
      <c r="U223" s="1331"/>
      <c r="V223" s="1331"/>
      <c r="W223" s="1331"/>
      <c r="X223" s="1331"/>
      <c r="Y223" s="1331"/>
      <c r="Z223" s="1086"/>
      <c r="AA223" s="1086"/>
      <c r="AB223" s="1086"/>
      <c r="AC223" s="1086"/>
      <c r="AD223" s="1086"/>
      <c r="AE223" s="1086"/>
      <c r="AF223" s="1086"/>
      <c r="AG223" s="1263"/>
      <c r="AH223" s="1264"/>
      <c r="AI223" s="1264"/>
      <c r="AJ223" s="1086"/>
      <c r="AK223" s="1086"/>
      <c r="AL223" s="1088">
        <v>1</v>
      </c>
      <c r="AM223" s="48"/>
      <c r="AN223" s="48"/>
    </row>
    <row r="224" spans="1:40" s="1330" customFormat="1" ht="40.5" customHeight="1" x14ac:dyDescent="0.2">
      <c r="A224" s="1240"/>
      <c r="B224" s="1240"/>
      <c r="C224" s="1333"/>
      <c r="D224" s="1334" t="s">
        <v>1048</v>
      </c>
      <c r="E224" s="1331"/>
      <c r="F224" s="1331"/>
      <c r="G224" s="1331"/>
      <c r="H224" s="1331"/>
      <c r="I224" s="1331"/>
      <c r="J224" s="1331"/>
      <c r="K224" s="1331"/>
      <c r="L224" s="1331"/>
      <c r="M224" s="1331"/>
      <c r="N224" s="1331"/>
      <c r="O224" s="1331"/>
      <c r="P224" s="1331"/>
      <c r="Q224" s="1331"/>
      <c r="R224" s="1331"/>
      <c r="S224" s="1331"/>
      <c r="T224" s="1331"/>
      <c r="U224" s="1331"/>
      <c r="V224" s="1331"/>
      <c r="W224" s="1331"/>
      <c r="X224" s="1331"/>
      <c r="Y224" s="1331"/>
      <c r="Z224" s="1086"/>
      <c r="AA224" s="1086"/>
      <c r="AB224" s="1086"/>
      <c r="AC224" s="1086"/>
      <c r="AD224" s="1086"/>
      <c r="AE224" s="1086"/>
      <c r="AF224" s="1086"/>
      <c r="AG224" s="1263"/>
      <c r="AH224" s="1264"/>
      <c r="AI224" s="1264"/>
      <c r="AJ224" s="1086"/>
      <c r="AK224" s="1086"/>
      <c r="AL224" s="1088">
        <v>1</v>
      </c>
      <c r="AM224" s="48"/>
      <c r="AN224" s="48"/>
    </row>
    <row r="225" spans="1:40" s="1330" customFormat="1" ht="40.5" customHeight="1" x14ac:dyDescent="0.2">
      <c r="A225" s="1240"/>
      <c r="B225" s="1240"/>
      <c r="C225" s="1333"/>
      <c r="D225" s="1334" t="s">
        <v>1049</v>
      </c>
      <c r="E225" s="1331"/>
      <c r="F225" s="1331"/>
      <c r="G225" s="1331"/>
      <c r="H225" s="1331"/>
      <c r="I225" s="1331"/>
      <c r="J225" s="1331"/>
      <c r="K225" s="1331"/>
      <c r="L225" s="1331"/>
      <c r="M225" s="1331"/>
      <c r="N225" s="1331"/>
      <c r="O225" s="1331"/>
      <c r="P225" s="1331"/>
      <c r="Q225" s="1331"/>
      <c r="R225" s="1331"/>
      <c r="S225" s="1331"/>
      <c r="T225" s="1331"/>
      <c r="U225" s="1331"/>
      <c r="V225" s="1331"/>
      <c r="W225" s="1331"/>
      <c r="X225" s="1331"/>
      <c r="Y225" s="1331"/>
      <c r="Z225" s="1086"/>
      <c r="AA225" s="1086"/>
      <c r="AB225" s="1086"/>
      <c r="AC225" s="1086"/>
      <c r="AD225" s="1086"/>
      <c r="AE225" s="1086"/>
      <c r="AF225" s="1086"/>
      <c r="AG225" s="1263"/>
      <c r="AH225" s="1264"/>
      <c r="AI225" s="1264"/>
      <c r="AJ225" s="1086"/>
      <c r="AK225" s="1086"/>
      <c r="AL225" s="1088">
        <v>1</v>
      </c>
      <c r="AM225" s="48"/>
      <c r="AN225" s="48"/>
    </row>
    <row r="226" spans="1:40" s="1330" customFormat="1" ht="40.5" customHeight="1" x14ac:dyDescent="0.2">
      <c r="A226" s="1240"/>
      <c r="B226" s="1240"/>
      <c r="C226" s="1335"/>
      <c r="D226" s="1336" t="s">
        <v>1050</v>
      </c>
      <c r="E226" s="1331"/>
      <c r="F226" s="1331"/>
      <c r="G226" s="1331"/>
      <c r="H226" s="1331"/>
      <c r="I226" s="1331"/>
      <c r="J226" s="1331"/>
      <c r="K226" s="1331"/>
      <c r="L226" s="1331"/>
      <c r="M226" s="1331"/>
      <c r="N226" s="1331"/>
      <c r="O226" s="1331"/>
      <c r="P226" s="1331"/>
      <c r="Q226" s="1331"/>
      <c r="R226" s="1331"/>
      <c r="S226" s="1331"/>
      <c r="T226" s="1331"/>
      <c r="U226" s="1331"/>
      <c r="V226" s="1331"/>
      <c r="W226" s="1331"/>
      <c r="X226" s="1331"/>
      <c r="Y226" s="1331"/>
      <c r="Z226" s="1086"/>
      <c r="AA226" s="1086"/>
      <c r="AB226" s="1086"/>
      <c r="AC226" s="1086"/>
      <c r="AD226" s="1086"/>
      <c r="AE226" s="1086"/>
      <c r="AF226" s="1086"/>
      <c r="AG226" s="1263"/>
      <c r="AH226" s="1264"/>
      <c r="AI226" s="1264"/>
      <c r="AJ226" s="1086"/>
      <c r="AK226" s="1086"/>
      <c r="AL226" s="1088">
        <v>1</v>
      </c>
      <c r="AM226" s="48"/>
      <c r="AN226" s="48"/>
    </row>
    <row r="227" spans="1:40" s="1330" customFormat="1" ht="40.5" customHeight="1" x14ac:dyDescent="0.2">
      <c r="A227" s="1240"/>
      <c r="B227" s="1240"/>
      <c r="C227" s="1333"/>
      <c r="D227" s="1334" t="s">
        <v>1051</v>
      </c>
      <c r="E227" s="1331"/>
      <c r="F227" s="1331"/>
      <c r="G227" s="1331"/>
      <c r="H227" s="1331"/>
      <c r="I227" s="1331"/>
      <c r="J227" s="1331"/>
      <c r="K227" s="1331"/>
      <c r="L227" s="1331"/>
      <c r="M227" s="1331"/>
      <c r="N227" s="1331"/>
      <c r="O227" s="1331"/>
      <c r="P227" s="1331"/>
      <c r="Q227" s="1331"/>
      <c r="R227" s="1331"/>
      <c r="S227" s="1331"/>
      <c r="T227" s="1331"/>
      <c r="U227" s="1331"/>
      <c r="V227" s="1331"/>
      <c r="W227" s="1331"/>
      <c r="X227" s="1331"/>
      <c r="Y227" s="1331"/>
      <c r="Z227" s="1086"/>
      <c r="AA227" s="1086"/>
      <c r="AB227" s="1086"/>
      <c r="AC227" s="1086"/>
      <c r="AD227" s="1086"/>
      <c r="AE227" s="1086"/>
      <c r="AF227" s="1086"/>
      <c r="AG227" s="1263"/>
      <c r="AH227" s="1264"/>
      <c r="AI227" s="1264"/>
      <c r="AJ227" s="1086"/>
      <c r="AK227" s="1086"/>
      <c r="AL227" s="1088">
        <v>1</v>
      </c>
      <c r="AM227" s="48"/>
      <c r="AN227" s="48"/>
    </row>
    <row r="228" spans="1:40" s="1330" customFormat="1" ht="40.5" customHeight="1" x14ac:dyDescent="0.2">
      <c r="A228" s="1240"/>
      <c r="B228" s="1240"/>
      <c r="C228" s="1333"/>
      <c r="D228" s="1334" t="s">
        <v>1052</v>
      </c>
      <c r="E228" s="1331"/>
      <c r="F228" s="1331"/>
      <c r="G228" s="1331"/>
      <c r="H228" s="1331"/>
      <c r="I228" s="1331"/>
      <c r="J228" s="1331"/>
      <c r="K228" s="1331"/>
      <c r="L228" s="1331"/>
      <c r="M228" s="1331"/>
      <c r="N228" s="1331"/>
      <c r="O228" s="1331"/>
      <c r="P228" s="1331"/>
      <c r="Q228" s="1331"/>
      <c r="R228" s="1331"/>
      <c r="S228" s="1331"/>
      <c r="T228" s="1331"/>
      <c r="U228" s="1331"/>
      <c r="V228" s="1331"/>
      <c r="W228" s="1331"/>
      <c r="X228" s="1331"/>
      <c r="Y228" s="1331"/>
      <c r="Z228" s="1086"/>
      <c r="AA228" s="1086"/>
      <c r="AB228" s="1086"/>
      <c r="AC228" s="1086"/>
      <c r="AD228" s="1086"/>
      <c r="AE228" s="1086"/>
      <c r="AF228" s="1086"/>
      <c r="AG228" s="1263"/>
      <c r="AH228" s="1264"/>
      <c r="AI228" s="1264"/>
      <c r="AJ228" s="1086"/>
      <c r="AK228" s="1086"/>
      <c r="AL228" s="1088">
        <v>1</v>
      </c>
      <c r="AM228" s="48"/>
      <c r="AN228" s="48"/>
    </row>
    <row r="229" spans="1:40" s="1330" customFormat="1" ht="40.5" customHeight="1" x14ac:dyDescent="0.25">
      <c r="A229" s="1240"/>
      <c r="B229" s="1268"/>
      <c r="C229" s="1240"/>
      <c r="D229" s="1240"/>
      <c r="E229" s="1240"/>
      <c r="F229" s="1240"/>
      <c r="G229" s="1240"/>
      <c r="H229" s="1240"/>
      <c r="I229" s="1220"/>
      <c r="J229" s="1240"/>
      <c r="K229" s="1240"/>
      <c r="L229" s="1240"/>
      <c r="M229" s="1240"/>
      <c r="N229" s="1240"/>
      <c r="O229" s="1220"/>
      <c r="P229" s="1220"/>
      <c r="Q229" s="1220"/>
      <c r="R229" s="1220"/>
      <c r="S229" s="1220"/>
      <c r="T229" s="1263"/>
      <c r="U229" s="1268"/>
      <c r="V229" s="1337"/>
      <c r="W229" s="1331"/>
      <c r="X229" s="1331"/>
      <c r="Y229" s="1331"/>
      <c r="Z229" s="1086"/>
      <c r="AA229" s="1086"/>
      <c r="AB229" s="1086"/>
      <c r="AC229" s="1086"/>
      <c r="AD229" s="1086"/>
      <c r="AE229" s="1086"/>
      <c r="AF229" s="1086"/>
      <c r="AG229" s="1263"/>
      <c r="AH229" s="1264"/>
      <c r="AI229" s="1264"/>
      <c r="AJ229" s="1086"/>
      <c r="AK229" s="1086"/>
      <c r="AL229" s="1088">
        <v>1</v>
      </c>
      <c r="AM229" s="48"/>
      <c r="AN229" s="48"/>
    </row>
    <row r="230" spans="1:40" s="1330" customFormat="1" ht="40.5" customHeight="1" x14ac:dyDescent="0.25">
      <c r="A230" s="1240"/>
      <c r="B230" s="1338"/>
      <c r="C230" s="1339" t="s">
        <v>1053</v>
      </c>
      <c r="D230" s="1340"/>
      <c r="E230" s="1263"/>
      <c r="F230" s="1341" t="s">
        <v>1054</v>
      </c>
      <c r="G230" s="1342"/>
      <c r="H230" s="1342"/>
      <c r="I230" s="1342"/>
      <c r="J230" s="1342"/>
      <c r="K230" s="1342"/>
      <c r="L230" s="1220"/>
      <c r="M230" s="1220"/>
      <c r="N230" s="1220"/>
      <c r="O230" s="1220"/>
      <c r="P230" s="1263"/>
      <c r="Q230" s="1263"/>
      <c r="R230" s="1220"/>
      <c r="S230" s="1220"/>
      <c r="T230" s="1263"/>
      <c r="U230" s="1263"/>
      <c r="V230" s="1337"/>
      <c r="W230" s="1331"/>
      <c r="X230" s="1331"/>
      <c r="Y230" s="1331"/>
      <c r="Z230" s="1343" t="s">
        <v>342</v>
      </c>
      <c r="AA230" s="1086"/>
      <c r="AB230" s="1086"/>
      <c r="AC230" s="1086"/>
      <c r="AD230" s="1086"/>
      <c r="AE230" s="1086"/>
      <c r="AF230" s="1086"/>
      <c r="AG230" s="1263"/>
      <c r="AH230" s="1264"/>
      <c r="AI230" s="1264"/>
      <c r="AJ230" s="1086"/>
      <c r="AK230" s="1086"/>
      <c r="AL230" s="1088">
        <v>1</v>
      </c>
      <c r="AM230" s="48"/>
      <c r="AN230" s="48"/>
    </row>
    <row r="231" spans="1:40" s="1330" customFormat="1" ht="40.5" customHeight="1" x14ac:dyDescent="0.25">
      <c r="A231" s="1240"/>
      <c r="B231" s="1338"/>
      <c r="C231" s="1344">
        <v>3</v>
      </c>
      <c r="D231" s="1340"/>
      <c r="E231" s="1240"/>
      <c r="F231" s="1240"/>
      <c r="G231" s="1240"/>
      <c r="H231" s="1220"/>
      <c r="I231" s="1220"/>
      <c r="J231" s="1220"/>
      <c r="K231" s="1220"/>
      <c r="L231" s="1220"/>
      <c r="M231" s="1220"/>
      <c r="N231" s="1220"/>
      <c r="O231" s="1220"/>
      <c r="P231" s="1220"/>
      <c r="Q231" s="1220"/>
      <c r="R231" s="1220"/>
      <c r="S231" s="1220"/>
      <c r="T231" s="1263"/>
      <c r="U231" s="1263"/>
      <c r="V231" s="1337"/>
      <c r="W231" s="1331"/>
      <c r="X231" s="1331"/>
      <c r="Y231" s="1331"/>
      <c r="Z231" s="1086"/>
      <c r="AA231" s="1086"/>
      <c r="AB231" s="1086"/>
      <c r="AC231" s="1086"/>
      <c r="AD231" s="1086"/>
      <c r="AE231" s="1086"/>
      <c r="AF231" s="1086"/>
      <c r="AG231" s="1263"/>
      <c r="AH231" s="1264"/>
      <c r="AI231" s="1264"/>
      <c r="AJ231" s="1086"/>
      <c r="AK231" s="1086"/>
      <c r="AL231" s="1088">
        <v>1</v>
      </c>
      <c r="AM231" s="48"/>
      <c r="AN231" s="48"/>
    </row>
    <row r="232" spans="1:40" s="1330" customFormat="1" ht="40.5" customHeight="1" x14ac:dyDescent="0.25">
      <c r="A232" s="1240"/>
      <c r="B232" s="1338"/>
      <c r="C232" s="1240"/>
      <c r="D232" s="1240"/>
      <c r="E232" s="1240"/>
      <c r="F232" s="1240"/>
      <c r="G232" s="1240"/>
      <c r="H232" s="1345" t="s">
        <v>1055</v>
      </c>
      <c r="I232" s="1346"/>
      <c r="J232" s="1346"/>
      <c r="K232" s="1240"/>
      <c r="L232" s="1240"/>
      <c r="M232" s="1240"/>
      <c r="N232" s="1240"/>
      <c r="O232" s="1220"/>
      <c r="P232" s="1220"/>
      <c r="Q232" s="1347" t="s">
        <v>1056</v>
      </c>
      <c r="R232" s="1348" t="s">
        <v>1057</v>
      </c>
      <c r="S232" s="1349" t="s">
        <v>1058</v>
      </c>
      <c r="T232" s="1263"/>
      <c r="U232" s="1263"/>
      <c r="V232" s="1337"/>
      <c r="W232" s="1331"/>
      <c r="X232" s="1331"/>
      <c r="Y232" s="1331"/>
      <c r="Z232" s="1086"/>
      <c r="AA232" s="1086"/>
      <c r="AB232" s="1086"/>
      <c r="AC232" s="1086"/>
      <c r="AD232" s="1086"/>
      <c r="AE232" s="1086"/>
      <c r="AF232" s="1086"/>
      <c r="AG232" s="1263"/>
      <c r="AH232" s="1264"/>
      <c r="AI232" s="1264"/>
      <c r="AJ232" s="1086"/>
      <c r="AK232" s="1086"/>
      <c r="AL232" s="1088">
        <v>1</v>
      </c>
      <c r="AM232" s="48"/>
      <c r="AN232" s="48"/>
    </row>
    <row r="233" spans="1:40" s="1330" customFormat="1" ht="40.5" customHeight="1" x14ac:dyDescent="0.2">
      <c r="A233" s="1240"/>
      <c r="B233" s="1338"/>
      <c r="C233" s="1350" t="s">
        <v>1059</v>
      </c>
      <c r="D233" s="1240"/>
      <c r="E233" s="1351"/>
      <c r="F233" s="1240"/>
      <c r="G233" s="1240"/>
      <c r="H233" s="1352" t="s">
        <v>1060</v>
      </c>
      <c r="I233" s="1352" t="s">
        <v>1061</v>
      </c>
      <c r="J233" s="1352" t="s">
        <v>1062</v>
      </c>
      <c r="K233" s="1331" t="s">
        <v>1063</v>
      </c>
      <c r="L233" s="1331"/>
      <c r="M233" s="1331"/>
      <c r="N233" s="1331"/>
      <c r="O233" s="1263"/>
      <c r="P233" s="1263"/>
      <c r="Q233" s="1350" t="s">
        <v>1064</v>
      </c>
      <c r="R233" s="1263"/>
      <c r="S233" s="1263"/>
      <c r="T233" s="1263"/>
      <c r="U233" s="1263"/>
      <c r="V233" s="1337"/>
      <c r="W233" s="1331"/>
      <c r="X233" s="1331"/>
      <c r="Y233" s="1331"/>
      <c r="Z233" s="1263"/>
      <c r="AA233" s="1263"/>
      <c r="AB233" s="1263"/>
      <c r="AC233" s="1263"/>
      <c r="AD233" s="1263"/>
      <c r="AE233" s="1263"/>
      <c r="AF233" s="1263"/>
      <c r="AG233" s="1263"/>
      <c r="AH233" s="1264"/>
      <c r="AI233" s="1264"/>
      <c r="AJ233" s="1086"/>
      <c r="AK233" s="1086"/>
      <c r="AL233" s="1088">
        <v>1</v>
      </c>
      <c r="AM233" s="48"/>
      <c r="AN233" s="48"/>
    </row>
    <row r="234" spans="1:40" s="1330" customFormat="1" ht="40.5" customHeight="1" x14ac:dyDescent="0.25">
      <c r="A234" s="1240"/>
      <c r="B234" s="1338"/>
      <c r="C234" s="1350" t="s">
        <v>1065</v>
      </c>
      <c r="D234" s="1240"/>
      <c r="E234" s="1351"/>
      <c r="F234" s="1240"/>
      <c r="G234" s="1240"/>
      <c r="H234" s="1352" t="s">
        <v>1066</v>
      </c>
      <c r="I234" s="1352" t="s">
        <v>1067</v>
      </c>
      <c r="J234" s="1352" t="s">
        <v>1068</v>
      </c>
      <c r="K234" s="1331" t="s">
        <v>1069</v>
      </c>
      <c r="L234" s="1331"/>
      <c r="M234" s="1331"/>
      <c r="N234" s="1331"/>
      <c r="O234" s="1220"/>
      <c r="P234" s="1220"/>
      <c r="Q234" s="1347" t="s">
        <v>1070</v>
      </c>
      <c r="R234" s="1348" t="s">
        <v>1071</v>
      </c>
      <c r="S234" s="1348" t="s">
        <v>1072</v>
      </c>
      <c r="T234" s="1263"/>
      <c r="U234" s="1263"/>
      <c r="V234" s="1337"/>
      <c r="W234" s="1331"/>
      <c r="X234" s="1331"/>
      <c r="Y234" s="1331"/>
      <c r="Z234" s="1331"/>
      <c r="AA234" s="1331"/>
      <c r="AB234" s="1331"/>
      <c r="AC234" s="1331"/>
      <c r="AD234" s="1331"/>
      <c r="AE234" s="1331"/>
      <c r="AF234" s="1263"/>
      <c r="AG234" s="1263"/>
      <c r="AH234" s="1264"/>
      <c r="AI234" s="1264"/>
      <c r="AJ234" s="1086"/>
      <c r="AK234" s="1086"/>
      <c r="AL234" s="1088">
        <v>1</v>
      </c>
      <c r="AM234" s="48"/>
      <c r="AN234" s="48"/>
    </row>
    <row r="235" spans="1:40" s="1330" customFormat="1" ht="40.5" customHeight="1" x14ac:dyDescent="0.2">
      <c r="A235" s="1240"/>
      <c r="B235" s="1338"/>
      <c r="C235" s="1350"/>
      <c r="D235" s="1240"/>
      <c r="E235" s="1350"/>
      <c r="F235" s="1353"/>
      <c r="G235" s="1350"/>
      <c r="H235" s="1350"/>
      <c r="I235" s="1240"/>
      <c r="J235" s="1240"/>
      <c r="K235" s="1240"/>
      <c r="L235" s="1240"/>
      <c r="M235" s="1240"/>
      <c r="N235" s="1240"/>
      <c r="O235" s="1240"/>
      <c r="P235" s="1240"/>
      <c r="Q235" s="1240"/>
      <c r="R235" s="1240"/>
      <c r="S235" s="1263"/>
      <c r="T235" s="1263"/>
      <c r="U235" s="1263"/>
      <c r="V235" s="1337"/>
      <c r="W235" s="1331"/>
      <c r="X235" s="1331"/>
      <c r="Y235" s="1331"/>
      <c r="Z235" s="1331"/>
      <c r="AA235" s="1331"/>
      <c r="AB235" s="1331"/>
      <c r="AC235" s="1331"/>
      <c r="AD235" s="1331"/>
      <c r="AE235" s="1331"/>
      <c r="AF235" s="1263"/>
      <c r="AG235" s="1263"/>
      <c r="AH235" s="1264"/>
      <c r="AI235" s="1264"/>
      <c r="AJ235" s="1086"/>
      <c r="AK235" s="1086"/>
      <c r="AL235" s="1088">
        <v>1</v>
      </c>
      <c r="AM235" s="48"/>
      <c r="AN235" s="48"/>
    </row>
    <row r="236" spans="1:40" x14ac:dyDescent="0.2">
      <c r="AL236" s="283" t="s">
        <v>600</v>
      </c>
      <c r="AM236" s="438"/>
      <c r="AN236" s="438"/>
    </row>
    <row r="237" spans="1:40" x14ac:dyDescent="0.2">
      <c r="A237" s="1088">
        <v>1</v>
      </c>
      <c r="B237" s="1088">
        <v>1</v>
      </c>
      <c r="C237" s="1088">
        <v>1</v>
      </c>
      <c r="D237" s="1088">
        <v>1</v>
      </c>
      <c r="E237" s="1088">
        <v>1</v>
      </c>
      <c r="F237" s="1088">
        <v>1</v>
      </c>
      <c r="G237" s="1088">
        <v>1</v>
      </c>
      <c r="H237" s="1088">
        <v>1</v>
      </c>
      <c r="I237" s="1088">
        <v>1</v>
      </c>
      <c r="J237" s="1088">
        <v>1</v>
      </c>
      <c r="K237" s="1088">
        <v>1</v>
      </c>
      <c r="L237" s="1088">
        <v>1</v>
      </c>
      <c r="M237" s="1088">
        <v>1</v>
      </c>
      <c r="N237" s="1088">
        <v>1</v>
      </c>
      <c r="O237" s="1088">
        <v>1</v>
      </c>
      <c r="P237" s="1088">
        <v>1</v>
      </c>
      <c r="Q237" s="1088">
        <v>1</v>
      </c>
      <c r="R237" s="1088">
        <v>1</v>
      </c>
      <c r="S237" s="1088">
        <v>1</v>
      </c>
      <c r="T237" s="1088">
        <v>1</v>
      </c>
      <c r="U237" s="1088">
        <v>1</v>
      </c>
      <c r="V237" s="1088">
        <v>1</v>
      </c>
      <c r="W237" s="1088">
        <v>1</v>
      </c>
      <c r="X237" s="1088">
        <v>1</v>
      </c>
      <c r="Y237" s="1088">
        <v>1</v>
      </c>
      <c r="Z237" s="1088">
        <v>1</v>
      </c>
      <c r="AA237" s="1088">
        <v>1</v>
      </c>
      <c r="AB237" s="1088">
        <v>1</v>
      </c>
      <c r="AC237" s="1088">
        <v>1</v>
      </c>
      <c r="AD237" s="1088">
        <v>1</v>
      </c>
      <c r="AE237" s="1088">
        <v>1</v>
      </c>
      <c r="AF237" s="1088">
        <v>1</v>
      </c>
      <c r="AG237" s="1088">
        <v>1</v>
      </c>
      <c r="AH237" s="1088">
        <v>1</v>
      </c>
      <c r="AI237" s="1088">
        <v>1</v>
      </c>
      <c r="AJ237" s="1088">
        <v>1</v>
      </c>
      <c r="AK237" s="1088">
        <v>1</v>
      </c>
      <c r="AL237" s="982" t="str">
        <f>ADDRESS(ROW(),COLUMN(),4)</f>
        <v>AL237</v>
      </c>
      <c r="AM237" s="983"/>
      <c r="AN237" s="984" t="str">
        <f>ADDRESS(ROW(),COLUMN(),4)</f>
        <v>AN237</v>
      </c>
    </row>
  </sheetData>
  <mergeCells count="11">
    <mergeCell ref="M110:M115"/>
    <mergeCell ref="D166:J166"/>
    <mergeCell ref="D173:K174"/>
    <mergeCell ref="C177:D177"/>
    <mergeCell ref="X2:AC3"/>
    <mergeCell ref="B60:B61"/>
    <mergeCell ref="G67:O67"/>
    <mergeCell ref="P101:T101"/>
    <mergeCell ref="R102:S102"/>
    <mergeCell ref="P103:P104"/>
    <mergeCell ref="R103:S103"/>
  </mergeCells>
  <hyperlinks>
    <hyperlink ref="D140" r:id="rId1" display="https://www.extensis.com/fr-fr/blog/les-10-polices-alternatives-%C3%A0-helvetica" xr:uid="{6FDE63F3-F3FD-4A22-B4B1-329B21AC5899}"/>
    <hyperlink ref="D148" r:id="rId2" display="https://fr.wikipedia.org/wiki/Calibri" xr:uid="{F5CA9CA6-2324-47D7-ABF5-2D70E5EDEAC9}"/>
    <hyperlink ref="D149" r:id="rId3" display="https://kulturegeek.fr/news-224456/microsoft-police-voudriez-remplacer-calibri" xr:uid="{5844737D-59CF-4044-B714-1503A77DB1FB}"/>
    <hyperlink ref="D134" r:id="rId4" display="https://fr.wikipedia.org/wiki/Helvetica" xr:uid="{7D20706B-2FFA-41AA-9E55-DE3EDAA3DD7C}"/>
    <hyperlink ref="D155" r:id="rId5" display="https://laruche.wizbii.com/17703-meilleure-police-ecriture-cv" xr:uid="{572879C9-9286-4623-A2DB-B8BBC87EB69C}"/>
    <hyperlink ref="D156" r:id="rId6" display="https://laruche.wizbii.com/17703-meilleure-police-ecriture-cv" xr:uid="{B2FE301A-EA6F-4CF7-8238-8A46C6701F57}"/>
    <hyperlink ref="D157" r:id="rId7" display="https://www.google.com/search?client=firefox-b-d&amp;cs=1&amp;sxsrf=AJOqlzWtAThXL_uLX0Izw5bcGDDqWJW1UA:1673858052794&amp;q=Quelle+est+la+police+d%27%C3%A9criture+la+plus+classe+%3F&amp;sa=X&amp;ved=2ahUKEwjYj4iV18v8AhXtTaQEHYpNBZ0Qzmd6BAgBEAU" xr:uid="{E61B9C29-AE58-4C6B-B16E-2E0A3A42522C}"/>
    <hyperlink ref="D139" r:id="rId8" xr:uid="{31BAC933-155E-4258-A4F8-C59E16937094}"/>
    <hyperlink ref="C119" r:id="rId9" xr:uid="{8ECB5674-8AEF-439F-B517-9874D7BC138F}"/>
    <hyperlink ref="V221" r:id="rId10" xr:uid="{30B9CFBB-972E-448C-A787-2512C3893FA9}"/>
    <hyperlink ref="U111" r:id="rId11" xr:uid="{90AC2065-A471-441E-BE4F-F280B195B294}"/>
    <hyperlink ref="B91" r:id="rId12" xr:uid="{56B68321-1142-4D82-AC9F-CC1D7B55CBBA}"/>
    <hyperlink ref="B97" r:id="rId13" xr:uid="{7DD4BADF-F0EE-46C5-8FD7-EEA1A180C520}"/>
    <hyperlink ref="B100" r:id="rId14" xr:uid="{EDAF07B5-BDB0-44F1-B8DF-E7A4190D6D9C}"/>
    <hyperlink ref="B101" r:id="rId15" xr:uid="{88BEC7F3-E225-4232-9CD2-15A73584391C}"/>
    <hyperlink ref="B103" r:id="rId16" xr:uid="{661585CB-7EB9-4416-A775-5FB06CE488B8}"/>
    <hyperlink ref="P95" r:id="rId17" xr:uid="{96398B6E-679F-4A29-8DC3-AC531356A926}"/>
    <hyperlink ref="V200" r:id="rId18" xr:uid="{44661548-8099-479A-B65C-2C2CDDCB4313}"/>
    <hyperlink ref="G27" r:id="rId19" xr:uid="{3643EAAB-F46B-4437-AF42-E231B130C341}"/>
  </hyperlinks>
  <pageMargins left="0.7" right="0.7" top="0.75" bottom="0.75" header="0.3" footer="0.3"/>
  <pageSetup paperSize="9" orientation="portrait" r:id="rId20"/>
  <drawing r:id="rId2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8AB2-7DBF-4D3C-9B76-152A9DA7A6DE}">
  <sheetPr>
    <pageSetUpPr fitToPage="1"/>
  </sheetPr>
  <dimension ref="A1:BP686"/>
  <sheetViews>
    <sheetView showZeros="0" zoomScaleNormal="100" workbookViewId="0">
      <selection activeCell="N8" sqref="N8:P14"/>
    </sheetView>
  </sheetViews>
  <sheetFormatPr baseColWidth="10" defaultRowHeight="15" x14ac:dyDescent="0.25"/>
  <cols>
    <col min="1" max="1" width="11.42578125" style="3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22" width="11.7109375" customWidth="1"/>
    <col min="23" max="25" width="14.7109375" customWidth="1"/>
    <col min="26" max="26" width="11.7109375" customWidth="1"/>
    <col min="27" max="27" width="17.85546875" customWidth="1"/>
    <col min="28" max="28" width="3.7109375" style="31" customWidth="1"/>
    <col min="29" max="29" width="14.7109375" customWidth="1"/>
    <col min="30" max="30" width="11.7109375" customWidth="1"/>
    <col min="31" max="31" width="17.7109375" customWidth="1"/>
    <col min="32" max="32" width="2.85546875" customWidth="1"/>
    <col min="33" max="33" width="10.7109375" style="49" customWidth="1"/>
    <col min="34" max="34" width="9.42578125" style="49" customWidth="1"/>
    <col min="35" max="35" width="99.7109375" style="49" customWidth="1"/>
    <col min="36" max="36" width="6" style="49" customWidth="1"/>
    <col min="37" max="37" width="5.7109375" style="49" customWidth="1"/>
    <col min="38" max="40" width="10.7109375" style="49" customWidth="1"/>
    <col min="41" max="41" width="3.85546875" style="49" customWidth="1"/>
    <col min="42" max="42" width="7.5703125" style="31" customWidth="1"/>
    <col min="43" max="43" width="3.85546875" style="49" customWidth="1"/>
    <col min="44" max="48" width="11.7109375" style="31" customWidth="1"/>
    <col min="49" max="52" width="11.42578125" style="31"/>
    <col min="53" max="53" width="19.7109375" style="31" customWidth="1"/>
    <col min="54" max="54" width="19" style="31" customWidth="1"/>
    <col min="55" max="55" width="25.7109375" style="31" customWidth="1"/>
    <col min="56" max="56" width="16.7109375" style="31" customWidth="1"/>
    <col min="57" max="57" width="3.7109375" style="49" customWidth="1"/>
    <col min="58" max="58" width="19.7109375" customWidth="1"/>
    <col min="59" max="59" width="18.7109375" customWidth="1"/>
    <col min="60" max="60" width="25.7109375" customWidth="1"/>
    <col min="61" max="61" width="16.7109375" customWidth="1"/>
    <col min="62" max="62" width="17" bestFit="1" customWidth="1"/>
    <col min="63" max="63" width="11.7109375" customWidth="1"/>
    <col min="64" max="64" width="28" customWidth="1"/>
    <col min="65" max="65" width="11.42578125" style="31"/>
    <col min="66" max="66" width="8.7109375" style="31" customWidth="1"/>
    <col min="67" max="67" width="11.42578125" style="48"/>
    <col min="68" max="68" width="43.5703125" style="48" customWidth="1"/>
    <col min="69" max="16384" width="11.42578125" style="31"/>
  </cols>
  <sheetData>
    <row r="1" spans="1:68" ht="15" customHeight="1" thickTop="1" x14ac:dyDescent="0.25">
      <c r="A1" s="982" t="str">
        <f>ADDRESS(ROW(),COLUMN(),4)</f>
        <v>A1</v>
      </c>
      <c r="B1" s="1" t="str">
        <f t="shared" ref="B1:AA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C1" s="1" t="str">
        <f>SUBSTITUTE(ADDRESS(1,COLUMN(),4),"1","")</f>
        <v>AC</v>
      </c>
      <c r="AD1" s="1" t="str">
        <f>SUBSTITUTE(ADDRESS(1,COLUMN(),4),"1","")</f>
        <v>AD</v>
      </c>
      <c r="AE1" s="1" t="str">
        <f>SUBSTITUTE(ADDRESS(1,COLUMN(),4),"1","")</f>
        <v>AE</v>
      </c>
      <c r="AG1" s="2738" t="str">
        <f t="shared" ref="AG1:AN1" si="1">SUBSTITUTE(ADDRESS(1,COLUMN(),4),"1","")</f>
        <v>AG</v>
      </c>
      <c r="AH1" s="2738" t="str">
        <f t="shared" si="1"/>
        <v>AH</v>
      </c>
      <c r="AI1" s="2738" t="str">
        <f t="shared" si="1"/>
        <v>AI</v>
      </c>
      <c r="AJ1" s="2738" t="str">
        <f t="shared" si="1"/>
        <v>AJ</v>
      </c>
      <c r="AK1" s="2738" t="str">
        <f t="shared" si="1"/>
        <v>AK</v>
      </c>
      <c r="AL1" s="2738" t="str">
        <f t="shared" si="1"/>
        <v>AL</v>
      </c>
      <c r="AM1" s="2738" t="str">
        <f t="shared" si="1"/>
        <v>AM</v>
      </c>
      <c r="AN1" s="2738" t="str">
        <f t="shared" si="1"/>
        <v>AN</v>
      </c>
      <c r="AO1" s="3"/>
      <c r="AP1" s="1058" t="str">
        <f>SUBSTITUTE(ADDRESS(1,COLUMN(),4),"1","")</f>
        <v>AP</v>
      </c>
      <c r="AQ1" s="3"/>
      <c r="AR1" s="1058" t="str">
        <f>SUBSTITUTE(ADDRESS(1,COLUMN(),4),"1","")</f>
        <v>AR</v>
      </c>
      <c r="AS1" s="1058" t="str">
        <f>SUBSTITUTE(ADDRESS(1,COLUMN(),4),"1","")</f>
        <v>AS</v>
      </c>
      <c r="AT1" s="1058" t="str">
        <f>SUBSTITUTE(ADDRESS(1,COLUMN(),4),"1","")</f>
        <v>AT</v>
      </c>
      <c r="AU1" s="1058" t="str">
        <f>SUBSTITUTE(ADDRESS(1,COLUMN(),4),"1","")</f>
        <v>AU</v>
      </c>
      <c r="AV1" s="1058" t="str">
        <f>SUBSTITUTE(ADDRESS(1,COLUMN(),4),"1","")</f>
        <v>AV</v>
      </c>
      <c r="AW1" s="118"/>
      <c r="AX1" s="118"/>
      <c r="AY1" s="118"/>
      <c r="BA1" s="1058" t="str">
        <f t="shared" ref="BA1:BD1" si="2">SUBSTITUTE(ADDRESS(1,COLUMN(),4),"1","")</f>
        <v>BA</v>
      </c>
      <c r="BB1" s="1058" t="str">
        <f t="shared" si="2"/>
        <v>BB</v>
      </c>
      <c r="BC1" s="1058" t="str">
        <f t="shared" si="2"/>
        <v>BC</v>
      </c>
      <c r="BD1" s="1058" t="str">
        <f t="shared" si="2"/>
        <v>BD</v>
      </c>
      <c r="BE1" s="3"/>
      <c r="BF1" s="1058" t="str">
        <f t="shared" ref="BF1:BL1" si="3">SUBSTITUTE(ADDRESS(1,COLUMN(),4),"1","")</f>
        <v>BF</v>
      </c>
      <c r="BG1" s="1058" t="str">
        <f t="shared" si="3"/>
        <v>BG</v>
      </c>
      <c r="BH1" s="1058" t="str">
        <f t="shared" si="3"/>
        <v>BH</v>
      </c>
      <c r="BI1" s="1058" t="str">
        <f t="shared" si="3"/>
        <v>BI</v>
      </c>
      <c r="BJ1" s="1058" t="str">
        <f t="shared" si="3"/>
        <v>BJ</v>
      </c>
      <c r="BK1" s="1058" t="str">
        <f t="shared" si="3"/>
        <v>BK</v>
      </c>
      <c r="BL1" s="1058" t="str">
        <f t="shared" si="3"/>
        <v>BL</v>
      </c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" customHeight="1" thickBot="1" x14ac:dyDescent="0.3">
      <c r="A2" s="8">
        <f t="shared" ref="A2:AA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7">
        <f t="shared" ca="1" si="4"/>
        <v>1</v>
      </c>
      <c r="N2" s="7">
        <f t="shared" ca="1" si="4"/>
        <v>11</v>
      </c>
      <c r="O2" s="7">
        <f t="shared" ca="1" si="4"/>
        <v>11</v>
      </c>
      <c r="P2" s="7">
        <f t="shared" ca="1" si="4"/>
        <v>11</v>
      </c>
      <c r="Q2" s="7">
        <f t="shared" ca="1" si="4"/>
        <v>11</v>
      </c>
      <c r="R2" s="7">
        <f t="shared" ca="1" si="4"/>
        <v>11</v>
      </c>
      <c r="S2" s="7">
        <f t="shared" ca="1" si="4"/>
        <v>11</v>
      </c>
      <c r="T2" s="7">
        <f t="shared" ca="1" si="4"/>
        <v>11</v>
      </c>
      <c r="U2" s="7">
        <f t="shared" ca="1" si="4"/>
        <v>11</v>
      </c>
      <c r="V2" s="7">
        <f t="shared" ca="1" si="4"/>
        <v>11</v>
      </c>
      <c r="W2" s="7">
        <f t="shared" ca="1" si="4"/>
        <v>14</v>
      </c>
      <c r="X2" s="7">
        <f t="shared" ca="1" si="4"/>
        <v>14</v>
      </c>
      <c r="Y2" s="7">
        <f t="shared" ca="1" si="4"/>
        <v>14</v>
      </c>
      <c r="Z2" s="7">
        <f t="shared" ca="1" si="4"/>
        <v>11</v>
      </c>
      <c r="AA2" s="7">
        <f t="shared" ca="1" si="4"/>
        <v>17</v>
      </c>
      <c r="AC2" s="9">
        <f t="shared" ref="AC2:AE2" ca="1" si="5">CELL("largeur",AC2)</f>
        <v>14</v>
      </c>
      <c r="AD2" s="9">
        <f t="shared" ca="1" si="5"/>
        <v>11</v>
      </c>
      <c r="AE2" s="9">
        <f t="shared" ca="1" si="5"/>
        <v>17</v>
      </c>
      <c r="AG2" s="9">
        <f t="shared" ref="AG2:AN2" ca="1" si="6">CELL("largeur",AG2)</f>
        <v>10</v>
      </c>
      <c r="AH2" s="9">
        <f t="shared" ca="1" si="6"/>
        <v>9</v>
      </c>
      <c r="AI2" s="9">
        <f t="shared" ca="1" si="6"/>
        <v>99</v>
      </c>
      <c r="AJ2" s="9">
        <f t="shared" ca="1" si="6"/>
        <v>5</v>
      </c>
      <c r="AK2" s="9">
        <f t="shared" ca="1" si="6"/>
        <v>5</v>
      </c>
      <c r="AL2" s="9">
        <f t="shared" ca="1" si="6"/>
        <v>10</v>
      </c>
      <c r="AM2" s="9">
        <f t="shared" ca="1" si="6"/>
        <v>10</v>
      </c>
      <c r="AN2" s="9">
        <f t="shared" ca="1" si="6"/>
        <v>10</v>
      </c>
      <c r="AO2" s="3"/>
      <c r="AP2" s="9">
        <f ca="1">CELL("largeur",AP2)</f>
        <v>7</v>
      </c>
      <c r="AQ2" s="3"/>
      <c r="AR2" s="9">
        <f ca="1">CELL("largeur",AR2)</f>
        <v>11</v>
      </c>
      <c r="AS2" s="9">
        <f ca="1">CELL("largeur",AS2)</f>
        <v>11</v>
      </c>
      <c r="AT2" s="9">
        <f ca="1">CELL("largeur",AT2)</f>
        <v>11</v>
      </c>
      <c r="AU2" s="9">
        <f ca="1">CELL("largeur",AU2)</f>
        <v>11</v>
      </c>
      <c r="AV2" s="9">
        <f ca="1">CELL("largeur",AV2)</f>
        <v>11</v>
      </c>
      <c r="AW2" s="118"/>
      <c r="AX2" s="118"/>
      <c r="AY2" s="118"/>
      <c r="BA2" s="9">
        <f ca="1">CELL("largeur",BA2)</f>
        <v>19</v>
      </c>
      <c r="BB2" s="9">
        <f ca="1">CELL("largeur",BB2)</f>
        <v>18</v>
      </c>
      <c r="BC2" s="9">
        <f ca="1">CELL("largeur",BC2)</f>
        <v>25</v>
      </c>
      <c r="BD2" s="9">
        <f ca="1">CELL("largeur",BD2)</f>
        <v>16</v>
      </c>
      <c r="BE2" s="3"/>
      <c r="BF2" s="9">
        <f t="shared" ref="BF2:BL2" ca="1" si="7">CELL("largeur",BF2)</f>
        <v>19</v>
      </c>
      <c r="BG2" s="9">
        <f t="shared" ca="1" si="7"/>
        <v>18</v>
      </c>
      <c r="BH2" s="9">
        <f t="shared" ca="1" si="7"/>
        <v>25</v>
      </c>
      <c r="BI2" s="9">
        <f t="shared" ca="1" si="7"/>
        <v>16</v>
      </c>
      <c r="BJ2" s="9">
        <f t="shared" ca="1" si="7"/>
        <v>16</v>
      </c>
      <c r="BK2" s="9">
        <f t="shared" ca="1" si="7"/>
        <v>11</v>
      </c>
      <c r="BL2" s="9">
        <f t="shared" ca="1" si="7"/>
        <v>27</v>
      </c>
      <c r="BN2" s="4">
        <v>1</v>
      </c>
      <c r="BO2" s="10"/>
      <c r="BP2" s="10" t="s">
        <v>0</v>
      </c>
    </row>
    <row r="3" spans="1:68" ht="21" customHeight="1" x14ac:dyDescent="0.25">
      <c r="B3" s="3240" t="s">
        <v>1</v>
      </c>
      <c r="C3" s="11"/>
      <c r="D3" s="12"/>
      <c r="E3" s="12"/>
      <c r="F3" s="1059"/>
      <c r="G3" s="1059"/>
      <c r="H3" s="1059"/>
      <c r="I3" s="1059"/>
      <c r="J3" s="1059"/>
      <c r="K3" s="1059"/>
      <c r="L3" s="2813" t="s">
        <v>2367</v>
      </c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3"/>
      <c r="Y3" s="13"/>
      <c r="Z3" s="14" t="s">
        <v>2</v>
      </c>
      <c r="AA3" s="15" t="str">
        <f>BN686</f>
        <v>BN686</v>
      </c>
      <c r="AC3" s="30"/>
      <c r="AD3" s="30"/>
      <c r="AE3" s="30"/>
      <c r="AG3" s="30"/>
      <c r="AH3" s="30"/>
      <c r="AI3" s="30"/>
      <c r="AJ3" s="30"/>
      <c r="AK3" s="30"/>
      <c r="AL3" s="30"/>
      <c r="AM3" s="30"/>
      <c r="AN3" s="30"/>
      <c r="AO3" s="3"/>
      <c r="AP3" s="1060"/>
      <c r="AQ3" s="3"/>
      <c r="AR3" s="1060"/>
      <c r="AS3" s="1060"/>
      <c r="AT3" s="1060"/>
      <c r="AU3" s="1060"/>
      <c r="AV3" s="1060"/>
      <c r="AW3" s="118"/>
      <c r="AX3" s="118"/>
      <c r="AY3" s="118"/>
      <c r="BE3" s="3"/>
      <c r="BF3" s="31"/>
      <c r="BG3" s="31"/>
      <c r="BH3" s="31"/>
      <c r="BI3" s="31"/>
      <c r="BJ3" s="31"/>
      <c r="BK3" s="31"/>
      <c r="BL3" s="31"/>
      <c r="BN3" s="4">
        <v>1</v>
      </c>
      <c r="BO3" s="17">
        <f ca="1">COUNTA(A1:BM685) + COUNTBLANK(A1:BM685)</f>
        <v>44789</v>
      </c>
      <c r="BP3" s="18" t="str">
        <f>"cellules entre"&amp;" " &amp;A1&amp;" et  "&amp;BN686</f>
        <v>cellules entre A1 et  BN686</v>
      </c>
    </row>
    <row r="4" spans="1:68" ht="21" customHeight="1" x14ac:dyDescent="0.25">
      <c r="B4" s="3319"/>
      <c r="C4" s="19"/>
      <c r="D4" s="20"/>
      <c r="E4" s="20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21"/>
      <c r="Y4" s="21"/>
      <c r="Z4" s="22"/>
      <c r="AA4" s="23"/>
      <c r="AC4" s="30"/>
      <c r="AD4" s="30"/>
      <c r="AE4" s="30"/>
      <c r="AG4" s="30"/>
      <c r="AH4" s="30"/>
      <c r="AI4" s="30"/>
      <c r="AJ4" s="30"/>
      <c r="AK4" s="30"/>
      <c r="AL4" s="30"/>
      <c r="AM4" s="30"/>
      <c r="AN4" s="30"/>
      <c r="AO4" s="3"/>
      <c r="AP4" s="1060"/>
      <c r="AQ4" s="3"/>
      <c r="AR4" s="1060"/>
      <c r="AS4" s="1060"/>
      <c r="AT4" s="1060"/>
      <c r="AU4" s="1060"/>
      <c r="AV4" s="1060"/>
      <c r="AW4" s="118"/>
      <c r="AX4" s="118"/>
      <c r="AY4" s="118"/>
      <c r="BE4" s="3"/>
      <c r="BF4" s="31"/>
      <c r="BG4" s="31"/>
      <c r="BH4" s="31"/>
      <c r="BI4" s="31"/>
      <c r="BJ4" s="31"/>
      <c r="BK4" s="31"/>
      <c r="BL4" s="31"/>
      <c r="BN4" s="4">
        <v>1</v>
      </c>
      <c r="BO4" s="17">
        <f ca="1">COUNTA(A1:BM685)</f>
        <v>5724</v>
      </c>
      <c r="BP4" s="18" t="s">
        <v>3</v>
      </c>
    </row>
    <row r="5" spans="1:68" ht="21" customHeight="1" thickBot="1" x14ac:dyDescent="0.3">
      <c r="B5" s="3241"/>
      <c r="C5" s="24"/>
      <c r="D5" s="25"/>
      <c r="E5" s="25"/>
      <c r="F5" s="29"/>
      <c r="G5" s="29"/>
      <c r="H5" s="29"/>
      <c r="I5" s="29"/>
      <c r="J5" s="29"/>
      <c r="K5" s="29"/>
      <c r="L5" s="29" t="s">
        <v>651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6" t="s">
        <v>2375</v>
      </c>
      <c r="Y5" s="2989"/>
      <c r="Z5" s="27"/>
      <c r="AA5" s="28"/>
      <c r="AC5" s="30"/>
      <c r="AD5" s="30"/>
      <c r="AE5" s="30"/>
      <c r="AG5" s="30"/>
      <c r="AH5" s="30"/>
      <c r="AI5" s="30"/>
      <c r="AJ5" s="30"/>
      <c r="AK5" s="30"/>
      <c r="AL5" s="30"/>
      <c r="AM5" s="30"/>
      <c r="AN5" s="30"/>
      <c r="AO5" s="3"/>
      <c r="AP5" s="118"/>
      <c r="AQ5" s="50"/>
      <c r="AR5" s="118"/>
      <c r="AS5" s="118"/>
      <c r="AT5" s="118"/>
      <c r="AU5" s="118"/>
      <c r="AV5" s="118"/>
      <c r="AW5" s="118"/>
      <c r="AX5" s="118"/>
      <c r="AY5" s="118"/>
      <c r="BE5" s="3"/>
      <c r="BF5" s="31"/>
      <c r="BG5" s="31"/>
      <c r="BH5" s="31"/>
      <c r="BI5" s="31"/>
      <c r="BJ5" s="31"/>
      <c r="BK5" s="31"/>
      <c r="BL5" s="31"/>
      <c r="BN5" s="4">
        <v>1</v>
      </c>
      <c r="BO5" s="17">
        <f ca="1">COUNTBLANK(A1:BM685)</f>
        <v>39065</v>
      </c>
      <c r="BP5" s="18" t="s">
        <v>4</v>
      </c>
    </row>
    <row r="6" spans="1:68" ht="21" customHeight="1" x14ac:dyDescent="0.25">
      <c r="B6" s="16"/>
      <c r="C6" s="16"/>
      <c r="D6" s="16"/>
      <c r="E6" s="32" t="s">
        <v>5</v>
      </c>
      <c r="F6" s="33" t="str">
        <f ca="1">CELL("nomfichier")</f>
        <v>C:\Users\Joel\Desktop\ccr17.envoyé\[ff.B.16.colonnes.22.03.2025.xlsx]Répertoire.B.10.recettes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 t="s">
        <v>6</v>
      </c>
      <c r="AC6" s="30"/>
      <c r="AD6" s="30"/>
      <c r="AE6" s="30"/>
      <c r="AG6" s="30"/>
      <c r="AH6" s="30"/>
      <c r="AI6" s="30"/>
      <c r="AJ6" s="30"/>
      <c r="AK6" s="30"/>
      <c r="AL6" s="30"/>
      <c r="AM6" s="30"/>
      <c r="AN6" s="30"/>
      <c r="AO6" s="3"/>
      <c r="AP6" s="118"/>
      <c r="AQ6" s="50"/>
      <c r="AR6" s="118"/>
      <c r="AS6" s="118"/>
      <c r="AT6" s="118"/>
      <c r="AU6" s="118"/>
      <c r="AV6" s="118"/>
      <c r="AW6" s="16"/>
      <c r="AX6" s="16"/>
      <c r="AY6" s="118"/>
      <c r="BE6" s="3"/>
      <c r="BF6" s="31"/>
      <c r="BG6" s="31"/>
      <c r="BH6" s="31"/>
      <c r="BI6" s="31"/>
      <c r="BJ6" s="31"/>
      <c r="BK6" s="31"/>
      <c r="BL6" s="31"/>
      <c r="BN6" s="4">
        <v>1</v>
      </c>
      <c r="BO6" s="17" cm="1">
        <f t="array" ref="BO6">SUM(BN1:BN684+2)</f>
        <v>2052</v>
      </c>
      <c r="BP6" s="18" t="s">
        <v>7</v>
      </c>
    </row>
    <row r="7" spans="1:68" customFormat="1" ht="15.75" customHeight="1" x14ac:dyDescent="0.25">
      <c r="A7" s="37"/>
      <c r="B7" s="2688" t="s">
        <v>11</v>
      </c>
      <c r="C7" s="2734"/>
      <c r="D7" s="37"/>
      <c r="E7" s="37"/>
      <c r="F7" s="37"/>
      <c r="G7" s="37"/>
      <c r="H7" s="2696" t="s">
        <v>218</v>
      </c>
      <c r="I7" s="123" t="str">
        <f ca="1">IF(COUNTIF(B2:L2, "&lt;0.5")&gt;0, COUNTIF(B2:L2, "&lt;0.5") &amp; " ◄ colonnes masquées", "◄ De " &amp; ADDRESS(2, COLUMN(B2), 4) &amp; " à " &amp; ADDRESS(2, COLUMN(L2), 4) &amp; " pas de colonnes masquées")</f>
        <v>◄ De B2 à L2 pas de colonnes masquées</v>
      </c>
      <c r="J7" s="37"/>
      <c r="K7" s="37"/>
      <c r="L7" s="46"/>
      <c r="M7" s="16"/>
      <c r="N7" s="38"/>
      <c r="O7" s="38"/>
      <c r="P7" s="38"/>
      <c r="Q7" s="2696" t="str">
        <f ca="1">"◄  "&amp;AA15</f>
        <v>◄  Aucune colonne masquée</v>
      </c>
      <c r="R7" s="2811"/>
      <c r="S7" s="2811"/>
      <c r="T7" s="38"/>
      <c r="U7" s="38"/>
      <c r="V7" s="38"/>
      <c r="W7" s="38"/>
      <c r="X7" s="38"/>
      <c r="Y7" s="38"/>
      <c r="Z7" s="38"/>
      <c r="AA7" s="38"/>
      <c r="AB7" s="31"/>
      <c r="AC7" s="30"/>
      <c r="AD7" s="30"/>
      <c r="AE7" s="30"/>
      <c r="AG7" s="30"/>
      <c r="AH7" s="30"/>
      <c r="AI7" s="30"/>
      <c r="AJ7" s="30"/>
      <c r="AK7" s="30"/>
      <c r="AL7" s="30"/>
      <c r="AM7" s="30"/>
      <c r="AN7" s="30"/>
      <c r="AO7" s="3"/>
      <c r="AP7" s="40" t="s">
        <v>9</v>
      </c>
      <c r="AQ7" s="50"/>
      <c r="AR7" s="118"/>
      <c r="AS7" s="118"/>
      <c r="AT7" s="118"/>
      <c r="AU7" s="118"/>
      <c r="AV7" s="118"/>
      <c r="AW7" s="16"/>
      <c r="AX7" s="16"/>
      <c r="AY7" s="16"/>
      <c r="BA7" s="31"/>
      <c r="BB7" s="31"/>
      <c r="BC7" s="31"/>
      <c r="BD7" s="31"/>
      <c r="BE7" s="3"/>
      <c r="BN7" s="4">
        <v>1</v>
      </c>
      <c r="BO7" s="17">
        <f>SUM(A686:BM686)+1</f>
        <v>66</v>
      </c>
      <c r="BP7" s="18" t="s">
        <v>10</v>
      </c>
    </row>
    <row r="8" spans="1:68" customFormat="1" ht="21" customHeight="1" x14ac:dyDescent="0.25">
      <c r="B8" s="37"/>
      <c r="C8" s="2691" t="s">
        <v>2246</v>
      </c>
      <c r="D8" s="2691"/>
      <c r="E8" s="2691"/>
      <c r="F8" s="2691"/>
      <c r="G8" s="2691"/>
      <c r="H8" s="45"/>
      <c r="I8" s="37"/>
      <c r="J8" s="37"/>
      <c r="K8" s="37"/>
      <c r="L8" s="46"/>
      <c r="M8" s="16"/>
      <c r="N8" s="2691" t="s">
        <v>2246</v>
      </c>
      <c r="O8" s="2691"/>
      <c r="P8" s="2691"/>
      <c r="Q8" s="2733" t="s">
        <v>13</v>
      </c>
      <c r="R8" s="37"/>
      <c r="S8" s="37"/>
      <c r="T8" s="37"/>
      <c r="U8" s="37"/>
      <c r="V8" s="37"/>
      <c r="W8" s="16"/>
      <c r="X8" s="2988" t="str">
        <f ca="1">"Page N°"&amp;_xlfn.SHEET()</f>
        <v>Page N°10</v>
      </c>
      <c r="Y8" s="37"/>
      <c r="Z8" s="37"/>
      <c r="AA8" s="37"/>
      <c r="AB8" s="31"/>
      <c r="AC8" s="2736" t="s">
        <v>8</v>
      </c>
      <c r="AD8" s="2736"/>
      <c r="AE8" s="2736"/>
      <c r="AG8" s="30"/>
      <c r="AH8" s="30"/>
      <c r="AI8" s="30"/>
      <c r="AJ8" s="30"/>
      <c r="AK8" s="30"/>
      <c r="AL8" s="30"/>
      <c r="AM8" s="30"/>
      <c r="AN8" s="30"/>
      <c r="AO8" s="3"/>
      <c r="AP8" s="47" t="s">
        <v>15</v>
      </c>
      <c r="AQ8" s="3"/>
      <c r="AR8" s="30"/>
      <c r="AS8" s="30"/>
      <c r="AT8" s="30"/>
      <c r="AU8" s="30"/>
      <c r="AV8" s="30"/>
      <c r="AW8" s="16"/>
      <c r="AX8" s="16"/>
      <c r="AY8" s="16"/>
      <c r="BA8" s="31"/>
      <c r="BB8" s="31"/>
      <c r="BC8" s="31"/>
      <c r="BD8" s="31"/>
      <c r="BE8" s="3"/>
      <c r="BN8" s="4">
        <v>1</v>
      </c>
      <c r="BO8" s="48"/>
      <c r="BP8" s="48"/>
    </row>
    <row r="9" spans="1:68" customFormat="1" ht="19.5" thickBot="1" x14ac:dyDescent="0.3">
      <c r="A9" s="16"/>
      <c r="B9" s="37"/>
      <c r="C9" s="2735" t="s">
        <v>2274</v>
      </c>
      <c r="D9" s="43"/>
      <c r="E9" s="43"/>
      <c r="F9" s="43"/>
      <c r="G9" s="44"/>
      <c r="H9" s="16"/>
      <c r="M9" s="16"/>
      <c r="N9" s="2932" t="s">
        <v>2351</v>
      </c>
      <c r="O9" s="2691"/>
      <c r="P9" s="2737"/>
      <c r="Q9" s="2733" t="s">
        <v>16</v>
      </c>
      <c r="R9" s="49"/>
      <c r="AB9" s="31"/>
      <c r="AC9" s="2931" t="s">
        <v>2350</v>
      </c>
      <c r="AD9" s="100"/>
      <c r="AE9" s="100"/>
      <c r="AG9" s="30"/>
      <c r="AH9" s="30"/>
      <c r="AI9" s="30"/>
      <c r="AJ9" s="30"/>
      <c r="AK9" s="30"/>
      <c r="AL9" s="30"/>
      <c r="AM9" s="30"/>
      <c r="AN9" s="30"/>
      <c r="AO9" s="3"/>
      <c r="AP9" s="51" t="s">
        <v>14</v>
      </c>
      <c r="AQ9" s="3"/>
      <c r="AR9" s="52" t="s">
        <v>17</v>
      </c>
      <c r="AS9" s="30"/>
      <c r="AT9" s="30"/>
      <c r="AU9" s="30"/>
      <c r="AV9" s="30"/>
      <c r="AW9" s="16"/>
      <c r="AX9" s="16"/>
      <c r="AY9" s="16"/>
      <c r="BA9" s="31"/>
      <c r="BB9" s="31"/>
      <c r="BC9" s="31"/>
      <c r="BD9" s="31"/>
      <c r="BE9" s="3"/>
      <c r="BF9" s="31"/>
      <c r="BG9" s="31"/>
      <c r="BH9" s="31"/>
      <c r="BI9" s="31"/>
      <c r="BJ9" s="31"/>
      <c r="BK9" s="31"/>
      <c r="BL9" s="31"/>
      <c r="BN9" s="4">
        <v>1</v>
      </c>
      <c r="BO9" s="48"/>
      <c r="BP9" s="48"/>
    </row>
    <row r="10" spans="1:68" s="1062" customFormat="1" ht="21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315" t="s">
        <v>20</v>
      </c>
      <c r="I10" s="3315"/>
      <c r="J10" s="3285" t="s">
        <v>21</v>
      </c>
      <c r="K10" s="3285"/>
      <c r="L10" s="3286"/>
      <c r="M10" s="16"/>
      <c r="N10" s="2974" t="s">
        <v>6</v>
      </c>
      <c r="O10" s="62"/>
      <c r="P10" s="62"/>
      <c r="Q10" s="61"/>
      <c r="R10" s="61"/>
      <c r="S10" s="61"/>
      <c r="T10" s="61"/>
      <c r="U10" s="61"/>
      <c r="V10" s="61"/>
      <c r="W10" s="61"/>
      <c r="X10" s="3367" t="str">
        <f>H10</f>
        <v>Famille à coller</v>
      </c>
      <c r="Y10" s="3367"/>
      <c r="Z10" s="3369" t="str">
        <f>UPPER(LEFT(J10,1))</f>
        <v>N</v>
      </c>
      <c r="AA10" s="3371" t="s">
        <v>25</v>
      </c>
      <c r="AB10" s="31"/>
      <c r="AC10" s="2860" t="s">
        <v>22</v>
      </c>
      <c r="AD10" s="2947">
        <v>0</v>
      </c>
      <c r="AE10" s="2948" t="s">
        <v>23</v>
      </c>
      <c r="AF10"/>
      <c r="AG10" s="3360" t="s">
        <v>2080</v>
      </c>
      <c r="AH10" s="3361"/>
      <c r="AI10" s="3361"/>
      <c r="AJ10" s="3361"/>
      <c r="AK10" s="3361"/>
      <c r="AL10" s="3361"/>
      <c r="AM10" s="3361"/>
      <c r="AN10" s="3362"/>
      <c r="AO10" s="3"/>
      <c r="AP10" s="54" t="str">
        <f t="shared" ref="AP10:AP41" si="8">B10</f>
        <v>A</v>
      </c>
      <c r="AQ10" s="3"/>
      <c r="AR10" s="63" t="s">
        <v>26</v>
      </c>
      <c r="AS10" s="64"/>
      <c r="AT10" s="64"/>
      <c r="AU10" s="65"/>
      <c r="AV10" s="65"/>
      <c r="AW10" s="16"/>
      <c r="AX10" s="16"/>
      <c r="AY10" s="16"/>
      <c r="AZ10"/>
      <c r="BA10" s="3114" t="s">
        <v>2314</v>
      </c>
      <c r="BB10" s="3115"/>
      <c r="BC10" s="3115"/>
      <c r="BD10" s="3116"/>
      <c r="BE10" s="3"/>
      <c r="BF10" s="3114" t="s">
        <v>27</v>
      </c>
      <c r="BG10" s="3115"/>
      <c r="BH10" s="3115"/>
      <c r="BI10" s="3115"/>
      <c r="BJ10" s="3115"/>
      <c r="BK10" s="3115"/>
      <c r="BL10" s="3116"/>
      <c r="BN10" s="4">
        <v>1</v>
      </c>
      <c r="BO10" s="48"/>
      <c r="BP10" s="48"/>
    </row>
    <row r="11" spans="1:68" ht="21" customHeight="1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316"/>
      <c r="I11" s="3316"/>
      <c r="J11" s="3287"/>
      <c r="K11" s="3287"/>
      <c r="L11" s="3288"/>
      <c r="M11" s="16"/>
      <c r="N11" s="2975" t="s">
        <v>6</v>
      </c>
      <c r="O11" s="74"/>
      <c r="P11" s="74"/>
      <c r="Q11" s="73"/>
      <c r="R11" s="73"/>
      <c r="S11" s="73"/>
      <c r="T11" s="73"/>
      <c r="U11" s="73"/>
      <c r="V11" s="73"/>
      <c r="W11" s="73"/>
      <c r="X11" s="3368"/>
      <c r="Y11" s="3368"/>
      <c r="Z11" s="3370"/>
      <c r="AA11" s="3372"/>
      <c r="AC11" s="2860" t="s">
        <v>30</v>
      </c>
      <c r="AD11" s="2949">
        <v>0</v>
      </c>
      <c r="AE11" s="72" t="s">
        <v>31</v>
      </c>
      <c r="AG11" s="3363"/>
      <c r="AH11" s="3274"/>
      <c r="AI11" s="3274"/>
      <c r="AJ11" s="3274"/>
      <c r="AK11" s="3274"/>
      <c r="AL11" s="3274"/>
      <c r="AM11" s="3274"/>
      <c r="AN11" s="3364"/>
      <c r="AO11" s="3"/>
      <c r="AP11" s="66" t="str">
        <f t="shared" si="8"/>
        <v>A</v>
      </c>
      <c r="AQ11" s="3"/>
      <c r="AR11" s="75" t="s">
        <v>32</v>
      </c>
      <c r="AS11" s="76"/>
      <c r="AT11" s="76"/>
      <c r="AU11" s="76"/>
      <c r="AV11" s="76"/>
      <c r="AW11" s="16"/>
      <c r="AX11" s="16"/>
      <c r="AY11" s="16"/>
      <c r="AZ11"/>
      <c r="BA11" s="3117"/>
      <c r="BB11" s="3118"/>
      <c r="BC11" s="3118"/>
      <c r="BD11" s="3119"/>
      <c r="BE11" s="3"/>
      <c r="BF11" s="3117"/>
      <c r="BG11" s="3118"/>
      <c r="BH11" s="3118"/>
      <c r="BI11" s="3118"/>
      <c r="BJ11" s="3118"/>
      <c r="BK11" s="3118"/>
      <c r="BL11" s="3119"/>
      <c r="BN11" s="4">
        <v>1</v>
      </c>
    </row>
    <row r="12" spans="1:68" ht="21" customHeight="1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M12" s="16"/>
      <c r="N12" s="2976" t="s">
        <v>6</v>
      </c>
      <c r="O12" s="89"/>
      <c r="P12" s="89"/>
      <c r="Q12" s="84"/>
      <c r="R12" s="84"/>
      <c r="S12" s="84"/>
      <c r="T12" s="84"/>
      <c r="U12" s="84"/>
      <c r="V12" s="84"/>
      <c r="W12" s="16"/>
      <c r="X12" s="86"/>
      <c r="Y12" s="90" t="s">
        <v>38</v>
      </c>
      <c r="Z12" s="1063">
        <v>10</v>
      </c>
      <c r="AA12" s="88" t="str">
        <f>AA13</f>
        <v>kg</v>
      </c>
      <c r="AC12" s="2860" t="s">
        <v>36</v>
      </c>
      <c r="AD12" s="2949">
        <v>0</v>
      </c>
      <c r="AE12" s="72" t="s">
        <v>37</v>
      </c>
      <c r="AG12" s="3365" t="s">
        <v>2084</v>
      </c>
      <c r="AH12" s="3279"/>
      <c r="AI12" s="3279"/>
      <c r="AJ12" s="3279"/>
      <c r="AK12" s="3279"/>
      <c r="AL12" s="3279"/>
      <c r="AM12" s="3279"/>
      <c r="AN12" s="3366"/>
      <c r="AO12" s="3"/>
      <c r="AP12" s="66" t="str">
        <f t="shared" si="8"/>
        <v>A</v>
      </c>
      <c r="AQ12" s="3"/>
      <c r="AR12" s="76"/>
      <c r="AS12" s="64"/>
      <c r="AT12" s="64"/>
      <c r="AU12" s="65"/>
      <c r="AV12" s="65"/>
      <c r="AW12" s="16"/>
      <c r="AX12" s="16"/>
      <c r="AY12" s="16"/>
      <c r="AZ12"/>
      <c r="BA12" s="3117"/>
      <c r="BB12" s="3118"/>
      <c r="BC12" s="3118"/>
      <c r="BD12" s="3119"/>
      <c r="BE12" s="3"/>
      <c r="BF12" s="3117"/>
      <c r="BG12" s="3118"/>
      <c r="BH12" s="3118"/>
      <c r="BI12" s="3118"/>
      <c r="BJ12" s="3118"/>
      <c r="BK12" s="3118"/>
      <c r="BL12" s="3119"/>
      <c r="BN12" s="4">
        <v>1</v>
      </c>
    </row>
    <row r="13" spans="1:68" ht="21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317" t="str">
        <f>F16</f>
        <v>Famille à coller.N.Nom de votre recette.Recette mère ►.S.Saisissez le nom de la recette mère</v>
      </c>
      <c r="K13" s="3317"/>
      <c r="L13" s="3318"/>
      <c r="M13" s="16"/>
      <c r="N13" s="2977"/>
      <c r="O13" s="100"/>
      <c r="P13" s="100"/>
      <c r="Q13" s="16"/>
      <c r="R13" s="16"/>
      <c r="S13" s="16"/>
      <c r="T13" s="16"/>
      <c r="U13" s="16"/>
      <c r="V13" s="16"/>
      <c r="W13" s="16"/>
      <c r="X13" s="97"/>
      <c r="Y13" s="101" t="s">
        <v>42</v>
      </c>
      <c r="Z13" s="1064">
        <v>3.05</v>
      </c>
      <c r="AA13" s="99" t="s">
        <v>47</v>
      </c>
      <c r="AC13" s="229" t="s">
        <v>41</v>
      </c>
      <c r="AD13" s="2950">
        <f t="shared" ref="AD13:AD62" si="9">AE13 / 1000</f>
        <v>1E-3</v>
      </c>
      <c r="AE13" s="96">
        <v>1</v>
      </c>
      <c r="AG13" s="2597"/>
      <c r="AH13" s="942"/>
      <c r="AI13" s="942"/>
      <c r="AJ13" s="942"/>
      <c r="AK13" s="942"/>
      <c r="AL13" s="942"/>
      <c r="AM13" s="942"/>
      <c r="AN13" s="2739"/>
      <c r="AO13" s="3"/>
      <c r="AP13" s="66" t="str">
        <f t="shared" si="8"/>
        <v>A</v>
      </c>
      <c r="AQ13" s="3"/>
      <c r="AR13" s="75" t="s">
        <v>45</v>
      </c>
      <c r="AS13" s="76"/>
      <c r="AT13" s="76"/>
      <c r="AU13" s="76"/>
      <c r="AV13" s="76"/>
      <c r="AW13" s="16"/>
      <c r="AX13" s="16"/>
      <c r="AY13" s="16"/>
      <c r="AZ13"/>
      <c r="BA13" s="102" t="s">
        <v>46</v>
      </c>
      <c r="BB13" s="103"/>
      <c r="BC13" s="104"/>
      <c r="BD13" s="105"/>
      <c r="BE13" s="106"/>
      <c r="BF13" s="107"/>
      <c r="BG13" s="108"/>
      <c r="BH13" s="108"/>
      <c r="BI13" s="108"/>
      <c r="BJ13" s="108"/>
      <c r="BK13" s="108"/>
      <c r="BL13" s="109"/>
      <c r="BN13" s="4">
        <v>1</v>
      </c>
    </row>
    <row r="14" spans="1:68" ht="21" customHeight="1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10">
        <v>6</v>
      </c>
      <c r="G14" s="111" t="s">
        <v>44</v>
      </c>
      <c r="H14" s="92"/>
      <c r="I14" s="92"/>
      <c r="J14" s="3317"/>
      <c r="K14" s="3317"/>
      <c r="L14" s="3318"/>
      <c r="M14" s="16"/>
      <c r="N14" s="2977"/>
      <c r="O14" s="100"/>
      <c r="P14" s="100"/>
      <c r="Q14" s="16"/>
      <c r="R14" s="16"/>
      <c r="S14" s="16"/>
      <c r="T14" s="16"/>
      <c r="U14" s="16"/>
      <c r="V14" s="16"/>
      <c r="W14" s="16"/>
      <c r="X14" s="112"/>
      <c r="Y14" s="112" t="s">
        <v>48</v>
      </c>
      <c r="Z14" s="113"/>
      <c r="AA14" s="114"/>
      <c r="AC14" s="510" t="s">
        <v>47</v>
      </c>
      <c r="AD14" s="2950">
        <f t="shared" si="9"/>
        <v>1</v>
      </c>
      <c r="AE14" s="96">
        <v>1000</v>
      </c>
      <c r="AG14" s="2597"/>
      <c r="AH14" s="942"/>
      <c r="AI14" s="942"/>
      <c r="AJ14" s="942"/>
      <c r="AK14" s="942"/>
      <c r="AL14" s="942"/>
      <c r="AM14" s="942"/>
      <c r="AN14" s="2739"/>
      <c r="AO14" s="3"/>
      <c r="AP14" s="66" t="str">
        <f t="shared" si="8"/>
        <v>A</v>
      </c>
      <c r="AQ14" s="3"/>
      <c r="AR14" s="76"/>
      <c r="AS14" s="64"/>
      <c r="AT14" s="64"/>
      <c r="AU14" s="65"/>
      <c r="AV14" s="65"/>
      <c r="AW14" s="16"/>
      <c r="AX14" s="16"/>
      <c r="AY14" s="16"/>
      <c r="AZ14"/>
      <c r="BA14" s="117"/>
      <c r="BB14" s="118"/>
      <c r="BC14" s="118"/>
      <c r="BD14" s="119"/>
      <c r="BE14" s="3"/>
      <c r="BF14" s="107"/>
      <c r="BG14" s="120" t="s">
        <v>50</v>
      </c>
      <c r="BH14" s="108"/>
      <c r="BI14" s="108"/>
      <c r="BJ14" s="108"/>
      <c r="BK14" s="108"/>
      <c r="BL14" s="109"/>
      <c r="BN14" s="4">
        <v>1</v>
      </c>
    </row>
    <row r="15" spans="1:68" ht="21" customHeight="1" x14ac:dyDescent="0.25">
      <c r="B15" s="66" t="s">
        <v>11</v>
      </c>
      <c r="C15" s="121" t="str">
        <f>C16</f>
        <v>Famille à coller.N.Nom de votre recette.Recette mère ►.S.Saisissez le nom de la recette mère</v>
      </c>
      <c r="D15" s="121"/>
      <c r="E15" s="121"/>
      <c r="F15" s="122"/>
      <c r="G15" s="123"/>
      <c r="H15" s="123"/>
      <c r="I15" s="123"/>
      <c r="J15" s="123"/>
      <c r="K15" s="123"/>
      <c r="L15" s="124"/>
      <c r="M15" s="16"/>
      <c r="N15" s="2871">
        <f>IF(OR(ISBLANK(Z12), ISBLANK(Z13)), 0, Z12/Z13)</f>
        <v>3.278688524590164</v>
      </c>
      <c r="O15" s="125"/>
      <c r="P15" s="125"/>
      <c r="Q15" s="125"/>
      <c r="R15" s="125"/>
      <c r="S15" s="125"/>
      <c r="T15" s="125"/>
      <c r="U15" s="125"/>
      <c r="V15" s="125"/>
      <c r="W15" s="126"/>
      <c r="X15" s="126"/>
      <c r="Y15" s="126"/>
      <c r="Z15" s="126"/>
      <c r="AA15" s="127" t="str">
        <f ca="1">IF(COUNTIF(C111:AA111,"&lt;0.5")=0,"Aucune colonne masquée",COUNTIF(C111:AA111,"&lt;0.5")&amp;" colonnes masquées : "&amp;(N16&amp;O16&amp;P16))</f>
        <v>Aucune colonne masquée</v>
      </c>
      <c r="AC15" s="495" t="s">
        <v>51</v>
      </c>
      <c r="AD15" s="2950">
        <f t="shared" si="9"/>
        <v>0.25</v>
      </c>
      <c r="AE15" s="96">
        <v>250</v>
      </c>
      <c r="AG15" s="2597"/>
      <c r="AH15" s="942"/>
      <c r="AI15" s="942"/>
      <c r="AJ15" s="942"/>
      <c r="AK15" s="942"/>
      <c r="AL15" s="942"/>
      <c r="AM15" s="942"/>
      <c r="AN15" s="2739"/>
      <c r="AO15" s="3"/>
      <c r="AP15" s="66" t="str">
        <f t="shared" si="8"/>
        <v>►</v>
      </c>
      <c r="AQ15" s="3"/>
      <c r="AR15" s="75" t="s">
        <v>52</v>
      </c>
      <c r="AS15" s="76"/>
      <c r="AT15" s="76"/>
      <c r="AU15" s="76"/>
      <c r="AV15" s="76"/>
      <c r="AW15" s="16"/>
      <c r="AX15" s="16"/>
      <c r="AY15" s="16"/>
      <c r="AZ15"/>
      <c r="BA15" s="102" t="s">
        <v>53</v>
      </c>
      <c r="BB15" s="103"/>
      <c r="BC15" s="104"/>
      <c r="BD15" s="105"/>
      <c r="BE15" s="3"/>
      <c r="BF15" s="107"/>
      <c r="BG15" s="128" t="s">
        <v>54</v>
      </c>
      <c r="BH15" s="108"/>
      <c r="BI15" s="108"/>
      <c r="BJ15" s="108"/>
      <c r="BK15" s="108"/>
      <c r="BL15" s="109"/>
      <c r="BN15" s="4">
        <v>1</v>
      </c>
    </row>
    <row r="16" spans="1:68" ht="21" customHeight="1" thickBot="1" x14ac:dyDescent="0.3">
      <c r="B16" s="129" t="s">
        <v>11</v>
      </c>
      <c r="C16" s="130" t="str">
        <f>F16</f>
        <v>Famille à coller.N.Nom de votre recette.Recette mère ►.S.Saisissez le nom de la recette mère</v>
      </c>
      <c r="D16" s="130">
        <f>F14</f>
        <v>6</v>
      </c>
      <c r="E16" s="130" t="str">
        <f>G14</f>
        <v>couverts</v>
      </c>
      <c r="F16" s="131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2" t="s">
        <v>55</v>
      </c>
      <c r="H16" s="3321" t="s">
        <v>56</v>
      </c>
      <c r="I16" s="3321"/>
      <c r="J16" s="3321"/>
      <c r="K16" s="133" t="s">
        <v>57</v>
      </c>
      <c r="L16" s="134" t="s">
        <v>58</v>
      </c>
      <c r="M16" s="16"/>
      <c r="N16" s="2872" t="str">
        <f ca="1">IF(C111&lt;0.5,C110&amp;".","")&amp;IF(D111&lt;0.5,D110&amp;".","")&amp;IF(E111&lt;0.5,E110&amp;".","")&amp;IF(F111&lt;0.5,F110&amp;".","")&amp;IF(G111&lt;0.5,G110&amp;".","")&amp;IF(H111&lt;0.5,H110&amp;".","")&amp;IF(I111&lt;0.5,I110&amp;".","")&amp;IF(J111&lt;0.5,J110&amp;".","")&amp;IF(K111&lt;0.5,K110&amp;".","")&amp;IF(L111&lt;0.5,L110&amp;".","")&amp;IF(M111&lt;0.5,M110&amp;".","")</f>
        <v/>
      </c>
      <c r="O16" s="135" t="str">
        <f ca="1">IF(O111&lt;0.5,O110&amp;".","")&amp;IF(P111&lt;0.5,P110&amp;".","")&amp;IF(Q111&lt;0.5,Q110&amp;".","")&amp;IF(R111&lt;0.5,R110&amp;".","")&amp;IF(S111&lt;0.5,S110&amp;".","")&amp;IF(T111&lt;0.5,T110&amp;".","")&amp;IF(U111&lt;0.5,U110&amp;".","")</f>
        <v/>
      </c>
      <c r="P16" s="135" t="str">
        <f ca="1">IF(V111&lt;0.5,V110&amp;".","")&amp;IF(W111&lt;0.5,W110&amp;".","")&amp;IF(X111&lt;0.5,X110&amp;".","")&amp;IF(Y111&lt;0.5,Y110&amp;".","")&amp;IF(Z111&lt;0.5,Z110&amp;".","")&amp;IF(AA111&lt;0.5,AA110&amp;".","")</f>
        <v/>
      </c>
      <c r="Q16" s="135"/>
      <c r="R16" s="135"/>
      <c r="S16" s="135"/>
      <c r="T16" s="135"/>
      <c r="U16" s="135"/>
      <c r="V16" s="135"/>
      <c r="W16" s="136"/>
      <c r="X16" s="136"/>
      <c r="Y16" s="136"/>
      <c r="Z16" s="137"/>
      <c r="AA16" s="127" t="str">
        <f>ROWS(B10:B112)-SUBTOTAL(103,B10:B112)&amp;" "&amp;"Lignes masquées"</f>
        <v>0 Lignes masquées</v>
      </c>
      <c r="AC16" s="495" t="s">
        <v>59</v>
      </c>
      <c r="AD16" s="2950">
        <f t="shared" si="9"/>
        <v>0.5</v>
      </c>
      <c r="AE16" s="96">
        <v>500</v>
      </c>
      <c r="AG16" s="2597"/>
      <c r="AH16" s="942"/>
      <c r="AI16" s="942"/>
      <c r="AJ16" s="942"/>
      <c r="AK16" s="942"/>
      <c r="AL16" s="942"/>
      <c r="AM16" s="942"/>
      <c r="AN16" s="2739"/>
      <c r="AO16" s="3"/>
      <c r="AP16" s="129" t="str">
        <f t="shared" si="8"/>
        <v>►</v>
      </c>
      <c r="AQ16" s="3"/>
      <c r="AR16" s="76"/>
      <c r="AS16" s="76"/>
      <c r="AT16" s="76"/>
      <c r="AU16" s="76"/>
      <c r="AV16" s="76"/>
      <c r="AW16" s="16"/>
      <c r="AX16" s="16"/>
      <c r="AY16" s="16"/>
      <c r="AZ16"/>
      <c r="BA16" s="117"/>
      <c r="BB16" s="118"/>
      <c r="BC16" s="118"/>
      <c r="BD16" s="119"/>
      <c r="BE16" s="3"/>
      <c r="BF16" s="107"/>
      <c r="BG16" s="128" t="s">
        <v>60</v>
      </c>
      <c r="BH16" s="108"/>
      <c r="BI16" s="108"/>
      <c r="BJ16" s="108"/>
      <c r="BK16" s="108"/>
      <c r="BL16" s="109"/>
      <c r="BN16" s="4">
        <v>1</v>
      </c>
    </row>
    <row r="17" spans="2:66" ht="21" customHeight="1" thickTop="1" thickBot="1" x14ac:dyDescent="0.3">
      <c r="B17" s="138" t="s">
        <v>11</v>
      </c>
      <c r="C17" s="139" t="str">
        <f>C16</f>
        <v>Famille à coller.N.Nom de votre recette.Recette mère ►.S.Saisissez le nom de la recette mère</v>
      </c>
      <c r="D17" s="140"/>
      <c r="E17" s="140"/>
      <c r="F17" s="141" t="s">
        <v>61</v>
      </c>
      <c r="G17" s="141" t="s">
        <v>62</v>
      </c>
      <c r="H17" s="141" t="s">
        <v>63</v>
      </c>
      <c r="I17" s="141" t="s">
        <v>64</v>
      </c>
      <c r="J17" s="2987" t="s">
        <v>65</v>
      </c>
      <c r="K17" s="142" t="s">
        <v>66</v>
      </c>
      <c r="L17" s="143" t="s">
        <v>67</v>
      </c>
      <c r="M17" s="16"/>
      <c r="N17" s="2980" t="s">
        <v>69</v>
      </c>
      <c r="O17" s="308" t="s">
        <v>70</v>
      </c>
      <c r="P17" s="308" t="s">
        <v>71</v>
      </c>
      <c r="Q17" s="144" t="s">
        <v>72</v>
      </c>
      <c r="R17" s="144" t="s">
        <v>73</v>
      </c>
      <c r="S17" s="144" t="s">
        <v>74</v>
      </c>
      <c r="T17" s="144" t="s">
        <v>75</v>
      </c>
      <c r="U17" s="144" t="s">
        <v>76</v>
      </c>
      <c r="V17" s="144" t="s">
        <v>77</v>
      </c>
      <c r="W17" s="144" t="s">
        <v>78</v>
      </c>
      <c r="X17" s="144" t="s">
        <v>79</v>
      </c>
      <c r="Y17" s="144" t="s">
        <v>80</v>
      </c>
      <c r="Z17" s="144" t="s">
        <v>81</v>
      </c>
      <c r="AA17" s="145" t="s">
        <v>82</v>
      </c>
      <c r="AC17" s="495" t="s">
        <v>68</v>
      </c>
      <c r="AD17" s="2950">
        <f t="shared" si="9"/>
        <v>0.33332999999999996</v>
      </c>
      <c r="AE17" s="96">
        <v>333.33</v>
      </c>
      <c r="AG17" s="2597"/>
      <c r="AH17" s="942"/>
      <c r="AI17" s="942"/>
      <c r="AJ17" s="942"/>
      <c r="AK17" s="942"/>
      <c r="AL17" s="942"/>
      <c r="AM17" s="942"/>
      <c r="AN17" s="2739"/>
      <c r="AO17" s="3"/>
      <c r="AP17" s="138" t="str">
        <f t="shared" si="8"/>
        <v>►</v>
      </c>
      <c r="AQ17" s="3"/>
      <c r="AR17" s="146" t="s">
        <v>83</v>
      </c>
      <c r="AS17" s="147"/>
      <c r="AT17" s="147"/>
      <c r="AU17" s="147"/>
      <c r="AV17" s="147"/>
      <c r="AW17" s="16"/>
      <c r="AX17" s="16"/>
      <c r="AY17" s="16"/>
      <c r="AZ17"/>
      <c r="BA17" s="148" t="s">
        <v>84</v>
      </c>
      <c r="BB17" s="103"/>
      <c r="BC17" s="104"/>
      <c r="BD17" s="105"/>
      <c r="BE17" s="3"/>
      <c r="BF17" s="107"/>
      <c r="BG17" s="128" t="s">
        <v>85</v>
      </c>
      <c r="BH17" s="108"/>
      <c r="BI17" s="108"/>
      <c r="BJ17" s="108"/>
      <c r="BK17" s="108"/>
      <c r="BL17" s="109"/>
      <c r="BN17" s="4">
        <v>1</v>
      </c>
    </row>
    <row r="18" spans="2:66" ht="21" customHeight="1" thickTop="1" x14ac:dyDescent="0.25">
      <c r="B18" s="66" t="s">
        <v>18</v>
      </c>
      <c r="C18" s="1018" t="str">
        <f>C16</f>
        <v>Famille à coller.N.Nom de votre recette.Recette mère ►.S.Saisissez le nom de la recette mère</v>
      </c>
      <c r="D18" s="1019"/>
      <c r="E18" s="1020"/>
      <c r="F18" s="150" t="s">
        <v>86</v>
      </c>
      <c r="G18" s="151" t="s">
        <v>87</v>
      </c>
      <c r="H18" s="152"/>
      <c r="I18" s="3186" t="s">
        <v>88</v>
      </c>
      <c r="J18" s="3296" t="s">
        <v>89</v>
      </c>
      <c r="K18" s="3297" t="s">
        <v>90</v>
      </c>
      <c r="L18" s="153" t="s">
        <v>91</v>
      </c>
      <c r="M18" s="16"/>
      <c r="N18" s="3423" t="s">
        <v>96</v>
      </c>
      <c r="O18" s="3419" t="s">
        <v>99</v>
      </c>
      <c r="P18" s="3421" t="s">
        <v>93</v>
      </c>
      <c r="Q18" s="156" t="s">
        <v>97</v>
      </c>
      <c r="R18" s="157" t="s">
        <v>94</v>
      </c>
      <c r="S18" s="3300" t="s">
        <v>94</v>
      </c>
      <c r="T18" s="3377" t="s">
        <v>95</v>
      </c>
      <c r="U18" s="158">
        <f>T13</f>
        <v>0</v>
      </c>
      <c r="V18" s="159" t="str">
        <f>ROUND(W62-U62,3)&amp;"Kg"&amp;"  "&amp;IF(W62&gt;0, ROUND((W62 - O62) / W62 * 100, 2), 0)&amp;"%"</f>
        <v>0.656Kg  11.11%</v>
      </c>
      <c r="W18" s="3192" t="s">
        <v>2323</v>
      </c>
      <c r="X18" s="3378"/>
      <c r="Y18" s="160" t="s">
        <v>100</v>
      </c>
      <c r="Z18" s="161">
        <f>IFERROR(Z62/Z13,0)</f>
        <v>2.5376573369577193</v>
      </c>
      <c r="AA18" s="162"/>
      <c r="AC18" s="496" t="s">
        <v>92</v>
      </c>
      <c r="AD18" s="2951">
        <f t="shared" si="9"/>
        <v>1E-3</v>
      </c>
      <c r="AE18" s="155">
        <v>1</v>
      </c>
      <c r="AG18" s="2597"/>
      <c r="AH18" s="942"/>
      <c r="AI18" s="942"/>
      <c r="AJ18" s="942"/>
      <c r="AK18" s="942"/>
      <c r="AL18" s="942"/>
      <c r="AM18" s="942"/>
      <c r="AN18" s="2739"/>
      <c r="AO18" s="3"/>
      <c r="AP18" s="66" t="str">
        <f t="shared" si="8"/>
        <v>A</v>
      </c>
      <c r="AQ18" s="3"/>
      <c r="AR18" s="146" t="s">
        <v>101</v>
      </c>
      <c r="AS18" s="64"/>
      <c r="AT18" s="147"/>
      <c r="AU18" s="147"/>
      <c r="AV18" s="147"/>
      <c r="AW18" s="16"/>
      <c r="AX18" s="16"/>
      <c r="AY18" s="16"/>
      <c r="AZ18"/>
      <c r="BA18" s="117"/>
      <c r="BB18" s="118"/>
      <c r="BC18" s="118"/>
      <c r="BD18" s="119"/>
      <c r="BE18" s="3"/>
      <c r="BF18" s="107"/>
      <c r="BG18" s="128" t="s">
        <v>102</v>
      </c>
      <c r="BH18" s="108"/>
      <c r="BI18" s="108"/>
      <c r="BJ18" s="108"/>
      <c r="BK18" s="108"/>
      <c r="BL18" s="109"/>
      <c r="BN18" s="4">
        <v>1</v>
      </c>
    </row>
    <row r="19" spans="2:66" ht="21" customHeight="1" x14ac:dyDescent="0.25">
      <c r="B19" s="66" t="s">
        <v>18</v>
      </c>
      <c r="C19" s="149" t="str">
        <f>C16</f>
        <v>Famille à coller.N.Nom de votre recette.Recette mère ►.S.Saisissez le nom de la recette mère</v>
      </c>
      <c r="D19" s="91"/>
      <c r="E19" s="1021"/>
      <c r="F19" s="163" t="s">
        <v>103</v>
      </c>
      <c r="G19" s="164" t="s">
        <v>104</v>
      </c>
      <c r="H19" s="165" t="s">
        <v>105</v>
      </c>
      <c r="I19" s="3121"/>
      <c r="J19" s="3123"/>
      <c r="K19" s="3125"/>
      <c r="L19" s="166" t="s">
        <v>106</v>
      </c>
      <c r="M19" s="16"/>
      <c r="N19" s="3424"/>
      <c r="O19" s="3420"/>
      <c r="P19" s="3422"/>
      <c r="Q19" s="167" t="s">
        <v>108</v>
      </c>
      <c r="R19" s="168">
        <v>1</v>
      </c>
      <c r="S19" s="3301"/>
      <c r="T19" s="3194"/>
      <c r="U19" s="169" t="s">
        <v>109</v>
      </c>
      <c r="V19" s="170" t="s">
        <v>110</v>
      </c>
      <c r="W19" s="3194"/>
      <c r="X19" s="3379"/>
      <c r="Y19" s="171" t="s">
        <v>111</v>
      </c>
      <c r="Z19" s="172" t="s">
        <v>112</v>
      </c>
      <c r="AA19" s="173" t="s">
        <v>113</v>
      </c>
      <c r="AC19" s="496" t="s">
        <v>107</v>
      </c>
      <c r="AD19" s="2951">
        <f t="shared" si="9"/>
        <v>0.01</v>
      </c>
      <c r="AE19" s="155">
        <v>10</v>
      </c>
      <c r="AG19" s="2597"/>
      <c r="AH19" s="942"/>
      <c r="AI19" s="942"/>
      <c r="AJ19" s="942"/>
      <c r="AK19" s="942"/>
      <c r="AL19" s="942"/>
      <c r="AM19" s="942"/>
      <c r="AN19" s="2739"/>
      <c r="AO19" s="3"/>
      <c r="AP19" s="66" t="str">
        <f t="shared" si="8"/>
        <v>A</v>
      </c>
      <c r="AQ19" s="3"/>
      <c r="AR19" s="146" t="s">
        <v>114</v>
      </c>
      <c r="AS19" s="147"/>
      <c r="AT19" s="147"/>
      <c r="AU19" s="147"/>
      <c r="AV19" s="147"/>
      <c r="AW19" s="16"/>
      <c r="AX19" s="16"/>
      <c r="AY19" s="16"/>
      <c r="AZ19"/>
      <c r="BA19" s="148" t="s">
        <v>115</v>
      </c>
      <c r="BB19" s="103"/>
      <c r="BC19" s="104"/>
      <c r="BD19" s="105"/>
      <c r="BE19" s="3"/>
      <c r="BF19" s="107"/>
      <c r="BG19" s="128" t="s">
        <v>116</v>
      </c>
      <c r="BH19" s="108"/>
      <c r="BI19" s="108"/>
      <c r="BJ19" s="108"/>
      <c r="BK19" s="108"/>
      <c r="BL19" s="109"/>
      <c r="BN19" s="4">
        <v>1</v>
      </c>
    </row>
    <row r="20" spans="2:66" ht="21" customHeight="1" x14ac:dyDescent="0.25">
      <c r="B20" s="66" t="s">
        <v>18</v>
      </c>
      <c r="C20" s="149" t="str">
        <f>C16</f>
        <v>Famille à coller.N.Nom de votre recette.Recette mère ►.S.Saisissez le nom de la recette mère</v>
      </c>
      <c r="D20" s="91">
        <f>D16</f>
        <v>6</v>
      </c>
      <c r="E20" s="1021" t="str">
        <f>E16</f>
        <v>couverts</v>
      </c>
      <c r="F20" s="174"/>
      <c r="G20" s="209"/>
      <c r="H20" s="228" t="str">
        <f t="shared" ref="H20:H29" si="10">IF(OR(ISTEXT(F20), F20&lt;=0, I20&lt;=0), "", "de")</f>
        <v/>
      </c>
      <c r="I20" s="177">
        <v>400</v>
      </c>
      <c r="J20" s="229" t="s">
        <v>41</v>
      </c>
      <c r="K20" s="179">
        <v>1</v>
      </c>
      <c r="L20" s="180" t="s">
        <v>511</v>
      </c>
      <c r="M20" s="16"/>
      <c r="N20" s="2978">
        <f>IF(ISTEXT(F20), 0, IFERROR(INDEX(AD10:AD62, MATCH(J20, AC10:AC62, 0)) * I20 * IF(ISBLANK(F20), 1, F20), 0))</f>
        <v>0.4</v>
      </c>
      <c r="O20" s="1022">
        <f t="shared" ref="O20:O61" si="11">((P20-(P20*V20%)))</f>
        <v>0.65573770491803285</v>
      </c>
      <c r="P20" s="183">
        <f>IF(ISNUMBER(K20), N20*K20*N15, 0)</f>
        <v>1.3114754098360657</v>
      </c>
      <c r="Q20" s="187">
        <f>IF(N62=0,0,(N20/N62)*R19*1000)</f>
        <v>222.2222222222222</v>
      </c>
      <c r="R20" s="184">
        <f>IFERROR(IF(NOT(ISNUMBER(F20)), 0, (F20/N62)*R19), 0)</f>
        <v>0</v>
      </c>
      <c r="S20" s="181">
        <f>IF(AND(ISNUMBER(F20), ISNUMBER(K20)), F20 * K20 * N15, 0)</f>
        <v>0</v>
      </c>
      <c r="T20" s="188">
        <f t="shared" ref="T20:T61" si="12">G20</f>
        <v>0</v>
      </c>
      <c r="U20" s="1023" t="str">
        <f t="shared" ref="U20:U61" si="13">IF(O20=0,0,IF(O20&gt;=1,ROUND(O20,3)&amp;" Kg",INT(O20*1000)&amp;" g"))</f>
        <v>655 g</v>
      </c>
      <c r="V20" s="190">
        <v>50</v>
      </c>
      <c r="W20" s="191" t="str">
        <f t="shared" ref="W20:W61" si="14">IF(P20=0,0,IF(P20&gt;0,IF(OR(J20="Kg",J20="g",J20="demi(s)",J20="quart(s)"),IF(ROUND(P20,3)&gt;=1,ROUND(P20,3)&amp;" Kg",ROUND(P20*1000,0)&amp;" g"),IF(J20="demi(s)",ROUND(P20*0.5,0)&amp;" demi(s)",IF(J20="quart(s)",ROUND(P20*0.25,0)&amp;" quart(s)",IF(ROUND(P20,3)&gt;=1,ROUND(P20,3)&amp;" L",ROUND(P20*100,0)&amp;" cl"))))))</f>
        <v>1.311 Kg</v>
      </c>
      <c r="X20" s="192" t="str">
        <f>IF(OR(P20=0,ISBLANK(J20)),"",IF(ROUND(P20/INDEX(AD10:AD62,MATCH(J20,AC10:AC62,0)),1)&amp;" "&amp;J20=W20,"",ROUND(P20/INDEX(AD10:AD62,MATCH(J20,AC10:AC62,0)),1)&amp;" "&amp;J20))</f>
        <v>1311.5 g</v>
      </c>
      <c r="Y20" s="215">
        <v>1.5</v>
      </c>
      <c r="Z20" s="194">
        <f>IF(OR(ISTEXT(Y20), ISBLANK(Y20), ISTEXT(F20)), 0, IF(N20=0, S20*Y20, P20*W62))</f>
        <v>7.7398548777210436</v>
      </c>
      <c r="AA20" s="1065">
        <f>IF(ISERROR(Z20/Z62),"",Z20/Z62)</f>
        <v>1</v>
      </c>
      <c r="AC20" s="496" t="s">
        <v>117</v>
      </c>
      <c r="AD20" s="2951">
        <f t="shared" si="9"/>
        <v>0.1</v>
      </c>
      <c r="AE20" s="155">
        <v>100</v>
      </c>
      <c r="AG20" s="2597"/>
      <c r="AH20" s="942"/>
      <c r="AI20" s="942"/>
      <c r="AJ20" s="942"/>
      <c r="AK20" s="942"/>
      <c r="AL20" s="942"/>
      <c r="AM20" s="942"/>
      <c r="AN20" s="2739"/>
      <c r="AO20" s="3"/>
      <c r="AP20" s="66" t="str">
        <f t="shared" si="8"/>
        <v>A</v>
      </c>
      <c r="AQ20" s="3"/>
      <c r="AR20" s="146"/>
      <c r="AS20" s="147"/>
      <c r="AT20" s="147"/>
      <c r="AU20" s="147"/>
      <c r="AV20" s="147"/>
      <c r="AW20" s="16"/>
      <c r="AX20" s="16"/>
      <c r="AY20" s="16"/>
      <c r="AZ20"/>
      <c r="BA20" s="117"/>
      <c r="BB20" s="118"/>
      <c r="BC20" s="118"/>
      <c r="BD20" s="119"/>
      <c r="BE20" s="3"/>
      <c r="BF20" s="107"/>
      <c r="BG20" s="108"/>
      <c r="BH20" s="108"/>
      <c r="BI20" s="108"/>
      <c r="BJ20" s="108"/>
      <c r="BK20" s="108"/>
      <c r="BL20" s="109"/>
      <c r="BN20" s="4">
        <v>1</v>
      </c>
    </row>
    <row r="21" spans="2:66" ht="21" customHeight="1" x14ac:dyDescent="0.25">
      <c r="B21" s="196" t="str">
        <f t="shared" ref="B21:B60" si="15">IF(L21&lt;&gt;"","A","►")</f>
        <v>A</v>
      </c>
      <c r="C21" s="149" t="str">
        <f>C16</f>
        <v>Famille à coller.N.Nom de votre recette.Recette mère ►.S.Saisissez le nom de la recette mère</v>
      </c>
      <c r="D21" s="91">
        <f>D16</f>
        <v>6</v>
      </c>
      <c r="E21" s="1021" t="str">
        <f>E16</f>
        <v>couverts</v>
      </c>
      <c r="F21" s="174"/>
      <c r="G21" s="209"/>
      <c r="H21" s="176" t="str">
        <f t="shared" si="10"/>
        <v/>
      </c>
      <c r="I21" s="177">
        <v>200</v>
      </c>
      <c r="J21" s="229" t="s">
        <v>41</v>
      </c>
      <c r="K21" s="179">
        <v>1</v>
      </c>
      <c r="L21" s="180" t="s">
        <v>512</v>
      </c>
      <c r="M21" s="16"/>
      <c r="N21" s="2978">
        <f>IF(ISTEXT(F21), 0, IFERROR(INDEX(AD10:AD62, MATCH(J21, AC10:AC62, 0)) * I21 * IF(ISBLANK(F21), 1, F21), 0))</f>
        <v>0.2</v>
      </c>
      <c r="O21" s="1022">
        <f t="shared" si="11"/>
        <v>0.65573770491803285</v>
      </c>
      <c r="P21" s="198">
        <f>IF(ISNUMBER(K21), N21*K21*N15, 0)</f>
        <v>0.65573770491803285</v>
      </c>
      <c r="Q21" s="187">
        <f>IF(N62=0,0,(N21/N62)*R19*1000)</f>
        <v>111.1111111111111</v>
      </c>
      <c r="R21" s="184">
        <f>IFERROR(IF(NOT(ISNUMBER(F21)), 0, (F21/N62)*R19), 0)</f>
        <v>0</v>
      </c>
      <c r="S21" s="197">
        <f>IF(AND(ISNUMBER(F21), ISNUMBER(K21)), F21 * K21 * N15, 0)</f>
        <v>0</v>
      </c>
      <c r="T21" s="200">
        <f t="shared" si="12"/>
        <v>0</v>
      </c>
      <c r="U21" s="201" t="str">
        <f t="shared" si="13"/>
        <v>655 g</v>
      </c>
      <c r="V21" s="202"/>
      <c r="W21" s="203" t="str">
        <f t="shared" si="14"/>
        <v>656 g</v>
      </c>
      <c r="X21" s="204" t="str">
        <f>IF(OR(P21=0,ISBLANK(J21)),"",IF(ROUND(P21/INDEX(AD10:AD62,MATCH(J21,AC10:AC62,0)),1)&amp;" "&amp;J21=W21,"",ROUND(P21/INDEX(AD10:AD62,MATCH(J21,AC10:AC62,0)),1)&amp;" "&amp;J21))</f>
        <v>655.7 g</v>
      </c>
      <c r="Y21" s="205"/>
      <c r="Z21" s="206">
        <f>IF(OR(ISTEXT(Y21), ISBLANK(Y21), ISTEXT(F21)), 0, IF(N21=0, S21*Y21, P21*W62))</f>
        <v>0</v>
      </c>
      <c r="AA21" s="1066">
        <f>IF(ISERROR(Z21/Z62),"",Z21/Z62)</f>
        <v>0</v>
      </c>
      <c r="AC21" s="496" t="s">
        <v>118</v>
      </c>
      <c r="AD21" s="2951">
        <f t="shared" si="9"/>
        <v>1</v>
      </c>
      <c r="AE21" s="155">
        <v>1000</v>
      </c>
      <c r="AG21" s="2597"/>
      <c r="AH21" s="942"/>
      <c r="AI21" s="942"/>
      <c r="AJ21" s="942"/>
      <c r="AK21" s="942"/>
      <c r="AL21" s="942"/>
      <c r="AM21" s="942"/>
      <c r="AN21" s="2739"/>
      <c r="AO21" s="3"/>
      <c r="AP21" s="196" t="str">
        <f t="shared" si="8"/>
        <v>A</v>
      </c>
      <c r="AQ21" s="3"/>
      <c r="AR21" s="146"/>
      <c r="AS21" s="147"/>
      <c r="AT21" s="147"/>
      <c r="AU21" s="147"/>
      <c r="AV21" s="147"/>
      <c r="AW21" s="16"/>
      <c r="AX21" s="16"/>
      <c r="AY21" s="16"/>
      <c r="AZ21"/>
      <c r="BA21" s="208" t="s">
        <v>119</v>
      </c>
      <c r="BB21" s="103"/>
      <c r="BC21" s="104"/>
      <c r="BD21" s="105"/>
      <c r="BE21" s="3"/>
      <c r="BF21" s="107"/>
      <c r="BG21" s="108"/>
      <c r="BH21" s="108"/>
      <c r="BI21" s="108"/>
      <c r="BJ21" s="108"/>
      <c r="BK21" s="108"/>
      <c r="BL21" s="109"/>
      <c r="BN21" s="4">
        <v>1</v>
      </c>
    </row>
    <row r="22" spans="2:66" ht="21" customHeight="1" x14ac:dyDescent="0.25">
      <c r="B22" s="196" t="str">
        <f t="shared" si="15"/>
        <v>A</v>
      </c>
      <c r="C22" s="149" t="str">
        <f>C16</f>
        <v>Famille à coller.N.Nom de votre recette.Recette mère ►.S.Saisissez le nom de la recette mère</v>
      </c>
      <c r="D22" s="91">
        <f>D16</f>
        <v>6</v>
      </c>
      <c r="E22" s="1021" t="str">
        <f>E16</f>
        <v>couverts</v>
      </c>
      <c r="F22" s="174"/>
      <c r="G22" s="209"/>
      <c r="H22" s="176" t="str">
        <f t="shared" si="10"/>
        <v/>
      </c>
      <c r="I22" s="177">
        <v>250</v>
      </c>
      <c r="J22" s="229" t="s">
        <v>41</v>
      </c>
      <c r="K22" s="179">
        <v>1</v>
      </c>
      <c r="L22" s="180" t="s">
        <v>636</v>
      </c>
      <c r="M22" s="16"/>
      <c r="N22" s="2978">
        <f>IF(ISTEXT(F22), 0, IFERROR(INDEX(AD10:AD62, MATCH(J22, AC10:AC62, 0)) * I22 * IF(ISBLANK(F22), 1, F22), 0))</f>
        <v>0.25</v>
      </c>
      <c r="O22" s="1022">
        <f t="shared" si="11"/>
        <v>0.81967213114754101</v>
      </c>
      <c r="P22" s="198">
        <f>IF(ISNUMBER(K22), N22*K22*N15, 0)</f>
        <v>0.81967213114754101</v>
      </c>
      <c r="Q22" s="187">
        <f>IF(N62=0,0,(N22/N62)*R19*1000)</f>
        <v>138.88888888888886</v>
      </c>
      <c r="R22" s="184">
        <f>IFERROR(IF(NOT(ISNUMBER(F22)), 0, (F22/N62)*R19), 0)</f>
        <v>0</v>
      </c>
      <c r="S22" s="210">
        <f>IF(AND(ISNUMBER(F22), ISNUMBER(K22)), F22 * K22 * N15, 0)</f>
        <v>0</v>
      </c>
      <c r="T22" s="211">
        <f t="shared" si="12"/>
        <v>0</v>
      </c>
      <c r="U22" s="212" t="str">
        <f t="shared" si="13"/>
        <v>819 g</v>
      </c>
      <c r="V22" s="202"/>
      <c r="W22" s="213" t="str">
        <f t="shared" si="14"/>
        <v>820 g</v>
      </c>
      <c r="X22" s="214" t="str">
        <f>IF(OR(P22=0,ISBLANK(J22)),"",IF(ROUND(P22/INDEX(AD10:AD62,MATCH(J22,AC10:AC62,0)),1)&amp;" "&amp;J22=W22,"",ROUND(P22/INDEX(AD10:AD62,MATCH(J22,AC10:AC62,0)),1)&amp;" "&amp;J22))</f>
        <v>819.7 g</v>
      </c>
      <c r="Y22" s="215"/>
      <c r="Z22" s="216">
        <f>IF(OR(ISTEXT(Y22), ISBLANK(Y22), ISTEXT(F22)), 0, IF(N22=0, S22*Y22, P22*W62))</f>
        <v>0</v>
      </c>
      <c r="AA22" s="1067">
        <f>IF(ISERROR(Z22/Z62),"",Z22/Z62)</f>
        <v>0</v>
      </c>
      <c r="AC22" s="489" t="s">
        <v>120</v>
      </c>
      <c r="AD22" s="2951">
        <f t="shared" si="9"/>
        <v>0.25</v>
      </c>
      <c r="AE22" s="155">
        <v>250</v>
      </c>
      <c r="AG22" s="2597"/>
      <c r="AH22" s="942"/>
      <c r="AI22" s="942"/>
      <c r="AJ22" s="942"/>
      <c r="AK22" s="942"/>
      <c r="AL22" s="942"/>
      <c r="AM22" s="942"/>
      <c r="AN22" s="2739"/>
      <c r="AO22" s="3"/>
      <c r="AP22" s="196" t="str">
        <f t="shared" si="8"/>
        <v>A</v>
      </c>
      <c r="AQ22" s="3"/>
      <c r="AR22" s="76"/>
      <c r="AS22" s="76"/>
      <c r="AT22" s="76"/>
      <c r="AU22" s="76"/>
      <c r="AV22" s="76"/>
      <c r="AW22" s="16"/>
      <c r="AX22" s="16"/>
      <c r="AY22" s="16"/>
      <c r="AZ22"/>
      <c r="BA22" s="117"/>
      <c r="BB22" s="118"/>
      <c r="BC22" s="118"/>
      <c r="BD22" s="119"/>
      <c r="BE22" s="3"/>
      <c r="BF22" s="107"/>
      <c r="BG22" s="218" t="s">
        <v>121</v>
      </c>
      <c r="BH22" s="108"/>
      <c r="BI22" s="108"/>
      <c r="BJ22" s="108"/>
      <c r="BK22" s="108"/>
      <c r="BL22" s="109"/>
      <c r="BN22" s="4">
        <v>1</v>
      </c>
    </row>
    <row r="23" spans="2:66" ht="21" customHeight="1" thickBot="1" x14ac:dyDescent="0.3">
      <c r="B23" s="196" t="str">
        <f t="shared" si="15"/>
        <v>A</v>
      </c>
      <c r="C23" s="149" t="str">
        <f>C16</f>
        <v>Famille à coller.N.Nom de votre recette.Recette mère ►.S.Saisissez le nom de la recette mère</v>
      </c>
      <c r="D23" s="91">
        <f>D16</f>
        <v>6</v>
      </c>
      <c r="E23" s="1021" t="str">
        <f>E16</f>
        <v>couverts</v>
      </c>
      <c r="F23" s="174"/>
      <c r="G23" s="209"/>
      <c r="H23" s="176" t="str">
        <f t="shared" si="10"/>
        <v/>
      </c>
      <c r="I23" s="177">
        <v>200</v>
      </c>
      <c r="J23" s="229" t="s">
        <v>41</v>
      </c>
      <c r="K23" s="179">
        <v>1</v>
      </c>
      <c r="L23" s="180" t="s">
        <v>637</v>
      </c>
      <c r="M23" s="16"/>
      <c r="N23" s="2978">
        <f>IF(ISTEXT(F23), 0, IFERROR(INDEX(AD10:AD62, MATCH(J23, AC10:AC62, 0)) * I23 * IF(ISBLANK(F23), 1, F23), 0))</f>
        <v>0.2</v>
      </c>
      <c r="O23" s="1022">
        <f t="shared" si="11"/>
        <v>0.65573770491803285</v>
      </c>
      <c r="P23" s="198">
        <f>IF(ISNUMBER(K23), N23*K23*N15, 0)</f>
        <v>0.65573770491803285</v>
      </c>
      <c r="Q23" s="187">
        <f>IF(N62=0,0,(N23/N62)*R19*1000)</f>
        <v>111.1111111111111</v>
      </c>
      <c r="R23" s="184">
        <f>IFERROR(IF(NOT(ISNUMBER(F23)), 0, (F23/N62)*R19), 0)</f>
        <v>0</v>
      </c>
      <c r="S23" s="197">
        <f>IF(AND(ISNUMBER(F23), ISNUMBER(K23)), F23 * K23 * N15, 0)</f>
        <v>0</v>
      </c>
      <c r="T23" s="200">
        <f t="shared" si="12"/>
        <v>0</v>
      </c>
      <c r="U23" s="201" t="str">
        <f t="shared" si="13"/>
        <v>655 g</v>
      </c>
      <c r="V23" s="202"/>
      <c r="W23" s="203" t="str">
        <f t="shared" si="14"/>
        <v>656 g</v>
      </c>
      <c r="X23" s="204" t="str">
        <f>IF(OR(P23=0,ISBLANK(J23)),"",IF(ROUND(P23/INDEX(AD10:AD62,MATCH(J23,AC10:AC62,0)),1)&amp;" "&amp;J23=W23,"",ROUND(P23/INDEX(AD10:AD62,MATCH(J23,AC10:AC62,0)),1)&amp;" "&amp;J23))</f>
        <v>655.7 g</v>
      </c>
      <c r="Y23" s="205"/>
      <c r="Z23" s="206">
        <f>IF(OR(ISTEXT(Y23), ISBLANK(Y23), ISTEXT(F23)), 0, IF(N23=0, S23*Y23, P23*W62))</f>
        <v>0</v>
      </c>
      <c r="AA23" s="1066">
        <f>IF(ISERROR(Z23/Z62),"",Z23/Z62)</f>
        <v>0</v>
      </c>
      <c r="AC23" s="489" t="s">
        <v>123</v>
      </c>
      <c r="AD23" s="2951">
        <f t="shared" si="9"/>
        <v>0.5</v>
      </c>
      <c r="AE23" s="155">
        <v>500</v>
      </c>
      <c r="AG23" s="2597"/>
      <c r="AH23" s="942"/>
      <c r="AI23" s="942"/>
      <c r="AJ23" s="942"/>
      <c r="AK23" s="942"/>
      <c r="AL23" s="942"/>
      <c r="AM23" s="942"/>
      <c r="AN23" s="2739"/>
      <c r="AO23" s="3"/>
      <c r="AP23" s="196" t="str">
        <f t="shared" si="8"/>
        <v>A</v>
      </c>
      <c r="AQ23" s="3"/>
      <c r="AR23" s="76"/>
      <c r="AS23" s="76"/>
      <c r="AT23" s="76"/>
      <c r="AU23" s="76"/>
      <c r="AV23" s="76"/>
      <c r="AW23" s="16"/>
      <c r="AX23" s="16"/>
      <c r="AY23" s="16"/>
      <c r="AZ23"/>
      <c r="BA23" s="208" t="s">
        <v>124</v>
      </c>
      <c r="BB23" s="103"/>
      <c r="BC23" s="104"/>
      <c r="BD23" s="105"/>
      <c r="BE23" s="3"/>
      <c r="BF23" s="107"/>
      <c r="BG23" s="108"/>
      <c r="BH23" s="108"/>
      <c r="BI23" s="108"/>
      <c r="BJ23" s="108"/>
      <c r="BK23" s="108"/>
      <c r="BL23" s="109"/>
      <c r="BN23" s="4">
        <v>1</v>
      </c>
    </row>
    <row r="24" spans="2:66" ht="21" customHeight="1" thickTop="1" x14ac:dyDescent="0.25">
      <c r="B24" s="196" t="str">
        <f t="shared" si="15"/>
        <v>A</v>
      </c>
      <c r="C24" s="149" t="str">
        <f>C16</f>
        <v>Famille à coller.N.Nom de votre recette.Recette mère ►.S.Saisissez le nom de la recette mère</v>
      </c>
      <c r="D24" s="91">
        <f>D16</f>
        <v>6</v>
      </c>
      <c r="E24" s="1021" t="str">
        <f>E16</f>
        <v>couverts</v>
      </c>
      <c r="F24" s="174"/>
      <c r="G24" s="209"/>
      <c r="H24" s="176" t="str">
        <f t="shared" si="10"/>
        <v/>
      </c>
      <c r="I24" s="177">
        <v>200</v>
      </c>
      <c r="J24" s="229" t="s">
        <v>41</v>
      </c>
      <c r="K24" s="179">
        <v>1</v>
      </c>
      <c r="L24" s="180" t="s">
        <v>638</v>
      </c>
      <c r="M24" s="16"/>
      <c r="N24" s="2978">
        <f>IF(ISTEXT(F24), 0, IFERROR(INDEX(AD10:AD62, MATCH(J24, AC10:AC62, 0)) * I24 * IF(ISBLANK(F24), 1, F24), 0))</f>
        <v>0.2</v>
      </c>
      <c r="O24" s="1022">
        <f t="shared" si="11"/>
        <v>0.65573770491803285</v>
      </c>
      <c r="P24" s="198">
        <f>IF(ISNUMBER(K24), N24*K24*N15, 0)</f>
        <v>0.65573770491803285</v>
      </c>
      <c r="Q24" s="187">
        <f>IF(N62=0,0,(N24/N62)*R19*1000)</f>
        <v>111.1111111111111</v>
      </c>
      <c r="R24" s="184">
        <f>IFERROR(IF(NOT(ISNUMBER(F24)), 0, (F24/N62)*R19), 0)</f>
        <v>0</v>
      </c>
      <c r="S24" s="210">
        <f>IF(AND(ISNUMBER(F24), ISNUMBER(K24)), F24 * K24 * N15, 0)</f>
        <v>0</v>
      </c>
      <c r="T24" s="211">
        <f t="shared" si="12"/>
        <v>0</v>
      </c>
      <c r="U24" s="212" t="str">
        <f t="shared" si="13"/>
        <v>655 g</v>
      </c>
      <c r="V24" s="202"/>
      <c r="W24" s="213" t="str">
        <f t="shared" si="14"/>
        <v>656 g</v>
      </c>
      <c r="X24" s="214" t="str">
        <f>IF(OR(P24=0,ISBLANK(J24)),"",IF(ROUND(P24/INDEX(AD10:AD62,MATCH(J24,AC10:AC62,0)),1)&amp;" "&amp;J24=W24,"",ROUND(P24/INDEX(AD10:AD62,MATCH(J24,AC10:AC62,0)),1)&amp;" "&amp;J24))</f>
        <v>655.7 g</v>
      </c>
      <c r="Y24" s="215"/>
      <c r="Z24" s="216">
        <f>IF(OR(ISTEXT(Y24), ISBLANK(Y24), ISTEXT(F24)), 0, IF(N24=0, S24*Y24, P24*W62))</f>
        <v>0</v>
      </c>
      <c r="AA24" s="1067">
        <f>IF(ISERROR(Z24/Z62),"",Z24/Z62)</f>
        <v>0</v>
      </c>
      <c r="AC24" s="2879" t="s">
        <v>125</v>
      </c>
      <c r="AD24" s="2951">
        <f t="shared" si="9"/>
        <v>0.1</v>
      </c>
      <c r="AE24" s="155">
        <v>100</v>
      </c>
      <c r="AG24" s="2597"/>
      <c r="AH24" s="942"/>
      <c r="AI24" s="942"/>
      <c r="AJ24" s="942"/>
      <c r="AK24" s="942"/>
      <c r="AL24" s="942"/>
      <c r="AM24" s="942"/>
      <c r="AN24" s="2739"/>
      <c r="AO24" s="3"/>
      <c r="AP24" s="196" t="str">
        <f t="shared" si="8"/>
        <v>A</v>
      </c>
      <c r="AQ24" s="3"/>
      <c r="AR24" s="76"/>
      <c r="AS24" s="76"/>
      <c r="AT24" s="76"/>
      <c r="AU24" s="76"/>
      <c r="AV24" s="76"/>
      <c r="AW24" s="16"/>
      <c r="AX24" s="16"/>
      <c r="AY24" s="16"/>
      <c r="AZ24"/>
      <c r="BA24" s="117"/>
      <c r="BB24" s="118"/>
      <c r="BC24" s="118"/>
      <c r="BD24" s="119"/>
      <c r="BE24" s="3"/>
      <c r="BF24" s="219" t="s">
        <v>86</v>
      </c>
      <c r="BG24" s="220" t="s">
        <v>87</v>
      </c>
      <c r="BH24" s="221"/>
      <c r="BI24" s="3120" t="s">
        <v>88</v>
      </c>
      <c r="BJ24" s="3122" t="s">
        <v>89</v>
      </c>
      <c r="BK24" s="3124" t="s">
        <v>90</v>
      </c>
      <c r="BL24" s="222" t="s">
        <v>91</v>
      </c>
      <c r="BN24" s="4">
        <v>1</v>
      </c>
    </row>
    <row r="25" spans="2:66" ht="21" customHeight="1" x14ac:dyDescent="0.25">
      <c r="B25" s="196" t="str">
        <f t="shared" si="15"/>
        <v>A</v>
      </c>
      <c r="C25" s="149" t="str">
        <f>C16</f>
        <v>Famille à coller.N.Nom de votre recette.Recette mère ►.S.Saisissez le nom de la recette mère</v>
      </c>
      <c r="D25" s="91">
        <f>D16</f>
        <v>6</v>
      </c>
      <c r="E25" s="1021" t="str">
        <f>E16</f>
        <v>couverts</v>
      </c>
      <c r="F25" s="174">
        <v>5</v>
      </c>
      <c r="G25" s="209" t="s">
        <v>604</v>
      </c>
      <c r="H25" s="176" t="str">
        <f t="shared" si="10"/>
        <v>de</v>
      </c>
      <c r="I25" s="177">
        <v>70</v>
      </c>
      <c r="J25" s="229" t="s">
        <v>41</v>
      </c>
      <c r="K25" s="179">
        <v>1</v>
      </c>
      <c r="L25" s="180" t="s">
        <v>639</v>
      </c>
      <c r="M25" s="16"/>
      <c r="N25" s="2978">
        <f>IF(ISTEXT(F25), 0, IFERROR(INDEX(AD10:AD62, MATCH(J25, AC10:AC62, 0)) * I25 * IF(ISBLANK(F25), 1, F25), 0))</f>
        <v>0.35000000000000003</v>
      </c>
      <c r="O25" s="1022">
        <f t="shared" si="11"/>
        <v>1.1475409836065575</v>
      </c>
      <c r="P25" s="198">
        <f>IF(ISNUMBER(K25), N25*K25*N15, 0)</f>
        <v>1.1475409836065575</v>
      </c>
      <c r="Q25" s="187">
        <f>IF(N62=0,0,(N25/N62)*R19*1000)</f>
        <v>194.44444444444446</v>
      </c>
      <c r="R25" s="184">
        <f>IFERROR(IF(NOT(ISNUMBER(F25)), 0, (F25/N62)*R19), 0)</f>
        <v>2.7777777777777772</v>
      </c>
      <c r="S25" s="197">
        <f>IF(AND(ISNUMBER(F25), ISNUMBER(K25)), F25 * K25 * N15, 0)</f>
        <v>16.393442622950822</v>
      </c>
      <c r="T25" s="200" t="str">
        <f t="shared" si="12"/>
        <v>blancs</v>
      </c>
      <c r="U25" s="201" t="str">
        <f t="shared" si="13"/>
        <v>1.148 Kg</v>
      </c>
      <c r="V25" s="202"/>
      <c r="W25" s="203" t="str">
        <f t="shared" si="14"/>
        <v>1.148 Kg</v>
      </c>
      <c r="X25" s="204" t="str">
        <f>IF(OR(P25=0,ISBLANK(J25)),"",IF(ROUND(P25/INDEX(AD10:AD62,MATCH(J25,AC10:AC62,0)),1)&amp;" "&amp;J25=W25,"",ROUND(P25/INDEX(AD10:AD62,MATCH(J25,AC10:AC62,0)),1)&amp;" "&amp;J25))</f>
        <v>1147.5 g</v>
      </c>
      <c r="Y25" s="205"/>
      <c r="Z25" s="206">
        <f>IF(OR(ISTEXT(Y25), ISBLANK(Y25), ISTEXT(F25)), 0, IF(N25=0, S25*Y25, P25*W62))</f>
        <v>0</v>
      </c>
      <c r="AA25" s="1066">
        <f>IF(ISERROR(Z25/Z62),"",Z25/Z62)</f>
        <v>0</v>
      </c>
      <c r="AC25" s="1446" t="s">
        <v>126</v>
      </c>
      <c r="AD25" s="2951">
        <f t="shared" si="9"/>
        <v>4.9299999999999995E-3</v>
      </c>
      <c r="AE25" s="223">
        <v>4.93</v>
      </c>
      <c r="AG25" s="2613"/>
      <c r="AH25" s="2614" t="s">
        <v>2255</v>
      </c>
      <c r="AI25" s="2242"/>
      <c r="AJ25" s="942"/>
      <c r="AK25" s="942"/>
      <c r="AL25" s="942"/>
      <c r="AM25" s="942"/>
      <c r="AN25" s="2739"/>
      <c r="AO25" s="3"/>
      <c r="AP25" s="196" t="str">
        <f t="shared" si="8"/>
        <v>A</v>
      </c>
      <c r="AQ25" s="3"/>
      <c r="AR25" s="76"/>
      <c r="AS25" s="76"/>
      <c r="AT25" s="76"/>
      <c r="AU25" s="76"/>
      <c r="AV25" s="76"/>
      <c r="AW25" s="16"/>
      <c r="AX25" s="16"/>
      <c r="AY25" s="16"/>
      <c r="AZ25"/>
      <c r="BA25" s="224" t="s">
        <v>127</v>
      </c>
      <c r="BB25" s="103"/>
      <c r="BC25" s="104"/>
      <c r="BD25" s="105"/>
      <c r="BE25" s="3"/>
      <c r="BF25" s="225" t="s">
        <v>103</v>
      </c>
      <c r="BG25" s="164" t="s">
        <v>104</v>
      </c>
      <c r="BH25" s="165" t="s">
        <v>105</v>
      </c>
      <c r="BI25" s="3121"/>
      <c r="BJ25" s="3123"/>
      <c r="BK25" s="3125"/>
      <c r="BL25" s="226" t="s">
        <v>106</v>
      </c>
      <c r="BN25" s="4">
        <v>1</v>
      </c>
    </row>
    <row r="26" spans="2:66" ht="21" customHeight="1" x14ac:dyDescent="0.25">
      <c r="B26" s="196" t="str">
        <f t="shared" si="15"/>
        <v>A</v>
      </c>
      <c r="C26" s="149" t="str">
        <f>C16</f>
        <v>Famille à coller.N.Nom de votre recette.Recette mère ►.S.Saisissez le nom de la recette mère</v>
      </c>
      <c r="D26" s="91">
        <f>D16</f>
        <v>6</v>
      </c>
      <c r="E26" s="1021" t="str">
        <f>E16</f>
        <v>couverts</v>
      </c>
      <c r="F26" s="174"/>
      <c r="G26" s="209"/>
      <c r="H26" s="176" t="str">
        <f t="shared" si="10"/>
        <v/>
      </c>
      <c r="I26" s="177">
        <v>100</v>
      </c>
      <c r="J26" s="229" t="s">
        <v>41</v>
      </c>
      <c r="K26" s="179">
        <v>1</v>
      </c>
      <c r="L26" s="180" t="s">
        <v>640</v>
      </c>
      <c r="M26" s="16"/>
      <c r="N26" s="2978">
        <f>IF(ISTEXT(F26), 0, IFERROR(INDEX(AD10:AD62, MATCH(J26, AC10:AC62, 0)) * I26 * IF(ISBLANK(F26), 1, F26), 0))</f>
        <v>0.1</v>
      </c>
      <c r="O26" s="1022">
        <f t="shared" si="11"/>
        <v>0.32786885245901642</v>
      </c>
      <c r="P26" s="198">
        <f>IF(ISNUMBER(K26), N26*K26*N15, 0)</f>
        <v>0.32786885245901642</v>
      </c>
      <c r="Q26" s="187">
        <f>IF(N62=0,0,(N26/N62)*R19*1000)</f>
        <v>55.55555555555555</v>
      </c>
      <c r="R26" s="184">
        <f>IFERROR(IF(NOT(ISNUMBER(F26)), 0, (F26/N62)*R19), 0)</f>
        <v>0</v>
      </c>
      <c r="S26" s="210">
        <f>IF(AND(ISNUMBER(F26), ISNUMBER(K26)), F26 * K26 * N15, 0)</f>
        <v>0</v>
      </c>
      <c r="T26" s="211">
        <f t="shared" si="12"/>
        <v>0</v>
      </c>
      <c r="U26" s="212" t="str">
        <f t="shared" si="13"/>
        <v>327 g</v>
      </c>
      <c r="V26" s="202"/>
      <c r="W26" s="1025" t="str">
        <f t="shared" si="14"/>
        <v>328 g</v>
      </c>
      <c r="X26" s="1026" t="str">
        <f>IF(OR(P26=0,ISBLANK(J26)),"",IF(ROUND(P26/INDEX(AD10:AD62,MATCH(J26,AC10:AC62,0)),1)&amp;" "&amp;J26=W26,"",ROUND(P26/INDEX(AD10:AD62,MATCH(J26,AC10:AC62,0)),1)&amp;" "&amp;J26))</f>
        <v>327.9 g</v>
      </c>
      <c r="Y26" s="215"/>
      <c r="Z26" s="216">
        <f>IF(OR(ISTEXT(Y26), ISBLANK(Y26), ISTEXT(F26)), 0, IF(N26=0, S26*Y26, P26*W62))</f>
        <v>0</v>
      </c>
      <c r="AA26" s="1067">
        <f>IF(ISERROR(Z26/Z62),"",Z26/Z62)</f>
        <v>0</v>
      </c>
      <c r="AC26" s="1446" t="s">
        <v>128</v>
      </c>
      <c r="AD26" s="2951">
        <f t="shared" si="9"/>
        <v>1.4999999999999999E-2</v>
      </c>
      <c r="AE26" s="155">
        <v>15</v>
      </c>
      <c r="AG26" s="2740" t="s">
        <v>2282</v>
      </c>
      <c r="AH26" s="942"/>
      <c r="AI26" s="942"/>
      <c r="AJ26" s="942"/>
      <c r="AK26" s="942"/>
      <c r="AL26" s="942"/>
      <c r="AM26" s="942"/>
      <c r="AN26" s="2739"/>
      <c r="AO26" s="3"/>
      <c r="AP26" s="196" t="str">
        <f t="shared" si="8"/>
        <v>A</v>
      </c>
      <c r="AQ26" s="3"/>
      <c r="AR26" s="76"/>
      <c r="AS26" s="76"/>
      <c r="AT26" s="76"/>
      <c r="AU26" s="76"/>
      <c r="AV26" s="76"/>
      <c r="AW26" s="16"/>
      <c r="AX26" s="16"/>
      <c r="AY26" s="16"/>
      <c r="AZ26"/>
      <c r="BA26" s="117"/>
      <c r="BB26" s="118"/>
      <c r="BC26" s="118"/>
      <c r="BD26" s="119"/>
      <c r="BE26" s="3"/>
      <c r="BF26" s="227"/>
      <c r="BG26" s="175"/>
      <c r="BH26" s="228" t="str">
        <f>IF(AND(BF26&gt;0,BI26&gt;0),"de","")</f>
        <v/>
      </c>
      <c r="BI26" s="177">
        <v>150</v>
      </c>
      <c r="BJ26" s="229" t="s">
        <v>41</v>
      </c>
      <c r="BK26" s="179">
        <v>1</v>
      </c>
      <c r="BL26" s="230" t="s">
        <v>129</v>
      </c>
      <c r="BN26" s="4">
        <v>1</v>
      </c>
    </row>
    <row r="27" spans="2:66" ht="21" customHeight="1" x14ac:dyDescent="0.25">
      <c r="B27" s="196" t="str">
        <f t="shared" si="15"/>
        <v>A</v>
      </c>
      <c r="C27" s="149" t="str">
        <f>C16</f>
        <v>Famille à coller.N.Nom de votre recette.Recette mère ►.S.Saisissez le nom de la recette mère</v>
      </c>
      <c r="D27" s="91">
        <f>D16</f>
        <v>6</v>
      </c>
      <c r="E27" s="1021" t="str">
        <f>E16</f>
        <v>couverts</v>
      </c>
      <c r="F27" s="174"/>
      <c r="G27" s="209"/>
      <c r="H27" s="176" t="str">
        <f t="shared" si="10"/>
        <v/>
      </c>
      <c r="I27" s="177">
        <v>100</v>
      </c>
      <c r="J27" s="229" t="s">
        <v>41</v>
      </c>
      <c r="K27" s="179">
        <v>1</v>
      </c>
      <c r="L27" s="180" t="s">
        <v>641</v>
      </c>
      <c r="M27" s="16"/>
      <c r="N27" s="2978">
        <f>IF(ISTEXT(F27), 0, IFERROR(INDEX(AD10:AD62, MATCH(J27, AC10:AC62, 0)) * I27 * IF(ISBLANK(F27), 1, F27), 0))</f>
        <v>0.1</v>
      </c>
      <c r="O27" s="1022">
        <f t="shared" si="11"/>
        <v>0.32786885245901642</v>
      </c>
      <c r="P27" s="198">
        <f>IF(ISNUMBER(K27), N27*K27*N15, 0)</f>
        <v>0.32786885245901642</v>
      </c>
      <c r="Q27" s="187">
        <f>IF(N62=0,0,(N27/N62)*R19*1000)</f>
        <v>55.55555555555555</v>
      </c>
      <c r="R27" s="184">
        <f>IFERROR(IF(NOT(ISNUMBER(F27)), 0, (F27/N62)*R19), 0)</f>
        <v>0</v>
      </c>
      <c r="S27" s="197">
        <f>IF(AND(ISNUMBER(F27), ISNUMBER(K27)), F27 * K27 * N15, 0)</f>
        <v>0</v>
      </c>
      <c r="T27" s="200">
        <f t="shared" si="12"/>
        <v>0</v>
      </c>
      <c r="U27" s="201" t="str">
        <f t="shared" si="13"/>
        <v>327 g</v>
      </c>
      <c r="V27" s="202"/>
      <c r="W27" s="203" t="str">
        <f t="shared" si="14"/>
        <v>328 g</v>
      </c>
      <c r="X27" s="204" t="str">
        <f>IF(OR(P27=0,ISBLANK(J27)),"",IF(ROUND(P27/INDEX(AD10:AD62,MATCH(J27,AC10:AC62,0)),1)&amp;" "&amp;J27=W27,"",ROUND(P27/INDEX(AD10:AD62,MATCH(J27,AC10:AC62,0)),1)&amp;" "&amp;J27))</f>
        <v>327.9 g</v>
      </c>
      <c r="Y27" s="205"/>
      <c r="Z27" s="206">
        <f>IF(OR(ISTEXT(Y27), ISBLANK(Y27), ISTEXT(F27)), 0, IF(N27=0, S27*Y27, P27*W62))</f>
        <v>0</v>
      </c>
      <c r="AA27" s="1066">
        <f>IF(ISERROR(Z27/Z62),"",Z27/Z62)</f>
        <v>0</v>
      </c>
      <c r="AC27" s="1446" t="s">
        <v>130</v>
      </c>
      <c r="AD27" s="2951">
        <f t="shared" si="9"/>
        <v>5.0000000000000001E-3</v>
      </c>
      <c r="AE27" s="155">
        <v>5</v>
      </c>
      <c r="AG27" s="2740" t="s">
        <v>2092</v>
      </c>
      <c r="AH27" s="942"/>
      <c r="AI27" s="942"/>
      <c r="AJ27" s="942"/>
      <c r="AK27" s="942"/>
      <c r="AL27" s="942"/>
      <c r="AM27" s="942"/>
      <c r="AN27" s="2739"/>
      <c r="AO27" s="3"/>
      <c r="AP27" s="196" t="str">
        <f t="shared" si="8"/>
        <v>A</v>
      </c>
      <c r="AQ27" s="3"/>
      <c r="AR27" s="76"/>
      <c r="AS27" s="76"/>
      <c r="AT27" s="76"/>
      <c r="AU27" s="76"/>
      <c r="AV27" s="76"/>
      <c r="AW27" s="16"/>
      <c r="AX27" s="16"/>
      <c r="AY27" s="16"/>
      <c r="AZ27"/>
      <c r="BA27" s="224" t="s">
        <v>89</v>
      </c>
      <c r="BB27" s="103"/>
      <c r="BC27" s="104"/>
      <c r="BD27" s="105"/>
      <c r="BE27" s="3"/>
      <c r="BF27" s="227"/>
      <c r="BG27" s="175"/>
      <c r="BH27" s="228" t="s">
        <v>131</v>
      </c>
      <c r="BI27" s="177">
        <v>8</v>
      </c>
      <c r="BJ27" s="229" t="s">
        <v>41</v>
      </c>
      <c r="BK27" s="179">
        <v>1</v>
      </c>
      <c r="BL27" s="230" t="s">
        <v>132</v>
      </c>
      <c r="BN27" s="4">
        <v>1</v>
      </c>
    </row>
    <row r="28" spans="2:66" ht="21" customHeight="1" x14ac:dyDescent="0.25">
      <c r="B28" s="196" t="str">
        <f t="shared" si="15"/>
        <v>►</v>
      </c>
      <c r="C28" s="149" t="str">
        <f>C16</f>
        <v>Famille à coller.N.Nom de votre recette.Recette mère ►.S.Saisissez le nom de la recette mère</v>
      </c>
      <c r="D28" s="91">
        <f>D16</f>
        <v>6</v>
      </c>
      <c r="E28" s="1021" t="str">
        <f>E16</f>
        <v>couverts</v>
      </c>
      <c r="F28" s="174"/>
      <c r="G28" s="209"/>
      <c r="H28" s="176" t="str">
        <f t="shared" si="10"/>
        <v/>
      </c>
      <c r="I28" s="177"/>
      <c r="J28" s="178"/>
      <c r="K28" s="179">
        <v>1</v>
      </c>
      <c r="L28" s="180"/>
      <c r="M28" s="16"/>
      <c r="N28" s="2978">
        <f>IF(ISTEXT(F28), 0, IFERROR(INDEX(AD10:AD62, MATCH(J28, AC10:AC62, 0)) * I28 * IF(ISBLANK(F28), 1, F28), 0))</f>
        <v>0</v>
      </c>
      <c r="O28" s="1022">
        <f t="shared" si="11"/>
        <v>0</v>
      </c>
      <c r="P28" s="198">
        <f>IF(ISNUMBER(K28), N28*K28*N15, 0)</f>
        <v>0</v>
      </c>
      <c r="Q28" s="187">
        <f>IF(N62=0,0,(N28/N62)*R19*1000)</f>
        <v>0</v>
      </c>
      <c r="R28" s="184">
        <f>IFERROR(IF(NOT(ISNUMBER(F28)), 0, (F28/N62)*R19), 0)</f>
        <v>0</v>
      </c>
      <c r="S28" s="210">
        <f>IF(AND(ISNUMBER(F28), ISNUMBER(K28)), F28 * K28 * N15, 0)</f>
        <v>0</v>
      </c>
      <c r="T28" s="211">
        <f t="shared" si="12"/>
        <v>0</v>
      </c>
      <c r="U28" s="212">
        <f t="shared" si="13"/>
        <v>0</v>
      </c>
      <c r="V28" s="202"/>
      <c r="W28" s="1025">
        <f t="shared" si="14"/>
        <v>0</v>
      </c>
      <c r="X28" s="1026" t="str">
        <f>IF(OR(P28=0,ISBLANK(J28)),"",IF(ROUND(P28/INDEX(AD10:AD62,MATCH(J28,AC10:AC62,0)),1)&amp;" "&amp;J28=W28,"",ROUND(P28/INDEX(AD10:AD62,MATCH(J28,AC10:AC62,0)),1)&amp;" "&amp;J28))</f>
        <v/>
      </c>
      <c r="Y28" s="215"/>
      <c r="Z28" s="216">
        <f>IF(OR(ISTEXT(Y28), ISBLANK(Y28), ISTEXT(F28)), 0, IF(N28=0, S28*Y28, P28*W62))</f>
        <v>0</v>
      </c>
      <c r="AA28" s="1067">
        <f>IF(ISERROR(Z28/Z62),"",Z28/Z62)</f>
        <v>0</v>
      </c>
      <c r="AC28" s="1446" t="s">
        <v>133</v>
      </c>
      <c r="AD28" s="2951">
        <f t="shared" si="9"/>
        <v>0.03</v>
      </c>
      <c r="AE28" s="155">
        <v>30</v>
      </c>
      <c r="AG28" s="2740" t="s">
        <v>2097</v>
      </c>
      <c r="AH28" s="942"/>
      <c r="AI28" s="942"/>
      <c r="AJ28" s="942"/>
      <c r="AK28" s="942"/>
      <c r="AL28" s="942"/>
      <c r="AM28" s="942"/>
      <c r="AN28" s="2739"/>
      <c r="AO28" s="3"/>
      <c r="AP28" s="196" t="str">
        <f t="shared" si="8"/>
        <v>►</v>
      </c>
      <c r="AQ28" s="3"/>
      <c r="AR28" s="146" t="s">
        <v>134</v>
      </c>
      <c r="AS28" s="64"/>
      <c r="AT28" s="64"/>
      <c r="AU28" s="65"/>
      <c r="AV28" s="65"/>
      <c r="AW28" s="16"/>
      <c r="AX28" s="16"/>
      <c r="AY28" s="16"/>
      <c r="AZ28"/>
      <c r="BA28" s="117"/>
      <c r="BB28" s="118"/>
      <c r="BC28" s="118"/>
      <c r="BD28" s="119"/>
      <c r="BE28" s="3"/>
      <c r="BF28" s="227"/>
      <c r="BG28" s="175"/>
      <c r="BH28" s="176" t="s">
        <v>131</v>
      </c>
      <c r="BI28" s="177">
        <v>105</v>
      </c>
      <c r="BJ28" s="229" t="s">
        <v>41</v>
      </c>
      <c r="BK28" s="179">
        <v>1</v>
      </c>
      <c r="BL28" s="230" t="s">
        <v>135</v>
      </c>
      <c r="BN28" s="4">
        <v>1</v>
      </c>
    </row>
    <row r="29" spans="2:66" ht="21" customHeight="1" x14ac:dyDescent="0.25">
      <c r="B29" s="196" t="str">
        <f t="shared" si="15"/>
        <v>A</v>
      </c>
      <c r="C29" s="149" t="str">
        <f>C16</f>
        <v>Famille à coller.N.Nom de votre recette.Recette mère ►.S.Saisissez le nom de la recette mère</v>
      </c>
      <c r="D29" s="91">
        <f>D16</f>
        <v>6</v>
      </c>
      <c r="E29" s="1021" t="str">
        <f>E16</f>
        <v>couverts</v>
      </c>
      <c r="F29" s="174"/>
      <c r="G29" s="209"/>
      <c r="H29" s="176" t="str">
        <f t="shared" si="10"/>
        <v/>
      </c>
      <c r="I29" s="177"/>
      <c r="J29" s="178"/>
      <c r="K29" s="179">
        <v>1</v>
      </c>
      <c r="L29" s="180" t="s">
        <v>642</v>
      </c>
      <c r="M29" s="16"/>
      <c r="N29" s="2978">
        <f>IF(ISTEXT(F29), 0, IFERROR(INDEX(AD10:AD62, MATCH(J29, AC10:AC62, 0)) * I29 * IF(ISBLANK(F29), 1, F29), 0))</f>
        <v>0</v>
      </c>
      <c r="O29" s="1022">
        <f t="shared" si="11"/>
        <v>0</v>
      </c>
      <c r="P29" s="198">
        <f>IF(ISNUMBER(K29), N29*K29*N15, 0)</f>
        <v>0</v>
      </c>
      <c r="Q29" s="187">
        <f>IF(N62=0,0,(N29/N62)*R19*1000)</f>
        <v>0</v>
      </c>
      <c r="R29" s="184">
        <f>IFERROR(IF(NOT(ISNUMBER(F29)), 0, (F29/N62)*R19), 0)</f>
        <v>0</v>
      </c>
      <c r="S29" s="197">
        <f>IF(AND(ISNUMBER(F29), ISNUMBER(K29)), F29 * K29 * N15, 0)</f>
        <v>0</v>
      </c>
      <c r="T29" s="200">
        <f t="shared" si="12"/>
        <v>0</v>
      </c>
      <c r="U29" s="201">
        <f t="shared" si="13"/>
        <v>0</v>
      </c>
      <c r="V29" s="202"/>
      <c r="W29" s="203">
        <f t="shared" si="14"/>
        <v>0</v>
      </c>
      <c r="X29" s="204" t="str">
        <f>IF(OR(P29=0,ISBLANK(J29)),"",IF(ROUND(P29/INDEX(AD10:AD62,MATCH(J29,AC10:AC62,0)),1)&amp;" "&amp;J29=W29,"",ROUND(P29/INDEX(AD10:AD62,MATCH(J29,AC10:AC62,0)),1)&amp;" "&amp;J29))</f>
        <v/>
      </c>
      <c r="Y29" s="205"/>
      <c r="Z29" s="206">
        <f>IF(OR(ISTEXT(Y29), ISBLANK(Y29), ISTEXT(F29)), 0, IF(N29=0, S29*Y29, P29*W62))</f>
        <v>0</v>
      </c>
      <c r="AA29" s="1066">
        <f>IF(ISERROR(Z29/Z62),"",Z29/Z62)</f>
        <v>0</v>
      </c>
      <c r="AC29" s="1446" t="s">
        <v>136</v>
      </c>
      <c r="AD29" s="2951">
        <f t="shared" si="9"/>
        <v>0.06</v>
      </c>
      <c r="AE29" s="155">
        <v>60</v>
      </c>
      <c r="AG29" s="2740" t="s">
        <v>2101</v>
      </c>
      <c r="AH29" s="942"/>
      <c r="AI29" s="942"/>
      <c r="AJ29" s="248" t="s">
        <v>1084</v>
      </c>
      <c r="AK29" s="942"/>
      <c r="AL29" s="942"/>
      <c r="AM29" s="942"/>
      <c r="AN29" s="2739"/>
      <c r="AO29" s="3"/>
      <c r="AP29" s="196" t="str">
        <f t="shared" si="8"/>
        <v>A</v>
      </c>
      <c r="AQ29" s="3"/>
      <c r="AR29" s="146" t="s">
        <v>137</v>
      </c>
      <c r="AS29" s="64"/>
      <c r="AT29" s="64"/>
      <c r="AU29" s="65"/>
      <c r="AV29" s="65"/>
      <c r="AW29" s="16"/>
      <c r="AX29" s="16"/>
      <c r="AY29" s="16"/>
      <c r="AZ29"/>
      <c r="BA29" s="231" t="s">
        <v>138</v>
      </c>
      <c r="BB29" s="232"/>
      <c r="BC29" s="104"/>
      <c r="BD29" s="105"/>
      <c r="BE29" s="3"/>
      <c r="BF29" s="107"/>
      <c r="BG29" s="108"/>
      <c r="BH29" s="108"/>
      <c r="BI29" s="108"/>
      <c r="BJ29" s="108"/>
      <c r="BK29" s="108"/>
      <c r="BL29" s="109"/>
      <c r="BN29" s="4">
        <v>1</v>
      </c>
    </row>
    <row r="30" spans="2:66" ht="21" customHeight="1" thickBot="1" x14ac:dyDescent="0.3">
      <c r="B30" s="196" t="str">
        <f t="shared" si="15"/>
        <v>A</v>
      </c>
      <c r="C30" s="149" t="str">
        <f>C16</f>
        <v>Famille à coller.N.Nom de votre recette.Recette mère ►.S.Saisissez le nom de la recette mère</v>
      </c>
      <c r="D30" s="91">
        <f>D16</f>
        <v>6</v>
      </c>
      <c r="E30" s="1021" t="str">
        <f>E16</f>
        <v>couverts</v>
      </c>
      <c r="F30" s="174" t="s">
        <v>11</v>
      </c>
      <c r="G30" s="209"/>
      <c r="H30" s="176" t="str">
        <f>IF(OR(ISTEXT(F30), F30&lt;=0, I30&lt;=0), "", "de")</f>
        <v/>
      </c>
      <c r="I30" s="177">
        <v>70</v>
      </c>
      <c r="J30" s="229" t="s">
        <v>41</v>
      </c>
      <c r="K30" s="179">
        <v>1</v>
      </c>
      <c r="L30" s="180" t="s">
        <v>639</v>
      </c>
      <c r="M30" s="16"/>
      <c r="N30" s="2978">
        <f>IF(ISTEXT(F30), 0, IFERROR(INDEX(AD10:AD62, MATCH(J30, AC10:AC62, 0)) * I30 * IF(ISBLANK(F30), 1, F30), 0))</f>
        <v>0</v>
      </c>
      <c r="O30" s="1022">
        <f t="shared" si="11"/>
        <v>0</v>
      </c>
      <c r="P30" s="198">
        <f>IF(ISNUMBER(K30), N30*K30*N15, 0)</f>
        <v>0</v>
      </c>
      <c r="Q30" s="187">
        <f>IF(N62=0,0,(N30/N62)*R19*1000)</f>
        <v>0</v>
      </c>
      <c r="R30" s="184">
        <f>IFERROR(IF(NOT(ISNUMBER(F30)), 0, (F30/N62)*R19), 0)</f>
        <v>0</v>
      </c>
      <c r="S30" s="210">
        <f>IF(AND(ISNUMBER(F30), ISNUMBER(K30)), F30 * K30 * N15, 0)</f>
        <v>0</v>
      </c>
      <c r="T30" s="211">
        <f t="shared" si="12"/>
        <v>0</v>
      </c>
      <c r="U30" s="212">
        <f t="shared" si="13"/>
        <v>0</v>
      </c>
      <c r="V30" s="202"/>
      <c r="W30" s="1025">
        <f t="shared" si="14"/>
        <v>0</v>
      </c>
      <c r="X30" s="1026" t="str">
        <f>IF(OR(P30=0,ISBLANK(J30)),"",IF(ROUND(P30/INDEX(AD10:AD62,MATCH(J30,AC10:AC62,0)),1)&amp;" "&amp;J30=W30,"",ROUND(P30/INDEX(AD10:AD62,MATCH(J30,AC10:AC62,0)),1)&amp;" "&amp;J30))</f>
        <v/>
      </c>
      <c r="Y30" s="215"/>
      <c r="Z30" s="216">
        <f>IF(OR(ISTEXT(Y30), ISBLANK(Y30), ISTEXT(F30)), 0, IF(N30=0, S30*Y30, P30*W62))</f>
        <v>0</v>
      </c>
      <c r="AA30" s="1067">
        <f>IF(ISERROR(Z30/Z62),"",Z30/Z62)</f>
        <v>0</v>
      </c>
      <c r="AC30" s="1446" t="s">
        <v>139</v>
      </c>
      <c r="AD30" s="2951">
        <f t="shared" si="9"/>
        <v>0.22500000000000001</v>
      </c>
      <c r="AE30" s="155">
        <v>225</v>
      </c>
      <c r="AG30" s="2741" t="s">
        <v>2102</v>
      </c>
      <c r="AH30" s="942"/>
      <c r="AI30" s="942"/>
      <c r="AJ30" s="2742" t="s">
        <v>1085</v>
      </c>
      <c r="AK30" s="942"/>
      <c r="AL30" s="942"/>
      <c r="AM30" s="942"/>
      <c r="AN30" s="2739"/>
      <c r="AO30" s="3"/>
      <c r="AP30" s="196" t="str">
        <f t="shared" si="8"/>
        <v>A</v>
      </c>
      <c r="AQ30" s="3"/>
      <c r="AR30" s="76"/>
      <c r="AS30" s="76"/>
      <c r="AT30" s="76"/>
      <c r="AU30" s="76"/>
      <c r="AV30" s="76"/>
      <c r="AW30" s="16"/>
      <c r="AX30" s="16"/>
      <c r="AY30" s="16"/>
      <c r="AZ30"/>
      <c r="BA30" s="117"/>
      <c r="BB30" s="118"/>
      <c r="BC30" s="118"/>
      <c r="BD30" s="119"/>
      <c r="BE30" s="3"/>
      <c r="BF30" s="107"/>
      <c r="BG30" s="218" t="s">
        <v>140</v>
      </c>
      <c r="BH30" s="108"/>
      <c r="BI30" s="108"/>
      <c r="BJ30" s="108"/>
      <c r="BK30" s="108"/>
      <c r="BL30" s="109"/>
      <c r="BN30" s="4">
        <v>1</v>
      </c>
    </row>
    <row r="31" spans="2:66" ht="21" customHeight="1" thickBot="1" x14ac:dyDescent="0.3">
      <c r="B31" s="196" t="str">
        <f t="shared" si="15"/>
        <v>►</v>
      </c>
      <c r="C31" s="149" t="str">
        <f>C16</f>
        <v>Famille à coller.N.Nom de votre recette.Recette mère ►.S.Saisissez le nom de la recette mère</v>
      </c>
      <c r="D31" s="91">
        <f>D16</f>
        <v>6</v>
      </c>
      <c r="E31" s="1021" t="str">
        <f>E16</f>
        <v>couverts</v>
      </c>
      <c r="F31" s="174"/>
      <c r="G31" s="209"/>
      <c r="H31" s="176" t="str">
        <f t="shared" ref="H31:H61" si="16">IF(OR(ISTEXT(F31), F31&lt;=0, I31&lt;=0), "", "de")</f>
        <v/>
      </c>
      <c r="I31" s="177"/>
      <c r="J31" s="178"/>
      <c r="K31" s="179">
        <v>1</v>
      </c>
      <c r="L31" s="180"/>
      <c r="M31" s="16"/>
      <c r="N31" s="2978">
        <f>IF(ISTEXT(F31), 0, IFERROR(INDEX(AD10:AD62, MATCH(J31, AC10:AC62, 0)) * I31 * IF(ISBLANK(F31), 1, F31), 0))</f>
        <v>0</v>
      </c>
      <c r="O31" s="1022">
        <f t="shared" si="11"/>
        <v>0</v>
      </c>
      <c r="P31" s="198">
        <f>IF(ISNUMBER(K31), N31*K31*N15, 0)</f>
        <v>0</v>
      </c>
      <c r="Q31" s="187">
        <f>IF(N62=0,0,(N31/N62)*R19*1000)</f>
        <v>0</v>
      </c>
      <c r="R31" s="184">
        <f>IFERROR(IF(NOT(ISNUMBER(F31)), 0, (F31/N62)*R19), 0)</f>
        <v>0</v>
      </c>
      <c r="S31" s="197">
        <f>IF(AND(ISNUMBER(F31), ISNUMBER(K31)), F31 * K31 * N15, 0)</f>
        <v>0</v>
      </c>
      <c r="T31" s="200">
        <f t="shared" si="12"/>
        <v>0</v>
      </c>
      <c r="U31" s="201">
        <f t="shared" si="13"/>
        <v>0</v>
      </c>
      <c r="V31" s="202"/>
      <c r="W31" s="203">
        <f t="shared" si="14"/>
        <v>0</v>
      </c>
      <c r="X31" s="204" t="str">
        <f>IF(OR(P31=0,ISBLANK(J31)),"",IF(ROUND(P31/INDEX(AD10:AD62,MATCH(J31,AC10:AC62,0)),1)&amp;" "&amp;J31=W31,"",ROUND(P31/INDEX(AD10:AD62,MATCH(J31,AC10:AC62,0)),1)&amp;" "&amp;J31))</f>
        <v/>
      </c>
      <c r="Y31" s="205"/>
      <c r="Z31" s="206">
        <f>IF(OR(ISTEXT(Y31), ISBLANK(Y31), ISTEXT(F31)), 0, IF(N31=0, S31*Y31, P31*W62))</f>
        <v>0</v>
      </c>
      <c r="AA31" s="1066">
        <f>IF(ISERROR(Z31/Z62),"",Z31/Z62)</f>
        <v>0</v>
      </c>
      <c r="AC31" s="1446" t="s">
        <v>141</v>
      </c>
      <c r="AD31" s="2951">
        <f t="shared" si="9"/>
        <v>0.11799999999999999</v>
      </c>
      <c r="AE31" s="155">
        <v>118</v>
      </c>
      <c r="AG31" s="3395" t="s">
        <v>2256</v>
      </c>
      <c r="AH31" s="3396"/>
      <c r="AI31" s="3396"/>
      <c r="AJ31" s="3396"/>
      <c r="AK31" s="3396"/>
      <c r="AL31" s="3396"/>
      <c r="AM31" s="3396"/>
      <c r="AN31" s="3397"/>
      <c r="AO31" s="3" t="s">
        <v>6</v>
      </c>
      <c r="AP31" s="196" t="str">
        <f t="shared" si="8"/>
        <v>►</v>
      </c>
      <c r="AQ31" s="3"/>
      <c r="AR31" s="76"/>
      <c r="AS31" s="76"/>
      <c r="AT31" s="76"/>
      <c r="AU31" s="76"/>
      <c r="AV31" s="76"/>
      <c r="AW31" s="16"/>
      <c r="AX31" s="16"/>
      <c r="AY31" s="16"/>
      <c r="AZ31"/>
      <c r="BA31" s="34" t="s">
        <v>8</v>
      </c>
      <c r="BB31" s="35"/>
      <c r="BC31" s="36"/>
      <c r="BD31" s="119"/>
      <c r="BE31" s="3"/>
      <c r="BF31" s="233" t="s">
        <v>61</v>
      </c>
      <c r="BG31" s="234">
        <v>9</v>
      </c>
      <c r="BH31" s="235" t="s">
        <v>142</v>
      </c>
      <c r="BI31" s="236"/>
      <c r="BJ31" s="236"/>
      <c r="BK31" s="236"/>
      <c r="BL31" s="237"/>
      <c r="BN31" s="4">
        <v>1</v>
      </c>
    </row>
    <row r="32" spans="2:66" ht="21" customHeight="1" thickBot="1" x14ac:dyDescent="0.3">
      <c r="B32" s="196" t="str">
        <f t="shared" si="15"/>
        <v>►</v>
      </c>
      <c r="C32" s="149" t="str">
        <f>C16</f>
        <v>Famille à coller.N.Nom de votre recette.Recette mère ►.S.Saisissez le nom de la recette mère</v>
      </c>
      <c r="D32" s="91">
        <f>D16</f>
        <v>6</v>
      </c>
      <c r="E32" s="1021" t="str">
        <f>E16</f>
        <v>couverts</v>
      </c>
      <c r="F32" s="174"/>
      <c r="G32" s="209"/>
      <c r="H32" s="176" t="str">
        <f t="shared" si="16"/>
        <v/>
      </c>
      <c r="I32" s="177"/>
      <c r="J32" s="178"/>
      <c r="K32" s="179">
        <v>1</v>
      </c>
      <c r="L32" s="180"/>
      <c r="M32" s="16"/>
      <c r="N32" s="2978">
        <f>IF(ISTEXT(F32), 0, IFERROR(INDEX(AD10:AD62, MATCH(J32, AC10:AC62, 0)) * I32 * IF(ISBLANK(F32), 1, F32), 0))</f>
        <v>0</v>
      </c>
      <c r="O32" s="1022">
        <f t="shared" si="11"/>
        <v>0</v>
      </c>
      <c r="P32" s="198">
        <f>IF(ISNUMBER(K32), N32*K32*N15, 0)</f>
        <v>0</v>
      </c>
      <c r="Q32" s="187">
        <f>IF(N62=0,0,(N32/N62)*R19*1000)</f>
        <v>0</v>
      </c>
      <c r="R32" s="184">
        <f>IFERROR(IF(NOT(ISNUMBER(F32)), 0, (F32/N62)*R19), 0)</f>
        <v>0</v>
      </c>
      <c r="S32" s="210">
        <f>IF(AND(ISNUMBER(F32), ISNUMBER(K32)), F32 * K32 * N15, 0)</f>
        <v>0</v>
      </c>
      <c r="T32" s="211">
        <f t="shared" si="12"/>
        <v>0</v>
      </c>
      <c r="U32" s="212">
        <f t="shared" si="13"/>
        <v>0</v>
      </c>
      <c r="V32" s="202"/>
      <c r="W32" s="1025">
        <f t="shared" si="14"/>
        <v>0</v>
      </c>
      <c r="X32" s="1026" t="str">
        <f>IF(OR(P32=0,ISBLANK(J32)),"",IF(ROUND(P32/INDEX(AD10:AD62,MATCH(J32,AC10:AC62,0)),1)&amp;" "&amp;J32=W32,"",ROUND(P32/INDEX(AD10:AD62,MATCH(J32,AC10:AC62,0)),1)&amp;" "&amp;J32))</f>
        <v/>
      </c>
      <c r="Y32" s="215"/>
      <c r="Z32" s="216">
        <f>IF(OR(ISTEXT(Y32), ISBLANK(Y32), ISTEXT(F32)), 0, IF(N32=0, S32*Y32, P32*W62))</f>
        <v>0</v>
      </c>
      <c r="AA32" s="1067">
        <f>IF(ISERROR(Z32/Z62),"",Z32/Z62)</f>
        <v>0</v>
      </c>
      <c r="AC32" s="1446" t="s">
        <v>143</v>
      </c>
      <c r="AD32" s="2951">
        <f t="shared" si="9"/>
        <v>0.25</v>
      </c>
      <c r="AE32" s="155">
        <v>250</v>
      </c>
      <c r="AG32" s="3252"/>
      <c r="AH32" s="3248"/>
      <c r="AI32" s="3248"/>
      <c r="AJ32" s="3248"/>
      <c r="AK32" s="3248"/>
      <c r="AL32" s="3248"/>
      <c r="AM32" s="3248"/>
      <c r="AN32" s="3253"/>
      <c r="AO32" s="3"/>
      <c r="AP32" s="196" t="str">
        <f t="shared" si="8"/>
        <v>►</v>
      </c>
      <c r="AQ32" s="3"/>
      <c r="AR32" s="238" t="s">
        <v>144</v>
      </c>
      <c r="AS32" s="64"/>
      <c r="AT32" s="64"/>
      <c r="AU32" s="65"/>
      <c r="AV32" s="65"/>
      <c r="AW32" s="16"/>
      <c r="AX32" s="16"/>
      <c r="AY32" s="16"/>
      <c r="AZ32"/>
      <c r="BA32" s="239" t="s">
        <v>145</v>
      </c>
      <c r="BB32" s="240"/>
      <c r="BC32" s="241"/>
      <c r="BD32" s="119"/>
      <c r="BE32" s="3"/>
      <c r="BF32" s="242" t="s">
        <v>146</v>
      </c>
      <c r="BG32" s="243"/>
      <c r="BH32" s="243"/>
      <c r="BI32" s="243"/>
      <c r="BJ32" s="243"/>
      <c r="BK32" s="243"/>
      <c r="BL32" s="244"/>
      <c r="BN32" s="4">
        <v>1</v>
      </c>
    </row>
    <row r="33" spans="2:66" ht="21" customHeight="1" x14ac:dyDescent="0.25">
      <c r="B33" s="196" t="str">
        <f t="shared" si="15"/>
        <v>►</v>
      </c>
      <c r="C33" s="149" t="str">
        <f>C16</f>
        <v>Famille à coller.N.Nom de votre recette.Recette mère ►.S.Saisissez le nom de la recette mère</v>
      </c>
      <c r="D33" s="91">
        <f>D16</f>
        <v>6</v>
      </c>
      <c r="E33" s="1021" t="str">
        <f>E16</f>
        <v>couverts</v>
      </c>
      <c r="F33" s="174"/>
      <c r="G33" s="209"/>
      <c r="H33" s="176" t="str">
        <f t="shared" si="16"/>
        <v/>
      </c>
      <c r="I33" s="177"/>
      <c r="J33" s="178"/>
      <c r="K33" s="179">
        <v>1</v>
      </c>
      <c r="L33" s="180"/>
      <c r="M33" s="16"/>
      <c r="N33" s="2978">
        <f>IF(ISTEXT(F33), 0, IFERROR(INDEX(AD10:AD62, MATCH(J33, AC10:AC62, 0)) * I33 * IF(ISBLANK(F33), 1, F33), 0))</f>
        <v>0</v>
      </c>
      <c r="O33" s="1022">
        <f t="shared" si="11"/>
        <v>0</v>
      </c>
      <c r="P33" s="198">
        <f>IF(ISNUMBER(K33), N33*K33*N15, 0)</f>
        <v>0</v>
      </c>
      <c r="Q33" s="187">
        <f>IF(N62=0,0,(N33/N62)*R19*1000)</f>
        <v>0</v>
      </c>
      <c r="R33" s="184">
        <f>IFERROR(IF(NOT(ISNUMBER(F33)), 0, (F33/N62)*R19), 0)</f>
        <v>0</v>
      </c>
      <c r="S33" s="197">
        <f>IF(AND(ISNUMBER(F33), ISNUMBER(K33)), F33 * K33 * N15, 0)</f>
        <v>0</v>
      </c>
      <c r="T33" s="200">
        <f t="shared" si="12"/>
        <v>0</v>
      </c>
      <c r="U33" s="201">
        <f t="shared" si="13"/>
        <v>0</v>
      </c>
      <c r="V33" s="202"/>
      <c r="W33" s="203">
        <f t="shared" si="14"/>
        <v>0</v>
      </c>
      <c r="X33" s="204" t="str">
        <f>IF(OR(P33=0,ISBLANK(J33)),"",IF(ROUND(P33/INDEX(AD10:AD62,MATCH(J33,AC10:AC62,0)),1)&amp;" "&amp;J33=W33,"",ROUND(P33/INDEX(AD10:AD62,MATCH(J33,AC10:AC62,0)),1)&amp;" "&amp;J33))</f>
        <v/>
      </c>
      <c r="Y33" s="205"/>
      <c r="Z33" s="206">
        <f>IF(OR(ISTEXT(Y33), ISBLANK(Y33), ISTEXT(F33)), 0, IF(N33=0, S33*Y33, P33*W62))</f>
        <v>0</v>
      </c>
      <c r="AA33" s="1066">
        <f>IF(ISERROR(Z33/Z62),"",Z33/Z62)</f>
        <v>0</v>
      </c>
      <c r="AC33" s="1446" t="s">
        <v>147</v>
      </c>
      <c r="AD33" s="2951">
        <f t="shared" si="9"/>
        <v>0.15</v>
      </c>
      <c r="AE33" s="155">
        <v>150</v>
      </c>
      <c r="AG33" s="3398" t="s">
        <v>2283</v>
      </c>
      <c r="AH33" s="3399"/>
      <c r="AI33" s="3399"/>
      <c r="AJ33" s="3399"/>
      <c r="AK33" s="3399"/>
      <c r="AL33" s="3399"/>
      <c r="AM33" s="3399"/>
      <c r="AN33" s="3400"/>
      <c r="AO33" s="3"/>
      <c r="AP33" s="196" t="str">
        <f t="shared" si="8"/>
        <v>►</v>
      </c>
      <c r="AQ33" s="3"/>
      <c r="AR33" s="245" t="s">
        <v>148</v>
      </c>
      <c r="AS33" s="64"/>
      <c r="AT33" s="64"/>
      <c r="AU33" s="65"/>
      <c r="AV33" s="65"/>
      <c r="AW33" s="16"/>
      <c r="AX33" s="16"/>
      <c r="AY33" s="16"/>
      <c r="AZ33"/>
      <c r="BA33" s="246" t="s">
        <v>22</v>
      </c>
      <c r="BB33" s="59">
        <v>0</v>
      </c>
      <c r="BC33" s="60" t="s">
        <v>23</v>
      </c>
      <c r="BD33" s="119"/>
      <c r="BE33" s="3"/>
      <c r="BF33" s="247" t="s">
        <v>149</v>
      </c>
      <c r="BG33" s="248"/>
      <c r="BH33" s="248"/>
      <c r="BI33" s="248"/>
      <c r="BJ33" s="248"/>
      <c r="BK33" s="248"/>
      <c r="BL33" s="244"/>
      <c r="BN33" s="4">
        <v>1</v>
      </c>
    </row>
    <row r="34" spans="2:66" s="48" customFormat="1" ht="21" customHeight="1" x14ac:dyDescent="0.25">
      <c r="B34" s="196" t="str">
        <f t="shared" si="15"/>
        <v>►</v>
      </c>
      <c r="C34" s="149" t="str">
        <f>C16</f>
        <v>Famille à coller.N.Nom de votre recette.Recette mère ►.S.Saisissez le nom de la recette mère</v>
      </c>
      <c r="D34" s="91">
        <f>D16</f>
        <v>6</v>
      </c>
      <c r="E34" s="1021" t="str">
        <f>E16</f>
        <v>couverts</v>
      </c>
      <c r="F34" s="174"/>
      <c r="G34" s="209"/>
      <c r="H34" s="176" t="str">
        <f t="shared" si="16"/>
        <v/>
      </c>
      <c r="I34" s="177"/>
      <c r="J34" s="178"/>
      <c r="K34" s="179">
        <v>1</v>
      </c>
      <c r="L34" s="180"/>
      <c r="M34" s="16"/>
      <c r="N34" s="2978">
        <f>IF(ISTEXT(F34), 0, IFERROR(INDEX(AD10:AD62, MATCH(J34, AC10:AC62, 0)) * I34 * IF(ISBLANK(F34), 1, F34), 0))</f>
        <v>0</v>
      </c>
      <c r="O34" s="1022">
        <f t="shared" si="11"/>
        <v>0</v>
      </c>
      <c r="P34" s="198">
        <f>IF(ISNUMBER(K34), N34*K34*N15, 0)</f>
        <v>0</v>
      </c>
      <c r="Q34" s="187">
        <f>IF(N62=0,0,(N34/N62)*R19*1000)</f>
        <v>0</v>
      </c>
      <c r="R34" s="184">
        <f>IFERROR(IF(NOT(ISNUMBER(F34)), 0, (F34/N62)*R19), 0)</f>
        <v>0</v>
      </c>
      <c r="S34" s="210">
        <f>IF(AND(ISNUMBER(F34), ISNUMBER(K34)), F34 * K34 * N15, 0)</f>
        <v>0</v>
      </c>
      <c r="T34" s="211">
        <f t="shared" si="12"/>
        <v>0</v>
      </c>
      <c r="U34" s="212">
        <f t="shared" si="13"/>
        <v>0</v>
      </c>
      <c r="V34" s="202"/>
      <c r="W34" s="1025">
        <f t="shared" si="14"/>
        <v>0</v>
      </c>
      <c r="X34" s="1026" t="str">
        <f>IF(OR(P34=0,ISBLANK(J34)),"",IF(ROUND(P34/INDEX(AD10:AD62,MATCH(J34,AC10:AC62,0)),1)&amp;" "&amp;J34=W34,"",ROUND(P34/INDEX(AD10:AD62,MATCH(J34,AC10:AC62,0)),1)&amp;" "&amp;J34))</f>
        <v/>
      </c>
      <c r="Y34" s="215"/>
      <c r="Z34" s="216">
        <f>IF(OR(ISTEXT(Y34), ISBLANK(Y34), ISTEXT(F34)), 0, IF(N34=0, S34*Y34, P34*W62))</f>
        <v>0</v>
      </c>
      <c r="AA34" s="1067">
        <f>IF(ISERROR(Z34/Z62),"",Z34/Z62)</f>
        <v>0</v>
      </c>
      <c r="AC34" s="1446" t="s">
        <v>151</v>
      </c>
      <c r="AD34" s="2951">
        <f t="shared" si="9"/>
        <v>0.35</v>
      </c>
      <c r="AE34" s="155">
        <v>350</v>
      </c>
      <c r="AG34" s="3401" t="s">
        <v>2284</v>
      </c>
      <c r="AH34" s="3402"/>
      <c r="AI34" s="3402"/>
      <c r="AJ34" s="3402"/>
      <c r="AK34" s="3402"/>
      <c r="AL34" s="3402"/>
      <c r="AM34" s="2743"/>
      <c r="AN34" s="2744" t="str">
        <f>AJ84</f>
        <v>◄ cellule AI84</v>
      </c>
      <c r="AO34" s="3"/>
      <c r="AP34" s="196" t="str">
        <f t="shared" si="8"/>
        <v>►</v>
      </c>
      <c r="AQ34" s="3"/>
      <c r="AR34" s="76"/>
      <c r="AS34" s="76"/>
      <c r="AT34" s="76"/>
      <c r="AU34" s="76"/>
      <c r="AV34" s="76"/>
      <c r="AW34" s="16"/>
      <c r="AX34" s="16"/>
      <c r="AY34" s="16"/>
      <c r="AZ34"/>
      <c r="BA34" s="246" t="s">
        <v>30</v>
      </c>
      <c r="BB34" s="71">
        <v>0</v>
      </c>
      <c r="BC34" s="72" t="s">
        <v>31</v>
      </c>
      <c r="BD34" s="119"/>
      <c r="BE34" s="3"/>
      <c r="BF34" s="247"/>
      <c r="BG34" s="270"/>
      <c r="BH34" s="270"/>
      <c r="BI34" s="270"/>
      <c r="BJ34" s="270"/>
      <c r="BK34" s="270"/>
      <c r="BL34" s="271"/>
      <c r="BN34" s="4">
        <v>1</v>
      </c>
    </row>
    <row r="35" spans="2:66" s="48" customFormat="1" ht="21" customHeight="1" x14ac:dyDescent="0.25">
      <c r="B35" s="196" t="str">
        <f t="shared" si="15"/>
        <v>►</v>
      </c>
      <c r="C35" s="149" t="str">
        <f>C16</f>
        <v>Famille à coller.N.Nom de votre recette.Recette mère ►.S.Saisissez le nom de la recette mère</v>
      </c>
      <c r="D35" s="91">
        <f>D16</f>
        <v>6</v>
      </c>
      <c r="E35" s="1021" t="str">
        <f>E16</f>
        <v>couverts</v>
      </c>
      <c r="F35" s="174"/>
      <c r="G35" s="209"/>
      <c r="H35" s="176" t="str">
        <f t="shared" si="16"/>
        <v/>
      </c>
      <c r="I35" s="177"/>
      <c r="J35" s="178"/>
      <c r="K35" s="179">
        <v>1</v>
      </c>
      <c r="L35" s="180"/>
      <c r="M35" s="16"/>
      <c r="N35" s="2978">
        <f>IF(ISTEXT(F35), 0, IFERROR(INDEX(AD10:AD62, MATCH(J35, AC10:AC62, 0)) * I35 * IF(ISBLANK(F35), 1, F35), 0))</f>
        <v>0</v>
      </c>
      <c r="O35" s="1022">
        <f t="shared" si="11"/>
        <v>0</v>
      </c>
      <c r="P35" s="198">
        <f>IF(ISNUMBER(K35), N35*K35*N15, 0)</f>
        <v>0</v>
      </c>
      <c r="Q35" s="187">
        <f>IF(N62=0,0,(N35/N62)*R19*1000)</f>
        <v>0</v>
      </c>
      <c r="R35" s="184">
        <f>IFERROR(IF(NOT(ISNUMBER(F35)), 0, (F35/N62)*R19), 0)</f>
        <v>0</v>
      </c>
      <c r="S35" s="197">
        <f>IF(AND(ISNUMBER(F35), ISNUMBER(K35)), F35 * K35 * N15, 0)</f>
        <v>0</v>
      </c>
      <c r="T35" s="200">
        <f t="shared" si="12"/>
        <v>0</v>
      </c>
      <c r="U35" s="201">
        <f t="shared" si="13"/>
        <v>0</v>
      </c>
      <c r="V35" s="202"/>
      <c r="W35" s="203">
        <f t="shared" si="14"/>
        <v>0</v>
      </c>
      <c r="X35" s="204" t="str">
        <f>IF(OR(P35=0,ISBLANK(J35)),"",IF(ROUND(P35/INDEX(AD10:AD62,MATCH(J35,AC10:AC62,0)),1)&amp;" "&amp;J35=W35,"",ROUND(P35/INDEX(AD10:AD62,MATCH(J35,AC10:AC62,0)),1)&amp;" "&amp;J35))</f>
        <v/>
      </c>
      <c r="Y35" s="205"/>
      <c r="Z35" s="206">
        <f>IF(OR(ISTEXT(Y35), ISBLANK(Y35), ISTEXT(F35)), 0, IF(N35=0, S35*Y35, P35*W62))</f>
        <v>0</v>
      </c>
      <c r="AA35" s="1066">
        <f>IF(ISERROR(Z35/Z62),"",Z35/Z62)</f>
        <v>0</v>
      </c>
      <c r="AC35" s="2921" t="s">
        <v>606</v>
      </c>
      <c r="AD35" s="2953">
        <f t="shared" si="9"/>
        <v>1.4E-2</v>
      </c>
      <c r="AE35" s="155">
        <v>14</v>
      </c>
      <c r="AG35" s="2257" t="s">
        <v>2109</v>
      </c>
      <c r="AH35" s="2253"/>
      <c r="AI35" s="2253"/>
      <c r="AJ35" s="2253"/>
      <c r="AK35" s="2253"/>
      <c r="AL35" s="2253"/>
      <c r="AM35" s="2253"/>
      <c r="AN35" s="2745"/>
      <c r="AO35" s="3"/>
      <c r="AP35" s="196" t="str">
        <f t="shared" si="8"/>
        <v>►</v>
      </c>
      <c r="AQ35" s="3"/>
      <c r="AR35" s="76"/>
      <c r="AS35" s="76"/>
      <c r="AT35" s="76"/>
      <c r="AU35" s="76"/>
      <c r="AV35" s="76"/>
      <c r="AW35" s="16"/>
      <c r="AX35" s="16"/>
      <c r="AY35" s="16"/>
      <c r="AZ35"/>
      <c r="BA35" s="246" t="s">
        <v>36</v>
      </c>
      <c r="BB35" s="71">
        <v>0</v>
      </c>
      <c r="BC35" s="72" t="s">
        <v>37</v>
      </c>
      <c r="BD35" s="119"/>
      <c r="BE35" s="3"/>
      <c r="BF35" s="247"/>
      <c r="BG35" s="270"/>
      <c r="BH35" s="270"/>
      <c r="BI35" s="270"/>
      <c r="BJ35" s="270"/>
      <c r="BK35" s="270"/>
      <c r="BL35" s="271"/>
      <c r="BN35" s="4">
        <v>1</v>
      </c>
    </row>
    <row r="36" spans="2:66" s="48" customFormat="1" ht="21" customHeight="1" x14ac:dyDescent="0.25">
      <c r="B36" s="196" t="str">
        <f t="shared" si="15"/>
        <v>►</v>
      </c>
      <c r="C36" s="149" t="str">
        <f>C16</f>
        <v>Famille à coller.N.Nom de votre recette.Recette mère ►.S.Saisissez le nom de la recette mère</v>
      </c>
      <c r="D36" s="91">
        <f>D16</f>
        <v>6</v>
      </c>
      <c r="E36" s="1021" t="str">
        <f>E16</f>
        <v>couverts</v>
      </c>
      <c r="F36" s="174"/>
      <c r="G36" s="209"/>
      <c r="H36" s="176" t="str">
        <f t="shared" si="16"/>
        <v/>
      </c>
      <c r="I36" s="177"/>
      <c r="J36" s="178"/>
      <c r="K36" s="179">
        <v>1</v>
      </c>
      <c r="L36" s="180"/>
      <c r="M36" s="16"/>
      <c r="N36" s="2978">
        <f>IF(ISTEXT(F36), 0, IFERROR(INDEX(AD10:AD62, MATCH(J36, AC10:AC62, 0)) * I36 * IF(ISBLANK(F36), 1, F36), 0))</f>
        <v>0</v>
      </c>
      <c r="O36" s="1022">
        <f t="shared" si="11"/>
        <v>0</v>
      </c>
      <c r="P36" s="198">
        <f>IF(ISNUMBER(K36), N36*K36*N15, 0)</f>
        <v>0</v>
      </c>
      <c r="Q36" s="187">
        <f>IF(N62=0,0,(N36/N62)*R19*1000)</f>
        <v>0</v>
      </c>
      <c r="R36" s="184">
        <f>IFERROR(IF(NOT(ISNUMBER(F36)), 0, (F36/N62)*R19), 0)</f>
        <v>0</v>
      </c>
      <c r="S36" s="210">
        <f>IF(AND(ISNUMBER(F36), ISNUMBER(K36)), F36 * K36 * N15, 0)</f>
        <v>0</v>
      </c>
      <c r="T36" s="211">
        <f t="shared" si="12"/>
        <v>0</v>
      </c>
      <c r="U36" s="212">
        <f t="shared" si="13"/>
        <v>0</v>
      </c>
      <c r="V36" s="202"/>
      <c r="W36" s="1025">
        <f t="shared" si="14"/>
        <v>0</v>
      </c>
      <c r="X36" s="1026" t="str">
        <f>IF(OR(P36=0,ISBLANK(J36)),"",IF(ROUND(P36/INDEX(AD10:AD62,MATCH(J36,AC10:AC62,0)),1)&amp;" "&amp;J36=W36,"",ROUND(P36/INDEX(AD10:AD62,MATCH(J36,AC10:AC62,0)),1)&amp;" "&amp;J36))</f>
        <v/>
      </c>
      <c r="Y36" s="215"/>
      <c r="Z36" s="216">
        <f>IF(OR(ISTEXT(Y36), ISBLANK(Y36), ISTEXT(F36)), 0, IF(N36=0, S36*Y36, P36*W62))</f>
        <v>0</v>
      </c>
      <c r="AA36" s="1067">
        <f>IF(ISERROR(Z36/Z62),"",Z36/Z62)</f>
        <v>0</v>
      </c>
      <c r="AC36" s="2921" t="s">
        <v>607</v>
      </c>
      <c r="AD36" s="2954">
        <f t="shared" si="9"/>
        <v>2.835E-2</v>
      </c>
      <c r="AE36" s="1029">
        <v>28.35</v>
      </c>
      <c r="AG36" s="2257" t="s">
        <v>2109</v>
      </c>
      <c r="AH36" s="2253"/>
      <c r="AI36" s="2253"/>
      <c r="AJ36" s="2253"/>
      <c r="AK36" s="2253"/>
      <c r="AL36" s="2253"/>
      <c r="AM36" s="2253"/>
      <c r="AN36" s="2745"/>
      <c r="AO36" s="3"/>
      <c r="AP36" s="196" t="str">
        <f t="shared" si="8"/>
        <v>►</v>
      </c>
      <c r="AQ36" s="3"/>
      <c r="AR36" s="76"/>
      <c r="AS36" s="76"/>
      <c r="AT36" s="76"/>
      <c r="AU36" s="76"/>
      <c r="AV36" s="76"/>
      <c r="AW36" s="16"/>
      <c r="AX36" s="16"/>
      <c r="AY36" s="16"/>
      <c r="AZ36"/>
      <c r="BA36" s="278" t="s">
        <v>41</v>
      </c>
      <c r="BB36" s="95">
        <f t="shared" ref="BB36:BB47" si="17">BC36 / 1000</f>
        <v>1E-3</v>
      </c>
      <c r="BC36" s="96">
        <v>1</v>
      </c>
      <c r="BD36" s="119"/>
      <c r="BE36" s="3"/>
      <c r="BF36" s="279" t="s">
        <v>153</v>
      </c>
      <c r="BG36" s="280"/>
      <c r="BH36" s="280"/>
      <c r="BI36" s="280"/>
      <c r="BJ36" s="280"/>
      <c r="BK36" s="280"/>
      <c r="BL36" s="281" t="s">
        <v>154</v>
      </c>
      <c r="BN36" s="4">
        <v>1</v>
      </c>
    </row>
    <row r="37" spans="2:66" s="48" customFormat="1" ht="21" customHeight="1" x14ac:dyDescent="0.25">
      <c r="B37" s="196" t="str">
        <f t="shared" si="15"/>
        <v>►</v>
      </c>
      <c r="C37" s="149" t="str">
        <f>C16</f>
        <v>Famille à coller.N.Nom de votre recette.Recette mère ►.S.Saisissez le nom de la recette mère</v>
      </c>
      <c r="D37" s="91">
        <f>D16</f>
        <v>6</v>
      </c>
      <c r="E37" s="1021" t="str">
        <f>E16</f>
        <v>couverts</v>
      </c>
      <c r="F37" s="174"/>
      <c r="G37" s="209"/>
      <c r="H37" s="176" t="str">
        <f t="shared" si="16"/>
        <v/>
      </c>
      <c r="I37" s="177"/>
      <c r="J37" s="178"/>
      <c r="K37" s="179">
        <v>1</v>
      </c>
      <c r="L37" s="180"/>
      <c r="M37" s="16"/>
      <c r="N37" s="2978">
        <f>IF(ISTEXT(F37), 0, IFERROR(INDEX(AD10:AD62, MATCH(J37, AC10:AC62, 0)) * I37 * IF(ISBLANK(F37), 1, F37), 0))</f>
        <v>0</v>
      </c>
      <c r="O37" s="1022">
        <f t="shared" si="11"/>
        <v>0</v>
      </c>
      <c r="P37" s="198">
        <f>IF(ISNUMBER(K37), N37*K37*N15, 0)</f>
        <v>0</v>
      </c>
      <c r="Q37" s="187">
        <f>IF(N62=0,0,(N37/N62)*R19*1000)</f>
        <v>0</v>
      </c>
      <c r="R37" s="184">
        <f>IFERROR(IF(NOT(ISNUMBER(F37)), 0, (F37/N62)*R19), 0)</f>
        <v>0</v>
      </c>
      <c r="S37" s="197">
        <f>IF(AND(ISNUMBER(F37), ISNUMBER(K37)), F37 * K37 * N15, 0)</f>
        <v>0</v>
      </c>
      <c r="T37" s="200">
        <f t="shared" si="12"/>
        <v>0</v>
      </c>
      <c r="U37" s="201">
        <f t="shared" si="13"/>
        <v>0</v>
      </c>
      <c r="V37" s="202"/>
      <c r="W37" s="203">
        <f t="shared" si="14"/>
        <v>0</v>
      </c>
      <c r="X37" s="204" t="str">
        <f>IF(OR(P37=0,ISBLANK(J37)),"",IF(ROUND(P37/INDEX(AD10:AD62,MATCH(J37,AC10:AC62,0)),1)&amp;" "&amp;J37=W37,"",ROUND(P37/INDEX(AD10:AD62,MATCH(J37,AC10:AC62,0)),1)&amp;" "&amp;J37))</f>
        <v/>
      </c>
      <c r="Y37" s="205"/>
      <c r="Z37" s="206">
        <f>IF(OR(ISTEXT(Y37), ISBLANK(Y37), ISTEXT(F37)), 0, IF(N37=0, S37*Y37, P37*W62))</f>
        <v>0</v>
      </c>
      <c r="AA37" s="1066">
        <f>IF(ISERROR(Z37/Z62),"",Z37/Z62)</f>
        <v>0</v>
      </c>
      <c r="AC37" s="2921" t="s">
        <v>608</v>
      </c>
      <c r="AD37" s="2951">
        <f t="shared" si="9"/>
        <v>0.22500000000000001</v>
      </c>
      <c r="AE37" s="155">
        <v>225</v>
      </c>
      <c r="AG37" s="2257"/>
      <c r="AH37" s="2253"/>
      <c r="AI37" s="2253"/>
      <c r="AJ37" s="2253"/>
      <c r="AK37" s="2253"/>
      <c r="AL37" s="2253"/>
      <c r="AM37" s="2253"/>
      <c r="AN37" s="2745"/>
      <c r="AO37" s="3"/>
      <c r="AP37" s="196" t="str">
        <f t="shared" si="8"/>
        <v>►</v>
      </c>
      <c r="AQ37" s="3"/>
      <c r="AR37" s="76"/>
      <c r="AS37" s="76"/>
      <c r="AT37" s="76"/>
      <c r="AU37" s="76"/>
      <c r="AV37" s="76"/>
      <c r="AW37" s="16"/>
      <c r="AX37" s="16"/>
      <c r="AY37" s="16"/>
      <c r="AZ37"/>
      <c r="BA37" s="285" t="s">
        <v>47</v>
      </c>
      <c r="BB37" s="95">
        <f t="shared" si="17"/>
        <v>1</v>
      </c>
      <c r="BC37" s="96">
        <v>1000</v>
      </c>
      <c r="BD37" s="119"/>
      <c r="BE37" s="3"/>
      <c r="BF37" s="286"/>
      <c r="BG37" s="287"/>
      <c r="BH37" s="287"/>
      <c r="BI37" s="287"/>
      <c r="BJ37" s="287"/>
      <c r="BK37" s="287"/>
      <c r="BL37" s="288" t="s">
        <v>155</v>
      </c>
      <c r="BN37" s="4">
        <v>1</v>
      </c>
    </row>
    <row r="38" spans="2:66" s="48" customFormat="1" ht="21" customHeight="1" x14ac:dyDescent="0.25">
      <c r="B38" s="196" t="str">
        <f t="shared" si="15"/>
        <v>►</v>
      </c>
      <c r="C38" s="149" t="str">
        <f>C16</f>
        <v>Famille à coller.N.Nom de votre recette.Recette mère ►.S.Saisissez le nom de la recette mère</v>
      </c>
      <c r="D38" s="91">
        <f>D16</f>
        <v>6</v>
      </c>
      <c r="E38" s="1021" t="str">
        <f>E16</f>
        <v>couverts</v>
      </c>
      <c r="F38" s="174"/>
      <c r="G38" s="209"/>
      <c r="H38" s="176" t="str">
        <f t="shared" si="16"/>
        <v/>
      </c>
      <c r="I38" s="177"/>
      <c r="J38" s="178"/>
      <c r="K38" s="179">
        <v>1</v>
      </c>
      <c r="L38" s="180"/>
      <c r="M38" s="16"/>
      <c r="N38" s="2978">
        <f>IF(ISTEXT(F38), 0, IFERROR(INDEX(AD10:AD62, MATCH(J38, AC10:AC62, 0)) * I38 * IF(ISBLANK(F38), 1, F38), 0))</f>
        <v>0</v>
      </c>
      <c r="O38" s="1022">
        <f t="shared" si="11"/>
        <v>0</v>
      </c>
      <c r="P38" s="198">
        <f>IF(ISNUMBER(K38), N38*K38*N15, 0)</f>
        <v>0</v>
      </c>
      <c r="Q38" s="187">
        <f>IF(N62=0,0,(N38/N62)*R19*1000)</f>
        <v>0</v>
      </c>
      <c r="R38" s="184">
        <f>IFERROR(IF(NOT(ISNUMBER(F38)), 0, (F38/N62)*R19), 0)</f>
        <v>0</v>
      </c>
      <c r="S38" s="210">
        <f>IF(AND(ISNUMBER(F38), ISNUMBER(K38)), F38 * K38 * N15, 0)</f>
        <v>0</v>
      </c>
      <c r="T38" s="211">
        <f t="shared" si="12"/>
        <v>0</v>
      </c>
      <c r="U38" s="212">
        <f t="shared" si="13"/>
        <v>0</v>
      </c>
      <c r="V38" s="202"/>
      <c r="W38" s="1025">
        <f t="shared" si="14"/>
        <v>0</v>
      </c>
      <c r="X38" s="1026" t="str">
        <f>IF(OR(P38=0,ISBLANK(J38)),"",IF(ROUND(P38/INDEX(AD10:AD62,MATCH(J38,AC10:AC62,0)),1)&amp;" "&amp;J38=W38,"",ROUND(P38/INDEX(AD10:AD62,MATCH(J38,AC10:AC62,0)),1)&amp;" "&amp;J38))</f>
        <v/>
      </c>
      <c r="Y38" s="215"/>
      <c r="Z38" s="216">
        <f>IF(OR(ISTEXT(Y38), ISBLANK(Y38), ISTEXT(F38)), 0, IF(N38=0, S38*Y38, P38*W62))</f>
        <v>0</v>
      </c>
      <c r="AA38" s="1067">
        <f>IF(ISERROR(Z38/Z62),"",Z38/Z62)</f>
        <v>0</v>
      </c>
      <c r="AC38" s="2921" t="s">
        <v>609</v>
      </c>
      <c r="AD38" s="2951">
        <f t="shared" si="9"/>
        <v>0.11799999999999999</v>
      </c>
      <c r="AE38" s="155">
        <v>118</v>
      </c>
      <c r="AG38" s="2257"/>
      <c r="AH38" s="2253"/>
      <c r="AI38" s="2253"/>
      <c r="AM38" s="2253"/>
      <c r="AN38" s="2745"/>
      <c r="AO38" s="3"/>
      <c r="AP38" s="196" t="str">
        <f t="shared" si="8"/>
        <v>►</v>
      </c>
      <c r="AQ38" s="3"/>
      <c r="AR38" s="76"/>
      <c r="AS38" s="76"/>
      <c r="AT38" s="76"/>
      <c r="AU38" s="76"/>
      <c r="AV38" s="76"/>
      <c r="AW38" s="16"/>
      <c r="AX38" s="16"/>
      <c r="AY38" s="16"/>
      <c r="AZ38"/>
      <c r="BA38" s="289" t="s">
        <v>51</v>
      </c>
      <c r="BB38" s="95">
        <f t="shared" si="17"/>
        <v>0.25</v>
      </c>
      <c r="BC38" s="96">
        <v>250</v>
      </c>
      <c r="BD38" s="119"/>
      <c r="BE38" s="3"/>
      <c r="BF38" s="290"/>
      <c r="BG38" s="287"/>
      <c r="BH38" s="287"/>
      <c r="BI38" s="287"/>
      <c r="BJ38" s="287"/>
      <c r="BK38" s="287"/>
      <c r="BL38" s="288" t="s">
        <v>156</v>
      </c>
      <c r="BN38" s="4">
        <v>1</v>
      </c>
    </row>
    <row r="39" spans="2:66" s="48" customFormat="1" ht="21" customHeight="1" x14ac:dyDescent="0.25">
      <c r="B39" s="196" t="str">
        <f t="shared" si="15"/>
        <v>►</v>
      </c>
      <c r="C39" s="149" t="str">
        <f>C16</f>
        <v>Famille à coller.N.Nom de votre recette.Recette mère ►.S.Saisissez le nom de la recette mère</v>
      </c>
      <c r="D39" s="91">
        <f>D16</f>
        <v>6</v>
      </c>
      <c r="E39" s="1021" t="str">
        <f>E16</f>
        <v>couverts</v>
      </c>
      <c r="F39" s="174"/>
      <c r="G39" s="209"/>
      <c r="H39" s="176" t="str">
        <f t="shared" si="16"/>
        <v/>
      </c>
      <c r="I39" s="177"/>
      <c r="J39" s="178"/>
      <c r="K39" s="179">
        <v>1</v>
      </c>
      <c r="L39" s="180"/>
      <c r="M39" s="16"/>
      <c r="N39" s="2978">
        <f>IF(ISTEXT(F39), 0, IFERROR(INDEX(AD10:AD62, MATCH(J39, AC10:AC62, 0)) * I39 * IF(ISBLANK(F39), 1, F39), 0))</f>
        <v>0</v>
      </c>
      <c r="O39" s="1022">
        <f t="shared" si="11"/>
        <v>0</v>
      </c>
      <c r="P39" s="198">
        <f>IF(ISNUMBER(K39), N39*K39*N15, 0)</f>
        <v>0</v>
      </c>
      <c r="Q39" s="187">
        <f>IF(N62=0,0,(N39/N62)*R19*1000)</f>
        <v>0</v>
      </c>
      <c r="R39" s="184">
        <f>IFERROR(IF(NOT(ISNUMBER(F39)), 0, (F39/N62)*R19), 0)</f>
        <v>0</v>
      </c>
      <c r="S39" s="197">
        <f>IF(AND(ISNUMBER(F39), ISNUMBER(K39)), F39 * K39 * N15, 0)</f>
        <v>0</v>
      </c>
      <c r="T39" s="200">
        <f t="shared" si="12"/>
        <v>0</v>
      </c>
      <c r="U39" s="201">
        <f t="shared" si="13"/>
        <v>0</v>
      </c>
      <c r="V39" s="202"/>
      <c r="W39" s="203">
        <f t="shared" si="14"/>
        <v>0</v>
      </c>
      <c r="X39" s="204" t="str">
        <f>IF(OR(P39=0,ISBLANK(J39)),"",IF(ROUND(P39/INDEX(AD10:AD62,MATCH(J39,AC10:AC62,0)),1)&amp;" "&amp;J39=W39,"",ROUND(P39/INDEX(AD10:AD62,MATCH(J39,AC10:AC62,0)),1)&amp;" "&amp;J39))</f>
        <v/>
      </c>
      <c r="Y39" s="205"/>
      <c r="Z39" s="206">
        <f>IF(OR(ISTEXT(Y39), ISBLANK(Y39), ISTEXT(F39)), 0, IF(N39=0, S39*Y39, P39*W62))</f>
        <v>0</v>
      </c>
      <c r="AA39" s="1066">
        <f>IF(ISERROR(Z39/Z62),"",Z39/Z62)</f>
        <v>0</v>
      </c>
      <c r="AC39" s="2921" t="s">
        <v>610</v>
      </c>
      <c r="AD39" s="2951">
        <f t="shared" si="9"/>
        <v>5.8999999999999997E-2</v>
      </c>
      <c r="AE39" s="155">
        <v>59</v>
      </c>
      <c r="AG39" s="2257"/>
      <c r="AH39" s="2253"/>
      <c r="AI39" s="2253"/>
      <c r="AM39" s="2253"/>
      <c r="AN39" s="2745"/>
      <c r="AO39" s="3"/>
      <c r="AP39" s="196" t="str">
        <f t="shared" si="8"/>
        <v>►</v>
      </c>
      <c r="AQ39" s="3"/>
      <c r="AR39" s="76"/>
      <c r="AS39" s="76"/>
      <c r="AT39" s="76"/>
      <c r="AU39" s="76"/>
      <c r="AV39" s="76"/>
      <c r="AW39" s="16"/>
      <c r="AX39" s="16"/>
      <c r="AY39" s="16"/>
      <c r="AZ39"/>
      <c r="BA39" s="289" t="s">
        <v>59</v>
      </c>
      <c r="BB39" s="95">
        <f t="shared" si="17"/>
        <v>0.5</v>
      </c>
      <c r="BC39" s="96">
        <v>500</v>
      </c>
      <c r="BD39" s="119"/>
      <c r="BE39" s="3"/>
      <c r="BF39" s="292"/>
      <c r="BG39" s="293"/>
      <c r="BH39" s="293" t="s">
        <v>152</v>
      </c>
      <c r="BI39" s="294"/>
      <c r="BJ39" s="294"/>
      <c r="BK39" s="294"/>
      <c r="BL39" s="295"/>
      <c r="BN39" s="4">
        <v>1</v>
      </c>
    </row>
    <row r="40" spans="2:66" s="48" customFormat="1" ht="21" customHeight="1" thickBot="1" x14ac:dyDescent="0.3">
      <c r="B40" s="196" t="str">
        <f t="shared" si="15"/>
        <v>►</v>
      </c>
      <c r="C40" s="149" t="str">
        <f>C16</f>
        <v>Famille à coller.N.Nom de votre recette.Recette mère ►.S.Saisissez le nom de la recette mère</v>
      </c>
      <c r="D40" s="91">
        <f>D16</f>
        <v>6</v>
      </c>
      <c r="E40" s="1021" t="str">
        <f>E16</f>
        <v>couverts</v>
      </c>
      <c r="F40" s="174"/>
      <c r="G40" s="209"/>
      <c r="H40" s="176" t="str">
        <f t="shared" si="16"/>
        <v/>
      </c>
      <c r="I40" s="177"/>
      <c r="J40" s="178"/>
      <c r="K40" s="179">
        <v>1</v>
      </c>
      <c r="L40" s="180"/>
      <c r="M40" s="16"/>
      <c r="N40" s="2978">
        <f>IF(ISTEXT(F40), 0, IFERROR(INDEX(AD10:AD62, MATCH(J40, AC10:AC62, 0)) * I40 * IF(ISBLANK(F40), 1, F40), 0))</f>
        <v>0</v>
      </c>
      <c r="O40" s="1022">
        <f t="shared" si="11"/>
        <v>0</v>
      </c>
      <c r="P40" s="198">
        <f>IF(ISNUMBER(K40), N40*K40*N15, 0)</f>
        <v>0</v>
      </c>
      <c r="Q40" s="187">
        <f>IF(N62=0,0,(N40/N62)*R19*1000)</f>
        <v>0</v>
      </c>
      <c r="R40" s="184">
        <f>IFERROR(IF(NOT(ISNUMBER(F40)), 0, (F40/N62)*R19), 0)</f>
        <v>0</v>
      </c>
      <c r="S40" s="210">
        <f>IF(AND(ISNUMBER(F40), ISNUMBER(K40)), F40 * K40 * N15, 0)</f>
        <v>0</v>
      </c>
      <c r="T40" s="211">
        <f t="shared" si="12"/>
        <v>0</v>
      </c>
      <c r="U40" s="212">
        <f t="shared" si="13"/>
        <v>0</v>
      </c>
      <c r="V40" s="202"/>
      <c r="W40" s="1025">
        <f t="shared" si="14"/>
        <v>0</v>
      </c>
      <c r="X40" s="1026" t="str">
        <f>IF(OR(P40=0,ISBLANK(J40)),"",IF(ROUND(P40/INDEX(AD10:AD62,MATCH(J40,AC10:AC62,0)),1)&amp;" "&amp;J40=W40,"",ROUND(P40/INDEX(AD10:AD62,MATCH(J40,AC10:AC62,0)),1)&amp;" "&amp;J40))</f>
        <v/>
      </c>
      <c r="Y40" s="215"/>
      <c r="Z40" s="216">
        <f>IF(OR(ISTEXT(Y40), ISBLANK(Y40), ISTEXT(F40)), 0, IF(N40=0, S40*Y40, P40*W62))</f>
        <v>0</v>
      </c>
      <c r="AA40" s="1067">
        <f>IF(ISERROR(Z40/Z62),"",Z40/Z62)</f>
        <v>0</v>
      </c>
      <c r="AC40" s="2921" t="s">
        <v>611</v>
      </c>
      <c r="AD40" s="2951">
        <f t="shared" si="9"/>
        <v>2.9000000000000001E-2</v>
      </c>
      <c r="AE40" s="155">
        <v>29</v>
      </c>
      <c r="AG40" s="2257"/>
      <c r="AH40" s="2253"/>
      <c r="AI40" s="2253"/>
      <c r="AM40" s="2253"/>
      <c r="AN40" s="2745"/>
      <c r="AO40" s="3"/>
      <c r="AP40" s="196" t="str">
        <f t="shared" si="8"/>
        <v>►</v>
      </c>
      <c r="AQ40" s="3"/>
      <c r="AR40" s="146" t="s">
        <v>157</v>
      </c>
      <c r="AS40" s="64"/>
      <c r="AT40" s="64"/>
      <c r="AU40" s="65"/>
      <c r="AV40" s="65"/>
      <c r="AW40" s="16"/>
      <c r="AX40" s="16"/>
      <c r="AY40" s="16"/>
      <c r="AZ40"/>
      <c r="BA40" s="289" t="s">
        <v>68</v>
      </c>
      <c r="BB40" s="95">
        <f t="shared" si="17"/>
        <v>0.33332999999999996</v>
      </c>
      <c r="BC40" s="96">
        <v>333.33</v>
      </c>
      <c r="BD40" s="119"/>
      <c r="BE40" s="3"/>
      <c r="BF40" s="297" t="s">
        <v>150</v>
      </c>
      <c r="BG40" s="298"/>
      <c r="BH40" s="299"/>
      <c r="BI40" s="300"/>
      <c r="BJ40" s="300"/>
      <c r="BK40" s="300"/>
      <c r="BL40" s="301"/>
      <c r="BN40" s="4">
        <v>1</v>
      </c>
    </row>
    <row r="41" spans="2:66" s="48" customFormat="1" ht="21" customHeight="1" x14ac:dyDescent="0.25">
      <c r="B41" s="196" t="str">
        <f t="shared" si="15"/>
        <v>►</v>
      </c>
      <c r="C41" s="149" t="str">
        <f>C16</f>
        <v>Famille à coller.N.Nom de votre recette.Recette mère ►.S.Saisissez le nom de la recette mère</v>
      </c>
      <c r="D41" s="91">
        <f>D16</f>
        <v>6</v>
      </c>
      <c r="E41" s="1021" t="str">
        <f>E16</f>
        <v>couverts</v>
      </c>
      <c r="F41" s="174"/>
      <c r="G41" s="209"/>
      <c r="H41" s="176" t="str">
        <f t="shared" si="16"/>
        <v/>
      </c>
      <c r="I41" s="177"/>
      <c r="J41" s="178"/>
      <c r="K41" s="179">
        <v>1</v>
      </c>
      <c r="L41" s="180"/>
      <c r="M41" s="16"/>
      <c r="N41" s="2978">
        <f>IF(ISTEXT(F41), 0, IFERROR(INDEX(AD10:AD62, MATCH(J41, AC10:AC62, 0)) * I41 * IF(ISBLANK(F41), 1, F41), 0))</f>
        <v>0</v>
      </c>
      <c r="O41" s="1022">
        <f t="shared" si="11"/>
        <v>0</v>
      </c>
      <c r="P41" s="198">
        <f>IF(ISNUMBER(K41), N41*K41*N15, 0)</f>
        <v>0</v>
      </c>
      <c r="Q41" s="187">
        <f>IF(N62=0,0,(N41/N62)*R19*1000)</f>
        <v>0</v>
      </c>
      <c r="R41" s="184">
        <f>IFERROR(IF(NOT(ISNUMBER(F41)), 0, (F41/N62)*R19), 0)</f>
        <v>0</v>
      </c>
      <c r="S41" s="197">
        <f>IF(AND(ISNUMBER(F41), ISNUMBER(K41)), F41 * K41 * N15, 0)</f>
        <v>0</v>
      </c>
      <c r="T41" s="200">
        <f t="shared" si="12"/>
        <v>0</v>
      </c>
      <c r="U41" s="201">
        <f t="shared" si="13"/>
        <v>0</v>
      </c>
      <c r="V41" s="202"/>
      <c r="W41" s="203">
        <f t="shared" si="14"/>
        <v>0</v>
      </c>
      <c r="X41" s="204" t="str">
        <f>IF(OR(P41=0,ISBLANK(J41)),"",IF(ROUND(P41/INDEX(AD10:AD62,MATCH(J41,AC10:AC62,0)),1)&amp;" "&amp;J41=W41,"",ROUND(P41/INDEX(AD10:AD62,MATCH(J41,AC10:AC62,0)),1)&amp;" "&amp;J41))</f>
        <v/>
      </c>
      <c r="Y41" s="205"/>
      <c r="Z41" s="206">
        <f>IF(OR(ISTEXT(Y41), ISBLANK(Y41), ISTEXT(F41)), 0, IF(N41=0, S41*Y41, P41*W62))</f>
        <v>0</v>
      </c>
      <c r="AA41" s="1066">
        <f>IF(ISERROR(Z41/Z62),"",Z41/Z62)</f>
        <v>0</v>
      </c>
      <c r="AC41" s="2921" t="s">
        <v>612</v>
      </c>
      <c r="AD41" s="2950">
        <f t="shared" si="9"/>
        <v>0.13</v>
      </c>
      <c r="AE41" s="96">
        <v>130</v>
      </c>
      <c r="AG41" s="2257"/>
      <c r="AH41" s="2253"/>
      <c r="AI41" s="2253"/>
      <c r="AM41" s="2253"/>
      <c r="AN41" s="2745"/>
      <c r="AO41" s="3"/>
      <c r="AP41" s="196" t="str">
        <f t="shared" si="8"/>
        <v>►</v>
      </c>
      <c r="AQ41" s="3"/>
      <c r="AR41" s="146" t="s">
        <v>158</v>
      </c>
      <c r="AS41" s="64"/>
      <c r="AT41" s="64"/>
      <c r="AU41" s="65"/>
      <c r="AV41" s="65"/>
      <c r="AW41" s="16"/>
      <c r="AX41" s="16"/>
      <c r="AY41" s="16"/>
      <c r="AZ41"/>
      <c r="BA41" s="302" t="s">
        <v>92</v>
      </c>
      <c r="BB41" s="154">
        <f t="shared" si="17"/>
        <v>1E-3</v>
      </c>
      <c r="BC41" s="155">
        <v>1</v>
      </c>
      <c r="BD41" s="119"/>
      <c r="BE41" s="3"/>
      <c r="BF41" s="242" t="s">
        <v>159</v>
      </c>
      <c r="BG41" s="303"/>
      <c r="BH41" s="304"/>
      <c r="BI41" s="305"/>
      <c r="BJ41" s="305"/>
      <c r="BK41" s="305"/>
      <c r="BL41" s="306"/>
      <c r="BN41" s="4">
        <v>1</v>
      </c>
    </row>
    <row r="42" spans="2:66" s="48" customFormat="1" ht="21" customHeight="1" x14ac:dyDescent="0.25">
      <c r="B42" s="196" t="str">
        <f t="shared" si="15"/>
        <v>►</v>
      </c>
      <c r="C42" s="149" t="str">
        <f>C16</f>
        <v>Famille à coller.N.Nom de votre recette.Recette mère ►.S.Saisissez le nom de la recette mère</v>
      </c>
      <c r="D42" s="91">
        <f>D16</f>
        <v>6</v>
      </c>
      <c r="E42" s="1021" t="str">
        <f>E16</f>
        <v>couverts</v>
      </c>
      <c r="F42" s="174"/>
      <c r="G42" s="209"/>
      <c r="H42" s="176" t="str">
        <f t="shared" si="16"/>
        <v/>
      </c>
      <c r="I42" s="177"/>
      <c r="J42" s="178"/>
      <c r="K42" s="179">
        <v>1</v>
      </c>
      <c r="L42" s="180"/>
      <c r="M42" s="16"/>
      <c r="N42" s="2978">
        <f>IF(ISTEXT(F42), 0, IFERROR(INDEX(AD10:AD62, MATCH(J42, AC10:AC62, 0)) * I42 * IF(ISBLANK(F42), 1, F42), 0))</f>
        <v>0</v>
      </c>
      <c r="O42" s="1022">
        <f t="shared" si="11"/>
        <v>0</v>
      </c>
      <c r="P42" s="198">
        <f>IF(ISNUMBER(K42), N42*K42*N15, 0)</f>
        <v>0</v>
      </c>
      <c r="Q42" s="187">
        <f>IF(N62=0,0,(N42/N62)*R19*1000)</f>
        <v>0</v>
      </c>
      <c r="R42" s="184">
        <f>IFERROR(IF(NOT(ISNUMBER(F42)), 0, (F42/N62)*R19), 0)</f>
        <v>0</v>
      </c>
      <c r="S42" s="210">
        <f>IF(AND(ISNUMBER(F42), ISNUMBER(K42)), F42 * K42 * N15, 0)</f>
        <v>0</v>
      </c>
      <c r="T42" s="211">
        <f t="shared" si="12"/>
        <v>0</v>
      </c>
      <c r="U42" s="212">
        <f t="shared" si="13"/>
        <v>0</v>
      </c>
      <c r="V42" s="202"/>
      <c r="W42" s="1025">
        <f t="shared" si="14"/>
        <v>0</v>
      </c>
      <c r="X42" s="1026" t="str">
        <f>IF(OR(P42=0,ISBLANK(J42)),"",IF(ROUND(P42/INDEX(AD10:AD62,MATCH(J42,AC10:AC62,0)),1)&amp;" "&amp;J42=W42,"",ROUND(P42/INDEX(AD10:AD62,MATCH(J42,AC10:AC62,0)),1)&amp;" "&amp;J42))</f>
        <v/>
      </c>
      <c r="Y42" s="215"/>
      <c r="Z42" s="216">
        <f>IF(OR(ISTEXT(Y42), ISBLANK(Y42), ISTEXT(F42)), 0, IF(N42=0, S42*Y42, P42*W62))</f>
        <v>0</v>
      </c>
      <c r="AA42" s="1067">
        <f>IF(ISERROR(Z42/Z62),"",Z42/Z62)</f>
        <v>0</v>
      </c>
      <c r="AC42" s="2921" t="s">
        <v>613</v>
      </c>
      <c r="AD42" s="2950">
        <f t="shared" si="9"/>
        <v>0.13</v>
      </c>
      <c r="AE42" s="96">
        <v>130</v>
      </c>
      <c r="AG42" s="2257"/>
      <c r="AH42" s="2253"/>
      <c r="AI42" s="2253"/>
      <c r="AM42" s="2253"/>
      <c r="AN42" s="2745"/>
      <c r="AO42" s="3"/>
      <c r="AP42" s="196" t="str">
        <f t="shared" ref="AP42:AP73" si="18">B42</f>
        <v>►</v>
      </c>
      <c r="AQ42" s="3"/>
      <c r="AR42" s="146" t="s">
        <v>160</v>
      </c>
      <c r="AS42" s="64"/>
      <c r="AT42" s="64"/>
      <c r="AU42" s="65"/>
      <c r="AV42" s="65"/>
      <c r="AW42" s="16"/>
      <c r="AX42" s="16"/>
      <c r="AY42" s="16"/>
      <c r="AZ42"/>
      <c r="BA42" s="302" t="s">
        <v>107</v>
      </c>
      <c r="BB42" s="154">
        <f t="shared" si="17"/>
        <v>0.01</v>
      </c>
      <c r="BC42" s="155">
        <v>10</v>
      </c>
      <c r="BD42" s="119"/>
      <c r="BE42" s="3"/>
      <c r="BF42" s="242" t="s">
        <v>161</v>
      </c>
      <c r="BG42" s="303"/>
      <c r="BH42" s="304"/>
      <c r="BI42" s="305"/>
      <c r="BJ42" s="305"/>
      <c r="BK42" s="305"/>
      <c r="BL42" s="306"/>
      <c r="BN42" s="4">
        <v>1</v>
      </c>
    </row>
    <row r="43" spans="2:66" s="48" customFormat="1" ht="21" customHeight="1" x14ac:dyDescent="0.25">
      <c r="B43" s="196" t="str">
        <f t="shared" si="15"/>
        <v>►</v>
      </c>
      <c r="C43" s="149" t="str">
        <f>C16</f>
        <v>Famille à coller.N.Nom de votre recette.Recette mère ►.S.Saisissez le nom de la recette mère</v>
      </c>
      <c r="D43" s="91">
        <f>D16</f>
        <v>6</v>
      </c>
      <c r="E43" s="1021" t="str">
        <f>E16</f>
        <v>couverts</v>
      </c>
      <c r="F43" s="174"/>
      <c r="G43" s="209"/>
      <c r="H43" s="176" t="str">
        <f t="shared" si="16"/>
        <v/>
      </c>
      <c r="I43" s="177"/>
      <c r="J43" s="178"/>
      <c r="K43" s="179">
        <v>1</v>
      </c>
      <c r="L43" s="180"/>
      <c r="M43" s="16"/>
      <c r="N43" s="2978">
        <f>IF(ISTEXT(F43), 0, IFERROR(INDEX(AD10:AD62, MATCH(J43, AC10:AC62, 0)) * I43 * IF(ISBLANK(F43), 1, F43), 0))</f>
        <v>0</v>
      </c>
      <c r="O43" s="1022">
        <f t="shared" si="11"/>
        <v>0</v>
      </c>
      <c r="P43" s="198">
        <f>IF(ISNUMBER(K43), N43*K43*N15, 0)</f>
        <v>0</v>
      </c>
      <c r="Q43" s="187">
        <f>IF(N62=0,0,(N43/N62)*R19*1000)</f>
        <v>0</v>
      </c>
      <c r="R43" s="184">
        <f>IFERROR(IF(NOT(ISNUMBER(F43)), 0, (F43/N62)*R19), 0)</f>
        <v>0</v>
      </c>
      <c r="S43" s="197">
        <f>IF(AND(ISNUMBER(F43), ISNUMBER(K43)), F43 * K43 * N15, 0)</f>
        <v>0</v>
      </c>
      <c r="T43" s="200">
        <f t="shared" si="12"/>
        <v>0</v>
      </c>
      <c r="U43" s="201">
        <f t="shared" si="13"/>
        <v>0</v>
      </c>
      <c r="V43" s="202"/>
      <c r="W43" s="203">
        <f t="shared" si="14"/>
        <v>0</v>
      </c>
      <c r="X43" s="204" t="str">
        <f>IF(OR(P43=0,ISBLANK(J43)),"",IF(ROUND(P43/INDEX(AD10:AD62,MATCH(J43,AC10:AC62,0)),1)&amp;" "&amp;J43=W43,"",ROUND(P43/INDEX(AD10:AD62,MATCH(J43,AC10:AC62,0)),1)&amp;" "&amp;J43))</f>
        <v/>
      </c>
      <c r="Y43" s="205"/>
      <c r="Z43" s="206">
        <f>IF(OR(ISTEXT(Y43), ISBLANK(Y43), ISTEXT(F43)), 0, IF(N43=0, S43*Y43, P43*W62))</f>
        <v>0</v>
      </c>
      <c r="AA43" s="1066">
        <f>IF(ISERROR(Z43/Z62),"",Z43/Z62)</f>
        <v>0</v>
      </c>
      <c r="AC43" s="2921" t="s">
        <v>614</v>
      </c>
      <c r="AD43" s="2950">
        <f t="shared" si="9"/>
        <v>0.2</v>
      </c>
      <c r="AE43" s="96">
        <v>200</v>
      </c>
      <c r="AG43" s="2257"/>
      <c r="AH43" s="2253"/>
      <c r="AI43" s="2253"/>
      <c r="AM43" s="2253"/>
      <c r="AN43" s="2745"/>
      <c r="AO43" s="3"/>
      <c r="AP43" s="196" t="str">
        <f t="shared" si="18"/>
        <v>►</v>
      </c>
      <c r="AQ43" s="3"/>
      <c r="AR43" s="76"/>
      <c r="AS43" s="76"/>
      <c r="AT43" s="76"/>
      <c r="AU43" s="76"/>
      <c r="AV43" s="76"/>
      <c r="AW43" s="16"/>
      <c r="AX43" s="16"/>
      <c r="AY43" s="16"/>
      <c r="AZ43"/>
      <c r="BA43" s="302" t="s">
        <v>117</v>
      </c>
      <c r="BB43" s="154">
        <f t="shared" si="17"/>
        <v>0.1</v>
      </c>
      <c r="BC43" s="155">
        <v>100</v>
      </c>
      <c r="BD43" s="119"/>
      <c r="BE43" s="3"/>
      <c r="BF43" s="307" t="s">
        <v>11</v>
      </c>
      <c r="BG43" s="139" t="s">
        <v>162</v>
      </c>
      <c r="BH43" s="140"/>
      <c r="BI43" s="140"/>
      <c r="BJ43" s="141" t="s">
        <v>61</v>
      </c>
      <c r="BK43" s="141" t="s">
        <v>62</v>
      </c>
      <c r="BL43" s="306"/>
      <c r="BN43" s="4">
        <v>1</v>
      </c>
    </row>
    <row r="44" spans="2:66" s="48" customFormat="1" ht="21" customHeight="1" x14ac:dyDescent="0.25">
      <c r="B44" s="196" t="str">
        <f t="shared" si="15"/>
        <v>►</v>
      </c>
      <c r="C44" s="149" t="str">
        <f>C16</f>
        <v>Famille à coller.N.Nom de votre recette.Recette mère ►.S.Saisissez le nom de la recette mère</v>
      </c>
      <c r="D44" s="91">
        <f>D16</f>
        <v>6</v>
      </c>
      <c r="E44" s="1021" t="str">
        <f>E16</f>
        <v>couverts</v>
      </c>
      <c r="F44" s="174"/>
      <c r="G44" s="209"/>
      <c r="H44" s="176" t="str">
        <f t="shared" si="16"/>
        <v/>
      </c>
      <c r="I44" s="177"/>
      <c r="J44" s="178"/>
      <c r="K44" s="179">
        <v>1</v>
      </c>
      <c r="L44" s="180"/>
      <c r="M44" s="16"/>
      <c r="N44" s="2978">
        <f>IF(ISTEXT(F44), 0, IFERROR(INDEX(AD10:AD62, MATCH(J44, AC10:AC62, 0)) * I44 * IF(ISBLANK(F44), 1, F44), 0))</f>
        <v>0</v>
      </c>
      <c r="O44" s="1022">
        <f t="shared" si="11"/>
        <v>0</v>
      </c>
      <c r="P44" s="198">
        <f>IF(ISNUMBER(K44), N44*K44*N15, 0)</f>
        <v>0</v>
      </c>
      <c r="Q44" s="187">
        <f>IF(N62=0,0,(N44/N62)*R19*1000)</f>
        <v>0</v>
      </c>
      <c r="R44" s="184">
        <f>IFERROR(IF(NOT(ISNUMBER(F44)), 0, (F44/N62)*R19), 0)</f>
        <v>0</v>
      </c>
      <c r="S44" s="210">
        <f>IF(AND(ISNUMBER(F44), ISNUMBER(K44)), F44 * K44 * N15, 0)</f>
        <v>0</v>
      </c>
      <c r="T44" s="211">
        <f t="shared" si="12"/>
        <v>0</v>
      </c>
      <c r="U44" s="212">
        <f t="shared" si="13"/>
        <v>0</v>
      </c>
      <c r="V44" s="202"/>
      <c r="W44" s="1025">
        <f t="shared" si="14"/>
        <v>0</v>
      </c>
      <c r="X44" s="1026" t="str">
        <f>IF(OR(P44=0,ISBLANK(J44)),"",IF(ROUND(P44/INDEX(AD10:AD62,MATCH(J44,AC10:AC62,0)),1)&amp;" "&amp;J44=W44,"",ROUND(P44/INDEX(AD10:AD62,MATCH(J44,AC10:AC62,0)),1)&amp;" "&amp;J44))</f>
        <v/>
      </c>
      <c r="Y44" s="215"/>
      <c r="Z44" s="216">
        <f>IF(OR(ISTEXT(Y44), ISBLANK(Y44), ISTEXT(F44)), 0, IF(N44=0, S44*Y44, P44*W62))</f>
        <v>0</v>
      </c>
      <c r="AA44" s="1067">
        <f>IF(ISERROR(Z44/Z62),"",Z44/Z62)</f>
        <v>0</v>
      </c>
      <c r="AC44" s="2923" t="s">
        <v>615</v>
      </c>
      <c r="AD44" s="2951">
        <f t="shared" si="9"/>
        <v>1E-3</v>
      </c>
      <c r="AE44" s="155">
        <v>1</v>
      </c>
      <c r="AG44" s="2257"/>
      <c r="AH44" s="2253"/>
      <c r="AI44" s="2253"/>
      <c r="AJ44" s="2253"/>
      <c r="AK44" s="2253"/>
      <c r="AL44" s="2253"/>
      <c r="AM44" s="2253"/>
      <c r="AN44" s="2745"/>
      <c r="AO44" s="3"/>
      <c r="AP44" s="196" t="str">
        <f t="shared" si="18"/>
        <v>►</v>
      </c>
      <c r="AQ44" s="3"/>
      <c r="AR44" s="76"/>
      <c r="AS44" s="76"/>
      <c r="AT44" s="76"/>
      <c r="AU44" s="76"/>
      <c r="AV44" s="76"/>
      <c r="AW44" s="16"/>
      <c r="AX44" s="16"/>
      <c r="AY44" s="16"/>
      <c r="AZ44"/>
      <c r="BA44" s="302" t="s">
        <v>118</v>
      </c>
      <c r="BB44" s="154">
        <f t="shared" si="17"/>
        <v>1</v>
      </c>
      <c r="BC44" s="155">
        <v>1000</v>
      </c>
      <c r="BD44" s="119"/>
      <c r="BE44" s="3"/>
      <c r="BF44" s="309" t="s">
        <v>18</v>
      </c>
      <c r="BG44" s="149" t="s">
        <v>162</v>
      </c>
      <c r="BH44" s="91"/>
      <c r="BI44" s="91"/>
      <c r="BJ44" s="150" t="s">
        <v>86</v>
      </c>
      <c r="BK44" s="151" t="s">
        <v>87</v>
      </c>
      <c r="BL44" s="306"/>
      <c r="BN44" s="4">
        <v>1</v>
      </c>
    </row>
    <row r="45" spans="2:66" s="48" customFormat="1" ht="21" customHeight="1" x14ac:dyDescent="0.25">
      <c r="B45" s="196" t="str">
        <f t="shared" si="15"/>
        <v>►</v>
      </c>
      <c r="C45" s="149" t="str">
        <f>C16</f>
        <v>Famille à coller.N.Nom de votre recette.Recette mère ►.S.Saisissez le nom de la recette mère</v>
      </c>
      <c r="D45" s="91">
        <f>D16</f>
        <v>6</v>
      </c>
      <c r="E45" s="1021" t="str">
        <f>E16</f>
        <v>couverts</v>
      </c>
      <c r="F45" s="174"/>
      <c r="G45" s="209"/>
      <c r="H45" s="176" t="str">
        <f t="shared" si="16"/>
        <v/>
      </c>
      <c r="I45" s="177"/>
      <c r="J45" s="178"/>
      <c r="K45" s="179">
        <v>1</v>
      </c>
      <c r="L45" s="180"/>
      <c r="M45" s="16"/>
      <c r="N45" s="2978">
        <f>IF(ISTEXT(F45), 0, IFERROR(INDEX(AD10:AD62, MATCH(J45, AC10:AC62, 0)) * I45 * IF(ISBLANK(F45), 1, F45), 0))</f>
        <v>0</v>
      </c>
      <c r="O45" s="1022">
        <f t="shared" si="11"/>
        <v>0</v>
      </c>
      <c r="P45" s="198">
        <f>IF(ISNUMBER(K45), N45*K45*N15, 0)</f>
        <v>0</v>
      </c>
      <c r="Q45" s="187">
        <f>IF(N62=0,0,(N45/N62)*R19*1000)</f>
        <v>0</v>
      </c>
      <c r="R45" s="184">
        <f>IFERROR(IF(NOT(ISNUMBER(F45)), 0, (F45/N62)*R19), 0)</f>
        <v>0</v>
      </c>
      <c r="S45" s="197">
        <f>IF(AND(ISNUMBER(F45), ISNUMBER(K45)), F45 * K45 * N15, 0)</f>
        <v>0</v>
      </c>
      <c r="T45" s="200">
        <f t="shared" si="12"/>
        <v>0</v>
      </c>
      <c r="U45" s="201">
        <f t="shared" si="13"/>
        <v>0</v>
      </c>
      <c r="V45" s="202"/>
      <c r="W45" s="203">
        <f t="shared" si="14"/>
        <v>0</v>
      </c>
      <c r="X45" s="204" t="str">
        <f>IF(OR(P45=0,ISBLANK(J45)),"",IF(ROUND(P45/INDEX(AD10:AD62,MATCH(J45,AC10:AC62,0)),1)&amp;" "&amp;J45=W45,"",ROUND(P45/INDEX(AD10:AD62,MATCH(J45,AC10:AC62,0)),1)&amp;" "&amp;J45))</f>
        <v/>
      </c>
      <c r="Y45" s="205"/>
      <c r="Z45" s="206">
        <f>IF(OR(ISTEXT(Y45), ISBLANK(Y45), ISTEXT(F45)), 0, IF(N45=0, S45*Y45, P45*W62))</f>
        <v>0</v>
      </c>
      <c r="AA45" s="1066">
        <f>IF(ISERROR(Z45/Z62),"",Z45/Z62)</f>
        <v>0</v>
      </c>
      <c r="AC45" s="2923" t="s">
        <v>616</v>
      </c>
      <c r="AD45" s="2951">
        <f t="shared" si="9"/>
        <v>2.5000000000000001E-3</v>
      </c>
      <c r="AE45" s="223">
        <v>2.5</v>
      </c>
      <c r="AG45" s="2257"/>
      <c r="AH45" s="2253"/>
      <c r="AI45" s="2253"/>
      <c r="AJ45" s="2253"/>
      <c r="AK45" s="2253"/>
      <c r="AL45" s="2253"/>
      <c r="AM45" s="2253"/>
      <c r="AN45" s="2745"/>
      <c r="AO45" s="3"/>
      <c r="AP45" s="196" t="str">
        <f t="shared" si="18"/>
        <v>►</v>
      </c>
      <c r="AQ45" s="3"/>
      <c r="AR45" s="76"/>
      <c r="AS45" s="76"/>
      <c r="AT45" s="76"/>
      <c r="AU45" s="76"/>
      <c r="AV45" s="76"/>
      <c r="AW45" s="16"/>
      <c r="AX45" s="16"/>
      <c r="AY45" s="16"/>
      <c r="AZ45"/>
      <c r="BA45" s="313" t="s">
        <v>120</v>
      </c>
      <c r="BB45" s="154">
        <f t="shared" si="17"/>
        <v>0.25</v>
      </c>
      <c r="BC45" s="155">
        <v>250</v>
      </c>
      <c r="BD45" s="119"/>
      <c r="BE45" s="3"/>
      <c r="BF45" s="309" t="s">
        <v>18</v>
      </c>
      <c r="BG45" s="149" t="s">
        <v>162</v>
      </c>
      <c r="BH45" s="91"/>
      <c r="BI45" s="91"/>
      <c r="BJ45" s="163" t="s">
        <v>103</v>
      </c>
      <c r="BK45" s="164" t="s">
        <v>104</v>
      </c>
      <c r="BL45" s="306"/>
      <c r="BN45" s="4">
        <v>1</v>
      </c>
    </row>
    <row r="46" spans="2:66" s="48" customFormat="1" ht="21" customHeight="1" x14ac:dyDescent="0.25">
      <c r="B46" s="196" t="str">
        <f t="shared" si="15"/>
        <v>►</v>
      </c>
      <c r="C46" s="149" t="str">
        <f>C16</f>
        <v>Famille à coller.N.Nom de votre recette.Recette mère ►.S.Saisissez le nom de la recette mère</v>
      </c>
      <c r="D46" s="91">
        <f>D16</f>
        <v>6</v>
      </c>
      <c r="E46" s="1021" t="str">
        <f>E16</f>
        <v>couverts</v>
      </c>
      <c r="F46" s="174"/>
      <c r="G46" s="209"/>
      <c r="H46" s="176" t="str">
        <f t="shared" si="16"/>
        <v/>
      </c>
      <c r="I46" s="177"/>
      <c r="J46" s="178"/>
      <c r="K46" s="179">
        <v>1</v>
      </c>
      <c r="L46" s="180"/>
      <c r="M46" s="16"/>
      <c r="N46" s="2978">
        <f>IF(ISTEXT(F46), 0, IFERROR(INDEX(AD10:AD62, MATCH(J46, AC10:AC62, 0)) * I46 * IF(ISBLANK(F46), 1, F46), 0))</f>
        <v>0</v>
      </c>
      <c r="O46" s="1022">
        <f t="shared" si="11"/>
        <v>0</v>
      </c>
      <c r="P46" s="198">
        <f>IF(ISNUMBER(K46), N46*K46*N15, 0)</f>
        <v>0</v>
      </c>
      <c r="Q46" s="187">
        <f>IF(N62=0,0,(N46/N62)*R19*1000)</f>
        <v>0</v>
      </c>
      <c r="R46" s="184">
        <f>IFERROR(IF(NOT(ISNUMBER(F46)), 0, (F46/N62)*R19), 0)</f>
        <v>0</v>
      </c>
      <c r="S46" s="210">
        <f>IF(AND(ISNUMBER(F46), ISNUMBER(K46)), F46 * K46 * N15, 0)</f>
        <v>0</v>
      </c>
      <c r="T46" s="211">
        <f t="shared" si="12"/>
        <v>0</v>
      </c>
      <c r="U46" s="212">
        <f t="shared" si="13"/>
        <v>0</v>
      </c>
      <c r="V46" s="202"/>
      <c r="W46" s="1025">
        <f t="shared" si="14"/>
        <v>0</v>
      </c>
      <c r="X46" s="1026" t="str">
        <f>IF(OR(P46=0,ISBLANK(J46)),"",IF(ROUND(P46/INDEX(AD10:AD62,MATCH(J46,AC10:AC62,0)),1)&amp;" "&amp;J46=W46,"",ROUND(P46/INDEX(AD10:AD62,MATCH(J46,AC10:AC62,0)),1)&amp;" "&amp;J46))</f>
        <v/>
      </c>
      <c r="Y46" s="215"/>
      <c r="Z46" s="216">
        <f>IF(OR(ISTEXT(Y46), ISBLANK(Y46), ISTEXT(F46)), 0, IF(N46=0, S46*Y46, P46*W62))</f>
        <v>0</v>
      </c>
      <c r="AA46" s="1067">
        <f>IF(ISERROR(Z46/Z62),"",Z46/Z62)</f>
        <v>0</v>
      </c>
      <c r="AC46" s="2923" t="s">
        <v>643</v>
      </c>
      <c r="AD46" s="2953">
        <f t="shared" si="9"/>
        <v>4.4999999999999997E-3</v>
      </c>
      <c r="AE46" s="1068">
        <v>4.5</v>
      </c>
      <c r="AG46" s="2257"/>
      <c r="AH46" s="2253"/>
      <c r="AI46" s="2253"/>
      <c r="AJ46" s="2253"/>
      <c r="AK46" s="2253"/>
      <c r="AL46" s="2253"/>
      <c r="AM46" s="2253"/>
      <c r="AN46" s="2745"/>
      <c r="AO46" s="3"/>
      <c r="AP46" s="196" t="str">
        <f t="shared" si="18"/>
        <v>►</v>
      </c>
      <c r="AQ46" s="3"/>
      <c r="AR46" s="76"/>
      <c r="AS46" s="76"/>
      <c r="AT46" s="76"/>
      <c r="AU46" s="76"/>
      <c r="AV46" s="76"/>
      <c r="AW46" s="16"/>
      <c r="AX46" s="16"/>
      <c r="AY46" s="16"/>
      <c r="AZ46"/>
      <c r="BA46" s="313" t="s">
        <v>123</v>
      </c>
      <c r="BB46" s="154">
        <f t="shared" si="17"/>
        <v>0.5</v>
      </c>
      <c r="BC46" s="155">
        <v>500</v>
      </c>
      <c r="BD46" s="119"/>
      <c r="BE46" s="3"/>
      <c r="BF46" s="309" t="s">
        <v>18</v>
      </c>
      <c r="BG46" s="149" t="s">
        <v>162</v>
      </c>
      <c r="BH46" s="91">
        <v>6</v>
      </c>
      <c r="BI46" s="91" t="s">
        <v>44</v>
      </c>
      <c r="BJ46" s="174"/>
      <c r="BK46" s="175"/>
      <c r="BL46" s="306"/>
      <c r="BN46" s="4">
        <v>1</v>
      </c>
    </row>
    <row r="47" spans="2:66" s="48" customFormat="1" ht="21" customHeight="1" x14ac:dyDescent="0.25">
      <c r="B47" s="196" t="str">
        <f t="shared" si="15"/>
        <v>►</v>
      </c>
      <c r="C47" s="149" t="str">
        <f>C16</f>
        <v>Famille à coller.N.Nom de votre recette.Recette mère ►.S.Saisissez le nom de la recette mère</v>
      </c>
      <c r="D47" s="91">
        <f>D16</f>
        <v>6</v>
      </c>
      <c r="E47" s="1021" t="str">
        <f>E16</f>
        <v>couverts</v>
      </c>
      <c r="F47" s="174"/>
      <c r="G47" s="209"/>
      <c r="H47" s="176" t="str">
        <f t="shared" si="16"/>
        <v/>
      </c>
      <c r="I47" s="177"/>
      <c r="J47" s="178"/>
      <c r="K47" s="179">
        <v>1</v>
      </c>
      <c r="L47" s="180"/>
      <c r="M47" s="16"/>
      <c r="N47" s="2978">
        <f>IF(ISTEXT(F47), 0, IFERROR(INDEX(AD10:AD62, MATCH(J47, AC10:AC62, 0)) * I47 * IF(ISBLANK(F47), 1, F47), 0))</f>
        <v>0</v>
      </c>
      <c r="O47" s="1022">
        <f t="shared" si="11"/>
        <v>0</v>
      </c>
      <c r="P47" s="198">
        <f>IF(ISNUMBER(K47), N47*K47*N15, 0)</f>
        <v>0</v>
      </c>
      <c r="Q47" s="187">
        <f>IF(N62=0,0,(N47/N62)*R19*1000)</f>
        <v>0</v>
      </c>
      <c r="R47" s="184">
        <f>IFERROR(IF(NOT(ISNUMBER(F47)), 0, (F47/N62)*R19), 0)</f>
        <v>0</v>
      </c>
      <c r="S47" s="197">
        <f>IF(AND(ISNUMBER(F47), ISNUMBER(K47)), F47 * K47 * N15, 0)</f>
        <v>0</v>
      </c>
      <c r="T47" s="200">
        <f t="shared" si="12"/>
        <v>0</v>
      </c>
      <c r="U47" s="201">
        <f t="shared" si="13"/>
        <v>0</v>
      </c>
      <c r="V47" s="202"/>
      <c r="W47" s="203">
        <f t="shared" si="14"/>
        <v>0</v>
      </c>
      <c r="X47" s="204" t="str">
        <f>IF(OR(P47=0,ISBLANK(J47)),"",IF(ROUND(P47/INDEX(AD10:AD62,MATCH(J47,AC10:AC62,0)),1)&amp;" "&amp;J47=W47,"",ROUND(P47/INDEX(AD10:AD62,MATCH(J47,AC10:AC62,0)),1)&amp;" "&amp;J47))</f>
        <v/>
      </c>
      <c r="Y47" s="205"/>
      <c r="Z47" s="206">
        <f>IF(OR(ISTEXT(Y47), ISBLANK(Y47), ISTEXT(F47)), 0, IF(N47=0, S47*Y47, P47*W62))</f>
        <v>0</v>
      </c>
      <c r="AA47" s="1066">
        <f>IF(ISERROR(Z47/Z62),"",Z47/Z62)</f>
        <v>0</v>
      </c>
      <c r="AC47" s="2923" t="s">
        <v>617</v>
      </c>
      <c r="AD47" s="2951">
        <f t="shared" si="9"/>
        <v>5.9000000000000007E-3</v>
      </c>
      <c r="AE47" s="223">
        <v>5.9</v>
      </c>
      <c r="AG47" s="2257"/>
      <c r="AH47" s="2253"/>
      <c r="AI47" s="2253"/>
      <c r="AJ47" s="2253"/>
      <c r="AK47" s="2253"/>
      <c r="AL47" s="2253"/>
      <c r="AM47" s="2253"/>
      <c r="AN47" s="2745"/>
      <c r="AO47" s="3"/>
      <c r="AP47" s="196" t="str">
        <f t="shared" si="18"/>
        <v>►</v>
      </c>
      <c r="AQ47" s="3"/>
      <c r="AR47" s="76"/>
      <c r="AS47" s="76"/>
      <c r="AT47" s="76"/>
      <c r="AU47" s="76"/>
      <c r="AV47" s="76"/>
      <c r="AW47" s="16"/>
      <c r="AX47" s="16"/>
      <c r="AY47" s="16"/>
      <c r="AZ47"/>
      <c r="BA47" s="317" t="s">
        <v>125</v>
      </c>
      <c r="BB47" s="154">
        <f t="shared" si="17"/>
        <v>0.1</v>
      </c>
      <c r="BC47" s="155">
        <v>100</v>
      </c>
      <c r="BD47" s="119"/>
      <c r="BE47" s="3"/>
      <c r="BF47" s="318" t="s">
        <v>11</v>
      </c>
      <c r="BG47" s="149" t="s">
        <v>162</v>
      </c>
      <c r="BH47" s="91">
        <v>6</v>
      </c>
      <c r="BI47" s="91" t="s">
        <v>44</v>
      </c>
      <c r="BJ47" s="174"/>
      <c r="BK47" s="175"/>
      <c r="BL47" s="306"/>
      <c r="BN47" s="4">
        <v>1</v>
      </c>
    </row>
    <row r="48" spans="2:66" s="48" customFormat="1" ht="21" customHeight="1" x14ac:dyDescent="0.25">
      <c r="B48" s="196" t="str">
        <f t="shared" si="15"/>
        <v>►</v>
      </c>
      <c r="C48" s="149" t="str">
        <f>C16</f>
        <v>Famille à coller.N.Nom de votre recette.Recette mère ►.S.Saisissez le nom de la recette mère</v>
      </c>
      <c r="D48" s="91">
        <f>D16</f>
        <v>6</v>
      </c>
      <c r="E48" s="1021" t="str">
        <f>E16</f>
        <v>couverts</v>
      </c>
      <c r="F48" s="174"/>
      <c r="G48" s="209"/>
      <c r="H48" s="176" t="str">
        <f t="shared" si="16"/>
        <v/>
      </c>
      <c r="I48" s="177"/>
      <c r="J48" s="178"/>
      <c r="K48" s="179">
        <v>1</v>
      </c>
      <c r="L48" s="180"/>
      <c r="M48" s="16"/>
      <c r="N48" s="2978">
        <f>IF(ISTEXT(F48), 0, IFERROR(INDEX(AD10:AD62, MATCH(J48, AC10:AC62, 0)) * I48 * IF(ISBLANK(F48), 1, F48), 0))</f>
        <v>0</v>
      </c>
      <c r="O48" s="1022">
        <f t="shared" si="11"/>
        <v>0</v>
      </c>
      <c r="P48" s="198">
        <f>IF(ISNUMBER(K48), N48*K48*N15, 0)</f>
        <v>0</v>
      </c>
      <c r="Q48" s="187">
        <f>IF(N62=0,0,(N48/N62)*R19*1000)</f>
        <v>0</v>
      </c>
      <c r="R48" s="184">
        <f>IFERROR(IF(NOT(ISNUMBER(F48)), 0, (F48/N62)*R19), 0)</f>
        <v>0</v>
      </c>
      <c r="S48" s="210">
        <f>IF(AND(ISNUMBER(F48), ISNUMBER(K48)), F48 * K48 * N15, 0)</f>
        <v>0</v>
      </c>
      <c r="T48" s="211">
        <f t="shared" si="12"/>
        <v>0</v>
      </c>
      <c r="U48" s="212">
        <f t="shared" si="13"/>
        <v>0</v>
      </c>
      <c r="V48" s="202"/>
      <c r="W48" s="1025">
        <f t="shared" si="14"/>
        <v>0</v>
      </c>
      <c r="X48" s="1026" t="str">
        <f>IF(OR(P48=0,ISBLANK(J48)),"",IF(ROUND(P48/INDEX(AD10:AD62,MATCH(J48,AC10:AC62,0)),1)&amp;" "&amp;J48=W48,"",ROUND(P48/INDEX(AD10:AD62,MATCH(J48,AC10:AC62,0)),1)&amp;" "&amp;J48))</f>
        <v/>
      </c>
      <c r="Y48" s="215"/>
      <c r="Z48" s="216">
        <f>IF(OR(ISTEXT(Y48), ISBLANK(Y48), ISTEXT(F48)), 0, IF(N48=0, S48*Y48, P48*W62))</f>
        <v>0</v>
      </c>
      <c r="AA48" s="1067">
        <f>IF(ISERROR(Z48/Z62),"",Z48/Z62)</f>
        <v>0</v>
      </c>
      <c r="AC48" s="2923" t="s">
        <v>618</v>
      </c>
      <c r="AD48" s="2951">
        <f t="shared" si="9"/>
        <v>0.04</v>
      </c>
      <c r="AE48" s="155">
        <v>40</v>
      </c>
      <c r="AG48" s="2257"/>
      <c r="AH48" s="2253"/>
      <c r="AI48" s="2253"/>
      <c r="AJ48" s="2253"/>
      <c r="AK48" s="2253"/>
      <c r="AL48" s="2253"/>
      <c r="AM48" s="2253"/>
      <c r="AN48" s="2745"/>
      <c r="AO48" s="3"/>
      <c r="AP48" s="196" t="str">
        <f t="shared" si="18"/>
        <v>►</v>
      </c>
      <c r="AQ48" s="3"/>
      <c r="AR48" s="76"/>
      <c r="AS48" s="76"/>
      <c r="AT48" s="76"/>
      <c r="AU48" s="76"/>
      <c r="AV48" s="76"/>
      <c r="AW48" s="16"/>
      <c r="AX48" s="16"/>
      <c r="AY48" s="16"/>
      <c r="AZ48"/>
      <c r="BA48" s="323"/>
      <c r="BD48" s="119"/>
      <c r="BE48" s="3"/>
      <c r="BF48" s="318" t="str">
        <f>IF(BP52&lt;&gt;"","A","►")</f>
        <v>►</v>
      </c>
      <c r="BG48" s="149" t="s">
        <v>162</v>
      </c>
      <c r="BH48" s="91">
        <v>6</v>
      </c>
      <c r="BI48" s="91" t="s">
        <v>44</v>
      </c>
      <c r="BJ48" s="174"/>
      <c r="BK48" s="209"/>
      <c r="BL48" s="306"/>
      <c r="BN48" s="4">
        <v>1</v>
      </c>
    </row>
    <row r="49" spans="1:66" s="48" customFormat="1" ht="21" customHeight="1" thickBot="1" x14ac:dyDescent="0.3">
      <c r="B49" s="196" t="str">
        <f t="shared" si="15"/>
        <v>►</v>
      </c>
      <c r="C49" s="149" t="str">
        <f>C16</f>
        <v>Famille à coller.N.Nom de votre recette.Recette mère ►.S.Saisissez le nom de la recette mère</v>
      </c>
      <c r="D49" s="91">
        <f>D16</f>
        <v>6</v>
      </c>
      <c r="E49" s="1021" t="str">
        <f>E16</f>
        <v>couverts</v>
      </c>
      <c r="F49" s="174"/>
      <c r="G49" s="209"/>
      <c r="H49" s="176" t="str">
        <f t="shared" si="16"/>
        <v/>
      </c>
      <c r="I49" s="177"/>
      <c r="J49" s="178"/>
      <c r="K49" s="179">
        <v>1</v>
      </c>
      <c r="L49" s="180"/>
      <c r="M49" s="16"/>
      <c r="N49" s="2978">
        <f>IF(ISTEXT(F49), 0, IFERROR(INDEX(AD10:AD62, MATCH(J49, AC10:AC62, 0)) * I49 * IF(ISBLANK(F49), 1, F49), 0))</f>
        <v>0</v>
      </c>
      <c r="O49" s="1022">
        <f t="shared" si="11"/>
        <v>0</v>
      </c>
      <c r="P49" s="198">
        <f>IF(ISNUMBER(K49), N49*K49*N15, 0)</f>
        <v>0</v>
      </c>
      <c r="Q49" s="187">
        <f>IF(N62=0,0,(N49/N62)*R19*1000)</f>
        <v>0</v>
      </c>
      <c r="R49" s="184">
        <f>IFERROR(IF(NOT(ISNUMBER(F49)), 0, (F49/N62)*R19), 0)</f>
        <v>0</v>
      </c>
      <c r="S49" s="197">
        <f>IF(AND(ISNUMBER(F49), ISNUMBER(K49)), F49 * K49 * N15, 0)</f>
        <v>0</v>
      </c>
      <c r="T49" s="200">
        <f t="shared" si="12"/>
        <v>0</v>
      </c>
      <c r="U49" s="201">
        <f t="shared" si="13"/>
        <v>0</v>
      </c>
      <c r="V49" s="202"/>
      <c r="W49" s="203">
        <f t="shared" si="14"/>
        <v>0</v>
      </c>
      <c r="X49" s="204" t="str">
        <f>IF(OR(P49=0,ISBLANK(J49)),"",IF(ROUND(P49/INDEX(AD10:AD62,MATCH(J49,AC10:AC62,0)),1)&amp;" "&amp;J49=W49,"",ROUND(P49/INDEX(AD10:AD62,MATCH(J49,AC10:AC62,0)),1)&amp;" "&amp;J49))</f>
        <v/>
      </c>
      <c r="Y49" s="205"/>
      <c r="Z49" s="206">
        <f>IF(OR(ISTEXT(Y49), ISBLANK(Y49), ISTEXT(F49)), 0, IF(N49=0, S49*Y49, P49*W62))</f>
        <v>0</v>
      </c>
      <c r="AA49" s="1066">
        <f>IF(ISERROR(Z49/Z62),"",Z49/Z62)</f>
        <v>0</v>
      </c>
      <c r="AC49" s="2923" t="s">
        <v>619</v>
      </c>
      <c r="AD49" s="2951">
        <f t="shared" si="9"/>
        <v>4.4999999999999998E-2</v>
      </c>
      <c r="AE49" s="155">
        <v>45</v>
      </c>
      <c r="AG49" s="2257"/>
      <c r="AH49" s="2253"/>
      <c r="AI49" s="2253"/>
      <c r="AJ49" s="2253"/>
      <c r="AK49" s="2253"/>
      <c r="AL49" s="2253"/>
      <c r="AM49" s="2253"/>
      <c r="AN49" s="2745"/>
      <c r="AO49" s="3"/>
      <c r="AP49" s="196" t="str">
        <f t="shared" si="18"/>
        <v>►</v>
      </c>
      <c r="AQ49" s="3"/>
      <c r="AR49" s="76"/>
      <c r="AS49" s="76"/>
      <c r="AT49" s="76"/>
      <c r="AU49" s="76"/>
      <c r="AV49" s="76"/>
      <c r="AW49" s="16"/>
      <c r="AX49" s="16"/>
      <c r="AY49" s="16"/>
      <c r="AZ49"/>
      <c r="BA49" s="323"/>
      <c r="BB49" s="326" t="s">
        <v>164</v>
      </c>
      <c r="BC49" s="327"/>
      <c r="BD49" s="119"/>
      <c r="BE49" s="3"/>
      <c r="BF49" s="328" t="s">
        <v>18</v>
      </c>
      <c r="BG49" s="250">
        <f>BG41</f>
        <v>0</v>
      </c>
      <c r="BH49" s="251">
        <f>BH41</f>
        <v>0</v>
      </c>
      <c r="BI49" s="252">
        <f>BI41</f>
        <v>0</v>
      </c>
      <c r="BJ49" s="253" t="s">
        <v>150</v>
      </c>
      <c r="BK49" s="254"/>
      <c r="BL49" s="306"/>
      <c r="BN49" s="4">
        <v>1</v>
      </c>
    </row>
    <row r="50" spans="1:66" s="48" customFormat="1" ht="21" customHeight="1" x14ac:dyDescent="0.25">
      <c r="B50" s="196" t="str">
        <f t="shared" si="15"/>
        <v>►</v>
      </c>
      <c r="C50" s="149" t="str">
        <f>C16</f>
        <v>Famille à coller.N.Nom de votre recette.Recette mère ►.S.Saisissez le nom de la recette mère</v>
      </c>
      <c r="D50" s="91">
        <f>D16</f>
        <v>6</v>
      </c>
      <c r="E50" s="1021" t="str">
        <f>E16</f>
        <v>couverts</v>
      </c>
      <c r="F50" s="174"/>
      <c r="G50" s="209"/>
      <c r="H50" s="176" t="str">
        <f t="shared" si="16"/>
        <v/>
      </c>
      <c r="I50" s="177"/>
      <c r="J50" s="178"/>
      <c r="K50" s="179">
        <v>1</v>
      </c>
      <c r="L50" s="180"/>
      <c r="M50" s="16"/>
      <c r="N50" s="2978">
        <f>IF(ISTEXT(F50), 0, IFERROR(INDEX(AD10:AD62, MATCH(J50, AC10:AC62, 0)) * I50 * IF(ISBLANK(F50), 1, F50), 0))</f>
        <v>0</v>
      </c>
      <c r="O50" s="1022">
        <f t="shared" si="11"/>
        <v>0</v>
      </c>
      <c r="P50" s="198">
        <f>IF(ISNUMBER(K50), N50*K50*N15, 0)</f>
        <v>0</v>
      </c>
      <c r="Q50" s="187">
        <f>IF(N62=0,0,(N50/N62)*R19*1000)</f>
        <v>0</v>
      </c>
      <c r="R50" s="184">
        <f>IFERROR(IF(NOT(ISNUMBER(F50)), 0, (F50/N62)*R19), 0)</f>
        <v>0</v>
      </c>
      <c r="S50" s="210">
        <f>IF(AND(ISNUMBER(F50), ISNUMBER(K50)), F50 * K50 * N15, 0)</f>
        <v>0</v>
      </c>
      <c r="T50" s="211">
        <f t="shared" si="12"/>
        <v>0</v>
      </c>
      <c r="U50" s="212">
        <f t="shared" si="13"/>
        <v>0</v>
      </c>
      <c r="V50" s="202"/>
      <c r="W50" s="1025">
        <f t="shared" si="14"/>
        <v>0</v>
      </c>
      <c r="X50" s="1026" t="str">
        <f>IF(OR(P50=0,ISBLANK(J50)),"",IF(ROUND(P50/INDEX(AD10:AD62,MATCH(J50,AC10:AC62,0)),1)&amp;" "&amp;J50=W50,"",ROUND(P50/INDEX(AD10:AD62,MATCH(J50,AC10:AC62,0)),1)&amp;" "&amp;J50))</f>
        <v/>
      </c>
      <c r="Y50" s="215"/>
      <c r="Z50" s="216">
        <f>IF(OR(ISTEXT(Y50), ISBLANK(Y50), ISTEXT(F50)), 0, IF(N50=0, S50*Y50, P50*W62))</f>
        <v>0</v>
      </c>
      <c r="AA50" s="1067">
        <f>IF(ISERROR(Z50/Z62),"",Z50/Z62)</f>
        <v>0</v>
      </c>
      <c r="AC50" s="2923" t="s">
        <v>620</v>
      </c>
      <c r="AD50" s="2951">
        <f t="shared" si="9"/>
        <v>0.15</v>
      </c>
      <c r="AE50" s="155">
        <v>150</v>
      </c>
      <c r="AG50" s="2257"/>
      <c r="AH50" s="2253"/>
      <c r="AI50" s="2253"/>
      <c r="AJ50" s="2253"/>
      <c r="AK50" s="2253"/>
      <c r="AL50" s="2253"/>
      <c r="AM50" s="2253"/>
      <c r="AN50" s="2745"/>
      <c r="AO50" s="3"/>
      <c r="AP50" s="196" t="str">
        <f t="shared" si="18"/>
        <v>►</v>
      </c>
      <c r="AQ50" s="3"/>
      <c r="AR50" s="333" t="s">
        <v>166</v>
      </c>
      <c r="AS50" s="76"/>
      <c r="AT50" s="76"/>
      <c r="AU50" s="76"/>
      <c r="AV50" s="76"/>
      <c r="AW50" s="16"/>
      <c r="AX50" s="16"/>
      <c r="AY50" s="16"/>
      <c r="AZ50"/>
      <c r="BA50" s="323"/>
      <c r="BB50" s="334" t="s">
        <v>167</v>
      </c>
      <c r="BC50" s="335" t="s">
        <v>168</v>
      </c>
      <c r="BD50" s="119"/>
      <c r="BE50" s="3"/>
      <c r="BF50" s="336"/>
      <c r="BG50" s="337"/>
      <c r="BH50" s="338"/>
      <c r="BI50" s="339"/>
      <c r="BJ50" s="340"/>
      <c r="BK50" s="303"/>
      <c r="BL50" s="306"/>
      <c r="BN50" s="4">
        <v>1</v>
      </c>
    </row>
    <row r="51" spans="1:66" s="48" customFormat="1" ht="21" customHeight="1" x14ac:dyDescent="0.25">
      <c r="B51" s="196" t="str">
        <f t="shared" si="15"/>
        <v>►</v>
      </c>
      <c r="C51" s="149" t="str">
        <f>C16</f>
        <v>Famille à coller.N.Nom de votre recette.Recette mère ►.S.Saisissez le nom de la recette mère</v>
      </c>
      <c r="D51" s="91">
        <f>D16</f>
        <v>6</v>
      </c>
      <c r="E51" s="1021" t="str">
        <f>E16</f>
        <v>couverts</v>
      </c>
      <c r="F51" s="174"/>
      <c r="G51" s="209"/>
      <c r="H51" s="176" t="str">
        <f t="shared" si="16"/>
        <v/>
      </c>
      <c r="I51" s="177"/>
      <c r="J51" s="178"/>
      <c r="K51" s="179">
        <v>1</v>
      </c>
      <c r="L51" s="180"/>
      <c r="M51" s="16"/>
      <c r="N51" s="2978">
        <f>IF(ISTEXT(F51), 0, IFERROR(INDEX(AD10:AD62, MATCH(J51, AC10:AC62, 0)) * I51 * IF(ISBLANK(F51), 1, F51), 0))</f>
        <v>0</v>
      </c>
      <c r="O51" s="1022">
        <f t="shared" si="11"/>
        <v>0</v>
      </c>
      <c r="P51" s="198">
        <f>IF(ISNUMBER(K51), N51*K51*N15, 0)</f>
        <v>0</v>
      </c>
      <c r="Q51" s="187">
        <f>IF(N62=0,0,(N51/N62)*R19*1000)</f>
        <v>0</v>
      </c>
      <c r="R51" s="184">
        <f>IFERROR(IF(NOT(ISNUMBER(F51)), 0, (F51/N62)*R19), 0)</f>
        <v>0</v>
      </c>
      <c r="S51" s="197">
        <f>IF(AND(ISNUMBER(F51), ISNUMBER(K51)), F51 * K51 * N15, 0)</f>
        <v>0</v>
      </c>
      <c r="T51" s="200">
        <f t="shared" si="12"/>
        <v>0</v>
      </c>
      <c r="U51" s="201">
        <f t="shared" si="13"/>
        <v>0</v>
      </c>
      <c r="V51" s="202"/>
      <c r="W51" s="203">
        <f t="shared" si="14"/>
        <v>0</v>
      </c>
      <c r="X51" s="204" t="str">
        <f>IF(OR(P51=0,ISBLANK(J51)),"",IF(ROUND(P51/INDEX(AD10:AD62,MATCH(J51,AC10:AC62,0)),1)&amp;" "&amp;J51=W51,"",ROUND(P51/INDEX(AD10:AD62,MATCH(J51,AC10:AC62,0)),1)&amp;" "&amp;J51))</f>
        <v/>
      </c>
      <c r="Y51" s="205"/>
      <c r="Z51" s="206">
        <f>IF(OR(ISTEXT(Y51), ISBLANK(Y51), ISTEXT(F51)), 0, IF(N51=0, S51*Y51, P51*W62))</f>
        <v>0</v>
      </c>
      <c r="AA51" s="1066">
        <f>IF(ISERROR(Z51/Z62),"",Z51/Z62)</f>
        <v>0</v>
      </c>
      <c r="AC51" s="2923" t="s">
        <v>621</v>
      </c>
      <c r="AD51" s="2951">
        <f t="shared" si="9"/>
        <v>0.25</v>
      </c>
      <c r="AE51" s="155">
        <v>250</v>
      </c>
      <c r="AG51" s="2257"/>
      <c r="AH51" s="2253"/>
      <c r="AI51" s="2253"/>
      <c r="AJ51" s="2253"/>
      <c r="AK51" s="2253"/>
      <c r="AL51" s="2253"/>
      <c r="AM51" s="2253"/>
      <c r="AN51" s="2745"/>
      <c r="AO51" s="3"/>
      <c r="AP51" s="196" t="str">
        <f t="shared" si="18"/>
        <v>►</v>
      </c>
      <c r="AQ51" s="3"/>
      <c r="AR51" s="341" t="s">
        <v>170</v>
      </c>
      <c r="AS51" s="147"/>
      <c r="AT51" s="147"/>
      <c r="AU51" s="147"/>
      <c r="AV51" s="147"/>
      <c r="AW51" s="16" t="s">
        <v>6</v>
      </c>
      <c r="AX51" s="16"/>
      <c r="AY51" s="16"/>
      <c r="AZ51"/>
      <c r="BA51" s="323"/>
      <c r="BB51" s="334" t="s">
        <v>171</v>
      </c>
      <c r="BC51" s="335" t="s">
        <v>172</v>
      </c>
      <c r="BD51" s="119"/>
      <c r="BE51" s="3"/>
      <c r="BF51" s="3151" t="s">
        <v>173</v>
      </c>
      <c r="BG51" s="3152"/>
      <c r="BH51" s="3152"/>
      <c r="BI51" s="3152"/>
      <c r="BJ51" s="3152"/>
      <c r="BK51" s="3152"/>
      <c r="BL51" s="3153"/>
      <c r="BN51" s="4">
        <v>1</v>
      </c>
    </row>
    <row r="52" spans="1:66" s="48" customFormat="1" ht="21" customHeight="1" x14ac:dyDescent="0.25">
      <c r="B52" s="196" t="str">
        <f t="shared" si="15"/>
        <v>►</v>
      </c>
      <c r="C52" s="149" t="str">
        <f>C16</f>
        <v>Famille à coller.N.Nom de votre recette.Recette mère ►.S.Saisissez le nom de la recette mère</v>
      </c>
      <c r="D52" s="91">
        <f>D16</f>
        <v>6</v>
      </c>
      <c r="E52" s="1021" t="str">
        <f>E16</f>
        <v>couverts</v>
      </c>
      <c r="F52" s="174"/>
      <c r="G52" s="209"/>
      <c r="H52" s="176" t="str">
        <f t="shared" si="16"/>
        <v/>
      </c>
      <c r="I52" s="177"/>
      <c r="J52" s="178"/>
      <c r="K52" s="179">
        <v>1</v>
      </c>
      <c r="L52" s="180"/>
      <c r="M52" s="16"/>
      <c r="N52" s="2978">
        <f>IF(ISTEXT(F52), 0, IFERROR(INDEX(AD10:AD62, MATCH(J52, AC10:AC62, 0)) * I52 * IF(ISBLANK(F52), 1, F52), 0))</f>
        <v>0</v>
      </c>
      <c r="O52" s="1022">
        <f t="shared" si="11"/>
        <v>0</v>
      </c>
      <c r="P52" s="198">
        <f>IF(ISNUMBER(K52), N52*K52*N15, 0)</f>
        <v>0</v>
      </c>
      <c r="Q52" s="187">
        <f>IF(N62=0,0,(N52/N62)*R19*1000)</f>
        <v>0</v>
      </c>
      <c r="R52" s="184">
        <f>IFERROR(IF(NOT(ISNUMBER(F52)), 0, (F52/N62)*R19), 0)</f>
        <v>0</v>
      </c>
      <c r="S52" s="210">
        <f>IF(AND(ISNUMBER(F52), ISNUMBER(K52)), F52 * K52 * N15, 0)</f>
        <v>0</v>
      </c>
      <c r="T52" s="211">
        <f t="shared" si="12"/>
        <v>0</v>
      </c>
      <c r="U52" s="212">
        <f t="shared" si="13"/>
        <v>0</v>
      </c>
      <c r="V52" s="202"/>
      <c r="W52" s="1025">
        <f t="shared" si="14"/>
        <v>0</v>
      </c>
      <c r="X52" s="1026" t="str">
        <f>IF(OR(P52=0,ISBLANK(J52)),"",IF(ROUND(P52/INDEX(AD10:AD62,MATCH(J52,AC10:AC62,0)),1)&amp;" "&amp;J52=W52,"",ROUND(P52/INDEX(AD10:AD62,MATCH(J52,AC10:AC62,0)),1)&amp;" "&amp;J52))</f>
        <v/>
      </c>
      <c r="Y52" s="215"/>
      <c r="Z52" s="216">
        <f>IF(OR(ISTEXT(Y52), ISBLANK(Y52), ISTEXT(F52)), 0, IF(N52=0, S52*Y52, P52*W62))</f>
        <v>0</v>
      </c>
      <c r="AA52" s="1067">
        <f>IF(ISERROR(Z52/Z62),"",Z52/Z62)</f>
        <v>0</v>
      </c>
      <c r="AC52" s="2923" t="s">
        <v>622</v>
      </c>
      <c r="AD52" s="2951">
        <f t="shared" si="9"/>
        <v>0.23699999999999999</v>
      </c>
      <c r="AE52" s="155">
        <v>237</v>
      </c>
      <c r="AG52" s="2257"/>
      <c r="AH52" s="2253"/>
      <c r="AI52" s="2253"/>
      <c r="AJ52" s="2253"/>
      <c r="AK52" s="2253"/>
      <c r="AL52" s="2253"/>
      <c r="AM52" s="2253"/>
      <c r="AN52" s="2745"/>
      <c r="AO52" s="3"/>
      <c r="AP52" s="196" t="str">
        <f t="shared" si="18"/>
        <v>►</v>
      </c>
      <c r="AQ52" s="3"/>
      <c r="AR52" s="333" t="s">
        <v>174</v>
      </c>
      <c r="AS52" s="147"/>
      <c r="AT52" s="147"/>
      <c r="AU52" s="147"/>
      <c r="AV52" s="147"/>
      <c r="AW52" s="16"/>
      <c r="AX52" s="16"/>
      <c r="AY52" s="16"/>
      <c r="AZ52"/>
      <c r="BA52" s="323"/>
      <c r="BB52" s="334" t="s">
        <v>175</v>
      </c>
      <c r="BC52" s="335" t="s">
        <v>176</v>
      </c>
      <c r="BD52" s="119"/>
      <c r="BE52" s="3"/>
      <c r="BF52" s="3151"/>
      <c r="BG52" s="3152"/>
      <c r="BH52" s="3152"/>
      <c r="BI52" s="3152"/>
      <c r="BJ52" s="3152"/>
      <c r="BK52" s="3152"/>
      <c r="BL52" s="3153"/>
      <c r="BN52" s="4">
        <v>1</v>
      </c>
    </row>
    <row r="53" spans="1:66" s="48" customFormat="1" ht="21" customHeight="1" thickBot="1" x14ac:dyDescent="0.3">
      <c r="B53" s="196" t="str">
        <f t="shared" si="15"/>
        <v>►</v>
      </c>
      <c r="C53" s="149" t="str">
        <f>C16</f>
        <v>Famille à coller.N.Nom de votre recette.Recette mère ►.S.Saisissez le nom de la recette mère</v>
      </c>
      <c r="D53" s="91">
        <f>D16</f>
        <v>6</v>
      </c>
      <c r="E53" s="1021" t="str">
        <f>E16</f>
        <v>couverts</v>
      </c>
      <c r="F53" s="174"/>
      <c r="G53" s="209"/>
      <c r="H53" s="176" t="str">
        <f t="shared" si="16"/>
        <v/>
      </c>
      <c r="I53" s="177"/>
      <c r="J53" s="178"/>
      <c r="K53" s="179">
        <v>1</v>
      </c>
      <c r="L53" s="180"/>
      <c r="M53" s="16"/>
      <c r="N53" s="2978">
        <f>IF(ISTEXT(F53), 0, IFERROR(INDEX(AD10:AD62, MATCH(J53, AC10:AC62, 0)) * I53 * IF(ISBLANK(F53), 1, F53), 0))</f>
        <v>0</v>
      </c>
      <c r="O53" s="1022">
        <f t="shared" si="11"/>
        <v>0</v>
      </c>
      <c r="P53" s="198">
        <f>IF(ISNUMBER(K53), N53*K53*N15, 0)</f>
        <v>0</v>
      </c>
      <c r="Q53" s="187">
        <f>IF(N62=0,0,(N53/N62)*R19*1000)</f>
        <v>0</v>
      </c>
      <c r="R53" s="184">
        <f>IFERROR(IF(NOT(ISNUMBER(F53)), 0, (F53/N62)*R19), 0)</f>
        <v>0</v>
      </c>
      <c r="S53" s="197">
        <f>IF(AND(ISNUMBER(F53), ISNUMBER(K53)), F53 * K53 * N15, 0)</f>
        <v>0</v>
      </c>
      <c r="T53" s="200">
        <f t="shared" si="12"/>
        <v>0</v>
      </c>
      <c r="U53" s="201">
        <f t="shared" si="13"/>
        <v>0</v>
      </c>
      <c r="V53" s="202"/>
      <c r="W53" s="203">
        <f t="shared" si="14"/>
        <v>0</v>
      </c>
      <c r="X53" s="204" t="str">
        <f>IF(OR(P53=0,ISBLANK(J53)),"",IF(ROUND(P53/INDEX(AD10:AD62,MATCH(J53,AC10:AC62,0)),1)&amp;" "&amp;J53=W53,"",ROUND(P53/INDEX(AD10:AD62,MATCH(J53,AC10:AC62,0)),1)&amp;" "&amp;J53))</f>
        <v/>
      </c>
      <c r="Y53" s="205"/>
      <c r="Z53" s="206">
        <f>IF(OR(ISTEXT(Y53), ISBLANK(Y53), ISTEXT(F53)), 0, IF(N53=0, S53*Y53, P53*W62))</f>
        <v>0</v>
      </c>
      <c r="AA53" s="1066">
        <f>IF(ISERROR(Z53/Z62),"",Z53/Z62)</f>
        <v>0</v>
      </c>
      <c r="AC53" s="2923" t="s">
        <v>623</v>
      </c>
      <c r="AD53" s="2951">
        <f t="shared" si="9"/>
        <v>0.47299999999999998</v>
      </c>
      <c r="AE53" s="155">
        <v>473</v>
      </c>
      <c r="AG53" s="2257"/>
      <c r="AH53" s="2253"/>
      <c r="AI53" s="2253"/>
      <c r="AJ53" s="2253"/>
      <c r="AK53" s="2253"/>
      <c r="AL53" s="2253"/>
      <c r="AM53" s="2253"/>
      <c r="AN53" s="2745"/>
      <c r="AO53" s="3"/>
      <c r="AP53" s="196" t="str">
        <f t="shared" si="18"/>
        <v>►</v>
      </c>
      <c r="AQ53" s="3"/>
      <c r="AR53" s="341" t="s">
        <v>178</v>
      </c>
      <c r="AS53" s="147"/>
      <c r="AT53" s="147"/>
      <c r="AU53" s="147"/>
      <c r="AV53" s="147"/>
      <c r="AW53" s="16"/>
      <c r="AX53" s="16"/>
      <c r="AY53" s="16"/>
      <c r="AZ53"/>
      <c r="BA53" s="323"/>
      <c r="BB53" s="334" t="s">
        <v>179</v>
      </c>
      <c r="BC53" s="335" t="s">
        <v>180</v>
      </c>
      <c r="BD53" s="119"/>
      <c r="BE53" s="3"/>
      <c r="BF53" s="344"/>
      <c r="BG53" s="345" t="s">
        <v>181</v>
      </c>
      <c r="BH53" s="342"/>
      <c r="BI53" s="342"/>
      <c r="BJ53" s="342"/>
      <c r="BK53" s="342"/>
      <c r="BL53" s="343"/>
      <c r="BN53" s="4">
        <v>1</v>
      </c>
    </row>
    <row r="54" spans="1:66" s="48" customFormat="1" ht="21" customHeight="1" x14ac:dyDescent="0.25">
      <c r="B54" s="196" t="str">
        <f t="shared" si="15"/>
        <v>►</v>
      </c>
      <c r="C54" s="149" t="str">
        <f>C16</f>
        <v>Famille à coller.N.Nom de votre recette.Recette mère ►.S.Saisissez le nom de la recette mère</v>
      </c>
      <c r="D54" s="91">
        <f>D16</f>
        <v>6</v>
      </c>
      <c r="E54" s="1021" t="str">
        <f>E16</f>
        <v>couverts</v>
      </c>
      <c r="F54" s="174"/>
      <c r="G54" s="209"/>
      <c r="H54" s="176" t="str">
        <f t="shared" si="16"/>
        <v/>
      </c>
      <c r="I54" s="177"/>
      <c r="J54" s="178"/>
      <c r="K54" s="179">
        <v>1</v>
      </c>
      <c r="L54" s="180"/>
      <c r="M54" s="16"/>
      <c r="N54" s="2978">
        <f>IF(ISTEXT(F54), 0, IFERROR(INDEX(AD10:AD62, MATCH(J54, AC10:AC62, 0)) * I54 * IF(ISBLANK(F54), 1, F54), 0))</f>
        <v>0</v>
      </c>
      <c r="O54" s="1022">
        <f t="shared" si="11"/>
        <v>0</v>
      </c>
      <c r="P54" s="198">
        <f>IF(ISNUMBER(K54), N54*K54*N15, 0)</f>
        <v>0</v>
      </c>
      <c r="Q54" s="187">
        <f>IF(N62=0,0,(N54/N62)*R19*1000)</f>
        <v>0</v>
      </c>
      <c r="R54" s="184">
        <f>IFERROR(IF(NOT(ISNUMBER(F54)), 0, (F54/N62)*R19), 0)</f>
        <v>0</v>
      </c>
      <c r="S54" s="210">
        <f>IF(AND(ISNUMBER(F54), ISNUMBER(K54)), F54 * K54 * N15, 0)</f>
        <v>0</v>
      </c>
      <c r="T54" s="211">
        <f t="shared" si="12"/>
        <v>0</v>
      </c>
      <c r="U54" s="212">
        <f t="shared" si="13"/>
        <v>0</v>
      </c>
      <c r="V54" s="202"/>
      <c r="W54" s="1025">
        <f t="shared" si="14"/>
        <v>0</v>
      </c>
      <c r="X54" s="1026" t="str">
        <f>IF(OR(P54=0,ISBLANK(J54)),"",IF(ROUND(P54/INDEX(AD10:AD62,MATCH(J54,AC10:AC62,0)),1)&amp;" "&amp;J54=W54,"",ROUND(P54/INDEX(AD10:AD62,MATCH(J54,AC10:AC62,0)),1)&amp;" "&amp;J54))</f>
        <v/>
      </c>
      <c r="Y54" s="215"/>
      <c r="Z54" s="216">
        <f>IF(OR(ISTEXT(Y54), ISBLANK(Y54), ISTEXT(F54)), 0, IF(N54=0, S54*Y54, P54*W62))</f>
        <v>0</v>
      </c>
      <c r="AA54" s="1067">
        <f>IF(ISERROR(Z54/Z62),"",Z54/Z62)</f>
        <v>0</v>
      </c>
      <c r="AC54" s="2923" t="s">
        <v>644</v>
      </c>
      <c r="AD54" s="2951">
        <f t="shared" si="9"/>
        <v>0.47299999999999998</v>
      </c>
      <c r="AE54" s="155">
        <v>473</v>
      </c>
      <c r="AG54" s="2257"/>
      <c r="AH54" s="2253"/>
      <c r="AI54" s="2253"/>
      <c r="AJ54" s="2253"/>
      <c r="AK54" s="2253"/>
      <c r="AL54" s="2253"/>
      <c r="AM54" s="2253"/>
      <c r="AN54" s="2745"/>
      <c r="AO54" s="3"/>
      <c r="AP54" s="196" t="str">
        <f t="shared" si="18"/>
        <v>►</v>
      </c>
      <c r="AQ54" s="3"/>
      <c r="AR54" s="333" t="s">
        <v>182</v>
      </c>
      <c r="AS54" s="76"/>
      <c r="AT54" s="76"/>
      <c r="AU54" s="76"/>
      <c r="AV54" s="76"/>
      <c r="AW54" s="16"/>
      <c r="AX54" s="16"/>
      <c r="AY54" s="16"/>
      <c r="AZ54"/>
      <c r="BA54" s="323"/>
      <c r="BB54" s="346" t="s">
        <v>183</v>
      </c>
      <c r="BC54" s="347" t="s">
        <v>184</v>
      </c>
      <c r="BD54" s="119"/>
      <c r="BE54" s="3"/>
      <c r="BF54" s="348" t="s">
        <v>18</v>
      </c>
      <c r="BG54" s="349" t="s">
        <v>185</v>
      </c>
      <c r="BH54" s="350">
        <v>18</v>
      </c>
      <c r="BI54" s="350" t="s">
        <v>43</v>
      </c>
      <c r="BJ54" s="351" t="s">
        <v>186</v>
      </c>
      <c r="BK54" s="3154" t="s">
        <v>187</v>
      </c>
      <c r="BL54" s="3156" t="s">
        <v>188</v>
      </c>
      <c r="BN54" s="4">
        <v>1</v>
      </c>
    </row>
    <row r="55" spans="1:66" s="48" customFormat="1" ht="21" customHeight="1" x14ac:dyDescent="0.25">
      <c r="B55" s="196" t="str">
        <f t="shared" si="15"/>
        <v>►</v>
      </c>
      <c r="C55" s="149" t="str">
        <f>C16</f>
        <v>Famille à coller.N.Nom de votre recette.Recette mère ►.S.Saisissez le nom de la recette mère</v>
      </c>
      <c r="D55" s="91">
        <f>D16</f>
        <v>6</v>
      </c>
      <c r="E55" s="1021" t="str">
        <f>E16</f>
        <v>couverts</v>
      </c>
      <c r="F55" s="174"/>
      <c r="G55" s="209"/>
      <c r="H55" s="176" t="str">
        <f t="shared" si="16"/>
        <v/>
      </c>
      <c r="I55" s="177"/>
      <c r="J55" s="178"/>
      <c r="K55" s="179">
        <v>1</v>
      </c>
      <c r="L55" s="180"/>
      <c r="M55" s="16"/>
      <c r="N55" s="2978">
        <f>IF(ISTEXT(F55), 0, IFERROR(INDEX(AD10:AD62, MATCH(J55, AC10:AC62, 0)) * I55 * IF(ISBLANK(F55), 1, F55), 0))</f>
        <v>0</v>
      </c>
      <c r="O55" s="1022">
        <f t="shared" si="11"/>
        <v>0</v>
      </c>
      <c r="P55" s="198">
        <f>IF(ISNUMBER(K55), N55*K55*N15, 0)</f>
        <v>0</v>
      </c>
      <c r="Q55" s="187">
        <f>IF(N62=0,0,(N55/N62)*R19*1000)</f>
        <v>0</v>
      </c>
      <c r="R55" s="184">
        <f>IFERROR(IF(NOT(ISNUMBER(F55)), 0, (F55/N62)*R19), 0)</f>
        <v>0</v>
      </c>
      <c r="S55" s="197">
        <f>IF(AND(ISNUMBER(F55), ISNUMBER(K55)), F55 * K55 * N15, 0)</f>
        <v>0</v>
      </c>
      <c r="T55" s="200">
        <f t="shared" si="12"/>
        <v>0</v>
      </c>
      <c r="U55" s="201">
        <f t="shared" si="13"/>
        <v>0</v>
      </c>
      <c r="V55" s="202"/>
      <c r="W55" s="203">
        <f t="shared" si="14"/>
        <v>0</v>
      </c>
      <c r="X55" s="204" t="str">
        <f>IF(OR(P55=0,ISBLANK(J55)),"",IF(ROUND(P55/INDEX(AD10:AD62,MATCH(J55,AC10:AC62,0)),1)&amp;" "&amp;J55=W55,"",ROUND(P55/INDEX(AD10:AD62,MATCH(J55,AC10:AC62,0)),1)&amp;" "&amp;J55))</f>
        <v/>
      </c>
      <c r="Y55" s="205"/>
      <c r="Z55" s="206">
        <f>IF(OR(ISTEXT(Y55), ISBLANK(Y55), ISTEXT(F55)), 0, IF(N55=0, S55*Y55, P55*W62))</f>
        <v>0</v>
      </c>
      <c r="AA55" s="1066">
        <f>IF(ISERROR(Z55/Z62),"",Z55/Z62)</f>
        <v>0</v>
      </c>
      <c r="AC55" s="2923" t="s">
        <v>645</v>
      </c>
      <c r="AD55" s="2951">
        <f t="shared" si="9"/>
        <v>0.56799999999999995</v>
      </c>
      <c r="AE55" s="155">
        <v>568</v>
      </c>
      <c r="AG55" s="2257"/>
      <c r="AH55" s="2253"/>
      <c r="AI55" s="2253"/>
      <c r="AJ55" s="2253"/>
      <c r="AK55" s="2253"/>
      <c r="AL55" s="2253"/>
      <c r="AM55" s="2253"/>
      <c r="AN55" s="2745"/>
      <c r="AO55" s="3"/>
      <c r="AP55" s="196" t="str">
        <f t="shared" si="18"/>
        <v>►</v>
      </c>
      <c r="AQ55" s="3"/>
      <c r="AR55" s="341" t="s">
        <v>190</v>
      </c>
      <c r="AS55" s="64"/>
      <c r="AT55" s="64"/>
      <c r="AU55" s="64"/>
      <c r="AV55" s="65"/>
      <c r="AW55" s="16"/>
      <c r="AX55" s="16"/>
      <c r="AY55" s="16"/>
      <c r="AZ55"/>
      <c r="BA55" s="353" t="s">
        <v>191</v>
      </c>
      <c r="BB55" s="354"/>
      <c r="BC55" s="355"/>
      <c r="BD55" s="356"/>
      <c r="BE55" s="106"/>
      <c r="BF55" s="357" t="s">
        <v>18</v>
      </c>
      <c r="BG55" s="358" t="s">
        <v>185</v>
      </c>
      <c r="BH55" s="359"/>
      <c r="BI55" s="359"/>
      <c r="BJ55" s="360" t="s">
        <v>186</v>
      </c>
      <c r="BK55" s="3155"/>
      <c r="BL55" s="3157"/>
      <c r="BN55" s="4">
        <v>1</v>
      </c>
    </row>
    <row r="56" spans="1:66" s="48" customFormat="1" ht="21" customHeight="1" x14ac:dyDescent="0.25">
      <c r="B56" s="196" t="str">
        <f t="shared" si="15"/>
        <v>►</v>
      </c>
      <c r="C56" s="149" t="str">
        <f>C16</f>
        <v>Famille à coller.N.Nom de votre recette.Recette mère ►.S.Saisissez le nom de la recette mère</v>
      </c>
      <c r="D56" s="91">
        <f>D16</f>
        <v>6</v>
      </c>
      <c r="E56" s="1021" t="str">
        <f>E16</f>
        <v>couverts</v>
      </c>
      <c r="F56" s="174"/>
      <c r="G56" s="209"/>
      <c r="H56" s="176" t="str">
        <f t="shared" si="16"/>
        <v/>
      </c>
      <c r="I56" s="177"/>
      <c r="J56" s="178"/>
      <c r="K56" s="179">
        <v>1</v>
      </c>
      <c r="L56" s="180"/>
      <c r="M56" s="16"/>
      <c r="N56" s="2978">
        <f>IF(ISTEXT(F56), 0, IFERROR(INDEX(AD10:AD62, MATCH(J56, AC10:AC62, 0)) * I56 * IF(ISBLANK(F56), 1, F56), 0))</f>
        <v>0</v>
      </c>
      <c r="O56" s="1022">
        <f t="shared" si="11"/>
        <v>0</v>
      </c>
      <c r="P56" s="198">
        <f>IF(ISNUMBER(K56), N56*K56*N15, 0)</f>
        <v>0</v>
      </c>
      <c r="Q56" s="187">
        <f>IF(N62=0,0,(N56/N62)*R19*1000)</f>
        <v>0</v>
      </c>
      <c r="R56" s="184">
        <f>IFERROR(IF(NOT(ISNUMBER(F56)), 0, (F56/N62)*R19), 0)</f>
        <v>0</v>
      </c>
      <c r="S56" s="210">
        <f>IF(AND(ISNUMBER(F56), ISNUMBER(K56)), F56 * K56 * N15, 0)</f>
        <v>0</v>
      </c>
      <c r="T56" s="211">
        <f t="shared" si="12"/>
        <v>0</v>
      </c>
      <c r="U56" s="212">
        <f t="shared" si="13"/>
        <v>0</v>
      </c>
      <c r="V56" s="202"/>
      <c r="W56" s="1025">
        <f t="shared" si="14"/>
        <v>0</v>
      </c>
      <c r="X56" s="1026" t="str">
        <f>IF(OR(P56=0,ISBLANK(J56)),"",IF(ROUND(P56/INDEX(AD10:AD62,MATCH(J56,AC10:AC62,0)),1)&amp;" "&amp;J56=W56,"",ROUND(P56/INDEX(AD10:AD62,MATCH(J56,AC10:AC62,0)),1)&amp;" "&amp;J56))</f>
        <v/>
      </c>
      <c r="Y56" s="215"/>
      <c r="Z56" s="216">
        <f>IF(OR(ISTEXT(Y56), ISBLANK(Y56), ISTEXT(F56)), 0, IF(N56=0, S56*Y56, P56*W62))</f>
        <v>0</v>
      </c>
      <c r="AA56" s="1067">
        <f>IF(ISERROR(Z56/Z62),"",Z56/Z62)</f>
        <v>0</v>
      </c>
      <c r="AC56" s="2923" t="s">
        <v>646</v>
      </c>
      <c r="AD56" s="2951">
        <f t="shared" si="9"/>
        <v>0.94599999999999995</v>
      </c>
      <c r="AE56" s="155">
        <v>946</v>
      </c>
      <c r="AG56" s="2257"/>
      <c r="AH56" s="2253"/>
      <c r="AI56" s="2253"/>
      <c r="AJ56" s="2253"/>
      <c r="AK56" s="2253"/>
      <c r="AL56" s="2253"/>
      <c r="AM56" s="2253"/>
      <c r="AN56" s="2745"/>
      <c r="AO56" s="3"/>
      <c r="AP56" s="196" t="str">
        <f t="shared" si="18"/>
        <v>►</v>
      </c>
      <c r="AQ56" s="3"/>
      <c r="AR56" s="76"/>
      <c r="AS56" s="76"/>
      <c r="AT56" s="76"/>
      <c r="AU56" s="76"/>
      <c r="AV56" s="76"/>
      <c r="AW56" s="16"/>
      <c r="AX56" s="16"/>
      <c r="AY56" s="16"/>
      <c r="AZ56"/>
      <c r="BA56" s="3111" t="s">
        <v>192</v>
      </c>
      <c r="BB56" s="3112"/>
      <c r="BC56" s="3112"/>
      <c r="BD56" s="3113"/>
      <c r="BE56" s="106"/>
      <c r="BF56" s="357" t="s">
        <v>18</v>
      </c>
      <c r="BG56" s="362" t="s">
        <v>185</v>
      </c>
      <c r="BH56" s="362"/>
      <c r="BI56" s="363" t="s">
        <v>193</v>
      </c>
      <c r="BJ56" s="364"/>
      <c r="BK56" s="365"/>
      <c r="BL56" s="366" t="s">
        <v>34</v>
      </c>
      <c r="BN56" s="4">
        <v>1</v>
      </c>
    </row>
    <row r="57" spans="1:66" s="48" customFormat="1" ht="21" customHeight="1" x14ac:dyDescent="0.25">
      <c r="B57" s="196" t="str">
        <f t="shared" si="15"/>
        <v>►</v>
      </c>
      <c r="C57" s="149" t="str">
        <f>C16</f>
        <v>Famille à coller.N.Nom de votre recette.Recette mère ►.S.Saisissez le nom de la recette mère</v>
      </c>
      <c r="D57" s="91">
        <f>D16</f>
        <v>6</v>
      </c>
      <c r="E57" s="1021" t="str">
        <f>E16</f>
        <v>couverts</v>
      </c>
      <c r="F57" s="174"/>
      <c r="G57" s="209"/>
      <c r="H57" s="176" t="str">
        <f t="shared" si="16"/>
        <v/>
      </c>
      <c r="I57" s="177"/>
      <c r="J57" s="178"/>
      <c r="K57" s="179">
        <v>1</v>
      </c>
      <c r="L57" s="180"/>
      <c r="M57" s="16"/>
      <c r="N57" s="2978">
        <f>IF(ISTEXT(F57), 0, IFERROR(INDEX(AD10:AD62, MATCH(J57, AC10:AC62, 0)) * I57 * IF(ISBLANK(F57), 1, F57), 0))</f>
        <v>0</v>
      </c>
      <c r="O57" s="1022">
        <f t="shared" si="11"/>
        <v>0</v>
      </c>
      <c r="P57" s="198">
        <f>IF(ISNUMBER(K57), N57*K57*N15, 0)</f>
        <v>0</v>
      </c>
      <c r="Q57" s="187">
        <f>IF(N62=0,0,(N57/N62)*R19*1000)</f>
        <v>0</v>
      </c>
      <c r="R57" s="184">
        <f>IFERROR(IF(NOT(ISNUMBER(F57)), 0, (F57/N62)*R19), 0)</f>
        <v>0</v>
      </c>
      <c r="S57" s="197">
        <f>IF(AND(ISNUMBER(F57), ISNUMBER(K57)), F57 * K57 * N15, 0)</f>
        <v>0</v>
      </c>
      <c r="T57" s="200">
        <f t="shared" si="12"/>
        <v>0</v>
      </c>
      <c r="U57" s="201">
        <f t="shared" si="13"/>
        <v>0</v>
      </c>
      <c r="V57" s="202"/>
      <c r="W57" s="203">
        <f t="shared" si="14"/>
        <v>0</v>
      </c>
      <c r="X57" s="204" t="str">
        <f>IF(OR(P57=0,ISBLANK(J57)),"",IF(ROUND(P57/INDEX(AD10:AD62,MATCH(J57,AC10:AC62,0)),1)&amp;" "&amp;J57=W57,"",ROUND(P57/INDEX(AD10:AD62,MATCH(J57,AC10:AC62,0)),1)&amp;" "&amp;J57))</f>
        <v/>
      </c>
      <c r="Y57" s="205"/>
      <c r="Z57" s="206">
        <f>IF(OR(ISTEXT(Y57), ISBLANK(Y57), ISTEXT(F57)), 0, IF(N57=0, S57*Y57, P57*W62))</f>
        <v>0</v>
      </c>
      <c r="AA57" s="1066">
        <f>IF(ISERROR(Z57/Z62),"",Z57/Z62)</f>
        <v>0</v>
      </c>
      <c r="AC57" s="2923" t="s">
        <v>647</v>
      </c>
      <c r="AD57" s="2951">
        <f t="shared" si="9"/>
        <v>3.7850000000000001</v>
      </c>
      <c r="AE57" s="155">
        <v>3785</v>
      </c>
      <c r="AG57" s="2257"/>
      <c r="AH57" s="2253"/>
      <c r="AI57" s="2253"/>
      <c r="AJ57" s="2253"/>
      <c r="AK57" s="2253"/>
      <c r="AL57" s="2253"/>
      <c r="AM57" s="2253"/>
      <c r="AN57" s="2745"/>
      <c r="AO57" s="3"/>
      <c r="AP57" s="196" t="str">
        <f t="shared" si="18"/>
        <v>►</v>
      </c>
      <c r="AQ57" s="3"/>
      <c r="AR57" s="76"/>
      <c r="AS57" s="76"/>
      <c r="AT57" s="76"/>
      <c r="AU57" s="76"/>
      <c r="AV57" s="76"/>
      <c r="AW57" s="16"/>
      <c r="AX57" s="16"/>
      <c r="AY57" s="16"/>
      <c r="AZ57"/>
      <c r="BA57" s="3111"/>
      <c r="BB57" s="3112"/>
      <c r="BC57" s="3112"/>
      <c r="BD57" s="3113"/>
      <c r="BE57" s="106"/>
      <c r="BF57" s="357" t="s">
        <v>18</v>
      </c>
      <c r="BG57" s="367" t="s">
        <v>185</v>
      </c>
      <c r="BH57" s="367"/>
      <c r="BI57" s="368"/>
      <c r="BJ57" s="93"/>
      <c r="BK57" s="93"/>
      <c r="BL57" s="369"/>
      <c r="BN57" s="4">
        <v>1</v>
      </c>
    </row>
    <row r="58" spans="1:66" s="48" customFormat="1" ht="21" customHeight="1" x14ac:dyDescent="0.25">
      <c r="B58" s="196" t="str">
        <f t="shared" si="15"/>
        <v>►</v>
      </c>
      <c r="C58" s="149" t="str">
        <f>C16</f>
        <v>Famille à coller.N.Nom de votre recette.Recette mère ►.S.Saisissez le nom de la recette mère</v>
      </c>
      <c r="D58" s="91">
        <f>D16</f>
        <v>6</v>
      </c>
      <c r="E58" s="1021" t="str">
        <f>E16</f>
        <v>couverts</v>
      </c>
      <c r="F58" s="174"/>
      <c r="G58" s="209"/>
      <c r="H58" s="176" t="str">
        <f t="shared" si="16"/>
        <v/>
      </c>
      <c r="I58" s="177"/>
      <c r="J58" s="178"/>
      <c r="K58" s="179">
        <v>1</v>
      </c>
      <c r="L58" s="180"/>
      <c r="M58" s="16"/>
      <c r="N58" s="2978">
        <f>IF(ISTEXT(F58), 0, IFERROR(INDEX(AD10:AD62, MATCH(J58, AC10:AC62, 0)) * I58 * IF(ISBLANK(F58), 1, F58), 0))</f>
        <v>0</v>
      </c>
      <c r="O58" s="1022">
        <f t="shared" si="11"/>
        <v>0</v>
      </c>
      <c r="P58" s="198">
        <f>IF(ISNUMBER(K58), N58*K58*N15, 0)</f>
        <v>0</v>
      </c>
      <c r="Q58" s="187">
        <f>IF(N62=0,0,(N58/N62)*R19*1000)</f>
        <v>0</v>
      </c>
      <c r="R58" s="184">
        <f>IFERROR(IF(NOT(ISNUMBER(F58)), 0, (F58/N62)*R19), 0)</f>
        <v>0</v>
      </c>
      <c r="S58" s="210">
        <f>IF(AND(ISNUMBER(F58), ISNUMBER(K58)), F58 * K58 * N15, 0)</f>
        <v>0</v>
      </c>
      <c r="T58" s="211">
        <f t="shared" si="12"/>
        <v>0</v>
      </c>
      <c r="U58" s="212">
        <f t="shared" si="13"/>
        <v>0</v>
      </c>
      <c r="V58" s="202"/>
      <c r="W58" s="1025">
        <f t="shared" si="14"/>
        <v>0</v>
      </c>
      <c r="X58" s="1026" t="str">
        <f>IF(OR(P58=0,ISBLANK(J58)),"",IF(ROUND(P58/INDEX(AD10:AD62,MATCH(J58,AC10:AC62,0)),1)&amp;" "&amp;J58=W58,"",ROUND(P58/INDEX(AD10:AD62,MATCH(J58,AC10:AC62,0)),1)&amp;" "&amp;J58))</f>
        <v/>
      </c>
      <c r="Y58" s="215"/>
      <c r="Z58" s="216">
        <f>IF(OR(ISTEXT(Y58), ISBLANK(Y58), ISTEXT(F58)), 0, IF(N58=0, S58*Y58, P58*W62))</f>
        <v>0</v>
      </c>
      <c r="AA58" s="1067">
        <f>IF(ISERROR(Z58/Z62),"",Z58/Z62)</f>
        <v>0</v>
      </c>
      <c r="AC58" s="2955" t="s">
        <v>648</v>
      </c>
      <c r="AD58" s="2953">
        <f t="shared" si="9"/>
        <v>5.0000000000000001E-4</v>
      </c>
      <c r="AE58" s="1068">
        <v>0.5</v>
      </c>
      <c r="AG58" s="2257"/>
      <c r="AH58" s="2253"/>
      <c r="AI58" s="2253"/>
      <c r="AJ58" s="2253"/>
      <c r="AK58" s="2253"/>
      <c r="AL58" s="2253"/>
      <c r="AM58" s="2253"/>
      <c r="AN58" s="2745"/>
      <c r="AO58" s="3"/>
      <c r="AP58" s="196" t="str">
        <f t="shared" si="18"/>
        <v>►</v>
      </c>
      <c r="AQ58" s="3"/>
      <c r="AR58" s="76"/>
      <c r="AS58" s="76"/>
      <c r="AT58" s="76"/>
      <c r="AU58" s="76"/>
      <c r="AV58" s="76"/>
      <c r="AW58" s="16"/>
      <c r="AX58" s="16"/>
      <c r="AY58" s="16"/>
      <c r="AZ58"/>
      <c r="BA58" s="3111"/>
      <c r="BB58" s="3112"/>
      <c r="BC58" s="3112"/>
      <c r="BD58" s="3113"/>
      <c r="BE58" s="106"/>
      <c r="BF58" s="357" t="s">
        <v>18</v>
      </c>
      <c r="BG58" s="367" t="s">
        <v>185</v>
      </c>
      <c r="BH58" s="367"/>
      <c r="BI58" s="368"/>
      <c r="BJ58" s="110">
        <v>18</v>
      </c>
      <c r="BK58" s="111" t="s">
        <v>43</v>
      </c>
      <c r="BL58" s="370" t="s">
        <v>39</v>
      </c>
      <c r="BN58" s="4">
        <v>1</v>
      </c>
    </row>
    <row r="59" spans="1:66" s="48" customFormat="1" ht="21" customHeight="1" x14ac:dyDescent="0.25">
      <c r="B59" s="196" t="str">
        <f t="shared" si="15"/>
        <v>►</v>
      </c>
      <c r="C59" s="149" t="str">
        <f>C16</f>
        <v>Famille à coller.N.Nom de votre recette.Recette mère ►.S.Saisissez le nom de la recette mère</v>
      </c>
      <c r="D59" s="91">
        <f>D16</f>
        <v>6</v>
      </c>
      <c r="E59" s="1021" t="str">
        <f>E16</f>
        <v>couverts</v>
      </c>
      <c r="F59" s="174"/>
      <c r="G59" s="209"/>
      <c r="H59" s="176" t="str">
        <f t="shared" si="16"/>
        <v/>
      </c>
      <c r="I59" s="177"/>
      <c r="J59" s="178"/>
      <c r="K59" s="179">
        <v>1</v>
      </c>
      <c r="L59" s="180"/>
      <c r="M59" s="16"/>
      <c r="N59" s="2978">
        <f>IF(ISTEXT(F59), 0, IFERROR(INDEX(AD10:AD62, MATCH(J59, AC10:AC62, 0)) * I59 * IF(ISBLANK(F59), 1, F59), 0))</f>
        <v>0</v>
      </c>
      <c r="O59" s="1022">
        <f t="shared" si="11"/>
        <v>0</v>
      </c>
      <c r="P59" s="198">
        <f>IF(ISNUMBER(K59), N59*K59*N15, 0)</f>
        <v>0</v>
      </c>
      <c r="Q59" s="187">
        <f>IF(N62=0,0,(N59/N62)*R19*1000)</f>
        <v>0</v>
      </c>
      <c r="R59" s="184">
        <f>IFERROR(IF(NOT(ISNUMBER(F59)), 0, (F59/N62)*R19), 0)</f>
        <v>0</v>
      </c>
      <c r="S59" s="197">
        <f>IF(AND(ISNUMBER(F59), ISNUMBER(K59)), F59 * K59 * N15, 0)</f>
        <v>0</v>
      </c>
      <c r="T59" s="200">
        <f t="shared" si="12"/>
        <v>0</v>
      </c>
      <c r="U59" s="201">
        <f t="shared" si="13"/>
        <v>0</v>
      </c>
      <c r="V59" s="202"/>
      <c r="W59" s="203">
        <f t="shared" si="14"/>
        <v>0</v>
      </c>
      <c r="X59" s="204" t="str">
        <f>IF(OR(P59=0,ISBLANK(J59)),"",IF(ROUND(P59/INDEX(AD10:AD62,MATCH(J59,AC10:AC62,0)),1)&amp;" "&amp;J59=W59,"",ROUND(P59/INDEX(AD10:AD62,MATCH(J59,AC10:AC62,0)),1)&amp;" "&amp;J59))</f>
        <v/>
      </c>
      <c r="Y59" s="205"/>
      <c r="Z59" s="206">
        <f>IF(OR(ISTEXT(Y59), ISBLANK(Y59), ISTEXT(F59)), 0, IF(N59=0, S59*Y59, P59*W62))</f>
        <v>0</v>
      </c>
      <c r="AA59" s="1066">
        <f>IF(ISERROR(Z59/Z62),"",Z59/Z62)</f>
        <v>0</v>
      </c>
      <c r="AC59" s="2955" t="s">
        <v>648</v>
      </c>
      <c r="AD59" s="2953">
        <f t="shared" si="9"/>
        <v>5.0000000000000001E-4</v>
      </c>
      <c r="AE59" s="1068">
        <v>0.5</v>
      </c>
      <c r="AG59" s="2257"/>
      <c r="AH59" s="2253"/>
      <c r="AI59" s="2253"/>
      <c r="AJ59" s="2253"/>
      <c r="AK59" s="2253"/>
      <c r="AL59" s="2253"/>
      <c r="AM59" s="2253"/>
      <c r="AN59" s="2745"/>
      <c r="AO59" s="3"/>
      <c r="AP59" s="196" t="str">
        <f t="shared" si="18"/>
        <v>►</v>
      </c>
      <c r="AQ59" s="3"/>
      <c r="AR59" s="76"/>
      <c r="AS59" s="76"/>
      <c r="AT59" s="76"/>
      <c r="AU59" s="76"/>
      <c r="AV59" s="76"/>
      <c r="AW59" s="16"/>
      <c r="AX59" s="16"/>
      <c r="AY59" s="16"/>
      <c r="AZ59"/>
      <c r="BA59" s="3111"/>
      <c r="BB59" s="3112"/>
      <c r="BC59" s="3112"/>
      <c r="BD59" s="3113"/>
      <c r="BE59" s="106"/>
      <c r="BF59" s="357" t="s">
        <v>11</v>
      </c>
      <c r="BG59" s="367" t="s">
        <v>185</v>
      </c>
      <c r="BH59" s="367"/>
      <c r="BI59" s="368"/>
      <c r="BJ59" s="374" t="s">
        <v>195</v>
      </c>
      <c r="BK59" s="16"/>
      <c r="BL59" s="375"/>
      <c r="BN59" s="4">
        <v>1</v>
      </c>
    </row>
    <row r="60" spans="1:66" s="48" customFormat="1" ht="21" customHeight="1" x14ac:dyDescent="0.25">
      <c r="B60" s="196" t="str">
        <f t="shared" si="15"/>
        <v>►</v>
      </c>
      <c r="C60" s="149" t="str">
        <f>C16</f>
        <v>Famille à coller.N.Nom de votre recette.Recette mère ►.S.Saisissez le nom de la recette mère</v>
      </c>
      <c r="D60" s="91">
        <f>D16</f>
        <v>6</v>
      </c>
      <c r="E60" s="1021" t="str">
        <f>E16</f>
        <v>couverts</v>
      </c>
      <c r="F60" s="174"/>
      <c r="G60" s="209"/>
      <c r="H60" s="176" t="str">
        <f t="shared" si="16"/>
        <v/>
      </c>
      <c r="I60" s="177"/>
      <c r="J60" s="178"/>
      <c r="K60" s="179">
        <v>1</v>
      </c>
      <c r="L60" s="180"/>
      <c r="M60" s="16"/>
      <c r="N60" s="2978">
        <f>IF(ISTEXT(F60), 0, IFERROR(INDEX(AD10:AD62, MATCH(J60, AC10:AC62, 0)) * I60 * IF(ISBLANK(F60), 1, F60), 0))</f>
        <v>0</v>
      </c>
      <c r="O60" s="1022">
        <f t="shared" si="11"/>
        <v>0</v>
      </c>
      <c r="P60" s="198">
        <f>IF(ISNUMBER(K60), N60*K60*N15, 0)</f>
        <v>0</v>
      </c>
      <c r="Q60" s="187">
        <f>IF(N62=0,0,(N60/N62)*R19*1000)</f>
        <v>0</v>
      </c>
      <c r="R60" s="184">
        <f>IFERROR(IF(NOT(ISNUMBER(F60)), 0, (F60/N62)*R19), 0)</f>
        <v>0</v>
      </c>
      <c r="S60" s="210">
        <f>IF(AND(ISNUMBER(F60), ISNUMBER(K60)), F60 * K60 * N15, 0)</f>
        <v>0</v>
      </c>
      <c r="T60" s="211">
        <f t="shared" si="12"/>
        <v>0</v>
      </c>
      <c r="U60" s="212">
        <f t="shared" si="13"/>
        <v>0</v>
      </c>
      <c r="V60" s="202"/>
      <c r="W60" s="1025">
        <f t="shared" si="14"/>
        <v>0</v>
      </c>
      <c r="X60" s="1026" t="str">
        <f>IF(OR(P60=0,ISBLANK(J60)),"",IF(ROUND(P60/INDEX(AD10:AD62,MATCH(J60,AC10:AC62,0)),1)&amp;" "&amp;J60=W60,"",ROUND(P60/INDEX(AD10:AD62,MATCH(J60,AC10:AC62,0)),1)&amp;" "&amp;J60))</f>
        <v/>
      </c>
      <c r="Y60" s="215"/>
      <c r="Z60" s="216">
        <f>IF(OR(ISTEXT(Y60), ISBLANK(Y60), ISTEXT(F60)), 0, IF(N60=0, S60*Y60, P60*W62))</f>
        <v>0</v>
      </c>
      <c r="AA60" s="1067">
        <f>IF(ISERROR(Z60/Z62),"",Z60/Z62)</f>
        <v>0</v>
      </c>
      <c r="AC60" s="2955" t="s">
        <v>648</v>
      </c>
      <c r="AD60" s="2953">
        <f t="shared" si="9"/>
        <v>5.0000000000000001E-4</v>
      </c>
      <c r="AE60" s="1068">
        <v>0.5</v>
      </c>
      <c r="AG60" s="2257"/>
      <c r="AH60" s="2253"/>
      <c r="AI60" s="2253"/>
      <c r="AJ60" s="2253"/>
      <c r="AK60" s="2253"/>
      <c r="AL60" s="2253"/>
      <c r="AM60" s="2253"/>
      <c r="AN60" s="2745"/>
      <c r="AO60" s="3"/>
      <c r="AP60" s="196" t="str">
        <f t="shared" si="18"/>
        <v>►</v>
      </c>
      <c r="AQ60" s="3"/>
      <c r="AR60" s="76"/>
      <c r="AS60" s="76"/>
      <c r="AT60" s="76"/>
      <c r="AU60" s="76"/>
      <c r="AV60" s="76"/>
      <c r="AW60" s="16"/>
      <c r="AX60" s="16"/>
      <c r="AY60" s="16"/>
      <c r="AZ60"/>
      <c r="BA60" s="3161" t="s">
        <v>196</v>
      </c>
      <c r="BB60" s="3162"/>
      <c r="BC60" s="3162"/>
      <c r="BD60" s="3163"/>
      <c r="BE60" s="106"/>
      <c r="BF60" s="107"/>
      <c r="BG60" s="108"/>
      <c r="BH60" s="108"/>
      <c r="BI60" s="108"/>
      <c r="BJ60" s="3164" t="s">
        <v>56</v>
      </c>
      <c r="BK60" s="3164"/>
      <c r="BL60" s="3165"/>
      <c r="BN60" s="4">
        <v>1</v>
      </c>
    </row>
    <row r="61" spans="1:66" s="48" customFormat="1" ht="21" customHeight="1" x14ac:dyDescent="0.25">
      <c r="B61" s="66" t="s">
        <v>18</v>
      </c>
      <c r="C61" s="149" t="str">
        <f>C16</f>
        <v>Famille à coller.N.Nom de votre recette.Recette mère ►.S.Saisissez le nom de la recette mère</v>
      </c>
      <c r="D61" s="91">
        <f>D16</f>
        <v>6</v>
      </c>
      <c r="E61" s="1021" t="str">
        <f>E16</f>
        <v>couverts</v>
      </c>
      <c r="F61" s="174"/>
      <c r="G61" s="209"/>
      <c r="H61" s="176" t="str">
        <f t="shared" si="16"/>
        <v/>
      </c>
      <c r="I61" s="177"/>
      <c r="J61" s="178"/>
      <c r="K61" s="179">
        <v>1</v>
      </c>
      <c r="L61" s="180"/>
      <c r="M61" s="16"/>
      <c r="N61" s="2978">
        <f>IF(ISTEXT(F61), 0, IFERROR(INDEX(AD10:AD62, MATCH(J61, AC10:AC62, 0)) * I61 * IF(ISBLANK(F61), 1, F61), 0))</f>
        <v>0</v>
      </c>
      <c r="O61" s="1022">
        <f t="shared" si="11"/>
        <v>0</v>
      </c>
      <c r="P61" s="198">
        <f>IF(ISNUMBER(K61), N61*K61*N15, 0)</f>
        <v>0</v>
      </c>
      <c r="Q61" s="187">
        <f>IF(N62=0,0,(N61/N62)*R19*1000)</f>
        <v>0</v>
      </c>
      <c r="R61" s="184">
        <f>IFERROR(IF(NOT(ISNUMBER(F61)), 0, (F61/N62)*R19), 0)</f>
        <v>0</v>
      </c>
      <c r="S61" s="197">
        <f>IF(AND(ISNUMBER(F61), ISNUMBER(K61)), F61 * K61 * N15, 0)</f>
        <v>0</v>
      </c>
      <c r="T61" s="200">
        <f t="shared" si="12"/>
        <v>0</v>
      </c>
      <c r="U61" s="201">
        <f t="shared" si="13"/>
        <v>0</v>
      </c>
      <c r="V61" s="202"/>
      <c r="W61" s="203">
        <f t="shared" si="14"/>
        <v>0</v>
      </c>
      <c r="X61" s="204" t="str">
        <f>IF(OR(P61=0,ISBLANK(J61)),"",IF(ROUND(P61/INDEX(AD10:AD62,MATCH(J61,AC10:AC62,0)),1)&amp;" "&amp;J61=W61,"",ROUND(P61/INDEX(AD10:AD62,MATCH(J61,AC10:AC62,0)),1)&amp;" "&amp;J61))</f>
        <v/>
      </c>
      <c r="Y61" s="205"/>
      <c r="Z61" s="206">
        <f>IF(OR(ISTEXT(Y61), ISBLANK(Y61), ISTEXT(F61)), 0, IF(N61=0, S61*Y61, P61*W62))</f>
        <v>0</v>
      </c>
      <c r="AA61" s="1066">
        <f>IF(ISERROR(Z61/Z62),"",Z61/Z62)</f>
        <v>0</v>
      </c>
      <c r="AC61" s="2955" t="s">
        <v>648</v>
      </c>
      <c r="AD61" s="2953">
        <f t="shared" si="9"/>
        <v>5.0000000000000001E-4</v>
      </c>
      <c r="AE61" s="1068">
        <v>0.5</v>
      </c>
      <c r="AG61" s="2257"/>
      <c r="AH61" s="2253"/>
      <c r="AI61" s="2253"/>
      <c r="AJ61" s="2253"/>
      <c r="AK61" s="2253"/>
      <c r="AL61" s="2253"/>
      <c r="AM61" s="2253"/>
      <c r="AN61" s="2745"/>
      <c r="AO61" s="3"/>
      <c r="AP61" s="66" t="str">
        <f t="shared" si="18"/>
        <v>A</v>
      </c>
      <c r="AQ61" s="3"/>
      <c r="AR61" s="76"/>
      <c r="AS61" s="76"/>
      <c r="AT61" s="76"/>
      <c r="AU61" s="76"/>
      <c r="AV61" s="76"/>
      <c r="AW61" s="16"/>
      <c r="AX61" s="16"/>
      <c r="AY61" s="16"/>
      <c r="AZ61"/>
      <c r="BA61" s="3161"/>
      <c r="BB61" s="3162"/>
      <c r="BC61" s="3162"/>
      <c r="BD61" s="3163"/>
      <c r="BE61" s="106"/>
      <c r="BF61" s="384"/>
      <c r="BG61" s="385" t="s">
        <v>197</v>
      </c>
      <c r="BH61" s="386" t="s">
        <v>188</v>
      </c>
      <c r="BI61" s="386"/>
      <c r="BJ61" s="3166" t="s">
        <v>198</v>
      </c>
      <c r="BK61" s="3166"/>
      <c r="BL61" s="3167"/>
      <c r="BN61" s="4">
        <v>1</v>
      </c>
    </row>
    <row r="62" spans="1:66" s="48" customFormat="1" ht="21" customHeight="1" thickBot="1" x14ac:dyDescent="0.3">
      <c r="B62" s="249" t="s">
        <v>18</v>
      </c>
      <c r="C62" s="985" t="str">
        <f>C16</f>
        <v>Famille à coller.N.Nom de votre recette.Recette mère ►.S.Saisissez le nom de la recette mère</v>
      </c>
      <c r="D62" s="1082">
        <f>D16</f>
        <v>6</v>
      </c>
      <c r="E62" s="987" t="str">
        <f>E16</f>
        <v>couverts</v>
      </c>
      <c r="F62" s="1030" t="s">
        <v>150</v>
      </c>
      <c r="G62" s="255"/>
      <c r="H62" s="255"/>
      <c r="I62" s="255"/>
      <c r="J62" s="255"/>
      <c r="K62" s="255"/>
      <c r="L62" s="256"/>
      <c r="M62" s="16"/>
      <c r="N62" s="2979">
        <f>SUM(N20:N61)</f>
        <v>1.8000000000000003</v>
      </c>
      <c r="O62" s="1034">
        <f>SUM(O20:O61)</f>
        <v>5.2459016393442628</v>
      </c>
      <c r="P62" s="1035">
        <f>SUM(P20:P61)</f>
        <v>5.9016393442622954</v>
      </c>
      <c r="Q62" s="1032"/>
      <c r="R62" s="1032"/>
      <c r="S62" s="1033"/>
      <c r="T62" s="1036"/>
      <c r="U62" s="1037">
        <f>O62</f>
        <v>5.2459016393442628</v>
      </c>
      <c r="V62" s="1038" t="str">
        <f>ROUND(W62-U62,3)&amp;"Kg"&amp;"  "&amp;IF(W62&gt;0, ROUND((W62 - O62) / W62 * 100, 2), 0)&amp;"%"</f>
        <v>0.656Kg  11.11%</v>
      </c>
      <c r="W62" s="1039">
        <f>P62</f>
        <v>5.9016393442622954</v>
      </c>
      <c r="X62" s="1040"/>
      <c r="Y62" s="1041"/>
      <c r="Z62" s="268">
        <f>IF(SUM(Z20:Z61)=0,"",SUM(Z20:Z61))</f>
        <v>7.7398548777210436</v>
      </c>
      <c r="AA62" s="269">
        <f>IF(ISERROR(Z62/Z62),"",Z62/Z62)</f>
        <v>1</v>
      </c>
      <c r="AC62" s="2955" t="s">
        <v>648</v>
      </c>
      <c r="AD62" s="2956">
        <f t="shared" si="9"/>
        <v>5.0000000000000001E-4</v>
      </c>
      <c r="AE62" s="1069">
        <v>0.5</v>
      </c>
      <c r="AG62" s="2257"/>
      <c r="AH62" s="2253"/>
      <c r="AI62" s="2253"/>
      <c r="AJ62" s="2253"/>
      <c r="AK62" s="2253"/>
      <c r="AL62" s="2253"/>
      <c r="AM62" s="2253"/>
      <c r="AN62" s="2745"/>
      <c r="AO62" s="3"/>
      <c r="AP62" s="249" t="str">
        <f t="shared" si="18"/>
        <v>A</v>
      </c>
      <c r="AQ62" s="3"/>
      <c r="AR62" s="76"/>
      <c r="AS62" s="76"/>
      <c r="AT62" s="76"/>
      <c r="AU62" s="76"/>
      <c r="AV62" s="76"/>
      <c r="AW62" s="16"/>
      <c r="AX62" s="16"/>
      <c r="AY62" s="16"/>
      <c r="AZ62"/>
      <c r="BA62" s="390"/>
      <c r="BC62" s="104"/>
      <c r="BD62" s="105"/>
      <c r="BE62" s="106"/>
      <c r="BF62" s="384"/>
      <c r="BG62" s="385" t="s">
        <v>199</v>
      </c>
      <c r="BH62" s="391" t="s">
        <v>200</v>
      </c>
      <c r="BI62" s="108"/>
      <c r="BJ62" s="3166"/>
      <c r="BK62" s="3166"/>
      <c r="BL62" s="3167"/>
      <c r="BN62" s="4">
        <v>1</v>
      </c>
    </row>
    <row r="63" spans="1:66" s="48" customFormat="1" ht="21" customHeight="1" x14ac:dyDescent="0.25">
      <c r="A63" s="296">
        <f>ROW()</f>
        <v>63</v>
      </c>
      <c r="B63" s="314" t="s">
        <v>18</v>
      </c>
      <c r="C63" s="998" t="str">
        <f>C16</f>
        <v>Famille à coller.N.Nom de votre recette.Recette mère ►.S.Saisissez le nom de la recette mère</v>
      </c>
      <c r="D63" s="998">
        <f>D16</f>
        <v>6</v>
      </c>
      <c r="E63" s="998" t="str">
        <f>E16</f>
        <v>couverts</v>
      </c>
      <c r="F63" s="315" t="s">
        <v>61</v>
      </c>
      <c r="G63" s="234">
        <v>9</v>
      </c>
      <c r="H63" s="235" t="s">
        <v>142</v>
      </c>
      <c r="I63" s="236"/>
      <c r="J63" s="236"/>
      <c r="K63" s="236"/>
      <c r="L63" s="316"/>
      <c r="M63" s="16"/>
      <c r="N63" s="1000"/>
      <c r="O63" s="1000"/>
      <c r="P63" s="1000"/>
      <c r="Q63" s="1000"/>
      <c r="R63" s="1000"/>
      <c r="S63" s="1000"/>
      <c r="T63" s="1000"/>
      <c r="U63" s="1000"/>
      <c r="V63" s="1000"/>
      <c r="W63" s="1000"/>
      <c r="X63" s="1000"/>
      <c r="Y63" s="1000"/>
      <c r="Z63" s="1000"/>
      <c r="AA63" s="1354"/>
      <c r="AC63" s="1000"/>
      <c r="AD63" s="1000"/>
      <c r="AE63" s="1000"/>
      <c r="AG63" s="2257"/>
      <c r="AH63" s="2253"/>
      <c r="AI63" s="2253"/>
      <c r="AJ63" s="2253"/>
      <c r="AK63" s="2253"/>
      <c r="AL63" s="2253"/>
      <c r="AM63" s="2253"/>
      <c r="AN63" s="2745"/>
      <c r="AO63" s="3"/>
      <c r="AP63" s="314" t="str">
        <f t="shared" si="18"/>
        <v>A</v>
      </c>
      <c r="AQ63" s="3"/>
      <c r="AR63" s="76"/>
      <c r="AS63" s="447" t="s">
        <v>233</v>
      </c>
      <c r="AT63" s="76"/>
      <c r="AU63" s="76"/>
      <c r="AV63" s="76"/>
      <c r="AW63" s="76"/>
      <c r="AX63" s="76"/>
      <c r="AY63" s="76"/>
      <c r="AZ63"/>
      <c r="BA63" s="394" t="s">
        <v>90</v>
      </c>
      <c r="BB63" s="395" t="s">
        <v>201</v>
      </c>
      <c r="BC63" s="355"/>
      <c r="BD63" s="105"/>
      <c r="BE63" s="106"/>
      <c r="BF63" s="384"/>
      <c r="BG63" s="385" t="s">
        <v>202</v>
      </c>
      <c r="BH63" s="396" t="s">
        <v>187</v>
      </c>
      <c r="BI63" s="108"/>
      <c r="BJ63" s="3168" t="str">
        <f>"Recette *"&amp;BH61&amp;"/ Famille* "&amp;BH63&amp;"/ Auteur* "&amp;BH62&amp;" /Recette Mère ► "&amp;BI66</f>
        <v>Recette *CHIBOUST PAMPLEMOUSSE/ Famille* Dessert assiette/ Auteur* Jean-Jacques Borne MOF 1994 /Recette Mère ► MILLE-FEUILLE meringue et chiboust pamplemousse aux fraises des bois</v>
      </c>
      <c r="BK63" s="3168"/>
      <c r="BL63" s="3169"/>
      <c r="BN63" s="4">
        <v>1</v>
      </c>
    </row>
    <row r="64" spans="1:66" s="48" customFormat="1" ht="21" customHeight="1" x14ac:dyDescent="0.25">
      <c r="B64" s="319" t="s">
        <v>18</v>
      </c>
      <c r="C64" s="1043" t="str">
        <f>C63</f>
        <v>Famille à coller.N.Nom de votre recette.Recette mère ►.S.Saisissez le nom de la recette mère</v>
      </c>
      <c r="D64" s="1043">
        <f>D63</f>
        <v>6</v>
      </c>
      <c r="E64" s="1044" t="str">
        <f>E63</f>
        <v>couverts</v>
      </c>
      <c r="F64" s="321" t="s">
        <v>146</v>
      </c>
      <c r="G64" s="243"/>
      <c r="H64" s="243"/>
      <c r="I64" s="243"/>
      <c r="J64" s="243"/>
      <c r="K64" s="243"/>
      <c r="L64" s="322"/>
      <c r="M64" s="16"/>
      <c r="N64" s="310"/>
      <c r="O64" s="310"/>
      <c r="P64" s="310"/>
      <c r="Q64" s="2941"/>
      <c r="R64" s="2941"/>
      <c r="S64" s="2941"/>
      <c r="T64" s="2941"/>
      <c r="U64" s="2941"/>
      <c r="V64" s="2941"/>
      <c r="W64" s="2941"/>
      <c r="X64" s="2941"/>
      <c r="Y64" s="2941"/>
      <c r="Z64" s="2941"/>
      <c r="AA64" s="2942"/>
      <c r="AC64"/>
      <c r="AD64"/>
      <c r="AE64"/>
      <c r="AG64" s="2257"/>
      <c r="AH64" s="2253"/>
      <c r="AI64" s="2253"/>
      <c r="AJ64" s="2253"/>
      <c r="AK64" s="2253"/>
      <c r="AL64" s="2253"/>
      <c r="AM64" s="2253"/>
      <c r="AN64" s="2745"/>
      <c r="AO64" s="3"/>
      <c r="AP64" s="319" t="str">
        <f t="shared" si="18"/>
        <v>A</v>
      </c>
      <c r="AQ64" s="3"/>
      <c r="AR64" s="76"/>
      <c r="AS64" s="461"/>
      <c r="AT64" s="76"/>
      <c r="AU64" s="76"/>
      <c r="AV64" s="76"/>
      <c r="AW64" s="76"/>
      <c r="AX64" s="76"/>
      <c r="AY64" s="76"/>
      <c r="AZ64"/>
      <c r="BA64" s="402" t="s">
        <v>205</v>
      </c>
      <c r="BB64" s="395"/>
      <c r="BC64" s="355"/>
      <c r="BD64" s="105"/>
      <c r="BE64" s="106"/>
      <c r="BF64" s="384"/>
      <c r="BG64" s="385" t="s">
        <v>206</v>
      </c>
      <c r="BH64" s="403" t="s">
        <v>207</v>
      </c>
      <c r="BI64" s="108"/>
      <c r="BJ64" s="3168"/>
      <c r="BK64" s="3168"/>
      <c r="BL64" s="3169"/>
      <c r="BN64" s="4">
        <v>1</v>
      </c>
    </row>
    <row r="65" spans="2:68" s="48" customFormat="1" ht="21" customHeight="1" x14ac:dyDescent="0.25">
      <c r="B65" s="196" t="str">
        <f t="shared" ref="B65:B103" si="19">IF(OR(F65&lt;&gt;"",G65&lt;&gt; "",H65&lt;&gt;"",I65&lt;&gt;""),"A", "►")</f>
        <v>A</v>
      </c>
      <c r="C65" s="320" t="str">
        <f>C63</f>
        <v>Famille à coller.N.Nom de votre recette.Recette mère ►.S.Saisissez le nom de la recette mère</v>
      </c>
      <c r="D65" s="320">
        <f>D63</f>
        <v>6</v>
      </c>
      <c r="E65" s="1045" t="str">
        <f>E63</f>
        <v>couverts</v>
      </c>
      <c r="F65" s="324" t="s">
        <v>149</v>
      </c>
      <c r="G65" s="248"/>
      <c r="H65" s="248"/>
      <c r="I65" s="248"/>
      <c r="J65" s="248"/>
      <c r="K65" s="248"/>
      <c r="L65" s="322"/>
      <c r="M65" s="16"/>
      <c r="N65" s="310"/>
      <c r="O65" s="310"/>
      <c r="P65" s="310"/>
      <c r="Q65" s="2941"/>
      <c r="R65" s="2941"/>
      <c r="S65" s="2941"/>
      <c r="T65" s="2941"/>
      <c r="U65" s="2941"/>
      <c r="V65" s="2941"/>
      <c r="W65" s="2941"/>
      <c r="X65" s="2941"/>
      <c r="Y65" s="2941"/>
      <c r="Z65" s="2941"/>
      <c r="AA65" s="2942"/>
      <c r="AC65"/>
      <c r="AD65"/>
      <c r="AE65"/>
      <c r="AG65" s="2257"/>
      <c r="AH65" s="2253"/>
      <c r="AI65" s="2253"/>
      <c r="AJ65" s="2253"/>
      <c r="AK65" s="2253"/>
      <c r="AL65" s="2253"/>
      <c r="AM65" s="2253"/>
      <c r="AN65" s="2745"/>
      <c r="AO65" s="3"/>
      <c r="AP65" s="196" t="str">
        <f t="shared" si="18"/>
        <v>A</v>
      </c>
      <c r="AQ65" s="3"/>
      <c r="AR65" s="446" t="s">
        <v>239</v>
      </c>
      <c r="AS65" s="447" t="s">
        <v>240</v>
      </c>
      <c r="AT65" s="76"/>
      <c r="AU65" s="76"/>
      <c r="AV65" s="76"/>
      <c r="AW65" s="76"/>
      <c r="AX65" s="76"/>
      <c r="AY65" s="76"/>
      <c r="AZ65"/>
      <c r="BA65" s="410" t="s">
        <v>210</v>
      </c>
      <c r="BB65" s="411"/>
      <c r="BC65" s="104"/>
      <c r="BD65" s="105"/>
      <c r="BE65" s="106"/>
      <c r="BF65" s="107"/>
      <c r="BG65" s="108"/>
      <c r="BH65" s="108"/>
      <c r="BI65" s="108"/>
      <c r="BJ65" s="3168"/>
      <c r="BK65" s="3168"/>
      <c r="BL65" s="3169"/>
      <c r="BN65" s="4">
        <v>1</v>
      </c>
    </row>
    <row r="66" spans="2:68" s="48" customFormat="1" ht="21" customHeight="1" x14ac:dyDescent="0.25">
      <c r="B66" s="196" t="str">
        <f t="shared" si="19"/>
        <v>►</v>
      </c>
      <c r="C66" s="320" t="str">
        <f>C63</f>
        <v>Famille à coller.N.Nom de votre recette.Recette mère ►.S.Saisissez le nom de la recette mère</v>
      </c>
      <c r="D66" s="320">
        <f>D63</f>
        <v>6</v>
      </c>
      <c r="E66" s="1045" t="str">
        <f>E63</f>
        <v>couverts</v>
      </c>
      <c r="F66" s="324"/>
      <c r="G66" s="270"/>
      <c r="H66" s="270"/>
      <c r="I66" s="270"/>
      <c r="J66" s="270"/>
      <c r="K66" s="270"/>
      <c r="L66" s="329"/>
      <c r="M66" s="16"/>
      <c r="N66" s="310"/>
      <c r="O66" s="310"/>
      <c r="P66" s="310"/>
      <c r="Q66" s="2941"/>
      <c r="R66" s="2941"/>
      <c r="S66" s="2941"/>
      <c r="T66" s="2941"/>
      <c r="U66" s="2941"/>
      <c r="V66" s="2941"/>
      <c r="W66" s="2941"/>
      <c r="X66" s="2941"/>
      <c r="Y66" s="2941"/>
      <c r="Z66" s="2941"/>
      <c r="AA66" s="2942"/>
      <c r="AC66"/>
      <c r="AD66"/>
      <c r="AE66"/>
      <c r="AG66" s="2257"/>
      <c r="AH66" s="2253"/>
      <c r="AI66" s="2253"/>
      <c r="AJ66" s="2253"/>
      <c r="AK66" s="2253"/>
      <c r="AL66" s="2253"/>
      <c r="AM66" s="2253"/>
      <c r="AN66" s="2745"/>
      <c r="AO66" s="3"/>
      <c r="AP66" s="196" t="str">
        <f t="shared" si="18"/>
        <v>►</v>
      </c>
      <c r="AQ66" s="3"/>
      <c r="AR66" s="76"/>
      <c r="AS66" s="447" t="s">
        <v>244</v>
      </c>
      <c r="AT66" s="76"/>
      <c r="AU66" s="76"/>
      <c r="AV66" s="76"/>
      <c r="AW66" s="76"/>
      <c r="AX66" s="76"/>
      <c r="AY66" s="76"/>
      <c r="AZ66"/>
      <c r="BA66" s="414" t="s">
        <v>212</v>
      </c>
      <c r="BB66" s="415"/>
      <c r="BC66" s="104"/>
      <c r="BD66" s="105"/>
      <c r="BE66" s="106"/>
      <c r="BF66" s="416"/>
      <c r="BG66" s="417"/>
      <c r="BH66" s="418" t="s">
        <v>213</v>
      </c>
      <c r="BI66" s="419" t="s">
        <v>214</v>
      </c>
      <c r="BJ66" s="420"/>
      <c r="BK66" s="420"/>
      <c r="BL66" s="421"/>
      <c r="BN66" s="4">
        <v>1</v>
      </c>
    </row>
    <row r="67" spans="2:68" s="48" customFormat="1" ht="21" customHeight="1" x14ac:dyDescent="0.25">
      <c r="B67" s="196" t="str">
        <f t="shared" si="19"/>
        <v>►</v>
      </c>
      <c r="C67" s="320" t="str">
        <f>C63</f>
        <v>Famille à coller.N.Nom de votre recette.Recette mère ►.S.Saisissez le nom de la recette mère</v>
      </c>
      <c r="D67" s="320">
        <f>D63</f>
        <v>6</v>
      </c>
      <c r="E67" s="1045" t="str">
        <f>E63</f>
        <v>couverts</v>
      </c>
      <c r="F67" s="324"/>
      <c r="G67" s="270"/>
      <c r="H67" s="270"/>
      <c r="I67" s="270"/>
      <c r="J67" s="270"/>
      <c r="K67" s="270"/>
      <c r="L67" s="329"/>
      <c r="M67" s="16"/>
      <c r="N67" s="310"/>
      <c r="O67" s="310"/>
      <c r="P67" s="310"/>
      <c r="Q67" s="330" t="s">
        <v>624</v>
      </c>
      <c r="R67" s="2941"/>
      <c r="S67" s="2941"/>
      <c r="T67" s="2941"/>
      <c r="U67" s="2941"/>
      <c r="V67" s="2941"/>
      <c r="W67" s="2941"/>
      <c r="X67" s="2941"/>
      <c r="Y67" s="2941"/>
      <c r="Z67" s="2941"/>
      <c r="AA67" s="2942"/>
      <c r="AC67"/>
      <c r="AD67"/>
      <c r="AE67"/>
      <c r="AG67" s="2257"/>
      <c r="AH67" s="2253"/>
      <c r="AI67" s="2253"/>
      <c r="AJ67" s="2253"/>
      <c r="AK67" s="2253"/>
      <c r="AL67" s="2253"/>
      <c r="AM67" s="2253"/>
      <c r="AN67" s="2745"/>
      <c r="AO67" s="3"/>
      <c r="AP67" s="196" t="str">
        <f t="shared" si="18"/>
        <v>►</v>
      </c>
      <c r="AQ67" s="3"/>
      <c r="AR67" s="76"/>
      <c r="AS67" s="447" t="s">
        <v>247</v>
      </c>
      <c r="AT67" s="76"/>
      <c r="AU67" s="76"/>
      <c r="AV67" s="76"/>
      <c r="AW67" s="76"/>
      <c r="AX67" s="76"/>
      <c r="AY67" s="76"/>
      <c r="AZ67"/>
      <c r="BA67" s="414" t="s">
        <v>215</v>
      </c>
      <c r="BB67" s="415"/>
      <c r="BC67" s="104"/>
      <c r="BD67" s="105"/>
      <c r="BE67" s="106"/>
      <c r="BF67" s="107"/>
      <c r="BG67" s="422"/>
      <c r="BH67" s="108"/>
      <c r="BI67" s="108"/>
      <c r="BJ67" s="108"/>
      <c r="BK67" s="108"/>
      <c r="BL67" s="109"/>
      <c r="BN67" s="4">
        <v>1</v>
      </c>
    </row>
    <row r="68" spans="2:68" s="48" customFormat="1" ht="21" customHeight="1" x14ac:dyDescent="0.25">
      <c r="B68" s="196" t="str">
        <f t="shared" si="19"/>
        <v>►</v>
      </c>
      <c r="C68" s="320" t="str">
        <f>C63</f>
        <v>Famille à coller.N.Nom de votre recette.Recette mère ►.S.Saisissez le nom de la recette mère</v>
      </c>
      <c r="D68" s="320">
        <f>D63</f>
        <v>6</v>
      </c>
      <c r="E68" s="1045" t="str">
        <f>E63</f>
        <v>couverts</v>
      </c>
      <c r="F68" s="324"/>
      <c r="G68" s="270"/>
      <c r="H68" s="270"/>
      <c r="I68" s="270"/>
      <c r="J68" s="270"/>
      <c r="K68" s="270"/>
      <c r="L68" s="329"/>
      <c r="M68" s="16"/>
      <c r="N68" s="310"/>
      <c r="O68" s="310"/>
      <c r="P68" s="310"/>
      <c r="Q68" s="2941"/>
      <c r="R68" s="2941"/>
      <c r="S68" s="2941"/>
      <c r="T68" s="2941"/>
      <c r="U68" s="2941"/>
      <c r="V68" s="2941"/>
      <c r="W68" s="2941"/>
      <c r="X68" s="2941"/>
      <c r="Y68" s="2941"/>
      <c r="Z68" s="2941"/>
      <c r="AA68" s="2942"/>
      <c r="AC68"/>
      <c r="AD68"/>
      <c r="AE68"/>
      <c r="AG68" s="2257"/>
      <c r="AH68" s="2253"/>
      <c r="AI68" s="2253"/>
      <c r="AJ68" s="2253"/>
      <c r="AK68" s="2253"/>
      <c r="AL68" s="2253"/>
      <c r="AM68" s="2253"/>
      <c r="AN68" s="2745"/>
      <c r="AO68" s="3"/>
      <c r="AP68" s="196" t="str">
        <f t="shared" si="18"/>
        <v>►</v>
      </c>
      <c r="AQ68" s="3"/>
      <c r="AR68" s="76"/>
      <c r="AS68" s="447" t="s">
        <v>251</v>
      </c>
      <c r="AT68" s="76"/>
      <c r="AU68" s="76"/>
      <c r="AV68" s="76"/>
      <c r="AW68" s="76"/>
      <c r="AX68" s="76"/>
      <c r="AY68" s="76"/>
      <c r="AZ68"/>
      <c r="BA68" s="414" t="s">
        <v>216</v>
      </c>
      <c r="BB68" s="415"/>
      <c r="BC68" s="104"/>
      <c r="BD68" s="105"/>
      <c r="BE68" s="106"/>
      <c r="BF68" s="427" t="s">
        <v>119</v>
      </c>
      <c r="BG68" s="422"/>
      <c r="BH68" s="108"/>
      <c r="BI68" s="108"/>
      <c r="BJ68" s="108"/>
      <c r="BK68" s="108"/>
      <c r="BL68" s="109"/>
      <c r="BN68" s="4">
        <v>1</v>
      </c>
    </row>
    <row r="69" spans="2:68" s="48" customFormat="1" ht="21" customHeight="1" x14ac:dyDescent="0.25">
      <c r="B69" s="196" t="str">
        <f t="shared" si="19"/>
        <v>►</v>
      </c>
      <c r="C69" s="320" t="str">
        <f>C63</f>
        <v>Famille à coller.N.Nom de votre recette.Recette mère ►.S.Saisissez le nom de la recette mère</v>
      </c>
      <c r="D69" s="320">
        <f>D63</f>
        <v>6</v>
      </c>
      <c r="E69" s="1045" t="str">
        <f>E63</f>
        <v>couverts</v>
      </c>
      <c r="F69" s="324"/>
      <c r="G69" s="270"/>
      <c r="H69" s="270"/>
      <c r="I69" s="270"/>
      <c r="J69" s="270"/>
      <c r="K69" s="270"/>
      <c r="L69" s="329"/>
      <c r="M69" s="16"/>
      <c r="N69" s="310"/>
      <c r="O69" s="310"/>
      <c r="P69" s="310"/>
      <c r="Q69" s="2941"/>
      <c r="R69" s="2941"/>
      <c r="S69" s="2941"/>
      <c r="T69" s="2941"/>
      <c r="U69" s="2941"/>
      <c r="V69" s="2941"/>
      <c r="W69" s="2941"/>
      <c r="X69" s="2941"/>
      <c r="Y69" s="2941"/>
      <c r="Z69" s="2941"/>
      <c r="AA69" s="2942"/>
      <c r="AC69"/>
      <c r="AD69"/>
      <c r="AE69"/>
      <c r="AG69" s="2257"/>
      <c r="AH69" s="2253"/>
      <c r="AI69" s="2253"/>
      <c r="AJ69" s="2253"/>
      <c r="AK69" s="2253"/>
      <c r="AL69" s="2253"/>
      <c r="AM69" s="2253"/>
      <c r="AN69" s="2745"/>
      <c r="AO69" s="3"/>
      <c r="AP69" s="196" t="str">
        <f t="shared" si="18"/>
        <v>►</v>
      </c>
      <c r="AQ69" s="3"/>
      <c r="AR69" s="76"/>
      <c r="AS69" s="447" t="s">
        <v>254</v>
      </c>
      <c r="AT69" s="76"/>
      <c r="AU69" s="76"/>
      <c r="AV69" s="76"/>
      <c r="AW69" s="76"/>
      <c r="AX69" s="76"/>
      <c r="AY69" s="76"/>
      <c r="AZ69"/>
      <c r="BA69" s="414" t="s">
        <v>217</v>
      </c>
      <c r="BB69" s="415"/>
      <c r="BC69" s="104"/>
      <c r="BD69" s="105"/>
      <c r="BE69" s="106"/>
      <c r="BF69" s="107"/>
      <c r="BG69" s="422"/>
      <c r="BH69" s="108"/>
      <c r="BI69" s="108"/>
      <c r="BJ69" s="108"/>
      <c r="BK69" s="108"/>
      <c r="BL69" s="109"/>
      <c r="BN69" s="4">
        <v>1</v>
      </c>
    </row>
    <row r="70" spans="2:68" s="48" customFormat="1" ht="21" customHeight="1" x14ac:dyDescent="0.25">
      <c r="B70" s="196" t="str">
        <f t="shared" si="19"/>
        <v>A</v>
      </c>
      <c r="C70" s="320" t="str">
        <f>C63</f>
        <v>Famille à coller.N.Nom de votre recette.Recette mère ►.S.Saisissez le nom de la recette mère</v>
      </c>
      <c r="D70" s="320">
        <f>D63</f>
        <v>6</v>
      </c>
      <c r="E70" s="1045" t="str">
        <f>E63</f>
        <v>couverts</v>
      </c>
      <c r="F70" s="324"/>
      <c r="G70" s="270"/>
      <c r="H70" s="270"/>
      <c r="I70" s="270" t="s">
        <v>649</v>
      </c>
      <c r="J70" s="270"/>
      <c r="K70" s="270"/>
      <c r="L70" s="329"/>
      <c r="M70" s="16"/>
      <c r="N70" s="310"/>
      <c r="O70" s="310"/>
      <c r="P70" s="310"/>
      <c r="Q70" s="2941"/>
      <c r="R70" s="2941"/>
      <c r="S70" s="2941"/>
      <c r="T70" s="2941"/>
      <c r="U70" s="2941"/>
      <c r="V70" s="2941"/>
      <c r="W70" s="2941"/>
      <c r="X70" s="2941"/>
      <c r="Y70" s="2941"/>
      <c r="Z70" s="2941"/>
      <c r="AA70" s="2942"/>
      <c r="AC70"/>
      <c r="AD70"/>
      <c r="AE70"/>
      <c r="AG70" s="2257"/>
      <c r="AH70" s="2253"/>
      <c r="AI70" s="2253"/>
      <c r="AJ70" s="2253"/>
      <c r="AK70" s="2253"/>
      <c r="AL70" s="2253"/>
      <c r="AM70" s="2253"/>
      <c r="AN70" s="2745"/>
      <c r="AO70" s="3"/>
      <c r="AP70" s="196" t="str">
        <f t="shared" si="18"/>
        <v>A</v>
      </c>
      <c r="AQ70" s="3"/>
      <c r="AR70" s="76"/>
      <c r="AS70" s="447" t="s">
        <v>228</v>
      </c>
      <c r="AT70" s="76"/>
      <c r="AU70" s="76"/>
      <c r="AV70" s="76"/>
      <c r="AW70" s="76"/>
      <c r="AX70" s="76"/>
      <c r="AY70" s="76"/>
      <c r="AZ70"/>
      <c r="BA70" s="414" t="s">
        <v>220</v>
      </c>
      <c r="BB70" s="431"/>
      <c r="BC70" s="104"/>
      <c r="BD70" s="105"/>
      <c r="BE70" s="106"/>
      <c r="BF70" s="432"/>
      <c r="BG70" s="433"/>
      <c r="BH70" s="434"/>
      <c r="BI70" s="433"/>
      <c r="BJ70" s="433"/>
      <c r="BK70" s="433"/>
      <c r="BL70" s="435"/>
      <c r="BN70" s="4">
        <v>1</v>
      </c>
    </row>
    <row r="71" spans="2:68" s="48" customFormat="1" ht="21" customHeight="1" thickBot="1" x14ac:dyDescent="0.3">
      <c r="B71" s="196" t="str">
        <f t="shared" si="19"/>
        <v>►</v>
      </c>
      <c r="C71" s="320" t="str">
        <f>C63</f>
        <v>Famille à coller.N.Nom de votre recette.Recette mère ►.S.Saisissez le nom de la recette mère</v>
      </c>
      <c r="D71" s="320">
        <f>D63</f>
        <v>6</v>
      </c>
      <c r="E71" s="1045" t="str">
        <f>E63</f>
        <v>couverts</v>
      </c>
      <c r="F71" s="324"/>
      <c r="G71" s="270"/>
      <c r="H71" s="270"/>
      <c r="I71" s="270"/>
      <c r="J71" s="270"/>
      <c r="K71" s="270"/>
      <c r="L71" s="329"/>
      <c r="M71" s="16"/>
      <c r="N71" s="310"/>
      <c r="O71" s="310"/>
      <c r="P71" s="310"/>
      <c r="Q71" s="2941"/>
      <c r="R71" s="2941"/>
      <c r="S71" s="2941"/>
      <c r="T71" s="2941"/>
      <c r="U71" s="2941"/>
      <c r="V71" s="2941"/>
      <c r="W71" s="2941"/>
      <c r="X71" s="2941"/>
      <c r="Y71" s="2941"/>
      <c r="Z71" s="2941"/>
      <c r="AA71" s="2942"/>
      <c r="AC71"/>
      <c r="AD71"/>
      <c r="AE71"/>
      <c r="AG71" s="2257"/>
      <c r="AH71" s="2253"/>
      <c r="AI71" s="2253"/>
      <c r="AJ71" s="2253"/>
      <c r="AK71" s="2253"/>
      <c r="AL71" s="2253"/>
      <c r="AM71" s="2253"/>
      <c r="AN71" s="2745"/>
      <c r="AO71" s="3"/>
      <c r="AP71" s="196" t="str">
        <f t="shared" si="18"/>
        <v>►</v>
      </c>
      <c r="AQ71" s="3"/>
      <c r="AR71" s="76"/>
      <c r="AS71" s="447" t="s">
        <v>233</v>
      </c>
      <c r="AT71" s="76"/>
      <c r="AU71" s="76"/>
      <c r="AV71" s="76"/>
      <c r="AW71" s="76"/>
      <c r="AX71" s="76"/>
      <c r="AY71" s="76"/>
      <c r="AZ71"/>
      <c r="BA71" s="414"/>
      <c r="BB71" s="431"/>
      <c r="BC71" s="104"/>
      <c r="BD71" s="105"/>
      <c r="BE71" s="106"/>
      <c r="BF71" s="437" t="s">
        <v>222</v>
      </c>
      <c r="BG71" s="248"/>
      <c r="BH71" s="248"/>
      <c r="BI71" s="248"/>
      <c r="BJ71" s="16"/>
      <c r="BK71" s="248"/>
      <c r="BL71" s="244"/>
      <c r="BN71" s="4">
        <v>1</v>
      </c>
    </row>
    <row r="72" spans="2:68" s="48" customFormat="1" ht="21" customHeight="1" thickTop="1" x14ac:dyDescent="0.25">
      <c r="B72" s="196" t="str">
        <f t="shared" si="19"/>
        <v>►</v>
      </c>
      <c r="C72" s="320" t="str">
        <f>C63</f>
        <v>Famille à coller.N.Nom de votre recette.Recette mère ►.S.Saisissez le nom de la recette mère</v>
      </c>
      <c r="D72" s="320">
        <f>D63</f>
        <v>6</v>
      </c>
      <c r="E72" s="1045" t="str">
        <f>E63</f>
        <v>couverts</v>
      </c>
      <c r="F72" s="324"/>
      <c r="G72" s="270"/>
      <c r="H72" s="270"/>
      <c r="I72" s="270"/>
      <c r="J72" s="270"/>
      <c r="K72" s="270"/>
      <c r="L72" s="329"/>
      <c r="M72" s="16"/>
      <c r="N72" s="310"/>
      <c r="O72" s="310"/>
      <c r="P72" s="310"/>
      <c r="Q72" s="2941"/>
      <c r="R72" s="2941"/>
      <c r="S72" s="2941"/>
      <c r="T72" s="2941"/>
      <c r="U72" s="2941"/>
      <c r="V72" s="2941"/>
      <c r="W72" s="2941"/>
      <c r="X72" s="2941"/>
      <c r="Y72" s="2941"/>
      <c r="Z72" s="2941"/>
      <c r="AA72" s="2942"/>
      <c r="AC72"/>
      <c r="AD72"/>
      <c r="AE72"/>
      <c r="AG72" s="2257"/>
      <c r="AH72" s="2253"/>
      <c r="AI72" s="2253"/>
      <c r="AJ72" s="2253"/>
      <c r="AK72" s="2253"/>
      <c r="AL72" s="2253"/>
      <c r="AM72" s="2253"/>
      <c r="AN72" s="2745"/>
      <c r="AO72" s="3"/>
      <c r="AP72" s="196" t="str">
        <f t="shared" si="18"/>
        <v>►</v>
      </c>
      <c r="AQ72" s="3"/>
      <c r="AR72" s="76"/>
      <c r="AS72" s="461"/>
      <c r="AT72" s="76"/>
      <c r="AU72" s="76"/>
      <c r="AV72" s="76"/>
      <c r="AW72" s="76"/>
      <c r="AX72" s="76"/>
      <c r="AY72" s="76"/>
      <c r="AZ72"/>
      <c r="BA72" s="323"/>
      <c r="BB72" s="439" t="s">
        <v>66</v>
      </c>
      <c r="BC72" s="243" t="s">
        <v>90</v>
      </c>
      <c r="BD72" s="440"/>
      <c r="BE72" s="106"/>
      <c r="BF72" s="441" t="s">
        <v>86</v>
      </c>
      <c r="BG72" s="442" t="s">
        <v>87</v>
      </c>
      <c r="BH72" s="443"/>
      <c r="BI72" s="3170" t="s">
        <v>88</v>
      </c>
      <c r="BJ72" s="3171" t="s">
        <v>89</v>
      </c>
      <c r="BK72" s="3173" t="s">
        <v>90</v>
      </c>
      <c r="BL72" s="445" t="s">
        <v>91</v>
      </c>
      <c r="BN72" s="4">
        <v>1</v>
      </c>
    </row>
    <row r="73" spans="2:68" s="48" customFormat="1" ht="21" customHeight="1" x14ac:dyDescent="0.25">
      <c r="B73" s="196" t="str">
        <f t="shared" si="19"/>
        <v>►</v>
      </c>
      <c r="C73" s="320" t="str">
        <f>C63</f>
        <v>Famille à coller.N.Nom de votre recette.Recette mère ►.S.Saisissez le nom de la recette mère</v>
      </c>
      <c r="D73" s="320">
        <f>D63</f>
        <v>6</v>
      </c>
      <c r="E73" s="1045" t="str">
        <f>E63</f>
        <v>couverts</v>
      </c>
      <c r="F73" s="324"/>
      <c r="G73" s="270"/>
      <c r="H73" s="270"/>
      <c r="I73" s="270"/>
      <c r="J73" s="270"/>
      <c r="K73" s="270"/>
      <c r="L73" s="329"/>
      <c r="M73" s="16"/>
      <c r="N73" s="310"/>
      <c r="O73" s="310"/>
      <c r="P73" s="310"/>
      <c r="Q73" s="330" t="s">
        <v>165</v>
      </c>
      <c r="R73" s="311"/>
      <c r="S73" s="311"/>
      <c r="T73" s="311"/>
      <c r="U73" s="311"/>
      <c r="V73" s="311"/>
      <c r="W73" s="311"/>
      <c r="X73" s="311"/>
      <c r="Y73" s="311"/>
      <c r="Z73" s="311"/>
      <c r="AA73" s="312"/>
      <c r="AC73"/>
      <c r="AD73"/>
      <c r="AE73"/>
      <c r="AG73" s="2257"/>
      <c r="AH73" s="2253"/>
      <c r="AI73" s="2253"/>
      <c r="AJ73" s="2253"/>
      <c r="AK73" s="2253"/>
      <c r="AL73" s="2253"/>
      <c r="AM73" s="2253"/>
      <c r="AN73" s="2745"/>
      <c r="AO73" s="3"/>
      <c r="AP73" s="196" t="str">
        <f t="shared" si="18"/>
        <v>►</v>
      </c>
      <c r="AQ73" s="3"/>
      <c r="AR73" s="1046" t="s">
        <v>626</v>
      </c>
      <c r="AS73" s="1047"/>
      <c r="AT73" s="1047"/>
      <c r="AU73" s="76"/>
      <c r="AV73" s="76"/>
      <c r="AW73" s="76"/>
      <c r="AX73" s="76"/>
      <c r="AY73" s="76"/>
      <c r="AZ73"/>
      <c r="BA73" s="323"/>
      <c r="BB73" s="448" t="s">
        <v>226</v>
      </c>
      <c r="BC73" s="243"/>
      <c r="BD73" s="440"/>
      <c r="BE73" s="106"/>
      <c r="BF73" s="225" t="s">
        <v>103</v>
      </c>
      <c r="BG73" s="164" t="s">
        <v>104</v>
      </c>
      <c r="BH73" s="165" t="s">
        <v>105</v>
      </c>
      <c r="BI73" s="3121"/>
      <c r="BJ73" s="3172"/>
      <c r="BK73" s="3174"/>
      <c r="BL73" s="450" t="s">
        <v>106</v>
      </c>
      <c r="BN73" s="4">
        <v>1</v>
      </c>
    </row>
    <row r="74" spans="2:68" s="48" customFormat="1" ht="21" customHeight="1" thickBot="1" x14ac:dyDescent="0.3">
      <c r="B74" s="196" t="str">
        <f t="shared" si="19"/>
        <v>►</v>
      </c>
      <c r="C74" s="320" t="str">
        <f>C63</f>
        <v>Famille à coller.N.Nom de votre recette.Recette mère ►.S.Saisissez le nom de la recette mère</v>
      </c>
      <c r="D74" s="320">
        <f>D63</f>
        <v>6</v>
      </c>
      <c r="E74" s="1045" t="str">
        <f>E63</f>
        <v>couverts</v>
      </c>
      <c r="F74" s="324"/>
      <c r="G74" s="270"/>
      <c r="H74" s="270"/>
      <c r="I74" s="270"/>
      <c r="J74" s="270"/>
      <c r="K74" s="270"/>
      <c r="L74" s="329"/>
      <c r="M74" s="16"/>
      <c r="N74" s="310"/>
      <c r="O74" s="310"/>
      <c r="P74" s="310"/>
      <c r="Q74" s="2962" t="s">
        <v>169</v>
      </c>
      <c r="R74" s="325"/>
      <c r="S74" s="325"/>
      <c r="T74" s="325"/>
      <c r="U74" s="325"/>
      <c r="V74" s="325"/>
      <c r="W74" s="325"/>
      <c r="X74" s="325"/>
      <c r="Y74" s="325"/>
      <c r="Z74" s="325"/>
      <c r="AA74" s="331"/>
      <c r="AC74"/>
      <c r="AD74"/>
      <c r="AE74"/>
      <c r="AG74" s="2257"/>
      <c r="AH74" s="2253"/>
      <c r="AI74" s="2253"/>
      <c r="AJ74" s="2253"/>
      <c r="AK74" s="2253"/>
      <c r="AL74" s="2253"/>
      <c r="AM74" s="2253"/>
      <c r="AN74" s="2745"/>
      <c r="AO74" s="3"/>
      <c r="AP74" s="196" t="str">
        <f t="shared" ref="AP74:AP105" si="20">B74</f>
        <v>►</v>
      </c>
      <c r="AQ74" s="3"/>
      <c r="AR74" s="1047" t="s">
        <v>627</v>
      </c>
      <c r="AS74" s="1047"/>
      <c r="AT74" s="1047"/>
      <c r="AU74" s="76"/>
      <c r="AV74" s="76"/>
      <c r="AW74" s="76"/>
      <c r="AX74" s="76"/>
      <c r="AY74" s="76"/>
      <c r="AZ74"/>
      <c r="BA74" s="323"/>
      <c r="BB74" s="454" t="s">
        <v>229</v>
      </c>
      <c r="BC74" s="243"/>
      <c r="BD74" s="440"/>
      <c r="BE74" s="106"/>
      <c r="BF74" s="455">
        <v>27</v>
      </c>
      <c r="BG74" s="209" t="s">
        <v>230</v>
      </c>
      <c r="BH74" s="456" t="s">
        <v>105</v>
      </c>
      <c r="BI74" s="177">
        <v>20</v>
      </c>
      <c r="BJ74" s="229" t="s">
        <v>41</v>
      </c>
      <c r="BK74" s="457">
        <v>1</v>
      </c>
      <c r="BL74" s="458" t="s">
        <v>135</v>
      </c>
      <c r="BN74" s="4">
        <v>1</v>
      </c>
    </row>
    <row r="75" spans="2:68" s="48" customFormat="1" ht="21" customHeight="1" x14ac:dyDescent="0.25">
      <c r="B75" s="196" t="str">
        <f t="shared" si="19"/>
        <v>►</v>
      </c>
      <c r="C75" s="320" t="str">
        <f>C63</f>
        <v>Famille à coller.N.Nom de votre recette.Recette mère ►.S.Saisissez le nom de la recette mère</v>
      </c>
      <c r="D75" s="320">
        <f>D63</f>
        <v>6</v>
      </c>
      <c r="E75" s="1045" t="str">
        <f>E63</f>
        <v>couverts</v>
      </c>
      <c r="F75" s="324"/>
      <c r="G75" s="270"/>
      <c r="H75" s="270"/>
      <c r="I75" s="270"/>
      <c r="J75" s="270"/>
      <c r="K75" s="270"/>
      <c r="L75" s="329"/>
      <c r="M75" s="16"/>
      <c r="N75" s="310"/>
      <c r="O75" s="310"/>
      <c r="P75" s="310"/>
      <c r="Q75" s="2963"/>
      <c r="R75" s="2963"/>
      <c r="S75" s="2963"/>
      <c r="T75" s="2963"/>
      <c r="U75" s="2963"/>
      <c r="V75" s="2963"/>
      <c r="W75" s="2963"/>
      <c r="X75" s="2963"/>
      <c r="Y75" s="2963"/>
      <c r="Z75" s="2963"/>
      <c r="AA75" s="2964"/>
      <c r="AC75"/>
      <c r="AD75"/>
      <c r="AE75"/>
      <c r="AG75" s="3403" t="s">
        <v>2070</v>
      </c>
      <c r="AH75" s="3404"/>
      <c r="AI75" s="3404"/>
      <c r="AJ75" s="3404"/>
      <c r="AK75" s="3404"/>
      <c r="AL75" s="3404"/>
      <c r="AM75" s="3404"/>
      <c r="AN75" s="3405"/>
      <c r="AO75" s="3"/>
      <c r="AP75" s="196" t="str">
        <f t="shared" si="20"/>
        <v>►</v>
      </c>
      <c r="AQ75" s="3"/>
      <c r="AR75" s="1047" t="s">
        <v>628</v>
      </c>
      <c r="AS75" s="1047"/>
      <c r="AT75" s="1047"/>
      <c r="AU75" s="76"/>
      <c r="AV75" s="76"/>
      <c r="AW75" s="76"/>
      <c r="AX75" s="76"/>
      <c r="AY75" s="76"/>
      <c r="AZ75"/>
      <c r="BA75" s="323"/>
      <c r="BB75" s="454" t="s">
        <v>234</v>
      </c>
      <c r="BC75" s="243"/>
      <c r="BD75" s="440"/>
      <c r="BE75" s="106"/>
      <c r="BF75" s="437"/>
      <c r="BG75" s="248"/>
      <c r="BH75" s="248"/>
      <c r="BI75" s="248"/>
      <c r="BJ75" s="16"/>
      <c r="BK75" s="248"/>
      <c r="BL75" s="244"/>
      <c r="BN75" s="4">
        <v>1</v>
      </c>
    </row>
    <row r="76" spans="2:68" ht="21" customHeight="1" x14ac:dyDescent="0.25">
      <c r="B76" s="196" t="str">
        <f t="shared" si="19"/>
        <v>►</v>
      </c>
      <c r="C76" s="320" t="str">
        <f>C63</f>
        <v>Famille à coller.N.Nom de votre recette.Recette mère ►.S.Saisissez le nom de la recette mère</v>
      </c>
      <c r="D76" s="320">
        <f>D63</f>
        <v>6</v>
      </c>
      <c r="E76" s="1045" t="str">
        <f>E63</f>
        <v>couverts</v>
      </c>
      <c r="F76" s="324"/>
      <c r="G76" s="270"/>
      <c r="H76" s="270"/>
      <c r="I76" s="270"/>
      <c r="J76" s="270"/>
      <c r="K76" s="270"/>
      <c r="L76" s="329"/>
      <c r="M76" s="16"/>
      <c r="N76" s="310"/>
      <c r="O76" s="310"/>
      <c r="P76" s="310"/>
      <c r="Q76" s="2963"/>
      <c r="R76" s="2963"/>
      <c r="S76" s="2963"/>
      <c r="T76" s="2963"/>
      <c r="U76" s="2963"/>
      <c r="V76" s="2963"/>
      <c r="W76" s="2963"/>
      <c r="X76" s="2963"/>
      <c r="Y76" s="2963"/>
      <c r="Z76" s="2963"/>
      <c r="AA76" s="2964"/>
      <c r="AB76" s="48"/>
      <c r="AF76" s="48"/>
      <c r="AG76" s="3406" t="s">
        <v>2285</v>
      </c>
      <c r="AH76" s="3407"/>
      <c r="AI76" s="3407"/>
      <c r="AJ76" s="3407"/>
      <c r="AK76" s="3407"/>
      <c r="AL76" s="3407"/>
      <c r="AM76" s="3407"/>
      <c r="AN76" s="3408"/>
      <c r="AO76" s="3"/>
      <c r="AP76" s="196" t="str">
        <f t="shared" si="20"/>
        <v>►</v>
      </c>
      <c r="AQ76" s="3"/>
      <c r="AR76" s="76"/>
      <c r="AS76" s="461"/>
      <c r="AT76" s="76"/>
      <c r="AU76" s="76"/>
      <c r="AV76" s="76"/>
      <c r="AW76" s="76"/>
      <c r="AX76" s="76"/>
      <c r="AY76" s="76"/>
      <c r="AZ76"/>
      <c r="BA76" s="323" t="s">
        <v>236</v>
      </c>
      <c r="BB76" s="243"/>
      <c r="BC76" s="243"/>
      <c r="BD76" s="440"/>
      <c r="BE76" s="106"/>
      <c r="BF76" s="462" t="s">
        <v>105</v>
      </c>
      <c r="BG76" s="463" t="s">
        <v>237</v>
      </c>
      <c r="BH76" s="463"/>
      <c r="BI76" s="463"/>
      <c r="BJ76" s="16"/>
      <c r="BK76" s="248"/>
      <c r="BL76" s="244"/>
      <c r="BN76" s="4">
        <v>1</v>
      </c>
    </row>
    <row r="77" spans="2:68" ht="21" customHeight="1" x14ac:dyDescent="0.25">
      <c r="B77" s="196" t="str">
        <f t="shared" si="19"/>
        <v>►</v>
      </c>
      <c r="C77" s="320" t="str">
        <f>C63</f>
        <v>Famille à coller.N.Nom de votre recette.Recette mère ►.S.Saisissez le nom de la recette mère</v>
      </c>
      <c r="D77" s="320">
        <f>D63</f>
        <v>6</v>
      </c>
      <c r="E77" s="1045" t="str">
        <f>E63</f>
        <v>couverts</v>
      </c>
      <c r="F77" s="324"/>
      <c r="G77" s="270"/>
      <c r="H77" s="270"/>
      <c r="I77" s="270"/>
      <c r="J77" s="270"/>
      <c r="K77" s="270"/>
      <c r="L77" s="329"/>
      <c r="M77" s="16"/>
      <c r="N77" s="310"/>
      <c r="O77" s="310"/>
      <c r="P77" s="310"/>
      <c r="Q77" s="2963"/>
      <c r="R77" s="2963"/>
      <c r="S77" s="2963"/>
      <c r="T77" s="2963"/>
      <c r="U77" s="2963"/>
      <c r="V77" s="2963"/>
      <c r="W77" s="2963"/>
      <c r="X77" s="2963"/>
      <c r="Y77" s="2963"/>
      <c r="Z77" s="2963"/>
      <c r="AA77" s="2964"/>
      <c r="AB77" s="48"/>
      <c r="AF77" s="48"/>
      <c r="AG77" s="3409" t="s">
        <v>2286</v>
      </c>
      <c r="AH77" s="3410"/>
      <c r="AI77" s="2746" t="str">
        <f ca="1">"Largeur de cette colonne = "&amp;CELL("largeur",AI80)</f>
        <v>Largeur de cette colonne = 99</v>
      </c>
      <c r="AJ77" s="2747"/>
      <c r="AK77" s="3413" t="s">
        <v>2287</v>
      </c>
      <c r="AL77" s="3413"/>
      <c r="AM77" s="3413"/>
      <c r="AN77" s="3414"/>
      <c r="AO77" s="3"/>
      <c r="AP77" s="196" t="str">
        <f t="shared" si="20"/>
        <v>►</v>
      </c>
      <c r="AQ77" s="3"/>
      <c r="AR77"/>
      <c r="AS77"/>
      <c r="AT77"/>
      <c r="AU77"/>
      <c r="AV77"/>
      <c r="AW77"/>
      <c r="AX77"/>
      <c r="AY77"/>
      <c r="AZ77"/>
      <c r="BA77" s="323" t="s">
        <v>241</v>
      </c>
      <c r="BB77" s="243"/>
      <c r="BC77" s="243"/>
      <c r="BD77" s="440"/>
      <c r="BE77" s="106"/>
      <c r="BF77" s="437" t="s">
        <v>242</v>
      </c>
      <c r="BG77" s="248"/>
      <c r="BH77" s="248"/>
      <c r="BI77" s="248"/>
      <c r="BJ77" s="16"/>
      <c r="BK77" s="248"/>
      <c r="BL77" s="244"/>
      <c r="BN77" s="4">
        <v>1</v>
      </c>
    </row>
    <row r="78" spans="2:68" ht="21" customHeight="1" thickBot="1" x14ac:dyDescent="0.3">
      <c r="B78" s="196" t="str">
        <f t="shared" si="19"/>
        <v>►</v>
      </c>
      <c r="C78" s="320" t="str">
        <f>C63</f>
        <v>Famille à coller.N.Nom de votre recette.Recette mère ►.S.Saisissez le nom de la recette mère</v>
      </c>
      <c r="D78" s="320">
        <f>D63</f>
        <v>6</v>
      </c>
      <c r="E78" s="1045" t="str">
        <f>E63</f>
        <v>couverts</v>
      </c>
      <c r="F78" s="324"/>
      <c r="G78" s="270"/>
      <c r="H78" s="270"/>
      <c r="I78" s="270"/>
      <c r="J78" s="270"/>
      <c r="K78" s="270"/>
      <c r="L78" s="329"/>
      <c r="M78" s="16"/>
      <c r="N78" s="310"/>
      <c r="O78" s="310"/>
      <c r="P78" s="310"/>
      <c r="Q78" s="2963"/>
      <c r="R78" s="2963"/>
      <c r="S78" s="2963"/>
      <c r="T78" s="2963"/>
      <c r="U78" s="2963"/>
      <c r="V78" s="2963"/>
      <c r="W78" s="2963"/>
      <c r="X78" s="2963"/>
      <c r="Y78" s="2963"/>
      <c r="Z78" s="2963"/>
      <c r="AA78" s="2964"/>
      <c r="AB78" s="48"/>
      <c r="AF78" s="48"/>
      <c r="AG78" s="3411"/>
      <c r="AH78" s="3412"/>
      <c r="AI78" s="2748" t="str">
        <f ca="1">IF(AG79&lt;&gt;AG82,AG83,AH83&amp;" "&amp;AG82)</f>
        <v>Largeur du postit 99</v>
      </c>
      <c r="AJ78" s="2747"/>
      <c r="AK78" s="3415"/>
      <c r="AL78" s="3415"/>
      <c r="AM78" s="3415"/>
      <c r="AN78" s="3416"/>
      <c r="AO78" s="3"/>
      <c r="AP78" s="196" t="str">
        <f t="shared" si="20"/>
        <v>►</v>
      </c>
      <c r="AQ78" s="3"/>
      <c r="AR78"/>
      <c r="AS78"/>
      <c r="AT78"/>
      <c r="AU78"/>
      <c r="AV78"/>
      <c r="AW78"/>
      <c r="AX78"/>
      <c r="AY78"/>
      <c r="AZ78"/>
      <c r="BA78" s="323" t="s">
        <v>245</v>
      </c>
      <c r="BB78" s="243"/>
      <c r="BC78" s="243"/>
      <c r="BD78" s="440"/>
      <c r="BE78" s="106"/>
      <c r="BF78" s="464"/>
      <c r="BG78" s="248"/>
      <c r="BH78" s="248"/>
      <c r="BI78" s="248"/>
      <c r="BJ78" s="16"/>
      <c r="BK78" s="465" t="s">
        <v>138</v>
      </c>
      <c r="BL78" s="244"/>
      <c r="BN78" s="4">
        <v>1</v>
      </c>
    </row>
    <row r="79" spans="2:68" s="49" customFormat="1" ht="21" customHeight="1" thickTop="1" thickBot="1" x14ac:dyDescent="0.3">
      <c r="B79" s="196" t="str">
        <f t="shared" si="19"/>
        <v>►</v>
      </c>
      <c r="C79" s="320" t="str">
        <f>C63</f>
        <v>Famille à coller.N.Nom de votre recette.Recette mère ►.S.Saisissez le nom de la recette mère</v>
      </c>
      <c r="D79" s="320">
        <f>D63</f>
        <v>6</v>
      </c>
      <c r="E79" s="1045" t="str">
        <f>E63</f>
        <v>couverts</v>
      </c>
      <c r="F79" s="324"/>
      <c r="G79" s="270"/>
      <c r="H79" s="270"/>
      <c r="I79" s="270"/>
      <c r="J79" s="270"/>
      <c r="K79" s="270"/>
      <c r="L79" s="329"/>
      <c r="M79" s="16"/>
      <c r="N79" s="310"/>
      <c r="O79" s="310"/>
      <c r="P79" s="310"/>
      <c r="Q79" s="352" t="s">
        <v>189</v>
      </c>
      <c r="R79" s="361"/>
      <c r="S79" s="361"/>
      <c r="T79" s="361"/>
      <c r="U79" s="361"/>
      <c r="V79" s="361"/>
      <c r="W79" s="361"/>
      <c r="X79" s="361"/>
      <c r="Y79" s="361"/>
      <c r="Z79" s="361"/>
      <c r="AA79" s="373"/>
      <c r="AB79" s="48"/>
      <c r="AC79"/>
      <c r="AD79"/>
      <c r="AE79"/>
      <c r="AF79" s="48"/>
      <c r="AG79" s="2749">
        <f ca="1">SUM(F2:L2)</f>
        <v>99</v>
      </c>
      <c r="AI79" s="2750" t="s">
        <v>2288</v>
      </c>
      <c r="AJ79" s="2747"/>
      <c r="AK79" s="3415"/>
      <c r="AL79" s="3415"/>
      <c r="AM79" s="3415"/>
      <c r="AN79" s="3416"/>
      <c r="AO79" s="3"/>
      <c r="AP79" s="196" t="str">
        <f t="shared" si="20"/>
        <v>►</v>
      </c>
      <c r="AQ79" s="3"/>
      <c r="AR79"/>
      <c r="AS79"/>
      <c r="AT79"/>
      <c r="AU79"/>
      <c r="AV79"/>
      <c r="AW79"/>
      <c r="AX79"/>
      <c r="AY79"/>
      <c r="AZ79"/>
      <c r="BA79" s="323" t="s">
        <v>248</v>
      </c>
      <c r="BB79" s="243"/>
      <c r="BC79" s="243"/>
      <c r="BD79" s="440"/>
      <c r="BE79" s="106"/>
      <c r="BF79" s="3184" t="s">
        <v>88</v>
      </c>
      <c r="BG79" s="444" t="s">
        <v>89</v>
      </c>
      <c r="BH79" s="466" t="s">
        <v>91</v>
      </c>
      <c r="BI79" s="467" t="s">
        <v>96</v>
      </c>
      <c r="BJ79" s="16"/>
      <c r="BK79" s="468" t="s">
        <v>249</v>
      </c>
      <c r="BL79" s="244"/>
      <c r="BN79" s="4">
        <v>1</v>
      </c>
      <c r="BO79" s="48"/>
      <c r="BP79" s="48"/>
    </row>
    <row r="80" spans="2:68" s="49" customFormat="1" ht="21" customHeight="1" thickTop="1" x14ac:dyDescent="0.25">
      <c r="B80" s="196" t="str">
        <f t="shared" si="19"/>
        <v>►</v>
      </c>
      <c r="C80" s="320" t="str">
        <f>C63</f>
        <v>Famille à coller.N.Nom de votre recette.Recette mère ►.S.Saisissez le nom de la recette mère</v>
      </c>
      <c r="D80" s="320">
        <f>D63</f>
        <v>6</v>
      </c>
      <c r="E80" s="1045" t="str">
        <f>E63</f>
        <v>couverts</v>
      </c>
      <c r="F80" s="324"/>
      <c r="G80" s="270"/>
      <c r="H80" s="270"/>
      <c r="I80" s="270"/>
      <c r="J80" s="270"/>
      <c r="K80" s="270"/>
      <c r="L80" s="329"/>
      <c r="M80" s="16"/>
      <c r="N80" s="310"/>
      <c r="O80" s="310"/>
      <c r="P80" s="310"/>
      <c r="Q80" s="2965"/>
      <c r="R80" s="2965"/>
      <c r="S80" s="2965"/>
      <c r="T80" s="2965"/>
      <c r="U80" s="2965"/>
      <c r="V80" s="2965"/>
      <c r="W80" s="2965"/>
      <c r="X80" s="2965"/>
      <c r="Y80" s="2965"/>
      <c r="Z80" s="2965"/>
      <c r="AA80" s="2966"/>
      <c r="AB80" s="48"/>
      <c r="AC80"/>
      <c r="AD80"/>
      <c r="AE80"/>
      <c r="AF80" s="48"/>
      <c r="AG80" s="2751">
        <f>SUM(COUNTIF(AJ92:AJ143,"&gt;0"))</f>
        <v>10</v>
      </c>
      <c r="AH80" s="2752"/>
      <c r="AI80" s="3304">
        <v>90</v>
      </c>
      <c r="AJ80" s="2753"/>
      <c r="AK80" s="3417" t="s">
        <v>2289</v>
      </c>
      <c r="AL80" s="3417"/>
      <c r="AM80" s="3417"/>
      <c r="AN80" s="3418"/>
      <c r="AO80" s="3"/>
      <c r="AP80" s="196" t="str">
        <f t="shared" si="20"/>
        <v>►</v>
      </c>
      <c r="AQ80" s="3"/>
      <c r="AR80"/>
      <c r="AS80"/>
      <c r="AT80"/>
      <c r="AU80"/>
      <c r="AV80"/>
      <c r="AW80"/>
      <c r="AX80"/>
      <c r="AY80"/>
      <c r="AZ80"/>
      <c r="BA80" s="469"/>
      <c r="BB80" s="470"/>
      <c r="BC80" s="104"/>
      <c r="BD80" s="105"/>
      <c r="BE80" s="106"/>
      <c r="BF80" s="3185"/>
      <c r="BG80" s="449"/>
      <c r="BH80" s="471" t="s">
        <v>106</v>
      </c>
      <c r="BI80" s="472"/>
      <c r="BJ80" s="16"/>
      <c r="BK80" s="473" t="s">
        <v>252</v>
      </c>
      <c r="BL80" s="244"/>
      <c r="BN80" s="4">
        <v>1</v>
      </c>
      <c r="BO80" s="48"/>
      <c r="BP80" s="48"/>
    </row>
    <row r="81" spans="2:68" s="49" customFormat="1" ht="21" customHeight="1" x14ac:dyDescent="0.25">
      <c r="B81" s="196" t="str">
        <f t="shared" si="19"/>
        <v>►</v>
      </c>
      <c r="C81" s="320" t="str">
        <f>C63</f>
        <v>Famille à coller.N.Nom de votre recette.Recette mère ►.S.Saisissez le nom de la recette mère</v>
      </c>
      <c r="D81" s="320">
        <f>D63</f>
        <v>6</v>
      </c>
      <c r="E81" s="1045" t="str">
        <f>E63</f>
        <v>couverts</v>
      </c>
      <c r="F81" s="324"/>
      <c r="G81" s="270"/>
      <c r="H81" s="270"/>
      <c r="I81" s="270"/>
      <c r="J81" s="270"/>
      <c r="K81" s="270"/>
      <c r="L81" s="329"/>
      <c r="M81" s="16"/>
      <c r="N81" s="310"/>
      <c r="O81" s="310"/>
      <c r="P81" s="310"/>
      <c r="Q81" s="2965"/>
      <c r="R81" s="2970"/>
      <c r="S81" s="2970"/>
      <c r="T81" s="2970"/>
      <c r="U81" s="2970"/>
      <c r="V81" s="2970"/>
      <c r="W81" s="2970"/>
      <c r="X81" s="2970"/>
      <c r="Y81" s="2970"/>
      <c r="Z81" s="2970"/>
      <c r="AA81" s="2971"/>
      <c r="AB81" s="48"/>
      <c r="AC81"/>
      <c r="AD81"/>
      <c r="AE81"/>
      <c r="AF81" s="48"/>
      <c r="AG81" s="2754" t="s">
        <v>2290</v>
      </c>
      <c r="AH81" s="243"/>
      <c r="AI81" s="3304"/>
      <c r="AJ81" s="2753"/>
      <c r="AK81" s="3417"/>
      <c r="AL81" s="3417"/>
      <c r="AM81" s="3417"/>
      <c r="AN81" s="3418"/>
      <c r="AO81" s="3"/>
      <c r="AP81" s="196" t="str">
        <f t="shared" si="20"/>
        <v>►</v>
      </c>
      <c r="AQ81" s="3"/>
      <c r="AR81"/>
      <c r="AS81"/>
      <c r="AT81"/>
      <c r="AU81"/>
      <c r="AV81"/>
      <c r="AW81"/>
      <c r="AX81"/>
      <c r="AY81"/>
      <c r="AZ81"/>
      <c r="BA81" s="477">
        <v>3</v>
      </c>
      <c r="BB81" s="478" t="s">
        <v>255</v>
      </c>
      <c r="BC81" s="104"/>
      <c r="BD81" s="105"/>
      <c r="BE81" s="106"/>
      <c r="BF81" s="479">
        <v>20</v>
      </c>
      <c r="BG81" s="229" t="s">
        <v>41</v>
      </c>
      <c r="BH81" s="480" t="s">
        <v>135</v>
      </c>
      <c r="BI81" s="481" t="s">
        <v>256</v>
      </c>
      <c r="BJ81" s="16"/>
      <c r="BK81" s="482" t="s">
        <v>257</v>
      </c>
      <c r="BL81" s="244"/>
      <c r="BN81" s="4">
        <v>1</v>
      </c>
      <c r="BO81" s="48"/>
      <c r="BP81" s="48"/>
    </row>
    <row r="82" spans="2:68" s="49" customFormat="1" ht="21" customHeight="1" x14ac:dyDescent="0.25">
      <c r="B82" s="196" t="str">
        <f t="shared" si="19"/>
        <v>►</v>
      </c>
      <c r="C82" s="320" t="str">
        <f>C63</f>
        <v>Famille à coller.N.Nom de votre recette.Recette mère ►.S.Saisissez le nom de la recette mère</v>
      </c>
      <c r="D82" s="320">
        <f>D63</f>
        <v>6</v>
      </c>
      <c r="E82" s="1045" t="str">
        <f>E63</f>
        <v>couverts</v>
      </c>
      <c r="F82" s="324"/>
      <c r="G82" s="270"/>
      <c r="H82" s="270"/>
      <c r="I82" s="270"/>
      <c r="J82" s="270"/>
      <c r="K82" s="270"/>
      <c r="L82" s="329"/>
      <c r="M82" s="16"/>
      <c r="N82" s="310"/>
      <c r="O82" s="310"/>
      <c r="P82" s="310"/>
      <c r="Q82" s="2965"/>
      <c r="R82" s="2969"/>
      <c r="S82" s="2969"/>
      <c r="T82" s="2970"/>
      <c r="U82" s="2970"/>
      <c r="V82" s="2970"/>
      <c r="W82" s="2970"/>
      <c r="X82" s="2970"/>
      <c r="Y82" s="2970"/>
      <c r="Z82" s="2970"/>
      <c r="AA82" s="2971"/>
      <c r="AB82" s="48"/>
      <c r="AC82"/>
      <c r="AD82"/>
      <c r="AE82"/>
      <c r="AF82" s="48"/>
      <c r="AG82" s="2749" cm="1">
        <f t="array" aca="1" ref="AG82:AH82" ca="1">CELL("largeur",AI80)</f>
        <v>99</v>
      </c>
      <c r="AH82" s="2755" t="b">
        <f ca="1"/>
        <v>0</v>
      </c>
      <c r="AI82" s="2756" t="s">
        <v>2291</v>
      </c>
      <c r="AJ82" s="2753"/>
      <c r="AK82" s="3417"/>
      <c r="AL82" s="3417"/>
      <c r="AM82" s="3417"/>
      <c r="AN82" s="3418"/>
      <c r="AO82" s="3"/>
      <c r="AP82" s="196" t="str">
        <f t="shared" si="20"/>
        <v>►</v>
      </c>
      <c r="AQ82" s="3"/>
      <c r="AR82"/>
      <c r="AS82"/>
      <c r="AT82"/>
      <c r="AU82"/>
      <c r="AV82"/>
      <c r="AW82"/>
      <c r="AX82"/>
      <c r="AY82"/>
      <c r="AZ82"/>
      <c r="BA82" s="483" t="s">
        <v>258</v>
      </c>
      <c r="BB82" s="484"/>
      <c r="BC82" s="104"/>
      <c r="BD82" s="105"/>
      <c r="BE82" s="106"/>
      <c r="BF82" s="485">
        <v>1.75</v>
      </c>
      <c r="BG82" s="486" t="s">
        <v>47</v>
      </c>
      <c r="BH82" s="480" t="s">
        <v>259</v>
      </c>
      <c r="BI82" s="481" t="s">
        <v>260</v>
      </c>
      <c r="BJ82" s="16"/>
      <c r="BK82" s="229" t="s">
        <v>41</v>
      </c>
      <c r="BL82" s="244"/>
      <c r="BN82" s="4">
        <v>1</v>
      </c>
      <c r="BO82" s="48"/>
      <c r="BP82" s="48"/>
    </row>
    <row r="83" spans="2:68" s="49" customFormat="1" ht="21" customHeight="1" x14ac:dyDescent="0.25">
      <c r="B83" s="196" t="str">
        <f t="shared" si="19"/>
        <v>►</v>
      </c>
      <c r="C83" s="320" t="str">
        <f>C63</f>
        <v>Famille à coller.N.Nom de votre recette.Recette mère ►.S.Saisissez le nom de la recette mère</v>
      </c>
      <c r="D83" s="320">
        <f>D63</f>
        <v>6</v>
      </c>
      <c r="E83" s="1045" t="str">
        <f>E63</f>
        <v>couverts</v>
      </c>
      <c r="F83" s="324"/>
      <c r="G83" s="270"/>
      <c r="H83" s="270"/>
      <c r="I83" s="270"/>
      <c r="J83" s="270"/>
      <c r="K83" s="270"/>
      <c r="L83" s="329"/>
      <c r="M83" s="16"/>
      <c r="N83" s="310"/>
      <c r="O83" s="310"/>
      <c r="P83" s="310"/>
      <c r="Q83" s="2965"/>
      <c r="R83" s="2969"/>
      <c r="S83" s="2969"/>
      <c r="T83" s="2970"/>
      <c r="U83" s="2970"/>
      <c r="V83" s="2970"/>
      <c r="W83" s="2970"/>
      <c r="X83" s="2970"/>
      <c r="Y83" s="2970"/>
      <c r="Z83" s="2970"/>
      <c r="AA83" s="2971"/>
      <c r="AB83" s="48"/>
      <c r="AC83"/>
      <c r="AD83"/>
      <c r="AE83"/>
      <c r="AF83" s="48"/>
      <c r="AG83" s="2757" t="s">
        <v>2292</v>
      </c>
      <c r="AH83" s="2758" t="s">
        <v>2293</v>
      </c>
      <c r="AI83" s="2759" t="s">
        <v>2294</v>
      </c>
      <c r="AJ83" s="2760"/>
      <c r="AK83" s="2761"/>
      <c r="AL83" s="2761"/>
      <c r="AM83" s="3391" t="s">
        <v>2295</v>
      </c>
      <c r="AN83" s="3392"/>
      <c r="AO83" s="3"/>
      <c r="AP83" s="196" t="str">
        <f t="shared" si="20"/>
        <v>►</v>
      </c>
      <c r="AQ83" s="3"/>
      <c r="AR83"/>
      <c r="AS83"/>
      <c r="AT83"/>
      <c r="AU83"/>
      <c r="AV83"/>
      <c r="AW83"/>
      <c r="AX83"/>
      <c r="AY83"/>
      <c r="AZ83"/>
      <c r="BA83" s="487"/>
      <c r="BB83" s="488"/>
      <c r="BC83" s="104"/>
      <c r="BD83" s="105"/>
      <c r="BE83" s="106"/>
      <c r="BF83" s="479">
        <v>1.345</v>
      </c>
      <c r="BG83" s="489" t="s">
        <v>123</v>
      </c>
      <c r="BH83" s="480" t="s">
        <v>262</v>
      </c>
      <c r="BI83" s="481" t="s">
        <v>263</v>
      </c>
      <c r="BJ83" s="16"/>
      <c r="BK83" s="486" t="s">
        <v>47</v>
      </c>
      <c r="BL83" s="244"/>
      <c r="BN83" s="4">
        <v>1</v>
      </c>
      <c r="BO83" s="48"/>
      <c r="BP83" s="48"/>
    </row>
    <row r="84" spans="2:68" ht="21" customHeight="1" x14ac:dyDescent="0.25">
      <c r="B84" s="196" t="str">
        <f t="shared" si="19"/>
        <v>►</v>
      </c>
      <c r="C84" s="320" t="str">
        <f>C63</f>
        <v>Famille à coller.N.Nom de votre recette.Recette mère ►.S.Saisissez le nom de la recette mère</v>
      </c>
      <c r="D84" s="320">
        <f>D63</f>
        <v>6</v>
      </c>
      <c r="E84" s="1045" t="str">
        <f>E63</f>
        <v>couverts</v>
      </c>
      <c r="F84" s="324"/>
      <c r="G84" s="270"/>
      <c r="H84" s="270"/>
      <c r="I84" s="270"/>
      <c r="J84" s="270"/>
      <c r="K84" s="270"/>
      <c r="L84" s="329"/>
      <c r="M84" s="16"/>
      <c r="N84" s="310"/>
      <c r="O84" s="310"/>
      <c r="P84" s="310"/>
      <c r="Q84" s="371" t="s">
        <v>194</v>
      </c>
      <c r="R84" s="1070"/>
      <c r="S84" s="1070"/>
      <c r="T84" s="1070"/>
      <c r="U84" s="1070"/>
      <c r="V84" s="1070"/>
      <c r="W84" s="1070"/>
      <c r="X84" s="1070"/>
      <c r="Y84" s="1070"/>
      <c r="Z84" s="1070"/>
      <c r="AA84" s="1071"/>
      <c r="AB84" s="48"/>
      <c r="AF84" s="48"/>
      <c r="AG84" s="2762" t="str">
        <f t="shared" ref="AG84:AG87" si="21">LEN(AI84) - LEN(SUBSTITUTE(AI84, " ", "")) + 1&amp;" Mots"</f>
        <v>99 Mots</v>
      </c>
      <c r="AH84" s="2763">
        <f>LEN(AI84)</f>
        <v>553</v>
      </c>
      <c r="AI84" s="2764" t="s">
        <v>2296</v>
      </c>
      <c r="AJ84" s="2765" t="str">
        <f t="shared" ref="AJ84:AJ87" si="22">"◄ cellule "&amp;ADDRESS(ROW(AI84),COLUMN(AI84),4)</f>
        <v>◄ cellule AI84</v>
      </c>
      <c r="AK84" s="2765"/>
      <c r="AL84" s="2766"/>
      <c r="AM84" s="3391"/>
      <c r="AN84" s="3392"/>
      <c r="AO84" s="3"/>
      <c r="AP84" s="196" t="str">
        <f t="shared" si="20"/>
        <v>►</v>
      </c>
      <c r="AQ84" s="3"/>
      <c r="AR84"/>
      <c r="AS84"/>
      <c r="AT84"/>
      <c r="AU84"/>
      <c r="AV84"/>
      <c r="AW84"/>
      <c r="AX84"/>
      <c r="AY84"/>
      <c r="AZ84"/>
      <c r="BA84" s="493" t="s">
        <v>265</v>
      </c>
      <c r="BB84" s="494"/>
      <c r="BC84" s="104"/>
      <c r="BD84" s="105"/>
      <c r="BE84" s="106"/>
      <c r="BF84" s="479">
        <v>3</v>
      </c>
      <c r="BG84" s="495" t="s">
        <v>266</v>
      </c>
      <c r="BH84" s="480" t="s">
        <v>267</v>
      </c>
      <c r="BI84" s="481" t="s">
        <v>268</v>
      </c>
      <c r="BJ84" s="16"/>
      <c r="BK84" s="496" t="s">
        <v>118</v>
      </c>
      <c r="BL84" s="244"/>
      <c r="BN84" s="4">
        <v>1</v>
      </c>
    </row>
    <row r="85" spans="2:68" ht="21" customHeight="1" x14ac:dyDescent="0.25">
      <c r="B85" s="196" t="str">
        <f t="shared" si="19"/>
        <v>►</v>
      </c>
      <c r="C85" s="320" t="str">
        <f>C63</f>
        <v>Famille à coller.N.Nom de votre recette.Recette mère ►.S.Saisissez le nom de la recette mère</v>
      </c>
      <c r="D85" s="320">
        <f>D63</f>
        <v>6</v>
      </c>
      <c r="E85" s="1045" t="str">
        <f>E63</f>
        <v>couverts</v>
      </c>
      <c r="F85" s="324"/>
      <c r="G85" s="270"/>
      <c r="H85" s="270"/>
      <c r="I85" s="270"/>
      <c r="J85" s="270"/>
      <c r="K85" s="270"/>
      <c r="L85" s="329"/>
      <c r="M85" s="16"/>
      <c r="N85" s="310"/>
      <c r="O85" s="310"/>
      <c r="P85" s="310"/>
      <c r="Q85" s="2972"/>
      <c r="R85" s="2972"/>
      <c r="S85" s="2972"/>
      <c r="T85" s="2972"/>
      <c r="U85" s="2972"/>
      <c r="V85" s="2972"/>
      <c r="W85" s="2972"/>
      <c r="X85" s="2972"/>
      <c r="Y85" s="2972"/>
      <c r="Z85" s="2972"/>
      <c r="AA85" s="2973"/>
      <c r="AB85" s="48"/>
      <c r="AF85" s="48"/>
      <c r="AG85" s="2762" t="str">
        <f t="shared" si="21"/>
        <v>16 Mots</v>
      </c>
      <c r="AH85" s="2763">
        <f t="shared" ref="AH85:AH88" si="23">LEN(AI85)</f>
        <v>86</v>
      </c>
      <c r="AI85" s="2764" t="s">
        <v>2297</v>
      </c>
      <c r="AJ85" s="2765" t="str">
        <f t="shared" si="22"/>
        <v>◄ cellule AI85</v>
      </c>
      <c r="AK85" s="2765"/>
      <c r="AL85" s="2766"/>
      <c r="AM85" s="3391"/>
      <c r="AN85" s="3392"/>
      <c r="AO85" s="3"/>
      <c r="AP85" s="196" t="str">
        <f t="shared" si="20"/>
        <v>►</v>
      </c>
      <c r="AQ85" s="3"/>
      <c r="AR85"/>
      <c r="AS85"/>
      <c r="AT85"/>
      <c r="AU85"/>
      <c r="AV85"/>
      <c r="AW85"/>
      <c r="AX85"/>
      <c r="AY85"/>
      <c r="AZ85"/>
      <c r="BA85" s="483" t="s">
        <v>270</v>
      </c>
      <c r="BB85" s="494"/>
      <c r="BC85" s="104"/>
      <c r="BD85" s="105"/>
      <c r="BE85" s="106"/>
      <c r="BF85" s="500">
        <v>2.5</v>
      </c>
      <c r="BG85" s="489" t="s">
        <v>271</v>
      </c>
      <c r="BH85" s="480" t="s">
        <v>272</v>
      </c>
      <c r="BI85" s="481" t="s">
        <v>273</v>
      </c>
      <c r="BJ85" s="16"/>
      <c r="BK85" s="496" t="s">
        <v>107</v>
      </c>
      <c r="BL85" s="244"/>
      <c r="BN85" s="4">
        <v>1</v>
      </c>
    </row>
    <row r="86" spans="2:68" ht="21" customHeight="1" x14ac:dyDescent="0.25">
      <c r="B86" s="196" t="str">
        <f t="shared" si="19"/>
        <v>►</v>
      </c>
      <c r="C86" s="320" t="str">
        <f>C63</f>
        <v>Famille à coller.N.Nom de votre recette.Recette mère ►.S.Saisissez le nom de la recette mère</v>
      </c>
      <c r="D86" s="320">
        <f>D63</f>
        <v>6</v>
      </c>
      <c r="E86" s="1045" t="str">
        <f>E63</f>
        <v>couverts</v>
      </c>
      <c r="F86" s="324"/>
      <c r="G86" s="270"/>
      <c r="H86" s="270"/>
      <c r="I86" s="270"/>
      <c r="J86" s="270"/>
      <c r="K86" s="270"/>
      <c r="L86" s="329"/>
      <c r="M86" s="16"/>
      <c r="N86" s="310"/>
      <c r="O86" s="310"/>
      <c r="P86" s="310"/>
      <c r="Q86" s="2972"/>
      <c r="R86" s="2972"/>
      <c r="S86" s="2972"/>
      <c r="T86" s="2972"/>
      <c r="U86" s="2972"/>
      <c r="V86" s="2972"/>
      <c r="W86" s="2972"/>
      <c r="X86" s="2972"/>
      <c r="Y86" s="2972"/>
      <c r="Z86" s="2972"/>
      <c r="AA86" s="2973"/>
      <c r="AB86" s="48"/>
      <c r="AF86" s="48"/>
      <c r="AG86" s="2762" t="str">
        <f t="shared" si="21"/>
        <v>17 Mots</v>
      </c>
      <c r="AH86" s="2763">
        <f t="shared" si="23"/>
        <v>84</v>
      </c>
      <c r="AI86" s="2764" t="s">
        <v>2298</v>
      </c>
      <c r="AJ86" s="2765" t="str">
        <f t="shared" si="22"/>
        <v>◄ cellule AI86</v>
      </c>
      <c r="AK86" s="2765"/>
      <c r="AL86" s="2766"/>
      <c r="AM86" s="3391"/>
      <c r="AN86" s="3392"/>
      <c r="AO86" s="3"/>
      <c r="AP86" s="196" t="str">
        <f t="shared" si="20"/>
        <v>►</v>
      </c>
      <c r="AQ86" s="3"/>
      <c r="AR86"/>
      <c r="AS86"/>
      <c r="AT86"/>
      <c r="AU86"/>
      <c r="AV86"/>
      <c r="AW86"/>
      <c r="AX86"/>
      <c r="AY86"/>
      <c r="AZ86"/>
      <c r="BA86" s="501">
        <v>10</v>
      </c>
      <c r="BB86" s="502" t="s">
        <v>44</v>
      </c>
      <c r="BC86" s="104"/>
      <c r="BD86" s="105"/>
      <c r="BE86" s="106"/>
      <c r="BF86" s="503"/>
      <c r="BJ86" s="16"/>
      <c r="BK86" s="496" t="s">
        <v>117</v>
      </c>
      <c r="BL86" s="244"/>
      <c r="BN86" s="4">
        <v>1</v>
      </c>
    </row>
    <row r="87" spans="2:68" ht="21" customHeight="1" x14ac:dyDescent="0.25">
      <c r="B87" s="196" t="str">
        <f t="shared" si="19"/>
        <v>►</v>
      </c>
      <c r="C87" s="320" t="str">
        <f>C63</f>
        <v>Famille à coller.N.Nom de votre recette.Recette mère ►.S.Saisissez le nom de la recette mère</v>
      </c>
      <c r="D87" s="320">
        <f>D63</f>
        <v>6</v>
      </c>
      <c r="E87" s="1045" t="str">
        <f>E63</f>
        <v>couverts</v>
      </c>
      <c r="F87" s="324"/>
      <c r="G87" s="270"/>
      <c r="H87" s="270"/>
      <c r="I87" s="270"/>
      <c r="J87" s="270"/>
      <c r="K87" s="270"/>
      <c r="L87" s="329"/>
      <c r="M87" s="16"/>
      <c r="N87" s="310"/>
      <c r="O87" s="310"/>
      <c r="P87" s="310"/>
      <c r="Q87" s="2972"/>
      <c r="R87" s="2972"/>
      <c r="S87" s="2972"/>
      <c r="T87" s="2972"/>
      <c r="U87" s="2972"/>
      <c r="V87" s="2972"/>
      <c r="W87" s="2972"/>
      <c r="X87" s="2972"/>
      <c r="Y87" s="2972"/>
      <c r="Z87" s="2972"/>
      <c r="AA87" s="2973"/>
      <c r="AB87" s="48"/>
      <c r="AF87" s="48"/>
      <c r="AG87" s="2762" t="str">
        <f t="shared" si="21"/>
        <v>7 Mots</v>
      </c>
      <c r="AH87" s="2763">
        <f t="shared" si="23"/>
        <v>43</v>
      </c>
      <c r="AI87" s="2764" t="s">
        <v>2299</v>
      </c>
      <c r="AJ87" s="2765" t="str">
        <f t="shared" si="22"/>
        <v>◄ cellule AI87</v>
      </c>
      <c r="AK87" s="2765"/>
      <c r="AL87" s="2766"/>
      <c r="AM87" s="3391"/>
      <c r="AN87" s="3392"/>
      <c r="AO87" s="3"/>
      <c r="AP87" s="196" t="str">
        <f t="shared" si="20"/>
        <v>►</v>
      </c>
      <c r="AQ87" s="3"/>
      <c r="AR87"/>
      <c r="AS87"/>
      <c r="AT87"/>
      <c r="AU87"/>
      <c r="AV87"/>
      <c r="AW87"/>
      <c r="AX87"/>
      <c r="AY87"/>
      <c r="AZ87"/>
      <c r="BA87" s="483" t="s">
        <v>276</v>
      </c>
      <c r="BB87" s="494"/>
      <c r="BC87" s="104"/>
      <c r="BD87" s="105"/>
      <c r="BE87" s="106"/>
      <c r="BF87" s="505"/>
      <c r="BG87" s="16"/>
      <c r="BH87" s="16"/>
      <c r="BI87" s="16"/>
      <c r="BJ87" s="506"/>
      <c r="BK87" s="496" t="s">
        <v>92</v>
      </c>
      <c r="BL87" s="244"/>
      <c r="BN87" s="4">
        <v>1</v>
      </c>
    </row>
    <row r="88" spans="2:68" ht="21" customHeight="1" x14ac:dyDescent="0.25">
      <c r="B88" s="196" t="str">
        <f t="shared" si="19"/>
        <v>►</v>
      </c>
      <c r="C88" s="320" t="str">
        <f>C63</f>
        <v>Famille à coller.N.Nom de votre recette.Recette mère ►.S.Saisissez le nom de la recette mère</v>
      </c>
      <c r="D88" s="320">
        <f>D63</f>
        <v>6</v>
      </c>
      <c r="E88" s="1045" t="str">
        <f>E63</f>
        <v>couverts</v>
      </c>
      <c r="F88" s="324"/>
      <c r="G88" s="270"/>
      <c r="H88" s="270"/>
      <c r="I88" s="270"/>
      <c r="J88" s="270"/>
      <c r="K88" s="270"/>
      <c r="L88" s="329"/>
      <c r="M88" s="16"/>
      <c r="N88" s="310"/>
      <c r="O88" s="310"/>
      <c r="P88" s="310"/>
      <c r="Q88" s="2972"/>
      <c r="R88" s="2972"/>
      <c r="S88" s="2972"/>
      <c r="T88" s="2972"/>
      <c r="U88" s="2972"/>
      <c r="V88" s="2972"/>
      <c r="W88" s="2972"/>
      <c r="X88" s="2972"/>
      <c r="Y88" s="2972"/>
      <c r="Z88" s="2972"/>
      <c r="AA88" s="2973"/>
      <c r="AF88" s="48"/>
      <c r="AG88" s="2757"/>
      <c r="AH88" s="2763">
        <f t="shared" si="23"/>
        <v>1</v>
      </c>
      <c r="AI88" s="2765" t="s">
        <v>6</v>
      </c>
      <c r="AJ88" s="2760"/>
      <c r="AK88" s="2761"/>
      <c r="AL88" s="2761"/>
      <c r="AM88" s="3391"/>
      <c r="AN88" s="3392"/>
      <c r="AO88" s="3"/>
      <c r="AP88" s="196" t="str">
        <f t="shared" si="20"/>
        <v>►</v>
      </c>
      <c r="AQ88" s="3"/>
      <c r="AR88"/>
      <c r="AS88"/>
      <c r="AT88"/>
      <c r="AU88"/>
      <c r="AV88"/>
      <c r="AW88"/>
      <c r="AX88"/>
      <c r="AY88"/>
      <c r="AZ88"/>
      <c r="BA88" s="501">
        <v>5</v>
      </c>
      <c r="BC88" s="104"/>
      <c r="BD88" s="105"/>
      <c r="BE88" s="106"/>
      <c r="BF88" s="414"/>
      <c r="BG88" s="433" t="s">
        <v>278</v>
      </c>
      <c r="BH88" s="433"/>
      <c r="BI88" s="433"/>
      <c r="BJ88" s="506"/>
      <c r="BK88" s="489" t="s">
        <v>123</v>
      </c>
      <c r="BL88" s="244"/>
      <c r="BN88" s="4">
        <v>1</v>
      </c>
    </row>
    <row r="89" spans="2:68" ht="21" customHeight="1" x14ac:dyDescent="0.25">
      <c r="B89" s="196" t="str">
        <f t="shared" si="19"/>
        <v>►</v>
      </c>
      <c r="C89" s="320" t="str">
        <f>C63</f>
        <v>Famille à coller.N.Nom de votre recette.Recette mère ►.S.Saisissez le nom de la recette mère</v>
      </c>
      <c r="D89" s="320">
        <f>D63</f>
        <v>6</v>
      </c>
      <c r="E89" s="1045" t="str">
        <f>E63</f>
        <v>couverts</v>
      </c>
      <c r="F89" s="324"/>
      <c r="G89" s="270"/>
      <c r="H89" s="270"/>
      <c r="I89" s="270"/>
      <c r="J89" s="270"/>
      <c r="K89" s="270"/>
      <c r="L89" s="329"/>
      <c r="M89" s="16"/>
      <c r="N89" s="310"/>
      <c r="O89" s="310"/>
      <c r="P89" s="310"/>
      <c r="Q89" s="2972"/>
      <c r="R89" s="2972"/>
      <c r="S89" s="2972"/>
      <c r="T89" s="2967"/>
      <c r="U89" s="2967"/>
      <c r="V89" s="2967"/>
      <c r="W89" s="2967"/>
      <c r="X89" s="2967"/>
      <c r="Y89" s="2967"/>
      <c r="Z89" s="2967"/>
      <c r="AA89" s="2968"/>
      <c r="AF89" s="48"/>
      <c r="AG89" s="3393" t="s">
        <v>2300</v>
      </c>
      <c r="AH89" s="3394"/>
      <c r="AI89" s="3394"/>
      <c r="AJ89" s="2760"/>
      <c r="AK89" s="2761"/>
      <c r="AL89" s="2761"/>
      <c r="AM89" s="3391"/>
      <c r="AN89" s="3392"/>
      <c r="AO89" s="3"/>
      <c r="AP89" s="196" t="str">
        <f t="shared" si="20"/>
        <v>►</v>
      </c>
      <c r="AQ89" s="3"/>
      <c r="AR89"/>
      <c r="AS89"/>
      <c r="AT89"/>
      <c r="AU89"/>
      <c r="AV89"/>
      <c r="AW89"/>
      <c r="AX89"/>
      <c r="AY89"/>
      <c r="AZ89"/>
      <c r="BA89" s="507" t="s">
        <v>48</v>
      </c>
      <c r="BB89" s="113" t="s">
        <v>280</v>
      </c>
      <c r="BC89" s="508"/>
      <c r="BD89" s="105"/>
      <c r="BE89" s="106"/>
      <c r="BF89" s="437"/>
      <c r="BH89" s="248"/>
      <c r="BI89" s="248"/>
      <c r="BJ89" s="16"/>
      <c r="BK89" s="489" t="s">
        <v>120</v>
      </c>
      <c r="BL89" s="244"/>
      <c r="BN89" s="4">
        <v>1</v>
      </c>
    </row>
    <row r="90" spans="2:68" s="49" customFormat="1" ht="21" customHeight="1" x14ac:dyDescent="0.25">
      <c r="B90" s="196" t="str">
        <f t="shared" si="19"/>
        <v>►</v>
      </c>
      <c r="C90" s="320" t="str">
        <f>C63</f>
        <v>Famille à coller.N.Nom de votre recette.Recette mère ►.S.Saisissez le nom de la recette mère</v>
      </c>
      <c r="D90" s="320">
        <f>D63</f>
        <v>6</v>
      </c>
      <c r="E90" s="1045" t="str">
        <f>E63</f>
        <v>couverts</v>
      </c>
      <c r="F90" s="324"/>
      <c r="G90" s="270"/>
      <c r="H90" s="270"/>
      <c r="I90" s="270"/>
      <c r="J90" s="270"/>
      <c r="K90" s="270"/>
      <c r="L90" s="329"/>
      <c r="M90" s="16"/>
      <c r="N90" s="310"/>
      <c r="O90" s="310"/>
      <c r="P90" s="310"/>
      <c r="Q90" s="2972"/>
      <c r="R90" s="2972"/>
      <c r="S90" s="2972"/>
      <c r="T90" s="2972"/>
      <c r="U90" s="2972"/>
      <c r="V90" s="2972"/>
      <c r="W90" s="2972"/>
      <c r="X90" s="2972"/>
      <c r="Y90" s="2972"/>
      <c r="Z90" s="2972"/>
      <c r="AA90" s="2973"/>
      <c r="AB90" s="31"/>
      <c r="AC90"/>
      <c r="AD90"/>
      <c r="AE90"/>
      <c r="AF90" s="48"/>
      <c r="AG90" s="2767" t="s">
        <v>2145</v>
      </c>
      <c r="AH90" s="2768" t="str">
        <f>"ligne " &amp;ROW()</f>
        <v>ligne 90</v>
      </c>
      <c r="AI90" s="2769" t="s">
        <v>11</v>
      </c>
      <c r="AJ90" s="2770" t="s">
        <v>6</v>
      </c>
      <c r="AK90" s="2771" t="s">
        <v>2072</v>
      </c>
      <c r="AL90" s="2771"/>
      <c r="AM90" s="2771"/>
      <c r="AN90" s="2772"/>
      <c r="AO90" s="3"/>
      <c r="AP90" s="196" t="str">
        <f t="shared" si="20"/>
        <v>►</v>
      </c>
      <c r="AQ90" s="3"/>
      <c r="AR90"/>
      <c r="AS90"/>
      <c r="AT90"/>
      <c r="AU90"/>
      <c r="AV90"/>
      <c r="AW90"/>
      <c r="AX90"/>
      <c r="AY90"/>
      <c r="AZ90"/>
      <c r="BA90" s="410" t="s">
        <v>282</v>
      </c>
      <c r="BB90" s="494"/>
      <c r="BC90" s="355"/>
      <c r="BD90" s="356"/>
      <c r="BE90" s="106"/>
      <c r="BF90" s="437" t="s">
        <v>222</v>
      </c>
      <c r="BG90"/>
      <c r="BH90" s="16"/>
      <c r="BI90" s="16"/>
      <c r="BJ90" s="16"/>
      <c r="BK90" s="495" t="s">
        <v>51</v>
      </c>
      <c r="BL90" s="244"/>
      <c r="BN90" s="4">
        <v>1</v>
      </c>
      <c r="BO90" s="48"/>
      <c r="BP90" s="48"/>
    </row>
    <row r="91" spans="2:68" s="49" customFormat="1" ht="21" customHeight="1" x14ac:dyDescent="0.25">
      <c r="B91" s="196" t="str">
        <f t="shared" si="19"/>
        <v>►</v>
      </c>
      <c r="C91" s="320" t="str">
        <f>C63</f>
        <v>Famille à coller.N.Nom de votre recette.Recette mère ►.S.Saisissez le nom de la recette mère</v>
      </c>
      <c r="D91" s="320">
        <f>D63</f>
        <v>6</v>
      </c>
      <c r="E91" s="1045" t="str">
        <f>E63</f>
        <v>couverts</v>
      </c>
      <c r="F91" s="324"/>
      <c r="G91" s="270"/>
      <c r="H91" s="270"/>
      <c r="I91" s="270"/>
      <c r="J91" s="270"/>
      <c r="K91" s="270"/>
      <c r="L91" s="329"/>
      <c r="M91" s="16"/>
      <c r="N91" s="310"/>
      <c r="O91" s="310"/>
      <c r="P91" s="310"/>
      <c r="Q91" s="2972"/>
      <c r="R91" s="2972"/>
      <c r="S91" s="2972"/>
      <c r="T91" s="2972"/>
      <c r="U91" s="2972"/>
      <c r="V91" s="2972"/>
      <c r="W91" s="2972"/>
      <c r="X91" s="2972"/>
      <c r="Y91" s="2972"/>
      <c r="Z91" s="2972"/>
      <c r="AA91" s="2973"/>
      <c r="AC91"/>
      <c r="AD91"/>
      <c r="AE91"/>
      <c r="AF91" s="48"/>
      <c r="AG91" s="2773">
        <f>SUM(AG92:AG143)</f>
        <v>754</v>
      </c>
      <c r="AH91" s="2774">
        <v>0</v>
      </c>
      <c r="AI91" s="2775" t="str">
        <f>"colonne  "&amp;SUBSTITUTE(ADDRESS(1,COLUMN(),4),"1","")</f>
        <v>colonne  AI</v>
      </c>
      <c r="AJ91" s="2770" t="s">
        <v>6</v>
      </c>
      <c r="AK91" s="2776" t="s">
        <v>2301</v>
      </c>
      <c r="AL91" s="2777" t="s">
        <v>2302</v>
      </c>
      <c r="AM91" s="2777" t="s">
        <v>2303</v>
      </c>
      <c r="AN91" s="2778"/>
      <c r="AO91" s="3"/>
      <c r="AP91" s="196" t="str">
        <f t="shared" si="20"/>
        <v>►</v>
      </c>
      <c r="AQ91" s="3"/>
      <c r="AR91"/>
      <c r="AS91"/>
      <c r="AT91"/>
      <c r="AU91"/>
      <c r="AV91"/>
      <c r="AW91"/>
      <c r="AX91"/>
      <c r="AY91"/>
      <c r="AZ91"/>
      <c r="BA91" s="509" t="s">
        <v>284</v>
      </c>
      <c r="BB91" s="494"/>
      <c r="BC91" s="355"/>
      <c r="BD91" s="356"/>
      <c r="BE91" s="106"/>
      <c r="BF91" s="414" t="s">
        <v>285</v>
      </c>
      <c r="BG91"/>
      <c r="BH91" s="16"/>
      <c r="BI91" s="16"/>
      <c r="BJ91" s="16"/>
      <c r="BK91" s="510" t="s">
        <v>59</v>
      </c>
      <c r="BL91" s="244"/>
      <c r="BN91" s="4">
        <v>1</v>
      </c>
      <c r="BO91" s="48"/>
      <c r="BP91" s="48"/>
    </row>
    <row r="92" spans="2:68" s="49" customFormat="1" ht="21" customHeight="1" x14ac:dyDescent="0.25">
      <c r="B92" s="196" t="str">
        <f t="shared" si="19"/>
        <v>►</v>
      </c>
      <c r="C92" s="320" t="str">
        <f>C63</f>
        <v>Famille à coller.N.Nom de votre recette.Recette mère ►.S.Saisissez le nom de la recette mère</v>
      </c>
      <c r="D92" s="320">
        <f>D63</f>
        <v>6</v>
      </c>
      <c r="E92" s="1045" t="str">
        <f>E63</f>
        <v>couverts</v>
      </c>
      <c r="F92" s="324"/>
      <c r="G92" s="270"/>
      <c r="H92" s="270"/>
      <c r="I92" s="270"/>
      <c r="J92" s="270"/>
      <c r="K92" s="270"/>
      <c r="L92" s="329"/>
      <c r="M92" s="16"/>
      <c r="N92" s="310"/>
      <c r="O92" s="310"/>
      <c r="P92" s="310"/>
      <c r="Q92" s="2972"/>
      <c r="R92" s="2972"/>
      <c r="S92" s="2972"/>
      <c r="T92" s="2972"/>
      <c r="U92" s="2972"/>
      <c r="V92" s="2972"/>
      <c r="W92" s="2972"/>
      <c r="X92" s="2972"/>
      <c r="Y92" s="2972"/>
      <c r="Z92" s="2972"/>
      <c r="AA92" s="2973"/>
      <c r="AC92"/>
      <c r="AD92"/>
      <c r="AE92"/>
      <c r="AF92" s="48"/>
      <c r="AG92" s="2369">
        <f>IF(AI92=AI90,1,LEN(AI92))</f>
        <v>99</v>
      </c>
      <c r="AH92" s="2779" cm="1">
        <f t="array" ref="AH92">IF(AK92="", "", IFERROR(MAX(IF(ISNUMBER(AH91:AH91), AH91:AH91)) + 1, ""))</f>
        <v>1</v>
      </c>
      <c r="AI92" s="785" t="str" cm="1">
        <f t="array" ref="AI92">IFERROR(INDEX(AK92:AK143, MATCH(ROW()-MIN(ROW(AK92:AK143))+1, AH92:AH143, 0)), "")</f>
        <v>1  Le texte collé dans le cadre est découpé en plusieurs lignes en fonction du nombre de caractères</v>
      </c>
      <c r="AJ92" s="2780">
        <f t="shared" ref="AJ92:AJ143" si="24">IF(AG92&gt;0,1,0)</f>
        <v>1</v>
      </c>
      <c r="AK92" s="2781" t="str">
        <f t="shared" ref="AK92:AK143" si="25">IFERROR(IF(AM92=0, "", AM92), "")</f>
        <v>1  Le texte collé dans le cadre est découpé en plusieurs lignes en fonction du nombre de caractères</v>
      </c>
      <c r="AL92" s="2782" t="str">
        <f>AI84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2" s="2783" t="str">
        <f>IF(AND(AL92&lt;&gt;"", AL96&lt;&gt;""), IF(LEN(AL92)&lt;AL96, AL92, IFERROR(LEFT(AL95, IF(ISNUMBER(FIND(" ", AL95)), FIND(" ", AL95 &amp; " ", AL96) - 1, LEN(AL95))), "")), "")</f>
        <v>1  Le texte collé dans le cadre est découpé en plusieurs lignes en fonction du nombre de caractères</v>
      </c>
      <c r="AN92" s="2231" t="str">
        <f>IF(AM92="","",RIGHT(AL95,LEN(AL95)-LEN(AM92)-1))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2" s="3"/>
      <c r="AP92" s="196" t="str">
        <f t="shared" si="20"/>
        <v>►</v>
      </c>
      <c r="AQ92" s="3"/>
      <c r="AR92"/>
      <c r="AS92"/>
      <c r="AT92"/>
      <c r="AU92"/>
      <c r="AV92"/>
      <c r="AW92"/>
      <c r="AX92"/>
      <c r="AY92"/>
      <c r="AZ92"/>
      <c r="BA92" s="509"/>
      <c r="BB92" s="494"/>
      <c r="BC92" s="355"/>
      <c r="BD92" s="356"/>
      <c r="BE92" s="106"/>
      <c r="BF92" s="414" t="s">
        <v>287</v>
      </c>
      <c r="BG92"/>
      <c r="BH92" s="16"/>
      <c r="BI92" s="16"/>
      <c r="BJ92" s="16"/>
      <c r="BK92" s="16"/>
      <c r="BL92" s="244"/>
      <c r="BN92" s="4">
        <v>1</v>
      </c>
      <c r="BO92" s="48"/>
      <c r="BP92" s="48"/>
    </row>
    <row r="93" spans="2:68" ht="21" customHeight="1" thickBot="1" x14ac:dyDescent="0.3">
      <c r="B93" s="196" t="str">
        <f t="shared" si="19"/>
        <v>►</v>
      </c>
      <c r="C93" s="320" t="str">
        <f>C63</f>
        <v>Famille à coller.N.Nom de votre recette.Recette mère ►.S.Saisissez le nom de la recette mère</v>
      </c>
      <c r="D93" s="320">
        <f>D63</f>
        <v>6</v>
      </c>
      <c r="E93" s="1045" t="str">
        <f>E63</f>
        <v>couverts</v>
      </c>
      <c r="F93" s="324"/>
      <c r="G93" s="270"/>
      <c r="H93" s="270"/>
      <c r="I93" s="270"/>
      <c r="J93" s="270"/>
      <c r="K93" s="270"/>
      <c r="L93" s="329"/>
      <c r="M93" s="16"/>
      <c r="N93" s="310"/>
      <c r="O93" s="310"/>
      <c r="P93" s="310"/>
      <c r="Q93" s="2972"/>
      <c r="R93" s="2972"/>
      <c r="S93" s="2972"/>
      <c r="T93" s="2972"/>
      <c r="U93" s="2972"/>
      <c r="V93" s="2972"/>
      <c r="W93" s="2972"/>
      <c r="X93" s="2972"/>
      <c r="Y93" s="2972"/>
      <c r="Z93" s="2972"/>
      <c r="AA93" s="2973"/>
      <c r="AB93" s="49"/>
      <c r="AF93" s="48"/>
      <c r="AG93" s="2369">
        <f>IF(AI93=AI90,1,LEN(AI93))</f>
        <v>84</v>
      </c>
      <c r="AH93" s="2779" cm="1">
        <f t="array" ref="AH93">IF(AK93="", "", IFERROR(MAX(IF(ISNUMBER(AH91:AH92), AH91:AH92)) + 1, ""))</f>
        <v>2</v>
      </c>
      <c r="AI93" s="785" t="str" cm="1">
        <f t="array" ref="AI93">IFERROR(INDEX(AK92:AK143, MATCH(ROW()-MIN(ROW(AK92:AK143))+1, AH92:AH143, 0)), "")</f>
        <v>saisis Factionnement sans couper les mots et ajusté à la largeur de votre colonne en</v>
      </c>
      <c r="AJ93" s="2780">
        <f t="shared" si="24"/>
        <v>1</v>
      </c>
      <c r="AK93" s="2781" t="str">
        <f t="shared" si="25"/>
        <v>saisis Factionnement sans couper les mots et ajusté à la largeur de votre colonne en</v>
      </c>
      <c r="AL93" s="2235" t="str">
        <f>SUBSTITUTE(SUBSTITUTE(SUBSTITUTE(SUBSTITUTE(SUBSTITUTE(AL92,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3" s="2236" t="str">
        <f>IF(LEN(AN92)&lt;=AL96,AN92,LEFT(AN92,FIND("#",SUBSTITUTE(LEFT(AN92,AL96+1)," ","#",LEN(LEFT(AN92,AL96+1))-LEN(SUBSTITUTE(LEFT(AN92,AL96+1)," ",""))))-1))</f>
        <v>saisis Factionnement sans couper les mots et ajusté à la largeur de votre colonne en</v>
      </c>
      <c r="AN93" s="2237" t="str">
        <f t="shared" ref="AN93:AN104" si="26">IF(AM93="","",IFERROR(RIGHT(AN92,LEN(AN92)-LEN(AM93)-1),""))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3" s="3"/>
      <c r="AP93" s="196" t="str">
        <f t="shared" si="20"/>
        <v>►</v>
      </c>
      <c r="AQ93" s="3"/>
      <c r="AR93"/>
      <c r="AS93"/>
      <c r="AT93"/>
      <c r="AU93"/>
      <c r="AV93"/>
      <c r="AW93"/>
      <c r="AX93"/>
      <c r="AY93"/>
      <c r="AZ93"/>
      <c r="BA93" s="509"/>
      <c r="BB93" s="494"/>
      <c r="BC93" s="355"/>
      <c r="BD93" s="356"/>
      <c r="BE93" s="106"/>
      <c r="BF93" s="414"/>
      <c r="BG93" s="16"/>
      <c r="BH93" s="16"/>
      <c r="BI93" s="16"/>
      <c r="BJ93" s="16"/>
      <c r="BK93" s="16"/>
      <c r="BL93" s="244"/>
      <c r="BN93" s="4">
        <v>1</v>
      </c>
    </row>
    <row r="94" spans="2:68" ht="21" customHeight="1" thickTop="1" x14ac:dyDescent="0.25">
      <c r="B94" s="196" t="str">
        <f t="shared" si="19"/>
        <v>►</v>
      </c>
      <c r="C94" s="320" t="str">
        <f>C63</f>
        <v>Famille à coller.N.Nom de votre recette.Recette mère ►.S.Saisissez le nom de la recette mère</v>
      </c>
      <c r="D94" s="320">
        <f>D63</f>
        <v>6</v>
      </c>
      <c r="E94" s="1045" t="str">
        <f>E63</f>
        <v>couverts</v>
      </c>
      <c r="F94" s="324"/>
      <c r="G94" s="270"/>
      <c r="H94" s="270"/>
      <c r="I94" s="270"/>
      <c r="J94" s="270"/>
      <c r="K94" s="270"/>
      <c r="L94" s="329"/>
      <c r="M94" s="16"/>
      <c r="N94" s="310"/>
      <c r="O94" s="310"/>
      <c r="P94" s="310"/>
      <c r="Q94" s="2972"/>
      <c r="R94" s="2972"/>
      <c r="S94" s="2972"/>
      <c r="T94" s="2972"/>
      <c r="U94" s="2972"/>
      <c r="V94" s="2972"/>
      <c r="W94" s="2972"/>
      <c r="X94" s="2972"/>
      <c r="Y94" s="2972"/>
      <c r="Z94" s="2972"/>
      <c r="AA94" s="2973"/>
      <c r="AB94" s="49"/>
      <c r="AF94" s="48"/>
      <c r="AG94" s="2369">
        <f>IF(AI94=AI90,1,LEN(AI94))</f>
        <v>90</v>
      </c>
      <c r="AH94" s="2779" cm="1">
        <f t="array" ref="AH94">IF(AK94="", "", IFERROR(MAX(IF(ISNUMBER(AH91:AH93), AH91:AH93)) + 1, ""))</f>
        <v>3</v>
      </c>
      <c r="AI94" s="785" t="str" cm="1">
        <f t="array" ref="AI94">IFERROR(INDEX(AK92:AK143, MATCH(ROW()-MIN(ROW(AK92:AK143))+1, AH92:AH143, 0)), "")</f>
        <v>supprimant les lignes vides Saisissez un nombre de caractères pour que le texte ne déborde</v>
      </c>
      <c r="AJ94" s="2780">
        <f t="shared" si="24"/>
        <v>1</v>
      </c>
      <c r="AK94" s="2781" t="str">
        <f t="shared" si="25"/>
        <v>supprimant les lignes vides Saisissez un nombre de caractères pour que le texte ne déborde</v>
      </c>
      <c r="AL94" s="2235" t="str">
        <f>IFERROR(SUBSTITUTE(SUBSTITUTE(SUBSTITUTE(SUBSTITUTE(SUBSTITUTE(SUBSTITUTE(AL93, ",", " "), ".", " "), ";", " "), "-", " "), ":", " "), "?", " "), AL93)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4" s="2236" t="str">
        <f>IF(LEN(AN93)&lt;=AL96,AN93,LEFT(AN93,FIND("#",SUBSTITUTE(LEFT(AN93,AL96+1)," ","#",LEN(LEFT(AN93,AL96+1))-LEN(SUBSTITUTE(LEFT(AN93,AL96+1)," ",""))))-1))</f>
        <v>supprimant les lignes vides Saisissez un nombre de caractères pour que le texte ne déborde</v>
      </c>
      <c r="AN94" s="2237" t="str">
        <f t="shared" si="26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4" s="3"/>
      <c r="AP94" s="196" t="str">
        <f t="shared" si="20"/>
        <v>►</v>
      </c>
      <c r="AQ94" s="3"/>
      <c r="AR94"/>
      <c r="AS94"/>
      <c r="AT94"/>
      <c r="AU94"/>
      <c r="AV94"/>
      <c r="AW94"/>
      <c r="AX94"/>
      <c r="AY94"/>
      <c r="AZ94"/>
      <c r="BA94" s="410" t="s">
        <v>288</v>
      </c>
      <c r="BB94" s="494"/>
      <c r="BC94" s="355"/>
      <c r="BD94" s="356"/>
      <c r="BE94" s="106"/>
      <c r="BF94" s="441" t="s">
        <v>86</v>
      </c>
      <c r="BG94" s="442" t="s">
        <v>87</v>
      </c>
      <c r="BH94" s="443"/>
      <c r="BI94" s="3170" t="s">
        <v>88</v>
      </c>
      <c r="BJ94" s="3171" t="s">
        <v>89</v>
      </c>
      <c r="BK94" s="517" t="s">
        <v>91</v>
      </c>
      <c r="BL94" s="518"/>
      <c r="BN94" s="4">
        <v>1</v>
      </c>
    </row>
    <row r="95" spans="2:68" ht="21" customHeight="1" x14ac:dyDescent="0.25">
      <c r="B95" s="196" t="str">
        <f t="shared" si="19"/>
        <v>►</v>
      </c>
      <c r="C95" s="320" t="str">
        <f>C63</f>
        <v>Famille à coller.N.Nom de votre recette.Recette mère ►.S.Saisissez le nom de la recette mère</v>
      </c>
      <c r="D95" s="320">
        <f>D63</f>
        <v>6</v>
      </c>
      <c r="E95" s="1045" t="str">
        <f>E63</f>
        <v>couverts</v>
      </c>
      <c r="F95" s="324"/>
      <c r="G95" s="270"/>
      <c r="H95" s="270"/>
      <c r="I95" s="270"/>
      <c r="J95" s="270"/>
      <c r="K95" s="270"/>
      <c r="L95" s="329"/>
      <c r="M95" s="16"/>
      <c r="N95" s="310"/>
      <c r="O95" s="310"/>
      <c r="P95" s="310"/>
      <c r="Q95" s="2972"/>
      <c r="R95" s="2972"/>
      <c r="S95" s="2972"/>
      <c r="T95" s="2967"/>
      <c r="U95" s="2967"/>
      <c r="V95" s="2967"/>
      <c r="W95" s="2967"/>
      <c r="X95" s="2967"/>
      <c r="Y95" s="2967"/>
      <c r="Z95" s="2967"/>
      <c r="AA95" s="2968"/>
      <c r="AB95" s="49"/>
      <c r="AF95" s="48"/>
      <c r="AG95" s="2369">
        <f>IF(AI95=AI90,1,LEN(AI95))</f>
        <v>87</v>
      </c>
      <c r="AH95" s="2779" cm="1">
        <f t="array" ref="AH95">IF(AK95="", "", IFERROR(MAX(IF(ISNUMBER(AH91:AH94), AH91:AH94)) + 1, ""))</f>
        <v>4</v>
      </c>
      <c r="AI95" s="785" t="str" cm="1">
        <f t="array" ref="AI95">IFERROR(INDEX(AK92:AK143, MATCH(ROW()-MIN(ROW(AK92:AK143))+1, AH92:AH143, 0)), "")</f>
        <v>pas de la colonne ►avec une police Calibri taille 11 vous aurez davantage de caractères</v>
      </c>
      <c r="AJ95" s="2780">
        <f t="shared" si="24"/>
        <v>1</v>
      </c>
      <c r="AK95" s="2781" t="str">
        <f t="shared" si="25"/>
        <v>pas de la colonne ►avec une police Calibri taille 11 vous aurez davantage de caractères</v>
      </c>
      <c r="AL95" s="2235" t="str">
        <f>IFERROR(SUBSTITUTE(SUBSTITUTE(SUBSTITUTE(SUBSTITUTE(AL94, " , ", " "), ";", " "), "  ", " "), " ", " "), AL94)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5" s="2236" t="str">
        <f>IF(LEN(AN94)&lt;=AL96,AN94,LEFT(AN94,FIND("#",SUBSTITUTE(LEFT(AN94,AL96+1)," ","#",LEN(LEFT(AN94,AL96+1))-LEN(SUBSTITUTE(LEFT(AN94,AL96+1)," ",""))))-1))</f>
        <v>pas de la colonne ►avec une police Calibri taille 11 vous aurez davantage de caractères</v>
      </c>
      <c r="AN95" s="2237" t="str">
        <f t="shared" si="26"/>
        <v>par lignes à vous de choisir votre police ►Lorsque vous masquez des lignes ou colonnes ou que vous saisssez une nouvelle valeur appuyez sur la touche F9 pour forcer Excel à recalculer</v>
      </c>
      <c r="AO95" s="3"/>
      <c r="AP95" s="196" t="str">
        <f t="shared" si="20"/>
        <v>►</v>
      </c>
      <c r="AQ95" s="3"/>
      <c r="AR95"/>
      <c r="AS95"/>
      <c r="AT95"/>
      <c r="AU95"/>
      <c r="AV95"/>
      <c r="AW95"/>
      <c r="AX95"/>
      <c r="AY95"/>
      <c r="AZ95"/>
      <c r="BA95" s="519" t="s">
        <v>289</v>
      </c>
      <c r="BB95" s="520"/>
      <c r="BC95" s="104"/>
      <c r="BD95" s="105"/>
      <c r="BE95" s="521"/>
      <c r="BF95" s="522" t="s">
        <v>103</v>
      </c>
      <c r="BG95" s="523" t="s">
        <v>104</v>
      </c>
      <c r="BH95" s="176" t="s">
        <v>105</v>
      </c>
      <c r="BI95" s="3186"/>
      <c r="BJ95" s="3187"/>
      <c r="BK95" s="524" t="s">
        <v>106</v>
      </c>
      <c r="BL95" s="525"/>
      <c r="BN95" s="4">
        <v>1</v>
      </c>
    </row>
    <row r="96" spans="2:68" ht="21" customHeight="1" x14ac:dyDescent="0.25">
      <c r="B96" s="196" t="str">
        <f t="shared" si="19"/>
        <v>►</v>
      </c>
      <c r="C96" s="320" t="str">
        <f>C63</f>
        <v>Famille à coller.N.Nom de votre recette.Recette mère ►.S.Saisissez le nom de la recette mère</v>
      </c>
      <c r="D96" s="320">
        <f>D63</f>
        <v>6</v>
      </c>
      <c r="E96" s="1045" t="str">
        <f>E63</f>
        <v>couverts</v>
      </c>
      <c r="F96" s="324"/>
      <c r="G96" s="270"/>
      <c r="H96" s="270"/>
      <c r="I96" s="270"/>
      <c r="J96" s="270"/>
      <c r="K96" s="270"/>
      <c r="L96" s="329"/>
      <c r="M96" s="16"/>
      <c r="N96" s="310"/>
      <c r="O96" s="310"/>
      <c r="P96" s="310"/>
      <c r="Q96" s="2972"/>
      <c r="R96" s="2972"/>
      <c r="S96" s="2972"/>
      <c r="T96" s="2972"/>
      <c r="U96" s="2972"/>
      <c r="V96" s="2972"/>
      <c r="W96" s="2972"/>
      <c r="X96" s="2972"/>
      <c r="Y96" s="2972"/>
      <c r="Z96" s="2972"/>
      <c r="AA96" s="2973"/>
      <c r="AF96" s="48"/>
      <c r="AG96" s="2369">
        <f>IF(AI96=AI90,1,LEN(AI96))</f>
        <v>89</v>
      </c>
      <c r="AH96" s="2779" cm="1">
        <f t="array" ref="AH96">IF(AK96="", "", IFERROR(MAX(IF(ISNUMBER(AH91:AH95), AH91:AH95)) + 1, ""))</f>
        <v>5</v>
      </c>
      <c r="AI96" s="785" t="str" cm="1">
        <f t="array" ref="AI96">IFERROR(INDEX(AK92:AK143, MATCH(ROW()-MIN(ROW(AK92:AK143))+1, AH92:AH143, 0)), "")</f>
        <v>par lignes à vous de choisir votre police ►Lorsque vous masquez des lignes ou colonnes ou</v>
      </c>
      <c r="AJ96" s="2780">
        <f t="shared" si="24"/>
        <v>1</v>
      </c>
      <c r="AK96" s="2781" t="str">
        <f t="shared" si="25"/>
        <v>par lignes à vous de choisir votre police ►Lorsque vous masquez des lignes ou colonnes ou</v>
      </c>
      <c r="AL96" s="2240">
        <f>AI80</f>
        <v>90</v>
      </c>
      <c r="AM96" s="2236" t="str">
        <f>IF(LEN(AN95)&lt;=AL96,AN95,LEFT(AN95,FIND("#",SUBSTITUTE(LEFT(AN95,AL96+1)," ","#",LEN(LEFT(AN95,AL96+1))-LEN(SUBSTITUTE(LEFT(AN95,AL96+1)," ",""))))-1))</f>
        <v>par lignes à vous de choisir votre police ►Lorsque vous masquez des lignes ou colonnes ou</v>
      </c>
      <c r="AN96" s="2237" t="str">
        <f t="shared" si="26"/>
        <v>que vous saisssez une nouvelle valeur appuyez sur la touche F9 pour forcer Excel à recalculer</v>
      </c>
      <c r="AO96" s="3"/>
      <c r="AP96" s="196" t="str">
        <f t="shared" si="20"/>
        <v>►</v>
      </c>
      <c r="AQ96" s="3"/>
      <c r="AR96"/>
      <c r="AS96"/>
      <c r="AT96"/>
      <c r="AU96"/>
      <c r="AV96"/>
      <c r="AW96"/>
      <c r="AX96"/>
      <c r="AY96"/>
      <c r="AZ96"/>
      <c r="BA96" s="528" t="s">
        <v>290</v>
      </c>
      <c r="BB96" s="520"/>
      <c r="BC96" s="104"/>
      <c r="BD96" s="105"/>
      <c r="BE96" s="521"/>
      <c r="BF96" s="529">
        <v>27</v>
      </c>
      <c r="BG96" s="530" t="s">
        <v>230</v>
      </c>
      <c r="BH96" s="531" t="s">
        <v>105</v>
      </c>
      <c r="BI96" s="532">
        <v>20</v>
      </c>
      <c r="BJ96" s="533" t="s">
        <v>41</v>
      </c>
      <c r="BK96" s="534" t="s">
        <v>135</v>
      </c>
      <c r="BL96" s="535"/>
      <c r="BN96" s="4">
        <v>1</v>
      </c>
    </row>
    <row r="97" spans="1:66" ht="21" customHeight="1" x14ac:dyDescent="0.25">
      <c r="B97" s="196" t="str">
        <f t="shared" si="19"/>
        <v>►</v>
      </c>
      <c r="C97" s="320" t="str">
        <f>C63</f>
        <v>Famille à coller.N.Nom de votre recette.Recette mère ►.S.Saisissez le nom de la recette mère</v>
      </c>
      <c r="D97" s="320">
        <f>D63</f>
        <v>6</v>
      </c>
      <c r="E97" s="1045" t="str">
        <f>E63</f>
        <v>couverts</v>
      </c>
      <c r="F97" s="324"/>
      <c r="G97" s="270"/>
      <c r="H97" s="270"/>
      <c r="I97" s="270"/>
      <c r="J97" s="270"/>
      <c r="K97" s="270"/>
      <c r="L97" s="329"/>
      <c r="M97" s="16"/>
      <c r="N97" s="310"/>
      <c r="O97" s="310"/>
      <c r="P97" s="310"/>
      <c r="Q97" s="2972"/>
      <c r="R97" s="2972"/>
      <c r="S97" s="2972"/>
      <c r="T97" s="2967"/>
      <c r="U97" s="2967"/>
      <c r="V97" s="2967"/>
      <c r="W97" s="2967"/>
      <c r="X97" s="2967"/>
      <c r="Y97" s="2967"/>
      <c r="Z97" s="2967"/>
      <c r="AA97" s="2968"/>
      <c r="AF97" s="48"/>
      <c r="AG97" s="2369">
        <f>IF(AI97=AI90,1,LEN(AI97))</f>
        <v>82</v>
      </c>
      <c r="AH97" s="2779" cm="1">
        <f t="array" ref="AH97">IF(AK97="", "", IFERROR(MAX(IF(ISNUMBER(AH91:AH96), AH91:AH96)) + 1, ""))</f>
        <v>6</v>
      </c>
      <c r="AI97" s="785" t="str" cm="1">
        <f t="array" ref="AI97">IFERROR(INDEX(AK92:AK143, MATCH(ROW()-MIN(ROW(AK92:AK143))+1, AH92:AH143, 0)), "")</f>
        <v>que vous saisssez une nouvelle valeur appuyez sur la touche F9 pour forcer Excel à</v>
      </c>
      <c r="AJ97" s="2780">
        <f t="shared" si="24"/>
        <v>1</v>
      </c>
      <c r="AK97" s="2781" t="str">
        <f t="shared" si="25"/>
        <v>que vous saisssez une nouvelle valeur appuyez sur la touche F9 pour forcer Excel à</v>
      </c>
      <c r="AL97" s="2244"/>
      <c r="AM97" s="2236" t="str">
        <f>IF(LEN(AN96)&lt;=AL96,AN96,LEFT(AN96,FIND("#",SUBSTITUTE(LEFT(AN96,AL96+1)," ","#",LEN(LEFT(AN96,AL96+1))-LEN(SUBSTITUTE(LEFT(AN96,AL96+1)," ",""))))-1))</f>
        <v>que vous saisssez une nouvelle valeur appuyez sur la touche F9 pour forcer Excel à</v>
      </c>
      <c r="AN97" s="2237" t="str">
        <f t="shared" si="26"/>
        <v>recalculer</v>
      </c>
      <c r="AO97" s="3"/>
      <c r="AP97" s="196" t="str">
        <f t="shared" si="20"/>
        <v>►</v>
      </c>
      <c r="AQ97" s="3"/>
      <c r="AR97"/>
      <c r="AS97"/>
      <c r="AT97"/>
      <c r="AU97"/>
      <c r="AV97"/>
      <c r="AW97"/>
      <c r="AX97"/>
      <c r="AY97"/>
      <c r="AZ97"/>
      <c r="BA97" s="536" t="s">
        <v>291</v>
      </c>
      <c r="BB97" s="520"/>
      <c r="BC97" s="104"/>
      <c r="BD97" s="105"/>
      <c r="BF97" s="529"/>
      <c r="BG97" s="530" t="s">
        <v>292</v>
      </c>
      <c r="BH97" s="531"/>
      <c r="BI97" s="532">
        <v>1</v>
      </c>
      <c r="BJ97" s="537" t="s">
        <v>266</v>
      </c>
      <c r="BK97" s="534" t="s">
        <v>293</v>
      </c>
      <c r="BL97" s="535"/>
      <c r="BN97" s="4">
        <v>1</v>
      </c>
    </row>
    <row r="98" spans="1:66" ht="15.75" x14ac:dyDescent="0.25">
      <c r="B98" s="196" t="str">
        <f t="shared" si="19"/>
        <v>►</v>
      </c>
      <c r="C98" s="320" t="str">
        <f>C63</f>
        <v>Famille à coller.N.Nom de votre recette.Recette mère ►.S.Saisissez le nom de la recette mère</v>
      </c>
      <c r="D98" s="320">
        <f>D63</f>
        <v>6</v>
      </c>
      <c r="E98" s="1045" t="str">
        <f>E63</f>
        <v>couverts</v>
      </c>
      <c r="F98" s="324"/>
      <c r="G98" s="270"/>
      <c r="H98" s="270"/>
      <c r="I98" s="270"/>
      <c r="J98" s="270"/>
      <c r="K98" s="270"/>
      <c r="L98" s="329"/>
      <c r="M98" s="16"/>
      <c r="N98" s="310"/>
      <c r="O98" s="310"/>
      <c r="P98" s="310"/>
      <c r="Q98" s="2972"/>
      <c r="R98" s="2972"/>
      <c r="S98" s="2972"/>
      <c r="T98" s="2967"/>
      <c r="U98" s="2967"/>
      <c r="V98" s="2967"/>
      <c r="W98" s="2967"/>
      <c r="X98" s="2967"/>
      <c r="Y98" s="2967"/>
      <c r="Z98" s="2967"/>
      <c r="AA98" s="2968"/>
      <c r="AF98" s="48"/>
      <c r="AG98" s="2369">
        <f>IF(AI98=AI90,1,LEN(AI98))</f>
        <v>10</v>
      </c>
      <c r="AH98" s="2779" cm="1">
        <f t="array" ref="AH98">IF(AK98="", "", IFERROR(MAX(IF(ISNUMBER(AH91:AH97), AH91:AH97)) + 1, ""))</f>
        <v>7</v>
      </c>
      <c r="AI98" s="785" t="str" cm="1">
        <f t="array" ref="AI98">IFERROR(INDEX(AK92:AK143, MATCH(ROW()-MIN(ROW(AK92:AK143))+1, AH92:AH143, 0)), "")</f>
        <v>recalculer</v>
      </c>
      <c r="AJ98" s="2780">
        <f t="shared" si="24"/>
        <v>1</v>
      </c>
      <c r="AK98" s="2781" t="str">
        <f t="shared" si="25"/>
        <v>recalculer</v>
      </c>
      <c r="AL98" s="2244"/>
      <c r="AM98" s="2236" t="str">
        <f>IF(LEN(AN97)&lt;=AL96,AN97,LEFT(AN97,FIND("#",SUBSTITUTE(LEFT(AN97,AL96+1)," ","#",LEN(LEFT(AN97,AL96+1))-LEN(SUBSTITUTE(LEFT(AN97,AL96+1)," ",""))))-1))</f>
        <v>recalculer</v>
      </c>
      <c r="AN98" s="2237" t="str">
        <f t="shared" si="26"/>
        <v/>
      </c>
      <c r="AO98" s="3"/>
      <c r="AP98" s="196" t="str">
        <f t="shared" si="20"/>
        <v>►</v>
      </c>
      <c r="AQ98"/>
      <c r="AR98"/>
      <c r="AS98"/>
      <c r="AT98"/>
      <c r="AU98"/>
      <c r="AV98"/>
      <c r="AW98"/>
      <c r="AX98"/>
      <c r="AY98"/>
      <c r="AZ98"/>
      <c r="BA98" s="538">
        <v>16</v>
      </c>
      <c r="BB98" s="539" t="s">
        <v>44</v>
      </c>
      <c r="BC98" s="104"/>
      <c r="BD98" s="540"/>
      <c r="BF98" s="541"/>
      <c r="BG98" s="530" t="s">
        <v>294</v>
      </c>
      <c r="BH98" s="531"/>
      <c r="BI98" s="532">
        <v>1</v>
      </c>
      <c r="BJ98" s="542" t="s">
        <v>295</v>
      </c>
      <c r="BK98" s="534" t="s">
        <v>296</v>
      </c>
      <c r="BL98" s="535"/>
      <c r="BN98" s="4">
        <v>1</v>
      </c>
    </row>
    <row r="99" spans="1:66" ht="15.75" x14ac:dyDescent="0.25">
      <c r="B99" s="196" t="str">
        <f t="shared" si="19"/>
        <v>►</v>
      </c>
      <c r="C99" s="320" t="str">
        <f>C63</f>
        <v>Famille à coller.N.Nom de votre recette.Recette mère ►.S.Saisissez le nom de la recette mère</v>
      </c>
      <c r="D99" s="320">
        <f>D63</f>
        <v>6</v>
      </c>
      <c r="E99" s="1045" t="str">
        <f>E63</f>
        <v>couverts</v>
      </c>
      <c r="F99" s="324"/>
      <c r="G99" s="270"/>
      <c r="H99" s="270"/>
      <c r="I99" s="270"/>
      <c r="J99" s="270"/>
      <c r="K99" s="270"/>
      <c r="L99" s="329"/>
      <c r="M99" s="16"/>
      <c r="N99" s="310"/>
      <c r="O99" s="310"/>
      <c r="P99" s="310"/>
      <c r="Q99" s="2972"/>
      <c r="R99" s="2972"/>
      <c r="S99" s="2972"/>
      <c r="T99" s="2972"/>
      <c r="U99" s="2972"/>
      <c r="V99" s="2972"/>
      <c r="W99" s="2972"/>
      <c r="X99" s="2972"/>
      <c r="Y99" s="2972"/>
      <c r="Z99" s="2972"/>
      <c r="AA99" s="2973"/>
      <c r="AF99" s="48"/>
      <c r="AG99" s="2369">
        <f>IF(AI99=AI90,1,LEN(AI99))</f>
        <v>86</v>
      </c>
      <c r="AH99" s="2779" t="str" cm="1">
        <f t="array" ref="AH99">IF(AK99="", "", IFERROR(MAX(IF(ISNUMBER(AH91:AH98), AH91:AH98)) + 1, ""))</f>
        <v/>
      </c>
      <c r="AI99" s="785" t="str" cm="1">
        <f t="array" ref="AI99">IFERROR(INDEX(AK92:AK143, MATCH(ROW()-MIN(ROW(AK92:AK143))+1, AH92:AH143, 0)), "")</f>
        <v>► Saisissez ou coller les lignes du brouillon que vous voulez couper dans ces 4 lignes</v>
      </c>
      <c r="AJ99" s="2780">
        <f t="shared" si="24"/>
        <v>1</v>
      </c>
      <c r="AK99" s="2781" t="str">
        <f t="shared" si="25"/>
        <v/>
      </c>
      <c r="AL99" s="2244"/>
      <c r="AM99" s="2236" t="str">
        <f>IF(LEN(AN98)&lt;=AL96,AN98,LEFT(AN98,FIND("#",SUBSTITUTE(LEFT(AN98,AL96+1)," ","#",LEN(LEFT(AN98,AL96+1))-LEN(SUBSTITUTE(LEFT(AN98,AL96+1)," ",""))))-1))</f>
        <v/>
      </c>
      <c r="AN99" s="2237" t="str">
        <f t="shared" si="26"/>
        <v/>
      </c>
      <c r="AO99" s="3"/>
      <c r="AP99" s="196" t="str">
        <f t="shared" si="20"/>
        <v>►</v>
      </c>
      <c r="AQ99"/>
      <c r="AR99"/>
      <c r="AS99"/>
      <c r="AT99"/>
      <c r="AU99"/>
      <c r="AV99"/>
      <c r="AW99"/>
      <c r="AX99"/>
      <c r="AY99"/>
      <c r="AZ99"/>
      <c r="BA99" s="538">
        <v>25</v>
      </c>
      <c r="BB99" s="539" t="s">
        <v>280</v>
      </c>
      <c r="BC99" s="104"/>
      <c r="BD99" s="540"/>
      <c r="BF99" s="541"/>
      <c r="BG99" s="530"/>
      <c r="BH99" s="531"/>
      <c r="BI99" s="532">
        <v>3</v>
      </c>
      <c r="BJ99" s="543" t="s">
        <v>120</v>
      </c>
      <c r="BK99" s="534" t="s">
        <v>262</v>
      </c>
      <c r="BL99" s="535"/>
      <c r="BN99" s="4">
        <v>1</v>
      </c>
    </row>
    <row r="100" spans="1:66" ht="15.75" x14ac:dyDescent="0.25">
      <c r="B100" s="196" t="str">
        <f t="shared" si="19"/>
        <v>►</v>
      </c>
      <c r="C100" s="320" t="str">
        <f>C63</f>
        <v>Famille à coller.N.Nom de votre recette.Recette mère ►.S.Saisissez le nom de la recette mère</v>
      </c>
      <c r="D100" s="320">
        <f>D63</f>
        <v>6</v>
      </c>
      <c r="E100" s="1045" t="str">
        <f>E63</f>
        <v>couverts</v>
      </c>
      <c r="F100" s="324"/>
      <c r="G100" s="270"/>
      <c r="H100" s="270"/>
      <c r="I100" s="270"/>
      <c r="J100" s="270"/>
      <c r="K100" s="270"/>
      <c r="L100" s="329"/>
      <c r="M100" s="16"/>
      <c r="N100" s="310"/>
      <c r="O100" s="310"/>
      <c r="P100" s="310"/>
      <c r="Q100" s="2972"/>
      <c r="R100" s="2972"/>
      <c r="S100" s="2972"/>
      <c r="T100" s="2972"/>
      <c r="U100" s="2972"/>
      <c r="V100" s="2972"/>
      <c r="W100" s="2972"/>
      <c r="X100" s="2972"/>
      <c r="Y100" s="2972"/>
      <c r="Z100" s="2972"/>
      <c r="AA100" s="2973"/>
      <c r="AF100" s="48"/>
      <c r="AG100" s="2369">
        <f>IF(AI100=AI90,1,LEN(AI100))</f>
        <v>84</v>
      </c>
      <c r="AH100" s="2779" t="str" cm="1">
        <f t="array" ref="AH100">IF(AK100="", "", IFERROR(MAX(IF(ISNUMBER(AH91:AH99), AH91:AH99)) + 1, ""))</f>
        <v/>
      </c>
      <c r="AI100" s="785" t="str" cm="1">
        <f t="array" ref="AI100">IFERROR(INDEX(AK92:AK143, MATCH(ROW()-MIN(ROW(AK92:AK143))+1, AH92:AH143, 0)), "")</f>
        <v xml:space="preserve"> et saisissez un nombre de caractères pour que le texte ne déborde pas de la colonne</v>
      </c>
      <c r="AJ100" s="2780">
        <f t="shared" si="24"/>
        <v>1</v>
      </c>
      <c r="AK100" s="2781" t="str">
        <f t="shared" si="25"/>
        <v/>
      </c>
      <c r="AL100" s="2244"/>
      <c r="AM100" s="2236" t="str">
        <f>IF(LEN(AN99)&lt;=AL96,AN99,LEFT(AN99,FIND("#",SUBSTITUTE(LEFT(AN99,AL96+1)," ","#",LEN(LEFT(AN99,AL96+1))-LEN(SUBSTITUTE(LEFT(AN99,AL96+1)," ",""))))-1))</f>
        <v/>
      </c>
      <c r="AN100" s="2237" t="str">
        <f t="shared" si="26"/>
        <v/>
      </c>
      <c r="AO100" s="3"/>
      <c r="AP100" s="196" t="str">
        <f t="shared" si="20"/>
        <v>►</v>
      </c>
      <c r="AQ100"/>
      <c r="AR100"/>
      <c r="AS100"/>
      <c r="AT100"/>
      <c r="AU100"/>
      <c r="AV100"/>
      <c r="AW100"/>
      <c r="AX100"/>
      <c r="AY100"/>
      <c r="AZ100"/>
      <c r="BA100" s="544" t="str">
        <f>BA94</f>
        <v>augmentez ou diminuez la valeur saisie</v>
      </c>
      <c r="BB100" s="545"/>
      <c r="BC100" s="104"/>
      <c r="BD100" s="356"/>
      <c r="BF100" s="541">
        <v>0.25</v>
      </c>
      <c r="BG100" s="530" t="s">
        <v>298</v>
      </c>
      <c r="BH100" s="531"/>
      <c r="BI100" s="532"/>
      <c r="BJ100" s="546"/>
      <c r="BK100" s="534" t="s">
        <v>299</v>
      </c>
      <c r="BL100" s="535"/>
      <c r="BN100" s="4">
        <v>1</v>
      </c>
    </row>
    <row r="101" spans="1:66" ht="17.25" customHeight="1" thickBot="1" x14ac:dyDescent="0.3">
      <c r="B101" s="196" t="str">
        <f t="shared" si="19"/>
        <v>►</v>
      </c>
      <c r="C101" s="320" t="str">
        <f>C63</f>
        <v>Famille à coller.N.Nom de votre recette.Recette mère ►.S.Saisissez le nom de la recette mère</v>
      </c>
      <c r="D101" s="320">
        <f>D63</f>
        <v>6</v>
      </c>
      <c r="E101" s="1045" t="str">
        <f>E63</f>
        <v>couverts</v>
      </c>
      <c r="F101" s="324"/>
      <c r="G101" s="270"/>
      <c r="H101" s="270"/>
      <c r="I101" s="270"/>
      <c r="J101" s="270"/>
      <c r="K101" s="270"/>
      <c r="L101" s="329"/>
      <c r="M101" s="16"/>
      <c r="N101" s="310"/>
      <c r="O101" s="310"/>
      <c r="P101" s="310"/>
      <c r="Q101" s="2972"/>
      <c r="R101" s="2972"/>
      <c r="S101" s="2972"/>
      <c r="T101" s="2972"/>
      <c r="U101" s="2972"/>
      <c r="V101" s="2972"/>
      <c r="W101" s="2972"/>
      <c r="X101" s="2972"/>
      <c r="Y101" s="2972"/>
      <c r="Z101" s="2972"/>
      <c r="AA101" s="2973"/>
      <c r="AF101" s="48"/>
      <c r="AG101" s="2369">
        <f>IF(AI101=AI90,1,LEN(AI101))</f>
        <v>43</v>
      </c>
      <c r="AH101" s="2779" t="str" cm="1">
        <f t="array" ref="AH101">IF(AK101="", "", IFERROR(MAX(IF(ISNUMBER(AH91:AH100), AH91:AH100)) + 1, ""))</f>
        <v/>
      </c>
      <c r="AI101" s="785" t="str" cm="1">
        <f t="array" ref="AI101">IFERROR(INDEX(AK92:AK143, MATCH(ROW()-MIN(ROW(AK92:AK143))+1, AH92:AH143, 0)), "")</f>
        <v>►Police  choisissez celle qui vous convient</v>
      </c>
      <c r="AJ101" s="2780">
        <f t="shared" si="24"/>
        <v>1</v>
      </c>
      <c r="AK101" s="2781" t="str">
        <f t="shared" si="25"/>
        <v/>
      </c>
      <c r="AL101" s="2244"/>
      <c r="AM101" s="2236" t="str">
        <f>IF(LEN(AN100)&lt;=AL96,AN100,LEFT(AN100,FIND("#",SUBSTITUTE(LEFT(AN100,AL96+1)," ","#",LEN(LEFT(AN100,AL96+1))-LEN(SUBSTITUTE(LEFT(AN100,AL96+1)," ",""))))-1))</f>
        <v/>
      </c>
      <c r="AN101" s="2237" t="str">
        <f t="shared" si="26"/>
        <v/>
      </c>
      <c r="AO101" s="3"/>
      <c r="AP101" s="196" t="str">
        <f t="shared" si="20"/>
        <v>►</v>
      </c>
      <c r="AQ101"/>
      <c r="AR101"/>
      <c r="AS101"/>
      <c r="AT101"/>
      <c r="AU101"/>
      <c r="AV101"/>
      <c r="AW101"/>
      <c r="AX101"/>
      <c r="AY101"/>
      <c r="AZ101"/>
      <c r="BA101" s="323"/>
      <c r="BB101" s="243"/>
      <c r="BC101" s="243"/>
      <c r="BD101" s="440"/>
      <c r="BF101" s="541">
        <v>0.5</v>
      </c>
      <c r="BG101" s="530" t="s">
        <v>294</v>
      </c>
      <c r="BH101" s="531"/>
      <c r="BI101" s="532"/>
      <c r="BJ101" s="546"/>
      <c r="BK101" s="534" t="s">
        <v>296</v>
      </c>
      <c r="BL101" s="535"/>
      <c r="BN101" s="4">
        <v>1</v>
      </c>
    </row>
    <row r="102" spans="1:66" ht="16.5" thickTop="1" x14ac:dyDescent="0.25">
      <c r="B102" s="196" t="str">
        <f t="shared" si="19"/>
        <v>►</v>
      </c>
      <c r="C102" s="320" t="str">
        <f>C63</f>
        <v>Famille à coller.N.Nom de votre recette.Recette mère ►.S.Saisissez le nom de la recette mère</v>
      </c>
      <c r="D102" s="320">
        <f>D63</f>
        <v>6</v>
      </c>
      <c r="E102" s="1045" t="str">
        <f>E63</f>
        <v>couverts</v>
      </c>
      <c r="F102" s="324"/>
      <c r="G102" s="270"/>
      <c r="H102" s="270"/>
      <c r="I102" s="270"/>
      <c r="J102" s="270"/>
      <c r="K102" s="270"/>
      <c r="L102" s="329"/>
      <c r="M102" s="16"/>
      <c r="N102" s="310"/>
      <c r="O102" s="310"/>
      <c r="P102" s="310"/>
      <c r="Q102" s="2972"/>
      <c r="R102" s="2972"/>
      <c r="S102" s="2972"/>
      <c r="T102" s="2967"/>
      <c r="U102" s="2967"/>
      <c r="V102" s="2967"/>
      <c r="W102" s="2967"/>
      <c r="X102" s="2967"/>
      <c r="Y102" s="2967"/>
      <c r="Z102" s="2967"/>
      <c r="AA102" s="2968"/>
      <c r="AB102" s="49"/>
      <c r="AF102" s="48"/>
      <c r="AG102" s="2369">
        <f>IF(AI102=AI90,1,LEN(AI102))</f>
        <v>0</v>
      </c>
      <c r="AH102" s="2779" t="str" cm="1">
        <f t="array" ref="AH102">IF(AK102="", "", IFERROR(MAX(IF(ISNUMBER(AH91:AH101), AH91:AH101)) + 1, ""))</f>
        <v/>
      </c>
      <c r="AI102" s="785" t="str" cm="1">
        <f t="array" ref="AI102">IFERROR(INDEX(AK92:AK143, MATCH(ROW()-MIN(ROW(AK92:AK143))+1, AH92:AH143, 0)), "")</f>
        <v/>
      </c>
      <c r="AJ102" s="2780">
        <f t="shared" si="24"/>
        <v>0</v>
      </c>
      <c r="AK102" s="2781" t="str">
        <f t="shared" si="25"/>
        <v/>
      </c>
      <c r="AL102" s="2244"/>
      <c r="AM102" s="2236" t="str">
        <f>IF(LEN(AN101)&lt;=AL96,AN101,LEFT(AN101,FIND("#",SUBSTITUTE(LEFT(AN101,AL96+1)," ","#",LEN(LEFT(AN101,AL96+1))-LEN(SUBSTITUTE(LEFT(AN101,AL96+1)," ",""))))-1))</f>
        <v/>
      </c>
      <c r="AN102" s="2237" t="str">
        <f t="shared" si="26"/>
        <v/>
      </c>
      <c r="AO102" s="3"/>
      <c r="AP102" s="196" t="str">
        <f t="shared" si="20"/>
        <v>►</v>
      </c>
      <c r="AQ102"/>
      <c r="AR102"/>
      <c r="AS102"/>
      <c r="AT102"/>
      <c r="AU102"/>
      <c r="AV102"/>
      <c r="AW102"/>
      <c r="AX102"/>
      <c r="AY102"/>
      <c r="AZ102"/>
      <c r="BA102" s="3188" t="s">
        <v>301</v>
      </c>
      <c r="BB102" s="3189"/>
      <c r="BC102" s="3192" t="s">
        <v>98</v>
      </c>
      <c r="BD102" s="3193"/>
      <c r="BF102" s="541">
        <v>0.75</v>
      </c>
      <c r="BG102" s="530" t="s">
        <v>302</v>
      </c>
      <c r="BH102" s="531"/>
      <c r="BI102" s="532"/>
      <c r="BJ102" s="546"/>
      <c r="BK102" s="534" t="s">
        <v>303</v>
      </c>
      <c r="BL102" s="535"/>
      <c r="BN102" s="4">
        <v>1</v>
      </c>
    </row>
    <row r="103" spans="1:66" ht="15.75" x14ac:dyDescent="0.25">
      <c r="B103" s="196" t="str">
        <f t="shared" si="19"/>
        <v>►</v>
      </c>
      <c r="C103" s="320" t="str">
        <f>C63</f>
        <v>Famille à coller.N.Nom de votre recette.Recette mère ►.S.Saisissez le nom de la recette mère</v>
      </c>
      <c r="D103" s="320">
        <f>D63</f>
        <v>6</v>
      </c>
      <c r="E103" s="1045" t="str">
        <f>E63</f>
        <v>couverts</v>
      </c>
      <c r="F103" s="324"/>
      <c r="G103" s="270"/>
      <c r="H103" s="270"/>
      <c r="I103" s="270"/>
      <c r="J103" s="270"/>
      <c r="K103" s="270"/>
      <c r="L103" s="329"/>
      <c r="M103" s="16"/>
      <c r="N103" s="310"/>
      <c r="O103" s="310"/>
      <c r="P103" s="310"/>
      <c r="Q103" s="2972"/>
      <c r="R103" s="2972"/>
      <c r="S103" s="2972"/>
      <c r="T103" s="2967"/>
      <c r="U103" s="2967"/>
      <c r="V103" s="2967"/>
      <c r="W103" s="2967"/>
      <c r="X103" s="2967"/>
      <c r="Y103" s="2967"/>
      <c r="Z103" s="2967"/>
      <c r="AA103" s="2968"/>
      <c r="AB103" s="49"/>
      <c r="AF103" s="48"/>
      <c r="AG103" s="2369">
        <f>IF(AI103=AI90,1,LEN(AI103))</f>
        <v>0</v>
      </c>
      <c r="AH103" s="2779" t="str" cm="1">
        <f t="array" ref="AH103">IF(AK103="", "", IFERROR(MAX(IF(ISNUMBER(AH91:AH102), AH91:AH102)) + 1, ""))</f>
        <v/>
      </c>
      <c r="AI103" s="785" t="str" cm="1">
        <f t="array" ref="AI103">IFERROR(INDEX(AK92:AK143, MATCH(ROW()-MIN(ROW(AK92:AK143))+1, AH92:AH143, 0)), "")</f>
        <v/>
      </c>
      <c r="AJ103" s="2780">
        <f t="shared" si="24"/>
        <v>0</v>
      </c>
      <c r="AK103" s="2781" t="str">
        <f t="shared" si="25"/>
        <v/>
      </c>
      <c r="AL103" s="2244"/>
      <c r="AM103" s="2236" t="str">
        <f>IF(LEN(AN102)&lt;=AL96,AN102,LEFT(AN102,FIND("#",SUBSTITUTE(LEFT(AN102,AL96+1)," ","#",LEN(LEFT(AN102,AL96+1))-LEN(SUBSTITUTE(LEFT(AN102,AL96+1)," ",""))))-1))</f>
        <v/>
      </c>
      <c r="AN103" s="2237" t="str">
        <f t="shared" si="26"/>
        <v/>
      </c>
      <c r="AO103" s="3"/>
      <c r="AP103" s="196" t="str">
        <f t="shared" si="20"/>
        <v>►</v>
      </c>
      <c r="AQ103"/>
      <c r="AR103"/>
      <c r="AS103"/>
      <c r="AT103"/>
      <c r="AU103"/>
      <c r="AV103"/>
      <c r="AW103"/>
      <c r="AX103"/>
      <c r="AY103"/>
      <c r="AZ103"/>
      <c r="BA103" s="3190"/>
      <c r="BB103" s="3191"/>
      <c r="BC103" s="3194"/>
      <c r="BD103" s="3195"/>
      <c r="BF103" s="455">
        <v>2</v>
      </c>
      <c r="BG103" s="550" t="s">
        <v>304</v>
      </c>
      <c r="BH103" s="531"/>
      <c r="BI103" s="532"/>
      <c r="BJ103" s="546"/>
      <c r="BK103" s="534"/>
      <c r="BL103" s="535"/>
      <c r="BN103" s="4">
        <v>1</v>
      </c>
    </row>
    <row r="104" spans="1:66" ht="15.75" x14ac:dyDescent="0.25">
      <c r="A104" s="48"/>
      <c r="B104" s="376" t="s">
        <v>18</v>
      </c>
      <c r="C104" s="320" t="str">
        <f>C63</f>
        <v>Famille à coller.N.Nom de votre recette.Recette mère ►.S.Saisissez le nom de la recette mère</v>
      </c>
      <c r="D104" s="320">
        <f>D63</f>
        <v>6</v>
      </c>
      <c r="E104" s="1045" t="str">
        <f>E63</f>
        <v>couverts</v>
      </c>
      <c r="F104" s="377" t="s">
        <v>153</v>
      </c>
      <c r="G104" s="280"/>
      <c r="H104" s="280"/>
      <c r="I104" s="280"/>
      <c r="J104" s="280"/>
      <c r="K104" s="378"/>
      <c r="L104" s="379" t="s">
        <v>154</v>
      </c>
      <c r="M104" s="16"/>
      <c r="N104" s="310"/>
      <c r="O104" s="310"/>
      <c r="P104" s="310"/>
      <c r="Q104" s="2972"/>
      <c r="R104" s="2972"/>
      <c r="S104" s="2972"/>
      <c r="T104" s="2967"/>
      <c r="U104" s="2967"/>
      <c r="V104" s="2967"/>
      <c r="W104" s="2967"/>
      <c r="X104" s="2967"/>
      <c r="Y104" s="2967"/>
      <c r="Z104" s="2967"/>
      <c r="AA104" s="2968"/>
      <c r="AB104" s="49"/>
      <c r="AF104" s="48"/>
      <c r="AG104" s="2369">
        <f>IF(AI104=AI90,1,LEN(AI104))</f>
        <v>0</v>
      </c>
      <c r="AH104" s="2779" t="str" cm="1">
        <f t="array" ref="AH104">IF(AK104="", "", IFERROR(MAX(IF(ISNUMBER(AH91:AH103), AH91:AH103)) + 1, ""))</f>
        <v/>
      </c>
      <c r="AI104" s="785" t="str" cm="1">
        <f t="array" ref="AI104">IFERROR(INDEX(AK92:AK143, MATCH(ROW()-MIN(ROW(AK92:AK143))+1, AH92:AH143, 0)), "")</f>
        <v/>
      </c>
      <c r="AJ104" s="2780">
        <f t="shared" si="24"/>
        <v>0</v>
      </c>
      <c r="AK104" s="2781" t="str">
        <f t="shared" si="25"/>
        <v/>
      </c>
      <c r="AL104" s="2244"/>
      <c r="AM104" s="2236" t="str">
        <f>IF(LEN(AN103)&lt;=AL96,AN103,LEFT(AN103,FIND("#",SUBSTITUTE(LEFT(AN103,AL96+1)," ","#",LEN(LEFT(AN103,AL96+1))-LEN(SUBSTITUTE(LEFT(AN103,AL96+1)," ",""))))-1))</f>
        <v/>
      </c>
      <c r="AN104" s="2237" t="str">
        <f t="shared" si="26"/>
        <v/>
      </c>
      <c r="AO104" s="3"/>
      <c r="AP104" s="376" t="str">
        <f t="shared" si="20"/>
        <v>A</v>
      </c>
      <c r="AQ104"/>
      <c r="AR104"/>
      <c r="AS104"/>
      <c r="AT104"/>
      <c r="AU104"/>
      <c r="AV104"/>
      <c r="AW104"/>
      <c r="AX104"/>
      <c r="AY104"/>
      <c r="AZ104"/>
      <c r="BA104" s="313" t="s">
        <v>123</v>
      </c>
      <c r="BB104" s="489" t="s">
        <v>120</v>
      </c>
      <c r="BC104" s="551" t="s">
        <v>305</v>
      </c>
      <c r="BD104" s="552" t="s">
        <v>306</v>
      </c>
      <c r="BF104" s="455">
        <v>1</v>
      </c>
      <c r="BG104" s="553" t="s">
        <v>30</v>
      </c>
      <c r="BH104" s="531"/>
      <c r="BI104" s="532"/>
      <c r="BJ104" s="546"/>
      <c r="BK104" s="534" t="s">
        <v>307</v>
      </c>
      <c r="BL104" s="535"/>
      <c r="BN104" s="4">
        <v>1</v>
      </c>
    </row>
    <row r="105" spans="1:66" ht="15.75" x14ac:dyDescent="0.25">
      <c r="A105" s="48"/>
      <c r="B105" s="376" t="s">
        <v>18</v>
      </c>
      <c r="C105" s="320" t="str">
        <f>C63</f>
        <v>Famille à coller.N.Nom de votre recette.Recette mère ►.S.Saisissez le nom de la recette mère</v>
      </c>
      <c r="D105" s="320">
        <f>D63</f>
        <v>6</v>
      </c>
      <c r="E105" s="1045" t="str">
        <f>E63</f>
        <v>couverts</v>
      </c>
      <c r="F105" s="381"/>
      <c r="G105" s="287"/>
      <c r="H105" s="287"/>
      <c r="I105" s="287"/>
      <c r="J105" s="287"/>
      <c r="K105" s="382"/>
      <c r="L105" s="383" t="s">
        <v>155</v>
      </c>
      <c r="M105" s="16"/>
      <c r="N105" s="310"/>
      <c r="O105" s="310"/>
      <c r="P105" s="310"/>
      <c r="Q105" s="2972"/>
      <c r="R105" s="2972"/>
      <c r="S105" s="2972"/>
      <c r="T105" s="2967"/>
      <c r="U105" s="2967"/>
      <c r="V105" s="2967"/>
      <c r="W105" s="2967"/>
      <c r="X105" s="2967"/>
      <c r="Y105" s="2967"/>
      <c r="Z105" s="2967"/>
      <c r="AA105" s="2968"/>
      <c r="AF105" s="48"/>
      <c r="AG105" s="2369">
        <f>IF(AI105=AI90,1,LEN(AI105))</f>
        <v>0</v>
      </c>
      <c r="AH105" s="2779" cm="1">
        <f t="array" ref="AH105">IF(AK105="", "", IFERROR(MAX(IF(ISNUMBER(AH91:AH104), AH91:AH104)) + 1, ""))</f>
        <v>8</v>
      </c>
      <c r="AI105" s="785" t="str" cm="1">
        <f t="array" ref="AI105">IFERROR(INDEX(AK92:AK143, MATCH(ROW()-MIN(ROW(AK92:AK143))+1, AH92:AH143, 0)), "")</f>
        <v/>
      </c>
      <c r="AJ105" s="2780">
        <f t="shared" si="24"/>
        <v>0</v>
      </c>
      <c r="AK105" s="2784" t="str">
        <f t="shared" si="25"/>
        <v>► Saisissez ou coller les lignes du brouillon que vous voulez couper dans ces 4 lignes</v>
      </c>
      <c r="AL105" s="2782" t="str">
        <f>AI85</f>
        <v>► Saisissez ou coller les lignes du brouillon que vous voulez couper dans ces 4 lignes</v>
      </c>
      <c r="AM105" s="2785" t="str">
        <f>IF(AND(AL105&lt;&gt;"", AL109&lt;&gt;""), IF(LEN(AL105)&lt;AL109, AL105, IFERROR(LEFT(AL108, IF(ISNUMBER(FIND(" ", AL108)), FIND(" ", AL108 &amp; " ", AL109) - 1, LEN(AL108))), "")), "")</f>
        <v>► Saisissez ou coller les lignes du brouillon que vous voulez couper dans ces 4 lignes</v>
      </c>
      <c r="AN105" s="2786" t="e">
        <f>IF(AM105="","",RIGHT(AL108,LEN(AL108)-LEN(AM105)-1))</f>
        <v>#VALUE!</v>
      </c>
      <c r="AO105" s="3" t="s">
        <v>6</v>
      </c>
      <c r="AP105" s="376" t="str">
        <f t="shared" si="20"/>
        <v>A</v>
      </c>
      <c r="AQ105"/>
      <c r="AR105"/>
      <c r="AS105"/>
      <c r="AT105"/>
      <c r="AU105"/>
      <c r="AV105"/>
      <c r="AW105"/>
      <c r="AX105"/>
      <c r="AY105"/>
      <c r="AZ105"/>
      <c r="BA105" s="554">
        <v>0.25</v>
      </c>
      <c r="BB105" s="555">
        <v>0.5</v>
      </c>
      <c r="BC105" s="556" t="s">
        <v>308</v>
      </c>
      <c r="BD105" s="557"/>
      <c r="BF105" s="558"/>
      <c r="BG105" s="45" t="s">
        <v>287</v>
      </c>
      <c r="BH105" s="16"/>
      <c r="BI105" s="16"/>
      <c r="BJ105" s="16"/>
      <c r="BK105" s="16"/>
      <c r="BL105" s="244"/>
      <c r="BN105" s="4">
        <v>1</v>
      </c>
    </row>
    <row r="106" spans="1:66" ht="15.75" x14ac:dyDescent="0.25">
      <c r="A106" s="48"/>
      <c r="B106" s="376" t="s">
        <v>18</v>
      </c>
      <c r="C106" s="320" t="str">
        <f>C63</f>
        <v>Famille à coller.N.Nom de votre recette.Recette mère ►.S.Saisissez le nom de la recette mère</v>
      </c>
      <c r="D106" s="320">
        <f>D63</f>
        <v>6</v>
      </c>
      <c r="E106" s="1045" t="str">
        <f>E63</f>
        <v>couverts</v>
      </c>
      <c r="F106" s="387"/>
      <c r="G106" s="287"/>
      <c r="H106" s="287"/>
      <c r="I106" s="287"/>
      <c r="J106" s="287"/>
      <c r="K106" s="382"/>
      <c r="L106" s="383" t="s">
        <v>156</v>
      </c>
      <c r="M106" s="16"/>
      <c r="N106" s="310"/>
      <c r="O106" s="310"/>
      <c r="P106" s="310"/>
      <c r="Q106" s="2972"/>
      <c r="R106" s="2972"/>
      <c r="S106" s="2972"/>
      <c r="T106" s="2967"/>
      <c r="U106" s="2967"/>
      <c r="V106" s="2967"/>
      <c r="W106" s="2967"/>
      <c r="X106" s="2967"/>
      <c r="Y106" s="2967"/>
      <c r="Z106" s="2967"/>
      <c r="AA106" s="2968"/>
      <c r="AF106" s="48"/>
      <c r="AG106" s="2369">
        <f>IF(AI106=AI90,1,LEN(AI106))</f>
        <v>0</v>
      </c>
      <c r="AH106" s="2779" t="str" cm="1">
        <f t="array" ref="AH106">IF(AK106="", "", IFERROR(MAX(IF(ISNUMBER(AH91:AH105), AH91:AH105)) + 1, ""))</f>
        <v/>
      </c>
      <c r="AI106" s="785" t="str" cm="1">
        <f t="array" ref="AI106">IFERROR(INDEX(AK92:AK143, MATCH(ROW()-MIN(ROW(AK92:AK143))+1, AH92:AH143, 0)), "")</f>
        <v/>
      </c>
      <c r="AJ106" s="2780">
        <f t="shared" si="24"/>
        <v>0</v>
      </c>
      <c r="AK106" s="2784" t="str">
        <f t="shared" si="25"/>
        <v/>
      </c>
      <c r="AL106" s="2787" t="str">
        <f>SUBSTITUTE(SUBSTITUTE(SUBSTITUTE(SUBSTITUTE(SUBSTITUTE(AL105, ",", "♦"), ";", "♦"), ".", "♦"), " ♦", " "), "♦", " ")</f>
        <v>► Saisissez ou coller les lignes du brouillon que vous voulez couper dans ces 4 lignes</v>
      </c>
      <c r="AM106" s="2785" t="e">
        <f>IF(LEN(AN105)&lt;=AL109, AN105, IFERROR(LEFT(AN105, FIND("#", SUBSTITUTE(LEFT(AN105, AL109+1), " ", "#", LEN(LEFT(AN105, AL109+1))-LEN(SUBSTITUTE(LEFT(AN105, AL109+1), " ", ""))))-1), AN105))</f>
        <v>#VALUE!</v>
      </c>
      <c r="AN106" s="2786" t="e">
        <f t="shared" ref="AN106:AN117" si="27">IF(AM106="","",IFERROR(RIGHT(AN105,LEN(AN105)-LEN(AM106)-1),""))</f>
        <v>#VALUE!</v>
      </c>
      <c r="AO106" s="3" t="s">
        <v>6</v>
      </c>
      <c r="AP106" s="376" t="str">
        <f t="shared" ref="AP106:AP112" si="28">B106</f>
        <v>A</v>
      </c>
      <c r="AQ106"/>
      <c r="AR106"/>
      <c r="AS106"/>
      <c r="AT106"/>
      <c r="AU106"/>
      <c r="AV106"/>
      <c r="AW106"/>
      <c r="AX106"/>
      <c r="AY106"/>
      <c r="AZ106"/>
      <c r="BA106" s="323"/>
      <c r="BB106" s="243"/>
      <c r="BC106" s="243"/>
      <c r="BD106" s="440"/>
      <c r="BF106" s="559"/>
      <c r="BG106" s="560"/>
      <c r="BH106" s="16"/>
      <c r="BI106" s="16"/>
      <c r="BJ106" s="16"/>
      <c r="BK106" s="16"/>
      <c r="BL106" s="244"/>
      <c r="BN106" s="4">
        <v>1</v>
      </c>
    </row>
    <row r="107" spans="1:66" ht="15.75" x14ac:dyDescent="0.25">
      <c r="A107"/>
      <c r="B107" s="376" t="s">
        <v>18</v>
      </c>
      <c r="C107" s="320" t="str">
        <f>C16</f>
        <v>Famille à coller.N.Nom de votre recette.Recette mère ►.S.Saisissez le nom de la recette mère</v>
      </c>
      <c r="D107" s="320">
        <f>D16</f>
        <v>6</v>
      </c>
      <c r="E107" s="320" t="str">
        <f>E16</f>
        <v>couverts</v>
      </c>
      <c r="F107" s="293"/>
      <c r="G107" s="293"/>
      <c r="H107" s="293" t="s">
        <v>152</v>
      </c>
      <c r="I107" s="294"/>
      <c r="J107" s="392"/>
      <c r="K107" s="392"/>
      <c r="L107" s="393"/>
      <c r="M107" s="16"/>
      <c r="N107" s="310"/>
      <c r="O107" s="310"/>
      <c r="P107" s="310"/>
      <c r="Q107" s="2972"/>
      <c r="R107" s="2972"/>
      <c r="S107" s="2972"/>
      <c r="T107" s="2972"/>
      <c r="U107" s="2972"/>
      <c r="V107" s="2972"/>
      <c r="W107" s="2972"/>
      <c r="X107" s="2972"/>
      <c r="Y107" s="2972"/>
      <c r="Z107" s="2972"/>
      <c r="AA107" s="2973"/>
      <c r="AF107" s="48"/>
      <c r="AG107" s="2369">
        <f>IF(AI107=AI90,1,LEN(AI107))</f>
        <v>0</v>
      </c>
      <c r="AH107" s="2779" t="str" cm="1">
        <f t="array" ref="AH107">IF(AK107="", "", IFERROR(MAX(IF(ISNUMBER(AH91:AH106), AH91:AH106)) + 1, ""))</f>
        <v/>
      </c>
      <c r="AI107" s="785" t="str" cm="1">
        <f t="array" ref="AI107">IFERROR(INDEX(AK92:AK143, MATCH(ROW()-MIN(ROW(AK92:AK143))+1, AH92:AH143, 0)), "")</f>
        <v/>
      </c>
      <c r="AJ107" s="2780">
        <f t="shared" si="24"/>
        <v>0</v>
      </c>
      <c r="AK107" s="2784" t="str">
        <f t="shared" si="25"/>
        <v/>
      </c>
      <c r="AL107" s="2787" t="str">
        <f>IFERROR(SUBSTITUTE(SUBSTITUTE(SUBSTITUTE(SUBSTITUTE(SUBSTITUTE(SUBSTITUTE(AL106, ",", " "), ".", " "), ";", " "), "-", " "), ":", " "), "?", " "), AL106)</f>
        <v>► Saisissez ou coller les lignes du brouillon que vous voulez couper dans ces 4 lignes</v>
      </c>
      <c r="AM107" s="2785" t="e">
        <f>IF(LEN(AN106)&lt;=AL109,AN106,LEFT(AN106,FIND("#",SUBSTITUTE(LEFT(AN106,AL109+1)," ","#",LEN(LEFT(AN106,AL109+1))-LEN(SUBSTITUTE(LEFT(AN106,AL109+1)," ",""))))-1))</f>
        <v>#VALUE!</v>
      </c>
      <c r="AN107" s="2786" t="e">
        <f t="shared" si="27"/>
        <v>#VALUE!</v>
      </c>
      <c r="AO107" s="3"/>
      <c r="AP107" s="376" t="str">
        <f t="shared" si="28"/>
        <v>A</v>
      </c>
      <c r="AQ107"/>
      <c r="AR107"/>
      <c r="AS107"/>
      <c r="AT107"/>
      <c r="AU107"/>
      <c r="AV107"/>
      <c r="AW107"/>
      <c r="AX107"/>
      <c r="BA107" s="289" t="s">
        <v>266</v>
      </c>
      <c r="BB107" s="510" t="s">
        <v>295</v>
      </c>
      <c r="BC107" s="561" t="s">
        <v>309</v>
      </c>
      <c r="BD107" s="562" t="s">
        <v>310</v>
      </c>
      <c r="BF107" s="563"/>
      <c r="BG107" s="560" t="s">
        <v>311</v>
      </c>
      <c r="BH107" s="16"/>
      <c r="BI107" s="16"/>
      <c r="BJ107" s="16"/>
      <c r="BK107" s="16"/>
      <c r="BL107" s="244"/>
      <c r="BN107" s="4">
        <v>1</v>
      </c>
    </row>
    <row r="108" spans="1:66" ht="16.5" thickBot="1" x14ac:dyDescent="0.3">
      <c r="A108"/>
      <c r="B108" s="397" t="s">
        <v>18</v>
      </c>
      <c r="C108" s="398" t="str">
        <f>C16</f>
        <v>Famille à coller.N.Nom de votre recette.Recette mère ►.S.Saisissez le nom de la recette mère</v>
      </c>
      <c r="D108" s="398">
        <f>D16</f>
        <v>6</v>
      </c>
      <c r="E108" s="398" t="str">
        <f>E16</f>
        <v>couverts</v>
      </c>
      <c r="F108" s="399" t="s">
        <v>150</v>
      </c>
      <c r="G108" s="298"/>
      <c r="H108" s="299"/>
      <c r="I108" s="300" t="s">
        <v>203</v>
      </c>
      <c r="J108" s="299"/>
      <c r="K108" s="299"/>
      <c r="L108" s="400"/>
      <c r="M108" s="16"/>
      <c r="N108" s="310"/>
      <c r="O108" s="310"/>
      <c r="P108" s="310"/>
      <c r="Q108" s="2972"/>
      <c r="R108" s="2972"/>
      <c r="S108" s="2972"/>
      <c r="T108" s="2972"/>
      <c r="U108" s="2972"/>
      <c r="V108" s="2972"/>
      <c r="W108" s="2972"/>
      <c r="X108" s="2972"/>
      <c r="Y108" s="2972"/>
      <c r="Z108" s="2972"/>
      <c r="AA108" s="2973"/>
      <c r="AF108" s="48"/>
      <c r="AG108" s="2369">
        <f>IF(AI108=AI90,1,LEN(AI108))</f>
        <v>0</v>
      </c>
      <c r="AH108" s="2779" t="str" cm="1">
        <f t="array" ref="AH108">IF(AK108="", "", IFERROR(MAX(IF(ISNUMBER(AH91:AH107), AH91:AH107)) + 1, ""))</f>
        <v/>
      </c>
      <c r="AI108" s="785" t="str" cm="1">
        <f t="array" ref="AI108">IFERROR(INDEX(AK92:AK143, MATCH(ROW()-MIN(ROW(AK92:AK143))+1, AH92:AH143, 0)), "")</f>
        <v/>
      </c>
      <c r="AJ108" s="2780">
        <f t="shared" si="24"/>
        <v>0</v>
      </c>
      <c r="AK108" s="2784" t="str">
        <f t="shared" si="25"/>
        <v/>
      </c>
      <c r="AL108" s="2787" t="str">
        <f>IFERROR(SUBSTITUTE(SUBSTITUTE(SUBSTITUTE(SUBSTITUTE(AL107, " , ", " "), ";", " "), "  ", " "), " ", " "), AL107)</f>
        <v>► Saisissez ou coller les lignes du brouillon que vous voulez couper dans ces 4 lignes</v>
      </c>
      <c r="AM108" s="2785" t="e">
        <f>IF(LEN(AN107)&lt;=AL109,AN107,LEFT(AN107,FIND("#",SUBSTITUTE(LEFT(AN107,AL109+1)," ","#",LEN(LEFT(AN107,AL109+1))-LEN(SUBSTITUTE(LEFT(AN107,AL109+1)," ",""))))-1))</f>
        <v>#VALUE!</v>
      </c>
      <c r="AN108" s="2786" t="e">
        <f t="shared" si="27"/>
        <v>#VALUE!</v>
      </c>
      <c r="AO108" s="3"/>
      <c r="AP108" s="397" t="str">
        <f t="shared" si="28"/>
        <v>A</v>
      </c>
      <c r="AQ108"/>
      <c r="AR108"/>
      <c r="AS108"/>
      <c r="AT108"/>
      <c r="AU108"/>
      <c r="AV108"/>
      <c r="AW108"/>
      <c r="AX108"/>
      <c r="BA108" s="554">
        <v>0.25</v>
      </c>
      <c r="BB108" s="555">
        <v>0.5</v>
      </c>
      <c r="BC108" s="556" t="s">
        <v>312</v>
      </c>
      <c r="BD108" s="557"/>
      <c r="BF108" s="563" t="s">
        <v>196</v>
      </c>
      <c r="BG108" s="560"/>
      <c r="BH108" s="16"/>
      <c r="BI108" s="16"/>
      <c r="BJ108" s="16"/>
      <c r="BK108" s="16"/>
      <c r="BL108" s="244"/>
      <c r="BN108" s="4">
        <v>1</v>
      </c>
    </row>
    <row r="109" spans="1:66" ht="16.5" customHeight="1" x14ac:dyDescent="0.25">
      <c r="A109"/>
      <c r="B109" s="272" t="s">
        <v>11</v>
      </c>
      <c r="C109" s="404" t="str">
        <f>C90</f>
        <v>Famille à coller.N.Nom de votre recette.Recette mère ►.S.Saisissez le nom de la recette mère</v>
      </c>
      <c r="D109" s="404">
        <f>D90</f>
        <v>6</v>
      </c>
      <c r="E109" s="320" t="str">
        <f>E90</f>
        <v>couverts</v>
      </c>
      <c r="F109" s="2984"/>
      <c r="G109" s="2985"/>
      <c r="H109" s="2984" t="s">
        <v>5</v>
      </c>
      <c r="I109" s="407" t="s">
        <v>208</v>
      </c>
      <c r="J109" s="408"/>
      <c r="K109" s="408"/>
      <c r="L109" s="408"/>
      <c r="M109" s="763"/>
      <c r="N109" s="408"/>
      <c r="O109" s="408"/>
      <c r="P109" s="408"/>
      <c r="Q109" s="408"/>
      <c r="R109" s="408"/>
      <c r="S109" s="408"/>
      <c r="T109" s="408"/>
      <c r="U109" s="408"/>
      <c r="V109" s="408"/>
      <c r="W109" s="408"/>
      <c r="X109" s="408"/>
      <c r="Y109" s="408"/>
      <c r="Z109" s="408"/>
      <c r="AA109" s="409" t="s">
        <v>6</v>
      </c>
      <c r="AF109" s="48"/>
      <c r="AG109" s="2369">
        <f>IF(AI109=AI90,1,LEN(AI109))</f>
        <v>0</v>
      </c>
      <c r="AH109" s="2779" t="str" cm="1">
        <f t="array" ref="AH109">IF(AK109="", "", IFERROR(MAX(IF(ISNUMBER(AH91:AH108), AH91:AH108)) + 1, ""))</f>
        <v/>
      </c>
      <c r="AI109" s="785" t="str" cm="1">
        <f t="array" ref="AI109">IFERROR(INDEX(AK92:AK143, MATCH(ROW()-MIN(ROW(AK92:AK143))+1, AH92:AH143, 0)), "")</f>
        <v/>
      </c>
      <c r="AJ109" s="2780">
        <f t="shared" si="24"/>
        <v>0</v>
      </c>
      <c r="AK109" s="2784" t="str">
        <f t="shared" si="25"/>
        <v/>
      </c>
      <c r="AL109" s="2240">
        <f>AI80</f>
        <v>90</v>
      </c>
      <c r="AM109" s="2785" t="e">
        <f>IF(LEN(AN108)&lt;=AL109,AN108,LEFT(AN108,FIND("#",SUBSTITUTE(LEFT(AN108,AL109+1)," ","#",LEN(LEFT(AN108,AL109+1))-LEN(SUBSTITUTE(LEFT(AN108,AL109+1)," ",""))))-1))</f>
        <v>#VALUE!</v>
      </c>
      <c r="AN109" s="2786" t="e">
        <f t="shared" si="27"/>
        <v>#VALUE!</v>
      </c>
      <c r="AO109" s="3"/>
      <c r="AP109" s="272" t="str">
        <f t="shared" si="28"/>
        <v>►</v>
      </c>
      <c r="AQ109"/>
      <c r="AR109"/>
      <c r="AS109"/>
      <c r="AT109"/>
      <c r="AU109"/>
      <c r="AV109"/>
      <c r="AW109"/>
      <c r="AX109"/>
      <c r="BA109" s="323" t="s">
        <v>313</v>
      </c>
      <c r="BB109" s="243" t="s">
        <v>314</v>
      </c>
      <c r="BC109" s="243"/>
      <c r="BD109" s="440"/>
      <c r="BF109" s="559"/>
      <c r="BG109" s="478"/>
      <c r="BH109" s="16"/>
      <c r="BI109" s="16"/>
      <c r="BJ109" s="16"/>
      <c r="BK109" s="16"/>
      <c r="BL109" s="244"/>
      <c r="BN109" s="4">
        <v>1</v>
      </c>
    </row>
    <row r="110" spans="1:66" s="48" customFormat="1" ht="21" customHeight="1" x14ac:dyDescent="0.25">
      <c r="B110" s="1042" t="s">
        <v>11</v>
      </c>
      <c r="C110" s="273" t="str">
        <f t="shared" ref="C110:AA110" si="29">SUBSTITUTE(ADDRESS(1,COLUMN(),4),"1","")</f>
        <v>C</v>
      </c>
      <c r="D110" s="273" t="str">
        <f t="shared" si="29"/>
        <v>D</v>
      </c>
      <c r="E110" s="273" t="str">
        <f t="shared" si="29"/>
        <v>E</v>
      </c>
      <c r="F110" s="274" t="str">
        <f t="shared" si="29"/>
        <v>F</v>
      </c>
      <c r="G110" s="274" t="str">
        <f t="shared" si="29"/>
        <v>G</v>
      </c>
      <c r="H110" s="274" t="str">
        <f t="shared" si="29"/>
        <v>H</v>
      </c>
      <c r="I110" s="274" t="str">
        <f t="shared" si="29"/>
        <v>I</v>
      </c>
      <c r="J110" s="274" t="str">
        <f t="shared" si="29"/>
        <v>J</v>
      </c>
      <c r="K110" s="274" t="str">
        <f t="shared" si="29"/>
        <v>K</v>
      </c>
      <c r="L110" s="274" t="str">
        <f t="shared" si="29"/>
        <v>L</v>
      </c>
      <c r="M110" s="274" t="str">
        <f t="shared" si="29"/>
        <v>M</v>
      </c>
      <c r="N110" s="274" t="str">
        <f t="shared" si="29"/>
        <v>N</v>
      </c>
      <c r="O110" s="274" t="str">
        <f t="shared" si="29"/>
        <v>O</v>
      </c>
      <c r="P110" s="274" t="str">
        <f t="shared" si="29"/>
        <v>P</v>
      </c>
      <c r="Q110" s="274" t="str">
        <f t="shared" si="29"/>
        <v>Q</v>
      </c>
      <c r="R110" s="274" t="str">
        <f t="shared" si="29"/>
        <v>R</v>
      </c>
      <c r="S110" s="274" t="str">
        <f t="shared" si="29"/>
        <v>S</v>
      </c>
      <c r="T110" s="274" t="str">
        <f t="shared" si="29"/>
        <v>T</v>
      </c>
      <c r="U110" s="274" t="str">
        <f t="shared" si="29"/>
        <v>U</v>
      </c>
      <c r="V110" s="274" t="str">
        <f t="shared" si="29"/>
        <v>V</v>
      </c>
      <c r="W110" s="274" t="str">
        <f t="shared" si="29"/>
        <v>W</v>
      </c>
      <c r="X110" s="274" t="str">
        <f t="shared" si="29"/>
        <v>X</v>
      </c>
      <c r="Y110" s="274" t="str">
        <f t="shared" si="29"/>
        <v>Y</v>
      </c>
      <c r="Z110" s="274" t="str">
        <f t="shared" si="29"/>
        <v>Z</v>
      </c>
      <c r="AA110" s="275" t="str">
        <f t="shared" si="29"/>
        <v>AA</v>
      </c>
      <c r="AB110" s="31"/>
      <c r="AC110"/>
      <c r="AD110"/>
      <c r="AE110"/>
      <c r="AG110" s="2369">
        <f>IF(AI110=AI90,1,LEN(AI110))</f>
        <v>0</v>
      </c>
      <c r="AH110" s="2779" t="str" cm="1">
        <f t="array" ref="AH110">IF(AK110="", "", IFERROR(MAX(IF(ISNUMBER(AH91:AH109), AH91:AH109)) + 1, ""))</f>
        <v/>
      </c>
      <c r="AI110" s="785" t="str" cm="1">
        <f t="array" ref="AI110">IFERROR(INDEX(AK92:AK143, MATCH(ROW()-MIN(ROW(AK92:AK143))+1, AH92:AH143, 0)), "")</f>
        <v/>
      </c>
      <c r="AJ110" s="2780">
        <f t="shared" si="24"/>
        <v>0</v>
      </c>
      <c r="AK110" s="2784" t="str">
        <f t="shared" si="25"/>
        <v/>
      </c>
      <c r="AL110" s="2788"/>
      <c r="AM110" s="2785" t="e">
        <f>IF(LEN(AN109)&lt;=AL109,AN109,LEFT(AN109,FIND("#",SUBSTITUTE(LEFT(AN109,AL109+1)," ","#",LEN(LEFT(AN109,AL109+1))-LEN(SUBSTITUTE(LEFT(AN109,AL109+1)," ",""))))-1))</f>
        <v>#VALUE!</v>
      </c>
      <c r="AN110" s="2786" t="e">
        <f t="shared" si="27"/>
        <v>#VALUE!</v>
      </c>
      <c r="AO110" s="3"/>
      <c r="AP110" s="1042" t="str">
        <f t="shared" si="28"/>
        <v>►</v>
      </c>
      <c r="AQ110" s="3"/>
      <c r="AR110" s="76"/>
      <c r="AS110" s="333" t="s">
        <v>204</v>
      </c>
      <c r="AT110" s="76"/>
      <c r="AU110" s="76"/>
      <c r="AV110" s="76"/>
      <c r="AW110" s="16"/>
      <c r="AX110" s="16"/>
      <c r="AY110" s="16"/>
      <c r="AZ110"/>
      <c r="BA110" s="564"/>
      <c r="BB110" s="565"/>
      <c r="BC110" s="565"/>
      <c r="BD110" s="566"/>
      <c r="BE110" s="49"/>
      <c r="BF110" s="559"/>
      <c r="BG110" s="478" t="s">
        <v>315</v>
      </c>
      <c r="BH110" s="16"/>
      <c r="BI110" s="16"/>
      <c r="BJ110" s="16"/>
      <c r="BK110" s="16"/>
      <c r="BL110" s="244"/>
      <c r="BN110" s="4">
        <v>1</v>
      </c>
    </row>
    <row r="111" spans="1:66" s="48" customFormat="1" ht="21" customHeight="1" x14ac:dyDescent="0.25">
      <c r="B111" s="1042" t="s">
        <v>18</v>
      </c>
      <c r="C111" s="282">
        <f t="shared" ref="C111:AA111" ca="1" si="30">CELL("largeur",C111)</f>
        <v>2</v>
      </c>
      <c r="D111" s="282">
        <f t="shared" ca="1" si="30"/>
        <v>2</v>
      </c>
      <c r="E111" s="282">
        <f t="shared" ca="1" si="30"/>
        <v>2</v>
      </c>
      <c r="F111" s="283">
        <f t="shared" ca="1" si="30"/>
        <v>11</v>
      </c>
      <c r="G111" s="283">
        <f t="shared" ca="1" si="30"/>
        <v>11</v>
      </c>
      <c r="H111" s="283">
        <f t="shared" ca="1" si="30"/>
        <v>3</v>
      </c>
      <c r="I111" s="283">
        <f t="shared" ca="1" si="30"/>
        <v>11</v>
      </c>
      <c r="J111" s="283">
        <f t="shared" ca="1" si="30"/>
        <v>11</v>
      </c>
      <c r="K111" s="283">
        <f t="shared" ca="1" si="30"/>
        <v>12</v>
      </c>
      <c r="L111" s="283">
        <f t="shared" ca="1" si="30"/>
        <v>40</v>
      </c>
      <c r="M111" s="283">
        <f t="shared" ca="1" si="30"/>
        <v>1</v>
      </c>
      <c r="N111" s="283">
        <f t="shared" ca="1" si="30"/>
        <v>11</v>
      </c>
      <c r="O111" s="283">
        <f t="shared" ca="1" si="30"/>
        <v>11</v>
      </c>
      <c r="P111" s="283">
        <f t="shared" ca="1" si="30"/>
        <v>11</v>
      </c>
      <c r="Q111" s="283">
        <f t="shared" ca="1" si="30"/>
        <v>11</v>
      </c>
      <c r="R111" s="283">
        <f t="shared" ca="1" si="30"/>
        <v>11</v>
      </c>
      <c r="S111" s="283">
        <f t="shared" ca="1" si="30"/>
        <v>11</v>
      </c>
      <c r="T111" s="283">
        <f t="shared" ca="1" si="30"/>
        <v>11</v>
      </c>
      <c r="U111" s="283">
        <f t="shared" ca="1" si="30"/>
        <v>11</v>
      </c>
      <c r="V111" s="283">
        <f t="shared" ca="1" si="30"/>
        <v>11</v>
      </c>
      <c r="W111" s="283">
        <f t="shared" ca="1" si="30"/>
        <v>14</v>
      </c>
      <c r="X111" s="283">
        <f t="shared" ca="1" si="30"/>
        <v>14</v>
      </c>
      <c r="Y111" s="283">
        <f t="shared" ca="1" si="30"/>
        <v>14</v>
      </c>
      <c r="Z111" s="283">
        <f t="shared" ca="1" si="30"/>
        <v>11</v>
      </c>
      <c r="AA111" s="284">
        <f t="shared" ca="1" si="30"/>
        <v>17</v>
      </c>
      <c r="AB111" s="31"/>
      <c r="AC111"/>
      <c r="AD111"/>
      <c r="AE111"/>
      <c r="AG111" s="2369">
        <f>IF(AI111=AI90,1,LEN(AI111))</f>
        <v>0</v>
      </c>
      <c r="AH111" s="2779" t="str" cm="1">
        <f t="array" ref="AH111">IF(AK111="", "", IFERROR(MAX(IF(ISNUMBER(AH91:AH110), AH91:AH110)) + 1, ""))</f>
        <v/>
      </c>
      <c r="AI111" s="785" t="str" cm="1">
        <f t="array" ref="AI111">IFERROR(INDEX(AK92:AK143, MATCH(ROW()-MIN(ROW(AK92:AK143))+1, AH92:AH143, 0)), "")</f>
        <v/>
      </c>
      <c r="AJ111" s="2780">
        <f t="shared" si="24"/>
        <v>0</v>
      </c>
      <c r="AK111" s="2784" t="str">
        <f t="shared" si="25"/>
        <v/>
      </c>
      <c r="AL111" s="2788"/>
      <c r="AM111" s="2785" t="e">
        <f>IF(LEN(AN110)&lt;=AL109,AN110,LEFT(AN110,FIND("#",SUBSTITUTE(LEFT(AN110,AL109+1)," ","#",LEN(LEFT(AN110,AL109+1))-LEN(SUBSTITUTE(LEFT(AN110,AL109+1)," ",""))))-1))</f>
        <v>#VALUE!</v>
      </c>
      <c r="AN111" s="2786" t="e">
        <f t="shared" si="27"/>
        <v>#VALUE!</v>
      </c>
      <c r="AO111" s="3"/>
      <c r="AP111" s="1042" t="str">
        <f t="shared" si="28"/>
        <v>A</v>
      </c>
      <c r="AQ111" s="3"/>
      <c r="AR111" s="76"/>
      <c r="AS111" s="333" t="s">
        <v>209</v>
      </c>
      <c r="AT111" s="76"/>
      <c r="AU111" s="76"/>
      <c r="AV111" s="76"/>
      <c r="AW111" s="16"/>
      <c r="AX111" s="16"/>
      <c r="AY111" s="16"/>
      <c r="AZ111"/>
      <c r="BA111" s="568"/>
      <c r="BB111" s="494"/>
      <c r="BC111" s="355"/>
      <c r="BD111" s="356"/>
      <c r="BE111" s="49"/>
      <c r="BF111" s="569" t="s">
        <v>316</v>
      </c>
      <c r="BG111" s="16"/>
      <c r="BH111" s="16"/>
      <c r="BI111" s="16"/>
      <c r="BJ111" s="16"/>
      <c r="BK111" s="16"/>
      <c r="BL111" s="244"/>
      <c r="BN111" s="4">
        <v>1</v>
      </c>
    </row>
    <row r="112" spans="1:66" ht="16.5" thickBot="1" x14ac:dyDescent="0.3">
      <c r="A112"/>
      <c r="B112" s="423" t="s">
        <v>18</v>
      </c>
      <c r="C112" s="424">
        <v>2</v>
      </c>
      <c r="D112" s="424">
        <v>2</v>
      </c>
      <c r="E112" s="424">
        <v>2</v>
      </c>
      <c r="F112" s="424">
        <v>11</v>
      </c>
      <c r="G112" s="424">
        <v>11</v>
      </c>
      <c r="H112" s="424">
        <v>3</v>
      </c>
      <c r="I112" s="424">
        <v>11</v>
      </c>
      <c r="J112" s="424">
        <v>11</v>
      </c>
      <c r="K112" s="424">
        <v>12</v>
      </c>
      <c r="L112" s="424">
        <v>40</v>
      </c>
      <c r="M112" s="424">
        <v>1</v>
      </c>
      <c r="N112" s="424">
        <v>11</v>
      </c>
      <c r="O112" s="424">
        <v>11</v>
      </c>
      <c r="P112" s="424">
        <v>11</v>
      </c>
      <c r="Q112" s="424">
        <v>11</v>
      </c>
      <c r="R112" s="424">
        <v>11</v>
      </c>
      <c r="S112" s="424">
        <v>11</v>
      </c>
      <c r="T112" s="424">
        <v>11</v>
      </c>
      <c r="U112" s="424">
        <v>11</v>
      </c>
      <c r="V112" s="424">
        <v>11</v>
      </c>
      <c r="W112" s="424">
        <v>14</v>
      </c>
      <c r="X112" s="424">
        <v>14</v>
      </c>
      <c r="Y112" s="424">
        <v>14</v>
      </c>
      <c r="Z112" s="424">
        <v>11</v>
      </c>
      <c r="AA112" s="425">
        <v>17</v>
      </c>
      <c r="AF112" s="48"/>
      <c r="AG112" s="2369">
        <f>IF(AI112=AI90,1,LEN(AI112))</f>
        <v>0</v>
      </c>
      <c r="AH112" s="2779" t="str" cm="1">
        <f t="array" ref="AH112">IF(AK112="", "", IFERROR(MAX(IF(ISNUMBER(AH91:AH111), AH91:AH111)) + 1, ""))</f>
        <v/>
      </c>
      <c r="AI112" s="785" t="str" cm="1">
        <f t="array" ref="AI112">IFERROR(INDEX(AK92:AK143, MATCH(ROW()-MIN(ROW(AK92:AK143))+1, AH92:AH143, 0)), "")</f>
        <v/>
      </c>
      <c r="AJ112" s="2780">
        <f t="shared" si="24"/>
        <v>0</v>
      </c>
      <c r="AK112" s="2784" t="str">
        <f t="shared" si="25"/>
        <v/>
      </c>
      <c r="AL112" s="2788"/>
      <c r="AM112" s="2785" t="e">
        <f>IF(LEN(AN111)&lt;=AL109,AN111,LEFT(AN111,FIND("#",SUBSTITUTE(LEFT(AN111,AL109+1)," ","#",LEN(LEFT(AN111,AL109+1))-LEN(SUBSTITUTE(LEFT(AN111,AL109+1)," ",""))))-1))</f>
        <v>#VALUE!</v>
      </c>
      <c r="AN112" s="2786" t="e">
        <f t="shared" si="27"/>
        <v>#VALUE!</v>
      </c>
      <c r="AO112" s="3"/>
      <c r="AP112" s="423" t="str">
        <f t="shared" si="28"/>
        <v>A</v>
      </c>
      <c r="AQ112"/>
      <c r="AR112"/>
      <c r="AS112"/>
      <c r="AT112"/>
      <c r="AU112"/>
      <c r="AV112"/>
      <c r="BA112" s="568" t="s">
        <v>317</v>
      </c>
      <c r="BB112" s="494"/>
      <c r="BC112" s="355"/>
      <c r="BD112" s="356"/>
      <c r="BF112" s="559"/>
      <c r="BG112" s="16"/>
      <c r="BH112" s="16"/>
      <c r="BI112" s="16"/>
      <c r="BJ112" s="16"/>
      <c r="BK112" s="16"/>
      <c r="BL112" s="244"/>
      <c r="BN112" s="4">
        <v>1</v>
      </c>
    </row>
    <row r="113" spans="1:66" ht="20.25" thickTop="1" thickBot="1" x14ac:dyDescent="0.3">
      <c r="A113"/>
      <c r="B113" s="291" t="s">
        <v>18</v>
      </c>
      <c r="M113" s="16"/>
      <c r="AF113" s="48"/>
      <c r="AG113" s="2369">
        <f>IF(AI113=AI90,1,LEN(AI113))</f>
        <v>0</v>
      </c>
      <c r="AH113" s="2779" t="str" cm="1">
        <f t="array" ref="AH113">IF(AK113="", "", IFERROR(MAX(IF(ISNUMBER(AH91:AH112), AH91:AH112)) + 1, ""))</f>
        <v/>
      </c>
      <c r="AI113" s="785" t="str" cm="1">
        <f t="array" ref="AI113">IFERROR(INDEX(AK92:AK143, MATCH(ROW()-MIN(ROW(AK92:AK143))+1, AH92:AH143, 0)), "")</f>
        <v/>
      </c>
      <c r="AJ113" s="2780">
        <f t="shared" si="24"/>
        <v>0</v>
      </c>
      <c r="AK113" s="2784" t="str">
        <f t="shared" si="25"/>
        <v/>
      </c>
      <c r="AL113" s="2788"/>
      <c r="AM113" s="2785" t="e">
        <f>IF(LEN(AN112)&lt;=AL109,AN112,LEFT(AN112,FIND("#",SUBSTITUTE(LEFT(AN112,AL109+1)," ","#",LEN(LEFT(AN112,AL109+1))-LEN(SUBSTITUTE(LEFT(AN112,AL109+1)," ",""))))-1))</f>
        <v>#VALUE!</v>
      </c>
      <c r="AN113" s="2786" t="e">
        <f t="shared" si="27"/>
        <v>#VALUE!</v>
      </c>
      <c r="AO113" s="3"/>
      <c r="AP113"/>
      <c r="AQ113"/>
      <c r="AR113"/>
      <c r="AS113"/>
      <c r="AT113"/>
      <c r="AU113"/>
      <c r="AV113"/>
      <c r="BA113" s="570" t="s">
        <v>318</v>
      </c>
      <c r="BB113" s="470"/>
      <c r="BC113" s="104"/>
      <c r="BD113" s="105"/>
      <c r="BF113" s="559"/>
      <c r="BG113" s="3198" t="s">
        <v>301</v>
      </c>
      <c r="BH113" s="3189"/>
      <c r="BI113" s="3192" t="s">
        <v>98</v>
      </c>
      <c r="BJ113" s="3192"/>
      <c r="BK113" s="16"/>
      <c r="BL113" s="244"/>
      <c r="BN113" s="4">
        <v>1</v>
      </c>
    </row>
    <row r="114" spans="1:66" ht="15" customHeight="1" x14ac:dyDescent="0.25">
      <c r="B114" s="54" t="s">
        <v>18</v>
      </c>
      <c r="C114" s="55" t="str">
        <f>C120</f>
        <v>Famille à coller.N.Nom de votre recette.Recette mère ►.S.Saisissez le nom de la recette mère</v>
      </c>
      <c r="D114" s="56">
        <f>D120</f>
        <v>6</v>
      </c>
      <c r="E114" s="56" t="str">
        <f>E120</f>
        <v>couverts</v>
      </c>
      <c r="F114" s="57" t="s">
        <v>6</v>
      </c>
      <c r="G114" s="58" t="s">
        <v>19</v>
      </c>
      <c r="H114" s="3315" t="s">
        <v>20</v>
      </c>
      <c r="I114" s="3315"/>
      <c r="J114" s="3285" t="s">
        <v>21</v>
      </c>
      <c r="K114" s="3285"/>
      <c r="L114" s="3286"/>
      <c r="M114" s="16"/>
      <c r="N114" s="310"/>
      <c r="O114" s="310"/>
      <c r="P114" s="310"/>
      <c r="Q114" s="1003" t="s">
        <v>218</v>
      </c>
      <c r="R114" s="429" t="s">
        <v>219</v>
      </c>
      <c r="S114" s="430"/>
      <c r="T114" s="430"/>
      <c r="V114" s="48"/>
      <c r="W114" s="48"/>
      <c r="X114" s="48"/>
      <c r="Y114" s="48"/>
      <c r="AF114" s="48"/>
      <c r="AG114" s="2369">
        <f>IF(AI114=AI90,1,LEN(AI114))</f>
        <v>0</v>
      </c>
      <c r="AH114" s="2779" t="str" cm="1">
        <f t="array" ref="AH114">IF(AK114="", "", IFERROR(MAX(IF(ISNUMBER(AH91:AH113), AH91:AH113)) + 1, ""))</f>
        <v/>
      </c>
      <c r="AI114" s="785" t="str" cm="1">
        <f t="array" ref="AI114">IFERROR(INDEX(AK92:AK143, MATCH(ROW()-MIN(ROW(AK92:AK143))+1, AH92:AH143, 0)), "")</f>
        <v/>
      </c>
      <c r="AJ114" s="2780">
        <f t="shared" si="24"/>
        <v>0</v>
      </c>
      <c r="AK114" s="2784" t="str">
        <f t="shared" si="25"/>
        <v/>
      </c>
      <c r="AL114" s="2788"/>
      <c r="AM114" s="2785" t="e">
        <f>IF(LEN(AN113)&lt;=AL109,AN113,LEFT(AN113,FIND("#",SUBSTITUTE(LEFT(AN113,AL109+1)," ","#",LEN(LEFT(AN113,AL109+1))-LEN(SUBSTITUTE(LEFT(AN113,AL109+1)," ",""))))-1))</f>
        <v>#VALUE!</v>
      </c>
      <c r="AN114" s="2786" t="e">
        <f t="shared" si="27"/>
        <v>#VALUE!</v>
      </c>
      <c r="AO114" s="3"/>
      <c r="AP114"/>
      <c r="AQ114"/>
      <c r="AR114"/>
      <c r="AS114"/>
      <c r="AT114"/>
      <c r="AU114"/>
      <c r="AV114"/>
      <c r="BA114" s="571"/>
      <c r="BB114" s="118"/>
      <c r="BC114" s="118"/>
      <c r="BD114" s="119"/>
      <c r="BF114" s="559"/>
      <c r="BG114" s="572" t="s">
        <v>123</v>
      </c>
      <c r="BH114" s="573" t="s">
        <v>120</v>
      </c>
      <c r="BI114" s="574" t="s">
        <v>305</v>
      </c>
      <c r="BJ114" s="575" t="s">
        <v>306</v>
      </c>
      <c r="BK114" s="16"/>
      <c r="BL114" s="244"/>
      <c r="BN114" s="4">
        <v>1</v>
      </c>
    </row>
    <row r="115" spans="1:66" ht="22.5" x14ac:dyDescent="0.25">
      <c r="B115" s="66" t="s">
        <v>18</v>
      </c>
      <c r="C115" s="67" t="str">
        <f>C120</f>
        <v>Famille à coller.N.Nom de votre recette.Recette mère ►.S.Saisissez le nom de la recette mère</v>
      </c>
      <c r="D115" s="68"/>
      <c r="E115" s="68"/>
      <c r="F115" s="69" t="s">
        <v>28</v>
      </c>
      <c r="G115" s="70" t="s">
        <v>29</v>
      </c>
      <c r="H115" s="3316"/>
      <c r="I115" s="3316"/>
      <c r="J115" s="3287"/>
      <c r="K115" s="3287"/>
      <c r="L115" s="3288"/>
      <c r="M115" s="16"/>
      <c r="N115" s="310"/>
      <c r="O115" s="310"/>
      <c r="P115" s="310"/>
      <c r="R115" s="436" t="s">
        <v>221</v>
      </c>
      <c r="S115" s="49"/>
      <c r="V115" s="48"/>
      <c r="W115" s="48"/>
      <c r="X115" s="48"/>
      <c r="Y115" s="48"/>
      <c r="AF115" s="48"/>
      <c r="AG115" s="2369">
        <f>IF(AI115=AI90,1,LEN(AI115))</f>
        <v>0</v>
      </c>
      <c r="AH115" s="2779" t="str" cm="1">
        <f t="array" ref="AH115">IF(AK115="", "", IFERROR(MAX(IF(ISNUMBER(AH91:AH114), AH91:AH114)) + 1, ""))</f>
        <v/>
      </c>
      <c r="AI115" s="785" t="str" cm="1">
        <f t="array" ref="AI115">IFERROR(INDEX(AK92:AK143, MATCH(ROW()-MIN(ROW(AK92:AK143))+1, AH92:AH143, 0)), "")</f>
        <v/>
      </c>
      <c r="AJ115" s="2780">
        <f t="shared" si="24"/>
        <v>0</v>
      </c>
      <c r="AK115" s="2784" t="str">
        <f t="shared" si="25"/>
        <v/>
      </c>
      <c r="AL115" s="2788"/>
      <c r="AM115" s="2785" t="e">
        <f>IF(LEN(AN114)&lt;=AL109,AN114,LEFT(AN114,FIND("#",SUBSTITUTE(LEFT(AN114,AL109+1)," ","#",LEN(LEFT(AN114,AL109+1))-LEN(SUBSTITUTE(LEFT(AN114,AL109+1)," ",""))))-1))</f>
        <v>#VALUE!</v>
      </c>
      <c r="AN115" s="2786" t="e">
        <f t="shared" si="27"/>
        <v>#VALUE!</v>
      </c>
      <c r="AO115" s="3"/>
      <c r="AP115"/>
      <c r="AQ115"/>
      <c r="AR115"/>
      <c r="AS115"/>
      <c r="AT115"/>
      <c r="AU115"/>
      <c r="AV115"/>
      <c r="BA115" s="576" t="s">
        <v>319</v>
      </c>
      <c r="BB115" s="577" t="s">
        <v>320</v>
      </c>
      <c r="BC115" s="118"/>
      <c r="BD115" s="119"/>
      <c r="BF115" s="559"/>
      <c r="BG115" s="578">
        <v>0.25</v>
      </c>
      <c r="BH115" s="555">
        <v>0.5</v>
      </c>
      <c r="BI115" s="579" t="s">
        <v>321</v>
      </c>
      <c r="BJ115" s="580"/>
      <c r="BK115" s="16"/>
      <c r="BL115" s="244"/>
      <c r="BN115" s="4">
        <v>1</v>
      </c>
    </row>
    <row r="116" spans="1:66" ht="18.75" x14ac:dyDescent="0.25">
      <c r="B116" s="66" t="s">
        <v>18</v>
      </c>
      <c r="C116" s="77" t="str">
        <f>C120</f>
        <v>Famille à coller.N.Nom de votre recette.Recette mère ►.S.Saisissez le nom de la recette mère</v>
      </c>
      <c r="D116" s="78"/>
      <c r="E116" s="79"/>
      <c r="F116" s="80"/>
      <c r="G116" s="81" t="s">
        <v>33</v>
      </c>
      <c r="H116" s="82"/>
      <c r="I116" s="83" t="s">
        <v>34</v>
      </c>
      <c r="J116" s="84" t="s">
        <v>35</v>
      </c>
      <c r="K116" s="16"/>
      <c r="L116" s="85"/>
      <c r="M116" s="16"/>
      <c r="N116" s="310"/>
      <c r="O116" s="310"/>
      <c r="P116" s="310"/>
      <c r="Q116" s="438"/>
      <c r="V116" s="48"/>
      <c r="W116" s="48"/>
      <c r="X116" s="48"/>
      <c r="Y116" s="48"/>
      <c r="AB116"/>
      <c r="AF116" s="48"/>
      <c r="AG116" s="2369">
        <f>IF(AI116=AI90,1,LEN(AI116))</f>
        <v>0</v>
      </c>
      <c r="AH116" s="2779" t="str" cm="1">
        <f t="array" ref="AH116">IF(AK116="", "", IFERROR(MAX(IF(ISNUMBER(AH91:AH115), AH91:AH115)) + 1, ""))</f>
        <v/>
      </c>
      <c r="AI116" s="785" t="str" cm="1">
        <f t="array" ref="AI116">IFERROR(INDEX(AK92:AK143, MATCH(ROW()-MIN(ROW(AK92:AK143))+1, AH92:AH143, 0)), "")</f>
        <v/>
      </c>
      <c r="AJ116" s="2780">
        <f t="shared" si="24"/>
        <v>0</v>
      </c>
      <c r="AK116" s="2784" t="str">
        <f t="shared" si="25"/>
        <v/>
      </c>
      <c r="AL116" s="2788"/>
      <c r="AM116" s="2785" t="e">
        <f>IF(LEN(AN115)&lt;=AL109,AN115,LEFT(AN115,FIND("#",SUBSTITUTE(LEFT(AN115,AL109+1)," ","#",LEN(LEFT(AN115,AL109+1))-LEN(SUBSTITUTE(LEFT(AN115,AL109+1)," ",""))))-1))</f>
        <v>#VALUE!</v>
      </c>
      <c r="AN116" s="2786" t="e">
        <f t="shared" si="27"/>
        <v>#VALUE!</v>
      </c>
      <c r="AO116" s="3"/>
      <c r="AP116"/>
      <c r="AQ116"/>
      <c r="AR116"/>
      <c r="AS116"/>
      <c r="AT116"/>
      <c r="AU116"/>
      <c r="AV116"/>
      <c r="BA116" s="581" t="s">
        <v>322</v>
      </c>
      <c r="BB116" s="118"/>
      <c r="BC116" s="118"/>
      <c r="BD116" s="119"/>
      <c r="BF116" s="559"/>
      <c r="BG116" s="582" t="s">
        <v>266</v>
      </c>
      <c r="BH116" s="583" t="s">
        <v>295</v>
      </c>
      <c r="BI116" s="574" t="s">
        <v>309</v>
      </c>
      <c r="BJ116" s="584" t="s">
        <v>310</v>
      </c>
      <c r="BK116" s="16"/>
      <c r="BL116" s="244"/>
      <c r="BN116" s="4">
        <v>1</v>
      </c>
    </row>
    <row r="117" spans="1:66" ht="15.75" customHeight="1" x14ac:dyDescent="0.25">
      <c r="B117" s="66" t="s">
        <v>18</v>
      </c>
      <c r="C117" s="91" t="str">
        <f>C120</f>
        <v>Famille à coller.N.Nom de votre recette.Recette mère ►.S.Saisissez le nom de la recette mère</v>
      </c>
      <c r="D117" s="91"/>
      <c r="E117" s="91"/>
      <c r="F117" s="92" t="s">
        <v>39</v>
      </c>
      <c r="G117" s="93"/>
      <c r="H117" s="93"/>
      <c r="I117" s="94" t="s">
        <v>40</v>
      </c>
      <c r="J117" s="3317" t="str">
        <f>F120</f>
        <v>Famille à coller.N.Nom de votre recette.Recette mère ►.S.Saisissez le nom de la recette mère</v>
      </c>
      <c r="K117" s="3317"/>
      <c r="L117" s="3318"/>
      <c r="M117" s="16"/>
      <c r="N117" s="310"/>
      <c r="O117" s="310"/>
      <c r="P117" s="310"/>
      <c r="Q117" s="438"/>
      <c r="V117" s="48"/>
      <c r="W117" s="48"/>
      <c r="X117" s="48"/>
      <c r="Y117" s="48"/>
      <c r="AB117"/>
      <c r="AF117" s="48"/>
      <c r="AG117" s="2369">
        <f>IF(AI117=AI90,1,LEN(AI117))</f>
        <v>0</v>
      </c>
      <c r="AH117" s="2779" t="str" cm="1">
        <f t="array" ref="AH117">IF(AK117="", "", IFERROR(MAX(IF(ISNUMBER(AH91:AH116), AH91:AH116)) + 1, ""))</f>
        <v/>
      </c>
      <c r="AI117" s="785" t="str" cm="1">
        <f t="array" ref="AI117">IFERROR(INDEX(AK92:AK143, MATCH(ROW()-MIN(ROW(AK92:AK143))+1, AH92:AH143, 0)), "")</f>
        <v/>
      </c>
      <c r="AJ117" s="2780">
        <f t="shared" si="24"/>
        <v>0</v>
      </c>
      <c r="AK117" s="2784" t="str">
        <f t="shared" si="25"/>
        <v/>
      </c>
      <c r="AL117" s="2788"/>
      <c r="AM117" s="2785" t="e">
        <f>IF(LEN(AN116)&lt;=AL109,AN116,LEFT(AN116,FIND("#",SUBSTITUTE(LEFT(AN116,AL109+1)," ","#",LEN(LEFT(AN116,AL109+1))-LEN(SUBSTITUTE(LEFT(AN116,AL109+1)," ",""))))-1))</f>
        <v>#VALUE!</v>
      </c>
      <c r="AN117" s="2786" t="e">
        <f t="shared" si="27"/>
        <v>#VALUE!</v>
      </c>
      <c r="AO117" s="3"/>
      <c r="AP117"/>
      <c r="AQ117"/>
      <c r="AR117"/>
      <c r="AS117"/>
      <c r="AT117"/>
      <c r="AU117"/>
      <c r="AV117"/>
      <c r="BA117" s="571"/>
      <c r="BB117" s="118"/>
      <c r="BC117" s="118"/>
      <c r="BD117" s="119"/>
      <c r="BF117" s="559"/>
      <c r="BG117" s="578">
        <v>0.25</v>
      </c>
      <c r="BH117" s="555">
        <v>0.5</v>
      </c>
      <c r="BI117" s="579" t="s">
        <v>323</v>
      </c>
      <c r="BJ117" s="580"/>
      <c r="BK117" s="16"/>
      <c r="BL117" s="244"/>
      <c r="BN117" s="4">
        <v>1</v>
      </c>
    </row>
    <row r="118" spans="1:66" ht="15.75" x14ac:dyDescent="0.25">
      <c r="B118" s="66" t="s">
        <v>18</v>
      </c>
      <c r="C118" s="91" t="str">
        <f>C120</f>
        <v>Famille à coller.N.Nom de votre recette.Recette mère ►.S.Saisissez le nom de la recette mère</v>
      </c>
      <c r="D118" s="91"/>
      <c r="E118" s="91"/>
      <c r="F118" s="110">
        <v>6</v>
      </c>
      <c r="G118" s="111" t="s">
        <v>44</v>
      </c>
      <c r="H118" s="92"/>
      <c r="I118" s="92"/>
      <c r="J118" s="3317"/>
      <c r="K118" s="3317"/>
      <c r="L118" s="3318"/>
      <c r="M118" s="16"/>
      <c r="N118" s="310"/>
      <c r="O118" s="310"/>
      <c r="P118" s="310"/>
      <c r="R118" s="451" t="s">
        <v>227</v>
      </c>
      <c r="S118" s="452"/>
      <c r="T118" s="453"/>
      <c r="V118" s="48"/>
      <c r="W118" s="48"/>
      <c r="X118" s="48"/>
      <c r="Y118" s="48"/>
      <c r="AB118"/>
      <c r="AF118" s="48"/>
      <c r="AG118" s="2369">
        <f>IF(AI118=AI90,1,LEN(AI118))</f>
        <v>0</v>
      </c>
      <c r="AH118" s="2779" cm="1">
        <f t="array" ref="AH118">IF(AK118="", "", IFERROR(MAX(IF(ISNUMBER(AH91:AH117), AH91:AH117)) + 1, ""))</f>
        <v>9</v>
      </c>
      <c r="AI118" s="785" t="str" cm="1">
        <f t="array" ref="AI118">IFERROR(INDEX(AK92:AK143, MATCH(ROW()-MIN(ROW(AK92:AK143))+1, AH92:AH143, 0)), "")</f>
        <v/>
      </c>
      <c r="AJ118" s="2780">
        <f t="shared" si="24"/>
        <v>0</v>
      </c>
      <c r="AK118" s="2781" t="str">
        <f t="shared" si="25"/>
        <v xml:space="preserve"> et saisissez un nombre de caractères pour que le texte ne déborde pas de la colonne</v>
      </c>
      <c r="AL118" s="2782" t="str">
        <f>AI86</f>
        <v xml:space="preserve"> et saisissez un nombre de caractères pour que le texte ne déborde pas de la colonne</v>
      </c>
      <c r="AM118" s="2236" t="str">
        <f>IF(AND(AL118&lt;&gt;"", AL122&lt;&gt;""), IF(LEN(AL118)&lt;AL122, AL118, IFERROR(LEFT(AL121, IF(ISNUMBER(FIND(" ", AL121)), FIND(" ", AL121 &amp; " ", AL122) - 1, LEN(AL121))), "")), "")</f>
        <v xml:space="preserve"> et saisissez un nombre de caractères pour que le texte ne déborde pas de la colonne</v>
      </c>
      <c r="AN118" s="2231" t="e">
        <f>IF(AM118="","",RIGHT(AL121,LEN(AL121)-LEN(AM118)-1))</f>
        <v>#VALUE!</v>
      </c>
      <c r="AO118" s="3"/>
      <c r="AP118"/>
      <c r="AQ118"/>
      <c r="AR118"/>
      <c r="AS118"/>
      <c r="AT118"/>
      <c r="AU118"/>
      <c r="AV118"/>
      <c r="BA118" s="323" t="s">
        <v>324</v>
      </c>
      <c r="BB118" s="243"/>
      <c r="BC118" s="243"/>
      <c r="BD118" s="440"/>
      <c r="BF118" s="559"/>
      <c r="BG118" s="585" t="s">
        <v>313</v>
      </c>
      <c r="BH118" s="243" t="s">
        <v>314</v>
      </c>
      <c r="BI118" s="243"/>
      <c r="BJ118" s="243"/>
      <c r="BK118" s="16"/>
      <c r="BL118" s="244"/>
      <c r="BN118" s="4">
        <v>1</v>
      </c>
    </row>
    <row r="119" spans="1:66" ht="15.75" customHeight="1" thickBot="1" x14ac:dyDescent="0.3">
      <c r="B119" s="66" t="s">
        <v>11</v>
      </c>
      <c r="C119" s="121" t="str">
        <f>C120</f>
        <v>Famille à coller.N.Nom de votre recette.Recette mère ►.S.Saisissez le nom de la recette mère</v>
      </c>
      <c r="D119" s="121"/>
      <c r="E119" s="121"/>
      <c r="F119" s="122"/>
      <c r="G119" s="123"/>
      <c r="H119" s="123"/>
      <c r="I119" s="123"/>
      <c r="J119" s="123"/>
      <c r="K119" s="123"/>
      <c r="L119" s="124"/>
      <c r="M119" s="16"/>
      <c r="N119" s="310"/>
      <c r="O119" s="310"/>
      <c r="P119" s="310"/>
      <c r="R119" s="3325" t="s">
        <v>231</v>
      </c>
      <c r="S119" s="459" t="s">
        <v>232</v>
      </c>
      <c r="T119" s="460"/>
      <c r="V119" s="48"/>
      <c r="W119" s="48"/>
      <c r="X119" s="48"/>
      <c r="Y119" s="48"/>
      <c r="AB119"/>
      <c r="AF119" s="48"/>
      <c r="AG119" s="2369">
        <f>IF(AI119=AI90,1,LEN(AI119))</f>
        <v>0</v>
      </c>
      <c r="AH119" s="2779" t="str" cm="1">
        <f t="array" ref="AH119">IF(AK119="", "", IFERROR(MAX(IF(ISNUMBER(AH91:AH118), AH91:AH118)) + 1, ""))</f>
        <v/>
      </c>
      <c r="AI119" s="785" t="str" cm="1">
        <f t="array" ref="AI119">IFERROR(INDEX(AK92:AK143, MATCH(ROW()-MIN(ROW(AK92:AK143))+1, AH92:AH143, 0)), "")</f>
        <v/>
      </c>
      <c r="AJ119" s="2780">
        <f t="shared" si="24"/>
        <v>0</v>
      </c>
      <c r="AK119" s="2781" t="str">
        <f t="shared" si="25"/>
        <v/>
      </c>
      <c r="AL119" s="2235" t="str">
        <f>SUBSTITUTE(SUBSTITUTE(SUBSTITUTE(SUBSTITUTE(SUBSTITUTE(AL118, ",", "♦"), ";", "♦"), ".", "♦"), " ♦", " "), "♦", " ")</f>
        <v xml:space="preserve"> et saisissez un nombre de caractères pour que le texte ne déborde pas de la colonne</v>
      </c>
      <c r="AM119" s="2236" t="e">
        <f>IF(LEN(AN118)&lt;=AL122,AN118,LEFT(AN118,FIND("#",SUBSTITUTE(LEFT(AN118,AL122+1)," ","#",LEN(LEFT(AN118,AL122+1))-LEN(SUBSTITUTE(LEFT(AN118,AL122+1)," ",""))))-1))</f>
        <v>#VALUE!</v>
      </c>
      <c r="AN119" s="2237" t="e">
        <f t="shared" ref="AN119:AN130" si="31">IF(AM119="","",IFERROR(RIGHT(AN118,LEN(AN118)-LEN(AM119)-1),""))</f>
        <v>#VALUE!</v>
      </c>
      <c r="AO119" s="3"/>
      <c r="AP119"/>
      <c r="AQ119"/>
      <c r="AR119"/>
      <c r="AS119"/>
      <c r="AT119"/>
      <c r="AU119"/>
      <c r="AV119"/>
      <c r="BA119" s="586">
        <v>12</v>
      </c>
      <c r="BB119" s="243" t="s">
        <v>325</v>
      </c>
      <c r="BC119" s="243"/>
      <c r="BD119" s="440"/>
      <c r="BE119" s="48"/>
      <c r="BF119" s="559"/>
      <c r="BG119" s="587" t="s">
        <v>191</v>
      </c>
      <c r="BH119" s="588"/>
      <c r="BI119" s="589"/>
      <c r="BJ119" s="589"/>
      <c r="BK119" s="16"/>
      <c r="BL119" s="244"/>
      <c r="BN119" s="4">
        <v>1</v>
      </c>
    </row>
    <row r="120" spans="1:66" ht="15.75" x14ac:dyDescent="0.25">
      <c r="B120" s="129" t="s">
        <v>11</v>
      </c>
      <c r="C120" s="130" t="str">
        <f>F120</f>
        <v>Famille à coller.N.Nom de votre recette.Recette mère ►.S.Saisissez le nom de la recette mère</v>
      </c>
      <c r="D120" s="130">
        <f>F118</f>
        <v>6</v>
      </c>
      <c r="E120" s="130" t="str">
        <f>G118</f>
        <v>couverts</v>
      </c>
      <c r="F120" s="131" t="str">
        <f>UPPER(LEFT(H114,1))&amp;LOWER(MID(H114,2,999))&amp;"."&amp;UPPER(LEFT(J114,1))&amp;"."&amp;UPPER(LEFT(J114,1))&amp;LOWER(MID(J114,2,999))&amp;"."&amp;IF(ISTEXT(L120),K120&amp;"."&amp;UPPER(LEFT(L120,1))&amp;"."&amp;UPPER(LEFT(L120,1))&amp;LOWER(MID(L120,2,999)),G120)</f>
        <v>Famille à coller.N.Nom de votre recette.Recette mère ►.S.Saisissez le nom de la recette mère</v>
      </c>
      <c r="G120" s="132" t="s">
        <v>55</v>
      </c>
      <c r="H120" s="3321" t="s">
        <v>56</v>
      </c>
      <c r="I120" s="3321"/>
      <c r="J120" s="3321"/>
      <c r="K120" s="133" t="s">
        <v>57</v>
      </c>
      <c r="L120" s="134" t="s">
        <v>58</v>
      </c>
      <c r="M120" s="16"/>
      <c r="N120" s="310"/>
      <c r="O120" s="310"/>
      <c r="P120" s="310"/>
      <c r="R120" s="3325"/>
      <c r="S120" s="459" t="s">
        <v>235</v>
      </c>
      <c r="T120" s="460"/>
      <c r="V120" s="48"/>
      <c r="W120" s="48"/>
      <c r="X120" s="48"/>
      <c r="Y120" s="48"/>
      <c r="AB120"/>
      <c r="AF120" s="48"/>
      <c r="AG120" s="2369">
        <f>IF(AI120=AI90,1,LEN(AI120))</f>
        <v>0</v>
      </c>
      <c r="AH120" s="2779" t="str" cm="1">
        <f t="array" ref="AH120">IF(AK120="", "", IFERROR(MAX(IF(ISNUMBER(AH91:AH119), AH91:AH119)) + 1, ""))</f>
        <v/>
      </c>
      <c r="AI120" s="785" t="str" cm="1">
        <f t="array" ref="AI120">IFERROR(INDEX(AK92:AK143, MATCH(ROW()-MIN(ROW(AK92:AK143))+1, AH92:AH143, 0)), "")</f>
        <v/>
      </c>
      <c r="AJ120" s="2780">
        <f t="shared" si="24"/>
        <v>0</v>
      </c>
      <c r="AK120" s="2781" t="str">
        <f t="shared" si="25"/>
        <v/>
      </c>
      <c r="AL120" s="2235" t="str">
        <f>IFERROR(SUBSTITUTE(SUBSTITUTE(SUBSTITUTE(SUBSTITUTE(SUBSTITUTE(SUBSTITUTE(AL119, ",", " "), ".", " "), ";", " "), "-", " "), ":", " "), "?", " "), AL119)</f>
        <v xml:space="preserve"> et saisissez un nombre de caractères pour que le texte ne déborde pas de la colonne</v>
      </c>
      <c r="AM120" s="2236" t="e">
        <f>IF(LEN(AN119)&lt;=AL122,AN119,LEFT(AN119,FIND("#",SUBSTITUTE(LEFT(AN119,AL122+1)," ","#",LEN(LEFT(AN119,AL122+1))-LEN(SUBSTITUTE(LEFT(AN119,AL122+1)," ",""))))-1))</f>
        <v>#VALUE!</v>
      </c>
      <c r="AN120" s="2237" t="e">
        <f t="shared" si="31"/>
        <v>#VALUE!</v>
      </c>
      <c r="AO120" s="3"/>
      <c r="AP120"/>
      <c r="AQ120"/>
      <c r="AR120"/>
      <c r="AS120"/>
      <c r="AT120"/>
      <c r="AU120"/>
      <c r="AV120"/>
      <c r="BA120" s="590">
        <f ca="1">CELL("largeur",BA120)</f>
        <v>19</v>
      </c>
      <c r="BB120" s="243" t="s">
        <v>326</v>
      </c>
      <c r="BC120" s="243"/>
      <c r="BD120" s="440"/>
      <c r="BE120" s="48"/>
      <c r="BF120" s="559"/>
      <c r="BG120" s="16"/>
      <c r="BH120" s="16"/>
      <c r="BI120" s="16"/>
      <c r="BJ120" s="16"/>
      <c r="BK120" s="16"/>
      <c r="BL120" s="244"/>
      <c r="BN120" s="4">
        <v>1</v>
      </c>
    </row>
    <row r="121" spans="1:66" ht="15.75" x14ac:dyDescent="0.25">
      <c r="B121" s="138" t="s">
        <v>11</v>
      </c>
      <c r="C121" s="139" t="str">
        <f>C120</f>
        <v>Famille à coller.N.Nom de votre recette.Recette mère ►.S.Saisissez le nom de la recette mère</v>
      </c>
      <c r="D121" s="140"/>
      <c r="E121" s="140"/>
      <c r="F121" s="141" t="s">
        <v>61</v>
      </c>
      <c r="G121" s="141" t="s">
        <v>62</v>
      </c>
      <c r="H121" s="141" t="s">
        <v>63</v>
      </c>
      <c r="I121" s="141" t="s">
        <v>64</v>
      </c>
      <c r="J121" s="141" t="s">
        <v>65</v>
      </c>
      <c r="K121" s="142" t="s">
        <v>66</v>
      </c>
      <c r="L121" s="143" t="s">
        <v>67</v>
      </c>
      <c r="M121" s="16"/>
      <c r="N121" s="310"/>
      <c r="O121" s="310"/>
      <c r="P121" s="310"/>
      <c r="R121" s="3325"/>
      <c r="S121" s="459" t="s">
        <v>238</v>
      </c>
      <c r="T121" s="460"/>
      <c r="V121" s="48"/>
      <c r="W121" s="48"/>
      <c r="X121" s="48"/>
      <c r="Y121" s="48"/>
      <c r="AB121"/>
      <c r="AF121" s="48"/>
      <c r="AG121" s="2369">
        <f>IF(AI121=AI90,1,LEN(AI121))</f>
        <v>0</v>
      </c>
      <c r="AH121" s="2779" t="str" cm="1">
        <f t="array" ref="AH121">IF(AK121="", "", IFERROR(MAX(IF(ISNUMBER(AH91:AH120), AH91:AH120)) + 1, ""))</f>
        <v/>
      </c>
      <c r="AI121" s="785" t="str" cm="1">
        <f t="array" ref="AI121">IFERROR(INDEX(AK92:AK143, MATCH(ROW()-MIN(ROW(AK92:AK143))+1, AH92:AH143, 0)), "")</f>
        <v/>
      </c>
      <c r="AJ121" s="2780">
        <f t="shared" si="24"/>
        <v>0</v>
      </c>
      <c r="AK121" s="2781" t="str">
        <f t="shared" si="25"/>
        <v/>
      </c>
      <c r="AL121" s="2235" t="str">
        <f>IFERROR(SUBSTITUTE(SUBSTITUTE(SUBSTITUTE(SUBSTITUTE(AL120, " , ", " "), ";", " "), "  ", " "), " ", " "), AL120)</f>
        <v xml:space="preserve"> et saisissez un nombre de caractères pour que le texte ne déborde pas de la colonne</v>
      </c>
      <c r="AM121" s="2236" t="e">
        <f>IF(LEN(AN120)&lt;=AL122,AN120,LEFT(AN120,FIND("#",SUBSTITUTE(LEFT(AN120,AL122+1)," ","#",LEN(LEFT(AN120,AL122+1))-LEN(SUBSTITUTE(LEFT(AN120,AL122+1)," ",""))))-1))</f>
        <v>#VALUE!</v>
      </c>
      <c r="AN121" s="2237" t="e">
        <f t="shared" si="31"/>
        <v>#VALUE!</v>
      </c>
      <c r="AO121" s="3"/>
      <c r="AP121"/>
      <c r="AQ121"/>
      <c r="AR121"/>
      <c r="AS121"/>
      <c r="AT121"/>
      <c r="AU121"/>
      <c r="AV121"/>
      <c r="BA121" s="323" t="s">
        <v>327</v>
      </c>
      <c r="BB121" s="243"/>
      <c r="BC121" s="243"/>
      <c r="BD121" s="440"/>
      <c r="BE121" s="48"/>
      <c r="BF121" s="414"/>
      <c r="BG121" s="433" t="s">
        <v>278</v>
      </c>
      <c r="BH121" s="433"/>
      <c r="BI121" s="433"/>
      <c r="BJ121" s="506"/>
      <c r="BK121" s="16"/>
      <c r="BL121" s="244"/>
      <c r="BN121" s="4">
        <v>1</v>
      </c>
    </row>
    <row r="122" spans="1:66" ht="15.75" customHeight="1" x14ac:dyDescent="0.25">
      <c r="B122" s="66" t="s">
        <v>18</v>
      </c>
      <c r="C122" s="1018" t="str">
        <f>C120</f>
        <v>Famille à coller.N.Nom de votre recette.Recette mère ►.S.Saisissez le nom de la recette mère</v>
      </c>
      <c r="D122" s="1019"/>
      <c r="E122" s="1020"/>
      <c r="F122" s="150" t="s">
        <v>86</v>
      </c>
      <c r="G122" s="151" t="s">
        <v>87</v>
      </c>
      <c r="H122" s="152"/>
      <c r="I122" s="3186" t="s">
        <v>88</v>
      </c>
      <c r="J122" s="3296" t="s">
        <v>89</v>
      </c>
      <c r="K122" s="3297" t="s">
        <v>90</v>
      </c>
      <c r="L122" s="153" t="s">
        <v>91</v>
      </c>
      <c r="M122" s="16"/>
      <c r="N122" s="310"/>
      <c r="O122" s="310"/>
      <c r="P122" s="310"/>
      <c r="R122" s="3325"/>
      <c r="S122" s="459" t="s">
        <v>243</v>
      </c>
      <c r="T122" s="460"/>
      <c r="V122" s="48"/>
      <c r="W122" s="48"/>
      <c r="X122" s="48"/>
      <c r="Y122" s="48"/>
      <c r="AB122"/>
      <c r="AF122" s="48"/>
      <c r="AG122" s="2369">
        <f>IF(AI122=AI90,1,LEN(AI122))</f>
        <v>0</v>
      </c>
      <c r="AH122" s="2779" t="str" cm="1">
        <f t="array" ref="AH122">IF(AK122="", "", IFERROR(MAX(IF(ISNUMBER(AH91:AH121), AH91:AH121)) + 1, ""))</f>
        <v/>
      </c>
      <c r="AI122" s="785" t="str" cm="1">
        <f t="array" ref="AI122">IFERROR(INDEX(AK92:AK143, MATCH(ROW()-MIN(ROW(AK92:AK143))+1, AH92:AH143, 0)), "")</f>
        <v/>
      </c>
      <c r="AJ122" s="2780">
        <f t="shared" si="24"/>
        <v>0</v>
      </c>
      <c r="AK122" s="2781" t="str">
        <f t="shared" si="25"/>
        <v/>
      </c>
      <c r="AL122" s="2240">
        <f>AI80</f>
        <v>90</v>
      </c>
      <c r="AM122" s="2236" t="e">
        <f>IF(LEN(AN121)&lt;=AL122,AN121,LEFT(AN121,FIND("#",SUBSTITUTE(LEFT(AN121,AL122+1)," ","#",LEN(LEFT(AN121,AL122+1))-LEN(SUBSTITUTE(LEFT(AN121,AL122+1)," ",""))))-1))</f>
        <v>#VALUE!</v>
      </c>
      <c r="AN122" s="2237" t="e">
        <f t="shared" si="31"/>
        <v>#VALUE!</v>
      </c>
      <c r="AO122" s="3"/>
      <c r="AP122"/>
      <c r="AQ122"/>
      <c r="AR122"/>
      <c r="AS122"/>
      <c r="AT122"/>
      <c r="AU122"/>
      <c r="AV122"/>
      <c r="BA122" s="323" t="s">
        <v>328</v>
      </c>
      <c r="BB122" s="243"/>
      <c r="BC122" s="243"/>
      <c r="BD122" s="440"/>
      <c r="BE122" s="48"/>
      <c r="BF122" s="437"/>
      <c r="BH122" s="248"/>
      <c r="BI122" s="248"/>
      <c r="BJ122" s="16"/>
      <c r="BK122" s="16"/>
      <c r="BL122" s="244"/>
      <c r="BN122" s="4">
        <v>1</v>
      </c>
    </row>
    <row r="123" spans="1:66" ht="15.75" x14ac:dyDescent="0.25">
      <c r="B123" s="66" t="s">
        <v>18</v>
      </c>
      <c r="C123" s="149" t="str">
        <f>C120</f>
        <v>Famille à coller.N.Nom de votre recette.Recette mère ►.S.Saisissez le nom de la recette mère</v>
      </c>
      <c r="D123" s="91"/>
      <c r="E123" s="1021"/>
      <c r="F123" s="163" t="s">
        <v>103</v>
      </c>
      <c r="G123" s="164" t="s">
        <v>104</v>
      </c>
      <c r="H123" s="165" t="s">
        <v>105</v>
      </c>
      <c r="I123" s="3121"/>
      <c r="J123" s="3123"/>
      <c r="K123" s="3125"/>
      <c r="L123" s="166" t="s">
        <v>106</v>
      </c>
      <c r="M123" s="16"/>
      <c r="N123" s="310"/>
      <c r="O123" s="310"/>
      <c r="P123" s="310"/>
      <c r="R123" s="3325"/>
      <c r="S123" s="459" t="s">
        <v>246</v>
      </c>
      <c r="T123" s="460"/>
      <c r="V123" s="48"/>
      <c r="W123" s="48"/>
      <c r="X123" s="48"/>
      <c r="Y123" s="48"/>
      <c r="AB123"/>
      <c r="AF123" s="48"/>
      <c r="AG123" s="2369">
        <f>IF(AI123=AI90,1,LEN(AI123))</f>
        <v>0</v>
      </c>
      <c r="AH123" s="2779" t="str" cm="1">
        <f t="array" ref="AH123">IF(AK123="", "", IFERROR(MAX(IF(ISNUMBER(AH91:AH122), AH91:AH122)) + 1, ""))</f>
        <v/>
      </c>
      <c r="AI123" s="785" t="str" cm="1">
        <f t="array" ref="AI123">IFERROR(INDEX(AK92:AK143, MATCH(ROW()-MIN(ROW(AK92:AK143))+1, AH92:AH143, 0)), "")</f>
        <v/>
      </c>
      <c r="AJ123" s="2780">
        <f t="shared" si="24"/>
        <v>0</v>
      </c>
      <c r="AK123" s="2781" t="str">
        <f t="shared" si="25"/>
        <v/>
      </c>
      <c r="AL123" s="2244"/>
      <c r="AM123" s="2236" t="e">
        <f>IF(LEN(AN122)&lt;=AL122,AN122,LEFT(AN122,FIND("#",SUBSTITUTE(LEFT(AN122,AL122+1)," ","#",LEN(LEFT(AN122,AL122+1))-LEN(SUBSTITUTE(LEFT(AN122,AL122+1)," ",""))))-1))</f>
        <v>#VALUE!</v>
      </c>
      <c r="AN123" s="2237" t="e">
        <f t="shared" si="31"/>
        <v>#VALUE!</v>
      </c>
      <c r="AO123" s="3"/>
      <c r="AP123"/>
      <c r="AQ123"/>
      <c r="AR123"/>
      <c r="AS123"/>
      <c r="AT123"/>
      <c r="AU123"/>
      <c r="AV123"/>
      <c r="BA123" s="323" t="s">
        <v>329</v>
      </c>
      <c r="BB123" s="591"/>
      <c r="BC123" s="591"/>
      <c r="BD123" s="592"/>
      <c r="BE123" s="48"/>
      <c r="BF123" s="437"/>
      <c r="BG123" s="248" t="s">
        <v>222</v>
      </c>
      <c r="BH123" s="16"/>
      <c r="BI123" s="16"/>
      <c r="BJ123" s="16"/>
      <c r="BK123" s="16"/>
      <c r="BL123" s="244"/>
      <c r="BN123" s="4">
        <v>1</v>
      </c>
    </row>
    <row r="124" spans="1:66" ht="18" customHeight="1" x14ac:dyDescent="0.25">
      <c r="B124" s="66" t="s">
        <v>18</v>
      </c>
      <c r="C124" s="149" t="str">
        <f>C120</f>
        <v>Famille à coller.N.Nom de votre recette.Recette mère ►.S.Saisissez le nom de la recette mère</v>
      </c>
      <c r="D124" s="91">
        <f>D120</f>
        <v>6</v>
      </c>
      <c r="E124" s="1021" t="str">
        <f>E120</f>
        <v>couverts</v>
      </c>
      <c r="F124" s="174"/>
      <c r="G124" s="209"/>
      <c r="H124" s="228" t="str">
        <f t="shared" ref="H124:H165" si="32">IF(OR(ISTEXT(F124), F124&lt;=0, I124&lt;=0), "", "de")</f>
        <v/>
      </c>
      <c r="I124" s="177"/>
      <c r="J124" s="178"/>
      <c r="K124" s="179">
        <v>1</v>
      </c>
      <c r="L124" s="180"/>
      <c r="M124" s="16"/>
      <c r="N124" s="310"/>
      <c r="O124" s="310"/>
      <c r="P124" s="310"/>
      <c r="R124" s="3325"/>
      <c r="S124" s="459" t="s">
        <v>250</v>
      </c>
      <c r="T124" s="460"/>
      <c r="V124" s="48"/>
      <c r="W124" s="48"/>
      <c r="X124" s="48"/>
      <c r="Y124" s="48"/>
      <c r="AB124"/>
      <c r="AF124" s="48"/>
      <c r="AG124" s="2369">
        <f>IF(AI124=AI90,1,LEN(AI124))</f>
        <v>0</v>
      </c>
      <c r="AH124" s="2779" t="str" cm="1">
        <f t="array" ref="AH124">IF(AK124="", "", IFERROR(MAX(IF(ISNUMBER(AH91:AH123), AH91:AH123)) + 1, ""))</f>
        <v/>
      </c>
      <c r="AI124" s="785" t="str" cm="1">
        <f t="array" ref="AI124">IFERROR(INDEX(AK92:AK143, MATCH(ROW()-MIN(ROW(AK92:AK143))+1, AH92:AH143, 0)), "")</f>
        <v/>
      </c>
      <c r="AJ124" s="2780">
        <f t="shared" si="24"/>
        <v>0</v>
      </c>
      <c r="AK124" s="2781" t="str">
        <f t="shared" si="25"/>
        <v/>
      </c>
      <c r="AL124" s="2244"/>
      <c r="AM124" s="2236" t="e">
        <f>IF(LEN(AN123)&lt;=AL122,AN123,LEFT(AN123,FIND("#",SUBSTITUTE(LEFT(AN123,AL122+1)," ","#",LEN(LEFT(AN123,AL122+1))-LEN(SUBSTITUTE(LEFT(AN123,AL122+1)," ",""))))-1))</f>
        <v>#VALUE!</v>
      </c>
      <c r="AN124" s="2237" t="e">
        <f t="shared" si="31"/>
        <v>#VALUE!</v>
      </c>
      <c r="AO124" s="3"/>
      <c r="AP124"/>
      <c r="AQ124"/>
      <c r="AR124"/>
      <c r="AS124"/>
      <c r="AT124"/>
      <c r="AU124"/>
      <c r="AV124"/>
      <c r="BA124" s="593"/>
      <c r="BB124" s="591"/>
      <c r="BC124" s="591"/>
      <c r="BD124" s="592"/>
      <c r="BE124" s="48"/>
      <c r="BF124" s="414"/>
      <c r="BG124" s="594" t="s">
        <v>285</v>
      </c>
      <c r="BH124" s="16"/>
      <c r="BI124" s="16"/>
      <c r="BJ124" s="16"/>
      <c r="BK124" s="16"/>
      <c r="BL124" s="244"/>
      <c r="BN124" s="4">
        <v>1</v>
      </c>
    </row>
    <row r="125" spans="1:66" ht="17.25" customHeight="1" x14ac:dyDescent="0.25">
      <c r="B125" s="196" t="str">
        <f t="shared" ref="B125:B164" si="33">IF(L125&lt;&gt;"","A","►")</f>
        <v>►</v>
      </c>
      <c r="C125" s="149" t="str">
        <f>C120</f>
        <v>Famille à coller.N.Nom de votre recette.Recette mère ►.S.Saisissez le nom de la recette mère</v>
      </c>
      <c r="D125" s="91">
        <f>D120</f>
        <v>6</v>
      </c>
      <c r="E125" s="1021" t="str">
        <f>E120</f>
        <v>couverts</v>
      </c>
      <c r="F125" s="174"/>
      <c r="G125" s="209"/>
      <c r="H125" s="176" t="str">
        <f t="shared" si="32"/>
        <v/>
      </c>
      <c r="I125" s="177"/>
      <c r="J125" s="178"/>
      <c r="K125" s="179">
        <v>1</v>
      </c>
      <c r="L125" s="180"/>
      <c r="M125" s="16"/>
      <c r="N125" s="310"/>
      <c r="O125" s="310"/>
      <c r="P125" s="310"/>
      <c r="R125" s="474" t="s">
        <v>253</v>
      </c>
      <c r="S125" s="475"/>
      <c r="T125" s="476"/>
      <c r="V125" s="48"/>
      <c r="W125" s="48"/>
      <c r="X125" s="48"/>
      <c r="Y125" s="48"/>
      <c r="AB125"/>
      <c r="AF125" s="48"/>
      <c r="AG125" s="2369">
        <f>IF(AI125=AI90,1,LEN(AI125))</f>
        <v>0</v>
      </c>
      <c r="AH125" s="2779" t="str" cm="1">
        <f t="array" ref="AH125">IF(AK125="", "", IFERROR(MAX(IF(ISNUMBER(AH91:AH124), AH91:AH124)) + 1, ""))</f>
        <v/>
      </c>
      <c r="AI125" s="785" t="str" cm="1">
        <f t="array" ref="AI125">IFERROR(INDEX(AK92:AK143, MATCH(ROW()-MIN(ROW(AK92:AK143))+1, AH92:AH143, 0)), "")</f>
        <v/>
      </c>
      <c r="AJ125" s="2780">
        <f t="shared" si="24"/>
        <v>0</v>
      </c>
      <c r="AK125" s="2781" t="str">
        <f t="shared" si="25"/>
        <v/>
      </c>
      <c r="AL125" s="2244"/>
      <c r="AM125" s="2236" t="e">
        <f>IF(LEN(AN124)&lt;=AL122,AN124,LEFT(AN124,FIND("#",SUBSTITUTE(LEFT(AN124,AL122+1)," ","#",LEN(LEFT(AN124,AL122+1))-LEN(SUBSTITUTE(LEFT(AN124,AL122+1)," ",""))))-1))</f>
        <v>#VALUE!</v>
      </c>
      <c r="AN125" s="2237" t="e">
        <f t="shared" si="31"/>
        <v>#VALUE!</v>
      </c>
      <c r="AO125" s="3"/>
      <c r="AP125"/>
      <c r="AQ125"/>
      <c r="AR125"/>
      <c r="AS125"/>
      <c r="AT125"/>
      <c r="AU125"/>
      <c r="AV125"/>
      <c r="BA125" s="595" t="s">
        <v>11</v>
      </c>
      <c r="BB125" s="118" t="s">
        <v>330</v>
      </c>
      <c r="BC125" s="118"/>
      <c r="BD125" s="592"/>
      <c r="BE125" s="48"/>
      <c r="BF125" s="414"/>
      <c r="BG125" s="594" t="s">
        <v>287</v>
      </c>
      <c r="BH125" s="16"/>
      <c r="BI125" s="16"/>
      <c r="BJ125" s="16"/>
      <c r="BK125" s="16"/>
      <c r="BL125" s="244"/>
      <c r="BN125" s="4">
        <v>1</v>
      </c>
    </row>
    <row r="126" spans="1:66" ht="17.25" customHeight="1" x14ac:dyDescent="0.25">
      <c r="B126" s="196" t="str">
        <f t="shared" si="33"/>
        <v>►</v>
      </c>
      <c r="C126" s="149" t="str">
        <f>C120</f>
        <v>Famille à coller.N.Nom de votre recette.Recette mère ►.S.Saisissez le nom de la recette mère</v>
      </c>
      <c r="D126" s="91">
        <f>D120</f>
        <v>6</v>
      </c>
      <c r="E126" s="1021" t="str">
        <f>E120</f>
        <v>couverts</v>
      </c>
      <c r="F126" s="174"/>
      <c r="G126" s="209"/>
      <c r="H126" s="176" t="str">
        <f t="shared" si="32"/>
        <v/>
      </c>
      <c r="I126" s="177"/>
      <c r="J126" s="178"/>
      <c r="K126" s="179">
        <v>1</v>
      </c>
      <c r="L126" s="180"/>
      <c r="M126" s="16"/>
      <c r="N126" s="310"/>
      <c r="O126" s="310"/>
      <c r="P126" s="310"/>
      <c r="V126" s="48"/>
      <c r="W126" s="48"/>
      <c r="X126" s="48"/>
      <c r="Y126" s="48"/>
      <c r="AF126" s="48"/>
      <c r="AG126" s="2369">
        <f>IF(AI126=AI90,1,LEN(AI126))</f>
        <v>0</v>
      </c>
      <c r="AH126" s="2779" t="str" cm="1">
        <f t="array" ref="AH126">IF(AK126="", "", IFERROR(MAX(IF(ISNUMBER(AH91:AH125), AH91:AH125)) + 1, ""))</f>
        <v/>
      </c>
      <c r="AI126" s="785" t="str" cm="1">
        <f t="array" ref="AI126">IFERROR(INDEX(AK92:AK143, MATCH(ROW()-MIN(ROW(AK92:AK143))+1, AH92:AH143, 0)), "")</f>
        <v/>
      </c>
      <c r="AJ126" s="2780">
        <f t="shared" si="24"/>
        <v>0</v>
      </c>
      <c r="AK126" s="2781" t="str">
        <f t="shared" si="25"/>
        <v/>
      </c>
      <c r="AL126" s="2244"/>
      <c r="AM126" s="2236" t="e">
        <f>IF(LEN(AN125)&lt;=AL122,AN125,LEFT(AN125,FIND("#",SUBSTITUTE(LEFT(AN125,AL122+1)," ","#",LEN(LEFT(AN125,AL122+1))-LEN(SUBSTITUTE(LEFT(AN125,AL122+1)," ",""))))-1))</f>
        <v>#VALUE!</v>
      </c>
      <c r="AN126" s="2237" t="e">
        <f t="shared" si="31"/>
        <v>#VALUE!</v>
      </c>
      <c r="AO126" s="3"/>
      <c r="AP126"/>
      <c r="AQ126"/>
      <c r="AR126"/>
      <c r="AS126"/>
      <c r="AT126"/>
      <c r="AU126"/>
      <c r="AV126"/>
      <c r="BA126" s="117"/>
      <c r="BB126" s="118" t="s">
        <v>331</v>
      </c>
      <c r="BC126" s="591"/>
      <c r="BD126" s="592"/>
      <c r="BE126" s="48"/>
      <c r="BF126" s="559"/>
      <c r="BG126" s="16"/>
      <c r="BH126" s="16"/>
      <c r="BI126" s="16"/>
      <c r="BJ126" s="16"/>
      <c r="BK126" s="16"/>
      <c r="BL126" s="244"/>
      <c r="BN126" s="4">
        <v>1</v>
      </c>
    </row>
    <row r="127" spans="1:66" ht="17.25" x14ac:dyDescent="0.25">
      <c r="B127" s="196" t="str">
        <f t="shared" si="33"/>
        <v>►</v>
      </c>
      <c r="C127" s="149" t="str">
        <f>C120</f>
        <v>Famille à coller.N.Nom de votre recette.Recette mère ►.S.Saisissez le nom de la recette mère</v>
      </c>
      <c r="D127" s="91">
        <f>D120</f>
        <v>6</v>
      </c>
      <c r="E127" s="1021" t="str">
        <f>E120</f>
        <v>couverts</v>
      </c>
      <c r="F127" s="174"/>
      <c r="G127" s="209"/>
      <c r="H127" s="176" t="str">
        <f t="shared" si="32"/>
        <v/>
      </c>
      <c r="I127" s="177"/>
      <c r="J127" s="178"/>
      <c r="K127" s="179">
        <v>1</v>
      </c>
      <c r="L127" s="180"/>
      <c r="M127" s="16"/>
      <c r="N127" s="310"/>
      <c r="O127" s="310"/>
      <c r="P127" s="310"/>
      <c r="R127" s="3385" t="s">
        <v>261</v>
      </c>
      <c r="S127" s="3386"/>
      <c r="T127" s="3387"/>
      <c r="V127" s="48"/>
      <c r="W127" s="48"/>
      <c r="X127" s="48"/>
      <c r="Y127" s="48"/>
      <c r="AF127" s="48"/>
      <c r="AG127" s="2369">
        <f>IF(AI127=AI90,1,LEN(AI127))</f>
        <v>0</v>
      </c>
      <c r="AH127" s="2779" t="str" cm="1">
        <f t="array" ref="AH127">IF(AK127="", "", IFERROR(MAX(IF(ISNUMBER(AH91:AH126), AH91:AH126)) + 1, ""))</f>
        <v/>
      </c>
      <c r="AI127" s="785" t="str" cm="1">
        <f t="array" ref="AI127">IFERROR(INDEX(AK92:AK143, MATCH(ROW()-MIN(ROW(AK92:AK143))+1, AH92:AH143, 0)), "")</f>
        <v/>
      </c>
      <c r="AJ127" s="2780">
        <f t="shared" si="24"/>
        <v>0</v>
      </c>
      <c r="AK127" s="2781" t="str">
        <f t="shared" si="25"/>
        <v/>
      </c>
      <c r="AL127" s="2244"/>
      <c r="AM127" s="2236" t="e">
        <f>IF(LEN(AN126)&lt;=AL122,AN126,LEFT(AN126,FIND("#",SUBSTITUTE(LEFT(AN126,AL122+1)," ","#",LEN(LEFT(AN126,AL122+1))-LEN(SUBSTITUTE(LEFT(AN126,AL122+1)," ",""))))-1))</f>
        <v>#VALUE!</v>
      </c>
      <c r="AN127" s="2237" t="e">
        <f t="shared" si="31"/>
        <v>#VALUE!</v>
      </c>
      <c r="AO127" s="3"/>
      <c r="AP127"/>
      <c r="AQ127"/>
      <c r="AR127"/>
      <c r="AS127"/>
      <c r="AT127"/>
      <c r="AU127"/>
      <c r="AV127"/>
      <c r="BA127" s="117"/>
      <c r="BB127" s="591"/>
      <c r="BC127" s="591"/>
      <c r="BD127" s="592"/>
      <c r="BE127" s="48"/>
      <c r="BF127" s="559"/>
      <c r="BG127" s="16"/>
      <c r="BH127" s="16"/>
      <c r="BI127" s="16"/>
      <c r="BJ127" s="16"/>
      <c r="BK127" s="16"/>
      <c r="BL127" s="244"/>
      <c r="BN127" s="4">
        <v>1</v>
      </c>
    </row>
    <row r="128" spans="1:66" ht="17.25" customHeight="1" x14ac:dyDescent="0.25">
      <c r="B128" s="196" t="str">
        <f t="shared" si="33"/>
        <v>►</v>
      </c>
      <c r="C128" s="149" t="str">
        <f>C120</f>
        <v>Famille à coller.N.Nom de votre recette.Recette mère ►.S.Saisissez le nom de la recette mère</v>
      </c>
      <c r="D128" s="91">
        <f>D120</f>
        <v>6</v>
      </c>
      <c r="E128" s="1021" t="str">
        <f>E120</f>
        <v>couverts</v>
      </c>
      <c r="F128" s="174"/>
      <c r="G128" s="209"/>
      <c r="H128" s="176" t="str">
        <f t="shared" si="32"/>
        <v/>
      </c>
      <c r="I128" s="177"/>
      <c r="J128" s="178"/>
      <c r="K128" s="179">
        <v>1</v>
      </c>
      <c r="L128" s="180"/>
      <c r="M128" s="16"/>
      <c r="N128" s="310"/>
      <c r="O128" s="310"/>
      <c r="P128" s="310"/>
      <c r="R128" s="490"/>
      <c r="S128" s="491" t="s">
        <v>264</v>
      </c>
      <c r="T128" s="492">
        <v>1</v>
      </c>
      <c r="V128" s="48"/>
      <c r="W128" s="48"/>
      <c r="X128" s="48"/>
      <c r="Y128" s="48"/>
      <c r="AF128" s="48"/>
      <c r="AG128" s="2369">
        <f>IF(AI128=AI90,1,LEN(AI128))</f>
        <v>0</v>
      </c>
      <c r="AH128" s="2779" t="str" cm="1">
        <f t="array" ref="AH128">IF(AK128="", "", IFERROR(MAX(IF(ISNUMBER(AH91:AH127), AH91:AH127)) + 1, ""))</f>
        <v/>
      </c>
      <c r="AI128" s="785" t="str" cm="1">
        <f t="array" ref="AI128">IFERROR(INDEX(AK92:AK143, MATCH(ROW()-MIN(ROW(AK92:AK143))+1, AH92:AH143, 0)), "")</f>
        <v/>
      </c>
      <c r="AJ128" s="2780">
        <f t="shared" si="24"/>
        <v>0</v>
      </c>
      <c r="AK128" s="2781" t="str">
        <f t="shared" si="25"/>
        <v/>
      </c>
      <c r="AL128" s="2244"/>
      <c r="AM128" s="2236" t="e">
        <f>IF(LEN(AN127)&lt;=AL122,AN127,LEFT(AN127,FIND("#",SUBSTITUTE(LEFT(AN127,AL122+1)," ","#",LEN(LEFT(AN127,AL122+1))-LEN(SUBSTITUTE(LEFT(AN127,AL122+1)," ",""))))-1))</f>
        <v>#VALUE!</v>
      </c>
      <c r="AN128" s="2237" t="e">
        <f t="shared" si="31"/>
        <v>#VALUE!</v>
      </c>
      <c r="AO128" s="3"/>
      <c r="AP128"/>
      <c r="AQ128"/>
      <c r="AR128"/>
      <c r="AS128"/>
      <c r="AT128"/>
      <c r="AU128"/>
      <c r="AV128"/>
      <c r="BA128" s="597" t="s">
        <v>332</v>
      </c>
      <c r="BB128" s="598"/>
      <c r="BC128" s="591"/>
      <c r="BD128" s="592"/>
      <c r="BE128" s="48"/>
      <c r="BF128" s="559"/>
      <c r="BG128" s="16"/>
      <c r="BH128" s="16"/>
      <c r="BI128" s="16"/>
      <c r="BJ128" s="16"/>
      <c r="BK128" s="16"/>
      <c r="BL128" s="244"/>
      <c r="BN128" s="4">
        <v>1</v>
      </c>
    </row>
    <row r="129" spans="2:66" ht="17.25" customHeight="1" x14ac:dyDescent="0.25">
      <c r="B129" s="196" t="str">
        <f t="shared" si="33"/>
        <v>►</v>
      </c>
      <c r="C129" s="149" t="str">
        <f>C120</f>
        <v>Famille à coller.N.Nom de votre recette.Recette mère ►.S.Saisissez le nom de la recette mère</v>
      </c>
      <c r="D129" s="91">
        <f>D120</f>
        <v>6</v>
      </c>
      <c r="E129" s="1021" t="str">
        <f>E120</f>
        <v>couverts</v>
      </c>
      <c r="F129" s="174"/>
      <c r="G129" s="209"/>
      <c r="H129" s="176" t="str">
        <f t="shared" si="32"/>
        <v/>
      </c>
      <c r="I129" s="177"/>
      <c r="J129" s="178"/>
      <c r="K129" s="179">
        <v>1</v>
      </c>
      <c r="L129" s="180"/>
      <c r="M129" s="16"/>
      <c r="N129" s="310"/>
      <c r="O129" s="310"/>
      <c r="P129" s="310"/>
      <c r="R129" s="497" t="s">
        <v>269</v>
      </c>
      <c r="S129" s="498">
        <v>100</v>
      </c>
      <c r="T129" s="499">
        <f>IF(MOD(T128*1000/S129,1)=0,T128*1000/S129,IF(MOD(T128*1000/S129,1)&lt;0.5,INT(T128*1000/S129),INT(T128*1000/S129)+1))</f>
        <v>10</v>
      </c>
      <c r="V129" s="48"/>
      <c r="W129" s="48"/>
      <c r="X129" s="48"/>
      <c r="Y129" s="48"/>
      <c r="AF129" s="48"/>
      <c r="AG129" s="2369">
        <f>IF(AI129=AI90,1,LEN(AI129))</f>
        <v>0</v>
      </c>
      <c r="AH129" s="2779" t="str" cm="1">
        <f t="array" ref="AH129">IF(AK129="", "", IFERROR(MAX(IF(ISNUMBER(AH91:AH128), AH91:AH128)) + 1, ""))</f>
        <v/>
      </c>
      <c r="AI129" s="785" t="str" cm="1">
        <f t="array" ref="AI129">IFERROR(INDEX(AK92:AK143, MATCH(ROW()-MIN(ROW(AK92:AK143))+1, AH92:AH143, 0)), "")</f>
        <v/>
      </c>
      <c r="AJ129" s="2780">
        <f t="shared" si="24"/>
        <v>0</v>
      </c>
      <c r="AK129" s="2781" t="str">
        <f t="shared" si="25"/>
        <v/>
      </c>
      <c r="AL129" s="2244"/>
      <c r="AM129" s="2236" t="e">
        <f>IF(LEN(AN128)&lt;=AL122,AN128,LEFT(AN128,FIND("#",SUBSTITUTE(LEFT(AN128,AL122+1)," ","#",LEN(LEFT(AN128,AL122+1))-LEN(SUBSTITUTE(LEFT(AN128,AL122+1)," ",""))))-1))</f>
        <v>#VALUE!</v>
      </c>
      <c r="AN129" s="2237" t="e">
        <f t="shared" si="31"/>
        <v>#VALUE!</v>
      </c>
      <c r="AO129" s="3"/>
      <c r="AP129"/>
      <c r="AQ129"/>
      <c r="AR129"/>
      <c r="AS129"/>
      <c r="AT129"/>
      <c r="AU129"/>
      <c r="AV129"/>
      <c r="BA129" s="603" t="s">
        <v>335</v>
      </c>
      <c r="BB129" s="604"/>
      <c r="BC129" s="591"/>
      <c r="BD129" s="592"/>
      <c r="BE129" s="48"/>
      <c r="BF129" s="559"/>
      <c r="BG129" s="16"/>
      <c r="BH129" s="16"/>
      <c r="BI129" s="16"/>
      <c r="BJ129" s="16"/>
      <c r="BK129" s="16"/>
      <c r="BL129" s="244"/>
      <c r="BN129" s="4">
        <v>1</v>
      </c>
    </row>
    <row r="130" spans="2:66" ht="17.25" x14ac:dyDescent="0.25">
      <c r="B130" s="196" t="str">
        <f t="shared" si="33"/>
        <v>►</v>
      </c>
      <c r="C130" s="149" t="str">
        <f>C120</f>
        <v>Famille à coller.N.Nom de votre recette.Recette mère ►.S.Saisissez le nom de la recette mère</v>
      </c>
      <c r="D130" s="91">
        <f>D120</f>
        <v>6</v>
      </c>
      <c r="E130" s="1021" t="str">
        <f>E120</f>
        <v>couverts</v>
      </c>
      <c r="F130" s="174"/>
      <c r="G130" s="209"/>
      <c r="H130" s="176" t="str">
        <f t="shared" si="32"/>
        <v/>
      </c>
      <c r="I130" s="177"/>
      <c r="J130" s="178"/>
      <c r="K130" s="179">
        <v>1</v>
      </c>
      <c r="L130" s="180"/>
      <c r="M130" s="16"/>
      <c r="N130" s="310"/>
      <c r="O130" s="310"/>
      <c r="P130" s="310"/>
      <c r="R130" s="497" t="s">
        <v>274</v>
      </c>
      <c r="S130" s="498">
        <v>120</v>
      </c>
      <c r="T130" s="499">
        <f>IF(MOD(T128*1000/S130,1)=0,T128*1000/S130,IF(MOD(T128*1000/S130,1)&lt;0.5,INT(T128*1000/S130),INT(T128*1000/S130)+1))</f>
        <v>8</v>
      </c>
      <c r="V130" s="48"/>
      <c r="W130" s="48"/>
      <c r="X130" s="48"/>
      <c r="Y130" s="48"/>
      <c r="AF130" s="48"/>
      <c r="AG130" s="2369">
        <f>IF(AI130=AI90,1,LEN(AI130))</f>
        <v>0</v>
      </c>
      <c r="AH130" s="2779" t="str" cm="1">
        <f t="array" ref="AH130">IF(AK130="", "", IFERROR(MAX(IF(ISNUMBER(AH91:AH129), AH91:AH129)) + 1, ""))</f>
        <v/>
      </c>
      <c r="AI130" s="785" t="str" cm="1">
        <f t="array" ref="AI130">IFERROR(INDEX(AK92:AK143, MATCH(ROW()-MIN(ROW(AK92:AK143))+1, AH92:AH143, 0)), "")</f>
        <v/>
      </c>
      <c r="AJ130" s="2780">
        <f t="shared" si="24"/>
        <v>0</v>
      </c>
      <c r="AK130" s="2781" t="str">
        <f t="shared" si="25"/>
        <v/>
      </c>
      <c r="AL130" s="2244"/>
      <c r="AM130" s="2236" t="e">
        <f>IF(LEN(AN129)&lt;=AL122,AN129,LEFT(AN129,FIND("#",SUBSTITUTE(LEFT(AN129,AL122+1)," ","#",LEN(LEFT(AN129,AL122+1))-LEN(SUBSTITUTE(LEFT(AN129,AL122+1)," ",""))))-1))</f>
        <v>#VALUE!</v>
      </c>
      <c r="AN130" s="2237" t="e">
        <f t="shared" si="31"/>
        <v>#VALUE!</v>
      </c>
      <c r="AO130" s="3"/>
      <c r="AP130"/>
      <c r="AQ130"/>
      <c r="AR130"/>
      <c r="AS130"/>
      <c r="AT130"/>
      <c r="AU130"/>
      <c r="AV130"/>
      <c r="BA130" s="607" t="s">
        <v>18</v>
      </c>
      <c r="BB130" s="604"/>
      <c r="BC130" s="591"/>
      <c r="BD130" s="592"/>
      <c r="BE130" s="48"/>
      <c r="BF130" s="559"/>
      <c r="BG130" s="16"/>
      <c r="BH130" s="16"/>
      <c r="BI130" s="16"/>
      <c r="BJ130" s="16"/>
      <c r="BK130" s="16"/>
      <c r="BL130" s="244"/>
      <c r="BN130" s="4">
        <v>1</v>
      </c>
    </row>
    <row r="131" spans="2:66" ht="17.25" customHeight="1" x14ac:dyDescent="0.25">
      <c r="B131" s="196" t="str">
        <f t="shared" si="33"/>
        <v>►</v>
      </c>
      <c r="C131" s="149" t="str">
        <f>C120</f>
        <v>Famille à coller.N.Nom de votre recette.Recette mère ►.S.Saisissez le nom de la recette mère</v>
      </c>
      <c r="D131" s="91">
        <f>D120</f>
        <v>6</v>
      </c>
      <c r="E131" s="1021" t="str">
        <f>E120</f>
        <v>couverts</v>
      </c>
      <c r="F131" s="174"/>
      <c r="G131" s="209"/>
      <c r="H131" s="176" t="str">
        <f t="shared" si="32"/>
        <v/>
      </c>
      <c r="I131" s="177"/>
      <c r="J131" s="178"/>
      <c r="K131" s="179">
        <v>1</v>
      </c>
      <c r="L131" s="180"/>
      <c r="M131" s="16"/>
      <c r="N131" s="310"/>
      <c r="O131" s="310"/>
      <c r="P131" s="310"/>
      <c r="R131" s="504" t="s">
        <v>275</v>
      </c>
      <c r="S131" s="498">
        <v>180</v>
      </c>
      <c r="T131" s="499">
        <f>IF(MOD(T128*1000/S131,1)=0,T128*1000/S131,IF(MOD(T128*1000/S131,1)&lt;0.5,INT(T128*1000/S131),INT(T128*1000/S131)+1))</f>
        <v>6</v>
      </c>
      <c r="V131" s="48"/>
      <c r="W131" s="48"/>
      <c r="X131" s="48"/>
      <c r="Y131" s="48"/>
      <c r="AF131" s="48"/>
      <c r="AG131" s="2369">
        <f>IF(AI131=AI90,1,LEN(AI131))</f>
        <v>0</v>
      </c>
      <c r="AH131" s="2779" cm="1">
        <f t="array" ref="AH131">IF(AK131="", "", IFERROR(MAX(IF(ISNUMBER(AH91:AH130), AH91:AH130)) + 1, ""))</f>
        <v>10</v>
      </c>
      <c r="AI131" s="785" t="str" cm="1">
        <f t="array" ref="AI131">IFERROR(INDEX(AK92:AK143, MATCH(ROW()-MIN(ROW(AK92:AK143))+1, AH92:AH143, 0)), "")</f>
        <v/>
      </c>
      <c r="AJ131" s="2780">
        <f t="shared" si="24"/>
        <v>0</v>
      </c>
      <c r="AK131" s="2784" t="str">
        <f t="shared" si="25"/>
        <v>►Police  choisissez celle qui vous convient</v>
      </c>
      <c r="AL131" s="2782" t="str">
        <f>AI87</f>
        <v>►Police  choisissez celle qui vous convient</v>
      </c>
      <c r="AM131" s="2785" t="str">
        <f>IF(AND(AL131&lt;&gt;"", AL135&lt;&gt;""), IF(LEN(AL131)&lt;AL135, AL131, IFERROR(LEFT(AL134, IF(ISNUMBER(FIND(" ", AL134)), FIND(" ", AL134 &amp; " ", AL135) - 1, LEN(AL134))), "")), "")</f>
        <v>►Police  choisissez celle qui vous convient</v>
      </c>
      <c r="AN131" s="2786" t="e">
        <f>IF(AM131="","",RIGHT(AL134,LEN(AL134)-LEN(AM131)-1))</f>
        <v>#VALUE!</v>
      </c>
      <c r="AO131" s="3"/>
      <c r="AP131"/>
      <c r="AQ131"/>
      <c r="AR131"/>
      <c r="AS131"/>
      <c r="AT131"/>
      <c r="AU131"/>
      <c r="AV131"/>
      <c r="BA131" s="597" t="s">
        <v>32</v>
      </c>
      <c r="BB131" s="598"/>
      <c r="BC131" s="591"/>
      <c r="BD131" s="592"/>
      <c r="BE131" s="48"/>
      <c r="BF131" s="559"/>
      <c r="BG131" s="16"/>
      <c r="BH131" s="16"/>
      <c r="BI131" s="16"/>
      <c r="BJ131" s="16"/>
      <c r="BK131" s="16"/>
      <c r="BL131" s="244"/>
      <c r="BN131" s="4">
        <v>1</v>
      </c>
    </row>
    <row r="132" spans="2:66" ht="17.25" customHeight="1" x14ac:dyDescent="0.25">
      <c r="B132" s="196" t="str">
        <f t="shared" si="33"/>
        <v>►</v>
      </c>
      <c r="C132" s="149" t="str">
        <f>C120</f>
        <v>Famille à coller.N.Nom de votre recette.Recette mère ►.S.Saisissez le nom de la recette mère</v>
      </c>
      <c r="D132" s="91">
        <f>D120</f>
        <v>6</v>
      </c>
      <c r="E132" s="1021" t="str">
        <f>E120</f>
        <v>couverts</v>
      </c>
      <c r="F132" s="174"/>
      <c r="G132" s="209"/>
      <c r="H132" s="176" t="str">
        <f t="shared" si="32"/>
        <v/>
      </c>
      <c r="I132" s="177"/>
      <c r="J132" s="178"/>
      <c r="K132" s="179">
        <v>1</v>
      </c>
      <c r="L132" s="180"/>
      <c r="M132" s="16"/>
      <c r="N132" s="310"/>
      <c r="O132" s="310"/>
      <c r="P132" s="310"/>
      <c r="R132" s="497" t="s">
        <v>277</v>
      </c>
      <c r="S132" s="498">
        <v>180</v>
      </c>
      <c r="T132" s="499">
        <f>IF(MOD(T128*1000/S132,1)=0,T128*1000/S132,IF(MOD(T128*1000/S132,1)&lt;0.5,INT(T128*1000/S132),INT(T128*1000/S132)+1))</f>
        <v>6</v>
      </c>
      <c r="V132" s="48"/>
      <c r="W132" s="48"/>
      <c r="X132" s="48"/>
      <c r="Y132" s="48"/>
      <c r="AF132" s="48"/>
      <c r="AG132" s="2369">
        <f>IF(AI132=AI90,1,LEN(AI132))</f>
        <v>0</v>
      </c>
      <c r="AH132" s="2779" t="str" cm="1">
        <f t="array" ref="AH132">IF(AK132="", "", IFERROR(MAX(IF(ISNUMBER(AH91:AH131), AH91:AH131)) + 1, ""))</f>
        <v/>
      </c>
      <c r="AI132" s="785" t="str" cm="1">
        <f t="array" ref="AI132">IFERROR(INDEX(AK92:AK143, MATCH(ROW()-MIN(ROW(AK92:AK143))+1, AH92:AH143, 0)), "")</f>
        <v/>
      </c>
      <c r="AJ132" s="2780">
        <f t="shared" si="24"/>
        <v>0</v>
      </c>
      <c r="AK132" s="2784" t="str">
        <f t="shared" si="25"/>
        <v/>
      </c>
      <c r="AL132" s="2787" t="str">
        <f>SUBSTITUTE(SUBSTITUTE(SUBSTITUTE(SUBSTITUTE(SUBSTITUTE(AL131, ",", "♦"), ";", "♦"), ".", "♦"), " ♦", " "), "♦", " ")</f>
        <v>►Police  choisissez celle qui vous convient</v>
      </c>
      <c r="AM132" s="2785" t="e">
        <f>IF(LEN(AN131)&lt;=AL135,AN131,LEFT(AN131,FIND("#",SUBSTITUTE(LEFT(AN131,AL135+1)," ","#",LEN(LEFT(AN131,AL135+1))-LEN(SUBSTITUTE(LEFT(AN131,AL135+1)," ",""))))-1))</f>
        <v>#VALUE!</v>
      </c>
      <c r="AN132" s="2786" t="e">
        <f t="shared" ref="AN132:AN143" si="34">IF(AM132="","",IFERROR(RIGHT(AN131,LEN(AN131)-LEN(AM132)-1),""))</f>
        <v>#VALUE!</v>
      </c>
      <c r="AO132" s="3"/>
      <c r="AP132"/>
      <c r="AQ132"/>
      <c r="AR132"/>
      <c r="AS132"/>
      <c r="AT132"/>
      <c r="AU132"/>
      <c r="AV132"/>
      <c r="BA132" s="597" t="s">
        <v>45</v>
      </c>
      <c r="BB132" s="598"/>
      <c r="BC132" s="591"/>
      <c r="BD132" s="592"/>
      <c r="BE132" s="48"/>
      <c r="BF132" s="559"/>
      <c r="BG132" s="16"/>
      <c r="BH132" s="16"/>
      <c r="BI132" s="16"/>
      <c r="BJ132" s="16"/>
      <c r="BK132" s="16"/>
      <c r="BL132" s="244"/>
      <c r="BN132" s="4">
        <v>1</v>
      </c>
    </row>
    <row r="133" spans="2:66" ht="17.25" x14ac:dyDescent="0.25">
      <c r="B133" s="196" t="str">
        <f t="shared" si="33"/>
        <v>A</v>
      </c>
      <c r="C133" s="149" t="str">
        <f>C120</f>
        <v>Famille à coller.N.Nom de votre recette.Recette mère ►.S.Saisissez le nom de la recette mère</v>
      </c>
      <c r="D133" s="91">
        <f>D120</f>
        <v>6</v>
      </c>
      <c r="E133" s="1021" t="str">
        <f>E120</f>
        <v>couverts</v>
      </c>
      <c r="F133" s="174"/>
      <c r="G133" s="209"/>
      <c r="H133" s="176" t="str">
        <f t="shared" si="32"/>
        <v/>
      </c>
      <c r="I133" s="177"/>
      <c r="J133" s="178"/>
      <c r="K133" s="179">
        <v>1</v>
      </c>
      <c r="L133" s="180" t="s">
        <v>642</v>
      </c>
      <c r="M133" s="16"/>
      <c r="N133" s="310"/>
      <c r="O133" s="310"/>
      <c r="P133" s="310"/>
      <c r="Q133" s="48"/>
      <c r="R133" s="497" t="s">
        <v>279</v>
      </c>
      <c r="S133" s="498">
        <v>200</v>
      </c>
      <c r="T133" s="499">
        <f>IF(MOD(T128*1000/S133,1)=0,T128*1000/S133,IF(MOD(T128*1000/S133,1)&lt;0.5,INT(T128*1000/S133),INT(T128*1000/S133)+1))</f>
        <v>5</v>
      </c>
      <c r="V133" s="48"/>
      <c r="W133" s="48"/>
      <c r="X133" s="48"/>
      <c r="Y133" s="48"/>
      <c r="AF133" s="48"/>
      <c r="AG133" s="2369">
        <f>IF(AI133=AI90,1,LEN(AI133))</f>
        <v>0</v>
      </c>
      <c r="AH133" s="2779" t="str" cm="1">
        <f t="array" ref="AH133">IF(AK133="", "", IFERROR(MAX(IF(ISNUMBER(AH91:AH132), AH91:AH132)) + 1, ""))</f>
        <v/>
      </c>
      <c r="AI133" s="785" t="str" cm="1">
        <f t="array" ref="AI133">IFERROR(INDEX(AK92:AK143, MATCH(ROW()-MIN(ROW(AK92:AK143))+1, AH92:AH143, 0)), "")</f>
        <v/>
      </c>
      <c r="AJ133" s="2780">
        <f t="shared" si="24"/>
        <v>0</v>
      </c>
      <c r="AK133" s="2784" t="str">
        <f t="shared" si="25"/>
        <v/>
      </c>
      <c r="AL133" s="2787" t="str">
        <f>IFERROR(SUBSTITUTE(SUBSTITUTE(SUBSTITUTE(SUBSTITUTE(SUBSTITUTE(SUBSTITUTE(AL132, ",", " "), ".", " "), ";", " "), "-", " "), ":", " "), "?", " "), AL132)</f>
        <v>►Police  choisissez celle qui vous convient</v>
      </c>
      <c r="AM133" s="2785" t="e">
        <f>IF(LEN(AN132)&lt;=AL135,AN132,LEFT(AN132,FIND("#",SUBSTITUTE(LEFT(AN132,AL135+1)," ","#",LEN(LEFT(AN132,AL135+1))-LEN(SUBSTITUTE(LEFT(AN132,AL135+1)," ",""))))-1))</f>
        <v>#VALUE!</v>
      </c>
      <c r="AN133" s="2786" t="e">
        <f t="shared" si="34"/>
        <v>#VALUE!</v>
      </c>
      <c r="AO133" s="3"/>
      <c r="AP133"/>
      <c r="AQ133"/>
      <c r="AR133"/>
      <c r="AS133"/>
      <c r="AT133"/>
      <c r="AU133"/>
      <c r="AV133"/>
      <c r="BA133" s="410" t="s">
        <v>345</v>
      </c>
      <c r="BB133" s="494"/>
      <c r="BC133" s="494"/>
      <c r="BD133" s="615"/>
      <c r="BE133" s="48"/>
      <c r="BF133" s="432"/>
      <c r="BG133" s="433"/>
      <c r="BH133" s="434"/>
      <c r="BI133" s="433"/>
      <c r="BJ133" s="433"/>
      <c r="BK133" s="433"/>
      <c r="BL133" s="435"/>
      <c r="BN133" s="4">
        <v>1</v>
      </c>
    </row>
    <row r="134" spans="2:66" ht="17.25" x14ac:dyDescent="0.25">
      <c r="B134" s="196" t="str">
        <f t="shared" si="33"/>
        <v>►</v>
      </c>
      <c r="C134" s="149" t="str">
        <f>C120</f>
        <v>Famille à coller.N.Nom de votre recette.Recette mère ►.S.Saisissez le nom de la recette mère</v>
      </c>
      <c r="D134" s="91">
        <f>D120</f>
        <v>6</v>
      </c>
      <c r="E134" s="1021" t="str">
        <f>E120</f>
        <v>couverts</v>
      </c>
      <c r="F134" s="174"/>
      <c r="G134" s="209"/>
      <c r="H134" s="176" t="str">
        <f t="shared" si="32"/>
        <v/>
      </c>
      <c r="I134" s="177"/>
      <c r="J134" s="178"/>
      <c r="K134" s="179">
        <v>1</v>
      </c>
      <c r="L134" s="180"/>
      <c r="M134" s="16"/>
      <c r="N134" s="310"/>
      <c r="O134" s="310"/>
      <c r="P134" s="310"/>
      <c r="Q134" s="48"/>
      <c r="R134" s="497" t="s">
        <v>281</v>
      </c>
      <c r="S134" s="498">
        <v>110</v>
      </c>
      <c r="T134" s="499">
        <f>IF(MOD(T128*1000/S134,1)=0,T128*1000/S134,IF(MOD(T128*1000/S134,1)&lt;0.5,INT(T128*1000/S134),INT(T128*1000/S134)+1))</f>
        <v>9</v>
      </c>
      <c r="V134" s="48"/>
      <c r="W134" s="48"/>
      <c r="X134" s="48"/>
      <c r="Y134" s="48"/>
      <c r="AF134" s="48"/>
      <c r="AG134" s="2369">
        <f>IF(AI134=AI90,1,LEN(AI134))</f>
        <v>0</v>
      </c>
      <c r="AH134" s="2779" t="str" cm="1">
        <f t="array" ref="AH134">IF(AK134="", "", IFERROR(MAX(IF(ISNUMBER(AH91:AH133), AH91:AH133)) + 1, ""))</f>
        <v/>
      </c>
      <c r="AI134" s="785" t="str" cm="1">
        <f t="array" ref="AI134">IFERROR(INDEX(AK92:AK143, MATCH(ROW()-MIN(ROW(AK92:AK143))+1, AH92:AH143, 0)), "")</f>
        <v/>
      </c>
      <c r="AJ134" s="2780">
        <f t="shared" si="24"/>
        <v>0</v>
      </c>
      <c r="AK134" s="2784" t="str">
        <f t="shared" si="25"/>
        <v/>
      </c>
      <c r="AL134" s="2787" t="str">
        <f>IFERROR(SUBSTITUTE(SUBSTITUTE(SUBSTITUTE(SUBSTITUTE(AL133, " , ", " "), ";", " "), "  ", " "), " ", " "), AL133)</f>
        <v>►Police choisissez celle qui vous convient</v>
      </c>
      <c r="AM134" s="2785" t="e">
        <f>IF(LEN(AN133)&lt;=AL135,AN133,LEFT(AN133,FIND("#",SUBSTITUTE(LEFT(AN133,AL135+1)," ","#",LEN(LEFT(AN133,AL135+1))-LEN(SUBSTITUTE(LEFT(AN133,AL135+1)," ",""))))-1))</f>
        <v>#VALUE!</v>
      </c>
      <c r="AN134" s="2786" t="e">
        <f t="shared" si="34"/>
        <v>#VALUE!</v>
      </c>
      <c r="AO134" s="3"/>
      <c r="AP134"/>
      <c r="AQ134"/>
      <c r="AR134"/>
      <c r="AS134"/>
      <c r="AT134"/>
      <c r="AU134"/>
      <c r="AV134"/>
      <c r="BA134" s="410" t="s">
        <v>349</v>
      </c>
      <c r="BB134" s="494"/>
      <c r="BC134" s="494"/>
      <c r="BD134" s="615"/>
      <c r="BE134" s="48"/>
      <c r="BF134" s="559"/>
      <c r="BG134" s="612"/>
      <c r="BH134" s="612"/>
      <c r="BI134" s="589"/>
      <c r="BJ134" s="589"/>
      <c r="BK134" s="248"/>
      <c r="BL134" s="244"/>
      <c r="BN134" s="4">
        <v>1</v>
      </c>
    </row>
    <row r="135" spans="2:66" ht="17.25" customHeight="1" x14ac:dyDescent="0.25">
      <c r="B135" s="196" t="str">
        <f t="shared" si="33"/>
        <v>►</v>
      </c>
      <c r="C135" s="149" t="str">
        <f>C120</f>
        <v>Famille à coller.N.Nom de votre recette.Recette mère ►.S.Saisissez le nom de la recette mère</v>
      </c>
      <c r="D135" s="91">
        <f>D120</f>
        <v>6</v>
      </c>
      <c r="E135" s="1021" t="str">
        <f>E120</f>
        <v>couverts</v>
      </c>
      <c r="F135" s="174"/>
      <c r="G135" s="209"/>
      <c r="H135" s="176" t="str">
        <f t="shared" si="32"/>
        <v/>
      </c>
      <c r="I135" s="177"/>
      <c r="J135" s="178"/>
      <c r="K135" s="179">
        <v>1</v>
      </c>
      <c r="L135" s="180"/>
      <c r="M135" s="16"/>
      <c r="N135" s="310"/>
      <c r="O135" s="310"/>
      <c r="P135" s="310"/>
      <c r="Q135" s="48"/>
      <c r="R135" s="497" t="s">
        <v>283</v>
      </c>
      <c r="S135" s="498">
        <v>90</v>
      </c>
      <c r="T135" s="499">
        <f>IF(MOD(T128*1000/S135,1)=0,T128*1000/S135,IF(MOD(T128*1000/S135,1)&lt;0.5,INT(T128*1000/S135),INT(T128*1000/S135)+1))</f>
        <v>11</v>
      </c>
      <c r="V135" s="48"/>
      <c r="W135" s="48"/>
      <c r="X135" s="48"/>
      <c r="Y135" s="48"/>
      <c r="AF135" s="48"/>
      <c r="AG135" s="2369">
        <f>IF(AI135=AI90,1,LEN(AI135))</f>
        <v>0</v>
      </c>
      <c r="AH135" s="2779" t="str" cm="1">
        <f t="array" ref="AH135">IF(AK135="", "", IFERROR(MAX(IF(ISNUMBER(AH91:AH134), AH91:AH134)) + 1, ""))</f>
        <v/>
      </c>
      <c r="AI135" s="785" t="str" cm="1">
        <f t="array" ref="AI135">IFERROR(INDEX(AK92:AK143, MATCH(ROW()-MIN(ROW(AK92:AK143))+1, AH92:AH143, 0)), "")</f>
        <v/>
      </c>
      <c r="AJ135" s="2780">
        <f t="shared" si="24"/>
        <v>0</v>
      </c>
      <c r="AK135" s="2784" t="str">
        <f t="shared" si="25"/>
        <v/>
      </c>
      <c r="AL135" s="2240">
        <f>AI80</f>
        <v>90</v>
      </c>
      <c r="AM135" s="2785" t="e">
        <f>IF(LEN(AN134)&lt;=AL135,AN134,LEFT(AN134,FIND("#",SUBSTITUTE(LEFT(AN134,AL135+1)," ","#",LEN(LEFT(AN134,AL135+1))-LEN(SUBSTITUTE(LEFT(AN134,AL135+1)," ",""))))-1))</f>
        <v>#VALUE!</v>
      </c>
      <c r="AN135" s="2786" t="e">
        <f t="shared" si="34"/>
        <v>#VALUE!</v>
      </c>
      <c r="AO135" s="3"/>
      <c r="AP135"/>
      <c r="AQ135"/>
      <c r="AR135"/>
      <c r="AS135"/>
      <c r="AT135"/>
      <c r="AU135"/>
      <c r="AV135"/>
      <c r="BA135" s="571"/>
      <c r="BD135" s="617"/>
      <c r="BE135" s="48"/>
      <c r="BF135" s="3209" t="s">
        <v>87</v>
      </c>
      <c r="BG135" s="616" t="s">
        <v>346</v>
      </c>
      <c r="BH135" s="494"/>
      <c r="BI135" s="494"/>
      <c r="BJ135" s="506"/>
      <c r="BK135" s="16"/>
      <c r="BL135" s="244"/>
      <c r="BN135" s="4">
        <v>1</v>
      </c>
    </row>
    <row r="136" spans="2:66" ht="17.25" customHeight="1" thickBot="1" x14ac:dyDescent="0.3">
      <c r="B136" s="196" t="str">
        <f t="shared" si="33"/>
        <v>►</v>
      </c>
      <c r="C136" s="149" t="str">
        <f>C120</f>
        <v>Famille à coller.N.Nom de votre recette.Recette mère ►.S.Saisissez le nom de la recette mère</v>
      </c>
      <c r="D136" s="91">
        <f>D120</f>
        <v>6</v>
      </c>
      <c r="E136" s="1021" t="str">
        <f>E120</f>
        <v>couverts</v>
      </c>
      <c r="F136" s="174"/>
      <c r="G136" s="209"/>
      <c r="H136" s="176" t="str">
        <f t="shared" si="32"/>
        <v/>
      </c>
      <c r="I136" s="177"/>
      <c r="J136" s="178"/>
      <c r="K136" s="179">
        <v>1</v>
      </c>
      <c r="L136" s="180"/>
      <c r="M136" s="16"/>
      <c r="N136" s="310"/>
      <c r="O136" s="310"/>
      <c r="P136" s="310"/>
      <c r="Q136" s="48"/>
      <c r="R136" s="497" t="s">
        <v>286</v>
      </c>
      <c r="S136" s="498">
        <v>115</v>
      </c>
      <c r="T136" s="499">
        <f>IF(MOD(T128*1000/S136,1)=0,T128*1000/S136,IF(MOD(T128*1000/S136,1)&lt;0.5,INT(T128*1000/S136),INT(T128*1000/S136)+1))</f>
        <v>9</v>
      </c>
      <c r="V136" s="48"/>
      <c r="W136" s="48"/>
      <c r="X136" s="48"/>
      <c r="Y136" s="48"/>
      <c r="AF136" s="48"/>
      <c r="AG136" s="2369">
        <f>IF(AI136=AI90,1,LEN(AI136))</f>
        <v>0</v>
      </c>
      <c r="AH136" s="2779" t="str" cm="1">
        <f t="array" ref="AH136">IF(AK136="", "", IFERROR(MAX(IF(ISNUMBER(AH91:AH135), AH91:AH135)) + 1, ""))</f>
        <v/>
      </c>
      <c r="AI136" s="785" t="str" cm="1">
        <f t="array" ref="AI136">IFERROR(INDEX(AK92:AK143, MATCH(ROW()-MIN(ROW(AK92:AK143))+1, AH92:AH143, 0)), "")</f>
        <v/>
      </c>
      <c r="AJ136" s="2780">
        <f t="shared" si="24"/>
        <v>0</v>
      </c>
      <c r="AK136" s="2784" t="str">
        <f t="shared" si="25"/>
        <v/>
      </c>
      <c r="AL136" s="2788"/>
      <c r="AM136" s="2785" t="e">
        <f>IF(LEN(AN135)&lt;=AL135,AN135,LEFT(AN135,FIND("#",SUBSTITUTE(LEFT(AN135,AL135+1)," ","#",LEN(LEFT(AN135,AL135+1))-LEN(SUBSTITUTE(LEFT(AN135,AL135+1)," ",""))))-1))</f>
        <v>#VALUE!</v>
      </c>
      <c r="AN136" s="2786" t="e">
        <f t="shared" si="34"/>
        <v>#VALUE!</v>
      </c>
      <c r="AO136" s="3"/>
      <c r="AP136"/>
      <c r="AQ136"/>
      <c r="AR136"/>
      <c r="AS136"/>
      <c r="AT136"/>
      <c r="AU136"/>
      <c r="AV136"/>
      <c r="BA136" s="618">
        <v>19</v>
      </c>
      <c r="BB136" s="619">
        <v>18</v>
      </c>
      <c r="BC136" s="619">
        <v>25</v>
      </c>
      <c r="BD136" s="620">
        <v>16</v>
      </c>
      <c r="BE136" s="48"/>
      <c r="BF136" s="3209"/>
      <c r="BG136" s="3210" t="s">
        <v>350</v>
      </c>
      <c r="BH136" s="3210"/>
      <c r="BI136" s="3210"/>
      <c r="BJ136" s="3210"/>
      <c r="BK136" s="3210"/>
      <c r="BL136" s="3211"/>
      <c r="BN136" s="4">
        <v>1</v>
      </c>
    </row>
    <row r="137" spans="2:66" ht="17.25" x14ac:dyDescent="0.25">
      <c r="B137" s="196" t="str">
        <f t="shared" si="33"/>
        <v>►</v>
      </c>
      <c r="C137" s="149" t="str">
        <f>C120</f>
        <v>Famille à coller.N.Nom de votre recette.Recette mère ►.S.Saisissez le nom de la recette mère</v>
      </c>
      <c r="D137" s="91">
        <f>D120</f>
        <v>6</v>
      </c>
      <c r="E137" s="1021" t="str">
        <f>E120</f>
        <v>couverts</v>
      </c>
      <c r="F137" s="174"/>
      <c r="G137" s="209"/>
      <c r="H137" s="176" t="str">
        <f t="shared" si="32"/>
        <v/>
      </c>
      <c r="I137" s="177"/>
      <c r="J137" s="178"/>
      <c r="K137" s="179">
        <v>1</v>
      </c>
      <c r="L137" s="180"/>
      <c r="M137" s="16"/>
      <c r="N137" s="310"/>
      <c r="O137" s="310"/>
      <c r="P137" s="310"/>
      <c r="Q137" s="48"/>
      <c r="R137" s="511" t="str">
        <f>"cellule "&amp;ADDRESS(ROW(T128),COLUMN(T128),4)&amp;"  vous pouvez saisir un autre poids"</f>
        <v>cellule T128  vous pouvez saisir un autre poids</v>
      </c>
      <c r="S137" s="512"/>
      <c r="T137" s="513"/>
      <c r="V137" s="48"/>
      <c r="W137" s="48"/>
      <c r="X137" s="48"/>
      <c r="Y137" s="48"/>
      <c r="AF137" s="48"/>
      <c r="AG137" s="2369">
        <f>IF(AI137=AI90,1,LEN(AI137))</f>
        <v>0</v>
      </c>
      <c r="AH137" s="2779" t="str" cm="1">
        <f t="array" ref="AH137">IF(AK137="", "", IFERROR(MAX(IF(ISNUMBER(AH91:AH136), AH91:AH136)) + 1, ""))</f>
        <v/>
      </c>
      <c r="AI137" s="785" t="str" cm="1">
        <f t="array" ref="AI137">IFERROR(INDEX(AK92:AK143, MATCH(ROW()-MIN(ROW(AK92:AK143))+1, AH92:AH143, 0)), "")</f>
        <v/>
      </c>
      <c r="AJ137" s="2780">
        <f t="shared" si="24"/>
        <v>0</v>
      </c>
      <c r="AK137" s="2784" t="str">
        <f t="shared" si="25"/>
        <v/>
      </c>
      <c r="AL137" s="2788"/>
      <c r="AM137" s="2785" t="e">
        <f>IF(LEN(AN136)&lt;=AL135,AN136,LEFT(AN136,FIND("#",SUBSTITUTE(LEFT(AN136,AL135+1)," ","#",LEN(LEFT(AN136,AL135+1))-LEN(SUBSTITUTE(LEFT(AN136,AL135+1)," ",""))))-1))</f>
        <v>#VALUE!</v>
      </c>
      <c r="AN137" s="2786" t="e">
        <f t="shared" si="34"/>
        <v>#VALUE!</v>
      </c>
      <c r="AO137" s="3"/>
      <c r="AP137"/>
      <c r="AQ137"/>
      <c r="AR137"/>
      <c r="AS137"/>
      <c r="AT137"/>
      <c r="AU137"/>
      <c r="AV137"/>
      <c r="BA137" s="9">
        <f ca="1">CELL("largeur",BA137)</f>
        <v>19</v>
      </c>
      <c r="BB137" s="9">
        <f ca="1">CELL("largeur",BB137)</f>
        <v>18</v>
      </c>
      <c r="BC137" s="9">
        <f ca="1">CELL("largeur",BC137)</f>
        <v>25</v>
      </c>
      <c r="BD137" s="9">
        <f ca="1">CELL("largeur",BD137)</f>
        <v>16</v>
      </c>
      <c r="BE137" s="48"/>
      <c r="BF137" s="3209"/>
      <c r="BG137" s="3210"/>
      <c r="BH137" s="3210"/>
      <c r="BI137" s="3210"/>
      <c r="BJ137" s="3210"/>
      <c r="BK137" s="3210"/>
      <c r="BL137" s="3211"/>
      <c r="BN137" s="4">
        <v>1</v>
      </c>
    </row>
    <row r="138" spans="2:66" ht="17.25" x14ac:dyDescent="0.25">
      <c r="B138" s="196" t="str">
        <f t="shared" si="33"/>
        <v>►</v>
      </c>
      <c r="C138" s="149" t="str">
        <f>C120</f>
        <v>Famille à coller.N.Nom de votre recette.Recette mère ►.S.Saisissez le nom de la recette mère</v>
      </c>
      <c r="D138" s="91">
        <f>D120</f>
        <v>6</v>
      </c>
      <c r="E138" s="1021" t="str">
        <f>E120</f>
        <v>couverts</v>
      </c>
      <c r="F138" s="174"/>
      <c r="G138" s="209"/>
      <c r="H138" s="176" t="str">
        <f t="shared" si="32"/>
        <v/>
      </c>
      <c r="I138" s="177"/>
      <c r="J138" s="178"/>
      <c r="K138" s="179">
        <v>1</v>
      </c>
      <c r="L138" s="180"/>
      <c r="M138" s="16"/>
      <c r="N138" s="310"/>
      <c r="O138" s="310"/>
      <c r="P138" s="310"/>
      <c r="Q138" s="48"/>
      <c r="R138" s="514" t="str">
        <f>"cellule "&amp;ADDRESS(ROW(T128),COLUMN(T128),4)&amp;"  format = 0.0 Kg pour"</f>
        <v>cellule T128  format = 0.0 Kg pour</v>
      </c>
      <c r="S138" s="515"/>
      <c r="T138" s="516"/>
      <c r="V138" s="48"/>
      <c r="W138" s="48"/>
      <c r="X138" s="48"/>
      <c r="Y138" s="48"/>
      <c r="AF138" s="48"/>
      <c r="AG138" s="2369">
        <f>IF(AI138=AI90,1,LEN(AI138))</f>
        <v>0</v>
      </c>
      <c r="AH138" s="2779" t="str" cm="1">
        <f t="array" ref="AH138">IF(AK138="", "", IFERROR(MAX(IF(ISNUMBER(AH91:AH137), AH91:AH137)) + 1, ""))</f>
        <v/>
      </c>
      <c r="AI138" s="785" t="str" cm="1">
        <f t="array" ref="AI138">IFERROR(INDEX(AK92:AK143, MATCH(ROW()-MIN(ROW(AK92:AK143))+1, AH92:AH143, 0)), "")</f>
        <v/>
      </c>
      <c r="AJ138" s="2780">
        <f t="shared" si="24"/>
        <v>0</v>
      </c>
      <c r="AK138" s="2784" t="str">
        <f t="shared" si="25"/>
        <v/>
      </c>
      <c r="AL138" s="2788"/>
      <c r="AM138" s="2785" t="e">
        <f>IF(LEN(AN137)&lt;=AL135,AN137,LEFT(AN137,FIND("#",SUBSTITUTE(LEFT(AN137,AL135+1)," ","#",LEN(LEFT(AN137,AL135+1))-LEN(SUBSTITUTE(LEFT(AN137,AL135+1)," ",""))))-1))</f>
        <v>#VALUE!</v>
      </c>
      <c r="AN138" s="2786" t="e">
        <f t="shared" si="34"/>
        <v>#VALUE!</v>
      </c>
      <c r="AO138" s="3"/>
      <c r="AP138"/>
      <c r="AQ138"/>
      <c r="AR138"/>
      <c r="AS138"/>
      <c r="AT138"/>
      <c r="AU138"/>
      <c r="AV138"/>
      <c r="BE138" s="48"/>
      <c r="BF138" s="3209"/>
      <c r="BG138" s="3210"/>
      <c r="BH138" s="3210"/>
      <c r="BI138" s="3210"/>
      <c r="BJ138" s="3210"/>
      <c r="BK138" s="3210"/>
      <c r="BL138" s="3211"/>
      <c r="BN138" s="4">
        <v>1</v>
      </c>
    </row>
    <row r="139" spans="2:66" ht="17.25" x14ac:dyDescent="0.25">
      <c r="B139" s="196" t="str">
        <f t="shared" si="33"/>
        <v>►</v>
      </c>
      <c r="C139" s="149" t="str">
        <f>C120</f>
        <v>Famille à coller.N.Nom de votre recette.Recette mère ►.S.Saisissez le nom de la recette mère</v>
      </c>
      <c r="D139" s="91">
        <f>D120</f>
        <v>6</v>
      </c>
      <c r="E139" s="1021" t="str">
        <f>E120</f>
        <v>couverts</v>
      </c>
      <c r="F139" s="174"/>
      <c r="G139" s="209"/>
      <c r="H139" s="176" t="str">
        <f t="shared" si="32"/>
        <v/>
      </c>
      <c r="I139" s="177"/>
      <c r="J139" s="178"/>
      <c r="K139" s="179">
        <v>1</v>
      </c>
      <c r="L139" s="180"/>
      <c r="M139" s="16"/>
      <c r="N139" s="310"/>
      <c r="O139" s="310"/>
      <c r="P139" s="310"/>
      <c r="V139" s="48"/>
      <c r="W139" s="48"/>
      <c r="X139" s="48"/>
      <c r="Y139" s="48"/>
      <c r="AF139" s="48"/>
      <c r="AG139" s="2369">
        <f>IF(AI139=AI90,1,LEN(AI139))</f>
        <v>0</v>
      </c>
      <c r="AH139" s="2779" t="str" cm="1">
        <f t="array" ref="AH139">IF(AK139="", "", IFERROR(MAX(IF(ISNUMBER(AH91:AH138), AH91:AH138)) + 1, ""))</f>
        <v/>
      </c>
      <c r="AI139" s="785" t="str" cm="1">
        <f t="array" ref="AI139">IFERROR(INDEX(AK92:AK143, MATCH(ROW()-MIN(ROW(AK92:AK143))+1, AH92:AH143, 0)), "")</f>
        <v/>
      </c>
      <c r="AJ139" s="2780">
        <f t="shared" si="24"/>
        <v>0</v>
      </c>
      <c r="AK139" s="2784" t="str">
        <f t="shared" si="25"/>
        <v/>
      </c>
      <c r="AL139" s="2788"/>
      <c r="AM139" s="2785" t="e">
        <f>IF(LEN(AN138)&lt;=AL135,AN138,LEFT(AN138,FIND("#",SUBSTITUTE(LEFT(AN138,AL135+1)," ","#",LEN(LEFT(AN138,AL135+1))-LEN(SUBSTITUTE(LEFT(AN138,AL135+1)," ",""))))-1))</f>
        <v>#VALUE!</v>
      </c>
      <c r="AN139" s="2786" t="e">
        <f t="shared" si="34"/>
        <v>#VALUE!</v>
      </c>
      <c r="AO139" s="3"/>
      <c r="AP139"/>
      <c r="AQ139"/>
      <c r="AR139"/>
      <c r="AS139"/>
      <c r="AT139"/>
      <c r="AU139"/>
      <c r="AV139"/>
      <c r="BA139" s="49"/>
      <c r="BB139" s="49"/>
      <c r="BC139" s="49"/>
      <c r="BD139" s="49"/>
      <c r="BE139" s="48"/>
      <c r="BF139" s="3209"/>
      <c r="BG139" s="494" t="s">
        <v>354</v>
      </c>
      <c r="BH139" s="494"/>
      <c r="BI139" s="494"/>
      <c r="BJ139" s="494"/>
      <c r="BK139" s="16"/>
      <c r="BL139" s="244"/>
      <c r="BN139" s="4">
        <v>1</v>
      </c>
    </row>
    <row r="140" spans="2:66" ht="17.25" x14ac:dyDescent="0.25">
      <c r="B140" s="196" t="str">
        <f t="shared" si="33"/>
        <v>►</v>
      </c>
      <c r="C140" s="149" t="str">
        <f>C120</f>
        <v>Famille à coller.N.Nom de votre recette.Recette mère ►.S.Saisissez le nom de la recette mère</v>
      </c>
      <c r="D140" s="91">
        <f>D120</f>
        <v>6</v>
      </c>
      <c r="E140" s="1021" t="str">
        <f>E120</f>
        <v>couverts</v>
      </c>
      <c r="F140" s="174"/>
      <c r="G140" s="209"/>
      <c r="H140" s="176" t="str">
        <f t="shared" si="32"/>
        <v/>
      </c>
      <c r="I140" s="177"/>
      <c r="J140" s="178"/>
      <c r="K140" s="179">
        <v>1</v>
      </c>
      <c r="L140" s="180"/>
      <c r="M140" s="16"/>
      <c r="N140" s="310"/>
      <c r="O140" s="310"/>
      <c r="P140" s="310"/>
      <c r="R140" s="3382" t="s">
        <v>297</v>
      </c>
      <c r="S140" s="3383"/>
      <c r="T140" s="3384"/>
      <c r="V140" s="48"/>
      <c r="W140" s="48"/>
      <c r="X140" s="48"/>
      <c r="Y140" s="48"/>
      <c r="AF140" s="48"/>
      <c r="AG140" s="2369">
        <f>IF(AI140=AI90,1,LEN(AI140))</f>
        <v>0</v>
      </c>
      <c r="AH140" s="2779" t="str" cm="1">
        <f t="array" ref="AH140">IF(AK140="", "", IFERROR(MAX(IF(ISNUMBER(AH91:AH139), AH91:AH139)) + 1, ""))</f>
        <v/>
      </c>
      <c r="AI140" s="785" t="str" cm="1">
        <f t="array" ref="AI140">IFERROR(INDEX(AK92:AK143, MATCH(ROW()-MIN(ROW(AK92:AK143))+1, AH92:AH143, 0)), "")</f>
        <v/>
      </c>
      <c r="AJ140" s="2780">
        <f t="shared" si="24"/>
        <v>0</v>
      </c>
      <c r="AK140" s="2784" t="str">
        <f t="shared" si="25"/>
        <v/>
      </c>
      <c r="AL140" s="2788"/>
      <c r="AM140" s="2785" t="e">
        <f>IF(LEN(AN139)&lt;=AL135,AN139,LEFT(AN139,FIND("#",SUBSTITUTE(LEFT(AN139,AL135+1)," ","#",LEN(LEFT(AN139,AL135+1))-LEN(SUBSTITUTE(LEFT(AN139,AL135+1)," ",""))))-1))</f>
        <v>#VALUE!</v>
      </c>
      <c r="AN140" s="2786" t="e">
        <f t="shared" si="34"/>
        <v>#VALUE!</v>
      </c>
      <c r="AO140" s="3"/>
      <c r="AP140"/>
      <c r="AQ140"/>
      <c r="AR140"/>
      <c r="AS140"/>
      <c r="AT140"/>
      <c r="AU140"/>
      <c r="AV140"/>
      <c r="BA140" s="49"/>
      <c r="BB140" s="49"/>
      <c r="BC140" s="49"/>
      <c r="BD140" s="49"/>
      <c r="BE140" s="48"/>
      <c r="BF140" s="3209"/>
      <c r="BG140" s="494" t="s">
        <v>356</v>
      </c>
      <c r="BH140" s="621"/>
      <c r="BI140" s="621"/>
      <c r="BJ140" s="621"/>
      <c r="BK140" s="16"/>
      <c r="BL140" s="244"/>
      <c r="BN140" s="4">
        <v>1</v>
      </c>
    </row>
    <row r="141" spans="2:66" ht="17.25" customHeight="1" x14ac:dyDescent="0.25">
      <c r="B141" s="196" t="str">
        <f t="shared" si="33"/>
        <v>►</v>
      </c>
      <c r="C141" s="149" t="str">
        <f>C120</f>
        <v>Famille à coller.N.Nom de votre recette.Recette mère ►.S.Saisissez le nom de la recette mère</v>
      </c>
      <c r="D141" s="91">
        <f>D120</f>
        <v>6</v>
      </c>
      <c r="E141" s="1021" t="str">
        <f>E120</f>
        <v>couverts</v>
      </c>
      <c r="F141" s="174"/>
      <c r="G141" s="209"/>
      <c r="H141" s="176" t="str">
        <f t="shared" si="32"/>
        <v/>
      </c>
      <c r="I141" s="177"/>
      <c r="J141" s="178"/>
      <c r="K141" s="179">
        <v>1</v>
      </c>
      <c r="L141" s="180"/>
      <c r="M141" s="16"/>
      <c r="N141" s="310"/>
      <c r="O141" s="310"/>
      <c r="P141" s="310"/>
      <c r="R141" s="490"/>
      <c r="S141" s="491" t="s">
        <v>300</v>
      </c>
      <c r="T141" s="547">
        <v>1</v>
      </c>
      <c r="V141" s="48"/>
      <c r="W141" s="48"/>
      <c r="X141" s="48"/>
      <c r="Y141" s="48"/>
      <c r="AF141" s="48"/>
      <c r="AG141" s="2369">
        <f>IF(AI141=AI90,1,LEN(AI141))</f>
        <v>0</v>
      </c>
      <c r="AH141" s="2779" t="str" cm="1">
        <f t="array" ref="AH141">IF(AK141="", "", IFERROR(MAX(IF(ISNUMBER(AH91:AH140), AH91:AH140)) + 1, ""))</f>
        <v/>
      </c>
      <c r="AI141" s="785" t="str" cm="1">
        <f t="array" ref="AI141">IFERROR(INDEX(AK92:AK143, MATCH(ROW()-MIN(ROW(AK92:AK143))+1, AH92:AH143, 0)), "")</f>
        <v/>
      </c>
      <c r="AJ141" s="2780">
        <f t="shared" si="24"/>
        <v>0</v>
      </c>
      <c r="AK141" s="2784" t="str">
        <f t="shared" si="25"/>
        <v/>
      </c>
      <c r="AL141" s="2788"/>
      <c r="AM141" s="2785" t="e">
        <f>IF(LEN(AN140)&lt;=AL135,AN140,LEFT(AN140,FIND("#",SUBSTITUTE(LEFT(AN140,AL135+1)," ","#",LEN(LEFT(AN140,AL135+1))-LEN(SUBSTITUTE(LEFT(AN140,AL135+1)," ",""))))-1))</f>
        <v>#VALUE!</v>
      </c>
      <c r="AN141" s="2786" t="e">
        <f t="shared" si="34"/>
        <v>#VALUE!</v>
      </c>
      <c r="AO141" s="3"/>
      <c r="AP141"/>
      <c r="AQ141"/>
      <c r="AR141"/>
      <c r="AS141"/>
      <c r="AT141"/>
      <c r="AU141"/>
      <c r="AV141"/>
      <c r="BA141" s="49"/>
      <c r="BB141" s="49"/>
      <c r="BC141" s="49"/>
      <c r="BD141" s="49"/>
      <c r="BE141" s="48"/>
      <c r="BF141" s="559"/>
      <c r="BG141" s="612"/>
      <c r="BH141" s="612"/>
      <c r="BI141" s="589"/>
      <c r="BJ141" s="589"/>
      <c r="BK141" s="248"/>
      <c r="BL141" s="244"/>
      <c r="BN141" s="4">
        <v>1</v>
      </c>
    </row>
    <row r="142" spans="2:66" ht="17.25" x14ac:dyDescent="0.25">
      <c r="B142" s="196" t="str">
        <f t="shared" si="33"/>
        <v>►</v>
      </c>
      <c r="C142" s="149" t="str">
        <f>C120</f>
        <v>Famille à coller.N.Nom de votre recette.Recette mère ►.S.Saisissez le nom de la recette mère</v>
      </c>
      <c r="D142" s="91">
        <f>D120</f>
        <v>6</v>
      </c>
      <c r="E142" s="1021" t="str">
        <f>E120</f>
        <v>couverts</v>
      </c>
      <c r="F142" s="174"/>
      <c r="G142" s="209"/>
      <c r="H142" s="176" t="str">
        <f t="shared" si="32"/>
        <v/>
      </c>
      <c r="I142" s="177"/>
      <c r="J142" s="178"/>
      <c r="K142" s="179">
        <v>1</v>
      </c>
      <c r="L142" s="180"/>
      <c r="M142" s="16"/>
      <c r="N142" s="310"/>
      <c r="O142" s="310"/>
      <c r="P142" s="310"/>
      <c r="R142" s="497" t="s">
        <v>269</v>
      </c>
      <c r="S142" s="548">
        <v>10</v>
      </c>
      <c r="T142" s="549">
        <f>T141/S142*1000</f>
        <v>100</v>
      </c>
      <c r="V142" s="48"/>
      <c r="W142" s="48"/>
      <c r="X142" s="48"/>
      <c r="Y142" s="48"/>
      <c r="AF142" s="48"/>
      <c r="AG142" s="2369">
        <f>IF(AI142=AI90,1,LEN(AI142))</f>
        <v>0</v>
      </c>
      <c r="AH142" s="2779" t="str" cm="1">
        <f t="array" ref="AH142">IF(AK142="", "", IFERROR(MAX(IF(ISNUMBER(AH91:AH141), AH91:AH141)) + 1, ""))</f>
        <v/>
      </c>
      <c r="AI142" s="785" t="str" cm="1">
        <f t="array" ref="AI142">IFERROR(INDEX(AK92:AK143, MATCH(ROW()-MIN(ROW(AK92:AK143))+1, AH92:AH143, 0)), "")</f>
        <v/>
      </c>
      <c r="AJ142" s="2780">
        <f t="shared" si="24"/>
        <v>0</v>
      </c>
      <c r="AK142" s="2784" t="str">
        <f t="shared" si="25"/>
        <v/>
      </c>
      <c r="AL142" s="2788"/>
      <c r="AM142" s="2785" t="e">
        <f>IF(LEN(AN141)&lt;=AL135,AN141,LEFT(AN141,FIND("#",SUBSTITUTE(LEFT(AN141,AL135+1)," ","#",LEN(LEFT(AN141,AL135+1))-LEN(SUBSTITUTE(LEFT(AN141,AL135+1)," ",""))))-1))</f>
        <v>#VALUE!</v>
      </c>
      <c r="AN142" s="2786" t="e">
        <f t="shared" si="34"/>
        <v>#VALUE!</v>
      </c>
      <c r="AO142" s="3"/>
      <c r="AP142"/>
      <c r="AQ142"/>
      <c r="AR142"/>
      <c r="AS142"/>
      <c r="AT142"/>
      <c r="AU142"/>
      <c r="AV142"/>
      <c r="BA142" s="49"/>
      <c r="BB142" s="49"/>
      <c r="BC142" s="49"/>
      <c r="BD142" s="49"/>
      <c r="BE142" s="48"/>
      <c r="BF142" s="432"/>
      <c r="BG142" s="433"/>
      <c r="BH142" s="434"/>
      <c r="BI142" s="433"/>
      <c r="BJ142" s="433"/>
      <c r="BK142" s="433"/>
      <c r="BL142" s="435"/>
      <c r="BN142" s="4">
        <v>1</v>
      </c>
    </row>
    <row r="143" spans="2:66" ht="18" thickBot="1" x14ac:dyDescent="0.3">
      <c r="B143" s="196" t="str">
        <f t="shared" si="33"/>
        <v>►</v>
      </c>
      <c r="C143" s="149" t="str">
        <f>C120</f>
        <v>Famille à coller.N.Nom de votre recette.Recette mère ►.S.Saisissez le nom de la recette mère</v>
      </c>
      <c r="D143" s="91">
        <f>D120</f>
        <v>6</v>
      </c>
      <c r="E143" s="1021" t="str">
        <f>E120</f>
        <v>couverts</v>
      </c>
      <c r="F143" s="174"/>
      <c r="G143" s="209"/>
      <c r="H143" s="176" t="str">
        <f t="shared" si="32"/>
        <v/>
      </c>
      <c r="I143" s="177"/>
      <c r="J143" s="178"/>
      <c r="K143" s="179">
        <v>1</v>
      </c>
      <c r="L143" s="180"/>
      <c r="M143" s="16"/>
      <c r="N143" s="310"/>
      <c r="O143" s="310"/>
      <c r="P143" s="310"/>
      <c r="R143" s="497" t="s">
        <v>274</v>
      </c>
      <c r="S143" s="548">
        <v>8</v>
      </c>
      <c r="T143" s="549">
        <f>T141/S143*1000</f>
        <v>125</v>
      </c>
      <c r="V143" s="48"/>
      <c r="W143" s="48"/>
      <c r="X143" s="48"/>
      <c r="Y143" s="48"/>
      <c r="AF143" s="48"/>
      <c r="AG143" s="2369">
        <f>IF(AI143=AI90,1,LEN(AI143))</f>
        <v>0</v>
      </c>
      <c r="AH143" s="2779" t="str" cm="1">
        <f t="array" ref="AH143">IF(AK143="", "", IFERROR(MAX(IF(ISNUMBER(AH91:AH142), AH91:AH142)) + 1, ""))</f>
        <v/>
      </c>
      <c r="AI143" s="785" t="str" cm="1">
        <f t="array" ref="AI143">IFERROR(INDEX(AK92:AK143, MATCH(ROW()-MIN(ROW(AK92:AK143))+1, AH92:AH143, 0)), "")</f>
        <v/>
      </c>
      <c r="AJ143" s="2789">
        <f t="shared" si="24"/>
        <v>0</v>
      </c>
      <c r="AK143" s="2790" t="str">
        <f t="shared" si="25"/>
        <v/>
      </c>
      <c r="AL143" s="2791"/>
      <c r="AM143" s="2792" t="e">
        <f>IF(LEN(AN142)&lt;=AL135,AN142,LEFT(AN142,FIND("#",SUBSTITUTE(LEFT(AN142,AL135+1)," ","#",LEN(LEFT(AN142,AL135+1))-LEN(SUBSTITUTE(LEFT(AN142,AL135+1)," ",""))))-1))</f>
        <v>#VALUE!</v>
      </c>
      <c r="AN143" s="2793" t="e">
        <f t="shared" si="34"/>
        <v>#VALUE!</v>
      </c>
      <c r="AO143" s="3"/>
      <c r="AP143"/>
      <c r="AQ143"/>
      <c r="AR143"/>
      <c r="AS143"/>
      <c r="AT143"/>
      <c r="AU143"/>
      <c r="AV143"/>
      <c r="BA143" s="49"/>
      <c r="BB143" s="49"/>
      <c r="BC143" s="49"/>
      <c r="BD143" s="49"/>
      <c r="BE143" s="48"/>
      <c r="BF143" s="559"/>
      <c r="BG143" s="612"/>
      <c r="BH143" s="612"/>
      <c r="BI143" s="589"/>
      <c r="BJ143" s="589"/>
      <c r="BK143" s="248"/>
      <c r="BL143" s="244"/>
      <c r="BN143" s="4">
        <v>1</v>
      </c>
    </row>
    <row r="144" spans="2:66" ht="18" thickTop="1" x14ac:dyDescent="0.25">
      <c r="B144" s="196" t="str">
        <f t="shared" si="33"/>
        <v>►</v>
      </c>
      <c r="C144" s="149" t="str">
        <f>C120</f>
        <v>Famille à coller.N.Nom de votre recette.Recette mère ►.S.Saisissez le nom de la recette mère</v>
      </c>
      <c r="D144" s="91">
        <f>D120</f>
        <v>6</v>
      </c>
      <c r="E144" s="1021" t="str">
        <f>E120</f>
        <v>couverts</v>
      </c>
      <c r="F144" s="174"/>
      <c r="G144" s="209"/>
      <c r="H144" s="176" t="str">
        <f t="shared" si="32"/>
        <v/>
      </c>
      <c r="I144" s="177"/>
      <c r="J144" s="178"/>
      <c r="K144" s="179">
        <v>1</v>
      </c>
      <c r="L144" s="180"/>
      <c r="M144" s="16"/>
      <c r="N144" s="310"/>
      <c r="O144" s="310"/>
      <c r="P144" s="310"/>
      <c r="R144" s="504" t="s">
        <v>275</v>
      </c>
      <c r="S144" s="548">
        <v>5</v>
      </c>
      <c r="T144" s="549">
        <f>T141/S144*1000</f>
        <v>200</v>
      </c>
      <c r="V144" s="48"/>
      <c r="W144" s="48"/>
      <c r="X144" s="48"/>
      <c r="Y144" s="48"/>
      <c r="AF144" s="48"/>
      <c r="AG144" s="2794">
        <v>10</v>
      </c>
      <c r="AH144" s="2795">
        <v>9</v>
      </c>
      <c r="AI144" s="2795" t="s">
        <v>2304</v>
      </c>
      <c r="AJ144" s="2795">
        <v>4</v>
      </c>
      <c r="AK144" s="2795">
        <v>5</v>
      </c>
      <c r="AL144" s="2795">
        <v>11</v>
      </c>
      <c r="AM144" s="2795">
        <v>15</v>
      </c>
      <c r="AN144" s="2796">
        <v>11</v>
      </c>
      <c r="AO144" s="3"/>
      <c r="AP144"/>
      <c r="AQ144"/>
      <c r="AR144"/>
      <c r="AS144"/>
      <c r="AT144"/>
      <c r="AU144"/>
      <c r="AV144"/>
      <c r="BA144" s="49"/>
      <c r="BB144" s="49"/>
      <c r="BC144" s="49"/>
      <c r="BD144" s="49"/>
      <c r="BE144" s="48"/>
      <c r="BF144" s="3199" t="s">
        <v>359</v>
      </c>
      <c r="BG144" s="3200" t="s">
        <v>360</v>
      </c>
      <c r="BH144" s="395" t="s">
        <v>201</v>
      </c>
      <c r="BI144" s="118"/>
      <c r="BJ144" s="118"/>
      <c r="BK144" s="118"/>
      <c r="BL144" s="244"/>
      <c r="BN144" s="4">
        <v>1</v>
      </c>
    </row>
    <row r="145" spans="2:66" ht="18" thickBot="1" x14ac:dyDescent="0.3">
      <c r="B145" s="196" t="str">
        <f t="shared" si="33"/>
        <v>►</v>
      </c>
      <c r="C145" s="149" t="str">
        <f>C120</f>
        <v>Famille à coller.N.Nom de votre recette.Recette mère ►.S.Saisissez le nom de la recette mère</v>
      </c>
      <c r="D145" s="91">
        <f>D120</f>
        <v>6</v>
      </c>
      <c r="E145" s="1021" t="str">
        <f>E120</f>
        <v>couverts</v>
      </c>
      <c r="F145" s="174"/>
      <c r="G145" s="209"/>
      <c r="H145" s="176" t="str">
        <f t="shared" si="32"/>
        <v/>
      </c>
      <c r="I145" s="177"/>
      <c r="J145" s="178"/>
      <c r="K145" s="179">
        <v>1</v>
      </c>
      <c r="L145" s="180"/>
      <c r="M145" s="16"/>
      <c r="N145" s="310"/>
      <c r="O145" s="310"/>
      <c r="P145" s="310"/>
      <c r="R145" s="497" t="s">
        <v>277</v>
      </c>
      <c r="S145" s="548">
        <v>6</v>
      </c>
      <c r="T145" s="549">
        <f>T141/S145*1000</f>
        <v>166.66666666666666</v>
      </c>
      <c r="V145" s="48"/>
      <c r="W145" s="48"/>
      <c r="X145" s="48"/>
      <c r="Y145" s="48"/>
      <c r="AF145" s="48"/>
      <c r="AG145" s="2797">
        <f t="shared" ref="AG145:AN145" ca="1" si="35">CELL("largeur",AG145)</f>
        <v>10</v>
      </c>
      <c r="AH145" s="2798">
        <f t="shared" ca="1" si="35"/>
        <v>9</v>
      </c>
      <c r="AI145" s="2798">
        <f t="shared" ca="1" si="35"/>
        <v>99</v>
      </c>
      <c r="AJ145" s="2798">
        <f t="shared" ca="1" si="35"/>
        <v>5</v>
      </c>
      <c r="AK145" s="2798">
        <f t="shared" ca="1" si="35"/>
        <v>5</v>
      </c>
      <c r="AL145" s="2798">
        <f t="shared" ca="1" si="35"/>
        <v>10</v>
      </c>
      <c r="AM145" s="2798">
        <f t="shared" ca="1" si="35"/>
        <v>10</v>
      </c>
      <c r="AN145" s="2799">
        <f t="shared" ca="1" si="35"/>
        <v>10</v>
      </c>
      <c r="AO145" s="3"/>
      <c r="AP145"/>
      <c r="AQ145"/>
      <c r="AR145"/>
      <c r="AS145"/>
      <c r="AT145"/>
      <c r="AU145"/>
      <c r="AV145"/>
      <c r="BA145" s="49"/>
      <c r="BB145" s="49"/>
      <c r="BC145" s="49"/>
      <c r="BD145" s="49"/>
      <c r="BE145" s="48"/>
      <c r="BF145" s="3199"/>
      <c r="BG145" s="3201"/>
      <c r="BH145" s="395" t="s">
        <v>205</v>
      </c>
      <c r="BI145" s="118"/>
      <c r="BJ145" s="118"/>
      <c r="BK145" s="118"/>
      <c r="BL145" s="244"/>
      <c r="BN145" s="4">
        <v>1</v>
      </c>
    </row>
    <row r="146" spans="2:66" ht="17.25" x14ac:dyDescent="0.25">
      <c r="B146" s="196" t="str">
        <f t="shared" si="33"/>
        <v>►</v>
      </c>
      <c r="C146" s="149" t="str">
        <f>C120</f>
        <v>Famille à coller.N.Nom de votre recette.Recette mère ►.S.Saisissez le nom de la recette mère</v>
      </c>
      <c r="D146" s="91">
        <f>D120</f>
        <v>6</v>
      </c>
      <c r="E146" s="1021" t="str">
        <f>E120</f>
        <v>couverts</v>
      </c>
      <c r="F146" s="174"/>
      <c r="G146" s="209"/>
      <c r="H146" s="176" t="str">
        <f t="shared" si="32"/>
        <v/>
      </c>
      <c r="I146" s="177"/>
      <c r="J146" s="178"/>
      <c r="K146" s="179">
        <v>1</v>
      </c>
      <c r="L146" s="180"/>
      <c r="M146" s="16"/>
      <c r="N146" s="310"/>
      <c r="O146" s="310"/>
      <c r="P146" s="310"/>
      <c r="R146" s="497" t="s">
        <v>279</v>
      </c>
      <c r="S146" s="548">
        <v>10</v>
      </c>
      <c r="T146" s="549">
        <f>T141/S146*1000</f>
        <v>100</v>
      </c>
      <c r="V146" s="48"/>
      <c r="W146" s="48"/>
      <c r="X146" s="48"/>
      <c r="Y146" s="48"/>
      <c r="AF146" s="48"/>
      <c r="AO146" s="3"/>
      <c r="AP146"/>
      <c r="AQ146"/>
      <c r="AR146"/>
      <c r="AS146"/>
      <c r="AT146"/>
      <c r="AU146"/>
      <c r="AV146"/>
      <c r="BA146" s="49"/>
      <c r="BB146" s="49"/>
      <c r="BC146" s="49"/>
      <c r="BD146" s="49"/>
      <c r="BE146" s="48"/>
      <c r="BF146" s="3199"/>
      <c r="BG146" s="625">
        <v>1</v>
      </c>
      <c r="BH146" s="248"/>
      <c r="BI146" s="118"/>
      <c r="BJ146" s="118"/>
      <c r="BK146" s="118"/>
      <c r="BL146" s="244"/>
      <c r="BN146" s="4">
        <v>1</v>
      </c>
    </row>
    <row r="147" spans="2:66" ht="17.25" x14ac:dyDescent="0.25">
      <c r="B147" s="196" t="str">
        <f t="shared" si="33"/>
        <v>►</v>
      </c>
      <c r="C147" s="149" t="str">
        <f>C120</f>
        <v>Famille à coller.N.Nom de votre recette.Recette mère ►.S.Saisissez le nom de la recette mère</v>
      </c>
      <c r="D147" s="91">
        <f>D120</f>
        <v>6</v>
      </c>
      <c r="E147" s="1021" t="str">
        <f>E120</f>
        <v>couverts</v>
      </c>
      <c r="F147" s="174"/>
      <c r="G147" s="209"/>
      <c r="H147" s="176" t="str">
        <f t="shared" si="32"/>
        <v/>
      </c>
      <c r="I147" s="177"/>
      <c r="J147" s="178"/>
      <c r="K147" s="179">
        <v>1</v>
      </c>
      <c r="L147" s="180"/>
      <c r="M147" s="16"/>
      <c r="N147" s="310"/>
      <c r="O147" s="310"/>
      <c r="P147" s="310"/>
      <c r="R147" s="497" t="s">
        <v>281</v>
      </c>
      <c r="S147" s="548">
        <v>10</v>
      </c>
      <c r="T147" s="549">
        <f>T141/S147*1000</f>
        <v>100</v>
      </c>
      <c r="V147" s="48"/>
      <c r="W147" s="48"/>
      <c r="X147" s="48"/>
      <c r="Y147" s="48"/>
      <c r="AF147" s="48"/>
      <c r="AO147" s="3"/>
      <c r="AP147"/>
      <c r="AQ147"/>
      <c r="AR147"/>
      <c r="AS147"/>
      <c r="AT147"/>
      <c r="AU147"/>
      <c r="AV147"/>
      <c r="BA147" s="49"/>
      <c r="BB147" s="49"/>
      <c r="BC147" s="49"/>
      <c r="BD147" s="49"/>
      <c r="BE147" s="48"/>
      <c r="BF147" s="3199"/>
      <c r="BG147" s="179">
        <v>2</v>
      </c>
      <c r="BH147" s="16"/>
      <c r="BI147" s="118"/>
      <c r="BJ147" s="118"/>
      <c r="BK147" s="118"/>
      <c r="BL147" s="244"/>
      <c r="BN147" s="4">
        <v>1</v>
      </c>
    </row>
    <row r="148" spans="2:66" ht="18.75" x14ac:dyDescent="0.25">
      <c r="B148" s="196" t="str">
        <f t="shared" si="33"/>
        <v>►</v>
      </c>
      <c r="C148" s="149" t="str">
        <f>C120</f>
        <v>Famille à coller.N.Nom de votre recette.Recette mère ►.S.Saisissez le nom de la recette mère</v>
      </c>
      <c r="D148" s="91">
        <f>D120</f>
        <v>6</v>
      </c>
      <c r="E148" s="1021" t="str">
        <f>E120</f>
        <v>couverts</v>
      </c>
      <c r="F148" s="174"/>
      <c r="G148" s="209"/>
      <c r="H148" s="176" t="str">
        <f t="shared" si="32"/>
        <v/>
      </c>
      <c r="I148" s="177"/>
      <c r="J148" s="178"/>
      <c r="K148" s="179">
        <v>1</v>
      </c>
      <c r="L148" s="180"/>
      <c r="M148" s="16"/>
      <c r="N148" s="310"/>
      <c r="O148" s="310"/>
      <c r="P148" s="310"/>
      <c r="R148" s="497" t="s">
        <v>283</v>
      </c>
      <c r="S148" s="548">
        <v>10</v>
      </c>
      <c r="T148" s="549">
        <f>T141/S148*1000</f>
        <v>100</v>
      </c>
      <c r="V148" s="48"/>
      <c r="W148" s="48"/>
      <c r="X148" s="48"/>
      <c r="Y148" s="48"/>
      <c r="AF148" s="48"/>
      <c r="AI148" s="2801" t="s">
        <v>2305</v>
      </c>
      <c r="AO148" s="3"/>
      <c r="AP148"/>
      <c r="AQ148"/>
      <c r="AR148"/>
      <c r="AS148"/>
      <c r="AT148"/>
      <c r="AU148"/>
      <c r="AV148"/>
      <c r="BA148" s="49"/>
      <c r="BB148" s="49"/>
      <c r="BC148" s="49"/>
      <c r="BD148" s="49"/>
      <c r="BE148" s="48"/>
      <c r="BF148" s="3199"/>
      <c r="BG148" s="626" t="s">
        <v>361</v>
      </c>
      <c r="BH148" s="411"/>
      <c r="BI148" s="118"/>
      <c r="BJ148" s="118"/>
      <c r="BK148" s="118"/>
      <c r="BL148" s="244"/>
      <c r="BN148" s="4">
        <v>1</v>
      </c>
    </row>
    <row r="149" spans="2:66" ht="18.75" x14ac:dyDescent="0.25">
      <c r="B149" s="196" t="str">
        <f t="shared" si="33"/>
        <v>►</v>
      </c>
      <c r="C149" s="149" t="str">
        <f>C120</f>
        <v>Famille à coller.N.Nom de votre recette.Recette mère ►.S.Saisissez le nom de la recette mère</v>
      </c>
      <c r="D149" s="91">
        <f>D120</f>
        <v>6</v>
      </c>
      <c r="E149" s="1021" t="str">
        <f>E120</f>
        <v>couverts</v>
      </c>
      <c r="F149" s="174"/>
      <c r="G149" s="209"/>
      <c r="H149" s="176" t="str">
        <f t="shared" si="32"/>
        <v/>
      </c>
      <c r="I149" s="177"/>
      <c r="J149" s="178"/>
      <c r="K149" s="179">
        <v>1</v>
      </c>
      <c r="L149" s="180"/>
      <c r="M149" s="16"/>
      <c r="N149" s="310"/>
      <c r="O149" s="310"/>
      <c r="P149" s="310"/>
      <c r="R149" s="497" t="s">
        <v>286</v>
      </c>
      <c r="S149" s="548">
        <v>10</v>
      </c>
      <c r="T149" s="549">
        <f>T141/S149*1000</f>
        <v>100</v>
      </c>
      <c r="V149" s="48"/>
      <c r="W149" s="48"/>
      <c r="X149" s="48"/>
      <c r="Y149" s="48"/>
      <c r="AF149" s="48"/>
      <c r="AI149" s="2802" t="s">
        <v>2306</v>
      </c>
      <c r="AO149" s="3"/>
      <c r="AP149"/>
      <c r="AQ149"/>
      <c r="AR149"/>
      <c r="AS149"/>
      <c r="AT149"/>
      <c r="AU149"/>
      <c r="AV149"/>
      <c r="BA149" s="49"/>
      <c r="BB149" s="49"/>
      <c r="BC149" s="49"/>
      <c r="BD149" s="49"/>
      <c r="BE149" s="48"/>
      <c r="BF149" s="3199"/>
      <c r="BG149" s="627" t="s">
        <v>362</v>
      </c>
      <c r="BH149" s="415"/>
      <c r="BI149" s="118"/>
      <c r="BJ149" s="118"/>
      <c r="BK149" s="118"/>
      <c r="BL149" s="244"/>
      <c r="BN149" s="4">
        <v>1</v>
      </c>
    </row>
    <row r="150" spans="2:66" ht="18.75" x14ac:dyDescent="0.25">
      <c r="B150" s="196" t="str">
        <f t="shared" si="33"/>
        <v>►</v>
      </c>
      <c r="C150" s="149" t="str">
        <f>C120</f>
        <v>Famille à coller.N.Nom de votre recette.Recette mère ►.S.Saisissez le nom de la recette mère</v>
      </c>
      <c r="D150" s="91">
        <f>D120</f>
        <v>6</v>
      </c>
      <c r="E150" s="1021" t="str">
        <f>E120</f>
        <v>couverts</v>
      </c>
      <c r="F150" s="174"/>
      <c r="G150" s="209"/>
      <c r="H150" s="176" t="str">
        <f t="shared" si="32"/>
        <v/>
      </c>
      <c r="I150" s="177"/>
      <c r="J150" s="178"/>
      <c r="K150" s="179">
        <v>1</v>
      </c>
      <c r="L150" s="180"/>
      <c r="M150" s="16"/>
      <c r="N150" s="310"/>
      <c r="O150" s="310"/>
      <c r="P150" s="310"/>
      <c r="R150" s="511" t="str">
        <f>"cellule "&amp;ADDRESS(ROW(T141),COLUMN(T141),4)&amp;"  vous pouvez saisir un autre poids"</f>
        <v>cellule T141  vous pouvez saisir un autre poids</v>
      </c>
      <c r="S150" s="512"/>
      <c r="T150" s="513"/>
      <c r="V150" s="48"/>
      <c r="W150" s="48"/>
      <c r="X150" s="48"/>
      <c r="Y150" s="48"/>
      <c r="AF150" s="48"/>
      <c r="AI150" s="2803" t="s">
        <v>2307</v>
      </c>
      <c r="AO150" s="3"/>
      <c r="AP150"/>
      <c r="AQ150"/>
      <c r="AR150"/>
      <c r="AS150"/>
      <c r="AT150"/>
      <c r="AU150"/>
      <c r="AV150"/>
      <c r="BA150" s="49"/>
      <c r="BB150" s="49"/>
      <c r="BC150" s="49"/>
      <c r="BD150" s="49"/>
      <c r="BE150" s="48"/>
      <c r="BF150" s="3199"/>
      <c r="BG150" s="627" t="s">
        <v>363</v>
      </c>
      <c r="BH150" s="415"/>
      <c r="BI150" s="118"/>
      <c r="BJ150" s="118"/>
      <c r="BK150" s="118"/>
      <c r="BL150" s="244"/>
      <c r="BN150" s="4">
        <v>1</v>
      </c>
    </row>
    <row r="151" spans="2:66" ht="18.75" x14ac:dyDescent="0.25">
      <c r="B151" s="196" t="str">
        <f t="shared" si="33"/>
        <v>►</v>
      </c>
      <c r="C151" s="149" t="str">
        <f>C120</f>
        <v>Famille à coller.N.Nom de votre recette.Recette mère ►.S.Saisissez le nom de la recette mère</v>
      </c>
      <c r="D151" s="91">
        <f>D120</f>
        <v>6</v>
      </c>
      <c r="E151" s="1021" t="str">
        <f>E120</f>
        <v>couverts</v>
      </c>
      <c r="F151" s="174"/>
      <c r="G151" s="209"/>
      <c r="H151" s="176" t="str">
        <f t="shared" si="32"/>
        <v/>
      </c>
      <c r="I151" s="177"/>
      <c r="J151" s="178"/>
      <c r="K151" s="179">
        <v>1</v>
      </c>
      <c r="L151" s="180"/>
      <c r="M151" s="16"/>
      <c r="N151" s="310"/>
      <c r="O151" s="310"/>
      <c r="P151" s="310"/>
      <c r="R151" s="514" t="str">
        <f>"cellule "&amp;ADDRESS(ROW(T141),COLUMN(T141),4)&amp;"  format = 0.0 Kg "</f>
        <v xml:space="preserve">cellule T141  format = 0.0 Kg </v>
      </c>
      <c r="S151" s="515"/>
      <c r="T151" s="567"/>
      <c r="V151" s="48"/>
      <c r="W151" s="48"/>
      <c r="X151" s="48"/>
      <c r="Y151" s="48"/>
      <c r="AF151" s="48"/>
      <c r="AI151" s="2804" t="s">
        <v>2308</v>
      </c>
      <c r="AO151" s="3"/>
      <c r="AP151"/>
      <c r="AQ151"/>
      <c r="AR151"/>
      <c r="AS151"/>
      <c r="AT151"/>
      <c r="AU151"/>
      <c r="AV151"/>
      <c r="BA151" s="49"/>
      <c r="BB151" s="49"/>
      <c r="BC151" s="49"/>
      <c r="BD151" s="49"/>
      <c r="BE151" s="48"/>
      <c r="BF151" s="3199"/>
      <c r="BG151" t="s">
        <v>364</v>
      </c>
      <c r="BH151" s="415"/>
      <c r="BI151" s="118"/>
      <c r="BJ151" s="118"/>
      <c r="BK151" s="118"/>
      <c r="BL151" s="244"/>
      <c r="BN151" s="4">
        <v>1</v>
      </c>
    </row>
    <row r="152" spans="2:66" ht="18.75" x14ac:dyDescent="0.25">
      <c r="B152" s="196" t="str">
        <f t="shared" si="33"/>
        <v>►</v>
      </c>
      <c r="C152" s="149" t="str">
        <f>C120</f>
        <v>Famille à coller.N.Nom de votre recette.Recette mère ►.S.Saisissez le nom de la recette mère</v>
      </c>
      <c r="D152" s="91">
        <f>D120</f>
        <v>6</v>
      </c>
      <c r="E152" s="1021" t="str">
        <f>E120</f>
        <v>couverts</v>
      </c>
      <c r="F152" s="174"/>
      <c r="G152" s="209"/>
      <c r="H152" s="176" t="str">
        <f t="shared" si="32"/>
        <v/>
      </c>
      <c r="I152" s="177"/>
      <c r="J152" s="178"/>
      <c r="K152" s="179">
        <v>1</v>
      </c>
      <c r="L152" s="180"/>
      <c r="M152" s="16"/>
      <c r="N152" s="310"/>
      <c r="O152" s="310"/>
      <c r="P152" s="310"/>
      <c r="V152" s="48"/>
      <c r="W152" s="48"/>
      <c r="X152" s="48"/>
      <c r="Y152" s="48"/>
      <c r="AF152" s="48"/>
      <c r="AI152" s="2805" t="s">
        <v>2309</v>
      </c>
      <c r="AO152"/>
      <c r="AP152"/>
      <c r="AQ152"/>
      <c r="AR152"/>
      <c r="AS152"/>
      <c r="AT152"/>
      <c r="AU152"/>
      <c r="AV152"/>
      <c r="BA152" s="49"/>
      <c r="BB152" s="49"/>
      <c r="BC152" s="49"/>
      <c r="BD152" s="49"/>
      <c r="BE152" s="48"/>
      <c r="BF152" s="3199"/>
      <c r="BG152" s="628" t="s">
        <v>365</v>
      </c>
      <c r="BH152" s="415"/>
      <c r="BI152" s="118"/>
      <c r="BJ152" s="118"/>
      <c r="BK152" s="118"/>
      <c r="BL152" s="244"/>
      <c r="BN152" s="4">
        <v>1</v>
      </c>
    </row>
    <row r="153" spans="2:66" ht="18.75" x14ac:dyDescent="0.25">
      <c r="B153" s="196" t="str">
        <f t="shared" si="33"/>
        <v>►</v>
      </c>
      <c r="C153" s="149" t="str">
        <f>C120</f>
        <v>Famille à coller.N.Nom de votre recette.Recette mère ►.S.Saisissez le nom de la recette mère</v>
      </c>
      <c r="D153" s="91">
        <f>D120</f>
        <v>6</v>
      </c>
      <c r="E153" s="1021" t="str">
        <f>E120</f>
        <v>couverts</v>
      </c>
      <c r="F153" s="174"/>
      <c r="G153" s="209"/>
      <c r="H153" s="176" t="str">
        <f t="shared" si="32"/>
        <v/>
      </c>
      <c r="I153" s="177"/>
      <c r="J153" s="178"/>
      <c r="K153" s="179">
        <v>1</v>
      </c>
      <c r="L153" s="180"/>
      <c r="M153" s="16"/>
      <c r="N153" s="310"/>
      <c r="O153" s="310"/>
      <c r="P153" s="310"/>
      <c r="V153" s="48"/>
      <c r="W153" s="48"/>
      <c r="X153" s="48"/>
      <c r="Y153" s="48"/>
      <c r="AF153" s="48"/>
      <c r="AI153" s="2806" t="s">
        <v>2310</v>
      </c>
      <c r="AO153"/>
      <c r="AP153"/>
      <c r="AQ153"/>
      <c r="AR153"/>
      <c r="AS153"/>
      <c r="AT153"/>
      <c r="AU153"/>
      <c r="AV153"/>
      <c r="BA153" s="49"/>
      <c r="BB153" s="49"/>
      <c r="BC153" s="49"/>
      <c r="BD153" s="49"/>
      <c r="BE153" s="48"/>
      <c r="BF153" s="3199"/>
      <c r="BG153" s="627" t="s">
        <v>366</v>
      </c>
      <c r="BH153" s="431"/>
      <c r="BI153" s="118"/>
      <c r="BJ153" s="118"/>
      <c r="BK153" s="118"/>
      <c r="BL153" s="244"/>
      <c r="BN153" s="4">
        <v>1</v>
      </c>
    </row>
    <row r="154" spans="2:66" ht="17.25" x14ac:dyDescent="0.25">
      <c r="B154" s="196" t="str">
        <f t="shared" si="33"/>
        <v>►</v>
      </c>
      <c r="C154" s="149" t="str">
        <f>C120</f>
        <v>Famille à coller.N.Nom de votre recette.Recette mère ►.S.Saisissez le nom de la recette mère</v>
      </c>
      <c r="D154" s="91">
        <f>D120</f>
        <v>6</v>
      </c>
      <c r="E154" s="1021" t="str">
        <f>E120</f>
        <v>couverts</v>
      </c>
      <c r="F154" s="174"/>
      <c r="G154" s="209"/>
      <c r="H154" s="176" t="str">
        <f t="shared" si="32"/>
        <v/>
      </c>
      <c r="I154" s="177"/>
      <c r="J154" s="178"/>
      <c r="K154" s="179">
        <v>1</v>
      </c>
      <c r="L154" s="180"/>
      <c r="M154" s="16"/>
      <c r="N154" s="310"/>
      <c r="O154" s="310"/>
      <c r="P154" s="310"/>
      <c r="V154" s="48"/>
      <c r="W154" s="48"/>
      <c r="X154" s="48"/>
      <c r="Y154" s="48"/>
      <c r="AF154" s="48"/>
      <c r="AI154" s="2807" t="s">
        <v>2311</v>
      </c>
      <c r="AO154"/>
      <c r="AP154"/>
      <c r="AQ154"/>
      <c r="AR154"/>
      <c r="AS154"/>
      <c r="AT154"/>
      <c r="AU154"/>
      <c r="AV154"/>
      <c r="BA154" s="49"/>
      <c r="BB154" s="49"/>
      <c r="BC154" s="49"/>
      <c r="BD154" s="49"/>
      <c r="BE154" s="48"/>
      <c r="BF154" s="559"/>
      <c r="BG154" s="16"/>
      <c r="BH154" s="16"/>
      <c r="BI154" s="16"/>
      <c r="BJ154" s="16"/>
      <c r="BK154" s="16"/>
      <c r="BL154" s="629"/>
      <c r="BN154" s="4">
        <v>1</v>
      </c>
    </row>
    <row r="155" spans="2:66" ht="18" x14ac:dyDescent="0.25">
      <c r="B155" s="196" t="str">
        <f t="shared" si="33"/>
        <v>►</v>
      </c>
      <c r="C155" s="149" t="str">
        <f>C120</f>
        <v>Famille à coller.N.Nom de votre recette.Recette mère ►.S.Saisissez le nom de la recette mère</v>
      </c>
      <c r="D155" s="91">
        <f>D120</f>
        <v>6</v>
      </c>
      <c r="E155" s="1021" t="str">
        <f>E120</f>
        <v>couverts</v>
      </c>
      <c r="F155" s="174"/>
      <c r="G155" s="209"/>
      <c r="H155" s="176" t="str">
        <f t="shared" si="32"/>
        <v/>
      </c>
      <c r="I155" s="177"/>
      <c r="J155" s="178"/>
      <c r="K155" s="179">
        <v>1</v>
      </c>
      <c r="L155" s="180"/>
      <c r="M155" s="16"/>
      <c r="N155" s="310"/>
      <c r="O155" s="310"/>
      <c r="P155" s="310"/>
      <c r="U155" s="48"/>
      <c r="V155" s="48"/>
      <c r="W155" s="48"/>
      <c r="X155" s="48"/>
      <c r="Y155" s="48"/>
      <c r="AF155" s="48"/>
      <c r="AI155" s="2808" t="s">
        <v>2312</v>
      </c>
      <c r="AO155"/>
      <c r="AP155"/>
      <c r="AQ155"/>
      <c r="AR155"/>
      <c r="AS155"/>
      <c r="AT155"/>
      <c r="AU155"/>
      <c r="AV155"/>
      <c r="BA155" s="49"/>
      <c r="BB155" s="49"/>
      <c r="BC155" s="49"/>
      <c r="BD155" s="49"/>
      <c r="BE155" s="48"/>
      <c r="BF155" s="559"/>
      <c r="BG155" s="16"/>
      <c r="BH155" s="16"/>
      <c r="BI155" s="16"/>
      <c r="BJ155" s="16"/>
      <c r="BK155" s="16"/>
      <c r="BL155" s="629"/>
      <c r="BN155" s="4">
        <v>1</v>
      </c>
    </row>
    <row r="156" spans="2:66" ht="18" x14ac:dyDescent="0.25">
      <c r="B156" s="196" t="str">
        <f t="shared" si="33"/>
        <v>►</v>
      </c>
      <c r="C156" s="149" t="str">
        <f>C120</f>
        <v>Famille à coller.N.Nom de votre recette.Recette mère ►.S.Saisissez le nom de la recette mère</v>
      </c>
      <c r="D156" s="91">
        <f>D120</f>
        <v>6</v>
      </c>
      <c r="E156" s="1021" t="str">
        <f>E120</f>
        <v>couverts</v>
      </c>
      <c r="F156" s="174"/>
      <c r="G156" s="209"/>
      <c r="H156" s="176" t="str">
        <f t="shared" si="32"/>
        <v/>
      </c>
      <c r="I156" s="177"/>
      <c r="J156" s="178"/>
      <c r="K156" s="179">
        <v>1</v>
      </c>
      <c r="L156" s="180"/>
      <c r="M156" s="16"/>
      <c r="N156" s="310"/>
      <c r="O156" s="310"/>
      <c r="P156" s="310"/>
      <c r="U156" s="48"/>
      <c r="V156" s="48"/>
      <c r="W156" s="48"/>
      <c r="X156" s="48"/>
      <c r="Y156" s="48"/>
      <c r="AF156" s="48"/>
      <c r="AI156" s="2809" t="s">
        <v>2313</v>
      </c>
      <c r="AO156"/>
      <c r="AP156"/>
      <c r="AQ156"/>
      <c r="AR156"/>
      <c r="AS156"/>
      <c r="AT156"/>
      <c r="AU156"/>
      <c r="AV156"/>
      <c r="BA156" s="49"/>
      <c r="BB156" s="49"/>
      <c r="BC156" s="49"/>
      <c r="BD156" s="49"/>
      <c r="BE156" s="48"/>
      <c r="BF156" s="559"/>
      <c r="BG156" s="16"/>
      <c r="BH156" s="16"/>
      <c r="BI156" s="16"/>
      <c r="BJ156" s="16"/>
      <c r="BK156" s="16"/>
      <c r="BL156" s="629"/>
      <c r="BN156" s="4">
        <v>1</v>
      </c>
    </row>
    <row r="157" spans="2:66" ht="17.25" x14ac:dyDescent="0.25">
      <c r="B157" s="196" t="str">
        <f t="shared" si="33"/>
        <v>►</v>
      </c>
      <c r="C157" s="149" t="str">
        <f>C120</f>
        <v>Famille à coller.N.Nom de votre recette.Recette mère ►.S.Saisissez le nom de la recette mère</v>
      </c>
      <c r="D157" s="91">
        <f>D120</f>
        <v>6</v>
      </c>
      <c r="E157" s="1021" t="str">
        <f>E120</f>
        <v>couverts</v>
      </c>
      <c r="F157" s="174"/>
      <c r="G157" s="209"/>
      <c r="H157" s="176" t="str">
        <f t="shared" si="32"/>
        <v/>
      </c>
      <c r="I157" s="177"/>
      <c r="J157" s="178"/>
      <c r="K157" s="179">
        <v>1</v>
      </c>
      <c r="L157" s="180"/>
      <c r="M157" s="16"/>
      <c r="N157" s="310"/>
      <c r="O157" s="310"/>
      <c r="P157" s="310"/>
      <c r="U157" s="48"/>
      <c r="V157" s="48"/>
      <c r="W157" s="48"/>
      <c r="X157" s="48"/>
      <c r="Y157" s="48"/>
      <c r="AF157" s="48"/>
      <c r="AO157"/>
      <c r="AP157"/>
      <c r="AQ157"/>
      <c r="AR157"/>
      <c r="AS157"/>
      <c r="AT157"/>
      <c r="AU157"/>
      <c r="AV157"/>
      <c r="BA157" s="49"/>
      <c r="BB157" s="49"/>
      <c r="BC157" s="49"/>
      <c r="BD157" s="49"/>
      <c r="BE157" s="48"/>
      <c r="BF157" s="559"/>
      <c r="BG157" s="16"/>
      <c r="BH157" s="16"/>
      <c r="BI157" s="16"/>
      <c r="BJ157" s="16"/>
      <c r="BK157" s="16"/>
      <c r="BL157" s="629"/>
      <c r="BN157" s="4">
        <v>1</v>
      </c>
    </row>
    <row r="158" spans="2:66" ht="17.25" x14ac:dyDescent="0.25">
      <c r="B158" s="196" t="str">
        <f t="shared" si="33"/>
        <v>►</v>
      </c>
      <c r="C158" s="149" t="str">
        <f>C120</f>
        <v>Famille à coller.N.Nom de votre recette.Recette mère ►.S.Saisissez le nom de la recette mère</v>
      </c>
      <c r="D158" s="91">
        <f>D120</f>
        <v>6</v>
      </c>
      <c r="E158" s="1021" t="str">
        <f>E120</f>
        <v>couverts</v>
      </c>
      <c r="F158" s="174"/>
      <c r="G158" s="209"/>
      <c r="H158" s="176" t="str">
        <f t="shared" si="32"/>
        <v/>
      </c>
      <c r="I158" s="177"/>
      <c r="J158" s="178"/>
      <c r="K158" s="179">
        <v>1</v>
      </c>
      <c r="L158" s="180"/>
      <c r="M158" s="16"/>
      <c r="N158" s="310"/>
      <c r="O158" s="310"/>
      <c r="P158" s="310"/>
      <c r="U158" s="48"/>
      <c r="V158" s="48"/>
      <c r="W158" s="48"/>
      <c r="X158" s="48"/>
      <c r="Y158" s="48"/>
      <c r="AF158" s="48"/>
      <c r="AO158"/>
      <c r="AP158"/>
      <c r="AQ158"/>
      <c r="AR158"/>
      <c r="AS158"/>
      <c r="AT158"/>
      <c r="AU158"/>
      <c r="AV158"/>
      <c r="BA158" s="49"/>
      <c r="BB158" s="49"/>
      <c r="BC158" s="49"/>
      <c r="BD158" s="49"/>
      <c r="BE158" s="48"/>
      <c r="BF158" s="559"/>
      <c r="BG158" s="16"/>
      <c r="BH158" s="16"/>
      <c r="BI158" s="16"/>
      <c r="BJ158" s="16"/>
      <c r="BK158" s="16"/>
      <c r="BL158" s="629"/>
      <c r="BN158" s="4">
        <v>1</v>
      </c>
    </row>
    <row r="159" spans="2:66" ht="17.25" x14ac:dyDescent="0.25">
      <c r="B159" s="196" t="str">
        <f t="shared" si="33"/>
        <v>►</v>
      </c>
      <c r="C159" s="149" t="str">
        <f>C120</f>
        <v>Famille à coller.N.Nom de votre recette.Recette mère ►.S.Saisissez le nom de la recette mère</v>
      </c>
      <c r="D159" s="91">
        <f>D120</f>
        <v>6</v>
      </c>
      <c r="E159" s="1021" t="str">
        <f>E120</f>
        <v>couverts</v>
      </c>
      <c r="F159" s="174"/>
      <c r="G159" s="209"/>
      <c r="H159" s="176" t="str">
        <f t="shared" si="32"/>
        <v/>
      </c>
      <c r="I159" s="177"/>
      <c r="J159" s="178"/>
      <c r="K159" s="179">
        <v>1</v>
      </c>
      <c r="L159" s="180"/>
      <c r="M159" s="16"/>
      <c r="N159" s="310"/>
      <c r="O159" s="310"/>
      <c r="P159" s="310"/>
      <c r="U159" s="48"/>
      <c r="V159" s="48"/>
      <c r="W159" s="48"/>
      <c r="X159" s="48"/>
      <c r="Y159" s="48"/>
      <c r="AF159" s="48"/>
      <c r="AO159"/>
      <c r="AP159"/>
      <c r="AQ159"/>
      <c r="AR159"/>
      <c r="AS159"/>
      <c r="AT159"/>
      <c r="AU159"/>
      <c r="AV159"/>
      <c r="BA159" s="49"/>
      <c r="BB159" s="49"/>
      <c r="BC159" s="49"/>
      <c r="BD159" s="49"/>
      <c r="BE159" s="48"/>
      <c r="BF159" s="559"/>
      <c r="BG159" s="16"/>
      <c r="BH159" s="16"/>
      <c r="BI159" s="16"/>
      <c r="BJ159" s="16"/>
      <c r="BK159" s="16"/>
      <c r="BL159" s="629"/>
      <c r="BN159" s="4">
        <v>1</v>
      </c>
    </row>
    <row r="160" spans="2:66" ht="17.25" x14ac:dyDescent="0.25">
      <c r="B160" s="196" t="str">
        <f t="shared" si="33"/>
        <v>►</v>
      </c>
      <c r="C160" s="149" t="str">
        <f>C120</f>
        <v>Famille à coller.N.Nom de votre recette.Recette mère ►.S.Saisissez le nom de la recette mère</v>
      </c>
      <c r="D160" s="91">
        <f>D120</f>
        <v>6</v>
      </c>
      <c r="E160" s="1021" t="str">
        <f>E120</f>
        <v>couverts</v>
      </c>
      <c r="F160" s="174"/>
      <c r="G160" s="209"/>
      <c r="H160" s="176" t="str">
        <f t="shared" si="32"/>
        <v/>
      </c>
      <c r="I160" s="177"/>
      <c r="J160" s="178"/>
      <c r="K160" s="179">
        <v>1</v>
      </c>
      <c r="L160" s="180"/>
      <c r="M160" s="16"/>
      <c r="N160" s="310"/>
      <c r="O160" s="310"/>
      <c r="P160" s="310"/>
      <c r="U160" s="48"/>
      <c r="V160" s="48"/>
      <c r="W160" s="48"/>
      <c r="X160" s="48"/>
      <c r="Y160" s="48"/>
      <c r="AF160" s="48"/>
      <c r="AO160"/>
      <c r="AP160"/>
      <c r="AQ160"/>
      <c r="AR160"/>
      <c r="AS160"/>
      <c r="AT160"/>
      <c r="AU160"/>
      <c r="AV160"/>
      <c r="BA160" s="49"/>
      <c r="BB160" s="49"/>
      <c r="BC160" s="49"/>
      <c r="BD160" s="49"/>
      <c r="BE160" s="48"/>
      <c r="BF160" s="559"/>
      <c r="BG160" s="16"/>
      <c r="BH160" s="16"/>
      <c r="BI160" s="16"/>
      <c r="BJ160" s="16"/>
      <c r="BK160" s="16"/>
      <c r="BL160" s="629"/>
      <c r="BN160" s="4">
        <v>1</v>
      </c>
    </row>
    <row r="161" spans="2:66" ht="17.25" x14ac:dyDescent="0.25">
      <c r="B161" s="196" t="str">
        <f t="shared" si="33"/>
        <v>►</v>
      </c>
      <c r="C161" s="149" t="str">
        <f>C120</f>
        <v>Famille à coller.N.Nom de votre recette.Recette mère ►.S.Saisissez le nom de la recette mère</v>
      </c>
      <c r="D161" s="91">
        <f>D120</f>
        <v>6</v>
      </c>
      <c r="E161" s="1021" t="str">
        <f>E120</f>
        <v>couverts</v>
      </c>
      <c r="F161" s="174"/>
      <c r="G161" s="209"/>
      <c r="H161" s="176" t="str">
        <f t="shared" si="32"/>
        <v/>
      </c>
      <c r="I161" s="177"/>
      <c r="J161" s="178"/>
      <c r="K161" s="179">
        <v>1</v>
      </c>
      <c r="L161" s="180"/>
      <c r="M161" s="48"/>
      <c r="N161" s="310"/>
      <c r="O161" s="310"/>
      <c r="P161" s="310"/>
      <c r="U161" s="48"/>
      <c r="V161" s="48"/>
      <c r="W161" s="48"/>
      <c r="X161" s="48"/>
      <c r="Y161" s="48"/>
      <c r="AF161" s="48"/>
      <c r="AO161"/>
      <c r="AP161"/>
      <c r="AQ161"/>
      <c r="AR161"/>
      <c r="AS161"/>
      <c r="AT161"/>
      <c r="AU161"/>
      <c r="AV161"/>
      <c r="BA161" s="49"/>
      <c r="BB161" s="49"/>
      <c r="BC161" s="49"/>
      <c r="BD161" s="49"/>
      <c r="BE161" s="48"/>
      <c r="BF161" s="559"/>
      <c r="BG161" s="16"/>
      <c r="BH161" s="16"/>
      <c r="BI161" s="16"/>
      <c r="BJ161" s="16"/>
      <c r="BK161" s="16"/>
      <c r="BL161" s="629"/>
      <c r="BN161" s="4">
        <v>1</v>
      </c>
    </row>
    <row r="162" spans="2:66" ht="17.25" x14ac:dyDescent="0.25">
      <c r="B162" s="196" t="str">
        <f t="shared" si="33"/>
        <v>►</v>
      </c>
      <c r="C162" s="149" t="str">
        <f>C120</f>
        <v>Famille à coller.N.Nom de votre recette.Recette mère ►.S.Saisissez le nom de la recette mère</v>
      </c>
      <c r="D162" s="91">
        <f>D120</f>
        <v>6</v>
      </c>
      <c r="E162" s="1021" t="str">
        <f>E120</f>
        <v>couverts</v>
      </c>
      <c r="F162" s="174"/>
      <c r="G162" s="209"/>
      <c r="H162" s="176" t="str">
        <f t="shared" si="32"/>
        <v/>
      </c>
      <c r="I162" s="177"/>
      <c r="J162" s="178"/>
      <c r="K162" s="179">
        <v>1</v>
      </c>
      <c r="L162" s="180"/>
      <c r="M162" s="48"/>
      <c r="N162" s="310"/>
      <c r="O162" s="310"/>
      <c r="P162" s="310"/>
      <c r="U162" s="48"/>
      <c r="V162" s="48"/>
      <c r="W162" s="48"/>
      <c r="X162" s="48"/>
      <c r="Y162" s="48"/>
      <c r="AF162" s="48"/>
      <c r="AO162"/>
      <c r="AP162"/>
      <c r="AQ162"/>
      <c r="AR162"/>
      <c r="AS162"/>
      <c r="AT162"/>
      <c r="AU162"/>
      <c r="AV162"/>
      <c r="BA162" s="49"/>
      <c r="BB162" s="49"/>
      <c r="BC162" s="49"/>
      <c r="BD162" s="49"/>
      <c r="BE162" s="48"/>
      <c r="BF162" s="559"/>
      <c r="BG162" s="16"/>
      <c r="BH162" s="16"/>
      <c r="BI162" s="16"/>
      <c r="BJ162" s="16"/>
      <c r="BK162" s="16"/>
      <c r="BL162" s="629"/>
      <c r="BN162" s="4">
        <v>1</v>
      </c>
    </row>
    <row r="163" spans="2:66" ht="17.25" x14ac:dyDescent="0.25">
      <c r="B163" s="196" t="str">
        <f t="shared" si="33"/>
        <v>►</v>
      </c>
      <c r="C163" s="149" t="str">
        <f>C120</f>
        <v>Famille à coller.N.Nom de votre recette.Recette mère ►.S.Saisissez le nom de la recette mère</v>
      </c>
      <c r="D163" s="91">
        <f>D120</f>
        <v>6</v>
      </c>
      <c r="E163" s="1021" t="str">
        <f>E120</f>
        <v>couverts</v>
      </c>
      <c r="F163" s="174"/>
      <c r="G163" s="209"/>
      <c r="H163" s="176" t="str">
        <f t="shared" si="32"/>
        <v/>
      </c>
      <c r="I163" s="177"/>
      <c r="J163" s="178"/>
      <c r="K163" s="179">
        <v>1</v>
      </c>
      <c r="L163" s="180"/>
      <c r="M163" s="48"/>
      <c r="N163" s="310"/>
      <c r="O163" s="310"/>
      <c r="P163" s="310"/>
      <c r="U163" s="48"/>
      <c r="V163" s="48"/>
      <c r="W163" s="48"/>
      <c r="X163" s="48"/>
      <c r="Y163" s="48"/>
      <c r="AF163" s="48"/>
      <c r="AO163"/>
      <c r="AP163"/>
      <c r="AQ163"/>
      <c r="AR163"/>
      <c r="AS163"/>
      <c r="AT163"/>
      <c r="AU163"/>
      <c r="AV163"/>
      <c r="BA163" s="49"/>
      <c r="BB163" s="49"/>
      <c r="BC163" s="49"/>
      <c r="BD163" s="49"/>
      <c r="BE163" s="48"/>
      <c r="BF163" s="559"/>
      <c r="BG163" s="16"/>
      <c r="BH163" s="16"/>
      <c r="BI163" s="16"/>
      <c r="BJ163" s="16"/>
      <c r="BK163" s="16"/>
      <c r="BL163" s="629"/>
      <c r="BN163" s="4">
        <v>1</v>
      </c>
    </row>
    <row r="164" spans="2:66" ht="17.25" x14ac:dyDescent="0.25">
      <c r="B164" s="196" t="str">
        <f t="shared" si="33"/>
        <v>►</v>
      </c>
      <c r="C164" s="149" t="str">
        <f>C120</f>
        <v>Famille à coller.N.Nom de votre recette.Recette mère ►.S.Saisissez le nom de la recette mère</v>
      </c>
      <c r="D164" s="91">
        <f>D120</f>
        <v>6</v>
      </c>
      <c r="E164" s="1021" t="str">
        <f>E120</f>
        <v>couverts</v>
      </c>
      <c r="F164" s="174"/>
      <c r="G164" s="209"/>
      <c r="H164" s="176" t="str">
        <f t="shared" si="32"/>
        <v/>
      </c>
      <c r="I164" s="177"/>
      <c r="J164" s="178"/>
      <c r="K164" s="179">
        <v>1</v>
      </c>
      <c r="L164" s="180"/>
      <c r="M164" s="48"/>
      <c r="N164" s="310"/>
      <c r="O164" s="310"/>
      <c r="P164" s="310"/>
      <c r="U164" s="48"/>
      <c r="V164" s="48"/>
      <c r="W164" s="48"/>
      <c r="X164" s="48"/>
      <c r="Y164" s="48"/>
      <c r="AF164" s="48"/>
      <c r="AO164"/>
      <c r="AP164"/>
      <c r="AQ164"/>
      <c r="AR164"/>
      <c r="AS164"/>
      <c r="AT164"/>
      <c r="AU164"/>
      <c r="AV164"/>
      <c r="BA164" s="49"/>
      <c r="BB164" s="49"/>
      <c r="BC164" s="49"/>
      <c r="BD164" s="49"/>
      <c r="BE164" s="48"/>
      <c r="BF164" s="559"/>
      <c r="BG164" s="16"/>
      <c r="BH164" s="16"/>
      <c r="BI164" s="16"/>
      <c r="BJ164" s="16"/>
      <c r="BK164" s="16"/>
      <c r="BL164" s="629"/>
      <c r="BN164" s="4">
        <v>1</v>
      </c>
    </row>
    <row r="165" spans="2:66" ht="17.25" x14ac:dyDescent="0.25">
      <c r="B165" s="66" t="s">
        <v>18</v>
      </c>
      <c r="C165" s="149" t="str">
        <f>C120</f>
        <v>Famille à coller.N.Nom de votre recette.Recette mère ►.S.Saisissez le nom de la recette mère</v>
      </c>
      <c r="D165" s="91">
        <f>D120</f>
        <v>6</v>
      </c>
      <c r="E165" s="1021" t="str">
        <f>E120</f>
        <v>couverts</v>
      </c>
      <c r="F165" s="174"/>
      <c r="G165" s="209"/>
      <c r="H165" s="176" t="str">
        <f t="shared" si="32"/>
        <v/>
      </c>
      <c r="I165" s="177"/>
      <c r="J165" s="178"/>
      <c r="K165" s="179">
        <v>1</v>
      </c>
      <c r="L165" s="180"/>
      <c r="M165" s="48"/>
      <c r="N165" s="310"/>
      <c r="O165" s="310"/>
      <c r="P165" s="310"/>
      <c r="U165" s="48"/>
      <c r="V165" s="48"/>
      <c r="W165" s="48"/>
      <c r="X165" s="48"/>
      <c r="Y165" s="48"/>
      <c r="AF165" s="48"/>
      <c r="AO165"/>
      <c r="AP165"/>
      <c r="AQ165"/>
      <c r="AR165"/>
      <c r="AS165"/>
      <c r="AT165"/>
      <c r="AU165"/>
      <c r="AV165"/>
      <c r="BA165" s="49"/>
      <c r="BB165" s="49"/>
      <c r="BC165" s="49"/>
      <c r="BD165" s="49"/>
      <c r="BE165" s="48"/>
      <c r="BF165" s="559"/>
      <c r="BG165" s="16"/>
      <c r="BH165" s="16"/>
      <c r="BI165" s="16"/>
      <c r="BJ165" s="16"/>
      <c r="BK165" s="16"/>
      <c r="BL165" s="629"/>
      <c r="BN165" s="4">
        <v>1</v>
      </c>
    </row>
    <row r="166" spans="2:66" ht="15.75" x14ac:dyDescent="0.25">
      <c r="B166" s="66" t="s">
        <v>18</v>
      </c>
      <c r="C166" s="985" t="str">
        <f>C120</f>
        <v>Famille à coller.N.Nom de votre recette.Recette mère ►.S.Saisissez le nom de la recette mère</v>
      </c>
      <c r="D166" s="1082">
        <f>D120</f>
        <v>6</v>
      </c>
      <c r="E166" s="987" t="str">
        <f>E120</f>
        <v>couverts</v>
      </c>
      <c r="F166" s="1083" t="s">
        <v>150</v>
      </c>
      <c r="G166" s="990"/>
      <c r="H166" s="990"/>
      <c r="I166" s="990"/>
      <c r="J166" s="990"/>
      <c r="K166" s="990"/>
      <c r="L166" s="991"/>
      <c r="M166" s="48"/>
      <c r="N166" s="310"/>
      <c r="O166" s="310"/>
      <c r="P166" s="310"/>
      <c r="U166" s="48"/>
      <c r="V166" s="48"/>
      <c r="W166" s="48"/>
      <c r="X166" s="48"/>
      <c r="Y166" s="48"/>
      <c r="AF166" s="48"/>
      <c r="AO166"/>
      <c r="AP166"/>
      <c r="AQ166"/>
      <c r="AR166"/>
      <c r="AS166"/>
      <c r="AT166"/>
      <c r="AU166"/>
      <c r="AV166"/>
      <c r="BA166" s="49"/>
      <c r="BB166" s="49"/>
      <c r="BC166" s="49"/>
      <c r="BD166" s="49"/>
      <c r="BE166" s="48"/>
      <c r="BF166" s="432"/>
      <c r="BG166" s="636" t="s">
        <v>373</v>
      </c>
      <c r="BH166" s="434"/>
      <c r="BI166" s="433"/>
      <c r="BJ166" s="433"/>
      <c r="BK166" s="433"/>
      <c r="BL166" s="435"/>
      <c r="BN166" s="4">
        <v>1</v>
      </c>
    </row>
    <row r="167" spans="2:66" ht="18.75" x14ac:dyDescent="0.25">
      <c r="B167" s="1004" t="s">
        <v>18</v>
      </c>
      <c r="C167" s="998" t="str">
        <f>C120</f>
        <v>Famille à coller.N.Nom de votre recette.Recette mère ►.S.Saisissez le nom de la recette mère</v>
      </c>
      <c r="D167" s="998">
        <f>D120</f>
        <v>6</v>
      </c>
      <c r="E167" s="998" t="str">
        <f>E120</f>
        <v>couverts</v>
      </c>
      <c r="F167" s="315" t="s">
        <v>61</v>
      </c>
      <c r="G167" s="1002">
        <v>9</v>
      </c>
      <c r="H167" s="999" t="s">
        <v>142</v>
      </c>
      <c r="I167" s="1000"/>
      <c r="J167" s="1000"/>
      <c r="K167" s="1000"/>
      <c r="L167" s="1001"/>
      <c r="M167" s="48"/>
      <c r="N167" s="310"/>
      <c r="O167" s="310"/>
      <c r="P167" s="310"/>
      <c r="Q167" s="526" t="s">
        <v>218</v>
      </c>
      <c r="R167" s="527" t="s">
        <v>650</v>
      </c>
      <c r="S167" s="527"/>
      <c r="T167" s="527"/>
      <c r="U167" s="48"/>
      <c r="V167" s="48"/>
      <c r="W167" s="48"/>
      <c r="X167" s="48"/>
      <c r="Y167" s="48"/>
      <c r="AF167" s="48"/>
      <c r="AO167"/>
      <c r="AP167"/>
      <c r="AQ167"/>
      <c r="AR167"/>
      <c r="AS167"/>
      <c r="AT167"/>
      <c r="AU167"/>
      <c r="AV167"/>
      <c r="BA167" s="49"/>
      <c r="BB167" s="49"/>
      <c r="BC167" s="49"/>
      <c r="BD167" s="49"/>
      <c r="BE167" s="48"/>
      <c r="BF167" s="559"/>
      <c r="BI167" s="16"/>
      <c r="BJ167" s="16"/>
      <c r="BK167" s="16"/>
      <c r="BL167" s="629"/>
      <c r="BN167" s="4">
        <v>1</v>
      </c>
    </row>
    <row r="168" spans="2:66" ht="18.75" customHeight="1" x14ac:dyDescent="0.25">
      <c r="B168" s="319" t="s">
        <v>18</v>
      </c>
      <c r="C168" s="1043" t="str">
        <f>C167</f>
        <v>Famille à coller.N.Nom de votre recette.Recette mère ►.S.Saisissez le nom de la recette mère</v>
      </c>
      <c r="D168" s="1043">
        <f>D167</f>
        <v>6</v>
      </c>
      <c r="E168" s="1044" t="str">
        <f>E167</f>
        <v>couverts</v>
      </c>
      <c r="F168" s="304" t="s">
        <v>146</v>
      </c>
      <c r="G168" s="243"/>
      <c r="H168" s="243"/>
      <c r="I168" s="243"/>
      <c r="J168" s="243"/>
      <c r="K168" s="243"/>
      <c r="L168" s="322"/>
      <c r="M168" s="48"/>
      <c r="N168" s="310"/>
      <c r="O168" s="310"/>
      <c r="P168" s="310"/>
      <c r="Q168" s="48"/>
      <c r="R168" s="436" t="s">
        <v>221</v>
      </c>
      <c r="U168" s="48"/>
      <c r="V168" s="48"/>
      <c r="W168" s="48"/>
      <c r="X168" s="48"/>
      <c r="Y168" s="48"/>
      <c r="AF168" s="48"/>
      <c r="AO168"/>
      <c r="AP168"/>
      <c r="AQ168"/>
      <c r="AR168"/>
      <c r="AS168"/>
      <c r="AT168"/>
      <c r="AU168"/>
      <c r="AV168"/>
      <c r="BA168" s="49"/>
      <c r="BB168" s="49"/>
      <c r="BC168" s="49"/>
      <c r="BD168" s="49"/>
      <c r="BE168" s="48"/>
      <c r="BF168" s="559"/>
      <c r="BG168" s="641">
        <v>149.92240344353021</v>
      </c>
      <c r="BH168" s="642">
        <v>8</v>
      </c>
      <c r="BI168" s="16"/>
      <c r="BJ168" s="248" t="s">
        <v>374</v>
      </c>
      <c r="BK168" s="16"/>
      <c r="BL168" s="629"/>
      <c r="BN168" s="4">
        <v>1</v>
      </c>
    </row>
    <row r="169" spans="2:66" ht="15.75" x14ac:dyDescent="0.25">
      <c r="B169" s="196" t="str">
        <f t="shared" ref="B169:B207" si="36">IF(OR(F169&lt;&gt;"",G169&lt;&gt; "",H169&lt;&gt;"",I169&lt;&gt;""),"A", "►")</f>
        <v>A</v>
      </c>
      <c r="C169" s="320" t="str">
        <f>C167</f>
        <v>Famille à coller.N.Nom de votre recette.Recette mère ►.S.Saisissez le nom de la recette mère</v>
      </c>
      <c r="D169" s="320">
        <f>D167</f>
        <v>6</v>
      </c>
      <c r="E169" s="1045" t="str">
        <f>E167</f>
        <v>couverts</v>
      </c>
      <c r="F169" s="270" t="s">
        <v>149</v>
      </c>
      <c r="G169" s="248"/>
      <c r="H169" s="248"/>
      <c r="I169" s="248"/>
      <c r="J169" s="248"/>
      <c r="K169" s="248"/>
      <c r="L169" s="322"/>
      <c r="M169" s="48"/>
      <c r="N169" s="310"/>
      <c r="O169" s="310"/>
      <c r="P169" s="310"/>
      <c r="U169" s="48"/>
      <c r="V169" s="48"/>
      <c r="W169" s="48"/>
      <c r="X169" s="48"/>
      <c r="Y169" s="48"/>
      <c r="AF169" s="48"/>
      <c r="AO169"/>
      <c r="AP169"/>
      <c r="AQ169"/>
      <c r="AR169"/>
      <c r="AS169"/>
      <c r="AT169"/>
      <c r="AU169"/>
      <c r="AV169"/>
      <c r="BA169" s="49"/>
      <c r="BB169" s="49"/>
      <c r="BC169" s="49"/>
      <c r="BD169" s="49"/>
      <c r="BE169" s="48"/>
      <c r="BF169" s="559"/>
      <c r="BG169" s="643">
        <v>1.28</v>
      </c>
      <c r="BH169" s="644">
        <v>7</v>
      </c>
      <c r="BI169" s="16"/>
      <c r="BJ169" s="248" t="s">
        <v>375</v>
      </c>
      <c r="BK169" s="16"/>
      <c r="BL169" s="629"/>
      <c r="BN169" s="4">
        <v>1</v>
      </c>
    </row>
    <row r="170" spans="2:66" ht="15.75" x14ac:dyDescent="0.25">
      <c r="B170" s="196" t="str">
        <f t="shared" si="36"/>
        <v>►</v>
      </c>
      <c r="C170" s="320" t="str">
        <f>C167</f>
        <v>Famille à coller.N.Nom de votre recette.Recette mère ►.S.Saisissez le nom de la recette mère</v>
      </c>
      <c r="D170" s="320">
        <f>D167</f>
        <v>6</v>
      </c>
      <c r="E170" s="1045" t="str">
        <f>E167</f>
        <v>couverts</v>
      </c>
      <c r="F170" s="270"/>
      <c r="G170" s="270"/>
      <c r="H170" s="270"/>
      <c r="I170" s="270"/>
      <c r="J170" s="270"/>
      <c r="K170" s="270"/>
      <c r="L170" s="329"/>
      <c r="M170" s="48"/>
      <c r="N170" s="310"/>
      <c r="O170" s="310"/>
      <c r="P170" s="310"/>
      <c r="U170" s="48"/>
      <c r="V170" s="48"/>
      <c r="W170" s="48"/>
      <c r="X170" s="48"/>
      <c r="Y170" s="48"/>
      <c r="AF170" s="48"/>
      <c r="AO170"/>
      <c r="AP170"/>
      <c r="AQ170"/>
      <c r="AR170"/>
      <c r="AS170"/>
      <c r="AT170"/>
      <c r="AU170"/>
      <c r="AV170"/>
      <c r="BA170" s="49"/>
      <c r="BB170" s="49"/>
      <c r="BC170" s="49"/>
      <c r="BD170" s="49"/>
      <c r="BE170" s="48"/>
      <c r="BF170" s="559"/>
      <c r="BG170" s="645">
        <v>3</v>
      </c>
      <c r="BH170" s="646">
        <v>0.38194444444444442</v>
      </c>
      <c r="BI170" s="16"/>
      <c r="BJ170" s="647" t="s">
        <v>376</v>
      </c>
      <c r="BK170" s="648" t="s">
        <v>377</v>
      </c>
      <c r="BL170" s="649" t="s">
        <v>378</v>
      </c>
      <c r="BN170" s="4">
        <v>1</v>
      </c>
    </row>
    <row r="171" spans="2:66" ht="15.75" customHeight="1" x14ac:dyDescent="0.25">
      <c r="B171" s="196" t="str">
        <f t="shared" si="36"/>
        <v>►</v>
      </c>
      <c r="C171" s="320" t="str">
        <f>C167</f>
        <v>Famille à coller.N.Nom de votre recette.Recette mère ►.S.Saisissez le nom de la recette mère</v>
      </c>
      <c r="D171" s="320">
        <f>D167</f>
        <v>6</v>
      </c>
      <c r="E171" s="1045" t="str">
        <f>E167</f>
        <v>couverts</v>
      </c>
      <c r="F171" s="270"/>
      <c r="G171" s="270"/>
      <c r="H171" s="270"/>
      <c r="I171" s="270"/>
      <c r="J171" s="270"/>
      <c r="K171" s="270"/>
      <c r="L171" s="329"/>
      <c r="M171" s="48"/>
      <c r="N171" s="310"/>
      <c r="O171" s="310"/>
      <c r="P171" s="310"/>
      <c r="U171" s="48"/>
      <c r="V171" s="48"/>
      <c r="W171" s="48"/>
      <c r="X171" s="48"/>
      <c r="Y171" s="48"/>
      <c r="AF171" s="48"/>
      <c r="AO171"/>
      <c r="AP171"/>
      <c r="AQ171"/>
      <c r="AR171"/>
      <c r="AS171"/>
      <c r="AT171"/>
      <c r="AU171"/>
      <c r="AV171"/>
      <c r="BA171" s="49"/>
      <c r="BB171" s="49"/>
      <c r="BC171" s="49"/>
      <c r="BD171" s="49"/>
      <c r="BE171" s="48"/>
      <c r="BF171" s="323"/>
      <c r="BG171" s="650">
        <v>2</v>
      </c>
      <c r="BH171" s="651">
        <v>6</v>
      </c>
      <c r="BI171" s="16"/>
      <c r="BJ171" s="652" t="s">
        <v>379</v>
      </c>
      <c r="BK171" s="653" t="s">
        <v>380</v>
      </c>
      <c r="BL171" s="654" t="s">
        <v>381</v>
      </c>
      <c r="BN171" s="4">
        <v>1</v>
      </c>
    </row>
    <row r="172" spans="2:66" ht="15.75" x14ac:dyDescent="0.25">
      <c r="B172" s="196" t="str">
        <f t="shared" si="36"/>
        <v>►</v>
      </c>
      <c r="C172" s="320" t="str">
        <f>C167</f>
        <v>Famille à coller.N.Nom de votre recette.Recette mère ►.S.Saisissez le nom de la recette mère</v>
      </c>
      <c r="D172" s="320">
        <f>D167</f>
        <v>6</v>
      </c>
      <c r="E172" s="1045" t="str">
        <f>E167</f>
        <v>couverts</v>
      </c>
      <c r="F172" s="270"/>
      <c r="G172" s="270"/>
      <c r="H172" s="270"/>
      <c r="I172" s="270"/>
      <c r="J172" s="270"/>
      <c r="K172" s="270"/>
      <c r="L172" s="329"/>
      <c r="M172" s="48"/>
      <c r="N172" s="310"/>
      <c r="O172" s="310"/>
      <c r="P172" s="310"/>
      <c r="U172" s="48"/>
      <c r="V172" s="48"/>
      <c r="W172" s="48"/>
      <c r="X172" s="48"/>
      <c r="Y172" s="48"/>
      <c r="AF172" s="48"/>
      <c r="AO172"/>
      <c r="AP172"/>
      <c r="AQ172"/>
      <c r="AR172"/>
      <c r="AS172"/>
      <c r="AT172"/>
      <c r="AU172"/>
      <c r="AV172"/>
      <c r="BA172" s="49"/>
      <c r="BB172" s="49"/>
      <c r="BC172" s="49"/>
      <c r="BD172" s="49"/>
      <c r="BE172" s="48"/>
      <c r="BF172" s="410"/>
      <c r="BG172" s="655">
        <v>2</v>
      </c>
      <c r="BH172" s="656">
        <f>ROW()</f>
        <v>172</v>
      </c>
      <c r="BI172" s="16"/>
      <c r="BL172" s="401"/>
      <c r="BN172" s="4">
        <v>1</v>
      </c>
    </row>
    <row r="173" spans="2:66" ht="15.75" x14ac:dyDescent="0.25">
      <c r="B173" s="196" t="str">
        <f t="shared" si="36"/>
        <v>►</v>
      </c>
      <c r="C173" s="320" t="str">
        <f>C167</f>
        <v>Famille à coller.N.Nom de votre recette.Recette mère ►.S.Saisissez le nom de la recette mère</v>
      </c>
      <c r="D173" s="320">
        <f>D167</f>
        <v>6</v>
      </c>
      <c r="E173" s="1045" t="str">
        <f>E167</f>
        <v>couverts</v>
      </c>
      <c r="F173" s="270"/>
      <c r="G173" s="270"/>
      <c r="H173" s="270"/>
      <c r="I173" s="270"/>
      <c r="J173" s="270"/>
      <c r="K173" s="270"/>
      <c r="L173" s="329"/>
      <c r="M173" s="48"/>
      <c r="N173" s="310"/>
      <c r="O173" s="310"/>
      <c r="P173" s="310"/>
      <c r="U173" s="48"/>
      <c r="V173" s="48"/>
      <c r="W173" s="48"/>
      <c r="X173" s="48"/>
      <c r="Y173" s="48"/>
      <c r="AF173" s="48"/>
      <c r="AO173"/>
      <c r="AP173"/>
      <c r="AQ173"/>
      <c r="AR173"/>
      <c r="AS173"/>
      <c r="AT173"/>
      <c r="AU173"/>
      <c r="AV173"/>
      <c r="BA173" s="49"/>
      <c r="BB173" s="49"/>
      <c r="BC173" s="49"/>
      <c r="BD173" s="49"/>
      <c r="BE173" s="48"/>
      <c r="BF173" s="503"/>
      <c r="BG173" s="657">
        <v>5</v>
      </c>
      <c r="BH173" s="658"/>
      <c r="BI173" s="16"/>
      <c r="BJ173" s="659" t="s">
        <v>382</v>
      </c>
      <c r="BK173" s="660" t="s">
        <v>383</v>
      </c>
      <c r="BL173" s="661" t="s">
        <v>384</v>
      </c>
      <c r="BN173" s="4">
        <v>1</v>
      </c>
    </row>
    <row r="174" spans="2:66" ht="15.75" x14ac:dyDescent="0.25">
      <c r="B174" s="196" t="str">
        <f t="shared" si="36"/>
        <v>►</v>
      </c>
      <c r="C174" s="320" t="str">
        <f>C167</f>
        <v>Famille à coller.N.Nom de votre recette.Recette mère ►.S.Saisissez le nom de la recette mère</v>
      </c>
      <c r="D174" s="320">
        <f>D167</f>
        <v>6</v>
      </c>
      <c r="E174" s="1045" t="str">
        <f>E167</f>
        <v>couverts</v>
      </c>
      <c r="F174" s="270"/>
      <c r="G174" s="270"/>
      <c r="H174" s="270"/>
      <c r="I174" s="270"/>
      <c r="J174" s="270"/>
      <c r="K174" s="270"/>
      <c r="L174" s="329"/>
      <c r="M174" s="48"/>
      <c r="N174" s="310"/>
      <c r="O174" s="310"/>
      <c r="P174" s="310"/>
      <c r="U174" s="48"/>
      <c r="V174" s="48"/>
      <c r="W174" s="48"/>
      <c r="X174" s="48"/>
      <c r="Y174" s="48"/>
      <c r="AF174" s="48"/>
      <c r="AO174"/>
      <c r="AP174"/>
      <c r="AQ174"/>
      <c r="AR174"/>
      <c r="AS174"/>
      <c r="AT174"/>
      <c r="AU174"/>
      <c r="AV174"/>
      <c r="BA174" s="49"/>
      <c r="BB174" s="49"/>
      <c r="BC174" s="49"/>
      <c r="BD174" s="49"/>
      <c r="BE174" s="48"/>
      <c r="BF174" s="117"/>
      <c r="BG174" s="662">
        <v>12</v>
      </c>
      <c r="BH174" s="663">
        <f>ROW()</f>
        <v>174</v>
      </c>
      <c r="BI174" s="16"/>
      <c r="BJ174" s="664" t="s">
        <v>385</v>
      </c>
      <c r="BK174" s="665" t="s">
        <v>386</v>
      </c>
      <c r="BL174" s="666" t="s">
        <v>387</v>
      </c>
      <c r="BN174" s="4">
        <v>1</v>
      </c>
    </row>
    <row r="175" spans="2:66" ht="15.75" x14ac:dyDescent="0.25">
      <c r="B175" s="196" t="str">
        <f t="shared" si="36"/>
        <v>►</v>
      </c>
      <c r="C175" s="320" t="str">
        <f>C167</f>
        <v>Famille à coller.N.Nom de votre recette.Recette mère ►.S.Saisissez le nom de la recette mère</v>
      </c>
      <c r="D175" s="320">
        <f>D167</f>
        <v>6</v>
      </c>
      <c r="E175" s="1045" t="str">
        <f>E167</f>
        <v>couverts</v>
      </c>
      <c r="F175" s="270"/>
      <c r="G175" s="270"/>
      <c r="H175" s="270"/>
      <c r="I175" s="270"/>
      <c r="J175" s="270"/>
      <c r="K175" s="270"/>
      <c r="L175" s="329"/>
      <c r="M175" s="48"/>
      <c r="N175" s="310"/>
      <c r="O175" s="310"/>
      <c r="P175" s="310"/>
      <c r="U175" s="48"/>
      <c r="V175" s="48"/>
      <c r="W175" s="48"/>
      <c r="X175" s="48"/>
      <c r="Y175" s="48"/>
      <c r="AF175" s="48"/>
      <c r="AO175"/>
      <c r="AP175"/>
      <c r="AQ175"/>
      <c r="AR175"/>
      <c r="AS175"/>
      <c r="AT175"/>
      <c r="AU175"/>
      <c r="AV175"/>
      <c r="BA175" s="49"/>
      <c r="BB175" s="49"/>
      <c r="BC175" s="49"/>
      <c r="BD175" s="49"/>
      <c r="BE175" s="48"/>
      <c r="BF175" s="117"/>
      <c r="BG175" s="31"/>
      <c r="BH175" s="31"/>
      <c r="BI175" s="16"/>
      <c r="BL175" s="401"/>
      <c r="BN175" s="4">
        <v>1</v>
      </c>
    </row>
    <row r="176" spans="2:66" ht="15.75" x14ac:dyDescent="0.25">
      <c r="B176" s="196" t="str">
        <f t="shared" si="36"/>
        <v>►</v>
      </c>
      <c r="C176" s="320" t="str">
        <f>C167</f>
        <v>Famille à coller.N.Nom de votre recette.Recette mère ►.S.Saisissez le nom de la recette mère</v>
      </c>
      <c r="D176" s="320">
        <f>D167</f>
        <v>6</v>
      </c>
      <c r="E176" s="1045" t="str">
        <f>E167</f>
        <v>couverts</v>
      </c>
      <c r="F176" s="270"/>
      <c r="G176" s="270"/>
      <c r="H176" s="270"/>
      <c r="I176" s="270"/>
      <c r="J176" s="270" t="s">
        <v>649</v>
      </c>
      <c r="K176" s="270"/>
      <c r="L176" s="329"/>
      <c r="M176" s="48"/>
      <c r="N176" s="310"/>
      <c r="O176" s="310"/>
      <c r="P176" s="310"/>
      <c r="U176" s="48"/>
      <c r="V176" s="48"/>
      <c r="W176" s="48"/>
      <c r="X176" s="48"/>
      <c r="Y176" s="48"/>
      <c r="AF176" s="48"/>
      <c r="AO176"/>
      <c r="AP176"/>
      <c r="AQ176"/>
      <c r="AR176"/>
      <c r="AS176"/>
      <c r="AT176"/>
      <c r="AU176"/>
      <c r="AV176"/>
      <c r="BA176" s="49"/>
      <c r="BB176" s="49"/>
      <c r="BC176" s="49"/>
      <c r="BD176" s="49"/>
      <c r="BE176" s="31"/>
      <c r="BF176" s="117"/>
      <c r="BG176" s="667" t="s">
        <v>388</v>
      </c>
      <c r="BH176" s="667" t="s">
        <v>389</v>
      </c>
      <c r="BI176" s="16"/>
      <c r="BJ176" s="668" t="s">
        <v>390</v>
      </c>
      <c r="BK176" s="669" t="s">
        <v>391</v>
      </c>
      <c r="BL176" s="670" t="s">
        <v>392</v>
      </c>
      <c r="BN176" s="4">
        <v>1</v>
      </c>
    </row>
    <row r="177" spans="2:66" ht="15.75" x14ac:dyDescent="0.25">
      <c r="B177" s="196" t="str">
        <f t="shared" si="36"/>
        <v>►</v>
      </c>
      <c r="C177" s="320" t="str">
        <f>C167</f>
        <v>Famille à coller.N.Nom de votre recette.Recette mère ►.S.Saisissez le nom de la recette mère</v>
      </c>
      <c r="D177" s="320">
        <f>D167</f>
        <v>6</v>
      </c>
      <c r="E177" s="1045" t="str">
        <f>E167</f>
        <v>couverts</v>
      </c>
      <c r="F177" s="270"/>
      <c r="G177" s="270"/>
      <c r="H177" s="270"/>
      <c r="I177" s="270"/>
      <c r="J177" s="270"/>
      <c r="K177" s="270"/>
      <c r="L177" s="329"/>
      <c r="M177" s="48"/>
      <c r="N177" s="310"/>
      <c r="O177" s="310"/>
      <c r="P177" s="310"/>
      <c r="U177" s="48"/>
      <c r="V177" s="48"/>
      <c r="W177" s="48"/>
      <c r="X177" s="48"/>
      <c r="Y177" s="48"/>
      <c r="AF177" s="48"/>
      <c r="AO177"/>
      <c r="AP177"/>
      <c r="AQ177"/>
      <c r="AR177"/>
      <c r="AS177"/>
      <c r="AT177"/>
      <c r="AU177"/>
      <c r="AV177"/>
      <c r="BA177" s="49"/>
      <c r="BB177" s="49"/>
      <c r="BC177" s="49"/>
      <c r="BD177" s="49"/>
      <c r="BE177" s="31"/>
      <c r="BF177" s="117"/>
      <c r="BG177" s="667" t="s">
        <v>393</v>
      </c>
      <c r="BH177" s="667" t="s">
        <v>394</v>
      </c>
      <c r="BI177" s="16"/>
      <c r="BJ177" s="671" t="s">
        <v>395</v>
      </c>
      <c r="BK177" s="672" t="s">
        <v>396</v>
      </c>
      <c r="BL177" s="673" t="s">
        <v>397</v>
      </c>
      <c r="BN177" s="4">
        <v>1</v>
      </c>
    </row>
    <row r="178" spans="2:66" ht="15.75" x14ac:dyDescent="0.25">
      <c r="B178" s="196" t="str">
        <f t="shared" si="36"/>
        <v>►</v>
      </c>
      <c r="C178" s="320" t="str">
        <f>C167</f>
        <v>Famille à coller.N.Nom de votre recette.Recette mère ►.S.Saisissez le nom de la recette mère</v>
      </c>
      <c r="D178" s="320">
        <f>D167</f>
        <v>6</v>
      </c>
      <c r="E178" s="1045" t="str">
        <f>E167</f>
        <v>couverts</v>
      </c>
      <c r="F178" s="270"/>
      <c r="G178" s="270"/>
      <c r="H178" s="270"/>
      <c r="I178" s="270"/>
      <c r="J178" s="270"/>
      <c r="K178" s="270"/>
      <c r="L178" s="329"/>
      <c r="M178" s="48"/>
      <c r="N178" s="310"/>
      <c r="O178" s="310"/>
      <c r="P178" s="310"/>
      <c r="U178" s="48"/>
      <c r="V178" s="48"/>
      <c r="W178" s="48"/>
      <c r="X178" s="48"/>
      <c r="Y178" s="48"/>
      <c r="AF178" s="48"/>
      <c r="AO178"/>
      <c r="AP178"/>
      <c r="AQ178"/>
      <c r="AR178"/>
      <c r="AS178"/>
      <c r="AT178"/>
      <c r="AU178"/>
      <c r="AV178"/>
      <c r="BA178" s="49"/>
      <c r="BB178" s="49"/>
      <c r="BC178" s="49"/>
      <c r="BD178" s="49"/>
      <c r="BE178" s="31"/>
      <c r="BF178" s="117"/>
      <c r="BG178" s="667" t="s">
        <v>398</v>
      </c>
      <c r="BH178" s="667" t="s">
        <v>399</v>
      </c>
      <c r="BI178" s="16"/>
      <c r="BJ178" s="16"/>
      <c r="BK178" s="16"/>
      <c r="BL178" s="629"/>
      <c r="BN178" s="4">
        <v>1</v>
      </c>
    </row>
    <row r="179" spans="2:66" ht="15.75" x14ac:dyDescent="0.25">
      <c r="B179" s="196" t="str">
        <f t="shared" si="36"/>
        <v>►</v>
      </c>
      <c r="C179" s="320" t="str">
        <f>C167</f>
        <v>Famille à coller.N.Nom de votre recette.Recette mère ►.S.Saisissez le nom de la recette mère</v>
      </c>
      <c r="D179" s="320">
        <f>D167</f>
        <v>6</v>
      </c>
      <c r="E179" s="1045" t="str">
        <f>E167</f>
        <v>couverts</v>
      </c>
      <c r="F179" s="270"/>
      <c r="G179" s="270"/>
      <c r="H179" s="270"/>
      <c r="I179" s="270"/>
      <c r="J179" s="270"/>
      <c r="K179" s="270"/>
      <c r="L179" s="329"/>
      <c r="M179" s="48"/>
      <c r="N179" s="310"/>
      <c r="O179" s="310"/>
      <c r="P179" s="310"/>
      <c r="U179" s="48"/>
      <c r="V179" s="48"/>
      <c r="W179" s="48"/>
      <c r="X179" s="48"/>
      <c r="Y179" s="48"/>
      <c r="AF179" s="48"/>
      <c r="AO179" s="48"/>
      <c r="AP179"/>
      <c r="AQ179"/>
      <c r="AR179"/>
      <c r="AS179"/>
      <c r="AT179"/>
      <c r="AU179"/>
      <c r="AV179"/>
      <c r="BA179" s="49"/>
      <c r="BB179" s="49"/>
      <c r="BC179" s="49"/>
      <c r="BD179" s="49"/>
      <c r="BE179" s="31"/>
      <c r="BF179" s="505"/>
      <c r="BG179" s="667" t="s">
        <v>400</v>
      </c>
      <c r="BH179" s="667" t="s">
        <v>401</v>
      </c>
      <c r="BI179" s="16"/>
      <c r="BJ179" s="674" t="s">
        <v>402</v>
      </c>
      <c r="BK179" s="675" t="s">
        <v>403</v>
      </c>
      <c r="BL179" s="629"/>
      <c r="BN179" s="4">
        <v>1</v>
      </c>
    </row>
    <row r="180" spans="2:66" ht="15.75" x14ac:dyDescent="0.25">
      <c r="B180" s="196" t="str">
        <f t="shared" si="36"/>
        <v>►</v>
      </c>
      <c r="C180" s="320" t="str">
        <f>C167</f>
        <v>Famille à coller.N.Nom de votre recette.Recette mère ►.S.Saisissez le nom de la recette mère</v>
      </c>
      <c r="D180" s="320">
        <f>D167</f>
        <v>6</v>
      </c>
      <c r="E180" s="1045" t="str">
        <f>E167</f>
        <v>couverts</v>
      </c>
      <c r="F180" s="270"/>
      <c r="G180" s="270"/>
      <c r="H180" s="270"/>
      <c r="I180" s="270"/>
      <c r="J180" s="270"/>
      <c r="K180" s="270"/>
      <c r="L180" s="329"/>
      <c r="M180" s="48"/>
      <c r="N180" s="310"/>
      <c r="O180" s="310"/>
      <c r="P180" s="310"/>
      <c r="U180" s="48"/>
      <c r="V180" s="48"/>
      <c r="W180" s="48"/>
      <c r="X180" s="48"/>
      <c r="Y180" s="48"/>
      <c r="AF180" s="48"/>
      <c r="AO180" s="48"/>
      <c r="AP180"/>
      <c r="AQ180"/>
      <c r="AR180"/>
      <c r="AS180"/>
      <c r="AT180"/>
      <c r="AU180"/>
      <c r="AV180"/>
      <c r="BA180" s="49"/>
      <c r="BB180" s="49"/>
      <c r="BC180" s="49"/>
      <c r="BD180" s="49"/>
      <c r="BE180" s="31"/>
      <c r="BF180" s="505"/>
      <c r="BG180" s="667" t="s">
        <v>404</v>
      </c>
      <c r="BH180" s="667" t="s">
        <v>405</v>
      </c>
      <c r="BI180" s="16"/>
      <c r="BJ180" s="16"/>
      <c r="BK180" s="16"/>
      <c r="BL180" s="629"/>
      <c r="BN180" s="4">
        <v>1</v>
      </c>
    </row>
    <row r="181" spans="2:66" ht="16.5" customHeight="1" x14ac:dyDescent="0.25">
      <c r="B181" s="196" t="str">
        <f t="shared" si="36"/>
        <v>►</v>
      </c>
      <c r="C181" s="320" t="str">
        <f>C167</f>
        <v>Famille à coller.N.Nom de votre recette.Recette mère ►.S.Saisissez le nom de la recette mère</v>
      </c>
      <c r="D181" s="320">
        <f>D167</f>
        <v>6</v>
      </c>
      <c r="E181" s="1045" t="str">
        <f>E167</f>
        <v>couverts</v>
      </c>
      <c r="F181" s="270"/>
      <c r="G181" s="270"/>
      <c r="H181" s="270"/>
      <c r="I181" s="270"/>
      <c r="J181" s="270"/>
      <c r="K181" s="270"/>
      <c r="L181" s="329"/>
      <c r="M181" s="48"/>
      <c r="N181" s="310"/>
      <c r="O181" s="310"/>
      <c r="P181" s="310"/>
      <c r="U181" s="48"/>
      <c r="V181" s="48"/>
      <c r="W181" s="48"/>
      <c r="X181" s="48"/>
      <c r="Y181" s="48"/>
      <c r="AF181" s="48"/>
      <c r="AO181" s="48"/>
      <c r="AP181"/>
      <c r="AQ181"/>
      <c r="AR181"/>
      <c r="AS181"/>
      <c r="AT181"/>
      <c r="AU181"/>
      <c r="AV181"/>
      <c r="BA181" s="49"/>
      <c r="BB181" s="49"/>
      <c r="BC181" s="49"/>
      <c r="BD181" s="49"/>
      <c r="BE181" s="31"/>
      <c r="BF181" s="505"/>
      <c r="BG181" s="667" t="s">
        <v>406</v>
      </c>
      <c r="BH181" s="658">
        <v>1</v>
      </c>
      <c r="BI181" s="16"/>
      <c r="BJ181" s="16" t="s">
        <v>407</v>
      </c>
      <c r="BK181" s="16"/>
      <c r="BL181" s="629"/>
      <c r="BN181" s="4">
        <v>1</v>
      </c>
    </row>
    <row r="182" spans="2:66" ht="15.75" x14ac:dyDescent="0.25">
      <c r="B182" s="196" t="str">
        <f t="shared" si="36"/>
        <v>►</v>
      </c>
      <c r="C182" s="320" t="str">
        <f>C167</f>
        <v>Famille à coller.N.Nom de votre recette.Recette mère ►.S.Saisissez le nom de la recette mère</v>
      </c>
      <c r="D182" s="320">
        <f>D167</f>
        <v>6</v>
      </c>
      <c r="E182" s="1045" t="str">
        <f>E167</f>
        <v>couverts</v>
      </c>
      <c r="F182" s="270"/>
      <c r="G182" s="270"/>
      <c r="H182" s="270"/>
      <c r="I182" s="270"/>
      <c r="J182" s="270"/>
      <c r="K182" s="270"/>
      <c r="L182" s="329"/>
      <c r="M182" s="48"/>
      <c r="N182" s="310"/>
      <c r="O182" s="310"/>
      <c r="P182" s="310"/>
      <c r="U182" s="48"/>
      <c r="V182" s="48"/>
      <c r="W182" s="48"/>
      <c r="X182" s="48"/>
      <c r="Y182" s="48"/>
      <c r="AF182" s="48"/>
      <c r="AO182" s="48"/>
      <c r="AP182"/>
      <c r="AQ182"/>
      <c r="AR182"/>
      <c r="AS182"/>
      <c r="AT182"/>
      <c r="AU182"/>
      <c r="AV182"/>
      <c r="BA182" s="49"/>
      <c r="BB182" s="49"/>
      <c r="BC182" s="49"/>
      <c r="BD182" s="49"/>
      <c r="BE182" s="31"/>
      <c r="BF182" s="505"/>
      <c r="BG182" s="667" t="s">
        <v>409</v>
      </c>
      <c r="BH182" s="667" t="s">
        <v>410</v>
      </c>
      <c r="BI182" s="676" t="s">
        <v>411</v>
      </c>
      <c r="BJ182" s="677" t="s">
        <v>412</v>
      </c>
      <c r="BK182" s="16"/>
      <c r="BL182" s="629" t="s">
        <v>6</v>
      </c>
      <c r="BN182" s="4">
        <v>1</v>
      </c>
    </row>
    <row r="183" spans="2:66" ht="15.75" x14ac:dyDescent="0.25">
      <c r="B183" s="196" t="str">
        <f t="shared" si="36"/>
        <v>►</v>
      </c>
      <c r="C183" s="320" t="str">
        <f>C167</f>
        <v>Famille à coller.N.Nom de votre recette.Recette mère ►.S.Saisissez le nom de la recette mère</v>
      </c>
      <c r="D183" s="320">
        <f>D167</f>
        <v>6</v>
      </c>
      <c r="E183" s="1045" t="str">
        <f>E167</f>
        <v>couverts</v>
      </c>
      <c r="F183" s="270"/>
      <c r="G183" s="270"/>
      <c r="H183" s="270"/>
      <c r="I183" s="270"/>
      <c r="J183" s="270"/>
      <c r="K183" s="270"/>
      <c r="L183" s="329"/>
      <c r="M183" s="48"/>
      <c r="N183" s="310"/>
      <c r="O183" s="310"/>
      <c r="P183" s="310"/>
      <c r="U183" s="48"/>
      <c r="V183" s="48"/>
      <c r="W183" s="48"/>
      <c r="X183" s="48"/>
      <c r="Y183" s="48"/>
      <c r="AF183" s="48"/>
      <c r="AO183" s="48"/>
      <c r="AP183"/>
      <c r="AQ183"/>
      <c r="AR183"/>
      <c r="AS183"/>
      <c r="AT183"/>
      <c r="AU183"/>
      <c r="AV183"/>
      <c r="BA183" s="49"/>
      <c r="BB183" s="49"/>
      <c r="BC183" s="49"/>
      <c r="BD183" s="49"/>
      <c r="BE183" s="31"/>
      <c r="BF183" s="559"/>
      <c r="BG183" s="16"/>
      <c r="BH183" s="16"/>
      <c r="BI183" s="16"/>
      <c r="BJ183" s="16"/>
      <c r="BK183" s="16"/>
      <c r="BL183" s="629"/>
      <c r="BN183" s="4">
        <v>1</v>
      </c>
    </row>
    <row r="184" spans="2:66" ht="15.75" x14ac:dyDescent="0.25">
      <c r="B184" s="196" t="str">
        <f t="shared" si="36"/>
        <v>►</v>
      </c>
      <c r="C184" s="320" t="str">
        <f>C167</f>
        <v>Famille à coller.N.Nom de votre recette.Recette mère ►.S.Saisissez le nom de la recette mère</v>
      </c>
      <c r="D184" s="320">
        <f>D167</f>
        <v>6</v>
      </c>
      <c r="E184" s="1045" t="str">
        <f>E167</f>
        <v>couverts</v>
      </c>
      <c r="F184" s="270"/>
      <c r="G184" s="270"/>
      <c r="H184" s="270"/>
      <c r="I184" s="270"/>
      <c r="J184" s="270"/>
      <c r="K184" s="270"/>
      <c r="L184" s="329"/>
      <c r="M184" s="48"/>
      <c r="N184" s="310"/>
      <c r="O184" s="310"/>
      <c r="P184" s="310"/>
      <c r="U184" s="48"/>
      <c r="V184" s="48"/>
      <c r="W184" s="48"/>
      <c r="X184" s="48"/>
      <c r="Y184" s="48"/>
      <c r="AF184" s="48"/>
      <c r="AO184" s="48"/>
      <c r="AP184"/>
      <c r="AQ184"/>
      <c r="AR184"/>
      <c r="AS184"/>
      <c r="AT184"/>
      <c r="AU184"/>
      <c r="AV184"/>
      <c r="BA184" s="49"/>
      <c r="BB184" s="49"/>
      <c r="BC184" s="49"/>
      <c r="BD184" s="49"/>
      <c r="BE184" s="31"/>
      <c r="BF184" s="559"/>
      <c r="BG184" s="16"/>
      <c r="BH184" s="16"/>
      <c r="BI184" s="16"/>
      <c r="BJ184" s="16"/>
      <c r="BK184" s="16"/>
      <c r="BL184" s="629"/>
      <c r="BN184" s="4">
        <v>1</v>
      </c>
    </row>
    <row r="185" spans="2:66" ht="15.75" x14ac:dyDescent="0.25">
      <c r="B185" s="196" t="str">
        <f t="shared" si="36"/>
        <v>►</v>
      </c>
      <c r="C185" s="320" t="str">
        <f>C167</f>
        <v>Famille à coller.N.Nom de votre recette.Recette mère ►.S.Saisissez le nom de la recette mère</v>
      </c>
      <c r="D185" s="320">
        <f>D167</f>
        <v>6</v>
      </c>
      <c r="E185" s="1045" t="str">
        <f>E167</f>
        <v>couverts</v>
      </c>
      <c r="F185" s="270"/>
      <c r="G185" s="270"/>
      <c r="H185" s="270"/>
      <c r="I185" s="270"/>
      <c r="J185" s="270"/>
      <c r="K185" s="270"/>
      <c r="L185" s="329"/>
      <c r="M185" s="48"/>
      <c r="N185" s="310"/>
      <c r="O185" s="310"/>
      <c r="P185" s="310"/>
      <c r="U185" s="48"/>
      <c r="V185" s="48"/>
      <c r="W185" s="48"/>
      <c r="X185" s="48"/>
      <c r="Y185" s="48"/>
      <c r="AF185" s="48"/>
      <c r="AO185" s="48"/>
      <c r="AP185"/>
      <c r="AQ185"/>
      <c r="AR185"/>
      <c r="AS185"/>
      <c r="AT185"/>
      <c r="AU185"/>
      <c r="AV185"/>
      <c r="BA185" s="49"/>
      <c r="BB185" s="49"/>
      <c r="BC185" s="49"/>
      <c r="BD185" s="49"/>
      <c r="BE185" s="31"/>
      <c r="BF185" s="559"/>
      <c r="BG185" s="685" t="s">
        <v>419</v>
      </c>
      <c r="BH185" s="16"/>
      <c r="BI185" s="16"/>
      <c r="BJ185" s="16"/>
      <c r="BK185" s="16"/>
      <c r="BL185" s="629"/>
      <c r="BN185" s="4">
        <v>1</v>
      </c>
    </row>
    <row r="186" spans="2:66" ht="15.75" x14ac:dyDescent="0.25">
      <c r="B186" s="196" t="str">
        <f t="shared" si="36"/>
        <v>►</v>
      </c>
      <c r="C186" s="320" t="str">
        <f>C167</f>
        <v>Famille à coller.N.Nom de votre recette.Recette mère ►.S.Saisissez le nom de la recette mère</v>
      </c>
      <c r="D186" s="320">
        <f>D167</f>
        <v>6</v>
      </c>
      <c r="E186" s="1045" t="str">
        <f>E167</f>
        <v>couverts</v>
      </c>
      <c r="F186" s="270"/>
      <c r="G186" s="270"/>
      <c r="H186" s="270"/>
      <c r="I186" s="270"/>
      <c r="J186" s="270"/>
      <c r="K186" s="270"/>
      <c r="L186" s="329"/>
      <c r="M186" s="48"/>
      <c r="N186" s="310"/>
      <c r="O186" s="310"/>
      <c r="P186" s="310"/>
      <c r="U186" s="48"/>
      <c r="V186" s="48"/>
      <c r="W186" s="48"/>
      <c r="X186" s="48"/>
      <c r="Y186" s="48"/>
      <c r="AF186" s="48"/>
      <c r="AO186" s="48"/>
      <c r="AP186"/>
      <c r="AQ186"/>
      <c r="AR186"/>
      <c r="AS186"/>
      <c r="AT186"/>
      <c r="AU186"/>
      <c r="AV186"/>
      <c r="BA186" s="49"/>
      <c r="BB186" s="49"/>
      <c r="BC186" s="49"/>
      <c r="BD186" s="49"/>
      <c r="BE186" s="31"/>
      <c r="BF186" s="559"/>
      <c r="BG186" s="688" t="s">
        <v>422</v>
      </c>
      <c r="BH186" s="16"/>
      <c r="BI186" s="16"/>
      <c r="BJ186" s="16"/>
      <c r="BK186" s="16"/>
      <c r="BL186" s="629"/>
      <c r="BN186" s="4">
        <v>1</v>
      </c>
    </row>
    <row r="187" spans="2:66" ht="15.75" x14ac:dyDescent="0.25">
      <c r="B187" s="196" t="str">
        <f t="shared" si="36"/>
        <v>►</v>
      </c>
      <c r="C187" s="320" t="str">
        <f>C167</f>
        <v>Famille à coller.N.Nom de votre recette.Recette mère ►.S.Saisissez le nom de la recette mère</v>
      </c>
      <c r="D187" s="320">
        <f>D167</f>
        <v>6</v>
      </c>
      <c r="E187" s="1045" t="str">
        <f>E167</f>
        <v>couverts</v>
      </c>
      <c r="F187" s="270"/>
      <c r="G187" s="270"/>
      <c r="H187" s="270"/>
      <c r="I187" s="270"/>
      <c r="J187" s="270"/>
      <c r="K187" s="270"/>
      <c r="L187" s="329"/>
      <c r="M187" s="48"/>
      <c r="N187" s="310"/>
      <c r="O187" s="310"/>
      <c r="P187" s="310"/>
      <c r="U187" s="48"/>
      <c r="V187" s="48"/>
      <c r="W187" s="48"/>
      <c r="X187" s="48"/>
      <c r="Y187" s="48"/>
      <c r="AF187" s="48"/>
      <c r="AO187" s="48"/>
      <c r="AP187"/>
      <c r="AQ187"/>
      <c r="AR187"/>
      <c r="AS187"/>
      <c r="AT187"/>
      <c r="AU187"/>
      <c r="AV187"/>
      <c r="BA187" s="49"/>
      <c r="BB187" s="49"/>
      <c r="BC187" s="49"/>
      <c r="BD187" s="49"/>
      <c r="BE187" s="31"/>
      <c r="BF187" s="559"/>
      <c r="BG187" s="688" t="s">
        <v>424</v>
      </c>
      <c r="BH187" s="16"/>
      <c r="BI187" s="16"/>
      <c r="BJ187" s="16"/>
      <c r="BK187" s="16"/>
      <c r="BL187" s="629"/>
      <c r="BN187" s="4">
        <v>1</v>
      </c>
    </row>
    <row r="188" spans="2:66" ht="15.75" x14ac:dyDescent="0.25">
      <c r="B188" s="196" t="str">
        <f t="shared" si="36"/>
        <v>►</v>
      </c>
      <c r="C188" s="320" t="str">
        <f>C167</f>
        <v>Famille à coller.N.Nom de votre recette.Recette mère ►.S.Saisissez le nom de la recette mère</v>
      </c>
      <c r="D188" s="320">
        <f>D167</f>
        <v>6</v>
      </c>
      <c r="E188" s="1045" t="str">
        <f>E167</f>
        <v>couverts</v>
      </c>
      <c r="F188" s="270"/>
      <c r="G188" s="270"/>
      <c r="H188" s="270"/>
      <c r="I188" s="270"/>
      <c r="J188" s="270"/>
      <c r="K188" s="270"/>
      <c r="L188" s="329"/>
      <c r="M188" s="48"/>
      <c r="N188" s="310"/>
      <c r="O188" s="310"/>
      <c r="P188" s="310"/>
      <c r="U188" s="48"/>
      <c r="V188" s="48"/>
      <c r="W188" s="48"/>
      <c r="X188" s="48"/>
      <c r="Y188" s="48"/>
      <c r="AF188" s="48"/>
      <c r="AO188" s="48"/>
      <c r="AP188"/>
      <c r="AQ188"/>
      <c r="AR188"/>
      <c r="AS188"/>
      <c r="AT188"/>
      <c r="AU188"/>
      <c r="AV188"/>
      <c r="BA188" s="49"/>
      <c r="BB188" s="49"/>
      <c r="BC188" s="49"/>
      <c r="BD188" s="49"/>
      <c r="BE188" s="31"/>
      <c r="BF188" s="559"/>
      <c r="BG188" s="689" t="s">
        <v>427</v>
      </c>
      <c r="BH188" s="16"/>
      <c r="BI188" s="16"/>
      <c r="BJ188" s="16"/>
      <c r="BK188" s="16"/>
      <c r="BL188" s="629"/>
      <c r="BN188" s="4">
        <v>1</v>
      </c>
    </row>
    <row r="189" spans="2:66" ht="15.75" x14ac:dyDescent="0.25">
      <c r="B189" s="196" t="str">
        <f t="shared" si="36"/>
        <v>►</v>
      </c>
      <c r="C189" s="320" t="str">
        <f>C167</f>
        <v>Famille à coller.N.Nom de votre recette.Recette mère ►.S.Saisissez le nom de la recette mère</v>
      </c>
      <c r="D189" s="320">
        <f>D167</f>
        <v>6</v>
      </c>
      <c r="E189" s="1045" t="str">
        <f>E167</f>
        <v>couverts</v>
      </c>
      <c r="F189" s="270"/>
      <c r="G189" s="270"/>
      <c r="H189" s="270"/>
      <c r="I189" s="270"/>
      <c r="J189" s="270"/>
      <c r="K189" s="270"/>
      <c r="L189" s="329"/>
      <c r="M189" s="48"/>
      <c r="N189" s="310"/>
      <c r="O189" s="310"/>
      <c r="P189" s="310"/>
      <c r="U189" s="48"/>
      <c r="V189" s="48"/>
      <c r="W189" s="48"/>
      <c r="X189" s="48"/>
      <c r="Y189" s="48"/>
      <c r="AF189" s="48"/>
      <c r="AO189" s="48"/>
      <c r="AP189"/>
      <c r="AQ189"/>
      <c r="AR189"/>
      <c r="AS189"/>
      <c r="AT189"/>
      <c r="AU189"/>
      <c r="AV189"/>
      <c r="BA189" s="49"/>
      <c r="BB189" s="49"/>
      <c r="BC189" s="49"/>
      <c r="BD189" s="49"/>
      <c r="BE189" s="31"/>
      <c r="BF189" s="559"/>
      <c r="BG189" s="690" t="s">
        <v>429</v>
      </c>
      <c r="BH189" s="16"/>
      <c r="BI189" s="16"/>
      <c r="BJ189" s="16"/>
      <c r="BK189" s="16"/>
      <c r="BL189" s="629"/>
      <c r="BN189" s="4">
        <v>1</v>
      </c>
    </row>
    <row r="190" spans="2:66" ht="16.5" customHeight="1" x14ac:dyDescent="0.25">
      <c r="B190" s="196" t="str">
        <f t="shared" si="36"/>
        <v>►</v>
      </c>
      <c r="C190" s="320" t="str">
        <f>C167</f>
        <v>Famille à coller.N.Nom de votre recette.Recette mère ►.S.Saisissez le nom de la recette mère</v>
      </c>
      <c r="D190" s="320">
        <f>D167</f>
        <v>6</v>
      </c>
      <c r="E190" s="1045" t="str">
        <f>E167</f>
        <v>couverts</v>
      </c>
      <c r="F190" s="270"/>
      <c r="G190" s="270"/>
      <c r="H190" s="270"/>
      <c r="I190" s="270"/>
      <c r="J190" s="270"/>
      <c r="K190" s="270"/>
      <c r="L190" s="329"/>
      <c r="M190" s="48"/>
      <c r="N190" s="310"/>
      <c r="O190" s="310"/>
      <c r="P190" s="310"/>
      <c r="U190" s="48"/>
      <c r="V190" s="48"/>
      <c r="W190" s="48"/>
      <c r="X190" s="48"/>
      <c r="Y190" s="48"/>
      <c r="AF190" s="48"/>
      <c r="AO190" s="48"/>
      <c r="AP190"/>
      <c r="AQ190"/>
      <c r="AR190"/>
      <c r="AS190"/>
      <c r="AT190"/>
      <c r="AU190"/>
      <c r="AV190"/>
      <c r="BA190" s="49"/>
      <c r="BB190" s="49"/>
      <c r="BC190" s="49"/>
      <c r="BD190" s="49"/>
      <c r="BE190" s="31"/>
      <c r="BF190" s="559"/>
      <c r="BL190" s="629"/>
      <c r="BN190" s="4">
        <v>1</v>
      </c>
    </row>
    <row r="191" spans="2:66" ht="15.75" x14ac:dyDescent="0.25">
      <c r="B191" s="196" t="str">
        <f t="shared" si="36"/>
        <v>►</v>
      </c>
      <c r="C191" s="320" t="str">
        <f>C167</f>
        <v>Famille à coller.N.Nom de votre recette.Recette mère ►.S.Saisissez le nom de la recette mère</v>
      </c>
      <c r="D191" s="320">
        <f>D167</f>
        <v>6</v>
      </c>
      <c r="E191" s="1045" t="str">
        <f>E167</f>
        <v>couverts</v>
      </c>
      <c r="F191" s="270"/>
      <c r="G191" s="270"/>
      <c r="H191" s="270"/>
      <c r="I191" s="270"/>
      <c r="J191" s="270"/>
      <c r="K191" s="270"/>
      <c r="L191" s="329"/>
      <c r="M191" s="48"/>
      <c r="N191" s="310"/>
      <c r="O191" s="310"/>
      <c r="P191" s="310"/>
      <c r="U191" s="48"/>
      <c r="V191" s="48"/>
      <c r="W191" s="48"/>
      <c r="X191" s="48"/>
      <c r="Y191" s="48"/>
      <c r="AF191" s="48"/>
      <c r="AO191" s="48"/>
      <c r="AP191"/>
      <c r="AQ191"/>
      <c r="AR191"/>
      <c r="AS191"/>
      <c r="AT191"/>
      <c r="AU191"/>
      <c r="AV191"/>
      <c r="BA191" s="49"/>
      <c r="BB191" s="49"/>
      <c r="BC191" s="49"/>
      <c r="BD191" s="49"/>
      <c r="BE191" s="31"/>
      <c r="BF191" s="432"/>
      <c r="BG191" s="636" t="s">
        <v>434</v>
      </c>
      <c r="BH191" s="434"/>
      <c r="BI191" s="433"/>
      <c r="BJ191" s="433"/>
      <c r="BK191" s="433"/>
      <c r="BL191" s="435"/>
      <c r="BN191" s="4">
        <v>1</v>
      </c>
    </row>
    <row r="192" spans="2:66" ht="15.75" x14ac:dyDescent="0.25">
      <c r="B192" s="196" t="str">
        <f t="shared" si="36"/>
        <v>►</v>
      </c>
      <c r="C192" s="320" t="str">
        <f>C167</f>
        <v>Famille à coller.N.Nom de votre recette.Recette mère ►.S.Saisissez le nom de la recette mère</v>
      </c>
      <c r="D192" s="320">
        <f>D167</f>
        <v>6</v>
      </c>
      <c r="E192" s="1045" t="str">
        <f>E167</f>
        <v>couverts</v>
      </c>
      <c r="F192" s="270"/>
      <c r="G192" s="270"/>
      <c r="H192" s="270"/>
      <c r="I192" s="270"/>
      <c r="J192" s="270"/>
      <c r="K192" s="270"/>
      <c r="L192" s="329"/>
      <c r="M192" s="48"/>
      <c r="N192" s="310"/>
      <c r="O192" s="310"/>
      <c r="P192" s="310"/>
      <c r="U192" s="48"/>
      <c r="V192" s="48"/>
      <c r="W192" s="48"/>
      <c r="X192" s="48"/>
      <c r="Y192" s="48"/>
      <c r="AF192" s="48"/>
      <c r="AO192" s="48"/>
      <c r="AP192"/>
      <c r="AQ192"/>
      <c r="AR192"/>
      <c r="AS192"/>
      <c r="AT192"/>
      <c r="AU192"/>
      <c r="AV192"/>
      <c r="BA192" s="49"/>
      <c r="BB192" s="49"/>
      <c r="BC192" s="49"/>
      <c r="BD192" s="49"/>
      <c r="BE192" s="31"/>
      <c r="BF192" s="505"/>
      <c r="BG192" s="657"/>
      <c r="BH192" s="506"/>
      <c r="BI192" s="16"/>
      <c r="BJ192" s="16"/>
      <c r="BK192" s="16"/>
      <c r="BL192" s="629"/>
      <c r="BN192" s="4">
        <v>1</v>
      </c>
    </row>
    <row r="193" spans="2:66" ht="15.75" customHeight="1" x14ac:dyDescent="0.25">
      <c r="B193" s="196" t="str">
        <f t="shared" si="36"/>
        <v>►</v>
      </c>
      <c r="C193" s="320" t="str">
        <f>C167</f>
        <v>Famille à coller.N.Nom de votre recette.Recette mère ►.S.Saisissez le nom de la recette mère</v>
      </c>
      <c r="D193" s="320">
        <f>D167</f>
        <v>6</v>
      </c>
      <c r="E193" s="1045" t="str">
        <f>E167</f>
        <v>couverts</v>
      </c>
      <c r="F193" s="270"/>
      <c r="G193" s="270"/>
      <c r="H193" s="270"/>
      <c r="I193" s="270"/>
      <c r="J193" s="270"/>
      <c r="K193" s="270"/>
      <c r="L193" s="329"/>
      <c r="M193" s="48"/>
      <c r="N193" s="310"/>
      <c r="O193" s="310"/>
      <c r="P193" s="310"/>
      <c r="U193" s="48"/>
      <c r="V193" s="48"/>
      <c r="W193" s="48"/>
      <c r="X193" s="48"/>
      <c r="Y193" s="48"/>
      <c r="AF193" s="48"/>
      <c r="AO193" s="48"/>
      <c r="AP193"/>
      <c r="AQ193"/>
      <c r="AR193"/>
      <c r="AS193"/>
      <c r="AT193"/>
      <c r="AU193"/>
      <c r="AV193"/>
      <c r="BA193" s="49"/>
      <c r="BB193" s="49"/>
      <c r="BC193" s="49"/>
      <c r="BD193" s="49"/>
      <c r="BE193" s="31"/>
      <c r="BF193" s="505"/>
      <c r="BG193" s="697" t="s">
        <v>438</v>
      </c>
      <c r="BH193" s="118"/>
      <c r="BI193" s="118"/>
      <c r="BJ193" s="118"/>
      <c r="BK193" s="16"/>
      <c r="BL193" s="629"/>
      <c r="BN193" s="4">
        <v>1</v>
      </c>
    </row>
    <row r="194" spans="2:66" ht="16.5" customHeight="1" x14ac:dyDescent="0.25">
      <c r="B194" s="196" t="str">
        <f t="shared" si="36"/>
        <v>►</v>
      </c>
      <c r="C194" s="320" t="str">
        <f>C167</f>
        <v>Famille à coller.N.Nom de votre recette.Recette mère ►.S.Saisissez le nom de la recette mère</v>
      </c>
      <c r="D194" s="320">
        <f>D167</f>
        <v>6</v>
      </c>
      <c r="E194" s="1045" t="str">
        <f>E167</f>
        <v>couverts</v>
      </c>
      <c r="F194" s="270"/>
      <c r="G194" s="270"/>
      <c r="H194" s="270"/>
      <c r="I194" s="270"/>
      <c r="J194" s="270"/>
      <c r="K194" s="270"/>
      <c r="L194" s="329"/>
      <c r="M194" s="48"/>
      <c r="N194" s="310"/>
      <c r="O194" s="310"/>
      <c r="P194" s="310"/>
      <c r="U194" s="48"/>
      <c r="V194" s="48"/>
      <c r="W194" s="48"/>
      <c r="X194" s="48"/>
      <c r="Y194" s="48"/>
      <c r="AF194" s="48"/>
      <c r="AO194" s="48"/>
      <c r="AP194"/>
      <c r="AQ194"/>
      <c r="AR194"/>
      <c r="AS194"/>
      <c r="AT194"/>
      <c r="AU194"/>
      <c r="AV194"/>
      <c r="BA194" s="49"/>
      <c r="BB194" s="49"/>
      <c r="BC194" s="49"/>
      <c r="BD194" s="49"/>
      <c r="BE194" s="31"/>
      <c r="BF194" s="571"/>
      <c r="BG194" s="700" t="s">
        <v>14</v>
      </c>
      <c r="BH194" s="118" t="s">
        <v>441</v>
      </c>
      <c r="BI194" s="118"/>
      <c r="BJ194" s="118"/>
      <c r="BK194" s="16"/>
      <c r="BL194" s="629"/>
      <c r="BN194" s="4">
        <v>1</v>
      </c>
    </row>
    <row r="195" spans="2:66" ht="15.75" x14ac:dyDescent="0.25">
      <c r="B195" s="196" t="str">
        <f t="shared" si="36"/>
        <v>►</v>
      </c>
      <c r="C195" s="320" t="str">
        <f>C167</f>
        <v>Famille à coller.N.Nom de votre recette.Recette mère ►.S.Saisissez le nom de la recette mère</v>
      </c>
      <c r="D195" s="320">
        <f>D167</f>
        <v>6</v>
      </c>
      <c r="E195" s="1045" t="str">
        <f>E167</f>
        <v>couverts</v>
      </c>
      <c r="F195" s="270"/>
      <c r="G195" s="270"/>
      <c r="H195" s="270"/>
      <c r="I195" s="270"/>
      <c r="J195" s="270"/>
      <c r="K195" s="270"/>
      <c r="L195" s="329"/>
      <c r="M195" s="48"/>
      <c r="N195" s="310"/>
      <c r="O195" s="310"/>
      <c r="P195" s="310"/>
      <c r="U195" s="48"/>
      <c r="V195" s="48"/>
      <c r="W195" s="48"/>
      <c r="X195" s="48"/>
      <c r="Y195" s="48"/>
      <c r="AF195" s="48"/>
      <c r="AO195" s="48"/>
      <c r="AP195"/>
      <c r="AQ195"/>
      <c r="AR195"/>
      <c r="AS195"/>
      <c r="AT195"/>
      <c r="AU195"/>
      <c r="AV195"/>
      <c r="BA195" s="49"/>
      <c r="BB195" s="49"/>
      <c r="BC195" s="49"/>
      <c r="BD195" s="49"/>
      <c r="BE195" s="31"/>
      <c r="BF195" s="505"/>
      <c r="BG195" s="702" t="str">
        <f>IF(COLUMN()-COLUMN(BG195)+1&lt;=26, CHAR(64+COLUMN()-COLUMN(BG195)+1), CHAR(64+INT((COLUMN()-COLUMN(BG195))/26))&amp;CHAR(64+MOD(COLUMN()-COLUMN(BG195)-1,26)+1))</f>
        <v>A</v>
      </c>
      <c r="BH195" s="118"/>
      <c r="BI195" s="118"/>
      <c r="BJ195" s="118"/>
      <c r="BK195" s="16"/>
      <c r="BL195" s="629"/>
      <c r="BN195" s="4">
        <v>1</v>
      </c>
    </row>
    <row r="196" spans="2:66" ht="15.75" x14ac:dyDescent="0.25">
      <c r="B196" s="196" t="str">
        <f t="shared" si="36"/>
        <v>►</v>
      </c>
      <c r="C196" s="320" t="str">
        <f>C167</f>
        <v>Famille à coller.N.Nom de votre recette.Recette mère ►.S.Saisissez le nom de la recette mère</v>
      </c>
      <c r="D196" s="320">
        <f>D167</f>
        <v>6</v>
      </c>
      <c r="E196" s="1045" t="str">
        <f>E167</f>
        <v>couverts</v>
      </c>
      <c r="F196" s="270"/>
      <c r="G196" s="270"/>
      <c r="H196" s="270"/>
      <c r="I196" s="270"/>
      <c r="J196" s="270"/>
      <c r="K196" s="270"/>
      <c r="L196" s="329"/>
      <c r="M196" s="48"/>
      <c r="N196" s="310"/>
      <c r="O196" s="310"/>
      <c r="P196" s="310"/>
      <c r="U196" s="48"/>
      <c r="V196" s="48"/>
      <c r="W196" s="48"/>
      <c r="X196" s="48"/>
      <c r="Y196" s="48"/>
      <c r="AF196" s="48"/>
      <c r="AO196" s="48"/>
      <c r="AP196"/>
      <c r="AQ196"/>
      <c r="AR196"/>
      <c r="AS196"/>
      <c r="AT196"/>
      <c r="AU196"/>
      <c r="AV196"/>
      <c r="BA196" s="49"/>
      <c r="BB196" s="49"/>
      <c r="BC196" s="49"/>
      <c r="BD196" s="49"/>
      <c r="BE196" s="31"/>
      <c r="BF196" s="505"/>
      <c r="BG196" s="706" t="s">
        <v>444</v>
      </c>
      <c r="BH196" s="118"/>
      <c r="BI196" s="118"/>
      <c r="BJ196" s="118"/>
      <c r="BK196" s="16"/>
      <c r="BL196" s="629"/>
      <c r="BN196" s="4">
        <v>1</v>
      </c>
    </row>
    <row r="197" spans="2:66" ht="16.5" thickBot="1" x14ac:dyDescent="0.3">
      <c r="B197" s="196" t="str">
        <f t="shared" si="36"/>
        <v>►</v>
      </c>
      <c r="C197" s="320" t="str">
        <f>C167</f>
        <v>Famille à coller.N.Nom de votre recette.Recette mère ►.S.Saisissez le nom de la recette mère</v>
      </c>
      <c r="D197" s="320">
        <f>D167</f>
        <v>6</v>
      </c>
      <c r="E197" s="1045" t="str">
        <f>E167</f>
        <v>couverts</v>
      </c>
      <c r="F197" s="270"/>
      <c r="G197" s="270"/>
      <c r="H197" s="270"/>
      <c r="I197" s="270"/>
      <c r="J197" s="270"/>
      <c r="K197" s="270"/>
      <c r="L197" s="329"/>
      <c r="M197" s="48"/>
      <c r="N197" s="310"/>
      <c r="O197" s="310"/>
      <c r="P197" s="310"/>
      <c r="U197" s="48"/>
      <c r="V197" s="48"/>
      <c r="W197" s="48"/>
      <c r="X197" s="48"/>
      <c r="Y197" s="48"/>
      <c r="AF197" s="48"/>
      <c r="AO197" s="48"/>
      <c r="AP197"/>
      <c r="AQ197"/>
      <c r="AR197"/>
      <c r="AS197"/>
      <c r="AT197"/>
      <c r="AU197"/>
      <c r="AV197"/>
      <c r="BA197" s="49"/>
      <c r="BB197" s="49"/>
      <c r="BC197" s="49"/>
      <c r="BD197" s="49"/>
      <c r="BE197" s="31"/>
      <c r="BF197" s="559"/>
      <c r="BG197" s="16"/>
      <c r="BH197" s="16"/>
      <c r="BI197" s="16"/>
      <c r="BJ197" s="16"/>
      <c r="BK197" s="16"/>
      <c r="BL197" s="629"/>
      <c r="BN197" s="4">
        <v>1</v>
      </c>
    </row>
    <row r="198" spans="2:66" ht="18.75" x14ac:dyDescent="0.3">
      <c r="B198" s="196" t="str">
        <f t="shared" si="36"/>
        <v>►</v>
      </c>
      <c r="C198" s="320" t="str">
        <f>C167</f>
        <v>Famille à coller.N.Nom de votre recette.Recette mère ►.S.Saisissez le nom de la recette mère</v>
      </c>
      <c r="D198" s="320">
        <f>D167</f>
        <v>6</v>
      </c>
      <c r="E198" s="1045" t="str">
        <f>E167</f>
        <v>couverts</v>
      </c>
      <c r="F198" s="270"/>
      <c r="G198" s="270"/>
      <c r="H198" s="270"/>
      <c r="I198" s="270"/>
      <c r="J198" s="270"/>
      <c r="K198" s="270"/>
      <c r="L198" s="329"/>
      <c r="M198" s="48"/>
      <c r="N198" s="310"/>
      <c r="O198" s="310"/>
      <c r="P198" s="310"/>
      <c r="U198" s="48"/>
      <c r="V198" s="48"/>
      <c r="W198" s="48"/>
      <c r="X198" s="48"/>
      <c r="Y198" s="48"/>
      <c r="AF198" s="48"/>
      <c r="AO198" s="48"/>
      <c r="AP198"/>
      <c r="AQ198"/>
      <c r="AR198"/>
      <c r="AS198"/>
      <c r="AT198"/>
      <c r="AU198"/>
      <c r="AV198"/>
      <c r="BA198" s="49"/>
      <c r="BB198" s="49"/>
      <c r="BC198" s="49"/>
      <c r="BD198" s="49"/>
      <c r="BE198" s="31"/>
      <c r="BF198" s="707" t="s">
        <v>1</v>
      </c>
      <c r="BG198" s="3202" t="s">
        <v>445</v>
      </c>
      <c r="BH198" s="3202"/>
      <c r="BI198" s="3202"/>
      <c r="BJ198" s="3202"/>
      <c r="BK198" s="3202"/>
      <c r="BL198" s="3203"/>
      <c r="BN198" s="4">
        <v>1</v>
      </c>
    </row>
    <row r="199" spans="2:66" ht="15.75" x14ac:dyDescent="0.25">
      <c r="B199" s="196" t="str">
        <f t="shared" si="36"/>
        <v>►</v>
      </c>
      <c r="C199" s="320" t="str">
        <f>C167</f>
        <v>Famille à coller.N.Nom de votre recette.Recette mère ►.S.Saisissez le nom de la recette mère</v>
      </c>
      <c r="D199" s="320">
        <f>D167</f>
        <v>6</v>
      </c>
      <c r="E199" s="1045" t="str">
        <f>E167</f>
        <v>couverts</v>
      </c>
      <c r="F199" s="270"/>
      <c r="G199" s="270"/>
      <c r="H199" s="270"/>
      <c r="I199" s="270"/>
      <c r="J199" s="270"/>
      <c r="K199" s="270"/>
      <c r="L199" s="329"/>
      <c r="M199" s="48"/>
      <c r="N199" s="310"/>
      <c r="O199" s="310"/>
      <c r="P199" s="310"/>
      <c r="U199" s="48"/>
      <c r="V199" s="48"/>
      <c r="W199" s="48"/>
      <c r="X199" s="48"/>
      <c r="Y199" s="48"/>
      <c r="AF199" s="48"/>
      <c r="AO199" s="48"/>
      <c r="AP199"/>
      <c r="AQ199"/>
      <c r="AR199"/>
      <c r="AS199"/>
      <c r="AT199"/>
      <c r="AU199"/>
      <c r="AV199"/>
      <c r="BA199" s="49"/>
      <c r="BB199" s="49"/>
      <c r="BC199" s="49"/>
      <c r="BD199" s="49"/>
      <c r="BE199" s="31"/>
      <c r="BF199" s="3204" t="s">
        <v>446</v>
      </c>
      <c r="BG199" s="3205"/>
      <c r="BH199" s="3205"/>
      <c r="BI199" s="3205"/>
      <c r="BJ199" s="3205"/>
      <c r="BK199" s="3205"/>
      <c r="BL199" s="3206"/>
      <c r="BN199" s="4">
        <v>1</v>
      </c>
    </row>
    <row r="200" spans="2:66" ht="16.5" thickBot="1" x14ac:dyDescent="0.3">
      <c r="B200" s="196" t="str">
        <f t="shared" si="36"/>
        <v>►</v>
      </c>
      <c r="C200" s="320" t="str">
        <f>C167</f>
        <v>Famille à coller.N.Nom de votre recette.Recette mère ►.S.Saisissez le nom de la recette mère</v>
      </c>
      <c r="D200" s="320">
        <f>D167</f>
        <v>6</v>
      </c>
      <c r="E200" s="1045" t="str">
        <f>E167</f>
        <v>couverts</v>
      </c>
      <c r="F200" s="270"/>
      <c r="G200" s="270"/>
      <c r="H200" s="270"/>
      <c r="I200" s="270"/>
      <c r="J200" s="270"/>
      <c r="K200" s="270"/>
      <c r="L200" s="329"/>
      <c r="M200" s="48"/>
      <c r="N200" s="310"/>
      <c r="O200" s="310"/>
      <c r="P200" s="310"/>
      <c r="U200" s="48"/>
      <c r="V200" s="48"/>
      <c r="W200" s="48"/>
      <c r="X200" s="48"/>
      <c r="Y200" s="48"/>
      <c r="AF200" s="48"/>
      <c r="AO200" s="48"/>
      <c r="AP200"/>
      <c r="AQ200"/>
      <c r="AR200"/>
      <c r="AS200"/>
      <c r="AT200"/>
      <c r="AU200"/>
      <c r="AV200"/>
      <c r="BA200" s="49"/>
      <c r="BB200" s="49"/>
      <c r="BC200" s="49"/>
      <c r="BD200" s="49"/>
      <c r="BE200" s="31"/>
      <c r="BF200" s="708"/>
      <c r="BG200" s="709" t="s">
        <v>447</v>
      </c>
      <c r="BH200" s="710" t="s">
        <v>448</v>
      </c>
      <c r="BI200" s="711" t="s">
        <v>449</v>
      </c>
      <c r="BJ200" s="712" t="s">
        <v>450</v>
      </c>
      <c r="BK200" s="16"/>
      <c r="BL200" s="713" t="s">
        <v>451</v>
      </c>
      <c r="BN200" s="4">
        <v>1</v>
      </c>
    </row>
    <row r="201" spans="2:66" ht="17.25" thickTop="1" thickBot="1" x14ac:dyDescent="0.3">
      <c r="B201" s="196" t="str">
        <f t="shared" si="36"/>
        <v>►</v>
      </c>
      <c r="C201" s="320" t="str">
        <f>C167</f>
        <v>Famille à coller.N.Nom de votre recette.Recette mère ►.S.Saisissez le nom de la recette mère</v>
      </c>
      <c r="D201" s="320">
        <f>D167</f>
        <v>6</v>
      </c>
      <c r="E201" s="1045" t="str">
        <f>E167</f>
        <v>couverts</v>
      </c>
      <c r="F201" s="270"/>
      <c r="G201" s="270"/>
      <c r="H201" s="270"/>
      <c r="I201" s="270"/>
      <c r="J201" s="270"/>
      <c r="K201" s="270"/>
      <c r="L201" s="329"/>
      <c r="M201" s="48"/>
      <c r="N201" s="310"/>
      <c r="O201" s="310"/>
      <c r="P201" s="310"/>
      <c r="U201" s="48"/>
      <c r="V201" s="48"/>
      <c r="W201" s="48"/>
      <c r="X201" s="48"/>
      <c r="Y201" s="48"/>
      <c r="AF201" s="48"/>
      <c r="AO201" s="48"/>
      <c r="AP201"/>
      <c r="AQ201"/>
      <c r="AR201"/>
      <c r="AS201"/>
      <c r="AT201"/>
      <c r="AU201"/>
      <c r="AV201"/>
      <c r="BA201" s="49"/>
      <c r="BB201" s="49"/>
      <c r="BC201" s="49"/>
      <c r="BD201" s="49"/>
      <c r="BE201" s="31"/>
      <c r="BF201" s="708"/>
      <c r="BG201" s="714" t="s">
        <v>452</v>
      </c>
      <c r="BH201" s="715">
        <f>LEN(BG201) - LEN(SUBSTITUTE(BG201, " ", "")) + 1</f>
        <v>45</v>
      </c>
      <c r="BI201" s="715">
        <f>LEN(BG201)</f>
        <v>263</v>
      </c>
      <c r="BJ201" s="716">
        <v>70</v>
      </c>
      <c r="BL201" s="717" t="str">
        <f>TEXT(ROUND(LEN(BG201)/BJ201, 1), "0.0") &amp; " lignes"</f>
        <v>3.8 lignes</v>
      </c>
      <c r="BN201" s="4">
        <v>1</v>
      </c>
    </row>
    <row r="202" spans="2:66" ht="15.75" customHeight="1" thickTop="1" x14ac:dyDescent="0.25">
      <c r="B202" s="196" t="str">
        <f t="shared" si="36"/>
        <v>►</v>
      </c>
      <c r="C202" s="320" t="str">
        <f>C167</f>
        <v>Famille à coller.N.Nom de votre recette.Recette mère ►.S.Saisissez le nom de la recette mère</v>
      </c>
      <c r="D202" s="320">
        <f>D167</f>
        <v>6</v>
      </c>
      <c r="E202" s="1045" t="str">
        <f>E167</f>
        <v>couverts</v>
      </c>
      <c r="F202" s="270"/>
      <c r="G202" s="270"/>
      <c r="H202" s="270"/>
      <c r="I202" s="270"/>
      <c r="J202" s="270"/>
      <c r="K202" s="270"/>
      <c r="L202" s="329"/>
      <c r="M202" s="48"/>
      <c r="N202" s="310"/>
      <c r="O202" s="310"/>
      <c r="P202" s="310"/>
      <c r="U202" s="48"/>
      <c r="V202" s="48"/>
      <c r="W202" s="48"/>
      <c r="X202" s="48"/>
      <c r="Y202" s="48"/>
      <c r="AF202" s="48"/>
      <c r="AO202" s="48"/>
      <c r="AP202"/>
      <c r="AQ202"/>
      <c r="AR202"/>
      <c r="AS202"/>
      <c r="AT202"/>
      <c r="AU202"/>
      <c r="AV202"/>
      <c r="BA202" s="49"/>
      <c r="BB202" s="49"/>
      <c r="BC202" s="49"/>
      <c r="BD202" s="49"/>
      <c r="BE202" s="48"/>
      <c r="BF202" s="708"/>
      <c r="BG202" s="3207" t="str">
        <f>BG201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202" s="3207"/>
      <c r="BI202" s="3207"/>
      <c r="BJ202" s="3207"/>
      <c r="BK202" s="3207"/>
      <c r="BL202" s="3208"/>
      <c r="BN202" s="4">
        <v>1</v>
      </c>
    </row>
    <row r="203" spans="2:66" ht="16.5" customHeight="1" x14ac:dyDescent="0.25">
      <c r="B203" s="196" t="str">
        <f t="shared" si="36"/>
        <v>►</v>
      </c>
      <c r="C203" s="320" t="str">
        <f>C167</f>
        <v>Famille à coller.N.Nom de votre recette.Recette mère ►.S.Saisissez le nom de la recette mère</v>
      </c>
      <c r="D203" s="320">
        <f>D167</f>
        <v>6</v>
      </c>
      <c r="E203" s="1045" t="str">
        <f>E167</f>
        <v>couverts</v>
      </c>
      <c r="F203" s="270"/>
      <c r="G203" s="270"/>
      <c r="H203" s="270"/>
      <c r="I203" s="270"/>
      <c r="J203" s="270"/>
      <c r="K203" s="270"/>
      <c r="L203" s="329"/>
      <c r="M203" s="48"/>
      <c r="N203" s="310"/>
      <c r="O203" s="310"/>
      <c r="P203" s="310"/>
      <c r="U203" s="48"/>
      <c r="V203" s="48"/>
      <c r="W203" s="48"/>
      <c r="X203" s="48"/>
      <c r="Y203" s="48"/>
      <c r="AF203" s="48"/>
      <c r="AO203" s="48"/>
      <c r="AP203"/>
      <c r="AQ203"/>
      <c r="AR203"/>
      <c r="AS203"/>
      <c r="AT203"/>
      <c r="AU203"/>
      <c r="AV203"/>
      <c r="BA203" s="49"/>
      <c r="BB203" s="49"/>
      <c r="BC203" s="49"/>
      <c r="BD203" s="49"/>
      <c r="BE203" s="48"/>
      <c r="BF203" s="708"/>
      <c r="BG203" s="3207"/>
      <c r="BH203" s="3207"/>
      <c r="BI203" s="3207"/>
      <c r="BJ203" s="3207"/>
      <c r="BK203" s="3207"/>
      <c r="BL203" s="3208"/>
      <c r="BN203" s="4">
        <v>1</v>
      </c>
    </row>
    <row r="204" spans="2:66" ht="15.75" x14ac:dyDescent="0.25">
      <c r="B204" s="196" t="str">
        <f t="shared" si="36"/>
        <v>►</v>
      </c>
      <c r="C204" s="320" t="str">
        <f>C167</f>
        <v>Famille à coller.N.Nom de votre recette.Recette mère ►.S.Saisissez le nom de la recette mère</v>
      </c>
      <c r="D204" s="320">
        <f>D167</f>
        <v>6</v>
      </c>
      <c r="E204" s="1045" t="str">
        <f>E167</f>
        <v>couverts</v>
      </c>
      <c r="F204" s="270"/>
      <c r="G204" s="270"/>
      <c r="H204" s="270"/>
      <c r="I204" s="270"/>
      <c r="J204" s="270"/>
      <c r="K204" s="270"/>
      <c r="L204" s="329"/>
      <c r="M204" s="48"/>
      <c r="N204" s="310"/>
      <c r="O204" s="310"/>
      <c r="P204" s="310"/>
      <c r="U204" s="48"/>
      <c r="V204" s="48"/>
      <c r="W204" s="48"/>
      <c r="X204" s="48"/>
      <c r="Y204" s="48"/>
      <c r="AF204" s="48"/>
      <c r="AO204" s="48"/>
      <c r="AP204"/>
      <c r="AQ204"/>
      <c r="AR204"/>
      <c r="AS204"/>
      <c r="AT204"/>
      <c r="AU204"/>
      <c r="AV204"/>
      <c r="BA204" s="49"/>
      <c r="BB204" s="49"/>
      <c r="BC204" s="49"/>
      <c r="BD204" s="49"/>
      <c r="BE204" s="48"/>
      <c r="BF204" s="708"/>
      <c r="BG204" s="3207"/>
      <c r="BH204" s="3207"/>
      <c r="BI204" s="3207"/>
      <c r="BJ204" s="3207"/>
      <c r="BK204" s="3207"/>
      <c r="BL204" s="3208"/>
      <c r="BN204" s="4">
        <v>1</v>
      </c>
    </row>
    <row r="205" spans="2:66" ht="15.75" x14ac:dyDescent="0.25">
      <c r="B205" s="196" t="str">
        <f t="shared" si="36"/>
        <v>►</v>
      </c>
      <c r="C205" s="320" t="str">
        <f>C167</f>
        <v>Famille à coller.N.Nom de votre recette.Recette mère ►.S.Saisissez le nom de la recette mère</v>
      </c>
      <c r="D205" s="320">
        <f>D167</f>
        <v>6</v>
      </c>
      <c r="E205" s="1045" t="str">
        <f>E167</f>
        <v>couverts</v>
      </c>
      <c r="F205" s="270"/>
      <c r="G205" s="270"/>
      <c r="H205" s="270"/>
      <c r="I205" s="270"/>
      <c r="J205" s="270"/>
      <c r="K205" s="270"/>
      <c r="L205" s="329"/>
      <c r="M205" s="48"/>
      <c r="N205" s="310"/>
      <c r="O205" s="310"/>
      <c r="P205" s="310"/>
      <c r="U205" s="48"/>
      <c r="V205" s="48"/>
      <c r="W205" s="48"/>
      <c r="X205" s="48"/>
      <c r="Y205" s="48"/>
      <c r="AF205" s="48"/>
      <c r="AO205" s="48"/>
      <c r="AP205"/>
      <c r="AQ205"/>
      <c r="AR205"/>
      <c r="AS205"/>
      <c r="AT205"/>
      <c r="AU205"/>
      <c r="AV205"/>
      <c r="BA205" s="49"/>
      <c r="BB205" s="49"/>
      <c r="BC205" s="49"/>
      <c r="BD205" s="49"/>
      <c r="BE205" s="48"/>
      <c r="BF205" s="708"/>
      <c r="BG205" s="3207"/>
      <c r="BH205" s="3207"/>
      <c r="BI205" s="3207"/>
      <c r="BJ205" s="3207"/>
      <c r="BK205" s="3207"/>
      <c r="BL205" s="3208"/>
      <c r="BN205" s="4">
        <v>1</v>
      </c>
    </row>
    <row r="206" spans="2:66" ht="15.75" customHeight="1" x14ac:dyDescent="0.25">
      <c r="B206" s="196" t="str">
        <f t="shared" si="36"/>
        <v>►</v>
      </c>
      <c r="C206" s="320" t="str">
        <f>C167</f>
        <v>Famille à coller.N.Nom de votre recette.Recette mère ►.S.Saisissez le nom de la recette mère</v>
      </c>
      <c r="D206" s="320">
        <f>D167</f>
        <v>6</v>
      </c>
      <c r="E206" s="1045" t="str">
        <f>E167</f>
        <v>couverts</v>
      </c>
      <c r="F206" s="270"/>
      <c r="G206" s="270"/>
      <c r="H206" s="270"/>
      <c r="I206" s="270"/>
      <c r="J206" s="270"/>
      <c r="K206" s="270"/>
      <c r="L206" s="329"/>
      <c r="M206" s="48"/>
      <c r="N206" s="310"/>
      <c r="O206" s="310"/>
      <c r="P206" s="310"/>
      <c r="U206" s="48"/>
      <c r="V206" s="48"/>
      <c r="W206" s="48"/>
      <c r="X206" s="48"/>
      <c r="Y206" s="48"/>
      <c r="AF206" s="48"/>
      <c r="AO206" s="48"/>
      <c r="AP206"/>
      <c r="AQ206"/>
      <c r="AR206"/>
      <c r="AS206"/>
      <c r="AT206"/>
      <c r="AU206"/>
      <c r="AV206"/>
      <c r="BA206" s="49"/>
      <c r="BB206" s="49"/>
      <c r="BC206" s="49"/>
      <c r="BD206" s="49"/>
      <c r="BE206" s="48"/>
      <c r="BF206" s="708"/>
      <c r="BG206" s="718"/>
      <c r="BI206" s="719" t="s">
        <v>453</v>
      </c>
      <c r="BJ206" s="545" t="str">
        <f>BJ201&amp;" caractères"</f>
        <v>70 caractères</v>
      </c>
      <c r="BL206" s="720" t="str">
        <f>BL201</f>
        <v>3.8 lignes</v>
      </c>
      <c r="BN206" s="4">
        <v>1</v>
      </c>
    </row>
    <row r="207" spans="2:66" ht="15.75" x14ac:dyDescent="0.25">
      <c r="B207" s="196" t="str">
        <f t="shared" si="36"/>
        <v>►</v>
      </c>
      <c r="C207" s="320" t="str">
        <f>C167</f>
        <v>Famille à coller.N.Nom de votre recette.Recette mère ►.S.Saisissez le nom de la recette mère</v>
      </c>
      <c r="D207" s="320">
        <f>D167</f>
        <v>6</v>
      </c>
      <c r="E207" s="1045" t="str">
        <f>E167</f>
        <v>couverts</v>
      </c>
      <c r="F207" s="270"/>
      <c r="G207" s="270"/>
      <c r="H207" s="270"/>
      <c r="I207" s="270"/>
      <c r="J207" s="270"/>
      <c r="K207" s="270"/>
      <c r="L207" s="329"/>
      <c r="M207" s="48"/>
      <c r="N207" s="310"/>
      <c r="O207" s="310"/>
      <c r="P207" s="310"/>
      <c r="U207" s="48"/>
      <c r="V207" s="48"/>
      <c r="W207" s="48"/>
      <c r="X207" s="48"/>
      <c r="Y207" s="48"/>
      <c r="AF207" s="48"/>
      <c r="AO207" s="48"/>
      <c r="AP207"/>
      <c r="AQ207"/>
      <c r="AR207"/>
      <c r="AS207"/>
      <c r="AT207"/>
      <c r="AU207"/>
      <c r="AV207"/>
      <c r="BA207" s="49"/>
      <c r="BB207" s="49"/>
      <c r="BC207" s="49"/>
      <c r="BD207" s="49"/>
      <c r="BE207" s="48"/>
      <c r="BF207" s="708"/>
      <c r="BG207" s="722" t="s">
        <v>456</v>
      </c>
      <c r="BH207" s="723"/>
      <c r="BI207" s="724"/>
      <c r="BJ207" s="724"/>
      <c r="BK207" s="724"/>
      <c r="BL207" s="725"/>
      <c r="BN207" s="4">
        <v>1</v>
      </c>
    </row>
    <row r="208" spans="2:66" ht="16.5" customHeight="1" x14ac:dyDescent="0.25">
      <c r="B208" s="376" t="s">
        <v>18</v>
      </c>
      <c r="C208" s="320" t="str">
        <f>C167</f>
        <v>Famille à coller.N.Nom de votre recette.Recette mère ►.S.Saisissez le nom de la recette mère</v>
      </c>
      <c r="D208" s="320">
        <f>D167</f>
        <v>6</v>
      </c>
      <c r="E208" s="1045" t="str">
        <f>E167</f>
        <v>couverts</v>
      </c>
      <c r="F208" s="978" t="s">
        <v>153</v>
      </c>
      <c r="G208" s="280"/>
      <c r="H208" s="280"/>
      <c r="I208" s="280"/>
      <c r="J208" s="280"/>
      <c r="K208" s="378"/>
      <c r="L208" s="379" t="s">
        <v>154</v>
      </c>
      <c r="M208" s="48"/>
      <c r="N208" s="310"/>
      <c r="O208" s="310"/>
      <c r="P208" s="310"/>
      <c r="U208" s="48"/>
      <c r="V208" s="48"/>
      <c r="W208" s="48"/>
      <c r="X208" s="48"/>
      <c r="Y208" s="48"/>
      <c r="AF208" s="48"/>
      <c r="AO208" s="48"/>
      <c r="AP208"/>
      <c r="AQ208"/>
      <c r="AR208"/>
      <c r="AS208"/>
      <c r="AT208"/>
      <c r="AU208"/>
      <c r="AV208"/>
      <c r="BA208" s="49"/>
      <c r="BB208" s="49"/>
      <c r="BC208" s="49"/>
      <c r="BD208" s="49"/>
      <c r="BE208" s="48"/>
      <c r="BF208" s="728" t="str">
        <f t="shared" ref="BF208:BF213" si="37">LEN(BH208)&amp;" car."</f>
        <v>72 car.</v>
      </c>
      <c r="BG208" s="729" t="s">
        <v>457</v>
      </c>
      <c r="BH208" s="3196" t="str">
        <f>LEFT(BG201,FIND(" ",BG201&amp;" ",BJ201)-1) &amp; ".."</f>
        <v>Épluchez l’ail et les oignons. Coupez-les en petits morceaux. Égouttez..</v>
      </c>
      <c r="BI208" s="3196"/>
      <c r="BJ208" s="3196"/>
      <c r="BK208" s="3196"/>
      <c r="BL208" s="3197"/>
      <c r="BN208" s="4">
        <v>1</v>
      </c>
    </row>
    <row r="209" spans="2:66" ht="15.75" x14ac:dyDescent="0.25">
      <c r="B209" s="376" t="s">
        <v>18</v>
      </c>
      <c r="C209" s="320" t="str">
        <f>C167</f>
        <v>Famille à coller.N.Nom de votre recette.Recette mère ►.S.Saisissez le nom de la recette mère</v>
      </c>
      <c r="D209" s="320">
        <f>D167</f>
        <v>6</v>
      </c>
      <c r="E209" s="1045" t="str">
        <f>E167</f>
        <v>couverts</v>
      </c>
      <c r="F209" s="287"/>
      <c r="G209" s="287"/>
      <c r="H209" s="287"/>
      <c r="I209" s="287"/>
      <c r="J209" s="287"/>
      <c r="K209" s="382"/>
      <c r="L209" s="383" t="s">
        <v>155</v>
      </c>
      <c r="M209" s="48"/>
      <c r="N209" s="310"/>
      <c r="O209" s="310"/>
      <c r="P209" s="310"/>
      <c r="U209" s="48"/>
      <c r="V209" s="48"/>
      <c r="W209" s="48"/>
      <c r="X209" s="48"/>
      <c r="Y209" s="48"/>
      <c r="AF209" s="48"/>
      <c r="AO209" s="48"/>
      <c r="AP209"/>
      <c r="AQ209"/>
      <c r="AR209"/>
      <c r="AS209"/>
      <c r="AT209"/>
      <c r="AU209"/>
      <c r="AV209"/>
      <c r="BA209" s="49"/>
      <c r="BB209" s="49"/>
      <c r="BC209" s="49"/>
      <c r="BD209" s="49"/>
      <c r="BE209" s="48"/>
      <c r="BF209" s="728" t="str">
        <f t="shared" si="37"/>
        <v>74 car.</v>
      </c>
      <c r="BG209" s="729" t="s">
        <v>462</v>
      </c>
      <c r="BH209" s="3196" t="str">
        <f>LEFT(RIGHT(BG201,LEN(BG201)-LEN(BH208)-2),FIND(" ",RIGHT(BG201,LEN(BG201)-LEN(BH208)-2)&amp;" ",BJ201)-1) &amp; ".."</f>
        <v xml:space="preserve"> champignons. Dans votre Cookeo, faites roussir la viande et les lardons..</v>
      </c>
      <c r="BI209" s="3196"/>
      <c r="BJ209" s="3196"/>
      <c r="BK209" s="3196"/>
      <c r="BL209" s="3197"/>
      <c r="BN209" s="4">
        <v>1</v>
      </c>
    </row>
    <row r="210" spans="2:66" ht="15.75" x14ac:dyDescent="0.25">
      <c r="B210" s="376" t="s">
        <v>18</v>
      </c>
      <c r="C210" s="320" t="str">
        <f>C167</f>
        <v>Famille à coller.N.Nom de votre recette.Recette mère ►.S.Saisissez le nom de la recette mère</v>
      </c>
      <c r="D210" s="320">
        <f>D167</f>
        <v>6</v>
      </c>
      <c r="E210" s="1045" t="str">
        <f>E167</f>
        <v>couverts</v>
      </c>
      <c r="F210" s="287"/>
      <c r="G210" s="287"/>
      <c r="H210" s="287"/>
      <c r="I210" s="287"/>
      <c r="J210" s="287"/>
      <c r="K210" s="382"/>
      <c r="L210" s="383" t="s">
        <v>156</v>
      </c>
      <c r="M210" s="48"/>
      <c r="N210" s="310"/>
      <c r="O210" s="310"/>
      <c r="P210" s="310"/>
      <c r="U210" s="48"/>
      <c r="V210" s="48"/>
      <c r="W210" s="48"/>
      <c r="X210" s="48"/>
      <c r="Y210" s="48"/>
      <c r="AF210" s="48"/>
      <c r="AO210" s="48"/>
      <c r="AP210"/>
      <c r="AQ210"/>
      <c r="AR210"/>
      <c r="AS210"/>
      <c r="AT210"/>
      <c r="AU210"/>
      <c r="AV210"/>
      <c r="BA210" s="49"/>
      <c r="BB210" s="49"/>
      <c r="BC210" s="49"/>
      <c r="BD210" s="49"/>
      <c r="BE210" s="48"/>
      <c r="BF210" s="728" t="str">
        <f t="shared" si="37"/>
        <v>70 car.</v>
      </c>
      <c r="BG210" s="729" t="s">
        <v>463</v>
      </c>
      <c r="BH210" s="3196" t="str">
        <f>LEFT(RIGHT(BG201,LEN(BG201)-LEN(BH208)-LEN(BH209)),BJ201)</f>
        <v xml:space="preserve"> avec le morceau de beurre sur le mode « dorer » / 3 min (préchauffage</v>
      </c>
      <c r="BI210" s="3196"/>
      <c r="BJ210" s="3196"/>
      <c r="BK210" s="3196"/>
      <c r="BL210" s="3197"/>
      <c r="BN210" s="4">
        <v>1</v>
      </c>
    </row>
    <row r="211" spans="2:66" ht="15.75" x14ac:dyDescent="0.25">
      <c r="B211" s="376" t="s">
        <v>18</v>
      </c>
      <c r="C211" s="320" t="str">
        <f>C120</f>
        <v>Famille à coller.N.Nom de votre recette.Recette mère ►.S.Saisissez le nom de la recette mère</v>
      </c>
      <c r="D211" s="320">
        <f>D120</f>
        <v>6</v>
      </c>
      <c r="E211" s="320" t="str">
        <f>E120</f>
        <v>couverts</v>
      </c>
      <c r="F211" s="293"/>
      <c r="G211" s="293"/>
      <c r="H211" s="293" t="s">
        <v>152</v>
      </c>
      <c r="I211" s="294"/>
      <c r="J211" s="392"/>
      <c r="K211" s="392"/>
      <c r="L211" s="393"/>
      <c r="M211" s="48"/>
      <c r="N211" s="310"/>
      <c r="O211" s="310"/>
      <c r="P211" s="310"/>
      <c r="U211" s="48"/>
      <c r="V211" s="48"/>
      <c r="W211" s="48"/>
      <c r="X211" s="48"/>
      <c r="Y211" s="48"/>
      <c r="AF211" s="48"/>
      <c r="AO211" s="48"/>
      <c r="AP211"/>
      <c r="AQ211"/>
      <c r="AR211"/>
      <c r="AS211"/>
      <c r="AT211"/>
      <c r="AU211"/>
      <c r="AV211"/>
      <c r="BA211" s="49"/>
      <c r="BB211" s="49"/>
      <c r="BC211" s="49"/>
      <c r="BD211" s="49"/>
      <c r="BE211" s="48"/>
      <c r="BF211" s="728" t="str">
        <f t="shared" si="37"/>
        <v>47 car.</v>
      </c>
      <c r="BG211" s="729" t="s">
        <v>464</v>
      </c>
      <c r="BH211" s="3196" t="str">
        <f>LEFT(RIGHT(BG201,LEN(BG201)-LEN(BH208)-LEN(BH209)-LEN(BH210)),BJ201)</f>
        <v xml:space="preserve"> inclus), en remuant avec une cuillère en bois.</v>
      </c>
      <c r="BI211" s="3196"/>
      <c r="BJ211" s="3196"/>
      <c r="BK211" s="3196"/>
      <c r="BL211" s="3197"/>
      <c r="BN211" s="4">
        <v>1</v>
      </c>
    </row>
    <row r="212" spans="2:66" ht="16.5" customHeight="1" thickBot="1" x14ac:dyDescent="0.3">
      <c r="B212" s="397" t="s">
        <v>18</v>
      </c>
      <c r="C212" s="398" t="str">
        <f>C120</f>
        <v>Famille à coller.N.Nom de votre recette.Recette mère ►.S.Saisissez le nom de la recette mère</v>
      </c>
      <c r="D212" s="398">
        <f>D120</f>
        <v>6</v>
      </c>
      <c r="E212" s="398" t="str">
        <f>E120</f>
        <v>couverts</v>
      </c>
      <c r="F212" s="399" t="s">
        <v>150</v>
      </c>
      <c r="G212" s="298"/>
      <c r="H212" s="299"/>
      <c r="I212" s="300"/>
      <c r="J212" s="299"/>
      <c r="K212" s="299"/>
      <c r="L212" s="400"/>
      <c r="M212" s="48"/>
      <c r="N212" s="310"/>
      <c r="O212" s="310"/>
      <c r="P212" s="310"/>
      <c r="U212" s="48"/>
      <c r="V212" s="48"/>
      <c r="W212" s="48"/>
      <c r="X212" s="48"/>
      <c r="Y212" s="48"/>
      <c r="AF212" s="48"/>
      <c r="AO212" s="48"/>
      <c r="AP212"/>
      <c r="AQ212"/>
      <c r="AR212"/>
      <c r="AS212"/>
      <c r="AT212"/>
      <c r="AU212"/>
      <c r="AV212"/>
      <c r="BA212" s="49"/>
      <c r="BB212" s="49"/>
      <c r="BC212" s="49"/>
      <c r="BD212" s="49"/>
      <c r="BE212" s="48"/>
      <c r="BF212" s="728" t="str">
        <f t="shared" si="37"/>
        <v>0 car.</v>
      </c>
      <c r="BG212" s="729" t="s">
        <v>465</v>
      </c>
      <c r="BH212" s="3196" t="str">
        <f>LEFT(RIGHT(BG201,LEN(BG201)-LEN(BH208)-LEN(BH209)-LEN(BH210)-LEN(BH211)),BJ201)</f>
        <v/>
      </c>
      <c r="BI212" s="3196"/>
      <c r="BJ212" s="3196"/>
      <c r="BK212" s="3196"/>
      <c r="BL212" s="3197"/>
      <c r="BN212" s="4">
        <v>1</v>
      </c>
    </row>
    <row r="213" spans="2:66" x14ac:dyDescent="0.25">
      <c r="B213" s="291" t="s">
        <v>18</v>
      </c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310"/>
      <c r="O213" s="310"/>
      <c r="P213" s="310"/>
      <c r="U213" s="48"/>
      <c r="V213" s="48"/>
      <c r="W213" s="48"/>
      <c r="X213" s="48"/>
      <c r="Y213" s="48"/>
      <c r="AF213" s="48"/>
      <c r="AO213" s="48"/>
      <c r="AP213"/>
      <c r="AQ213"/>
      <c r="AR213"/>
      <c r="AS213"/>
      <c r="AT213"/>
      <c r="AU213"/>
      <c r="AV213"/>
      <c r="BA213" s="49"/>
      <c r="BB213" s="49"/>
      <c r="BC213" s="49"/>
      <c r="BD213" s="49"/>
      <c r="BE213" s="48"/>
      <c r="BF213" s="728" t="str">
        <f t="shared" si="37"/>
        <v>0 car.</v>
      </c>
      <c r="BG213" s="729" t="s">
        <v>466</v>
      </c>
      <c r="BH213" s="3196" t="str">
        <f>LEFT(RIGHT(BG201,LEN(BG201)-LEN(BH208)-LEN(BH209)-LEN(BH210)-LEN(BH211)-LEN(BH212)),BJ201)</f>
        <v/>
      </c>
      <c r="BI213" s="3196"/>
      <c r="BJ213" s="3196"/>
      <c r="BK213" s="3196"/>
      <c r="BL213" s="3197"/>
      <c r="BN213" s="4">
        <v>1</v>
      </c>
    </row>
    <row r="214" spans="2:66" ht="15" customHeight="1" x14ac:dyDescent="0.25">
      <c r="B214" s="1013" t="s">
        <v>18</v>
      </c>
      <c r="C214" s="998" t="str">
        <f>C167</f>
        <v>Famille à coller.N.Nom de votre recette.Recette mère ►.S.Saisissez le nom de la recette mère</v>
      </c>
      <c r="D214" s="998">
        <f>D167</f>
        <v>6</v>
      </c>
      <c r="E214" s="998" t="str">
        <f>E167</f>
        <v>couverts</v>
      </c>
      <c r="F214" s="1002" t="s">
        <v>61</v>
      </c>
      <c r="G214" s="1002">
        <v>18</v>
      </c>
      <c r="H214" s="999" t="s">
        <v>579</v>
      </c>
      <c r="I214" s="1000"/>
      <c r="J214" s="1000"/>
      <c r="K214" s="1008" t="s">
        <v>334</v>
      </c>
      <c r="L214" s="1001"/>
      <c r="M214" s="48"/>
      <c r="N214" s="310"/>
      <c r="O214" s="310"/>
      <c r="P214" s="310"/>
      <c r="Q214" s="526" t="s">
        <v>218</v>
      </c>
      <c r="R214" s="527" t="s">
        <v>650</v>
      </c>
      <c r="S214" s="527"/>
      <c r="T214" s="527"/>
      <c r="U214" s="48"/>
      <c r="V214" s="48"/>
      <c r="W214" s="48"/>
      <c r="X214" s="48"/>
      <c r="Y214" s="48"/>
      <c r="AF214" s="48"/>
      <c r="AO214" s="48"/>
      <c r="AP214"/>
      <c r="AQ214"/>
      <c r="AR214"/>
      <c r="AS214"/>
      <c r="AT214"/>
      <c r="AU214"/>
      <c r="AV214"/>
      <c r="BA214" s="49"/>
      <c r="BB214" s="49"/>
      <c r="BC214" s="49"/>
      <c r="BD214" s="49"/>
      <c r="BE214" s="48"/>
      <c r="BF214" s="708"/>
      <c r="BG214" s="3221" t="s">
        <v>467</v>
      </c>
      <c r="BH214" s="3221"/>
      <c r="BI214" s="3221"/>
      <c r="BJ214" s="3221"/>
      <c r="BK214" s="3221"/>
      <c r="BL214" s="3222"/>
      <c r="BN214" s="4">
        <v>1</v>
      </c>
    </row>
    <row r="215" spans="2:66" ht="18.75" x14ac:dyDescent="0.25">
      <c r="B215" s="196" t="str">
        <f t="shared" ref="B215:B235" si="38">IF(F215&lt;&gt;"","A","►")</f>
        <v>A</v>
      </c>
      <c r="C215" s="1043" t="str">
        <f>C214</f>
        <v>Famille à coller.N.Nom de votre recette.Recette mère ►.S.Saisissez le nom de la recette mère</v>
      </c>
      <c r="D215" s="1043">
        <f>D214</f>
        <v>6</v>
      </c>
      <c r="E215" s="1044" t="str">
        <f>E214</f>
        <v>couverts</v>
      </c>
      <c r="F215" s="605" t="s">
        <v>336</v>
      </c>
      <c r="G215" s="613" t="s">
        <v>629</v>
      </c>
      <c r="H215" s="248"/>
      <c r="I215" s="248"/>
      <c r="J215" s="248"/>
      <c r="K215" s="248"/>
      <c r="L215" s="322"/>
      <c r="M215" s="48"/>
      <c r="N215" s="310"/>
      <c r="O215" s="310"/>
      <c r="P215" s="310"/>
      <c r="Q215" s="48"/>
      <c r="R215" s="436" t="s">
        <v>221</v>
      </c>
      <c r="U215" s="48"/>
      <c r="V215" s="48"/>
      <c r="W215" s="48"/>
      <c r="X215" s="48"/>
      <c r="Y215" s="48"/>
      <c r="AF215" s="48"/>
      <c r="AO215" s="48"/>
      <c r="AP215"/>
      <c r="AQ215"/>
      <c r="AR215"/>
      <c r="AS215"/>
      <c r="AT215"/>
      <c r="AU215"/>
      <c r="AV215"/>
      <c r="BA215" s="49"/>
      <c r="BB215" s="49"/>
      <c r="BC215" s="49"/>
      <c r="BD215" s="49"/>
      <c r="BE215" s="48"/>
      <c r="BF215" s="708"/>
      <c r="BG215" s="3221"/>
      <c r="BH215" s="3221"/>
      <c r="BI215" s="3221"/>
      <c r="BJ215" s="3221"/>
      <c r="BK215" s="3221"/>
      <c r="BL215" s="3222"/>
      <c r="BN215" s="4">
        <v>1</v>
      </c>
    </row>
    <row r="216" spans="2:66" ht="15.75" x14ac:dyDescent="0.25">
      <c r="B216" s="196" t="str">
        <f t="shared" si="38"/>
        <v>A</v>
      </c>
      <c r="C216" s="320" t="str">
        <f>C214</f>
        <v>Famille à coller.N.Nom de votre recette.Recette mère ►.S.Saisissez le nom de la recette mère</v>
      </c>
      <c r="D216" s="320">
        <f>D214</f>
        <v>6</v>
      </c>
      <c r="E216" s="1045" t="str">
        <f>E214</f>
        <v>couverts</v>
      </c>
      <c r="F216" s="605" t="s">
        <v>336</v>
      </c>
      <c r="G216" s="613" t="s">
        <v>630</v>
      </c>
      <c r="H216" s="608"/>
      <c r="I216" s="608"/>
      <c r="J216" s="609"/>
      <c r="K216" s="270"/>
      <c r="L216" s="329"/>
      <c r="M216" s="48"/>
      <c r="N216" s="310"/>
      <c r="O216" s="310"/>
      <c r="P216" s="310"/>
      <c r="U216" s="48"/>
      <c r="V216" s="48"/>
      <c r="W216" s="48"/>
      <c r="X216" s="48"/>
      <c r="Y216" s="48"/>
      <c r="AF216" s="48"/>
      <c r="AO216" s="48"/>
      <c r="AP216"/>
      <c r="AQ216"/>
      <c r="AR216"/>
      <c r="AS216"/>
      <c r="AT216"/>
      <c r="AU216"/>
      <c r="AV216"/>
      <c r="BA216" s="49"/>
      <c r="BB216" s="49"/>
      <c r="BC216" s="49"/>
      <c r="BD216" s="49"/>
      <c r="BE216" s="48"/>
      <c r="BF216" s="432"/>
      <c r="BG216" s="636"/>
      <c r="BH216" s="434"/>
      <c r="BI216" s="433"/>
      <c r="BJ216" s="433"/>
      <c r="BK216" s="433"/>
      <c r="BL216" s="435"/>
      <c r="BN216" s="4">
        <v>1</v>
      </c>
    </row>
    <row r="217" spans="2:66" ht="15.75" customHeight="1" x14ac:dyDescent="0.25">
      <c r="B217" s="196" t="str">
        <f t="shared" si="38"/>
        <v>A</v>
      </c>
      <c r="C217" s="320" t="str">
        <f>C214</f>
        <v>Famille à coller.N.Nom de votre recette.Recette mère ►.S.Saisissez le nom de la recette mère</v>
      </c>
      <c r="D217" s="320">
        <f>D214</f>
        <v>6</v>
      </c>
      <c r="E217" s="1045" t="str">
        <f>E214</f>
        <v>couverts</v>
      </c>
      <c r="F217" s="605" t="s">
        <v>336</v>
      </c>
      <c r="G217" s="613" t="s">
        <v>631</v>
      </c>
      <c r="H217" s="248"/>
      <c r="I217" s="608"/>
      <c r="J217" s="270"/>
      <c r="K217" s="270"/>
      <c r="L217" s="329"/>
      <c r="M217" s="48"/>
      <c r="N217" s="310"/>
      <c r="O217" s="310"/>
      <c r="P217" s="310"/>
      <c r="U217" s="48"/>
      <c r="V217" s="48"/>
      <c r="W217" s="48"/>
      <c r="X217" s="48"/>
      <c r="Y217" s="48"/>
      <c r="AF217" s="48"/>
      <c r="AO217" s="48"/>
      <c r="AP217"/>
      <c r="AQ217"/>
      <c r="AR217"/>
      <c r="AS217"/>
      <c r="AT217"/>
      <c r="AU217"/>
      <c r="AV217"/>
      <c r="BA217" s="49"/>
      <c r="BB217" s="49"/>
      <c r="BC217" s="49"/>
      <c r="BD217" s="49"/>
      <c r="BE217" s="48"/>
      <c r="BF217" s="749" t="s">
        <v>468</v>
      </c>
      <c r="BG217" s="16"/>
      <c r="BH217" s="16"/>
      <c r="BI217" s="16"/>
      <c r="BJ217" s="16"/>
      <c r="BK217" s="16"/>
      <c r="BL217" s="629"/>
      <c r="BN217" s="4">
        <v>1</v>
      </c>
    </row>
    <row r="218" spans="2:66" ht="15.75" x14ac:dyDescent="0.25">
      <c r="B218" s="196" t="str">
        <f t="shared" si="38"/>
        <v>A</v>
      </c>
      <c r="C218" s="320" t="str">
        <f>C214</f>
        <v>Famille à coller.N.Nom de votre recette.Recette mère ►.S.Saisissez le nom de la recette mère</v>
      </c>
      <c r="D218" s="320">
        <f>D214</f>
        <v>6</v>
      </c>
      <c r="E218" s="1045" t="str">
        <f>E214</f>
        <v>couverts</v>
      </c>
      <c r="F218" s="605" t="s">
        <v>336</v>
      </c>
      <c r="G218" s="613" t="s">
        <v>632</v>
      </c>
      <c r="H218" s="248"/>
      <c r="I218" s="608"/>
      <c r="J218" s="270"/>
      <c r="K218" s="270"/>
      <c r="L218" s="329"/>
      <c r="M218" s="48"/>
      <c r="N218" s="310"/>
      <c r="O218" s="310"/>
      <c r="P218" s="310"/>
      <c r="U218" s="48"/>
      <c r="V218" s="48"/>
      <c r="W218" s="48"/>
      <c r="X218" s="48"/>
      <c r="Y218" s="48"/>
      <c r="AF218" s="48"/>
      <c r="AO218" s="48"/>
      <c r="AP218"/>
      <c r="AQ218"/>
      <c r="AR218"/>
      <c r="AS218"/>
      <c r="AT218"/>
      <c r="AU218"/>
      <c r="AV218"/>
      <c r="BA218" s="49"/>
      <c r="BB218" s="49"/>
      <c r="BC218" s="49"/>
      <c r="BD218" s="49"/>
      <c r="BE218" s="48"/>
      <c r="BF218" s="754">
        <v>3.472222222222222E-3</v>
      </c>
      <c r="BG218" s="755" t="s">
        <v>470</v>
      </c>
      <c r="BH218" s="756"/>
      <c r="BI218" s="757" t="s">
        <v>471</v>
      </c>
      <c r="BJ218" s="758">
        <v>1.0416666666666666E-2</v>
      </c>
      <c r="BK218" s="757"/>
      <c r="BL218" s="759"/>
      <c r="BN218" s="4">
        <v>1</v>
      </c>
    </row>
    <row r="219" spans="2:66" ht="15.75" x14ac:dyDescent="0.25">
      <c r="B219" s="196" t="str">
        <f t="shared" si="38"/>
        <v>A</v>
      </c>
      <c r="C219" s="320" t="str">
        <f>C214</f>
        <v>Famille à coller.N.Nom de votre recette.Recette mère ►.S.Saisissez le nom de la recette mère</v>
      </c>
      <c r="D219" s="320">
        <f>D214</f>
        <v>6</v>
      </c>
      <c r="E219" s="1045" t="str">
        <f>E214</f>
        <v>couverts</v>
      </c>
      <c r="F219" s="605" t="s">
        <v>336</v>
      </c>
      <c r="G219" s="613" t="s">
        <v>633</v>
      </c>
      <c r="H219" s="248"/>
      <c r="I219" s="608"/>
      <c r="J219" s="270"/>
      <c r="K219" s="270"/>
      <c r="L219" s="329"/>
      <c r="M219" s="48"/>
      <c r="N219" s="310"/>
      <c r="O219" s="310"/>
      <c r="P219" s="310"/>
      <c r="AF219" s="48"/>
      <c r="AO219" s="48"/>
      <c r="AP219"/>
      <c r="AQ219"/>
      <c r="AR219"/>
      <c r="AS219"/>
      <c r="AT219"/>
      <c r="AU219"/>
      <c r="AV219"/>
      <c r="BA219" s="49"/>
      <c r="BB219" s="49"/>
      <c r="BC219" s="49"/>
      <c r="BD219" s="49"/>
      <c r="BE219" s="48"/>
      <c r="BF219" s="761" t="s">
        <v>473</v>
      </c>
      <c r="BG219" s="762">
        <v>2.0833333333333332E-2</v>
      </c>
      <c r="BH219" s="763"/>
      <c r="BI219" s="764" t="s">
        <v>474</v>
      </c>
      <c r="BJ219" s="765">
        <f>BF218+BJ218+BG219</f>
        <v>3.4722222222222224E-2</v>
      </c>
      <c r="BK219" s="763"/>
      <c r="BL219" s="766"/>
      <c r="BN219" s="4">
        <v>1</v>
      </c>
    </row>
    <row r="220" spans="2:66" ht="15.75" x14ac:dyDescent="0.25">
      <c r="B220" s="196" t="str">
        <f t="shared" si="38"/>
        <v>A</v>
      </c>
      <c r="C220" s="320" t="str">
        <f>C214</f>
        <v>Famille à coller.N.Nom de votre recette.Recette mère ►.S.Saisissez le nom de la recette mère</v>
      </c>
      <c r="D220" s="320">
        <f>D214</f>
        <v>6</v>
      </c>
      <c r="E220" s="1045" t="str">
        <f>E214</f>
        <v>couverts</v>
      </c>
      <c r="F220" s="605" t="s">
        <v>336</v>
      </c>
      <c r="G220" s="613" t="s">
        <v>634</v>
      </c>
      <c r="H220" s="248"/>
      <c r="I220" s="608"/>
      <c r="J220" s="270"/>
      <c r="K220" s="270"/>
      <c r="L220" s="329"/>
      <c r="M220" s="48"/>
      <c r="N220" s="310"/>
      <c r="O220" s="310"/>
      <c r="P220" s="310"/>
      <c r="U220" s="48"/>
      <c r="V220" s="48"/>
      <c r="W220" s="48"/>
      <c r="X220" s="48"/>
      <c r="Y220" s="48"/>
      <c r="AF220" s="48"/>
      <c r="AO220" s="48"/>
      <c r="AP220"/>
      <c r="AQ220"/>
      <c r="AR220"/>
      <c r="AS220"/>
      <c r="AT220"/>
      <c r="AU220"/>
      <c r="AV220"/>
      <c r="BE220" s="31"/>
      <c r="BF220" s="559"/>
      <c r="BG220" s="16"/>
      <c r="BH220" s="16"/>
      <c r="BI220" s="16"/>
      <c r="BJ220" s="16"/>
      <c r="BK220" s="16"/>
      <c r="BL220" s="629"/>
      <c r="BN220" s="4">
        <v>1</v>
      </c>
    </row>
    <row r="221" spans="2:66" ht="23.25" x14ac:dyDescent="0.25">
      <c r="B221" s="196" t="str">
        <f t="shared" si="38"/>
        <v>A</v>
      </c>
      <c r="C221" s="320" t="str">
        <f>C214</f>
        <v>Famille à coller.N.Nom de votre recette.Recette mère ►.S.Saisissez le nom de la recette mère</v>
      </c>
      <c r="D221" s="320">
        <f>D214</f>
        <v>6</v>
      </c>
      <c r="E221" s="1045" t="str">
        <f>E214</f>
        <v>couverts</v>
      </c>
      <c r="F221" s="605" t="s">
        <v>336</v>
      </c>
      <c r="G221" s="606" t="s">
        <v>343</v>
      </c>
      <c r="H221" s="248"/>
      <c r="I221" s="248"/>
      <c r="J221" s="270"/>
      <c r="K221" s="270"/>
      <c r="L221" s="329"/>
      <c r="M221" s="48"/>
      <c r="N221" s="310"/>
      <c r="O221" s="310"/>
      <c r="P221" s="310"/>
      <c r="R221" s="596"/>
      <c r="U221" s="48"/>
      <c r="V221" s="48"/>
      <c r="W221" s="48"/>
      <c r="X221" s="48"/>
      <c r="Y221" s="48"/>
      <c r="AF221" s="48"/>
      <c r="AO221" s="48"/>
      <c r="AP221"/>
      <c r="AQ221"/>
      <c r="AR221"/>
      <c r="AS221"/>
      <c r="AT221"/>
      <c r="AU221"/>
      <c r="AV221"/>
      <c r="BE221" s="31"/>
      <c r="BF221" s="503"/>
      <c r="BG221" s="768" t="s">
        <v>476</v>
      </c>
      <c r="BH221" s="769" t="s">
        <v>477</v>
      </c>
      <c r="BI221" s="770"/>
      <c r="BJ221" s="768"/>
      <c r="BK221" s="768" t="s">
        <v>478</v>
      </c>
      <c r="BL221" s="771" t="s">
        <v>477</v>
      </c>
      <c r="BN221" s="4">
        <v>1</v>
      </c>
    </row>
    <row r="222" spans="2:66" ht="16.5" customHeight="1" x14ac:dyDescent="0.25">
      <c r="B222" s="196" t="str">
        <f t="shared" si="38"/>
        <v>A</v>
      </c>
      <c r="C222" s="320" t="str">
        <f>C214</f>
        <v>Famille à coller.N.Nom de votre recette.Recette mère ►.S.Saisissez le nom de la recette mère</v>
      </c>
      <c r="D222" s="320">
        <f>D214</f>
        <v>6</v>
      </c>
      <c r="E222" s="1045" t="str">
        <f>E214</f>
        <v>couverts</v>
      </c>
      <c r="F222" s="605" t="s">
        <v>336</v>
      </c>
      <c r="G222" s="606" t="s">
        <v>347</v>
      </c>
      <c r="H222" s="248"/>
      <c r="I222" s="248"/>
      <c r="J222" s="270"/>
      <c r="K222" s="270"/>
      <c r="L222" s="329"/>
      <c r="M222" s="48"/>
      <c r="N222" s="310"/>
      <c r="O222" s="310"/>
      <c r="P222" s="310"/>
      <c r="R222" s="596"/>
      <c r="U222" s="48"/>
      <c r="V222" s="48"/>
      <c r="W222" s="48"/>
      <c r="X222" s="48"/>
      <c r="Y222" s="48"/>
      <c r="AF222" s="48"/>
      <c r="AO222" s="48"/>
      <c r="AP222"/>
      <c r="AQ222"/>
      <c r="AR222"/>
      <c r="AS222"/>
      <c r="AT222"/>
      <c r="AU222"/>
      <c r="AV222"/>
      <c r="BE222" s="48"/>
      <c r="BF222" s="559"/>
      <c r="BG222" s="16"/>
      <c r="BH222" s="16"/>
      <c r="BI222" s="16"/>
      <c r="BJ222" s="16"/>
      <c r="BK222" s="16"/>
      <c r="BL222" s="629"/>
      <c r="BN222" s="4">
        <v>1</v>
      </c>
    </row>
    <row r="223" spans="2:66" ht="16.5" thickBot="1" x14ac:dyDescent="0.3">
      <c r="B223" s="196" t="str">
        <f t="shared" si="38"/>
        <v>A</v>
      </c>
      <c r="C223" s="320" t="str">
        <f>C214</f>
        <v>Famille à coller.N.Nom de votre recette.Recette mère ►.S.Saisissez le nom de la recette mère</v>
      </c>
      <c r="D223" s="320">
        <f>D214</f>
        <v>6</v>
      </c>
      <c r="E223" s="1045" t="str">
        <f>E214</f>
        <v>couverts</v>
      </c>
      <c r="F223" s="605" t="s">
        <v>336</v>
      </c>
      <c r="G223" s="606" t="s">
        <v>337</v>
      </c>
      <c r="H223" s="248"/>
      <c r="I223" s="248"/>
      <c r="J223" s="270"/>
      <c r="K223" s="270"/>
      <c r="L223" s="329"/>
      <c r="M223" s="48"/>
      <c r="N223" s="310"/>
      <c r="O223" s="310"/>
      <c r="P223" s="310"/>
      <c r="R223" s="596"/>
      <c r="U223" s="48"/>
      <c r="V223" s="48"/>
      <c r="W223" s="48"/>
      <c r="X223" s="48"/>
      <c r="Y223" s="48"/>
      <c r="AF223" s="48"/>
      <c r="AO223" s="48"/>
      <c r="AP223"/>
      <c r="AQ223"/>
      <c r="AR223"/>
      <c r="AS223"/>
      <c r="AT223"/>
      <c r="AU223"/>
      <c r="AV223"/>
      <c r="BE223" s="48"/>
      <c r="BF223" s="437"/>
      <c r="BG223" s="773" t="s">
        <v>479</v>
      </c>
      <c r="BH223" s="774"/>
      <c r="BI223" s="774"/>
      <c r="BJ223" s="774"/>
      <c r="BK223" s="775"/>
      <c r="BL223" s="244"/>
      <c r="BN223" s="4">
        <v>1</v>
      </c>
    </row>
    <row r="224" spans="2:66" ht="17.25" thickTop="1" thickBot="1" x14ac:dyDescent="0.3">
      <c r="B224" s="196" t="str">
        <f t="shared" si="38"/>
        <v>A</v>
      </c>
      <c r="C224" s="320" t="str">
        <f>C214</f>
        <v>Famille à coller.N.Nom de votre recette.Recette mère ►.S.Saisissez le nom de la recette mère</v>
      </c>
      <c r="D224" s="320">
        <f>D214</f>
        <v>6</v>
      </c>
      <c r="E224" s="1045" t="str">
        <f>E214</f>
        <v>couverts</v>
      </c>
      <c r="F224" s="605" t="s">
        <v>336</v>
      </c>
      <c r="G224" s="606" t="s">
        <v>338</v>
      </c>
      <c r="H224" s="608"/>
      <c r="I224" s="608"/>
      <c r="J224" s="270"/>
      <c r="K224" s="270"/>
      <c r="L224" s="329"/>
      <c r="M224" s="48"/>
      <c r="N224" s="310"/>
      <c r="O224" s="310"/>
      <c r="P224" s="310"/>
      <c r="R224" s="610" t="s">
        <v>61</v>
      </c>
      <c r="U224" s="48"/>
      <c r="V224" s="48"/>
      <c r="W224" s="48"/>
      <c r="X224" s="48"/>
      <c r="Y224" s="48"/>
      <c r="AF224" s="48"/>
      <c r="AO224" s="48"/>
      <c r="AP224"/>
      <c r="AQ224"/>
      <c r="AR224"/>
      <c r="AS224"/>
      <c r="AT224"/>
      <c r="AU224"/>
      <c r="AV224"/>
      <c r="BE224" s="48"/>
      <c r="BF224" s="437"/>
      <c r="BG224" s="3212" t="s">
        <v>480</v>
      </c>
      <c r="BH224" s="3213"/>
      <c r="BI224" s="3213"/>
      <c r="BJ224" s="3213"/>
      <c r="BK224" s="3214"/>
      <c r="BL224" s="244"/>
      <c r="BN224" s="4">
        <v>1</v>
      </c>
    </row>
    <row r="225" spans="2:66" ht="16.5" thickTop="1" x14ac:dyDescent="0.25">
      <c r="B225" s="196" t="str">
        <f t="shared" si="38"/>
        <v>A</v>
      </c>
      <c r="C225" s="320" t="str">
        <f>C214</f>
        <v>Famille à coller.N.Nom de votre recette.Recette mère ►.S.Saisissez le nom de la recette mère</v>
      </c>
      <c r="D225" s="320">
        <f>D214</f>
        <v>6</v>
      </c>
      <c r="E225" s="1045" t="str">
        <f>E214</f>
        <v>couverts</v>
      </c>
      <c r="F225" s="605" t="s">
        <v>336</v>
      </c>
      <c r="G225" s="606" t="s">
        <v>339</v>
      </c>
      <c r="H225" s="248"/>
      <c r="I225" s="248"/>
      <c r="J225" s="270"/>
      <c r="K225" s="270"/>
      <c r="L225" s="329"/>
      <c r="M225" s="48"/>
      <c r="N225" s="310"/>
      <c r="O225" s="310"/>
      <c r="P225" s="310"/>
      <c r="R225" s="482" t="s">
        <v>257</v>
      </c>
      <c r="U225" s="48"/>
      <c r="V225" s="48"/>
      <c r="W225" s="48"/>
      <c r="X225" s="48"/>
      <c r="Y225" s="48"/>
      <c r="AF225" s="48"/>
      <c r="AO225" s="48"/>
      <c r="AP225"/>
      <c r="AQ225"/>
      <c r="AR225"/>
      <c r="AS225"/>
      <c r="AT225"/>
      <c r="AU225"/>
      <c r="AV225"/>
      <c r="BE225" s="48"/>
      <c r="BF225" s="437"/>
      <c r="BG225" s="3215"/>
      <c r="BH225" s="3216"/>
      <c r="BI225" s="3216"/>
      <c r="BJ225" s="3216"/>
      <c r="BK225" s="3217"/>
      <c r="BL225" s="244"/>
      <c r="BN225" s="4">
        <v>1</v>
      </c>
    </row>
    <row r="226" spans="2:66" ht="16.5" thickBot="1" x14ac:dyDescent="0.3">
      <c r="B226" s="196" t="str">
        <f t="shared" si="38"/>
        <v>A</v>
      </c>
      <c r="C226" s="320" t="str">
        <f>C214</f>
        <v>Famille à coller.N.Nom de votre recette.Recette mère ►.S.Saisissez le nom de la recette mère</v>
      </c>
      <c r="D226" s="320">
        <f>D214</f>
        <v>6</v>
      </c>
      <c r="E226" s="1045" t="str">
        <f>E214</f>
        <v>couverts</v>
      </c>
      <c r="F226" s="605" t="s">
        <v>336</v>
      </c>
      <c r="G226" s="606" t="s">
        <v>340</v>
      </c>
      <c r="H226" s="248"/>
      <c r="I226" s="248"/>
      <c r="J226" s="270"/>
      <c r="K226" s="270"/>
      <c r="L226" s="329"/>
      <c r="M226" s="48"/>
      <c r="N226" s="310"/>
      <c r="O226" s="310"/>
      <c r="P226" s="310"/>
      <c r="R226" s="605" t="s">
        <v>336</v>
      </c>
      <c r="U226" s="48"/>
      <c r="V226" s="48"/>
      <c r="W226" s="48"/>
      <c r="X226" s="48"/>
      <c r="Y226" s="48"/>
      <c r="AF226" s="48"/>
      <c r="AO226" s="48"/>
      <c r="AP226"/>
      <c r="AQ226"/>
      <c r="AR226"/>
      <c r="AS226"/>
      <c r="AT226"/>
      <c r="AU226"/>
      <c r="AV226"/>
      <c r="BA226"/>
      <c r="BB226"/>
      <c r="BC226"/>
      <c r="BD226"/>
      <c r="BE226"/>
      <c r="BF226" s="437"/>
      <c r="BG226" s="3218"/>
      <c r="BH226" s="3219"/>
      <c r="BI226" s="3219"/>
      <c r="BJ226" s="3219"/>
      <c r="BK226" s="3220"/>
      <c r="BL226" s="244"/>
      <c r="BN226" s="4">
        <v>1</v>
      </c>
    </row>
    <row r="227" spans="2:66" ht="19.5" thickTop="1" x14ac:dyDescent="0.25">
      <c r="B227" s="196" t="str">
        <f t="shared" si="38"/>
        <v>A</v>
      </c>
      <c r="C227" s="320" t="str">
        <f>C214</f>
        <v>Famille à coller.N.Nom de votre recette.Recette mère ►.S.Saisissez le nom de la recette mère</v>
      </c>
      <c r="D227" s="320">
        <f>D214</f>
        <v>6</v>
      </c>
      <c r="E227" s="1045" t="str">
        <f>E214</f>
        <v>couverts</v>
      </c>
      <c r="F227" s="605" t="s">
        <v>336</v>
      </c>
      <c r="G227" s="606" t="s">
        <v>341</v>
      </c>
      <c r="H227" s="248"/>
      <c r="I227" s="248"/>
      <c r="J227" s="270"/>
      <c r="K227" s="270"/>
      <c r="L227" s="329"/>
      <c r="M227" s="48"/>
      <c r="N227" s="310"/>
      <c r="O227" s="310"/>
      <c r="P227" s="310"/>
      <c r="R227" s="611" t="s">
        <v>342</v>
      </c>
      <c r="U227" s="48"/>
      <c r="V227" s="48"/>
      <c r="W227" s="48"/>
      <c r="X227" s="48"/>
      <c r="Y227" s="48"/>
      <c r="AF227" s="48"/>
      <c r="AO227" s="48"/>
      <c r="AP227"/>
      <c r="AQ227"/>
      <c r="AR227"/>
      <c r="AS227"/>
      <c r="AT227"/>
      <c r="AU227"/>
      <c r="AV227"/>
      <c r="BF227" s="437"/>
      <c r="BG227" s="776" t="str">
        <f>LEN(SUBSTITUTE(BG224," ",""))&amp;" caractères plus "&amp;(LEN(BG224)-LEN(SUBSTITUTE(BG224," ","")))&amp;" espaces = "&amp;LEN(BG224)</f>
        <v>178 caractères plus 38 espaces = 216</v>
      </c>
      <c r="BH227" s="777"/>
      <c r="BI227" s="777"/>
      <c r="BJ227" s="777"/>
      <c r="BK227" s="777"/>
      <c r="BL227" s="244"/>
      <c r="BN227" s="4">
        <v>1</v>
      </c>
    </row>
    <row r="228" spans="2:66" ht="15.75" x14ac:dyDescent="0.25">
      <c r="B228" s="196" t="str">
        <f t="shared" si="38"/>
        <v>A</v>
      </c>
      <c r="C228" s="320" t="str">
        <f>C214</f>
        <v>Famille à coller.N.Nom de votre recette.Recette mère ►.S.Saisissez le nom de la recette mère</v>
      </c>
      <c r="D228" s="320">
        <f>D214</f>
        <v>6</v>
      </c>
      <c r="E228" s="1045" t="str">
        <f>E214</f>
        <v>couverts</v>
      </c>
      <c r="F228" s="605" t="s">
        <v>336</v>
      </c>
      <c r="G228" s="613" t="s">
        <v>343</v>
      </c>
      <c r="H228" s="248"/>
      <c r="I228" s="608"/>
      <c r="J228" s="270"/>
      <c r="K228" s="270"/>
      <c r="L228" s="329"/>
      <c r="M228" s="48"/>
      <c r="N228" s="310"/>
      <c r="O228" s="310"/>
      <c r="P228" s="310"/>
      <c r="R228" s="614" t="s">
        <v>344</v>
      </c>
      <c r="U228" s="48"/>
      <c r="V228" s="48"/>
      <c r="W228" s="48"/>
      <c r="X228" s="48"/>
      <c r="Y228" s="48"/>
      <c r="AF228" s="48"/>
      <c r="AO228" s="48"/>
      <c r="AP228"/>
      <c r="AQ228"/>
      <c r="AR228"/>
      <c r="AS228"/>
      <c r="AT228"/>
      <c r="AU228"/>
      <c r="AV228"/>
      <c r="BF228" s="503"/>
      <c r="BK228" s="16"/>
      <c r="BL228" s="629"/>
      <c r="BN228" s="4">
        <v>1</v>
      </c>
    </row>
    <row r="229" spans="2:66" ht="15.75" x14ac:dyDescent="0.25">
      <c r="B229" s="196" t="str">
        <f t="shared" si="38"/>
        <v>A</v>
      </c>
      <c r="C229" s="320" t="str">
        <f>C214</f>
        <v>Famille à coller.N.Nom de votre recette.Recette mère ►.S.Saisissez le nom de la recette mère</v>
      </c>
      <c r="D229" s="320">
        <f>D214</f>
        <v>6</v>
      </c>
      <c r="E229" s="1045" t="str">
        <f>E214</f>
        <v>couverts</v>
      </c>
      <c r="F229" s="605" t="s">
        <v>336</v>
      </c>
      <c r="G229" s="606" t="s">
        <v>347</v>
      </c>
      <c r="H229" s="248"/>
      <c r="I229" s="248"/>
      <c r="J229" s="270"/>
      <c r="K229" s="270"/>
      <c r="L229" s="329"/>
      <c r="M229" s="48"/>
      <c r="N229" s="310"/>
      <c r="O229" s="310"/>
      <c r="P229" s="310"/>
      <c r="R229" s="614" t="s">
        <v>348</v>
      </c>
      <c r="U229" s="48"/>
      <c r="V229" s="48"/>
      <c r="W229" s="48"/>
      <c r="X229" s="48"/>
      <c r="Y229" s="48"/>
      <c r="AF229" s="48"/>
      <c r="AO229" s="48"/>
      <c r="AP229"/>
      <c r="AQ229"/>
      <c r="AR229"/>
      <c r="AS229"/>
      <c r="AT229"/>
      <c r="AU229"/>
      <c r="AV229"/>
      <c r="BF229" s="778" t="s">
        <v>481</v>
      </c>
      <c r="BG229" s="779" t="s">
        <v>482</v>
      </c>
      <c r="BH229" s="118"/>
      <c r="BI229" s="16"/>
      <c r="BJ229" s="16"/>
      <c r="BK229" s="16"/>
      <c r="BL229" s="629"/>
      <c r="BN229" s="4">
        <v>1</v>
      </c>
    </row>
    <row r="230" spans="2:66" ht="15.75" x14ac:dyDescent="0.25">
      <c r="B230" s="196" t="str">
        <f t="shared" si="38"/>
        <v>A</v>
      </c>
      <c r="C230" s="320" t="str">
        <f>C214</f>
        <v>Famille à coller.N.Nom de votre recette.Recette mère ►.S.Saisissez le nom de la recette mère</v>
      </c>
      <c r="D230" s="320">
        <f>D214</f>
        <v>6</v>
      </c>
      <c r="E230" s="1045" t="str">
        <f>E214</f>
        <v>couverts</v>
      </c>
      <c r="F230" s="605" t="s">
        <v>336</v>
      </c>
      <c r="G230" s="606" t="s">
        <v>351</v>
      </c>
      <c r="H230" s="248"/>
      <c r="I230" s="248"/>
      <c r="J230" s="270"/>
      <c r="K230" s="270"/>
      <c r="L230" s="329"/>
      <c r="M230" s="48"/>
      <c r="N230" s="310"/>
      <c r="O230" s="310"/>
      <c r="P230" s="310"/>
      <c r="U230" s="48"/>
      <c r="V230" s="48"/>
      <c r="W230" s="48"/>
      <c r="X230" s="48"/>
      <c r="Y230" s="48"/>
      <c r="AF230" s="48"/>
      <c r="AO230" s="48"/>
      <c r="AP230"/>
      <c r="AQ230"/>
      <c r="AR230"/>
      <c r="AS230"/>
      <c r="AT230"/>
      <c r="AU230"/>
      <c r="AV230"/>
      <c r="BF230" s="780" t="s">
        <v>5</v>
      </c>
      <c r="BG230" s="781" t="s">
        <v>208</v>
      </c>
      <c r="BH230" s="782"/>
      <c r="BI230" s="16"/>
      <c r="BJ230" s="16"/>
      <c r="BK230" s="16"/>
      <c r="BL230" s="629"/>
      <c r="BN230" s="4">
        <v>1</v>
      </c>
    </row>
    <row r="231" spans="2:66" ht="15.75" x14ac:dyDescent="0.25">
      <c r="B231" s="196" t="str">
        <f t="shared" si="38"/>
        <v>A</v>
      </c>
      <c r="C231" s="320" t="str">
        <f>C214</f>
        <v>Famille à coller.N.Nom de votre recette.Recette mère ►.S.Saisissez le nom de la recette mère</v>
      </c>
      <c r="D231" s="320">
        <f>D214</f>
        <v>6</v>
      </c>
      <c r="E231" s="1045" t="str">
        <f>E214</f>
        <v>couverts</v>
      </c>
      <c r="F231" s="605" t="s">
        <v>336</v>
      </c>
      <c r="G231" s="606" t="s">
        <v>352</v>
      </c>
      <c r="H231" s="248"/>
      <c r="I231" s="248"/>
      <c r="J231" s="270"/>
      <c r="K231" s="270"/>
      <c r="L231" s="329"/>
      <c r="M231" s="48"/>
      <c r="N231" s="310"/>
      <c r="O231" s="310"/>
      <c r="P231" s="310"/>
      <c r="U231" s="48"/>
      <c r="V231" s="48"/>
      <c r="W231" s="48"/>
      <c r="X231" s="48"/>
      <c r="Y231" s="48"/>
      <c r="AF231" s="48"/>
      <c r="AO231" s="48"/>
      <c r="AP231"/>
      <c r="AQ231"/>
      <c r="AR231"/>
      <c r="AS231"/>
      <c r="AT231"/>
      <c r="AU231"/>
      <c r="AV231"/>
      <c r="BF231" s="559" t="s">
        <v>483</v>
      </c>
      <c r="BG231" s="16"/>
      <c r="BH231" s="16"/>
      <c r="BI231" s="16"/>
      <c r="BJ231" s="16"/>
      <c r="BK231" s="16"/>
      <c r="BL231" s="629"/>
      <c r="BN231" s="4">
        <v>1</v>
      </c>
    </row>
    <row r="232" spans="2:66" ht="15.75" x14ac:dyDescent="0.25">
      <c r="B232" s="196" t="str">
        <f t="shared" si="38"/>
        <v>A</v>
      </c>
      <c r="C232" s="320" t="str">
        <f>C214</f>
        <v>Famille à coller.N.Nom de votre recette.Recette mère ►.S.Saisissez le nom de la recette mère</v>
      </c>
      <c r="D232" s="320">
        <f>D214</f>
        <v>6</v>
      </c>
      <c r="E232" s="1045" t="str">
        <f>E214</f>
        <v>couverts</v>
      </c>
      <c r="F232" s="605" t="s">
        <v>336</v>
      </c>
      <c r="G232" s="606" t="s">
        <v>353</v>
      </c>
      <c r="H232" s="248"/>
      <c r="I232" s="248"/>
      <c r="J232" s="270"/>
      <c r="K232" s="270"/>
      <c r="L232" s="329"/>
      <c r="M232" s="48"/>
      <c r="N232" s="310"/>
      <c r="O232" s="310"/>
      <c r="P232" s="310"/>
      <c r="U232" s="48"/>
      <c r="V232" s="48"/>
      <c r="W232" s="48"/>
      <c r="X232" s="48"/>
      <c r="Y232" s="48"/>
      <c r="AF232" s="48"/>
      <c r="AO232" s="48"/>
      <c r="AP232"/>
      <c r="AQ232"/>
      <c r="AR232"/>
      <c r="AS232"/>
      <c r="AT232"/>
      <c r="AU232"/>
      <c r="AV232"/>
      <c r="BF232" s="410" t="s">
        <v>484</v>
      </c>
      <c r="BG232" s="16"/>
      <c r="BH232" s="16"/>
      <c r="BI232" s="16"/>
      <c r="BJ232" s="16"/>
      <c r="BK232" s="16"/>
      <c r="BL232" s="629"/>
      <c r="BN232" s="4">
        <v>1</v>
      </c>
    </row>
    <row r="233" spans="2:66" ht="15.75" x14ac:dyDescent="0.25">
      <c r="B233" s="196" t="str">
        <f t="shared" si="38"/>
        <v>A</v>
      </c>
      <c r="C233" s="320" t="str">
        <f>C214</f>
        <v>Famille à coller.N.Nom de votre recette.Recette mère ►.S.Saisissez le nom de la recette mère</v>
      </c>
      <c r="D233" s="320">
        <f>D214</f>
        <v>6</v>
      </c>
      <c r="E233" s="1045" t="str">
        <f>E214</f>
        <v>couverts</v>
      </c>
      <c r="F233" s="605" t="s">
        <v>336</v>
      </c>
      <c r="G233" s="606" t="s">
        <v>355</v>
      </c>
      <c r="H233" s="248"/>
      <c r="I233" s="248"/>
      <c r="J233" s="270"/>
      <c r="K233" s="270"/>
      <c r="L233" s="329"/>
      <c r="M233" s="48"/>
      <c r="N233" s="310"/>
      <c r="O233" s="310"/>
      <c r="P233" s="310"/>
      <c r="U233" s="48"/>
      <c r="V233" s="48"/>
      <c r="W233" s="48"/>
      <c r="X233" s="48"/>
      <c r="Y233" s="48"/>
      <c r="AF233" s="48"/>
      <c r="AO233" s="48"/>
      <c r="AP233"/>
      <c r="AQ233"/>
      <c r="AR233"/>
      <c r="AS233"/>
      <c r="AT233"/>
      <c r="AU233"/>
      <c r="AV233"/>
      <c r="BF233" s="432"/>
      <c r="BG233" s="433"/>
      <c r="BH233" s="434"/>
      <c r="BI233" s="433"/>
      <c r="BJ233" s="433"/>
      <c r="BK233" s="433"/>
      <c r="BL233" s="435"/>
      <c r="BN233" s="4">
        <v>1</v>
      </c>
    </row>
    <row r="234" spans="2:66" ht="15.75" x14ac:dyDescent="0.25">
      <c r="B234" s="196" t="str">
        <f t="shared" si="38"/>
        <v>A</v>
      </c>
      <c r="C234" s="320" t="str">
        <f>C214</f>
        <v>Famille à coller.N.Nom de votre recette.Recette mère ►.S.Saisissez le nom de la recette mère</v>
      </c>
      <c r="D234" s="320">
        <f>D214</f>
        <v>6</v>
      </c>
      <c r="E234" s="1045" t="str">
        <f>E214</f>
        <v>couverts</v>
      </c>
      <c r="F234" s="605" t="s">
        <v>336</v>
      </c>
      <c r="G234" s="606" t="s">
        <v>357</v>
      </c>
      <c r="H234" s="248"/>
      <c r="I234" s="248"/>
      <c r="J234" s="270"/>
      <c r="K234" s="270"/>
      <c r="L234" s="329"/>
      <c r="M234" s="48"/>
      <c r="N234" s="310"/>
      <c r="O234" s="310"/>
      <c r="P234" s="310"/>
      <c r="U234" s="48"/>
      <c r="V234" s="48"/>
      <c r="W234" s="48"/>
      <c r="X234" s="48"/>
      <c r="Y234" s="48"/>
      <c r="AF234" s="48"/>
      <c r="AO234" s="48"/>
      <c r="AP234"/>
      <c r="AQ234"/>
      <c r="AR234"/>
      <c r="AS234"/>
      <c r="AT234"/>
      <c r="AU234"/>
      <c r="AV234"/>
      <c r="BF234" s="789">
        <v>19</v>
      </c>
      <c r="BG234" s="790">
        <v>18</v>
      </c>
      <c r="BH234" s="790">
        <v>25</v>
      </c>
      <c r="BI234" s="790">
        <v>16</v>
      </c>
      <c r="BJ234" s="790">
        <v>6</v>
      </c>
      <c r="BK234" s="790">
        <v>11</v>
      </c>
      <c r="BL234" s="791">
        <v>11</v>
      </c>
      <c r="BN234" s="4">
        <v>1</v>
      </c>
    </row>
    <row r="235" spans="2:66" ht="16.5" thickBot="1" x14ac:dyDescent="0.3">
      <c r="B235" s="196" t="str">
        <f t="shared" si="38"/>
        <v>A</v>
      </c>
      <c r="C235" s="320" t="str">
        <f>C214</f>
        <v>Famille à coller.N.Nom de votre recette.Recette mère ►.S.Saisissez le nom de la recette mère</v>
      </c>
      <c r="D235" s="320">
        <f>D214</f>
        <v>6</v>
      </c>
      <c r="E235" s="1045" t="str">
        <f>E214</f>
        <v>couverts</v>
      </c>
      <c r="F235" s="605" t="s">
        <v>336</v>
      </c>
      <c r="G235" s="606" t="s">
        <v>358</v>
      </c>
      <c r="H235" s="248"/>
      <c r="I235" s="248"/>
      <c r="J235" s="270"/>
      <c r="K235" s="270"/>
      <c r="L235" s="329"/>
      <c r="M235" s="48"/>
      <c r="N235" s="310"/>
      <c r="O235" s="310"/>
      <c r="P235" s="310"/>
      <c r="U235" s="48"/>
      <c r="V235" s="48"/>
      <c r="W235" s="48"/>
      <c r="X235" s="48"/>
      <c r="Y235" s="48"/>
      <c r="AF235" s="48"/>
      <c r="AO235" s="48"/>
      <c r="AP235"/>
      <c r="AQ235"/>
      <c r="AR235"/>
      <c r="AS235"/>
      <c r="AT235"/>
      <c r="AU235"/>
      <c r="AV235"/>
      <c r="BF235" s="795">
        <f t="shared" ref="BF235:BL235" ca="1" si="39">CELL("largeur",BF235)</f>
        <v>19</v>
      </c>
      <c r="BG235" s="7">
        <f t="shared" ca="1" si="39"/>
        <v>18</v>
      </c>
      <c r="BH235" s="7">
        <f t="shared" ca="1" si="39"/>
        <v>25</v>
      </c>
      <c r="BI235" s="7">
        <f t="shared" ca="1" si="39"/>
        <v>16</v>
      </c>
      <c r="BJ235" s="7">
        <f t="shared" ca="1" si="39"/>
        <v>16</v>
      </c>
      <c r="BK235" s="7">
        <f t="shared" ca="1" si="39"/>
        <v>11</v>
      </c>
      <c r="BL235" s="796">
        <f t="shared" ca="1" si="39"/>
        <v>27</v>
      </c>
      <c r="BN235" s="4">
        <v>1</v>
      </c>
    </row>
    <row r="236" spans="2:66" ht="15.75" x14ac:dyDescent="0.25">
      <c r="B236" s="376" t="s">
        <v>18</v>
      </c>
      <c r="C236" s="320" t="str">
        <f>C214</f>
        <v>Famille à coller.N.Nom de votre recette.Recette mère ►.S.Saisissez le nom de la recette mère</v>
      </c>
      <c r="D236" s="320">
        <f>D214</f>
        <v>6</v>
      </c>
      <c r="E236" s="1045" t="str">
        <f>E214</f>
        <v>couverts</v>
      </c>
      <c r="F236" s="947" t="s">
        <v>146</v>
      </c>
      <c r="G236" s="948"/>
      <c r="H236" s="948"/>
      <c r="I236" s="948"/>
      <c r="J236" s="948"/>
      <c r="K236" s="948"/>
      <c r="L236" s="949"/>
      <c r="M236" s="48"/>
      <c r="N236" s="310"/>
      <c r="O236" s="310"/>
      <c r="P236" s="310"/>
      <c r="U236" s="48"/>
      <c r="V236" s="48"/>
      <c r="W236" s="48"/>
      <c r="X236" s="48"/>
      <c r="Y236" s="48"/>
      <c r="AF236" s="48"/>
      <c r="AO236" s="48"/>
      <c r="AP236"/>
      <c r="AQ236"/>
      <c r="AR236"/>
      <c r="AS236"/>
      <c r="AT236"/>
      <c r="AU236"/>
      <c r="AV236"/>
      <c r="BN236" s="4">
        <v>1</v>
      </c>
    </row>
    <row r="237" spans="2:66" ht="15.75" x14ac:dyDescent="0.25">
      <c r="B237" s="196" t="str">
        <f t="shared" ref="B237:B254" si="40">IF(OR(F237&lt;&gt;"",G237&lt;&gt; "",H237&lt;&gt;"",I237&lt;&gt;""),"A", "►")</f>
        <v>►</v>
      </c>
      <c r="C237" s="320" t="str">
        <f>C214</f>
        <v>Famille à coller.N.Nom de votre recette.Recette mère ►.S.Saisissez le nom de la recette mère</v>
      </c>
      <c r="D237" s="320">
        <f>D214</f>
        <v>6</v>
      </c>
      <c r="E237" s="1045" t="str">
        <f>E214</f>
        <v>couverts</v>
      </c>
      <c r="F237" s="819"/>
      <c r="G237" s="638"/>
      <c r="H237" s="638"/>
      <c r="I237" s="638"/>
      <c r="J237" s="638"/>
      <c r="K237" s="638"/>
      <c r="L237" s="639"/>
      <c r="M237" s="48"/>
      <c r="N237" s="310"/>
      <c r="O237" s="310"/>
      <c r="P237" s="310"/>
      <c r="U237" s="48"/>
      <c r="V237" s="48"/>
      <c r="W237" s="48"/>
      <c r="X237" s="48"/>
      <c r="Y237" s="48"/>
      <c r="AF237" s="48"/>
      <c r="AO237" s="48"/>
      <c r="AP237"/>
      <c r="AQ237"/>
      <c r="AR237"/>
      <c r="AS237"/>
      <c r="AT237"/>
      <c r="AU237"/>
      <c r="AV237"/>
      <c r="BN237" s="4">
        <v>1</v>
      </c>
    </row>
    <row r="238" spans="2:66" ht="15.75" x14ac:dyDescent="0.25">
      <c r="B238" s="196" t="str">
        <f t="shared" si="40"/>
        <v>►</v>
      </c>
      <c r="C238" s="320" t="str">
        <f>C214</f>
        <v>Famille à coller.N.Nom de votre recette.Recette mère ►.S.Saisissez le nom de la recette mère</v>
      </c>
      <c r="D238" s="320">
        <f>D214</f>
        <v>6</v>
      </c>
      <c r="E238" s="1045" t="str">
        <f>E214</f>
        <v>couverts</v>
      </c>
      <c r="F238" s="819"/>
      <c r="G238" s="638"/>
      <c r="H238" s="638"/>
      <c r="I238" s="638"/>
      <c r="J238" s="638"/>
      <c r="K238" s="638"/>
      <c r="L238" s="639"/>
      <c r="M238" s="48"/>
      <c r="N238" s="310"/>
      <c r="O238" s="310"/>
      <c r="P238" s="310"/>
      <c r="U238" s="48"/>
      <c r="V238" s="48"/>
      <c r="W238" s="48"/>
      <c r="X238" s="48"/>
      <c r="Y238" s="48"/>
      <c r="AF238" s="48"/>
      <c r="AO238" s="48"/>
      <c r="AP238"/>
      <c r="AQ238"/>
      <c r="AR238"/>
      <c r="AS238"/>
      <c r="AT238"/>
      <c r="AU238"/>
      <c r="AV238"/>
      <c r="BF238" s="31"/>
      <c r="BG238" s="31"/>
      <c r="BH238" s="31"/>
      <c r="BI238" s="31"/>
      <c r="BJ238" s="31"/>
      <c r="BK238" s="31"/>
      <c r="BL238" s="31"/>
      <c r="BN238" s="4">
        <v>1</v>
      </c>
    </row>
    <row r="239" spans="2:66" ht="15.75" x14ac:dyDescent="0.25">
      <c r="B239" s="196" t="str">
        <f t="shared" si="40"/>
        <v>►</v>
      </c>
      <c r="C239" s="320" t="str">
        <f>C214</f>
        <v>Famille à coller.N.Nom de votre recette.Recette mère ►.S.Saisissez le nom de la recette mère</v>
      </c>
      <c r="D239" s="320">
        <f>D214</f>
        <v>6</v>
      </c>
      <c r="E239" s="1045" t="str">
        <f>E214</f>
        <v>couverts</v>
      </c>
      <c r="F239" s="819"/>
      <c r="G239" s="638"/>
      <c r="H239" s="638"/>
      <c r="I239" s="638"/>
      <c r="J239" s="638"/>
      <c r="K239" s="638"/>
      <c r="L239" s="639"/>
      <c r="M239" s="48"/>
      <c r="N239" s="310"/>
      <c r="O239" s="310"/>
      <c r="P239" s="310"/>
      <c r="U239" s="48"/>
      <c r="V239" s="48"/>
      <c r="W239" s="48"/>
      <c r="X239" s="48"/>
      <c r="Y239" s="48"/>
      <c r="AF239" s="48"/>
      <c r="AO239" s="48"/>
      <c r="AP239"/>
      <c r="AQ239"/>
      <c r="AR239"/>
      <c r="AS239"/>
      <c r="AT239"/>
      <c r="AU239"/>
      <c r="AV239"/>
      <c r="BF239" s="31"/>
      <c r="BG239" s="31"/>
      <c r="BH239" s="31"/>
      <c r="BI239" s="31"/>
      <c r="BJ239" s="31"/>
      <c r="BK239" s="31"/>
      <c r="BL239" s="31"/>
      <c r="BN239" s="4">
        <v>1</v>
      </c>
    </row>
    <row r="240" spans="2:66" ht="15.75" x14ac:dyDescent="0.25">
      <c r="B240" s="196" t="str">
        <f t="shared" si="40"/>
        <v>►</v>
      </c>
      <c r="C240" s="320" t="str">
        <f>C214</f>
        <v>Famille à coller.N.Nom de votre recette.Recette mère ►.S.Saisissez le nom de la recette mère</v>
      </c>
      <c r="D240" s="320">
        <f>D214</f>
        <v>6</v>
      </c>
      <c r="E240" s="1045" t="str">
        <f>E214</f>
        <v>couverts</v>
      </c>
      <c r="F240" s="767"/>
      <c r="G240" s="270"/>
      <c r="H240" s="270"/>
      <c r="I240" s="270"/>
      <c r="J240" s="270"/>
      <c r="K240" s="270"/>
      <c r="L240" s="329"/>
      <c r="M240" s="48"/>
      <c r="N240" s="310"/>
      <c r="O240" s="310"/>
      <c r="P240" s="310"/>
      <c r="U240" s="48"/>
      <c r="V240" s="48"/>
      <c r="W240" s="48"/>
      <c r="X240" s="48"/>
      <c r="Y240" s="48"/>
      <c r="AF240" s="48"/>
      <c r="AO240" s="48"/>
      <c r="AP240"/>
      <c r="AQ240"/>
      <c r="AR240"/>
      <c r="AS240"/>
      <c r="AT240"/>
      <c r="AU240"/>
      <c r="AV240"/>
      <c r="BF240" s="31"/>
      <c r="BG240" s="31"/>
      <c r="BH240" s="31"/>
      <c r="BI240" s="31"/>
      <c r="BJ240" s="31"/>
      <c r="BK240" s="31"/>
      <c r="BL240" s="31"/>
      <c r="BN240" s="4">
        <v>1</v>
      </c>
    </row>
    <row r="241" spans="2:66" ht="15.75" x14ac:dyDescent="0.25">
      <c r="B241" s="196" t="str">
        <f t="shared" si="40"/>
        <v>►</v>
      </c>
      <c r="C241" s="320" t="str">
        <f>C214</f>
        <v>Famille à coller.N.Nom de votre recette.Recette mère ►.S.Saisissez le nom de la recette mère</v>
      </c>
      <c r="D241" s="320">
        <f>D214</f>
        <v>6</v>
      </c>
      <c r="E241" s="1045" t="str">
        <f>E214</f>
        <v>couverts</v>
      </c>
      <c r="F241" s="767"/>
      <c r="G241" s="270"/>
      <c r="H241" s="270"/>
      <c r="I241" s="270"/>
      <c r="J241" s="270"/>
      <c r="K241" s="270"/>
      <c r="L241" s="329"/>
      <c r="M241" s="48"/>
      <c r="N241" s="310"/>
      <c r="O241" s="310"/>
      <c r="P241" s="310"/>
      <c r="U241" s="48"/>
      <c r="V241" s="48"/>
      <c r="W241" s="48"/>
      <c r="X241" s="48"/>
      <c r="Y241" s="48"/>
      <c r="AF241" s="48"/>
      <c r="AO241" s="48"/>
      <c r="AP241"/>
      <c r="AQ241"/>
      <c r="AR241"/>
      <c r="AS241"/>
      <c r="AT241"/>
      <c r="AU241"/>
      <c r="AV241"/>
      <c r="BF241" s="31"/>
      <c r="BG241" s="31"/>
      <c r="BH241" s="31"/>
      <c r="BI241" s="31"/>
      <c r="BJ241" s="31"/>
      <c r="BK241" s="31"/>
      <c r="BL241" s="31"/>
      <c r="BN241" s="4">
        <v>1</v>
      </c>
    </row>
    <row r="242" spans="2:66" ht="15.75" x14ac:dyDescent="0.25">
      <c r="B242" s="196" t="str">
        <f t="shared" si="40"/>
        <v>►</v>
      </c>
      <c r="C242" s="320" t="str">
        <f>C214</f>
        <v>Famille à coller.N.Nom de votre recette.Recette mère ►.S.Saisissez le nom de la recette mère</v>
      </c>
      <c r="D242" s="320">
        <f>D214</f>
        <v>6</v>
      </c>
      <c r="E242" s="1045" t="str">
        <f>E214</f>
        <v>couverts</v>
      </c>
      <c r="F242" s="767"/>
      <c r="G242" s="270"/>
      <c r="H242" s="270"/>
      <c r="I242" s="270"/>
      <c r="J242" s="270"/>
      <c r="K242" s="270"/>
      <c r="L242" s="329"/>
      <c r="M242" s="48"/>
      <c r="N242" s="310"/>
      <c r="O242" s="310"/>
      <c r="P242" s="310"/>
      <c r="U242" s="48"/>
      <c r="V242" s="48"/>
      <c r="W242" s="48"/>
      <c r="X242" s="48"/>
      <c r="Y242" s="48"/>
      <c r="AF242" s="48"/>
      <c r="AO242" s="48"/>
      <c r="AP242"/>
      <c r="AQ242"/>
      <c r="AR242"/>
      <c r="AS242"/>
      <c r="AT242"/>
      <c r="AU242"/>
      <c r="AV242"/>
      <c r="BF242" s="31"/>
      <c r="BG242" s="31"/>
      <c r="BH242" s="31"/>
      <c r="BI242" s="31"/>
      <c r="BJ242" s="31"/>
      <c r="BK242" s="31"/>
      <c r="BL242" s="31"/>
      <c r="BN242" s="4">
        <v>1</v>
      </c>
    </row>
    <row r="243" spans="2:66" ht="15.75" x14ac:dyDescent="0.25">
      <c r="B243" s="196" t="str">
        <f t="shared" si="40"/>
        <v>►</v>
      </c>
      <c r="C243" s="320" t="str">
        <f>C214</f>
        <v>Famille à coller.N.Nom de votre recette.Recette mère ►.S.Saisissez le nom de la recette mère</v>
      </c>
      <c r="D243" s="320">
        <f>D214</f>
        <v>6</v>
      </c>
      <c r="E243" s="1045" t="str">
        <f>E214</f>
        <v>couverts</v>
      </c>
      <c r="F243" s="767"/>
      <c r="G243" s="270"/>
      <c r="H243" s="270"/>
      <c r="I243" s="270"/>
      <c r="J243" s="270"/>
      <c r="K243" s="270"/>
      <c r="L243" s="329"/>
      <c r="M243" s="48"/>
      <c r="N243" s="310"/>
      <c r="O243" s="310"/>
      <c r="P243" s="310"/>
      <c r="U243" s="48"/>
      <c r="V243" s="48"/>
      <c r="W243" s="48"/>
      <c r="X243" s="48"/>
      <c r="Y243" s="48"/>
      <c r="AF243" s="48"/>
      <c r="AO243" s="48"/>
      <c r="AP243"/>
      <c r="AQ243"/>
      <c r="AR243"/>
      <c r="AS243"/>
      <c r="AT243"/>
      <c r="AU243"/>
      <c r="AV243"/>
      <c r="BF243" s="31"/>
      <c r="BG243" s="31"/>
      <c r="BH243" s="31"/>
      <c r="BI243" s="31"/>
      <c r="BJ243" s="31"/>
      <c r="BK243" s="31"/>
      <c r="BL243" s="31"/>
      <c r="BN243" s="4">
        <v>1</v>
      </c>
    </row>
    <row r="244" spans="2:66" ht="15.75" x14ac:dyDescent="0.25">
      <c r="B244" s="196" t="str">
        <f t="shared" si="40"/>
        <v>►</v>
      </c>
      <c r="C244" s="320" t="str">
        <f>C214</f>
        <v>Famille à coller.N.Nom de votre recette.Recette mère ►.S.Saisissez le nom de la recette mère</v>
      </c>
      <c r="D244" s="320">
        <f>D214</f>
        <v>6</v>
      </c>
      <c r="E244" s="1045" t="str">
        <f>E214</f>
        <v>couverts</v>
      </c>
      <c r="F244" s="767"/>
      <c r="G244" s="270"/>
      <c r="H244" s="270"/>
      <c r="I244" s="270"/>
      <c r="J244" s="270"/>
      <c r="K244" s="270"/>
      <c r="L244" s="329"/>
      <c r="M244" s="48"/>
      <c r="N244" s="310"/>
      <c r="O244" s="310"/>
      <c r="P244" s="310"/>
      <c r="U244" s="48"/>
      <c r="V244" s="48"/>
      <c r="W244" s="48"/>
      <c r="X244" s="48"/>
      <c r="Y244" s="48"/>
      <c r="AF244" s="48"/>
      <c r="AO244" s="48"/>
      <c r="AP244"/>
      <c r="AQ244"/>
      <c r="AR244"/>
      <c r="AS244"/>
      <c r="AT244"/>
      <c r="AU244"/>
      <c r="AV244"/>
      <c r="BF244" s="31"/>
      <c r="BG244" s="31"/>
      <c r="BH244" s="31"/>
      <c r="BI244" s="31"/>
      <c r="BJ244" s="31"/>
      <c r="BK244" s="31"/>
      <c r="BL244" s="31"/>
      <c r="BN244" s="4">
        <v>1</v>
      </c>
    </row>
    <row r="245" spans="2:66" ht="15.75" x14ac:dyDescent="0.25">
      <c r="B245" s="196" t="str">
        <f t="shared" si="40"/>
        <v>►</v>
      </c>
      <c r="C245" s="320" t="str">
        <f>C214</f>
        <v>Famille à coller.N.Nom de votre recette.Recette mère ►.S.Saisissez le nom de la recette mère</v>
      </c>
      <c r="D245" s="320">
        <f>D214</f>
        <v>6</v>
      </c>
      <c r="E245" s="1045" t="str">
        <f>E214</f>
        <v>couverts</v>
      </c>
      <c r="F245" s="767"/>
      <c r="G245" s="270"/>
      <c r="H245" s="270"/>
      <c r="I245" s="270"/>
      <c r="J245" s="270"/>
      <c r="K245" s="270"/>
      <c r="L245" s="329"/>
      <c r="M245" s="48"/>
      <c r="N245" s="310"/>
      <c r="O245" s="310"/>
      <c r="P245" s="310"/>
      <c r="U245" s="48"/>
      <c r="V245" s="48"/>
      <c r="W245" s="48"/>
      <c r="X245" s="48"/>
      <c r="Y245" s="48"/>
      <c r="AF245" s="48"/>
      <c r="AO245" s="48"/>
      <c r="AP245"/>
      <c r="AQ245"/>
      <c r="AR245"/>
      <c r="AS245"/>
      <c r="AT245"/>
      <c r="AU245"/>
      <c r="AV245"/>
      <c r="BF245" s="31"/>
      <c r="BG245" s="31"/>
      <c r="BH245" s="31"/>
      <c r="BI245" s="31"/>
      <c r="BJ245" s="31"/>
      <c r="BK245" s="31"/>
      <c r="BL245" s="31"/>
      <c r="BN245" s="4">
        <v>1</v>
      </c>
    </row>
    <row r="246" spans="2:66" ht="15.75" x14ac:dyDescent="0.25">
      <c r="B246" s="196" t="str">
        <f t="shared" si="40"/>
        <v>►</v>
      </c>
      <c r="C246" s="320" t="str">
        <f>C214</f>
        <v>Famille à coller.N.Nom de votre recette.Recette mère ►.S.Saisissez le nom de la recette mère</v>
      </c>
      <c r="D246" s="320">
        <f>D214</f>
        <v>6</v>
      </c>
      <c r="E246" s="1045" t="str">
        <f>E214</f>
        <v>couverts</v>
      </c>
      <c r="F246" s="767"/>
      <c r="G246" s="270"/>
      <c r="H246" s="270"/>
      <c r="I246" s="270"/>
      <c r="J246" s="270"/>
      <c r="K246" s="270"/>
      <c r="L246" s="329"/>
      <c r="M246" s="48"/>
      <c r="N246" s="310"/>
      <c r="O246" s="310"/>
      <c r="P246" s="310"/>
      <c r="U246" s="48"/>
      <c r="V246" s="48"/>
      <c r="W246" s="48"/>
      <c r="X246" s="48"/>
      <c r="Y246" s="48"/>
      <c r="AF246" s="48"/>
      <c r="AO246" s="48"/>
      <c r="AP246"/>
      <c r="AQ246"/>
      <c r="AR246"/>
      <c r="AS246"/>
      <c r="AT246"/>
      <c r="AU246"/>
      <c r="AV246"/>
      <c r="BF246" s="31"/>
      <c r="BG246" s="31"/>
      <c r="BH246" s="31"/>
      <c r="BI246" s="31"/>
      <c r="BJ246" s="31"/>
      <c r="BK246" s="31"/>
      <c r="BL246" s="31"/>
      <c r="BN246" s="4">
        <v>1</v>
      </c>
    </row>
    <row r="247" spans="2:66" ht="15.75" x14ac:dyDescent="0.25">
      <c r="B247" s="196" t="str">
        <f t="shared" si="40"/>
        <v>►</v>
      </c>
      <c r="C247" s="320" t="str">
        <f>C214</f>
        <v>Famille à coller.N.Nom de votre recette.Recette mère ►.S.Saisissez le nom de la recette mère</v>
      </c>
      <c r="D247" s="320">
        <f>D214</f>
        <v>6</v>
      </c>
      <c r="E247" s="1045" t="str">
        <f>E214</f>
        <v>couverts</v>
      </c>
      <c r="F247" s="767"/>
      <c r="G247" s="270"/>
      <c r="H247" s="270"/>
      <c r="I247" s="270"/>
      <c r="J247" s="270"/>
      <c r="K247" s="270"/>
      <c r="L247" s="329"/>
      <c r="M247" s="48"/>
      <c r="N247" s="310"/>
      <c r="O247" s="310"/>
      <c r="P247" s="310"/>
      <c r="U247" s="48"/>
      <c r="V247" s="48"/>
      <c r="W247" s="48"/>
      <c r="X247" s="48"/>
      <c r="Y247" s="48"/>
      <c r="AF247" s="48"/>
      <c r="AO247" s="48"/>
      <c r="AP247"/>
      <c r="AQ247"/>
      <c r="AR247"/>
      <c r="AS247"/>
      <c r="AT247"/>
      <c r="AU247"/>
      <c r="AV247"/>
      <c r="BF247" s="31"/>
      <c r="BG247" s="31"/>
      <c r="BH247" s="31"/>
      <c r="BI247" s="31"/>
      <c r="BJ247" s="31"/>
      <c r="BK247" s="31"/>
      <c r="BL247" s="31"/>
      <c r="BN247" s="4">
        <v>1</v>
      </c>
    </row>
    <row r="248" spans="2:66" ht="15.75" x14ac:dyDescent="0.25">
      <c r="B248" s="196" t="str">
        <f t="shared" si="40"/>
        <v>►</v>
      </c>
      <c r="C248" s="320" t="str">
        <f>C214</f>
        <v>Famille à coller.N.Nom de votre recette.Recette mère ►.S.Saisissez le nom de la recette mère</v>
      </c>
      <c r="D248" s="320">
        <f>D214</f>
        <v>6</v>
      </c>
      <c r="E248" s="1045" t="str">
        <f>E214</f>
        <v>couverts</v>
      </c>
      <c r="F248" s="767"/>
      <c r="G248" s="270"/>
      <c r="H248" s="270"/>
      <c r="I248" s="270"/>
      <c r="J248" s="270"/>
      <c r="K248" s="270"/>
      <c r="L248" s="329"/>
      <c r="M248" s="48"/>
      <c r="N248" s="310"/>
      <c r="O248" s="310"/>
      <c r="P248" s="310"/>
      <c r="U248" s="48"/>
      <c r="V248" s="48"/>
      <c r="W248" s="48"/>
      <c r="X248" s="48"/>
      <c r="Y248" s="48"/>
      <c r="AF248" s="48"/>
      <c r="AO248" s="48"/>
      <c r="AP248"/>
      <c r="AQ248"/>
      <c r="AR248"/>
      <c r="AS248"/>
      <c r="AT248"/>
      <c r="AU248"/>
      <c r="AV248"/>
      <c r="BF248" s="31"/>
      <c r="BG248" s="31"/>
      <c r="BH248" s="31"/>
      <c r="BI248" s="31"/>
      <c r="BJ248" s="31"/>
      <c r="BK248" s="31"/>
      <c r="BL248" s="31"/>
      <c r="BN248" s="4">
        <v>1</v>
      </c>
    </row>
    <row r="249" spans="2:66" ht="15.75" x14ac:dyDescent="0.25">
      <c r="B249" s="196" t="str">
        <f t="shared" si="40"/>
        <v>►</v>
      </c>
      <c r="C249" s="320" t="str">
        <f>C214</f>
        <v>Famille à coller.N.Nom de votre recette.Recette mère ►.S.Saisissez le nom de la recette mère</v>
      </c>
      <c r="D249" s="320">
        <f>D214</f>
        <v>6</v>
      </c>
      <c r="E249" s="1045" t="str">
        <f>E214</f>
        <v>couverts</v>
      </c>
      <c r="F249" s="767"/>
      <c r="G249" s="270"/>
      <c r="H249" s="270"/>
      <c r="I249" s="270"/>
      <c r="J249" s="270"/>
      <c r="K249" s="270"/>
      <c r="L249" s="329"/>
      <c r="M249" s="48"/>
      <c r="N249" s="310"/>
      <c r="O249" s="310"/>
      <c r="P249" s="310"/>
      <c r="U249" s="48"/>
      <c r="V249" s="48"/>
      <c r="W249" s="48"/>
      <c r="X249" s="48"/>
      <c r="Y249" s="48"/>
      <c r="AF249" s="48"/>
      <c r="AO249" s="48"/>
      <c r="AP249"/>
      <c r="AQ249"/>
      <c r="AR249"/>
      <c r="AS249"/>
      <c r="AT249"/>
      <c r="AU249"/>
      <c r="AV249"/>
      <c r="BF249" s="31"/>
      <c r="BG249" s="31"/>
      <c r="BH249" s="31"/>
      <c r="BI249" s="31"/>
      <c r="BJ249" s="31"/>
      <c r="BK249" s="31"/>
      <c r="BL249" s="31"/>
      <c r="BN249" s="4">
        <v>1</v>
      </c>
    </row>
    <row r="250" spans="2:66" ht="15.75" x14ac:dyDescent="0.25">
      <c r="B250" s="196" t="str">
        <f t="shared" si="40"/>
        <v>►</v>
      </c>
      <c r="C250" s="320" t="str">
        <f>C214</f>
        <v>Famille à coller.N.Nom de votre recette.Recette mère ►.S.Saisissez le nom de la recette mère</v>
      </c>
      <c r="D250" s="320">
        <f>D214</f>
        <v>6</v>
      </c>
      <c r="E250" s="1045" t="str">
        <f>E214</f>
        <v>couverts</v>
      </c>
      <c r="F250" s="767"/>
      <c r="G250" s="270"/>
      <c r="H250" s="270"/>
      <c r="I250" s="270"/>
      <c r="J250" s="270"/>
      <c r="K250" s="270"/>
      <c r="L250" s="329"/>
      <c r="M250" s="48"/>
      <c r="N250" s="310"/>
      <c r="O250" s="310"/>
      <c r="P250" s="310"/>
      <c r="U250" s="48"/>
      <c r="V250" s="48"/>
      <c r="W250" s="48"/>
      <c r="X250" s="48"/>
      <c r="Y250" s="48"/>
      <c r="AF250" s="48"/>
      <c r="AO250" s="48"/>
      <c r="AP250"/>
      <c r="AQ250"/>
      <c r="AR250"/>
      <c r="AS250"/>
      <c r="AT250"/>
      <c r="AU250"/>
      <c r="AV250"/>
      <c r="BF250" s="31"/>
      <c r="BG250" s="31"/>
      <c r="BH250" s="31"/>
      <c r="BI250" s="31"/>
      <c r="BJ250" s="31"/>
      <c r="BK250" s="31"/>
      <c r="BL250" s="31"/>
      <c r="BN250" s="4">
        <v>1</v>
      </c>
    </row>
    <row r="251" spans="2:66" ht="15.75" x14ac:dyDescent="0.25">
      <c r="B251" s="196" t="str">
        <f t="shared" si="40"/>
        <v>►</v>
      </c>
      <c r="C251" s="320" t="str">
        <f>C214</f>
        <v>Famille à coller.N.Nom de votre recette.Recette mère ►.S.Saisissez le nom de la recette mère</v>
      </c>
      <c r="D251" s="320">
        <f>D214</f>
        <v>6</v>
      </c>
      <c r="E251" s="1045" t="str">
        <f>E214</f>
        <v>couverts</v>
      </c>
      <c r="F251" s="767"/>
      <c r="G251" s="270"/>
      <c r="H251" s="270"/>
      <c r="I251" s="270"/>
      <c r="J251" s="270"/>
      <c r="K251" s="270"/>
      <c r="L251" s="329"/>
      <c r="M251" s="48"/>
      <c r="N251" s="310"/>
      <c r="O251" s="310"/>
      <c r="P251" s="310"/>
      <c r="U251" s="48"/>
      <c r="V251" s="48"/>
      <c r="W251" s="48"/>
      <c r="X251" s="48"/>
      <c r="Y251" s="48"/>
      <c r="AF251" s="48"/>
      <c r="AO251" s="48"/>
      <c r="AP251"/>
      <c r="AQ251"/>
      <c r="AR251"/>
      <c r="AS251"/>
      <c r="AT251"/>
      <c r="AU251"/>
      <c r="AV251"/>
      <c r="BF251" s="31"/>
      <c r="BG251" s="31"/>
      <c r="BH251" s="31"/>
      <c r="BI251" s="31"/>
      <c r="BJ251" s="31"/>
      <c r="BK251" s="31"/>
      <c r="BL251" s="31"/>
      <c r="BN251" s="4">
        <v>1</v>
      </c>
    </row>
    <row r="252" spans="2:66" ht="15.75" x14ac:dyDescent="0.25">
      <c r="B252" s="196" t="str">
        <f t="shared" si="40"/>
        <v>►</v>
      </c>
      <c r="C252" s="320" t="str">
        <f>C214</f>
        <v>Famille à coller.N.Nom de votre recette.Recette mère ►.S.Saisissez le nom de la recette mère</v>
      </c>
      <c r="D252" s="320">
        <f>D214</f>
        <v>6</v>
      </c>
      <c r="E252" s="1045" t="str">
        <f>E214</f>
        <v>couverts</v>
      </c>
      <c r="F252" s="767"/>
      <c r="G252" s="270"/>
      <c r="H252" s="270"/>
      <c r="I252" s="270"/>
      <c r="J252" s="270"/>
      <c r="K252" s="270"/>
      <c r="L252" s="329"/>
      <c r="M252" s="48"/>
      <c r="N252" s="310"/>
      <c r="O252" s="310"/>
      <c r="P252" s="310"/>
      <c r="U252" s="48"/>
      <c r="V252" s="48"/>
      <c r="W252" s="48"/>
      <c r="X252" s="48"/>
      <c r="Y252" s="48"/>
      <c r="AF252" s="48"/>
      <c r="AO252" s="48"/>
      <c r="AP252"/>
      <c r="AQ252"/>
      <c r="AR252"/>
      <c r="AS252"/>
      <c r="AT252"/>
      <c r="AU252"/>
      <c r="AV252"/>
      <c r="BF252" s="31"/>
      <c r="BG252" s="31"/>
      <c r="BH252" s="31"/>
      <c r="BI252" s="31"/>
      <c r="BJ252" s="31"/>
      <c r="BK252" s="31"/>
      <c r="BL252" s="31"/>
      <c r="BN252" s="4">
        <v>1</v>
      </c>
    </row>
    <row r="253" spans="2:66" ht="15.75" x14ac:dyDescent="0.25">
      <c r="B253" s="196" t="str">
        <f t="shared" si="40"/>
        <v>►</v>
      </c>
      <c r="C253" s="320" t="str">
        <f>C214</f>
        <v>Famille à coller.N.Nom de votre recette.Recette mère ►.S.Saisissez le nom de la recette mère</v>
      </c>
      <c r="D253" s="320">
        <f>D214</f>
        <v>6</v>
      </c>
      <c r="E253" s="1045" t="str">
        <f>E214</f>
        <v>couverts</v>
      </c>
      <c r="F253" s="767"/>
      <c r="G253" s="270"/>
      <c r="H253" s="270"/>
      <c r="I253" s="270"/>
      <c r="J253" s="270"/>
      <c r="K253" s="270"/>
      <c r="L253" s="329"/>
      <c r="M253" s="48"/>
      <c r="N253" s="310"/>
      <c r="O253" s="310"/>
      <c r="P253" s="310"/>
      <c r="U253" s="48"/>
      <c r="V253" s="48"/>
      <c r="W253" s="48"/>
      <c r="X253" s="48"/>
      <c r="Y253" s="48"/>
      <c r="AF253" s="48"/>
      <c r="AO253" s="48"/>
      <c r="AP253"/>
      <c r="AQ253"/>
      <c r="AR253"/>
      <c r="AS253"/>
      <c r="AT253"/>
      <c r="AU253"/>
      <c r="AV253"/>
      <c r="BF253" s="31"/>
      <c r="BG253" s="31"/>
      <c r="BH253" s="31"/>
      <c r="BI253" s="31"/>
      <c r="BJ253" s="31"/>
      <c r="BK253" s="31"/>
      <c r="BL253" s="31"/>
      <c r="BN253" s="4">
        <v>1</v>
      </c>
    </row>
    <row r="254" spans="2:66" ht="15.75" x14ac:dyDescent="0.25">
      <c r="B254" s="196" t="str">
        <f t="shared" si="40"/>
        <v>►</v>
      </c>
      <c r="C254" s="320" t="str">
        <f>C214</f>
        <v>Famille à coller.N.Nom de votre recette.Recette mère ►.S.Saisissez le nom de la recette mère</v>
      </c>
      <c r="D254" s="320">
        <f>D214</f>
        <v>6</v>
      </c>
      <c r="E254" s="1045" t="str">
        <f>E214</f>
        <v>couverts</v>
      </c>
      <c r="F254" s="767"/>
      <c r="G254" s="270"/>
      <c r="H254" s="270"/>
      <c r="I254" s="270"/>
      <c r="J254" s="270"/>
      <c r="K254" s="270"/>
      <c r="L254" s="329"/>
      <c r="M254" s="48"/>
      <c r="N254" s="310"/>
      <c r="O254" s="310"/>
      <c r="P254" s="310"/>
      <c r="U254" s="48"/>
      <c r="V254" s="48"/>
      <c r="W254" s="48"/>
      <c r="X254" s="48"/>
      <c r="Y254" s="48"/>
      <c r="AF254" s="48"/>
      <c r="AO254" s="48"/>
      <c r="AP254"/>
      <c r="AQ254"/>
      <c r="AR254"/>
      <c r="AS254"/>
      <c r="AT254"/>
      <c r="AU254"/>
      <c r="AV254"/>
      <c r="BF254" s="31"/>
      <c r="BG254" s="31"/>
      <c r="BH254" s="31"/>
      <c r="BI254" s="31"/>
      <c r="BJ254" s="31"/>
      <c r="BK254" s="31"/>
      <c r="BL254" s="31"/>
      <c r="BN254" s="4">
        <v>1</v>
      </c>
    </row>
    <row r="255" spans="2:66" ht="15.75" x14ac:dyDescent="0.25">
      <c r="B255" s="376" t="s">
        <v>18</v>
      </c>
      <c r="C255" s="320" t="str">
        <f>C214</f>
        <v>Famille à coller.N.Nom de votre recette.Recette mère ►.S.Saisissez le nom de la recette mère</v>
      </c>
      <c r="D255" s="320">
        <f>D214</f>
        <v>6</v>
      </c>
      <c r="E255" s="1045" t="str">
        <f>E214</f>
        <v>couverts</v>
      </c>
      <c r="F255" s="978" t="s">
        <v>153</v>
      </c>
      <c r="G255" s="280"/>
      <c r="H255" s="280"/>
      <c r="I255" s="280"/>
      <c r="J255" s="280"/>
      <c r="K255" s="378"/>
      <c r="L255" s="379" t="s">
        <v>154</v>
      </c>
      <c r="M255" s="48"/>
      <c r="N255" s="310"/>
      <c r="O255" s="310"/>
      <c r="P255" s="310"/>
      <c r="U255" s="48"/>
      <c r="V255" s="48"/>
      <c r="W255" s="48"/>
      <c r="X255" s="48"/>
      <c r="Y255" s="48"/>
      <c r="AF255" s="48"/>
      <c r="AO255" s="48"/>
      <c r="AP255"/>
      <c r="AQ255"/>
      <c r="AR255"/>
      <c r="AS255"/>
      <c r="AT255"/>
      <c r="AU255"/>
      <c r="AV255"/>
      <c r="BF255" s="31"/>
      <c r="BG255" s="31"/>
      <c r="BH255" s="31"/>
      <c r="BI255" s="31"/>
      <c r="BJ255" s="31"/>
      <c r="BK255" s="31"/>
      <c r="BL255" s="31"/>
      <c r="BN255" s="4">
        <v>1</v>
      </c>
    </row>
    <row r="256" spans="2:66" ht="15.75" x14ac:dyDescent="0.25">
      <c r="B256" s="376" t="s">
        <v>18</v>
      </c>
      <c r="C256" s="320" t="str">
        <f>C214</f>
        <v>Famille à coller.N.Nom de votre recette.Recette mère ►.S.Saisissez le nom de la recette mère</v>
      </c>
      <c r="D256" s="320">
        <f>D214</f>
        <v>6</v>
      </c>
      <c r="E256" s="1045" t="str">
        <f>E214</f>
        <v>couverts</v>
      </c>
      <c r="F256" s="287"/>
      <c r="G256" s="287"/>
      <c r="H256" s="287"/>
      <c r="I256" s="287"/>
      <c r="J256" s="287"/>
      <c r="K256" s="382"/>
      <c r="L256" s="383" t="s">
        <v>155</v>
      </c>
      <c r="M256" s="48"/>
      <c r="N256" s="310"/>
      <c r="O256" s="310"/>
      <c r="P256" s="310"/>
      <c r="U256" s="48"/>
      <c r="V256" s="48"/>
      <c r="W256" s="48"/>
      <c r="X256" s="48"/>
      <c r="Y256" s="48"/>
      <c r="AF256" s="48"/>
      <c r="AP256"/>
      <c r="AQ256"/>
      <c r="AR256"/>
      <c r="AS256"/>
      <c r="AT256"/>
      <c r="AU256"/>
      <c r="AV256"/>
      <c r="BF256" s="31"/>
      <c r="BG256" s="31"/>
      <c r="BH256" s="31"/>
      <c r="BI256" s="31"/>
      <c r="BJ256" s="31"/>
      <c r="BK256" s="31"/>
      <c r="BL256" s="31"/>
      <c r="BN256" s="4">
        <v>1</v>
      </c>
    </row>
    <row r="257" spans="2:66" ht="15.75" x14ac:dyDescent="0.25">
      <c r="B257" s="376" t="s">
        <v>18</v>
      </c>
      <c r="C257" s="320" t="str">
        <f>C214</f>
        <v>Famille à coller.N.Nom de votre recette.Recette mère ►.S.Saisissez le nom de la recette mère</v>
      </c>
      <c r="D257" s="320">
        <f>D214</f>
        <v>6</v>
      </c>
      <c r="E257" s="1045" t="str">
        <f>E214</f>
        <v>couverts</v>
      </c>
      <c r="F257" s="287"/>
      <c r="G257" s="287"/>
      <c r="H257" s="287"/>
      <c r="I257" s="287"/>
      <c r="J257" s="287"/>
      <c r="K257" s="382"/>
      <c r="L257" s="383" t="s">
        <v>156</v>
      </c>
      <c r="M257" s="48"/>
      <c r="N257" s="310"/>
      <c r="O257" s="310"/>
      <c r="P257" s="310"/>
      <c r="U257" s="48"/>
      <c r="V257" s="48"/>
      <c r="W257" s="48"/>
      <c r="X257" s="48"/>
      <c r="Y257" s="48"/>
      <c r="AF257" s="48"/>
      <c r="AP257"/>
      <c r="AQ257"/>
      <c r="AR257"/>
      <c r="AS257"/>
      <c r="AT257"/>
      <c r="AU257"/>
      <c r="AV257"/>
      <c r="BF257" s="31"/>
      <c r="BG257" s="31"/>
      <c r="BH257" s="31"/>
      <c r="BI257" s="31"/>
      <c r="BJ257" s="31"/>
      <c r="BK257" s="31"/>
      <c r="BL257" s="31"/>
      <c r="BN257" s="4">
        <v>1</v>
      </c>
    </row>
    <row r="258" spans="2:66" ht="15.75" x14ac:dyDescent="0.25">
      <c r="B258" s="376" t="s">
        <v>18</v>
      </c>
      <c r="C258" s="320" t="str">
        <f>C167</f>
        <v>Famille à coller.N.Nom de votre recette.Recette mère ►.S.Saisissez le nom de la recette mère</v>
      </c>
      <c r="D258" s="320">
        <f>D167</f>
        <v>6</v>
      </c>
      <c r="E258" s="320" t="str">
        <f>E167</f>
        <v>couverts</v>
      </c>
      <c r="F258" s="293"/>
      <c r="G258" s="293"/>
      <c r="H258" s="293" t="s">
        <v>152</v>
      </c>
      <c r="I258" s="294"/>
      <c r="J258" s="392"/>
      <c r="K258" s="392"/>
      <c r="L258" s="393"/>
      <c r="M258" s="48"/>
      <c r="N258" s="310"/>
      <c r="O258" s="310"/>
      <c r="P258" s="310"/>
      <c r="U258" s="48"/>
      <c r="V258" s="48"/>
      <c r="W258" s="48"/>
      <c r="X258" s="48"/>
      <c r="Y258" s="48"/>
      <c r="AF258" s="48"/>
      <c r="AP258"/>
      <c r="AQ258"/>
      <c r="AR258"/>
      <c r="AS258"/>
      <c r="AT258"/>
      <c r="AU258"/>
      <c r="AV258"/>
      <c r="BF258" s="31"/>
      <c r="BG258" s="31"/>
      <c r="BH258" s="31"/>
      <c r="BI258" s="31"/>
      <c r="BJ258" s="31"/>
      <c r="BK258" s="31"/>
      <c r="BL258" s="31"/>
      <c r="BN258" s="4">
        <v>1</v>
      </c>
    </row>
    <row r="259" spans="2:66" ht="16.5" thickBot="1" x14ac:dyDescent="0.3">
      <c r="B259" s="397" t="s">
        <v>18</v>
      </c>
      <c r="C259" s="398" t="str">
        <f>C167</f>
        <v>Famille à coller.N.Nom de votre recette.Recette mère ►.S.Saisissez le nom de la recette mère</v>
      </c>
      <c r="D259" s="398">
        <f>D167</f>
        <v>6</v>
      </c>
      <c r="E259" s="398" t="str">
        <f>E167</f>
        <v>couverts</v>
      </c>
      <c r="F259" s="399" t="s">
        <v>150</v>
      </c>
      <c r="G259" s="298"/>
      <c r="H259" s="299"/>
      <c r="I259" s="300"/>
      <c r="J259" s="299"/>
      <c r="K259" s="299"/>
      <c r="L259" s="400"/>
      <c r="M259" s="48"/>
      <c r="N259" s="310"/>
      <c r="O259" s="310"/>
      <c r="P259" s="310"/>
      <c r="U259" s="48"/>
      <c r="V259" s="48"/>
      <c r="W259" s="48"/>
      <c r="X259" s="48"/>
      <c r="Y259" s="48"/>
      <c r="AF259" s="48"/>
      <c r="AP259"/>
      <c r="AQ259"/>
      <c r="AR259"/>
      <c r="AS259"/>
      <c r="AT259"/>
      <c r="AU259"/>
      <c r="AV259"/>
      <c r="BF259" s="31"/>
      <c r="BG259" s="31"/>
      <c r="BH259" s="31"/>
      <c r="BI259" s="31"/>
      <c r="BJ259" s="31"/>
      <c r="BK259" s="31"/>
      <c r="BL259" s="31"/>
      <c r="BN259" s="4">
        <v>1</v>
      </c>
    </row>
    <row r="260" spans="2:66" x14ac:dyDescent="0.25">
      <c r="B260" s="291" t="s">
        <v>18</v>
      </c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310"/>
      <c r="O260" s="310"/>
      <c r="P260" s="310"/>
      <c r="U260" s="48"/>
      <c r="V260" s="48"/>
      <c r="W260" s="48"/>
      <c r="X260" s="48"/>
      <c r="Y260" s="48"/>
      <c r="AF260" s="48"/>
      <c r="AP260"/>
      <c r="AQ260"/>
      <c r="AR260"/>
      <c r="AS260"/>
      <c r="AT260"/>
      <c r="AU260"/>
      <c r="AV260"/>
      <c r="BF260" s="31"/>
      <c r="BG260" s="31"/>
      <c r="BH260" s="31"/>
      <c r="BI260" s="31"/>
      <c r="BJ260" s="31"/>
      <c r="BK260" s="31"/>
      <c r="BL260" s="31"/>
      <c r="BN260" s="4">
        <v>1</v>
      </c>
    </row>
    <row r="261" spans="2:66" ht="18.75" x14ac:dyDescent="0.25">
      <c r="B261" s="1013" t="s">
        <v>18</v>
      </c>
      <c r="C261" s="998" t="str">
        <f>C214</f>
        <v>Famille à coller.N.Nom de votre recette.Recette mère ►.S.Saisissez le nom de la recette mère</v>
      </c>
      <c r="D261" s="998">
        <f>D214</f>
        <v>6</v>
      </c>
      <c r="E261" s="998" t="str">
        <f>E214</f>
        <v>couverts</v>
      </c>
      <c r="F261" s="1002" t="s">
        <v>61</v>
      </c>
      <c r="G261" s="1002">
        <v>28</v>
      </c>
      <c r="H261" s="1015" t="s">
        <v>367</v>
      </c>
      <c r="I261" s="1014"/>
      <c r="J261" s="1014"/>
      <c r="K261" s="1015"/>
      <c r="L261" s="1016"/>
      <c r="M261" s="48"/>
      <c r="N261" s="310"/>
      <c r="O261" s="310"/>
      <c r="P261" s="310"/>
      <c r="Q261" s="526" t="s">
        <v>218</v>
      </c>
      <c r="R261" s="527" t="s">
        <v>650</v>
      </c>
      <c r="S261" s="527"/>
      <c r="T261" s="527"/>
      <c r="U261" s="48"/>
      <c r="V261" s="48"/>
      <c r="W261" s="48"/>
      <c r="X261" s="48"/>
      <c r="Y261" s="48"/>
      <c r="AF261" s="48"/>
      <c r="AP261"/>
      <c r="AQ261"/>
      <c r="AR261"/>
      <c r="AS261"/>
      <c r="AT261"/>
      <c r="AU261"/>
      <c r="AV261"/>
      <c r="BF261" s="31"/>
      <c r="BG261" s="31"/>
      <c r="BH261" s="31"/>
      <c r="BI261" s="31"/>
      <c r="BJ261" s="31"/>
      <c r="BK261" s="31"/>
      <c r="BL261" s="31"/>
      <c r="BN261" s="4">
        <v>1</v>
      </c>
    </row>
    <row r="262" spans="2:66" ht="18.75" x14ac:dyDescent="0.25">
      <c r="B262" s="314" t="s">
        <v>18</v>
      </c>
      <c r="C262" s="1043" t="str">
        <f>C261</f>
        <v>Famille à coller.N.Nom de votre recette.Recette mère ►.S.Saisissez le nom de la recette mère</v>
      </c>
      <c r="D262" s="1043">
        <f>D261</f>
        <v>6</v>
      </c>
      <c r="E262" s="1044" t="str">
        <f>E261</f>
        <v>couverts</v>
      </c>
      <c r="F262" s="630" t="s">
        <v>368</v>
      </c>
      <c r="G262" s="248"/>
      <c r="H262" s="631"/>
      <c r="I262" s="243"/>
      <c r="J262" s="243"/>
      <c r="K262" s="243"/>
      <c r="L262" s="322"/>
      <c r="M262" s="48"/>
      <c r="N262" s="310"/>
      <c r="O262" s="310"/>
      <c r="P262" s="310"/>
      <c r="Q262" s="48"/>
      <c r="R262" s="436" t="s">
        <v>221</v>
      </c>
      <c r="U262" s="48"/>
      <c r="V262" s="48"/>
      <c r="W262" s="48"/>
      <c r="X262" s="48"/>
      <c r="Y262" s="48"/>
      <c r="AF262" s="48"/>
      <c r="AP262"/>
      <c r="AQ262"/>
      <c r="AR262"/>
      <c r="AS262"/>
      <c r="AT262"/>
      <c r="AU262"/>
      <c r="AV262"/>
      <c r="BF262" s="31"/>
      <c r="BG262" s="31"/>
      <c r="BH262" s="31"/>
      <c r="BI262" s="31"/>
      <c r="BJ262" s="31"/>
      <c r="BK262" s="31"/>
      <c r="BL262" s="31"/>
      <c r="BN262" s="4">
        <v>1</v>
      </c>
    </row>
    <row r="263" spans="2:66" ht="15.75" customHeight="1" x14ac:dyDescent="0.25">
      <c r="B263" s="319" t="s">
        <v>18</v>
      </c>
      <c r="C263" s="320" t="str">
        <f>C261</f>
        <v>Famille à coller.N.Nom de votre recette.Recette mère ►.S.Saisissez le nom de la recette mère</v>
      </c>
      <c r="D263" s="320">
        <f>D261</f>
        <v>6</v>
      </c>
      <c r="E263" s="1045" t="str">
        <f>E261</f>
        <v>couverts</v>
      </c>
      <c r="F263" s="3332" t="s">
        <v>369</v>
      </c>
      <c r="G263" s="3333"/>
      <c r="H263" s="3333"/>
      <c r="I263" s="3333"/>
      <c r="J263" s="3333"/>
      <c r="K263" s="3333"/>
      <c r="L263" s="3334"/>
      <c r="M263" s="48"/>
      <c r="N263" s="310"/>
      <c r="O263" s="310"/>
      <c r="P263" s="310"/>
      <c r="U263" s="48"/>
      <c r="V263" s="48"/>
      <c r="W263" s="48"/>
      <c r="X263" s="48"/>
      <c r="Y263" s="48"/>
      <c r="AF263" s="48"/>
      <c r="AP263"/>
      <c r="AQ263"/>
      <c r="AR263"/>
      <c r="AS263"/>
      <c r="AT263"/>
      <c r="AU263"/>
      <c r="AV263"/>
      <c r="BF263" s="31"/>
      <c r="BG263" s="31"/>
      <c r="BH263" s="31"/>
      <c r="BI263" s="31"/>
      <c r="BJ263" s="31"/>
      <c r="BK263" s="31"/>
      <c r="BL263" s="31"/>
      <c r="BN263" s="4">
        <v>1</v>
      </c>
    </row>
    <row r="264" spans="2:66" x14ac:dyDescent="0.25">
      <c r="B264" s="319" t="s">
        <v>18</v>
      </c>
      <c r="C264" s="320" t="str">
        <f>C261</f>
        <v>Famille à coller.N.Nom de votre recette.Recette mère ►.S.Saisissez le nom de la recette mère</v>
      </c>
      <c r="D264" s="320">
        <f>D261</f>
        <v>6</v>
      </c>
      <c r="E264" s="1045" t="str">
        <f>E261</f>
        <v>couverts</v>
      </c>
      <c r="F264" s="3332"/>
      <c r="G264" s="3333"/>
      <c r="H264" s="3333"/>
      <c r="I264" s="3333"/>
      <c r="J264" s="3333"/>
      <c r="K264" s="3333"/>
      <c r="L264" s="3334"/>
      <c r="M264" s="48"/>
      <c r="N264" s="310"/>
      <c r="O264" s="310"/>
      <c r="P264" s="310"/>
      <c r="U264" s="48"/>
      <c r="V264" s="48"/>
      <c r="W264" s="48"/>
      <c r="X264" s="48"/>
      <c r="Y264" s="48"/>
      <c r="AF264" s="48"/>
      <c r="AP264"/>
      <c r="AQ264"/>
      <c r="AR264"/>
      <c r="AS264"/>
      <c r="AT264"/>
      <c r="AU264"/>
      <c r="AV264"/>
      <c r="BF264" s="31"/>
      <c r="BG264" s="31"/>
      <c r="BH264" s="31"/>
      <c r="BI264" s="31"/>
      <c r="BJ264" s="31"/>
      <c r="BK264" s="31"/>
      <c r="BL264" s="31"/>
      <c r="BN264" s="4">
        <v>1</v>
      </c>
    </row>
    <row r="265" spans="2:66" x14ac:dyDescent="0.25">
      <c r="B265" s="319" t="s">
        <v>18</v>
      </c>
      <c r="C265" s="320" t="str">
        <f>C261</f>
        <v>Famille à coller.N.Nom de votre recette.Recette mère ►.S.Saisissez le nom de la recette mère</v>
      </c>
      <c r="D265" s="320">
        <f>D261</f>
        <v>6</v>
      </c>
      <c r="E265" s="1045" t="str">
        <f>E261</f>
        <v>couverts</v>
      </c>
      <c r="F265" s="3332"/>
      <c r="G265" s="3333"/>
      <c r="H265" s="3333"/>
      <c r="I265" s="3333"/>
      <c r="J265" s="3333"/>
      <c r="K265" s="3333"/>
      <c r="L265" s="3334"/>
      <c r="M265" s="48"/>
      <c r="N265" s="310"/>
      <c r="O265" s="310"/>
      <c r="P265" s="310"/>
      <c r="U265" s="48"/>
      <c r="V265" s="48"/>
      <c r="W265" s="48"/>
      <c r="X265" s="48"/>
      <c r="Y265" s="48"/>
      <c r="AF265" s="48"/>
      <c r="AP265"/>
      <c r="AQ265"/>
      <c r="AR265"/>
      <c r="AS265"/>
      <c r="AT265"/>
      <c r="AU265"/>
      <c r="AV265"/>
      <c r="BF265" s="31"/>
      <c r="BG265" s="31"/>
      <c r="BH265" s="31"/>
      <c r="BI265" s="31"/>
      <c r="BJ265" s="31"/>
      <c r="BK265" s="31"/>
      <c r="BL265" s="31"/>
      <c r="BN265" s="4">
        <v>1</v>
      </c>
    </row>
    <row r="266" spans="2:66" ht="15.75" x14ac:dyDescent="0.25">
      <c r="B266" s="319" t="s">
        <v>18</v>
      </c>
      <c r="C266" s="320" t="str">
        <f>C261</f>
        <v>Famille à coller.N.Nom de votre recette.Recette mère ►.S.Saisissez le nom de la recette mère</v>
      </c>
      <c r="D266" s="320">
        <f>D261</f>
        <v>6</v>
      </c>
      <c r="E266" s="1045" t="str">
        <f>E261</f>
        <v>couverts</v>
      </c>
      <c r="F266" s="632" t="s">
        <v>370</v>
      </c>
      <c r="G266" s="270"/>
      <c r="H266" s="270"/>
      <c r="I266" s="270"/>
      <c r="J266" s="270"/>
      <c r="K266" s="270"/>
      <c r="L266" s="329"/>
      <c r="M266" s="48"/>
      <c r="N266" s="310"/>
      <c r="O266" s="310"/>
      <c r="P266" s="310"/>
      <c r="U266" s="48"/>
      <c r="V266" s="48"/>
      <c r="W266" s="48"/>
      <c r="X266" s="48"/>
      <c r="Y266" s="48"/>
      <c r="AF266" s="48"/>
      <c r="AP266"/>
      <c r="AQ266"/>
      <c r="AR266"/>
      <c r="AS266"/>
      <c r="AT266"/>
      <c r="AU266"/>
      <c r="AV266"/>
      <c r="BF266" s="31"/>
      <c r="BG266" s="31"/>
      <c r="BH266" s="31"/>
      <c r="BI266" s="31"/>
      <c r="BJ266" s="31"/>
      <c r="BK266" s="31"/>
      <c r="BL266" s="31"/>
      <c r="BN266" s="4">
        <v>1</v>
      </c>
    </row>
    <row r="267" spans="2:66" ht="15.75" x14ac:dyDescent="0.25">
      <c r="B267" s="319" t="s">
        <v>18</v>
      </c>
      <c r="C267" s="320" t="str">
        <f>C261</f>
        <v>Famille à coller.N.Nom de votre recette.Recette mère ►.S.Saisissez le nom de la recette mère</v>
      </c>
      <c r="D267" s="320">
        <f>D261</f>
        <v>6</v>
      </c>
      <c r="E267" s="1045" t="str">
        <f>E261</f>
        <v>couverts</v>
      </c>
      <c r="F267" s="633" t="s">
        <v>371</v>
      </c>
      <c r="G267" s="634"/>
      <c r="H267" s="634"/>
      <c r="I267" s="634"/>
      <c r="J267" s="634"/>
      <c r="K267" s="634"/>
      <c r="L267" s="635"/>
      <c r="M267" s="48"/>
      <c r="N267" s="310"/>
      <c r="O267" s="310"/>
      <c r="P267" s="310"/>
      <c r="U267" s="48"/>
      <c r="V267" s="48"/>
      <c r="W267" s="48"/>
      <c r="X267" s="48"/>
      <c r="Y267" s="48"/>
      <c r="AF267" s="48"/>
      <c r="AP267"/>
      <c r="AQ267"/>
      <c r="AR267"/>
      <c r="AS267"/>
      <c r="AT267"/>
      <c r="AU267"/>
      <c r="AV267"/>
      <c r="BF267" s="31"/>
      <c r="BG267" s="31"/>
      <c r="BH267" s="31"/>
      <c r="BI267" s="31"/>
      <c r="BJ267" s="31"/>
      <c r="BK267" s="31"/>
      <c r="BL267" s="31"/>
      <c r="BN267" s="4">
        <v>1</v>
      </c>
    </row>
    <row r="268" spans="2:66" ht="15" customHeight="1" x14ac:dyDescent="0.25">
      <c r="B268" s="319" t="s">
        <v>18</v>
      </c>
      <c r="C268" s="320" t="str">
        <f>C261</f>
        <v>Famille à coller.N.Nom de votre recette.Recette mère ►.S.Saisissez le nom de la recette mère</v>
      </c>
      <c r="D268" s="320">
        <f>D261</f>
        <v>6</v>
      </c>
      <c r="E268" s="1045" t="str">
        <f>E261</f>
        <v>couverts</v>
      </c>
      <c r="F268" s="3335" t="s">
        <v>372</v>
      </c>
      <c r="G268" s="3336"/>
      <c r="H268" s="3336"/>
      <c r="I268" s="3336"/>
      <c r="J268" s="3336"/>
      <c r="K268" s="3336"/>
      <c r="L268" s="3337"/>
      <c r="M268" s="48"/>
      <c r="N268" s="310"/>
      <c r="O268" s="310"/>
      <c r="P268" s="310"/>
      <c r="U268" s="48"/>
      <c r="V268" s="48"/>
      <c r="W268" s="48"/>
      <c r="X268" s="48"/>
      <c r="Y268" s="48"/>
      <c r="AF268" s="48"/>
      <c r="AP268"/>
      <c r="AQ268"/>
      <c r="AR268"/>
      <c r="AS268"/>
      <c r="AT268"/>
      <c r="AU268"/>
      <c r="AV268"/>
      <c r="BF268" s="31"/>
      <c r="BG268" s="31"/>
      <c r="BH268" s="31"/>
      <c r="BI268" s="31"/>
      <c r="BJ268" s="31"/>
      <c r="BK268" s="31"/>
      <c r="BL268" s="31"/>
      <c r="BN268" s="4">
        <v>1</v>
      </c>
    </row>
    <row r="269" spans="2:66" x14ac:dyDescent="0.25">
      <c r="B269" s="319" t="s">
        <v>18</v>
      </c>
      <c r="C269" s="320" t="str">
        <f>C261</f>
        <v>Famille à coller.N.Nom de votre recette.Recette mère ►.S.Saisissez le nom de la recette mère</v>
      </c>
      <c r="D269" s="320">
        <f>D261</f>
        <v>6</v>
      </c>
      <c r="E269" s="1045" t="str">
        <f>E261</f>
        <v>couverts</v>
      </c>
      <c r="F269" s="3335"/>
      <c r="G269" s="3336"/>
      <c r="H269" s="3336"/>
      <c r="I269" s="3336"/>
      <c r="J269" s="3336"/>
      <c r="K269" s="3336"/>
      <c r="L269" s="3337"/>
      <c r="M269" s="48"/>
      <c r="N269" s="310"/>
      <c r="O269" s="310"/>
      <c r="P269" s="310"/>
      <c r="U269" s="48"/>
      <c r="V269" s="48"/>
      <c r="W269" s="48"/>
      <c r="X269" s="48"/>
      <c r="Y269" s="48"/>
      <c r="AF269" s="48"/>
      <c r="AP269"/>
      <c r="AQ269"/>
      <c r="AR269"/>
      <c r="AS269"/>
      <c r="AT269"/>
      <c r="AU269"/>
      <c r="AV269"/>
      <c r="BF269" s="31"/>
      <c r="BG269" s="31"/>
      <c r="BH269" s="31"/>
      <c r="BI269" s="31"/>
      <c r="BJ269" s="31"/>
      <c r="BK269" s="31"/>
      <c r="BL269" s="31"/>
      <c r="BN269" s="4">
        <v>1</v>
      </c>
    </row>
    <row r="270" spans="2:66" x14ac:dyDescent="0.25">
      <c r="B270" s="319" t="s">
        <v>18</v>
      </c>
      <c r="C270" s="320" t="str">
        <f>C261</f>
        <v>Famille à coller.N.Nom de votre recette.Recette mère ►.S.Saisissez le nom de la recette mère</v>
      </c>
      <c r="D270" s="320">
        <f>D261</f>
        <v>6</v>
      </c>
      <c r="E270" s="1045" t="str">
        <f>E261</f>
        <v>couverts</v>
      </c>
      <c r="F270" s="3335"/>
      <c r="G270" s="3336"/>
      <c r="H270" s="3336"/>
      <c r="I270" s="3336"/>
      <c r="J270" s="3336"/>
      <c r="K270" s="3336"/>
      <c r="L270" s="3337"/>
      <c r="M270" s="48"/>
      <c r="N270" s="310"/>
      <c r="O270" s="310"/>
      <c r="P270" s="310"/>
      <c r="U270" s="48"/>
      <c r="V270" s="48"/>
      <c r="W270" s="48"/>
      <c r="X270" s="48"/>
      <c r="Y270" s="48"/>
      <c r="AF270" s="48"/>
      <c r="AP270"/>
      <c r="AQ270"/>
      <c r="AR270"/>
      <c r="AS270"/>
      <c r="AT270"/>
      <c r="AU270"/>
      <c r="AV270"/>
      <c r="BF270" s="31"/>
      <c r="BG270" s="31"/>
      <c r="BH270" s="31"/>
      <c r="BI270" s="31"/>
      <c r="BJ270" s="31"/>
      <c r="BK270" s="31"/>
      <c r="BL270" s="31"/>
      <c r="BN270" s="4">
        <v>1</v>
      </c>
    </row>
    <row r="271" spans="2:66" ht="15.75" customHeight="1" x14ac:dyDescent="0.25">
      <c r="B271" s="319" t="s">
        <v>18</v>
      </c>
      <c r="C271" s="320" t="str">
        <f>C261</f>
        <v>Famille à coller.N.Nom de votre recette.Recette mère ►.S.Saisissez le nom de la recette mère</v>
      </c>
      <c r="D271" s="320">
        <f>D261</f>
        <v>6</v>
      </c>
      <c r="E271" s="1045" t="str">
        <f>E261</f>
        <v>couverts</v>
      </c>
      <c r="F271" s="3335"/>
      <c r="G271" s="3336"/>
      <c r="H271" s="3336"/>
      <c r="I271" s="3336"/>
      <c r="J271" s="3336"/>
      <c r="K271" s="3336"/>
      <c r="L271" s="3337"/>
      <c r="M271" s="48"/>
      <c r="N271" s="310"/>
      <c r="O271" s="310"/>
      <c r="P271" s="310"/>
      <c r="U271" s="48"/>
      <c r="V271" s="48"/>
      <c r="W271" s="48"/>
      <c r="X271" s="48"/>
      <c r="Y271" s="48"/>
      <c r="AF271" s="48"/>
      <c r="AP271"/>
      <c r="AQ271"/>
      <c r="AR271"/>
      <c r="AS271"/>
      <c r="AT271"/>
      <c r="AU271"/>
      <c r="AV271"/>
      <c r="BF271" s="31"/>
      <c r="BG271" s="31"/>
      <c r="BH271" s="31"/>
      <c r="BI271" s="31"/>
      <c r="BJ271" s="31"/>
      <c r="BK271" s="31"/>
      <c r="BL271" s="31"/>
      <c r="BN271" s="4">
        <v>1</v>
      </c>
    </row>
    <row r="272" spans="2:66" x14ac:dyDescent="0.25">
      <c r="B272" s="319" t="s">
        <v>18</v>
      </c>
      <c r="C272" s="320" t="str">
        <f>C261</f>
        <v>Famille à coller.N.Nom de votre recette.Recette mère ►.S.Saisissez le nom de la recette mère</v>
      </c>
      <c r="D272" s="320">
        <f>D261</f>
        <v>6</v>
      </c>
      <c r="E272" s="1045" t="str">
        <f>E261</f>
        <v>couverts</v>
      </c>
      <c r="F272" s="1072"/>
      <c r="G272" s="1073"/>
      <c r="H272" s="1073"/>
      <c r="I272" s="1073"/>
      <c r="J272" s="1073"/>
      <c r="K272" s="1074"/>
      <c r="L272" s="1075"/>
      <c r="M272" s="48"/>
      <c r="N272" s="310"/>
      <c r="O272" s="310"/>
      <c r="P272" s="310"/>
      <c r="U272" s="48"/>
      <c r="V272" s="48"/>
      <c r="W272" s="48"/>
      <c r="X272" s="48"/>
      <c r="Y272" s="48"/>
      <c r="AF272" s="48"/>
      <c r="AP272"/>
      <c r="AQ272"/>
      <c r="AR272"/>
      <c r="AS272"/>
      <c r="AT272"/>
      <c r="AU272"/>
      <c r="AV272"/>
      <c r="BF272" s="31"/>
      <c r="BG272" s="31"/>
      <c r="BH272" s="31"/>
      <c r="BI272" s="31"/>
      <c r="BJ272" s="31"/>
      <c r="BK272" s="31"/>
      <c r="BL272" s="31"/>
      <c r="BN272" s="4">
        <v>1</v>
      </c>
    </row>
    <row r="273" spans="2:66" ht="15.75" x14ac:dyDescent="0.25">
      <c r="B273" s="319" t="s">
        <v>18</v>
      </c>
      <c r="C273" s="320" t="str">
        <f>C261</f>
        <v>Famille à coller.N.Nom de votre recette.Recette mère ►.S.Saisissez le nom de la recette mère</v>
      </c>
      <c r="D273" s="320">
        <f>D261</f>
        <v>6</v>
      </c>
      <c r="E273" s="1045" t="str">
        <f>E261</f>
        <v>couverts</v>
      </c>
      <c r="F273" s="947" t="s">
        <v>146</v>
      </c>
      <c r="G273" s="948"/>
      <c r="H273" s="948"/>
      <c r="I273" s="948"/>
      <c r="J273" s="948"/>
      <c r="K273" s="948"/>
      <c r="L273" s="949"/>
      <c r="M273" s="48"/>
      <c r="N273" s="310"/>
      <c r="O273" s="310"/>
      <c r="P273" s="310"/>
      <c r="U273" s="48"/>
      <c r="V273" s="48"/>
      <c r="W273" s="48"/>
      <c r="X273" s="48"/>
      <c r="Y273" s="48"/>
      <c r="AF273" s="48"/>
      <c r="AP273"/>
      <c r="AQ273"/>
      <c r="AR273"/>
      <c r="AS273"/>
      <c r="AT273"/>
      <c r="AU273"/>
      <c r="AV273"/>
      <c r="BF273" s="31"/>
      <c r="BG273" s="31"/>
      <c r="BH273" s="31"/>
      <c r="BI273" s="31"/>
      <c r="BJ273" s="31"/>
      <c r="BK273" s="31"/>
      <c r="BL273" s="31"/>
      <c r="BN273" s="4">
        <v>1</v>
      </c>
    </row>
    <row r="274" spans="2:66" ht="15.75" x14ac:dyDescent="0.25">
      <c r="B274" s="196" t="str">
        <f t="shared" ref="B274:B301" si="41">IF(OR(F274&lt;&gt;"",G274&lt;&gt; "",H274&lt;&gt;"",I274&lt;&gt;""),"A", "►")</f>
        <v>►</v>
      </c>
      <c r="C274" s="320" t="str">
        <f>C261</f>
        <v>Famille à coller.N.Nom de votre recette.Recette mère ►.S.Saisissez le nom de la recette mère</v>
      </c>
      <c r="D274" s="320">
        <f>D261</f>
        <v>6</v>
      </c>
      <c r="E274" s="1045" t="str">
        <f>E261</f>
        <v>couverts</v>
      </c>
      <c r="F274" s="819"/>
      <c r="G274" s="638"/>
      <c r="H274" s="638"/>
      <c r="I274" s="638"/>
      <c r="J274" s="638"/>
      <c r="K274" s="638"/>
      <c r="L274" s="639"/>
      <c r="M274" s="48"/>
      <c r="N274" s="310"/>
      <c r="O274" s="310"/>
      <c r="P274" s="310"/>
      <c r="U274" s="48"/>
      <c r="V274" s="48"/>
      <c r="W274" s="48"/>
      <c r="X274" s="48"/>
      <c r="Y274" s="48"/>
      <c r="AF274" s="48"/>
      <c r="AP274"/>
      <c r="AQ274"/>
      <c r="AR274"/>
      <c r="AS274"/>
      <c r="AT274"/>
      <c r="AU274"/>
      <c r="AV274"/>
      <c r="BF274" s="31"/>
      <c r="BG274" s="31"/>
      <c r="BH274" s="31"/>
      <c r="BI274" s="31"/>
      <c r="BJ274" s="31"/>
      <c r="BK274" s="31"/>
      <c r="BL274" s="31"/>
      <c r="BN274" s="4">
        <v>1</v>
      </c>
    </row>
    <row r="275" spans="2:66" ht="15.75" x14ac:dyDescent="0.25">
      <c r="B275" s="196" t="str">
        <f t="shared" si="41"/>
        <v>►</v>
      </c>
      <c r="C275" s="320" t="str">
        <f>C261</f>
        <v>Famille à coller.N.Nom de votre recette.Recette mère ►.S.Saisissez le nom de la recette mère</v>
      </c>
      <c r="D275" s="320">
        <f>D261</f>
        <v>6</v>
      </c>
      <c r="E275" s="1045" t="str">
        <f>E261</f>
        <v>couverts</v>
      </c>
      <c r="F275" s="819"/>
      <c r="G275" s="638"/>
      <c r="H275" s="638"/>
      <c r="I275" s="638"/>
      <c r="J275" s="638"/>
      <c r="K275" s="638"/>
      <c r="L275" s="639"/>
      <c r="M275" s="48"/>
      <c r="N275" s="310"/>
      <c r="O275" s="310"/>
      <c r="P275" s="310"/>
      <c r="U275" s="48"/>
      <c r="V275" s="48"/>
      <c r="W275" s="48"/>
      <c r="X275" s="48"/>
      <c r="Y275" s="48"/>
      <c r="AF275" s="48"/>
      <c r="AP275"/>
      <c r="AQ275"/>
      <c r="AR275"/>
      <c r="AS275"/>
      <c r="AT275"/>
      <c r="AU275"/>
      <c r="AV275"/>
      <c r="BF275" s="31"/>
      <c r="BG275" s="31"/>
      <c r="BH275" s="31"/>
      <c r="BI275" s="31"/>
      <c r="BJ275" s="31"/>
      <c r="BK275" s="31"/>
      <c r="BL275" s="31"/>
      <c r="BN275" s="4">
        <v>1</v>
      </c>
    </row>
    <row r="276" spans="2:66" ht="15.75" x14ac:dyDescent="0.25">
      <c r="B276" s="196" t="str">
        <f t="shared" si="41"/>
        <v>►</v>
      </c>
      <c r="C276" s="320" t="str">
        <f>C261</f>
        <v>Famille à coller.N.Nom de votre recette.Recette mère ►.S.Saisissez le nom de la recette mère</v>
      </c>
      <c r="D276" s="320">
        <f>D261</f>
        <v>6</v>
      </c>
      <c r="E276" s="1045" t="str">
        <f>E261</f>
        <v>couverts</v>
      </c>
      <c r="F276" s="767"/>
      <c r="G276" s="270"/>
      <c r="H276" s="270"/>
      <c r="I276" s="270"/>
      <c r="J276" s="270"/>
      <c r="K276" s="270"/>
      <c r="L276" s="329"/>
      <c r="M276" s="48"/>
      <c r="N276" s="310"/>
      <c r="O276" s="310"/>
      <c r="P276" s="310"/>
      <c r="U276" s="48"/>
      <c r="V276" s="48"/>
      <c r="W276" s="48"/>
      <c r="X276" s="48"/>
      <c r="Y276" s="48"/>
      <c r="AF276" s="48"/>
      <c r="AP276"/>
      <c r="AQ276"/>
      <c r="AR276"/>
      <c r="AS276"/>
      <c r="AT276"/>
      <c r="AU276"/>
      <c r="AV276"/>
      <c r="BF276" s="31"/>
      <c r="BG276" s="31"/>
      <c r="BH276" s="31"/>
      <c r="BI276" s="31"/>
      <c r="BJ276" s="31"/>
      <c r="BK276" s="31"/>
      <c r="BL276" s="31"/>
      <c r="BN276" s="4">
        <v>1</v>
      </c>
    </row>
    <row r="277" spans="2:66" ht="15.75" customHeight="1" x14ac:dyDescent="0.25">
      <c r="B277" s="196" t="str">
        <f t="shared" si="41"/>
        <v>►</v>
      </c>
      <c r="C277" s="320" t="str">
        <f>C261</f>
        <v>Famille à coller.N.Nom de votre recette.Recette mère ►.S.Saisissez le nom de la recette mère</v>
      </c>
      <c r="D277" s="320">
        <f>D261</f>
        <v>6</v>
      </c>
      <c r="E277" s="1045" t="str">
        <f>E261</f>
        <v>couverts</v>
      </c>
      <c r="F277" s="767"/>
      <c r="G277" s="270"/>
      <c r="H277" s="270"/>
      <c r="I277" s="270"/>
      <c r="J277" s="270"/>
      <c r="K277" s="270"/>
      <c r="L277" s="329"/>
      <c r="M277" s="48"/>
      <c r="N277" s="310"/>
      <c r="O277" s="310"/>
      <c r="P277" s="310"/>
      <c r="U277" s="48"/>
      <c r="V277" s="48"/>
      <c r="W277" s="48"/>
      <c r="X277" s="48"/>
      <c r="Y277" s="48"/>
      <c r="AF277" s="48"/>
      <c r="AP277"/>
      <c r="AQ277"/>
      <c r="AR277"/>
      <c r="AS277"/>
      <c r="AT277"/>
      <c r="AU277"/>
      <c r="AV277"/>
      <c r="BF277" s="31"/>
      <c r="BG277" s="31"/>
      <c r="BH277" s="31"/>
      <c r="BI277" s="31"/>
      <c r="BJ277" s="31"/>
      <c r="BK277" s="31"/>
      <c r="BL277" s="31"/>
      <c r="BN277" s="4">
        <v>1</v>
      </c>
    </row>
    <row r="278" spans="2:66" ht="15.75" x14ac:dyDescent="0.25">
      <c r="B278" s="196" t="str">
        <f t="shared" si="41"/>
        <v>►</v>
      </c>
      <c r="C278" s="320" t="str">
        <f>C261</f>
        <v>Famille à coller.N.Nom de votre recette.Recette mère ►.S.Saisissez le nom de la recette mère</v>
      </c>
      <c r="D278" s="320">
        <f>D261</f>
        <v>6</v>
      </c>
      <c r="E278" s="1045" t="str">
        <f>E261</f>
        <v>couverts</v>
      </c>
      <c r="F278" s="767"/>
      <c r="G278" s="270"/>
      <c r="H278" s="270"/>
      <c r="I278" s="270"/>
      <c r="J278" s="270"/>
      <c r="K278" s="270"/>
      <c r="L278" s="329"/>
      <c r="M278" s="48"/>
      <c r="N278" s="310"/>
      <c r="O278" s="310"/>
      <c r="P278" s="310"/>
      <c r="U278" s="48"/>
      <c r="V278" s="48"/>
      <c r="W278" s="48"/>
      <c r="X278" s="48"/>
      <c r="Y278" s="48"/>
      <c r="AF278" s="48"/>
      <c r="AP278"/>
      <c r="AQ278"/>
      <c r="AR278"/>
      <c r="AS278"/>
      <c r="AT278"/>
      <c r="AU278"/>
      <c r="AV278"/>
      <c r="BF278" s="31"/>
      <c r="BG278" s="31"/>
      <c r="BH278" s="31"/>
      <c r="BI278" s="31"/>
      <c r="BJ278" s="31"/>
      <c r="BK278" s="31"/>
      <c r="BL278" s="31"/>
      <c r="BN278" s="4">
        <v>1</v>
      </c>
    </row>
    <row r="279" spans="2:66" ht="15.75" x14ac:dyDescent="0.25">
      <c r="B279" s="196" t="str">
        <f t="shared" si="41"/>
        <v>►</v>
      </c>
      <c r="C279" s="320" t="str">
        <f>C261</f>
        <v>Famille à coller.N.Nom de votre recette.Recette mère ►.S.Saisissez le nom de la recette mère</v>
      </c>
      <c r="D279" s="320">
        <f>D261</f>
        <v>6</v>
      </c>
      <c r="E279" s="1045" t="str">
        <f>E261</f>
        <v>couverts</v>
      </c>
      <c r="F279" s="767"/>
      <c r="G279" s="270"/>
      <c r="H279" s="270"/>
      <c r="I279" s="270"/>
      <c r="J279" s="270"/>
      <c r="K279" s="270"/>
      <c r="L279" s="329"/>
      <c r="M279" s="48"/>
      <c r="N279" s="310"/>
      <c r="O279" s="310"/>
      <c r="P279" s="310"/>
      <c r="U279" s="48"/>
      <c r="V279" s="48"/>
      <c r="W279" s="48"/>
      <c r="X279" s="48"/>
      <c r="Y279" s="48"/>
      <c r="AF279" s="48"/>
      <c r="AP279"/>
      <c r="AQ279"/>
      <c r="AR279"/>
      <c r="AS279"/>
      <c r="AT279"/>
      <c r="AU279"/>
      <c r="AV279"/>
      <c r="BF279" s="31"/>
      <c r="BG279" s="31"/>
      <c r="BH279" s="31"/>
      <c r="BI279" s="31"/>
      <c r="BJ279" s="31"/>
      <c r="BK279" s="31"/>
      <c r="BL279" s="31"/>
      <c r="BN279" s="4">
        <v>1</v>
      </c>
    </row>
    <row r="280" spans="2:66" ht="15.75" x14ac:dyDescent="0.25">
      <c r="B280" s="196" t="str">
        <f t="shared" si="41"/>
        <v>►</v>
      </c>
      <c r="C280" s="320" t="str">
        <f>C261</f>
        <v>Famille à coller.N.Nom de votre recette.Recette mère ►.S.Saisissez le nom de la recette mère</v>
      </c>
      <c r="D280" s="320">
        <f>D261</f>
        <v>6</v>
      </c>
      <c r="E280" s="1045" t="str">
        <f>E261</f>
        <v>couverts</v>
      </c>
      <c r="F280" s="767"/>
      <c r="G280" s="270"/>
      <c r="H280" s="270"/>
      <c r="I280" s="270"/>
      <c r="J280" s="270"/>
      <c r="K280" s="270"/>
      <c r="L280" s="329"/>
      <c r="M280" s="48"/>
      <c r="N280" s="310"/>
      <c r="O280" s="310"/>
      <c r="P280" s="310"/>
      <c r="U280" s="48"/>
      <c r="V280" s="48"/>
      <c r="W280" s="48"/>
      <c r="X280" s="48"/>
      <c r="Y280" s="48"/>
      <c r="AF280" s="48"/>
      <c r="AP280"/>
      <c r="AQ280"/>
      <c r="AR280"/>
      <c r="AS280"/>
      <c r="AT280"/>
      <c r="AU280"/>
      <c r="AV280"/>
      <c r="BF280" s="31"/>
      <c r="BG280" s="31"/>
      <c r="BH280" s="31"/>
      <c r="BI280" s="31"/>
      <c r="BJ280" s="31"/>
      <c r="BK280" s="31"/>
      <c r="BL280" s="31"/>
      <c r="BN280" s="4">
        <v>1</v>
      </c>
    </row>
    <row r="281" spans="2:66" ht="15.75" x14ac:dyDescent="0.25">
      <c r="B281" s="196" t="str">
        <f t="shared" si="41"/>
        <v>►</v>
      </c>
      <c r="C281" s="320" t="str">
        <f>C261</f>
        <v>Famille à coller.N.Nom de votre recette.Recette mère ►.S.Saisissez le nom de la recette mère</v>
      </c>
      <c r="D281" s="320">
        <f>D261</f>
        <v>6</v>
      </c>
      <c r="E281" s="1045" t="str">
        <f>E261</f>
        <v>couverts</v>
      </c>
      <c r="F281" s="767"/>
      <c r="G281" s="270"/>
      <c r="H281" s="270"/>
      <c r="I281" s="270"/>
      <c r="J281" s="270"/>
      <c r="K281" s="270"/>
      <c r="L281" s="329"/>
      <c r="M281" s="48"/>
      <c r="N281" s="310"/>
      <c r="O281" s="310"/>
      <c r="P281" s="310"/>
      <c r="U281" s="48"/>
      <c r="V281" s="48"/>
      <c r="W281" s="48"/>
      <c r="X281" s="48"/>
      <c r="Y281" s="48"/>
      <c r="AF281" s="48"/>
      <c r="AP281"/>
      <c r="AQ281"/>
      <c r="AR281"/>
      <c r="AS281"/>
      <c r="AT281"/>
      <c r="AU281"/>
      <c r="AV281"/>
      <c r="BF281" s="31"/>
      <c r="BG281" s="31"/>
      <c r="BH281" s="31"/>
      <c r="BI281" s="31"/>
      <c r="BJ281" s="31"/>
      <c r="BK281" s="31"/>
      <c r="BL281" s="31"/>
      <c r="BN281" s="4">
        <v>1</v>
      </c>
    </row>
    <row r="282" spans="2:66" ht="15.75" customHeight="1" x14ac:dyDescent="0.25">
      <c r="B282" s="196" t="str">
        <f t="shared" si="41"/>
        <v>►</v>
      </c>
      <c r="C282" s="320" t="str">
        <f>C261</f>
        <v>Famille à coller.N.Nom de votre recette.Recette mère ►.S.Saisissez le nom de la recette mère</v>
      </c>
      <c r="D282" s="320">
        <f>D261</f>
        <v>6</v>
      </c>
      <c r="E282" s="1045" t="str">
        <f>E261</f>
        <v>couverts</v>
      </c>
      <c r="F282" s="767"/>
      <c r="G282" s="270"/>
      <c r="H282" s="270"/>
      <c r="I282" s="270"/>
      <c r="J282" s="270"/>
      <c r="K282" s="270"/>
      <c r="L282" s="329"/>
      <c r="M282" s="48"/>
      <c r="N282" s="310"/>
      <c r="O282" s="310"/>
      <c r="P282" s="310"/>
      <c r="U282" s="48"/>
      <c r="V282" s="48"/>
      <c r="W282" s="48"/>
      <c r="X282" s="48"/>
      <c r="Y282" s="48"/>
      <c r="AF282" s="48"/>
      <c r="AP282"/>
      <c r="AQ282"/>
      <c r="AR282"/>
      <c r="AS282"/>
      <c r="AT282"/>
      <c r="AU282"/>
      <c r="AV282"/>
      <c r="BF282" s="31"/>
      <c r="BG282" s="31"/>
      <c r="BH282" s="31"/>
      <c r="BI282" s="31"/>
      <c r="BJ282" s="31"/>
      <c r="BK282" s="31"/>
      <c r="BL282" s="31"/>
      <c r="BN282" s="4">
        <v>1</v>
      </c>
    </row>
    <row r="283" spans="2:66" ht="15.75" x14ac:dyDescent="0.25">
      <c r="B283" s="196" t="str">
        <f t="shared" si="41"/>
        <v>►</v>
      </c>
      <c r="C283" s="320" t="str">
        <f>C261</f>
        <v>Famille à coller.N.Nom de votre recette.Recette mère ►.S.Saisissez le nom de la recette mère</v>
      </c>
      <c r="D283" s="320">
        <f>D261</f>
        <v>6</v>
      </c>
      <c r="E283" s="1045" t="str">
        <f>E261</f>
        <v>couverts</v>
      </c>
      <c r="F283" s="767"/>
      <c r="G283" s="270"/>
      <c r="H283" s="270"/>
      <c r="I283" s="270"/>
      <c r="J283" s="270"/>
      <c r="K283" s="270"/>
      <c r="L283" s="329"/>
      <c r="M283" s="48"/>
      <c r="N283" s="310"/>
      <c r="O283" s="310"/>
      <c r="P283" s="310"/>
      <c r="U283" s="48"/>
      <c r="V283" s="48"/>
      <c r="W283" s="48"/>
      <c r="X283" s="48"/>
      <c r="Y283" s="48"/>
      <c r="AF283" s="48"/>
      <c r="AP283"/>
      <c r="AQ283"/>
      <c r="AR283"/>
      <c r="AS283"/>
      <c r="AT283"/>
      <c r="AU283"/>
      <c r="AV283"/>
      <c r="BF283" s="31"/>
      <c r="BG283" s="31"/>
      <c r="BH283" s="31"/>
      <c r="BI283" s="31"/>
      <c r="BJ283" s="31"/>
      <c r="BK283" s="31"/>
      <c r="BL283" s="31"/>
      <c r="BN283" s="4">
        <v>1</v>
      </c>
    </row>
    <row r="284" spans="2:66" ht="15.75" x14ac:dyDescent="0.25">
      <c r="B284" s="196" t="str">
        <f t="shared" si="41"/>
        <v>►</v>
      </c>
      <c r="C284" s="320" t="str">
        <f>C261</f>
        <v>Famille à coller.N.Nom de votre recette.Recette mère ►.S.Saisissez le nom de la recette mère</v>
      </c>
      <c r="D284" s="320">
        <f>D261</f>
        <v>6</v>
      </c>
      <c r="E284" s="1045" t="str">
        <f>E261</f>
        <v>couverts</v>
      </c>
      <c r="F284" s="270"/>
      <c r="G284" s="270"/>
      <c r="H284" s="270"/>
      <c r="I284" s="270"/>
      <c r="J284" s="270"/>
      <c r="K284" s="270"/>
      <c r="L284" s="329"/>
      <c r="M284" s="48"/>
      <c r="N284" s="310"/>
      <c r="O284" s="310"/>
      <c r="P284" s="310"/>
      <c r="U284" s="48"/>
      <c r="V284" s="48"/>
      <c r="W284" s="48"/>
      <c r="X284" s="48"/>
      <c r="Y284" s="48"/>
      <c r="AF284" s="48"/>
      <c r="AP284"/>
      <c r="AQ284"/>
      <c r="AR284"/>
      <c r="AS284"/>
      <c r="AT284"/>
      <c r="AU284"/>
      <c r="AV284"/>
      <c r="BF284" s="31"/>
      <c r="BG284" s="31"/>
      <c r="BH284" s="31"/>
      <c r="BI284" s="31"/>
      <c r="BJ284" s="31"/>
      <c r="BK284" s="31"/>
      <c r="BL284" s="31"/>
      <c r="BN284" s="4">
        <v>1</v>
      </c>
    </row>
    <row r="285" spans="2:66" ht="15.75" x14ac:dyDescent="0.25">
      <c r="B285" s="196" t="str">
        <f t="shared" si="41"/>
        <v>►</v>
      </c>
      <c r="C285" s="320" t="str">
        <f>C261</f>
        <v>Famille à coller.N.Nom de votre recette.Recette mère ►.S.Saisissez le nom de la recette mère</v>
      </c>
      <c r="D285" s="320">
        <f>D261</f>
        <v>6</v>
      </c>
      <c r="E285" s="1045" t="str">
        <f>E261</f>
        <v>couverts</v>
      </c>
      <c r="F285" s="270"/>
      <c r="G285" s="270"/>
      <c r="H285" s="270"/>
      <c r="I285" s="270"/>
      <c r="J285" s="270"/>
      <c r="K285" s="270"/>
      <c r="L285" s="329"/>
      <c r="M285" s="48"/>
      <c r="N285" s="310"/>
      <c r="O285" s="310"/>
      <c r="P285" s="310"/>
      <c r="U285" s="48"/>
      <c r="V285" s="48"/>
      <c r="W285" s="48"/>
      <c r="X285" s="48"/>
      <c r="Y285" s="48"/>
      <c r="AF285" s="48"/>
      <c r="AP285"/>
      <c r="AQ285"/>
      <c r="AR285"/>
      <c r="AS285"/>
      <c r="AT285"/>
      <c r="AU285"/>
      <c r="AV285"/>
      <c r="BF285" s="31"/>
      <c r="BG285" s="31"/>
      <c r="BH285" s="31"/>
      <c r="BI285" s="31"/>
      <c r="BJ285" s="31"/>
      <c r="BK285" s="31"/>
      <c r="BL285" s="31"/>
      <c r="BN285" s="4">
        <v>1</v>
      </c>
    </row>
    <row r="286" spans="2:66" ht="15.75" x14ac:dyDescent="0.25">
      <c r="B286" s="196" t="str">
        <f t="shared" si="41"/>
        <v>►</v>
      </c>
      <c r="C286" s="320" t="str">
        <f>C261</f>
        <v>Famille à coller.N.Nom de votre recette.Recette mère ►.S.Saisissez le nom de la recette mère</v>
      </c>
      <c r="D286" s="320">
        <f>D261</f>
        <v>6</v>
      </c>
      <c r="E286" s="1045" t="str">
        <f>E261</f>
        <v>couverts</v>
      </c>
      <c r="F286" s="270"/>
      <c r="G286" s="270"/>
      <c r="H286" s="270"/>
      <c r="I286" s="270"/>
      <c r="J286" s="270"/>
      <c r="K286" s="270"/>
      <c r="L286" s="329"/>
      <c r="M286" s="48"/>
      <c r="N286" s="310"/>
      <c r="O286" s="310"/>
      <c r="P286" s="310"/>
      <c r="U286" s="48"/>
      <c r="V286" s="48"/>
      <c r="W286" s="48"/>
      <c r="X286" s="48"/>
      <c r="Y286" s="48"/>
      <c r="AF286" s="48"/>
      <c r="AP286"/>
      <c r="AQ286"/>
      <c r="AR286"/>
      <c r="AS286"/>
      <c r="AT286"/>
      <c r="AU286"/>
      <c r="AV286"/>
      <c r="BF286" s="31"/>
      <c r="BG286" s="31"/>
      <c r="BH286" s="31"/>
      <c r="BI286" s="31"/>
      <c r="BJ286" s="31"/>
      <c r="BK286" s="31"/>
      <c r="BL286" s="31"/>
      <c r="BN286" s="4">
        <v>1</v>
      </c>
    </row>
    <row r="287" spans="2:66" ht="15.75" x14ac:dyDescent="0.25">
      <c r="B287" s="196" t="str">
        <f t="shared" si="41"/>
        <v>►</v>
      </c>
      <c r="C287" s="320" t="str">
        <f>C261</f>
        <v>Famille à coller.N.Nom de votre recette.Recette mère ►.S.Saisissez le nom de la recette mère</v>
      </c>
      <c r="D287" s="320">
        <f>D261</f>
        <v>6</v>
      </c>
      <c r="E287" s="1045" t="str">
        <f>E261</f>
        <v>couverts</v>
      </c>
      <c r="F287" s="270"/>
      <c r="G287" s="270"/>
      <c r="H287" s="270"/>
      <c r="I287" s="270"/>
      <c r="J287" s="270"/>
      <c r="K287" s="270"/>
      <c r="L287" s="329"/>
      <c r="M287" s="48"/>
      <c r="N287" s="310"/>
      <c r="O287" s="310"/>
      <c r="P287" s="310"/>
      <c r="U287" s="48"/>
      <c r="V287" s="48"/>
      <c r="W287" s="48"/>
      <c r="X287" s="48"/>
      <c r="Y287" s="48"/>
      <c r="AF287" s="48"/>
      <c r="AP287"/>
      <c r="AQ287"/>
      <c r="AR287"/>
      <c r="AS287"/>
      <c r="AT287"/>
      <c r="AU287"/>
      <c r="AV287"/>
      <c r="BF287" s="31"/>
      <c r="BG287" s="31"/>
      <c r="BH287" s="31"/>
      <c r="BI287" s="31"/>
      <c r="BJ287" s="31"/>
      <c r="BK287" s="31"/>
      <c r="BL287" s="31"/>
      <c r="BN287" s="4">
        <v>1</v>
      </c>
    </row>
    <row r="288" spans="2:66" ht="15.75" x14ac:dyDescent="0.25">
      <c r="B288" s="196" t="str">
        <f t="shared" si="41"/>
        <v>►</v>
      </c>
      <c r="C288" s="320" t="str">
        <f>C261</f>
        <v>Famille à coller.N.Nom de votre recette.Recette mère ►.S.Saisissez le nom de la recette mère</v>
      </c>
      <c r="D288" s="320">
        <f>D261</f>
        <v>6</v>
      </c>
      <c r="E288" s="1045" t="str">
        <f>E261</f>
        <v>couverts</v>
      </c>
      <c r="F288" s="270"/>
      <c r="G288" s="270"/>
      <c r="H288" s="270"/>
      <c r="I288" s="270"/>
      <c r="J288" s="270"/>
      <c r="K288" s="270"/>
      <c r="L288" s="329"/>
      <c r="M288" s="48"/>
      <c r="N288" s="310"/>
      <c r="O288" s="310"/>
      <c r="P288" s="310"/>
      <c r="U288" s="48"/>
      <c r="V288" s="48"/>
      <c r="W288" s="48"/>
      <c r="X288" s="48"/>
      <c r="Y288" s="48"/>
      <c r="AF288" s="48"/>
      <c r="AP288"/>
      <c r="AQ288"/>
      <c r="AR288"/>
      <c r="AS288"/>
      <c r="AT288"/>
      <c r="AU288"/>
      <c r="AV288"/>
      <c r="BF288" s="31"/>
      <c r="BG288" s="31"/>
      <c r="BH288" s="31"/>
      <c r="BI288" s="31"/>
      <c r="BJ288" s="31"/>
      <c r="BK288" s="31"/>
      <c r="BL288" s="31"/>
      <c r="BN288" s="4">
        <v>1</v>
      </c>
    </row>
    <row r="289" spans="2:66" ht="15.75" x14ac:dyDescent="0.25">
      <c r="B289" s="196" t="str">
        <f t="shared" si="41"/>
        <v>►</v>
      </c>
      <c r="C289" s="320" t="str">
        <f>C261</f>
        <v>Famille à coller.N.Nom de votre recette.Recette mère ►.S.Saisissez le nom de la recette mère</v>
      </c>
      <c r="D289" s="320">
        <f>D261</f>
        <v>6</v>
      </c>
      <c r="E289" s="1045" t="str">
        <f>E261</f>
        <v>couverts</v>
      </c>
      <c r="F289" s="270"/>
      <c r="G289" s="270"/>
      <c r="H289" s="270"/>
      <c r="I289" s="270"/>
      <c r="J289" s="270"/>
      <c r="K289" s="270"/>
      <c r="L289" s="329"/>
      <c r="M289" s="48"/>
      <c r="N289" s="310"/>
      <c r="O289" s="310"/>
      <c r="P289" s="310"/>
      <c r="U289" s="48"/>
      <c r="V289" s="48"/>
      <c r="W289" s="48"/>
      <c r="X289" s="48"/>
      <c r="Y289" s="48"/>
      <c r="AF289" s="48"/>
      <c r="AP289"/>
      <c r="AQ289"/>
      <c r="AR289"/>
      <c r="AS289"/>
      <c r="AT289"/>
      <c r="AU289"/>
      <c r="AV289"/>
      <c r="BF289" s="31"/>
      <c r="BG289" s="31"/>
      <c r="BH289" s="31"/>
      <c r="BI289" s="31"/>
      <c r="BJ289" s="31"/>
      <c r="BK289" s="31"/>
      <c r="BL289" s="31"/>
      <c r="BN289" s="4">
        <v>1</v>
      </c>
    </row>
    <row r="290" spans="2:66" ht="15.75" x14ac:dyDescent="0.25">
      <c r="B290" s="196" t="str">
        <f t="shared" si="41"/>
        <v>►</v>
      </c>
      <c r="C290" s="320" t="str">
        <f>C261</f>
        <v>Famille à coller.N.Nom de votre recette.Recette mère ►.S.Saisissez le nom de la recette mère</v>
      </c>
      <c r="D290" s="320">
        <f>D261</f>
        <v>6</v>
      </c>
      <c r="E290" s="1045" t="str">
        <f>E261</f>
        <v>couverts</v>
      </c>
      <c r="F290" s="270"/>
      <c r="G290" s="270"/>
      <c r="H290" s="270"/>
      <c r="I290" s="270"/>
      <c r="J290" s="270"/>
      <c r="K290" s="270"/>
      <c r="L290" s="329"/>
      <c r="M290" s="48"/>
      <c r="N290" s="310"/>
      <c r="O290" s="310"/>
      <c r="P290" s="310"/>
      <c r="U290" s="48"/>
      <c r="V290" s="48"/>
      <c r="W290" s="48"/>
      <c r="X290" s="48"/>
      <c r="Y290" s="48"/>
      <c r="AF290" s="48"/>
      <c r="AP290"/>
      <c r="AQ290"/>
      <c r="AR290"/>
      <c r="AS290"/>
      <c r="AT290"/>
      <c r="AU290"/>
      <c r="AV290"/>
      <c r="BF290" s="31"/>
      <c r="BG290" s="31"/>
      <c r="BH290" s="31"/>
      <c r="BI290" s="31"/>
      <c r="BJ290" s="31"/>
      <c r="BK290" s="31"/>
      <c r="BL290" s="31"/>
      <c r="BN290" s="4">
        <v>1</v>
      </c>
    </row>
    <row r="291" spans="2:66" ht="15.75" x14ac:dyDescent="0.25">
      <c r="B291" s="196" t="str">
        <f t="shared" si="41"/>
        <v>►</v>
      </c>
      <c r="C291" s="320" t="str">
        <f>C261</f>
        <v>Famille à coller.N.Nom de votre recette.Recette mère ►.S.Saisissez le nom de la recette mère</v>
      </c>
      <c r="D291" s="320">
        <f>D261</f>
        <v>6</v>
      </c>
      <c r="E291" s="1045" t="str">
        <f>E261</f>
        <v>couverts</v>
      </c>
      <c r="F291" s="270"/>
      <c r="G291" s="270"/>
      <c r="H291" s="270"/>
      <c r="I291" s="270"/>
      <c r="J291" s="270"/>
      <c r="K291" s="270"/>
      <c r="L291" s="329"/>
      <c r="M291" s="48"/>
      <c r="N291" s="310"/>
      <c r="O291" s="310"/>
      <c r="P291" s="310"/>
      <c r="U291" s="48"/>
      <c r="V291" s="48"/>
      <c r="W291" s="48"/>
      <c r="X291" s="48"/>
      <c r="Y291" s="48"/>
      <c r="AF291" s="48"/>
      <c r="AP291"/>
      <c r="AQ291"/>
      <c r="AR291"/>
      <c r="AS291"/>
      <c r="AT291"/>
      <c r="AU291"/>
      <c r="AV291"/>
      <c r="BF291" s="31"/>
      <c r="BG291" s="31"/>
      <c r="BH291" s="31"/>
      <c r="BI291" s="31"/>
      <c r="BJ291" s="31"/>
      <c r="BK291" s="31"/>
      <c r="BL291" s="31"/>
      <c r="BN291" s="4">
        <v>1</v>
      </c>
    </row>
    <row r="292" spans="2:66" ht="15.75" x14ac:dyDescent="0.25">
      <c r="B292" s="196" t="str">
        <f t="shared" si="41"/>
        <v>►</v>
      </c>
      <c r="C292" s="320" t="str">
        <f>C261</f>
        <v>Famille à coller.N.Nom de votre recette.Recette mère ►.S.Saisissez le nom de la recette mère</v>
      </c>
      <c r="D292" s="320">
        <f>D261</f>
        <v>6</v>
      </c>
      <c r="E292" s="1045" t="str">
        <f>E261</f>
        <v>couverts</v>
      </c>
      <c r="F292" s="270"/>
      <c r="G292" s="270"/>
      <c r="H292" s="270"/>
      <c r="I292" s="270"/>
      <c r="J292" s="270"/>
      <c r="K292" s="270"/>
      <c r="L292" s="329"/>
      <c r="M292" s="48"/>
      <c r="N292" s="310"/>
      <c r="O292" s="310"/>
      <c r="P292" s="310"/>
      <c r="U292" s="48"/>
      <c r="V292" s="48"/>
      <c r="W292" s="48"/>
      <c r="X292" s="48"/>
      <c r="Y292" s="48"/>
      <c r="AF292" s="48"/>
      <c r="AP292"/>
      <c r="AQ292"/>
      <c r="AR292"/>
      <c r="AS292"/>
      <c r="AT292"/>
      <c r="AU292"/>
      <c r="AV292"/>
      <c r="BF292" s="31"/>
      <c r="BG292" s="31"/>
      <c r="BH292" s="31"/>
      <c r="BI292" s="31"/>
      <c r="BJ292" s="31"/>
      <c r="BK292" s="31"/>
      <c r="BL292" s="31"/>
      <c r="BN292" s="4">
        <v>1</v>
      </c>
    </row>
    <row r="293" spans="2:66" ht="15.75" x14ac:dyDescent="0.25">
      <c r="B293" s="196" t="str">
        <f t="shared" si="41"/>
        <v>►</v>
      </c>
      <c r="C293" s="320" t="str">
        <f>C261</f>
        <v>Famille à coller.N.Nom de votre recette.Recette mère ►.S.Saisissez le nom de la recette mère</v>
      </c>
      <c r="D293" s="320">
        <f>D261</f>
        <v>6</v>
      </c>
      <c r="E293" s="1045" t="str">
        <f>E261</f>
        <v>couverts</v>
      </c>
      <c r="F293" s="270"/>
      <c r="G293" s="270"/>
      <c r="H293" s="270"/>
      <c r="I293" s="270"/>
      <c r="J293" s="270"/>
      <c r="K293" s="270"/>
      <c r="L293" s="329"/>
      <c r="M293" s="48"/>
      <c r="N293" s="310"/>
      <c r="O293" s="310"/>
      <c r="P293" s="310"/>
      <c r="U293" s="48"/>
      <c r="V293" s="48"/>
      <c r="W293" s="48"/>
      <c r="X293" s="48"/>
      <c r="Y293" s="48"/>
      <c r="AF293" s="48"/>
      <c r="AP293"/>
      <c r="AQ293"/>
      <c r="AR293"/>
      <c r="AS293"/>
      <c r="AT293"/>
      <c r="AU293"/>
      <c r="AV293"/>
      <c r="BF293" s="31"/>
      <c r="BG293" s="31"/>
      <c r="BH293" s="31"/>
      <c r="BI293" s="31"/>
      <c r="BJ293" s="31"/>
      <c r="BK293" s="31"/>
      <c r="BL293" s="31"/>
      <c r="BN293" s="4">
        <v>1</v>
      </c>
    </row>
    <row r="294" spans="2:66" ht="15.75" x14ac:dyDescent="0.25">
      <c r="B294" s="196" t="str">
        <f t="shared" si="41"/>
        <v>►</v>
      </c>
      <c r="C294" s="320" t="str">
        <f>C261</f>
        <v>Famille à coller.N.Nom de votre recette.Recette mère ►.S.Saisissez le nom de la recette mère</v>
      </c>
      <c r="D294" s="320">
        <f>D261</f>
        <v>6</v>
      </c>
      <c r="E294" s="1045" t="str">
        <f>E261</f>
        <v>couverts</v>
      </c>
      <c r="F294" s="270"/>
      <c r="G294" s="270"/>
      <c r="H294" s="270"/>
      <c r="I294" s="270"/>
      <c r="J294" s="270"/>
      <c r="K294" s="270"/>
      <c r="L294" s="329"/>
      <c r="M294" s="48"/>
      <c r="N294" s="310"/>
      <c r="O294" s="310"/>
      <c r="P294" s="310"/>
      <c r="U294" s="48"/>
      <c r="V294" s="48"/>
      <c r="W294" s="48"/>
      <c r="X294" s="48"/>
      <c r="Y294" s="48"/>
      <c r="AF294" s="48"/>
      <c r="AP294"/>
      <c r="AQ294"/>
      <c r="AR294"/>
      <c r="AS294"/>
      <c r="AT294"/>
      <c r="AU294"/>
      <c r="AV294"/>
      <c r="BF294" s="31"/>
      <c r="BG294" s="31"/>
      <c r="BH294" s="31"/>
      <c r="BI294" s="31"/>
      <c r="BJ294" s="31"/>
      <c r="BK294" s="31"/>
      <c r="BL294" s="31"/>
      <c r="BN294" s="4">
        <v>1</v>
      </c>
    </row>
    <row r="295" spans="2:66" ht="15.75" x14ac:dyDescent="0.25">
      <c r="B295" s="196" t="str">
        <f t="shared" si="41"/>
        <v>►</v>
      </c>
      <c r="C295" s="320" t="str">
        <f>C261</f>
        <v>Famille à coller.N.Nom de votre recette.Recette mère ►.S.Saisissez le nom de la recette mère</v>
      </c>
      <c r="D295" s="320">
        <f>D261</f>
        <v>6</v>
      </c>
      <c r="E295" s="1045" t="str">
        <f>E261</f>
        <v>couverts</v>
      </c>
      <c r="F295" s="270"/>
      <c r="G295" s="270"/>
      <c r="H295" s="270"/>
      <c r="I295" s="270"/>
      <c r="J295" s="270"/>
      <c r="K295" s="270"/>
      <c r="L295" s="329"/>
      <c r="M295" s="48"/>
      <c r="N295" s="310"/>
      <c r="O295" s="310"/>
      <c r="P295" s="310"/>
      <c r="U295" s="48"/>
      <c r="V295" s="48"/>
      <c r="W295" s="48"/>
      <c r="X295" s="48"/>
      <c r="Y295" s="48"/>
      <c r="AF295" s="48"/>
      <c r="AP295"/>
      <c r="AQ295"/>
      <c r="AR295"/>
      <c r="AS295"/>
      <c r="AT295"/>
      <c r="AU295"/>
      <c r="AV295"/>
      <c r="BF295" s="31"/>
      <c r="BG295" s="31"/>
      <c r="BH295" s="31"/>
      <c r="BI295" s="31"/>
      <c r="BJ295" s="31"/>
      <c r="BK295" s="31"/>
      <c r="BL295" s="31"/>
      <c r="BN295" s="4">
        <v>1</v>
      </c>
    </row>
    <row r="296" spans="2:66" ht="15.75" x14ac:dyDescent="0.25">
      <c r="B296" s="196" t="str">
        <f t="shared" si="41"/>
        <v>►</v>
      </c>
      <c r="C296" s="320" t="str">
        <f>C261</f>
        <v>Famille à coller.N.Nom de votre recette.Recette mère ►.S.Saisissez le nom de la recette mère</v>
      </c>
      <c r="D296" s="320">
        <f>D261</f>
        <v>6</v>
      </c>
      <c r="E296" s="1045" t="str">
        <f>E261</f>
        <v>couverts</v>
      </c>
      <c r="F296" s="270"/>
      <c r="G296" s="270"/>
      <c r="H296" s="270"/>
      <c r="I296" s="270"/>
      <c r="J296" s="270"/>
      <c r="K296" s="270"/>
      <c r="L296" s="329"/>
      <c r="M296" s="48"/>
      <c r="N296" s="310"/>
      <c r="O296" s="310"/>
      <c r="P296" s="310"/>
      <c r="U296" s="48"/>
      <c r="V296" s="48"/>
      <c r="W296" s="48"/>
      <c r="X296" s="48"/>
      <c r="Y296" s="48"/>
      <c r="AF296" s="48"/>
      <c r="AP296"/>
      <c r="AQ296"/>
      <c r="AR296"/>
      <c r="AS296"/>
      <c r="AT296"/>
      <c r="AU296"/>
      <c r="AV296"/>
      <c r="BF296" s="31"/>
      <c r="BG296" s="31"/>
      <c r="BH296" s="31"/>
      <c r="BI296" s="31"/>
      <c r="BJ296" s="31"/>
      <c r="BK296" s="31"/>
      <c r="BL296" s="31"/>
      <c r="BN296" s="4">
        <v>1</v>
      </c>
    </row>
    <row r="297" spans="2:66" ht="15.75" x14ac:dyDescent="0.25">
      <c r="B297" s="196" t="str">
        <f t="shared" si="41"/>
        <v>►</v>
      </c>
      <c r="C297" s="320" t="str">
        <f>C261</f>
        <v>Famille à coller.N.Nom de votre recette.Recette mère ►.S.Saisissez le nom de la recette mère</v>
      </c>
      <c r="D297" s="320">
        <f>D261</f>
        <v>6</v>
      </c>
      <c r="E297" s="1045" t="str">
        <f>E261</f>
        <v>couverts</v>
      </c>
      <c r="F297" s="270"/>
      <c r="G297" s="270"/>
      <c r="H297" s="270"/>
      <c r="I297" s="270"/>
      <c r="J297" s="270"/>
      <c r="K297" s="270"/>
      <c r="L297" s="329"/>
      <c r="M297" s="48"/>
      <c r="N297" s="310"/>
      <c r="O297" s="310"/>
      <c r="P297" s="310"/>
      <c r="U297" s="48"/>
      <c r="V297" s="48"/>
      <c r="W297" s="48"/>
      <c r="X297" s="48"/>
      <c r="Y297" s="48"/>
      <c r="AF297" s="48"/>
      <c r="AP297"/>
      <c r="AQ297"/>
      <c r="AR297"/>
      <c r="AS297"/>
      <c r="AT297"/>
      <c r="AU297"/>
      <c r="AV297"/>
      <c r="BF297" s="31"/>
      <c r="BG297" s="31"/>
      <c r="BH297" s="31"/>
      <c r="BI297" s="31"/>
      <c r="BJ297" s="31"/>
      <c r="BK297" s="31"/>
      <c r="BL297" s="31"/>
      <c r="BN297" s="4">
        <v>1</v>
      </c>
    </row>
    <row r="298" spans="2:66" ht="15.75" x14ac:dyDescent="0.25">
      <c r="B298" s="196" t="str">
        <f t="shared" si="41"/>
        <v>►</v>
      </c>
      <c r="C298" s="320" t="str">
        <f>C261</f>
        <v>Famille à coller.N.Nom de votre recette.Recette mère ►.S.Saisissez le nom de la recette mère</v>
      </c>
      <c r="D298" s="320">
        <f>D261</f>
        <v>6</v>
      </c>
      <c r="E298" s="1045" t="str">
        <f>E261</f>
        <v>couverts</v>
      </c>
      <c r="F298" s="270"/>
      <c r="G298" s="270"/>
      <c r="H298" s="270"/>
      <c r="I298" s="270"/>
      <c r="J298" s="270"/>
      <c r="K298" s="270"/>
      <c r="L298" s="329"/>
      <c r="M298" s="48"/>
      <c r="N298" s="310"/>
      <c r="O298" s="310"/>
      <c r="P298" s="310"/>
      <c r="U298" s="48"/>
      <c r="V298" s="48"/>
      <c r="W298" s="48"/>
      <c r="X298" s="48"/>
      <c r="Y298" s="48"/>
      <c r="AF298" s="48"/>
      <c r="AP298"/>
      <c r="AQ298"/>
      <c r="AR298"/>
      <c r="AS298"/>
      <c r="AT298"/>
      <c r="AU298"/>
      <c r="AV298"/>
      <c r="BF298" s="31"/>
      <c r="BG298" s="31"/>
      <c r="BH298" s="31"/>
      <c r="BI298" s="31"/>
      <c r="BJ298" s="31"/>
      <c r="BK298" s="31"/>
      <c r="BL298" s="31"/>
      <c r="BN298" s="4">
        <v>1</v>
      </c>
    </row>
    <row r="299" spans="2:66" ht="15.75" x14ac:dyDescent="0.25">
      <c r="B299" s="196" t="str">
        <f t="shared" si="41"/>
        <v>►</v>
      </c>
      <c r="C299" s="320" t="str">
        <f>C261</f>
        <v>Famille à coller.N.Nom de votre recette.Recette mère ►.S.Saisissez le nom de la recette mère</v>
      </c>
      <c r="D299" s="320">
        <f>D261</f>
        <v>6</v>
      </c>
      <c r="E299" s="1045" t="str">
        <f>E261</f>
        <v>couverts</v>
      </c>
      <c r="F299" s="270"/>
      <c r="G299" s="270"/>
      <c r="H299" s="270"/>
      <c r="I299" s="270"/>
      <c r="J299" s="270"/>
      <c r="K299" s="270"/>
      <c r="L299" s="329"/>
      <c r="M299" s="48"/>
      <c r="N299" s="310"/>
      <c r="O299" s="310"/>
      <c r="P299" s="310"/>
      <c r="U299" s="48"/>
      <c r="V299" s="48"/>
      <c r="W299" s="48"/>
      <c r="X299" s="48"/>
      <c r="Y299" s="48"/>
      <c r="AF299" s="48"/>
      <c r="AP299"/>
      <c r="AQ299"/>
      <c r="AR299"/>
      <c r="AS299"/>
      <c r="AT299"/>
      <c r="AU299"/>
      <c r="AV299"/>
      <c r="BF299" s="31"/>
      <c r="BG299" s="31"/>
      <c r="BH299" s="31"/>
      <c r="BI299" s="31"/>
      <c r="BJ299" s="31"/>
      <c r="BK299" s="31"/>
      <c r="BL299" s="31"/>
      <c r="BN299" s="4">
        <v>1</v>
      </c>
    </row>
    <row r="300" spans="2:66" ht="15.75" x14ac:dyDescent="0.25">
      <c r="B300" s="196" t="str">
        <f t="shared" si="41"/>
        <v>►</v>
      </c>
      <c r="C300" s="320" t="str">
        <f>C261</f>
        <v>Famille à coller.N.Nom de votre recette.Recette mère ►.S.Saisissez le nom de la recette mère</v>
      </c>
      <c r="D300" s="320">
        <f>D261</f>
        <v>6</v>
      </c>
      <c r="E300" s="1045" t="str">
        <f>E261</f>
        <v>couverts</v>
      </c>
      <c r="F300" s="270"/>
      <c r="G300" s="270"/>
      <c r="H300" s="270"/>
      <c r="I300" s="270"/>
      <c r="J300" s="270"/>
      <c r="K300" s="270"/>
      <c r="L300" s="329"/>
      <c r="M300" s="48"/>
      <c r="N300" s="310"/>
      <c r="O300" s="310"/>
      <c r="P300" s="310"/>
      <c r="U300" s="48"/>
      <c r="V300" s="48"/>
      <c r="W300" s="48"/>
      <c r="X300" s="48"/>
      <c r="Y300" s="48"/>
      <c r="AF300" s="48"/>
      <c r="AP300"/>
      <c r="AQ300"/>
      <c r="AR300"/>
      <c r="AS300"/>
      <c r="AT300"/>
      <c r="AU300"/>
      <c r="AV300"/>
      <c r="BF300" s="31"/>
      <c r="BG300" s="31"/>
      <c r="BH300" s="31"/>
      <c r="BI300" s="31"/>
      <c r="BJ300" s="31"/>
      <c r="BK300" s="31"/>
      <c r="BL300" s="31"/>
      <c r="BN300" s="4">
        <v>1</v>
      </c>
    </row>
    <row r="301" spans="2:66" ht="15.75" x14ac:dyDescent="0.25">
      <c r="B301" s="196" t="str">
        <f t="shared" si="41"/>
        <v>►</v>
      </c>
      <c r="C301" s="320" t="str">
        <f>C261</f>
        <v>Famille à coller.N.Nom de votre recette.Recette mère ►.S.Saisissez le nom de la recette mère</v>
      </c>
      <c r="D301" s="320">
        <f>D261</f>
        <v>6</v>
      </c>
      <c r="E301" s="1045" t="str">
        <f>E261</f>
        <v>couverts</v>
      </c>
      <c r="F301" s="270"/>
      <c r="G301" s="270"/>
      <c r="H301" s="270"/>
      <c r="I301" s="270"/>
      <c r="J301" s="270"/>
      <c r="K301" s="270"/>
      <c r="L301" s="329"/>
      <c r="M301" s="48"/>
      <c r="N301" s="310"/>
      <c r="O301" s="310"/>
      <c r="P301" s="310"/>
      <c r="U301" s="48"/>
      <c r="V301" s="48"/>
      <c r="W301" s="48"/>
      <c r="X301" s="48"/>
      <c r="Y301" s="48"/>
      <c r="AF301" s="48"/>
      <c r="AP301"/>
      <c r="AQ301"/>
      <c r="AR301"/>
      <c r="AS301"/>
      <c r="AT301"/>
      <c r="AU301"/>
      <c r="AV301"/>
      <c r="BF301" s="31"/>
      <c r="BG301" s="31"/>
      <c r="BH301" s="31"/>
      <c r="BI301" s="31"/>
      <c r="BJ301" s="31"/>
      <c r="BK301" s="31"/>
      <c r="BL301" s="31"/>
      <c r="BN301" s="4">
        <v>1</v>
      </c>
    </row>
    <row r="302" spans="2:66" ht="15.75" x14ac:dyDescent="0.25">
      <c r="B302" s="376" t="s">
        <v>18</v>
      </c>
      <c r="C302" s="320" t="str">
        <f>C261</f>
        <v>Famille à coller.N.Nom de votre recette.Recette mère ►.S.Saisissez le nom de la recette mère</v>
      </c>
      <c r="D302" s="320">
        <f>D261</f>
        <v>6</v>
      </c>
      <c r="E302" s="1045" t="str">
        <f>E261</f>
        <v>couverts</v>
      </c>
      <c r="F302" s="978" t="s">
        <v>153</v>
      </c>
      <c r="G302" s="280"/>
      <c r="H302" s="280"/>
      <c r="I302" s="280"/>
      <c r="J302" s="280"/>
      <c r="K302" s="378"/>
      <c r="L302" s="379" t="s">
        <v>154</v>
      </c>
      <c r="M302" s="48"/>
      <c r="N302" s="310"/>
      <c r="O302" s="310"/>
      <c r="P302" s="310"/>
      <c r="U302" s="48"/>
      <c r="V302" s="48"/>
      <c r="W302" s="48"/>
      <c r="X302" s="48"/>
      <c r="Y302" s="48"/>
      <c r="AF302" s="48"/>
      <c r="AP302"/>
      <c r="AQ302"/>
      <c r="AR302"/>
      <c r="AS302"/>
      <c r="AT302"/>
      <c r="AU302"/>
      <c r="AV302"/>
      <c r="BN302" s="4">
        <v>1</v>
      </c>
    </row>
    <row r="303" spans="2:66" ht="15.75" x14ac:dyDescent="0.25">
      <c r="B303" s="376" t="s">
        <v>18</v>
      </c>
      <c r="C303" s="320" t="str">
        <f>C261</f>
        <v>Famille à coller.N.Nom de votre recette.Recette mère ►.S.Saisissez le nom de la recette mère</v>
      </c>
      <c r="D303" s="320">
        <f>D261</f>
        <v>6</v>
      </c>
      <c r="E303" s="1045" t="str">
        <f>E261</f>
        <v>couverts</v>
      </c>
      <c r="F303" s="287"/>
      <c r="G303" s="287"/>
      <c r="H303" s="287"/>
      <c r="I303" s="287"/>
      <c r="J303" s="287"/>
      <c r="K303" s="382"/>
      <c r="L303" s="383" t="s">
        <v>155</v>
      </c>
      <c r="M303" s="48"/>
      <c r="N303" s="310"/>
      <c r="O303" s="310"/>
      <c r="P303" s="310"/>
      <c r="U303" s="48"/>
      <c r="V303" s="48"/>
      <c r="W303" s="48"/>
      <c r="X303" s="48"/>
      <c r="Y303" s="48"/>
      <c r="AF303" s="48"/>
      <c r="AP303"/>
      <c r="AQ303"/>
      <c r="AR303"/>
      <c r="AS303"/>
      <c r="AT303"/>
      <c r="AU303"/>
      <c r="AV303"/>
      <c r="BE303" s="31"/>
      <c r="BN303" s="4">
        <v>1</v>
      </c>
    </row>
    <row r="304" spans="2:66" ht="15.75" x14ac:dyDescent="0.25">
      <c r="B304" s="376" t="s">
        <v>18</v>
      </c>
      <c r="C304" s="320" t="str">
        <f>C261</f>
        <v>Famille à coller.N.Nom de votre recette.Recette mère ►.S.Saisissez le nom de la recette mère</v>
      </c>
      <c r="D304" s="320">
        <f>D261</f>
        <v>6</v>
      </c>
      <c r="E304" s="1045" t="str">
        <f>E261</f>
        <v>couverts</v>
      </c>
      <c r="F304" s="287"/>
      <c r="G304" s="287"/>
      <c r="H304" s="287"/>
      <c r="I304" s="287"/>
      <c r="J304" s="287"/>
      <c r="K304" s="382"/>
      <c r="L304" s="383" t="s">
        <v>156</v>
      </c>
      <c r="M304" s="48"/>
      <c r="N304" s="310"/>
      <c r="O304" s="310"/>
      <c r="P304" s="310"/>
      <c r="U304" s="48"/>
      <c r="V304" s="48"/>
      <c r="W304" s="48"/>
      <c r="X304" s="48"/>
      <c r="Y304" s="48"/>
      <c r="AF304" s="48"/>
      <c r="AP304"/>
      <c r="AQ304"/>
      <c r="AR304"/>
      <c r="AS304"/>
      <c r="AT304"/>
      <c r="AU304"/>
      <c r="AV304"/>
      <c r="BF304" s="31"/>
      <c r="BG304" s="31"/>
      <c r="BH304" s="31"/>
      <c r="BI304" s="31"/>
      <c r="BJ304" s="31"/>
      <c r="BK304" s="31"/>
      <c r="BL304" s="31"/>
      <c r="BN304" s="4">
        <v>1</v>
      </c>
    </row>
    <row r="305" spans="2:66" ht="15.75" x14ac:dyDescent="0.25">
      <c r="B305" s="376" t="s">
        <v>18</v>
      </c>
      <c r="C305" s="320" t="str">
        <f>C214</f>
        <v>Famille à coller.N.Nom de votre recette.Recette mère ►.S.Saisissez le nom de la recette mère</v>
      </c>
      <c r="D305" s="320">
        <f>D214</f>
        <v>6</v>
      </c>
      <c r="E305" s="320" t="str">
        <f>E214</f>
        <v>couverts</v>
      </c>
      <c r="F305" s="293"/>
      <c r="G305" s="293"/>
      <c r="H305" s="293" t="s">
        <v>152</v>
      </c>
      <c r="I305" s="294"/>
      <c r="J305" s="392"/>
      <c r="K305" s="392"/>
      <c r="L305" s="393"/>
      <c r="M305" s="48"/>
      <c r="N305" s="310"/>
      <c r="O305" s="310"/>
      <c r="P305" s="310"/>
      <c r="U305" s="48"/>
      <c r="V305" s="48"/>
      <c r="W305" s="48"/>
      <c r="X305" s="48"/>
      <c r="Y305" s="48"/>
      <c r="AF305" s="48"/>
      <c r="AP305"/>
      <c r="AQ305"/>
      <c r="AR305"/>
      <c r="AS305"/>
      <c r="AT305"/>
      <c r="AU305"/>
      <c r="AV305"/>
      <c r="BN305" s="4">
        <v>1</v>
      </c>
    </row>
    <row r="306" spans="2:66" ht="16.5" thickBot="1" x14ac:dyDescent="0.3">
      <c r="B306" s="397" t="s">
        <v>18</v>
      </c>
      <c r="C306" s="398" t="str">
        <f>C214</f>
        <v>Famille à coller.N.Nom de votre recette.Recette mère ►.S.Saisissez le nom de la recette mère</v>
      </c>
      <c r="D306" s="398">
        <f>D214</f>
        <v>6</v>
      </c>
      <c r="E306" s="398" t="str">
        <f>E214</f>
        <v>couverts</v>
      </c>
      <c r="F306" s="399" t="s">
        <v>150</v>
      </c>
      <c r="G306" s="298"/>
      <c r="H306" s="299"/>
      <c r="I306" s="300"/>
      <c r="J306" s="299"/>
      <c r="K306" s="299"/>
      <c r="L306" s="400"/>
      <c r="M306" s="48"/>
      <c r="N306" s="310"/>
      <c r="O306" s="310"/>
      <c r="P306" s="310"/>
      <c r="U306" s="48"/>
      <c r="V306" s="48"/>
      <c r="W306" s="48"/>
      <c r="X306" s="48"/>
      <c r="Y306" s="48"/>
      <c r="AF306" s="48"/>
      <c r="AP306"/>
      <c r="AQ306"/>
      <c r="AR306"/>
      <c r="AS306"/>
      <c r="AT306"/>
      <c r="AU306"/>
      <c r="AV306"/>
      <c r="BN306" s="4">
        <v>1</v>
      </c>
    </row>
    <row r="307" spans="2:66" x14ac:dyDescent="0.25">
      <c r="B307" s="291" t="s">
        <v>18</v>
      </c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310"/>
      <c r="O307" s="310"/>
      <c r="P307" s="310"/>
      <c r="U307" s="48"/>
      <c r="V307" s="48"/>
      <c r="W307" s="48"/>
      <c r="X307" s="48"/>
      <c r="Y307" s="48"/>
      <c r="AF307" s="48"/>
      <c r="AP307"/>
      <c r="AQ307"/>
      <c r="AR307"/>
      <c r="AS307"/>
      <c r="AT307"/>
      <c r="AU307"/>
      <c r="AV307"/>
      <c r="BN307" s="4">
        <v>1</v>
      </c>
    </row>
    <row r="308" spans="2:66" ht="18.75" x14ac:dyDescent="0.25">
      <c r="B308" s="1013" t="s">
        <v>18</v>
      </c>
      <c r="C308" s="998" t="str">
        <f>C261</f>
        <v>Famille à coller.N.Nom de votre recette.Recette mère ►.S.Saisissez le nom de la recette mère</v>
      </c>
      <c r="D308" s="998">
        <f>D261</f>
        <v>6</v>
      </c>
      <c r="E308" s="998" t="str">
        <f>E261</f>
        <v>couverts</v>
      </c>
      <c r="F308" s="1002" t="s">
        <v>61</v>
      </c>
      <c r="G308" s="1002">
        <v>24</v>
      </c>
      <c r="H308" s="999" t="s">
        <v>579</v>
      </c>
      <c r="I308" s="1000"/>
      <c r="J308" s="1000"/>
      <c r="K308" s="1008"/>
      <c r="L308" s="1001"/>
      <c r="M308" s="48"/>
      <c r="N308" s="310"/>
      <c r="O308" s="310"/>
      <c r="P308" s="310"/>
      <c r="Q308" s="526" t="s">
        <v>218</v>
      </c>
      <c r="R308" s="527" t="s">
        <v>650</v>
      </c>
      <c r="S308" s="527"/>
      <c r="T308" s="527"/>
      <c r="U308" s="48"/>
      <c r="V308" s="48"/>
      <c r="W308" s="48"/>
      <c r="X308" s="48"/>
      <c r="Y308" s="48"/>
      <c r="AF308" s="48"/>
      <c r="AP308"/>
      <c r="AQ308"/>
      <c r="AR308"/>
      <c r="AS308"/>
      <c r="AT308"/>
      <c r="AU308"/>
      <c r="AV308"/>
      <c r="BN308" s="4">
        <v>1</v>
      </c>
    </row>
    <row r="309" spans="2:66" ht="18.75" x14ac:dyDescent="0.25">
      <c r="B309" s="319" t="s">
        <v>18</v>
      </c>
      <c r="C309" s="1043" t="str">
        <f>C308</f>
        <v>Famille à coller.N.Nom de votre recette.Recette mère ►.S.Saisissez le nom de la recette mère</v>
      </c>
      <c r="D309" s="1043">
        <f>D308</f>
        <v>6</v>
      </c>
      <c r="E309" s="1044" t="str">
        <f>E308</f>
        <v>couverts</v>
      </c>
      <c r="F309" s="1009" t="s">
        <v>408</v>
      </c>
      <c r="G309" s="1009"/>
      <c r="H309" s="1009"/>
      <c r="I309" s="1009"/>
      <c r="J309" s="1009"/>
      <c r="K309" s="1009"/>
      <c r="L309" s="1012"/>
      <c r="M309" s="48"/>
      <c r="N309" s="310"/>
      <c r="O309" s="310"/>
      <c r="P309" s="310"/>
      <c r="Q309" s="48"/>
      <c r="R309" s="436" t="s">
        <v>221</v>
      </c>
      <c r="U309" s="48"/>
      <c r="V309" s="48"/>
      <c r="W309" s="48"/>
      <c r="X309" s="48"/>
      <c r="Y309" s="48"/>
      <c r="AF309" s="48"/>
      <c r="AP309"/>
      <c r="AQ309"/>
      <c r="AR309"/>
      <c r="AS309"/>
      <c r="AT309"/>
      <c r="AU309"/>
      <c r="AV309"/>
      <c r="BN309" s="4">
        <v>1</v>
      </c>
    </row>
    <row r="310" spans="2:66" ht="15.75" x14ac:dyDescent="0.25">
      <c r="B310" s="319" t="s">
        <v>18</v>
      </c>
      <c r="C310" s="320" t="str">
        <f>C308</f>
        <v>Famille à coller.N.Nom de votre recette.Recette mère ►.S.Saisissez le nom de la recette mère</v>
      </c>
      <c r="D310" s="320">
        <f>D308</f>
        <v>6</v>
      </c>
      <c r="E310" s="1045" t="str">
        <f>E308</f>
        <v>couverts</v>
      </c>
      <c r="F310" s="678"/>
      <c r="G310" s="679" t="s">
        <v>413</v>
      </c>
      <c r="H310" s="609"/>
      <c r="I310" s="609"/>
      <c r="J310" s="609"/>
      <c r="K310" s="680" t="s">
        <v>414</v>
      </c>
      <c r="L310" s="681"/>
      <c r="M310" s="48"/>
      <c r="N310" s="310"/>
      <c r="O310" s="310"/>
      <c r="P310" s="310"/>
      <c r="U310" s="48"/>
      <c r="V310" s="48"/>
      <c r="W310" s="48"/>
      <c r="X310" s="48"/>
      <c r="Y310" s="48"/>
      <c r="AF310" s="48"/>
      <c r="AP310"/>
      <c r="AQ310"/>
      <c r="AR310"/>
      <c r="AS310"/>
      <c r="AT310"/>
      <c r="AU310"/>
      <c r="AV310"/>
      <c r="BN310" s="4">
        <v>1</v>
      </c>
    </row>
    <row r="311" spans="2:66" ht="15.75" x14ac:dyDescent="0.25">
      <c r="B311" s="196" t="str">
        <f t="shared" ref="B311:B312" si="42">IF(OR(F311&lt;&gt;"",K311&lt;&gt; ""),"A", "►")</f>
        <v>A</v>
      </c>
      <c r="C311" s="320" t="str">
        <f>C308</f>
        <v>Famille à coller.N.Nom de votre recette.Recette mère ►.S.Saisissez le nom de la recette mère</v>
      </c>
      <c r="D311" s="320">
        <f>D308</f>
        <v>6</v>
      </c>
      <c r="E311" s="1045" t="str">
        <f>E308</f>
        <v>couverts</v>
      </c>
      <c r="F311" s="678"/>
      <c r="G311" s="682" t="s">
        <v>415</v>
      </c>
      <c r="H311" s="270"/>
      <c r="I311" s="270"/>
      <c r="J311" s="270"/>
      <c r="K311" s="605" t="s">
        <v>336</v>
      </c>
      <c r="L311" s="683" t="s">
        <v>416</v>
      </c>
      <c r="M311" s="48"/>
      <c r="N311" s="310"/>
      <c r="O311" s="310"/>
      <c r="P311" s="310"/>
      <c r="U311" s="48"/>
      <c r="V311" s="48"/>
      <c r="W311" s="48"/>
      <c r="X311" s="48"/>
      <c r="Y311" s="48"/>
      <c r="AF311" s="48"/>
      <c r="AP311"/>
      <c r="AQ311"/>
      <c r="AR311"/>
      <c r="AS311"/>
      <c r="AT311"/>
      <c r="AU311"/>
      <c r="AV311"/>
      <c r="BN311" s="4">
        <v>1</v>
      </c>
    </row>
    <row r="312" spans="2:66" ht="18.75" x14ac:dyDescent="0.25">
      <c r="B312" s="196" t="str">
        <f t="shared" si="42"/>
        <v>A</v>
      </c>
      <c r="C312" s="320" t="str">
        <f>C308</f>
        <v>Famille à coller.N.Nom de votre recette.Recette mère ►.S.Saisissez le nom de la recette mère</v>
      </c>
      <c r="D312" s="320">
        <f>D308</f>
        <v>6</v>
      </c>
      <c r="E312" s="1045" t="str">
        <f>E308</f>
        <v>couverts</v>
      </c>
      <c r="F312" s="678">
        <v>3</v>
      </c>
      <c r="G312" s="682" t="s">
        <v>417</v>
      </c>
      <c r="H312" s="270"/>
      <c r="I312" s="270"/>
      <c r="J312" s="270"/>
      <c r="K312" s="684"/>
      <c r="L312" s="683" t="s">
        <v>418</v>
      </c>
      <c r="M312" s="48"/>
      <c r="N312" s="310"/>
      <c r="O312" s="310"/>
      <c r="P312" s="310"/>
      <c r="U312" s="48"/>
      <c r="V312" s="48"/>
      <c r="W312" s="48"/>
      <c r="X312" s="48"/>
      <c r="Y312" s="48"/>
      <c r="AF312" s="48"/>
      <c r="AP312"/>
      <c r="AQ312"/>
      <c r="AR312"/>
      <c r="AS312"/>
      <c r="AT312"/>
      <c r="AU312"/>
      <c r="AV312"/>
      <c r="BN312" s="4">
        <v>1</v>
      </c>
    </row>
    <row r="313" spans="2:66" ht="15.75" x14ac:dyDescent="0.25">
      <c r="B313" s="196" t="str">
        <f>IF(OR(F313&lt;&gt;"",K313&lt;&gt; ""),"A", "►")</f>
        <v>►</v>
      </c>
      <c r="C313" s="320" t="str">
        <f>C308</f>
        <v>Famille à coller.N.Nom de votre recette.Recette mère ►.S.Saisissez le nom de la recette mère</v>
      </c>
      <c r="D313" s="320">
        <f>D308</f>
        <v>6</v>
      </c>
      <c r="E313" s="1045" t="str">
        <f>E308</f>
        <v>couverts</v>
      </c>
      <c r="F313" s="678"/>
      <c r="G313" s="682" t="s">
        <v>420</v>
      </c>
      <c r="H313" s="270"/>
      <c r="I313" s="270"/>
      <c r="J313" s="270"/>
      <c r="K313" s="686"/>
      <c r="L313" s="687" t="s">
        <v>421</v>
      </c>
      <c r="M313" s="48"/>
      <c r="N313" s="310"/>
      <c r="O313" s="310"/>
      <c r="P313" s="310"/>
      <c r="U313" s="48"/>
      <c r="V313" s="48"/>
      <c r="W313" s="48"/>
      <c r="X313" s="48"/>
      <c r="Y313" s="48"/>
      <c r="AF313" s="48"/>
      <c r="AP313"/>
      <c r="AQ313"/>
      <c r="AR313"/>
      <c r="AS313"/>
      <c r="AT313"/>
      <c r="AU313"/>
      <c r="AV313"/>
      <c r="BN313" s="4">
        <v>1</v>
      </c>
    </row>
    <row r="314" spans="2:66" ht="18.75" x14ac:dyDescent="0.25">
      <c r="B314" s="196" t="str">
        <f t="shared" ref="B314:B318" si="43">IF(OR(F314&lt;&gt;"",K314&lt;&gt; ""),"A", "►")</f>
        <v>A</v>
      </c>
      <c r="C314" s="320" t="str">
        <f>C308</f>
        <v>Famille à coller.N.Nom de votre recette.Recette mère ►.S.Saisissez le nom de la recette mère</v>
      </c>
      <c r="D314" s="320">
        <f>D308</f>
        <v>6</v>
      </c>
      <c r="E314" s="1045" t="str">
        <f>E308</f>
        <v>couverts</v>
      </c>
      <c r="F314" s="678">
        <v>1</v>
      </c>
      <c r="G314" s="682" t="s">
        <v>423</v>
      </c>
      <c r="H314" s="270"/>
      <c r="I314" s="270"/>
      <c r="J314" s="270"/>
      <c r="K314" s="684"/>
      <c r="L314" s="683" t="s">
        <v>416</v>
      </c>
      <c r="M314" s="48"/>
      <c r="N314" s="310"/>
      <c r="O314" s="310"/>
      <c r="P314" s="310"/>
      <c r="U314" s="48"/>
      <c r="V314" s="48"/>
      <c r="W314" s="48"/>
      <c r="X314" s="48"/>
      <c r="Y314" s="48"/>
      <c r="AF314" s="48"/>
      <c r="AP314"/>
      <c r="AQ314"/>
      <c r="AR314"/>
      <c r="AS314"/>
      <c r="AT314"/>
      <c r="AU314"/>
      <c r="AV314"/>
      <c r="BN314" s="4">
        <v>1</v>
      </c>
    </row>
    <row r="315" spans="2:66" ht="18.75" x14ac:dyDescent="0.25">
      <c r="B315" s="196" t="str">
        <f t="shared" si="43"/>
        <v>►</v>
      </c>
      <c r="C315" s="320" t="str">
        <f>C308</f>
        <v>Famille à coller.N.Nom de votre recette.Recette mère ►.S.Saisissez le nom de la recette mère</v>
      </c>
      <c r="D315" s="320">
        <f>D308</f>
        <v>6</v>
      </c>
      <c r="E315" s="1045" t="str">
        <f>E308</f>
        <v>couverts</v>
      </c>
      <c r="F315" s="678"/>
      <c r="G315" s="682" t="s">
        <v>425</v>
      </c>
      <c r="H315" s="270"/>
      <c r="I315" s="270"/>
      <c r="J315" s="270"/>
      <c r="K315" s="684"/>
      <c r="L315" s="683" t="s">
        <v>426</v>
      </c>
      <c r="M315" s="48"/>
      <c r="N315" s="310"/>
      <c r="O315" s="310"/>
      <c r="P315" s="310"/>
      <c r="U315" s="48"/>
      <c r="V315" s="48"/>
      <c r="W315" s="48"/>
      <c r="X315" s="48"/>
      <c r="Y315" s="48"/>
      <c r="AF315" s="48"/>
      <c r="AP315"/>
      <c r="AQ315"/>
      <c r="AR315"/>
      <c r="AS315"/>
      <c r="AT315"/>
      <c r="AU315"/>
      <c r="AV315"/>
      <c r="BN315" s="4">
        <v>1</v>
      </c>
    </row>
    <row r="316" spans="2:66" ht="15.75" x14ac:dyDescent="0.25">
      <c r="B316" s="196" t="str">
        <f t="shared" si="43"/>
        <v>A</v>
      </c>
      <c r="C316" s="320" t="str">
        <f>C308</f>
        <v>Famille à coller.N.Nom de votre recette.Recette mère ►.S.Saisissez le nom de la recette mère</v>
      </c>
      <c r="D316" s="320">
        <f>D308</f>
        <v>6</v>
      </c>
      <c r="E316" s="1045" t="str">
        <f>E308</f>
        <v>couverts</v>
      </c>
      <c r="F316" s="678"/>
      <c r="G316" s="682" t="s">
        <v>428</v>
      </c>
      <c r="H316" s="270"/>
      <c r="I316" s="270"/>
      <c r="J316" s="270"/>
      <c r="K316" s="614" t="s">
        <v>344</v>
      </c>
      <c r="L316" s="683" t="s">
        <v>418</v>
      </c>
      <c r="M316" s="48"/>
      <c r="N316" s="310"/>
      <c r="O316" s="310"/>
      <c r="P316" s="310"/>
      <c r="U316" s="48"/>
      <c r="V316" s="48"/>
      <c r="W316" s="48"/>
      <c r="X316" s="48"/>
      <c r="Y316" s="48"/>
      <c r="AF316" s="48"/>
      <c r="AP316"/>
      <c r="AQ316"/>
      <c r="AR316"/>
      <c r="AS316"/>
      <c r="AT316"/>
      <c r="AU316"/>
      <c r="AV316"/>
      <c r="BN316" s="4">
        <v>1</v>
      </c>
    </row>
    <row r="317" spans="2:66" ht="15.75" x14ac:dyDescent="0.25">
      <c r="B317" s="196" t="str">
        <f t="shared" si="43"/>
        <v>►</v>
      </c>
      <c r="C317" s="320" t="str">
        <f>C308</f>
        <v>Famille à coller.N.Nom de votre recette.Recette mère ►.S.Saisissez le nom de la recette mère</v>
      </c>
      <c r="D317" s="320">
        <f>D308</f>
        <v>6</v>
      </c>
      <c r="E317" s="1045" t="str">
        <f>E308</f>
        <v>couverts</v>
      </c>
      <c r="F317" s="678"/>
      <c r="G317" s="682" t="s">
        <v>430</v>
      </c>
      <c r="H317" s="270"/>
      <c r="I317" s="270"/>
      <c r="J317" s="270"/>
      <c r="K317" s="686"/>
      <c r="L317" s="691" t="s">
        <v>431</v>
      </c>
      <c r="M317" s="48"/>
      <c r="N317" s="310"/>
      <c r="O317" s="310"/>
      <c r="P317" s="310"/>
      <c r="U317" s="48"/>
      <c r="V317" s="48"/>
      <c r="W317" s="48"/>
      <c r="X317" s="48"/>
      <c r="Y317" s="48"/>
      <c r="AF317" s="48"/>
      <c r="AP317"/>
      <c r="AR317"/>
      <c r="AS317"/>
      <c r="AT317"/>
      <c r="AU317"/>
      <c r="AV317"/>
      <c r="BN317" s="4">
        <v>1</v>
      </c>
    </row>
    <row r="318" spans="2:66" ht="16.5" thickBot="1" x14ac:dyDescent="0.3">
      <c r="B318" s="196" t="str">
        <f t="shared" si="43"/>
        <v>A</v>
      </c>
      <c r="C318" s="320" t="str">
        <f>C308</f>
        <v>Famille à coller.N.Nom de votre recette.Recette mère ►.S.Saisissez le nom de la recette mère</v>
      </c>
      <c r="D318" s="320">
        <f>D308</f>
        <v>6</v>
      </c>
      <c r="E318" s="1045" t="str">
        <f>E308</f>
        <v>couverts</v>
      </c>
      <c r="F318" s="692"/>
      <c r="G318" s="682" t="s">
        <v>432</v>
      </c>
      <c r="H318" s="270"/>
      <c r="I318" s="270"/>
      <c r="J318" s="270"/>
      <c r="K318" s="611" t="s">
        <v>342</v>
      </c>
      <c r="L318" s="683" t="s">
        <v>433</v>
      </c>
      <c r="M318" s="48"/>
      <c r="N318" s="310"/>
      <c r="O318" s="310"/>
      <c r="P318" s="310"/>
      <c r="U318" s="48"/>
      <c r="V318" s="48"/>
      <c r="W318" s="48"/>
      <c r="X318" s="48"/>
      <c r="Y318" s="48"/>
      <c r="AF318" s="48"/>
      <c r="AP318"/>
      <c r="AR318"/>
      <c r="AS318"/>
      <c r="AT318"/>
      <c r="AU318"/>
      <c r="AV318"/>
      <c r="BN318" s="4">
        <v>1</v>
      </c>
    </row>
    <row r="319" spans="2:66" ht="19.5" thickTop="1" x14ac:dyDescent="0.25">
      <c r="B319" s="319" t="s">
        <v>18</v>
      </c>
      <c r="C319" s="320" t="str">
        <f>C308</f>
        <v>Famille à coller.N.Nom de votre recette.Recette mère ►.S.Saisissez le nom de la recette mère</v>
      </c>
      <c r="D319" s="320">
        <f>D308</f>
        <v>6</v>
      </c>
      <c r="E319" s="1045" t="str">
        <f>E308</f>
        <v>couverts</v>
      </c>
      <c r="F319" s="693" t="str">
        <f>SUM(F310:F318) &amp; " / " &amp; (COUNTA(F310:F318) * 3)</f>
        <v>4 / 6</v>
      </c>
      <c r="G319" s="270" t="s">
        <v>435</v>
      </c>
      <c r="H319" s="270"/>
      <c r="I319" s="270"/>
      <c r="J319" s="270"/>
      <c r="K319" s="684"/>
      <c r="L319" s="683" t="s">
        <v>418</v>
      </c>
      <c r="M319" s="48"/>
      <c r="N319" s="310"/>
      <c r="O319" s="310"/>
      <c r="P319" s="310"/>
      <c r="U319" s="48"/>
      <c r="V319" s="48"/>
      <c r="W319" s="48"/>
      <c r="X319" s="48"/>
      <c r="Y319" s="48"/>
      <c r="AF319" s="48"/>
      <c r="AP319"/>
      <c r="AQ319"/>
      <c r="BN319" s="4">
        <v>1</v>
      </c>
    </row>
    <row r="320" spans="2:66" ht="18.75" x14ac:dyDescent="0.25">
      <c r="B320" s="319" t="s">
        <v>18</v>
      </c>
      <c r="C320" s="320" t="str">
        <f>C308</f>
        <v>Famille à coller.N.Nom de votre recette.Recette mère ►.S.Saisissez le nom de la recette mère</v>
      </c>
      <c r="D320" s="320">
        <f>D308</f>
        <v>6</v>
      </c>
      <c r="E320" s="1045" t="str">
        <f>E308</f>
        <v>couverts</v>
      </c>
      <c r="F320" s="694" t="str">
        <f>SUM(F310:F318) &amp;"/ "&amp;F321</f>
        <v>4/ 27</v>
      </c>
      <c r="G320" s="695" t="s">
        <v>436</v>
      </c>
      <c r="H320" s="270"/>
      <c r="I320" s="270"/>
      <c r="J320" s="270"/>
      <c r="K320" s="696"/>
      <c r="L320" s="691" t="s">
        <v>437</v>
      </c>
      <c r="M320" s="48"/>
      <c r="N320" s="310"/>
      <c r="O320" s="310"/>
      <c r="P320" s="310"/>
      <c r="U320" s="48"/>
      <c r="V320" s="48"/>
      <c r="W320" s="48"/>
      <c r="X320" s="48"/>
      <c r="Y320" s="48"/>
      <c r="AF320" s="48"/>
      <c r="BN320" s="4">
        <v>1</v>
      </c>
    </row>
    <row r="321" spans="2:68" ht="19.5" thickBot="1" x14ac:dyDescent="0.3">
      <c r="B321" s="319" t="s">
        <v>18</v>
      </c>
      <c r="C321" s="320" t="str">
        <f>C308</f>
        <v>Famille à coller.N.Nom de votre recette.Recette mère ►.S.Saisissez le nom de la recette mère</v>
      </c>
      <c r="D321" s="320">
        <f>D308</f>
        <v>6</v>
      </c>
      <c r="E321" s="1045" t="str">
        <f>E308</f>
        <v>couverts</v>
      </c>
      <c r="F321" s="698">
        <v>27</v>
      </c>
      <c r="G321" s="699" t="s">
        <v>439</v>
      </c>
      <c r="H321" s="270"/>
      <c r="I321" s="270"/>
      <c r="J321" s="270"/>
      <c r="K321" s="684"/>
      <c r="L321" s="683" t="s">
        <v>440</v>
      </c>
      <c r="M321" s="48"/>
      <c r="N321" s="310"/>
      <c r="O321" s="310"/>
      <c r="P321" s="310"/>
      <c r="U321" s="48"/>
      <c r="V321" s="48"/>
      <c r="W321" s="48"/>
      <c r="X321" s="48"/>
      <c r="Y321" s="48"/>
      <c r="AF321" s="48"/>
      <c r="AR321"/>
      <c r="AS321"/>
      <c r="AT321"/>
      <c r="AU321"/>
      <c r="AV321"/>
      <c r="BN321" s="4">
        <v>1</v>
      </c>
    </row>
    <row r="322" spans="2:68" ht="15" customHeight="1" thickTop="1" x14ac:dyDescent="0.25">
      <c r="B322" s="319" t="s">
        <v>18</v>
      </c>
      <c r="C322" s="320" t="str">
        <f>C308</f>
        <v>Famille à coller.N.Nom de votre recette.Recette mère ►.S.Saisissez le nom de la recette mère</v>
      </c>
      <c r="D322" s="320">
        <f>D308</f>
        <v>6</v>
      </c>
      <c r="E322" s="1045" t="str">
        <f>E308</f>
        <v>couverts</v>
      </c>
      <c r="F322" s="324" t="s">
        <v>442</v>
      </c>
      <c r="G322" s="270"/>
      <c r="H322" s="270"/>
      <c r="I322" s="270"/>
      <c r="J322" s="270"/>
      <c r="K322" s="684"/>
      <c r="L322" s="701" t="s">
        <v>443</v>
      </c>
      <c r="M322" s="48"/>
      <c r="N322" s="310"/>
      <c r="O322" s="310"/>
      <c r="P322" s="310"/>
      <c r="U322" s="48"/>
      <c r="V322" s="48"/>
      <c r="W322" s="48"/>
      <c r="X322" s="48"/>
      <c r="Y322" s="48"/>
      <c r="AF322" s="48"/>
      <c r="BN322" s="4">
        <v>1</v>
      </c>
    </row>
    <row r="323" spans="2:68" ht="15.75" x14ac:dyDescent="0.25">
      <c r="B323" s="196" t="str">
        <f t="shared" ref="B323" si="44">IF(OR(F323&lt;&gt;"",G323&lt;&gt; "",H323&lt;&gt;"",I323&lt;&gt;""),"A", "►")</f>
        <v>►</v>
      </c>
      <c r="C323" s="320" t="str">
        <f>C308</f>
        <v>Famille à coller.N.Nom de votre recette.Recette mère ►.S.Saisissez le nom de la recette mère</v>
      </c>
      <c r="D323" s="320">
        <f>D308</f>
        <v>6</v>
      </c>
      <c r="E323" s="1045" t="str">
        <f>E308</f>
        <v>couverts</v>
      </c>
      <c r="F323" s="703"/>
      <c r="G323" s="704"/>
      <c r="H323" s="704"/>
      <c r="I323" s="704"/>
      <c r="J323" s="704"/>
      <c r="K323" s="704"/>
      <c r="L323" s="705"/>
      <c r="M323" s="48"/>
      <c r="N323" s="310"/>
      <c r="O323" s="310"/>
      <c r="P323" s="310"/>
      <c r="U323" s="48"/>
      <c r="V323" s="48"/>
      <c r="W323" s="48"/>
      <c r="X323" s="48"/>
      <c r="Y323" s="48"/>
      <c r="AF323" s="48"/>
      <c r="BN323" s="4">
        <v>1</v>
      </c>
    </row>
    <row r="324" spans="2:68" ht="15.75" x14ac:dyDescent="0.25">
      <c r="B324" s="376" t="s">
        <v>18</v>
      </c>
      <c r="C324" s="320" t="str">
        <f>C308</f>
        <v>Famille à coller.N.Nom de votre recette.Recette mère ►.S.Saisissez le nom de la recette mère</v>
      </c>
      <c r="D324" s="320">
        <f>D308</f>
        <v>6</v>
      </c>
      <c r="E324" s="1045" t="str">
        <f>E308</f>
        <v>couverts</v>
      </c>
      <c r="F324" s="947" t="s">
        <v>146</v>
      </c>
      <c r="G324" s="948"/>
      <c r="H324" s="948"/>
      <c r="I324" s="948"/>
      <c r="J324" s="948"/>
      <c r="K324" s="948"/>
      <c r="L324" s="949"/>
      <c r="M324" s="48"/>
      <c r="N324" s="310"/>
      <c r="O324" s="310"/>
      <c r="P324" s="310"/>
      <c r="U324" s="48"/>
      <c r="V324" s="48"/>
      <c r="W324" s="48"/>
      <c r="X324" s="48"/>
      <c r="Y324" s="48"/>
      <c r="AF324" s="48"/>
      <c r="BN324" s="4">
        <v>1</v>
      </c>
    </row>
    <row r="325" spans="2:68" ht="15.75" customHeight="1" x14ac:dyDescent="0.25">
      <c r="B325" s="196" t="str">
        <f t="shared" ref="B325:B348" si="45">IF(OR(F325&lt;&gt;"",G325&lt;&gt; "",H325&lt;&gt;"",I325&lt;&gt;""),"A", "►")</f>
        <v>►</v>
      </c>
      <c r="C325" s="320" t="str">
        <f>C308</f>
        <v>Famille à coller.N.Nom de votre recette.Recette mère ►.S.Saisissez le nom de la recette mère</v>
      </c>
      <c r="D325" s="320">
        <f>D308</f>
        <v>6</v>
      </c>
      <c r="E325" s="1045" t="str">
        <f>E308</f>
        <v>couverts</v>
      </c>
      <c r="F325" s="819"/>
      <c r="G325" s="638"/>
      <c r="H325" s="638"/>
      <c r="I325" s="638"/>
      <c r="J325" s="638"/>
      <c r="K325" s="638"/>
      <c r="L325" s="639"/>
      <c r="M325" s="48"/>
      <c r="N325" s="310"/>
      <c r="O325" s="310"/>
      <c r="P325" s="310"/>
      <c r="U325" s="48"/>
      <c r="V325" s="48"/>
      <c r="W325" s="48"/>
      <c r="X325" s="48"/>
      <c r="Y325" s="48"/>
      <c r="AF325" s="48"/>
      <c r="BN325" s="4">
        <v>1</v>
      </c>
      <c r="BO325" s="31"/>
      <c r="BP325" s="31"/>
    </row>
    <row r="326" spans="2:68" ht="15.75" x14ac:dyDescent="0.25">
      <c r="B326" s="196" t="str">
        <f t="shared" si="45"/>
        <v>►</v>
      </c>
      <c r="C326" s="320" t="str">
        <f>C308</f>
        <v>Famille à coller.N.Nom de votre recette.Recette mère ►.S.Saisissez le nom de la recette mère</v>
      </c>
      <c r="D326" s="320">
        <f>D308</f>
        <v>6</v>
      </c>
      <c r="E326" s="1045" t="str">
        <f>E308</f>
        <v>couverts</v>
      </c>
      <c r="F326" s="819"/>
      <c r="G326" s="638"/>
      <c r="H326" s="638"/>
      <c r="I326" s="638"/>
      <c r="J326" s="638"/>
      <c r="K326" s="638"/>
      <c r="L326" s="639"/>
      <c r="M326" s="48"/>
      <c r="N326" s="310"/>
      <c r="O326" s="310"/>
      <c r="P326" s="310"/>
      <c r="U326" s="48"/>
      <c r="V326" s="48"/>
      <c r="W326" s="48"/>
      <c r="X326" s="48"/>
      <c r="Y326" s="48"/>
      <c r="AF326" s="48"/>
      <c r="BA326"/>
      <c r="BB326"/>
      <c r="BC326"/>
      <c r="BD326"/>
      <c r="BE326"/>
      <c r="BN326" s="4">
        <v>1</v>
      </c>
      <c r="BO326" s="49"/>
      <c r="BP326" s="49"/>
    </row>
    <row r="327" spans="2:68" ht="15.75" x14ac:dyDescent="0.25">
      <c r="B327" s="196" t="str">
        <f t="shared" si="45"/>
        <v>►</v>
      </c>
      <c r="C327" s="320" t="str">
        <f>C308</f>
        <v>Famille à coller.N.Nom de votre recette.Recette mère ►.S.Saisissez le nom de la recette mère</v>
      </c>
      <c r="D327" s="320">
        <f>D308</f>
        <v>6</v>
      </c>
      <c r="E327" s="1045" t="str">
        <f>E308</f>
        <v>couverts</v>
      </c>
      <c r="F327" s="819"/>
      <c r="G327" s="638"/>
      <c r="H327" s="638"/>
      <c r="I327" s="638"/>
      <c r="J327" s="638"/>
      <c r="K327" s="638"/>
      <c r="L327" s="639"/>
      <c r="M327" s="48"/>
      <c r="N327" s="310"/>
      <c r="O327" s="310"/>
      <c r="P327" s="310"/>
      <c r="U327" s="48"/>
      <c r="V327" s="48"/>
      <c r="W327" s="48"/>
      <c r="X327" s="48"/>
      <c r="Y327" s="48"/>
      <c r="AF327" s="48"/>
      <c r="BN327" s="4">
        <v>1</v>
      </c>
    </row>
    <row r="328" spans="2:68" ht="15.75" x14ac:dyDescent="0.25">
      <c r="B328" s="196" t="str">
        <f t="shared" si="45"/>
        <v>►</v>
      </c>
      <c r="C328" s="320" t="str">
        <f>C308</f>
        <v>Famille à coller.N.Nom de votre recette.Recette mère ►.S.Saisissez le nom de la recette mère</v>
      </c>
      <c r="D328" s="320">
        <f>D308</f>
        <v>6</v>
      </c>
      <c r="E328" s="1045" t="str">
        <f>E308</f>
        <v>couverts</v>
      </c>
      <c r="F328" s="819"/>
      <c r="G328" s="638"/>
      <c r="H328" s="638"/>
      <c r="I328" s="638"/>
      <c r="J328" s="638"/>
      <c r="K328" s="638"/>
      <c r="L328" s="639"/>
      <c r="M328" s="48"/>
      <c r="N328" s="310"/>
      <c r="O328" s="310"/>
      <c r="P328" s="310"/>
      <c r="U328" s="48"/>
      <c r="V328" s="48"/>
      <c r="W328" s="48"/>
      <c r="X328" s="48"/>
      <c r="Y328" s="48"/>
      <c r="AF328" s="48"/>
      <c r="BN328" s="4">
        <v>1</v>
      </c>
    </row>
    <row r="329" spans="2:68" ht="15.75" x14ac:dyDescent="0.25">
      <c r="B329" s="196" t="str">
        <f t="shared" si="45"/>
        <v>►</v>
      </c>
      <c r="C329" s="320" t="str">
        <f>C308</f>
        <v>Famille à coller.N.Nom de votre recette.Recette mère ►.S.Saisissez le nom de la recette mère</v>
      </c>
      <c r="D329" s="320">
        <f>D308</f>
        <v>6</v>
      </c>
      <c r="E329" s="1045" t="str">
        <f>E308</f>
        <v>couverts</v>
      </c>
      <c r="F329" s="819"/>
      <c r="G329" s="638"/>
      <c r="H329" s="638"/>
      <c r="I329" s="638"/>
      <c r="J329" s="638"/>
      <c r="K329" s="638"/>
      <c r="L329" s="639"/>
      <c r="M329" s="48"/>
      <c r="N329" s="310"/>
      <c r="O329" s="310"/>
      <c r="P329" s="310"/>
      <c r="U329" s="48"/>
      <c r="V329" s="48"/>
      <c r="W329" s="48"/>
      <c r="X329" s="48"/>
      <c r="Y329" s="48"/>
      <c r="AF329" s="48"/>
      <c r="BN329" s="4">
        <v>1</v>
      </c>
    </row>
    <row r="330" spans="2:68" ht="15.75" x14ac:dyDescent="0.25">
      <c r="B330" s="196" t="str">
        <f t="shared" si="45"/>
        <v>►</v>
      </c>
      <c r="C330" s="320" t="str">
        <f>C308</f>
        <v>Famille à coller.N.Nom de votre recette.Recette mère ►.S.Saisissez le nom de la recette mère</v>
      </c>
      <c r="D330" s="320">
        <f>D308</f>
        <v>6</v>
      </c>
      <c r="E330" s="1045" t="str">
        <f>E308</f>
        <v>couverts</v>
      </c>
      <c r="F330" s="819"/>
      <c r="G330" s="638"/>
      <c r="H330" s="638"/>
      <c r="I330" s="638"/>
      <c r="J330" s="638"/>
      <c r="K330" s="638"/>
      <c r="L330" s="639"/>
      <c r="M330" s="48"/>
      <c r="N330" s="310"/>
      <c r="O330" s="310"/>
      <c r="P330" s="310"/>
      <c r="U330" s="48"/>
      <c r="V330" s="48"/>
      <c r="W330" s="48"/>
      <c r="X330" s="48"/>
      <c r="Y330" s="48"/>
      <c r="AF330" s="48"/>
      <c r="BN330" s="4">
        <v>1</v>
      </c>
    </row>
    <row r="331" spans="2:68" ht="15.75" x14ac:dyDescent="0.25">
      <c r="B331" s="196" t="str">
        <f t="shared" si="45"/>
        <v>►</v>
      </c>
      <c r="C331" s="320" t="str">
        <f>C308</f>
        <v>Famille à coller.N.Nom de votre recette.Recette mère ►.S.Saisissez le nom de la recette mère</v>
      </c>
      <c r="D331" s="320">
        <f>D308</f>
        <v>6</v>
      </c>
      <c r="E331" s="1045" t="str">
        <f>E308</f>
        <v>couverts</v>
      </c>
      <c r="F331" s="819"/>
      <c r="G331" s="638"/>
      <c r="H331" s="638"/>
      <c r="I331" s="638"/>
      <c r="J331" s="638"/>
      <c r="K331" s="638"/>
      <c r="L331" s="639"/>
      <c r="M331" s="48"/>
      <c r="N331" s="310"/>
      <c r="O331" s="310"/>
      <c r="P331" s="310"/>
      <c r="U331" s="48"/>
      <c r="V331" s="48"/>
      <c r="W331" s="48"/>
      <c r="X331" s="48"/>
      <c r="Y331" s="48"/>
      <c r="AF331" s="48"/>
      <c r="BA331"/>
      <c r="BB331"/>
      <c r="BC331"/>
      <c r="BD331"/>
      <c r="BE331"/>
      <c r="BN331" s="4">
        <v>1</v>
      </c>
    </row>
    <row r="332" spans="2:68" ht="15.75" x14ac:dyDescent="0.25">
      <c r="B332" s="196" t="str">
        <f t="shared" si="45"/>
        <v>►</v>
      </c>
      <c r="C332" s="320" t="str">
        <f>C308</f>
        <v>Famille à coller.N.Nom de votre recette.Recette mère ►.S.Saisissez le nom de la recette mère</v>
      </c>
      <c r="D332" s="320">
        <f>D308</f>
        <v>6</v>
      </c>
      <c r="E332" s="1045" t="str">
        <f>E308</f>
        <v>couverts</v>
      </c>
      <c r="F332" s="819"/>
      <c r="G332" s="638"/>
      <c r="H332" s="638"/>
      <c r="I332" s="638"/>
      <c r="J332" s="638"/>
      <c r="K332" s="638"/>
      <c r="L332" s="639"/>
      <c r="M332" s="48"/>
      <c r="N332" s="310"/>
      <c r="O332" s="310"/>
      <c r="P332" s="310"/>
      <c r="U332" s="48"/>
      <c r="V332" s="48"/>
      <c r="W332" s="48"/>
      <c r="X332" s="48"/>
      <c r="Y332" s="48"/>
      <c r="AF332" s="48"/>
      <c r="BN332" s="4">
        <v>1</v>
      </c>
    </row>
    <row r="333" spans="2:68" ht="15.75" x14ac:dyDescent="0.25">
      <c r="B333" s="196" t="str">
        <f t="shared" si="45"/>
        <v>►</v>
      </c>
      <c r="C333" s="320" t="str">
        <f>C308</f>
        <v>Famille à coller.N.Nom de votre recette.Recette mère ►.S.Saisissez le nom de la recette mère</v>
      </c>
      <c r="D333" s="320">
        <f>D308</f>
        <v>6</v>
      </c>
      <c r="E333" s="1045" t="str">
        <f>E308</f>
        <v>couverts</v>
      </c>
      <c r="F333" s="819"/>
      <c r="G333" s="638"/>
      <c r="H333" s="638"/>
      <c r="I333" s="638"/>
      <c r="J333" s="638"/>
      <c r="K333" s="638"/>
      <c r="L333" s="639"/>
      <c r="M333" s="48"/>
      <c r="N333" s="310"/>
      <c r="O333" s="310"/>
      <c r="P333" s="310"/>
      <c r="U333" s="48"/>
      <c r="V333" s="48"/>
      <c r="W333" s="48"/>
      <c r="X333" s="48"/>
      <c r="Y333" s="48"/>
      <c r="AF333" s="48"/>
      <c r="BN333" s="4">
        <v>1</v>
      </c>
    </row>
    <row r="334" spans="2:68" ht="15.75" x14ac:dyDescent="0.25">
      <c r="B334" s="196" t="str">
        <f t="shared" si="45"/>
        <v>►</v>
      </c>
      <c r="C334" s="320" t="str">
        <f>C308</f>
        <v>Famille à coller.N.Nom de votre recette.Recette mère ►.S.Saisissez le nom de la recette mère</v>
      </c>
      <c r="D334" s="320">
        <f>D308</f>
        <v>6</v>
      </c>
      <c r="E334" s="1045" t="str">
        <f>E308</f>
        <v>couverts</v>
      </c>
      <c r="F334" s="819"/>
      <c r="G334" s="638"/>
      <c r="H334" s="638"/>
      <c r="I334" s="638"/>
      <c r="J334" s="638"/>
      <c r="K334" s="638"/>
      <c r="L334" s="639"/>
      <c r="M334" s="48"/>
      <c r="N334" s="310"/>
      <c r="O334" s="310"/>
      <c r="P334" s="310"/>
      <c r="U334" s="48"/>
      <c r="V334" s="48"/>
      <c r="W334" s="48"/>
      <c r="X334" s="48"/>
      <c r="Y334" s="48"/>
      <c r="AF334" s="48"/>
      <c r="BN334" s="4">
        <v>1</v>
      </c>
    </row>
    <row r="335" spans="2:68" ht="15.75" x14ac:dyDescent="0.25">
      <c r="B335" s="196" t="str">
        <f t="shared" si="45"/>
        <v>►</v>
      </c>
      <c r="C335" s="320" t="str">
        <f>C308</f>
        <v>Famille à coller.N.Nom de votre recette.Recette mère ►.S.Saisissez le nom de la recette mère</v>
      </c>
      <c r="D335" s="320">
        <f>D308</f>
        <v>6</v>
      </c>
      <c r="E335" s="1045" t="str">
        <f>E308</f>
        <v>couverts</v>
      </c>
      <c r="F335" s="819"/>
      <c r="G335" s="638"/>
      <c r="H335" s="638"/>
      <c r="I335" s="638"/>
      <c r="J335" s="638"/>
      <c r="K335" s="638"/>
      <c r="L335" s="639"/>
      <c r="M335" s="48"/>
      <c r="N335" s="310"/>
      <c r="O335" s="310"/>
      <c r="P335" s="310"/>
      <c r="U335" s="48"/>
      <c r="V335" s="48"/>
      <c r="W335" s="48"/>
      <c r="X335" s="48"/>
      <c r="Y335" s="48"/>
      <c r="AF335" s="48"/>
      <c r="BN335" s="4">
        <v>1</v>
      </c>
    </row>
    <row r="336" spans="2:68" ht="15.75" x14ac:dyDescent="0.25">
      <c r="B336" s="196" t="str">
        <f t="shared" si="45"/>
        <v>►</v>
      </c>
      <c r="C336" s="320" t="str">
        <f>C308</f>
        <v>Famille à coller.N.Nom de votre recette.Recette mère ►.S.Saisissez le nom de la recette mère</v>
      </c>
      <c r="D336" s="320">
        <f>D308</f>
        <v>6</v>
      </c>
      <c r="E336" s="1045" t="str">
        <f>E308</f>
        <v>couverts</v>
      </c>
      <c r="F336" s="819"/>
      <c r="G336" s="638"/>
      <c r="H336" s="638"/>
      <c r="I336" s="638"/>
      <c r="J336" s="638"/>
      <c r="K336" s="638"/>
      <c r="L336" s="639"/>
      <c r="M336" s="48"/>
      <c r="N336" s="310"/>
      <c r="O336" s="310"/>
      <c r="P336" s="310"/>
      <c r="U336" s="48"/>
      <c r="V336" s="48"/>
      <c r="W336" s="48"/>
      <c r="X336" s="48"/>
      <c r="Y336" s="48"/>
      <c r="AF336" s="48"/>
      <c r="BN336" s="4">
        <v>1</v>
      </c>
    </row>
    <row r="337" spans="2:66" ht="15.75" x14ac:dyDescent="0.25">
      <c r="B337" s="196" t="str">
        <f t="shared" si="45"/>
        <v>►</v>
      </c>
      <c r="C337" s="320" t="str">
        <f>C308</f>
        <v>Famille à coller.N.Nom de votre recette.Recette mère ►.S.Saisissez le nom de la recette mère</v>
      </c>
      <c r="D337" s="320">
        <f>D308</f>
        <v>6</v>
      </c>
      <c r="E337" s="1045" t="str">
        <f>E308</f>
        <v>couverts</v>
      </c>
      <c r="F337" s="819"/>
      <c r="G337" s="638"/>
      <c r="H337" s="638"/>
      <c r="I337" s="638"/>
      <c r="J337" s="638"/>
      <c r="K337" s="638"/>
      <c r="L337" s="639"/>
      <c r="M337" s="48"/>
      <c r="N337" s="310"/>
      <c r="O337" s="310"/>
      <c r="P337" s="310"/>
      <c r="U337" s="48"/>
      <c r="V337" s="48"/>
      <c r="W337" s="48"/>
      <c r="X337" s="48"/>
      <c r="Y337" s="48"/>
      <c r="AF337" s="48"/>
      <c r="BN337" s="4">
        <v>1</v>
      </c>
    </row>
    <row r="338" spans="2:66" ht="15.75" x14ac:dyDescent="0.25">
      <c r="B338" s="196" t="str">
        <f t="shared" si="45"/>
        <v>►</v>
      </c>
      <c r="C338" s="320" t="str">
        <f>C308</f>
        <v>Famille à coller.N.Nom de votre recette.Recette mère ►.S.Saisissez le nom de la recette mère</v>
      </c>
      <c r="D338" s="320">
        <f>D308</f>
        <v>6</v>
      </c>
      <c r="E338" s="1045" t="str">
        <f>E308</f>
        <v>couverts</v>
      </c>
      <c r="F338" s="819"/>
      <c r="G338" s="638"/>
      <c r="H338" s="638"/>
      <c r="I338" s="638"/>
      <c r="J338" s="638"/>
      <c r="K338" s="638"/>
      <c r="L338" s="639"/>
      <c r="N338" s="310"/>
      <c r="O338" s="310"/>
      <c r="P338" s="310"/>
      <c r="U338" s="48"/>
      <c r="V338" s="48"/>
      <c r="W338" s="48"/>
      <c r="X338" s="48"/>
      <c r="Y338" s="48"/>
      <c r="BN338" s="4">
        <v>1</v>
      </c>
    </row>
    <row r="339" spans="2:66" ht="15.75" x14ac:dyDescent="0.25">
      <c r="B339" s="196" t="str">
        <f t="shared" si="45"/>
        <v>►</v>
      </c>
      <c r="C339" s="320" t="str">
        <f>C308</f>
        <v>Famille à coller.N.Nom de votre recette.Recette mère ►.S.Saisissez le nom de la recette mère</v>
      </c>
      <c r="D339" s="320">
        <f>D308</f>
        <v>6</v>
      </c>
      <c r="E339" s="1045" t="str">
        <f>E308</f>
        <v>couverts</v>
      </c>
      <c r="F339" s="819"/>
      <c r="G339" s="638"/>
      <c r="H339" s="638"/>
      <c r="I339" s="638"/>
      <c r="J339" s="638"/>
      <c r="K339" s="638"/>
      <c r="L339" s="639"/>
      <c r="N339" s="310"/>
      <c r="O339" s="310"/>
      <c r="P339" s="310"/>
      <c r="U339" s="48"/>
      <c r="V339" s="48"/>
      <c r="W339" s="48"/>
      <c r="X339" s="48"/>
      <c r="Y339" s="48"/>
      <c r="BN339" s="4">
        <v>1</v>
      </c>
    </row>
    <row r="340" spans="2:66" ht="15.75" x14ac:dyDescent="0.25">
      <c r="B340" s="196" t="str">
        <f t="shared" si="45"/>
        <v>►</v>
      </c>
      <c r="C340" s="320" t="str">
        <f>C308</f>
        <v>Famille à coller.N.Nom de votre recette.Recette mère ►.S.Saisissez le nom de la recette mère</v>
      </c>
      <c r="D340" s="320">
        <f>D308</f>
        <v>6</v>
      </c>
      <c r="E340" s="1045" t="str">
        <f>E308</f>
        <v>couverts</v>
      </c>
      <c r="F340" s="819"/>
      <c r="G340" s="638"/>
      <c r="H340" s="638"/>
      <c r="I340" s="638"/>
      <c r="J340" s="638"/>
      <c r="K340" s="638"/>
      <c r="L340" s="639"/>
      <c r="N340" s="310"/>
      <c r="O340" s="310"/>
      <c r="P340" s="310"/>
      <c r="U340" s="48"/>
      <c r="V340" s="48"/>
      <c r="W340" s="48"/>
      <c r="X340" s="48"/>
      <c r="Y340" s="48"/>
      <c r="BN340" s="4">
        <v>1</v>
      </c>
    </row>
    <row r="341" spans="2:66" ht="15.75" x14ac:dyDescent="0.25">
      <c r="B341" s="196" t="str">
        <f t="shared" si="45"/>
        <v>►</v>
      </c>
      <c r="C341" s="320" t="str">
        <f>C308</f>
        <v>Famille à coller.N.Nom de votre recette.Recette mère ►.S.Saisissez le nom de la recette mère</v>
      </c>
      <c r="D341" s="320">
        <f>D308</f>
        <v>6</v>
      </c>
      <c r="E341" s="1045" t="str">
        <f>E308</f>
        <v>couverts</v>
      </c>
      <c r="F341" s="819"/>
      <c r="G341" s="638"/>
      <c r="H341" s="638"/>
      <c r="I341" s="638"/>
      <c r="J341" s="638"/>
      <c r="K341" s="638"/>
      <c r="L341" s="639"/>
      <c r="N341" s="310"/>
      <c r="O341" s="310"/>
      <c r="P341" s="310"/>
      <c r="U341" s="48"/>
      <c r="V341" s="48"/>
      <c r="W341" s="48"/>
      <c r="X341" s="48"/>
      <c r="Y341" s="48"/>
      <c r="BN341" s="4">
        <v>1</v>
      </c>
    </row>
    <row r="342" spans="2:66" ht="15.75" x14ac:dyDescent="0.25">
      <c r="B342" s="196" t="str">
        <f t="shared" si="45"/>
        <v>►</v>
      </c>
      <c r="C342" s="320" t="str">
        <f>C308</f>
        <v>Famille à coller.N.Nom de votre recette.Recette mère ►.S.Saisissez le nom de la recette mère</v>
      </c>
      <c r="D342" s="320">
        <f>D308</f>
        <v>6</v>
      </c>
      <c r="E342" s="1045" t="str">
        <f>E308</f>
        <v>couverts</v>
      </c>
      <c r="F342" s="819"/>
      <c r="G342" s="638"/>
      <c r="H342" s="638"/>
      <c r="I342" s="638"/>
      <c r="J342" s="638"/>
      <c r="K342" s="638"/>
      <c r="L342" s="639"/>
      <c r="N342" s="310"/>
      <c r="O342" s="310"/>
      <c r="P342" s="310"/>
      <c r="U342" s="48"/>
      <c r="V342" s="48"/>
      <c r="W342" s="48"/>
      <c r="X342" s="48"/>
      <c r="Y342" s="48"/>
      <c r="BN342" s="4">
        <v>1</v>
      </c>
    </row>
    <row r="343" spans="2:66" ht="15.75" x14ac:dyDescent="0.25">
      <c r="B343" s="196" t="str">
        <f t="shared" si="45"/>
        <v>►</v>
      </c>
      <c r="C343" s="320" t="str">
        <f>C308</f>
        <v>Famille à coller.N.Nom de votre recette.Recette mère ►.S.Saisissez le nom de la recette mère</v>
      </c>
      <c r="D343" s="320">
        <f>D308</f>
        <v>6</v>
      </c>
      <c r="E343" s="1045" t="str">
        <f>E308</f>
        <v>couverts</v>
      </c>
      <c r="F343" s="819"/>
      <c r="G343" s="638"/>
      <c r="H343" s="638"/>
      <c r="I343" s="638"/>
      <c r="J343" s="638"/>
      <c r="K343" s="638"/>
      <c r="L343" s="639"/>
      <c r="N343" s="310"/>
      <c r="O343" s="310"/>
      <c r="P343" s="310"/>
      <c r="U343" s="48"/>
      <c r="V343" s="48"/>
      <c r="W343" s="48"/>
      <c r="X343" s="48"/>
      <c r="Y343" s="48"/>
      <c r="BN343" s="4">
        <v>1</v>
      </c>
    </row>
    <row r="344" spans="2:66" ht="15.75" x14ac:dyDescent="0.25">
      <c r="B344" s="196" t="str">
        <f t="shared" si="45"/>
        <v>►</v>
      </c>
      <c r="C344" s="320" t="str">
        <f>C308</f>
        <v>Famille à coller.N.Nom de votre recette.Recette mère ►.S.Saisissez le nom de la recette mère</v>
      </c>
      <c r="D344" s="320">
        <f>D308</f>
        <v>6</v>
      </c>
      <c r="E344" s="1045" t="str">
        <f>E308</f>
        <v>couverts</v>
      </c>
      <c r="F344" s="819"/>
      <c r="G344" s="638"/>
      <c r="H344" s="638"/>
      <c r="I344" s="638"/>
      <c r="J344" s="638"/>
      <c r="K344" s="638"/>
      <c r="L344" s="639"/>
      <c r="N344" s="310"/>
      <c r="O344" s="310"/>
      <c r="P344" s="310"/>
      <c r="U344" s="48"/>
      <c r="V344" s="48"/>
      <c r="W344" s="48"/>
      <c r="X344" s="48"/>
      <c r="Y344" s="48"/>
      <c r="BN344" s="4">
        <v>1</v>
      </c>
    </row>
    <row r="345" spans="2:66" ht="15.75" x14ac:dyDescent="0.25">
      <c r="B345" s="196" t="str">
        <f t="shared" si="45"/>
        <v>►</v>
      </c>
      <c r="C345" s="320" t="str">
        <f>C308</f>
        <v>Famille à coller.N.Nom de votre recette.Recette mère ►.S.Saisissez le nom de la recette mère</v>
      </c>
      <c r="D345" s="320">
        <f>D308</f>
        <v>6</v>
      </c>
      <c r="E345" s="1045" t="str">
        <f>E308</f>
        <v>couverts</v>
      </c>
      <c r="F345" s="819"/>
      <c r="G345" s="638"/>
      <c r="H345" s="638"/>
      <c r="I345" s="638"/>
      <c r="J345" s="638"/>
      <c r="K345" s="638"/>
      <c r="L345" s="639"/>
      <c r="N345" s="310"/>
      <c r="O345" s="310"/>
      <c r="P345" s="310"/>
      <c r="U345" s="48"/>
      <c r="V345" s="48"/>
      <c r="W345" s="48"/>
      <c r="X345" s="48"/>
      <c r="Y345" s="48"/>
      <c r="BN345" s="4">
        <v>1</v>
      </c>
    </row>
    <row r="346" spans="2:66" ht="15.75" x14ac:dyDescent="0.25">
      <c r="B346" s="196" t="str">
        <f t="shared" si="45"/>
        <v>►</v>
      </c>
      <c r="C346" s="320" t="str">
        <f>C308</f>
        <v>Famille à coller.N.Nom de votre recette.Recette mère ►.S.Saisissez le nom de la recette mère</v>
      </c>
      <c r="D346" s="320">
        <f>D308</f>
        <v>6</v>
      </c>
      <c r="E346" s="1045" t="str">
        <f>E308</f>
        <v>couverts</v>
      </c>
      <c r="F346" s="819"/>
      <c r="G346" s="638"/>
      <c r="H346" s="638"/>
      <c r="I346" s="638"/>
      <c r="J346" s="638"/>
      <c r="K346" s="638"/>
      <c r="L346" s="639"/>
      <c r="N346" s="310"/>
      <c r="O346" s="310"/>
      <c r="P346" s="310"/>
      <c r="U346" s="48"/>
      <c r="V346" s="48"/>
      <c r="W346" s="48"/>
      <c r="X346" s="48"/>
      <c r="Y346" s="48"/>
      <c r="BN346" s="4">
        <v>1</v>
      </c>
    </row>
    <row r="347" spans="2:66" ht="15.75" x14ac:dyDescent="0.25">
      <c r="B347" s="196" t="str">
        <f t="shared" si="45"/>
        <v>►</v>
      </c>
      <c r="C347" s="320" t="str">
        <f>C308</f>
        <v>Famille à coller.N.Nom de votre recette.Recette mère ►.S.Saisissez le nom de la recette mère</v>
      </c>
      <c r="D347" s="320">
        <f>D308</f>
        <v>6</v>
      </c>
      <c r="E347" s="1045" t="str">
        <f>E308</f>
        <v>couverts</v>
      </c>
      <c r="F347" s="819"/>
      <c r="G347" s="638"/>
      <c r="H347" s="638"/>
      <c r="I347" s="638"/>
      <c r="J347" s="638"/>
      <c r="K347" s="638"/>
      <c r="L347" s="639"/>
      <c r="N347" s="310"/>
      <c r="O347" s="310"/>
      <c r="P347" s="310"/>
      <c r="U347" s="48"/>
      <c r="V347" s="48"/>
      <c r="W347" s="48"/>
      <c r="X347" s="48"/>
      <c r="Y347" s="48"/>
      <c r="BN347" s="4">
        <v>1</v>
      </c>
    </row>
    <row r="348" spans="2:66" ht="15.75" x14ac:dyDescent="0.25">
      <c r="B348" s="196" t="str">
        <f t="shared" si="45"/>
        <v>►</v>
      </c>
      <c r="C348" s="320" t="str">
        <f>C308</f>
        <v>Famille à coller.N.Nom de votre recette.Recette mère ►.S.Saisissez le nom de la recette mère</v>
      </c>
      <c r="D348" s="320">
        <f>D308</f>
        <v>6</v>
      </c>
      <c r="E348" s="1045" t="str">
        <f>E308</f>
        <v>couverts</v>
      </c>
      <c r="F348" s="270"/>
      <c r="G348" s="270"/>
      <c r="H348" s="270"/>
      <c r="I348" s="270"/>
      <c r="J348" s="270"/>
      <c r="K348" s="270"/>
      <c r="L348" s="329"/>
      <c r="N348" s="310"/>
      <c r="O348" s="310"/>
      <c r="P348" s="310"/>
      <c r="U348" s="48"/>
      <c r="V348" s="48"/>
      <c r="W348" s="48"/>
      <c r="X348" s="48"/>
      <c r="Y348" s="48"/>
      <c r="BN348" s="4">
        <v>1</v>
      </c>
    </row>
    <row r="349" spans="2:66" ht="15.75" x14ac:dyDescent="0.25">
      <c r="B349" s="376" t="s">
        <v>18</v>
      </c>
      <c r="C349" s="320" t="str">
        <f>C308</f>
        <v>Famille à coller.N.Nom de votre recette.Recette mère ►.S.Saisissez le nom de la recette mère</v>
      </c>
      <c r="D349" s="320">
        <f>D308</f>
        <v>6</v>
      </c>
      <c r="E349" s="1045" t="str">
        <f>E308</f>
        <v>couverts</v>
      </c>
      <c r="F349" s="978" t="s">
        <v>153</v>
      </c>
      <c r="G349" s="280"/>
      <c r="H349" s="280"/>
      <c r="I349" s="280"/>
      <c r="J349" s="280"/>
      <c r="K349" s="378"/>
      <c r="L349" s="379" t="s">
        <v>154</v>
      </c>
      <c r="M349" s="4">
        <v>1</v>
      </c>
      <c r="N349" s="310"/>
      <c r="O349" s="310"/>
      <c r="P349" s="310"/>
      <c r="U349" s="48"/>
      <c r="V349" s="48"/>
      <c r="W349" s="48"/>
      <c r="X349" s="48"/>
      <c r="Y349" s="48"/>
      <c r="AF349" s="4">
        <v>1</v>
      </c>
      <c r="BN349" s="4">
        <v>1</v>
      </c>
    </row>
    <row r="350" spans="2:66" ht="15.75" x14ac:dyDescent="0.25">
      <c r="B350" s="376" t="s">
        <v>18</v>
      </c>
      <c r="C350" s="320" t="str">
        <f>C308</f>
        <v>Famille à coller.N.Nom de votre recette.Recette mère ►.S.Saisissez le nom de la recette mère</v>
      </c>
      <c r="D350" s="320">
        <f>D308</f>
        <v>6</v>
      </c>
      <c r="E350" s="1045" t="str">
        <f>E308</f>
        <v>couverts</v>
      </c>
      <c r="F350" s="287"/>
      <c r="G350" s="287"/>
      <c r="H350" s="287"/>
      <c r="I350" s="287"/>
      <c r="J350" s="287"/>
      <c r="K350" s="382"/>
      <c r="L350" s="383" t="s">
        <v>155</v>
      </c>
      <c r="N350" s="310"/>
      <c r="O350" s="310"/>
      <c r="P350" s="310"/>
      <c r="U350" s="48"/>
      <c r="V350" s="48"/>
      <c r="W350" s="48"/>
      <c r="X350" s="48"/>
      <c r="Y350" s="48"/>
      <c r="BN350" s="4">
        <v>1</v>
      </c>
    </row>
    <row r="351" spans="2:66" ht="15.75" x14ac:dyDescent="0.25">
      <c r="B351" s="376" t="s">
        <v>18</v>
      </c>
      <c r="C351" s="320" t="str">
        <f>C308</f>
        <v>Famille à coller.N.Nom de votre recette.Recette mère ►.S.Saisissez le nom de la recette mère</v>
      </c>
      <c r="D351" s="320">
        <f>D308</f>
        <v>6</v>
      </c>
      <c r="E351" s="1045" t="str">
        <f>E308</f>
        <v>couverts</v>
      </c>
      <c r="F351" s="287"/>
      <c r="G351" s="287"/>
      <c r="H351" s="287"/>
      <c r="I351" s="287"/>
      <c r="J351" s="287"/>
      <c r="K351" s="382"/>
      <c r="L351" s="383" t="s">
        <v>156</v>
      </c>
      <c r="N351" s="310"/>
      <c r="O351" s="310"/>
      <c r="P351" s="310"/>
      <c r="U351" s="48"/>
      <c r="V351" s="48"/>
      <c r="W351" s="48"/>
      <c r="X351" s="48"/>
      <c r="Y351" s="48"/>
      <c r="BN351" s="4">
        <v>1</v>
      </c>
    </row>
    <row r="352" spans="2:66" ht="15.75" x14ac:dyDescent="0.25">
      <c r="B352" s="376" t="s">
        <v>18</v>
      </c>
      <c r="C352" s="320" t="str">
        <f>C261</f>
        <v>Famille à coller.N.Nom de votre recette.Recette mère ►.S.Saisissez le nom de la recette mère</v>
      </c>
      <c r="D352" s="320">
        <f>D261</f>
        <v>6</v>
      </c>
      <c r="E352" s="320" t="str">
        <f>E261</f>
        <v>couverts</v>
      </c>
      <c r="F352" s="293"/>
      <c r="G352" s="293"/>
      <c r="H352" s="293" t="s">
        <v>152</v>
      </c>
      <c r="I352" s="294"/>
      <c r="J352" s="392"/>
      <c r="K352" s="392"/>
      <c r="L352" s="393"/>
      <c r="N352" s="310"/>
      <c r="O352" s="310"/>
      <c r="P352" s="310"/>
      <c r="U352" s="48"/>
      <c r="V352" s="48"/>
      <c r="W352" s="48"/>
      <c r="X352" s="48"/>
      <c r="Y352" s="48"/>
      <c r="BN352" s="4">
        <v>1</v>
      </c>
    </row>
    <row r="353" spans="2:66" ht="16.5" thickBot="1" x14ac:dyDescent="0.3">
      <c r="B353" s="397" t="s">
        <v>18</v>
      </c>
      <c r="C353" s="398" t="str">
        <f>C261</f>
        <v>Famille à coller.N.Nom de votre recette.Recette mère ►.S.Saisissez le nom de la recette mère</v>
      </c>
      <c r="D353" s="398">
        <f>D261</f>
        <v>6</v>
      </c>
      <c r="E353" s="398" t="str">
        <f>E261</f>
        <v>couverts</v>
      </c>
      <c r="F353" s="399" t="s">
        <v>150</v>
      </c>
      <c r="G353" s="298"/>
      <c r="H353" s="299"/>
      <c r="I353" s="300"/>
      <c r="J353" s="299"/>
      <c r="K353" s="299"/>
      <c r="L353" s="400"/>
      <c r="N353" s="310"/>
      <c r="O353" s="310"/>
      <c r="P353" s="310"/>
      <c r="U353" s="48"/>
      <c r="V353" s="48"/>
      <c r="W353" s="48"/>
      <c r="X353" s="48"/>
      <c r="Y353" s="48"/>
      <c r="AP353" s="49"/>
      <c r="BN353" s="4">
        <v>1</v>
      </c>
    </row>
    <row r="354" spans="2:66" x14ac:dyDescent="0.25">
      <c r="B354" s="291" t="s">
        <v>18</v>
      </c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N354" s="310"/>
      <c r="O354" s="310"/>
      <c r="P354" s="310"/>
      <c r="U354" s="48"/>
      <c r="V354" s="48"/>
      <c r="W354" s="48"/>
      <c r="X354" s="48"/>
      <c r="Y354" s="48"/>
      <c r="BN354" s="4">
        <v>1</v>
      </c>
    </row>
    <row r="355" spans="2:66" ht="18.75" x14ac:dyDescent="0.25">
      <c r="B355" s="1013" t="s">
        <v>18</v>
      </c>
      <c r="C355" s="998" t="str">
        <f>C308</f>
        <v>Famille à coller.N.Nom de votre recette.Recette mère ►.S.Saisissez le nom de la recette mère</v>
      </c>
      <c r="D355" s="998">
        <f>D308</f>
        <v>6</v>
      </c>
      <c r="E355" s="998" t="str">
        <f>E308</f>
        <v>couverts</v>
      </c>
      <c r="F355" s="1002" t="s">
        <v>61</v>
      </c>
      <c r="G355" s="1002">
        <v>25</v>
      </c>
      <c r="H355" s="999" t="s">
        <v>454</v>
      </c>
      <c r="I355" s="1000"/>
      <c r="J355" s="1011" t="s">
        <v>455</v>
      </c>
      <c r="K355" s="1008"/>
      <c r="L355" s="1001"/>
      <c r="N355" s="310"/>
      <c r="O355" s="310"/>
      <c r="P355" s="310"/>
      <c r="Q355" s="526" t="s">
        <v>218</v>
      </c>
      <c r="R355" s="527" t="s">
        <v>650</v>
      </c>
      <c r="S355" s="527"/>
      <c r="T355" s="527"/>
      <c r="U355" s="48"/>
      <c r="V355" s="48"/>
      <c r="W355" s="48"/>
      <c r="X355" s="48"/>
      <c r="Y355" s="48"/>
      <c r="AR355" s="49"/>
      <c r="AS355" s="49"/>
      <c r="AT355" s="49"/>
      <c r="AU355" s="49"/>
      <c r="AV355" s="49"/>
      <c r="BN355" s="4">
        <v>1</v>
      </c>
    </row>
    <row r="356" spans="2:66" ht="18.75" x14ac:dyDescent="0.25">
      <c r="B356" s="319" t="s">
        <v>18</v>
      </c>
      <c r="C356" s="1043" t="str">
        <f>C355</f>
        <v>Famille à coller.N.Nom de votre recette.Recette mère ►.S.Saisissez le nom de la recette mère</v>
      </c>
      <c r="D356" s="1043">
        <f>D355</f>
        <v>6</v>
      </c>
      <c r="E356" s="1044" t="str">
        <f>E355</f>
        <v>couverts</v>
      </c>
      <c r="F356" s="1009" t="s">
        <v>408</v>
      </c>
      <c r="G356" s="1009"/>
      <c r="H356" s="726"/>
      <c r="I356" s="726"/>
      <c r="J356" s="727"/>
      <c r="K356" s="726"/>
      <c r="L356" s="1010"/>
      <c r="N356" s="310"/>
      <c r="O356" s="310"/>
      <c r="P356" s="310"/>
      <c r="Q356" s="48"/>
      <c r="R356" s="436" t="s">
        <v>221</v>
      </c>
      <c r="U356" s="48"/>
      <c r="V356" s="48"/>
      <c r="W356" s="48"/>
      <c r="X356" s="48"/>
      <c r="Y356" s="48"/>
      <c r="BN356" s="4">
        <v>1</v>
      </c>
    </row>
    <row r="357" spans="2:66" ht="15.75" x14ac:dyDescent="0.25">
      <c r="B357" s="319" t="s">
        <v>18</v>
      </c>
      <c r="C357" s="320" t="str">
        <f>C355</f>
        <v>Famille à coller.N.Nom de votre recette.Recette mère ►.S.Saisissez le nom de la recette mère</v>
      </c>
      <c r="D357" s="320">
        <f>D355</f>
        <v>6</v>
      </c>
      <c r="E357" s="1045" t="str">
        <f>E355</f>
        <v>couverts</v>
      </c>
      <c r="F357" s="731" t="s">
        <v>458</v>
      </c>
      <c r="G357" s="732" t="s">
        <v>459</v>
      </c>
      <c r="H357" s="609"/>
      <c r="I357" s="733" t="s">
        <v>460</v>
      </c>
      <c r="J357" s="734" t="s">
        <v>461</v>
      </c>
      <c r="K357" s="270"/>
      <c r="L357" s="329"/>
      <c r="N357" s="310"/>
      <c r="O357" s="310"/>
      <c r="P357" s="310"/>
      <c r="U357" s="48"/>
      <c r="V357" s="48"/>
      <c r="W357" s="48"/>
      <c r="X357" s="48"/>
      <c r="Y357" s="48"/>
      <c r="BN357" s="4">
        <v>1</v>
      </c>
    </row>
    <row r="358" spans="2:66" ht="15.75" x14ac:dyDescent="0.25">
      <c r="B358" s="196" t="str">
        <f>IF(OR(F358&lt;&gt;"",G358&lt;&gt; "",I358&lt;&gt;"",J358&lt;&gt;""),"A", "►")</f>
        <v>►</v>
      </c>
      <c r="C358" s="320" t="str">
        <f>C355</f>
        <v>Famille à coller.N.Nom de votre recette.Recette mère ►.S.Saisissez le nom de la recette mère</v>
      </c>
      <c r="D358" s="320">
        <f>D355</f>
        <v>6</v>
      </c>
      <c r="E358" s="1045" t="str">
        <f>E355</f>
        <v>couverts</v>
      </c>
      <c r="F358" s="735"/>
      <c r="G358" s="736"/>
      <c r="H358" s="270"/>
      <c r="I358" s="737"/>
      <c r="J358" s="738"/>
      <c r="K358" s="730" t="s">
        <v>413</v>
      </c>
      <c r="L358" s="329"/>
      <c r="N358" s="310"/>
      <c r="O358" s="310"/>
      <c r="P358" s="310"/>
      <c r="U358" s="48"/>
      <c r="V358" s="48"/>
      <c r="W358" s="48"/>
      <c r="X358" s="48"/>
      <c r="Y358" s="48"/>
      <c r="BN358" s="4">
        <v>1</v>
      </c>
    </row>
    <row r="359" spans="2:66" ht="15.75" x14ac:dyDescent="0.25">
      <c r="B359" s="196" t="str">
        <f t="shared" ref="B359:B362" si="46">IF(OR(F359&lt;&gt;"",G359&lt;&gt; "",I359&lt;&gt;"",J359&lt;&gt;""),"A", "►")</f>
        <v>A</v>
      </c>
      <c r="C359" s="320" t="str">
        <f>C355</f>
        <v>Famille à coller.N.Nom de votre recette.Recette mère ►.S.Saisissez le nom de la recette mère</v>
      </c>
      <c r="D359" s="320">
        <f>D355</f>
        <v>6</v>
      </c>
      <c r="E359" s="1045" t="str">
        <f>E355</f>
        <v>couverts</v>
      </c>
      <c r="F359" s="735">
        <v>3</v>
      </c>
      <c r="G359" s="736"/>
      <c r="H359" s="270"/>
      <c r="I359" s="737"/>
      <c r="J359" s="738"/>
      <c r="K359" s="730" t="s">
        <v>417</v>
      </c>
      <c r="L359" s="329"/>
      <c r="N359" s="310"/>
      <c r="O359" s="310"/>
      <c r="P359" s="310"/>
      <c r="U359" s="48"/>
      <c r="V359" s="48"/>
      <c r="W359" s="48"/>
      <c r="X359" s="48"/>
      <c r="Y359" s="48"/>
      <c r="BN359" s="4">
        <v>1</v>
      </c>
    </row>
    <row r="360" spans="2:66" ht="15.75" x14ac:dyDescent="0.25">
      <c r="B360" s="196" t="str">
        <f t="shared" si="46"/>
        <v>►</v>
      </c>
      <c r="C360" s="320" t="str">
        <f>C355</f>
        <v>Famille à coller.N.Nom de votre recette.Recette mère ►.S.Saisissez le nom de la recette mère</v>
      </c>
      <c r="D360" s="320">
        <f>D355</f>
        <v>6</v>
      </c>
      <c r="E360" s="1045" t="str">
        <f>E355</f>
        <v>couverts</v>
      </c>
      <c r="F360" s="735"/>
      <c r="G360" s="736"/>
      <c r="H360" s="270"/>
      <c r="I360" s="737"/>
      <c r="J360" s="738"/>
      <c r="K360" s="730" t="s">
        <v>420</v>
      </c>
      <c r="L360" s="329"/>
      <c r="N360" s="310"/>
      <c r="O360" s="310"/>
      <c r="P360" s="310"/>
      <c r="U360" s="48"/>
      <c r="V360" s="48"/>
      <c r="W360" s="48"/>
      <c r="X360" s="48"/>
      <c r="Y360" s="48"/>
      <c r="BN360" s="4">
        <v>1</v>
      </c>
    </row>
    <row r="361" spans="2:66" ht="15.75" x14ac:dyDescent="0.25">
      <c r="B361" s="196" t="str">
        <f t="shared" si="46"/>
        <v>A</v>
      </c>
      <c r="C361" s="320" t="str">
        <f>C355</f>
        <v>Famille à coller.N.Nom de votre recette.Recette mère ►.S.Saisissez le nom de la recette mère</v>
      </c>
      <c r="D361" s="320">
        <f>D355</f>
        <v>6</v>
      </c>
      <c r="E361" s="1045" t="str">
        <f>E355</f>
        <v>couverts</v>
      </c>
      <c r="F361" s="735">
        <v>2</v>
      </c>
      <c r="G361" s="736"/>
      <c r="H361" s="270"/>
      <c r="I361" s="737"/>
      <c r="J361" s="738"/>
      <c r="K361" s="730" t="s">
        <v>423</v>
      </c>
      <c r="L361" s="329"/>
      <c r="N361" s="310"/>
      <c r="O361" s="310"/>
      <c r="P361" s="310"/>
      <c r="U361" s="48"/>
      <c r="V361" s="48"/>
      <c r="W361" s="48"/>
      <c r="X361" s="48"/>
      <c r="Y361" s="48"/>
      <c r="BN361" s="4">
        <v>1</v>
      </c>
    </row>
    <row r="362" spans="2:66" ht="15.75" x14ac:dyDescent="0.25">
      <c r="B362" s="196" t="str">
        <f t="shared" si="46"/>
        <v>►</v>
      </c>
      <c r="C362" s="320" t="str">
        <f>C355</f>
        <v>Famille à coller.N.Nom de votre recette.Recette mère ►.S.Saisissez le nom de la recette mère</v>
      </c>
      <c r="D362" s="320">
        <f>D355</f>
        <v>6</v>
      </c>
      <c r="E362" s="1045" t="str">
        <f>E355</f>
        <v>couverts</v>
      </c>
      <c r="F362" s="739"/>
      <c r="G362" s="740"/>
      <c r="H362" s="270"/>
      <c r="I362" s="741"/>
      <c r="J362" s="742"/>
      <c r="K362" s="730" t="s">
        <v>428</v>
      </c>
      <c r="L362" s="329"/>
      <c r="N362" s="310"/>
      <c r="O362" s="310"/>
      <c r="P362" s="310"/>
      <c r="U362" s="48"/>
      <c r="V362" s="48"/>
      <c r="W362" s="48"/>
      <c r="X362" s="48"/>
      <c r="Y362" s="48"/>
      <c r="BN362" s="4">
        <v>1</v>
      </c>
    </row>
    <row r="363" spans="2:66" ht="15.75" x14ac:dyDescent="0.25">
      <c r="B363" s="319" t="s">
        <v>18</v>
      </c>
      <c r="C363" s="320" t="str">
        <f>C355</f>
        <v>Famille à coller.N.Nom de votre recette.Recette mère ►.S.Saisissez le nom de la recette mère</v>
      </c>
      <c r="D363" s="320">
        <f>D355</f>
        <v>6</v>
      </c>
      <c r="E363" s="1045" t="str">
        <f>E355</f>
        <v>couverts</v>
      </c>
      <c r="F363" s="743" t="str">
        <f>SUM(F358:F362) &amp; " / " &amp; (COUNTA(F358:F362) * 3)</f>
        <v>5 / 6</v>
      </c>
      <c r="G363" s="744" t="str">
        <f>SUM(G358:G362) &amp; " / " &amp; (COUNTA(G358:G362) * 3)</f>
        <v>0 / 0</v>
      </c>
      <c r="H363" s="270"/>
      <c r="I363" s="743" t="str">
        <f>SUM(I358:I362) &amp; " / " &amp; (COUNTA(I358:I362) * 3)</f>
        <v>0 / 0</v>
      </c>
      <c r="J363" s="744" t="str">
        <f>SUM(J358:J362) &amp; " / " &amp; (COUNTA(J358:J362) * 3)</f>
        <v>0 / 0</v>
      </c>
      <c r="K363" s="270" t="s">
        <v>435</v>
      </c>
      <c r="L363" s="329"/>
      <c r="N363" s="310"/>
      <c r="O363" s="310"/>
      <c r="P363" s="310"/>
      <c r="U363" s="48"/>
      <c r="V363" s="48"/>
      <c r="W363" s="48"/>
      <c r="X363" s="48"/>
      <c r="Y363" s="48"/>
      <c r="BN363" s="4">
        <v>1</v>
      </c>
    </row>
    <row r="364" spans="2:66" ht="15.75" x14ac:dyDescent="0.25">
      <c r="B364" s="319" t="s">
        <v>18</v>
      </c>
      <c r="C364" s="320" t="str">
        <f>C355</f>
        <v>Famille à coller.N.Nom de votre recette.Recette mère ►.S.Saisissez le nom de la recette mère</v>
      </c>
      <c r="D364" s="320">
        <f>D355</f>
        <v>6</v>
      </c>
      <c r="E364" s="1045" t="str">
        <f>E355</f>
        <v>couverts</v>
      </c>
      <c r="F364" s="745" t="str">
        <f>SUM(F358:F362) &amp;"/ "&amp;F365</f>
        <v>5/ 15</v>
      </c>
      <c r="G364" s="746" t="str">
        <f>SUM(G358:G362) &amp;"/ "&amp;G365</f>
        <v>0/ 15</v>
      </c>
      <c r="H364" s="270"/>
      <c r="I364" s="745" t="str">
        <f>SUM(I358:I362) &amp;"/ "&amp;I365</f>
        <v>0/ 15</v>
      </c>
      <c r="J364" s="746" t="str">
        <f>SUM(J358:J362) &amp;"/ "&amp;J365</f>
        <v>0/ 15</v>
      </c>
      <c r="K364" s="695" t="s">
        <v>436</v>
      </c>
      <c r="L364" s="329"/>
      <c r="N364" s="310"/>
      <c r="O364" s="310"/>
      <c r="P364" s="310"/>
      <c r="U364" s="48"/>
      <c r="V364" s="48"/>
      <c r="W364" s="48"/>
      <c r="X364" s="48"/>
      <c r="Y364" s="48"/>
      <c r="BN364" s="4">
        <v>1</v>
      </c>
    </row>
    <row r="365" spans="2:66" ht="15.75" x14ac:dyDescent="0.25">
      <c r="B365" s="319" t="s">
        <v>18</v>
      </c>
      <c r="C365" s="320" t="str">
        <f>C355</f>
        <v>Famille à coller.N.Nom de votre recette.Recette mère ►.S.Saisissez le nom de la recette mère</v>
      </c>
      <c r="D365" s="320">
        <f>D355</f>
        <v>6</v>
      </c>
      <c r="E365" s="1045" t="str">
        <f>E355</f>
        <v>couverts</v>
      </c>
      <c r="F365" s="747">
        <v>15</v>
      </c>
      <c r="G365" s="748">
        <v>15</v>
      </c>
      <c r="H365" s="270"/>
      <c r="I365" s="747">
        <v>15</v>
      </c>
      <c r="J365" s="748">
        <v>15</v>
      </c>
      <c r="K365" s="699" t="s">
        <v>439</v>
      </c>
      <c r="L365" s="329"/>
      <c r="N365" s="310"/>
      <c r="O365" s="310"/>
      <c r="P365" s="310"/>
      <c r="U365" s="48"/>
      <c r="V365" s="48"/>
      <c r="W365" s="48"/>
      <c r="X365" s="48"/>
      <c r="Y365" s="48"/>
      <c r="BA365" s="49"/>
      <c r="BB365" s="49"/>
      <c r="BC365" s="49"/>
      <c r="BD365" s="49"/>
      <c r="BN365" s="4">
        <v>1</v>
      </c>
    </row>
    <row r="366" spans="2:66" ht="15.75" x14ac:dyDescent="0.25">
      <c r="B366" s="319" t="s">
        <v>11</v>
      </c>
      <c r="C366" s="320" t="str">
        <f>C355</f>
        <v>Famille à coller.N.Nom de votre recette.Recette mère ►.S.Saisissez le nom de la recette mère</v>
      </c>
      <c r="D366" s="320">
        <f>D355</f>
        <v>6</v>
      </c>
      <c r="E366" s="1045" t="str">
        <f>E355</f>
        <v>couverts</v>
      </c>
      <c r="F366" s="753" t="s">
        <v>469</v>
      </c>
      <c r="I366" s="751"/>
      <c r="J366" s="751"/>
      <c r="K366" s="751"/>
      <c r="L366" s="752"/>
      <c r="N366" s="310"/>
      <c r="O366" s="310"/>
      <c r="P366" s="310"/>
      <c r="U366" s="48"/>
      <c r="V366" s="48"/>
      <c r="W366" s="48"/>
      <c r="X366" s="48"/>
      <c r="Y366" s="48"/>
      <c r="BF366" s="49"/>
      <c r="BG366" s="49"/>
      <c r="BH366" s="49"/>
      <c r="BI366" s="49"/>
      <c r="BJ366" s="49"/>
      <c r="BK366" s="49"/>
      <c r="BL366" s="49"/>
      <c r="BN366" s="4">
        <v>1</v>
      </c>
    </row>
    <row r="367" spans="2:66" ht="15.75" x14ac:dyDescent="0.25">
      <c r="B367" s="319" t="s">
        <v>11</v>
      </c>
      <c r="C367" s="320" t="str">
        <f>C355</f>
        <v>Famille à coller.N.Nom de votre recette.Recette mère ►.S.Saisissez le nom de la recette mère</v>
      </c>
      <c r="D367" s="320">
        <f>D355</f>
        <v>6</v>
      </c>
      <c r="E367" s="1045" t="str">
        <f>E355</f>
        <v>couverts</v>
      </c>
      <c r="F367" s="753" t="s">
        <v>472</v>
      </c>
      <c r="I367" s="751"/>
      <c r="J367" s="751"/>
      <c r="K367" s="751"/>
      <c r="L367" s="752"/>
      <c r="N367" s="310"/>
      <c r="O367" s="310"/>
      <c r="P367" s="310"/>
      <c r="U367" s="48"/>
      <c r="V367" s="48"/>
      <c r="W367" s="48"/>
      <c r="X367" s="48"/>
      <c r="Y367" s="48"/>
      <c r="BN367" s="4">
        <v>1</v>
      </c>
    </row>
    <row r="368" spans="2:66" ht="15.75" x14ac:dyDescent="0.25">
      <c r="B368" s="319" t="s">
        <v>11</v>
      </c>
      <c r="C368" s="320" t="str">
        <f>C355</f>
        <v>Famille à coller.N.Nom de votre recette.Recette mère ►.S.Saisissez le nom de la recette mère</v>
      </c>
      <c r="D368" s="320">
        <f>D355</f>
        <v>6</v>
      </c>
      <c r="E368" s="1045" t="str">
        <f>E355</f>
        <v>couverts</v>
      </c>
      <c r="F368" s="753" t="s">
        <v>475</v>
      </c>
      <c r="I368" s="751"/>
      <c r="J368" s="751"/>
      <c r="K368" s="751"/>
      <c r="L368" s="752"/>
      <c r="N368" s="310"/>
      <c r="O368" s="310"/>
      <c r="P368" s="310"/>
      <c r="U368" s="48"/>
      <c r="V368" s="48"/>
      <c r="W368" s="48"/>
      <c r="X368" s="48"/>
      <c r="Y368" s="48"/>
      <c r="BN368" s="4">
        <v>1</v>
      </c>
    </row>
    <row r="369" spans="2:66" ht="15.75" x14ac:dyDescent="0.25">
      <c r="B369" s="196" t="str">
        <f>IF(OR(F369&lt;&gt;"",G369&lt;&gt; "",H369&lt;&gt;"",I369&lt;&gt;""),"A", "►")</f>
        <v>►</v>
      </c>
      <c r="C369" s="320" t="str">
        <f>C355</f>
        <v>Famille à coller.N.Nom de votre recette.Recette mère ►.S.Saisissez le nom de la recette mère</v>
      </c>
      <c r="D369" s="320">
        <f>D355</f>
        <v>6</v>
      </c>
      <c r="E369" s="1045" t="str">
        <f>E355</f>
        <v>couverts</v>
      </c>
      <c r="F369" s="324"/>
      <c r="G369" s="270"/>
      <c r="H369" s="270"/>
      <c r="I369" s="270"/>
      <c r="J369" s="270"/>
      <c r="K369" s="270"/>
      <c r="L369" s="329"/>
      <c r="N369" s="310"/>
      <c r="O369" s="310"/>
      <c r="P369" s="310"/>
      <c r="U369" s="48"/>
      <c r="V369" s="48"/>
      <c r="W369" s="48"/>
      <c r="X369" s="48"/>
      <c r="Y369" s="48"/>
      <c r="BN369" s="4">
        <v>1</v>
      </c>
    </row>
    <row r="370" spans="2:66" ht="15.75" x14ac:dyDescent="0.25">
      <c r="B370" s="319" t="s">
        <v>18</v>
      </c>
      <c r="C370" s="320" t="str">
        <f>C355</f>
        <v>Famille à coller.N.Nom de votre recette.Recette mère ►.S.Saisissez le nom de la recette mère</v>
      </c>
      <c r="D370" s="320">
        <f>D355</f>
        <v>6</v>
      </c>
      <c r="E370" s="1045" t="str">
        <f>E355</f>
        <v>couverts</v>
      </c>
      <c r="F370" s="947" t="s">
        <v>146</v>
      </c>
      <c r="G370" s="948"/>
      <c r="H370" s="948"/>
      <c r="I370" s="948"/>
      <c r="J370" s="948"/>
      <c r="K370" s="948"/>
      <c r="L370" s="949"/>
      <c r="N370" s="310"/>
      <c r="O370" s="310"/>
      <c r="P370" s="310"/>
      <c r="U370" s="48"/>
      <c r="V370" s="48"/>
      <c r="W370" s="48"/>
      <c r="X370" s="48"/>
      <c r="Y370" s="48"/>
      <c r="BN370" s="4">
        <v>1</v>
      </c>
    </row>
    <row r="371" spans="2:66" ht="15.75" x14ac:dyDescent="0.25">
      <c r="B371" s="196" t="str">
        <f t="shared" ref="B371:B395" si="47">IF(OR(F371&lt;&gt;"",G371&lt;&gt; "",H371&lt;&gt;"",I371&lt;&gt;""),"A", "►")</f>
        <v>►</v>
      </c>
      <c r="C371" s="320" t="str">
        <f>C355</f>
        <v>Famille à coller.N.Nom de votre recette.Recette mère ►.S.Saisissez le nom de la recette mère</v>
      </c>
      <c r="D371" s="320">
        <f>D355</f>
        <v>6</v>
      </c>
      <c r="E371" s="1045" t="str">
        <f>E355</f>
        <v>couverts</v>
      </c>
      <c r="F371" s="819"/>
      <c r="G371" s="638"/>
      <c r="H371" s="638"/>
      <c r="I371" s="638"/>
      <c r="J371" s="638"/>
      <c r="K371" s="638"/>
      <c r="L371" s="639"/>
      <c r="N371" s="310"/>
      <c r="O371" s="310"/>
      <c r="P371" s="310"/>
      <c r="U371" s="48"/>
      <c r="V371" s="48"/>
      <c r="W371" s="48"/>
      <c r="X371" s="48"/>
      <c r="Y371" s="48"/>
      <c r="BN371" s="4">
        <v>1</v>
      </c>
    </row>
    <row r="372" spans="2:66" ht="15.75" x14ac:dyDescent="0.25">
      <c r="B372" s="196" t="str">
        <f t="shared" si="47"/>
        <v>►</v>
      </c>
      <c r="C372" s="320" t="str">
        <f>C355</f>
        <v>Famille à coller.N.Nom de votre recette.Recette mère ►.S.Saisissez le nom de la recette mère</v>
      </c>
      <c r="D372" s="320">
        <f>D355</f>
        <v>6</v>
      </c>
      <c r="E372" s="1045" t="str">
        <f>E355</f>
        <v>couverts</v>
      </c>
      <c r="F372" s="819"/>
      <c r="G372" s="638"/>
      <c r="H372" s="638"/>
      <c r="I372" s="638"/>
      <c r="J372" s="638"/>
      <c r="K372" s="638"/>
      <c r="L372" s="639"/>
      <c r="N372" s="310"/>
      <c r="O372" s="310"/>
      <c r="P372" s="310"/>
      <c r="U372" s="48"/>
      <c r="V372" s="48"/>
      <c r="W372" s="48"/>
      <c r="X372" s="48"/>
      <c r="Y372" s="48"/>
      <c r="BN372" s="4">
        <v>1</v>
      </c>
    </row>
    <row r="373" spans="2:66" ht="15.75" x14ac:dyDescent="0.25">
      <c r="B373" s="196" t="str">
        <f t="shared" si="47"/>
        <v>►</v>
      </c>
      <c r="C373" s="320" t="str">
        <f>C355</f>
        <v>Famille à coller.N.Nom de votre recette.Recette mère ►.S.Saisissez le nom de la recette mère</v>
      </c>
      <c r="D373" s="320">
        <f>D355</f>
        <v>6</v>
      </c>
      <c r="E373" s="1045" t="str">
        <f>E355</f>
        <v>couverts</v>
      </c>
      <c r="F373" s="819"/>
      <c r="G373" s="638"/>
      <c r="H373" s="638"/>
      <c r="I373" s="638"/>
      <c r="J373" s="638"/>
      <c r="K373" s="638"/>
      <c r="L373" s="639"/>
      <c r="N373" s="310"/>
      <c r="O373" s="310"/>
      <c r="P373" s="310"/>
      <c r="U373" s="48"/>
      <c r="V373" s="48"/>
      <c r="W373" s="48"/>
      <c r="X373" s="48"/>
      <c r="Y373" s="48"/>
      <c r="BN373" s="4">
        <v>1</v>
      </c>
    </row>
    <row r="374" spans="2:66" ht="15.75" x14ac:dyDescent="0.25">
      <c r="B374" s="196" t="str">
        <f t="shared" si="47"/>
        <v>►</v>
      </c>
      <c r="C374" s="320" t="str">
        <f>C355</f>
        <v>Famille à coller.N.Nom de votre recette.Recette mère ►.S.Saisissez le nom de la recette mère</v>
      </c>
      <c r="D374" s="320">
        <f>D355</f>
        <v>6</v>
      </c>
      <c r="E374" s="1045" t="str">
        <f>E355</f>
        <v>couverts</v>
      </c>
      <c r="F374" s="819"/>
      <c r="G374" s="638"/>
      <c r="H374" s="638"/>
      <c r="I374" s="638"/>
      <c r="J374" s="638"/>
      <c r="K374" s="638"/>
      <c r="L374" s="639"/>
      <c r="N374" s="310"/>
      <c r="O374" s="310"/>
      <c r="P374" s="310"/>
      <c r="U374" s="48"/>
      <c r="V374" s="48"/>
      <c r="W374" s="48"/>
      <c r="X374" s="48"/>
      <c r="Y374" s="48"/>
      <c r="BN374" s="4">
        <v>1</v>
      </c>
    </row>
    <row r="375" spans="2:66" ht="15.75" x14ac:dyDescent="0.25">
      <c r="B375" s="196" t="str">
        <f t="shared" si="47"/>
        <v>►</v>
      </c>
      <c r="C375" s="320" t="str">
        <f>C355</f>
        <v>Famille à coller.N.Nom de votre recette.Recette mère ►.S.Saisissez le nom de la recette mère</v>
      </c>
      <c r="D375" s="320">
        <f>D355</f>
        <v>6</v>
      </c>
      <c r="E375" s="1045" t="str">
        <f>E355</f>
        <v>couverts</v>
      </c>
      <c r="F375" s="819"/>
      <c r="G375" s="638"/>
      <c r="H375" s="638"/>
      <c r="I375" s="638"/>
      <c r="J375" s="638"/>
      <c r="K375" s="638"/>
      <c r="L375" s="639"/>
      <c r="N375" s="310"/>
      <c r="O375" s="310"/>
      <c r="P375" s="310"/>
      <c r="U375" s="48"/>
      <c r="V375" s="48"/>
      <c r="W375" s="48"/>
      <c r="X375" s="48"/>
      <c r="Y375" s="48"/>
      <c r="BN375" s="4">
        <v>1</v>
      </c>
    </row>
    <row r="376" spans="2:66" ht="15" customHeight="1" x14ac:dyDescent="0.25">
      <c r="B376" s="196" t="str">
        <f t="shared" si="47"/>
        <v>►</v>
      </c>
      <c r="C376" s="320" t="str">
        <f>C355</f>
        <v>Famille à coller.N.Nom de votre recette.Recette mère ►.S.Saisissez le nom de la recette mère</v>
      </c>
      <c r="D376" s="320">
        <f>D355</f>
        <v>6</v>
      </c>
      <c r="E376" s="1045" t="str">
        <f>E355</f>
        <v>couverts</v>
      </c>
      <c r="F376" s="819"/>
      <c r="G376" s="638"/>
      <c r="H376" s="638"/>
      <c r="I376" s="638"/>
      <c r="J376" s="638"/>
      <c r="K376" s="638"/>
      <c r="L376" s="639"/>
      <c r="N376" s="310"/>
      <c r="O376" s="310"/>
      <c r="P376" s="310"/>
      <c r="U376" s="48"/>
      <c r="V376" s="48"/>
      <c r="W376" s="48"/>
      <c r="X376" s="48"/>
      <c r="Y376" s="48"/>
      <c r="BN376" s="4">
        <v>1</v>
      </c>
    </row>
    <row r="377" spans="2:66" ht="15.75" x14ac:dyDescent="0.25">
      <c r="B377" s="196" t="str">
        <f t="shared" si="47"/>
        <v>►</v>
      </c>
      <c r="C377" s="320" t="str">
        <f>C355</f>
        <v>Famille à coller.N.Nom de votre recette.Recette mère ►.S.Saisissez le nom de la recette mère</v>
      </c>
      <c r="D377" s="320">
        <f>D355</f>
        <v>6</v>
      </c>
      <c r="E377" s="1045" t="str">
        <f>E355</f>
        <v>couverts</v>
      </c>
      <c r="F377" s="819"/>
      <c r="G377" s="638"/>
      <c r="H377" s="638"/>
      <c r="I377" s="638"/>
      <c r="J377" s="638"/>
      <c r="K377" s="638"/>
      <c r="L377" s="639"/>
      <c r="N377" s="310"/>
      <c r="O377" s="310"/>
      <c r="P377" s="310"/>
      <c r="U377" s="48"/>
      <c r="V377" s="48"/>
      <c r="W377" s="48"/>
      <c r="X377" s="48"/>
      <c r="Y377" s="48"/>
      <c r="BN377" s="4">
        <v>1</v>
      </c>
    </row>
    <row r="378" spans="2:66" ht="15.75" x14ac:dyDescent="0.25">
      <c r="B378" s="196" t="str">
        <f t="shared" si="47"/>
        <v>►</v>
      </c>
      <c r="C378" s="320" t="str">
        <f>C355</f>
        <v>Famille à coller.N.Nom de votre recette.Recette mère ►.S.Saisissez le nom de la recette mère</v>
      </c>
      <c r="D378" s="320">
        <f>D355</f>
        <v>6</v>
      </c>
      <c r="E378" s="1045" t="str">
        <f>E355</f>
        <v>couverts</v>
      </c>
      <c r="F378" s="819"/>
      <c r="G378" s="638"/>
      <c r="H378" s="638"/>
      <c r="I378" s="638"/>
      <c r="J378" s="638"/>
      <c r="K378" s="638"/>
      <c r="L378" s="639"/>
      <c r="N378" s="310"/>
      <c r="O378" s="310"/>
      <c r="P378" s="310"/>
      <c r="U378" s="48"/>
      <c r="V378" s="48"/>
      <c r="W378" s="48"/>
      <c r="X378" s="48"/>
      <c r="Y378" s="48"/>
      <c r="BN378" s="4">
        <v>1</v>
      </c>
    </row>
    <row r="379" spans="2:66" ht="15.75" customHeight="1" x14ac:dyDescent="0.25">
      <c r="B379" s="196" t="str">
        <f t="shared" si="47"/>
        <v>►</v>
      </c>
      <c r="C379" s="320" t="str">
        <f>C355</f>
        <v>Famille à coller.N.Nom de votre recette.Recette mère ►.S.Saisissez le nom de la recette mère</v>
      </c>
      <c r="D379" s="320">
        <f>D355</f>
        <v>6</v>
      </c>
      <c r="E379" s="1045" t="str">
        <f>E355</f>
        <v>couverts</v>
      </c>
      <c r="F379" s="819"/>
      <c r="G379" s="638"/>
      <c r="H379" s="638"/>
      <c r="I379" s="638"/>
      <c r="J379" s="638"/>
      <c r="K379" s="638"/>
      <c r="L379" s="639"/>
      <c r="N379" s="310"/>
      <c r="O379" s="310"/>
      <c r="P379" s="310"/>
      <c r="U379" s="48"/>
      <c r="V379" s="48"/>
      <c r="W379" s="48"/>
      <c r="X379" s="48"/>
      <c r="Y379" s="48"/>
      <c r="BN379" s="4">
        <v>1</v>
      </c>
    </row>
    <row r="380" spans="2:66" ht="15.75" x14ac:dyDescent="0.25">
      <c r="B380" s="196" t="str">
        <f t="shared" si="47"/>
        <v>►</v>
      </c>
      <c r="C380" s="320" t="str">
        <f>C355</f>
        <v>Famille à coller.N.Nom de votre recette.Recette mère ►.S.Saisissez le nom de la recette mère</v>
      </c>
      <c r="D380" s="320">
        <f>D355</f>
        <v>6</v>
      </c>
      <c r="E380" s="1045" t="str">
        <f>E355</f>
        <v>couverts</v>
      </c>
      <c r="F380" s="819"/>
      <c r="G380" s="638"/>
      <c r="H380" s="638"/>
      <c r="I380" s="638"/>
      <c r="J380" s="638"/>
      <c r="K380" s="638"/>
      <c r="L380" s="639"/>
      <c r="N380" s="310"/>
      <c r="O380" s="310"/>
      <c r="P380" s="310"/>
      <c r="U380" s="48"/>
      <c r="V380" s="48"/>
      <c r="W380" s="48"/>
      <c r="X380" s="48"/>
      <c r="Y380" s="48"/>
      <c r="BN380" s="4">
        <v>1</v>
      </c>
    </row>
    <row r="381" spans="2:66" ht="15.75" x14ac:dyDescent="0.25">
      <c r="B381" s="196" t="str">
        <f t="shared" si="47"/>
        <v>►</v>
      </c>
      <c r="C381" s="320" t="str">
        <f>C355</f>
        <v>Famille à coller.N.Nom de votre recette.Recette mère ►.S.Saisissez le nom de la recette mère</v>
      </c>
      <c r="D381" s="320">
        <f>D355</f>
        <v>6</v>
      </c>
      <c r="E381" s="1045" t="str">
        <f>E355</f>
        <v>couverts</v>
      </c>
      <c r="F381" s="819"/>
      <c r="G381" s="638"/>
      <c r="H381" s="638"/>
      <c r="I381" s="638"/>
      <c r="J381" s="638"/>
      <c r="K381" s="638"/>
      <c r="L381" s="639"/>
      <c r="N381" s="310"/>
      <c r="O381" s="310"/>
      <c r="P381" s="310"/>
      <c r="U381" s="48"/>
      <c r="V381" s="48"/>
      <c r="W381" s="48"/>
      <c r="X381" s="48"/>
      <c r="Y381" s="48"/>
      <c r="BN381" s="4">
        <v>1</v>
      </c>
    </row>
    <row r="382" spans="2:66" ht="15.75" x14ac:dyDescent="0.25">
      <c r="B382" s="196" t="str">
        <f t="shared" si="47"/>
        <v>►</v>
      </c>
      <c r="C382" s="320" t="str">
        <f>C355</f>
        <v>Famille à coller.N.Nom de votre recette.Recette mère ►.S.Saisissez le nom de la recette mère</v>
      </c>
      <c r="D382" s="320">
        <f>D355</f>
        <v>6</v>
      </c>
      <c r="E382" s="1045" t="str">
        <f>E355</f>
        <v>couverts</v>
      </c>
      <c r="F382" s="819"/>
      <c r="G382" s="638"/>
      <c r="H382" s="638"/>
      <c r="I382" s="638"/>
      <c r="J382" s="638"/>
      <c r="K382" s="638"/>
      <c r="L382" s="639"/>
      <c r="N382" s="310"/>
      <c r="O382" s="310"/>
      <c r="P382" s="310"/>
      <c r="U382" s="48"/>
      <c r="V382" s="48"/>
      <c r="W382" s="48"/>
      <c r="X382" s="48"/>
      <c r="Y382" s="48"/>
      <c r="BN382" s="4">
        <v>1</v>
      </c>
    </row>
    <row r="383" spans="2:66" ht="15.75" x14ac:dyDescent="0.25">
      <c r="B383" s="196" t="str">
        <f t="shared" si="47"/>
        <v>►</v>
      </c>
      <c r="C383" s="320" t="str">
        <f>C355</f>
        <v>Famille à coller.N.Nom de votre recette.Recette mère ►.S.Saisissez le nom de la recette mère</v>
      </c>
      <c r="D383" s="320">
        <f>D355</f>
        <v>6</v>
      </c>
      <c r="E383" s="1045" t="str">
        <f>E355</f>
        <v>couverts</v>
      </c>
      <c r="F383" s="819"/>
      <c r="G383" s="638"/>
      <c r="H383" s="638"/>
      <c r="I383" s="638"/>
      <c r="J383" s="638"/>
      <c r="K383" s="638"/>
      <c r="L383" s="639"/>
      <c r="N383" s="310"/>
      <c r="O383" s="310"/>
      <c r="P383" s="310"/>
      <c r="U383" s="48"/>
      <c r="V383" s="48"/>
      <c r="W383" s="48"/>
      <c r="X383" s="48"/>
      <c r="Y383" s="48"/>
      <c r="BN383" s="4">
        <v>1</v>
      </c>
    </row>
    <row r="384" spans="2:66" ht="15.75" x14ac:dyDescent="0.25">
      <c r="B384" s="196" t="str">
        <f t="shared" si="47"/>
        <v>►</v>
      </c>
      <c r="C384" s="320" t="str">
        <f>C355</f>
        <v>Famille à coller.N.Nom de votre recette.Recette mère ►.S.Saisissez le nom de la recette mère</v>
      </c>
      <c r="D384" s="320">
        <f>D355</f>
        <v>6</v>
      </c>
      <c r="E384" s="1045" t="str">
        <f>E355</f>
        <v>couverts</v>
      </c>
      <c r="F384" s="819"/>
      <c r="G384" s="638"/>
      <c r="H384" s="638"/>
      <c r="I384" s="638"/>
      <c r="J384" s="638"/>
      <c r="K384" s="638"/>
      <c r="L384" s="639"/>
      <c r="N384" s="310"/>
      <c r="O384" s="310"/>
      <c r="P384" s="310"/>
      <c r="U384" s="48"/>
      <c r="V384" s="48"/>
      <c r="W384" s="48"/>
      <c r="X384" s="48"/>
      <c r="Y384" s="48"/>
      <c r="BN384" s="4">
        <v>1</v>
      </c>
    </row>
    <row r="385" spans="2:66" ht="15" customHeight="1" x14ac:dyDescent="0.25">
      <c r="B385" s="196" t="str">
        <f t="shared" si="47"/>
        <v>►</v>
      </c>
      <c r="C385" s="320" t="str">
        <f>C355</f>
        <v>Famille à coller.N.Nom de votre recette.Recette mère ►.S.Saisissez le nom de la recette mère</v>
      </c>
      <c r="D385" s="320">
        <f>D355</f>
        <v>6</v>
      </c>
      <c r="E385" s="1045" t="str">
        <f>E355</f>
        <v>couverts</v>
      </c>
      <c r="F385" s="819"/>
      <c r="G385" s="638"/>
      <c r="H385" s="638"/>
      <c r="I385" s="638"/>
      <c r="J385" s="638"/>
      <c r="K385" s="638"/>
      <c r="L385" s="639"/>
      <c r="N385" s="310"/>
      <c r="O385" s="310"/>
      <c r="P385" s="310"/>
      <c r="U385" s="48"/>
      <c r="V385" s="48"/>
      <c r="W385" s="48"/>
      <c r="X385" s="48"/>
      <c r="Y385" s="48"/>
      <c r="BN385" s="4">
        <v>1</v>
      </c>
    </row>
    <row r="386" spans="2:66" ht="15.75" x14ac:dyDescent="0.25">
      <c r="B386" s="196" t="str">
        <f t="shared" si="47"/>
        <v>►</v>
      </c>
      <c r="C386" s="320" t="str">
        <f>C355</f>
        <v>Famille à coller.N.Nom de votre recette.Recette mère ►.S.Saisissez le nom de la recette mère</v>
      </c>
      <c r="D386" s="320">
        <f>D355</f>
        <v>6</v>
      </c>
      <c r="E386" s="1045" t="str">
        <f>E355</f>
        <v>couverts</v>
      </c>
      <c r="F386" s="819"/>
      <c r="G386" s="638"/>
      <c r="H386" s="638"/>
      <c r="I386" s="638"/>
      <c r="J386" s="638"/>
      <c r="K386" s="638"/>
      <c r="L386" s="639"/>
      <c r="N386" s="310"/>
      <c r="O386" s="310"/>
      <c r="P386" s="310"/>
      <c r="U386" s="48"/>
      <c r="V386" s="48"/>
      <c r="W386" s="48"/>
      <c r="X386" s="48"/>
      <c r="Y386" s="48"/>
      <c r="BN386" s="4">
        <v>1</v>
      </c>
    </row>
    <row r="387" spans="2:66" ht="15.75" x14ac:dyDescent="0.25">
      <c r="B387" s="196" t="str">
        <f t="shared" si="47"/>
        <v>►</v>
      </c>
      <c r="C387" s="320" t="str">
        <f>C355</f>
        <v>Famille à coller.N.Nom de votre recette.Recette mère ►.S.Saisissez le nom de la recette mère</v>
      </c>
      <c r="D387" s="320">
        <f>D355</f>
        <v>6</v>
      </c>
      <c r="E387" s="1045" t="str">
        <f>E355</f>
        <v>couverts</v>
      </c>
      <c r="F387" s="819"/>
      <c r="G387" s="638"/>
      <c r="H387" s="638"/>
      <c r="I387" s="638"/>
      <c r="J387" s="638"/>
      <c r="K387" s="638"/>
      <c r="L387" s="639"/>
      <c r="N387" s="310"/>
      <c r="O387" s="310"/>
      <c r="P387" s="310"/>
      <c r="U387" s="48"/>
      <c r="V387" s="48"/>
      <c r="W387" s="48"/>
      <c r="X387" s="48"/>
      <c r="Y387" s="48"/>
      <c r="BN387" s="4">
        <v>1</v>
      </c>
    </row>
    <row r="388" spans="2:66" ht="15.75" x14ac:dyDescent="0.25">
      <c r="B388" s="196" t="str">
        <f t="shared" si="47"/>
        <v>►</v>
      </c>
      <c r="C388" s="320" t="str">
        <f>C355</f>
        <v>Famille à coller.N.Nom de votre recette.Recette mère ►.S.Saisissez le nom de la recette mère</v>
      </c>
      <c r="D388" s="320">
        <f>D355</f>
        <v>6</v>
      </c>
      <c r="E388" s="1045" t="str">
        <f>E355</f>
        <v>couverts</v>
      </c>
      <c r="F388" s="819"/>
      <c r="G388" s="638"/>
      <c r="H388" s="638"/>
      <c r="I388" s="638"/>
      <c r="J388" s="638"/>
      <c r="K388" s="638"/>
      <c r="L388" s="639"/>
      <c r="N388" s="310"/>
      <c r="O388" s="310"/>
      <c r="P388" s="310"/>
      <c r="U388" s="48"/>
      <c r="V388" s="48"/>
      <c r="W388" s="48"/>
      <c r="X388" s="48"/>
      <c r="Y388" s="48"/>
      <c r="BN388" s="4">
        <v>1</v>
      </c>
    </row>
    <row r="389" spans="2:66" ht="15.75" x14ac:dyDescent="0.25">
      <c r="B389" s="196" t="str">
        <f t="shared" si="47"/>
        <v>►</v>
      </c>
      <c r="C389" s="320" t="str">
        <f>C355</f>
        <v>Famille à coller.N.Nom de votre recette.Recette mère ►.S.Saisissez le nom de la recette mère</v>
      </c>
      <c r="D389" s="320">
        <f>D355</f>
        <v>6</v>
      </c>
      <c r="E389" s="1045" t="str">
        <f>E355</f>
        <v>couverts</v>
      </c>
      <c r="F389" s="819"/>
      <c r="G389" s="638"/>
      <c r="H389" s="638"/>
      <c r="I389" s="638"/>
      <c r="J389" s="638"/>
      <c r="K389" s="638"/>
      <c r="L389" s="639"/>
      <c r="N389" s="310"/>
      <c r="O389" s="310"/>
      <c r="P389" s="310"/>
      <c r="U389" s="48"/>
      <c r="V389" s="48"/>
      <c r="W389" s="48"/>
      <c r="X389" s="48"/>
      <c r="Y389" s="48"/>
      <c r="BN389" s="4">
        <v>1</v>
      </c>
    </row>
    <row r="390" spans="2:66" ht="15.75" customHeight="1" x14ac:dyDescent="0.25">
      <c r="B390" s="196" t="str">
        <f t="shared" si="47"/>
        <v>►</v>
      </c>
      <c r="C390" s="320" t="str">
        <f>C355</f>
        <v>Famille à coller.N.Nom de votre recette.Recette mère ►.S.Saisissez le nom de la recette mère</v>
      </c>
      <c r="D390" s="320">
        <f>D355</f>
        <v>6</v>
      </c>
      <c r="E390" s="1045" t="str">
        <f>E355</f>
        <v>couverts</v>
      </c>
      <c r="F390" s="819"/>
      <c r="G390" s="638"/>
      <c r="H390" s="638"/>
      <c r="I390" s="638"/>
      <c r="J390" s="638"/>
      <c r="K390" s="638"/>
      <c r="L390" s="639"/>
      <c r="N390" s="310"/>
      <c r="O390" s="310"/>
      <c r="P390" s="310"/>
      <c r="U390" s="48"/>
      <c r="V390" s="48"/>
      <c r="W390" s="48"/>
      <c r="X390" s="48"/>
      <c r="Y390" s="48"/>
      <c r="BN390" s="4">
        <v>1</v>
      </c>
    </row>
    <row r="391" spans="2:66" ht="15.75" x14ac:dyDescent="0.25">
      <c r="B391" s="196" t="str">
        <f t="shared" si="47"/>
        <v>►</v>
      </c>
      <c r="C391" s="320" t="str">
        <f>C355</f>
        <v>Famille à coller.N.Nom de votre recette.Recette mère ►.S.Saisissez le nom de la recette mère</v>
      </c>
      <c r="D391" s="320">
        <f>D355</f>
        <v>6</v>
      </c>
      <c r="E391" s="1045" t="str">
        <f>E355</f>
        <v>couverts</v>
      </c>
      <c r="F391" s="819"/>
      <c r="G391" s="638"/>
      <c r="H391" s="638"/>
      <c r="I391" s="638"/>
      <c r="J391" s="638"/>
      <c r="K391" s="638"/>
      <c r="L391" s="639"/>
      <c r="N391" s="310"/>
      <c r="O391" s="310"/>
      <c r="P391" s="310"/>
      <c r="U391" s="48"/>
      <c r="V391" s="48"/>
      <c r="W391" s="48"/>
      <c r="X391" s="48"/>
      <c r="Y391" s="48"/>
      <c r="BN391" s="4">
        <v>1</v>
      </c>
    </row>
    <row r="392" spans="2:66" ht="15.75" x14ac:dyDescent="0.25">
      <c r="B392" s="196" t="str">
        <f t="shared" si="47"/>
        <v>►</v>
      </c>
      <c r="C392" s="320" t="str">
        <f>C355</f>
        <v>Famille à coller.N.Nom de votre recette.Recette mère ►.S.Saisissez le nom de la recette mère</v>
      </c>
      <c r="D392" s="320">
        <f>D355</f>
        <v>6</v>
      </c>
      <c r="E392" s="1045" t="str">
        <f>E355</f>
        <v>couverts</v>
      </c>
      <c r="F392" s="819"/>
      <c r="G392" s="638"/>
      <c r="H392" s="638"/>
      <c r="I392" s="638"/>
      <c r="J392" s="638"/>
      <c r="K392" s="638"/>
      <c r="L392" s="639"/>
      <c r="N392" s="310"/>
      <c r="O392" s="310"/>
      <c r="P392" s="310"/>
      <c r="U392" s="48"/>
      <c r="V392" s="48"/>
      <c r="W392" s="48"/>
      <c r="X392" s="48"/>
      <c r="Y392" s="48"/>
      <c r="BN392" s="4">
        <v>1</v>
      </c>
    </row>
    <row r="393" spans="2:66" ht="15.75" x14ac:dyDescent="0.25">
      <c r="B393" s="196" t="str">
        <f t="shared" si="47"/>
        <v>►</v>
      </c>
      <c r="C393" s="320" t="str">
        <f>C355</f>
        <v>Famille à coller.N.Nom de votre recette.Recette mère ►.S.Saisissez le nom de la recette mère</v>
      </c>
      <c r="D393" s="320">
        <f>D355</f>
        <v>6</v>
      </c>
      <c r="E393" s="1045" t="str">
        <f>E355</f>
        <v>couverts</v>
      </c>
      <c r="F393" s="819"/>
      <c r="G393" s="638"/>
      <c r="H393" s="638"/>
      <c r="I393" s="638"/>
      <c r="J393" s="638"/>
      <c r="K393" s="638"/>
      <c r="L393" s="639"/>
      <c r="N393" s="310"/>
      <c r="O393" s="310"/>
      <c r="P393" s="310"/>
      <c r="U393" s="48"/>
      <c r="V393" s="48"/>
      <c r="W393" s="48"/>
      <c r="X393" s="48"/>
      <c r="Y393" s="48"/>
      <c r="BN393" s="4">
        <v>1</v>
      </c>
    </row>
    <row r="394" spans="2:66" ht="15.75" x14ac:dyDescent="0.25">
      <c r="B394" s="196" t="str">
        <f t="shared" si="47"/>
        <v>►</v>
      </c>
      <c r="C394" s="320" t="str">
        <f>C355</f>
        <v>Famille à coller.N.Nom de votre recette.Recette mère ►.S.Saisissez le nom de la recette mère</v>
      </c>
      <c r="D394" s="320">
        <f>D355</f>
        <v>6</v>
      </c>
      <c r="E394" s="1045" t="str">
        <f>E355</f>
        <v>couverts</v>
      </c>
      <c r="F394" s="819"/>
      <c r="G394" s="638"/>
      <c r="H394" s="638"/>
      <c r="I394" s="638"/>
      <c r="J394" s="638"/>
      <c r="K394" s="638"/>
      <c r="L394" s="639"/>
      <c r="N394" s="310"/>
      <c r="O394" s="310"/>
      <c r="P394" s="310"/>
      <c r="U394" s="48"/>
      <c r="V394" s="48"/>
      <c r="W394" s="48"/>
      <c r="X394" s="48"/>
      <c r="Y394" s="48"/>
      <c r="BN394" s="4">
        <v>1</v>
      </c>
    </row>
    <row r="395" spans="2:66" ht="15.75" x14ac:dyDescent="0.25">
      <c r="B395" s="196" t="str">
        <f t="shared" si="47"/>
        <v>►</v>
      </c>
      <c r="C395" s="320" t="str">
        <f>C355</f>
        <v>Famille à coller.N.Nom de votre recette.Recette mère ►.S.Saisissez le nom de la recette mère</v>
      </c>
      <c r="D395" s="320">
        <f>D355</f>
        <v>6</v>
      </c>
      <c r="E395" s="1045" t="str">
        <f>E355</f>
        <v>couverts</v>
      </c>
      <c r="F395" s="270"/>
      <c r="G395" s="270"/>
      <c r="H395" s="270"/>
      <c r="I395" s="270"/>
      <c r="J395" s="270"/>
      <c r="K395" s="270"/>
      <c r="L395" s="329"/>
      <c r="N395" s="310"/>
      <c r="O395" s="310"/>
      <c r="P395" s="310"/>
      <c r="U395" s="48"/>
      <c r="V395" s="48"/>
      <c r="W395" s="48"/>
      <c r="X395" s="48"/>
      <c r="Y395" s="48"/>
      <c r="BN395" s="4">
        <v>1</v>
      </c>
    </row>
    <row r="396" spans="2:66" ht="15.75" x14ac:dyDescent="0.25">
      <c r="B396" s="376" t="s">
        <v>18</v>
      </c>
      <c r="C396" s="320" t="str">
        <f>C355</f>
        <v>Famille à coller.N.Nom de votre recette.Recette mère ►.S.Saisissez le nom de la recette mère</v>
      </c>
      <c r="D396" s="320">
        <f>D355</f>
        <v>6</v>
      </c>
      <c r="E396" s="1045" t="str">
        <f>E355</f>
        <v>couverts</v>
      </c>
      <c r="F396" s="978" t="s">
        <v>153</v>
      </c>
      <c r="G396" s="280"/>
      <c r="H396" s="280"/>
      <c r="I396" s="280"/>
      <c r="J396" s="280"/>
      <c r="K396" s="378"/>
      <c r="L396" s="379" t="s">
        <v>154</v>
      </c>
      <c r="N396" s="310"/>
      <c r="O396" s="310"/>
      <c r="P396" s="310"/>
      <c r="U396" s="48"/>
      <c r="V396" s="48"/>
      <c r="W396" s="48"/>
      <c r="X396" s="48"/>
      <c r="Y396" s="48"/>
      <c r="BN396" s="4">
        <v>1</v>
      </c>
    </row>
    <row r="397" spans="2:66" ht="15.75" x14ac:dyDescent="0.25">
      <c r="B397" s="376" t="s">
        <v>18</v>
      </c>
      <c r="C397" s="320" t="str">
        <f>C355</f>
        <v>Famille à coller.N.Nom de votre recette.Recette mère ►.S.Saisissez le nom de la recette mère</v>
      </c>
      <c r="D397" s="320">
        <f>D355</f>
        <v>6</v>
      </c>
      <c r="E397" s="1045" t="str">
        <f>E355</f>
        <v>couverts</v>
      </c>
      <c r="F397" s="287"/>
      <c r="G397" s="287"/>
      <c r="H397" s="287"/>
      <c r="I397" s="287"/>
      <c r="J397" s="287"/>
      <c r="K397" s="382"/>
      <c r="L397" s="383" t="s">
        <v>155</v>
      </c>
      <c r="N397" s="310"/>
      <c r="O397" s="310"/>
      <c r="P397" s="310"/>
      <c r="U397" s="48"/>
      <c r="V397" s="48"/>
      <c r="W397" s="48"/>
      <c r="X397" s="48"/>
      <c r="Y397" s="48"/>
      <c r="BN397" s="4">
        <v>1</v>
      </c>
    </row>
    <row r="398" spans="2:66" ht="15.75" x14ac:dyDescent="0.25">
      <c r="B398" s="376" t="s">
        <v>18</v>
      </c>
      <c r="C398" s="320" t="str">
        <f>C355</f>
        <v>Famille à coller.N.Nom de votre recette.Recette mère ►.S.Saisissez le nom de la recette mère</v>
      </c>
      <c r="D398" s="320">
        <f>D355</f>
        <v>6</v>
      </c>
      <c r="E398" s="1045" t="str">
        <f>E355</f>
        <v>couverts</v>
      </c>
      <c r="F398" s="287"/>
      <c r="G398" s="287"/>
      <c r="H398" s="287"/>
      <c r="I398" s="287"/>
      <c r="J398" s="287"/>
      <c r="K398" s="382"/>
      <c r="L398" s="383" t="s">
        <v>156</v>
      </c>
      <c r="N398" s="310"/>
      <c r="O398" s="310"/>
      <c r="P398" s="310"/>
      <c r="U398" s="48"/>
      <c r="V398" s="48"/>
      <c r="W398" s="48"/>
      <c r="X398" s="48"/>
      <c r="Y398" s="48"/>
      <c r="BN398" s="4">
        <v>1</v>
      </c>
    </row>
    <row r="399" spans="2:66" ht="15.75" x14ac:dyDescent="0.25">
      <c r="B399" s="376" t="s">
        <v>18</v>
      </c>
      <c r="C399" s="320" t="str">
        <f>C308</f>
        <v>Famille à coller.N.Nom de votre recette.Recette mère ►.S.Saisissez le nom de la recette mère</v>
      </c>
      <c r="D399" s="320">
        <f>D308</f>
        <v>6</v>
      </c>
      <c r="E399" s="320" t="str">
        <f>E308</f>
        <v>couverts</v>
      </c>
      <c r="F399" s="293"/>
      <c r="G399" s="293"/>
      <c r="H399" s="293" t="s">
        <v>152</v>
      </c>
      <c r="I399" s="294"/>
      <c r="J399" s="392"/>
      <c r="K399" s="392"/>
      <c r="L399" s="393"/>
      <c r="N399" s="310"/>
      <c r="O399" s="310"/>
      <c r="P399" s="310"/>
      <c r="U399" s="48"/>
      <c r="V399" s="48"/>
      <c r="W399" s="48"/>
      <c r="X399" s="48"/>
      <c r="Y399" s="48"/>
      <c r="BN399" s="4">
        <v>1</v>
      </c>
    </row>
    <row r="400" spans="2:66" ht="16.5" thickBot="1" x14ac:dyDescent="0.3">
      <c r="B400" s="397" t="s">
        <v>18</v>
      </c>
      <c r="C400" s="398" t="str">
        <f>C308</f>
        <v>Famille à coller.N.Nom de votre recette.Recette mère ►.S.Saisissez le nom de la recette mère</v>
      </c>
      <c r="D400" s="398">
        <f>D308</f>
        <v>6</v>
      </c>
      <c r="E400" s="398" t="str">
        <f>E308</f>
        <v>couverts</v>
      </c>
      <c r="F400" s="399" t="s">
        <v>150</v>
      </c>
      <c r="G400" s="298"/>
      <c r="H400" s="299"/>
      <c r="I400" s="300"/>
      <c r="J400" s="299"/>
      <c r="K400" s="299"/>
      <c r="L400" s="400"/>
      <c r="N400" s="310"/>
      <c r="O400" s="310"/>
      <c r="P400" s="310"/>
      <c r="U400" s="48"/>
      <c r="V400" s="48"/>
      <c r="W400" s="48"/>
      <c r="X400" s="48"/>
      <c r="Y400" s="48"/>
      <c r="BN400" s="4">
        <v>1</v>
      </c>
    </row>
    <row r="401" spans="2:66" x14ac:dyDescent="0.25">
      <c r="B401" s="291" t="s">
        <v>18</v>
      </c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N401" s="310"/>
      <c r="O401" s="310"/>
      <c r="P401" s="310"/>
      <c r="U401" s="48"/>
      <c r="V401" s="48"/>
      <c r="W401" s="48"/>
      <c r="X401" s="48"/>
      <c r="Y401" s="48"/>
      <c r="BN401" s="4">
        <v>1</v>
      </c>
    </row>
    <row r="402" spans="2:66" ht="18.75" x14ac:dyDescent="0.25">
      <c r="B402" s="1013" t="s">
        <v>18</v>
      </c>
      <c r="C402" s="998" t="str">
        <f>C355</f>
        <v>Famille à coller.N.Nom de votre recette.Recette mère ►.S.Saisissez le nom de la recette mère</v>
      </c>
      <c r="D402" s="998">
        <f>D355</f>
        <v>6</v>
      </c>
      <c r="E402" s="998" t="str">
        <f>E355</f>
        <v>couverts</v>
      </c>
      <c r="F402" s="1002" t="s">
        <v>61</v>
      </c>
      <c r="G402" s="1002">
        <v>10</v>
      </c>
      <c r="H402" s="999" t="s">
        <v>579</v>
      </c>
      <c r="I402" s="1000"/>
      <c r="J402" s="1011"/>
      <c r="K402" s="1008"/>
      <c r="L402" s="1001"/>
      <c r="N402" s="310"/>
      <c r="O402" s="310"/>
      <c r="P402" s="310"/>
      <c r="Q402" s="526" t="s">
        <v>218</v>
      </c>
      <c r="R402" s="527" t="s">
        <v>650</v>
      </c>
      <c r="S402" s="527"/>
      <c r="T402" s="527"/>
      <c r="U402" s="48"/>
      <c r="V402" s="48"/>
      <c r="W402" s="48"/>
      <c r="X402" s="48"/>
      <c r="Y402" s="48"/>
      <c r="BN402" s="4">
        <v>1</v>
      </c>
    </row>
    <row r="403" spans="2:66" ht="18.75" x14ac:dyDescent="0.25">
      <c r="B403" s="319" t="s">
        <v>18</v>
      </c>
      <c r="C403" s="1043" t="str">
        <f>C402</f>
        <v>Famille à coller.N.Nom de votre recette.Recette mère ►.S.Saisissez le nom de la recette mère</v>
      </c>
      <c r="D403" s="1043">
        <f>D402</f>
        <v>6</v>
      </c>
      <c r="E403" s="1044" t="str">
        <f>E402</f>
        <v>couverts</v>
      </c>
      <c r="F403" s="788">
        <v>3.472222222222222E-3</v>
      </c>
      <c r="G403" s="638" t="s">
        <v>486</v>
      </c>
      <c r="H403" s="785"/>
      <c r="I403" s="785"/>
      <c r="J403" s="785"/>
      <c r="K403" s="786">
        <v>100</v>
      </c>
      <c r="L403" s="787" t="s">
        <v>487</v>
      </c>
      <c r="N403" s="310"/>
      <c r="O403" s="310"/>
      <c r="P403" s="310"/>
      <c r="Q403" s="48"/>
      <c r="R403" s="436" t="s">
        <v>221</v>
      </c>
      <c r="U403" s="48"/>
      <c r="V403" s="48"/>
      <c r="W403" s="48"/>
      <c r="X403" s="48"/>
      <c r="Y403" s="48"/>
      <c r="BN403" s="4">
        <v>1</v>
      </c>
    </row>
    <row r="404" spans="2:66" ht="15.75" x14ac:dyDescent="0.25">
      <c r="B404" s="319" t="s">
        <v>18</v>
      </c>
      <c r="C404" s="320" t="str">
        <f>C402</f>
        <v>Famille à coller.N.Nom de votre recette.Recette mère ►.S.Saisissez le nom de la recette mère</v>
      </c>
      <c r="D404" s="320">
        <f>D402</f>
        <v>6</v>
      </c>
      <c r="E404" s="1045" t="str">
        <f>E402</f>
        <v>couverts</v>
      </c>
      <c r="F404" s="792">
        <v>1.0416666666666666E-2</v>
      </c>
      <c r="G404" s="638" t="s">
        <v>488</v>
      </c>
      <c r="H404" s="785"/>
      <c r="I404" s="785"/>
      <c r="J404" s="785"/>
      <c r="K404" s="793">
        <v>90</v>
      </c>
      <c r="L404" s="794" t="s">
        <v>489</v>
      </c>
      <c r="N404" s="310"/>
      <c r="O404" s="310"/>
      <c r="P404" s="310"/>
      <c r="U404" s="48"/>
      <c r="V404" s="48"/>
      <c r="W404" s="48"/>
      <c r="X404" s="48"/>
      <c r="Y404" s="48"/>
      <c r="BN404" s="4">
        <v>1</v>
      </c>
    </row>
    <row r="405" spans="2:66" ht="18.75" x14ac:dyDescent="0.25">
      <c r="B405" s="319" t="s">
        <v>18</v>
      </c>
      <c r="C405" s="320" t="str">
        <f>C402</f>
        <v>Famille à coller.N.Nom de votre recette.Recette mère ►.S.Saisissez le nom de la recette mère</v>
      </c>
      <c r="D405" s="320">
        <f>D402</f>
        <v>6</v>
      </c>
      <c r="E405" s="1045" t="str">
        <f>E402</f>
        <v>couverts</v>
      </c>
      <c r="F405" s="797">
        <v>2.0833333333333332E-2</v>
      </c>
      <c r="G405" s="638" t="s">
        <v>490</v>
      </c>
      <c r="H405" s="270"/>
      <c r="I405" s="270"/>
      <c r="J405" s="270"/>
      <c r="K405" s="798" t="s">
        <v>491</v>
      </c>
      <c r="L405" s="799" t="s">
        <v>492</v>
      </c>
      <c r="N405" s="310"/>
      <c r="O405" s="310"/>
      <c r="P405" s="310"/>
      <c r="U405" s="48"/>
      <c r="V405" s="48"/>
      <c r="W405" s="48"/>
      <c r="X405" s="48"/>
      <c r="Y405" s="48"/>
      <c r="BN405" s="4">
        <v>1</v>
      </c>
    </row>
    <row r="406" spans="2:66" ht="18.75" x14ac:dyDescent="0.25">
      <c r="B406" s="319" t="s">
        <v>18</v>
      </c>
      <c r="C406" s="320" t="str">
        <f>C402</f>
        <v>Famille à coller.N.Nom de votre recette.Recette mère ►.S.Saisissez le nom de la recette mère</v>
      </c>
      <c r="D406" s="320">
        <f>D402</f>
        <v>6</v>
      </c>
      <c r="E406" s="1045" t="str">
        <f>E402</f>
        <v>couverts</v>
      </c>
      <c r="F406" s="800">
        <f>F403+F404+F405</f>
        <v>3.4722222222222224E-2</v>
      </c>
      <c r="G406" s="801" t="s">
        <v>493</v>
      </c>
      <c r="H406" s="270"/>
      <c r="I406" s="270"/>
      <c r="J406" s="270"/>
      <c r="K406" s="798" t="s">
        <v>491</v>
      </c>
      <c r="L406" s="802" t="s">
        <v>494</v>
      </c>
      <c r="N406" s="310"/>
      <c r="O406" s="310"/>
      <c r="P406" s="310"/>
      <c r="U406" s="48"/>
      <c r="V406" s="48"/>
      <c r="W406" s="48"/>
      <c r="X406" s="48"/>
      <c r="Y406" s="48"/>
      <c r="BN406" s="4">
        <v>1</v>
      </c>
    </row>
    <row r="407" spans="2:66" ht="15.75" x14ac:dyDescent="0.25">
      <c r="B407" s="319" t="s">
        <v>18</v>
      </c>
      <c r="C407" s="320" t="str">
        <f>C402</f>
        <v>Famille à coller.N.Nom de votre recette.Recette mère ►.S.Saisissez le nom de la recette mère</v>
      </c>
      <c r="D407" s="320">
        <f>D402</f>
        <v>6</v>
      </c>
      <c r="E407" s="1045" t="str">
        <f>E402</f>
        <v>couverts</v>
      </c>
      <c r="F407" s="819"/>
      <c r="G407" s="638"/>
      <c r="H407" s="638"/>
      <c r="I407" s="638"/>
      <c r="J407" s="638"/>
      <c r="K407" s="638"/>
      <c r="L407" s="639"/>
      <c r="N407" s="310"/>
      <c r="O407" s="310"/>
      <c r="P407" s="310"/>
      <c r="U407" s="48"/>
      <c r="V407" s="48"/>
      <c r="W407" s="48"/>
      <c r="X407" s="48"/>
      <c r="Y407" s="48"/>
      <c r="BN407" s="4">
        <v>1</v>
      </c>
    </row>
    <row r="408" spans="2:66" ht="15.75" x14ac:dyDescent="0.25">
      <c r="B408" s="319" t="s">
        <v>18</v>
      </c>
      <c r="C408" s="320" t="str">
        <f>C402</f>
        <v>Famille à coller.N.Nom de votre recette.Recette mère ►.S.Saisissez le nom de la recette mère</v>
      </c>
      <c r="D408" s="320">
        <f>D402</f>
        <v>6</v>
      </c>
      <c r="E408" s="1045" t="str">
        <f>E402</f>
        <v>couverts</v>
      </c>
      <c r="F408" s="803"/>
      <c r="G408" s="804"/>
      <c r="H408" s="804"/>
      <c r="I408" s="804"/>
      <c r="J408" s="805"/>
      <c r="K408" s="805"/>
      <c r="L408" s="806"/>
      <c r="N408" s="310"/>
      <c r="O408" s="310"/>
      <c r="P408" s="310"/>
      <c r="U408" s="48"/>
      <c r="V408" s="48"/>
      <c r="W408" s="48"/>
      <c r="X408" s="48"/>
      <c r="Y408" s="48"/>
      <c r="BN408" s="4">
        <v>1</v>
      </c>
    </row>
    <row r="409" spans="2:66" ht="15.75" x14ac:dyDescent="0.25">
      <c r="B409" s="196" t="str">
        <f t="shared" ref="B409:B414" si="48">IF(OR(F409&lt;&gt;"",G409&lt;&gt; "",H409&lt;&gt;"",I409&lt;&gt;""),"A", "►")</f>
        <v>A</v>
      </c>
      <c r="C409" s="320" t="str">
        <f>C402</f>
        <v>Famille à coller.N.Nom de votre recette.Recette mère ►.S.Saisissez le nom de la recette mère</v>
      </c>
      <c r="D409" s="320">
        <f>D402</f>
        <v>6</v>
      </c>
      <c r="E409" s="1045" t="str">
        <f>E402</f>
        <v>couverts</v>
      </c>
      <c r="F409" s="807" t="s">
        <v>495</v>
      </c>
      <c r="G409" s="808">
        <f>SUM(G410:G413)</f>
        <v>0.18055555555555552</v>
      </c>
      <c r="H409" s="809"/>
      <c r="I409" s="810" t="s">
        <v>496</v>
      </c>
      <c r="J409" s="809" t="s">
        <v>497</v>
      </c>
      <c r="K409" s="811" t="s">
        <v>498</v>
      </c>
      <c r="L409" s="812" t="s">
        <v>499</v>
      </c>
      <c r="N409" s="310"/>
      <c r="O409" s="310"/>
      <c r="P409" s="310"/>
      <c r="U409" s="48"/>
      <c r="V409" s="48"/>
      <c r="W409" s="48"/>
      <c r="X409" s="48"/>
      <c r="Y409" s="48"/>
      <c r="BN409" s="4">
        <v>1</v>
      </c>
    </row>
    <row r="410" spans="2:66" ht="15.75" x14ac:dyDescent="0.25">
      <c r="B410" s="196" t="str">
        <f t="shared" si="48"/>
        <v>A</v>
      </c>
      <c r="C410" s="320" t="str">
        <f>C402</f>
        <v>Famille à coller.N.Nom de votre recette.Recette mère ►.S.Saisissez le nom de la recette mère</v>
      </c>
      <c r="D410" s="320">
        <f>D402</f>
        <v>6</v>
      </c>
      <c r="E410" s="1045" t="str">
        <f>E402</f>
        <v>couverts</v>
      </c>
      <c r="F410" s="818"/>
      <c r="G410" s="814">
        <v>2.4305555555555556E-2</v>
      </c>
      <c r="H410" s="16"/>
      <c r="I410" s="793">
        <v>100</v>
      </c>
      <c r="J410" s="815">
        <v>0.6</v>
      </c>
      <c r="K410" s="816" t="s">
        <v>500</v>
      </c>
      <c r="L410" s="817" t="s">
        <v>501</v>
      </c>
      <c r="N410" s="310"/>
      <c r="O410" s="310"/>
      <c r="P410" s="310"/>
      <c r="U410" s="48"/>
      <c r="V410" s="48"/>
      <c r="W410" s="48"/>
      <c r="X410" s="48"/>
      <c r="Y410" s="48"/>
      <c r="BN410" s="4">
        <v>1</v>
      </c>
    </row>
    <row r="411" spans="2:66" ht="15.75" x14ac:dyDescent="0.25">
      <c r="B411" s="196" t="str">
        <f t="shared" si="48"/>
        <v>A</v>
      </c>
      <c r="C411" s="320" t="str">
        <f>C402</f>
        <v>Famille à coller.N.Nom de votre recette.Recette mère ►.S.Saisissez le nom de la recette mère</v>
      </c>
      <c r="D411" s="320">
        <f>D402</f>
        <v>6</v>
      </c>
      <c r="E411" s="1045" t="str">
        <f>E402</f>
        <v>couverts</v>
      </c>
      <c r="F411" s="818" t="s">
        <v>502</v>
      </c>
      <c r="G411" s="814">
        <v>1.0416666666666666E-2</v>
      </c>
      <c r="H411" s="16"/>
      <c r="I411" s="793">
        <v>100</v>
      </c>
      <c r="J411" s="815">
        <v>0.6</v>
      </c>
      <c r="K411" s="816" t="s">
        <v>503</v>
      </c>
      <c r="L411" s="817" t="s">
        <v>504</v>
      </c>
      <c r="N411" s="310"/>
      <c r="O411" s="310"/>
      <c r="P411" s="310"/>
      <c r="U411" s="48"/>
      <c r="V411" s="48"/>
      <c r="W411" s="48"/>
      <c r="X411" s="48"/>
      <c r="Y411" s="48"/>
      <c r="BN411" s="4">
        <v>1</v>
      </c>
    </row>
    <row r="412" spans="2:66" ht="15.75" x14ac:dyDescent="0.25">
      <c r="B412" s="196" t="str">
        <f t="shared" si="48"/>
        <v>A</v>
      </c>
      <c r="C412" s="320" t="str">
        <f>C402</f>
        <v>Famille à coller.N.Nom de votre recette.Recette mère ►.S.Saisissez le nom de la recette mère</v>
      </c>
      <c r="D412" s="320">
        <f>D402</f>
        <v>6</v>
      </c>
      <c r="E412" s="1045" t="str">
        <f>E402</f>
        <v>couverts</v>
      </c>
      <c r="F412" s="818" t="s">
        <v>505</v>
      </c>
      <c r="G412" s="814">
        <v>5.2083333333333301E-2</v>
      </c>
      <c r="H412" s="16"/>
      <c r="I412" s="793">
        <v>100</v>
      </c>
      <c r="J412" s="815">
        <v>0.6</v>
      </c>
      <c r="K412" s="816" t="s">
        <v>500</v>
      </c>
      <c r="L412" s="817" t="s">
        <v>506</v>
      </c>
      <c r="N412" s="310"/>
      <c r="O412" s="310"/>
      <c r="P412" s="310"/>
      <c r="U412" s="48"/>
      <c r="V412" s="48"/>
      <c r="W412" s="48"/>
      <c r="X412" s="48"/>
      <c r="Y412" s="48"/>
      <c r="BN412" s="4">
        <v>1</v>
      </c>
    </row>
    <row r="413" spans="2:66" ht="15.75" x14ac:dyDescent="0.25">
      <c r="B413" s="196" t="str">
        <f t="shared" si="48"/>
        <v>A</v>
      </c>
      <c r="C413" s="320" t="str">
        <f>C402</f>
        <v>Famille à coller.N.Nom de votre recette.Recette mère ►.S.Saisissez le nom de la recette mère</v>
      </c>
      <c r="D413" s="320">
        <f>D402</f>
        <v>6</v>
      </c>
      <c r="E413" s="1045" t="str">
        <f>E402</f>
        <v>couverts</v>
      </c>
      <c r="F413" s="818" t="s">
        <v>43</v>
      </c>
      <c r="G413" s="814">
        <v>9.375E-2</v>
      </c>
      <c r="H413" s="16"/>
      <c r="I413" s="793">
        <v>100</v>
      </c>
      <c r="J413" s="815">
        <v>0.6</v>
      </c>
      <c r="K413" s="816" t="s">
        <v>503</v>
      </c>
      <c r="L413" s="817" t="s">
        <v>507</v>
      </c>
      <c r="N413" s="310"/>
      <c r="O413" s="310"/>
      <c r="P413" s="310"/>
      <c r="U413" s="48"/>
      <c r="V413" s="48"/>
      <c r="W413" s="48"/>
      <c r="X413" s="48"/>
      <c r="Y413" s="48"/>
      <c r="BN413" s="4">
        <v>1</v>
      </c>
    </row>
    <row r="414" spans="2:66" ht="15.75" x14ac:dyDescent="0.25">
      <c r="B414" s="196" t="str">
        <f t="shared" si="48"/>
        <v>►</v>
      </c>
      <c r="C414" s="320" t="str">
        <f>C402</f>
        <v>Famille à coller.N.Nom de votre recette.Recette mère ►.S.Saisissez le nom de la recette mère</v>
      </c>
      <c r="D414" s="320">
        <f>D402</f>
        <v>6</v>
      </c>
      <c r="E414" s="1045" t="str">
        <f>E402</f>
        <v>couverts</v>
      </c>
      <c r="F414" s="819"/>
      <c r="G414" s="820"/>
      <c r="H414" s="638"/>
      <c r="I414" s="638"/>
      <c r="J414" s="638"/>
      <c r="K414" s="638"/>
      <c r="L414" s="639"/>
      <c r="N414" s="310"/>
      <c r="O414" s="310"/>
      <c r="P414" s="310"/>
      <c r="U414" s="48"/>
      <c r="V414" s="48"/>
      <c r="W414" s="48"/>
      <c r="X414" s="48"/>
      <c r="Y414" s="48"/>
      <c r="BN414" s="4">
        <v>1</v>
      </c>
    </row>
    <row r="415" spans="2:66" ht="15.75" x14ac:dyDescent="0.25">
      <c r="B415" s="319" t="s">
        <v>18</v>
      </c>
      <c r="C415" s="320" t="str">
        <f>C402</f>
        <v>Famille à coller.N.Nom de votre recette.Recette mère ►.S.Saisissez le nom de la recette mère</v>
      </c>
      <c r="D415" s="320">
        <f>D402</f>
        <v>6</v>
      </c>
      <c r="E415" s="1045" t="str">
        <f>E402</f>
        <v>couverts</v>
      </c>
      <c r="F415" s="947" t="s">
        <v>146</v>
      </c>
      <c r="G415" s="948"/>
      <c r="H415" s="948"/>
      <c r="I415" s="948"/>
      <c r="J415" s="948"/>
      <c r="K415" s="948"/>
      <c r="L415" s="949"/>
      <c r="N415" s="310"/>
      <c r="O415" s="310"/>
      <c r="P415" s="310"/>
      <c r="U415" s="48"/>
      <c r="V415" s="48"/>
      <c r="W415" s="48"/>
      <c r="X415" s="48"/>
      <c r="Y415" s="48"/>
      <c r="BN415" s="4">
        <v>1</v>
      </c>
    </row>
    <row r="416" spans="2:66" ht="15.75" x14ac:dyDescent="0.25">
      <c r="B416" s="196" t="str">
        <f t="shared" ref="B416:B442" si="49">IF(OR(F416&lt;&gt;"",G416&lt;&gt; "",H416&lt;&gt;"",I416&lt;&gt;""),"A", "►")</f>
        <v>►</v>
      </c>
      <c r="C416" s="320" t="str">
        <f>C402</f>
        <v>Famille à coller.N.Nom de votre recette.Recette mère ►.S.Saisissez le nom de la recette mère</v>
      </c>
      <c r="D416" s="320">
        <f>D402</f>
        <v>6</v>
      </c>
      <c r="E416" s="1045" t="str">
        <f>E402</f>
        <v>couverts</v>
      </c>
      <c r="F416" s="819"/>
      <c r="G416" s="638"/>
      <c r="H416" s="638"/>
      <c r="I416" s="638"/>
      <c r="J416" s="638"/>
      <c r="K416" s="638"/>
      <c r="L416" s="639"/>
      <c r="N416" s="310"/>
      <c r="O416" s="310"/>
      <c r="P416" s="310"/>
      <c r="U416" s="48"/>
      <c r="V416" s="48"/>
      <c r="W416" s="48"/>
      <c r="X416" s="48"/>
      <c r="Y416" s="48"/>
      <c r="BE416" s="31"/>
      <c r="BN416" s="4">
        <v>1</v>
      </c>
    </row>
    <row r="417" spans="2:66" ht="15.75" x14ac:dyDescent="0.25">
      <c r="B417" s="196" t="str">
        <f t="shared" si="49"/>
        <v>►</v>
      </c>
      <c r="C417" s="320" t="str">
        <f>C402</f>
        <v>Famille à coller.N.Nom de votre recette.Recette mère ►.S.Saisissez le nom de la recette mère</v>
      </c>
      <c r="D417" s="320">
        <f>D402</f>
        <v>6</v>
      </c>
      <c r="E417" s="1045" t="str">
        <f>E402</f>
        <v>couverts</v>
      </c>
      <c r="F417" s="819"/>
      <c r="G417" s="638"/>
      <c r="H417" s="638"/>
      <c r="I417" s="638"/>
      <c r="J417" s="638"/>
      <c r="K417" s="638"/>
      <c r="L417" s="639"/>
      <c r="N417" s="310"/>
      <c r="O417" s="310"/>
      <c r="P417" s="310"/>
      <c r="U417" s="48"/>
      <c r="V417" s="48"/>
      <c r="W417" s="48"/>
      <c r="X417" s="48"/>
      <c r="Y417" s="48"/>
      <c r="BF417" s="31"/>
      <c r="BG417" s="31"/>
      <c r="BH417" s="31"/>
      <c r="BI417" s="31"/>
      <c r="BJ417" s="31"/>
      <c r="BK417" s="31"/>
      <c r="BL417" s="31"/>
      <c r="BN417" s="4">
        <v>1</v>
      </c>
    </row>
    <row r="418" spans="2:66" ht="15.75" x14ac:dyDescent="0.25">
      <c r="B418" s="196" t="str">
        <f t="shared" si="49"/>
        <v>►</v>
      </c>
      <c r="C418" s="320" t="str">
        <f>C402</f>
        <v>Famille à coller.N.Nom de votre recette.Recette mère ►.S.Saisissez le nom de la recette mère</v>
      </c>
      <c r="D418" s="320">
        <f>D402</f>
        <v>6</v>
      </c>
      <c r="E418" s="1045" t="str">
        <f>E402</f>
        <v>couverts</v>
      </c>
      <c r="F418" s="767"/>
      <c r="G418" s="270"/>
      <c r="H418" s="270"/>
      <c r="I418" s="270"/>
      <c r="J418" s="270"/>
      <c r="K418" s="270"/>
      <c r="L418" s="329"/>
      <c r="N418" s="310"/>
      <c r="O418" s="310"/>
      <c r="P418" s="310"/>
      <c r="U418" s="48"/>
      <c r="V418" s="48"/>
      <c r="W418" s="48"/>
      <c r="X418" s="48"/>
      <c r="Y418" s="48"/>
      <c r="AQ418" s="31"/>
      <c r="BN418" s="4">
        <v>1</v>
      </c>
    </row>
    <row r="419" spans="2:66" ht="15.75" x14ac:dyDescent="0.25">
      <c r="B419" s="196" t="str">
        <f t="shared" si="49"/>
        <v>►</v>
      </c>
      <c r="C419" s="320" t="str">
        <f>C402</f>
        <v>Famille à coller.N.Nom de votre recette.Recette mère ►.S.Saisissez le nom de la recette mère</v>
      </c>
      <c r="D419" s="320">
        <f>D402</f>
        <v>6</v>
      </c>
      <c r="E419" s="1045" t="str">
        <f>E402</f>
        <v>couverts</v>
      </c>
      <c r="F419" s="767"/>
      <c r="G419" s="270"/>
      <c r="H419" s="270"/>
      <c r="I419" s="270"/>
      <c r="J419" s="270"/>
      <c r="K419" s="270"/>
      <c r="L419" s="329"/>
      <c r="N419" s="310"/>
      <c r="O419" s="310"/>
      <c r="P419" s="310"/>
      <c r="U419" s="48"/>
      <c r="V419" s="48"/>
      <c r="W419" s="48"/>
      <c r="X419" s="48"/>
      <c r="Y419" s="48"/>
      <c r="BN419" s="4">
        <v>1</v>
      </c>
    </row>
    <row r="420" spans="2:66" ht="15.75" x14ac:dyDescent="0.25">
      <c r="B420" s="196" t="str">
        <f t="shared" si="49"/>
        <v>►</v>
      </c>
      <c r="C420" s="320" t="str">
        <f>C402</f>
        <v>Famille à coller.N.Nom de votre recette.Recette mère ►.S.Saisissez le nom de la recette mère</v>
      </c>
      <c r="D420" s="320">
        <f>D402</f>
        <v>6</v>
      </c>
      <c r="E420" s="1045" t="str">
        <f>E402</f>
        <v>couverts</v>
      </c>
      <c r="F420" s="767"/>
      <c r="G420" s="270"/>
      <c r="H420" s="270"/>
      <c r="I420" s="270"/>
      <c r="J420" s="270"/>
      <c r="K420" s="270"/>
      <c r="L420" s="329"/>
      <c r="N420" s="310"/>
      <c r="O420" s="310"/>
      <c r="P420" s="310"/>
      <c r="U420" s="48"/>
      <c r="V420" s="48"/>
      <c r="W420" s="48"/>
      <c r="X420" s="48"/>
      <c r="Y420" s="48"/>
      <c r="BN420" s="4">
        <v>1</v>
      </c>
    </row>
    <row r="421" spans="2:66" ht="15.75" x14ac:dyDescent="0.25">
      <c r="B421" s="196" t="str">
        <f t="shared" si="49"/>
        <v>►</v>
      </c>
      <c r="C421" s="320" t="str">
        <f>C402</f>
        <v>Famille à coller.N.Nom de votre recette.Recette mère ►.S.Saisissez le nom de la recette mère</v>
      </c>
      <c r="D421" s="320">
        <f>D402</f>
        <v>6</v>
      </c>
      <c r="E421" s="1045" t="str">
        <f>E402</f>
        <v>couverts</v>
      </c>
      <c r="F421" s="767"/>
      <c r="G421" s="270"/>
      <c r="H421" s="270"/>
      <c r="I421" s="270"/>
      <c r="J421" s="270"/>
      <c r="K421" s="270"/>
      <c r="L421" s="329"/>
      <c r="N421" s="310"/>
      <c r="O421" s="310"/>
      <c r="P421" s="310"/>
      <c r="U421" s="48"/>
      <c r="V421" s="48"/>
      <c r="W421" s="48"/>
      <c r="X421" s="48"/>
      <c r="Y421" s="48"/>
      <c r="BN421" s="4">
        <v>1</v>
      </c>
    </row>
    <row r="422" spans="2:66" ht="15.75" x14ac:dyDescent="0.25">
      <c r="B422" s="196" t="str">
        <f t="shared" si="49"/>
        <v>►</v>
      </c>
      <c r="C422" s="320" t="str">
        <f>C402</f>
        <v>Famille à coller.N.Nom de votre recette.Recette mère ►.S.Saisissez le nom de la recette mère</v>
      </c>
      <c r="D422" s="320">
        <f>D402</f>
        <v>6</v>
      </c>
      <c r="E422" s="1045" t="str">
        <f>E402</f>
        <v>couverts</v>
      </c>
      <c r="F422" s="767"/>
      <c r="G422" s="270"/>
      <c r="H422" s="270"/>
      <c r="I422" s="270"/>
      <c r="J422" s="270"/>
      <c r="K422" s="270"/>
      <c r="L422" s="329"/>
      <c r="N422" s="310"/>
      <c r="O422" s="310"/>
      <c r="P422" s="310"/>
      <c r="U422" s="48"/>
      <c r="V422" s="48"/>
      <c r="W422" s="48"/>
      <c r="X422" s="48"/>
      <c r="Y422" s="48"/>
      <c r="BN422" s="4">
        <v>1</v>
      </c>
    </row>
    <row r="423" spans="2:66" ht="15.75" x14ac:dyDescent="0.25">
      <c r="B423" s="196" t="str">
        <f t="shared" si="49"/>
        <v>►</v>
      </c>
      <c r="C423" s="320" t="str">
        <f>C402</f>
        <v>Famille à coller.N.Nom de votre recette.Recette mère ►.S.Saisissez le nom de la recette mère</v>
      </c>
      <c r="D423" s="320">
        <f>D402</f>
        <v>6</v>
      </c>
      <c r="E423" s="1045" t="str">
        <f>E402</f>
        <v>couverts</v>
      </c>
      <c r="F423" s="767"/>
      <c r="G423" s="270"/>
      <c r="H423" s="270"/>
      <c r="I423" s="270"/>
      <c r="J423" s="270"/>
      <c r="K423" s="270"/>
      <c r="L423" s="329"/>
      <c r="N423" s="310"/>
      <c r="O423" s="310"/>
      <c r="P423" s="310"/>
      <c r="U423" s="48"/>
      <c r="V423" s="48"/>
      <c r="W423" s="48"/>
      <c r="X423" s="48"/>
      <c r="Y423" s="48"/>
      <c r="BN423" s="4">
        <v>1</v>
      </c>
    </row>
    <row r="424" spans="2:66" ht="15.75" x14ac:dyDescent="0.25">
      <c r="B424" s="196" t="str">
        <f t="shared" si="49"/>
        <v>►</v>
      </c>
      <c r="C424" s="320" t="str">
        <f>C402</f>
        <v>Famille à coller.N.Nom de votre recette.Recette mère ►.S.Saisissez le nom de la recette mère</v>
      </c>
      <c r="D424" s="320">
        <f>D402</f>
        <v>6</v>
      </c>
      <c r="E424" s="1045" t="str">
        <f>E402</f>
        <v>couverts</v>
      </c>
      <c r="F424" s="767"/>
      <c r="G424" s="270"/>
      <c r="H424" s="270"/>
      <c r="I424" s="270"/>
      <c r="J424" s="270"/>
      <c r="K424" s="270"/>
      <c r="L424" s="329"/>
      <c r="N424" s="310"/>
      <c r="O424" s="310"/>
      <c r="P424" s="310"/>
      <c r="U424" s="48"/>
      <c r="V424" s="48"/>
      <c r="W424" s="48"/>
      <c r="X424" s="48"/>
      <c r="Y424" s="48"/>
      <c r="BN424" s="4">
        <v>1</v>
      </c>
    </row>
    <row r="425" spans="2:66" ht="15.75" x14ac:dyDescent="0.25">
      <c r="B425" s="196" t="str">
        <f t="shared" si="49"/>
        <v>►</v>
      </c>
      <c r="C425" s="320" t="str">
        <f>C402</f>
        <v>Famille à coller.N.Nom de votre recette.Recette mère ►.S.Saisissez le nom de la recette mère</v>
      </c>
      <c r="D425" s="320">
        <f>D402</f>
        <v>6</v>
      </c>
      <c r="E425" s="1045" t="str">
        <f>E402</f>
        <v>couverts</v>
      </c>
      <c r="F425" s="767"/>
      <c r="G425" s="270"/>
      <c r="H425" s="270"/>
      <c r="I425" s="270"/>
      <c r="J425" s="270"/>
      <c r="K425" s="270"/>
      <c r="L425" s="329"/>
      <c r="N425" s="310"/>
      <c r="O425" s="310"/>
      <c r="P425" s="310"/>
      <c r="U425" s="48"/>
      <c r="V425" s="48"/>
      <c r="W425" s="48"/>
      <c r="X425" s="48"/>
      <c r="Y425" s="48"/>
      <c r="BN425" s="4">
        <v>1</v>
      </c>
    </row>
    <row r="426" spans="2:66" ht="15.75" x14ac:dyDescent="0.25">
      <c r="B426" s="196" t="str">
        <f t="shared" si="49"/>
        <v>►</v>
      </c>
      <c r="C426" s="320" t="str">
        <f>C402</f>
        <v>Famille à coller.N.Nom de votre recette.Recette mère ►.S.Saisissez le nom de la recette mère</v>
      </c>
      <c r="D426" s="320">
        <f>D402</f>
        <v>6</v>
      </c>
      <c r="E426" s="1045" t="str">
        <f>E402</f>
        <v>couverts</v>
      </c>
      <c r="F426" s="767"/>
      <c r="G426" s="270"/>
      <c r="H426" s="270"/>
      <c r="I426" s="270"/>
      <c r="J426" s="270"/>
      <c r="K426" s="270"/>
      <c r="L426" s="329"/>
      <c r="N426" s="310"/>
      <c r="O426" s="310"/>
      <c r="P426" s="310"/>
      <c r="U426" s="48"/>
      <c r="V426" s="48"/>
      <c r="W426" s="48"/>
      <c r="X426" s="48"/>
      <c r="Y426" s="48"/>
      <c r="BN426" s="4">
        <v>1</v>
      </c>
    </row>
    <row r="427" spans="2:66" ht="15.75" x14ac:dyDescent="0.25">
      <c r="B427" s="196" t="str">
        <f t="shared" si="49"/>
        <v>►</v>
      </c>
      <c r="C427" s="320" t="str">
        <f>C402</f>
        <v>Famille à coller.N.Nom de votre recette.Recette mère ►.S.Saisissez le nom de la recette mère</v>
      </c>
      <c r="D427" s="320">
        <f>D402</f>
        <v>6</v>
      </c>
      <c r="E427" s="1045" t="str">
        <f>E402</f>
        <v>couverts</v>
      </c>
      <c r="F427" s="767"/>
      <c r="G427" s="270"/>
      <c r="H427" s="270"/>
      <c r="I427" s="270"/>
      <c r="J427" s="270"/>
      <c r="K427" s="270"/>
      <c r="L427" s="329"/>
      <c r="N427" s="310"/>
      <c r="O427" s="310"/>
      <c r="P427" s="310"/>
      <c r="U427" s="48"/>
      <c r="V427" s="48"/>
      <c r="W427" s="48"/>
      <c r="X427" s="48"/>
      <c r="Y427" s="48"/>
      <c r="BN427" s="4">
        <v>1</v>
      </c>
    </row>
    <row r="428" spans="2:66" ht="15.75" x14ac:dyDescent="0.25">
      <c r="B428" s="196" t="str">
        <f t="shared" si="49"/>
        <v>►</v>
      </c>
      <c r="C428" s="320" t="str">
        <f>C402</f>
        <v>Famille à coller.N.Nom de votre recette.Recette mère ►.S.Saisissez le nom de la recette mère</v>
      </c>
      <c r="D428" s="320">
        <f>D402</f>
        <v>6</v>
      </c>
      <c r="E428" s="1045" t="str">
        <f>E402</f>
        <v>couverts</v>
      </c>
      <c r="F428" s="767"/>
      <c r="G428" s="270"/>
      <c r="H428" s="270"/>
      <c r="I428" s="270"/>
      <c r="J428" s="270"/>
      <c r="K428" s="270"/>
      <c r="L428" s="329"/>
      <c r="N428" s="310"/>
      <c r="O428" s="310"/>
      <c r="P428" s="310"/>
      <c r="U428" s="48"/>
      <c r="V428" s="48"/>
      <c r="W428" s="48"/>
      <c r="X428" s="48"/>
      <c r="Y428" s="48"/>
      <c r="BN428" s="4">
        <v>1</v>
      </c>
    </row>
    <row r="429" spans="2:66" ht="15.75" x14ac:dyDescent="0.25">
      <c r="B429" s="196" t="str">
        <f t="shared" si="49"/>
        <v>►</v>
      </c>
      <c r="C429" s="320" t="str">
        <f>C402</f>
        <v>Famille à coller.N.Nom de votre recette.Recette mère ►.S.Saisissez le nom de la recette mère</v>
      </c>
      <c r="D429" s="320">
        <f>D402</f>
        <v>6</v>
      </c>
      <c r="E429" s="1045" t="str">
        <f>E402</f>
        <v>couverts</v>
      </c>
      <c r="F429" s="767"/>
      <c r="G429" s="270"/>
      <c r="H429" s="270"/>
      <c r="I429" s="270"/>
      <c r="J429" s="270"/>
      <c r="K429" s="270"/>
      <c r="L429" s="329"/>
      <c r="N429" s="310"/>
      <c r="O429" s="310"/>
      <c r="P429" s="310"/>
      <c r="U429" s="48"/>
      <c r="V429" s="48"/>
      <c r="W429" s="48"/>
      <c r="X429" s="48"/>
      <c r="Y429" s="48"/>
      <c r="BN429" s="4">
        <v>1</v>
      </c>
    </row>
    <row r="430" spans="2:66" ht="15" customHeight="1" x14ac:dyDescent="0.25">
      <c r="B430" s="196" t="str">
        <f t="shared" si="49"/>
        <v>►</v>
      </c>
      <c r="C430" s="320" t="str">
        <f>C402</f>
        <v>Famille à coller.N.Nom de votre recette.Recette mère ►.S.Saisissez le nom de la recette mère</v>
      </c>
      <c r="D430" s="320">
        <f>D402</f>
        <v>6</v>
      </c>
      <c r="E430" s="1045" t="str">
        <f>E402</f>
        <v>couverts</v>
      </c>
      <c r="F430" s="767"/>
      <c r="G430" s="270"/>
      <c r="H430" s="270"/>
      <c r="I430" s="270"/>
      <c r="J430" s="270"/>
      <c r="K430" s="270"/>
      <c r="L430" s="329"/>
      <c r="N430" s="310"/>
      <c r="O430" s="310"/>
      <c r="P430" s="310"/>
      <c r="U430" s="48"/>
      <c r="V430" s="48"/>
      <c r="W430" s="48"/>
      <c r="X430" s="48"/>
      <c r="Y430" s="48"/>
      <c r="BN430" s="4">
        <v>1</v>
      </c>
    </row>
    <row r="431" spans="2:66" ht="15.75" x14ac:dyDescent="0.25">
      <c r="B431" s="196" t="str">
        <f t="shared" si="49"/>
        <v>►</v>
      </c>
      <c r="C431" s="320" t="str">
        <f>C402</f>
        <v>Famille à coller.N.Nom de votre recette.Recette mère ►.S.Saisissez le nom de la recette mère</v>
      </c>
      <c r="D431" s="320">
        <f>D402</f>
        <v>6</v>
      </c>
      <c r="E431" s="1045" t="str">
        <f>E402</f>
        <v>couverts</v>
      </c>
      <c r="F431" s="767"/>
      <c r="G431" s="270"/>
      <c r="H431" s="270"/>
      <c r="I431" s="270"/>
      <c r="J431" s="270"/>
      <c r="K431" s="270"/>
      <c r="L431" s="329"/>
      <c r="N431" s="310"/>
      <c r="O431" s="310"/>
      <c r="P431" s="310"/>
      <c r="U431" s="48"/>
      <c r="V431" s="48"/>
      <c r="W431" s="48"/>
      <c r="X431" s="48"/>
      <c r="Y431" s="48"/>
      <c r="BN431" s="4">
        <v>1</v>
      </c>
    </row>
    <row r="432" spans="2:66" ht="15.75" x14ac:dyDescent="0.25">
      <c r="B432" s="196" t="str">
        <f t="shared" si="49"/>
        <v>►</v>
      </c>
      <c r="C432" s="320" t="str">
        <f>C402</f>
        <v>Famille à coller.N.Nom de votre recette.Recette mère ►.S.Saisissez le nom de la recette mère</v>
      </c>
      <c r="D432" s="320">
        <f>D402</f>
        <v>6</v>
      </c>
      <c r="E432" s="1045" t="str">
        <f>E402</f>
        <v>couverts</v>
      </c>
      <c r="F432" s="767"/>
      <c r="G432" s="270"/>
      <c r="H432" s="270"/>
      <c r="I432" s="270"/>
      <c r="J432" s="270"/>
      <c r="K432" s="270"/>
      <c r="L432" s="329"/>
      <c r="N432" s="310"/>
      <c r="O432" s="310"/>
      <c r="P432" s="310"/>
      <c r="U432" s="48"/>
      <c r="V432" s="48"/>
      <c r="W432" s="48"/>
      <c r="X432" s="48"/>
      <c r="Y432" s="48"/>
      <c r="BN432" s="4">
        <v>1</v>
      </c>
    </row>
    <row r="433" spans="2:66" ht="15.75" customHeight="1" x14ac:dyDescent="0.25">
      <c r="B433" s="196" t="str">
        <f t="shared" si="49"/>
        <v>►</v>
      </c>
      <c r="C433" s="320" t="str">
        <f>C402</f>
        <v>Famille à coller.N.Nom de votre recette.Recette mère ►.S.Saisissez le nom de la recette mère</v>
      </c>
      <c r="D433" s="320">
        <f>D402</f>
        <v>6</v>
      </c>
      <c r="E433" s="1045" t="str">
        <f>E402</f>
        <v>couverts</v>
      </c>
      <c r="F433" s="767"/>
      <c r="G433" s="270"/>
      <c r="H433" s="270"/>
      <c r="I433" s="270"/>
      <c r="J433" s="270"/>
      <c r="K433" s="270"/>
      <c r="L433" s="329"/>
      <c r="N433" s="310"/>
      <c r="O433" s="310"/>
      <c r="P433" s="310"/>
      <c r="U433" s="48"/>
      <c r="V433" s="48"/>
      <c r="W433" s="48"/>
      <c r="X433" s="48"/>
      <c r="Y433" s="48"/>
      <c r="BN433" s="4">
        <v>1</v>
      </c>
    </row>
    <row r="434" spans="2:66" ht="15.75" x14ac:dyDescent="0.25">
      <c r="B434" s="196" t="str">
        <f t="shared" si="49"/>
        <v>►</v>
      </c>
      <c r="C434" s="320" t="str">
        <f>C402</f>
        <v>Famille à coller.N.Nom de votre recette.Recette mère ►.S.Saisissez le nom de la recette mère</v>
      </c>
      <c r="D434" s="320">
        <f>D402</f>
        <v>6</v>
      </c>
      <c r="E434" s="1045" t="str">
        <f>E402</f>
        <v>couverts</v>
      </c>
      <c r="F434" s="767"/>
      <c r="G434" s="270"/>
      <c r="H434" s="270"/>
      <c r="I434" s="270"/>
      <c r="J434" s="270"/>
      <c r="K434" s="270"/>
      <c r="L434" s="329"/>
      <c r="N434" s="310"/>
      <c r="O434" s="310"/>
      <c r="P434" s="310"/>
      <c r="U434" s="48"/>
      <c r="V434" s="48"/>
      <c r="W434" s="48"/>
      <c r="X434" s="48"/>
      <c r="Y434" s="48"/>
      <c r="BN434" s="4">
        <v>1</v>
      </c>
    </row>
    <row r="435" spans="2:66" ht="15.75" x14ac:dyDescent="0.25">
      <c r="B435" s="196" t="str">
        <f t="shared" si="49"/>
        <v>►</v>
      </c>
      <c r="C435" s="320" t="str">
        <f>C402</f>
        <v>Famille à coller.N.Nom de votre recette.Recette mère ►.S.Saisissez le nom de la recette mère</v>
      </c>
      <c r="D435" s="320">
        <f>D402</f>
        <v>6</v>
      </c>
      <c r="E435" s="1045" t="str">
        <f>E402</f>
        <v>couverts</v>
      </c>
      <c r="F435" s="767"/>
      <c r="G435" s="270"/>
      <c r="H435" s="270"/>
      <c r="I435" s="270"/>
      <c r="J435" s="270"/>
      <c r="K435" s="270"/>
      <c r="L435" s="329"/>
      <c r="N435" s="310"/>
      <c r="O435" s="310"/>
      <c r="P435" s="310"/>
      <c r="U435" s="48"/>
      <c r="V435" s="48"/>
      <c r="W435" s="48"/>
      <c r="X435" s="48"/>
      <c r="Y435" s="48"/>
      <c r="BN435" s="4">
        <v>1</v>
      </c>
    </row>
    <row r="436" spans="2:66" ht="15.75" x14ac:dyDescent="0.25">
      <c r="B436" s="196" t="str">
        <f t="shared" si="49"/>
        <v>►</v>
      </c>
      <c r="C436" s="320" t="str">
        <f>C402</f>
        <v>Famille à coller.N.Nom de votre recette.Recette mère ►.S.Saisissez le nom de la recette mère</v>
      </c>
      <c r="D436" s="320">
        <f>D402</f>
        <v>6</v>
      </c>
      <c r="E436" s="1045" t="str">
        <f>E402</f>
        <v>couverts</v>
      </c>
      <c r="F436" s="767"/>
      <c r="G436" s="270"/>
      <c r="H436" s="270"/>
      <c r="I436" s="270"/>
      <c r="J436" s="270"/>
      <c r="K436" s="270"/>
      <c r="L436" s="329"/>
      <c r="N436" s="310"/>
      <c r="O436" s="310"/>
      <c r="P436" s="310"/>
      <c r="U436" s="48"/>
      <c r="V436" s="48"/>
      <c r="W436" s="48"/>
      <c r="X436" s="48"/>
      <c r="Y436" s="48"/>
      <c r="BN436" s="4">
        <v>1</v>
      </c>
    </row>
    <row r="437" spans="2:66" ht="15.75" x14ac:dyDescent="0.25">
      <c r="B437" s="196" t="str">
        <f t="shared" si="49"/>
        <v>►</v>
      </c>
      <c r="C437" s="320" t="str">
        <f>C402</f>
        <v>Famille à coller.N.Nom de votre recette.Recette mère ►.S.Saisissez le nom de la recette mère</v>
      </c>
      <c r="D437" s="320">
        <f>D402</f>
        <v>6</v>
      </c>
      <c r="E437" s="1045" t="str">
        <f>E402</f>
        <v>couverts</v>
      </c>
      <c r="F437" s="767"/>
      <c r="G437" s="270"/>
      <c r="H437" s="270"/>
      <c r="I437" s="270"/>
      <c r="J437" s="270"/>
      <c r="K437" s="270"/>
      <c r="L437" s="329"/>
      <c r="N437" s="310"/>
      <c r="O437" s="310"/>
      <c r="P437" s="310"/>
      <c r="U437" s="48"/>
      <c r="V437" s="48"/>
      <c r="W437" s="48"/>
      <c r="X437" s="48"/>
      <c r="Y437" s="48"/>
      <c r="BN437" s="4">
        <v>1</v>
      </c>
    </row>
    <row r="438" spans="2:66" ht="15.75" x14ac:dyDescent="0.25">
      <c r="B438" s="196" t="str">
        <f t="shared" si="49"/>
        <v>►</v>
      </c>
      <c r="C438" s="320" t="str">
        <f>C402</f>
        <v>Famille à coller.N.Nom de votre recette.Recette mère ►.S.Saisissez le nom de la recette mère</v>
      </c>
      <c r="D438" s="320">
        <f>D402</f>
        <v>6</v>
      </c>
      <c r="E438" s="1045" t="str">
        <f>E402</f>
        <v>couverts</v>
      </c>
      <c r="F438" s="767"/>
      <c r="G438" s="270"/>
      <c r="H438" s="270"/>
      <c r="I438" s="270"/>
      <c r="J438" s="270"/>
      <c r="K438" s="270"/>
      <c r="L438" s="329"/>
      <c r="N438" s="310"/>
      <c r="O438" s="310"/>
      <c r="P438" s="310"/>
      <c r="U438" s="48"/>
      <c r="V438" s="48"/>
      <c r="W438" s="48"/>
      <c r="X438" s="48"/>
      <c r="Y438" s="48"/>
      <c r="BN438" s="4">
        <v>1</v>
      </c>
    </row>
    <row r="439" spans="2:66" ht="15.75" x14ac:dyDescent="0.25">
      <c r="B439" s="196" t="str">
        <f t="shared" si="49"/>
        <v>►</v>
      </c>
      <c r="C439" s="320" t="str">
        <f>C402</f>
        <v>Famille à coller.N.Nom de votre recette.Recette mère ►.S.Saisissez le nom de la recette mère</v>
      </c>
      <c r="D439" s="320">
        <f>D402</f>
        <v>6</v>
      </c>
      <c r="E439" s="1045" t="str">
        <f>E402</f>
        <v>couverts</v>
      </c>
      <c r="F439" s="767"/>
      <c r="G439" s="270"/>
      <c r="H439" s="270"/>
      <c r="I439" s="270"/>
      <c r="J439" s="270"/>
      <c r="K439" s="270"/>
      <c r="L439" s="329"/>
      <c r="N439" s="310"/>
      <c r="O439" s="310"/>
      <c r="P439" s="310"/>
      <c r="U439" s="48"/>
      <c r="V439" s="48"/>
      <c r="W439" s="48"/>
      <c r="X439" s="48"/>
      <c r="Y439" s="48"/>
      <c r="BN439" s="4">
        <v>1</v>
      </c>
    </row>
    <row r="440" spans="2:66" ht="15.75" x14ac:dyDescent="0.25">
      <c r="B440" s="196" t="str">
        <f t="shared" si="49"/>
        <v>►</v>
      </c>
      <c r="C440" s="320" t="str">
        <f>C402</f>
        <v>Famille à coller.N.Nom de votre recette.Recette mère ►.S.Saisissez le nom de la recette mère</v>
      </c>
      <c r="D440" s="320">
        <f>D402</f>
        <v>6</v>
      </c>
      <c r="E440" s="1045" t="str">
        <f>E402</f>
        <v>couverts</v>
      </c>
      <c r="F440" s="767"/>
      <c r="G440" s="270"/>
      <c r="H440" s="270"/>
      <c r="I440" s="270"/>
      <c r="J440" s="270"/>
      <c r="K440" s="270"/>
      <c r="L440" s="329"/>
      <c r="N440" s="310"/>
      <c r="O440" s="310"/>
      <c r="P440" s="310"/>
      <c r="U440" s="48"/>
      <c r="V440" s="48"/>
      <c r="W440" s="48"/>
      <c r="X440" s="48"/>
      <c r="Y440" s="48"/>
      <c r="BN440" s="4">
        <v>1</v>
      </c>
    </row>
    <row r="441" spans="2:66" ht="15.75" x14ac:dyDescent="0.25">
      <c r="B441" s="196" t="str">
        <f t="shared" si="49"/>
        <v>►</v>
      </c>
      <c r="C441" s="320" t="str">
        <f>C402</f>
        <v>Famille à coller.N.Nom de votre recette.Recette mère ►.S.Saisissez le nom de la recette mère</v>
      </c>
      <c r="D441" s="320">
        <f>D402</f>
        <v>6</v>
      </c>
      <c r="E441" s="1045" t="str">
        <f>E402</f>
        <v>couverts</v>
      </c>
      <c r="F441" s="767"/>
      <c r="G441" s="270"/>
      <c r="H441" s="270"/>
      <c r="I441" s="270"/>
      <c r="J441" s="270"/>
      <c r="K441" s="270"/>
      <c r="L441" s="329"/>
      <c r="N441" s="310"/>
      <c r="O441" s="310"/>
      <c r="P441" s="310"/>
      <c r="U441" s="48"/>
      <c r="V441" s="48"/>
      <c r="W441" s="48"/>
      <c r="X441" s="48"/>
      <c r="Y441" s="48"/>
      <c r="BN441" s="4">
        <v>1</v>
      </c>
    </row>
    <row r="442" spans="2:66" ht="15.75" x14ac:dyDescent="0.25">
      <c r="B442" s="196" t="str">
        <f t="shared" si="49"/>
        <v>►</v>
      </c>
      <c r="C442" s="320" t="str">
        <f>C402</f>
        <v>Famille à coller.N.Nom de votre recette.Recette mère ►.S.Saisissez le nom de la recette mère</v>
      </c>
      <c r="D442" s="320">
        <f>D402</f>
        <v>6</v>
      </c>
      <c r="E442" s="1045" t="str">
        <f>E402</f>
        <v>couverts</v>
      </c>
      <c r="F442" s="767"/>
      <c r="G442" s="270"/>
      <c r="H442" s="270"/>
      <c r="I442" s="270"/>
      <c r="J442" s="270"/>
      <c r="K442" s="270"/>
      <c r="L442" s="329"/>
      <c r="N442" s="310"/>
      <c r="O442" s="310"/>
      <c r="P442" s="310"/>
      <c r="U442" s="48"/>
      <c r="V442" s="48"/>
      <c r="W442" s="48"/>
      <c r="X442" s="48"/>
      <c r="Y442" s="48"/>
      <c r="BN442" s="4">
        <v>1</v>
      </c>
    </row>
    <row r="443" spans="2:66" ht="15.75" x14ac:dyDescent="0.25">
      <c r="B443" s="376" t="s">
        <v>18</v>
      </c>
      <c r="C443" s="320" t="str">
        <f>C402</f>
        <v>Famille à coller.N.Nom de votre recette.Recette mère ►.S.Saisissez le nom de la recette mère</v>
      </c>
      <c r="D443" s="320">
        <f>D402</f>
        <v>6</v>
      </c>
      <c r="E443" s="1045" t="str">
        <f>E402</f>
        <v>couverts</v>
      </c>
      <c r="F443" s="978" t="s">
        <v>153</v>
      </c>
      <c r="G443" s="280"/>
      <c r="H443" s="280"/>
      <c r="I443" s="280"/>
      <c r="J443" s="280"/>
      <c r="K443" s="378"/>
      <c r="L443" s="379" t="s">
        <v>154</v>
      </c>
      <c r="N443" s="310"/>
      <c r="O443" s="310"/>
      <c r="P443" s="310"/>
      <c r="U443" s="48"/>
      <c r="V443" s="48"/>
      <c r="W443" s="48"/>
      <c r="X443" s="48"/>
      <c r="Y443" s="48"/>
      <c r="BN443" s="4">
        <v>1</v>
      </c>
    </row>
    <row r="444" spans="2:66" ht="15.75" x14ac:dyDescent="0.25">
      <c r="B444" s="376" t="s">
        <v>18</v>
      </c>
      <c r="C444" s="320" t="str">
        <f>C402</f>
        <v>Famille à coller.N.Nom de votre recette.Recette mère ►.S.Saisissez le nom de la recette mère</v>
      </c>
      <c r="D444" s="320">
        <f>D402</f>
        <v>6</v>
      </c>
      <c r="E444" s="1045" t="str">
        <f>E402</f>
        <v>couverts</v>
      </c>
      <c r="F444" s="287"/>
      <c r="G444" s="287"/>
      <c r="H444" s="287"/>
      <c r="I444" s="287"/>
      <c r="J444" s="287"/>
      <c r="K444" s="382"/>
      <c r="L444" s="383" t="s">
        <v>155</v>
      </c>
      <c r="N444" s="310"/>
      <c r="O444" s="310"/>
      <c r="P444" s="310"/>
      <c r="U444" s="48"/>
      <c r="V444" s="48"/>
      <c r="W444" s="48"/>
      <c r="X444" s="48"/>
      <c r="Y444" s="48"/>
      <c r="BN444" s="4">
        <v>1</v>
      </c>
    </row>
    <row r="445" spans="2:66" ht="15.75" x14ac:dyDescent="0.25">
      <c r="B445" s="376" t="s">
        <v>18</v>
      </c>
      <c r="C445" s="320" t="str">
        <f>C402</f>
        <v>Famille à coller.N.Nom de votre recette.Recette mère ►.S.Saisissez le nom de la recette mère</v>
      </c>
      <c r="D445" s="320">
        <f>D402</f>
        <v>6</v>
      </c>
      <c r="E445" s="1045" t="str">
        <f>E402</f>
        <v>couverts</v>
      </c>
      <c r="F445" s="287"/>
      <c r="G445" s="287"/>
      <c r="H445" s="287"/>
      <c r="I445" s="287"/>
      <c r="J445" s="287"/>
      <c r="K445" s="382"/>
      <c r="L445" s="383" t="s">
        <v>156</v>
      </c>
      <c r="N445" s="310"/>
      <c r="O445" s="310"/>
      <c r="P445" s="310"/>
      <c r="U445" s="48"/>
      <c r="V445" s="48"/>
      <c r="W445" s="48"/>
      <c r="X445" s="48"/>
      <c r="Y445" s="48"/>
      <c r="BN445" s="4">
        <v>1</v>
      </c>
    </row>
    <row r="446" spans="2:66" ht="15.75" x14ac:dyDescent="0.25">
      <c r="B446" s="376" t="s">
        <v>18</v>
      </c>
      <c r="C446" s="320" t="str">
        <f>C355</f>
        <v>Famille à coller.N.Nom de votre recette.Recette mère ►.S.Saisissez le nom de la recette mère</v>
      </c>
      <c r="D446" s="320">
        <f>D355</f>
        <v>6</v>
      </c>
      <c r="E446" s="320" t="str">
        <f>E355</f>
        <v>couverts</v>
      </c>
      <c r="F446" s="293"/>
      <c r="G446" s="293"/>
      <c r="H446" s="293" t="s">
        <v>152</v>
      </c>
      <c r="I446" s="294"/>
      <c r="J446" s="392"/>
      <c r="K446" s="392"/>
      <c r="L446" s="393"/>
      <c r="N446" s="310"/>
      <c r="O446" s="310"/>
      <c r="P446" s="310"/>
      <c r="U446" s="48"/>
      <c r="V446" s="48"/>
      <c r="W446" s="48"/>
      <c r="X446" s="48"/>
      <c r="Y446" s="48"/>
      <c r="BN446" s="4">
        <v>1</v>
      </c>
    </row>
    <row r="447" spans="2:66" ht="16.5" thickBot="1" x14ac:dyDescent="0.3">
      <c r="B447" s="397" t="s">
        <v>18</v>
      </c>
      <c r="C447" s="398" t="str">
        <f>C355</f>
        <v>Famille à coller.N.Nom de votre recette.Recette mère ►.S.Saisissez le nom de la recette mère</v>
      </c>
      <c r="D447" s="398">
        <f>D355</f>
        <v>6</v>
      </c>
      <c r="E447" s="398" t="str">
        <f>E355</f>
        <v>couverts</v>
      </c>
      <c r="F447" s="399" t="s">
        <v>150</v>
      </c>
      <c r="G447" s="298"/>
      <c r="H447" s="299"/>
      <c r="I447" s="300"/>
      <c r="J447" s="299"/>
      <c r="K447" s="299"/>
      <c r="L447" s="400"/>
      <c r="N447" s="310"/>
      <c r="O447" s="310"/>
      <c r="P447" s="310"/>
      <c r="U447" s="48"/>
      <c r="V447" s="48"/>
      <c r="W447" s="48"/>
      <c r="X447" s="48"/>
      <c r="Y447" s="48"/>
      <c r="BN447" s="4">
        <v>1</v>
      </c>
    </row>
    <row r="448" spans="2:66" x14ac:dyDescent="0.25">
      <c r="B448" s="291" t="s">
        <v>18</v>
      </c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N448" s="310"/>
      <c r="O448" s="310"/>
      <c r="P448" s="310"/>
      <c r="U448" s="48"/>
      <c r="V448" s="48"/>
      <c r="W448" s="48"/>
      <c r="X448" s="48"/>
      <c r="Y448" s="48"/>
      <c r="BN448" s="4">
        <v>1</v>
      </c>
    </row>
    <row r="449" spans="2:66" ht="18.75" x14ac:dyDescent="0.25">
      <c r="B449" s="1013" t="s">
        <v>18</v>
      </c>
      <c r="C449" s="998" t="str">
        <f>C402</f>
        <v>Famille à coller.N.Nom de votre recette.Recette mère ►.S.Saisissez le nom de la recette mère</v>
      </c>
      <c r="D449" s="998">
        <f>D402</f>
        <v>6</v>
      </c>
      <c r="E449" s="998" t="str">
        <f>E402</f>
        <v>couverts</v>
      </c>
      <c r="F449" s="1002" t="s">
        <v>61</v>
      </c>
      <c r="G449" s="1002">
        <v>3</v>
      </c>
      <c r="H449" s="999" t="s">
        <v>508</v>
      </c>
      <c r="I449" s="1000"/>
      <c r="J449" s="1000"/>
      <c r="K449" s="1008" t="s">
        <v>334</v>
      </c>
      <c r="L449" s="1001"/>
      <c r="N449" s="310"/>
      <c r="O449" s="310"/>
      <c r="P449" s="310"/>
      <c r="Q449" s="526" t="s">
        <v>218</v>
      </c>
      <c r="R449" s="527" t="s">
        <v>650</v>
      </c>
      <c r="S449" s="527"/>
      <c r="T449" s="527"/>
      <c r="U449" s="48"/>
      <c r="V449" s="48"/>
      <c r="W449" s="48"/>
      <c r="X449" s="48"/>
      <c r="Y449" s="48"/>
      <c r="BN449" s="4">
        <v>1</v>
      </c>
    </row>
    <row r="450" spans="2:66" ht="18.75" x14ac:dyDescent="0.25">
      <c r="B450" s="319" t="s">
        <v>18</v>
      </c>
      <c r="C450" s="1043" t="str">
        <f>C449</f>
        <v>Famille à coller.N.Nom de votre recette.Recette mère ►.S.Saisissez le nom de la recette mère</v>
      </c>
      <c r="D450" s="1043">
        <f>D449</f>
        <v>6</v>
      </c>
      <c r="E450" s="1044" t="str">
        <f>E449</f>
        <v>couverts</v>
      </c>
      <c r="F450" s="848" t="s">
        <v>517</v>
      </c>
      <c r="G450" s="719" t="s">
        <v>518</v>
      </c>
      <c r="H450" s="719"/>
      <c r="I450" s="849" t="s">
        <v>519</v>
      </c>
      <c r="J450" s="849" t="s">
        <v>520</v>
      </c>
      <c r="K450" s="287"/>
      <c r="L450" s="850" t="s">
        <v>521</v>
      </c>
      <c r="N450" s="310"/>
      <c r="O450" s="310"/>
      <c r="P450" s="310"/>
      <c r="Q450" s="48"/>
      <c r="R450" s="436" t="s">
        <v>221</v>
      </c>
      <c r="U450" s="48"/>
      <c r="V450" s="48"/>
      <c r="W450" s="48"/>
      <c r="X450" s="48"/>
      <c r="Y450" s="48"/>
      <c r="BN450" s="4">
        <v>1</v>
      </c>
    </row>
    <row r="451" spans="2:66" ht="15.75" x14ac:dyDescent="0.25">
      <c r="B451" s="851" t="str">
        <f>IF(OR(F451&lt;&gt;"",G451&lt;&gt; "",I451&lt;&gt;"",J451&lt;&gt;""),"A", "►")</f>
        <v>A</v>
      </c>
      <c r="C451" s="320" t="str">
        <f>C449</f>
        <v>Famille à coller.N.Nom de votre recette.Recette mère ►.S.Saisissez le nom de la recette mère</v>
      </c>
      <c r="D451" s="320">
        <f>D449</f>
        <v>6</v>
      </c>
      <c r="E451" s="1045" t="str">
        <f>E449</f>
        <v>couverts</v>
      </c>
      <c r="F451" s="852" t="s">
        <v>522</v>
      </c>
      <c r="G451" s="853">
        <v>4.1666666666666699E-2</v>
      </c>
      <c r="H451" s="854"/>
      <c r="I451" s="854">
        <v>220</v>
      </c>
      <c r="J451" s="855" t="s">
        <v>523</v>
      </c>
      <c r="K451" s="287"/>
      <c r="L451" s="856"/>
      <c r="N451" s="310"/>
      <c r="O451" s="310"/>
      <c r="P451" s="310"/>
      <c r="U451" s="48"/>
      <c r="V451" s="48"/>
      <c r="W451" s="48"/>
      <c r="X451" s="48"/>
      <c r="Y451" s="48"/>
      <c r="BN451" s="4">
        <v>1</v>
      </c>
    </row>
    <row r="452" spans="2:66" ht="15.75" x14ac:dyDescent="0.25">
      <c r="B452" s="857" t="str">
        <f>IF(J452&lt;&gt;"","A", "►")</f>
        <v>A</v>
      </c>
      <c r="C452" s="320" t="str">
        <f>C449</f>
        <v>Famille à coller.N.Nom de votre recette.Recette mère ►.S.Saisissez le nom de la recette mère</v>
      </c>
      <c r="D452" s="320">
        <f>D449</f>
        <v>6</v>
      </c>
      <c r="E452" s="1045" t="str">
        <f>E449</f>
        <v>couverts</v>
      </c>
      <c r="F452" s="858" t="s">
        <v>517</v>
      </c>
      <c r="G452" s="859"/>
      <c r="H452" s="859"/>
      <c r="I452" s="859" t="s">
        <v>524</v>
      </c>
      <c r="J452" s="860" t="s">
        <v>525</v>
      </c>
      <c r="K452" s="860"/>
      <c r="L452" s="856"/>
      <c r="N452" s="310"/>
      <c r="O452" s="310"/>
      <c r="P452" s="310"/>
      <c r="U452" s="48"/>
      <c r="V452" s="48"/>
      <c r="W452" s="48"/>
      <c r="X452" s="48"/>
      <c r="Y452" s="48"/>
      <c r="BN452" s="4">
        <v>1</v>
      </c>
    </row>
    <row r="453" spans="2:66" ht="15.75" x14ac:dyDescent="0.25">
      <c r="B453" s="851" t="str">
        <f>IF(OR(F453&lt;&gt;"",G453&lt;&gt; "",I453&lt;&gt;"",J453&lt;&gt;""),"A", "►")</f>
        <v>A</v>
      </c>
      <c r="C453" s="320" t="str">
        <f>C449</f>
        <v>Famille à coller.N.Nom de votre recette.Recette mère ►.S.Saisissez le nom de la recette mère</v>
      </c>
      <c r="D453" s="320">
        <f>D449</f>
        <v>6</v>
      </c>
      <c r="E453" s="1045" t="str">
        <f>E449</f>
        <v>couverts</v>
      </c>
      <c r="F453" s="861" t="s">
        <v>526</v>
      </c>
      <c r="G453" s="862"/>
      <c r="H453" s="863"/>
      <c r="I453" s="863">
        <v>250</v>
      </c>
      <c r="J453" s="864" t="s">
        <v>527</v>
      </c>
      <c r="K453" s="864"/>
      <c r="L453" s="856"/>
      <c r="N453" s="310"/>
      <c r="O453" s="310"/>
      <c r="P453" s="310"/>
      <c r="U453" s="48"/>
      <c r="V453" s="48"/>
      <c r="W453" s="48"/>
      <c r="X453" s="48"/>
      <c r="Y453" s="48"/>
      <c r="BN453" s="4">
        <v>1</v>
      </c>
    </row>
    <row r="454" spans="2:66" ht="15.75" x14ac:dyDescent="0.25">
      <c r="B454" s="857" t="str">
        <f>IF(J454&lt;&gt;"","A", "►")</f>
        <v>A</v>
      </c>
      <c r="C454" s="320" t="str">
        <f>C449</f>
        <v>Famille à coller.N.Nom de votre recette.Recette mère ►.S.Saisissez le nom de la recette mère</v>
      </c>
      <c r="D454" s="320">
        <f>D449</f>
        <v>6</v>
      </c>
      <c r="E454" s="1045" t="str">
        <f>E449</f>
        <v>couverts</v>
      </c>
      <c r="F454" s="858" t="s">
        <v>517</v>
      </c>
      <c r="G454" s="859"/>
      <c r="H454" s="859"/>
      <c r="I454" s="859" t="s">
        <v>524</v>
      </c>
      <c r="J454" s="860" t="s">
        <v>525</v>
      </c>
      <c r="K454" s="860"/>
      <c r="L454" s="856"/>
      <c r="N454" s="310"/>
      <c r="O454" s="310"/>
      <c r="P454" s="310"/>
      <c r="U454" s="48"/>
      <c r="V454" s="48"/>
      <c r="W454" s="48"/>
      <c r="X454" s="48"/>
      <c r="Y454" s="48"/>
      <c r="BN454" s="4">
        <v>1</v>
      </c>
    </row>
    <row r="455" spans="2:66" ht="15.75" x14ac:dyDescent="0.25">
      <c r="B455" s="851" t="str">
        <f>IF(OR(F455&lt;&gt;"",G455&lt;&gt; "",I455&lt;&gt;"",J455&lt;&gt;""),"A", "►")</f>
        <v>A</v>
      </c>
      <c r="C455" s="320" t="str">
        <f>C449</f>
        <v>Famille à coller.N.Nom de votre recette.Recette mère ►.S.Saisissez le nom de la recette mère</v>
      </c>
      <c r="D455" s="320">
        <f>D449</f>
        <v>6</v>
      </c>
      <c r="E455" s="1045" t="str">
        <f>E449</f>
        <v>couverts</v>
      </c>
      <c r="F455" s="861" t="s">
        <v>526</v>
      </c>
      <c r="G455" s="862">
        <v>4.8611111111111112E-3</v>
      </c>
      <c r="H455" s="863"/>
      <c r="I455" s="863">
        <v>250</v>
      </c>
      <c r="J455" s="864" t="s">
        <v>528</v>
      </c>
      <c r="K455" s="864"/>
      <c r="L455" s="856"/>
      <c r="N455" s="310"/>
      <c r="O455" s="310"/>
      <c r="P455" s="310"/>
      <c r="U455" s="48"/>
      <c r="V455" s="48"/>
      <c r="W455" s="48"/>
      <c r="X455" s="48"/>
      <c r="Y455" s="48"/>
      <c r="BN455" s="4">
        <v>1</v>
      </c>
    </row>
    <row r="456" spans="2:66" ht="15.75" x14ac:dyDescent="0.25">
      <c r="B456" s="857" t="str">
        <f>IF(J456&lt;&gt;"","A", "►")</f>
        <v>A</v>
      </c>
      <c r="C456" s="320" t="str">
        <f>C449</f>
        <v>Famille à coller.N.Nom de votre recette.Recette mère ►.S.Saisissez le nom de la recette mère</v>
      </c>
      <c r="D456" s="320">
        <f>D449</f>
        <v>6</v>
      </c>
      <c r="E456" s="1045" t="str">
        <f>E449</f>
        <v>couverts</v>
      </c>
      <c r="F456" s="858" t="s">
        <v>517</v>
      </c>
      <c r="G456" s="859"/>
      <c r="H456" s="859"/>
      <c r="I456" s="859" t="s">
        <v>524</v>
      </c>
      <c r="J456" s="860" t="s">
        <v>525</v>
      </c>
      <c r="K456" s="860"/>
      <c r="L456" s="856"/>
      <c r="N456" s="310"/>
      <c r="O456" s="310"/>
      <c r="P456" s="310"/>
      <c r="U456" s="48"/>
      <c r="V456" s="48"/>
      <c r="W456" s="48"/>
      <c r="X456" s="48"/>
      <c r="Y456" s="48"/>
      <c r="BN456" s="4">
        <v>1</v>
      </c>
    </row>
    <row r="457" spans="2:66" ht="15.75" x14ac:dyDescent="0.25">
      <c r="B457" s="851" t="str">
        <f>IF(OR(F457&lt;&gt;"",G457&lt;&gt; "",I457&lt;&gt;"",J457&lt;&gt;""),"A", "►")</f>
        <v>A</v>
      </c>
      <c r="C457" s="320" t="str">
        <f>C449</f>
        <v>Famille à coller.N.Nom de votre recette.Recette mère ►.S.Saisissez le nom de la recette mère</v>
      </c>
      <c r="D457" s="320">
        <f>D449</f>
        <v>6</v>
      </c>
      <c r="E457" s="1045" t="str">
        <f>E449</f>
        <v>couverts</v>
      </c>
      <c r="F457" s="861" t="s">
        <v>526</v>
      </c>
      <c r="G457" s="862">
        <v>0.10416666666666667</v>
      </c>
      <c r="H457" s="863"/>
      <c r="I457" s="863">
        <v>170</v>
      </c>
      <c r="J457" s="864" t="s">
        <v>529</v>
      </c>
      <c r="K457" s="864"/>
      <c r="L457" s="856"/>
      <c r="N457" s="310"/>
      <c r="O457" s="310"/>
      <c r="P457" s="310"/>
      <c r="U457" s="48"/>
      <c r="V457" s="48"/>
      <c r="W457" s="48"/>
      <c r="X457" s="48"/>
      <c r="Y457" s="48"/>
      <c r="BN457" s="4">
        <v>1</v>
      </c>
    </row>
    <row r="458" spans="2:66" ht="15.75" x14ac:dyDescent="0.25">
      <c r="B458" s="857" t="str">
        <f>IF(J458&lt;&gt;"","A", "►")</f>
        <v>A</v>
      </c>
      <c r="C458" s="320" t="str">
        <f>C449</f>
        <v>Famille à coller.N.Nom de votre recette.Recette mère ►.S.Saisissez le nom de la recette mère</v>
      </c>
      <c r="D458" s="320">
        <f>D449</f>
        <v>6</v>
      </c>
      <c r="E458" s="1045" t="str">
        <f>E449</f>
        <v>couverts</v>
      </c>
      <c r="F458" s="858" t="s">
        <v>517</v>
      </c>
      <c r="G458" s="859"/>
      <c r="H458" s="859"/>
      <c r="I458" s="859" t="s">
        <v>524</v>
      </c>
      <c r="J458" s="860" t="s">
        <v>530</v>
      </c>
      <c r="K458" s="860"/>
      <c r="L458" s="856"/>
      <c r="N458" s="310"/>
      <c r="O458" s="310"/>
      <c r="P458" s="310"/>
      <c r="U458" s="48"/>
      <c r="V458" s="48"/>
      <c r="W458" s="48"/>
      <c r="X458" s="48"/>
      <c r="Y458" s="48"/>
      <c r="BN458" s="4">
        <v>1</v>
      </c>
    </row>
    <row r="459" spans="2:66" ht="15.75" x14ac:dyDescent="0.25">
      <c r="B459" s="851" t="str">
        <f>IF(OR(F459&lt;&gt;"",G459&lt;&gt; "",I459&lt;&gt;"",J459&lt;&gt;""),"A", "►")</f>
        <v>A</v>
      </c>
      <c r="C459" s="320" t="str">
        <f>C449</f>
        <v>Famille à coller.N.Nom de votre recette.Recette mère ►.S.Saisissez le nom de la recette mère</v>
      </c>
      <c r="D459" s="320">
        <f>D449</f>
        <v>6</v>
      </c>
      <c r="E459" s="1045" t="str">
        <f>E449</f>
        <v>couverts</v>
      </c>
      <c r="F459" s="861" t="s">
        <v>526</v>
      </c>
      <c r="G459" s="862">
        <v>4.8611111111111112E-3</v>
      </c>
      <c r="H459" s="863"/>
      <c r="I459" s="863">
        <v>100</v>
      </c>
      <c r="J459" s="864"/>
      <c r="K459" s="864"/>
      <c r="L459" s="856"/>
      <c r="N459" s="310"/>
      <c r="O459" s="310"/>
      <c r="P459" s="310"/>
      <c r="U459" s="48"/>
      <c r="V459" s="48"/>
      <c r="W459" s="48"/>
      <c r="X459" s="48"/>
      <c r="Y459" s="48"/>
      <c r="BN459" s="4">
        <v>1</v>
      </c>
    </row>
    <row r="460" spans="2:66" ht="15.75" x14ac:dyDescent="0.25">
      <c r="B460" s="857" t="str">
        <f>IF(J460&lt;&gt;"","A", "►")</f>
        <v>A</v>
      </c>
      <c r="C460" s="320" t="str">
        <f>C449</f>
        <v>Famille à coller.N.Nom de votre recette.Recette mère ►.S.Saisissez le nom de la recette mère</v>
      </c>
      <c r="D460" s="320">
        <f>D449</f>
        <v>6</v>
      </c>
      <c r="E460" s="1045" t="str">
        <f>E449</f>
        <v>couverts</v>
      </c>
      <c r="F460" s="858" t="s">
        <v>517</v>
      </c>
      <c r="G460" s="859"/>
      <c r="H460" s="859"/>
      <c r="I460" s="859" t="s">
        <v>524</v>
      </c>
      <c r="J460" s="860" t="s">
        <v>531</v>
      </c>
      <c r="K460" s="860"/>
      <c r="L460" s="856"/>
      <c r="N460" s="310"/>
      <c r="O460" s="310"/>
      <c r="P460" s="310"/>
      <c r="U460" s="48"/>
      <c r="V460" s="48"/>
      <c r="W460" s="48"/>
      <c r="X460" s="48"/>
      <c r="Y460" s="48"/>
      <c r="BN460" s="4">
        <v>1</v>
      </c>
    </row>
    <row r="461" spans="2:66" ht="15.75" x14ac:dyDescent="0.25">
      <c r="B461" s="851" t="str">
        <f>IF(OR(F461&lt;&gt;"",G461&lt;&gt; "",I461&lt;&gt;"",J461&lt;&gt;""),"A", "►")</f>
        <v>A</v>
      </c>
      <c r="C461" s="320" t="str">
        <f>C449</f>
        <v>Famille à coller.N.Nom de votre recette.Recette mère ►.S.Saisissez le nom de la recette mère</v>
      </c>
      <c r="D461" s="320">
        <f>D449</f>
        <v>6</v>
      </c>
      <c r="E461" s="1045" t="str">
        <f>E449</f>
        <v>couverts</v>
      </c>
      <c r="F461" s="861" t="s">
        <v>526</v>
      </c>
      <c r="G461" s="862">
        <v>4.8611111111111112E-3</v>
      </c>
      <c r="H461" s="863"/>
      <c r="I461" s="863">
        <v>110</v>
      </c>
      <c r="J461" s="864"/>
      <c r="K461" s="864"/>
      <c r="L461" s="856"/>
      <c r="N461" s="310"/>
      <c r="O461" s="310"/>
      <c r="P461" s="310"/>
      <c r="U461" s="48"/>
      <c r="V461" s="48"/>
      <c r="W461" s="48"/>
      <c r="X461" s="48"/>
      <c r="Y461" s="48"/>
      <c r="BN461" s="4">
        <v>1</v>
      </c>
    </row>
    <row r="462" spans="2:66" ht="16.5" thickBot="1" x14ac:dyDescent="0.3">
      <c r="B462" s="196" t="str">
        <f t="shared" ref="B462" si="50">IF(OR(F462&lt;&gt;"",G462&lt;&gt; "",H462&lt;&gt;"",I462&lt;&gt;""),"A", "►")</f>
        <v>►</v>
      </c>
      <c r="C462" s="320" t="str">
        <f>C449</f>
        <v>Famille à coller.N.Nom de votre recette.Recette mère ►.S.Saisissez le nom de la recette mère</v>
      </c>
      <c r="D462" s="320">
        <f>D449</f>
        <v>6</v>
      </c>
      <c r="E462" s="1045" t="str">
        <f>E449</f>
        <v>couverts</v>
      </c>
      <c r="F462" s="270"/>
      <c r="G462" s="270"/>
      <c r="H462" s="270"/>
      <c r="I462" s="270"/>
      <c r="J462" s="270"/>
      <c r="K462" s="270"/>
      <c r="L462" s="329"/>
      <c r="N462" s="310"/>
      <c r="O462" s="310"/>
      <c r="P462" s="310"/>
      <c r="U462" s="48"/>
      <c r="V462" s="48"/>
      <c r="W462" s="48"/>
      <c r="X462" s="48"/>
      <c r="Y462" s="48"/>
      <c r="BN462" s="4">
        <v>1</v>
      </c>
    </row>
    <row r="463" spans="2:66" ht="17.25" thickTop="1" thickBot="1" x14ac:dyDescent="0.3">
      <c r="B463" s="319" t="s">
        <v>18</v>
      </c>
      <c r="C463" s="320" t="str">
        <f>C449</f>
        <v>Famille à coller.N.Nom de votre recette.Recette mère ►.S.Saisissez le nom de la recette mère</v>
      </c>
      <c r="D463" s="320">
        <f>D449</f>
        <v>6</v>
      </c>
      <c r="E463" s="1045" t="str">
        <f>E449</f>
        <v>couverts</v>
      </c>
      <c r="F463" s="601"/>
      <c r="G463" s="600"/>
      <c r="H463" s="600"/>
      <c r="I463" s="600"/>
      <c r="J463" s="601" t="s">
        <v>547</v>
      </c>
      <c r="K463" s="601"/>
      <c r="L463" s="602"/>
      <c r="N463" s="310"/>
      <c r="O463" s="310"/>
      <c r="P463" s="310"/>
      <c r="U463" s="48"/>
      <c r="V463" s="48"/>
      <c r="W463" s="48"/>
      <c r="X463" s="48"/>
      <c r="Y463" s="48"/>
      <c r="BN463" s="4">
        <v>1</v>
      </c>
    </row>
    <row r="464" spans="2:66" ht="16.5" thickTop="1" x14ac:dyDescent="0.25">
      <c r="B464" s="319" t="s">
        <v>18</v>
      </c>
      <c r="C464" s="320" t="str">
        <f>C449</f>
        <v>Famille à coller.N.Nom de votre recette.Recette mère ►.S.Saisissez le nom de la recette mère</v>
      </c>
      <c r="D464" s="320">
        <f>D449</f>
        <v>6</v>
      </c>
      <c r="E464" s="1045" t="str">
        <f>E449</f>
        <v>couverts</v>
      </c>
      <c r="F464" s="633"/>
      <c r="G464" s="881" t="s">
        <v>548</v>
      </c>
      <c r="H464" s="248"/>
      <c r="I464" s="248"/>
      <c r="J464" s="882"/>
      <c r="K464" s="243"/>
      <c r="L464" s="883" t="s">
        <v>549</v>
      </c>
      <c r="N464" s="310"/>
      <c r="O464" s="310"/>
      <c r="P464" s="310"/>
      <c r="U464" s="48"/>
      <c r="V464" s="48"/>
      <c r="W464" s="48"/>
      <c r="X464" s="48"/>
      <c r="Y464" s="48"/>
      <c r="BN464" s="4">
        <v>1</v>
      </c>
    </row>
    <row r="465" spans="2:66" x14ac:dyDescent="0.25">
      <c r="B465" s="319" t="s">
        <v>18</v>
      </c>
      <c r="C465" s="320" t="str">
        <f>C449</f>
        <v>Famille à coller.N.Nom de votre recette.Recette mère ►.S.Saisissez le nom de la recette mère</v>
      </c>
      <c r="D465" s="320">
        <f>D449</f>
        <v>6</v>
      </c>
      <c r="E465" s="1045" t="str">
        <f>E449</f>
        <v>couverts</v>
      </c>
      <c r="F465" s="884"/>
      <c r="G465" s="885">
        <v>16</v>
      </c>
      <c r="H465" s="16"/>
      <c r="I465" s="886" t="s">
        <v>550</v>
      </c>
      <c r="J465" t="s">
        <v>551</v>
      </c>
      <c r="K465" s="248"/>
      <c r="L465" s="383" t="s">
        <v>552</v>
      </c>
      <c r="N465" s="310"/>
      <c r="O465" s="310"/>
      <c r="P465" s="310"/>
      <c r="U465" s="48"/>
      <c r="V465" s="48"/>
      <c r="W465" s="48"/>
      <c r="X465" s="48"/>
      <c r="Y465" s="48"/>
      <c r="BN465" s="4">
        <v>1</v>
      </c>
    </row>
    <row r="466" spans="2:66" ht="15.75" x14ac:dyDescent="0.25">
      <c r="B466" s="319" t="s">
        <v>18</v>
      </c>
      <c r="C466" s="320" t="str">
        <f>C449</f>
        <v>Famille à coller.N.Nom de votre recette.Recette mère ►.S.Saisissez le nom de la recette mère</v>
      </c>
      <c r="D466" s="320">
        <f>D449</f>
        <v>6</v>
      </c>
      <c r="E466" s="1045" t="str">
        <f>E449</f>
        <v>couverts</v>
      </c>
      <c r="F466" s="887"/>
      <c r="G466" s="888" t="s">
        <v>553</v>
      </c>
      <c r="H466" s="888"/>
      <c r="I466" s="889">
        <v>32</v>
      </c>
      <c r="J466" s="890" t="str">
        <f>I465</f>
        <v xml:space="preserve">portions </v>
      </c>
      <c r="K466" s="270"/>
      <c r="L466" s="383" t="s">
        <v>554</v>
      </c>
      <c r="N466" s="310"/>
      <c r="O466" s="310"/>
      <c r="P466" s="310"/>
      <c r="U466" s="48"/>
      <c r="V466" s="48"/>
      <c r="W466" s="48"/>
      <c r="X466" s="48"/>
      <c r="Y466" s="48"/>
      <c r="BN466" s="4">
        <v>1</v>
      </c>
    </row>
    <row r="467" spans="2:66" ht="15.75" x14ac:dyDescent="0.25">
      <c r="B467" s="319" t="s">
        <v>18</v>
      </c>
      <c r="C467" s="320" t="str">
        <f>C449</f>
        <v>Famille à coller.N.Nom de votre recette.Recette mère ►.S.Saisissez le nom de la recette mère</v>
      </c>
      <c r="D467" s="320">
        <f>D449</f>
        <v>6</v>
      </c>
      <c r="E467" s="1045" t="str">
        <f>E449</f>
        <v>couverts</v>
      </c>
      <c r="F467" s="891"/>
      <c r="G467" s="892" t="s">
        <v>555</v>
      </c>
      <c r="H467" s="16"/>
      <c r="I467" s="893" t="str">
        <f>G467</f>
        <v>Gastro</v>
      </c>
      <c r="J467" s="894" t="s">
        <v>556</v>
      </c>
      <c r="K467" s="270"/>
      <c r="L467" s="383" t="s">
        <v>557</v>
      </c>
      <c r="N467" s="310"/>
      <c r="O467" s="310"/>
      <c r="P467" s="310"/>
      <c r="U467" s="48"/>
      <c r="V467" s="48"/>
      <c r="W467" s="48"/>
      <c r="X467" s="48"/>
      <c r="Y467" s="48"/>
      <c r="BN467" s="4">
        <v>1</v>
      </c>
    </row>
    <row r="468" spans="2:66" ht="15.75" x14ac:dyDescent="0.25">
      <c r="B468" s="196" t="str">
        <f t="shared" ref="B468:B475" si="51">IF(OR(F468&lt;&gt;""),"A", "►")</f>
        <v>A</v>
      </c>
      <c r="C468" s="320" t="str">
        <f>C449</f>
        <v>Famille à coller.N.Nom de votre recette.Recette mère ►.S.Saisissez le nom de la recette mère</v>
      </c>
      <c r="D468" s="320">
        <f>D449</f>
        <v>6</v>
      </c>
      <c r="E468" s="1045" t="str">
        <f>E449</f>
        <v>couverts</v>
      </c>
      <c r="F468" s="605" t="s">
        <v>336</v>
      </c>
      <c r="G468" s="892">
        <v>1</v>
      </c>
      <c r="H468" s="16"/>
      <c r="I468" s="895">
        <f>(G468/G465)*I466</f>
        <v>2</v>
      </c>
      <c r="J468" s="97" t="s">
        <v>558</v>
      </c>
      <c r="K468" s="270"/>
      <c r="L468" s="383" t="s">
        <v>559</v>
      </c>
      <c r="N468" s="310"/>
      <c r="O468" s="310"/>
      <c r="P468" s="310"/>
      <c r="U468" s="48"/>
      <c r="V468" s="48"/>
      <c r="W468" s="48"/>
      <c r="X468" s="48"/>
      <c r="Y468" s="48"/>
      <c r="BN468" s="4">
        <v>1</v>
      </c>
    </row>
    <row r="469" spans="2:66" ht="15.75" x14ac:dyDescent="0.25">
      <c r="B469" s="196" t="str">
        <f t="shared" si="51"/>
        <v>A</v>
      </c>
      <c r="C469" s="320" t="str">
        <f>C449</f>
        <v>Famille à coller.N.Nom de votre recette.Recette mère ►.S.Saisissez le nom de la recette mère</v>
      </c>
      <c r="D469" s="320">
        <f>D449</f>
        <v>6</v>
      </c>
      <c r="E469" s="1045" t="str">
        <f>E449</f>
        <v>couverts</v>
      </c>
      <c r="F469" s="605" t="s">
        <v>336</v>
      </c>
      <c r="G469" s="892">
        <v>1</v>
      </c>
      <c r="H469" s="16"/>
      <c r="I469" s="895">
        <f>(G469/G465)*I466</f>
        <v>2</v>
      </c>
      <c r="J469" s="97" t="s">
        <v>560</v>
      </c>
      <c r="K469" s="270"/>
      <c r="L469" s="383" t="s">
        <v>561</v>
      </c>
      <c r="N469" s="310"/>
      <c r="O469" s="310"/>
      <c r="P469" s="310"/>
      <c r="U469" s="48"/>
      <c r="V469" s="48"/>
      <c r="W469" s="48"/>
      <c r="X469" s="48"/>
      <c r="Y469" s="48"/>
      <c r="BN469" s="4">
        <v>1</v>
      </c>
    </row>
    <row r="470" spans="2:66" ht="15.75" x14ac:dyDescent="0.25">
      <c r="B470" s="196" t="str">
        <f t="shared" si="51"/>
        <v>A</v>
      </c>
      <c r="C470" s="320" t="str">
        <f>C449</f>
        <v>Famille à coller.N.Nom de votre recette.Recette mère ►.S.Saisissez le nom de la recette mère</v>
      </c>
      <c r="D470" s="320">
        <f>D449</f>
        <v>6</v>
      </c>
      <c r="E470" s="1045" t="str">
        <f>E449</f>
        <v>couverts</v>
      </c>
      <c r="F470" s="605" t="s">
        <v>336</v>
      </c>
      <c r="G470" s="892">
        <v>1</v>
      </c>
      <c r="H470" s="16"/>
      <c r="I470" s="895">
        <f>(G470/G465)*I466</f>
        <v>2</v>
      </c>
      <c r="J470" s="97" t="s">
        <v>562</v>
      </c>
      <c r="K470" s="270"/>
      <c r="L470" s="383" t="s">
        <v>563</v>
      </c>
      <c r="N470" s="310"/>
      <c r="O470" s="310"/>
      <c r="P470" s="310"/>
      <c r="U470" s="48"/>
      <c r="V470" s="48"/>
      <c r="W470" s="48"/>
      <c r="X470" s="48"/>
      <c r="Y470" s="48"/>
      <c r="BN470" s="4">
        <v>1</v>
      </c>
    </row>
    <row r="471" spans="2:66" ht="15.75" x14ac:dyDescent="0.25">
      <c r="B471" s="196" t="str">
        <f t="shared" si="51"/>
        <v>A</v>
      </c>
      <c r="C471" s="320" t="str">
        <f>C449</f>
        <v>Famille à coller.N.Nom de votre recette.Recette mère ►.S.Saisissez le nom de la recette mère</v>
      </c>
      <c r="D471" s="320">
        <f>D449</f>
        <v>6</v>
      </c>
      <c r="E471" s="1045" t="str">
        <f>E449</f>
        <v>couverts</v>
      </c>
      <c r="F471" s="605" t="s">
        <v>336</v>
      </c>
      <c r="G471" s="892">
        <v>1</v>
      </c>
      <c r="H471" s="16"/>
      <c r="I471" s="895">
        <f>(G471/G465)*I466</f>
        <v>2</v>
      </c>
      <c r="J471" s="97" t="s">
        <v>564</v>
      </c>
      <c r="K471" s="270"/>
      <c r="L471" s="383" t="s">
        <v>565</v>
      </c>
      <c r="N471" s="310"/>
      <c r="O471" s="310"/>
      <c r="P471" s="310"/>
      <c r="U471" s="48"/>
      <c r="V471" s="48"/>
      <c r="W471" s="48"/>
      <c r="X471" s="48"/>
      <c r="Y471" s="48"/>
      <c r="BN471" s="4">
        <v>1</v>
      </c>
    </row>
    <row r="472" spans="2:66" ht="15.75" x14ac:dyDescent="0.25">
      <c r="B472" s="196" t="str">
        <f t="shared" si="51"/>
        <v>A</v>
      </c>
      <c r="C472" s="320" t="str">
        <f>C449</f>
        <v>Famille à coller.N.Nom de votre recette.Recette mère ►.S.Saisissez le nom de la recette mère</v>
      </c>
      <c r="D472" s="320">
        <f>D449</f>
        <v>6</v>
      </c>
      <c r="E472" s="1045" t="str">
        <f>E449</f>
        <v>couverts</v>
      </c>
      <c r="F472" s="605" t="s">
        <v>336</v>
      </c>
      <c r="G472" s="892">
        <v>1</v>
      </c>
      <c r="H472" s="16"/>
      <c r="I472" s="895">
        <f>(G472/G465)*I466</f>
        <v>2</v>
      </c>
      <c r="J472" s="97" t="s">
        <v>566</v>
      </c>
      <c r="K472" s="270"/>
      <c r="L472" s="383" t="s">
        <v>567</v>
      </c>
      <c r="N472" s="310"/>
      <c r="O472" s="310"/>
      <c r="P472" s="310"/>
      <c r="U472" s="48"/>
      <c r="V472" s="48"/>
      <c r="W472" s="48"/>
      <c r="X472" s="48"/>
      <c r="Y472" s="48"/>
      <c r="BN472" s="4">
        <v>1</v>
      </c>
    </row>
    <row r="473" spans="2:66" ht="15.75" x14ac:dyDescent="0.25">
      <c r="B473" s="196" t="str">
        <f t="shared" si="51"/>
        <v>A</v>
      </c>
      <c r="C473" s="320" t="str">
        <f>C449</f>
        <v>Famille à coller.N.Nom de votre recette.Recette mère ►.S.Saisissez le nom de la recette mère</v>
      </c>
      <c r="D473" s="320">
        <f>D449</f>
        <v>6</v>
      </c>
      <c r="E473" s="1045" t="str">
        <f>E449</f>
        <v>couverts</v>
      </c>
      <c r="F473" s="896" t="s">
        <v>568</v>
      </c>
      <c r="G473" s="892">
        <v>1</v>
      </c>
      <c r="H473" s="16"/>
      <c r="I473" s="895">
        <f>(G473/G465)*I466</f>
        <v>2</v>
      </c>
      <c r="J473" s="270"/>
      <c r="K473" s="270"/>
      <c r="L473" s="383" t="s">
        <v>569</v>
      </c>
      <c r="N473" s="310"/>
      <c r="O473" s="310"/>
      <c r="P473" s="310"/>
      <c r="U473" s="48"/>
      <c r="V473" s="48"/>
      <c r="W473" s="48"/>
      <c r="X473" s="48"/>
      <c r="Y473" s="48"/>
      <c r="BN473" s="4">
        <v>1</v>
      </c>
    </row>
    <row r="474" spans="2:66" ht="15.75" x14ac:dyDescent="0.25">
      <c r="B474" s="196" t="str">
        <f t="shared" si="51"/>
        <v>A</v>
      </c>
      <c r="C474" s="320" t="str">
        <f>C449</f>
        <v>Famille à coller.N.Nom de votre recette.Recette mère ►.S.Saisissez le nom de la recette mère</v>
      </c>
      <c r="D474" s="320">
        <f>D449</f>
        <v>6</v>
      </c>
      <c r="E474" s="1045" t="str">
        <f>E449</f>
        <v>couverts</v>
      </c>
      <c r="F474" s="896" t="s">
        <v>568</v>
      </c>
      <c r="G474" s="892">
        <v>1</v>
      </c>
      <c r="H474" s="16"/>
      <c r="I474" s="895">
        <f>(G474/G465)*I466</f>
        <v>2</v>
      </c>
      <c r="J474" s="270"/>
      <c r="K474" s="270"/>
      <c r="L474" s="383"/>
      <c r="N474" s="310"/>
      <c r="O474" s="310"/>
      <c r="P474" s="310"/>
      <c r="U474" s="48"/>
      <c r="V474" s="48"/>
      <c r="W474" s="48"/>
      <c r="X474" s="48"/>
      <c r="Y474" s="48"/>
      <c r="BN474" s="4">
        <v>1</v>
      </c>
    </row>
    <row r="475" spans="2:66" ht="15.75" x14ac:dyDescent="0.25">
      <c r="B475" s="196" t="str">
        <f t="shared" si="51"/>
        <v>A</v>
      </c>
      <c r="C475" s="320" t="str">
        <f>C449</f>
        <v>Famille à coller.N.Nom de votre recette.Recette mère ►.S.Saisissez le nom de la recette mère</v>
      </c>
      <c r="D475" s="320">
        <f>D449</f>
        <v>6</v>
      </c>
      <c r="E475" s="1045" t="str">
        <f>E449</f>
        <v>couverts</v>
      </c>
      <c r="F475" s="896" t="s">
        <v>568</v>
      </c>
      <c r="G475" s="892">
        <v>1</v>
      </c>
      <c r="H475" s="16"/>
      <c r="I475" s="895">
        <f>(G475/G465)*I466</f>
        <v>2</v>
      </c>
      <c r="J475" s="270"/>
      <c r="K475" s="270"/>
      <c r="L475" s="383"/>
      <c r="N475" s="310"/>
      <c r="O475" s="310"/>
      <c r="P475" s="310"/>
      <c r="U475" s="48"/>
      <c r="V475" s="48"/>
      <c r="W475" s="48"/>
      <c r="X475" s="48"/>
      <c r="Y475" s="48"/>
      <c r="BN475" s="4">
        <v>1</v>
      </c>
    </row>
    <row r="476" spans="2:66" ht="15.75" x14ac:dyDescent="0.25">
      <c r="B476" s="196" t="str">
        <f t="shared" ref="B476" si="52">IF(OR(F476&lt;&gt;"",G476&lt;&gt; "",H476&lt;&gt;"",I476&lt;&gt;""),"A", "►")</f>
        <v>►</v>
      </c>
      <c r="C476" s="320" t="str">
        <f>C449</f>
        <v>Famille à coller.N.Nom de votre recette.Recette mère ►.S.Saisissez le nom de la recette mère</v>
      </c>
      <c r="D476" s="320">
        <f>D449</f>
        <v>6</v>
      </c>
      <c r="E476" s="1045" t="str">
        <f>E449</f>
        <v>couverts</v>
      </c>
      <c r="F476" s="270"/>
      <c r="G476" s="270"/>
      <c r="H476" s="270"/>
      <c r="I476" s="270"/>
      <c r="J476" s="270"/>
      <c r="K476" s="270"/>
      <c r="L476" s="329"/>
      <c r="N476" s="310"/>
      <c r="O476" s="310"/>
      <c r="P476" s="310"/>
      <c r="U476" s="48"/>
      <c r="V476" s="48"/>
      <c r="W476" s="48"/>
      <c r="X476" s="48"/>
      <c r="Y476" s="48"/>
      <c r="BN476" s="4">
        <v>1</v>
      </c>
    </row>
    <row r="477" spans="2:66" ht="15.75" x14ac:dyDescent="0.25">
      <c r="B477" s="376" t="s">
        <v>18</v>
      </c>
      <c r="C477" s="320" t="str">
        <f>C449</f>
        <v>Famille à coller.N.Nom de votre recette.Recette mère ►.S.Saisissez le nom de la recette mère</v>
      </c>
      <c r="D477" s="320">
        <f>D449</f>
        <v>6</v>
      </c>
      <c r="E477" s="1045" t="str">
        <f>E449</f>
        <v>couverts</v>
      </c>
      <c r="F477" s="947" t="s">
        <v>146</v>
      </c>
      <c r="G477" s="948"/>
      <c r="H477" s="948"/>
      <c r="I477" s="948"/>
      <c r="J477" s="948"/>
      <c r="K477" s="948"/>
      <c r="L477" s="949"/>
      <c r="N477" s="310"/>
      <c r="O477" s="310"/>
      <c r="P477" s="310"/>
      <c r="U477" s="48"/>
      <c r="V477" s="48"/>
      <c r="W477" s="48"/>
      <c r="X477" s="48"/>
      <c r="Y477" s="48"/>
      <c r="BN477" s="4">
        <v>1</v>
      </c>
    </row>
    <row r="478" spans="2:66" ht="15.75" x14ac:dyDescent="0.25">
      <c r="B478" s="196" t="str">
        <f t="shared" ref="B478:B489" si="53">IF(OR(F478&lt;&gt;"",G478&lt;&gt; "",H478&lt;&gt;"",I478&lt;&gt;""),"A", "►")</f>
        <v>►</v>
      </c>
      <c r="C478" s="320" t="str">
        <f>C449</f>
        <v>Famille à coller.N.Nom de votre recette.Recette mère ►.S.Saisissez le nom de la recette mère</v>
      </c>
      <c r="D478" s="320">
        <f>D449</f>
        <v>6</v>
      </c>
      <c r="E478" s="1045" t="str">
        <f>E449</f>
        <v>couverts</v>
      </c>
      <c r="F478" s="819"/>
      <c r="G478" s="638"/>
      <c r="H478" s="638"/>
      <c r="I478" s="638"/>
      <c r="J478" s="638"/>
      <c r="K478" s="638"/>
      <c r="L478" s="639"/>
      <c r="N478" s="310"/>
      <c r="O478" s="310"/>
      <c r="P478" s="310"/>
      <c r="U478" s="48"/>
      <c r="V478" s="48"/>
      <c r="W478" s="48"/>
      <c r="X478" s="48"/>
      <c r="Y478" s="48"/>
      <c r="BN478" s="4">
        <v>1</v>
      </c>
    </row>
    <row r="479" spans="2:66" ht="15.75" x14ac:dyDescent="0.25">
      <c r="B479" s="196" t="str">
        <f t="shared" si="53"/>
        <v>►</v>
      </c>
      <c r="C479" s="320" t="str">
        <f>C449</f>
        <v>Famille à coller.N.Nom de votre recette.Recette mère ►.S.Saisissez le nom de la recette mère</v>
      </c>
      <c r="D479" s="320">
        <f>D449</f>
        <v>6</v>
      </c>
      <c r="E479" s="1045" t="str">
        <f>E449</f>
        <v>couverts</v>
      </c>
      <c r="F479" s="819"/>
      <c r="G479" s="638"/>
      <c r="H479" s="638"/>
      <c r="I479" s="638"/>
      <c r="J479" s="638"/>
      <c r="K479" s="638"/>
      <c r="L479" s="639"/>
      <c r="N479" s="310"/>
      <c r="O479" s="310"/>
      <c r="P479" s="310"/>
      <c r="U479" s="48"/>
      <c r="V479" s="48"/>
      <c r="W479" s="48"/>
      <c r="X479" s="48"/>
      <c r="Y479" s="48"/>
      <c r="BN479" s="4">
        <v>1</v>
      </c>
    </row>
    <row r="480" spans="2:66" ht="15.75" x14ac:dyDescent="0.25">
      <c r="B480" s="196" t="str">
        <f t="shared" si="53"/>
        <v>►</v>
      </c>
      <c r="C480" s="320" t="str">
        <f>C449</f>
        <v>Famille à coller.N.Nom de votre recette.Recette mère ►.S.Saisissez le nom de la recette mère</v>
      </c>
      <c r="D480" s="320">
        <f>D449</f>
        <v>6</v>
      </c>
      <c r="E480" s="1045" t="str">
        <f>E449</f>
        <v>couverts</v>
      </c>
      <c r="F480" s="767"/>
      <c r="G480" s="270"/>
      <c r="H480" s="270"/>
      <c r="I480" s="270"/>
      <c r="J480" s="270"/>
      <c r="K480" s="270"/>
      <c r="L480" s="329"/>
      <c r="N480" s="310"/>
      <c r="O480" s="310"/>
      <c r="P480" s="310"/>
      <c r="U480" s="48"/>
      <c r="V480" s="48"/>
      <c r="W480" s="48"/>
      <c r="X480" s="48"/>
      <c r="Y480" s="48"/>
      <c r="BN480" s="4">
        <v>1</v>
      </c>
    </row>
    <row r="481" spans="2:66" ht="15.75" x14ac:dyDescent="0.25">
      <c r="B481" s="196" t="str">
        <f t="shared" si="53"/>
        <v>►</v>
      </c>
      <c r="C481" s="320" t="str">
        <f>C449</f>
        <v>Famille à coller.N.Nom de votre recette.Recette mère ►.S.Saisissez le nom de la recette mère</v>
      </c>
      <c r="D481" s="320">
        <f>D449</f>
        <v>6</v>
      </c>
      <c r="E481" s="1045" t="str">
        <f>E449</f>
        <v>couverts</v>
      </c>
      <c r="F481" s="767"/>
      <c r="G481" s="270"/>
      <c r="H481" s="270"/>
      <c r="I481" s="270"/>
      <c r="J481" s="270"/>
      <c r="K481" s="270"/>
      <c r="L481" s="329"/>
      <c r="N481" s="310"/>
      <c r="O481" s="310"/>
      <c r="P481" s="310"/>
      <c r="U481" s="48"/>
      <c r="V481" s="48"/>
      <c r="W481" s="48"/>
      <c r="X481" s="48"/>
      <c r="Y481" s="48"/>
      <c r="BN481" s="4">
        <v>1</v>
      </c>
    </row>
    <row r="482" spans="2:66" ht="15.75" x14ac:dyDescent="0.25">
      <c r="B482" s="196" t="str">
        <f t="shared" si="53"/>
        <v>►</v>
      </c>
      <c r="C482" s="320" t="str">
        <f>C449</f>
        <v>Famille à coller.N.Nom de votre recette.Recette mère ►.S.Saisissez le nom de la recette mère</v>
      </c>
      <c r="D482" s="320">
        <f>D449</f>
        <v>6</v>
      </c>
      <c r="E482" s="1045" t="str">
        <f>E449</f>
        <v>couverts</v>
      </c>
      <c r="F482" s="767"/>
      <c r="G482" s="270"/>
      <c r="H482" s="270"/>
      <c r="I482" s="270"/>
      <c r="J482" s="270"/>
      <c r="K482" s="270"/>
      <c r="L482" s="329"/>
      <c r="N482" s="310"/>
      <c r="O482" s="310"/>
      <c r="P482" s="310"/>
      <c r="U482" s="48"/>
      <c r="V482" s="48"/>
      <c r="W482" s="48"/>
      <c r="X482" s="48"/>
      <c r="Y482" s="48"/>
      <c r="BN482" s="4">
        <v>1</v>
      </c>
    </row>
    <row r="483" spans="2:66" ht="15.75" x14ac:dyDescent="0.25">
      <c r="B483" s="196" t="str">
        <f t="shared" si="53"/>
        <v>►</v>
      </c>
      <c r="C483" s="320" t="str">
        <f>C449</f>
        <v>Famille à coller.N.Nom de votre recette.Recette mère ►.S.Saisissez le nom de la recette mère</v>
      </c>
      <c r="D483" s="320">
        <f>D449</f>
        <v>6</v>
      </c>
      <c r="E483" s="1045" t="str">
        <f>E449</f>
        <v>couverts</v>
      </c>
      <c r="F483" s="767"/>
      <c r="G483" s="270"/>
      <c r="H483" s="270"/>
      <c r="I483" s="270"/>
      <c r="J483" s="270"/>
      <c r="K483" s="270"/>
      <c r="L483" s="329"/>
      <c r="N483" s="310"/>
      <c r="O483" s="310"/>
      <c r="P483" s="310"/>
      <c r="U483" s="48"/>
      <c r="V483" s="48"/>
      <c r="W483" s="48"/>
      <c r="X483" s="48"/>
      <c r="Y483" s="48"/>
      <c r="BN483" s="4">
        <v>1</v>
      </c>
    </row>
    <row r="484" spans="2:66" ht="15" customHeight="1" x14ac:dyDescent="0.25">
      <c r="B484" s="196" t="str">
        <f t="shared" si="53"/>
        <v>►</v>
      </c>
      <c r="C484" s="320" t="str">
        <f>C449</f>
        <v>Famille à coller.N.Nom de votre recette.Recette mère ►.S.Saisissez le nom de la recette mère</v>
      </c>
      <c r="D484" s="320">
        <f>D449</f>
        <v>6</v>
      </c>
      <c r="E484" s="1045" t="str">
        <f>E449</f>
        <v>couverts</v>
      </c>
      <c r="F484" s="767"/>
      <c r="G484" s="270"/>
      <c r="H484" s="270"/>
      <c r="I484" s="270"/>
      <c r="J484" s="270"/>
      <c r="K484" s="270"/>
      <c r="L484" s="329"/>
      <c r="N484" s="310"/>
      <c r="O484" s="310"/>
      <c r="P484" s="310"/>
      <c r="U484" s="48"/>
      <c r="V484" s="48"/>
      <c r="W484" s="48"/>
      <c r="X484" s="48"/>
      <c r="Y484" s="48"/>
      <c r="BN484" s="4">
        <v>1</v>
      </c>
    </row>
    <row r="485" spans="2:66" ht="15.75" x14ac:dyDescent="0.25">
      <c r="B485" s="196" t="str">
        <f t="shared" si="53"/>
        <v>►</v>
      </c>
      <c r="C485" s="320" t="str">
        <f>C449</f>
        <v>Famille à coller.N.Nom de votre recette.Recette mère ►.S.Saisissez le nom de la recette mère</v>
      </c>
      <c r="D485" s="320">
        <f>D449</f>
        <v>6</v>
      </c>
      <c r="E485" s="1045" t="str">
        <f>E449</f>
        <v>couverts</v>
      </c>
      <c r="F485" s="767"/>
      <c r="G485" s="270"/>
      <c r="H485" s="270"/>
      <c r="I485" s="270"/>
      <c r="J485" s="270"/>
      <c r="K485" s="270"/>
      <c r="L485" s="329"/>
      <c r="N485" s="310"/>
      <c r="O485" s="310"/>
      <c r="P485" s="310"/>
      <c r="U485" s="48"/>
      <c r="V485" s="48"/>
      <c r="W485" s="48"/>
      <c r="X485" s="48"/>
      <c r="Y485" s="48"/>
      <c r="BN485" s="4">
        <v>1</v>
      </c>
    </row>
    <row r="486" spans="2:66" ht="15.75" x14ac:dyDescent="0.25">
      <c r="B486" s="196" t="str">
        <f t="shared" si="53"/>
        <v>►</v>
      </c>
      <c r="C486" s="320" t="str">
        <f>C449</f>
        <v>Famille à coller.N.Nom de votre recette.Recette mère ►.S.Saisissez le nom de la recette mère</v>
      </c>
      <c r="D486" s="320">
        <f>D449</f>
        <v>6</v>
      </c>
      <c r="E486" s="1045" t="str">
        <f>E449</f>
        <v>couverts</v>
      </c>
      <c r="F486" s="767"/>
      <c r="G486" s="270"/>
      <c r="H486" s="270"/>
      <c r="I486" s="270"/>
      <c r="J486" s="270"/>
      <c r="K486" s="270"/>
      <c r="L486" s="329"/>
      <c r="N486" s="310"/>
      <c r="O486" s="310"/>
      <c r="P486" s="310"/>
      <c r="U486" s="48"/>
      <c r="V486" s="48"/>
      <c r="W486" s="48"/>
      <c r="X486" s="48"/>
      <c r="Y486" s="48"/>
      <c r="BN486" s="4">
        <v>1</v>
      </c>
    </row>
    <row r="487" spans="2:66" ht="15.75" customHeight="1" x14ac:dyDescent="0.25">
      <c r="B487" s="196" t="str">
        <f t="shared" si="53"/>
        <v>►</v>
      </c>
      <c r="C487" s="320" t="str">
        <f>C449</f>
        <v>Famille à coller.N.Nom de votre recette.Recette mère ►.S.Saisissez le nom de la recette mère</v>
      </c>
      <c r="D487" s="320">
        <f>D449</f>
        <v>6</v>
      </c>
      <c r="E487" s="1045" t="str">
        <f>E449</f>
        <v>couverts</v>
      </c>
      <c r="F487" s="767"/>
      <c r="G487" s="270"/>
      <c r="H487" s="270"/>
      <c r="I487" s="270"/>
      <c r="J487" s="270"/>
      <c r="K487" s="270"/>
      <c r="L487" s="329"/>
      <c r="N487" s="310"/>
      <c r="O487" s="310"/>
      <c r="P487" s="310"/>
      <c r="U487" s="48"/>
      <c r="V487" s="48"/>
      <c r="W487" s="48"/>
      <c r="X487" s="48"/>
      <c r="Y487" s="48"/>
      <c r="BN487" s="4">
        <v>1</v>
      </c>
    </row>
    <row r="488" spans="2:66" ht="15.75" x14ac:dyDescent="0.25">
      <c r="B488" s="196" t="str">
        <f t="shared" si="53"/>
        <v>►</v>
      </c>
      <c r="C488" s="320" t="str">
        <f>C449</f>
        <v>Famille à coller.N.Nom de votre recette.Recette mère ►.S.Saisissez le nom de la recette mère</v>
      </c>
      <c r="D488" s="320">
        <f>D449</f>
        <v>6</v>
      </c>
      <c r="E488" s="1045" t="str">
        <f>E449</f>
        <v>couverts</v>
      </c>
      <c r="F488" s="767"/>
      <c r="G488" s="270"/>
      <c r="H488" s="270"/>
      <c r="I488" s="270"/>
      <c r="J488" s="270"/>
      <c r="K488" s="270"/>
      <c r="L488" s="329"/>
      <c r="N488" s="310"/>
      <c r="O488" s="310"/>
      <c r="P488" s="310"/>
      <c r="U488" s="48"/>
      <c r="V488" s="48"/>
      <c r="W488" s="48"/>
      <c r="X488" s="48"/>
      <c r="Y488" s="48"/>
      <c r="BN488" s="4">
        <v>1</v>
      </c>
    </row>
    <row r="489" spans="2:66" ht="15.75" x14ac:dyDescent="0.25">
      <c r="B489" s="196" t="str">
        <f t="shared" si="53"/>
        <v>►</v>
      </c>
      <c r="C489" s="320" t="str">
        <f>C449</f>
        <v>Famille à coller.N.Nom de votre recette.Recette mère ►.S.Saisissez le nom de la recette mère</v>
      </c>
      <c r="D489" s="320">
        <f>D449</f>
        <v>6</v>
      </c>
      <c r="E489" s="1045" t="str">
        <f>E449</f>
        <v>couverts</v>
      </c>
      <c r="F489" s="767"/>
      <c r="G489" s="270"/>
      <c r="H489" s="270"/>
      <c r="I489" s="270"/>
      <c r="J489" s="270"/>
      <c r="K489" s="270"/>
      <c r="L489" s="329"/>
      <c r="N489" s="310"/>
      <c r="O489" s="310"/>
      <c r="P489" s="310"/>
      <c r="U489" s="48"/>
      <c r="V489" s="48"/>
      <c r="W489" s="48"/>
      <c r="X489" s="48"/>
      <c r="Y489" s="48"/>
      <c r="BN489" s="4">
        <v>1</v>
      </c>
    </row>
    <row r="490" spans="2:66" ht="15.75" x14ac:dyDescent="0.25">
      <c r="B490" s="376" t="s">
        <v>18</v>
      </c>
      <c r="C490" s="320" t="str">
        <f>C449</f>
        <v>Famille à coller.N.Nom de votre recette.Recette mère ►.S.Saisissez le nom de la recette mère</v>
      </c>
      <c r="D490" s="320">
        <f>D449</f>
        <v>6</v>
      </c>
      <c r="E490" s="1045" t="str">
        <f>E449</f>
        <v>couverts</v>
      </c>
      <c r="F490" s="978" t="s">
        <v>153</v>
      </c>
      <c r="G490" s="280"/>
      <c r="H490" s="280"/>
      <c r="I490" s="280"/>
      <c r="J490" s="280"/>
      <c r="K490" s="378"/>
      <c r="L490" s="379" t="s">
        <v>154</v>
      </c>
      <c r="N490" s="310"/>
      <c r="O490" s="310"/>
      <c r="P490" s="310"/>
      <c r="U490" s="48"/>
      <c r="V490" s="48"/>
      <c r="W490" s="48"/>
      <c r="X490" s="48"/>
      <c r="Y490" s="48"/>
      <c r="BN490" s="4">
        <v>1</v>
      </c>
    </row>
    <row r="491" spans="2:66" ht="15.75" x14ac:dyDescent="0.25">
      <c r="B491" s="376" t="s">
        <v>18</v>
      </c>
      <c r="C491" s="320" t="str">
        <f>C449</f>
        <v>Famille à coller.N.Nom de votre recette.Recette mère ►.S.Saisissez le nom de la recette mère</v>
      </c>
      <c r="D491" s="320">
        <f>D449</f>
        <v>6</v>
      </c>
      <c r="E491" s="1045" t="str">
        <f>E449</f>
        <v>couverts</v>
      </c>
      <c r="F491" s="287"/>
      <c r="G491" s="287"/>
      <c r="H491" s="287"/>
      <c r="I491" s="287"/>
      <c r="J491" s="287"/>
      <c r="K491" s="382"/>
      <c r="L491" s="383" t="s">
        <v>155</v>
      </c>
      <c r="N491" s="310"/>
      <c r="O491" s="310"/>
      <c r="P491" s="310"/>
      <c r="U491" s="48"/>
      <c r="V491" s="48"/>
      <c r="W491" s="48"/>
      <c r="X491" s="48"/>
      <c r="Y491" s="48"/>
      <c r="BN491" s="4">
        <v>1</v>
      </c>
    </row>
    <row r="492" spans="2:66" ht="15.75" x14ac:dyDescent="0.25">
      <c r="B492" s="376" t="s">
        <v>18</v>
      </c>
      <c r="C492" s="320" t="str">
        <f>C449</f>
        <v>Famille à coller.N.Nom de votre recette.Recette mère ►.S.Saisissez le nom de la recette mère</v>
      </c>
      <c r="D492" s="320">
        <f>D449</f>
        <v>6</v>
      </c>
      <c r="E492" s="1045" t="str">
        <f>E449</f>
        <v>couverts</v>
      </c>
      <c r="F492" s="287"/>
      <c r="G492" s="287"/>
      <c r="H492" s="287"/>
      <c r="I492" s="287"/>
      <c r="J492" s="287"/>
      <c r="K492" s="382"/>
      <c r="L492" s="383" t="s">
        <v>156</v>
      </c>
      <c r="N492" s="310"/>
      <c r="O492" s="310"/>
      <c r="P492" s="310"/>
      <c r="BN492" s="4">
        <v>1</v>
      </c>
    </row>
    <row r="493" spans="2:66" ht="15.75" x14ac:dyDescent="0.25">
      <c r="B493" s="376" t="s">
        <v>18</v>
      </c>
      <c r="C493" s="320" t="str">
        <f>C402</f>
        <v>Famille à coller.N.Nom de votre recette.Recette mère ►.S.Saisissez le nom de la recette mère</v>
      </c>
      <c r="D493" s="320">
        <f>D402</f>
        <v>6</v>
      </c>
      <c r="E493" s="320" t="str">
        <f>E402</f>
        <v>couverts</v>
      </c>
      <c r="F493" s="293"/>
      <c r="G493" s="293"/>
      <c r="H493" s="293" t="s">
        <v>152</v>
      </c>
      <c r="I493" s="294"/>
      <c r="J493" s="392"/>
      <c r="K493" s="392"/>
      <c r="L493" s="393"/>
      <c r="N493" s="310"/>
      <c r="O493" s="310"/>
      <c r="P493" s="310"/>
      <c r="BN493" s="4">
        <v>1</v>
      </c>
    </row>
    <row r="494" spans="2:66" ht="16.5" thickBot="1" x14ac:dyDescent="0.3">
      <c r="B494" s="397" t="s">
        <v>18</v>
      </c>
      <c r="C494" s="398" t="str">
        <f>C402</f>
        <v>Famille à coller.N.Nom de votre recette.Recette mère ►.S.Saisissez le nom de la recette mère</v>
      </c>
      <c r="D494" s="398">
        <f>D402</f>
        <v>6</v>
      </c>
      <c r="E494" s="398" t="str">
        <f>E402</f>
        <v>couverts</v>
      </c>
      <c r="F494" s="399" t="s">
        <v>150</v>
      </c>
      <c r="G494" s="298"/>
      <c r="H494" s="299"/>
      <c r="I494" s="300"/>
      <c r="J494" s="299"/>
      <c r="K494" s="299"/>
      <c r="L494" s="400"/>
      <c r="N494" s="310"/>
      <c r="O494" s="310"/>
      <c r="P494" s="310"/>
      <c r="BN494" s="4">
        <v>1</v>
      </c>
    </row>
    <row r="495" spans="2:66" x14ac:dyDescent="0.25">
      <c r="B495" s="291" t="s">
        <v>18</v>
      </c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N495" s="310"/>
      <c r="O495" s="310"/>
      <c r="P495" s="310"/>
      <c r="BN495" s="4">
        <v>1</v>
      </c>
    </row>
    <row r="496" spans="2:66" ht="19.5" thickBot="1" x14ac:dyDescent="0.3">
      <c r="B496" s="1013" t="s">
        <v>18</v>
      </c>
      <c r="C496" s="998" t="str">
        <f>C449</f>
        <v>Famille à coller.N.Nom de votre recette.Recette mère ►.S.Saisissez le nom de la recette mère</v>
      </c>
      <c r="D496" s="998">
        <f>D449</f>
        <v>6</v>
      </c>
      <c r="E496" s="998" t="str">
        <f>E449</f>
        <v>couverts</v>
      </c>
      <c r="F496" s="1002" t="s">
        <v>61</v>
      </c>
      <c r="G496" s="1002">
        <v>18</v>
      </c>
      <c r="H496" s="999" t="s">
        <v>508</v>
      </c>
      <c r="I496" s="1000"/>
      <c r="J496" s="1000"/>
      <c r="K496" s="1008" t="s">
        <v>334</v>
      </c>
      <c r="L496" s="1001"/>
      <c r="N496" s="310"/>
      <c r="O496" s="310"/>
      <c r="P496" s="310"/>
      <c r="Q496" s="526" t="s">
        <v>218</v>
      </c>
      <c r="R496" s="527" t="s">
        <v>650</v>
      </c>
      <c r="S496" s="527"/>
      <c r="T496" s="527"/>
      <c r="BN496" s="4">
        <v>1</v>
      </c>
    </row>
    <row r="497" spans="1:66" ht="19.5" thickTop="1" x14ac:dyDescent="0.25">
      <c r="B497" s="196" t="str">
        <f t="shared" ref="B497:B500" si="54">IF(OR(F497&lt;&gt;""),"A", "►")</f>
        <v>A</v>
      </c>
      <c r="C497" s="1043" t="str">
        <f>C496</f>
        <v>Famille à coller.N.Nom de votre recette.Recette mère ►.S.Saisissez le nom de la recette mère</v>
      </c>
      <c r="D497" s="1043">
        <f>D496</f>
        <v>6</v>
      </c>
      <c r="E497" s="1044" t="str">
        <f>E496</f>
        <v>couverts</v>
      </c>
      <c r="F497" s="611" t="s">
        <v>342</v>
      </c>
      <c r="G497" s="868">
        <v>1.7361111111111112E-2</v>
      </c>
      <c r="H497" s="869"/>
      <c r="I497" s="869">
        <v>3</v>
      </c>
      <c r="J497" s="870" t="s">
        <v>532</v>
      </c>
      <c r="K497" s="871"/>
      <c r="L497" s="872"/>
      <c r="N497" s="310"/>
      <c r="O497" s="310"/>
      <c r="P497" s="310"/>
      <c r="Q497" s="48"/>
      <c r="R497" s="436" t="s">
        <v>221</v>
      </c>
      <c r="BN497" s="4">
        <v>1</v>
      </c>
    </row>
    <row r="498" spans="1:66" ht="15.75" x14ac:dyDescent="0.25">
      <c r="B498" s="196" t="str">
        <f t="shared" si="54"/>
        <v>A</v>
      </c>
      <c r="C498" s="320" t="str">
        <f>C496</f>
        <v>Famille à coller.N.Nom de votre recette.Recette mère ►.S.Saisissez le nom de la recette mère</v>
      </c>
      <c r="D498" s="320">
        <f>D496</f>
        <v>6</v>
      </c>
      <c r="E498" s="1045" t="str">
        <f>E496</f>
        <v>couverts</v>
      </c>
      <c r="F498" s="611" t="s">
        <v>342</v>
      </c>
      <c r="G498" s="868">
        <v>1.7361111111111112E-2</v>
      </c>
      <c r="H498" s="869"/>
      <c r="I498" s="869">
        <v>3</v>
      </c>
      <c r="J498" s="545" t="s">
        <v>533</v>
      </c>
      <c r="K498" s="545"/>
      <c r="L498" s="873"/>
      <c r="N498" s="310"/>
      <c r="O498" s="310"/>
      <c r="P498" s="310"/>
      <c r="BN498" s="4">
        <v>1</v>
      </c>
    </row>
    <row r="499" spans="1:66" ht="15.75" x14ac:dyDescent="0.25">
      <c r="B499" s="196" t="str">
        <f t="shared" si="54"/>
        <v>A</v>
      </c>
      <c r="C499" s="320" t="str">
        <f>C496</f>
        <v>Famille à coller.N.Nom de votre recette.Recette mère ►.S.Saisissez le nom de la recette mère</v>
      </c>
      <c r="D499" s="320">
        <f>D496</f>
        <v>6</v>
      </c>
      <c r="E499" s="1045" t="str">
        <f>E496</f>
        <v>couverts</v>
      </c>
      <c r="F499" s="611" t="s">
        <v>342</v>
      </c>
      <c r="G499" s="868">
        <v>5.9027777777777797E-2</v>
      </c>
      <c r="H499" s="869"/>
      <c r="I499" s="869">
        <v>3</v>
      </c>
      <c r="J499" s="545" t="s">
        <v>534</v>
      </c>
      <c r="K499" s="545"/>
      <c r="L499" s="873"/>
      <c r="N499" s="310"/>
      <c r="O499" s="310"/>
      <c r="P499" s="310"/>
      <c r="R499" s="596"/>
      <c r="BN499" s="4">
        <v>1</v>
      </c>
    </row>
    <row r="500" spans="1:66" ht="15.75" x14ac:dyDescent="0.25">
      <c r="B500" s="196" t="str">
        <f t="shared" si="54"/>
        <v>A</v>
      </c>
      <c r="C500" s="320" t="str">
        <f>C496</f>
        <v>Famille à coller.N.Nom de votre recette.Recette mère ►.S.Saisissez le nom de la recette mère</v>
      </c>
      <c r="D500" s="320">
        <f>D496</f>
        <v>6</v>
      </c>
      <c r="E500" s="1045" t="str">
        <f>E496</f>
        <v>couverts</v>
      </c>
      <c r="F500" s="611" t="s">
        <v>342</v>
      </c>
      <c r="G500" s="868">
        <v>2.4305555555555556E-2</v>
      </c>
      <c r="H500" s="869"/>
      <c r="I500" s="869">
        <v>3</v>
      </c>
      <c r="J500" s="545" t="s">
        <v>535</v>
      </c>
      <c r="K500" s="545"/>
      <c r="L500" s="873"/>
      <c r="N500" s="310"/>
      <c r="O500" s="310"/>
      <c r="P500" s="310"/>
      <c r="R500" s="596"/>
      <c r="BN500" s="4">
        <v>1</v>
      </c>
    </row>
    <row r="501" spans="1:66" ht="16.5" thickBot="1" x14ac:dyDescent="0.3">
      <c r="B501" s="196" t="str">
        <f>IF(OR(F501&lt;&gt;""),"A", "►")</f>
        <v>A</v>
      </c>
      <c r="C501" s="320" t="str">
        <f>C496</f>
        <v>Famille à coller.N.Nom de votre recette.Recette mère ►.S.Saisissez le nom de la recette mère</v>
      </c>
      <c r="D501" s="320">
        <f>D496</f>
        <v>6</v>
      </c>
      <c r="E501" s="1045" t="str">
        <f>E496</f>
        <v>couverts</v>
      </c>
      <c r="F501" s="611" t="s">
        <v>342</v>
      </c>
      <c r="G501" s="868">
        <v>1.0416666666666666E-2</v>
      </c>
      <c r="H501" s="869"/>
      <c r="I501" s="869">
        <v>170</v>
      </c>
      <c r="J501" s="545" t="s">
        <v>536</v>
      </c>
      <c r="K501" s="545"/>
      <c r="L501" s="873"/>
      <c r="N501" s="310"/>
      <c r="O501" s="310"/>
      <c r="P501" s="310"/>
      <c r="R501" s="596"/>
      <c r="BN501" s="4">
        <v>1</v>
      </c>
    </row>
    <row r="502" spans="1:66" ht="17.25" thickTop="1" thickBot="1" x14ac:dyDescent="0.3">
      <c r="B502" s="196" t="str">
        <f t="shared" ref="B502:B510" si="55">IF(OR(F502&lt;&gt;""),"A", "►")</f>
        <v>A</v>
      </c>
      <c r="C502" s="320" t="str">
        <f>C496</f>
        <v>Famille à coller.N.Nom de votre recette.Recette mère ►.S.Saisissez le nom de la recette mère</v>
      </c>
      <c r="D502" s="320">
        <f>D496</f>
        <v>6</v>
      </c>
      <c r="E502" s="1045" t="str">
        <f>E496</f>
        <v>couverts</v>
      </c>
      <c r="F502" s="611" t="s">
        <v>342</v>
      </c>
      <c r="G502" s="868">
        <v>6.9444444444444441E-3</v>
      </c>
      <c r="H502" s="869"/>
      <c r="I502" s="869">
        <v>150</v>
      </c>
      <c r="J502" s="545" t="s">
        <v>527</v>
      </c>
      <c r="K502" s="545"/>
      <c r="L502" s="873"/>
      <c r="N502" s="310"/>
      <c r="O502" s="310"/>
      <c r="P502" s="310"/>
      <c r="R502" s="610" t="s">
        <v>61</v>
      </c>
      <c r="BN502" s="4">
        <v>1</v>
      </c>
    </row>
    <row r="503" spans="1:66" ht="16.5" thickTop="1" x14ac:dyDescent="0.25">
      <c r="B503" s="196" t="str">
        <f t="shared" si="55"/>
        <v>A</v>
      </c>
      <c r="C503" s="320" t="str">
        <f>C496</f>
        <v>Famille à coller.N.Nom de votre recette.Recette mère ►.S.Saisissez le nom de la recette mère</v>
      </c>
      <c r="D503" s="320">
        <f>D496</f>
        <v>6</v>
      </c>
      <c r="E503" s="1045" t="str">
        <f>E496</f>
        <v>couverts</v>
      </c>
      <c r="F503" s="611" t="s">
        <v>342</v>
      </c>
      <c r="G503" s="868">
        <v>0.10069444444444445</v>
      </c>
      <c r="H503" s="869"/>
      <c r="I503" s="869">
        <v>120</v>
      </c>
      <c r="J503" s="545" t="s">
        <v>537</v>
      </c>
      <c r="K503" s="502"/>
      <c r="L503" s="874"/>
      <c r="N503" s="310"/>
      <c r="O503" s="310"/>
      <c r="P503" s="310"/>
      <c r="R503" s="482" t="s">
        <v>257</v>
      </c>
      <c r="BN503" s="4">
        <v>1</v>
      </c>
    </row>
    <row r="504" spans="1:66" ht="15.75" x14ac:dyDescent="0.25">
      <c r="B504" s="196" t="str">
        <f t="shared" si="55"/>
        <v>A</v>
      </c>
      <c r="C504" s="320" t="str">
        <f>C496</f>
        <v>Famille à coller.N.Nom de votre recette.Recette mère ►.S.Saisissez le nom de la recette mère</v>
      </c>
      <c r="D504" s="320">
        <f>D496</f>
        <v>6</v>
      </c>
      <c r="E504" s="1045" t="str">
        <f>E496</f>
        <v>couverts</v>
      </c>
      <c r="F504" s="611" t="s">
        <v>342</v>
      </c>
      <c r="G504" s="868">
        <v>1.3888888888888888E-2</v>
      </c>
      <c r="H504" s="869"/>
      <c r="I504" s="869">
        <v>120</v>
      </c>
      <c r="J504" s="545" t="s">
        <v>538</v>
      </c>
      <c r="K504" s="502"/>
      <c r="L504" s="874"/>
      <c r="N504" s="310"/>
      <c r="O504" s="310"/>
      <c r="P504" s="310"/>
      <c r="R504" s="605" t="s">
        <v>336</v>
      </c>
      <c r="BN504" s="4">
        <v>1</v>
      </c>
    </row>
    <row r="505" spans="1:66" ht="15.75" x14ac:dyDescent="0.25">
      <c r="B505" s="196" t="str">
        <f t="shared" si="55"/>
        <v>A</v>
      </c>
      <c r="C505" s="320" t="str">
        <f>C496</f>
        <v>Famille à coller.N.Nom de votre recette.Recette mère ►.S.Saisissez le nom de la recette mère</v>
      </c>
      <c r="D505" s="320">
        <f>D496</f>
        <v>6</v>
      </c>
      <c r="E505" s="1045" t="str">
        <f>E496</f>
        <v>couverts</v>
      </c>
      <c r="F505" s="611" t="s">
        <v>342</v>
      </c>
      <c r="G505" s="868">
        <v>3.125E-2</v>
      </c>
      <c r="H505" s="869"/>
      <c r="I505" s="869"/>
      <c r="J505" s="545" t="s">
        <v>539</v>
      </c>
      <c r="K505" s="502"/>
      <c r="L505" s="874"/>
      <c r="N505" s="310"/>
      <c r="O505" s="310"/>
      <c r="P505" s="310"/>
      <c r="R505" s="611" t="s">
        <v>342</v>
      </c>
      <c r="BN505" s="4">
        <v>1</v>
      </c>
    </row>
    <row r="506" spans="1:66" ht="15.75" x14ac:dyDescent="0.25">
      <c r="B506" s="196" t="str">
        <f t="shared" si="55"/>
        <v>A</v>
      </c>
      <c r="C506" s="320" t="str">
        <f>C496</f>
        <v>Famille à coller.N.Nom de votre recette.Recette mère ►.S.Saisissez le nom de la recette mère</v>
      </c>
      <c r="D506" s="320">
        <f>D496</f>
        <v>6</v>
      </c>
      <c r="E506" s="1045" t="str">
        <f>E496</f>
        <v>couverts</v>
      </c>
      <c r="F506" s="611" t="s">
        <v>342</v>
      </c>
      <c r="G506" s="868">
        <v>2.4305555555555556E-2</v>
      </c>
      <c r="H506" s="869"/>
      <c r="I506" s="869"/>
      <c r="J506" s="545" t="s">
        <v>540</v>
      </c>
      <c r="K506" s="502"/>
      <c r="L506" s="874"/>
      <c r="N506" s="310"/>
      <c r="O506" s="310"/>
      <c r="P506" s="310"/>
      <c r="R506" s="614" t="s">
        <v>344</v>
      </c>
      <c r="BN506" s="4">
        <v>1</v>
      </c>
    </row>
    <row r="507" spans="1:66" ht="15.75" x14ac:dyDescent="0.25">
      <c r="B507" s="196" t="str">
        <f t="shared" si="55"/>
        <v>A</v>
      </c>
      <c r="C507" s="320" t="str">
        <f>C496</f>
        <v>Famille à coller.N.Nom de votre recette.Recette mère ►.S.Saisissez le nom de la recette mère</v>
      </c>
      <c r="D507" s="320">
        <f>D496</f>
        <v>6</v>
      </c>
      <c r="E507" s="1045" t="str">
        <f>E496</f>
        <v>couverts</v>
      </c>
      <c r="F507" s="611" t="s">
        <v>342</v>
      </c>
      <c r="G507" s="868">
        <v>7.2916666666666671E-2</v>
      </c>
      <c r="H507" s="869"/>
      <c r="I507" s="875" t="s">
        <v>541</v>
      </c>
      <c r="J507" s="545" t="s">
        <v>542</v>
      </c>
      <c r="K507" s="502"/>
      <c r="L507" s="874"/>
      <c r="N507" s="310"/>
      <c r="O507" s="310"/>
      <c r="P507" s="310"/>
      <c r="R507" s="614" t="s">
        <v>348</v>
      </c>
      <c r="BN507" s="4">
        <v>1</v>
      </c>
    </row>
    <row r="508" spans="1:66" ht="15.75" x14ac:dyDescent="0.25">
      <c r="A508"/>
      <c r="B508" s="196" t="str">
        <f t="shared" si="55"/>
        <v>A</v>
      </c>
      <c r="C508" s="320" t="str">
        <f>C496</f>
        <v>Famille à coller.N.Nom de votre recette.Recette mère ►.S.Saisissez le nom de la recette mère</v>
      </c>
      <c r="D508" s="320">
        <f>D496</f>
        <v>6</v>
      </c>
      <c r="E508" s="1045" t="str">
        <f>E496</f>
        <v>couverts</v>
      </c>
      <c r="F508" s="611" t="s">
        <v>342</v>
      </c>
      <c r="G508" s="868">
        <v>3.4722222222222224E-2</v>
      </c>
      <c r="H508" s="869"/>
      <c r="I508" s="869"/>
      <c r="J508" s="545" t="s">
        <v>543</v>
      </c>
      <c r="K508" s="502"/>
      <c r="L508" s="874"/>
      <c r="N508" s="310"/>
      <c r="O508" s="310"/>
      <c r="P508" s="310"/>
      <c r="BN508" s="4">
        <v>1</v>
      </c>
    </row>
    <row r="509" spans="1:66" ht="15.75" x14ac:dyDescent="0.25">
      <c r="A509"/>
      <c r="B509" s="196" t="str">
        <f t="shared" si="55"/>
        <v>A</v>
      </c>
      <c r="C509" s="320" t="str">
        <f>C496</f>
        <v>Famille à coller.N.Nom de votre recette.Recette mère ►.S.Saisissez le nom de la recette mère</v>
      </c>
      <c r="D509" s="320">
        <f>D496</f>
        <v>6</v>
      </c>
      <c r="E509" s="1045" t="str">
        <f>E496</f>
        <v>couverts</v>
      </c>
      <c r="F509" s="611" t="s">
        <v>342</v>
      </c>
      <c r="G509" s="868"/>
      <c r="H509" s="876" t="s">
        <v>544</v>
      </c>
      <c r="I509" s="793">
        <v>65</v>
      </c>
      <c r="J509" s="877" t="s">
        <v>545</v>
      </c>
      <c r="K509" s="502"/>
      <c r="L509" s="874"/>
      <c r="N509" s="310"/>
      <c r="O509" s="310"/>
      <c r="P509" s="310"/>
      <c r="BN509" s="4">
        <v>1</v>
      </c>
    </row>
    <row r="510" spans="1:66" ht="15.75" x14ac:dyDescent="0.25">
      <c r="A510"/>
      <c r="B510" s="196" t="str">
        <f t="shared" si="55"/>
        <v>A</v>
      </c>
      <c r="C510" s="320" t="str">
        <f>C496</f>
        <v>Famille à coller.N.Nom de votre recette.Recette mère ►.S.Saisissez le nom de la recette mère</v>
      </c>
      <c r="D510" s="320">
        <f>D496</f>
        <v>6</v>
      </c>
      <c r="E510" s="1045" t="str">
        <f>E496</f>
        <v>couverts</v>
      </c>
      <c r="F510" s="611" t="s">
        <v>342</v>
      </c>
      <c r="G510" s="868"/>
      <c r="H510" s="878" t="s">
        <v>544</v>
      </c>
      <c r="I510" s="786">
        <v>3</v>
      </c>
      <c r="J510" s="879" t="s">
        <v>546</v>
      </c>
      <c r="K510" s="502"/>
      <c r="L510" s="874"/>
      <c r="N510" s="310"/>
      <c r="O510" s="310"/>
      <c r="P510" s="310"/>
      <c r="BN510" s="4">
        <v>1</v>
      </c>
    </row>
    <row r="511" spans="1:66" ht="15.75" x14ac:dyDescent="0.25">
      <c r="A511"/>
      <c r="B511" s="376" t="s">
        <v>18</v>
      </c>
      <c r="C511" s="320" t="str">
        <f>C496</f>
        <v>Famille à coller.N.Nom de votre recette.Recette mère ►.S.Saisissez le nom de la recette mère</v>
      </c>
      <c r="D511" s="320">
        <f>D496</f>
        <v>6</v>
      </c>
      <c r="E511" s="1045" t="str">
        <f>E496</f>
        <v>couverts</v>
      </c>
      <c r="F511" s="880" t="s">
        <v>493</v>
      </c>
      <c r="G511" s="808">
        <f>SUM(G497:G510)</f>
        <v>0.41319444444444448</v>
      </c>
      <c r="K511" s="502"/>
      <c r="L511" s="874"/>
      <c r="N511" s="310"/>
      <c r="O511" s="310"/>
      <c r="P511" s="310"/>
      <c r="BN511" s="4">
        <v>1</v>
      </c>
    </row>
    <row r="512" spans="1:66" ht="16.5" thickBot="1" x14ac:dyDescent="0.3">
      <c r="A512"/>
      <c r="B512" s="196" t="str">
        <f t="shared" ref="B512" si="56">IF(OR(F512&lt;&gt;"",G512&lt;&gt; "",H512&lt;&gt;"",I512&lt;&gt;""),"A", "►")</f>
        <v>►</v>
      </c>
      <c r="C512" s="320" t="str">
        <f>C496</f>
        <v>Famille à coller.N.Nom de votre recette.Recette mère ►.S.Saisissez le nom de la recette mère</v>
      </c>
      <c r="D512" s="320">
        <f>D496</f>
        <v>6</v>
      </c>
      <c r="E512" s="1045" t="str">
        <f>E496</f>
        <v>couverts</v>
      </c>
      <c r="F512" s="270"/>
      <c r="G512" s="270"/>
      <c r="H512" s="270"/>
      <c r="I512" s="270"/>
      <c r="J512" s="270"/>
      <c r="K512" s="270"/>
      <c r="L512" s="329"/>
      <c r="N512" s="310"/>
      <c r="O512" s="310"/>
      <c r="P512" s="310"/>
      <c r="BN512" s="4">
        <v>1</v>
      </c>
    </row>
    <row r="513" spans="1:66" ht="17.25" thickTop="1" thickBot="1" x14ac:dyDescent="0.3">
      <c r="A513"/>
      <c r="B513" s="376" t="s">
        <v>18</v>
      </c>
      <c r="C513" s="320" t="str">
        <f>C496</f>
        <v>Famille à coller.N.Nom de votre recette.Recette mère ►.S.Saisissez le nom de la recette mère</v>
      </c>
      <c r="D513" s="320">
        <f>D496</f>
        <v>6</v>
      </c>
      <c r="E513" s="1045" t="str">
        <f>E496</f>
        <v>couverts</v>
      </c>
      <c r="F513" s="1076"/>
      <c r="G513" s="1077"/>
      <c r="H513" s="783"/>
      <c r="I513" s="600"/>
      <c r="J513" s="721"/>
      <c r="K513" s="721"/>
      <c r="L513" s="602"/>
      <c r="N513" s="310"/>
      <c r="O513" s="310"/>
      <c r="P513" s="310"/>
      <c r="BN513" s="4">
        <v>1</v>
      </c>
    </row>
    <row r="514" spans="1:66" ht="16.5" thickTop="1" x14ac:dyDescent="0.25">
      <c r="A514"/>
      <c r="B514" s="376" t="s">
        <v>18</v>
      </c>
      <c r="C514" s="320" t="str">
        <f>C496</f>
        <v>Famille à coller.N.Nom de votre recette.Recette mère ►.S.Saisissez le nom de la recette mère</v>
      </c>
      <c r="D514" s="320">
        <f>D496</f>
        <v>6</v>
      </c>
      <c r="E514" s="1045" t="str">
        <f>E496</f>
        <v>couverts</v>
      </c>
      <c r="F514" s="788">
        <v>3.472222222222222E-3</v>
      </c>
      <c r="G514" s="638" t="s">
        <v>486</v>
      </c>
      <c r="H514" s="785"/>
      <c r="I514" s="785"/>
      <c r="J514" s="785"/>
      <c r="K514" s="786">
        <v>100</v>
      </c>
      <c r="L514" s="787" t="s">
        <v>487</v>
      </c>
      <c r="N514" s="310"/>
      <c r="O514" s="310"/>
      <c r="P514" s="310"/>
      <c r="BN514" s="4">
        <v>1</v>
      </c>
    </row>
    <row r="515" spans="1:66" ht="15.75" x14ac:dyDescent="0.25">
      <c r="A515"/>
      <c r="B515" s="376" t="s">
        <v>18</v>
      </c>
      <c r="C515" s="320" t="str">
        <f>C496</f>
        <v>Famille à coller.N.Nom de votre recette.Recette mère ►.S.Saisissez le nom de la recette mère</v>
      </c>
      <c r="D515" s="320">
        <f>D496</f>
        <v>6</v>
      </c>
      <c r="E515" s="1045" t="str">
        <f>E496</f>
        <v>couverts</v>
      </c>
      <c r="F515" s="792">
        <v>1.0416666666666666E-2</v>
      </c>
      <c r="G515" s="638" t="s">
        <v>488</v>
      </c>
      <c r="H515" s="785"/>
      <c r="I515" s="785"/>
      <c r="J515" s="785"/>
      <c r="K515" s="793">
        <v>90</v>
      </c>
      <c r="L515" s="794" t="s">
        <v>489</v>
      </c>
      <c r="N515" s="310"/>
      <c r="O515" s="310"/>
      <c r="P515" s="310"/>
      <c r="BN515" s="4">
        <v>1</v>
      </c>
    </row>
    <row r="516" spans="1:66" ht="18.75" x14ac:dyDescent="0.25">
      <c r="A516"/>
      <c r="B516" s="376" t="s">
        <v>18</v>
      </c>
      <c r="C516" s="320" t="str">
        <f>C496</f>
        <v>Famille à coller.N.Nom de votre recette.Recette mère ►.S.Saisissez le nom de la recette mère</v>
      </c>
      <c r="D516" s="320">
        <f>D496</f>
        <v>6</v>
      </c>
      <c r="E516" s="1045" t="str">
        <f>E496</f>
        <v>couverts</v>
      </c>
      <c r="F516" s="797">
        <v>2.0833333333333332E-2</v>
      </c>
      <c r="G516" s="638" t="s">
        <v>490</v>
      </c>
      <c r="H516" s="270"/>
      <c r="I516" s="270"/>
      <c r="J516" s="270"/>
      <c r="K516" s="798" t="s">
        <v>491</v>
      </c>
      <c r="L516" s="799" t="s">
        <v>492</v>
      </c>
      <c r="N516" s="310"/>
      <c r="O516" s="310"/>
      <c r="P516" s="310"/>
      <c r="BN516" s="4">
        <v>1</v>
      </c>
    </row>
    <row r="517" spans="1:66" ht="19.5" thickBot="1" x14ac:dyDescent="0.3">
      <c r="B517" s="376" t="s">
        <v>18</v>
      </c>
      <c r="C517" s="320" t="str">
        <f>C496</f>
        <v>Famille à coller.N.Nom de votre recette.Recette mère ►.S.Saisissez le nom de la recette mère</v>
      </c>
      <c r="D517" s="320">
        <f>D496</f>
        <v>6</v>
      </c>
      <c r="E517" s="1045" t="str">
        <f>E496</f>
        <v>couverts</v>
      </c>
      <c r="F517" s="800">
        <f>F514+F515+F516</f>
        <v>3.4722222222222224E-2</v>
      </c>
      <c r="G517" s="801" t="s">
        <v>493</v>
      </c>
      <c r="H517" s="270"/>
      <c r="I517" s="270"/>
      <c r="J517" s="270"/>
      <c r="K517" s="1078" t="s">
        <v>491</v>
      </c>
      <c r="L517" s="802" t="s">
        <v>494</v>
      </c>
      <c r="N517" s="310"/>
      <c r="O517" s="310"/>
      <c r="P517" s="310"/>
      <c r="BN517" s="4">
        <v>1</v>
      </c>
    </row>
    <row r="518" spans="1:66" ht="16.5" thickTop="1" x14ac:dyDescent="0.25">
      <c r="B518" s="376" t="s">
        <v>18</v>
      </c>
      <c r="C518" s="320" t="str">
        <f>C496</f>
        <v>Famille à coller.N.Nom de votre recette.Recette mère ►.S.Saisissez le nom de la recette mère</v>
      </c>
      <c r="D518" s="320">
        <f>D496</f>
        <v>6</v>
      </c>
      <c r="E518" s="1045" t="str">
        <f>E496</f>
        <v>couverts</v>
      </c>
      <c r="F518" s="950" t="s">
        <v>146</v>
      </c>
      <c r="G518" s="948"/>
      <c r="H518" s="948"/>
      <c r="I518" s="948"/>
      <c r="J518" s="948"/>
      <c r="K518" s="948"/>
      <c r="L518" s="949"/>
      <c r="N518" s="310"/>
      <c r="O518" s="310"/>
      <c r="P518" s="310"/>
      <c r="BN518" s="4">
        <v>1</v>
      </c>
    </row>
    <row r="519" spans="1:66" ht="15.75" x14ac:dyDescent="0.25">
      <c r="B519" s="196" t="str">
        <f t="shared" ref="B519:B536" si="57">IF(OR(F519&lt;&gt;"",G519&lt;&gt; "",H519&lt;&gt;"",I519&lt;&gt;""),"A", "►")</f>
        <v>►</v>
      </c>
      <c r="C519" s="320" t="str">
        <f>C496</f>
        <v>Famille à coller.N.Nom de votre recette.Recette mère ►.S.Saisissez le nom de la recette mère</v>
      </c>
      <c r="D519" s="320">
        <f>D496</f>
        <v>6</v>
      </c>
      <c r="E519" s="1045" t="str">
        <f>E496</f>
        <v>couverts</v>
      </c>
      <c r="F519" s="819"/>
      <c r="G519" s="638"/>
      <c r="H519" s="638"/>
      <c r="I519" s="638"/>
      <c r="J519" s="638"/>
      <c r="K519" s="638"/>
      <c r="L519" s="639"/>
      <c r="N519" s="310"/>
      <c r="O519" s="310"/>
      <c r="P519" s="310"/>
      <c r="BN519" s="4">
        <v>1</v>
      </c>
    </row>
    <row r="520" spans="1:66" ht="15.75" x14ac:dyDescent="0.25">
      <c r="B520" s="196" t="str">
        <f t="shared" si="57"/>
        <v>►</v>
      </c>
      <c r="C520" s="320" t="str">
        <f>C496</f>
        <v>Famille à coller.N.Nom de votre recette.Recette mère ►.S.Saisissez le nom de la recette mère</v>
      </c>
      <c r="D520" s="320">
        <f>D496</f>
        <v>6</v>
      </c>
      <c r="E520" s="1045" t="str">
        <f>E496</f>
        <v>couverts</v>
      </c>
      <c r="F520" s="819"/>
      <c r="G520" s="638"/>
      <c r="H520" s="638"/>
      <c r="I520" s="638"/>
      <c r="J520" s="638"/>
      <c r="K520" s="638"/>
      <c r="L520" s="639"/>
      <c r="N520" s="310"/>
      <c r="O520" s="310"/>
      <c r="P520" s="310"/>
      <c r="BN520" s="4">
        <v>1</v>
      </c>
    </row>
    <row r="521" spans="1:66" ht="15.75" x14ac:dyDescent="0.25">
      <c r="B521" s="196" t="str">
        <f t="shared" si="57"/>
        <v>►</v>
      </c>
      <c r="C521" s="320" t="str">
        <f>C496</f>
        <v>Famille à coller.N.Nom de votre recette.Recette mère ►.S.Saisissez le nom de la recette mère</v>
      </c>
      <c r="D521" s="320">
        <f>D496</f>
        <v>6</v>
      </c>
      <c r="E521" s="1045" t="str">
        <f>E496</f>
        <v>couverts</v>
      </c>
      <c r="F521" s="819"/>
      <c r="G521" s="638"/>
      <c r="H521" s="638"/>
      <c r="I521" s="638"/>
      <c r="J521" s="638"/>
      <c r="K521" s="638"/>
      <c r="L521" s="639"/>
      <c r="N521" s="310"/>
      <c r="O521" s="310"/>
      <c r="P521" s="310"/>
      <c r="BN521" s="4">
        <v>1</v>
      </c>
    </row>
    <row r="522" spans="1:66" ht="15.75" x14ac:dyDescent="0.25">
      <c r="B522" s="196" t="str">
        <f t="shared" si="57"/>
        <v>►</v>
      </c>
      <c r="C522" s="320" t="str">
        <f>C496</f>
        <v>Famille à coller.N.Nom de votre recette.Recette mère ►.S.Saisissez le nom de la recette mère</v>
      </c>
      <c r="D522" s="320">
        <f>D496</f>
        <v>6</v>
      </c>
      <c r="E522" s="1045" t="str">
        <f>E496</f>
        <v>couverts</v>
      </c>
      <c r="F522" s="819"/>
      <c r="G522" s="638"/>
      <c r="H522" s="638"/>
      <c r="I522" s="638"/>
      <c r="J522" s="638"/>
      <c r="K522" s="638"/>
      <c r="L522" s="639"/>
      <c r="N522" s="310"/>
      <c r="O522" s="310"/>
      <c r="P522" s="310"/>
      <c r="BN522" s="4">
        <v>1</v>
      </c>
    </row>
    <row r="523" spans="1:66" ht="15.75" x14ac:dyDescent="0.25">
      <c r="B523" s="196" t="str">
        <f t="shared" si="57"/>
        <v>►</v>
      </c>
      <c r="C523" s="320" t="str">
        <f>C496</f>
        <v>Famille à coller.N.Nom de votre recette.Recette mère ►.S.Saisissez le nom de la recette mère</v>
      </c>
      <c r="D523" s="320">
        <f>D496</f>
        <v>6</v>
      </c>
      <c r="E523" s="1045" t="str">
        <f>E496</f>
        <v>couverts</v>
      </c>
      <c r="F523" s="819"/>
      <c r="G523" s="638"/>
      <c r="H523" s="638"/>
      <c r="I523" s="638"/>
      <c r="J523" s="638"/>
      <c r="K523" s="638"/>
      <c r="L523" s="639"/>
      <c r="N523" s="310"/>
      <c r="O523" s="310"/>
      <c r="P523" s="310"/>
      <c r="BN523" s="4">
        <v>1</v>
      </c>
    </row>
    <row r="524" spans="1:66" ht="15.75" x14ac:dyDescent="0.25">
      <c r="B524" s="196" t="str">
        <f t="shared" si="57"/>
        <v>►</v>
      </c>
      <c r="C524" s="320" t="str">
        <f>C496</f>
        <v>Famille à coller.N.Nom de votre recette.Recette mère ►.S.Saisissez le nom de la recette mère</v>
      </c>
      <c r="D524" s="320">
        <f>D496</f>
        <v>6</v>
      </c>
      <c r="E524" s="1045" t="str">
        <f>E496</f>
        <v>couverts</v>
      </c>
      <c r="F524" s="819"/>
      <c r="G524" s="638"/>
      <c r="H524" s="638"/>
      <c r="I524" s="638"/>
      <c r="J524" s="638"/>
      <c r="K524" s="638"/>
      <c r="L524" s="639"/>
      <c r="N524" s="310"/>
      <c r="O524" s="310"/>
      <c r="P524" s="310"/>
      <c r="BN524" s="4">
        <v>1</v>
      </c>
    </row>
    <row r="525" spans="1:66" ht="15.75" x14ac:dyDescent="0.25">
      <c r="B525" s="196" t="str">
        <f t="shared" si="57"/>
        <v>►</v>
      </c>
      <c r="C525" s="320" t="str">
        <f>C496</f>
        <v>Famille à coller.N.Nom de votre recette.Recette mère ►.S.Saisissez le nom de la recette mère</v>
      </c>
      <c r="D525" s="320">
        <f>D496</f>
        <v>6</v>
      </c>
      <c r="E525" s="1045" t="str">
        <f>E496</f>
        <v>couverts</v>
      </c>
      <c r="F525" s="819"/>
      <c r="G525" s="638"/>
      <c r="H525" s="638"/>
      <c r="I525" s="638"/>
      <c r="J525" s="638"/>
      <c r="K525" s="638"/>
      <c r="L525" s="639"/>
      <c r="N525" s="310"/>
      <c r="O525" s="310"/>
      <c r="P525" s="310"/>
      <c r="BN525" s="4">
        <v>1</v>
      </c>
    </row>
    <row r="526" spans="1:66" ht="15.75" x14ac:dyDescent="0.25">
      <c r="B526" s="196" t="str">
        <f t="shared" si="57"/>
        <v>►</v>
      </c>
      <c r="C526" s="320" t="str">
        <f>C496</f>
        <v>Famille à coller.N.Nom de votre recette.Recette mère ►.S.Saisissez le nom de la recette mère</v>
      </c>
      <c r="D526" s="320">
        <f>D496</f>
        <v>6</v>
      </c>
      <c r="E526" s="1045" t="str">
        <f>E496</f>
        <v>couverts</v>
      </c>
      <c r="F526" s="819"/>
      <c r="G526" s="638"/>
      <c r="H526" s="638"/>
      <c r="I526" s="638"/>
      <c r="J526" s="638"/>
      <c r="K526" s="638"/>
      <c r="L526" s="639"/>
      <c r="N526" s="310"/>
      <c r="O526" s="310"/>
      <c r="P526" s="310"/>
      <c r="BN526" s="4">
        <v>1</v>
      </c>
    </row>
    <row r="527" spans="1:66" ht="15.75" x14ac:dyDescent="0.25">
      <c r="B527" s="196" t="str">
        <f t="shared" si="57"/>
        <v>►</v>
      </c>
      <c r="C527" s="320" t="str">
        <f>C496</f>
        <v>Famille à coller.N.Nom de votre recette.Recette mère ►.S.Saisissez le nom de la recette mère</v>
      </c>
      <c r="D527" s="320">
        <f>D496</f>
        <v>6</v>
      </c>
      <c r="E527" s="1045" t="str">
        <f>E496</f>
        <v>couverts</v>
      </c>
      <c r="F527" s="819"/>
      <c r="G527" s="638"/>
      <c r="H527" s="638"/>
      <c r="I527" s="638"/>
      <c r="J527" s="638"/>
      <c r="K527" s="638"/>
      <c r="L527" s="639"/>
      <c r="N527" s="310"/>
      <c r="O527" s="310"/>
      <c r="P527" s="310"/>
      <c r="BN527" s="4">
        <v>1</v>
      </c>
    </row>
    <row r="528" spans="1:66" ht="15.75" x14ac:dyDescent="0.25">
      <c r="B528" s="196" t="str">
        <f t="shared" si="57"/>
        <v>►</v>
      </c>
      <c r="C528" s="320" t="str">
        <f>C496</f>
        <v>Famille à coller.N.Nom de votre recette.Recette mère ►.S.Saisissez le nom de la recette mère</v>
      </c>
      <c r="D528" s="320">
        <f>D496</f>
        <v>6</v>
      </c>
      <c r="E528" s="1045" t="str">
        <f>E496</f>
        <v>couverts</v>
      </c>
      <c r="F528" s="819"/>
      <c r="G528" s="638"/>
      <c r="H528" s="638"/>
      <c r="I528" s="638"/>
      <c r="J528" s="638"/>
      <c r="K528" s="638"/>
      <c r="L528" s="639"/>
      <c r="N528" s="310"/>
      <c r="O528" s="310"/>
      <c r="P528" s="310"/>
      <c r="BN528" s="4">
        <v>1</v>
      </c>
    </row>
    <row r="529" spans="2:66" ht="15.75" x14ac:dyDescent="0.25">
      <c r="B529" s="196" t="str">
        <f t="shared" si="57"/>
        <v>►</v>
      </c>
      <c r="C529" s="320" t="str">
        <f>C496</f>
        <v>Famille à coller.N.Nom de votre recette.Recette mère ►.S.Saisissez le nom de la recette mère</v>
      </c>
      <c r="D529" s="320">
        <f>D496</f>
        <v>6</v>
      </c>
      <c r="E529" s="1045" t="str">
        <f>E496</f>
        <v>couverts</v>
      </c>
      <c r="F529" s="819"/>
      <c r="G529" s="638"/>
      <c r="H529" s="638"/>
      <c r="I529" s="638"/>
      <c r="J529" s="638"/>
      <c r="K529" s="638"/>
      <c r="L529" s="639"/>
      <c r="N529" s="310"/>
      <c r="O529" s="310"/>
      <c r="P529" s="310"/>
      <c r="BN529" s="4">
        <v>1</v>
      </c>
    </row>
    <row r="530" spans="2:66" ht="15.75" x14ac:dyDescent="0.25">
      <c r="B530" s="196" t="str">
        <f t="shared" si="57"/>
        <v>►</v>
      </c>
      <c r="C530" s="320" t="str">
        <f>C496</f>
        <v>Famille à coller.N.Nom de votre recette.Recette mère ►.S.Saisissez le nom de la recette mère</v>
      </c>
      <c r="D530" s="320">
        <f>D496</f>
        <v>6</v>
      </c>
      <c r="E530" s="1045" t="str">
        <f>E496</f>
        <v>couverts</v>
      </c>
      <c r="F530" s="819"/>
      <c r="G530" s="638"/>
      <c r="H530" s="638"/>
      <c r="I530" s="638"/>
      <c r="J530" s="638"/>
      <c r="K530" s="638"/>
      <c r="L530" s="639"/>
      <c r="N530" s="310"/>
      <c r="O530" s="310"/>
      <c r="P530" s="310"/>
      <c r="BN530" s="4">
        <v>1</v>
      </c>
    </row>
    <row r="531" spans="2:66" ht="15.75" x14ac:dyDescent="0.25">
      <c r="B531" s="196" t="str">
        <f t="shared" si="57"/>
        <v>►</v>
      </c>
      <c r="C531" s="320" t="str">
        <f>C496</f>
        <v>Famille à coller.N.Nom de votre recette.Recette mère ►.S.Saisissez le nom de la recette mère</v>
      </c>
      <c r="D531" s="320">
        <f>D496</f>
        <v>6</v>
      </c>
      <c r="E531" s="1045" t="str">
        <f>E496</f>
        <v>couverts</v>
      </c>
      <c r="F531" s="819"/>
      <c r="G531" s="638"/>
      <c r="H531" s="638"/>
      <c r="I531" s="638"/>
      <c r="J531" s="638"/>
      <c r="K531" s="638"/>
      <c r="L531" s="639"/>
      <c r="N531" s="310"/>
      <c r="O531" s="310"/>
      <c r="P531" s="310"/>
      <c r="BN531" s="4">
        <v>1</v>
      </c>
    </row>
    <row r="532" spans="2:66" ht="15.75" x14ac:dyDescent="0.25">
      <c r="B532" s="196" t="str">
        <f t="shared" si="57"/>
        <v>►</v>
      </c>
      <c r="C532" s="320" t="str">
        <f>C496</f>
        <v>Famille à coller.N.Nom de votre recette.Recette mère ►.S.Saisissez le nom de la recette mère</v>
      </c>
      <c r="D532" s="320">
        <f>D496</f>
        <v>6</v>
      </c>
      <c r="E532" s="1045" t="str">
        <f>E496</f>
        <v>couverts</v>
      </c>
      <c r="F532" s="819"/>
      <c r="G532" s="638"/>
      <c r="H532" s="638"/>
      <c r="I532" s="638"/>
      <c r="J532" s="638"/>
      <c r="K532" s="638"/>
      <c r="L532" s="639"/>
      <c r="N532" s="310"/>
      <c r="O532" s="310"/>
      <c r="P532" s="310"/>
      <c r="BN532" s="4">
        <v>1</v>
      </c>
    </row>
    <row r="533" spans="2:66" ht="15.75" x14ac:dyDescent="0.25">
      <c r="B533" s="196" t="str">
        <f t="shared" si="57"/>
        <v>►</v>
      </c>
      <c r="C533" s="320" t="str">
        <f>C496</f>
        <v>Famille à coller.N.Nom de votre recette.Recette mère ►.S.Saisissez le nom de la recette mère</v>
      </c>
      <c r="D533" s="320">
        <f>D496</f>
        <v>6</v>
      </c>
      <c r="E533" s="1045" t="str">
        <f>E496</f>
        <v>couverts</v>
      </c>
      <c r="F533" s="819"/>
      <c r="G533" s="638"/>
      <c r="H533" s="638"/>
      <c r="I533" s="638"/>
      <c r="J533" s="638"/>
      <c r="K533" s="638"/>
      <c r="L533" s="639"/>
      <c r="N533" s="310"/>
      <c r="O533" s="310"/>
      <c r="P533" s="310"/>
      <c r="BN533" s="4">
        <v>1</v>
      </c>
    </row>
    <row r="534" spans="2:66" ht="15.75" x14ac:dyDescent="0.25">
      <c r="B534" s="196" t="str">
        <f t="shared" si="57"/>
        <v>►</v>
      </c>
      <c r="C534" s="320" t="str">
        <f>C496</f>
        <v>Famille à coller.N.Nom de votre recette.Recette mère ►.S.Saisissez le nom de la recette mère</v>
      </c>
      <c r="D534" s="320">
        <f>D496</f>
        <v>6</v>
      </c>
      <c r="E534" s="1045" t="str">
        <f>E496</f>
        <v>couverts</v>
      </c>
      <c r="F534" s="819"/>
      <c r="G534" s="638"/>
      <c r="H534" s="638"/>
      <c r="I534" s="638"/>
      <c r="J534" s="638"/>
      <c r="K534" s="638"/>
      <c r="L534" s="639"/>
      <c r="N534" s="310"/>
      <c r="O534" s="310"/>
      <c r="P534" s="310"/>
      <c r="BN534" s="4">
        <v>1</v>
      </c>
    </row>
    <row r="535" spans="2:66" ht="15.75" x14ac:dyDescent="0.25">
      <c r="B535" s="196" t="str">
        <f t="shared" si="57"/>
        <v>►</v>
      </c>
      <c r="C535" s="320" t="str">
        <f>C496</f>
        <v>Famille à coller.N.Nom de votre recette.Recette mère ►.S.Saisissez le nom de la recette mère</v>
      </c>
      <c r="D535" s="320">
        <f>D496</f>
        <v>6</v>
      </c>
      <c r="E535" s="1045" t="str">
        <f>E496</f>
        <v>couverts</v>
      </c>
      <c r="F535" s="819"/>
      <c r="G535" s="638"/>
      <c r="H535" s="638"/>
      <c r="I535" s="638"/>
      <c r="J535" s="638"/>
      <c r="K535" s="638"/>
      <c r="L535" s="639"/>
      <c r="N535" s="310"/>
      <c r="O535" s="310"/>
      <c r="P535" s="310"/>
      <c r="BN535" s="4">
        <v>1</v>
      </c>
    </row>
    <row r="536" spans="2:66" ht="15.75" x14ac:dyDescent="0.25">
      <c r="B536" s="196" t="str">
        <f t="shared" si="57"/>
        <v>►</v>
      </c>
      <c r="C536" s="320" t="str">
        <f>C496</f>
        <v>Famille à coller.N.Nom de votre recette.Recette mère ►.S.Saisissez le nom de la recette mère</v>
      </c>
      <c r="D536" s="320">
        <f>D496</f>
        <v>6</v>
      </c>
      <c r="E536" s="1045" t="str">
        <f>E496</f>
        <v>couverts</v>
      </c>
      <c r="F536" s="819"/>
      <c r="G536" s="638"/>
      <c r="H536" s="638"/>
      <c r="I536" s="638"/>
      <c r="J536" s="638"/>
      <c r="K536" s="638"/>
      <c r="L536" s="639"/>
      <c r="N536" s="310"/>
      <c r="O536" s="310"/>
      <c r="P536" s="310"/>
      <c r="BN536" s="4">
        <v>1</v>
      </c>
    </row>
    <row r="537" spans="2:66" ht="15.75" x14ac:dyDescent="0.25">
      <c r="B537" s="376" t="s">
        <v>18</v>
      </c>
      <c r="C537" s="320" t="str">
        <f>C496</f>
        <v>Famille à coller.N.Nom de votre recette.Recette mère ►.S.Saisissez le nom de la recette mère</v>
      </c>
      <c r="D537" s="320">
        <f>D496</f>
        <v>6</v>
      </c>
      <c r="E537" s="1045" t="str">
        <f>E496</f>
        <v>couverts</v>
      </c>
      <c r="F537" s="978" t="s">
        <v>153</v>
      </c>
      <c r="G537" s="280"/>
      <c r="H537" s="280"/>
      <c r="I537" s="280"/>
      <c r="J537" s="280"/>
      <c r="K537" s="378"/>
      <c r="L537" s="379" t="s">
        <v>154</v>
      </c>
      <c r="N537" s="310"/>
      <c r="O537" s="310"/>
      <c r="P537" s="310"/>
      <c r="BN537" s="4">
        <v>1</v>
      </c>
    </row>
    <row r="538" spans="2:66" ht="15" customHeight="1" x14ac:dyDescent="0.25">
      <c r="B538" s="376" t="s">
        <v>18</v>
      </c>
      <c r="C538" s="320" t="str">
        <f>C496</f>
        <v>Famille à coller.N.Nom de votre recette.Recette mère ►.S.Saisissez le nom de la recette mère</v>
      </c>
      <c r="D538" s="320">
        <f>D496</f>
        <v>6</v>
      </c>
      <c r="E538" s="1045" t="str">
        <f>E496</f>
        <v>couverts</v>
      </c>
      <c r="F538" s="287"/>
      <c r="G538" s="287"/>
      <c r="H538" s="287"/>
      <c r="I538" s="287"/>
      <c r="J538" s="287"/>
      <c r="K538" s="382"/>
      <c r="L538" s="383" t="s">
        <v>155</v>
      </c>
      <c r="N538" s="310"/>
      <c r="O538" s="310"/>
      <c r="P538" s="310"/>
      <c r="BN538" s="4">
        <v>1</v>
      </c>
    </row>
    <row r="539" spans="2:66" ht="15.75" customHeight="1" x14ac:dyDescent="0.25">
      <c r="B539" s="376" t="s">
        <v>18</v>
      </c>
      <c r="C539" s="320" t="str">
        <f>C496</f>
        <v>Famille à coller.N.Nom de votre recette.Recette mère ►.S.Saisissez le nom de la recette mère</v>
      </c>
      <c r="D539" s="320">
        <f>D496</f>
        <v>6</v>
      </c>
      <c r="E539" s="1045" t="str">
        <f>E496</f>
        <v>couverts</v>
      </c>
      <c r="F539" s="287"/>
      <c r="G539" s="287"/>
      <c r="H539" s="287"/>
      <c r="I539" s="287"/>
      <c r="J539" s="287"/>
      <c r="K539" s="382"/>
      <c r="L539" s="383" t="s">
        <v>156</v>
      </c>
      <c r="N539" s="310"/>
      <c r="O539" s="310"/>
      <c r="P539" s="310"/>
      <c r="BN539" s="4">
        <v>1</v>
      </c>
    </row>
    <row r="540" spans="2:66" ht="15.75" x14ac:dyDescent="0.25">
      <c r="B540" s="376" t="s">
        <v>18</v>
      </c>
      <c r="C540" s="320" t="str">
        <f>C449</f>
        <v>Famille à coller.N.Nom de votre recette.Recette mère ►.S.Saisissez le nom de la recette mère</v>
      </c>
      <c r="D540" s="320">
        <f>D449</f>
        <v>6</v>
      </c>
      <c r="E540" s="320" t="str">
        <f>E449</f>
        <v>couverts</v>
      </c>
      <c r="F540" s="293"/>
      <c r="G540" s="293"/>
      <c r="H540" s="293" t="s">
        <v>152</v>
      </c>
      <c r="I540" s="294"/>
      <c r="J540" s="392"/>
      <c r="K540" s="392"/>
      <c r="L540" s="393"/>
      <c r="N540" s="310"/>
      <c r="O540" s="310"/>
      <c r="P540" s="310"/>
      <c r="BN540" s="4">
        <v>1</v>
      </c>
    </row>
    <row r="541" spans="2:66" ht="15.75" customHeight="1" thickBot="1" x14ac:dyDescent="0.3">
      <c r="B541" s="397" t="s">
        <v>18</v>
      </c>
      <c r="C541" s="398" t="str">
        <f>C449</f>
        <v>Famille à coller.N.Nom de votre recette.Recette mère ►.S.Saisissez le nom de la recette mère</v>
      </c>
      <c r="D541" s="398">
        <f>D449</f>
        <v>6</v>
      </c>
      <c r="E541" s="398" t="str">
        <f>E449</f>
        <v>couverts</v>
      </c>
      <c r="F541" s="399" t="s">
        <v>150</v>
      </c>
      <c r="G541" s="298"/>
      <c r="H541" s="299"/>
      <c r="I541" s="300"/>
      <c r="J541" s="299"/>
      <c r="K541" s="299"/>
      <c r="L541" s="400"/>
      <c r="N541" s="310"/>
      <c r="O541" s="310"/>
      <c r="P541" s="310"/>
      <c r="BN541" s="4">
        <v>1</v>
      </c>
    </row>
    <row r="542" spans="2:66" x14ac:dyDescent="0.25">
      <c r="B542" s="291" t="s">
        <v>18</v>
      </c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N542" s="310"/>
      <c r="O542" s="310"/>
      <c r="P542" s="310"/>
      <c r="BN542" s="4">
        <v>1</v>
      </c>
    </row>
    <row r="543" spans="2:66" ht="18.75" x14ac:dyDescent="0.25">
      <c r="B543" s="1004" t="s">
        <v>18</v>
      </c>
      <c r="C543" s="998" t="str">
        <f>C496</f>
        <v>Famille à coller.N.Nom de votre recette.Recette mère ►.S.Saisissez le nom de la recette mère</v>
      </c>
      <c r="D543" s="998">
        <f>D496</f>
        <v>6</v>
      </c>
      <c r="E543" s="998" t="str">
        <f>E496</f>
        <v>couverts</v>
      </c>
      <c r="F543" s="315" t="s">
        <v>61</v>
      </c>
      <c r="G543" s="1002">
        <v>9</v>
      </c>
      <c r="H543" s="999" t="s">
        <v>142</v>
      </c>
      <c r="I543" s="1000"/>
      <c r="J543" s="1000"/>
      <c r="K543" s="1000"/>
      <c r="L543" s="1001"/>
      <c r="N543" s="310"/>
      <c r="O543" s="310"/>
      <c r="P543" s="310"/>
      <c r="Q543" s="526" t="s">
        <v>218</v>
      </c>
      <c r="R543" s="527" t="s">
        <v>650</v>
      </c>
      <c r="S543" s="527"/>
      <c r="T543" s="527"/>
      <c r="BN543" s="4">
        <v>1</v>
      </c>
    </row>
    <row r="544" spans="2:66" ht="18.75" x14ac:dyDescent="0.25">
      <c r="B544" s="319" t="s">
        <v>18</v>
      </c>
      <c r="C544" s="1043" t="str">
        <f>C543</f>
        <v>Famille à coller.N.Nom de votre recette.Recette mère ►.S.Saisissez le nom de la recette mère</v>
      </c>
      <c r="D544" s="1043">
        <f>D543</f>
        <v>6</v>
      </c>
      <c r="E544" s="1044" t="str">
        <f>E543</f>
        <v>couverts</v>
      </c>
      <c r="F544" s="304" t="s">
        <v>146</v>
      </c>
      <c r="G544" s="243"/>
      <c r="H544" s="243"/>
      <c r="I544" s="243"/>
      <c r="J544" s="243"/>
      <c r="K544" s="243"/>
      <c r="L544" s="322"/>
      <c r="N544" s="310"/>
      <c r="O544" s="310"/>
      <c r="P544" s="310"/>
      <c r="Q544" s="48"/>
      <c r="R544" s="436" t="s">
        <v>221</v>
      </c>
      <c r="BN544" s="4">
        <v>1</v>
      </c>
    </row>
    <row r="545" spans="2:66" ht="15.75" x14ac:dyDescent="0.25">
      <c r="B545" s="196" t="str">
        <f t="shared" ref="B545:B583" si="58">IF(OR(F545&lt;&gt;"",G545&lt;&gt; "",H545&lt;&gt;"",I545&lt;&gt;""),"A", "►")</f>
        <v>A</v>
      </c>
      <c r="C545" s="320" t="str">
        <f>C543</f>
        <v>Famille à coller.N.Nom de votre recette.Recette mère ►.S.Saisissez le nom de la recette mère</v>
      </c>
      <c r="D545" s="320">
        <f>D543</f>
        <v>6</v>
      </c>
      <c r="E545" s="1045" t="str">
        <f>E543</f>
        <v>couverts</v>
      </c>
      <c r="F545" s="270" t="s">
        <v>149</v>
      </c>
      <c r="G545" s="248"/>
      <c r="H545" s="248"/>
      <c r="I545" s="248"/>
      <c r="J545" s="248"/>
      <c r="K545" s="248"/>
      <c r="L545" s="322"/>
      <c r="N545" s="310"/>
      <c r="O545" s="310"/>
      <c r="P545" s="310"/>
      <c r="R545" s="596"/>
      <c r="BN545" s="4">
        <v>1</v>
      </c>
    </row>
    <row r="546" spans="2:66" ht="15.75" x14ac:dyDescent="0.25">
      <c r="B546" s="196" t="str">
        <f t="shared" si="58"/>
        <v>►</v>
      </c>
      <c r="C546" s="320" t="str">
        <f>C543</f>
        <v>Famille à coller.N.Nom de votre recette.Recette mère ►.S.Saisissez le nom de la recette mère</v>
      </c>
      <c r="D546" s="320">
        <f>D543</f>
        <v>6</v>
      </c>
      <c r="E546" s="1045" t="str">
        <f>E543</f>
        <v>couverts</v>
      </c>
      <c r="F546" s="270"/>
      <c r="G546" s="270"/>
      <c r="H546" s="270"/>
      <c r="I546" s="270"/>
      <c r="J546" s="270"/>
      <c r="K546" s="270"/>
      <c r="L546" s="329"/>
      <c r="N546" s="310"/>
      <c r="O546" s="310"/>
      <c r="P546" s="310"/>
      <c r="R546" s="596"/>
      <c r="BN546" s="4">
        <v>1</v>
      </c>
    </row>
    <row r="547" spans="2:66" ht="15.75" x14ac:dyDescent="0.25">
      <c r="B547" s="196" t="str">
        <f t="shared" si="58"/>
        <v>►</v>
      </c>
      <c r="C547" s="320" t="str">
        <f>C543</f>
        <v>Famille à coller.N.Nom de votre recette.Recette mère ►.S.Saisissez le nom de la recette mère</v>
      </c>
      <c r="D547" s="320">
        <f>D543</f>
        <v>6</v>
      </c>
      <c r="E547" s="1045" t="str">
        <f>E543</f>
        <v>couverts</v>
      </c>
      <c r="F547" s="270"/>
      <c r="G547" s="270"/>
      <c r="H547" s="270"/>
      <c r="I547" s="270"/>
      <c r="J547" s="270"/>
      <c r="K547" s="270"/>
      <c r="L547" s="329"/>
      <c r="N547" s="310"/>
      <c r="O547" s="310"/>
      <c r="P547" s="310"/>
      <c r="R547" s="596"/>
      <c r="BN547" s="4">
        <v>1</v>
      </c>
    </row>
    <row r="548" spans="2:66" ht="15.75" x14ac:dyDescent="0.25">
      <c r="B548" s="196" t="str">
        <f t="shared" si="58"/>
        <v>►</v>
      </c>
      <c r="C548" s="320" t="str">
        <f>C543</f>
        <v>Famille à coller.N.Nom de votre recette.Recette mère ►.S.Saisissez le nom de la recette mère</v>
      </c>
      <c r="D548" s="320">
        <f>D543</f>
        <v>6</v>
      </c>
      <c r="E548" s="1045" t="str">
        <f>E543</f>
        <v>couverts</v>
      </c>
      <c r="F548" s="270"/>
      <c r="G548" s="270"/>
      <c r="H548" s="270"/>
      <c r="I548" s="270"/>
      <c r="J548" s="270"/>
      <c r="K548" s="270"/>
      <c r="L548" s="329"/>
      <c r="N548" s="310"/>
      <c r="O548" s="310"/>
      <c r="P548" s="310"/>
      <c r="BN548" s="4">
        <v>1</v>
      </c>
    </row>
    <row r="549" spans="2:66" ht="15.75" x14ac:dyDescent="0.25">
      <c r="B549" s="196" t="str">
        <f t="shared" si="58"/>
        <v>►</v>
      </c>
      <c r="C549" s="320" t="str">
        <f>C543</f>
        <v>Famille à coller.N.Nom de votre recette.Recette mère ►.S.Saisissez le nom de la recette mère</v>
      </c>
      <c r="D549" s="320">
        <f>D543</f>
        <v>6</v>
      </c>
      <c r="E549" s="1045" t="str">
        <f>E543</f>
        <v>couverts</v>
      </c>
      <c r="F549" s="270"/>
      <c r="G549" s="270"/>
      <c r="H549" s="270"/>
      <c r="I549" s="270"/>
      <c r="J549" s="270"/>
      <c r="K549" s="270"/>
      <c r="L549" s="329"/>
      <c r="N549" s="310"/>
      <c r="O549" s="310"/>
      <c r="P549" s="310"/>
      <c r="BN549" s="4">
        <v>1</v>
      </c>
    </row>
    <row r="550" spans="2:66" ht="15.75" x14ac:dyDescent="0.25">
      <c r="B550" s="196" t="str">
        <f t="shared" si="58"/>
        <v>►</v>
      </c>
      <c r="C550" s="320" t="str">
        <f>C543</f>
        <v>Famille à coller.N.Nom de votre recette.Recette mère ►.S.Saisissez le nom de la recette mère</v>
      </c>
      <c r="D550" s="320">
        <f>D543</f>
        <v>6</v>
      </c>
      <c r="E550" s="1045" t="str">
        <f>E543</f>
        <v>couverts</v>
      </c>
      <c r="F550" s="270"/>
      <c r="G550" s="270"/>
      <c r="H550" s="270"/>
      <c r="I550" s="270"/>
      <c r="J550" s="270"/>
      <c r="K550" s="270"/>
      <c r="L550" s="329"/>
      <c r="N550" s="310"/>
      <c r="O550" s="310"/>
      <c r="P550" s="310"/>
      <c r="BN550" s="4">
        <v>1</v>
      </c>
    </row>
    <row r="551" spans="2:66" ht="15.75" x14ac:dyDescent="0.25">
      <c r="B551" s="196" t="str">
        <f t="shared" si="58"/>
        <v>►</v>
      </c>
      <c r="C551" s="320" t="str">
        <f>C543</f>
        <v>Famille à coller.N.Nom de votre recette.Recette mère ►.S.Saisissez le nom de la recette mère</v>
      </c>
      <c r="D551" s="320">
        <f>D543</f>
        <v>6</v>
      </c>
      <c r="E551" s="1045" t="str">
        <f>E543</f>
        <v>couverts</v>
      </c>
      <c r="F551" s="270"/>
      <c r="G551" s="270"/>
      <c r="H551" s="270"/>
      <c r="I551" s="270"/>
      <c r="J551" s="270"/>
      <c r="K551" s="270"/>
      <c r="L551" s="329"/>
      <c r="N551" s="310"/>
      <c r="O551" s="310"/>
      <c r="P551" s="310"/>
      <c r="BN551" s="4">
        <v>1</v>
      </c>
    </row>
    <row r="552" spans="2:66" ht="15.75" x14ac:dyDescent="0.25">
      <c r="B552" s="196" t="str">
        <f t="shared" si="58"/>
        <v>►</v>
      </c>
      <c r="C552" s="320" t="str">
        <f>C543</f>
        <v>Famille à coller.N.Nom de votre recette.Recette mère ►.S.Saisissez le nom de la recette mère</v>
      </c>
      <c r="D552" s="320">
        <f>D543</f>
        <v>6</v>
      </c>
      <c r="E552" s="1045" t="str">
        <f>E543</f>
        <v>couverts</v>
      </c>
      <c r="F552" s="270"/>
      <c r="G552" s="270"/>
      <c r="H552" s="270"/>
      <c r="I552" s="270"/>
      <c r="J552" s="270" t="s">
        <v>649</v>
      </c>
      <c r="K552" s="270"/>
      <c r="L552" s="329"/>
      <c r="N552" s="310"/>
      <c r="O552" s="310"/>
      <c r="P552" s="310"/>
      <c r="BN552" s="4">
        <v>1</v>
      </c>
    </row>
    <row r="553" spans="2:66" ht="15.75" x14ac:dyDescent="0.25">
      <c r="B553" s="196" t="str">
        <f t="shared" si="58"/>
        <v>►</v>
      </c>
      <c r="C553" s="320" t="str">
        <f>C543</f>
        <v>Famille à coller.N.Nom de votre recette.Recette mère ►.S.Saisissez le nom de la recette mère</v>
      </c>
      <c r="D553" s="320">
        <f>D543</f>
        <v>6</v>
      </c>
      <c r="E553" s="1045" t="str">
        <f>E543</f>
        <v>couverts</v>
      </c>
      <c r="F553" s="270"/>
      <c r="G553" s="270"/>
      <c r="H553" s="270"/>
      <c r="I553" s="270"/>
      <c r="J553" s="270"/>
      <c r="K553" s="270"/>
      <c r="L553" s="329"/>
      <c r="N553" s="310"/>
      <c r="O553" s="310"/>
      <c r="P553" s="310"/>
      <c r="BN553" s="4">
        <v>1</v>
      </c>
    </row>
    <row r="554" spans="2:66" ht="15.75" x14ac:dyDescent="0.25">
      <c r="B554" s="196" t="str">
        <f t="shared" si="58"/>
        <v>►</v>
      </c>
      <c r="C554" s="320" t="str">
        <f>C543</f>
        <v>Famille à coller.N.Nom de votre recette.Recette mère ►.S.Saisissez le nom de la recette mère</v>
      </c>
      <c r="D554" s="320">
        <f>D543</f>
        <v>6</v>
      </c>
      <c r="E554" s="1045" t="str">
        <f>E543</f>
        <v>couverts</v>
      </c>
      <c r="F554" s="270"/>
      <c r="G554" s="270"/>
      <c r="H554" s="270"/>
      <c r="I554" s="270"/>
      <c r="J554" s="270"/>
      <c r="K554" s="270"/>
      <c r="L554" s="329"/>
      <c r="N554" s="310"/>
      <c r="O554" s="310"/>
      <c r="P554" s="310"/>
      <c r="BN554" s="4">
        <v>1</v>
      </c>
    </row>
    <row r="555" spans="2:66" ht="15.75" x14ac:dyDescent="0.25">
      <c r="B555" s="196" t="str">
        <f t="shared" si="58"/>
        <v>►</v>
      </c>
      <c r="C555" s="320" t="str">
        <f>C543</f>
        <v>Famille à coller.N.Nom de votre recette.Recette mère ►.S.Saisissez le nom de la recette mère</v>
      </c>
      <c r="D555" s="320">
        <f>D543</f>
        <v>6</v>
      </c>
      <c r="E555" s="1045" t="str">
        <f>E543</f>
        <v>couverts</v>
      </c>
      <c r="F555" s="270"/>
      <c r="G555" s="270"/>
      <c r="H555" s="270"/>
      <c r="I555" s="270"/>
      <c r="J555" s="270"/>
      <c r="K555" s="270"/>
      <c r="L555" s="329"/>
      <c r="N555" s="310"/>
      <c r="O555" s="310"/>
      <c r="P555" s="310"/>
      <c r="BN555" s="4">
        <v>1</v>
      </c>
    </row>
    <row r="556" spans="2:66" ht="15.75" x14ac:dyDescent="0.25">
      <c r="B556" s="196" t="str">
        <f t="shared" si="58"/>
        <v>►</v>
      </c>
      <c r="C556" s="320" t="str">
        <f>C543</f>
        <v>Famille à coller.N.Nom de votre recette.Recette mère ►.S.Saisissez le nom de la recette mère</v>
      </c>
      <c r="D556" s="320">
        <f>D543</f>
        <v>6</v>
      </c>
      <c r="E556" s="1045" t="str">
        <f>E543</f>
        <v>couverts</v>
      </c>
      <c r="F556" s="270"/>
      <c r="G556" s="270"/>
      <c r="H556" s="270"/>
      <c r="I556" s="270"/>
      <c r="J556" s="270"/>
      <c r="K556" s="270"/>
      <c r="L556" s="329"/>
      <c r="N556" s="310"/>
      <c r="O556" s="310"/>
      <c r="P556" s="310"/>
      <c r="BN556" s="4">
        <v>1</v>
      </c>
    </row>
    <row r="557" spans="2:66" ht="15.75" x14ac:dyDescent="0.25">
      <c r="B557" s="196" t="str">
        <f t="shared" si="58"/>
        <v>►</v>
      </c>
      <c r="C557" s="320" t="str">
        <f>C543</f>
        <v>Famille à coller.N.Nom de votre recette.Recette mère ►.S.Saisissez le nom de la recette mère</v>
      </c>
      <c r="D557" s="320">
        <f>D543</f>
        <v>6</v>
      </c>
      <c r="E557" s="1045" t="str">
        <f>E543</f>
        <v>couverts</v>
      </c>
      <c r="F557" s="270"/>
      <c r="G557" s="270"/>
      <c r="H557" s="270"/>
      <c r="I557" s="270"/>
      <c r="J557" s="270"/>
      <c r="K557" s="270"/>
      <c r="L557" s="329"/>
      <c r="N557" s="310"/>
      <c r="O557" s="310"/>
      <c r="P557" s="310"/>
      <c r="BN557" s="4">
        <v>1</v>
      </c>
    </row>
    <row r="558" spans="2:66" ht="15.75" x14ac:dyDescent="0.25">
      <c r="B558" s="196" t="str">
        <f t="shared" si="58"/>
        <v>►</v>
      </c>
      <c r="C558" s="320" t="str">
        <f>C543</f>
        <v>Famille à coller.N.Nom de votre recette.Recette mère ►.S.Saisissez le nom de la recette mère</v>
      </c>
      <c r="D558" s="320">
        <f>D543</f>
        <v>6</v>
      </c>
      <c r="E558" s="1045" t="str">
        <f>E543</f>
        <v>couverts</v>
      </c>
      <c r="F558" s="270"/>
      <c r="G558" s="270"/>
      <c r="H558" s="270"/>
      <c r="I558" s="270"/>
      <c r="J558" s="270"/>
      <c r="K558" s="270"/>
      <c r="L558" s="329"/>
      <c r="N558" s="310"/>
      <c r="O558" s="310"/>
      <c r="P558" s="310"/>
      <c r="BN558" s="4">
        <v>1</v>
      </c>
    </row>
    <row r="559" spans="2:66" ht="15.75" x14ac:dyDescent="0.25">
      <c r="B559" s="196" t="str">
        <f t="shared" si="58"/>
        <v>►</v>
      </c>
      <c r="C559" s="320" t="str">
        <f>C543</f>
        <v>Famille à coller.N.Nom de votre recette.Recette mère ►.S.Saisissez le nom de la recette mère</v>
      </c>
      <c r="D559" s="320">
        <f>D543</f>
        <v>6</v>
      </c>
      <c r="E559" s="1045" t="str">
        <f>E543</f>
        <v>couverts</v>
      </c>
      <c r="F559" s="270"/>
      <c r="G559" s="270"/>
      <c r="H559" s="270"/>
      <c r="I559" s="270"/>
      <c r="J559" s="270"/>
      <c r="K559" s="270"/>
      <c r="L559" s="329"/>
      <c r="N559" s="310"/>
      <c r="O559" s="310"/>
      <c r="P559" s="310"/>
      <c r="BN559" s="4">
        <v>1</v>
      </c>
    </row>
    <row r="560" spans="2:66" ht="15.75" x14ac:dyDescent="0.25">
      <c r="B560" s="196" t="str">
        <f t="shared" si="58"/>
        <v>►</v>
      </c>
      <c r="C560" s="320" t="str">
        <f>C543</f>
        <v>Famille à coller.N.Nom de votre recette.Recette mère ►.S.Saisissez le nom de la recette mère</v>
      </c>
      <c r="D560" s="320">
        <f>D543</f>
        <v>6</v>
      </c>
      <c r="E560" s="1045" t="str">
        <f>E543</f>
        <v>couverts</v>
      </c>
      <c r="F560" s="270"/>
      <c r="G560" s="270"/>
      <c r="H560" s="270"/>
      <c r="I560" s="270"/>
      <c r="J560" s="270"/>
      <c r="K560" s="270"/>
      <c r="L560" s="329"/>
      <c r="N560" s="310"/>
      <c r="O560" s="310"/>
      <c r="P560" s="310"/>
      <c r="BN560" s="4">
        <v>1</v>
      </c>
    </row>
    <row r="561" spans="2:66" ht="15.75" x14ac:dyDescent="0.25">
      <c r="B561" s="196" t="str">
        <f t="shared" si="58"/>
        <v>►</v>
      </c>
      <c r="C561" s="320" t="str">
        <f>C543</f>
        <v>Famille à coller.N.Nom de votre recette.Recette mère ►.S.Saisissez le nom de la recette mère</v>
      </c>
      <c r="D561" s="320">
        <f>D543</f>
        <v>6</v>
      </c>
      <c r="E561" s="1045" t="str">
        <f>E543</f>
        <v>couverts</v>
      </c>
      <c r="F561" s="270"/>
      <c r="G561" s="270"/>
      <c r="H561" s="270"/>
      <c r="I561" s="270"/>
      <c r="J561" s="270"/>
      <c r="K561" s="270"/>
      <c r="L561" s="329"/>
      <c r="N561" s="310"/>
      <c r="O561" s="310"/>
      <c r="P561" s="310"/>
      <c r="BN561" s="4">
        <v>1</v>
      </c>
    </row>
    <row r="562" spans="2:66" ht="15.75" x14ac:dyDescent="0.25">
      <c r="B562" s="196" t="str">
        <f t="shared" si="58"/>
        <v>►</v>
      </c>
      <c r="C562" s="320" t="str">
        <f>C543</f>
        <v>Famille à coller.N.Nom de votre recette.Recette mère ►.S.Saisissez le nom de la recette mère</v>
      </c>
      <c r="D562" s="320">
        <f>D543</f>
        <v>6</v>
      </c>
      <c r="E562" s="1045" t="str">
        <f>E543</f>
        <v>couverts</v>
      </c>
      <c r="F562" s="270"/>
      <c r="G562" s="270"/>
      <c r="H562" s="270"/>
      <c r="I562" s="270"/>
      <c r="J562" s="270"/>
      <c r="K562" s="270"/>
      <c r="L562" s="329"/>
      <c r="N562" s="310"/>
      <c r="O562" s="310"/>
      <c r="P562" s="310"/>
      <c r="BN562" s="4">
        <v>1</v>
      </c>
    </row>
    <row r="563" spans="2:66" ht="15.75" x14ac:dyDescent="0.25">
      <c r="B563" s="196" t="str">
        <f t="shared" si="58"/>
        <v>►</v>
      </c>
      <c r="C563" s="320" t="str">
        <f>C543</f>
        <v>Famille à coller.N.Nom de votre recette.Recette mère ►.S.Saisissez le nom de la recette mère</v>
      </c>
      <c r="D563" s="320">
        <f>D543</f>
        <v>6</v>
      </c>
      <c r="E563" s="1045" t="str">
        <f>E543</f>
        <v>couverts</v>
      </c>
      <c r="F563" s="270"/>
      <c r="G563" s="270"/>
      <c r="H563" s="270"/>
      <c r="I563" s="270"/>
      <c r="J563" s="270"/>
      <c r="K563" s="270"/>
      <c r="L563" s="329"/>
      <c r="N563" s="310"/>
      <c r="O563" s="310"/>
      <c r="P563" s="310"/>
      <c r="BN563" s="4">
        <v>1</v>
      </c>
    </row>
    <row r="564" spans="2:66" ht="15.75" x14ac:dyDescent="0.25">
      <c r="B564" s="196" t="str">
        <f t="shared" si="58"/>
        <v>►</v>
      </c>
      <c r="C564" s="320" t="str">
        <f>C543</f>
        <v>Famille à coller.N.Nom de votre recette.Recette mère ►.S.Saisissez le nom de la recette mère</v>
      </c>
      <c r="D564" s="320">
        <f>D543</f>
        <v>6</v>
      </c>
      <c r="E564" s="1045" t="str">
        <f>E543</f>
        <v>couverts</v>
      </c>
      <c r="F564" s="270"/>
      <c r="G564" s="270"/>
      <c r="H564" s="270"/>
      <c r="I564" s="270"/>
      <c r="J564" s="270"/>
      <c r="K564" s="270"/>
      <c r="L564" s="329"/>
      <c r="N564" s="310"/>
      <c r="O564" s="310"/>
      <c r="P564" s="310"/>
      <c r="BN564" s="4">
        <v>1</v>
      </c>
    </row>
    <row r="565" spans="2:66" ht="15.75" x14ac:dyDescent="0.25">
      <c r="B565" s="196" t="str">
        <f t="shared" si="58"/>
        <v>►</v>
      </c>
      <c r="C565" s="320" t="str">
        <f>C543</f>
        <v>Famille à coller.N.Nom de votre recette.Recette mère ►.S.Saisissez le nom de la recette mère</v>
      </c>
      <c r="D565" s="320">
        <f>D543</f>
        <v>6</v>
      </c>
      <c r="E565" s="1045" t="str">
        <f>E543</f>
        <v>couverts</v>
      </c>
      <c r="F565" s="270"/>
      <c r="G565" s="270"/>
      <c r="H565" s="270"/>
      <c r="I565" s="270"/>
      <c r="J565" s="270"/>
      <c r="K565" s="270"/>
      <c r="L565" s="329"/>
      <c r="N565" s="310"/>
      <c r="O565" s="310"/>
      <c r="P565" s="310"/>
      <c r="BN565" s="4">
        <v>1</v>
      </c>
    </row>
    <row r="566" spans="2:66" ht="15.75" x14ac:dyDescent="0.25">
      <c r="B566" s="196" t="str">
        <f t="shared" si="58"/>
        <v>►</v>
      </c>
      <c r="C566" s="320" t="str">
        <f>C543</f>
        <v>Famille à coller.N.Nom de votre recette.Recette mère ►.S.Saisissez le nom de la recette mère</v>
      </c>
      <c r="D566" s="320">
        <f>D543</f>
        <v>6</v>
      </c>
      <c r="E566" s="1045" t="str">
        <f>E543</f>
        <v>couverts</v>
      </c>
      <c r="F566" s="270"/>
      <c r="G566" s="270"/>
      <c r="H566" s="270"/>
      <c r="I566" s="270"/>
      <c r="J566" s="270"/>
      <c r="K566" s="270"/>
      <c r="L566" s="329"/>
      <c r="N566" s="310"/>
      <c r="O566" s="310"/>
      <c r="P566" s="310"/>
      <c r="BN566" s="4">
        <v>1</v>
      </c>
    </row>
    <row r="567" spans="2:66" ht="15.75" x14ac:dyDescent="0.25">
      <c r="B567" s="196" t="str">
        <f t="shared" si="58"/>
        <v>►</v>
      </c>
      <c r="C567" s="320" t="str">
        <f>C543</f>
        <v>Famille à coller.N.Nom de votre recette.Recette mère ►.S.Saisissez le nom de la recette mère</v>
      </c>
      <c r="D567" s="320">
        <f>D543</f>
        <v>6</v>
      </c>
      <c r="E567" s="1045" t="str">
        <f>E543</f>
        <v>couverts</v>
      </c>
      <c r="F567" s="270"/>
      <c r="G567" s="270"/>
      <c r="H567" s="270"/>
      <c r="I567" s="270"/>
      <c r="J567" s="270"/>
      <c r="K567" s="270"/>
      <c r="L567" s="329"/>
      <c r="N567" s="310"/>
      <c r="O567" s="310"/>
      <c r="P567" s="310"/>
      <c r="BN567" s="4">
        <v>1</v>
      </c>
    </row>
    <row r="568" spans="2:66" ht="15.75" x14ac:dyDescent="0.25">
      <c r="B568" s="196" t="str">
        <f t="shared" si="58"/>
        <v>►</v>
      </c>
      <c r="C568" s="320" t="str">
        <f>C543</f>
        <v>Famille à coller.N.Nom de votre recette.Recette mère ►.S.Saisissez le nom de la recette mère</v>
      </c>
      <c r="D568" s="320">
        <f>D543</f>
        <v>6</v>
      </c>
      <c r="E568" s="1045" t="str">
        <f>E543</f>
        <v>couverts</v>
      </c>
      <c r="F568" s="270"/>
      <c r="G568" s="270"/>
      <c r="H568" s="270"/>
      <c r="I568" s="270"/>
      <c r="J568" s="270"/>
      <c r="K568" s="270"/>
      <c r="L568" s="329"/>
      <c r="N568" s="310"/>
      <c r="O568" s="310"/>
      <c r="P568" s="310"/>
      <c r="BN568" s="4">
        <v>1</v>
      </c>
    </row>
    <row r="569" spans="2:66" ht="15.75" x14ac:dyDescent="0.25">
      <c r="B569" s="196" t="str">
        <f t="shared" si="58"/>
        <v>►</v>
      </c>
      <c r="C569" s="320" t="str">
        <f>C543</f>
        <v>Famille à coller.N.Nom de votre recette.Recette mère ►.S.Saisissez le nom de la recette mère</v>
      </c>
      <c r="D569" s="320">
        <f>D543</f>
        <v>6</v>
      </c>
      <c r="E569" s="1045" t="str">
        <f>E543</f>
        <v>couverts</v>
      </c>
      <c r="F569" s="270"/>
      <c r="G569" s="270"/>
      <c r="H569" s="270"/>
      <c r="I569" s="270"/>
      <c r="J569" s="270"/>
      <c r="K569" s="270"/>
      <c r="L569" s="329"/>
      <c r="N569" s="310"/>
      <c r="O569" s="310"/>
      <c r="P569" s="310"/>
      <c r="BN569" s="4">
        <v>1</v>
      </c>
    </row>
    <row r="570" spans="2:66" ht="15.75" x14ac:dyDescent="0.25">
      <c r="B570" s="196" t="str">
        <f t="shared" si="58"/>
        <v>►</v>
      </c>
      <c r="C570" s="320" t="str">
        <f>C543</f>
        <v>Famille à coller.N.Nom de votre recette.Recette mère ►.S.Saisissez le nom de la recette mère</v>
      </c>
      <c r="D570" s="320">
        <f>D543</f>
        <v>6</v>
      </c>
      <c r="E570" s="1045" t="str">
        <f>E543</f>
        <v>couverts</v>
      </c>
      <c r="F570" s="270"/>
      <c r="G570" s="270"/>
      <c r="H570" s="270"/>
      <c r="I570" s="270"/>
      <c r="J570" s="270"/>
      <c r="K570" s="270"/>
      <c r="L570" s="329"/>
      <c r="N570" s="310"/>
      <c r="O570" s="310"/>
      <c r="P570" s="310"/>
      <c r="BN570" s="4">
        <v>1</v>
      </c>
    </row>
    <row r="571" spans="2:66" ht="15.75" x14ac:dyDescent="0.25">
      <c r="B571" s="196" t="str">
        <f t="shared" si="58"/>
        <v>►</v>
      </c>
      <c r="C571" s="320" t="str">
        <f>C543</f>
        <v>Famille à coller.N.Nom de votre recette.Recette mère ►.S.Saisissez le nom de la recette mère</v>
      </c>
      <c r="D571" s="320">
        <f>D543</f>
        <v>6</v>
      </c>
      <c r="E571" s="1045" t="str">
        <f>E543</f>
        <v>couverts</v>
      </c>
      <c r="F571" s="270"/>
      <c r="G571" s="270"/>
      <c r="H571" s="270"/>
      <c r="I571" s="270"/>
      <c r="J571" s="270"/>
      <c r="K571" s="270"/>
      <c r="L571" s="329"/>
      <c r="N571" s="310"/>
      <c r="O571" s="310"/>
      <c r="P571" s="310"/>
      <c r="BN571" s="4">
        <v>1</v>
      </c>
    </row>
    <row r="572" spans="2:66" ht="15.75" x14ac:dyDescent="0.25">
      <c r="B572" s="196" t="str">
        <f t="shared" si="58"/>
        <v>►</v>
      </c>
      <c r="C572" s="320" t="str">
        <f>C543</f>
        <v>Famille à coller.N.Nom de votre recette.Recette mère ►.S.Saisissez le nom de la recette mère</v>
      </c>
      <c r="D572" s="320">
        <f>D543</f>
        <v>6</v>
      </c>
      <c r="E572" s="1045" t="str">
        <f>E543</f>
        <v>couverts</v>
      </c>
      <c r="F572" s="270"/>
      <c r="G572" s="270"/>
      <c r="H572" s="270"/>
      <c r="I572" s="270"/>
      <c r="J572" s="270"/>
      <c r="K572" s="270"/>
      <c r="L572" s="329"/>
      <c r="N572" s="310"/>
      <c r="O572" s="310"/>
      <c r="P572" s="310"/>
      <c r="BN572" s="4">
        <v>1</v>
      </c>
    </row>
    <row r="573" spans="2:66" ht="15.75" x14ac:dyDescent="0.25">
      <c r="B573" s="196" t="str">
        <f t="shared" si="58"/>
        <v>►</v>
      </c>
      <c r="C573" s="320" t="str">
        <f>C543</f>
        <v>Famille à coller.N.Nom de votre recette.Recette mère ►.S.Saisissez le nom de la recette mère</v>
      </c>
      <c r="D573" s="320">
        <f>D543</f>
        <v>6</v>
      </c>
      <c r="E573" s="1045" t="str">
        <f>E543</f>
        <v>couverts</v>
      </c>
      <c r="F573" s="270"/>
      <c r="G573" s="270"/>
      <c r="H573" s="270"/>
      <c r="I573" s="270"/>
      <c r="J573" s="270"/>
      <c r="K573" s="270"/>
      <c r="L573" s="329"/>
      <c r="N573" s="310"/>
      <c r="O573" s="310"/>
      <c r="P573" s="310"/>
      <c r="BN573" s="4">
        <v>1</v>
      </c>
    </row>
    <row r="574" spans="2:66" ht="15.75" x14ac:dyDescent="0.25">
      <c r="B574" s="196" t="str">
        <f t="shared" si="58"/>
        <v>►</v>
      </c>
      <c r="C574" s="320" t="str">
        <f>C543</f>
        <v>Famille à coller.N.Nom de votre recette.Recette mère ►.S.Saisissez le nom de la recette mère</v>
      </c>
      <c r="D574" s="320">
        <f>D543</f>
        <v>6</v>
      </c>
      <c r="E574" s="1045" t="str">
        <f>E543</f>
        <v>couverts</v>
      </c>
      <c r="F574" s="270"/>
      <c r="G574" s="270"/>
      <c r="H574" s="270"/>
      <c r="I574" s="270"/>
      <c r="J574" s="270"/>
      <c r="K574" s="270"/>
      <c r="L574" s="329"/>
      <c r="N574" s="310"/>
      <c r="O574" s="310"/>
      <c r="P574" s="310"/>
      <c r="BN574" s="4">
        <v>1</v>
      </c>
    </row>
    <row r="575" spans="2:66" ht="15.75" x14ac:dyDescent="0.25">
      <c r="B575" s="196" t="str">
        <f t="shared" si="58"/>
        <v>►</v>
      </c>
      <c r="C575" s="320" t="str">
        <f>C543</f>
        <v>Famille à coller.N.Nom de votre recette.Recette mère ►.S.Saisissez le nom de la recette mère</v>
      </c>
      <c r="D575" s="320">
        <f>D543</f>
        <v>6</v>
      </c>
      <c r="E575" s="1045" t="str">
        <f>E543</f>
        <v>couverts</v>
      </c>
      <c r="F575" s="270"/>
      <c r="G575" s="270"/>
      <c r="H575" s="270"/>
      <c r="I575" s="270"/>
      <c r="J575" s="270"/>
      <c r="K575" s="270"/>
      <c r="L575" s="329"/>
      <c r="N575" s="310"/>
      <c r="O575" s="310"/>
      <c r="P575" s="310"/>
      <c r="BN575" s="4">
        <v>1</v>
      </c>
    </row>
    <row r="576" spans="2:66" ht="15.75" x14ac:dyDescent="0.25">
      <c r="B576" s="196" t="str">
        <f t="shared" si="58"/>
        <v>►</v>
      </c>
      <c r="C576" s="320" t="str">
        <f>C543</f>
        <v>Famille à coller.N.Nom de votre recette.Recette mère ►.S.Saisissez le nom de la recette mère</v>
      </c>
      <c r="D576" s="320">
        <f>D543</f>
        <v>6</v>
      </c>
      <c r="E576" s="1045" t="str">
        <f>E543</f>
        <v>couverts</v>
      </c>
      <c r="F576" s="270"/>
      <c r="G576" s="270"/>
      <c r="H576" s="270"/>
      <c r="I576" s="270"/>
      <c r="J576" s="270"/>
      <c r="K576" s="270"/>
      <c r="L576" s="329"/>
      <c r="N576" s="310"/>
      <c r="O576" s="310"/>
      <c r="P576" s="310"/>
      <c r="BN576" s="4">
        <v>1</v>
      </c>
    </row>
    <row r="577" spans="2:66" ht="15.75" x14ac:dyDescent="0.25">
      <c r="B577" s="196" t="str">
        <f t="shared" si="58"/>
        <v>►</v>
      </c>
      <c r="C577" s="320" t="str">
        <f>C543</f>
        <v>Famille à coller.N.Nom de votre recette.Recette mère ►.S.Saisissez le nom de la recette mère</v>
      </c>
      <c r="D577" s="320">
        <f>D543</f>
        <v>6</v>
      </c>
      <c r="E577" s="1045" t="str">
        <f>E543</f>
        <v>couverts</v>
      </c>
      <c r="F577" s="270"/>
      <c r="G577" s="270"/>
      <c r="H577" s="270"/>
      <c r="I577" s="270"/>
      <c r="J577" s="270"/>
      <c r="K577" s="270"/>
      <c r="L577" s="329"/>
      <c r="N577" s="310"/>
      <c r="O577" s="310"/>
      <c r="P577" s="310"/>
      <c r="BN577" s="4">
        <v>1</v>
      </c>
    </row>
    <row r="578" spans="2:66" ht="15.75" x14ac:dyDescent="0.25">
      <c r="B578" s="196" t="str">
        <f t="shared" si="58"/>
        <v>►</v>
      </c>
      <c r="C578" s="320" t="str">
        <f>C543</f>
        <v>Famille à coller.N.Nom de votre recette.Recette mère ►.S.Saisissez le nom de la recette mère</v>
      </c>
      <c r="D578" s="320">
        <f>D543</f>
        <v>6</v>
      </c>
      <c r="E578" s="1045" t="str">
        <f>E543</f>
        <v>couverts</v>
      </c>
      <c r="F578" s="270"/>
      <c r="G578" s="270"/>
      <c r="H578" s="270"/>
      <c r="I578" s="270"/>
      <c r="J578" s="270"/>
      <c r="K578" s="270"/>
      <c r="L578" s="329"/>
      <c r="N578" s="310"/>
      <c r="O578" s="310"/>
      <c r="P578" s="310"/>
      <c r="BN578" s="4">
        <v>1</v>
      </c>
    </row>
    <row r="579" spans="2:66" ht="15.75" x14ac:dyDescent="0.25">
      <c r="B579" s="196" t="str">
        <f t="shared" si="58"/>
        <v>►</v>
      </c>
      <c r="C579" s="320" t="str">
        <f>C543</f>
        <v>Famille à coller.N.Nom de votre recette.Recette mère ►.S.Saisissez le nom de la recette mère</v>
      </c>
      <c r="D579" s="320">
        <f>D543</f>
        <v>6</v>
      </c>
      <c r="E579" s="1045" t="str">
        <f>E543</f>
        <v>couverts</v>
      </c>
      <c r="F579" s="270"/>
      <c r="G579" s="270"/>
      <c r="H579" s="270"/>
      <c r="I579" s="270"/>
      <c r="J579" s="270"/>
      <c r="K579" s="270"/>
      <c r="L579" s="329"/>
      <c r="N579" s="310"/>
      <c r="O579" s="310"/>
      <c r="P579" s="310"/>
      <c r="BN579" s="4">
        <v>1</v>
      </c>
    </row>
    <row r="580" spans="2:66" ht="15.75" x14ac:dyDescent="0.25">
      <c r="B580" s="196" t="str">
        <f t="shared" si="58"/>
        <v>►</v>
      </c>
      <c r="C580" s="320" t="str">
        <f>C543</f>
        <v>Famille à coller.N.Nom de votre recette.Recette mère ►.S.Saisissez le nom de la recette mère</v>
      </c>
      <c r="D580" s="320">
        <f>D543</f>
        <v>6</v>
      </c>
      <c r="E580" s="1045" t="str">
        <f>E543</f>
        <v>couverts</v>
      </c>
      <c r="F580" s="270"/>
      <c r="G580" s="270"/>
      <c r="H580" s="270"/>
      <c r="I580" s="270"/>
      <c r="J580" s="270"/>
      <c r="K580" s="270"/>
      <c r="L580" s="329"/>
      <c r="N580" s="310"/>
      <c r="O580" s="310"/>
      <c r="P580" s="310"/>
      <c r="BN580" s="4">
        <v>1</v>
      </c>
    </row>
    <row r="581" spans="2:66" ht="15.75" x14ac:dyDescent="0.25">
      <c r="B581" s="196" t="str">
        <f t="shared" si="58"/>
        <v>►</v>
      </c>
      <c r="C581" s="320" t="str">
        <f>C543</f>
        <v>Famille à coller.N.Nom de votre recette.Recette mère ►.S.Saisissez le nom de la recette mère</v>
      </c>
      <c r="D581" s="320">
        <f>D543</f>
        <v>6</v>
      </c>
      <c r="E581" s="1045" t="str">
        <f>E543</f>
        <v>couverts</v>
      </c>
      <c r="F581" s="270"/>
      <c r="G581" s="270"/>
      <c r="H581" s="270"/>
      <c r="I581" s="270"/>
      <c r="J581" s="270"/>
      <c r="K581" s="270"/>
      <c r="L581" s="329"/>
      <c r="N581" s="310"/>
      <c r="O581" s="310"/>
      <c r="P581" s="310"/>
      <c r="BN581" s="4">
        <v>1</v>
      </c>
    </row>
    <row r="582" spans="2:66" ht="15.75" x14ac:dyDescent="0.25">
      <c r="B582" s="196" t="str">
        <f t="shared" si="58"/>
        <v>►</v>
      </c>
      <c r="C582" s="320" t="str">
        <f>C543</f>
        <v>Famille à coller.N.Nom de votre recette.Recette mère ►.S.Saisissez le nom de la recette mère</v>
      </c>
      <c r="D582" s="320">
        <f>D543</f>
        <v>6</v>
      </c>
      <c r="E582" s="1045" t="str">
        <f>E543</f>
        <v>couverts</v>
      </c>
      <c r="F582" s="270"/>
      <c r="G582" s="270"/>
      <c r="H582" s="270"/>
      <c r="I582" s="270"/>
      <c r="J582" s="270"/>
      <c r="K582" s="270"/>
      <c r="L582" s="329"/>
      <c r="N582" s="310"/>
      <c r="O582" s="310"/>
      <c r="P582" s="310"/>
      <c r="BN582" s="4">
        <v>1</v>
      </c>
    </row>
    <row r="583" spans="2:66" ht="15.75" x14ac:dyDescent="0.25">
      <c r="B583" s="196" t="str">
        <f t="shared" si="58"/>
        <v>►</v>
      </c>
      <c r="C583" s="320" t="str">
        <f>C543</f>
        <v>Famille à coller.N.Nom de votre recette.Recette mère ►.S.Saisissez le nom de la recette mère</v>
      </c>
      <c r="D583" s="320">
        <f>D543</f>
        <v>6</v>
      </c>
      <c r="E583" s="1045" t="str">
        <f>E543</f>
        <v>couverts</v>
      </c>
      <c r="F583" s="270"/>
      <c r="G583" s="270"/>
      <c r="H583" s="270"/>
      <c r="I583" s="270"/>
      <c r="J583" s="270"/>
      <c r="K583" s="270"/>
      <c r="L583" s="329"/>
      <c r="N583" s="310"/>
      <c r="O583" s="310"/>
      <c r="P583" s="310"/>
      <c r="BN583" s="4">
        <v>1</v>
      </c>
    </row>
    <row r="584" spans="2:66" ht="15.75" x14ac:dyDescent="0.25">
      <c r="B584" s="376" t="s">
        <v>18</v>
      </c>
      <c r="C584" s="320" t="str">
        <f>C543</f>
        <v>Famille à coller.N.Nom de votre recette.Recette mère ►.S.Saisissez le nom de la recette mère</v>
      </c>
      <c r="D584" s="320">
        <f>D543</f>
        <v>6</v>
      </c>
      <c r="E584" s="1045" t="str">
        <f>E543</f>
        <v>couverts</v>
      </c>
      <c r="F584" s="978" t="s">
        <v>153</v>
      </c>
      <c r="G584" s="280"/>
      <c r="H584" s="280"/>
      <c r="I584" s="280"/>
      <c r="J584" s="280"/>
      <c r="K584" s="378"/>
      <c r="L584" s="379" t="s">
        <v>154</v>
      </c>
      <c r="N584" s="310"/>
      <c r="O584" s="310"/>
      <c r="P584" s="310"/>
      <c r="BN584" s="4">
        <v>1</v>
      </c>
    </row>
    <row r="585" spans="2:66" ht="15.75" x14ac:dyDescent="0.25">
      <c r="B585" s="376" t="s">
        <v>18</v>
      </c>
      <c r="C585" s="320" t="str">
        <f>C543</f>
        <v>Famille à coller.N.Nom de votre recette.Recette mère ►.S.Saisissez le nom de la recette mère</v>
      </c>
      <c r="D585" s="320">
        <f>D543</f>
        <v>6</v>
      </c>
      <c r="E585" s="1045" t="str">
        <f>E543</f>
        <v>couverts</v>
      </c>
      <c r="F585" s="287"/>
      <c r="G585" s="287"/>
      <c r="H585" s="287"/>
      <c r="I585" s="287"/>
      <c r="J585" s="287"/>
      <c r="K585" s="382"/>
      <c r="L585" s="383" t="s">
        <v>155</v>
      </c>
      <c r="N585" s="310"/>
      <c r="O585" s="310"/>
      <c r="P585" s="310"/>
      <c r="BN585" s="4">
        <v>1</v>
      </c>
    </row>
    <row r="586" spans="2:66" ht="15.75" x14ac:dyDescent="0.25">
      <c r="B586" s="376" t="s">
        <v>18</v>
      </c>
      <c r="C586" s="320" t="str">
        <f>C543</f>
        <v>Famille à coller.N.Nom de votre recette.Recette mère ►.S.Saisissez le nom de la recette mère</v>
      </c>
      <c r="D586" s="320">
        <f>D543</f>
        <v>6</v>
      </c>
      <c r="E586" s="1045" t="str">
        <f>E543</f>
        <v>couverts</v>
      </c>
      <c r="F586" s="287"/>
      <c r="G586" s="287"/>
      <c r="H586" s="287"/>
      <c r="I586" s="287"/>
      <c r="J586" s="287"/>
      <c r="K586" s="382"/>
      <c r="L586" s="383" t="s">
        <v>156</v>
      </c>
      <c r="N586" s="310"/>
      <c r="O586" s="310"/>
      <c r="P586" s="310"/>
      <c r="BN586" s="4">
        <v>1</v>
      </c>
    </row>
    <row r="587" spans="2:66" ht="15.75" x14ac:dyDescent="0.25">
      <c r="B587" s="376" t="s">
        <v>18</v>
      </c>
      <c r="C587" s="320" t="str">
        <f>C496</f>
        <v>Famille à coller.N.Nom de votre recette.Recette mère ►.S.Saisissez le nom de la recette mère</v>
      </c>
      <c r="D587" s="320">
        <f>D496</f>
        <v>6</v>
      </c>
      <c r="E587" s="320" t="str">
        <f>E496</f>
        <v>couverts</v>
      </c>
      <c r="F587" s="293"/>
      <c r="G587" s="293"/>
      <c r="H587" s="293" t="s">
        <v>152</v>
      </c>
      <c r="I587" s="294"/>
      <c r="J587" s="392"/>
      <c r="K587" s="392"/>
      <c r="L587" s="393"/>
      <c r="N587" s="310"/>
      <c r="O587" s="310"/>
      <c r="P587" s="310"/>
      <c r="BN587" s="4">
        <v>1</v>
      </c>
    </row>
    <row r="588" spans="2:66" ht="16.5" thickBot="1" x14ac:dyDescent="0.3">
      <c r="B588" s="397" t="s">
        <v>18</v>
      </c>
      <c r="C588" s="398" t="str">
        <f>C496</f>
        <v>Famille à coller.N.Nom de votre recette.Recette mère ►.S.Saisissez le nom de la recette mère</v>
      </c>
      <c r="D588" s="398">
        <f>D496</f>
        <v>6</v>
      </c>
      <c r="E588" s="398" t="str">
        <f>E496</f>
        <v>couverts</v>
      </c>
      <c r="F588" s="399" t="s">
        <v>150</v>
      </c>
      <c r="G588" s="298"/>
      <c r="H588" s="299"/>
      <c r="I588" s="300"/>
      <c r="J588" s="299"/>
      <c r="K588" s="299"/>
      <c r="L588" s="400"/>
      <c r="N588" s="310"/>
      <c r="O588" s="310"/>
      <c r="P588" s="310"/>
      <c r="BN588" s="4">
        <v>1</v>
      </c>
    </row>
    <row r="589" spans="2:66" x14ac:dyDescent="0.25">
      <c r="B589" s="291" t="s">
        <v>18</v>
      </c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N589" s="310"/>
      <c r="O589" s="310"/>
      <c r="P589" s="310"/>
      <c r="BN589" s="4">
        <v>1</v>
      </c>
    </row>
    <row r="590" spans="2:66" ht="18.75" x14ac:dyDescent="0.25">
      <c r="B590" s="1013" t="s">
        <v>18</v>
      </c>
      <c r="C590" s="998" t="str">
        <f>C543</f>
        <v>Famille à coller.N.Nom de votre recette.Recette mère ►.S.Saisissez le nom de la recette mère</v>
      </c>
      <c r="D590" s="998">
        <f>D543</f>
        <v>6</v>
      </c>
      <c r="E590" s="998" t="str">
        <f>E543</f>
        <v>couverts</v>
      </c>
      <c r="F590" s="1002" t="s">
        <v>61</v>
      </c>
      <c r="G590" s="1002">
        <v>4</v>
      </c>
      <c r="H590" s="999" t="s">
        <v>508</v>
      </c>
      <c r="I590" s="1000"/>
      <c r="J590" s="1000"/>
      <c r="K590" s="1008" t="s">
        <v>570</v>
      </c>
      <c r="L590" s="1001"/>
      <c r="N590" s="310"/>
      <c r="O590" s="310"/>
      <c r="P590" s="310"/>
      <c r="Q590" s="526" t="s">
        <v>218</v>
      </c>
      <c r="R590" s="527" t="s">
        <v>650</v>
      </c>
      <c r="S590" s="527"/>
      <c r="T590" s="527"/>
      <c r="BN590" s="4">
        <v>1</v>
      </c>
    </row>
    <row r="591" spans="2:66" ht="18.75" x14ac:dyDescent="0.25">
      <c r="B591" s="319" t="s">
        <v>18</v>
      </c>
      <c r="C591" s="1043" t="str">
        <f>C590</f>
        <v>Famille à coller.N.Nom de votre recette.Recette mère ►.S.Saisissez le nom de la recette mère</v>
      </c>
      <c r="D591" s="1043">
        <f>D590</f>
        <v>6</v>
      </c>
      <c r="E591" s="1044" t="str">
        <f>E590</f>
        <v>couverts</v>
      </c>
      <c r="F591" s="16"/>
      <c r="G591" s="16"/>
      <c r="H591" s="16"/>
      <c r="I591" s="16"/>
      <c r="J591" s="16"/>
      <c r="K591" s="16"/>
      <c r="L591" s="897"/>
      <c r="N591" s="310"/>
      <c r="O591" s="310"/>
      <c r="P591" s="310"/>
      <c r="Q591" s="48"/>
      <c r="R591" s="436" t="s">
        <v>221</v>
      </c>
      <c r="BN591" s="4">
        <v>1</v>
      </c>
    </row>
    <row r="592" spans="2:66" ht="15" customHeight="1" x14ac:dyDescent="0.25">
      <c r="B592" s="319" t="s">
        <v>18</v>
      </c>
      <c r="C592" s="320" t="str">
        <f>C590</f>
        <v>Famille à coller.N.Nom de votre recette.Recette mère ►.S.Saisissez le nom de la recette mère</v>
      </c>
      <c r="D592" s="320">
        <f>D590</f>
        <v>6</v>
      </c>
      <c r="E592" s="1045" t="str">
        <f>E590</f>
        <v>couverts</v>
      </c>
      <c r="F592" s="898" t="s">
        <v>571</v>
      </c>
      <c r="G592" s="899" t="s">
        <v>572</v>
      </c>
      <c r="H592" s="900"/>
      <c r="I592" s="901" t="s">
        <v>573</v>
      </c>
      <c r="J592" s="899" t="s">
        <v>18</v>
      </c>
      <c r="K592" s="899" t="s">
        <v>574</v>
      </c>
      <c r="L592" s="897" t="s">
        <v>575</v>
      </c>
      <c r="N592" s="310"/>
      <c r="O592" s="310"/>
      <c r="P592" s="310"/>
      <c r="BN592" s="4">
        <v>1</v>
      </c>
    </row>
    <row r="593" spans="2:66" ht="15.75" x14ac:dyDescent="0.25">
      <c r="B593" s="319" t="s">
        <v>18</v>
      </c>
      <c r="C593" s="320" t="str">
        <f>C590</f>
        <v>Famille à coller.N.Nom de votre recette.Recette mère ►.S.Saisissez le nom de la recette mère</v>
      </c>
      <c r="D593" s="320">
        <f>D590</f>
        <v>6</v>
      </c>
      <c r="E593" s="1045" t="str">
        <f>E590</f>
        <v>couverts</v>
      </c>
      <c r="F593" s="902" t="str">
        <f>"cellule "&amp;ADDRESS(ROW(L593),COLUMN(L593),4)&amp;"  vous pouvez saisir un autre poids"</f>
        <v>cellule L593  vous pouvez saisir un autre poids</v>
      </c>
      <c r="G593" s="903"/>
      <c r="H593" s="904"/>
      <c r="I593" s="243"/>
      <c r="J593" s="903"/>
      <c r="L593" s="905">
        <v>1</v>
      </c>
      <c r="N593" s="310"/>
      <c r="O593" s="310"/>
      <c r="P593" s="310"/>
      <c r="BN593" s="4">
        <v>1</v>
      </c>
    </row>
    <row r="594" spans="2:66" x14ac:dyDescent="0.25">
      <c r="B594" s="319" t="s">
        <v>18</v>
      </c>
      <c r="C594" s="320" t="str">
        <f>C590</f>
        <v>Famille à coller.N.Nom de votre recette.Recette mère ►.S.Saisissez le nom de la recette mère</v>
      </c>
      <c r="D594" s="320">
        <f>D590</f>
        <v>6</v>
      </c>
      <c r="E594" s="1045" t="str">
        <f>E590</f>
        <v>couverts</v>
      </c>
      <c r="F594" s="906">
        <v>100</v>
      </c>
      <c r="G594" s="498">
        <v>120</v>
      </c>
      <c r="H594" s="907"/>
      <c r="I594" s="498">
        <v>180</v>
      </c>
      <c r="J594" s="498">
        <v>180</v>
      </c>
      <c r="K594" s="498">
        <v>200</v>
      </c>
      <c r="L594" s="908" t="s">
        <v>576</v>
      </c>
      <c r="N594" s="310"/>
      <c r="O594" s="310"/>
      <c r="P594" s="310"/>
      <c r="BN594" s="4">
        <v>1</v>
      </c>
    </row>
    <row r="595" spans="2:66" ht="15.75" customHeight="1" x14ac:dyDescent="0.25">
      <c r="B595" s="319" t="s">
        <v>18</v>
      </c>
      <c r="C595" s="320" t="str">
        <f>C590</f>
        <v>Famille à coller.N.Nom de votre recette.Recette mère ►.S.Saisissez le nom de la recette mère</v>
      </c>
      <c r="D595" s="320">
        <f>D590</f>
        <v>6</v>
      </c>
      <c r="E595" s="1045" t="str">
        <f>E590</f>
        <v>couverts</v>
      </c>
      <c r="F595" s="909">
        <f>IF(MOD(L593*1000/F594,1)=0,L593*1000/F594,IF(MOD(L593*1000/F594,1)&lt;0.5,INT(L593*1000/F594),INT(L593*1000/F594)+1))</f>
        <v>10</v>
      </c>
      <c r="G595" s="910">
        <f>IF(MOD(L593*1000/G594,1)=0,L593*1000/G594,IF(MOD(L593*1000/G594,1)&lt;0.5,INT(L593*1000/G594),INT(L593*1000/G594)+1))</f>
        <v>8</v>
      </c>
      <c r="H595" s="911"/>
      <c r="I595" s="910">
        <f>IF(MOD(L593*1000/I594,1)=0,L593*1000/I594,IF(MOD(L593*1000/I594,1)&lt;0.5,INT(L593*1000/I594),INT(L593*1000/I594)+1))</f>
        <v>6</v>
      </c>
      <c r="J595" s="910">
        <f>IF(MOD(L593*1000/J594,1)=0,L593*1000/J594,IF(MOD(L593*1000/J594,1)&lt;0.5,INT(L593*1000/J594),INT(L593*1000/J594)+1))</f>
        <v>6</v>
      </c>
      <c r="K595" s="910">
        <f>IF(MOD(L593*1000/K594,1)=0,L593*1000/K594,IF(MOD(L593*1000/K594,1)&lt;0.5,INT(L593*1000/K594),INT(L593*1000/K594)+1))</f>
        <v>5</v>
      </c>
      <c r="L595" s="912" t="s">
        <v>261</v>
      </c>
      <c r="N595" s="310"/>
      <c r="O595" s="310"/>
      <c r="P595" s="310"/>
      <c r="BN595" s="4">
        <v>1</v>
      </c>
    </row>
    <row r="596" spans="2:66" ht="15.75" x14ac:dyDescent="0.25">
      <c r="B596" s="319" t="s">
        <v>18</v>
      </c>
      <c r="C596" s="320" t="str">
        <f>C590</f>
        <v>Famille à coller.N.Nom de votre recette.Recette mère ►.S.Saisissez le nom de la recette mère</v>
      </c>
      <c r="D596" s="320">
        <f>D590</f>
        <v>6</v>
      </c>
      <c r="E596" s="1045" t="str">
        <f>E590</f>
        <v>couverts</v>
      </c>
      <c r="F596" s="902" t="str">
        <f>"cellule "&amp;ADDRESS(ROW(L596),COLUMN(L596),4)&amp;"  vous pouvez saisir un autre poids"</f>
        <v>cellule L596  vous pouvez saisir un autre poids</v>
      </c>
      <c r="G596" s="907"/>
      <c r="H596" s="913"/>
      <c r="I596" s="16"/>
      <c r="J596" s="907"/>
      <c r="L596" s="914">
        <v>1</v>
      </c>
      <c r="N596" s="310"/>
      <c r="O596" s="310"/>
      <c r="P596" s="310"/>
      <c r="BN596" s="4">
        <v>1</v>
      </c>
    </row>
    <row r="597" spans="2:66" x14ac:dyDescent="0.25">
      <c r="B597" s="319" t="s">
        <v>18</v>
      </c>
      <c r="C597" s="320" t="str">
        <f>C590</f>
        <v>Famille à coller.N.Nom de votre recette.Recette mère ►.S.Saisissez le nom de la recette mère</v>
      </c>
      <c r="D597" s="320">
        <f>D590</f>
        <v>6</v>
      </c>
      <c r="E597" s="1045" t="str">
        <f>E590</f>
        <v>couverts</v>
      </c>
      <c r="F597" s="915">
        <v>10</v>
      </c>
      <c r="G597" s="892">
        <v>8</v>
      </c>
      <c r="H597" s="916"/>
      <c r="I597" s="892">
        <v>5</v>
      </c>
      <c r="J597" s="892">
        <v>6</v>
      </c>
      <c r="K597" s="892">
        <v>10</v>
      </c>
      <c r="L597" s="917" t="s">
        <v>577</v>
      </c>
      <c r="N597" s="310"/>
      <c r="O597" s="310"/>
      <c r="P597" s="310"/>
      <c r="BN597" s="4">
        <v>1</v>
      </c>
    </row>
    <row r="598" spans="2:66" x14ac:dyDescent="0.25">
      <c r="B598" s="319" t="s">
        <v>18</v>
      </c>
      <c r="C598" s="320" t="str">
        <f>C590</f>
        <v>Famille à coller.N.Nom de votre recette.Recette mère ►.S.Saisissez le nom de la recette mère</v>
      </c>
      <c r="D598" s="320">
        <f>D590</f>
        <v>6</v>
      </c>
      <c r="E598" s="1045" t="str">
        <f>E590</f>
        <v>couverts</v>
      </c>
      <c r="F598" s="918">
        <f>L596/F597*1000</f>
        <v>100</v>
      </c>
      <c r="G598" s="919">
        <f>L596/G597*1000</f>
        <v>125</v>
      </c>
      <c r="H598" s="100"/>
      <c r="I598" s="919">
        <f>L596/I597*1000</f>
        <v>200</v>
      </c>
      <c r="J598" s="919">
        <f>L596/J597*1000</f>
        <v>166.66666666666666</v>
      </c>
      <c r="K598" s="919">
        <f>L596/K597*1000</f>
        <v>100</v>
      </c>
      <c r="L598" s="912" t="s">
        <v>297</v>
      </c>
      <c r="N598" s="310"/>
      <c r="O598" s="310"/>
      <c r="P598" s="310"/>
      <c r="BN598" s="4">
        <v>1</v>
      </c>
    </row>
    <row r="599" spans="2:66" ht="15.75" x14ac:dyDescent="0.25">
      <c r="B599" s="319" t="s">
        <v>18</v>
      </c>
      <c r="C599" s="320" t="str">
        <f>C590</f>
        <v>Famille à coller.N.Nom de votre recette.Recette mère ►.S.Saisissez le nom de la recette mère</v>
      </c>
      <c r="D599" s="320">
        <f>D590</f>
        <v>6</v>
      </c>
      <c r="E599" s="1045" t="str">
        <f>E590</f>
        <v>couverts</v>
      </c>
      <c r="F599" s="920" t="s">
        <v>575</v>
      </c>
      <c r="G599" s="921"/>
      <c r="H599" s="922" t="s">
        <v>274</v>
      </c>
      <c r="I599" s="921"/>
      <c r="J599" s="921"/>
      <c r="K599" s="922" t="s">
        <v>277</v>
      </c>
      <c r="L599" s="329"/>
      <c r="N599" s="310"/>
      <c r="O599" s="310"/>
      <c r="P599" s="310"/>
      <c r="BN599" s="4">
        <v>1</v>
      </c>
    </row>
    <row r="600" spans="2:66" ht="15.75" x14ac:dyDescent="0.25">
      <c r="B600" s="319" t="s">
        <v>18</v>
      </c>
      <c r="C600" s="320" t="str">
        <f>C590</f>
        <v>Famille à coller.N.Nom de votre recette.Recette mère ►.S.Saisissez le nom de la recette mère</v>
      </c>
      <c r="D600" s="320">
        <f>D590</f>
        <v>6</v>
      </c>
      <c r="E600" s="1045" t="str">
        <f>E590</f>
        <v>couverts</v>
      </c>
      <c r="F600" s="920" t="s">
        <v>269</v>
      </c>
      <c r="G600" s="921"/>
      <c r="H600" s="923" t="s">
        <v>275</v>
      </c>
      <c r="I600" s="921"/>
      <c r="J600" s="921"/>
      <c r="K600" s="922" t="s">
        <v>279</v>
      </c>
      <c r="L600" s="924" t="s">
        <v>578</v>
      </c>
      <c r="N600" s="310"/>
      <c r="O600" s="310"/>
      <c r="P600" s="310"/>
      <c r="BN600" s="4">
        <v>1</v>
      </c>
    </row>
    <row r="601" spans="2:66" ht="16.5" thickBot="1" x14ac:dyDescent="0.3">
      <c r="B601" s="319" t="s">
        <v>18</v>
      </c>
      <c r="C601" s="320" t="str">
        <f>C590</f>
        <v>Famille à coller.N.Nom de votre recette.Recette mère ►.S.Saisissez le nom de la recette mère</v>
      </c>
      <c r="D601" s="320">
        <f>D590</f>
        <v>6</v>
      </c>
      <c r="E601" s="1045" t="str">
        <f>E590</f>
        <v>couverts</v>
      </c>
      <c r="F601" s="270"/>
      <c r="G601" s="270"/>
      <c r="H601" s="270"/>
      <c r="I601" s="270"/>
      <c r="J601" s="270"/>
      <c r="K601" s="270"/>
      <c r="L601" s="329"/>
      <c r="N601" s="310"/>
      <c r="O601" s="310"/>
      <c r="P601" s="310"/>
      <c r="BN601" s="4">
        <v>1</v>
      </c>
    </row>
    <row r="602" spans="2:66" ht="16.5" thickTop="1" thickBot="1" x14ac:dyDescent="0.3">
      <c r="B602" s="319" t="s">
        <v>18</v>
      </c>
      <c r="C602" s="320" t="str">
        <f>C590</f>
        <v>Famille à coller.N.Nom de votre recette.Recette mère ►.S.Saisissez le nom de la recette mère</v>
      </c>
      <c r="D602" s="320">
        <f>D590</f>
        <v>6</v>
      </c>
      <c r="E602" s="1045" t="str">
        <f>E590</f>
        <v>couverts</v>
      </c>
      <c r="F602" s="721" t="s">
        <v>509</v>
      </c>
      <c r="G602" s="599"/>
      <c r="H602" s="783" t="s">
        <v>588</v>
      </c>
      <c r="I602" s="600"/>
      <c r="J602" s="721"/>
      <c r="K602" s="721"/>
      <c r="L602" s="602"/>
      <c r="N602" s="310"/>
      <c r="O602" s="310"/>
      <c r="P602" s="310"/>
      <c r="BN602" s="4">
        <v>1</v>
      </c>
    </row>
    <row r="603" spans="2:66" ht="16.5" thickTop="1" x14ac:dyDescent="0.25">
      <c r="B603" s="319" t="s">
        <v>18</v>
      </c>
      <c r="C603" s="320" t="str">
        <f>C590</f>
        <v>Famille à coller.N.Nom de votre recette.Recette mère ►.S.Saisissez le nom de la recette mère</v>
      </c>
      <c r="D603" s="320">
        <f>D590</f>
        <v>6</v>
      </c>
      <c r="E603" s="1045" t="str">
        <f>E590</f>
        <v>couverts</v>
      </c>
      <c r="F603" s="321"/>
      <c r="G603" s="243"/>
      <c r="H603" s="243"/>
      <c r="I603" s="243"/>
      <c r="J603" s="932" t="s">
        <v>580</v>
      </c>
      <c r="K603" s="243"/>
      <c r="L603" s="933"/>
      <c r="N603" s="310"/>
      <c r="O603" s="310"/>
      <c r="P603" s="310"/>
      <c r="BN603" s="4">
        <v>1</v>
      </c>
    </row>
    <row r="604" spans="2:66" x14ac:dyDescent="0.25">
      <c r="B604" s="319" t="s">
        <v>18</v>
      </c>
      <c r="C604" s="320" t="str">
        <f>C590</f>
        <v>Famille à coller.N.Nom de votre recette.Recette mère ►.S.Saisissez le nom de la recette mère</v>
      </c>
      <c r="D604" s="320">
        <f>D590</f>
        <v>6</v>
      </c>
      <c r="E604" s="1045" t="str">
        <f>E590</f>
        <v>couverts</v>
      </c>
      <c r="F604" s="934" t="s">
        <v>582</v>
      </c>
      <c r="G604" s="935" t="s">
        <v>583</v>
      </c>
      <c r="H604" s="3310" t="s">
        <v>104</v>
      </c>
      <c r="I604" s="3310"/>
      <c r="J604" s="936" t="s">
        <v>584</v>
      </c>
      <c r="L604" s="937" t="s">
        <v>495</v>
      </c>
      <c r="N604" s="310"/>
      <c r="O604" s="310"/>
      <c r="P604" s="310"/>
      <c r="BN604" s="4">
        <v>1</v>
      </c>
    </row>
    <row r="605" spans="2:66" ht="15.75" x14ac:dyDescent="0.25">
      <c r="B605" s="319" t="s">
        <v>18</v>
      </c>
      <c r="C605" s="320" t="str">
        <f>C590</f>
        <v>Famille à coller.N.Nom de votre recette.Recette mère ►.S.Saisissez le nom de la recette mère</v>
      </c>
      <c r="D605" s="320">
        <f>D590</f>
        <v>6</v>
      </c>
      <c r="E605" s="1045" t="str">
        <f>E590</f>
        <v>couverts</v>
      </c>
      <c r="F605" s="3311">
        <v>750</v>
      </c>
      <c r="G605" s="938">
        <v>1</v>
      </c>
      <c r="H605" s="3312" t="s">
        <v>585</v>
      </c>
      <c r="I605" s="3312"/>
      <c r="J605" s="939">
        <v>16</v>
      </c>
      <c r="K605" s="679">
        <f>G605*F605</f>
        <v>750</v>
      </c>
      <c r="L605" s="940" t="s">
        <v>586</v>
      </c>
      <c r="N605" s="310"/>
      <c r="O605" s="310"/>
      <c r="P605" s="310"/>
      <c r="BN605" s="4">
        <v>1</v>
      </c>
    </row>
    <row r="606" spans="2:66" ht="15.75" customHeight="1" x14ac:dyDescent="0.25">
      <c r="B606" s="319" t="s">
        <v>18</v>
      </c>
      <c r="C606" s="320" t="str">
        <f>C590</f>
        <v>Famille à coller.N.Nom de votre recette.Recette mère ►.S.Saisissez le nom de la recette mère</v>
      </c>
      <c r="D606" s="320">
        <f>D590</f>
        <v>6</v>
      </c>
      <c r="E606" s="1045" t="str">
        <f>E590</f>
        <v>couverts</v>
      </c>
      <c r="F606" s="3311"/>
      <c r="G606" s="941">
        <v>120</v>
      </c>
      <c r="H606" s="942" t="s">
        <v>587</v>
      </c>
      <c r="I606" s="943"/>
      <c r="J606" s="944">
        <v>1.2</v>
      </c>
      <c r="K606" s="945">
        <f>(G606*F605)/1000</f>
        <v>90</v>
      </c>
      <c r="L606" s="3358" t="s">
        <v>581</v>
      </c>
      <c r="N606" s="310"/>
      <c r="O606" s="310"/>
      <c r="P606" s="310"/>
      <c r="BN606" s="4">
        <v>1</v>
      </c>
    </row>
    <row r="607" spans="2:66" ht="15.75" x14ac:dyDescent="0.25">
      <c r="B607" s="319" t="s">
        <v>18</v>
      </c>
      <c r="C607" s="320" t="str">
        <f>C590</f>
        <v>Famille à coller.N.Nom de votre recette.Recette mère ►.S.Saisissez le nom de la recette mère</v>
      </c>
      <c r="D607" s="320">
        <f>D590</f>
        <v>6</v>
      </c>
      <c r="E607" s="1045" t="str">
        <f>E590</f>
        <v>couverts</v>
      </c>
      <c r="F607" s="946" t="str">
        <f>INT(K605/J605) &amp; " " &amp; L605 &amp; " de " &amp; J605 &amp; " " &amp; H605 &amp; IF(MOD(K605,J605)&gt;0, " + 1 "&amp;L605&amp;" de " &amp; TEXT(MOD(K605,J605), "0.00") &amp; " " &amp; H605, "")</f>
        <v>46 Assiette(s) de 16 madeleine(s) + 1 Assiette(s) de 14.00 madeleine(s)</v>
      </c>
      <c r="G607" s="16"/>
      <c r="H607" s="16"/>
      <c r="I607" s="16"/>
      <c r="J607" s="16"/>
      <c r="K607" s="270"/>
      <c r="L607" s="3358"/>
      <c r="N607" s="310"/>
      <c r="O607" s="310"/>
      <c r="P607" s="310"/>
      <c r="BN607" s="4">
        <v>1</v>
      </c>
    </row>
    <row r="608" spans="2:66" ht="15.75" x14ac:dyDescent="0.25">
      <c r="B608" s="319" t="s">
        <v>18</v>
      </c>
      <c r="C608" s="320" t="str">
        <f>C590</f>
        <v>Famille à coller.N.Nom de votre recette.Recette mère ►.S.Saisissez le nom de la recette mère</v>
      </c>
      <c r="D608" s="320">
        <f>D590</f>
        <v>6</v>
      </c>
      <c r="E608" s="1045" t="str">
        <f>E590</f>
        <v>couverts</v>
      </c>
      <c r="F608" s="243" t="str">
        <f>IF(MOD(K606, J606) = 0, INT(K606/J606) &amp; " " &amp; L605 &amp; " de " &amp; J606 &amp; " kg", INT(K606/J606) &amp; " " &amp; L605 &amp; " de " &amp; J606 &amp; " kg" &amp; " + 1 "&amp;L605&amp;" de " &amp; TEXT(MOD(K606, J606), "0.00") &amp; " kg")</f>
        <v>75 Assiette(s) de 1.2 kg + 1 Assiette(s) de 0.00 kg</v>
      </c>
      <c r="G608" s="16"/>
      <c r="H608" s="16"/>
      <c r="I608" s="16"/>
      <c r="J608" s="16"/>
      <c r="K608" s="270"/>
      <c r="L608" s="3358"/>
      <c r="N608" s="310"/>
      <c r="O608" s="310"/>
      <c r="P608" s="310"/>
      <c r="BN608" s="4">
        <v>1</v>
      </c>
    </row>
    <row r="609" spans="2:66" ht="15.75" x14ac:dyDescent="0.25">
      <c r="B609" s="196" t="str">
        <f t="shared" ref="B609" si="59">IF(OR(F609&lt;&gt;"",G609&lt;&gt; "",H609&lt;&gt;"",I609&lt;&gt;""),"A", "►")</f>
        <v>►</v>
      </c>
      <c r="C609" s="320" t="str">
        <f>C590</f>
        <v>Famille à coller.N.Nom de votre recette.Recette mère ►.S.Saisissez le nom de la recette mère</v>
      </c>
      <c r="D609" s="320">
        <f>D590</f>
        <v>6</v>
      </c>
      <c r="E609" s="1045" t="str">
        <f>E590</f>
        <v>couverts</v>
      </c>
      <c r="F609" s="270"/>
      <c r="G609" s="270"/>
      <c r="H609" s="270"/>
      <c r="I609" s="270"/>
      <c r="J609" s="270"/>
      <c r="K609" s="270"/>
      <c r="L609" s="329"/>
      <c r="N609" s="310"/>
      <c r="O609" s="310"/>
      <c r="P609" s="310"/>
      <c r="BN609" s="4">
        <v>1</v>
      </c>
    </row>
    <row r="610" spans="2:66" ht="15.75" x14ac:dyDescent="0.25">
      <c r="B610" s="319" t="s">
        <v>18</v>
      </c>
      <c r="C610" s="320" t="str">
        <f>C590</f>
        <v>Famille à coller.N.Nom de votre recette.Recette mère ►.S.Saisissez le nom de la recette mère</v>
      </c>
      <c r="D610" s="320">
        <f>D590</f>
        <v>6</v>
      </c>
      <c r="E610" s="1045" t="str">
        <f>E590</f>
        <v>couverts</v>
      </c>
      <c r="F610" s="947" t="s">
        <v>146</v>
      </c>
      <c r="G610" s="948"/>
      <c r="H610" s="948"/>
      <c r="I610" s="948"/>
      <c r="J610" s="948"/>
      <c r="K610" s="948"/>
      <c r="L610" s="949"/>
      <c r="N610" s="310"/>
      <c r="O610" s="310"/>
      <c r="P610" s="310"/>
      <c r="BN610" s="4">
        <v>1</v>
      </c>
    </row>
    <row r="611" spans="2:66" ht="15.75" x14ac:dyDescent="0.25">
      <c r="B611" s="196" t="str">
        <f t="shared" ref="B611:B630" si="60">IF(OR(F611&lt;&gt;"",G611&lt;&gt; "",H611&lt;&gt;"",I611&lt;&gt;""),"A", "►")</f>
        <v>►</v>
      </c>
      <c r="C611" s="320" t="str">
        <f>C590</f>
        <v>Famille à coller.N.Nom de votre recette.Recette mère ►.S.Saisissez le nom de la recette mère</v>
      </c>
      <c r="D611" s="320">
        <f>D590</f>
        <v>6</v>
      </c>
      <c r="E611" s="1045" t="str">
        <f>E590</f>
        <v>couverts</v>
      </c>
      <c r="F611" s="819"/>
      <c r="G611" s="638"/>
      <c r="H611" s="638"/>
      <c r="I611" s="638"/>
      <c r="J611" s="638"/>
      <c r="K611" s="638"/>
      <c r="L611" s="639"/>
      <c r="N611" s="310"/>
      <c r="O611" s="310"/>
      <c r="P611" s="310"/>
      <c r="BN611" s="4">
        <v>1</v>
      </c>
    </row>
    <row r="612" spans="2:66" ht="15.75" x14ac:dyDescent="0.25">
      <c r="B612" s="196" t="str">
        <f t="shared" si="60"/>
        <v>►</v>
      </c>
      <c r="C612" s="320" t="str">
        <f>C590</f>
        <v>Famille à coller.N.Nom de votre recette.Recette mère ►.S.Saisissez le nom de la recette mère</v>
      </c>
      <c r="D612" s="320">
        <f>D590</f>
        <v>6</v>
      </c>
      <c r="E612" s="1045" t="str">
        <f>E590</f>
        <v>couverts</v>
      </c>
      <c r="F612" s="819"/>
      <c r="G612" s="638"/>
      <c r="H612" s="638"/>
      <c r="I612" s="638"/>
      <c r="J612" s="638"/>
      <c r="K612" s="638"/>
      <c r="L612" s="639"/>
      <c r="N612" s="310"/>
      <c r="O612" s="310"/>
      <c r="P612" s="310"/>
      <c r="BN612" s="4">
        <v>1</v>
      </c>
    </row>
    <row r="613" spans="2:66" ht="15.75" x14ac:dyDescent="0.25">
      <c r="B613" s="196" t="str">
        <f t="shared" si="60"/>
        <v>►</v>
      </c>
      <c r="C613" s="320" t="str">
        <f>C590</f>
        <v>Famille à coller.N.Nom de votre recette.Recette mère ►.S.Saisissez le nom de la recette mère</v>
      </c>
      <c r="D613" s="320">
        <f>D590</f>
        <v>6</v>
      </c>
      <c r="E613" s="1045" t="str">
        <f>E590</f>
        <v>couverts</v>
      </c>
      <c r="F613" s="819"/>
      <c r="G613" s="638"/>
      <c r="H613" s="638"/>
      <c r="I613" s="638"/>
      <c r="J613" s="638"/>
      <c r="K613" s="638"/>
      <c r="L613" s="639"/>
      <c r="N613" s="310"/>
      <c r="O613" s="310"/>
      <c r="P613" s="310"/>
      <c r="BN613" s="4">
        <v>1</v>
      </c>
    </row>
    <row r="614" spans="2:66" ht="15.75" x14ac:dyDescent="0.25">
      <c r="B614" s="196" t="str">
        <f t="shared" si="60"/>
        <v>►</v>
      </c>
      <c r="C614" s="320" t="str">
        <f>C590</f>
        <v>Famille à coller.N.Nom de votre recette.Recette mère ►.S.Saisissez le nom de la recette mère</v>
      </c>
      <c r="D614" s="320">
        <f>D590</f>
        <v>6</v>
      </c>
      <c r="E614" s="1045" t="str">
        <f>E590</f>
        <v>couverts</v>
      </c>
      <c r="F614" s="819"/>
      <c r="G614" s="638"/>
      <c r="H614" s="638"/>
      <c r="I614" s="638"/>
      <c r="J614" s="638"/>
      <c r="K614" s="638"/>
      <c r="L614" s="639"/>
      <c r="N614" s="310"/>
      <c r="O614" s="310"/>
      <c r="P614" s="310"/>
      <c r="BN614" s="4">
        <v>1</v>
      </c>
    </row>
    <row r="615" spans="2:66" ht="15.75" customHeight="1" x14ac:dyDescent="0.25">
      <c r="B615" s="196" t="str">
        <f t="shared" si="60"/>
        <v>►</v>
      </c>
      <c r="C615" s="320" t="str">
        <f>C590</f>
        <v>Famille à coller.N.Nom de votre recette.Recette mère ►.S.Saisissez le nom de la recette mère</v>
      </c>
      <c r="D615" s="320">
        <f>D590</f>
        <v>6</v>
      </c>
      <c r="E615" s="1045" t="str">
        <f>E590</f>
        <v>couverts</v>
      </c>
      <c r="F615" s="819"/>
      <c r="G615" s="638"/>
      <c r="H615" s="638"/>
      <c r="I615" s="638"/>
      <c r="J615" s="638"/>
      <c r="K615" s="638"/>
      <c r="L615" s="639"/>
      <c r="N615" s="310"/>
      <c r="O615" s="310"/>
      <c r="P615" s="310"/>
      <c r="BN615" s="4">
        <v>1</v>
      </c>
    </row>
    <row r="616" spans="2:66" ht="15.75" x14ac:dyDescent="0.25">
      <c r="B616" s="196" t="str">
        <f t="shared" si="60"/>
        <v>►</v>
      </c>
      <c r="C616" s="320" t="str">
        <f>C590</f>
        <v>Famille à coller.N.Nom de votre recette.Recette mère ►.S.Saisissez le nom de la recette mère</v>
      </c>
      <c r="D616" s="320">
        <f>D590</f>
        <v>6</v>
      </c>
      <c r="E616" s="1045" t="str">
        <f>E590</f>
        <v>couverts</v>
      </c>
      <c r="F616" s="819"/>
      <c r="G616" s="638"/>
      <c r="H616" s="638"/>
      <c r="I616" s="638"/>
      <c r="J616" s="638"/>
      <c r="K616" s="638"/>
      <c r="L616" s="639"/>
      <c r="N616" s="310"/>
      <c r="O616" s="310"/>
      <c r="P616" s="310"/>
      <c r="BN616" s="4">
        <v>1</v>
      </c>
    </row>
    <row r="617" spans="2:66" ht="15.75" x14ac:dyDescent="0.25">
      <c r="B617" s="196" t="str">
        <f t="shared" si="60"/>
        <v>►</v>
      </c>
      <c r="C617" s="320" t="str">
        <f>C590</f>
        <v>Famille à coller.N.Nom de votre recette.Recette mère ►.S.Saisissez le nom de la recette mère</v>
      </c>
      <c r="D617" s="320">
        <f>D590</f>
        <v>6</v>
      </c>
      <c r="E617" s="1045" t="str">
        <f>E590</f>
        <v>couverts</v>
      </c>
      <c r="F617" s="819"/>
      <c r="G617" s="638"/>
      <c r="H617" s="638"/>
      <c r="I617" s="638"/>
      <c r="J617" s="638"/>
      <c r="K617" s="638"/>
      <c r="L617" s="639"/>
      <c r="N617" s="310"/>
      <c r="O617" s="310"/>
      <c r="P617" s="310"/>
      <c r="BN617" s="4">
        <v>1</v>
      </c>
    </row>
    <row r="618" spans="2:66" ht="15.75" x14ac:dyDescent="0.25">
      <c r="B618" s="196" t="str">
        <f t="shared" si="60"/>
        <v>►</v>
      </c>
      <c r="C618" s="320" t="str">
        <f>C590</f>
        <v>Famille à coller.N.Nom de votre recette.Recette mère ►.S.Saisissez le nom de la recette mère</v>
      </c>
      <c r="D618" s="320">
        <f>D590</f>
        <v>6</v>
      </c>
      <c r="E618" s="1045" t="str">
        <f>E590</f>
        <v>couverts</v>
      </c>
      <c r="F618" s="819"/>
      <c r="G618" s="638"/>
      <c r="H618" s="638"/>
      <c r="I618" s="638"/>
      <c r="J618" s="638"/>
      <c r="K618" s="638"/>
      <c r="L618" s="639"/>
      <c r="N618" s="310"/>
      <c r="O618" s="310"/>
      <c r="P618" s="310"/>
      <c r="BN618" s="4">
        <v>1</v>
      </c>
    </row>
    <row r="619" spans="2:66" ht="15.75" x14ac:dyDescent="0.25">
      <c r="B619" s="196" t="str">
        <f t="shared" si="60"/>
        <v>►</v>
      </c>
      <c r="C619" s="320" t="str">
        <f>C590</f>
        <v>Famille à coller.N.Nom de votre recette.Recette mère ►.S.Saisissez le nom de la recette mère</v>
      </c>
      <c r="D619" s="320">
        <f>D590</f>
        <v>6</v>
      </c>
      <c r="E619" s="1045" t="str">
        <f>E590</f>
        <v>couverts</v>
      </c>
      <c r="F619" s="819"/>
      <c r="G619" s="638"/>
      <c r="H619" s="638"/>
      <c r="I619" s="638"/>
      <c r="J619" s="638"/>
      <c r="K619" s="638"/>
      <c r="L619" s="639"/>
      <c r="N619" s="310"/>
      <c r="O619" s="310"/>
      <c r="P619" s="310"/>
      <c r="BN619" s="4">
        <v>1</v>
      </c>
    </row>
    <row r="620" spans="2:66" ht="15.75" x14ac:dyDescent="0.25">
      <c r="B620" s="196" t="str">
        <f t="shared" si="60"/>
        <v>►</v>
      </c>
      <c r="C620" s="320" t="str">
        <f>C590</f>
        <v>Famille à coller.N.Nom de votre recette.Recette mère ►.S.Saisissez le nom de la recette mère</v>
      </c>
      <c r="D620" s="320">
        <f>D590</f>
        <v>6</v>
      </c>
      <c r="E620" s="1045" t="str">
        <f>E590</f>
        <v>couverts</v>
      </c>
      <c r="F620" s="819"/>
      <c r="G620" s="638"/>
      <c r="H620" s="638"/>
      <c r="I620" s="638"/>
      <c r="J620" s="638"/>
      <c r="K620" s="638"/>
      <c r="L620" s="639"/>
      <c r="N620" s="310"/>
      <c r="O620" s="310"/>
      <c r="P620" s="310"/>
      <c r="BN620" s="4">
        <v>1</v>
      </c>
    </row>
    <row r="621" spans="2:66" ht="15.75" x14ac:dyDescent="0.25">
      <c r="B621" s="196" t="str">
        <f t="shared" si="60"/>
        <v>►</v>
      </c>
      <c r="C621" s="320" t="str">
        <f>C590</f>
        <v>Famille à coller.N.Nom de votre recette.Recette mère ►.S.Saisissez le nom de la recette mère</v>
      </c>
      <c r="D621" s="320">
        <f>D590</f>
        <v>6</v>
      </c>
      <c r="E621" s="1045" t="str">
        <f>E590</f>
        <v>couverts</v>
      </c>
      <c r="F621" s="819"/>
      <c r="G621" s="638"/>
      <c r="H621" s="638"/>
      <c r="I621" s="638"/>
      <c r="J621" s="638"/>
      <c r="K621" s="638"/>
      <c r="L621" s="639"/>
      <c r="N621" s="310"/>
      <c r="O621" s="310"/>
      <c r="P621" s="310"/>
      <c r="BN621" s="4">
        <v>1</v>
      </c>
    </row>
    <row r="622" spans="2:66" ht="15.75" x14ac:dyDescent="0.25">
      <c r="B622" s="196" t="str">
        <f t="shared" si="60"/>
        <v>►</v>
      </c>
      <c r="C622" s="320" t="str">
        <f>C590</f>
        <v>Famille à coller.N.Nom de votre recette.Recette mère ►.S.Saisissez le nom de la recette mère</v>
      </c>
      <c r="D622" s="320">
        <f>D590</f>
        <v>6</v>
      </c>
      <c r="E622" s="1045" t="str">
        <f>E590</f>
        <v>couverts</v>
      </c>
      <c r="F622" s="819"/>
      <c r="G622" s="638"/>
      <c r="H622" s="638"/>
      <c r="I622" s="638"/>
      <c r="J622" s="638"/>
      <c r="K622" s="638"/>
      <c r="L622" s="639"/>
      <c r="N622" s="310"/>
      <c r="O622" s="310"/>
      <c r="P622" s="310"/>
      <c r="BN622" s="4">
        <v>1</v>
      </c>
    </row>
    <row r="623" spans="2:66" ht="15.75" x14ac:dyDescent="0.25">
      <c r="B623" s="196" t="str">
        <f t="shared" si="60"/>
        <v>►</v>
      </c>
      <c r="C623" s="320" t="str">
        <f>C590</f>
        <v>Famille à coller.N.Nom de votre recette.Recette mère ►.S.Saisissez le nom de la recette mère</v>
      </c>
      <c r="D623" s="320">
        <f>D590</f>
        <v>6</v>
      </c>
      <c r="E623" s="1045" t="str">
        <f>E590</f>
        <v>couverts</v>
      </c>
      <c r="F623" s="819"/>
      <c r="G623" s="638"/>
      <c r="H623" s="638"/>
      <c r="I623" s="638"/>
      <c r="J623" s="638"/>
      <c r="K623" s="638"/>
      <c r="L623" s="639"/>
      <c r="N623" s="310"/>
      <c r="O623" s="310"/>
      <c r="P623" s="310"/>
      <c r="BN623" s="4">
        <v>1</v>
      </c>
    </row>
    <row r="624" spans="2:66" ht="15.75" x14ac:dyDescent="0.25">
      <c r="B624" s="196" t="str">
        <f t="shared" si="60"/>
        <v>►</v>
      </c>
      <c r="C624" s="320" t="str">
        <f>C590</f>
        <v>Famille à coller.N.Nom de votre recette.Recette mère ►.S.Saisissez le nom de la recette mère</v>
      </c>
      <c r="D624" s="320">
        <f>D590</f>
        <v>6</v>
      </c>
      <c r="E624" s="1045" t="str">
        <f>E590</f>
        <v>couverts</v>
      </c>
      <c r="F624" s="819"/>
      <c r="G624" s="638"/>
      <c r="H624" s="638"/>
      <c r="I624" s="638"/>
      <c r="J624" s="638"/>
      <c r="K624" s="638"/>
      <c r="L624" s="639"/>
      <c r="N624" s="310"/>
      <c r="O624" s="310"/>
      <c r="P624" s="310"/>
      <c r="BN624" s="4">
        <v>1</v>
      </c>
    </row>
    <row r="625" spans="2:66" ht="15.75" x14ac:dyDescent="0.25">
      <c r="B625" s="196" t="str">
        <f t="shared" si="60"/>
        <v>►</v>
      </c>
      <c r="C625" s="320" t="str">
        <f>C590</f>
        <v>Famille à coller.N.Nom de votre recette.Recette mère ►.S.Saisissez le nom de la recette mère</v>
      </c>
      <c r="D625" s="320">
        <f>D590</f>
        <v>6</v>
      </c>
      <c r="E625" s="1045" t="str">
        <f>E590</f>
        <v>couverts</v>
      </c>
      <c r="F625" s="819"/>
      <c r="G625" s="638"/>
      <c r="H625" s="638"/>
      <c r="I625" s="638"/>
      <c r="J625" s="638"/>
      <c r="K625" s="638"/>
      <c r="L625" s="639"/>
      <c r="N625" s="310"/>
      <c r="O625" s="310"/>
      <c r="P625" s="310"/>
      <c r="BN625" s="4">
        <v>1</v>
      </c>
    </row>
    <row r="626" spans="2:66" ht="15.75" x14ac:dyDescent="0.25">
      <c r="B626" s="196" t="str">
        <f t="shared" si="60"/>
        <v>►</v>
      </c>
      <c r="C626" s="320" t="str">
        <f>C590</f>
        <v>Famille à coller.N.Nom de votre recette.Recette mère ►.S.Saisissez le nom de la recette mère</v>
      </c>
      <c r="D626" s="320">
        <f>D590</f>
        <v>6</v>
      </c>
      <c r="E626" s="1045" t="str">
        <f>E590</f>
        <v>couverts</v>
      </c>
      <c r="F626" s="819"/>
      <c r="G626" s="638"/>
      <c r="H626" s="638"/>
      <c r="I626" s="638"/>
      <c r="J626" s="638"/>
      <c r="K626" s="638"/>
      <c r="L626" s="639"/>
      <c r="N626" s="310"/>
      <c r="O626" s="310"/>
      <c r="P626" s="310"/>
      <c r="BN626" s="4">
        <v>1</v>
      </c>
    </row>
    <row r="627" spans="2:66" ht="15.75" x14ac:dyDescent="0.25">
      <c r="B627" s="196" t="str">
        <f t="shared" si="60"/>
        <v>►</v>
      </c>
      <c r="C627" s="320" t="str">
        <f>C590</f>
        <v>Famille à coller.N.Nom de votre recette.Recette mère ►.S.Saisissez le nom de la recette mère</v>
      </c>
      <c r="D627" s="320">
        <f>D590</f>
        <v>6</v>
      </c>
      <c r="E627" s="1045" t="str">
        <f>E590</f>
        <v>couverts</v>
      </c>
      <c r="F627" s="819"/>
      <c r="G627" s="638"/>
      <c r="H627" s="638"/>
      <c r="I627" s="638"/>
      <c r="J627" s="638"/>
      <c r="K627" s="638"/>
      <c r="L627" s="639"/>
      <c r="N627" s="310"/>
      <c r="O627" s="310"/>
      <c r="P627" s="310"/>
      <c r="BN627" s="4">
        <v>1</v>
      </c>
    </row>
    <row r="628" spans="2:66" ht="15.75" x14ac:dyDescent="0.25">
      <c r="B628" s="196" t="str">
        <f t="shared" si="60"/>
        <v>►</v>
      </c>
      <c r="C628" s="320" t="str">
        <f>C590</f>
        <v>Famille à coller.N.Nom de votre recette.Recette mère ►.S.Saisissez le nom de la recette mère</v>
      </c>
      <c r="D628" s="320">
        <f>D590</f>
        <v>6</v>
      </c>
      <c r="E628" s="1045" t="str">
        <f>E590</f>
        <v>couverts</v>
      </c>
      <c r="F628" s="819"/>
      <c r="G628" s="638"/>
      <c r="H628" s="638"/>
      <c r="I628" s="638"/>
      <c r="J628" s="638"/>
      <c r="K628" s="638"/>
      <c r="L628" s="639"/>
      <c r="N628" s="310"/>
      <c r="O628" s="310"/>
      <c r="P628" s="310"/>
      <c r="BN628" s="4">
        <v>1</v>
      </c>
    </row>
    <row r="629" spans="2:66" ht="15.75" x14ac:dyDescent="0.25">
      <c r="B629" s="196" t="str">
        <f t="shared" si="60"/>
        <v>►</v>
      </c>
      <c r="C629" s="320" t="str">
        <f>C590</f>
        <v>Famille à coller.N.Nom de votre recette.Recette mère ►.S.Saisissez le nom de la recette mère</v>
      </c>
      <c r="D629" s="320">
        <f>D590</f>
        <v>6</v>
      </c>
      <c r="E629" s="1045" t="str">
        <f>E590</f>
        <v>couverts</v>
      </c>
      <c r="F629" s="819"/>
      <c r="G629" s="638"/>
      <c r="H629" s="638"/>
      <c r="I629" s="638"/>
      <c r="J629" s="638"/>
      <c r="K629" s="638"/>
      <c r="L629" s="639"/>
      <c r="N629" s="310"/>
      <c r="O629" s="310"/>
      <c r="P629" s="310"/>
      <c r="BN629" s="4">
        <v>1</v>
      </c>
    </row>
    <row r="630" spans="2:66" ht="15.75" x14ac:dyDescent="0.25">
      <c r="B630" s="196" t="str">
        <f t="shared" si="60"/>
        <v>►</v>
      </c>
      <c r="C630" s="320" t="str">
        <f>C590</f>
        <v>Famille à coller.N.Nom de votre recette.Recette mère ►.S.Saisissez le nom de la recette mère</v>
      </c>
      <c r="D630" s="320">
        <f>D590</f>
        <v>6</v>
      </c>
      <c r="E630" s="1045" t="str">
        <f>E590</f>
        <v>couverts</v>
      </c>
      <c r="F630" s="819"/>
      <c r="G630" s="638"/>
      <c r="H630" s="638"/>
      <c r="I630" s="638"/>
      <c r="J630" s="638"/>
      <c r="K630" s="638"/>
      <c r="L630" s="639"/>
      <c r="N630" s="310"/>
      <c r="O630" s="310"/>
      <c r="P630" s="310"/>
      <c r="BN630" s="4">
        <v>1</v>
      </c>
    </row>
    <row r="631" spans="2:66" ht="15.75" x14ac:dyDescent="0.25">
      <c r="B631" s="376" t="s">
        <v>18</v>
      </c>
      <c r="C631" s="320" t="str">
        <f>C590</f>
        <v>Famille à coller.N.Nom de votre recette.Recette mère ►.S.Saisissez le nom de la recette mère</v>
      </c>
      <c r="D631" s="320">
        <f>D590</f>
        <v>6</v>
      </c>
      <c r="E631" s="1045" t="str">
        <f>E590</f>
        <v>couverts</v>
      </c>
      <c r="F631" s="978" t="s">
        <v>153</v>
      </c>
      <c r="G631" s="280"/>
      <c r="H631" s="280"/>
      <c r="I631" s="280"/>
      <c r="J631" s="280"/>
      <c r="K631" s="378"/>
      <c r="L631" s="379" t="s">
        <v>154</v>
      </c>
      <c r="N631" s="310"/>
      <c r="O631" s="310"/>
      <c r="P631" s="310"/>
      <c r="BN631" s="4">
        <v>1</v>
      </c>
    </row>
    <row r="632" spans="2:66" ht="15.75" x14ac:dyDescent="0.25">
      <c r="B632" s="376" t="s">
        <v>18</v>
      </c>
      <c r="C632" s="320" t="str">
        <f>C590</f>
        <v>Famille à coller.N.Nom de votre recette.Recette mère ►.S.Saisissez le nom de la recette mère</v>
      </c>
      <c r="D632" s="320">
        <f>D590</f>
        <v>6</v>
      </c>
      <c r="E632" s="1045" t="str">
        <f>E590</f>
        <v>couverts</v>
      </c>
      <c r="F632" s="287"/>
      <c r="G632" s="287"/>
      <c r="H632" s="287"/>
      <c r="I632" s="287"/>
      <c r="J632" s="287"/>
      <c r="K632" s="382"/>
      <c r="L632" s="383" t="s">
        <v>155</v>
      </c>
      <c r="N632" s="310"/>
      <c r="O632" s="310"/>
      <c r="P632" s="310"/>
      <c r="BN632" s="4">
        <v>1</v>
      </c>
    </row>
    <row r="633" spans="2:66" ht="15.75" x14ac:dyDescent="0.25">
      <c r="B633" s="376" t="s">
        <v>18</v>
      </c>
      <c r="C633" s="320" t="str">
        <f>C590</f>
        <v>Famille à coller.N.Nom de votre recette.Recette mère ►.S.Saisissez le nom de la recette mère</v>
      </c>
      <c r="D633" s="320">
        <f>D590</f>
        <v>6</v>
      </c>
      <c r="E633" s="1045" t="str">
        <f>E590</f>
        <v>couverts</v>
      </c>
      <c r="F633" s="287"/>
      <c r="G633" s="287"/>
      <c r="H633" s="287"/>
      <c r="I633" s="287"/>
      <c r="J633" s="287"/>
      <c r="K633" s="382"/>
      <c r="L633" s="383" t="s">
        <v>156</v>
      </c>
      <c r="N633" s="310"/>
      <c r="O633" s="310"/>
      <c r="P633" s="310"/>
      <c r="BN633" s="4">
        <v>1</v>
      </c>
    </row>
    <row r="634" spans="2:66" ht="15.75" x14ac:dyDescent="0.25">
      <c r="B634" s="376" t="s">
        <v>18</v>
      </c>
      <c r="C634" s="320" t="str">
        <f>C543</f>
        <v>Famille à coller.N.Nom de votre recette.Recette mère ►.S.Saisissez le nom de la recette mère</v>
      </c>
      <c r="D634" s="320">
        <f>D543</f>
        <v>6</v>
      </c>
      <c r="E634" s="320" t="str">
        <f>E543</f>
        <v>couverts</v>
      </c>
      <c r="F634" s="293"/>
      <c r="G634" s="293"/>
      <c r="H634" s="293" t="s">
        <v>152</v>
      </c>
      <c r="I634" s="294"/>
      <c r="J634" s="392"/>
      <c r="K634" s="392"/>
      <c r="L634" s="393"/>
      <c r="N634" s="310"/>
      <c r="O634" s="310"/>
      <c r="P634" s="310"/>
      <c r="BN634" s="4">
        <v>1</v>
      </c>
    </row>
    <row r="635" spans="2:66" ht="16.5" thickBot="1" x14ac:dyDescent="0.3">
      <c r="B635" s="397" t="s">
        <v>18</v>
      </c>
      <c r="C635" s="398" t="str">
        <f>C543</f>
        <v>Famille à coller.N.Nom de votre recette.Recette mère ►.S.Saisissez le nom de la recette mère</v>
      </c>
      <c r="D635" s="398">
        <f>D543</f>
        <v>6</v>
      </c>
      <c r="E635" s="398" t="str">
        <f>E543</f>
        <v>couverts</v>
      </c>
      <c r="F635" s="399" t="s">
        <v>150</v>
      </c>
      <c r="G635" s="298"/>
      <c r="H635" s="299"/>
      <c r="I635" s="300"/>
      <c r="J635" s="299"/>
      <c r="K635" s="299"/>
      <c r="L635" s="400"/>
      <c r="N635" s="310"/>
      <c r="O635" s="310"/>
      <c r="P635" s="310"/>
      <c r="BN635" s="4">
        <v>1</v>
      </c>
    </row>
    <row r="636" spans="2:66" x14ac:dyDescent="0.25">
      <c r="B636" s="291" t="s">
        <v>18</v>
      </c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N636" s="310"/>
      <c r="O636" s="310"/>
      <c r="P636" s="310"/>
      <c r="BN636" s="4">
        <v>1</v>
      </c>
    </row>
    <row r="637" spans="2:66" ht="19.5" thickBot="1" x14ac:dyDescent="0.3">
      <c r="B637" s="1013" t="s">
        <v>18</v>
      </c>
      <c r="C637" s="998" t="str">
        <f>C590</f>
        <v>Famille à coller.N.Nom de votre recette.Recette mère ►.S.Saisissez le nom de la recette mère</v>
      </c>
      <c r="D637" s="998">
        <f>D590</f>
        <v>6</v>
      </c>
      <c r="E637" s="998" t="str">
        <f>E590</f>
        <v>couverts</v>
      </c>
      <c r="F637" s="1002" t="s">
        <v>61</v>
      </c>
      <c r="G637" s="1002">
        <v>5</v>
      </c>
      <c r="H637" s="999" t="s">
        <v>508</v>
      </c>
      <c r="I637" s="1000"/>
      <c r="J637" s="1000"/>
      <c r="K637" s="1008" t="s">
        <v>589</v>
      </c>
      <c r="L637" s="1001"/>
      <c r="N637" s="310"/>
      <c r="O637" s="310"/>
      <c r="P637" s="310"/>
      <c r="Q637" s="526" t="s">
        <v>218</v>
      </c>
      <c r="R637" s="527" t="s">
        <v>650</v>
      </c>
      <c r="S637" s="527"/>
      <c r="T637" s="527"/>
      <c r="BN637" s="4">
        <v>1</v>
      </c>
    </row>
    <row r="638" spans="2:66" ht="19.5" thickTop="1" x14ac:dyDescent="0.25">
      <c r="B638" s="319" t="s">
        <v>18</v>
      </c>
      <c r="C638" s="1043" t="str">
        <f>C637</f>
        <v>Famille à coller.N.Nom de votre recette.Recette mère ►.S.Saisissez le nom de la recette mère</v>
      </c>
      <c r="D638" s="1043">
        <f>D637</f>
        <v>6</v>
      </c>
      <c r="E638" s="1044" t="str">
        <f>E637</f>
        <v>couverts</v>
      </c>
      <c r="F638" s="950"/>
      <c r="G638" s="248"/>
      <c r="H638" s="248"/>
      <c r="I638" s="248"/>
      <c r="J638" s="248"/>
      <c r="K638" s="248"/>
      <c r="L638" s="924" t="s">
        <v>578</v>
      </c>
      <c r="N638" s="310"/>
      <c r="O638" s="310"/>
      <c r="P638" s="310"/>
      <c r="Q638" s="48"/>
      <c r="R638" s="436" t="s">
        <v>221</v>
      </c>
      <c r="BN638" s="4">
        <v>1</v>
      </c>
    </row>
    <row r="639" spans="2:66" ht="15.75" x14ac:dyDescent="0.25">
      <c r="B639" s="319" t="s">
        <v>18</v>
      </c>
      <c r="C639" s="320" t="str">
        <f>C637</f>
        <v>Famille à coller.N.Nom de votre recette.Recette mère ►.S.Saisissez le nom de la recette mère</v>
      </c>
      <c r="D639" s="320">
        <f>D637</f>
        <v>6</v>
      </c>
      <c r="E639" s="1045" t="str">
        <f>E637</f>
        <v>couverts</v>
      </c>
      <c r="F639" s="951"/>
      <c r="G639" s="952" t="s">
        <v>590</v>
      </c>
      <c r="H639" s="270"/>
      <c r="I639" s="953">
        <v>2</v>
      </c>
      <c r="J639" s="954"/>
      <c r="K639" s="955">
        <v>10</v>
      </c>
      <c r="L639" s="956" t="s">
        <v>591</v>
      </c>
      <c r="N639" s="310"/>
      <c r="O639" s="310"/>
      <c r="P639" s="310"/>
      <c r="BN639" s="4">
        <v>1</v>
      </c>
    </row>
    <row r="640" spans="2:66" ht="15.75" x14ac:dyDescent="0.25">
      <c r="B640" s="319" t="s">
        <v>18</v>
      </c>
      <c r="C640" s="320" t="str">
        <f>C637</f>
        <v>Famille à coller.N.Nom de votre recette.Recette mère ►.S.Saisissez le nom de la recette mère</v>
      </c>
      <c r="D640" s="320">
        <f>D637</f>
        <v>6</v>
      </c>
      <c r="E640" s="1045" t="str">
        <f>E637</f>
        <v>couverts</v>
      </c>
      <c r="F640" s="957"/>
      <c r="G640" s="958" t="s">
        <v>592</v>
      </c>
      <c r="H640" s="270"/>
      <c r="I640" s="959">
        <v>1</v>
      </c>
      <c r="J640" s="960"/>
      <c r="K640" s="961">
        <v>15</v>
      </c>
      <c r="L640" s="962" t="s">
        <v>593</v>
      </c>
      <c r="N640" s="310"/>
      <c r="O640" s="310"/>
      <c r="P640" s="310"/>
      <c r="BN640" s="4">
        <v>1</v>
      </c>
    </row>
    <row r="641" spans="2:66" ht="15.75" x14ac:dyDescent="0.25">
      <c r="B641" s="319" t="s">
        <v>18</v>
      </c>
      <c r="C641" s="320" t="str">
        <f>C637</f>
        <v>Famille à coller.N.Nom de votre recette.Recette mère ►.S.Saisissez le nom de la recette mère</v>
      </c>
      <c r="D641" s="320">
        <f>D637</f>
        <v>6</v>
      </c>
      <c r="E641" s="1045" t="str">
        <f>E637</f>
        <v>couverts</v>
      </c>
      <c r="F641" s="963"/>
      <c r="G641" s="964" t="s">
        <v>594</v>
      </c>
      <c r="H641" s="270"/>
      <c r="I641" s="965">
        <f>IF(I639=0,0,IF(I640=0,0,I639-I640))</f>
        <v>1</v>
      </c>
      <c r="J641" s="966"/>
      <c r="K641" s="967">
        <f>IF(K639=0,0,IF(K640=0,0,K640-K639))</f>
        <v>5</v>
      </c>
      <c r="L641" s="968" t="s">
        <v>595</v>
      </c>
      <c r="N641" s="310"/>
      <c r="O641" s="310"/>
      <c r="P641" s="310"/>
      <c r="BN641" s="4">
        <v>1</v>
      </c>
    </row>
    <row r="642" spans="2:66" ht="15.75" x14ac:dyDescent="0.25">
      <c r="B642" s="319" t="s">
        <v>18</v>
      </c>
      <c r="C642" s="320" t="str">
        <f>C637</f>
        <v>Famille à coller.N.Nom de votre recette.Recette mère ►.S.Saisissez le nom de la recette mère</v>
      </c>
      <c r="D642" s="320">
        <f>D637</f>
        <v>6</v>
      </c>
      <c r="E642" s="1045" t="str">
        <f>E637</f>
        <v>couverts</v>
      </c>
      <c r="F642" s="963"/>
      <c r="G642" s="964" t="s">
        <v>596</v>
      </c>
      <c r="H642" s="270"/>
      <c r="I642" s="969">
        <f>IF(I639=0,0,I641/I639)</f>
        <v>0.5</v>
      </c>
      <c r="J642" s="970"/>
      <c r="K642" s="971">
        <f>IF(K639=0,0,IF(ISBLANK(K639),0,(K641/K639)*100))</f>
        <v>50</v>
      </c>
      <c r="L642" s="968" t="s">
        <v>597</v>
      </c>
      <c r="N642" s="310"/>
      <c r="O642" s="310"/>
      <c r="P642" s="310"/>
      <c r="BN642" s="4">
        <v>1</v>
      </c>
    </row>
    <row r="643" spans="2:66" ht="15.75" x14ac:dyDescent="0.25">
      <c r="B643" s="319" t="s">
        <v>18</v>
      </c>
      <c r="C643" s="320" t="str">
        <f>C637</f>
        <v>Famille à coller.N.Nom de votre recette.Recette mère ►.S.Saisissez le nom de la recette mère</v>
      </c>
      <c r="D643" s="320">
        <f>D637</f>
        <v>6</v>
      </c>
      <c r="E643" s="1045" t="str">
        <f>E637</f>
        <v>couverts</v>
      </c>
      <c r="F643" s="957"/>
      <c r="G643" s="958" t="s">
        <v>598</v>
      </c>
      <c r="H643" s="270"/>
      <c r="I643" s="972">
        <v>50</v>
      </c>
      <c r="J643" s="954"/>
      <c r="K643" s="955">
        <v>10</v>
      </c>
      <c r="L643" s="956" t="s">
        <v>591</v>
      </c>
      <c r="N643" s="310"/>
      <c r="O643" s="310"/>
      <c r="P643" s="310"/>
      <c r="BN643" s="4">
        <v>1</v>
      </c>
    </row>
    <row r="644" spans="2:66" ht="15.75" x14ac:dyDescent="0.25">
      <c r="B644" s="319" t="s">
        <v>18</v>
      </c>
      <c r="C644" s="320" t="str">
        <f>C637</f>
        <v>Famille à coller.N.Nom de votre recette.Recette mère ►.S.Saisissez le nom de la recette mère</v>
      </c>
      <c r="D644" s="320">
        <f>D637</f>
        <v>6</v>
      </c>
      <c r="E644" s="1045" t="str">
        <f>E637</f>
        <v>couverts</v>
      </c>
      <c r="F644" s="963"/>
      <c r="G644" s="964" t="s">
        <v>594</v>
      </c>
      <c r="H644" s="270"/>
      <c r="I644" s="965">
        <f>I639*I643%</f>
        <v>1</v>
      </c>
      <c r="J644" s="973"/>
      <c r="K644" s="974">
        <v>50</v>
      </c>
      <c r="L644" s="975" t="s">
        <v>597</v>
      </c>
      <c r="N644" s="310"/>
      <c r="O644" s="310"/>
      <c r="P644" s="310"/>
      <c r="BN644" s="4">
        <v>1</v>
      </c>
    </row>
    <row r="645" spans="2:66" ht="15.75" x14ac:dyDescent="0.25">
      <c r="B645" s="319" t="s">
        <v>18</v>
      </c>
      <c r="C645" s="320" t="str">
        <f>C637</f>
        <v>Famille à coller.N.Nom de votre recette.Recette mère ►.S.Saisissez le nom de la recette mère</v>
      </c>
      <c r="D645" s="320">
        <f>D637</f>
        <v>6</v>
      </c>
      <c r="E645" s="1045" t="str">
        <f>E637</f>
        <v>couverts</v>
      </c>
      <c r="F645" s="963"/>
      <c r="G645" s="964" t="s">
        <v>599</v>
      </c>
      <c r="H645" s="270"/>
      <c r="I645" s="965">
        <f>I639-I644</f>
        <v>1</v>
      </c>
      <c r="J645" s="966"/>
      <c r="K645" s="967">
        <f>K643*K644%</f>
        <v>5</v>
      </c>
      <c r="L645" s="968" t="s">
        <v>595</v>
      </c>
      <c r="N645" s="310"/>
      <c r="O645" s="310"/>
      <c r="P645" s="310"/>
      <c r="BN645" s="4">
        <v>1</v>
      </c>
    </row>
    <row r="646" spans="2:66" ht="15" customHeight="1" x14ac:dyDescent="0.25">
      <c r="B646" s="319" t="s">
        <v>18</v>
      </c>
      <c r="C646" s="320" t="str">
        <f>C637</f>
        <v>Famille à coller.N.Nom de votre recette.Recette mère ►.S.Saisissez le nom de la recette mère</v>
      </c>
      <c r="D646" s="320">
        <f>D637</f>
        <v>6</v>
      </c>
      <c r="E646" s="1045" t="str">
        <f>E637</f>
        <v>couverts</v>
      </c>
      <c r="F646" s="767"/>
      <c r="G646" s="730"/>
      <c r="H646" s="270"/>
      <c r="I646" s="976"/>
      <c r="J646" s="977"/>
      <c r="K646" s="967">
        <f>((K643*K644)/100)+K643</f>
        <v>15</v>
      </c>
      <c r="L646" s="968" t="s">
        <v>593</v>
      </c>
      <c r="N646" s="310"/>
      <c r="O646" s="310"/>
      <c r="P646" s="310"/>
      <c r="BN646" s="4">
        <v>1</v>
      </c>
    </row>
    <row r="647" spans="2:66" ht="15.75" x14ac:dyDescent="0.25">
      <c r="B647" s="319" t="s">
        <v>18</v>
      </c>
      <c r="C647" s="320" t="str">
        <f>C637</f>
        <v>Famille à coller.N.Nom de votre recette.Recette mère ►.S.Saisissez le nom de la recette mère</v>
      </c>
      <c r="D647" s="320">
        <f>D637</f>
        <v>6</v>
      </c>
      <c r="E647" s="1045" t="str">
        <f>E637</f>
        <v>couverts</v>
      </c>
      <c r="F647" s="1079"/>
      <c r="G647" s="1080"/>
      <c r="H647" s="1080"/>
      <c r="I647" s="1080"/>
      <c r="J647" s="1080"/>
      <c r="K647" s="1080"/>
      <c r="L647" s="1081"/>
      <c r="N647" s="310"/>
      <c r="O647" s="310"/>
      <c r="P647" s="310"/>
      <c r="BN647" s="4">
        <v>1</v>
      </c>
    </row>
    <row r="648" spans="2:66" ht="15.75" customHeight="1" x14ac:dyDescent="0.25">
      <c r="B648" s="319" t="s">
        <v>18</v>
      </c>
      <c r="C648" s="320" t="str">
        <f>C637</f>
        <v>Famille à coller.N.Nom de votre recette.Recette mère ►.S.Saisissez le nom de la recette mère</v>
      </c>
      <c r="D648" s="320">
        <f>D637</f>
        <v>6</v>
      </c>
      <c r="E648" s="1045" t="str">
        <f>E637</f>
        <v>couverts</v>
      </c>
      <c r="F648" s="830" t="s">
        <v>86</v>
      </c>
      <c r="G648" s="3338" t="s">
        <v>88</v>
      </c>
      <c r="H648" s="3339" t="s">
        <v>96</v>
      </c>
      <c r="I648" s="3347" t="s">
        <v>89</v>
      </c>
      <c r="J648" s="3348" t="s">
        <v>110</v>
      </c>
      <c r="K648" s="3350" t="s">
        <v>510</v>
      </c>
      <c r="L648" s="3352" t="s">
        <v>106</v>
      </c>
      <c r="N648" s="310"/>
      <c r="O648" s="310"/>
      <c r="P648" s="310"/>
      <c r="BN648" s="4">
        <v>1</v>
      </c>
    </row>
    <row r="649" spans="2:66" ht="15.75" customHeight="1" x14ac:dyDescent="0.25">
      <c r="B649" s="319" t="s">
        <v>18</v>
      </c>
      <c r="C649" s="320" t="str">
        <f>C637</f>
        <v>Famille à coller.N.Nom de votre recette.Recette mère ►.S.Saisissez le nom de la recette mère</v>
      </c>
      <c r="D649" s="320">
        <f>D637</f>
        <v>6</v>
      </c>
      <c r="E649" s="1045" t="str">
        <f>E637</f>
        <v>couverts</v>
      </c>
      <c r="F649" s="163" t="s">
        <v>94</v>
      </c>
      <c r="G649" s="3121"/>
      <c r="H649" s="3388"/>
      <c r="I649" s="3172"/>
      <c r="J649" s="3389"/>
      <c r="K649" s="3390"/>
      <c r="L649" s="3353"/>
      <c r="N649" s="310"/>
      <c r="O649" s="310"/>
      <c r="P649" s="310"/>
      <c r="BN649" s="4">
        <v>1</v>
      </c>
    </row>
    <row r="650" spans="2:66" ht="15.75" x14ac:dyDescent="0.25">
      <c r="B650" s="196" t="str">
        <f>IF(OR(L650&lt;&gt;""),"A", "►")</f>
        <v>A</v>
      </c>
      <c r="C650" s="320" t="str">
        <f>C637</f>
        <v>Famille à coller.N.Nom de votre recette.Recette mère ►.S.Saisissez le nom de la recette mère</v>
      </c>
      <c r="D650" s="320">
        <f>D637</f>
        <v>6</v>
      </c>
      <c r="E650" s="1045" t="str">
        <f>E637</f>
        <v>couverts</v>
      </c>
      <c r="F650" s="175"/>
      <c r="G650" s="177">
        <v>350</v>
      </c>
      <c r="H650" s="832">
        <f>IFERROR(INDEX(F656:L656,MATCH(I650,F655:L655,0)) * G650 * IF(ISBLANK(F650), 1, F650), 0)</f>
        <v>0.35000000000000003</v>
      </c>
      <c r="I650" s="229" t="s">
        <v>41</v>
      </c>
      <c r="J650" s="190">
        <v>16</v>
      </c>
      <c r="K650" s="833">
        <f t="shared" ref="K650:K651" si="61">((H650-(H650*J650%)))</f>
        <v>0.29400000000000004</v>
      </c>
      <c r="L650" s="834" t="s">
        <v>511</v>
      </c>
      <c r="N650" s="310"/>
      <c r="O650" s="310"/>
      <c r="P650" s="310"/>
      <c r="BN650" s="4">
        <v>1</v>
      </c>
    </row>
    <row r="651" spans="2:66" ht="15.75" x14ac:dyDescent="0.25">
      <c r="B651" s="196" t="str">
        <f t="shared" ref="B651:B653" si="62">IF(OR(L651&lt;&gt;""),"A", "►")</f>
        <v>A</v>
      </c>
      <c r="C651" s="320" t="str">
        <f>C637</f>
        <v>Famille à coller.N.Nom de votre recette.Recette mère ►.S.Saisissez le nom de la recette mère</v>
      </c>
      <c r="D651" s="320">
        <f>D637</f>
        <v>6</v>
      </c>
      <c r="E651" s="1045" t="str">
        <f>E637</f>
        <v>couverts</v>
      </c>
      <c r="F651" s="209"/>
      <c r="G651" s="836">
        <v>1.2</v>
      </c>
      <c r="H651" s="832">
        <f>IFERROR(INDEX(F656:L656,MATCH(I651,F655:L655,0)) * G651 * IF(ISBLANK(F651), 1, F651), 0)</f>
        <v>1.2</v>
      </c>
      <c r="I651" s="510" t="s">
        <v>47</v>
      </c>
      <c r="J651" s="202">
        <v>22</v>
      </c>
      <c r="K651" s="833">
        <f t="shared" si="61"/>
        <v>0.93599999999999994</v>
      </c>
      <c r="L651" s="837" t="s">
        <v>512</v>
      </c>
      <c r="N651" s="310"/>
      <c r="O651" s="310"/>
      <c r="P651" s="310"/>
      <c r="BN651" s="4">
        <v>1</v>
      </c>
    </row>
    <row r="652" spans="2:66" ht="15.75" x14ac:dyDescent="0.25">
      <c r="B652" s="196" t="str">
        <f t="shared" si="62"/>
        <v>A</v>
      </c>
      <c r="C652" s="320" t="str">
        <f>C637</f>
        <v>Famille à coller.N.Nom de votre recette.Recette mère ►.S.Saisissez le nom de la recette mère</v>
      </c>
      <c r="D652" s="320">
        <f>D637</f>
        <v>6</v>
      </c>
      <c r="E652" s="1045" t="str">
        <f>E637</f>
        <v>couverts</v>
      </c>
      <c r="F652" s="209">
        <v>2</v>
      </c>
      <c r="G652" s="177">
        <v>50</v>
      </c>
      <c r="H652" s="832">
        <f>IFERROR(INDEX(F656:L656,MATCH(I652,F655:L655,0)) * G652 * IF(ISBLANK(F652), 1, F652), 0)</f>
        <v>0.1</v>
      </c>
      <c r="I652" s="229" t="s">
        <v>41</v>
      </c>
      <c r="J652" s="202"/>
      <c r="K652" s="833">
        <f>((H652-(H652*J652%)))</f>
        <v>0.1</v>
      </c>
      <c r="L652" s="838" t="s">
        <v>513</v>
      </c>
      <c r="N652" s="310"/>
      <c r="O652" s="310"/>
      <c r="P652" s="310"/>
      <c r="BN652" s="4">
        <v>1</v>
      </c>
    </row>
    <row r="653" spans="2:66" ht="15.75" x14ac:dyDescent="0.25">
      <c r="B653" s="196" t="str">
        <f t="shared" si="62"/>
        <v>A</v>
      </c>
      <c r="C653" s="320" t="str">
        <f>C637</f>
        <v>Famille à coller.N.Nom de votre recette.Recette mère ►.S.Saisissez le nom de la recette mère</v>
      </c>
      <c r="D653" s="320">
        <f>D637</f>
        <v>6</v>
      </c>
      <c r="E653" s="1045" t="str">
        <f>E637</f>
        <v>couverts</v>
      </c>
      <c r="F653" s="209"/>
      <c r="G653" s="177">
        <v>1</v>
      </c>
      <c r="H653" s="832">
        <f>IFERROR(INDEX(F656:L656,MATCH(I653,F655:L655,0)) * G653 * IF(ISBLANK(F653), 1, F653), 0)</f>
        <v>0.5</v>
      </c>
      <c r="I653" s="489" t="s">
        <v>123</v>
      </c>
      <c r="J653" s="202"/>
      <c r="K653" s="833">
        <f>((H653-(H653*J653%)))</f>
        <v>0.5</v>
      </c>
      <c r="L653" s="837" t="s">
        <v>514</v>
      </c>
      <c r="N653" s="310"/>
      <c r="O653" s="310"/>
      <c r="P653" s="310"/>
      <c r="BN653" s="4">
        <v>1</v>
      </c>
    </row>
    <row r="654" spans="2:66" ht="15.75" x14ac:dyDescent="0.25">
      <c r="B654" s="319" t="s">
        <v>18</v>
      </c>
      <c r="C654" s="320" t="str">
        <f>C637</f>
        <v>Famille à coller.N.Nom de votre recette.Recette mère ►.S.Saisissez le nom de la recette mère</v>
      </c>
      <c r="D654" s="320">
        <f>D637</f>
        <v>6</v>
      </c>
      <c r="E654" s="1045" t="str">
        <f>E637</f>
        <v>couverts</v>
      </c>
      <c r="F654" s="841" t="s">
        <v>515</v>
      </c>
      <c r="G654" s="270"/>
      <c r="H654" s="270"/>
      <c r="I654" s="270"/>
      <c r="J654" s="270"/>
      <c r="K654" s="270"/>
      <c r="L654" s="840" t="s">
        <v>516</v>
      </c>
      <c r="N654" s="310"/>
      <c r="O654" s="310"/>
      <c r="P654" s="310"/>
      <c r="BN654" s="4">
        <v>1</v>
      </c>
    </row>
    <row r="655" spans="2:66" ht="15.75" x14ac:dyDescent="0.25">
      <c r="B655" s="319" t="s">
        <v>18</v>
      </c>
      <c r="C655" s="320" t="str">
        <f>C637</f>
        <v>Famille à coller.N.Nom de votre recette.Recette mère ►.S.Saisissez le nom de la recette mère</v>
      </c>
      <c r="D655" s="320">
        <f>D637</f>
        <v>6</v>
      </c>
      <c r="E655" s="1045" t="str">
        <f>E637</f>
        <v>couverts</v>
      </c>
      <c r="F655" s="510" t="s">
        <v>47</v>
      </c>
      <c r="G655" s="229" t="s">
        <v>41</v>
      </c>
      <c r="H655" s="842"/>
      <c r="I655" s="489" t="s">
        <v>123</v>
      </c>
      <c r="J655" s="489" t="s">
        <v>120</v>
      </c>
      <c r="K655" s="496" t="s">
        <v>118</v>
      </c>
      <c r="L655" s="843" t="s">
        <v>107</v>
      </c>
      <c r="N655" s="310"/>
      <c r="O655" s="310"/>
      <c r="P655" s="310"/>
      <c r="BN655" s="4">
        <v>1</v>
      </c>
    </row>
    <row r="656" spans="2:66" ht="15.75" x14ac:dyDescent="0.25">
      <c r="B656" s="319" t="s">
        <v>11</v>
      </c>
      <c r="C656" s="320" t="str">
        <f>C637</f>
        <v>Famille à coller.N.Nom de votre recette.Recette mère ►.S.Saisissez le nom de la recette mère</v>
      </c>
      <c r="D656" s="320">
        <f>D637</f>
        <v>6</v>
      </c>
      <c r="E656" s="1045" t="str">
        <f>E637</f>
        <v>couverts</v>
      </c>
      <c r="F656" s="844">
        <v>1</v>
      </c>
      <c r="G656" s="844">
        <v>1E-3</v>
      </c>
      <c r="H656" s="842"/>
      <c r="I656" s="845">
        <v>0.5</v>
      </c>
      <c r="J656" s="844">
        <v>0.25</v>
      </c>
      <c r="K656" s="846">
        <v>1</v>
      </c>
      <c r="L656" s="847">
        <v>0.01</v>
      </c>
      <c r="N656" s="310"/>
      <c r="O656" s="310"/>
      <c r="P656" s="310"/>
      <c r="BN656" s="4">
        <v>1</v>
      </c>
    </row>
    <row r="657" spans="2:66" ht="16.5" thickBot="1" x14ac:dyDescent="0.3">
      <c r="B657" s="319" t="s">
        <v>11</v>
      </c>
      <c r="C657" s="320" t="str">
        <f>C637</f>
        <v>Famille à coller.N.Nom de votre recette.Recette mère ►.S.Saisissez le nom de la recette mère</v>
      </c>
      <c r="D657" s="320">
        <f>D637</f>
        <v>6</v>
      </c>
      <c r="E657" s="1045" t="str">
        <f>E637</f>
        <v>couverts</v>
      </c>
      <c r="F657" s="270"/>
      <c r="G657" s="270"/>
      <c r="H657" s="270"/>
      <c r="I657" s="270"/>
      <c r="J657" s="270"/>
      <c r="K657" s="270"/>
      <c r="L657" s="329"/>
      <c r="N657" s="310"/>
      <c r="O657" s="310"/>
      <c r="P657" s="310"/>
      <c r="BN657" s="4">
        <v>1</v>
      </c>
    </row>
    <row r="658" spans="2:66" ht="16.5" thickTop="1" x14ac:dyDescent="0.25">
      <c r="B658" s="319" t="s">
        <v>18</v>
      </c>
      <c r="C658" s="320" t="str">
        <f>C637</f>
        <v>Famille à coller.N.Nom de votre recette.Recette mère ►.S.Saisissez le nom de la recette mère</v>
      </c>
      <c r="D658" s="320">
        <f>D637</f>
        <v>6</v>
      </c>
      <c r="E658" s="1045" t="str">
        <f>E637</f>
        <v>couverts</v>
      </c>
      <c r="F658" s="950" t="s">
        <v>146</v>
      </c>
      <c r="G658" s="948"/>
      <c r="H658" s="948"/>
      <c r="I658" s="948"/>
      <c r="J658" s="948"/>
      <c r="K658" s="948"/>
      <c r="L658" s="949"/>
      <c r="N658" s="310"/>
      <c r="O658" s="310"/>
      <c r="P658" s="310"/>
      <c r="BN658" s="4">
        <v>1</v>
      </c>
    </row>
    <row r="659" spans="2:66" ht="15.75" x14ac:dyDescent="0.25">
      <c r="B659" s="196" t="str">
        <f t="shared" ref="B659:B677" si="63">IF(OR(F659&lt;&gt;"",G659&lt;&gt; "",H659&lt;&gt;"",I659&lt;&gt;""),"A", "►")</f>
        <v>►</v>
      </c>
      <c r="C659" s="320" t="str">
        <f>C637</f>
        <v>Famille à coller.N.Nom de votre recette.Recette mère ►.S.Saisissez le nom de la recette mère</v>
      </c>
      <c r="D659" s="320">
        <f>D637</f>
        <v>6</v>
      </c>
      <c r="E659" s="1045" t="str">
        <f>E637</f>
        <v>couverts</v>
      </c>
      <c r="F659" s="819"/>
      <c r="G659" s="638"/>
      <c r="H659" s="638"/>
      <c r="I659" s="638"/>
      <c r="J659" s="638"/>
      <c r="K659" s="638"/>
      <c r="L659" s="639"/>
      <c r="N659" s="310"/>
      <c r="O659" s="310"/>
      <c r="P659" s="310"/>
      <c r="BN659" s="4">
        <v>1</v>
      </c>
    </row>
    <row r="660" spans="2:66" ht="15.75" x14ac:dyDescent="0.25">
      <c r="B660" s="196" t="str">
        <f t="shared" si="63"/>
        <v>►</v>
      </c>
      <c r="C660" s="320" t="str">
        <f>C637</f>
        <v>Famille à coller.N.Nom de votre recette.Recette mère ►.S.Saisissez le nom de la recette mère</v>
      </c>
      <c r="D660" s="320">
        <f>D637</f>
        <v>6</v>
      </c>
      <c r="E660" s="1045" t="str">
        <f>E637</f>
        <v>couverts</v>
      </c>
      <c r="F660" s="819"/>
      <c r="G660" s="638"/>
      <c r="H660" s="638"/>
      <c r="I660" s="638"/>
      <c r="J660" s="638"/>
      <c r="K660" s="638"/>
      <c r="L660" s="639"/>
      <c r="N660" s="310"/>
      <c r="O660" s="310"/>
      <c r="P660" s="310"/>
      <c r="BN660" s="4">
        <v>1</v>
      </c>
    </row>
    <row r="661" spans="2:66" ht="15.75" x14ac:dyDescent="0.25">
      <c r="B661" s="196" t="str">
        <f t="shared" si="63"/>
        <v>►</v>
      </c>
      <c r="C661" s="320" t="str">
        <f>C637</f>
        <v>Famille à coller.N.Nom de votre recette.Recette mère ►.S.Saisissez le nom de la recette mère</v>
      </c>
      <c r="D661" s="320">
        <f>D637</f>
        <v>6</v>
      </c>
      <c r="E661" s="1045" t="str">
        <f>E637</f>
        <v>couverts</v>
      </c>
      <c r="F661" s="767"/>
      <c r="G661" s="270"/>
      <c r="H661" s="270"/>
      <c r="I661" s="270"/>
      <c r="J661" s="270"/>
      <c r="K661" s="270"/>
      <c r="L661" s="329"/>
      <c r="N661" s="310"/>
      <c r="O661" s="310"/>
      <c r="P661" s="310"/>
      <c r="BN661" s="4">
        <v>1</v>
      </c>
    </row>
    <row r="662" spans="2:66" ht="15.75" x14ac:dyDescent="0.25">
      <c r="B662" s="196" t="str">
        <f t="shared" si="63"/>
        <v>►</v>
      </c>
      <c r="C662" s="320" t="str">
        <f>C637</f>
        <v>Famille à coller.N.Nom de votre recette.Recette mère ►.S.Saisissez le nom de la recette mère</v>
      </c>
      <c r="D662" s="320">
        <f>D637</f>
        <v>6</v>
      </c>
      <c r="E662" s="1045" t="str">
        <f>E637</f>
        <v>couverts</v>
      </c>
      <c r="F662" s="767"/>
      <c r="G662" s="270"/>
      <c r="H662" s="270"/>
      <c r="I662" s="270"/>
      <c r="J662" s="270"/>
      <c r="K662" s="270"/>
      <c r="L662" s="329"/>
      <c r="N662" s="310"/>
      <c r="O662" s="310"/>
      <c r="P662" s="310"/>
      <c r="BN662" s="4">
        <v>1</v>
      </c>
    </row>
    <row r="663" spans="2:66" ht="15.75" x14ac:dyDescent="0.25">
      <c r="B663" s="196" t="str">
        <f t="shared" si="63"/>
        <v>►</v>
      </c>
      <c r="C663" s="320" t="str">
        <f>C637</f>
        <v>Famille à coller.N.Nom de votre recette.Recette mère ►.S.Saisissez le nom de la recette mère</v>
      </c>
      <c r="D663" s="320">
        <f>D637</f>
        <v>6</v>
      </c>
      <c r="E663" s="1045" t="str">
        <f>E637</f>
        <v>couverts</v>
      </c>
      <c r="F663" s="767"/>
      <c r="G663" s="270"/>
      <c r="H663" s="270"/>
      <c r="I663" s="270"/>
      <c r="J663" s="270"/>
      <c r="K663" s="270"/>
      <c r="L663" s="329"/>
      <c r="N663" s="310"/>
      <c r="O663" s="310"/>
      <c r="P663" s="310"/>
      <c r="BN663" s="4">
        <v>1</v>
      </c>
    </row>
    <row r="664" spans="2:66" ht="15.75" customHeight="1" x14ac:dyDescent="0.25">
      <c r="B664" s="196" t="str">
        <f t="shared" si="63"/>
        <v>►</v>
      </c>
      <c r="C664" s="320" t="str">
        <f>C637</f>
        <v>Famille à coller.N.Nom de votre recette.Recette mère ►.S.Saisissez le nom de la recette mère</v>
      </c>
      <c r="D664" s="320">
        <f>D637</f>
        <v>6</v>
      </c>
      <c r="E664" s="1045" t="str">
        <f>E637</f>
        <v>couverts</v>
      </c>
      <c r="F664" s="767"/>
      <c r="G664" s="270"/>
      <c r="H664" s="270"/>
      <c r="I664" s="270"/>
      <c r="J664" s="270"/>
      <c r="K664" s="270"/>
      <c r="L664" s="329"/>
      <c r="N664" s="310"/>
      <c r="O664" s="310"/>
      <c r="P664" s="310"/>
      <c r="BN664" s="4">
        <v>1</v>
      </c>
    </row>
    <row r="665" spans="2:66" ht="15.75" x14ac:dyDescent="0.25">
      <c r="B665" s="196" t="str">
        <f t="shared" si="63"/>
        <v>►</v>
      </c>
      <c r="C665" s="320" t="str">
        <f>C637</f>
        <v>Famille à coller.N.Nom de votre recette.Recette mère ►.S.Saisissez le nom de la recette mère</v>
      </c>
      <c r="D665" s="320">
        <f>D637</f>
        <v>6</v>
      </c>
      <c r="E665" s="1045" t="str">
        <f>E637</f>
        <v>couverts</v>
      </c>
      <c r="F665" s="767"/>
      <c r="G665" s="270"/>
      <c r="H665" s="270"/>
      <c r="I665" s="270"/>
      <c r="J665" s="270"/>
      <c r="K665" s="270"/>
      <c r="L665" s="329"/>
      <c r="N665" s="310"/>
      <c r="O665" s="310"/>
      <c r="P665" s="310"/>
      <c r="BN665" s="4">
        <v>1</v>
      </c>
    </row>
    <row r="666" spans="2:66" ht="15.75" x14ac:dyDescent="0.25">
      <c r="B666" s="196" t="str">
        <f t="shared" si="63"/>
        <v>►</v>
      </c>
      <c r="C666" s="320" t="str">
        <f>C637</f>
        <v>Famille à coller.N.Nom de votre recette.Recette mère ►.S.Saisissez le nom de la recette mère</v>
      </c>
      <c r="D666" s="320">
        <f>D637</f>
        <v>6</v>
      </c>
      <c r="E666" s="1045" t="str">
        <f>E637</f>
        <v>couverts</v>
      </c>
      <c r="F666" s="767"/>
      <c r="G666" s="270"/>
      <c r="H666" s="270"/>
      <c r="I666" s="270"/>
      <c r="J666" s="270"/>
      <c r="K666" s="270"/>
      <c r="L666" s="329"/>
      <c r="N666" s="310"/>
      <c r="O666" s="310"/>
      <c r="P666" s="310"/>
      <c r="BN666" s="4">
        <v>1</v>
      </c>
    </row>
    <row r="667" spans="2:66" ht="15.75" x14ac:dyDescent="0.25">
      <c r="B667" s="196" t="str">
        <f t="shared" si="63"/>
        <v>►</v>
      </c>
      <c r="C667" s="320" t="str">
        <f>C637</f>
        <v>Famille à coller.N.Nom de votre recette.Recette mère ►.S.Saisissez le nom de la recette mère</v>
      </c>
      <c r="D667" s="320">
        <f>D637</f>
        <v>6</v>
      </c>
      <c r="E667" s="1045" t="str">
        <f>E637</f>
        <v>couverts</v>
      </c>
      <c r="F667" s="767"/>
      <c r="G667" s="270"/>
      <c r="H667" s="270"/>
      <c r="I667" s="270"/>
      <c r="J667" s="270"/>
      <c r="K667" s="270"/>
      <c r="L667" s="329"/>
      <c r="N667" s="310"/>
      <c r="O667" s="310"/>
      <c r="P667" s="310"/>
      <c r="BN667" s="4">
        <v>1</v>
      </c>
    </row>
    <row r="668" spans="2:66" ht="15.75" x14ac:dyDescent="0.25">
      <c r="B668" s="196" t="str">
        <f t="shared" si="63"/>
        <v>►</v>
      </c>
      <c r="C668" s="320" t="str">
        <f>C637</f>
        <v>Famille à coller.N.Nom de votre recette.Recette mère ►.S.Saisissez le nom de la recette mère</v>
      </c>
      <c r="D668" s="320">
        <f>D637</f>
        <v>6</v>
      </c>
      <c r="E668" s="1045" t="str">
        <f>E637</f>
        <v>couverts</v>
      </c>
      <c r="F668" s="767"/>
      <c r="G668" s="270"/>
      <c r="H668" s="270"/>
      <c r="I668" s="270"/>
      <c r="J668" s="270"/>
      <c r="K668" s="270"/>
      <c r="L668" s="329"/>
      <c r="N668" s="310"/>
      <c r="O668" s="310"/>
      <c r="P668" s="310"/>
      <c r="BN668" s="4">
        <v>1</v>
      </c>
    </row>
    <row r="669" spans="2:66" ht="15.75" x14ac:dyDescent="0.25">
      <c r="B669" s="196" t="str">
        <f t="shared" si="63"/>
        <v>►</v>
      </c>
      <c r="C669" s="320" t="str">
        <f>C637</f>
        <v>Famille à coller.N.Nom de votre recette.Recette mère ►.S.Saisissez le nom de la recette mère</v>
      </c>
      <c r="D669" s="320">
        <f>D637</f>
        <v>6</v>
      </c>
      <c r="E669" s="1045" t="str">
        <f>E637</f>
        <v>couverts</v>
      </c>
      <c r="F669" s="767"/>
      <c r="G669" s="270"/>
      <c r="H669" s="270"/>
      <c r="I669" s="270"/>
      <c r="J669" s="270"/>
      <c r="K669" s="270"/>
      <c r="L669" s="329"/>
      <c r="N669" s="310"/>
      <c r="O669" s="310"/>
      <c r="P669" s="310"/>
      <c r="BN669" s="4">
        <v>1</v>
      </c>
    </row>
    <row r="670" spans="2:66" ht="15.75" x14ac:dyDescent="0.25">
      <c r="B670" s="196" t="str">
        <f t="shared" si="63"/>
        <v>►</v>
      </c>
      <c r="C670" s="320" t="str">
        <f>C637</f>
        <v>Famille à coller.N.Nom de votre recette.Recette mère ►.S.Saisissez le nom de la recette mère</v>
      </c>
      <c r="D670" s="320">
        <f>D637</f>
        <v>6</v>
      </c>
      <c r="E670" s="1045" t="str">
        <f>E637</f>
        <v>couverts</v>
      </c>
      <c r="F670" s="767"/>
      <c r="G670" s="270"/>
      <c r="H670" s="270"/>
      <c r="I670" s="270"/>
      <c r="J670" s="270"/>
      <c r="K670" s="270"/>
      <c r="L670" s="329"/>
      <c r="N670" s="310"/>
      <c r="O670" s="310"/>
      <c r="P670" s="310"/>
      <c r="BN670" s="4">
        <v>1</v>
      </c>
    </row>
    <row r="671" spans="2:66" ht="15.75" x14ac:dyDescent="0.25">
      <c r="B671" s="196" t="str">
        <f t="shared" si="63"/>
        <v>►</v>
      </c>
      <c r="C671" s="320" t="str">
        <f>C637</f>
        <v>Famille à coller.N.Nom de votre recette.Recette mère ►.S.Saisissez le nom de la recette mère</v>
      </c>
      <c r="D671" s="320">
        <f>D637</f>
        <v>6</v>
      </c>
      <c r="E671" s="1045" t="str">
        <f>E637</f>
        <v>couverts</v>
      </c>
      <c r="F671" s="767"/>
      <c r="G671" s="270"/>
      <c r="H671" s="270"/>
      <c r="I671" s="270"/>
      <c r="J671" s="270"/>
      <c r="K671" s="270"/>
      <c r="L671" s="329"/>
      <c r="N671" s="310"/>
      <c r="O671" s="310"/>
      <c r="P671" s="310"/>
      <c r="BN671" s="4">
        <v>1</v>
      </c>
    </row>
    <row r="672" spans="2:66" ht="15.75" x14ac:dyDescent="0.25">
      <c r="B672" s="196" t="str">
        <f t="shared" si="63"/>
        <v>►</v>
      </c>
      <c r="C672" s="320" t="str">
        <f>C637</f>
        <v>Famille à coller.N.Nom de votre recette.Recette mère ►.S.Saisissez le nom de la recette mère</v>
      </c>
      <c r="D672" s="320">
        <f>D637</f>
        <v>6</v>
      </c>
      <c r="E672" s="1045" t="str">
        <f>E637</f>
        <v>couverts</v>
      </c>
      <c r="F672" s="767"/>
      <c r="G672" s="270"/>
      <c r="H672" s="270"/>
      <c r="I672" s="270"/>
      <c r="J672" s="270"/>
      <c r="K672" s="270"/>
      <c r="L672" s="329"/>
      <c r="N672" s="310"/>
      <c r="O672" s="310"/>
      <c r="P672" s="310"/>
      <c r="BN672" s="4">
        <v>1</v>
      </c>
    </row>
    <row r="673" spans="1:68" ht="15.75" x14ac:dyDescent="0.25">
      <c r="B673" s="196" t="str">
        <f t="shared" si="63"/>
        <v>►</v>
      </c>
      <c r="C673" s="320" t="str">
        <f>C637</f>
        <v>Famille à coller.N.Nom de votre recette.Recette mère ►.S.Saisissez le nom de la recette mère</v>
      </c>
      <c r="D673" s="320">
        <f>D637</f>
        <v>6</v>
      </c>
      <c r="E673" s="1045" t="str">
        <f>E637</f>
        <v>couverts</v>
      </c>
      <c r="F673" s="767"/>
      <c r="G673" s="270"/>
      <c r="H673" s="270"/>
      <c r="I673" s="270"/>
      <c r="J673" s="270"/>
      <c r="K673" s="270"/>
      <c r="L673" s="329"/>
      <c r="N673" s="310"/>
      <c r="O673" s="310"/>
      <c r="P673" s="310"/>
      <c r="BN673" s="4">
        <v>1</v>
      </c>
    </row>
    <row r="674" spans="1:68" ht="15.75" x14ac:dyDescent="0.25">
      <c r="B674" s="196" t="str">
        <f t="shared" si="63"/>
        <v>►</v>
      </c>
      <c r="C674" s="320" t="str">
        <f>C637</f>
        <v>Famille à coller.N.Nom de votre recette.Recette mère ►.S.Saisissez le nom de la recette mère</v>
      </c>
      <c r="D674" s="320">
        <f>D637</f>
        <v>6</v>
      </c>
      <c r="E674" s="1045" t="str">
        <f>E637</f>
        <v>couverts</v>
      </c>
      <c r="F674" s="767"/>
      <c r="G674" s="270"/>
      <c r="H674" s="270"/>
      <c r="I674" s="270"/>
      <c r="J674" s="270"/>
      <c r="K674" s="270"/>
      <c r="L674" s="329"/>
      <c r="N674" s="310"/>
      <c r="O674" s="310"/>
      <c r="P674" s="310"/>
      <c r="BN674" s="4">
        <v>1</v>
      </c>
    </row>
    <row r="675" spans="1:68" ht="15.75" x14ac:dyDescent="0.25">
      <c r="B675" s="196" t="str">
        <f t="shared" si="63"/>
        <v>►</v>
      </c>
      <c r="C675" s="320" t="str">
        <f>C637</f>
        <v>Famille à coller.N.Nom de votre recette.Recette mère ►.S.Saisissez le nom de la recette mère</v>
      </c>
      <c r="D675" s="320">
        <f>D637</f>
        <v>6</v>
      </c>
      <c r="E675" s="1045" t="str">
        <f>E637</f>
        <v>couverts</v>
      </c>
      <c r="F675" s="767"/>
      <c r="G675" s="270"/>
      <c r="H675" s="270"/>
      <c r="I675" s="270"/>
      <c r="J675" s="270"/>
      <c r="K675" s="270"/>
      <c r="L675" s="329"/>
      <c r="N675" s="310"/>
      <c r="O675" s="310"/>
      <c r="P675" s="310"/>
      <c r="BN675" s="4">
        <v>1</v>
      </c>
    </row>
    <row r="676" spans="1:68" ht="15.75" x14ac:dyDescent="0.25">
      <c r="B676" s="196" t="str">
        <f t="shared" si="63"/>
        <v>►</v>
      </c>
      <c r="C676" s="320" t="str">
        <f>C637</f>
        <v>Famille à coller.N.Nom de votre recette.Recette mère ►.S.Saisissez le nom de la recette mère</v>
      </c>
      <c r="D676" s="320">
        <f>D637</f>
        <v>6</v>
      </c>
      <c r="E676" s="1045" t="str">
        <f>E637</f>
        <v>couverts</v>
      </c>
      <c r="F676" s="767"/>
      <c r="G676" s="270"/>
      <c r="H676" s="270"/>
      <c r="I676" s="270"/>
      <c r="J676" s="270"/>
      <c r="K676" s="270"/>
      <c r="L676" s="329"/>
      <c r="N676" s="310"/>
      <c r="O676" s="310"/>
      <c r="P676" s="310"/>
      <c r="BN676" s="4">
        <v>1</v>
      </c>
    </row>
    <row r="677" spans="1:68" ht="15.75" x14ac:dyDescent="0.25">
      <c r="B677" s="196" t="str">
        <f t="shared" si="63"/>
        <v>►</v>
      </c>
      <c r="C677" s="320" t="str">
        <f>C637</f>
        <v>Famille à coller.N.Nom de votre recette.Recette mère ►.S.Saisissez le nom de la recette mère</v>
      </c>
      <c r="D677" s="320">
        <f>D637</f>
        <v>6</v>
      </c>
      <c r="E677" s="1045" t="str">
        <f>E637</f>
        <v>couverts</v>
      </c>
      <c r="F677" s="767"/>
      <c r="G677" s="270"/>
      <c r="H677" s="270"/>
      <c r="I677" s="270"/>
      <c r="J677" s="270"/>
      <c r="K677" s="270"/>
      <c r="L677" s="329"/>
      <c r="N677" s="310"/>
      <c r="O677" s="310"/>
      <c r="P677" s="310"/>
      <c r="BN677" s="4">
        <v>1</v>
      </c>
    </row>
    <row r="678" spans="1:68" ht="15.75" x14ac:dyDescent="0.25">
      <c r="B678" s="376" t="s">
        <v>18</v>
      </c>
      <c r="C678" s="320" t="str">
        <f>C637</f>
        <v>Famille à coller.N.Nom de votre recette.Recette mère ►.S.Saisissez le nom de la recette mère</v>
      </c>
      <c r="D678" s="320">
        <f>D637</f>
        <v>6</v>
      </c>
      <c r="E678" s="1045" t="str">
        <f>E637</f>
        <v>couverts</v>
      </c>
      <c r="F678" s="978" t="s">
        <v>153</v>
      </c>
      <c r="G678" s="280"/>
      <c r="H678" s="280"/>
      <c r="I678" s="280"/>
      <c r="J678" s="280"/>
      <c r="K678" s="378"/>
      <c r="L678" s="379" t="s">
        <v>154</v>
      </c>
      <c r="N678" s="310"/>
      <c r="O678" s="310"/>
      <c r="P678" s="310"/>
      <c r="BN678" s="4">
        <v>1</v>
      </c>
    </row>
    <row r="679" spans="1:68" ht="15.75" x14ac:dyDescent="0.25">
      <c r="B679" s="376" t="s">
        <v>18</v>
      </c>
      <c r="C679" s="320" t="str">
        <f>C637</f>
        <v>Famille à coller.N.Nom de votre recette.Recette mère ►.S.Saisissez le nom de la recette mère</v>
      </c>
      <c r="D679" s="320">
        <f>D637</f>
        <v>6</v>
      </c>
      <c r="E679" s="1045" t="str">
        <f>E637</f>
        <v>couverts</v>
      </c>
      <c r="F679" s="287"/>
      <c r="G679" s="287"/>
      <c r="H679" s="287"/>
      <c r="I679" s="287"/>
      <c r="J679" s="287"/>
      <c r="K679" s="382"/>
      <c r="L679" s="383" t="s">
        <v>155</v>
      </c>
      <c r="N679" s="310"/>
      <c r="O679" s="310"/>
      <c r="P679" s="310"/>
      <c r="BN679" s="4">
        <v>1</v>
      </c>
    </row>
    <row r="680" spans="1:68" ht="15.75" x14ac:dyDescent="0.25">
      <c r="B680" s="376" t="s">
        <v>18</v>
      </c>
      <c r="C680" s="320" t="str">
        <f>C637</f>
        <v>Famille à coller.N.Nom de votre recette.Recette mère ►.S.Saisissez le nom de la recette mère</v>
      </c>
      <c r="D680" s="320">
        <f>D637</f>
        <v>6</v>
      </c>
      <c r="E680" s="1045" t="str">
        <f>E637</f>
        <v>couverts</v>
      </c>
      <c r="F680" s="287"/>
      <c r="G680" s="287"/>
      <c r="H680" s="287"/>
      <c r="I680" s="287"/>
      <c r="J680" s="287"/>
      <c r="K680" s="382"/>
      <c r="L680" s="383" t="s">
        <v>156</v>
      </c>
      <c r="N680" s="310"/>
      <c r="O680" s="310"/>
      <c r="P680" s="310"/>
      <c r="BN680" s="4">
        <v>1</v>
      </c>
    </row>
    <row r="681" spans="1:68" ht="15.75" x14ac:dyDescent="0.25">
      <c r="B681" s="376" t="s">
        <v>18</v>
      </c>
      <c r="C681" s="320" t="str">
        <f>C590</f>
        <v>Famille à coller.N.Nom de votre recette.Recette mère ►.S.Saisissez le nom de la recette mère</v>
      </c>
      <c r="D681" s="320">
        <f>D590</f>
        <v>6</v>
      </c>
      <c r="E681" s="320" t="str">
        <f>E590</f>
        <v>couverts</v>
      </c>
      <c r="F681" s="293"/>
      <c r="G681" s="293"/>
      <c r="H681" s="293" t="s">
        <v>152</v>
      </c>
      <c r="I681" s="294"/>
      <c r="J681" s="392"/>
      <c r="K681" s="392"/>
      <c r="L681" s="393"/>
      <c r="N681" s="310"/>
      <c r="O681" s="310"/>
      <c r="P681" s="310"/>
      <c r="BN681" s="4">
        <v>1</v>
      </c>
    </row>
    <row r="682" spans="1:68" ht="16.5" thickBot="1" x14ac:dyDescent="0.3">
      <c r="B682" s="397" t="s">
        <v>18</v>
      </c>
      <c r="C682" s="398" t="str">
        <f>C590</f>
        <v>Famille à coller.N.Nom de votre recette.Recette mère ►.S.Saisissez le nom de la recette mère</v>
      </c>
      <c r="D682" s="398">
        <f>D590</f>
        <v>6</v>
      </c>
      <c r="E682" s="398" t="str">
        <f>E590</f>
        <v>couverts</v>
      </c>
      <c r="F682" s="399" t="s">
        <v>150</v>
      </c>
      <c r="G682" s="298"/>
      <c r="H682" s="299"/>
      <c r="I682" s="300"/>
      <c r="J682" s="299"/>
      <c r="K682" s="299"/>
      <c r="L682" s="400"/>
      <c r="N682" s="310"/>
      <c r="O682" s="310"/>
      <c r="P682" s="310"/>
      <c r="BN682" s="4">
        <v>1</v>
      </c>
    </row>
    <row r="683" spans="1:68" x14ac:dyDescent="0.25">
      <c r="BN683" s="4">
        <v>1</v>
      </c>
    </row>
    <row r="684" spans="1:68" x14ac:dyDescent="0.25">
      <c r="BN684" s="4">
        <v>1</v>
      </c>
    </row>
    <row r="685" spans="1:68" x14ac:dyDescent="0.25">
      <c r="BN685" s="981" t="s">
        <v>600</v>
      </c>
    </row>
    <row r="686" spans="1:68" x14ac:dyDescent="0.25">
      <c r="A686" s="4">
        <v>1</v>
      </c>
      <c r="B686" s="4">
        <v>1</v>
      </c>
      <c r="C686" s="4">
        <v>1</v>
      </c>
      <c r="D686" s="4">
        <v>1</v>
      </c>
      <c r="E686" s="4">
        <v>1</v>
      </c>
      <c r="F686" s="4">
        <v>1</v>
      </c>
      <c r="G686" s="4">
        <v>1</v>
      </c>
      <c r="H686" s="4">
        <v>1</v>
      </c>
      <c r="I686" s="4">
        <v>1</v>
      </c>
      <c r="J686" s="4">
        <v>1</v>
      </c>
      <c r="K686" s="4">
        <v>1</v>
      </c>
      <c r="L686" s="4">
        <v>1</v>
      </c>
      <c r="M686" s="4">
        <v>1</v>
      </c>
      <c r="N686" s="4">
        <v>1</v>
      </c>
      <c r="O686" s="4">
        <v>1</v>
      </c>
      <c r="P686" s="4">
        <v>1</v>
      </c>
      <c r="Q686" s="4">
        <v>1</v>
      </c>
      <c r="R686" s="4">
        <v>1</v>
      </c>
      <c r="S686" s="4">
        <v>1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1</v>
      </c>
      <c r="AC686" s="4">
        <v>1</v>
      </c>
      <c r="AD686" s="4">
        <v>1</v>
      </c>
      <c r="AE686" s="4">
        <v>1</v>
      </c>
      <c r="AF686" s="4">
        <v>1</v>
      </c>
      <c r="AG686" s="4">
        <v>1</v>
      </c>
      <c r="AH686" s="4">
        <v>1</v>
      </c>
      <c r="AI686" s="4">
        <v>1</v>
      </c>
      <c r="AJ686" s="4">
        <v>1</v>
      </c>
      <c r="AK686" s="4">
        <v>1</v>
      </c>
      <c r="AL686" s="4">
        <v>1</v>
      </c>
      <c r="AM686" s="4">
        <v>1</v>
      </c>
      <c r="AN686" s="4">
        <v>1</v>
      </c>
      <c r="AO686" s="4">
        <v>1</v>
      </c>
      <c r="AP686" s="4">
        <v>1</v>
      </c>
      <c r="AQ686" s="4">
        <v>1</v>
      </c>
      <c r="AR686" s="4">
        <v>1</v>
      </c>
      <c r="AS686" s="4">
        <v>1</v>
      </c>
      <c r="AT686" s="4">
        <v>1</v>
      </c>
      <c r="AU686" s="4">
        <v>1</v>
      </c>
      <c r="AV686" s="4">
        <v>1</v>
      </c>
      <c r="AW686" s="4">
        <v>1</v>
      </c>
      <c r="AX686" s="4">
        <v>1</v>
      </c>
      <c r="AY686" s="4">
        <v>1</v>
      </c>
      <c r="AZ686" s="4">
        <v>1</v>
      </c>
      <c r="BA686" s="4">
        <v>1</v>
      </c>
      <c r="BB686" s="4">
        <v>1</v>
      </c>
      <c r="BC686" s="4">
        <v>1</v>
      </c>
      <c r="BD686" s="4">
        <v>1</v>
      </c>
      <c r="BE686" s="4">
        <v>1</v>
      </c>
      <c r="BF686" s="4">
        <v>1</v>
      </c>
      <c r="BG686" s="4">
        <v>1</v>
      </c>
      <c r="BH686" s="4">
        <v>1</v>
      </c>
      <c r="BI686" s="4">
        <v>1</v>
      </c>
      <c r="BJ686" s="4">
        <v>1</v>
      </c>
      <c r="BK686" s="4">
        <v>1</v>
      </c>
      <c r="BL686" s="4">
        <v>1</v>
      </c>
      <c r="BM686" s="4">
        <v>1</v>
      </c>
      <c r="BN686" s="982" t="str">
        <f>ADDRESS(ROW(),COLUMN(),4)</f>
        <v>BN686</v>
      </c>
      <c r="BO686" s="983"/>
      <c r="BP686" s="984" t="str">
        <f>ADDRESS(ROW(),COLUMN(),4)</f>
        <v>BP686</v>
      </c>
    </row>
  </sheetData>
  <mergeCells count="90">
    <mergeCell ref="AA10:AA11"/>
    <mergeCell ref="AG75:AN75"/>
    <mergeCell ref="AG76:AN76"/>
    <mergeCell ref="AG77:AH78"/>
    <mergeCell ref="AK77:AN79"/>
    <mergeCell ref="AG10:AN11"/>
    <mergeCell ref="AG12:AN12"/>
    <mergeCell ref="AG31:AN32"/>
    <mergeCell ref="AG33:AN33"/>
    <mergeCell ref="AG34:AL34"/>
    <mergeCell ref="BG214:BL215"/>
    <mergeCell ref="AI80:AI81"/>
    <mergeCell ref="AK80:AN82"/>
    <mergeCell ref="AM83:AN89"/>
    <mergeCell ref="AG89:AI89"/>
    <mergeCell ref="BG224:BK226"/>
    <mergeCell ref="BG113:BH113"/>
    <mergeCell ref="BI113:BJ113"/>
    <mergeCell ref="BF135:BF140"/>
    <mergeCell ref="BG136:BL138"/>
    <mergeCell ref="BF144:BF153"/>
    <mergeCell ref="BG144:BG145"/>
    <mergeCell ref="BG198:BL198"/>
    <mergeCell ref="BF199:BL199"/>
    <mergeCell ref="BG202:BL205"/>
    <mergeCell ref="BH208:BL208"/>
    <mergeCell ref="BH209:BL209"/>
    <mergeCell ref="BH210:BL210"/>
    <mergeCell ref="BH211:BL211"/>
    <mergeCell ref="BH212:BL212"/>
    <mergeCell ref="BH213:BL213"/>
    <mergeCell ref="F268:L271"/>
    <mergeCell ref="H604:I604"/>
    <mergeCell ref="F605:F606"/>
    <mergeCell ref="H605:I605"/>
    <mergeCell ref="L606:L608"/>
    <mergeCell ref="G648:G649"/>
    <mergeCell ref="H648:H649"/>
    <mergeCell ref="I648:I649"/>
    <mergeCell ref="J648:J649"/>
    <mergeCell ref="K648:K649"/>
    <mergeCell ref="L648:L649"/>
    <mergeCell ref="BA10:BD12"/>
    <mergeCell ref="BF10:BL12"/>
    <mergeCell ref="BI24:BI25"/>
    <mergeCell ref="BJ24:BJ25"/>
    <mergeCell ref="BK24:BK25"/>
    <mergeCell ref="BF51:BL52"/>
    <mergeCell ref="BK54:BK55"/>
    <mergeCell ref="BL54:BL55"/>
    <mergeCell ref="BA56:BD59"/>
    <mergeCell ref="BA60:BD61"/>
    <mergeCell ref="BJ60:BL60"/>
    <mergeCell ref="BJ61:BL62"/>
    <mergeCell ref="BJ63:BL65"/>
    <mergeCell ref="BI72:BI73"/>
    <mergeCell ref="BJ72:BJ73"/>
    <mergeCell ref="BK72:BK73"/>
    <mergeCell ref="BF79:BF80"/>
    <mergeCell ref="BI94:BI95"/>
    <mergeCell ref="BJ94:BJ95"/>
    <mergeCell ref="BA102:BB103"/>
    <mergeCell ref="BC102:BD103"/>
    <mergeCell ref="R119:R124"/>
    <mergeCell ref="H120:J120"/>
    <mergeCell ref="R140:T140"/>
    <mergeCell ref="J122:J123"/>
    <mergeCell ref="K122:K123"/>
    <mergeCell ref="R127:T127"/>
    <mergeCell ref="I122:I123"/>
    <mergeCell ref="B3:B5"/>
    <mergeCell ref="H114:I115"/>
    <mergeCell ref="J114:L115"/>
    <mergeCell ref="F263:L265"/>
    <mergeCell ref="H16:J16"/>
    <mergeCell ref="J117:L118"/>
    <mergeCell ref="X10:Y11"/>
    <mergeCell ref="Z10:Z11"/>
    <mergeCell ref="J13:L14"/>
    <mergeCell ref="H10:I11"/>
    <mergeCell ref="J10:L11"/>
    <mergeCell ref="T18:T19"/>
    <mergeCell ref="W18:X19"/>
    <mergeCell ref="I18:I19"/>
    <mergeCell ref="J18:J19"/>
    <mergeCell ref="K18:K19"/>
    <mergeCell ref="N18:N19"/>
    <mergeCell ref="O18:O19"/>
    <mergeCell ref="P18:P19"/>
    <mergeCell ref="S18:S19"/>
  </mergeCells>
  <conditionalFormatting sqref="K20:K61">
    <cfRule type="cellIs" dxfId="39" priority="19" operator="notEqual">
      <formula>1</formula>
    </cfRule>
  </conditionalFormatting>
  <conditionalFormatting sqref="K124:K165">
    <cfRule type="cellIs" dxfId="38" priority="5" operator="notEqual">
      <formula>1</formula>
    </cfRule>
  </conditionalFormatting>
  <conditionalFormatting sqref="AH63">
    <cfRule type="expression" dxfId="37" priority="1">
      <formula>"si($W$45&lt;&gt;0"</formula>
    </cfRule>
  </conditionalFormatting>
  <conditionalFormatting sqref="BG146:BG147">
    <cfRule type="cellIs" dxfId="36" priority="4" operator="notEqual">
      <formula>1</formula>
    </cfRule>
  </conditionalFormatting>
  <conditionalFormatting sqref="BK26:BK28">
    <cfRule type="cellIs" dxfId="35" priority="2" operator="notEqual">
      <formula>1</formula>
    </cfRule>
  </conditionalFormatting>
  <conditionalFormatting sqref="BK74">
    <cfRule type="cellIs" dxfId="34" priority="3" operator="notEqual">
      <formula>1</formula>
    </cfRule>
  </conditionalFormatting>
  <hyperlinks>
    <hyperlink ref="BJ182" r:id="rId1" xr:uid="{9A269847-7F6C-49C1-9655-EE8BFC6FC957}"/>
    <hyperlink ref="AJ30" r:id="rId2" xr:uid="{3706243E-BB66-4BC2-942B-6755D7416B91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26AA-2DC1-4BBB-B8C8-52060BEB79B2}">
  <dimension ref="A1:AJ182"/>
  <sheetViews>
    <sheetView zoomScaleNormal="100" workbookViewId="0">
      <selection activeCell="M95" sqref="M95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3.85546875" style="49" customWidth="1"/>
    <col min="14" max="18" width="11.7109375" customWidth="1"/>
    <col min="19" max="19" width="3.85546875" customWidth="1"/>
    <col min="20" max="23" width="11.7109375" customWidth="1"/>
    <col min="24" max="24" width="12.7109375" customWidth="1"/>
    <col min="25" max="25" width="3.85546875" style="49" customWidth="1"/>
    <col min="26" max="26" width="7.5703125" style="31" customWidth="1"/>
    <col min="27" max="27" width="3.85546875" style="49" customWidth="1"/>
    <col min="28" max="32" width="11.7109375" style="31" customWidth="1"/>
    <col min="33" max="33" width="6.140625" customWidth="1"/>
    <col min="34" max="34" width="8.7109375" style="31" customWidth="1"/>
    <col min="35" max="35" width="11.42578125" style="48"/>
    <col min="36" max="36" width="43.5703125" style="48" customWidth="1"/>
  </cols>
  <sheetData>
    <row r="1" spans="1:36" ht="15.75" thickTop="1" x14ac:dyDescent="0.25">
      <c r="A1" s="982" t="str">
        <f>ADDRESS(ROW(),COLUMN(),4)</f>
        <v>A1</v>
      </c>
      <c r="B1" s="1" t="str">
        <f t="shared" ref="B1:X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/>
      <c r="U1" s="1"/>
      <c r="V1" s="1"/>
      <c r="W1" s="1"/>
      <c r="X1" s="1" t="str">
        <f t="shared" si="0"/>
        <v>X</v>
      </c>
      <c r="Y1" s="3"/>
      <c r="Z1" s="2" t="str">
        <f>SUBSTITUTE(ADDRESS(1,COLUMN(),4),"1","")</f>
        <v>Z</v>
      </c>
      <c r="AA1" s="3"/>
      <c r="AB1" s="1058" t="str">
        <f>SUBSTITUTE(ADDRESS(1,COLUMN(),4),"1","")</f>
        <v>AB</v>
      </c>
      <c r="AC1" s="1058" t="str">
        <f>SUBSTITUTE(ADDRESS(1,COLUMN(),4),"1","")</f>
        <v>AC</v>
      </c>
      <c r="AD1" s="1058" t="str">
        <f>SUBSTITUTE(ADDRESS(1,COLUMN(),4),"1","")</f>
        <v>AD</v>
      </c>
      <c r="AE1" s="1058" t="str">
        <f>SUBSTITUTE(ADDRESS(1,COLUMN(),4),"1","")</f>
        <v>AE</v>
      </c>
      <c r="AF1" s="1058" t="str">
        <f>SUBSTITUTE(ADDRESS(1,COLUMN(),4),"1","")</f>
        <v>AF</v>
      </c>
      <c r="AH1" s="4">
        <v>1</v>
      </c>
      <c r="AI1" s="5" t="str">
        <f>SUBSTITUTE(ADDRESS(1,COLUMN(),4),"1","")</f>
        <v>AI</v>
      </c>
      <c r="AJ1" s="6" t="str">
        <f>SUBSTITUTE(ADDRESS(1,COLUMN(),4),"1","")</f>
        <v>AJ</v>
      </c>
    </row>
    <row r="2" spans="1:36" ht="15.75" thickBot="1" x14ac:dyDescent="0.3">
      <c r="A2" s="8">
        <f t="shared" ref="A2:X2" ca="1" si="1">CELL("largeur",A2)</f>
        <v>11</v>
      </c>
      <c r="B2" s="8">
        <f t="shared" ca="1" si="1"/>
        <v>3</v>
      </c>
      <c r="C2" s="7">
        <f t="shared" ca="1" si="1"/>
        <v>2</v>
      </c>
      <c r="D2" s="7">
        <f t="shared" ca="1" si="1"/>
        <v>2</v>
      </c>
      <c r="E2" s="7">
        <f t="shared" ca="1" si="1"/>
        <v>2</v>
      </c>
      <c r="F2" s="7">
        <f t="shared" ca="1" si="1"/>
        <v>11</v>
      </c>
      <c r="G2" s="7">
        <f t="shared" ca="1" si="1"/>
        <v>11</v>
      </c>
      <c r="H2" s="7">
        <f t="shared" ca="1" si="1"/>
        <v>3</v>
      </c>
      <c r="I2" s="7">
        <f t="shared" ca="1" si="1"/>
        <v>11</v>
      </c>
      <c r="J2" s="7">
        <f t="shared" ca="1" si="1"/>
        <v>11</v>
      </c>
      <c r="K2" s="7">
        <f t="shared" ca="1" si="1"/>
        <v>12</v>
      </c>
      <c r="L2" s="7">
        <f t="shared" ca="1" si="1"/>
        <v>40</v>
      </c>
      <c r="M2" s="7">
        <f t="shared" ca="1" si="1"/>
        <v>3</v>
      </c>
      <c r="N2" s="7">
        <f t="shared" ca="1" si="1"/>
        <v>11</v>
      </c>
      <c r="O2" s="7">
        <f t="shared" ca="1" si="1"/>
        <v>11</v>
      </c>
      <c r="P2" s="7">
        <f t="shared" ca="1" si="1"/>
        <v>11</v>
      </c>
      <c r="Q2" s="7">
        <f t="shared" ca="1" si="1"/>
        <v>11</v>
      </c>
      <c r="R2" s="7">
        <f t="shared" ca="1" si="1"/>
        <v>11</v>
      </c>
      <c r="S2" s="7">
        <f t="shared" ca="1" si="1"/>
        <v>3</v>
      </c>
      <c r="T2" s="7"/>
      <c r="U2" s="7"/>
      <c r="V2" s="7"/>
      <c r="W2" s="7"/>
      <c r="X2" s="7">
        <f t="shared" ca="1" si="1"/>
        <v>12</v>
      </c>
      <c r="Y2" s="3"/>
      <c r="Z2" s="9">
        <f ca="1">CELL("largeur",Z2)</f>
        <v>7</v>
      </c>
      <c r="AA2" s="3"/>
      <c r="AB2" s="9">
        <f ca="1">CELL("largeur",AB2)</f>
        <v>11</v>
      </c>
      <c r="AC2" s="9">
        <f ca="1">CELL("largeur",AC2)</f>
        <v>11</v>
      </c>
      <c r="AD2" s="9">
        <f ca="1">CELL("largeur",AD2)</f>
        <v>11</v>
      </c>
      <c r="AE2" s="9">
        <f ca="1">CELL("largeur",AE2)</f>
        <v>11</v>
      </c>
      <c r="AF2" s="9">
        <f ca="1">CELL("largeur",AF2)</f>
        <v>11</v>
      </c>
      <c r="AH2" s="4">
        <v>1</v>
      </c>
      <c r="AI2" s="10"/>
      <c r="AJ2" s="10" t="s">
        <v>0</v>
      </c>
    </row>
    <row r="3" spans="1:36" ht="21" x14ac:dyDescent="0.25">
      <c r="B3" s="3240" t="s">
        <v>1</v>
      </c>
      <c r="C3" s="11"/>
      <c r="D3" s="12"/>
      <c r="E3" s="12"/>
      <c r="F3" s="1059"/>
      <c r="G3" s="1059"/>
      <c r="H3" s="1059"/>
      <c r="I3" s="1059"/>
      <c r="J3" s="1059"/>
      <c r="K3" s="1059"/>
      <c r="L3" s="2800" t="s">
        <v>2345</v>
      </c>
      <c r="M3" s="3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5" t="str">
        <f>AH182</f>
        <v>AH182</v>
      </c>
      <c r="Y3" s="3"/>
      <c r="Z3" s="16"/>
      <c r="AA3" s="16"/>
      <c r="AB3" s="1060"/>
      <c r="AC3" s="1060"/>
      <c r="AD3" s="1060"/>
      <c r="AE3" s="1060"/>
      <c r="AF3" s="1060"/>
      <c r="AH3" s="4">
        <v>1</v>
      </c>
      <c r="AI3" s="17">
        <f ca="1">COUNTA(A1:AG181) + COUNTBLANK(A1:AG181)</f>
        <v>6029</v>
      </c>
      <c r="AJ3" s="18" t="str">
        <f>"cellules entre"&amp;" " &amp;A1&amp;" et  "&amp;AH182</f>
        <v>cellules entre A1 et  AH182</v>
      </c>
    </row>
    <row r="4" spans="1:36" ht="21" x14ac:dyDescent="0.25">
      <c r="B4" s="3319"/>
      <c r="C4" s="19"/>
      <c r="D4" s="20"/>
      <c r="E4" s="20"/>
      <c r="F4" s="1061"/>
      <c r="G4" s="1061"/>
      <c r="H4" s="1061"/>
      <c r="I4" s="1061"/>
      <c r="J4" s="1061"/>
      <c r="K4" s="1061"/>
      <c r="L4" s="1061"/>
      <c r="M4" s="3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23"/>
      <c r="Y4" s="3"/>
      <c r="Z4" s="16"/>
      <c r="AA4" s="16"/>
      <c r="AB4" s="1060"/>
      <c r="AC4" s="1060"/>
      <c r="AD4" s="1060"/>
      <c r="AE4" s="1060"/>
      <c r="AF4" s="1060"/>
      <c r="AH4" s="4">
        <v>1</v>
      </c>
      <c r="AI4" s="17">
        <f ca="1">COUNTA(A1:AG181)</f>
        <v>2173</v>
      </c>
      <c r="AJ4" s="18" t="s">
        <v>3</v>
      </c>
    </row>
    <row r="5" spans="1:36" ht="19.5" customHeight="1" thickBot="1" x14ac:dyDescent="0.3">
      <c r="B5" s="3241"/>
      <c r="C5" s="24"/>
      <c r="D5" s="25"/>
      <c r="E5" s="25"/>
      <c r="F5" s="3425" t="s">
        <v>651</v>
      </c>
      <c r="G5" s="3425"/>
      <c r="H5" s="3425"/>
      <c r="I5" s="3425"/>
      <c r="J5" s="3425"/>
      <c r="K5" s="3425"/>
      <c r="L5" s="3425"/>
      <c r="M5" s="3425"/>
      <c r="N5" s="3425"/>
      <c r="O5" s="3425"/>
      <c r="P5" s="3425"/>
      <c r="Q5" s="29"/>
      <c r="R5" s="29"/>
      <c r="S5" s="29"/>
      <c r="T5" s="29"/>
      <c r="U5" s="29"/>
      <c r="V5" s="29"/>
      <c r="W5" s="29"/>
      <c r="X5" s="28"/>
      <c r="Y5" s="3"/>
      <c r="Z5" s="30"/>
      <c r="AA5" s="3"/>
      <c r="AB5" s="118"/>
      <c r="AC5" s="118"/>
      <c r="AD5" s="118"/>
      <c r="AE5" s="118"/>
      <c r="AF5" s="118"/>
      <c r="AH5" s="4">
        <v>1</v>
      </c>
      <c r="AI5" s="17">
        <f ca="1">COUNTBLANK(A1:AG181)</f>
        <v>3856</v>
      </c>
      <c r="AJ5" s="18" t="s">
        <v>4</v>
      </c>
    </row>
    <row r="6" spans="1:36" ht="18.75" x14ac:dyDescent="0.25">
      <c r="B6" s="16"/>
      <c r="C6" s="16"/>
      <c r="D6" s="16"/>
      <c r="E6" s="32" t="s">
        <v>5</v>
      </c>
      <c r="F6" s="33" t="str">
        <f ca="1">CELL("nomfichier")</f>
        <v>C:\Users\Joel\Desktop\ccr17.envoyé\[ff.B.16.colonnes.22.03.2025.xlsx]Répertoire.B.10.recettes</v>
      </c>
      <c r="G6" s="16"/>
      <c r="H6" s="16"/>
      <c r="I6" s="16"/>
      <c r="J6" s="16"/>
      <c r="K6" s="16"/>
      <c r="L6" s="16"/>
      <c r="M6" s="3"/>
      <c r="N6" s="16"/>
      <c r="O6" s="16"/>
      <c r="P6" s="16"/>
      <c r="Q6" s="16"/>
      <c r="R6" s="16"/>
      <c r="S6" s="16"/>
      <c r="T6" s="1376" t="s">
        <v>8</v>
      </c>
      <c r="U6" s="2736"/>
      <c r="V6" s="2736"/>
      <c r="W6" s="2736"/>
      <c r="X6" s="16" t="s">
        <v>6</v>
      </c>
      <c r="Y6" s="3"/>
      <c r="Z6" s="30"/>
      <c r="AA6" s="3"/>
      <c r="AB6" s="118"/>
      <c r="AC6" s="118"/>
      <c r="AD6" s="118"/>
      <c r="AE6" s="118"/>
      <c r="AF6" s="118"/>
      <c r="AH6" s="4">
        <v>1</v>
      </c>
      <c r="AI6" s="17" cm="1">
        <f t="array" ref="AI6">SUM(AH1:AH180+2)</f>
        <v>536</v>
      </c>
      <c r="AJ6" s="18" t="s">
        <v>7</v>
      </c>
    </row>
    <row r="7" spans="1:36" ht="15.75" customHeight="1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2692"/>
      <c r="M7" s="3"/>
      <c r="N7" s="2692"/>
      <c r="O7" s="39"/>
      <c r="P7" s="39"/>
      <c r="Q7" s="39"/>
      <c r="R7" s="2692"/>
      <c r="T7" s="2857" t="s">
        <v>13</v>
      </c>
      <c r="X7" s="39"/>
      <c r="Y7" s="3"/>
      <c r="Z7" s="40" t="s">
        <v>9</v>
      </c>
      <c r="AA7" s="3"/>
      <c r="AB7" s="118"/>
      <c r="AC7" s="118"/>
      <c r="AD7" s="118"/>
      <c r="AE7" s="118"/>
      <c r="AF7" s="118"/>
      <c r="AH7" s="4">
        <v>1</v>
      </c>
      <c r="AI7" s="17">
        <f>SUM(A182:AG182)+1</f>
        <v>32</v>
      </c>
      <c r="AJ7" s="18" t="s">
        <v>10</v>
      </c>
    </row>
    <row r="8" spans="1:36" ht="21" customHeight="1" x14ac:dyDescent="0.25">
      <c r="B8" s="37"/>
      <c r="C8" s="2691" t="s">
        <v>2246</v>
      </c>
      <c r="D8" s="2691"/>
      <c r="E8" s="2691"/>
      <c r="F8" s="2691"/>
      <c r="G8" s="2691"/>
      <c r="H8" s="45"/>
      <c r="I8" s="37"/>
      <c r="J8" s="37"/>
      <c r="K8" s="37"/>
      <c r="L8" s="2692"/>
      <c r="M8" s="3"/>
      <c r="N8" s="2692"/>
      <c r="R8" s="2692"/>
      <c r="S8" s="37"/>
      <c r="T8" s="2857" t="s">
        <v>16</v>
      </c>
      <c r="U8" s="2691" t="s">
        <v>2246</v>
      </c>
      <c r="V8" s="2691"/>
      <c r="W8" s="2691"/>
      <c r="X8" s="2858"/>
      <c r="Y8" s="3"/>
      <c r="Z8" s="47" t="s">
        <v>15</v>
      </c>
      <c r="AA8" s="3"/>
      <c r="AB8" s="30"/>
      <c r="AC8" s="30"/>
      <c r="AD8" s="30"/>
      <c r="AE8" s="30"/>
      <c r="AF8" s="30"/>
      <c r="AH8" s="4">
        <v>1</v>
      </c>
    </row>
    <row r="9" spans="1:36" ht="19.5" thickBot="1" x14ac:dyDescent="0.3">
      <c r="B9" s="2688" t="s">
        <v>11</v>
      </c>
      <c r="C9" s="2735" t="s">
        <v>2274</v>
      </c>
      <c r="D9" s="43"/>
      <c r="E9" s="43"/>
      <c r="F9" s="43"/>
      <c r="G9" s="44"/>
      <c r="H9" s="2696" t="s">
        <v>218</v>
      </c>
      <c r="I9" s="123" t="str">
        <f ca="1">IF(COUNTIF(C42:L42, "&lt;0.5")&gt;0, COUNTIF(C42:L42, "&lt;0.5") &amp; " ◄ colonnes masquées", "◄ De B à L, pas de colonnes masquées")</f>
        <v>◄ De B à L, pas de colonnes masquées</v>
      </c>
      <c r="J9" s="37"/>
      <c r="K9" s="37"/>
      <c r="L9" s="2692"/>
      <c r="M9" s="3"/>
      <c r="N9" s="16"/>
      <c r="O9" s="16"/>
      <c r="P9" s="16"/>
      <c r="Q9" s="2859"/>
      <c r="R9" s="2859"/>
      <c r="S9" s="2811"/>
      <c r="T9" s="2859" t="str">
        <f ca="1">R15&amp;"►"</f>
        <v>Aucune colonne masquée►</v>
      </c>
      <c r="U9" s="2691" t="s">
        <v>2346</v>
      </c>
      <c r="V9" s="2691" t="s">
        <v>2347</v>
      </c>
      <c r="W9" s="2691"/>
      <c r="X9" s="2858" t="s">
        <v>2346</v>
      </c>
      <c r="Y9" s="2696" t="s">
        <v>218</v>
      </c>
      <c r="Z9" s="51" t="s">
        <v>14</v>
      </c>
      <c r="AA9" s="3"/>
      <c r="AB9" s="52" t="s">
        <v>17</v>
      </c>
      <c r="AC9" s="30"/>
      <c r="AD9" s="30"/>
      <c r="AE9" s="30"/>
      <c r="AF9" s="30"/>
      <c r="AH9" s="4">
        <v>1</v>
      </c>
    </row>
    <row r="10" spans="1:36" ht="22.5" customHeight="1" x14ac:dyDescent="0.25">
      <c r="A10" s="53">
        <f>ROW()</f>
        <v>10</v>
      </c>
      <c r="B10" s="54" t="s">
        <v>18</v>
      </c>
      <c r="C10" s="55" t="str">
        <f>C16</f>
        <v>Salade composée.S.Salade aida n° 75.Recette mère ►.4.41 recettes de salades composées de n° 75 à n° 115</v>
      </c>
      <c r="D10" s="56">
        <f>D16</f>
        <v>10</v>
      </c>
      <c r="E10" s="56" t="str">
        <f>E16</f>
        <v>couverts</v>
      </c>
      <c r="F10" s="57" t="s">
        <v>6</v>
      </c>
      <c r="G10" s="58" t="s">
        <v>19</v>
      </c>
      <c r="H10" s="3426" t="s">
        <v>1641</v>
      </c>
      <c r="I10" s="3426"/>
      <c r="J10" s="3285" t="s">
        <v>2325</v>
      </c>
      <c r="K10" s="3285"/>
      <c r="L10" s="3286"/>
      <c r="M10" s="3"/>
      <c r="N10" s="3428" t="str">
        <f>H10</f>
        <v>SALADE COMPOSÉE</v>
      </c>
      <c r="O10" s="3367"/>
      <c r="P10" s="3367"/>
      <c r="Q10" s="3369" t="str">
        <f>UPPER(LEFT(J10,1))</f>
        <v>S</v>
      </c>
      <c r="R10" s="3430" t="s">
        <v>25</v>
      </c>
      <c r="T10" s="2860" t="s">
        <v>22</v>
      </c>
      <c r="U10" s="59">
        <v>0</v>
      </c>
      <c r="V10" s="2861" t="s">
        <v>23</v>
      </c>
      <c r="W10" s="2862"/>
      <c r="X10" s="2863"/>
      <c r="Y10" s="3"/>
      <c r="Z10" s="54" t="str">
        <f t="shared" ref="Z10:Z73" si="2">B10</f>
        <v>A</v>
      </c>
      <c r="AA10" s="3"/>
      <c r="AB10" s="63" t="s">
        <v>26</v>
      </c>
      <c r="AC10" s="64"/>
      <c r="AD10" s="64"/>
      <c r="AE10" s="65"/>
      <c r="AF10" s="65"/>
      <c r="AH10" s="4">
        <v>1</v>
      </c>
    </row>
    <row r="11" spans="1:36" ht="22.5" customHeight="1" x14ac:dyDescent="0.25">
      <c r="B11" s="66" t="s">
        <v>18</v>
      </c>
      <c r="C11" s="67" t="str">
        <f>C16</f>
        <v>Salade composée.S.Salade aida n° 75.Recette mère ►.4.41 recettes de salades composées de n° 75 à n° 115</v>
      </c>
      <c r="D11" s="68"/>
      <c r="E11" s="68"/>
      <c r="F11" s="69" t="s">
        <v>28</v>
      </c>
      <c r="G11" s="70" t="s">
        <v>29</v>
      </c>
      <c r="H11" s="3427"/>
      <c r="I11" s="3427"/>
      <c r="J11" s="3287"/>
      <c r="K11" s="3287"/>
      <c r="L11" s="3288"/>
      <c r="M11" s="3"/>
      <c r="N11" s="3429"/>
      <c r="O11" s="3368"/>
      <c r="P11" s="3368"/>
      <c r="Q11" s="3370"/>
      <c r="R11" s="3431"/>
      <c r="T11" s="2860" t="s">
        <v>30</v>
      </c>
      <c r="U11" s="71">
        <v>0</v>
      </c>
      <c r="V11" s="2864" t="s">
        <v>31</v>
      </c>
      <c r="W11" s="2865"/>
      <c r="X11" s="2866"/>
      <c r="Y11" s="3"/>
      <c r="Z11" s="66" t="str">
        <f t="shared" si="2"/>
        <v>A</v>
      </c>
      <c r="AA11" s="3"/>
      <c r="AB11" s="75" t="s">
        <v>32</v>
      </c>
      <c r="AC11" s="76"/>
      <c r="AD11" s="76"/>
      <c r="AE11" s="76"/>
      <c r="AF11" s="76"/>
      <c r="AH11" s="4">
        <v>1</v>
      </c>
    </row>
    <row r="12" spans="1:36" ht="22.5" customHeight="1" x14ac:dyDescent="0.25">
      <c r="B12" s="66" t="s">
        <v>18</v>
      </c>
      <c r="C12" s="77" t="str">
        <f>C16</f>
        <v>Salade composée.S.Salade aida n° 75.Recette mère ►.4.41 recettes de salades composées de n° 75 à n° 115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2326</v>
      </c>
      <c r="K12" s="16"/>
      <c r="L12" s="85"/>
      <c r="M12" s="3"/>
      <c r="N12" s="2867" t="s">
        <v>39</v>
      </c>
      <c r="O12" s="93"/>
      <c r="P12" s="2829"/>
      <c r="Q12" s="2829"/>
      <c r="R12" s="88"/>
      <c r="T12" s="2860" t="s">
        <v>36</v>
      </c>
      <c r="U12" s="71">
        <v>0</v>
      </c>
      <c r="V12" s="2865" t="s">
        <v>37</v>
      </c>
      <c r="W12" s="2865"/>
      <c r="X12" s="629"/>
      <c r="Y12" s="3"/>
      <c r="Z12" s="66" t="str">
        <f t="shared" si="2"/>
        <v>A</v>
      </c>
      <c r="AA12" s="3"/>
      <c r="AB12" s="76"/>
      <c r="AC12" s="64"/>
      <c r="AD12" s="64"/>
      <c r="AE12" s="65"/>
      <c r="AF12" s="65"/>
      <c r="AH12" s="4">
        <v>1</v>
      </c>
    </row>
    <row r="13" spans="1:36" ht="15.75" customHeight="1" x14ac:dyDescent="0.25">
      <c r="B13" s="66" t="s">
        <v>18</v>
      </c>
      <c r="C13" s="91" t="str">
        <f>C16</f>
        <v>Salade composée.S.Salade aida n° 75.Recette mère ►.4.41 recettes de salades composées de n° 75 à n° 115</v>
      </c>
      <c r="D13" s="91"/>
      <c r="E13" s="91"/>
      <c r="F13" s="92" t="s">
        <v>39</v>
      </c>
      <c r="G13" s="93"/>
      <c r="H13" s="93"/>
      <c r="I13" s="94" t="s">
        <v>40</v>
      </c>
      <c r="J13" s="3317" t="str">
        <f>F16</f>
        <v>Salade composée.S.Salade aida n° 75.Recette mère ►.4.41 recettes de salades composées de n° 75 à n° 115</v>
      </c>
      <c r="K13" s="3317"/>
      <c r="L13" s="3318"/>
      <c r="M13" s="3"/>
      <c r="N13" s="2831">
        <f>W27</f>
        <v>1.4999999999999998</v>
      </c>
      <c r="O13" s="2832"/>
      <c r="P13" s="2832"/>
      <c r="Q13" s="2832"/>
      <c r="R13" s="2833"/>
      <c r="T13" s="229" t="s">
        <v>41</v>
      </c>
      <c r="U13" s="95">
        <f>V13 / 1000</f>
        <v>1E-3</v>
      </c>
      <c r="V13" s="2830">
        <v>1</v>
      </c>
      <c r="W13" s="2868"/>
      <c r="X13" s="629"/>
      <c r="Y13" s="3"/>
      <c r="Z13" s="66" t="str">
        <f t="shared" si="2"/>
        <v>A</v>
      </c>
      <c r="AA13" s="3"/>
      <c r="AB13" s="75" t="s">
        <v>45</v>
      </c>
      <c r="AC13" s="76"/>
      <c r="AD13" s="76"/>
      <c r="AE13" s="76"/>
      <c r="AF13" s="76"/>
      <c r="AH13" s="4">
        <v>1</v>
      </c>
    </row>
    <row r="14" spans="1:36" ht="15.75" customHeight="1" x14ac:dyDescent="0.25">
      <c r="B14" s="66" t="s">
        <v>18</v>
      </c>
      <c r="C14" s="91" t="str">
        <f>C16</f>
        <v>Salade composée.S.Salade aida n° 75.Recette mère ►.4.41 recettes de salades composées de n° 75 à n° 115</v>
      </c>
      <c r="D14" s="91"/>
      <c r="E14" s="91"/>
      <c r="F14" s="110">
        <v>10</v>
      </c>
      <c r="G14" s="111" t="s">
        <v>44</v>
      </c>
      <c r="H14" s="92"/>
      <c r="I14" s="92"/>
      <c r="J14" s="3317"/>
      <c r="K14" s="3317"/>
      <c r="L14" s="3318"/>
      <c r="M14" s="3"/>
      <c r="N14" s="2869">
        <f>IF(OR(N13=0, ISBLANK(Q19)), 0, Q19/N13)</f>
        <v>0.66666666666666674</v>
      </c>
      <c r="O14" s="2834" t="str">
        <f t="shared" ref="O14:Q14" si="3">SUBSTITUTE(ADDRESS(1,COLUMN(),4),"1","")</f>
        <v>O</v>
      </c>
      <c r="P14" s="2870" t="s">
        <v>2348</v>
      </c>
      <c r="Q14" s="2835" t="str">
        <f t="shared" si="3"/>
        <v>Q</v>
      </c>
      <c r="R14" s="2836"/>
      <c r="T14" s="510" t="s">
        <v>47</v>
      </c>
      <c r="U14" s="95">
        <f>V14 / 1000</f>
        <v>1</v>
      </c>
      <c r="V14" s="2830">
        <v>1000</v>
      </c>
      <c r="W14" s="2868"/>
      <c r="X14" s="629"/>
      <c r="Y14" s="3"/>
      <c r="Z14" s="66" t="str">
        <f t="shared" si="2"/>
        <v>A</v>
      </c>
      <c r="AA14" s="3"/>
      <c r="AB14" s="76"/>
      <c r="AC14" s="64"/>
      <c r="AD14" s="64"/>
      <c r="AE14" s="65"/>
      <c r="AF14" s="65"/>
      <c r="AH14" s="4">
        <v>1</v>
      </c>
    </row>
    <row r="15" spans="1:36" ht="18.75" x14ac:dyDescent="0.25">
      <c r="B15" s="66" t="s">
        <v>11</v>
      </c>
      <c r="C15" s="121" t="str">
        <f>C16</f>
        <v>Salade composée.S.Salade aida n° 75.Recette mère ►.4.41 recettes de salades composées de n° 75 à n° 115</v>
      </c>
      <c r="D15" s="121"/>
      <c r="E15" s="121"/>
      <c r="F15" s="122"/>
      <c r="G15" s="123"/>
      <c r="H15" s="123"/>
      <c r="I15" s="123"/>
      <c r="J15" s="123"/>
      <c r="K15" s="123"/>
      <c r="L15" s="124"/>
      <c r="M15" s="3"/>
      <c r="N15" s="2871"/>
      <c r="O15" s="125"/>
      <c r="P15" s="125"/>
      <c r="Q15" s="125"/>
      <c r="R15" s="127" t="str">
        <f ca="1">IF(COUNTIF(C42:X42,"&lt;0.5")=0,"Aucune colonne masquée",COUNTIF(C42:X42,"&lt;0.5")&amp;" colonnes masquées : "&amp;(N16&amp;O16))</f>
        <v>Aucune colonne masquée</v>
      </c>
      <c r="T15" s="495" t="s">
        <v>51</v>
      </c>
      <c r="U15" s="95">
        <f>V15 / 1000</f>
        <v>0.25</v>
      </c>
      <c r="V15" s="2830">
        <v>250</v>
      </c>
      <c r="W15" s="2868"/>
      <c r="X15" s="629"/>
      <c r="Y15" s="3"/>
      <c r="Z15" s="66" t="str">
        <f t="shared" si="2"/>
        <v>►</v>
      </c>
      <c r="AA15" s="3"/>
      <c r="AB15" s="75" t="s">
        <v>52</v>
      </c>
      <c r="AC15" s="76"/>
      <c r="AD15" s="76"/>
      <c r="AE15" s="76"/>
      <c r="AF15" s="76"/>
      <c r="AH15" s="4">
        <v>1</v>
      </c>
    </row>
    <row r="16" spans="1:36" ht="16.5" thickBot="1" x14ac:dyDescent="0.3">
      <c r="B16" s="129" t="s">
        <v>11</v>
      </c>
      <c r="C16" s="130" t="str">
        <f>F16</f>
        <v>Salade composée.S.Salade aida n° 75.Recette mère ►.4.41 recettes de salades composées de n° 75 à n° 115</v>
      </c>
      <c r="D16" s="130">
        <f>F14</f>
        <v>10</v>
      </c>
      <c r="E16" s="130" t="str">
        <f>G14</f>
        <v>couverts</v>
      </c>
      <c r="F16" s="131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Salade composée.S.Salade aida n° 75.Recette mère ►.4.41 recettes de salades composées de n° 75 à n° 115</v>
      </c>
      <c r="G16" s="132" t="s">
        <v>55</v>
      </c>
      <c r="H16" s="3321" t="s">
        <v>56</v>
      </c>
      <c r="I16" s="3321"/>
      <c r="J16" s="3321"/>
      <c r="K16" s="133" t="s">
        <v>57</v>
      </c>
      <c r="L16" s="134" t="s">
        <v>2327</v>
      </c>
      <c r="M16" s="3" t="s">
        <v>6</v>
      </c>
      <c r="N16" s="2872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&amp;IF(L42&lt;0.5,L41&amp;".","")&amp;IF(M42&lt;0.5,M41&amp;".","")</f>
        <v/>
      </c>
      <c r="O16" s="2837" t="str">
        <f ca="1">IF(N42&lt;0.5,N41&amp;".","")&amp;IF(O42&lt;0.5,O41&amp;".","")&amp;IF(P42&lt;0.5,P41&amp;".","")&amp;IF(Q42&lt;0.5,Q41&amp;".","")&amp;IF(R42&lt;0.5,R41&amp;".","")&amp;IF(S42&lt;0.5,S41&amp;".","")&amp;IF(T42&lt;0.5,T41&amp;".","")&amp;IF(U42&lt;0.5,U41&amp;".","")&amp;IF(V42&lt;0.5,V41&amp;".","")&amp;IF(W42&lt;0.5,W41&amp;".","")&amp;IF(X42&lt;0.5,X41&amp;".","")</f>
        <v/>
      </c>
      <c r="P16" s="135"/>
      <c r="Q16" s="135"/>
      <c r="R16" s="127" t="str">
        <f>ROWS(B10:B43)-SUBTOTAL(103,B10:B43)&amp;" "&amp;"Lignes masquées"</f>
        <v>0 Lignes masquées</v>
      </c>
      <c r="T16" s="495" t="s">
        <v>59</v>
      </c>
      <c r="U16" s="95">
        <f>V16 / 1000</f>
        <v>0.5</v>
      </c>
      <c r="V16" s="2830">
        <v>500</v>
      </c>
      <c r="W16" s="2868"/>
      <c r="X16" s="2873"/>
      <c r="Y16" s="3"/>
      <c r="Z16" s="129" t="str">
        <f t="shared" si="2"/>
        <v>►</v>
      </c>
      <c r="AA16" s="3"/>
      <c r="AB16" s="76"/>
      <c r="AC16" s="76"/>
      <c r="AD16" s="76"/>
      <c r="AE16" s="76"/>
      <c r="AF16" s="76"/>
      <c r="AH16" s="4">
        <v>1</v>
      </c>
    </row>
    <row r="17" spans="1:34" ht="20.25" customHeight="1" thickTop="1" thickBot="1" x14ac:dyDescent="0.3">
      <c r="B17" s="138" t="s">
        <v>11</v>
      </c>
      <c r="C17" s="139" t="str">
        <f>C16</f>
        <v>Salade composée.S.Salade aida n° 75.Recette mère ►.4.41 recettes de salades composées de n° 75 à n° 115</v>
      </c>
      <c r="D17" s="140"/>
      <c r="E17" s="140"/>
      <c r="F17" s="141" t="s">
        <v>61</v>
      </c>
      <c r="G17" s="141" t="s">
        <v>62</v>
      </c>
      <c r="H17" s="141" t="s">
        <v>63</v>
      </c>
      <c r="I17" s="141" t="s">
        <v>64</v>
      </c>
      <c r="J17" s="141" t="s">
        <v>65</v>
      </c>
      <c r="K17" s="142" t="s">
        <v>66</v>
      </c>
      <c r="L17" s="143" t="s">
        <v>67</v>
      </c>
      <c r="M17" s="2874" t="s">
        <v>69</v>
      </c>
      <c r="N17" s="2875" t="s">
        <v>70</v>
      </c>
      <c r="O17" s="144" t="s">
        <v>71</v>
      </c>
      <c r="P17" s="144" t="s">
        <v>72</v>
      </c>
      <c r="Q17" s="144" t="s">
        <v>73</v>
      </c>
      <c r="R17" s="145" t="s">
        <v>74</v>
      </c>
      <c r="S17" s="2874" t="s">
        <v>75</v>
      </c>
      <c r="T17" s="495" t="s">
        <v>68</v>
      </c>
      <c r="U17" s="95">
        <f t="shared" ref="U17" si="4">V17 / 1000</f>
        <v>0.33332999999999996</v>
      </c>
      <c r="V17" s="96">
        <v>333.33</v>
      </c>
      <c r="W17" s="145" t="s">
        <v>79</v>
      </c>
      <c r="X17" s="145" t="s">
        <v>80</v>
      </c>
      <c r="Y17" s="3"/>
      <c r="Z17" s="138" t="str">
        <f t="shared" si="2"/>
        <v>►</v>
      </c>
      <c r="AA17" s="3"/>
      <c r="AB17" s="146" t="s">
        <v>83</v>
      </c>
      <c r="AC17" s="147"/>
      <c r="AD17" s="147"/>
      <c r="AE17" s="147"/>
      <c r="AF17" s="147"/>
      <c r="AH17" s="4">
        <v>1</v>
      </c>
    </row>
    <row r="18" spans="1:34" ht="15.75" customHeight="1" thickTop="1" x14ac:dyDescent="0.25">
      <c r="B18" s="66" t="s">
        <v>18</v>
      </c>
      <c r="C18" s="149" t="str">
        <f>C16</f>
        <v>Salade composée.S.Salade aida n° 75.Recette mère ►.4.41 recettes de salades composées de n° 75 à n° 115</v>
      </c>
      <c r="D18" s="91"/>
      <c r="E18" s="91"/>
      <c r="F18" s="150" t="s">
        <v>86</v>
      </c>
      <c r="G18" s="151" t="s">
        <v>87</v>
      </c>
      <c r="H18" s="152"/>
      <c r="I18" s="3186" t="s">
        <v>88</v>
      </c>
      <c r="J18" s="3296" t="s">
        <v>89</v>
      </c>
      <c r="K18" s="3297" t="s">
        <v>90</v>
      </c>
      <c r="L18" s="153" t="s">
        <v>91</v>
      </c>
      <c r="M18" s="3"/>
      <c r="N18" s="3432" t="s">
        <v>2328</v>
      </c>
      <c r="O18" s="2838" t="s">
        <v>94</v>
      </c>
      <c r="P18" s="3434" t="s">
        <v>2329</v>
      </c>
      <c r="Q18" s="2839" t="s">
        <v>94</v>
      </c>
      <c r="R18" s="3436" t="s">
        <v>95</v>
      </c>
      <c r="T18" s="496" t="s">
        <v>92</v>
      </c>
      <c r="U18" s="154">
        <f t="shared" ref="U18:U27" si="5">V18 / 1000</f>
        <v>1E-3</v>
      </c>
      <c r="V18" s="258">
        <v>1</v>
      </c>
      <c r="W18" s="3437" t="s">
        <v>96</v>
      </c>
      <c r="X18" s="3439" t="s">
        <v>2349</v>
      </c>
      <c r="Y18" s="3"/>
      <c r="Z18" s="66" t="str">
        <f t="shared" si="2"/>
        <v>A</v>
      </c>
      <c r="AA18" s="3"/>
      <c r="AB18" s="146" t="s">
        <v>101</v>
      </c>
      <c r="AC18" s="64"/>
      <c r="AD18" s="147"/>
      <c r="AE18" s="147"/>
      <c r="AF18" s="147"/>
      <c r="AH18" s="4">
        <v>1</v>
      </c>
    </row>
    <row r="19" spans="1:34" ht="16.5" customHeight="1" x14ac:dyDescent="0.25">
      <c r="B19" s="66" t="s">
        <v>18</v>
      </c>
      <c r="C19" s="149" t="str">
        <f>C16</f>
        <v>Salade composée.S.Salade aida n° 75.Recette mère ►.4.41 recettes de salades composées de n° 75 à n° 115</v>
      </c>
      <c r="D19" s="91"/>
      <c r="E19" s="91"/>
      <c r="F19" s="2817" t="s">
        <v>103</v>
      </c>
      <c r="G19" s="164" t="s">
        <v>104</v>
      </c>
      <c r="H19" s="165" t="s">
        <v>105</v>
      </c>
      <c r="I19" s="3121"/>
      <c r="J19" s="3123"/>
      <c r="K19" s="3320"/>
      <c r="L19" s="166" t="s">
        <v>106</v>
      </c>
      <c r="M19" s="3"/>
      <c r="N19" s="3433"/>
      <c r="O19" s="2840">
        <v>1</v>
      </c>
      <c r="P19" s="3435"/>
      <c r="Q19" s="2841">
        <v>1</v>
      </c>
      <c r="R19" s="3195"/>
      <c r="T19" s="496" t="s">
        <v>107</v>
      </c>
      <c r="U19" s="154">
        <f t="shared" si="5"/>
        <v>0.01</v>
      </c>
      <c r="V19" s="258">
        <v>10</v>
      </c>
      <c r="W19" s="3438"/>
      <c r="X19" s="3440"/>
      <c r="Y19" s="3"/>
      <c r="Z19" s="66" t="str">
        <f t="shared" si="2"/>
        <v>A</v>
      </c>
      <c r="AA19" s="3"/>
      <c r="AB19" s="146" t="s">
        <v>114</v>
      </c>
      <c r="AC19" s="147"/>
      <c r="AD19" s="147"/>
      <c r="AE19" s="147"/>
      <c r="AF19" s="147"/>
      <c r="AH19" s="4">
        <v>1</v>
      </c>
    </row>
    <row r="20" spans="1:34" ht="18.75" x14ac:dyDescent="0.25">
      <c r="B20" s="66" t="s">
        <v>18</v>
      </c>
      <c r="C20" s="149" t="str">
        <f>C16</f>
        <v>Salade composée.S.Salade aida n° 75.Recette mère ►.4.41 recettes de salades composées de n° 75 à n° 115</v>
      </c>
      <c r="D20" s="91">
        <f>D16</f>
        <v>10</v>
      </c>
      <c r="E20" s="91" t="str">
        <f>E16</f>
        <v>couverts</v>
      </c>
      <c r="F20" s="174">
        <v>2</v>
      </c>
      <c r="G20" s="175" t="s">
        <v>513</v>
      </c>
      <c r="H20" s="176" t="str">
        <f t="shared" ref="H20:H26" si="6">IF(OR(ISTEXT(F20), F20&lt;=0, I20&lt;=0), "", "de")</f>
        <v>de</v>
      </c>
      <c r="I20" s="177">
        <v>50</v>
      </c>
      <c r="J20" s="229" t="s">
        <v>41</v>
      </c>
      <c r="K20" s="179">
        <v>2</v>
      </c>
      <c r="L20" s="180" t="s">
        <v>2320</v>
      </c>
      <c r="M20" s="3"/>
      <c r="N20" s="2876">
        <f>IF(W27=0, 0, ROUND((W20/W27)*O19*1000, 0))</f>
        <v>67</v>
      </c>
      <c r="O20" s="2842">
        <f>IFERROR((F20/W27)*O19, 0)</f>
        <v>1.3333333333333335</v>
      </c>
      <c r="P20" s="2843">
        <f>IF(X27=0, 0, X20/X27*Q19*1000)</f>
        <v>125</v>
      </c>
      <c r="Q20" s="2844">
        <f>IF(OR(P20=0, N20=0), 0, O20/N20*P20)</f>
        <v>2.4875621890547266</v>
      </c>
      <c r="R20" s="2845" t="str">
        <f t="shared" ref="R20:R26" si="7">G20</f>
        <v>œufs</v>
      </c>
      <c r="T20" s="496" t="s">
        <v>117</v>
      </c>
      <c r="U20" s="154">
        <f t="shared" si="5"/>
        <v>0.1</v>
      </c>
      <c r="V20" s="258">
        <v>100</v>
      </c>
      <c r="W20" s="2877">
        <f>IF(ISTEXT(F20), 0, IFERROR(INDEX(U10:U27, MATCH(J20, T10:T27, 0)) * I20 * IF(ISBLANK(F20), 1, F20), 0))</f>
        <v>0.1</v>
      </c>
      <c r="X20" s="2878">
        <f>IF(ISNUMBER(K20), W20*K20*N14, 0)</f>
        <v>0.13333333333333336</v>
      </c>
      <c r="Y20" s="3"/>
      <c r="Z20" s="66" t="str">
        <f t="shared" si="2"/>
        <v>A</v>
      </c>
      <c r="AA20" s="3"/>
      <c r="AB20" s="146"/>
      <c r="AC20" s="147"/>
      <c r="AD20" s="147"/>
      <c r="AE20" s="147"/>
      <c r="AF20" s="147"/>
      <c r="AH20" s="4">
        <v>1</v>
      </c>
    </row>
    <row r="21" spans="1:34" ht="18.75" x14ac:dyDescent="0.25">
      <c r="B21" s="196" t="str">
        <f t="shared" ref="B21:B26" si="8">IF(L21&lt;&gt;"","A","►")</f>
        <v>A</v>
      </c>
      <c r="C21" s="149" t="str">
        <f>C16</f>
        <v>Salade composée.S.Salade aida n° 75.Recette mère ►.4.41 recettes de salades composées de n° 75 à n° 115</v>
      </c>
      <c r="D21" s="91">
        <f>D16</f>
        <v>10</v>
      </c>
      <c r="E21" s="91" t="str">
        <f>E16</f>
        <v>couverts</v>
      </c>
      <c r="F21" s="174"/>
      <c r="G21" s="175"/>
      <c r="H21" s="176" t="str">
        <f t="shared" si="6"/>
        <v/>
      </c>
      <c r="I21" s="177">
        <v>300</v>
      </c>
      <c r="J21" s="229" t="s">
        <v>41</v>
      </c>
      <c r="K21" s="179">
        <v>1</v>
      </c>
      <c r="L21" s="180" t="s">
        <v>2321</v>
      </c>
      <c r="M21" s="3"/>
      <c r="N21" s="2876">
        <f>IF(W27=0, 0, ROUND((W21/W27)*O19*1000, 0))</f>
        <v>200</v>
      </c>
      <c r="O21" s="2842">
        <f>IFERROR((F21/W27)*O19, 0)</f>
        <v>0</v>
      </c>
      <c r="P21" s="2843">
        <f>IF(X27=0, 0, X21/X27*Q19*1000)</f>
        <v>187.49999999999997</v>
      </c>
      <c r="Q21" s="2844">
        <f t="shared" ref="Q21:Q26" si="9">IF(OR(P21=0, N21=0), 0, O21/N21*P21)</f>
        <v>0</v>
      </c>
      <c r="R21" s="2846">
        <f t="shared" si="7"/>
        <v>0</v>
      </c>
      <c r="T21" s="496" t="s">
        <v>118</v>
      </c>
      <c r="U21" s="154">
        <f t="shared" si="5"/>
        <v>1</v>
      </c>
      <c r="V21" s="258">
        <v>1000</v>
      </c>
      <c r="W21" s="2877">
        <f>IF(ISTEXT(F21), 0, IFERROR(INDEX(U10:U27, MATCH(J21, T10:T27, 0)) * I21 * IF(ISBLANK(F21), 1, F21), 0))</f>
        <v>0.3</v>
      </c>
      <c r="X21" s="2878">
        <f>IF(ISNUMBER(K21), W21*K21*N14, 0)</f>
        <v>0.2</v>
      </c>
      <c r="Y21" s="3"/>
      <c r="Z21" s="196" t="str">
        <f t="shared" si="2"/>
        <v>A</v>
      </c>
      <c r="AA21" s="3"/>
      <c r="AB21" s="146"/>
      <c r="AC21" s="147"/>
      <c r="AD21" s="147"/>
      <c r="AE21" s="147"/>
      <c r="AF21" s="147"/>
      <c r="AH21" s="4">
        <v>1</v>
      </c>
    </row>
    <row r="22" spans="1:34" ht="17.25" x14ac:dyDescent="0.25">
      <c r="B22" s="196" t="str">
        <f t="shared" si="8"/>
        <v>A</v>
      </c>
      <c r="C22" s="149" t="str">
        <f>C16</f>
        <v>Salade composée.S.Salade aida n° 75.Recette mère ►.4.41 recettes de salades composées de n° 75 à n° 115</v>
      </c>
      <c r="D22" s="91">
        <f>D16</f>
        <v>10</v>
      </c>
      <c r="E22" s="91" t="str">
        <f>E16</f>
        <v>couverts</v>
      </c>
      <c r="F22" s="174"/>
      <c r="G22" s="209"/>
      <c r="H22" s="176" t="str">
        <f t="shared" si="6"/>
        <v/>
      </c>
      <c r="I22" s="177">
        <v>300</v>
      </c>
      <c r="J22" s="229" t="s">
        <v>41</v>
      </c>
      <c r="K22" s="179">
        <v>1</v>
      </c>
      <c r="L22" s="180" t="s">
        <v>1551</v>
      </c>
      <c r="M22" s="3"/>
      <c r="N22" s="2876">
        <f>IF(W27=0, 0, ROUND((W22/W27)*O19*1000, 0))</f>
        <v>200</v>
      </c>
      <c r="O22" s="2842">
        <f>IFERROR((F22/W27)*O19, 0)</f>
        <v>0</v>
      </c>
      <c r="P22" s="2843">
        <f>IF(X27=0, 0, X22/X27*Q19*1000)</f>
        <v>187.49999999999997</v>
      </c>
      <c r="Q22" s="2844">
        <f t="shared" si="9"/>
        <v>0</v>
      </c>
      <c r="R22" s="2845">
        <f t="shared" si="7"/>
        <v>0</v>
      </c>
      <c r="T22" s="489" t="s">
        <v>120</v>
      </c>
      <c r="U22" s="154">
        <f t="shared" si="5"/>
        <v>0.25</v>
      </c>
      <c r="V22" s="258">
        <v>250</v>
      </c>
      <c r="W22" s="2877">
        <f>IF(ISTEXT(F22), 0, IFERROR(INDEX(U10:U27, MATCH(J22, T10:T27, 0)) * I22 * IF(ISBLANK(F22), 1, F22), 0))</f>
        <v>0.3</v>
      </c>
      <c r="X22" s="2878">
        <f>IF(ISNUMBER(K22), W22*K22*N14, 0)</f>
        <v>0.2</v>
      </c>
      <c r="Y22" s="3"/>
      <c r="Z22" s="196" t="str">
        <f t="shared" si="2"/>
        <v>A</v>
      </c>
      <c r="AA22" s="3"/>
      <c r="AB22" s="76"/>
      <c r="AC22" s="76"/>
      <c r="AD22" s="76"/>
      <c r="AE22" s="76"/>
      <c r="AF22" s="76"/>
      <c r="AH22" s="4">
        <v>1</v>
      </c>
    </row>
    <row r="23" spans="1:34" ht="17.25" x14ac:dyDescent="0.25">
      <c r="B23" s="196" t="str">
        <f t="shared" si="8"/>
        <v>A</v>
      </c>
      <c r="C23" s="149" t="str">
        <f>C16</f>
        <v>Salade composée.S.Salade aida n° 75.Recette mère ►.4.41 recettes de salades composées de n° 75 à n° 115</v>
      </c>
      <c r="D23" s="91">
        <f>D16</f>
        <v>10</v>
      </c>
      <c r="E23" s="91" t="str">
        <f>E16</f>
        <v>couverts</v>
      </c>
      <c r="F23" s="174"/>
      <c r="G23" s="209"/>
      <c r="H23" s="176" t="str">
        <f t="shared" si="6"/>
        <v/>
      </c>
      <c r="I23" s="177">
        <v>600</v>
      </c>
      <c r="J23" s="229" t="s">
        <v>41</v>
      </c>
      <c r="K23" s="179">
        <v>1</v>
      </c>
      <c r="L23" s="180" t="s">
        <v>2322</v>
      </c>
      <c r="M23" s="3"/>
      <c r="N23" s="2876">
        <f>IF(W27=0, 0, ROUND((W23/W27)*O19*1000, 0))</f>
        <v>400</v>
      </c>
      <c r="O23" s="2842">
        <f>IFERROR((F23/W27)*O19, 0)</f>
        <v>0</v>
      </c>
      <c r="P23" s="2843">
        <f>IF(X27=0, 0, X23/X27*Q19*1000)</f>
        <v>374.99999999999994</v>
      </c>
      <c r="Q23" s="2844">
        <f t="shared" si="9"/>
        <v>0</v>
      </c>
      <c r="R23" s="2847">
        <f t="shared" si="7"/>
        <v>0</v>
      </c>
      <c r="T23" s="489" t="s">
        <v>123</v>
      </c>
      <c r="U23" s="154">
        <f t="shared" si="5"/>
        <v>0.5</v>
      </c>
      <c r="V23" s="258">
        <v>500</v>
      </c>
      <c r="W23" s="2877">
        <f>IF(ISTEXT(F23), 0, IFERROR(INDEX(U10:U27, MATCH(J23, T10:T27, 0)) * I23 * IF(ISBLANK(F23), 1, F23), 0))</f>
        <v>0.6</v>
      </c>
      <c r="X23" s="2878">
        <f>IF(ISNUMBER(K23), W23*K23*N14, 0)</f>
        <v>0.4</v>
      </c>
      <c r="Y23" s="3"/>
      <c r="Z23" s="196" t="str">
        <f t="shared" si="2"/>
        <v>A</v>
      </c>
      <c r="AA23" s="3"/>
      <c r="AB23" s="76"/>
      <c r="AC23" s="76"/>
      <c r="AD23" s="76"/>
      <c r="AE23" s="76"/>
      <c r="AF23" s="76"/>
      <c r="AH23" s="4">
        <v>1</v>
      </c>
    </row>
    <row r="24" spans="1:34" ht="18" customHeight="1" x14ac:dyDescent="0.25">
      <c r="B24" s="196" t="str">
        <f t="shared" si="8"/>
        <v>A</v>
      </c>
      <c r="C24" s="149" t="str">
        <f>C16</f>
        <v>Salade composée.S.Salade aida n° 75.Recette mère ►.4.41 recettes de salades composées de n° 75 à n° 115</v>
      </c>
      <c r="D24" s="91">
        <f>D16</f>
        <v>10</v>
      </c>
      <c r="E24" s="91" t="str">
        <f>E16</f>
        <v>couverts</v>
      </c>
      <c r="F24" s="174"/>
      <c r="G24" s="209"/>
      <c r="H24" s="176" t="str">
        <f t="shared" si="6"/>
        <v/>
      </c>
      <c r="I24" s="177">
        <v>200</v>
      </c>
      <c r="J24" s="229" t="s">
        <v>41</v>
      </c>
      <c r="K24" s="179">
        <v>1</v>
      </c>
      <c r="L24" s="180" t="s">
        <v>1517</v>
      </c>
      <c r="M24" s="3"/>
      <c r="N24" s="2876">
        <f>IF(W27=0, 0, ROUND((W24/W27)*O19*1000, 0))</f>
        <v>133</v>
      </c>
      <c r="O24" s="2842">
        <f>IFERROR((F24/W27)*O19, 0)</f>
        <v>0</v>
      </c>
      <c r="P24" s="2843">
        <f>IF(X27=0, 0, X24/X27*Q19*1000)</f>
        <v>125</v>
      </c>
      <c r="Q24" s="2844">
        <f t="shared" si="9"/>
        <v>0</v>
      </c>
      <c r="R24" s="2845">
        <f t="shared" si="7"/>
        <v>0</v>
      </c>
      <c r="T24" s="2879" t="s">
        <v>125</v>
      </c>
      <c r="U24" s="154">
        <f t="shared" si="5"/>
        <v>0.1</v>
      </c>
      <c r="V24" s="258">
        <v>100</v>
      </c>
      <c r="W24" s="2877">
        <f>IF(ISTEXT(F24), 0, IFERROR(INDEX(U10:U27, MATCH(J24, T10:T27, 0)) * I24 * IF(ISBLANK(F24), 1, F24), 0))</f>
        <v>0.2</v>
      </c>
      <c r="X24" s="2878">
        <f>IF(ISNUMBER(K24), W24*K24*N14, 0)</f>
        <v>0.13333333333333336</v>
      </c>
      <c r="Y24" s="3"/>
      <c r="Z24" s="196" t="str">
        <f t="shared" si="2"/>
        <v>A</v>
      </c>
      <c r="AA24" s="3"/>
      <c r="AB24" s="76"/>
      <c r="AC24" s="76"/>
      <c r="AD24" s="76"/>
      <c r="AE24" s="76"/>
      <c r="AF24" s="76"/>
      <c r="AH24" s="4">
        <v>1</v>
      </c>
    </row>
    <row r="25" spans="1:34" ht="18" customHeight="1" x14ac:dyDescent="0.25">
      <c r="B25" s="196" t="str">
        <f t="shared" si="8"/>
        <v>►</v>
      </c>
      <c r="C25" s="149" t="str">
        <f>C16</f>
        <v>Salade composée.S.Salade aida n° 75.Recette mère ►.4.41 recettes de salades composées de n° 75 à n° 115</v>
      </c>
      <c r="D25" s="91">
        <f>D16</f>
        <v>10</v>
      </c>
      <c r="E25" s="91" t="str">
        <f>E16</f>
        <v>couverts</v>
      </c>
      <c r="F25" s="174"/>
      <c r="G25" s="209"/>
      <c r="H25" s="176" t="str">
        <f t="shared" si="6"/>
        <v/>
      </c>
      <c r="I25" s="177"/>
      <c r="J25" s="1462"/>
      <c r="K25" s="179">
        <v>1</v>
      </c>
      <c r="L25" s="180"/>
      <c r="M25" s="3"/>
      <c r="N25" s="2876">
        <f>IF(W27=0, 0, ROUND((W25/W27)*O19*1000, 0))</f>
        <v>0</v>
      </c>
      <c r="O25" s="2842">
        <f>IFERROR((F25/W27)*O19, 0)</f>
        <v>0</v>
      </c>
      <c r="P25" s="2843">
        <f>IF(X27=0, 0, X25/X27*Q19*1000)</f>
        <v>0</v>
      </c>
      <c r="Q25" s="2844">
        <f t="shared" si="9"/>
        <v>0</v>
      </c>
      <c r="R25" s="2849">
        <f t="shared" si="7"/>
        <v>0</v>
      </c>
      <c r="T25" s="1446" t="s">
        <v>126</v>
      </c>
      <c r="U25" s="154">
        <f t="shared" si="5"/>
        <v>4.9299999999999995E-3</v>
      </c>
      <c r="V25" s="2848">
        <v>4.93</v>
      </c>
      <c r="W25" s="2877">
        <f>IF(ISTEXT(F25), 0, IFERROR(INDEX(U10:U27, MATCH(J25, T10:T27, 0)) * I25 * IF(ISBLANK(F25), 1, F25), 0))</f>
        <v>0</v>
      </c>
      <c r="X25" s="2878">
        <f>IF(ISNUMBER(K25), W25*K25*N14, 0)</f>
        <v>0</v>
      </c>
      <c r="Y25" s="3"/>
      <c r="Z25" s="196" t="str">
        <f t="shared" si="2"/>
        <v>►</v>
      </c>
      <c r="AA25" s="3"/>
      <c r="AB25" s="76"/>
      <c r="AC25" s="76"/>
      <c r="AD25" s="76"/>
      <c r="AE25" s="76"/>
      <c r="AF25" s="76"/>
      <c r="AH25" s="4">
        <v>1</v>
      </c>
    </row>
    <row r="26" spans="1:34" ht="18.75" x14ac:dyDescent="0.25">
      <c r="B26" s="196" t="str">
        <f t="shared" si="8"/>
        <v>►</v>
      </c>
      <c r="C26" s="149" t="str">
        <f>C16</f>
        <v>Salade composée.S.Salade aida n° 75.Recette mère ►.4.41 recettes de salades composées de n° 75 à n° 115</v>
      </c>
      <c r="D26" s="91">
        <f>D16</f>
        <v>10</v>
      </c>
      <c r="E26" s="91" t="str">
        <f>E16</f>
        <v>couverts</v>
      </c>
      <c r="F26" s="174"/>
      <c r="G26" s="209"/>
      <c r="H26" s="176" t="str">
        <f t="shared" si="6"/>
        <v/>
      </c>
      <c r="I26" s="177"/>
      <c r="J26" s="178"/>
      <c r="K26" s="179">
        <v>1</v>
      </c>
      <c r="L26" s="180"/>
      <c r="M26" s="3"/>
      <c r="N26" s="2876">
        <f>IF(W27=0, 0, ROUND((W26/W27)*O19*1000, 0))</f>
        <v>0</v>
      </c>
      <c r="O26" s="2842">
        <f>IFERROR((F26/W27)*O19, 0)</f>
        <v>0</v>
      </c>
      <c r="P26" s="2843">
        <f>IF(X27=0, 0, X26/X27*Q19*1000)</f>
        <v>0</v>
      </c>
      <c r="Q26" s="2844">
        <f t="shared" si="9"/>
        <v>0</v>
      </c>
      <c r="R26" s="2845">
        <f t="shared" si="7"/>
        <v>0</v>
      </c>
      <c r="T26" s="1446" t="s">
        <v>147</v>
      </c>
      <c r="U26" s="154">
        <f t="shared" si="5"/>
        <v>0.15</v>
      </c>
      <c r="V26" s="258">
        <v>150</v>
      </c>
      <c r="W26" s="2877">
        <f>IF(ISTEXT(F26), 0, IFERROR(INDEX(U10:U27, MATCH(J26, T10:T27, 0)) * I26 * IF(ISBLANK(F26), 1, F26), 0))</f>
        <v>0</v>
      </c>
      <c r="X26" s="2878">
        <f>IF(ISNUMBER(K26), W26*K26*N14, 0)</f>
        <v>0</v>
      </c>
      <c r="Y26" s="3"/>
      <c r="Z26" s="196" t="str">
        <f t="shared" si="2"/>
        <v>►</v>
      </c>
      <c r="AA26" s="3"/>
      <c r="AB26" s="245" t="s">
        <v>148</v>
      </c>
      <c r="AC26" s="64"/>
      <c r="AD26" s="64"/>
      <c r="AE26" s="65"/>
      <c r="AF26" s="65"/>
      <c r="AH26" s="4">
        <v>1</v>
      </c>
    </row>
    <row r="27" spans="1:34" s="48" customFormat="1" ht="15.75" x14ac:dyDescent="0.25">
      <c r="A27"/>
      <c r="B27" s="66" t="s">
        <v>18</v>
      </c>
      <c r="C27" s="985" t="str">
        <f>C16</f>
        <v>Salade composée.S.Salade aida n° 75.Recette mère ►.4.41 recettes de salades composées de n° 75 à n° 115</v>
      </c>
      <c r="D27" s="986">
        <f>D16</f>
        <v>10</v>
      </c>
      <c r="E27" s="987" t="str">
        <f>E16</f>
        <v>couverts</v>
      </c>
      <c r="F27" s="988" t="s">
        <v>150</v>
      </c>
      <c r="G27" s="989"/>
      <c r="H27" s="990"/>
      <c r="I27" s="990"/>
      <c r="J27" s="990"/>
      <c r="K27" s="990"/>
      <c r="L27" s="991"/>
      <c r="M27" s="3"/>
      <c r="N27" s="2880"/>
      <c r="O27" s="2850"/>
      <c r="P27" s="2881">
        <f>SUM(P20:P26)</f>
        <v>1000</v>
      </c>
      <c r="Q27" s="2850"/>
      <c r="R27" s="2851"/>
      <c r="T27" s="2882" t="s">
        <v>151</v>
      </c>
      <c r="U27" s="154">
        <f t="shared" si="5"/>
        <v>0.35</v>
      </c>
      <c r="V27" s="258">
        <v>350</v>
      </c>
      <c r="W27" s="2883">
        <f>SUM(W20:W26)</f>
        <v>1.4999999999999998</v>
      </c>
      <c r="X27" s="2884">
        <f>SUM(X20:X26)</f>
        <v>1.0666666666666669</v>
      </c>
      <c r="Y27" s="3"/>
      <c r="Z27" s="66" t="str">
        <f t="shared" si="2"/>
        <v>A</v>
      </c>
      <c r="AA27" s="3"/>
      <c r="AB27" s="76"/>
      <c r="AC27" s="76"/>
      <c r="AD27" s="76"/>
      <c r="AE27" s="76"/>
      <c r="AF27" s="76"/>
      <c r="AG27"/>
      <c r="AH27" s="4">
        <v>1</v>
      </c>
    </row>
    <row r="28" spans="1:34" s="48" customFormat="1" ht="15.75" x14ac:dyDescent="0.25">
      <c r="A28" s="296">
        <f>ROW()</f>
        <v>28</v>
      </c>
      <c r="B28" s="1004" t="s">
        <v>18</v>
      </c>
      <c r="C28" s="998" t="str">
        <f>C16</f>
        <v>Salade composée.S.Salade aida n° 75.Recette mère ►.4.41 recettes de salades composées de n° 75 à n° 115</v>
      </c>
      <c r="D28" s="998">
        <f>D16</f>
        <v>10</v>
      </c>
      <c r="E28" s="998" t="str">
        <f>E16</f>
        <v>couverts</v>
      </c>
      <c r="F28" s="315" t="s">
        <v>61</v>
      </c>
      <c r="G28" s="1002">
        <v>9</v>
      </c>
      <c r="H28" s="999" t="s">
        <v>142</v>
      </c>
      <c r="I28" s="1000"/>
      <c r="J28" s="1000"/>
      <c r="K28" s="1000"/>
      <c r="L28" s="1001"/>
      <c r="M28" s="3"/>
      <c r="N28" s="2885"/>
      <c r="O28" s="1000"/>
      <c r="P28" s="1000"/>
      <c r="Q28" s="1000"/>
      <c r="R28" s="1000"/>
      <c r="S28" s="1000"/>
      <c r="T28" s="1000"/>
      <c r="U28" s="1000"/>
      <c r="V28" s="1000"/>
      <c r="W28" s="1000"/>
      <c r="X28" s="1354"/>
      <c r="Y28" s="2431"/>
      <c r="Z28" s="1004" t="str">
        <f t="shared" si="2"/>
        <v>A</v>
      </c>
      <c r="AA28" s="3"/>
      <c r="AB28" s="76"/>
      <c r="AC28" s="76"/>
      <c r="AD28" s="76"/>
      <c r="AE28" s="76"/>
      <c r="AF28" s="76"/>
      <c r="AG28"/>
      <c r="AH28" s="4">
        <v>1</v>
      </c>
    </row>
    <row r="29" spans="1:34" s="48" customFormat="1" ht="15.75" x14ac:dyDescent="0.25">
      <c r="A29"/>
      <c r="B29" s="319" t="s">
        <v>18</v>
      </c>
      <c r="C29" s="1043" t="str">
        <f>C28</f>
        <v>Salade composée.S.Salade aida n° 75.Recette mère ►.4.41 recettes de salades composées de n° 75 à n° 115</v>
      </c>
      <c r="D29" s="1043">
        <f>D28</f>
        <v>10</v>
      </c>
      <c r="E29" s="1044" t="str">
        <f>E28</f>
        <v>couverts</v>
      </c>
      <c r="F29" s="321" t="s">
        <v>146</v>
      </c>
      <c r="G29" s="243"/>
      <c r="H29" s="243"/>
      <c r="I29" s="243"/>
      <c r="J29" s="243"/>
      <c r="K29" s="243"/>
      <c r="L29" s="322"/>
      <c r="M29" s="3"/>
      <c r="N29" s="2886" t="s">
        <v>163</v>
      </c>
      <c r="O29" s="311"/>
      <c r="P29" s="311"/>
      <c r="Q29" s="311"/>
      <c r="R29" s="311"/>
      <c r="S29" s="311"/>
      <c r="T29" s="311"/>
      <c r="U29" s="2887"/>
      <c r="V29" s="2887"/>
      <c r="W29" s="2887"/>
      <c r="X29" s="2888"/>
      <c r="Y29" s="2431"/>
      <c r="Z29" s="319" t="str">
        <f t="shared" si="2"/>
        <v>A</v>
      </c>
      <c r="AA29" s="3"/>
      <c r="AB29" s="76"/>
      <c r="AC29" s="76"/>
      <c r="AD29" s="76"/>
      <c r="AE29" s="76"/>
      <c r="AF29" s="76"/>
      <c r="AG29"/>
      <c r="AH29" s="4">
        <v>1</v>
      </c>
    </row>
    <row r="30" spans="1:34" s="48" customFormat="1" ht="15.75" customHeight="1" x14ac:dyDescent="0.25">
      <c r="A30"/>
      <c r="B30" s="196" t="str">
        <f t="shared" ref="B30:B37" si="10">IF(OR(F30&lt;&gt;"",G30&lt;&gt; "",H30&lt;&gt;"",I30&lt;&gt;""),"A", "►")</f>
        <v>►</v>
      </c>
      <c r="C30" s="320" t="str">
        <f>C28</f>
        <v>Salade composée.S.Salade aida n° 75.Recette mère ►.4.41 recettes de salades composées de n° 75 à n° 115</v>
      </c>
      <c r="D30" s="320">
        <f>D28</f>
        <v>10</v>
      </c>
      <c r="E30" s="1045" t="str">
        <f>E28</f>
        <v>couverts</v>
      </c>
      <c r="F30" s="324"/>
      <c r="G30" s="248"/>
      <c r="H30" s="248"/>
      <c r="I30" s="248"/>
      <c r="J30" s="248"/>
      <c r="K30" s="248"/>
      <c r="L30" s="322"/>
      <c r="M30" s="3"/>
      <c r="N30" s="2889"/>
      <c r="O30" s="311"/>
      <c r="P30" s="311"/>
      <c r="Q30" s="311"/>
      <c r="R30" s="311"/>
      <c r="S30" s="311"/>
      <c r="T30" s="311"/>
      <c r="U30" s="2887"/>
      <c r="V30" s="2887"/>
      <c r="W30" s="2887"/>
      <c r="X30" s="2888"/>
      <c r="Y30" s="2431"/>
      <c r="Z30" s="196" t="str">
        <f t="shared" si="2"/>
        <v>►</v>
      </c>
      <c r="AA30" s="3"/>
      <c r="AB30" s="76"/>
      <c r="AC30" s="76"/>
      <c r="AD30" s="76"/>
      <c r="AE30" s="76"/>
      <c r="AF30" s="76"/>
      <c r="AG30"/>
      <c r="AH30" s="4">
        <v>1</v>
      </c>
    </row>
    <row r="31" spans="1:34" s="48" customFormat="1" ht="18.75" customHeight="1" x14ac:dyDescent="0.25">
      <c r="A31"/>
      <c r="B31" s="196" t="str">
        <f t="shared" si="10"/>
        <v>►</v>
      </c>
      <c r="C31" s="320" t="str">
        <f>C28</f>
        <v>Salade composée.S.Salade aida n° 75.Recette mère ►.4.41 recettes de salades composées de n° 75 à n° 115</v>
      </c>
      <c r="D31" s="320">
        <f>D28</f>
        <v>10</v>
      </c>
      <c r="E31" s="1045" t="str">
        <f>E28</f>
        <v>couverts</v>
      </c>
      <c r="F31" s="324"/>
      <c r="G31" s="270"/>
      <c r="H31" s="270"/>
      <c r="I31" s="270"/>
      <c r="J31" s="270"/>
      <c r="K31" s="270"/>
      <c r="L31" s="329"/>
      <c r="M31" s="3"/>
      <c r="N31" s="2889"/>
      <c r="O31" s="311"/>
      <c r="P31" s="311"/>
      <c r="Q31" s="311"/>
      <c r="R31" s="311"/>
      <c r="S31" s="311"/>
      <c r="T31" s="311"/>
      <c r="U31" s="2887"/>
      <c r="V31" s="2887"/>
      <c r="W31" s="2887"/>
      <c r="X31" s="2888"/>
      <c r="Y31" s="2431"/>
      <c r="Z31" s="196" t="str">
        <f t="shared" si="2"/>
        <v>►</v>
      </c>
      <c r="AA31" s="3"/>
      <c r="AB31" s="76"/>
      <c r="AC31" s="76"/>
      <c r="AD31" s="76"/>
      <c r="AE31" s="76"/>
      <c r="AF31" s="76"/>
      <c r="AG31"/>
      <c r="AH31" s="4">
        <v>1</v>
      </c>
    </row>
    <row r="32" spans="1:34" s="48" customFormat="1" ht="18.75" customHeight="1" x14ac:dyDescent="0.25">
      <c r="A32"/>
      <c r="B32" s="196" t="str">
        <f t="shared" si="10"/>
        <v>►</v>
      </c>
      <c r="C32" s="320" t="str">
        <f>C28</f>
        <v>Salade composée.S.Salade aida n° 75.Recette mère ►.4.41 recettes de salades composées de n° 75 à n° 115</v>
      </c>
      <c r="D32" s="320">
        <f>D28</f>
        <v>10</v>
      </c>
      <c r="E32" s="1045" t="str">
        <f>E28</f>
        <v>couverts</v>
      </c>
      <c r="F32" s="324"/>
      <c r="G32" s="270"/>
      <c r="H32" s="270"/>
      <c r="I32" s="270"/>
      <c r="J32" s="270"/>
      <c r="K32" s="270" t="s">
        <v>1074</v>
      </c>
      <c r="L32" s="329"/>
      <c r="M32" s="3"/>
      <c r="N32" s="2889"/>
      <c r="O32" s="311"/>
      <c r="P32" s="311"/>
      <c r="Q32" s="311"/>
      <c r="R32" s="311"/>
      <c r="S32" s="311"/>
      <c r="T32" s="311"/>
      <c r="U32" s="2887"/>
      <c r="V32" s="2887"/>
      <c r="W32" s="2887"/>
      <c r="X32" s="2888"/>
      <c r="Y32" s="2431"/>
      <c r="Z32" s="196" t="str">
        <f t="shared" si="2"/>
        <v>►</v>
      </c>
      <c r="AA32" s="3"/>
      <c r="AB32" s="76"/>
      <c r="AC32" s="76"/>
      <c r="AD32" s="76"/>
      <c r="AE32" s="76"/>
      <c r="AF32" s="76"/>
      <c r="AG32"/>
      <c r="AH32" s="4">
        <v>1</v>
      </c>
    </row>
    <row r="33" spans="1:34" s="48" customFormat="1" ht="18.75" customHeight="1" x14ac:dyDescent="0.25">
      <c r="A33"/>
      <c r="B33" s="196" t="str">
        <f t="shared" si="10"/>
        <v>►</v>
      </c>
      <c r="C33" s="320" t="str">
        <f>C28</f>
        <v>Salade composée.S.Salade aida n° 75.Recette mère ►.4.41 recettes de salades composées de n° 75 à n° 115</v>
      </c>
      <c r="D33" s="320">
        <f>D28</f>
        <v>10</v>
      </c>
      <c r="E33" s="1045" t="str">
        <f>E28</f>
        <v>couverts</v>
      </c>
      <c r="F33" s="324"/>
      <c r="G33" s="270"/>
      <c r="H33" s="270"/>
      <c r="I33" s="270"/>
      <c r="J33" s="270"/>
      <c r="K33" s="270"/>
      <c r="L33" s="329"/>
      <c r="M33" s="3"/>
      <c r="N33" s="2889"/>
      <c r="O33" s="311"/>
      <c r="P33" s="311"/>
      <c r="Q33" s="311"/>
      <c r="R33" s="311"/>
      <c r="S33" s="311"/>
      <c r="T33" s="311"/>
      <c r="U33" s="2887"/>
      <c r="V33" s="2887"/>
      <c r="W33" s="2887"/>
      <c r="X33" s="2888"/>
      <c r="Y33" s="2431"/>
      <c r="Z33" s="196" t="str">
        <f t="shared" si="2"/>
        <v>►</v>
      </c>
      <c r="AA33" s="3"/>
      <c r="AB33" s="146" t="s">
        <v>157</v>
      </c>
      <c r="AC33" s="64"/>
      <c r="AD33" s="64"/>
      <c r="AE33" s="65"/>
      <c r="AF33" s="65"/>
      <c r="AG33"/>
      <c r="AH33" s="4">
        <v>1</v>
      </c>
    </row>
    <row r="34" spans="1:34" s="48" customFormat="1" ht="18.75" customHeight="1" x14ac:dyDescent="0.25">
      <c r="A34"/>
      <c r="B34" s="196" t="str">
        <f t="shared" si="10"/>
        <v>►</v>
      </c>
      <c r="C34" s="320" t="str">
        <f>C28</f>
        <v>Salade composée.S.Salade aida n° 75.Recette mère ►.4.41 recettes de salades composées de n° 75 à n° 115</v>
      </c>
      <c r="D34" s="320">
        <f>D28</f>
        <v>10</v>
      </c>
      <c r="E34" s="1045" t="str">
        <f>E28</f>
        <v>couverts</v>
      </c>
      <c r="F34" s="324"/>
      <c r="G34" s="270"/>
      <c r="H34" s="270"/>
      <c r="I34" s="270"/>
      <c r="J34" s="270"/>
      <c r="K34" s="270"/>
      <c r="L34" s="329"/>
      <c r="M34" s="3"/>
      <c r="N34" s="2886" t="s">
        <v>165</v>
      </c>
      <c r="O34" s="311"/>
      <c r="P34" s="311"/>
      <c r="Q34" s="311"/>
      <c r="R34" s="325"/>
      <c r="S34" s="325"/>
      <c r="T34" s="325"/>
      <c r="U34" s="2890"/>
      <c r="V34" s="2890"/>
      <c r="W34" s="2890"/>
      <c r="X34" s="2891"/>
      <c r="Y34" s="2431"/>
      <c r="Z34" s="196" t="str">
        <f t="shared" si="2"/>
        <v>►</v>
      </c>
      <c r="AA34" s="3"/>
      <c r="AB34" s="146" t="s">
        <v>158</v>
      </c>
      <c r="AC34" s="64"/>
      <c r="AD34" s="64"/>
      <c r="AE34" s="65"/>
      <c r="AF34" s="65"/>
      <c r="AG34" t="s">
        <v>6</v>
      </c>
      <c r="AH34" s="4">
        <v>1</v>
      </c>
    </row>
    <row r="35" spans="1:34" s="48" customFormat="1" ht="21" customHeight="1" x14ac:dyDescent="0.25">
      <c r="A35"/>
      <c r="B35" s="196" t="str">
        <f t="shared" si="10"/>
        <v>►</v>
      </c>
      <c r="C35" s="320" t="str">
        <f>C28</f>
        <v>Salade composée.S.Salade aida n° 75.Recette mère ►.4.41 recettes de salades composées de n° 75 à n° 115</v>
      </c>
      <c r="D35" s="320">
        <f>D28</f>
        <v>10</v>
      </c>
      <c r="E35" s="1045" t="str">
        <f>E28</f>
        <v>couverts</v>
      </c>
      <c r="F35" s="324"/>
      <c r="G35" s="270"/>
      <c r="H35" s="270"/>
      <c r="I35" s="270"/>
      <c r="J35" s="270"/>
      <c r="K35" s="270"/>
      <c r="L35" s="329"/>
      <c r="M35" s="3"/>
      <c r="N35" s="2892" t="s">
        <v>169</v>
      </c>
      <c r="O35" s="311"/>
      <c r="P35" s="311"/>
      <c r="Q35" s="311"/>
      <c r="R35" s="332"/>
      <c r="S35" s="332"/>
      <c r="T35" s="332"/>
      <c r="U35" s="2893"/>
      <c r="V35" s="2893"/>
      <c r="W35" s="2893"/>
      <c r="X35" s="2894"/>
      <c r="Y35" s="2431"/>
      <c r="Z35" s="196" t="str">
        <f t="shared" si="2"/>
        <v>►</v>
      </c>
      <c r="AA35" s="3"/>
      <c r="AB35" s="146" t="s">
        <v>160</v>
      </c>
      <c r="AC35" s="64"/>
      <c r="AD35" s="64"/>
      <c r="AE35" s="65"/>
      <c r="AF35" s="65"/>
      <c r="AG35"/>
      <c r="AH35" s="4">
        <v>1</v>
      </c>
    </row>
    <row r="36" spans="1:34" s="48" customFormat="1" ht="15.75" x14ac:dyDescent="0.25">
      <c r="A36"/>
      <c r="B36" s="196" t="str">
        <f t="shared" si="10"/>
        <v>►</v>
      </c>
      <c r="C36" s="320" t="str">
        <f>C28</f>
        <v>Salade composée.S.Salade aida n° 75.Recette mère ►.4.41 recettes de salades composées de n° 75 à n° 115</v>
      </c>
      <c r="D36" s="320">
        <f>D28</f>
        <v>10</v>
      </c>
      <c r="E36" s="320" t="str">
        <f>E28</f>
        <v>couverts</v>
      </c>
      <c r="F36" s="324"/>
      <c r="G36" s="270"/>
      <c r="H36" s="270"/>
      <c r="I36" s="270"/>
      <c r="J36" s="270"/>
      <c r="K36" s="270"/>
      <c r="L36" s="383" t="s">
        <v>154</v>
      </c>
      <c r="M36" s="3"/>
      <c r="N36" s="2895"/>
      <c r="O36" s="311"/>
      <c r="P36" s="311"/>
      <c r="Q36" s="311"/>
      <c r="R36" s="325"/>
      <c r="S36" s="325"/>
      <c r="T36" s="325"/>
      <c r="U36" s="2890"/>
      <c r="V36" s="2890"/>
      <c r="W36" s="2890"/>
      <c r="X36" s="2891"/>
      <c r="Y36" s="2431"/>
      <c r="Z36" s="196" t="str">
        <f t="shared" si="2"/>
        <v>►</v>
      </c>
      <c r="AA36" s="3"/>
      <c r="AB36" s="76"/>
      <c r="AC36" s="76"/>
      <c r="AD36" s="76"/>
      <c r="AE36" s="76"/>
      <c r="AF36" s="76"/>
      <c r="AG36"/>
      <c r="AH36" s="4">
        <v>1</v>
      </c>
    </row>
    <row r="37" spans="1:34" s="48" customFormat="1" ht="15.75" customHeight="1" x14ac:dyDescent="0.25">
      <c r="A37"/>
      <c r="B37" s="196" t="str">
        <f t="shared" si="10"/>
        <v>►</v>
      </c>
      <c r="C37" s="320" t="str">
        <f>C28</f>
        <v>Salade composée.S.Salade aida n° 75.Recette mère ►.4.41 recettes de salades composées de n° 75 à n° 115</v>
      </c>
      <c r="D37" s="320">
        <f>D28</f>
        <v>10</v>
      </c>
      <c r="E37" s="320" t="str">
        <f>E28</f>
        <v>couverts</v>
      </c>
      <c r="F37" s="324"/>
      <c r="G37" s="270"/>
      <c r="H37" s="270"/>
      <c r="I37" s="270"/>
      <c r="J37" s="270"/>
      <c r="K37" s="270"/>
      <c r="L37" s="383" t="s">
        <v>155</v>
      </c>
      <c r="M37" s="3"/>
      <c r="N37" s="2895"/>
      <c r="O37" s="311"/>
      <c r="P37" s="311"/>
      <c r="Q37" s="311"/>
      <c r="R37" s="325"/>
      <c r="S37" s="325"/>
      <c r="T37" s="325"/>
      <c r="U37" s="2890"/>
      <c r="V37" s="2890"/>
      <c r="W37" s="2890"/>
      <c r="X37" s="2891"/>
      <c r="Y37" s="2431"/>
      <c r="Z37" s="196" t="str">
        <f t="shared" si="2"/>
        <v>►</v>
      </c>
      <c r="AA37" s="3"/>
      <c r="AB37" s="76"/>
      <c r="AC37" s="76"/>
      <c r="AD37" s="76"/>
      <c r="AE37" s="76"/>
      <c r="AF37" s="76"/>
      <c r="AG37"/>
      <c r="AH37" s="4">
        <v>1</v>
      </c>
    </row>
    <row r="38" spans="1:34" s="48" customFormat="1" ht="15.75" customHeight="1" x14ac:dyDescent="0.25">
      <c r="A38"/>
      <c r="B38" s="376" t="s">
        <v>18</v>
      </c>
      <c r="C38" s="320" t="str">
        <f>C28</f>
        <v>Salade composée.S.Salade aida n° 75.Recette mère ►.4.41 recettes de salades composées de n° 75 à n° 115</v>
      </c>
      <c r="D38" s="320">
        <f>D28</f>
        <v>10</v>
      </c>
      <c r="E38" s="320" t="str">
        <f>E28</f>
        <v>couverts</v>
      </c>
      <c r="F38" s="293"/>
      <c r="G38" s="293"/>
      <c r="H38" s="293" t="s">
        <v>152</v>
      </c>
      <c r="I38" s="294"/>
      <c r="J38" s="392"/>
      <c r="K38" s="392"/>
      <c r="L38" s="393"/>
      <c r="M38" s="3"/>
      <c r="N38" s="2896"/>
      <c r="O38" s="311"/>
      <c r="P38" s="311"/>
      <c r="Q38" s="311"/>
      <c r="R38" s="380"/>
      <c r="S38" s="380"/>
      <c r="T38" s="380"/>
      <c r="U38" s="2897"/>
      <c r="V38" s="2897"/>
      <c r="W38" s="2897"/>
      <c r="X38" s="2898"/>
      <c r="Y38" s="2431"/>
      <c r="Z38" s="376" t="str">
        <f t="shared" si="2"/>
        <v>A</v>
      </c>
      <c r="AA38" s="3"/>
      <c r="AB38" s="76"/>
      <c r="AC38" s="76"/>
      <c r="AD38" s="76"/>
      <c r="AE38" s="76"/>
      <c r="AF38" s="76"/>
      <c r="AG38"/>
      <c r="AH38" s="4">
        <v>1</v>
      </c>
    </row>
    <row r="39" spans="1:34" s="48" customFormat="1" ht="19.5" customHeight="1" thickBot="1" x14ac:dyDescent="0.3">
      <c r="A39"/>
      <c r="B39" s="397" t="s">
        <v>18</v>
      </c>
      <c r="C39" s="398" t="str">
        <f>C28</f>
        <v>Salade composée.S.Salade aida n° 75.Recette mère ►.4.41 recettes de salades composées de n° 75 à n° 115</v>
      </c>
      <c r="D39" s="398">
        <f>D28</f>
        <v>10</v>
      </c>
      <c r="E39" s="398" t="str">
        <f>E28</f>
        <v>couverts</v>
      </c>
      <c r="F39" s="399" t="s">
        <v>150</v>
      </c>
      <c r="G39" s="298"/>
      <c r="H39" s="299"/>
      <c r="I39" s="300"/>
      <c r="J39" s="299"/>
      <c r="K39" s="299"/>
      <c r="L39" s="400"/>
      <c r="M39" s="3"/>
      <c r="N39" s="2896"/>
      <c r="O39" s="311"/>
      <c r="P39" s="311"/>
      <c r="Q39" s="311"/>
      <c r="R39" s="380"/>
      <c r="S39" s="380"/>
      <c r="T39" s="380"/>
      <c r="U39" s="2897"/>
      <c r="V39" s="2897"/>
      <c r="W39" s="2897"/>
      <c r="X39" s="2898"/>
      <c r="Y39" s="2431"/>
      <c r="Z39" s="397" t="str">
        <f t="shared" si="2"/>
        <v>A</v>
      </c>
      <c r="AA39" s="3"/>
      <c r="AB39" s="76"/>
      <c r="AC39" s="76"/>
      <c r="AD39" s="76"/>
      <c r="AE39" s="76"/>
      <c r="AF39" s="76"/>
      <c r="AG39"/>
      <c r="AH39" s="4">
        <v>1</v>
      </c>
    </row>
    <row r="40" spans="1:34" s="48" customFormat="1" ht="18.75" customHeight="1" x14ac:dyDescent="0.25">
      <c r="A40"/>
      <c r="B40" s="272" t="s">
        <v>11</v>
      </c>
      <c r="C40" s="404" t="str">
        <f>C28</f>
        <v>Salade composée.S.Salade aida n° 75.Recette mère ►.4.41 recettes de salades composées de n° 75 à n° 115</v>
      </c>
      <c r="D40" s="404">
        <f>D28</f>
        <v>10</v>
      </c>
      <c r="E40" s="320" t="str">
        <f>E28</f>
        <v>couverts</v>
      </c>
      <c r="F40" s="2899"/>
      <c r="G40" s="2900"/>
      <c r="H40" s="2899" t="s">
        <v>5</v>
      </c>
      <c r="I40" s="2901" t="s">
        <v>208</v>
      </c>
      <c r="J40" s="408"/>
      <c r="K40" s="408"/>
      <c r="L40" s="2902"/>
      <c r="M40" s="3"/>
      <c r="N40" s="2903"/>
      <c r="O40" s="408"/>
      <c r="P40" s="408"/>
      <c r="Q40" s="408"/>
      <c r="R40" s="408"/>
      <c r="S40" s="408"/>
      <c r="T40" s="408"/>
      <c r="U40" s="2904"/>
      <c r="V40" s="2904"/>
      <c r="W40" s="2904"/>
      <c r="X40" s="2905" t="s">
        <v>6</v>
      </c>
      <c r="Y40" s="2431"/>
      <c r="Z40" s="272" t="str">
        <f t="shared" si="2"/>
        <v>►</v>
      </c>
      <c r="AA40" s="3"/>
      <c r="AB40" s="76"/>
      <c r="AC40" s="76"/>
      <c r="AD40" s="76"/>
      <c r="AE40" s="76"/>
      <c r="AF40" s="76"/>
      <c r="AG40"/>
      <c r="AH40" s="4">
        <v>1</v>
      </c>
    </row>
    <row r="41" spans="1:34" s="48" customFormat="1" ht="15.75" customHeight="1" x14ac:dyDescent="0.25">
      <c r="A41"/>
      <c r="B41" s="412" t="s">
        <v>11</v>
      </c>
      <c r="C41" s="273" t="str">
        <f t="shared" ref="C41:X41" si="11">SUBSTITUTE(ADDRESS(1,COLUMN(),4),"1","")</f>
        <v>C</v>
      </c>
      <c r="D41" s="273" t="str">
        <f t="shared" si="11"/>
        <v>D</v>
      </c>
      <c r="E41" s="273" t="str">
        <f t="shared" si="11"/>
        <v>E</v>
      </c>
      <c r="F41" s="274" t="str">
        <f t="shared" si="11"/>
        <v>F</v>
      </c>
      <c r="G41" s="274" t="str">
        <f t="shared" si="11"/>
        <v>G</v>
      </c>
      <c r="H41" s="274" t="str">
        <f t="shared" si="11"/>
        <v>H</v>
      </c>
      <c r="I41" s="274" t="str">
        <f t="shared" si="11"/>
        <v>I</v>
      </c>
      <c r="J41" s="274" t="str">
        <f t="shared" si="11"/>
        <v>J</v>
      </c>
      <c r="K41" s="274" t="str">
        <f t="shared" si="11"/>
        <v>K</v>
      </c>
      <c r="L41" s="276" t="str">
        <f t="shared" si="11"/>
        <v>L</v>
      </c>
      <c r="M41" s="276" t="str">
        <f t="shared" si="11"/>
        <v>M</v>
      </c>
      <c r="N41" s="276" t="str">
        <f t="shared" si="11"/>
        <v>N</v>
      </c>
      <c r="O41" s="274" t="str">
        <f t="shared" si="11"/>
        <v>O</v>
      </c>
      <c r="P41" s="274" t="str">
        <f t="shared" si="11"/>
        <v>P</v>
      </c>
      <c r="Q41" s="274" t="str">
        <f t="shared" si="11"/>
        <v>Q</v>
      </c>
      <c r="R41" s="274" t="str">
        <f t="shared" si="11"/>
        <v>R</v>
      </c>
      <c r="S41" s="274" t="str">
        <f t="shared" si="11"/>
        <v>S</v>
      </c>
      <c r="T41" s="274" t="str">
        <f t="shared" si="11"/>
        <v>T</v>
      </c>
      <c r="U41" s="2906" t="str">
        <f t="shared" si="11"/>
        <v>U</v>
      </c>
      <c r="V41" s="2906" t="str">
        <f t="shared" si="11"/>
        <v>V</v>
      </c>
      <c r="W41" s="2906" t="str">
        <f t="shared" si="11"/>
        <v>W</v>
      </c>
      <c r="X41" s="2907" t="str">
        <f t="shared" si="11"/>
        <v>X</v>
      </c>
      <c r="Y41" s="2431"/>
      <c r="Z41" s="412" t="str">
        <f t="shared" si="2"/>
        <v>►</v>
      </c>
      <c r="AA41" s="3"/>
      <c r="AB41" s="76"/>
      <c r="AC41" s="76"/>
      <c r="AD41" s="76"/>
      <c r="AE41" s="76"/>
      <c r="AF41" s="76"/>
      <c r="AG41"/>
      <c r="AH41" s="4">
        <v>1</v>
      </c>
    </row>
    <row r="42" spans="1:34" s="48" customFormat="1" ht="15.75" x14ac:dyDescent="0.25">
      <c r="A42"/>
      <c r="B42" s="412" t="s">
        <v>11</v>
      </c>
      <c r="C42" s="282">
        <f t="shared" ref="C42:X42" ca="1" si="12">CELL("largeur",C42)</f>
        <v>2</v>
      </c>
      <c r="D42" s="282">
        <f t="shared" ca="1" si="12"/>
        <v>2</v>
      </c>
      <c r="E42" s="282">
        <f t="shared" ca="1" si="12"/>
        <v>2</v>
      </c>
      <c r="F42" s="283">
        <f t="shared" ca="1" si="12"/>
        <v>11</v>
      </c>
      <c r="G42" s="283">
        <f t="shared" ca="1" si="12"/>
        <v>11</v>
      </c>
      <c r="H42" s="283">
        <f t="shared" ca="1" si="12"/>
        <v>3</v>
      </c>
      <c r="I42" s="283">
        <f t="shared" ca="1" si="12"/>
        <v>11</v>
      </c>
      <c r="J42" s="283">
        <f t="shared" ca="1" si="12"/>
        <v>11</v>
      </c>
      <c r="K42" s="283">
        <f t="shared" ca="1" si="12"/>
        <v>12</v>
      </c>
      <c r="L42" s="283">
        <f t="shared" ca="1" si="12"/>
        <v>40</v>
      </c>
      <c r="M42" s="283">
        <f t="shared" ca="1" si="12"/>
        <v>3</v>
      </c>
      <c r="N42" s="283">
        <f t="shared" ca="1" si="12"/>
        <v>11</v>
      </c>
      <c r="O42" s="283">
        <f t="shared" ca="1" si="12"/>
        <v>11</v>
      </c>
      <c r="P42" s="283">
        <f t="shared" ca="1" si="12"/>
        <v>11</v>
      </c>
      <c r="Q42" s="283">
        <f t="shared" ca="1" si="12"/>
        <v>11</v>
      </c>
      <c r="R42" s="283">
        <f t="shared" ca="1" si="12"/>
        <v>11</v>
      </c>
      <c r="S42" s="283">
        <f t="shared" ca="1" si="12"/>
        <v>3</v>
      </c>
      <c r="T42" s="283">
        <f t="shared" ca="1" si="12"/>
        <v>11</v>
      </c>
      <c r="U42" s="2908">
        <f t="shared" ca="1" si="12"/>
        <v>11</v>
      </c>
      <c r="V42" s="2908">
        <f t="shared" ca="1" si="12"/>
        <v>11</v>
      </c>
      <c r="W42" s="2908">
        <f t="shared" ca="1" si="12"/>
        <v>11</v>
      </c>
      <c r="X42" s="2909">
        <f t="shared" ca="1" si="12"/>
        <v>12</v>
      </c>
      <c r="Y42" s="2431"/>
      <c r="Z42" s="412" t="str">
        <f t="shared" si="2"/>
        <v>►</v>
      </c>
      <c r="AA42" s="3"/>
      <c r="AB42" s="76"/>
      <c r="AC42" s="76"/>
      <c r="AD42" s="76"/>
      <c r="AE42" s="76"/>
      <c r="AF42" s="76"/>
      <c r="AG42"/>
      <c r="AH42" s="4">
        <v>1</v>
      </c>
    </row>
    <row r="43" spans="1:34" s="48" customFormat="1" ht="16.5" customHeight="1" thickBot="1" x14ac:dyDescent="0.3">
      <c r="A43"/>
      <c r="B43" s="423" t="s">
        <v>18</v>
      </c>
      <c r="C43" s="424">
        <v>2</v>
      </c>
      <c r="D43" s="424">
        <v>2</v>
      </c>
      <c r="E43" s="424">
        <v>2</v>
      </c>
      <c r="F43" s="424">
        <v>11</v>
      </c>
      <c r="G43" s="424">
        <v>11</v>
      </c>
      <c r="H43" s="424">
        <v>3</v>
      </c>
      <c r="I43" s="424">
        <v>11</v>
      </c>
      <c r="J43" s="424">
        <v>11</v>
      </c>
      <c r="K43" s="424">
        <v>12</v>
      </c>
      <c r="L43" s="424">
        <v>40</v>
      </c>
      <c r="M43" s="424">
        <v>3</v>
      </c>
      <c r="N43" s="424">
        <v>11</v>
      </c>
      <c r="O43" s="424">
        <v>11</v>
      </c>
      <c r="P43" s="424">
        <v>11</v>
      </c>
      <c r="Q43" s="424">
        <v>11</v>
      </c>
      <c r="R43" s="424">
        <v>11</v>
      </c>
      <c r="S43" s="424">
        <v>3</v>
      </c>
      <c r="T43" s="424">
        <v>11</v>
      </c>
      <c r="U43" s="424">
        <v>11</v>
      </c>
      <c r="V43" s="424">
        <v>11</v>
      </c>
      <c r="W43" s="424">
        <v>11</v>
      </c>
      <c r="X43" s="425">
        <v>12</v>
      </c>
      <c r="Y43" s="2431"/>
      <c r="Z43" s="423" t="str">
        <f t="shared" si="2"/>
        <v>A</v>
      </c>
      <c r="AA43" s="3"/>
      <c r="AB43" s="76"/>
      <c r="AC43" s="76"/>
      <c r="AD43" s="76"/>
      <c r="AE43" s="76"/>
      <c r="AF43" s="76"/>
      <c r="AG43"/>
      <c r="AH43" s="4">
        <v>1</v>
      </c>
    </row>
    <row r="44" spans="1:34" s="48" customFormat="1" x14ac:dyDescent="0.25">
      <c r="A44"/>
      <c r="B44" s="291" t="s">
        <v>18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3"/>
      <c r="N44" s="16"/>
      <c r="O44" s="16"/>
      <c r="P44" s="16"/>
      <c r="Q44" s="16"/>
      <c r="R44" s="16"/>
      <c r="S44" s="16"/>
      <c r="T44" s="16"/>
      <c r="U44"/>
      <c r="V44"/>
      <c r="W44"/>
      <c r="X44"/>
      <c r="Y44" s="3"/>
      <c r="Z44" s="291" t="str">
        <f t="shared" si="2"/>
        <v>A</v>
      </c>
      <c r="AA44" s="3"/>
      <c r="AB44" s="76"/>
      <c r="AC44" s="76"/>
      <c r="AD44" s="76"/>
      <c r="AE44" s="76"/>
      <c r="AF44" s="76"/>
      <c r="AG44"/>
      <c r="AH44" s="4">
        <v>1</v>
      </c>
    </row>
    <row r="45" spans="1:34" s="48" customFormat="1" x14ac:dyDescent="0.25">
      <c r="A45"/>
      <c r="B45" s="291" t="s">
        <v>18</v>
      </c>
      <c r="C45" s="2691" t="s">
        <v>2246</v>
      </c>
      <c r="D45" s="2691"/>
      <c r="E45" s="2691"/>
      <c r="F45" s="2691"/>
      <c r="G45" s="2691"/>
      <c r="H45" s="16"/>
      <c r="I45" s="16"/>
      <c r="J45" s="16"/>
      <c r="K45" s="16"/>
      <c r="L45" s="16"/>
      <c r="M45" s="3"/>
      <c r="N45" s="243"/>
      <c r="O45" s="243"/>
      <c r="P45" s="243"/>
      <c r="Q45" s="243"/>
      <c r="R45" s="243"/>
      <c r="S45" s="243"/>
      <c r="T45" s="243"/>
      <c r="U45" s="2691" t="s">
        <v>2246</v>
      </c>
      <c r="V45" s="2691"/>
      <c r="W45" s="2691"/>
      <c r="X45" s="2858"/>
      <c r="Y45" s="3"/>
      <c r="Z45" s="291" t="str">
        <f t="shared" si="2"/>
        <v>A</v>
      </c>
      <c r="AA45" s="3"/>
      <c r="AB45" s="76"/>
      <c r="AC45" s="76"/>
      <c r="AD45" s="76"/>
      <c r="AE45" s="76"/>
      <c r="AF45" s="76"/>
      <c r="AG45"/>
      <c r="AH45" s="4"/>
    </row>
    <row r="46" spans="1:34" s="48" customFormat="1" ht="16.5" thickBot="1" x14ac:dyDescent="0.3">
      <c r="A46"/>
      <c r="B46" s="2688" t="s">
        <v>11</v>
      </c>
      <c r="C46" s="2735" t="s">
        <v>2274</v>
      </c>
      <c r="D46" s="43"/>
      <c r="E46" s="43"/>
      <c r="F46" s="43"/>
      <c r="G46" s="44"/>
      <c r="H46" s="2696" t="s">
        <v>218</v>
      </c>
      <c r="I46" s="123" t="str">
        <f ca="1">IF(COUNTIF(C92:L92, "&lt;0.5")&gt;0, COUNTIF(C92:L92, "&lt;0.5") &amp; " ◄ colonnes masquées", "◄ De B à L, pas de colonnes masquées")</f>
        <v>◄ De B à L, pas de colonnes masquées</v>
      </c>
      <c r="J46" s="37"/>
      <c r="K46" s="16"/>
      <c r="L46" s="16"/>
      <c r="M46" s="3"/>
      <c r="N46" s="243"/>
      <c r="O46" s="243"/>
      <c r="P46" s="243"/>
      <c r="Q46" s="2859"/>
      <c r="R46" s="2859"/>
      <c r="S46" s="2811"/>
      <c r="T46" s="2859" t="str">
        <f ca="1">R52&amp;"►"</f>
        <v>Aucune colonne masquée►</v>
      </c>
      <c r="U46" s="2691" t="s">
        <v>2346</v>
      </c>
      <c r="V46" s="2691" t="s">
        <v>2347</v>
      </c>
      <c r="W46" s="2691"/>
      <c r="X46" s="2858" t="s">
        <v>2346</v>
      </c>
      <c r="Y46" s="2696" t="s">
        <v>218</v>
      </c>
      <c r="Z46" s="2688" t="str">
        <f t="shared" si="2"/>
        <v>►</v>
      </c>
      <c r="AA46" s="3"/>
      <c r="AB46" s="76"/>
      <c r="AC46" s="76"/>
      <c r="AD46" s="76"/>
      <c r="AE46" s="76"/>
      <c r="AF46" s="76"/>
      <c r="AG46"/>
      <c r="AH46" s="4"/>
    </row>
    <row r="47" spans="1:34" ht="22.5" customHeight="1" x14ac:dyDescent="0.25">
      <c r="A47" s="53">
        <f>ROW()</f>
        <v>47</v>
      </c>
      <c r="B47" s="54" t="s">
        <v>18</v>
      </c>
      <c r="C47" s="55" t="str">
        <f>C53</f>
        <v>Famille à coller.N.Nom de votre recette.Recette mère ►.F.Famille</v>
      </c>
      <c r="D47" s="56">
        <f>D53</f>
        <v>10</v>
      </c>
      <c r="E47" s="56" t="str">
        <f>E53</f>
        <v>couverts</v>
      </c>
      <c r="F47" s="57" t="s">
        <v>6</v>
      </c>
      <c r="G47" s="58" t="s">
        <v>19</v>
      </c>
      <c r="H47" s="3441" t="s">
        <v>24</v>
      </c>
      <c r="I47" s="3441"/>
      <c r="J47" s="3285" t="s">
        <v>21</v>
      </c>
      <c r="K47" s="3285"/>
      <c r="L47" s="3286"/>
      <c r="M47" s="3"/>
      <c r="N47" s="3428" t="str">
        <f>H47</f>
        <v>FAMILLE à coller</v>
      </c>
      <c r="O47" s="3367"/>
      <c r="P47" s="3367"/>
      <c r="Q47" s="3369" t="str">
        <f>UPPER(LEFT(J47,1))</f>
        <v>N</v>
      </c>
      <c r="R47" s="3430" t="s">
        <v>2330</v>
      </c>
      <c r="T47" s="2860" t="s">
        <v>22</v>
      </c>
      <c r="U47" s="59">
        <v>0</v>
      </c>
      <c r="V47" s="2861" t="s">
        <v>23</v>
      </c>
      <c r="W47" s="2862"/>
      <c r="X47" s="2863"/>
      <c r="Y47" s="3"/>
      <c r="Z47" s="54" t="str">
        <f t="shared" si="2"/>
        <v>A</v>
      </c>
      <c r="AA47" s="3"/>
      <c r="AB47" s="333" t="s">
        <v>166</v>
      </c>
      <c r="AC47" s="76"/>
      <c r="AD47" s="76"/>
      <c r="AE47" s="76"/>
      <c r="AF47" s="76"/>
      <c r="AH47" s="4">
        <v>1</v>
      </c>
    </row>
    <row r="48" spans="1:34" ht="22.5" customHeight="1" x14ac:dyDescent="0.25">
      <c r="B48" s="66" t="s">
        <v>18</v>
      </c>
      <c r="C48" s="67" t="str">
        <f>C53</f>
        <v>Famille à coller.N.Nom de votre recette.Recette mère ►.F.Famille</v>
      </c>
      <c r="D48" s="68"/>
      <c r="E48" s="68"/>
      <c r="F48" s="69" t="s">
        <v>28</v>
      </c>
      <c r="G48" s="70" t="s">
        <v>29</v>
      </c>
      <c r="H48" s="3442"/>
      <c r="I48" s="3442"/>
      <c r="J48" s="3287"/>
      <c r="K48" s="3287"/>
      <c r="L48" s="3288"/>
      <c r="M48" s="3"/>
      <c r="N48" s="3429"/>
      <c r="O48" s="3368"/>
      <c r="P48" s="3368"/>
      <c r="Q48" s="3370"/>
      <c r="R48" s="3431"/>
      <c r="T48" s="2860" t="s">
        <v>30</v>
      </c>
      <c r="U48" s="71">
        <v>0</v>
      </c>
      <c r="V48" s="2864" t="s">
        <v>31</v>
      </c>
      <c r="W48" s="2865"/>
      <c r="X48" s="2866"/>
      <c r="Y48" s="3"/>
      <c r="Z48" s="66" t="str">
        <f t="shared" si="2"/>
        <v>A</v>
      </c>
      <c r="AA48" s="3"/>
      <c r="AB48" s="341" t="s">
        <v>170</v>
      </c>
      <c r="AC48" s="147"/>
      <c r="AD48" s="147"/>
      <c r="AE48" s="147"/>
      <c r="AF48" s="147"/>
      <c r="AG48" t="s">
        <v>6</v>
      </c>
      <c r="AH48" s="4">
        <v>1</v>
      </c>
    </row>
    <row r="49" spans="2:34" ht="22.5" customHeight="1" x14ac:dyDescent="0.25">
      <c r="B49" s="66" t="s">
        <v>18</v>
      </c>
      <c r="C49" s="77" t="str">
        <f>C53</f>
        <v>Famille à coller.N.Nom de votre recette.Recette mère ►.F.Famille</v>
      </c>
      <c r="D49" s="78"/>
      <c r="E49" s="79"/>
      <c r="F49" s="80"/>
      <c r="G49" s="81" t="s">
        <v>33</v>
      </c>
      <c r="H49" s="82"/>
      <c r="I49" s="83" t="s">
        <v>34</v>
      </c>
      <c r="J49" s="84" t="s">
        <v>35</v>
      </c>
      <c r="K49" s="16"/>
      <c r="L49" s="85"/>
      <c r="M49" s="3"/>
      <c r="N49" s="2867" t="s">
        <v>39</v>
      </c>
      <c r="O49" s="93"/>
      <c r="P49" s="2829"/>
      <c r="Q49" s="2829"/>
      <c r="R49" s="88"/>
      <c r="T49" s="2860" t="s">
        <v>36</v>
      </c>
      <c r="U49" s="71">
        <v>0</v>
      </c>
      <c r="V49" s="2865" t="s">
        <v>37</v>
      </c>
      <c r="W49" s="2865"/>
      <c r="X49" s="629"/>
      <c r="Y49" s="3"/>
      <c r="Z49" s="66" t="str">
        <f t="shared" si="2"/>
        <v>A</v>
      </c>
      <c r="AA49" s="3"/>
      <c r="AB49" s="333" t="s">
        <v>174</v>
      </c>
      <c r="AC49" s="147"/>
      <c r="AD49" s="147"/>
      <c r="AE49" s="147"/>
      <c r="AF49" s="147"/>
      <c r="AH49" s="4">
        <v>1</v>
      </c>
    </row>
    <row r="50" spans="2:34" ht="15.75" customHeight="1" x14ac:dyDescent="0.25">
      <c r="B50" s="66" t="s">
        <v>18</v>
      </c>
      <c r="C50" s="91" t="str">
        <f>C53</f>
        <v>Famille à coller.N.Nom de votre recette.Recette mère ►.F.Famille</v>
      </c>
      <c r="D50" s="91"/>
      <c r="E50" s="91"/>
      <c r="F50" s="92" t="s">
        <v>39</v>
      </c>
      <c r="G50" s="93"/>
      <c r="H50" s="93"/>
      <c r="I50" s="94" t="s">
        <v>40</v>
      </c>
      <c r="J50" s="3317" t="str">
        <f>F53</f>
        <v>Famille à coller.N.Nom de votre recette.Recette mère ►.F.Famille</v>
      </c>
      <c r="K50" s="3317"/>
      <c r="L50" s="3318"/>
      <c r="M50" s="3"/>
      <c r="N50" s="2831">
        <f>W71</f>
        <v>1.4999999999999998</v>
      </c>
      <c r="O50" s="2832"/>
      <c r="P50" s="2832"/>
      <c r="Q50" s="2832"/>
      <c r="R50" s="2833"/>
      <c r="T50" s="229" t="s">
        <v>41</v>
      </c>
      <c r="U50" s="95">
        <f>V50 / 1000</f>
        <v>1E-3</v>
      </c>
      <c r="V50" s="2830">
        <v>1</v>
      </c>
      <c r="W50" s="2868"/>
      <c r="X50" s="629"/>
      <c r="Y50" s="3"/>
      <c r="Z50" s="66" t="str">
        <f t="shared" si="2"/>
        <v>A</v>
      </c>
      <c r="AA50" s="3"/>
      <c r="AB50" s="341" t="s">
        <v>178</v>
      </c>
      <c r="AC50" s="147"/>
      <c r="AD50" s="147"/>
      <c r="AE50" s="147"/>
      <c r="AF50" s="147"/>
      <c r="AH50" s="4">
        <v>1</v>
      </c>
    </row>
    <row r="51" spans="2:34" ht="15.75" customHeight="1" x14ac:dyDescent="0.25">
      <c r="B51" s="66" t="s">
        <v>18</v>
      </c>
      <c r="C51" s="91" t="str">
        <f>C53</f>
        <v>Famille à coller.N.Nom de votre recette.Recette mère ►.F.Famille</v>
      </c>
      <c r="D51" s="91"/>
      <c r="E51" s="91"/>
      <c r="F51" s="110">
        <v>10</v>
      </c>
      <c r="G51" s="111" t="s">
        <v>44</v>
      </c>
      <c r="H51" s="92"/>
      <c r="I51" s="92"/>
      <c r="J51" s="3317"/>
      <c r="K51" s="3317"/>
      <c r="L51" s="3318"/>
      <c r="M51" s="3"/>
      <c r="N51" s="2869">
        <f>IF(OR(N50=0, ISBLANK(Q56)), 0, Q56/N50)</f>
        <v>0.66666666666666674</v>
      </c>
      <c r="O51" s="2834" t="str">
        <f t="shared" ref="O51:Q51" si="13">SUBSTITUTE(ADDRESS(1,COLUMN(),4),"1","")</f>
        <v>O</v>
      </c>
      <c r="P51" s="2870" t="s">
        <v>2348</v>
      </c>
      <c r="Q51" s="2835" t="str">
        <f t="shared" si="13"/>
        <v>Q</v>
      </c>
      <c r="R51" s="2836"/>
      <c r="T51" s="510" t="s">
        <v>47</v>
      </c>
      <c r="U51" s="95">
        <f>V51 / 1000</f>
        <v>1</v>
      </c>
      <c r="V51" s="2830">
        <v>1000</v>
      </c>
      <c r="W51" s="2868"/>
      <c r="X51" s="629"/>
      <c r="Y51" s="3"/>
      <c r="Z51" s="66" t="str">
        <f t="shared" si="2"/>
        <v>A</v>
      </c>
      <c r="AA51" s="3"/>
      <c r="AB51" s="333" t="s">
        <v>182</v>
      </c>
      <c r="AC51" s="76"/>
      <c r="AD51" s="76"/>
      <c r="AE51" s="76"/>
      <c r="AF51" s="76"/>
      <c r="AH51" s="4">
        <v>1</v>
      </c>
    </row>
    <row r="52" spans="2:34" ht="18.75" x14ac:dyDescent="0.25">
      <c r="B52" s="66" t="s">
        <v>11</v>
      </c>
      <c r="C52" s="121" t="str">
        <f>C53</f>
        <v>Famille à coller.N.Nom de votre recette.Recette mère ►.F.Famille</v>
      </c>
      <c r="D52" s="121"/>
      <c r="E52" s="121"/>
      <c r="F52" s="122"/>
      <c r="G52" s="123"/>
      <c r="H52" s="123"/>
      <c r="I52" s="123"/>
      <c r="J52" s="123"/>
      <c r="K52" s="123"/>
      <c r="L52" s="124"/>
      <c r="M52" s="3"/>
      <c r="N52" s="2871"/>
      <c r="O52" s="125"/>
      <c r="P52" s="125"/>
      <c r="Q52" s="125"/>
      <c r="R52" s="127" t="str">
        <f ca="1">IF(COUNTIF(C92:X92,"&lt;0.5")=0,"Aucune colonne masquée",COUNTIF(C92:X92,"&lt;0.5")&amp;" colonnes masquées : "&amp;(N53&amp;O53))</f>
        <v>Aucune colonne masquée</v>
      </c>
      <c r="T52" s="495" t="s">
        <v>51</v>
      </c>
      <c r="U52" s="95">
        <f>V52 / 1000</f>
        <v>0.25</v>
      </c>
      <c r="V52" s="2830">
        <v>250</v>
      </c>
      <c r="W52" s="2868"/>
      <c r="X52" s="629"/>
      <c r="Y52" s="3"/>
      <c r="Z52" s="66" t="str">
        <f t="shared" si="2"/>
        <v>►</v>
      </c>
      <c r="AA52" s="3"/>
      <c r="AB52" s="341" t="s">
        <v>190</v>
      </c>
      <c r="AC52" s="64"/>
      <c r="AD52" s="64"/>
      <c r="AE52" s="64"/>
      <c r="AF52" s="65"/>
      <c r="AH52" s="4">
        <v>1</v>
      </c>
    </row>
    <row r="53" spans="2:34" ht="16.5" thickBot="1" x14ac:dyDescent="0.3">
      <c r="B53" s="129" t="s">
        <v>11</v>
      </c>
      <c r="C53" s="130" t="str">
        <f>F53</f>
        <v>Famille à coller.N.Nom de votre recette.Recette mère ►.F.Famille</v>
      </c>
      <c r="D53" s="130">
        <f>F51</f>
        <v>10</v>
      </c>
      <c r="E53" s="130" t="str">
        <f>G51</f>
        <v>couverts</v>
      </c>
      <c r="F53" s="131" t="str">
        <f>UPPER(LEFT(H47,1))&amp;LOWER(MID(H47,2,999))&amp;"."&amp;UPPER(LEFT(J47,1))&amp;"."&amp;UPPER(LEFT(J47,1))&amp;LOWER(MID(J47,2,999))&amp;"."&amp;IF(ISTEXT(L53),K53&amp;"."&amp;UPPER(LEFT(L53,1))&amp;"."&amp;UPPER(LEFT(L53,1))&amp;LOWER(MID(L53,2,999)),G53)</f>
        <v>Famille à coller.N.Nom de votre recette.Recette mère ►.F.Famille</v>
      </c>
      <c r="G53" s="132" t="s">
        <v>55</v>
      </c>
      <c r="H53" s="3321" t="s">
        <v>56</v>
      </c>
      <c r="I53" s="3321"/>
      <c r="J53" s="3321"/>
      <c r="K53" s="133" t="s">
        <v>57</v>
      </c>
      <c r="L53" s="134" t="s">
        <v>1101</v>
      </c>
      <c r="M53" s="3"/>
      <c r="N53" s="2872" t="str">
        <f ca="1">IF(C92&lt;0.5,C91&amp;".","")&amp;IF(D92&lt;0.5,D91&amp;".","")&amp;IF(E92&lt;0.5,E91&amp;".","")&amp;IF(F92&lt;0.5,F91&amp;".","")&amp;IF(G92&lt;0.5,G91&amp;".","")&amp;IF(H92&lt;0.5,H91&amp;".","")&amp;IF(I92&lt;0.5,I91&amp;".","")&amp;IF(J92&lt;0.5,J91&amp;".","")&amp;IF(K92&lt;0.5,K91&amp;".","")&amp;IF(L92&lt;0.5,L91&amp;".","")&amp;IF(M92&lt;0.5,M91&amp;".","")</f>
        <v/>
      </c>
      <c r="O53" s="2837" t="str">
        <f ca="1">IF(N92&lt;0.5,N91&amp;".","")&amp;IF(O92&lt;0.5,O91&amp;".","")&amp;IF(P92&lt;0.5,P91&amp;".","")&amp;IF(Q92&lt;0.5,Q91&amp;".","")&amp;IF(R92&lt;0.5,R91&amp;".","")&amp;IF(S92&lt;0.5,S91&amp;".","")&amp;IF(T92&lt;0.5,T91&amp;".","")&amp;IF(U92&lt;0.5,U91&amp;".","")&amp;IF(V92&lt;0.5,V91&amp;".","")&amp;IF(W92&lt;0.5,W91&amp;".","")&amp;IF(X92&lt;0.5,X91&amp;".","")</f>
        <v/>
      </c>
      <c r="P53" s="135"/>
      <c r="Q53" s="135"/>
      <c r="R53" s="127" t="str">
        <f>ROWS(B47:B93)-SUBTOTAL(103,B47:B93)&amp;" "&amp;"Lignes masquées"</f>
        <v>0 Lignes masquées</v>
      </c>
      <c r="T53" s="495" t="s">
        <v>59</v>
      </c>
      <c r="U53" s="95">
        <f>V53 / 1000</f>
        <v>0.5</v>
      </c>
      <c r="V53" s="2830">
        <v>500</v>
      </c>
      <c r="W53" s="2868"/>
      <c r="X53" s="2873"/>
      <c r="Y53" s="3"/>
      <c r="Z53" s="129" t="str">
        <f t="shared" si="2"/>
        <v>►</v>
      </c>
      <c r="AA53" s="3"/>
      <c r="AB53" s="76"/>
      <c r="AC53" s="76"/>
      <c r="AD53" s="76"/>
      <c r="AE53" s="76"/>
      <c r="AF53" s="76"/>
      <c r="AH53" s="4">
        <v>1</v>
      </c>
    </row>
    <row r="54" spans="2:34" ht="17.25" thickTop="1" thickBot="1" x14ac:dyDescent="0.3">
      <c r="B54" s="138" t="s">
        <v>11</v>
      </c>
      <c r="C54" s="139" t="str">
        <f>C53</f>
        <v>Famille à coller.N.Nom de votre recette.Recette mère ►.F.Famille</v>
      </c>
      <c r="D54" s="140"/>
      <c r="E54" s="140"/>
      <c r="F54" s="141" t="s">
        <v>61</v>
      </c>
      <c r="G54" s="141" t="s">
        <v>62</v>
      </c>
      <c r="H54" s="141" t="s">
        <v>63</v>
      </c>
      <c r="I54" s="141" t="s">
        <v>64</v>
      </c>
      <c r="J54" s="141" t="s">
        <v>65</v>
      </c>
      <c r="K54" s="142" t="s">
        <v>66</v>
      </c>
      <c r="L54" s="143" t="s">
        <v>67</v>
      </c>
      <c r="M54" s="2874" t="s">
        <v>69</v>
      </c>
      <c r="N54" s="2875" t="s">
        <v>70</v>
      </c>
      <c r="O54" s="144" t="s">
        <v>71</v>
      </c>
      <c r="P54" s="144" t="s">
        <v>72</v>
      </c>
      <c r="Q54" s="144" t="s">
        <v>73</v>
      </c>
      <c r="R54" s="145" t="s">
        <v>74</v>
      </c>
      <c r="S54" s="2874" t="s">
        <v>75</v>
      </c>
      <c r="T54" s="495" t="s">
        <v>68</v>
      </c>
      <c r="U54" s="95">
        <f t="shared" ref="U54" si="14">V54 / 1000</f>
        <v>0.33332999999999996</v>
      </c>
      <c r="V54" s="96">
        <v>333.33</v>
      </c>
      <c r="W54" s="145" t="s">
        <v>79</v>
      </c>
      <c r="X54" s="145" t="s">
        <v>80</v>
      </c>
      <c r="Y54" s="3"/>
      <c r="Z54" s="138" t="str">
        <f t="shared" si="2"/>
        <v>►</v>
      </c>
      <c r="AA54" s="3"/>
      <c r="AB54" s="76"/>
      <c r="AC54" s="76"/>
      <c r="AD54" s="76"/>
      <c r="AE54" s="76"/>
      <c r="AF54" s="76"/>
      <c r="AH54" s="4">
        <v>1</v>
      </c>
    </row>
    <row r="55" spans="2:34" ht="15.75" customHeight="1" thickTop="1" x14ac:dyDescent="0.25">
      <c r="B55" s="66" t="s">
        <v>18</v>
      </c>
      <c r="C55" s="149" t="str">
        <f>C53</f>
        <v>Famille à coller.N.Nom de votre recette.Recette mère ►.F.Famille</v>
      </c>
      <c r="D55" s="91"/>
      <c r="E55" s="91"/>
      <c r="F55" s="150" t="s">
        <v>86</v>
      </c>
      <c r="G55" s="151" t="s">
        <v>87</v>
      </c>
      <c r="H55" s="152"/>
      <c r="I55" s="3186" t="s">
        <v>88</v>
      </c>
      <c r="J55" s="3296" t="s">
        <v>89</v>
      </c>
      <c r="K55" s="3297" t="s">
        <v>90</v>
      </c>
      <c r="L55" s="153" t="s">
        <v>91</v>
      </c>
      <c r="M55" s="3"/>
      <c r="N55" s="3432" t="s">
        <v>2328</v>
      </c>
      <c r="O55" s="2838" t="s">
        <v>94</v>
      </c>
      <c r="P55" s="3434" t="s">
        <v>2329</v>
      </c>
      <c r="Q55" s="2839" t="s">
        <v>94</v>
      </c>
      <c r="R55" s="3436" t="s">
        <v>95</v>
      </c>
      <c r="T55" s="496" t="s">
        <v>92</v>
      </c>
      <c r="U55" s="154">
        <f t="shared" ref="U55:U71" si="15">V55 / 1000</f>
        <v>1E-3</v>
      </c>
      <c r="V55" s="258">
        <v>1</v>
      </c>
      <c r="W55" s="3437" t="s">
        <v>96</v>
      </c>
      <c r="X55" s="3439" t="s">
        <v>2349</v>
      </c>
      <c r="Y55" s="3"/>
      <c r="Z55" s="66" t="str">
        <f t="shared" si="2"/>
        <v>A</v>
      </c>
      <c r="AA55" s="3"/>
      <c r="AB55" s="76"/>
      <c r="AC55" s="3443" t="s">
        <v>2328</v>
      </c>
      <c r="AD55" s="2852" t="s">
        <v>94</v>
      </c>
      <c r="AE55" s="1047" t="s">
        <v>2331</v>
      </c>
      <c r="AF55" s="76"/>
      <c r="AH55" s="4">
        <v>1</v>
      </c>
    </row>
    <row r="56" spans="2:34" ht="16.5" customHeight="1" thickBot="1" x14ac:dyDescent="0.3">
      <c r="B56" s="66" t="s">
        <v>18</v>
      </c>
      <c r="C56" s="149" t="str">
        <f>C53</f>
        <v>Famille à coller.N.Nom de votre recette.Recette mère ►.F.Famille</v>
      </c>
      <c r="D56" s="91"/>
      <c r="E56" s="91"/>
      <c r="F56" s="2817" t="s">
        <v>103</v>
      </c>
      <c r="G56" s="164" t="s">
        <v>104</v>
      </c>
      <c r="H56" s="165" t="s">
        <v>105</v>
      </c>
      <c r="I56" s="3121"/>
      <c r="J56" s="3123"/>
      <c r="K56" s="3320"/>
      <c r="L56" s="166" t="s">
        <v>106</v>
      </c>
      <c r="M56" s="3"/>
      <c r="N56" s="3433"/>
      <c r="O56" s="2840">
        <v>1</v>
      </c>
      <c r="P56" s="3435"/>
      <c r="Q56" s="2841">
        <v>1</v>
      </c>
      <c r="R56" s="3195"/>
      <c r="T56" s="496" t="s">
        <v>107</v>
      </c>
      <c r="U56" s="154">
        <f t="shared" si="15"/>
        <v>0.01</v>
      </c>
      <c r="V56" s="258">
        <v>10</v>
      </c>
      <c r="W56" s="3438"/>
      <c r="X56" s="3440"/>
      <c r="Y56" s="3"/>
      <c r="Z56" s="66" t="str">
        <f t="shared" si="2"/>
        <v>A</v>
      </c>
      <c r="AA56" s="3"/>
      <c r="AB56" s="76"/>
      <c r="AC56" s="3444"/>
      <c r="AD56" s="2853">
        <v>1</v>
      </c>
      <c r="AE56" s="1047" t="s">
        <v>2332</v>
      </c>
      <c r="AF56" s="76"/>
      <c r="AH56" s="4">
        <v>1</v>
      </c>
    </row>
    <row r="57" spans="2:34" ht="20.25" thickTop="1" thickBot="1" x14ac:dyDescent="0.3">
      <c r="B57" s="66" t="s">
        <v>18</v>
      </c>
      <c r="C57" s="149" t="str">
        <f>C53</f>
        <v>Famille à coller.N.Nom de votre recette.Recette mère ►.F.Famille</v>
      </c>
      <c r="D57" s="91">
        <f>D53</f>
        <v>10</v>
      </c>
      <c r="E57" s="91" t="str">
        <f>E53</f>
        <v>couverts</v>
      </c>
      <c r="F57" s="174">
        <v>2</v>
      </c>
      <c r="G57" s="175" t="s">
        <v>513</v>
      </c>
      <c r="H57" s="176" t="str">
        <f t="shared" ref="H57:H70" si="16">IF(OR(ISTEXT(F57), F57&lt;=0, I57&lt;=0), "", "de")</f>
        <v>de</v>
      </c>
      <c r="I57" s="177">
        <v>50</v>
      </c>
      <c r="J57" s="229" t="s">
        <v>41</v>
      </c>
      <c r="K57" s="179">
        <v>2</v>
      </c>
      <c r="L57" s="180" t="s">
        <v>2320</v>
      </c>
      <c r="M57" s="3"/>
      <c r="N57" s="2876">
        <f>IF(W71=0, 0, ROUND((W57/W71)*O56*1000, 0))</f>
        <v>67</v>
      </c>
      <c r="O57" s="2842">
        <f>IFERROR((F57/W71)*O56, 0)</f>
        <v>1.3333333333333335</v>
      </c>
      <c r="P57" s="2843">
        <f>IF(X71=0, 0, X57/X71*Q56*1000)</f>
        <v>125</v>
      </c>
      <c r="Q57" s="2844">
        <f>IF(OR(P57=0, N57=0), 0, O57/N57*P57)</f>
        <v>2.4875621890547266</v>
      </c>
      <c r="R57" s="2845" t="str">
        <f t="shared" ref="R57:R70" si="17">G57</f>
        <v>œufs</v>
      </c>
      <c r="T57" s="496" t="s">
        <v>117</v>
      </c>
      <c r="U57" s="154">
        <f t="shared" si="15"/>
        <v>0.1</v>
      </c>
      <c r="V57" s="258">
        <v>100</v>
      </c>
      <c r="W57" s="2877">
        <f>IF(ISTEXT(F57), 0, IFERROR(INDEX(U47:U71, MATCH(J57, T47:T71, 0)) * I57 * IF(ISBLANK(F57), 1, F57), 0))</f>
        <v>0.1</v>
      </c>
      <c r="X57" s="2878">
        <f>IF(ISNUMBER(K57), W57*K57*N51, 0)</f>
        <v>0.13333333333333336</v>
      </c>
      <c r="Y57" s="3"/>
      <c r="Z57" s="66" t="str">
        <f t="shared" si="2"/>
        <v>A</v>
      </c>
      <c r="AA57" s="3"/>
      <c r="AB57" s="146"/>
      <c r="AC57" s="147"/>
      <c r="AD57" s="147"/>
      <c r="AE57" s="147"/>
      <c r="AF57" s="147"/>
      <c r="AH57" s="4">
        <v>1</v>
      </c>
    </row>
    <row r="58" spans="2:34" ht="19.5" customHeight="1" thickTop="1" x14ac:dyDescent="0.25">
      <c r="B58" s="196" t="str">
        <f t="shared" ref="B58:B70" si="18">IF(L58&lt;&gt;"","A","►")</f>
        <v>A</v>
      </c>
      <c r="C58" s="149" t="str">
        <f>C53</f>
        <v>Famille à coller.N.Nom de votre recette.Recette mère ►.F.Famille</v>
      </c>
      <c r="D58" s="91">
        <f>D53</f>
        <v>10</v>
      </c>
      <c r="E58" s="91" t="str">
        <f>E53</f>
        <v>couverts</v>
      </c>
      <c r="F58" s="174"/>
      <c r="G58" s="175"/>
      <c r="H58" s="176" t="str">
        <f t="shared" si="16"/>
        <v/>
      </c>
      <c r="I58" s="177">
        <v>300</v>
      </c>
      <c r="J58" s="229" t="s">
        <v>41</v>
      </c>
      <c r="K58" s="179">
        <v>1</v>
      </c>
      <c r="L58" s="180" t="s">
        <v>2321</v>
      </c>
      <c r="M58" s="3"/>
      <c r="N58" s="2876">
        <f>IF(W71=0, 0, ROUND((W58/W71)*O56*1000, 0))</f>
        <v>200</v>
      </c>
      <c r="O58" s="2842">
        <f>IFERROR((F58/W71)*O56, 0)</f>
        <v>0</v>
      </c>
      <c r="P58" s="2843">
        <f>IF(X71=0, 0, X58/X71*Q56*1000)</f>
        <v>187.49999999999997</v>
      </c>
      <c r="Q58" s="2844">
        <f t="shared" ref="Q58:Q70" si="19">IF(OR(P58=0, N58=0), 0, O58/N58*P58)</f>
        <v>0</v>
      </c>
      <c r="R58" s="2846">
        <f t="shared" si="17"/>
        <v>0</v>
      </c>
      <c r="T58" s="496" t="s">
        <v>118</v>
      </c>
      <c r="U58" s="154">
        <f t="shared" si="15"/>
        <v>1</v>
      </c>
      <c r="V58" s="258">
        <v>1000</v>
      </c>
      <c r="W58" s="2877">
        <f>IF(ISTEXT(F58), 0, IFERROR(INDEX(U47:U71, MATCH(J58, T47:T71, 0)) * I58 * IF(ISBLANK(F58), 1, F58), 0))</f>
        <v>0.3</v>
      </c>
      <c r="X58" s="2878">
        <f>IF(ISNUMBER(K58), W58*K58*N51, 0)</f>
        <v>0.2</v>
      </c>
      <c r="Y58" s="3"/>
      <c r="Z58" s="196" t="str">
        <f t="shared" si="2"/>
        <v>A</v>
      </c>
      <c r="AA58" s="3"/>
      <c r="AB58" s="146"/>
      <c r="AC58" s="3434" t="s">
        <v>2329</v>
      </c>
      <c r="AD58" s="2839" t="s">
        <v>94</v>
      </c>
      <c r="AE58" s="1047" t="s">
        <v>2331</v>
      </c>
      <c r="AF58" s="147"/>
      <c r="AH58" s="4">
        <v>1</v>
      </c>
    </row>
    <row r="59" spans="2:34" ht="17.25" x14ac:dyDescent="0.25">
      <c r="B59" s="196" t="str">
        <f t="shared" si="18"/>
        <v>A</v>
      </c>
      <c r="C59" s="149" t="str">
        <f>C53</f>
        <v>Famille à coller.N.Nom de votre recette.Recette mère ►.F.Famille</v>
      </c>
      <c r="D59" s="91">
        <f>D53</f>
        <v>10</v>
      </c>
      <c r="E59" s="91" t="str">
        <f>E53</f>
        <v>couverts</v>
      </c>
      <c r="F59" s="174"/>
      <c r="G59" s="209"/>
      <c r="H59" s="176" t="str">
        <f t="shared" si="16"/>
        <v/>
      </c>
      <c r="I59" s="177">
        <v>300</v>
      </c>
      <c r="J59" s="229" t="s">
        <v>41</v>
      </c>
      <c r="K59" s="179">
        <v>1</v>
      </c>
      <c r="L59" s="180" t="s">
        <v>1551</v>
      </c>
      <c r="M59" s="3"/>
      <c r="N59" s="2876">
        <f>IF(W71=0, 0, ROUND((W59/W71)*O56*1000, 0))</f>
        <v>200</v>
      </c>
      <c r="O59" s="2842">
        <f>IFERROR((F59/W71)*O56, 0)</f>
        <v>0</v>
      </c>
      <c r="P59" s="2843">
        <f>IF(X71=0, 0, X59/X71*Q56*1000)</f>
        <v>187.49999999999997</v>
      </c>
      <c r="Q59" s="2844">
        <f t="shared" si="19"/>
        <v>0</v>
      </c>
      <c r="R59" s="2845">
        <f t="shared" si="17"/>
        <v>0</v>
      </c>
      <c r="T59" s="489" t="s">
        <v>120</v>
      </c>
      <c r="U59" s="154">
        <f t="shared" si="15"/>
        <v>0.25</v>
      </c>
      <c r="V59" s="258">
        <v>250</v>
      </c>
      <c r="W59" s="2877">
        <f>IF(ISTEXT(F59), 0, IFERROR(INDEX(U47:U71, MATCH(J59, T47:T71, 0)) * I59 * IF(ISBLANK(F59), 1, F59), 0))</f>
        <v>0.3</v>
      </c>
      <c r="X59" s="2878">
        <f>IF(ISNUMBER(K59), W59*K59*N51, 0)</f>
        <v>0.2</v>
      </c>
      <c r="Y59" s="3"/>
      <c r="Z59" s="196" t="str">
        <f t="shared" si="2"/>
        <v>A</v>
      </c>
      <c r="AA59" s="3"/>
      <c r="AB59" s="76"/>
      <c r="AC59" s="3435"/>
      <c r="AD59" s="2841">
        <v>1</v>
      </c>
      <c r="AE59" s="1047" t="s">
        <v>2332</v>
      </c>
      <c r="AF59" s="76"/>
      <c r="AH59" s="4">
        <v>1</v>
      </c>
    </row>
    <row r="60" spans="2:34" ht="17.25" x14ac:dyDescent="0.25">
      <c r="B60" s="196" t="str">
        <f t="shared" si="18"/>
        <v>A</v>
      </c>
      <c r="C60" s="149" t="str">
        <f>C53</f>
        <v>Famille à coller.N.Nom de votre recette.Recette mère ►.F.Famille</v>
      </c>
      <c r="D60" s="91">
        <f>D53</f>
        <v>10</v>
      </c>
      <c r="E60" s="91" t="str">
        <f>E53</f>
        <v>couverts</v>
      </c>
      <c r="F60" s="174"/>
      <c r="G60" s="209"/>
      <c r="H60" s="176" t="str">
        <f t="shared" si="16"/>
        <v/>
      </c>
      <c r="I60" s="177">
        <v>600</v>
      </c>
      <c r="J60" s="229" t="s">
        <v>41</v>
      </c>
      <c r="K60" s="179">
        <v>1</v>
      </c>
      <c r="L60" s="180" t="s">
        <v>2322</v>
      </c>
      <c r="M60" s="3"/>
      <c r="N60" s="2876">
        <f>IF(W71=0, 0, ROUND((W60/W71)*O56*1000, 0))</f>
        <v>400</v>
      </c>
      <c r="O60" s="2842">
        <f>IFERROR((F60/W71)*O56, 0)</f>
        <v>0</v>
      </c>
      <c r="P60" s="2843">
        <f>IF(X71=0, 0, X60/X71*Q56*1000)</f>
        <v>374.99999999999994</v>
      </c>
      <c r="Q60" s="2844">
        <f t="shared" si="19"/>
        <v>0</v>
      </c>
      <c r="R60" s="2847">
        <f t="shared" si="17"/>
        <v>0</v>
      </c>
      <c r="T60" s="489" t="s">
        <v>123</v>
      </c>
      <c r="U60" s="154">
        <f t="shared" si="15"/>
        <v>0.5</v>
      </c>
      <c r="V60" s="258">
        <v>500</v>
      </c>
      <c r="W60" s="2877">
        <f>IF(ISTEXT(F60), 0, IFERROR(INDEX(U47:U71, MATCH(J60, T47:T71, 0)) * I60 * IF(ISBLANK(F60), 1, F60), 0))</f>
        <v>0.6</v>
      </c>
      <c r="X60" s="2878">
        <f>IF(ISNUMBER(K60), W60*K60*N51, 0)</f>
        <v>0.4</v>
      </c>
      <c r="Y60" s="3"/>
      <c r="Z60" s="196" t="str">
        <f t="shared" si="2"/>
        <v>A</v>
      </c>
      <c r="AA60" s="3"/>
      <c r="AB60" s="76"/>
      <c r="AC60" s="76"/>
      <c r="AD60" s="76"/>
      <c r="AE60" s="76"/>
      <c r="AF60" s="76"/>
      <c r="AH60" s="4">
        <v>1</v>
      </c>
    </row>
    <row r="61" spans="2:34" ht="18" customHeight="1" x14ac:dyDescent="0.25">
      <c r="B61" s="196" t="str">
        <f t="shared" si="18"/>
        <v>A</v>
      </c>
      <c r="C61" s="149" t="str">
        <f>C53</f>
        <v>Famille à coller.N.Nom de votre recette.Recette mère ►.F.Famille</v>
      </c>
      <c r="D61" s="91">
        <f>D53</f>
        <v>10</v>
      </c>
      <c r="E61" s="91" t="str">
        <f>E53</f>
        <v>couverts</v>
      </c>
      <c r="F61" s="174"/>
      <c r="G61" s="209"/>
      <c r="H61" s="176" t="str">
        <f t="shared" si="16"/>
        <v/>
      </c>
      <c r="I61" s="177">
        <v>200</v>
      </c>
      <c r="J61" s="229" t="s">
        <v>41</v>
      </c>
      <c r="K61" s="179">
        <v>1</v>
      </c>
      <c r="L61" s="180" t="s">
        <v>1517</v>
      </c>
      <c r="M61" s="3"/>
      <c r="N61" s="2876">
        <f>IF(W71=0, 0, ROUND((W61/W71)*O56*1000, 0))</f>
        <v>133</v>
      </c>
      <c r="O61" s="2842">
        <f>IFERROR((F61/W71)*O56, 0)</f>
        <v>0</v>
      </c>
      <c r="P61" s="2843">
        <f>IF(X71=0, 0, X61/X71*Q56*1000)</f>
        <v>125</v>
      </c>
      <c r="Q61" s="2844">
        <f t="shared" si="19"/>
        <v>0</v>
      </c>
      <c r="R61" s="2845">
        <f t="shared" si="17"/>
        <v>0</v>
      </c>
      <c r="T61" s="2879" t="s">
        <v>125</v>
      </c>
      <c r="U61" s="154">
        <f t="shared" si="15"/>
        <v>0.1</v>
      </c>
      <c r="V61" s="258">
        <v>100</v>
      </c>
      <c r="W61" s="2877">
        <f>IF(ISTEXT(F61), 0, IFERROR(INDEX(U47:U71, MATCH(J61, T47:T71, 0)) * I61 * IF(ISBLANK(F61), 1, F61), 0))</f>
        <v>0.2</v>
      </c>
      <c r="X61" s="2878">
        <f>IF(ISNUMBER(K61), W61*K61*N51, 0)</f>
        <v>0.13333333333333336</v>
      </c>
      <c r="Y61" s="3"/>
      <c r="Z61" s="196" t="str">
        <f t="shared" si="2"/>
        <v>A</v>
      </c>
      <c r="AA61" s="3"/>
      <c r="AB61" s="76"/>
      <c r="AC61" s="3324" t="s">
        <v>90</v>
      </c>
      <c r="AD61" s="76"/>
      <c r="AE61" s="76"/>
      <c r="AF61" s="76"/>
      <c r="AH61" s="4">
        <v>1</v>
      </c>
    </row>
    <row r="62" spans="2:34" ht="18" customHeight="1" x14ac:dyDescent="0.25">
      <c r="B62" s="196" t="str">
        <f t="shared" si="18"/>
        <v>►</v>
      </c>
      <c r="C62" s="149" t="str">
        <f>C53</f>
        <v>Famille à coller.N.Nom de votre recette.Recette mère ►.F.Famille</v>
      </c>
      <c r="D62" s="91">
        <f>D53</f>
        <v>10</v>
      </c>
      <c r="E62" s="91" t="str">
        <f>E53</f>
        <v>couverts</v>
      </c>
      <c r="F62" s="174"/>
      <c r="G62" s="209"/>
      <c r="H62" s="176" t="str">
        <f t="shared" si="16"/>
        <v/>
      </c>
      <c r="I62" s="177"/>
      <c r="J62" s="178"/>
      <c r="K62" s="179">
        <v>1</v>
      </c>
      <c r="L62" s="180"/>
      <c r="M62" s="3"/>
      <c r="N62" s="2876">
        <f>IF(W71=0, 0, ROUND((W62/W71)*O56*1000, 0))</f>
        <v>0</v>
      </c>
      <c r="O62" s="2842">
        <f>IFERROR((F62/W71)*O56, 0)</f>
        <v>0</v>
      </c>
      <c r="P62" s="2843">
        <f>IF(X71=0, 0, X62/X71*Q56*1000)</f>
        <v>0</v>
      </c>
      <c r="Q62" s="2844">
        <f t="shared" si="19"/>
        <v>0</v>
      </c>
      <c r="R62" s="2849">
        <f t="shared" si="17"/>
        <v>0</v>
      </c>
      <c r="T62" s="1446" t="s">
        <v>126</v>
      </c>
      <c r="U62" s="154">
        <f t="shared" si="15"/>
        <v>4.9299999999999995E-3</v>
      </c>
      <c r="V62" s="2848">
        <v>4.93</v>
      </c>
      <c r="W62" s="2877">
        <f>IF(ISTEXT(F62), 0, IFERROR(INDEX(U47:U71, MATCH(J62, T47:T71, 0)) * I62 * IF(ISBLANK(F62), 1, F62), 0))</f>
        <v>0</v>
      </c>
      <c r="X62" s="2878">
        <f>IF(ISNUMBER(K62), W62*K62*N51, 0)</f>
        <v>0</v>
      </c>
      <c r="Y62" s="3"/>
      <c r="Z62" s="196" t="str">
        <f t="shared" si="2"/>
        <v>►</v>
      </c>
      <c r="AA62" s="3"/>
      <c r="AB62" s="76"/>
      <c r="AC62" s="3320"/>
      <c r="AD62" s="76"/>
      <c r="AE62" s="76"/>
      <c r="AF62" s="76"/>
      <c r="AH62" s="4">
        <v>1</v>
      </c>
    </row>
    <row r="63" spans="2:34" ht="17.25" x14ac:dyDescent="0.25">
      <c r="B63" s="196" t="str">
        <f t="shared" si="18"/>
        <v>►</v>
      </c>
      <c r="C63" s="149" t="str">
        <f>C53</f>
        <v>Famille à coller.N.Nom de votre recette.Recette mère ►.F.Famille</v>
      </c>
      <c r="D63" s="91">
        <f>D53</f>
        <v>10</v>
      </c>
      <c r="E63" s="91" t="str">
        <f>E53</f>
        <v>couverts</v>
      </c>
      <c r="F63" s="174"/>
      <c r="G63" s="209"/>
      <c r="H63" s="176" t="str">
        <f t="shared" si="16"/>
        <v/>
      </c>
      <c r="I63" s="177"/>
      <c r="J63" s="178"/>
      <c r="K63" s="179">
        <v>1</v>
      </c>
      <c r="L63" s="180"/>
      <c r="M63" s="3"/>
      <c r="N63" s="2876">
        <f>IF(W71=0, 0, ROUND((W63/W71)*O56*1000, 0))</f>
        <v>0</v>
      </c>
      <c r="O63" s="2842">
        <f>IFERROR((F63/W71)*O56, 0)</f>
        <v>0</v>
      </c>
      <c r="P63" s="2843">
        <f>IF(X71=0, 0, X63/X71*Q56*1000)</f>
        <v>0</v>
      </c>
      <c r="Q63" s="2844">
        <f t="shared" si="19"/>
        <v>0</v>
      </c>
      <c r="R63" s="2845">
        <f t="shared" si="17"/>
        <v>0</v>
      </c>
      <c r="T63" s="1446" t="s">
        <v>128</v>
      </c>
      <c r="U63" s="154">
        <f t="shared" si="15"/>
        <v>1.4999999999999999E-2</v>
      </c>
      <c r="V63" s="258">
        <v>15</v>
      </c>
      <c r="W63" s="2877">
        <f>IF(ISTEXT(F63), 0, IFERROR(INDEX(U47:U71, MATCH(J63, T47:T71, 0)) * I63 * IF(ISBLANK(F63), 1, F63), 0))</f>
        <v>0</v>
      </c>
      <c r="X63" s="2878">
        <f>IF(ISNUMBER(K63), W63*K63*N51, 0)</f>
        <v>0</v>
      </c>
      <c r="Y63" s="3"/>
      <c r="Z63" s="196" t="str">
        <f t="shared" si="2"/>
        <v>►</v>
      </c>
      <c r="AA63" s="3"/>
      <c r="AB63" s="76"/>
      <c r="AC63" s="76"/>
      <c r="AD63" s="76"/>
      <c r="AE63" s="76"/>
      <c r="AF63" s="76"/>
      <c r="AH63" s="4">
        <v>1</v>
      </c>
    </row>
    <row r="64" spans="2:34" ht="17.25" x14ac:dyDescent="0.25">
      <c r="B64" s="196" t="str">
        <f t="shared" si="18"/>
        <v>►</v>
      </c>
      <c r="C64" s="149" t="str">
        <f>C53</f>
        <v>Famille à coller.N.Nom de votre recette.Recette mère ►.F.Famille</v>
      </c>
      <c r="D64" s="91">
        <f>D53</f>
        <v>10</v>
      </c>
      <c r="E64" s="91" t="str">
        <f>E53</f>
        <v>couverts</v>
      </c>
      <c r="F64" s="174"/>
      <c r="G64" s="209"/>
      <c r="H64" s="176" t="str">
        <f t="shared" si="16"/>
        <v/>
      </c>
      <c r="I64" s="177"/>
      <c r="J64" s="178"/>
      <c r="K64" s="179">
        <v>1</v>
      </c>
      <c r="L64" s="180"/>
      <c r="M64" s="3"/>
      <c r="N64" s="2876">
        <f>IF(W71=0, 0, ROUND((W64/W71)*O56*1000, 0))</f>
        <v>0</v>
      </c>
      <c r="O64" s="2842">
        <f>IFERROR((F64/W71)*O56, 0)</f>
        <v>0</v>
      </c>
      <c r="P64" s="2843">
        <f>IF(X71=0, 0, X64/X71*Q56*1000)</f>
        <v>0</v>
      </c>
      <c r="Q64" s="2844">
        <f t="shared" si="19"/>
        <v>0</v>
      </c>
      <c r="R64" s="2846">
        <f t="shared" si="17"/>
        <v>0</v>
      </c>
      <c r="T64" s="1446" t="s">
        <v>130</v>
      </c>
      <c r="U64" s="154">
        <f t="shared" si="15"/>
        <v>5.0000000000000001E-3</v>
      </c>
      <c r="V64" s="258">
        <v>5</v>
      </c>
      <c r="W64" s="2877">
        <f>IF(ISTEXT(F64), 0, IFERROR(INDEX(U47:U71, MATCH(J64, T47:T71, 0)) * I64 * IF(ISBLANK(F64), 1, F64), 0))</f>
        <v>0</v>
      </c>
      <c r="X64" s="2878">
        <f>IF(ISNUMBER(K64), W64*K64*N51, 0)</f>
        <v>0</v>
      </c>
      <c r="Y64" s="3"/>
      <c r="Z64" s="196" t="str">
        <f t="shared" si="2"/>
        <v>►</v>
      </c>
      <c r="AA64" s="3"/>
      <c r="AB64" s="2910" t="s">
        <v>90</v>
      </c>
      <c r="AC64" s="395" t="s">
        <v>201</v>
      </c>
      <c r="AD64" s="355"/>
      <c r="AE64" s="104"/>
      <c r="AF64" s="2911"/>
      <c r="AG64" s="16" t="s">
        <v>6</v>
      </c>
      <c r="AH64" s="4">
        <v>1</v>
      </c>
    </row>
    <row r="65" spans="1:34" ht="17.25" x14ac:dyDescent="0.25">
      <c r="B65" s="196" t="str">
        <f t="shared" si="18"/>
        <v>►</v>
      </c>
      <c r="C65" s="149" t="str">
        <f>C53</f>
        <v>Famille à coller.N.Nom de votre recette.Recette mère ►.F.Famille</v>
      </c>
      <c r="D65" s="91">
        <f>D53</f>
        <v>10</v>
      </c>
      <c r="E65" s="91" t="str">
        <f>E53</f>
        <v>couverts</v>
      </c>
      <c r="F65" s="174"/>
      <c r="G65" s="209"/>
      <c r="H65" s="176" t="str">
        <f t="shared" si="16"/>
        <v/>
      </c>
      <c r="I65" s="177"/>
      <c r="J65" s="178"/>
      <c r="K65" s="179">
        <v>1</v>
      </c>
      <c r="L65" s="180"/>
      <c r="M65" s="3"/>
      <c r="N65" s="2876">
        <f>IF(W71=0, 0, ROUND((W65/W71)*O56*1000, 0))</f>
        <v>0</v>
      </c>
      <c r="O65" s="2842">
        <f>IFERROR((F65/W71)*O56, 0)</f>
        <v>0</v>
      </c>
      <c r="P65" s="2843">
        <f>IF(X71=0, 0, X65/X71*Q56*1000)</f>
        <v>0</v>
      </c>
      <c r="Q65" s="2844">
        <f t="shared" si="19"/>
        <v>0</v>
      </c>
      <c r="R65" s="2845">
        <f t="shared" si="17"/>
        <v>0</v>
      </c>
      <c r="T65" s="1446" t="s">
        <v>133</v>
      </c>
      <c r="U65" s="154">
        <f t="shared" si="15"/>
        <v>0.03</v>
      </c>
      <c r="V65" s="258">
        <v>30</v>
      </c>
      <c r="W65" s="2877">
        <f>IF(ISTEXT(F65), 0, IFERROR(INDEX(U47:U71, MATCH(J65, T47:T71, 0)) * I65 * IF(ISBLANK(F65), 1, F65), 0))</f>
        <v>0</v>
      </c>
      <c r="X65" s="2878">
        <f>IF(ISNUMBER(K65), W65*K65*N51, 0)</f>
        <v>0</v>
      </c>
      <c r="Y65" s="3"/>
      <c r="Z65" s="196" t="str">
        <f t="shared" si="2"/>
        <v>►</v>
      </c>
      <c r="AA65" s="3"/>
      <c r="AB65" s="395" t="s">
        <v>205</v>
      </c>
      <c r="AC65" s="395"/>
      <c r="AD65" s="355"/>
      <c r="AE65" s="104"/>
      <c r="AF65" s="2911"/>
      <c r="AG65" s="16"/>
      <c r="AH65" s="4">
        <v>1</v>
      </c>
    </row>
    <row r="66" spans="1:34" ht="18.75" x14ac:dyDescent="0.25">
      <c r="B66" s="196" t="str">
        <f t="shared" si="18"/>
        <v>►</v>
      </c>
      <c r="C66" s="149" t="str">
        <f>C53</f>
        <v>Famille à coller.N.Nom de votre recette.Recette mère ►.F.Famille</v>
      </c>
      <c r="D66" s="91">
        <f>D53</f>
        <v>10</v>
      </c>
      <c r="E66" s="91" t="str">
        <f>E53</f>
        <v>couverts</v>
      </c>
      <c r="F66" s="174"/>
      <c r="G66" s="209"/>
      <c r="H66" s="176" t="str">
        <f t="shared" si="16"/>
        <v/>
      </c>
      <c r="I66" s="177"/>
      <c r="J66" s="178"/>
      <c r="K66" s="179">
        <v>1</v>
      </c>
      <c r="L66" s="180"/>
      <c r="M66" s="3"/>
      <c r="N66" s="2876">
        <f>IF(W71=0, 0, ROUND((W66/W71)*O56*1000, 0))</f>
        <v>0</v>
      </c>
      <c r="O66" s="2842">
        <f>IFERROR((F66/W71)*O56, 0)</f>
        <v>0</v>
      </c>
      <c r="P66" s="2843">
        <f>IF(X71=0, 0, X66/X71*Q56*1000)</f>
        <v>0</v>
      </c>
      <c r="Q66" s="2844">
        <f t="shared" si="19"/>
        <v>0</v>
      </c>
      <c r="R66" s="2846">
        <f t="shared" si="17"/>
        <v>0</v>
      </c>
      <c r="T66" s="1446" t="s">
        <v>136</v>
      </c>
      <c r="U66" s="154">
        <f t="shared" si="15"/>
        <v>0.06</v>
      </c>
      <c r="V66" s="258">
        <v>60</v>
      </c>
      <c r="W66" s="2877">
        <f>IF(ISTEXT(F66), 0, IFERROR(INDEX(U47:U71, MATCH(J66, T47:T71, 0)) * I66 * IF(ISBLANK(F66), 1, F66), 0))</f>
        <v>0</v>
      </c>
      <c r="X66" s="2878">
        <f>IF(ISNUMBER(K66), W66*K66*N51, 0)</f>
        <v>0</v>
      </c>
      <c r="Y66" s="3"/>
      <c r="Z66" s="196" t="str">
        <f t="shared" si="2"/>
        <v>►</v>
      </c>
      <c r="AA66" s="3"/>
      <c r="AB66" s="494" t="s">
        <v>210</v>
      </c>
      <c r="AC66" s="411"/>
      <c r="AD66" s="104"/>
      <c r="AE66" s="104"/>
      <c r="AF66" s="2911"/>
      <c r="AG66" s="16"/>
      <c r="AH66" s="4">
        <v>1</v>
      </c>
    </row>
    <row r="67" spans="1:34" ht="18.75" x14ac:dyDescent="0.25">
      <c r="B67" s="196" t="str">
        <f t="shared" si="18"/>
        <v>►</v>
      </c>
      <c r="C67" s="149" t="str">
        <f>C53</f>
        <v>Famille à coller.N.Nom de votre recette.Recette mère ►.F.Famille</v>
      </c>
      <c r="D67" s="91">
        <f>D53</f>
        <v>10</v>
      </c>
      <c r="E67" s="91" t="str">
        <f>E53</f>
        <v>couverts</v>
      </c>
      <c r="F67" s="174"/>
      <c r="G67" s="209"/>
      <c r="H67" s="176" t="str">
        <f t="shared" si="16"/>
        <v/>
      </c>
      <c r="I67" s="177"/>
      <c r="J67" s="178"/>
      <c r="K67" s="179">
        <v>1</v>
      </c>
      <c r="L67" s="180"/>
      <c r="M67" s="3"/>
      <c r="N67" s="2876">
        <f>IF(W71=0, 0, ROUND((W67/W71)*O56*1000, 0))</f>
        <v>0</v>
      </c>
      <c r="O67" s="2842">
        <f>IFERROR((F67/W71)*O56, 0)</f>
        <v>0</v>
      </c>
      <c r="P67" s="2843">
        <f>IF(X71=0, 0, X67/X71*Q56*1000)</f>
        <v>0</v>
      </c>
      <c r="Q67" s="2844">
        <f t="shared" si="19"/>
        <v>0</v>
      </c>
      <c r="R67" s="2845">
        <f t="shared" si="17"/>
        <v>0</v>
      </c>
      <c r="T67" s="1446" t="s">
        <v>139</v>
      </c>
      <c r="U67" s="154">
        <f t="shared" si="15"/>
        <v>0.22500000000000001</v>
      </c>
      <c r="V67" s="258">
        <v>225</v>
      </c>
      <c r="W67" s="2877">
        <f>IF(ISTEXT(F67), 0, IFERROR(INDEX(U47:U71, MATCH(J67, T47:T71, 0)) * I67 * IF(ISBLANK(F67), 1, F67), 0))</f>
        <v>0</v>
      </c>
      <c r="X67" s="2878">
        <f>IF(ISNUMBER(K67), W67*K67*N51, 0)</f>
        <v>0</v>
      </c>
      <c r="Y67" s="3"/>
      <c r="Z67" s="196" t="str">
        <f t="shared" si="2"/>
        <v>►</v>
      </c>
      <c r="AA67" s="3"/>
      <c r="AB67" s="594" t="s">
        <v>212</v>
      </c>
      <c r="AC67" s="415"/>
      <c r="AD67" s="104"/>
      <c r="AE67" s="104"/>
      <c r="AF67" s="2911"/>
      <c r="AG67" s="16"/>
      <c r="AH67" s="4">
        <v>1</v>
      </c>
    </row>
    <row r="68" spans="1:34" ht="18.75" x14ac:dyDescent="0.25">
      <c r="B68" s="196" t="str">
        <f t="shared" si="18"/>
        <v>►</v>
      </c>
      <c r="C68" s="149" t="str">
        <f>C53</f>
        <v>Famille à coller.N.Nom de votre recette.Recette mère ►.F.Famille</v>
      </c>
      <c r="D68" s="91">
        <f>D53</f>
        <v>10</v>
      </c>
      <c r="E68" s="91" t="str">
        <f>E53</f>
        <v>couverts</v>
      </c>
      <c r="F68" s="174"/>
      <c r="G68" s="209"/>
      <c r="H68" s="176" t="str">
        <f t="shared" si="16"/>
        <v/>
      </c>
      <c r="I68" s="177"/>
      <c r="J68" s="178"/>
      <c r="K68" s="179">
        <v>1</v>
      </c>
      <c r="L68" s="180"/>
      <c r="M68" s="3" t="s">
        <v>6</v>
      </c>
      <c r="N68" s="2876">
        <f>IF(W71=0, 0, ROUND((W68/W71)*O56*1000, 0))</f>
        <v>0</v>
      </c>
      <c r="O68" s="2842">
        <f>IFERROR((F68/W71)*O56, 0)</f>
        <v>0</v>
      </c>
      <c r="P68" s="2843">
        <f>IF(X71=0, 0, X68/X71*Q56*1000)</f>
        <v>0</v>
      </c>
      <c r="Q68" s="2844">
        <f t="shared" si="19"/>
        <v>0</v>
      </c>
      <c r="R68" s="2846">
        <f t="shared" si="17"/>
        <v>0</v>
      </c>
      <c r="T68" s="1446" t="s">
        <v>141</v>
      </c>
      <c r="U68" s="154">
        <f t="shared" si="15"/>
        <v>0.11799999999999999</v>
      </c>
      <c r="V68" s="258">
        <v>118</v>
      </c>
      <c r="W68" s="2877">
        <f>IF(ISTEXT(F68), 0, IFERROR(INDEX(U47:U71, MATCH(J68, T47:T71, 0)) * I68 * IF(ISBLANK(F68), 1, F68), 0))</f>
        <v>0</v>
      </c>
      <c r="X68" s="2878">
        <f>IF(ISNUMBER(K68), W68*K68*N51, 0)</f>
        <v>0</v>
      </c>
      <c r="Y68" s="3" t="s">
        <v>6</v>
      </c>
      <c r="Z68" s="196" t="str">
        <f t="shared" si="2"/>
        <v>►</v>
      </c>
      <c r="AA68" s="3"/>
      <c r="AB68" s="594" t="s">
        <v>215</v>
      </c>
      <c r="AC68" s="415"/>
      <c r="AD68" s="104"/>
      <c r="AE68" s="104"/>
      <c r="AF68" s="2911"/>
      <c r="AG68" s="16"/>
      <c r="AH68" s="4">
        <v>1</v>
      </c>
    </row>
    <row r="69" spans="1:34" ht="18.75" x14ac:dyDescent="0.25">
      <c r="B69" s="196" t="str">
        <f t="shared" si="18"/>
        <v>►</v>
      </c>
      <c r="C69" s="149" t="str">
        <f>C53</f>
        <v>Famille à coller.N.Nom de votre recette.Recette mère ►.F.Famille</v>
      </c>
      <c r="D69" s="91">
        <f>D53</f>
        <v>10</v>
      </c>
      <c r="E69" s="91" t="str">
        <f>E53</f>
        <v>couverts</v>
      </c>
      <c r="F69" s="174"/>
      <c r="G69" s="209"/>
      <c r="H69" s="176" t="str">
        <f t="shared" si="16"/>
        <v/>
      </c>
      <c r="I69" s="177"/>
      <c r="J69" s="178"/>
      <c r="K69" s="179">
        <v>1</v>
      </c>
      <c r="L69" s="180"/>
      <c r="M69" s="3"/>
      <c r="N69" s="2876">
        <f>IF(W71=0, 0, ROUND((W69/W71)*O56*1000, 0))</f>
        <v>0</v>
      </c>
      <c r="O69" s="2842">
        <f>IFERROR((F69/W71)*O56, 0)</f>
        <v>0</v>
      </c>
      <c r="P69" s="2843">
        <f>IF(X71=0, 0, X69/X71*Q56*1000)</f>
        <v>0</v>
      </c>
      <c r="Q69" s="2844">
        <f t="shared" si="19"/>
        <v>0</v>
      </c>
      <c r="R69" s="2845">
        <f t="shared" si="17"/>
        <v>0</v>
      </c>
      <c r="T69" s="1446" t="s">
        <v>143</v>
      </c>
      <c r="U69" s="154">
        <f t="shared" si="15"/>
        <v>0.25</v>
      </c>
      <c r="V69" s="258">
        <v>250</v>
      </c>
      <c r="W69" s="2877">
        <f>IF(ISTEXT(F69), 0, IFERROR(INDEX(U47:U71, MATCH(J69, T47:T71, 0)) * I69 * IF(ISBLANK(F69), 1, F69), 0))</f>
        <v>0</v>
      </c>
      <c r="X69" s="2878">
        <f>IF(ISNUMBER(K69), W69*K69*N51, 0)</f>
        <v>0</v>
      </c>
      <c r="Y69" s="3"/>
      <c r="Z69" s="196" t="str">
        <f t="shared" si="2"/>
        <v>►</v>
      </c>
      <c r="AA69" s="3"/>
      <c r="AB69" s="594" t="s">
        <v>216</v>
      </c>
      <c r="AC69" s="415"/>
      <c r="AD69" s="104"/>
      <c r="AE69" s="104"/>
      <c r="AF69" s="2911"/>
      <c r="AG69" s="16"/>
      <c r="AH69" s="4">
        <v>1</v>
      </c>
    </row>
    <row r="70" spans="1:34" ht="18.75" x14ac:dyDescent="0.25">
      <c r="B70" s="196" t="str">
        <f t="shared" si="18"/>
        <v>►</v>
      </c>
      <c r="C70" s="149" t="str">
        <f>C53</f>
        <v>Famille à coller.N.Nom de votre recette.Recette mère ►.F.Famille</v>
      </c>
      <c r="D70" s="91">
        <f>D53</f>
        <v>10</v>
      </c>
      <c r="E70" s="91" t="str">
        <f>E53</f>
        <v>couverts</v>
      </c>
      <c r="F70" s="174"/>
      <c r="G70" s="209"/>
      <c r="H70" s="176" t="str">
        <f t="shared" si="16"/>
        <v/>
      </c>
      <c r="I70" s="177"/>
      <c r="J70" s="178"/>
      <c r="K70" s="179">
        <v>1</v>
      </c>
      <c r="L70" s="180"/>
      <c r="M70" s="3"/>
      <c r="N70" s="2876">
        <f>IF(W71=0, 0, ROUND((W70/W71)*O56*1000, 0))</f>
        <v>0</v>
      </c>
      <c r="O70" s="2842">
        <f>IFERROR((F70/W71)*O56, 0)</f>
        <v>0</v>
      </c>
      <c r="P70" s="2843">
        <f>IF(X71=0, 0, X70/X71*Q56*1000)</f>
        <v>0</v>
      </c>
      <c r="Q70" s="2844">
        <f t="shared" si="19"/>
        <v>0</v>
      </c>
      <c r="R70" s="2846">
        <f t="shared" si="17"/>
        <v>0</v>
      </c>
      <c r="T70" s="1446" t="s">
        <v>147</v>
      </c>
      <c r="U70" s="154">
        <f t="shared" si="15"/>
        <v>0.15</v>
      </c>
      <c r="V70" s="258">
        <v>150</v>
      </c>
      <c r="W70" s="2877">
        <f>IF(ISTEXT(F70), 0, IFERROR(INDEX(U47:U71, MATCH(J70, T47:T71, 0)) * I70 * IF(ISBLANK(F70), 1, F70), 0))</f>
        <v>0</v>
      </c>
      <c r="X70" s="2878">
        <f>IF(ISNUMBER(K70), W70*K70*N51, 0)</f>
        <v>0</v>
      </c>
      <c r="Y70" s="3"/>
      <c r="Z70" s="196" t="str">
        <f t="shared" si="2"/>
        <v>►</v>
      </c>
      <c r="AA70" s="3"/>
      <c r="AB70" s="594" t="s">
        <v>217</v>
      </c>
      <c r="AC70" s="415"/>
      <c r="AD70" s="104"/>
      <c r="AE70" s="104"/>
      <c r="AF70" s="2911"/>
      <c r="AG70" s="16"/>
      <c r="AH70" s="4">
        <v>1</v>
      </c>
    </row>
    <row r="71" spans="1:34" s="48" customFormat="1" ht="18.75" x14ac:dyDescent="0.25">
      <c r="A71"/>
      <c r="B71" s="66" t="s">
        <v>18</v>
      </c>
      <c r="C71" s="985" t="str">
        <f>C53</f>
        <v>Famille à coller.N.Nom de votre recette.Recette mère ►.F.Famille</v>
      </c>
      <c r="D71" s="986">
        <f>D53</f>
        <v>10</v>
      </c>
      <c r="E71" s="987" t="str">
        <f>E53</f>
        <v>couverts</v>
      </c>
      <c r="F71" s="988" t="s">
        <v>150</v>
      </c>
      <c r="G71" s="989"/>
      <c r="H71" s="990"/>
      <c r="I71" s="990"/>
      <c r="J71" s="990"/>
      <c r="K71" s="990"/>
      <c r="L71" s="991"/>
      <c r="M71" s="3"/>
      <c r="N71" s="257">
        <f>SUM(N57:N70)</f>
        <v>1000</v>
      </c>
      <c r="O71" s="2850"/>
      <c r="P71" s="257">
        <f>SUM(P57:P70)</f>
        <v>1000</v>
      </c>
      <c r="Q71" s="2850"/>
      <c r="R71" s="2851"/>
      <c r="T71" s="2882" t="s">
        <v>151</v>
      </c>
      <c r="U71" s="154">
        <f t="shared" si="15"/>
        <v>0.35</v>
      </c>
      <c r="V71" s="258">
        <v>350</v>
      </c>
      <c r="W71" s="2883">
        <f>SUM(W57:W70)</f>
        <v>1.4999999999999998</v>
      </c>
      <c r="X71" s="2884">
        <f>SUM(X57:X70)</f>
        <v>1.0666666666666669</v>
      </c>
      <c r="Y71" s="3"/>
      <c r="Z71" s="66" t="str">
        <f t="shared" si="2"/>
        <v>A</v>
      </c>
      <c r="AA71" s="3"/>
      <c r="AB71" s="594" t="s">
        <v>220</v>
      </c>
      <c r="AC71" s="431"/>
      <c r="AD71" s="104"/>
      <c r="AE71" s="104"/>
      <c r="AF71" s="2911"/>
      <c r="AG71" s="16"/>
      <c r="AH71" s="4">
        <v>1</v>
      </c>
    </row>
    <row r="72" spans="1:34" s="48" customFormat="1" ht="18.75" x14ac:dyDescent="0.25">
      <c r="A72" s="296">
        <f>ROW()</f>
        <v>72</v>
      </c>
      <c r="B72" s="1004" t="s">
        <v>18</v>
      </c>
      <c r="C72" s="998" t="str">
        <f>C53</f>
        <v>Famille à coller.N.Nom de votre recette.Recette mère ►.F.Famille</v>
      </c>
      <c r="D72" s="998">
        <f>D53</f>
        <v>10</v>
      </c>
      <c r="E72" s="998" t="str">
        <f>E53</f>
        <v>couverts</v>
      </c>
      <c r="F72" s="315" t="s">
        <v>61</v>
      </c>
      <c r="G72" s="1002">
        <v>12</v>
      </c>
      <c r="H72" s="999" t="s">
        <v>142</v>
      </c>
      <c r="I72" s="1000"/>
      <c r="J72" s="1000"/>
      <c r="K72" s="1000"/>
      <c r="L72" s="1001"/>
      <c r="M72" s="3"/>
      <c r="N72" s="2885"/>
      <c r="O72" s="1000"/>
      <c r="P72" s="1000"/>
      <c r="Q72" s="1000"/>
      <c r="R72" s="1000"/>
      <c r="S72" s="1000"/>
      <c r="T72" s="1000"/>
      <c r="U72" s="1000"/>
      <c r="V72" s="1000"/>
      <c r="W72" s="1000"/>
      <c r="X72" s="1354"/>
      <c r="Y72" s="2431"/>
      <c r="Z72" s="1004" t="str">
        <f t="shared" si="2"/>
        <v>A</v>
      </c>
      <c r="AA72" s="3"/>
      <c r="AB72" s="594"/>
      <c r="AC72" s="431"/>
      <c r="AD72" s="104"/>
      <c r="AE72" s="104"/>
      <c r="AF72" s="2911"/>
      <c r="AG72" s="16"/>
      <c r="AH72" s="4">
        <v>1</v>
      </c>
    </row>
    <row r="73" spans="1:34" s="48" customFormat="1" ht="18.75" x14ac:dyDescent="0.25">
      <c r="A73"/>
      <c r="B73" s="319" t="s">
        <v>18</v>
      </c>
      <c r="C73" s="1043" t="str">
        <f>C72</f>
        <v>Famille à coller.N.Nom de votre recette.Recette mère ►.F.Famille</v>
      </c>
      <c r="D73" s="1043">
        <f>D72</f>
        <v>10</v>
      </c>
      <c r="E73" s="1044" t="str">
        <f>E72</f>
        <v>couverts</v>
      </c>
      <c r="F73" s="321" t="s">
        <v>146</v>
      </c>
      <c r="G73" s="243"/>
      <c r="H73" s="243"/>
      <c r="I73" s="243"/>
      <c r="J73" s="243"/>
      <c r="K73" s="243"/>
      <c r="L73" s="322"/>
      <c r="M73" s="3"/>
      <c r="N73" s="2886" t="s">
        <v>163</v>
      </c>
      <c r="O73" s="311"/>
      <c r="P73" s="311"/>
      <c r="Q73" s="311"/>
      <c r="R73" s="311"/>
      <c r="S73" s="311"/>
      <c r="T73" s="311"/>
      <c r="U73" s="2887"/>
      <c r="V73" s="2887"/>
      <c r="W73" s="2887"/>
      <c r="X73" s="2888"/>
      <c r="Y73" s="2431"/>
      <c r="Z73" s="319" t="str">
        <f t="shared" si="2"/>
        <v>A</v>
      </c>
      <c r="AA73" s="3"/>
      <c r="AB73" s="439" t="s">
        <v>66</v>
      </c>
      <c r="AC73" s="243" t="s">
        <v>90</v>
      </c>
      <c r="AD73" s="243"/>
      <c r="AE73" s="243"/>
      <c r="AF73" s="2911"/>
      <c r="AG73" s="16"/>
      <c r="AH73" s="4">
        <v>1</v>
      </c>
    </row>
    <row r="74" spans="1:34" s="48" customFormat="1" ht="15.75" customHeight="1" x14ac:dyDescent="0.25">
      <c r="A74"/>
      <c r="B74" s="196" t="str">
        <f t="shared" ref="B74:B84" si="20">IF(OR(F74&lt;&gt;"",G74&lt;&gt; "",H74&lt;&gt;"",I74&lt;&gt;""),"A", "►")</f>
        <v>►</v>
      </c>
      <c r="C74" s="320" t="str">
        <f>C72</f>
        <v>Famille à coller.N.Nom de votre recette.Recette mère ►.F.Famille</v>
      </c>
      <c r="D74" s="320">
        <f>D72</f>
        <v>10</v>
      </c>
      <c r="E74" s="1045" t="str">
        <f>E72</f>
        <v>couverts</v>
      </c>
      <c r="F74" s="324"/>
      <c r="G74" s="248"/>
      <c r="H74" s="248"/>
      <c r="I74" s="248"/>
      <c r="J74" s="248"/>
      <c r="K74" s="248"/>
      <c r="L74" s="322"/>
      <c r="M74" s="3"/>
      <c r="N74" s="2889"/>
      <c r="O74" s="311"/>
      <c r="P74" s="311"/>
      <c r="Q74" s="311"/>
      <c r="R74" s="311"/>
      <c r="S74" s="311"/>
      <c r="T74" s="311"/>
      <c r="U74" s="2887"/>
      <c r="V74" s="2887"/>
      <c r="W74" s="2887"/>
      <c r="X74" s="2888"/>
      <c r="Y74" s="2431"/>
      <c r="Z74" s="196" t="str">
        <f t="shared" ref="Z74:Z137" si="21">B74</f>
        <v>►</v>
      </c>
      <c r="AA74" s="3"/>
      <c r="AB74" s="448" t="s">
        <v>226</v>
      </c>
      <c r="AC74" s="243"/>
      <c r="AD74" s="243"/>
      <c r="AE74" s="243"/>
      <c r="AF74" s="2911"/>
      <c r="AG74" s="16"/>
      <c r="AH74" s="4">
        <v>1</v>
      </c>
    </row>
    <row r="75" spans="1:34" s="48" customFormat="1" ht="18.75" customHeight="1" x14ac:dyDescent="0.25">
      <c r="A75"/>
      <c r="B75" s="196" t="str">
        <f t="shared" si="20"/>
        <v>►</v>
      </c>
      <c r="C75" s="320" t="str">
        <f>C72</f>
        <v>Famille à coller.N.Nom de votre recette.Recette mère ►.F.Famille</v>
      </c>
      <c r="D75" s="320">
        <f>D72</f>
        <v>10</v>
      </c>
      <c r="E75" s="1045" t="str">
        <f>E72</f>
        <v>couverts</v>
      </c>
      <c r="F75" s="324"/>
      <c r="G75" s="270"/>
      <c r="H75" s="270"/>
      <c r="I75" s="270"/>
      <c r="J75" s="270"/>
      <c r="K75" s="270"/>
      <c r="L75" s="329"/>
      <c r="M75" s="3"/>
      <c r="N75" s="2889"/>
      <c r="O75" s="311"/>
      <c r="P75" s="311"/>
      <c r="Q75" s="311"/>
      <c r="R75" s="311"/>
      <c r="S75" s="311"/>
      <c r="T75" s="311"/>
      <c r="U75" s="2887"/>
      <c r="V75" s="2887"/>
      <c r="W75" s="2887"/>
      <c r="X75" s="2888"/>
      <c r="Y75" s="2431"/>
      <c r="Z75" s="196" t="str">
        <f t="shared" si="21"/>
        <v>►</v>
      </c>
      <c r="AA75" s="3"/>
      <c r="AB75" s="454" t="s">
        <v>229</v>
      </c>
      <c r="AC75" s="243"/>
      <c r="AD75" s="243"/>
      <c r="AE75" s="243"/>
      <c r="AF75" s="2911"/>
      <c r="AG75" s="16"/>
      <c r="AH75" s="4">
        <v>1</v>
      </c>
    </row>
    <row r="76" spans="1:34" s="48" customFormat="1" ht="18.75" customHeight="1" x14ac:dyDescent="0.25">
      <c r="A76"/>
      <c r="B76" s="196" t="str">
        <f t="shared" si="20"/>
        <v>►</v>
      </c>
      <c r="C76" s="320" t="str">
        <f>C72</f>
        <v>Famille à coller.N.Nom de votre recette.Recette mère ►.F.Famille</v>
      </c>
      <c r="D76" s="320">
        <f>D72</f>
        <v>10</v>
      </c>
      <c r="E76" s="1045" t="str">
        <f>E72</f>
        <v>couverts</v>
      </c>
      <c r="F76" s="324"/>
      <c r="G76" s="270"/>
      <c r="H76" s="270"/>
      <c r="I76" s="270"/>
      <c r="J76" s="270"/>
      <c r="K76" s="270"/>
      <c r="L76" s="329"/>
      <c r="M76" s="3"/>
      <c r="N76" s="2889"/>
      <c r="O76" s="311"/>
      <c r="P76" s="311"/>
      <c r="Q76" s="311"/>
      <c r="R76" s="311"/>
      <c r="S76" s="311"/>
      <c r="T76" s="311"/>
      <c r="U76" s="2887"/>
      <c r="V76" s="2887"/>
      <c r="W76" s="2887"/>
      <c r="X76" s="2888"/>
      <c r="Y76" s="2431"/>
      <c r="Z76" s="196" t="str">
        <f t="shared" si="21"/>
        <v>►</v>
      </c>
      <c r="AA76" s="3"/>
      <c r="AB76" s="454" t="s">
        <v>234</v>
      </c>
      <c r="AC76" s="243"/>
      <c r="AD76" s="243"/>
      <c r="AE76" s="440"/>
      <c r="AF76" s="2911"/>
      <c r="AG76" s="16"/>
      <c r="AH76" s="4">
        <v>1</v>
      </c>
    </row>
    <row r="77" spans="1:34" s="48" customFormat="1" ht="18.75" customHeight="1" x14ac:dyDescent="0.25">
      <c r="A77"/>
      <c r="B77" s="196" t="str">
        <f t="shared" si="20"/>
        <v>►</v>
      </c>
      <c r="C77" s="320" t="str">
        <f>C72</f>
        <v>Famille à coller.N.Nom de votre recette.Recette mère ►.F.Famille</v>
      </c>
      <c r="D77" s="320">
        <f>D72</f>
        <v>10</v>
      </c>
      <c r="E77" s="1045" t="str">
        <f>E72</f>
        <v>couverts</v>
      </c>
      <c r="F77" s="324"/>
      <c r="G77" s="270"/>
      <c r="H77" s="270"/>
      <c r="I77" s="270"/>
      <c r="J77" s="270"/>
      <c r="K77" s="270"/>
      <c r="L77" s="329"/>
      <c r="M77" s="3"/>
      <c r="N77" s="2889"/>
      <c r="O77" s="311"/>
      <c r="P77" s="311"/>
      <c r="Q77" s="311"/>
      <c r="R77" s="311"/>
      <c r="S77" s="311"/>
      <c r="T77" s="311"/>
      <c r="U77" s="2887"/>
      <c r="V77" s="2887"/>
      <c r="W77" s="2887"/>
      <c r="X77" s="2888"/>
      <c r="Y77" s="2431"/>
      <c r="Z77" s="196" t="str">
        <f t="shared" si="21"/>
        <v>►</v>
      </c>
      <c r="AA77" s="3"/>
      <c r="AB77" s="2911"/>
      <c r="AC77" s="2911"/>
      <c r="AD77" s="2911"/>
      <c r="AE77" s="2911"/>
      <c r="AF77" s="2911"/>
      <c r="AG77" s="16"/>
      <c r="AH77" s="4">
        <v>1</v>
      </c>
    </row>
    <row r="78" spans="1:34" s="48" customFormat="1" ht="18.75" customHeight="1" x14ac:dyDescent="0.25">
      <c r="A78"/>
      <c r="B78" s="196" t="str">
        <f t="shared" si="20"/>
        <v>►</v>
      </c>
      <c r="C78" s="320" t="str">
        <f>C72</f>
        <v>Famille à coller.N.Nom de votre recette.Recette mère ►.F.Famille</v>
      </c>
      <c r="D78" s="320">
        <f>D72</f>
        <v>10</v>
      </c>
      <c r="E78" s="1045" t="str">
        <f>E72</f>
        <v>couverts</v>
      </c>
      <c r="F78" s="324"/>
      <c r="G78" s="270"/>
      <c r="H78" s="270"/>
      <c r="I78" s="270"/>
      <c r="J78" s="270"/>
      <c r="K78" s="270"/>
      <c r="L78" s="329"/>
      <c r="M78" s="3"/>
      <c r="N78" s="2886" t="s">
        <v>165</v>
      </c>
      <c r="O78" s="311"/>
      <c r="P78" s="311"/>
      <c r="Q78" s="311"/>
      <c r="R78" s="325"/>
      <c r="S78" s="325"/>
      <c r="T78" s="325"/>
      <c r="U78" s="2890"/>
      <c r="V78" s="2890"/>
      <c r="W78" s="2890"/>
      <c r="X78" s="2891"/>
      <c r="Y78" s="2431"/>
      <c r="Z78" s="196" t="str">
        <f t="shared" si="21"/>
        <v>►</v>
      </c>
      <c r="AA78" s="3"/>
      <c r="AB78" s="76"/>
      <c r="AC78" s="76"/>
      <c r="AD78" s="76"/>
      <c r="AE78" s="76"/>
      <c r="AF78" s="76"/>
      <c r="AG78" t="s">
        <v>6</v>
      </c>
      <c r="AH78" s="4">
        <v>1</v>
      </c>
    </row>
    <row r="79" spans="1:34" s="48" customFormat="1" ht="21" customHeight="1" x14ac:dyDescent="0.25">
      <c r="A79"/>
      <c r="B79" s="196" t="str">
        <f t="shared" si="20"/>
        <v>►</v>
      </c>
      <c r="C79" s="320" t="str">
        <f>C72</f>
        <v>Famille à coller.N.Nom de votre recette.Recette mère ►.F.Famille</v>
      </c>
      <c r="D79" s="320">
        <f>D72</f>
        <v>10</v>
      </c>
      <c r="E79" s="1045" t="str">
        <f>E72</f>
        <v>couverts</v>
      </c>
      <c r="F79" s="324"/>
      <c r="G79" s="270"/>
      <c r="H79" s="270"/>
      <c r="I79" s="270"/>
      <c r="J79" s="270"/>
      <c r="K79" s="270"/>
      <c r="L79" s="329"/>
      <c r="M79" s="3"/>
      <c r="N79" s="2892" t="s">
        <v>169</v>
      </c>
      <c r="O79" s="311"/>
      <c r="P79" s="311"/>
      <c r="Q79" s="311"/>
      <c r="R79" s="332"/>
      <c r="S79" s="332"/>
      <c r="T79" s="332"/>
      <c r="U79" s="2893"/>
      <c r="V79" s="2893"/>
      <c r="W79" s="2893"/>
      <c r="X79" s="2894"/>
      <c r="Y79" s="2431"/>
      <c r="Z79" s="196" t="str">
        <f t="shared" si="21"/>
        <v>►</v>
      </c>
      <c r="AA79" s="3"/>
      <c r="AB79" s="76"/>
      <c r="AC79" s="76"/>
      <c r="AD79" s="76"/>
      <c r="AE79" s="76"/>
      <c r="AF79" s="76"/>
      <c r="AG79"/>
      <c r="AH79" s="4">
        <v>1</v>
      </c>
    </row>
    <row r="80" spans="1:34" s="48" customFormat="1" ht="15.75" x14ac:dyDescent="0.25">
      <c r="A80"/>
      <c r="B80" s="196" t="str">
        <f t="shared" si="20"/>
        <v>►</v>
      </c>
      <c r="C80" s="320" t="str">
        <f>C72</f>
        <v>Famille à coller.N.Nom de votre recette.Recette mère ►.F.Famille</v>
      </c>
      <c r="D80" s="320">
        <f>D72</f>
        <v>10</v>
      </c>
      <c r="E80" s="320" t="str">
        <f>E72</f>
        <v>couverts</v>
      </c>
      <c r="F80" s="324"/>
      <c r="G80" s="270"/>
      <c r="H80" s="270"/>
      <c r="I80" s="270"/>
      <c r="J80" s="270"/>
      <c r="K80" s="270"/>
      <c r="L80" s="329"/>
      <c r="M80" s="3"/>
      <c r="N80" s="2895"/>
      <c r="O80" s="311"/>
      <c r="P80" s="311"/>
      <c r="Q80" s="311"/>
      <c r="R80" s="325"/>
      <c r="S80" s="325"/>
      <c r="T80" s="325"/>
      <c r="U80" s="2890"/>
      <c r="V80" s="2890"/>
      <c r="W80" s="2890"/>
      <c r="X80" s="2891"/>
      <c r="Y80" s="2431"/>
      <c r="Z80" s="196" t="str">
        <f t="shared" si="21"/>
        <v>►</v>
      </c>
      <c r="AA80" s="3"/>
      <c r="AB80" s="76"/>
      <c r="AC80" s="76"/>
      <c r="AD80" s="76"/>
      <c r="AE80" s="76"/>
      <c r="AF80" s="76"/>
      <c r="AG80"/>
      <c r="AH80" s="4">
        <v>1</v>
      </c>
    </row>
    <row r="81" spans="1:34" s="48" customFormat="1" ht="15.75" customHeight="1" x14ac:dyDescent="0.25">
      <c r="A81"/>
      <c r="B81" s="196" t="str">
        <f t="shared" si="20"/>
        <v>►</v>
      </c>
      <c r="C81" s="320" t="str">
        <f>C72</f>
        <v>Famille à coller.N.Nom de votre recette.Recette mère ►.F.Famille</v>
      </c>
      <c r="D81" s="320">
        <f>D72</f>
        <v>10</v>
      </c>
      <c r="E81" s="320" t="str">
        <f>E72</f>
        <v>couverts</v>
      </c>
      <c r="F81" s="324"/>
      <c r="G81" s="270"/>
      <c r="H81" s="270"/>
      <c r="I81" s="270"/>
      <c r="J81" s="270"/>
      <c r="K81" s="270"/>
      <c r="L81" s="329"/>
      <c r="M81" s="3"/>
      <c r="N81" s="2895"/>
      <c r="O81" s="311"/>
      <c r="P81" s="311"/>
      <c r="Q81" s="311"/>
      <c r="R81" s="325"/>
      <c r="S81" s="325"/>
      <c r="T81" s="325"/>
      <c r="U81" s="2890"/>
      <c r="V81" s="2890"/>
      <c r="W81" s="2890"/>
      <c r="X81" s="2891"/>
      <c r="Y81" s="2431"/>
      <c r="Z81" s="196" t="str">
        <f t="shared" si="21"/>
        <v>►</v>
      </c>
      <c r="AA81" s="3"/>
      <c r="AB81" s="76"/>
      <c r="AC81" s="76"/>
      <c r="AD81" s="76"/>
      <c r="AE81" s="76"/>
      <c r="AF81" s="76"/>
      <c r="AG81"/>
      <c r="AH81" s="4">
        <v>1</v>
      </c>
    </row>
    <row r="82" spans="1:34" s="48" customFormat="1" ht="15.75" x14ac:dyDescent="0.25">
      <c r="A82"/>
      <c r="B82" s="196" t="str">
        <f t="shared" si="20"/>
        <v>►</v>
      </c>
      <c r="C82" s="320" t="str">
        <f>C72</f>
        <v>Famille à coller.N.Nom de votre recette.Recette mère ►.F.Famille</v>
      </c>
      <c r="D82" s="320">
        <f>D72</f>
        <v>10</v>
      </c>
      <c r="E82" s="320" t="str">
        <f>E72</f>
        <v>couverts</v>
      </c>
      <c r="F82" s="324"/>
      <c r="G82" s="270"/>
      <c r="H82" s="270"/>
      <c r="I82" s="270"/>
      <c r="J82" s="270"/>
      <c r="K82" s="270"/>
      <c r="L82" s="329"/>
      <c r="M82" s="3"/>
      <c r="N82" s="2895"/>
      <c r="O82" s="311"/>
      <c r="P82" s="311"/>
      <c r="Q82" s="311"/>
      <c r="R82" s="325"/>
      <c r="S82" s="325"/>
      <c r="T82" s="325"/>
      <c r="U82" s="2890"/>
      <c r="V82" s="2890"/>
      <c r="W82" s="2890"/>
      <c r="X82" s="2891"/>
      <c r="Y82" s="2431"/>
      <c r="Z82" s="196" t="str">
        <f t="shared" si="21"/>
        <v>►</v>
      </c>
      <c r="AA82" s="3"/>
      <c r="AB82" s="76"/>
      <c r="AC82" s="76"/>
      <c r="AD82" s="76"/>
      <c r="AE82" s="76"/>
      <c r="AF82" s="76"/>
      <c r="AG82"/>
      <c r="AH82" s="4">
        <v>1</v>
      </c>
    </row>
    <row r="83" spans="1:34" s="48" customFormat="1" ht="15.75" x14ac:dyDescent="0.25">
      <c r="A83"/>
      <c r="B83" s="196" t="str">
        <f t="shared" si="20"/>
        <v>►</v>
      </c>
      <c r="C83" s="320" t="str">
        <f>C72</f>
        <v>Famille à coller.N.Nom de votre recette.Recette mère ►.F.Famille</v>
      </c>
      <c r="D83" s="320">
        <f>D72</f>
        <v>10</v>
      </c>
      <c r="E83" s="320" t="str">
        <f>E72</f>
        <v>couverts</v>
      </c>
      <c r="F83" s="324"/>
      <c r="G83" s="270"/>
      <c r="H83" s="270"/>
      <c r="I83" s="270"/>
      <c r="J83" s="270"/>
      <c r="K83" s="270"/>
      <c r="L83" s="329"/>
      <c r="M83" s="3"/>
      <c r="N83" s="2912" t="s">
        <v>189</v>
      </c>
      <c r="O83" s="311"/>
      <c r="P83" s="311"/>
      <c r="Q83" s="311"/>
      <c r="R83" s="352"/>
      <c r="S83" s="352"/>
      <c r="T83" s="352"/>
      <c r="U83" s="2913"/>
      <c r="V83" s="2913"/>
      <c r="W83" s="2913"/>
      <c r="X83" s="2914"/>
      <c r="Y83" s="2431"/>
      <c r="Z83" s="196" t="str">
        <f t="shared" si="21"/>
        <v>►</v>
      </c>
      <c r="AA83" s="3"/>
      <c r="AB83" s="76"/>
      <c r="AC83" s="76"/>
      <c r="AD83" s="76"/>
      <c r="AE83" s="76"/>
      <c r="AF83" s="76"/>
      <c r="AG83"/>
      <c r="AH83" s="4">
        <v>1</v>
      </c>
    </row>
    <row r="84" spans="1:34" s="48" customFormat="1" ht="22.5" customHeight="1" x14ac:dyDescent="0.25">
      <c r="A84"/>
      <c r="B84" s="196" t="str">
        <f t="shared" si="20"/>
        <v>►</v>
      </c>
      <c r="C84" s="320" t="str">
        <f>C72</f>
        <v>Famille à coller.N.Nom de votre recette.Recette mère ►.F.Famille</v>
      </c>
      <c r="D84" s="320">
        <f>D72</f>
        <v>10</v>
      </c>
      <c r="E84" s="320" t="str">
        <f>E72</f>
        <v>couverts</v>
      </c>
      <c r="F84" s="324"/>
      <c r="G84" s="270"/>
      <c r="H84" s="270"/>
      <c r="I84" s="270"/>
      <c r="J84" s="270"/>
      <c r="K84" s="270"/>
      <c r="L84" s="329"/>
      <c r="M84" s="3"/>
      <c r="N84" s="2915"/>
      <c r="O84" s="311"/>
      <c r="P84" s="311"/>
      <c r="Q84" s="311"/>
      <c r="R84" s="361"/>
      <c r="S84" s="361"/>
      <c r="T84" s="361"/>
      <c r="U84" s="2916"/>
      <c r="V84" s="2916"/>
      <c r="W84" s="2916"/>
      <c r="X84" s="2917"/>
      <c r="Y84" s="2431"/>
      <c r="Z84" s="196" t="str">
        <f t="shared" si="21"/>
        <v>►</v>
      </c>
      <c r="AA84" s="3"/>
      <c r="AB84" s="76"/>
      <c r="AC84" s="76"/>
      <c r="AD84" s="76"/>
      <c r="AE84" s="76"/>
      <c r="AF84" s="76"/>
      <c r="AG84"/>
      <c r="AH84" s="4">
        <v>1</v>
      </c>
    </row>
    <row r="85" spans="1:34" s="48" customFormat="1" ht="15.75" customHeight="1" x14ac:dyDescent="0.25">
      <c r="A85"/>
      <c r="B85" s="376" t="s">
        <v>18</v>
      </c>
      <c r="C85" s="320" t="str">
        <f>C72</f>
        <v>Famille à coller.N.Nom de votre recette.Recette mère ►.F.Famille</v>
      </c>
      <c r="D85" s="320">
        <f>D72</f>
        <v>10</v>
      </c>
      <c r="E85" s="320" t="str">
        <f>E72</f>
        <v>couverts</v>
      </c>
      <c r="F85" s="377" t="s">
        <v>153</v>
      </c>
      <c r="G85" s="280"/>
      <c r="H85" s="280"/>
      <c r="I85" s="280"/>
      <c r="J85" s="280"/>
      <c r="K85" s="378"/>
      <c r="L85" s="379" t="s">
        <v>154</v>
      </c>
      <c r="M85" s="3"/>
      <c r="N85" s="2915"/>
      <c r="O85" s="311"/>
      <c r="P85" s="311"/>
      <c r="Q85" s="311"/>
      <c r="R85" s="361"/>
      <c r="S85" s="361"/>
      <c r="T85" s="361"/>
      <c r="U85" s="2916"/>
      <c r="V85" s="2916"/>
      <c r="W85" s="2916"/>
      <c r="X85" s="2917"/>
      <c r="Y85" s="2431"/>
      <c r="Z85" s="376" t="str">
        <f t="shared" si="21"/>
        <v>A</v>
      </c>
      <c r="AA85" s="3"/>
      <c r="AB85" s="76"/>
      <c r="AC85" s="76"/>
      <c r="AD85" s="76"/>
      <c r="AE85" s="76"/>
      <c r="AF85" s="76"/>
      <c r="AG85"/>
      <c r="AH85" s="4">
        <v>1</v>
      </c>
    </row>
    <row r="86" spans="1:34" s="48" customFormat="1" ht="18.75" customHeight="1" x14ac:dyDescent="0.25">
      <c r="A86"/>
      <c r="B86" s="376" t="s">
        <v>18</v>
      </c>
      <c r="C86" s="320" t="str">
        <f>C72</f>
        <v>Famille à coller.N.Nom de votre recette.Recette mère ►.F.Famille</v>
      </c>
      <c r="D86" s="320">
        <f>D72</f>
        <v>10</v>
      </c>
      <c r="E86" s="320" t="str">
        <f>E72</f>
        <v>couverts</v>
      </c>
      <c r="F86" s="381"/>
      <c r="G86" s="287"/>
      <c r="H86" s="287"/>
      <c r="I86" s="287"/>
      <c r="J86" s="287"/>
      <c r="K86" s="382"/>
      <c r="L86" s="383" t="s">
        <v>155</v>
      </c>
      <c r="M86" s="3"/>
      <c r="N86" s="2918" t="s">
        <v>194</v>
      </c>
      <c r="O86" s="311"/>
      <c r="P86" s="311"/>
      <c r="Q86" s="311"/>
      <c r="R86" s="371"/>
      <c r="S86" s="371"/>
      <c r="T86" s="371"/>
      <c r="U86" s="2919"/>
      <c r="V86" s="2919"/>
      <c r="W86" s="2919"/>
      <c r="X86" s="2920"/>
      <c r="Y86" s="2431"/>
      <c r="Z86" s="376" t="str">
        <f t="shared" si="21"/>
        <v>A</v>
      </c>
      <c r="AA86" s="3"/>
      <c r="AB86" s="76"/>
      <c r="AC86" s="76"/>
      <c r="AD86" s="76"/>
      <c r="AE86" s="76"/>
      <c r="AF86" s="76"/>
      <c r="AG86"/>
      <c r="AH86" s="4">
        <v>1</v>
      </c>
    </row>
    <row r="87" spans="1:34" s="48" customFormat="1" ht="18.75" customHeight="1" x14ac:dyDescent="0.25">
      <c r="A87"/>
      <c r="B87" s="376" t="s">
        <v>18</v>
      </c>
      <c r="C87" s="320" t="str">
        <f>C72</f>
        <v>Famille à coller.N.Nom de votre recette.Recette mère ►.F.Famille</v>
      </c>
      <c r="D87" s="320">
        <f>D72</f>
        <v>10</v>
      </c>
      <c r="E87" s="320" t="str">
        <f>E72</f>
        <v>couverts</v>
      </c>
      <c r="F87" s="2819"/>
      <c r="G87" s="287"/>
      <c r="H87" s="287"/>
      <c r="I87" s="287"/>
      <c r="J87" s="287"/>
      <c r="K87" s="382"/>
      <c r="L87" s="383" t="s">
        <v>156</v>
      </c>
      <c r="M87" s="3"/>
      <c r="N87" s="2896"/>
      <c r="O87" s="311"/>
      <c r="P87" s="311"/>
      <c r="Q87" s="311"/>
      <c r="R87" s="380"/>
      <c r="S87" s="380"/>
      <c r="T87" s="380"/>
      <c r="U87" s="2897"/>
      <c r="V87" s="2897"/>
      <c r="W87" s="2897"/>
      <c r="X87" s="2898"/>
      <c r="Y87" s="2431"/>
      <c r="Z87" s="376" t="str">
        <f t="shared" si="21"/>
        <v>A</v>
      </c>
      <c r="AA87" s="3"/>
      <c r="AB87" s="76"/>
      <c r="AC87" s="76"/>
      <c r="AD87" s="76"/>
      <c r="AE87" s="76"/>
      <c r="AF87" s="76"/>
      <c r="AG87"/>
      <c r="AH87" s="4">
        <v>1</v>
      </c>
    </row>
    <row r="88" spans="1:34" s="48" customFormat="1" ht="15.75" customHeight="1" x14ac:dyDescent="0.25">
      <c r="A88"/>
      <c r="B88" s="376" t="s">
        <v>18</v>
      </c>
      <c r="C88" s="320" t="str">
        <f>C72</f>
        <v>Famille à coller.N.Nom de votre recette.Recette mère ►.F.Famille</v>
      </c>
      <c r="D88" s="320">
        <f>D72</f>
        <v>10</v>
      </c>
      <c r="E88" s="320" t="str">
        <f>E72</f>
        <v>couverts</v>
      </c>
      <c r="F88" s="293"/>
      <c r="G88" s="293"/>
      <c r="H88" s="293" t="s">
        <v>152</v>
      </c>
      <c r="I88" s="294"/>
      <c r="J88" s="392"/>
      <c r="K88" s="392"/>
      <c r="L88" s="393"/>
      <c r="M88" s="3"/>
      <c r="N88" s="2896"/>
      <c r="O88" s="311"/>
      <c r="P88" s="311"/>
      <c r="Q88" s="311"/>
      <c r="R88" s="380"/>
      <c r="S88" s="380"/>
      <c r="T88" s="380"/>
      <c r="U88" s="2897"/>
      <c r="V88" s="2897"/>
      <c r="W88" s="2897"/>
      <c r="X88" s="2898"/>
      <c r="Y88" s="2431"/>
      <c r="Z88" s="376" t="str">
        <f t="shared" si="21"/>
        <v>A</v>
      </c>
      <c r="AA88" s="3"/>
      <c r="AB88" s="76"/>
      <c r="AC88" s="76"/>
      <c r="AD88" s="76"/>
      <c r="AE88" s="76"/>
      <c r="AF88" s="76"/>
      <c r="AG88"/>
      <c r="AH88" s="4">
        <v>1</v>
      </c>
    </row>
    <row r="89" spans="1:34" s="48" customFormat="1" ht="19.5" customHeight="1" thickBot="1" x14ac:dyDescent="0.3">
      <c r="A89"/>
      <c r="B89" s="397" t="s">
        <v>18</v>
      </c>
      <c r="C89" s="398" t="str">
        <f>C72</f>
        <v>Famille à coller.N.Nom de votre recette.Recette mère ►.F.Famille</v>
      </c>
      <c r="D89" s="398">
        <f>D72</f>
        <v>10</v>
      </c>
      <c r="E89" s="398" t="str">
        <f>E72</f>
        <v>couverts</v>
      </c>
      <c r="F89" s="399" t="s">
        <v>150</v>
      </c>
      <c r="G89" s="298"/>
      <c r="H89" s="299"/>
      <c r="I89" s="300"/>
      <c r="J89" s="299"/>
      <c r="K89" s="299"/>
      <c r="L89" s="400"/>
      <c r="M89" s="3"/>
      <c r="N89" s="2896"/>
      <c r="O89" s="311"/>
      <c r="P89" s="311"/>
      <c r="Q89" s="311"/>
      <c r="R89" s="380"/>
      <c r="S89" s="380"/>
      <c r="T89" s="380"/>
      <c r="U89" s="2897"/>
      <c r="V89" s="2897"/>
      <c r="W89" s="2897"/>
      <c r="X89" s="2898"/>
      <c r="Y89" s="2431"/>
      <c r="Z89" s="397" t="str">
        <f t="shared" si="21"/>
        <v>A</v>
      </c>
      <c r="AA89" s="3"/>
      <c r="AB89" s="76"/>
      <c r="AC89" s="76"/>
      <c r="AD89" s="76"/>
      <c r="AE89" s="76"/>
      <c r="AF89" s="76"/>
      <c r="AG89"/>
      <c r="AH89" s="4">
        <v>1</v>
      </c>
    </row>
    <row r="90" spans="1:34" s="48" customFormat="1" ht="18.75" customHeight="1" x14ac:dyDescent="0.25">
      <c r="A90"/>
      <c r="B90" s="272" t="s">
        <v>11</v>
      </c>
      <c r="C90" s="404" t="str">
        <f>C72</f>
        <v>Famille à coller.N.Nom de votre recette.Recette mère ►.F.Famille</v>
      </c>
      <c r="D90" s="404">
        <f>D72</f>
        <v>10</v>
      </c>
      <c r="E90" s="320" t="str">
        <f>E72</f>
        <v>couverts</v>
      </c>
      <c r="F90" s="2899"/>
      <c r="G90" s="2900"/>
      <c r="H90" s="2899" t="s">
        <v>5</v>
      </c>
      <c r="I90" s="2901" t="s">
        <v>208</v>
      </c>
      <c r="J90" s="408"/>
      <c r="K90" s="408"/>
      <c r="L90" s="2902"/>
      <c r="M90" s="3"/>
      <c r="N90" s="2903"/>
      <c r="O90" s="408"/>
      <c r="P90" s="408"/>
      <c r="Q90" s="408"/>
      <c r="R90" s="408"/>
      <c r="S90" s="408"/>
      <c r="T90" s="408"/>
      <c r="U90" s="2904"/>
      <c r="V90" s="2904"/>
      <c r="W90" s="2904"/>
      <c r="X90" s="2905" t="s">
        <v>6</v>
      </c>
      <c r="Y90" s="2431"/>
      <c r="Z90" s="272" t="str">
        <f t="shared" si="21"/>
        <v>►</v>
      </c>
      <c r="AA90" s="3"/>
      <c r="AB90" s="76"/>
      <c r="AC90" s="76"/>
      <c r="AD90" s="76"/>
      <c r="AE90" s="76"/>
      <c r="AF90" s="76"/>
      <c r="AG90"/>
      <c r="AH90" s="4">
        <v>1</v>
      </c>
    </row>
    <row r="91" spans="1:34" s="48" customFormat="1" ht="15.75" customHeight="1" x14ac:dyDescent="0.25">
      <c r="A91"/>
      <c r="B91" s="412" t="s">
        <v>11</v>
      </c>
      <c r="C91" s="273" t="str">
        <f t="shared" ref="C91:X91" si="22">SUBSTITUTE(ADDRESS(1,COLUMN(),4),"1","")</f>
        <v>C</v>
      </c>
      <c r="D91" s="273" t="str">
        <f t="shared" si="22"/>
        <v>D</v>
      </c>
      <c r="E91" s="273" t="str">
        <f t="shared" si="22"/>
        <v>E</v>
      </c>
      <c r="F91" s="274" t="str">
        <f t="shared" si="22"/>
        <v>F</v>
      </c>
      <c r="G91" s="274" t="str">
        <f t="shared" si="22"/>
        <v>G</v>
      </c>
      <c r="H91" s="274" t="str">
        <f t="shared" si="22"/>
        <v>H</v>
      </c>
      <c r="I91" s="274" t="str">
        <f t="shared" si="22"/>
        <v>I</v>
      </c>
      <c r="J91" s="274" t="str">
        <f t="shared" si="22"/>
        <v>J</v>
      </c>
      <c r="K91" s="274" t="str">
        <f t="shared" si="22"/>
        <v>K</v>
      </c>
      <c r="L91" s="276" t="str">
        <f t="shared" si="22"/>
        <v>L</v>
      </c>
      <c r="M91" s="276" t="str">
        <f t="shared" si="22"/>
        <v>M</v>
      </c>
      <c r="N91" s="276" t="str">
        <f t="shared" si="22"/>
        <v>N</v>
      </c>
      <c r="O91" s="274" t="str">
        <f t="shared" si="22"/>
        <v>O</v>
      </c>
      <c r="P91" s="274" t="str">
        <f t="shared" si="22"/>
        <v>P</v>
      </c>
      <c r="Q91" s="274" t="str">
        <f t="shared" si="22"/>
        <v>Q</v>
      </c>
      <c r="R91" s="274" t="str">
        <f t="shared" si="22"/>
        <v>R</v>
      </c>
      <c r="S91" s="274" t="str">
        <f t="shared" si="22"/>
        <v>S</v>
      </c>
      <c r="T91" s="274" t="str">
        <f t="shared" si="22"/>
        <v>T</v>
      </c>
      <c r="U91" s="2906" t="str">
        <f t="shared" si="22"/>
        <v>U</v>
      </c>
      <c r="V91" s="2906" t="str">
        <f t="shared" si="22"/>
        <v>V</v>
      </c>
      <c r="W91" s="2906" t="str">
        <f t="shared" si="22"/>
        <v>W</v>
      </c>
      <c r="X91" s="2907" t="str">
        <f t="shared" si="22"/>
        <v>X</v>
      </c>
      <c r="Y91" s="2431"/>
      <c r="Z91" s="412" t="str">
        <f t="shared" si="21"/>
        <v>►</v>
      </c>
      <c r="AA91" s="3"/>
      <c r="AB91" s="76"/>
      <c r="AC91" s="76"/>
      <c r="AD91" s="76"/>
      <c r="AE91" s="76"/>
      <c r="AF91" s="76"/>
      <c r="AG91"/>
      <c r="AH91" s="4">
        <v>1</v>
      </c>
    </row>
    <row r="92" spans="1:34" s="48" customFormat="1" ht="15.75" x14ac:dyDescent="0.25">
      <c r="A92"/>
      <c r="B92" s="412" t="s">
        <v>11</v>
      </c>
      <c r="C92" s="282">
        <f t="shared" ref="C92:X92" ca="1" si="23">CELL("largeur",C92)</f>
        <v>2</v>
      </c>
      <c r="D92" s="282">
        <f t="shared" ca="1" si="23"/>
        <v>2</v>
      </c>
      <c r="E92" s="282">
        <f t="shared" ca="1" si="23"/>
        <v>2</v>
      </c>
      <c r="F92" s="283">
        <f t="shared" ca="1" si="23"/>
        <v>11</v>
      </c>
      <c r="G92" s="283">
        <f t="shared" ca="1" si="23"/>
        <v>11</v>
      </c>
      <c r="H92" s="283">
        <f t="shared" ca="1" si="23"/>
        <v>3</v>
      </c>
      <c r="I92" s="283">
        <f t="shared" ca="1" si="23"/>
        <v>11</v>
      </c>
      <c r="J92" s="283">
        <f t="shared" ca="1" si="23"/>
        <v>11</v>
      </c>
      <c r="K92" s="283">
        <f t="shared" ca="1" si="23"/>
        <v>12</v>
      </c>
      <c r="L92" s="283">
        <f t="shared" ca="1" si="23"/>
        <v>40</v>
      </c>
      <c r="M92" s="283">
        <f t="shared" ca="1" si="23"/>
        <v>3</v>
      </c>
      <c r="N92" s="283">
        <f t="shared" ca="1" si="23"/>
        <v>11</v>
      </c>
      <c r="O92" s="283">
        <f t="shared" ca="1" si="23"/>
        <v>11</v>
      </c>
      <c r="P92" s="283">
        <f t="shared" ca="1" si="23"/>
        <v>11</v>
      </c>
      <c r="Q92" s="283">
        <f t="shared" ca="1" si="23"/>
        <v>11</v>
      </c>
      <c r="R92" s="283">
        <f t="shared" ca="1" si="23"/>
        <v>11</v>
      </c>
      <c r="S92" s="283">
        <f t="shared" ca="1" si="23"/>
        <v>3</v>
      </c>
      <c r="T92" s="283">
        <f t="shared" ca="1" si="23"/>
        <v>11</v>
      </c>
      <c r="U92" s="2908">
        <f t="shared" ca="1" si="23"/>
        <v>11</v>
      </c>
      <c r="V92" s="2908">
        <f t="shared" ca="1" si="23"/>
        <v>11</v>
      </c>
      <c r="W92" s="2908">
        <f t="shared" ca="1" si="23"/>
        <v>11</v>
      </c>
      <c r="X92" s="2909">
        <f t="shared" ca="1" si="23"/>
        <v>12</v>
      </c>
      <c r="Y92" s="2431"/>
      <c r="Z92" s="412" t="str">
        <f t="shared" si="21"/>
        <v>►</v>
      </c>
      <c r="AA92" s="3"/>
      <c r="AB92" s="76"/>
      <c r="AC92" s="76"/>
      <c r="AD92" s="76"/>
      <c r="AE92" s="76"/>
      <c r="AF92" s="76"/>
      <c r="AG92"/>
      <c r="AH92" s="4">
        <v>1</v>
      </c>
    </row>
    <row r="93" spans="1:34" s="48" customFormat="1" ht="16.5" customHeight="1" thickBot="1" x14ac:dyDescent="0.3">
      <c r="A93"/>
      <c r="B93" s="423" t="s">
        <v>18</v>
      </c>
      <c r="C93" s="424">
        <v>2</v>
      </c>
      <c r="D93" s="424">
        <v>2</v>
      </c>
      <c r="E93" s="424">
        <v>2</v>
      </c>
      <c r="F93" s="424">
        <v>11</v>
      </c>
      <c r="G93" s="424">
        <v>11</v>
      </c>
      <c r="H93" s="424">
        <v>3</v>
      </c>
      <c r="I93" s="424">
        <v>11</v>
      </c>
      <c r="J93" s="424">
        <v>11</v>
      </c>
      <c r="K93" s="424">
        <v>12</v>
      </c>
      <c r="L93" s="424">
        <v>40</v>
      </c>
      <c r="M93" s="424">
        <v>3</v>
      </c>
      <c r="N93" s="424">
        <v>11</v>
      </c>
      <c r="O93" s="424">
        <v>11</v>
      </c>
      <c r="P93" s="424">
        <v>11</v>
      </c>
      <c r="Q93" s="424">
        <v>11</v>
      </c>
      <c r="R93" s="424">
        <v>11</v>
      </c>
      <c r="S93" s="424">
        <v>3</v>
      </c>
      <c r="T93" s="424">
        <v>11</v>
      </c>
      <c r="U93" s="424">
        <v>11</v>
      </c>
      <c r="V93" s="424">
        <v>11</v>
      </c>
      <c r="W93" s="424">
        <v>11</v>
      </c>
      <c r="X93" s="425">
        <v>12</v>
      </c>
      <c r="Y93" s="2431"/>
      <c r="Z93" s="423" t="str">
        <f t="shared" si="21"/>
        <v>A</v>
      </c>
      <c r="AA93" s="3"/>
      <c r="AB93" s="76"/>
      <c r="AC93" s="76"/>
      <c r="AD93" s="76"/>
      <c r="AE93" s="76"/>
      <c r="AF93" s="76"/>
      <c r="AG93"/>
      <c r="AH93" s="4">
        <v>1</v>
      </c>
    </row>
    <row r="94" spans="1:34" x14ac:dyDescent="0.25">
      <c r="B94" s="291" t="s">
        <v>18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50"/>
      <c r="N94" s="16"/>
      <c r="O94" s="16"/>
      <c r="P94" s="16"/>
      <c r="Q94" s="16"/>
      <c r="R94" s="16"/>
      <c r="S94" s="16"/>
      <c r="T94" s="16"/>
      <c r="Z94" s="291" t="str">
        <f t="shared" si="21"/>
        <v>A</v>
      </c>
      <c r="AB94" s="76"/>
      <c r="AC94" s="76"/>
      <c r="AD94" s="76"/>
      <c r="AE94" s="76"/>
      <c r="AF94" s="76"/>
      <c r="AH94" s="4">
        <v>1</v>
      </c>
    </row>
    <row r="95" spans="1:34" x14ac:dyDescent="0.25">
      <c r="B95" s="291" t="s">
        <v>18</v>
      </c>
      <c r="C95" s="2691" t="s">
        <v>2246</v>
      </c>
      <c r="D95" s="2691"/>
      <c r="E95" s="2691"/>
      <c r="F95" s="2691"/>
      <c r="G95" s="2691"/>
      <c r="H95" s="16"/>
      <c r="I95" s="16"/>
      <c r="J95" s="16"/>
      <c r="K95" s="16"/>
      <c r="L95" s="16"/>
      <c r="M95" s="50"/>
      <c r="N95" s="16"/>
      <c r="O95" s="16"/>
      <c r="P95" s="16"/>
      <c r="Q95" s="16"/>
      <c r="R95" s="16"/>
      <c r="S95" s="16"/>
      <c r="T95" s="16"/>
      <c r="U95" s="2691" t="s">
        <v>2246</v>
      </c>
      <c r="V95" s="2691"/>
      <c r="W95" s="2691"/>
      <c r="X95" s="2858"/>
      <c r="Z95" s="291" t="str">
        <f t="shared" si="21"/>
        <v>A</v>
      </c>
      <c r="AB95" s="76"/>
      <c r="AC95" s="76"/>
      <c r="AD95" s="76"/>
      <c r="AE95" s="76"/>
      <c r="AF95" s="76"/>
      <c r="AH95" s="4"/>
    </row>
    <row r="96" spans="1:34" ht="16.5" thickBot="1" x14ac:dyDescent="0.3">
      <c r="B96" s="2688" t="s">
        <v>11</v>
      </c>
      <c r="C96" s="2735" t="s">
        <v>2274</v>
      </c>
      <c r="D96" s="43"/>
      <c r="E96" s="43"/>
      <c r="F96" s="43"/>
      <c r="G96" s="44"/>
      <c r="H96" s="2696" t="s">
        <v>218</v>
      </c>
      <c r="I96" s="123" t="str">
        <f ca="1">IF(COUNTIF(C178:L178, "&lt;0.5")&gt;0, COUNTIF(C178:L178, "&lt;0.5") &amp; " ◄ colonnes masquées", "◄ De B à L, pas de colonnes masquées")</f>
        <v>◄ De B à L, pas de colonnes masquées</v>
      </c>
      <c r="J96" s="16"/>
      <c r="K96" s="16"/>
      <c r="L96" s="16"/>
      <c r="M96" s="50"/>
      <c r="N96" s="16"/>
      <c r="O96" s="16"/>
      <c r="P96" s="16"/>
      <c r="Q96" s="2859"/>
      <c r="R96" s="2859"/>
      <c r="S96" s="2811"/>
      <c r="T96" s="2859" t="str">
        <f ca="1">R102&amp;"►"</f>
        <v>Aucune colonne masquée►</v>
      </c>
      <c r="U96" s="2691" t="s">
        <v>2346</v>
      </c>
      <c r="V96" s="2691" t="s">
        <v>2347</v>
      </c>
      <c r="W96" s="2691"/>
      <c r="X96" s="2858" t="s">
        <v>2346</v>
      </c>
      <c r="Y96" s="2696" t="s">
        <v>218</v>
      </c>
      <c r="Z96" s="2688" t="str">
        <f t="shared" si="21"/>
        <v>►</v>
      </c>
      <c r="AB96" s="76"/>
      <c r="AC96" s="76"/>
      <c r="AD96" s="76"/>
      <c r="AE96" s="76"/>
      <c r="AF96" s="76"/>
      <c r="AH96" s="4"/>
    </row>
    <row r="97" spans="1:34" ht="22.5" customHeight="1" x14ac:dyDescent="0.25">
      <c r="A97" s="53">
        <f>ROW()</f>
        <v>97</v>
      </c>
      <c r="B97" s="54" t="s">
        <v>18</v>
      </c>
      <c r="C97" s="55" t="str">
        <f>C103</f>
        <v>Famille à coller.N.Nom de votre recette.Recette mère ►.F.Famille</v>
      </c>
      <c r="D97" s="56">
        <f>D103</f>
        <v>10</v>
      </c>
      <c r="E97" s="56" t="str">
        <f>E103</f>
        <v>couverts</v>
      </c>
      <c r="F97" s="57" t="s">
        <v>6</v>
      </c>
      <c r="G97" s="58" t="s">
        <v>19</v>
      </c>
      <c r="H97" s="3441" t="s">
        <v>24</v>
      </c>
      <c r="I97" s="3441"/>
      <c r="J97" s="3285" t="s">
        <v>21</v>
      </c>
      <c r="K97" s="3285"/>
      <c r="L97" s="3286"/>
      <c r="M97" s="3"/>
      <c r="N97" s="3428" t="str">
        <f>H97</f>
        <v>FAMILLE à coller</v>
      </c>
      <c r="O97" s="3367"/>
      <c r="P97" s="3367"/>
      <c r="Q97" s="3369" t="str">
        <f>UPPER(LEFT(J97,1))</f>
        <v>N</v>
      </c>
      <c r="R97" s="3430" t="s">
        <v>2333</v>
      </c>
      <c r="T97" s="2860" t="s">
        <v>22</v>
      </c>
      <c r="U97" s="59">
        <v>0</v>
      </c>
      <c r="V97" s="2861" t="s">
        <v>23</v>
      </c>
      <c r="W97" s="2862"/>
      <c r="X97" s="2863"/>
      <c r="Y97" s="3"/>
      <c r="Z97" s="54" t="str">
        <f t="shared" si="21"/>
        <v>A</v>
      </c>
      <c r="AA97" s="3"/>
      <c r="AB97" s="76"/>
      <c r="AC97" s="76"/>
      <c r="AD97" s="76"/>
      <c r="AE97" s="76"/>
      <c r="AF97" s="76"/>
      <c r="AH97" s="4">
        <v>1</v>
      </c>
    </row>
    <row r="98" spans="1:34" ht="22.5" customHeight="1" x14ac:dyDescent="0.25">
      <c r="B98" s="66" t="s">
        <v>18</v>
      </c>
      <c r="C98" s="67" t="str">
        <f>C103</f>
        <v>Famille à coller.N.Nom de votre recette.Recette mère ►.F.Famille</v>
      </c>
      <c r="D98" s="68"/>
      <c r="E98" s="68"/>
      <c r="F98" s="69" t="s">
        <v>28</v>
      </c>
      <c r="G98" s="70" t="s">
        <v>29</v>
      </c>
      <c r="H98" s="3442"/>
      <c r="I98" s="3442"/>
      <c r="J98" s="3287"/>
      <c r="K98" s="3287"/>
      <c r="L98" s="3288"/>
      <c r="M98" s="3"/>
      <c r="N98" s="3429"/>
      <c r="O98" s="3368"/>
      <c r="P98" s="3368"/>
      <c r="Q98" s="3370"/>
      <c r="R98" s="3431"/>
      <c r="T98" s="2860" t="s">
        <v>30</v>
      </c>
      <c r="U98" s="71">
        <v>0</v>
      </c>
      <c r="V98" s="2864" t="s">
        <v>31</v>
      </c>
      <c r="W98" s="2865"/>
      <c r="X98" s="2866"/>
      <c r="Y98" s="3"/>
      <c r="Z98" s="66" t="str">
        <f t="shared" si="21"/>
        <v>A</v>
      </c>
      <c r="AA98" s="3"/>
      <c r="AB98" s="76"/>
      <c r="AC98" s="76"/>
      <c r="AD98" s="76"/>
      <c r="AE98" s="76"/>
      <c r="AF98" s="76"/>
      <c r="AH98" s="4">
        <v>1</v>
      </c>
    </row>
    <row r="99" spans="1:34" ht="22.5" customHeight="1" x14ac:dyDescent="0.25">
      <c r="B99" s="66" t="s">
        <v>18</v>
      </c>
      <c r="C99" s="77" t="str">
        <f>C103</f>
        <v>Famille à coller.N.Nom de votre recette.Recette mère ►.F.Famille</v>
      </c>
      <c r="D99" s="78"/>
      <c r="E99" s="79"/>
      <c r="F99" s="80"/>
      <c r="G99" s="81" t="s">
        <v>33</v>
      </c>
      <c r="H99" s="82"/>
      <c r="I99" s="83" t="s">
        <v>34</v>
      </c>
      <c r="J99" s="84" t="s">
        <v>35</v>
      </c>
      <c r="K99" s="16"/>
      <c r="L99" s="85"/>
      <c r="M99" s="3"/>
      <c r="N99" s="2867" t="s">
        <v>39</v>
      </c>
      <c r="O99" s="2829"/>
      <c r="P99" s="2829"/>
      <c r="Q99" s="2829"/>
      <c r="R99" s="88"/>
      <c r="T99" s="2860" t="s">
        <v>36</v>
      </c>
      <c r="U99" s="71">
        <v>0</v>
      </c>
      <c r="V99" s="2865" t="s">
        <v>37</v>
      </c>
      <c r="W99" s="2865"/>
      <c r="X99" s="629"/>
      <c r="Y99" s="3"/>
      <c r="Z99" s="66" t="str">
        <f t="shared" si="21"/>
        <v>A</v>
      </c>
      <c r="AA99" s="3"/>
      <c r="AB99" s="76"/>
      <c r="AC99" s="76"/>
      <c r="AD99" s="76"/>
      <c r="AE99" s="76"/>
      <c r="AF99" s="76"/>
      <c r="AH99" s="4">
        <v>1</v>
      </c>
    </row>
    <row r="100" spans="1:34" ht="15.75" customHeight="1" x14ac:dyDescent="0.25">
      <c r="B100" s="66" t="s">
        <v>18</v>
      </c>
      <c r="C100" s="91" t="str">
        <f>C103</f>
        <v>Famille à coller.N.Nom de votre recette.Recette mère ►.F.Famille</v>
      </c>
      <c r="D100" s="91"/>
      <c r="E100" s="91"/>
      <c r="F100" s="92" t="s">
        <v>39</v>
      </c>
      <c r="G100" s="93"/>
      <c r="H100" s="93"/>
      <c r="I100" s="94" t="s">
        <v>40</v>
      </c>
      <c r="J100" s="3317" t="str">
        <f>F103</f>
        <v>Famille à coller.N.Nom de votre recette.Recette mère ►.F.Famille</v>
      </c>
      <c r="K100" s="3317"/>
      <c r="L100" s="3318"/>
      <c r="M100" s="3"/>
      <c r="N100" s="2831">
        <f>W139</f>
        <v>1.4999999999999998</v>
      </c>
      <c r="O100" s="2832"/>
      <c r="P100" s="2832"/>
      <c r="Q100" s="2832"/>
      <c r="R100" s="2833"/>
      <c r="T100" s="229" t="s">
        <v>41</v>
      </c>
      <c r="U100" s="95">
        <f t="shared" ref="U100:U139" si="24">V100 / 1000</f>
        <v>1E-3</v>
      </c>
      <c r="V100" s="2830">
        <v>1</v>
      </c>
      <c r="W100" s="2868"/>
      <c r="X100" s="629"/>
      <c r="Y100" s="3"/>
      <c r="Z100" s="66" t="str">
        <f t="shared" si="21"/>
        <v>A</v>
      </c>
      <c r="AA100" s="3"/>
      <c r="AB100" s="76"/>
      <c r="AC100" s="76"/>
      <c r="AD100" s="76"/>
      <c r="AE100" s="76"/>
      <c r="AF100" s="76"/>
      <c r="AH100" s="4">
        <v>1</v>
      </c>
    </row>
    <row r="101" spans="1:34" ht="15.75" customHeight="1" x14ac:dyDescent="0.25">
      <c r="B101" s="66" t="s">
        <v>18</v>
      </c>
      <c r="C101" s="91" t="str">
        <f>C103</f>
        <v>Famille à coller.N.Nom de votre recette.Recette mère ►.F.Famille</v>
      </c>
      <c r="D101" s="91"/>
      <c r="E101" s="91"/>
      <c r="F101" s="110">
        <v>10</v>
      </c>
      <c r="G101" s="111" t="s">
        <v>44</v>
      </c>
      <c r="H101" s="92"/>
      <c r="I101" s="92"/>
      <c r="J101" s="3317"/>
      <c r="K101" s="3317"/>
      <c r="L101" s="3318"/>
      <c r="M101" s="3"/>
      <c r="N101" s="2869">
        <f>IF(OR(N100=0, ISBLANK(Q106)), 0, Q106/N100)</f>
        <v>0.66666666666666674</v>
      </c>
      <c r="O101" s="2834" t="str">
        <f t="shared" ref="O101:Q101" si="25">SUBSTITUTE(ADDRESS(1,COLUMN(),4),"1","")</f>
        <v>O</v>
      </c>
      <c r="P101" s="2870" t="s">
        <v>2348</v>
      </c>
      <c r="Q101" s="2835" t="str">
        <f t="shared" si="25"/>
        <v>Q</v>
      </c>
      <c r="R101" s="2836"/>
      <c r="T101" s="510" t="s">
        <v>47</v>
      </c>
      <c r="U101" s="95">
        <f t="shared" si="24"/>
        <v>1</v>
      </c>
      <c r="V101" s="2830">
        <v>1000</v>
      </c>
      <c r="W101" s="2868"/>
      <c r="X101" s="629"/>
      <c r="Y101" s="3"/>
      <c r="Z101" s="66" t="str">
        <f t="shared" si="21"/>
        <v>A</v>
      </c>
      <c r="AA101" s="3"/>
      <c r="AB101" s="76"/>
      <c r="AC101" s="76"/>
      <c r="AD101" s="76"/>
      <c r="AE101" s="76"/>
      <c r="AF101" s="76"/>
      <c r="AH101" s="4">
        <v>1</v>
      </c>
    </row>
    <row r="102" spans="1:34" ht="15.75" x14ac:dyDescent="0.25">
      <c r="B102" s="66" t="s">
        <v>11</v>
      </c>
      <c r="C102" s="121" t="str">
        <f>C103</f>
        <v>Famille à coller.N.Nom de votre recette.Recette mère ►.F.Famille</v>
      </c>
      <c r="D102" s="121"/>
      <c r="E102" s="121"/>
      <c r="F102" s="122"/>
      <c r="G102" s="123"/>
      <c r="H102" s="123"/>
      <c r="I102" s="123"/>
      <c r="J102" s="123"/>
      <c r="K102" s="123"/>
      <c r="L102" s="124"/>
      <c r="M102" s="3"/>
      <c r="N102" s="2871"/>
      <c r="O102" s="125"/>
      <c r="P102" s="125"/>
      <c r="Q102" s="125"/>
      <c r="R102" s="127" t="str">
        <f ca="1">IF(COUNTIF(C178:X178,"&lt;0.5")=0,"Aucune colonne masquée",COUNTIF(C178:X178,"&lt;0.5")&amp;" colonnes masquées : "&amp;(N103&amp;O103))</f>
        <v>Aucune colonne masquée</v>
      </c>
      <c r="T102" s="495" t="s">
        <v>51</v>
      </c>
      <c r="U102" s="95">
        <f t="shared" si="24"/>
        <v>0.25</v>
      </c>
      <c r="V102" s="2830">
        <v>250</v>
      </c>
      <c r="W102" s="2868"/>
      <c r="X102" s="629"/>
      <c r="Y102" s="3"/>
      <c r="Z102" s="66" t="str">
        <f t="shared" si="21"/>
        <v>►</v>
      </c>
      <c r="AA102" s="3"/>
      <c r="AB102" s="76"/>
      <c r="AC102" s="76"/>
      <c r="AD102" s="76"/>
      <c r="AE102" s="76"/>
      <c r="AF102" s="76"/>
      <c r="AH102" s="4">
        <v>1</v>
      </c>
    </row>
    <row r="103" spans="1:34" ht="16.5" thickBot="1" x14ac:dyDescent="0.3">
      <c r="B103" s="129" t="s">
        <v>11</v>
      </c>
      <c r="C103" s="130" t="str">
        <f>F103</f>
        <v>Famille à coller.N.Nom de votre recette.Recette mère ►.F.Famille</v>
      </c>
      <c r="D103" s="130">
        <f>F101</f>
        <v>10</v>
      </c>
      <c r="E103" s="130" t="str">
        <f>G101</f>
        <v>couverts</v>
      </c>
      <c r="F103" s="131" t="str">
        <f>UPPER(LEFT(H97,1))&amp;LOWER(MID(H97,2,999))&amp;"."&amp;UPPER(LEFT(J97,1))&amp;"."&amp;UPPER(LEFT(J97,1))&amp;LOWER(MID(J97,2,999))&amp;"."&amp;IF(ISTEXT(L103),K103&amp;"."&amp;UPPER(LEFT(L103,1))&amp;"."&amp;UPPER(LEFT(L103,1))&amp;LOWER(MID(L103,2,999)),G103)</f>
        <v>Famille à coller.N.Nom de votre recette.Recette mère ►.F.Famille</v>
      </c>
      <c r="G103" s="132" t="s">
        <v>55</v>
      </c>
      <c r="H103" s="3321" t="s">
        <v>56</v>
      </c>
      <c r="I103" s="3321"/>
      <c r="J103" s="3321"/>
      <c r="K103" s="133" t="s">
        <v>57</v>
      </c>
      <c r="L103" s="134" t="s">
        <v>1101</v>
      </c>
      <c r="M103" s="3"/>
      <c r="N103" s="2872" t="str">
        <f ca="1">IF(C178&lt;0.5,C177&amp;".","")&amp;IF(D178&lt;0.5,D177&amp;".","")&amp;IF(E178&lt;0.5,E177&amp;".","")&amp;IF(F178&lt;0.5,F177&amp;".","")&amp;IF(G178&lt;0.5,G177&amp;".","")&amp;IF(H178&lt;0.5,H177&amp;".","")&amp;IF(I178&lt;0.5,I177&amp;".","")&amp;IF(J178&lt;0.5,J177&amp;".","")&amp;IF(K178&lt;0.5,K177&amp;".","")&amp;IF(L178&lt;0.5,L177&amp;".","")&amp;IF(M178&lt;0.5,M177&amp;".","")</f>
        <v/>
      </c>
      <c r="O103" s="2837" t="str">
        <f ca="1">IF(N178&lt;0.5,N177&amp;".","")&amp;IF(O178&lt;0.5,O177&amp;".","")&amp;IF(P178&lt;0.5,P177&amp;".","")&amp;IF(Q178&lt;0.5,Q177&amp;".","")&amp;IF(R178&lt;0.5,R177&amp;".","")&amp;IF(S178&lt;0.5,S177&amp;".","")&amp;IF(T178&lt;0.5,T177&amp;".","")&amp;IF(U178&lt;0.5,U177&amp;".","")&amp;IF(V178&lt;0.5,V177&amp;".","")&amp;IF(W178&lt;0.5,W177&amp;".","")&amp;IF(X178&lt;0.5,X177&amp;".","")</f>
        <v/>
      </c>
      <c r="P103" s="135"/>
      <c r="Q103" s="135"/>
      <c r="R103" s="127" t="str">
        <f>ROWS(B97:B179)-SUBTOTAL(103,B97:B179)&amp;" "&amp;"Lignes masquées"</f>
        <v>0 Lignes masquées</v>
      </c>
      <c r="T103" s="495" t="s">
        <v>59</v>
      </c>
      <c r="U103" s="95">
        <f t="shared" si="24"/>
        <v>0.5</v>
      </c>
      <c r="V103" s="2830">
        <v>500</v>
      </c>
      <c r="W103" s="2868"/>
      <c r="X103" s="2873"/>
      <c r="Y103" s="3"/>
      <c r="Z103" s="129" t="str">
        <f t="shared" si="21"/>
        <v>►</v>
      </c>
      <c r="AA103" s="3"/>
      <c r="AB103" s="76"/>
      <c r="AC103" s="76"/>
      <c r="AD103" s="76"/>
      <c r="AE103" s="76"/>
      <c r="AF103" s="76"/>
      <c r="AH103" s="4">
        <v>1</v>
      </c>
    </row>
    <row r="104" spans="1:34" ht="17.25" thickTop="1" thickBot="1" x14ac:dyDescent="0.3">
      <c r="B104" s="138" t="s">
        <v>11</v>
      </c>
      <c r="C104" s="139" t="str">
        <f>C103</f>
        <v>Famille à coller.N.Nom de votre recette.Recette mère ►.F.Famille</v>
      </c>
      <c r="D104" s="140"/>
      <c r="E104" s="140"/>
      <c r="F104" s="141" t="s">
        <v>61</v>
      </c>
      <c r="G104" s="141" t="s">
        <v>62</v>
      </c>
      <c r="H104" s="141" t="s">
        <v>63</v>
      </c>
      <c r="I104" s="141" t="s">
        <v>64</v>
      </c>
      <c r="J104" s="141" t="s">
        <v>65</v>
      </c>
      <c r="K104" s="142" t="s">
        <v>66</v>
      </c>
      <c r="L104" s="143" t="s">
        <v>67</v>
      </c>
      <c r="M104" s="2874" t="s">
        <v>69</v>
      </c>
      <c r="N104" s="2875" t="s">
        <v>70</v>
      </c>
      <c r="O104" s="144" t="s">
        <v>71</v>
      </c>
      <c r="P104" s="144" t="s">
        <v>72</v>
      </c>
      <c r="Q104" s="144" t="s">
        <v>73</v>
      </c>
      <c r="R104" s="145" t="s">
        <v>74</v>
      </c>
      <c r="S104" s="2874" t="s">
        <v>75</v>
      </c>
      <c r="T104" s="495" t="s">
        <v>68</v>
      </c>
      <c r="U104" s="95">
        <f t="shared" si="24"/>
        <v>0.33332999999999996</v>
      </c>
      <c r="V104" s="96">
        <v>333.33</v>
      </c>
      <c r="W104" s="145" t="s">
        <v>79</v>
      </c>
      <c r="X104" s="145" t="s">
        <v>80</v>
      </c>
      <c r="Y104" s="3"/>
      <c r="Z104" s="138" t="str">
        <f t="shared" si="21"/>
        <v>►</v>
      </c>
      <c r="AA104" s="3"/>
      <c r="AB104" s="76"/>
      <c r="AC104" s="76"/>
      <c r="AD104" s="76"/>
      <c r="AE104" s="76"/>
      <c r="AF104" s="76"/>
      <c r="AH104" s="4">
        <v>1</v>
      </c>
    </row>
    <row r="105" spans="1:34" ht="15.75" customHeight="1" thickTop="1" x14ac:dyDescent="0.25">
      <c r="B105" s="66" t="s">
        <v>18</v>
      </c>
      <c r="C105" s="149" t="str">
        <f>C103</f>
        <v>Famille à coller.N.Nom de votre recette.Recette mère ►.F.Famille</v>
      </c>
      <c r="D105" s="91"/>
      <c r="E105" s="91"/>
      <c r="F105" s="150" t="s">
        <v>86</v>
      </c>
      <c r="G105" s="151" t="s">
        <v>87</v>
      </c>
      <c r="H105" s="152"/>
      <c r="I105" s="3186" t="s">
        <v>88</v>
      </c>
      <c r="J105" s="3296" t="s">
        <v>89</v>
      </c>
      <c r="K105" s="3297" t="s">
        <v>90</v>
      </c>
      <c r="L105" s="153" t="s">
        <v>91</v>
      </c>
      <c r="M105" s="3"/>
      <c r="N105" s="3432" t="s">
        <v>2328</v>
      </c>
      <c r="O105" s="2838" t="s">
        <v>94</v>
      </c>
      <c r="P105" s="3434" t="s">
        <v>2329</v>
      </c>
      <c r="Q105" s="2839" t="s">
        <v>94</v>
      </c>
      <c r="R105" s="3436" t="s">
        <v>95</v>
      </c>
      <c r="T105" s="496" t="s">
        <v>92</v>
      </c>
      <c r="U105" s="154">
        <f t="shared" si="24"/>
        <v>1E-3</v>
      </c>
      <c r="V105" s="258">
        <v>1</v>
      </c>
      <c r="W105" s="3437" t="s">
        <v>96</v>
      </c>
      <c r="X105" s="3439" t="s">
        <v>2349</v>
      </c>
      <c r="Y105" s="3"/>
      <c r="Z105" s="66" t="str">
        <f t="shared" si="21"/>
        <v>A</v>
      </c>
      <c r="AA105" s="3"/>
      <c r="AB105" s="76"/>
      <c r="AC105" s="76"/>
      <c r="AD105" s="76"/>
      <c r="AE105" s="76"/>
      <c r="AF105" s="76"/>
      <c r="AH105" s="4">
        <v>1</v>
      </c>
    </row>
    <row r="106" spans="1:34" ht="16.5" customHeight="1" x14ac:dyDescent="0.25">
      <c r="B106" s="66" t="s">
        <v>18</v>
      </c>
      <c r="C106" s="149" t="str">
        <f>C103</f>
        <v>Famille à coller.N.Nom de votre recette.Recette mère ►.F.Famille</v>
      </c>
      <c r="D106" s="91"/>
      <c r="E106" s="91"/>
      <c r="F106" s="2817" t="s">
        <v>103</v>
      </c>
      <c r="G106" s="164" t="s">
        <v>104</v>
      </c>
      <c r="H106" s="165" t="s">
        <v>105</v>
      </c>
      <c r="I106" s="3121"/>
      <c r="J106" s="3123"/>
      <c r="K106" s="3320"/>
      <c r="L106" s="166" t="s">
        <v>106</v>
      </c>
      <c r="M106" s="3"/>
      <c r="N106" s="3433"/>
      <c r="O106" s="2840">
        <v>1</v>
      </c>
      <c r="P106" s="3435"/>
      <c r="Q106" s="2841">
        <v>1</v>
      </c>
      <c r="R106" s="3195"/>
      <c r="T106" s="496" t="s">
        <v>107</v>
      </c>
      <c r="U106" s="154">
        <f t="shared" si="24"/>
        <v>0.01</v>
      </c>
      <c r="V106" s="258">
        <v>10</v>
      </c>
      <c r="W106" s="3438"/>
      <c r="X106" s="3440"/>
      <c r="Y106" s="3"/>
      <c r="Z106" s="66" t="str">
        <f t="shared" si="21"/>
        <v>A</v>
      </c>
      <c r="AA106" s="3"/>
      <c r="AB106" s="76"/>
      <c r="AC106" s="76"/>
      <c r="AD106" s="76"/>
      <c r="AE106" s="76"/>
      <c r="AF106" s="76"/>
      <c r="AH106" s="4">
        <v>1</v>
      </c>
    </row>
    <row r="107" spans="1:34" ht="17.25" x14ac:dyDescent="0.25">
      <c r="B107" s="66" t="s">
        <v>18</v>
      </c>
      <c r="C107" s="149" t="str">
        <f>C103</f>
        <v>Famille à coller.N.Nom de votre recette.Recette mère ►.F.Famille</v>
      </c>
      <c r="D107" s="91">
        <f>D103</f>
        <v>10</v>
      </c>
      <c r="E107" s="91" t="str">
        <f>E103</f>
        <v>couverts</v>
      </c>
      <c r="F107" s="174">
        <v>2</v>
      </c>
      <c r="G107" s="175" t="s">
        <v>513</v>
      </c>
      <c r="H107" s="176" t="str">
        <f t="shared" ref="H107:H138" si="26">IF(OR(ISTEXT(F107), F107&lt;=0, I107&lt;=0), "", "de")</f>
        <v>de</v>
      </c>
      <c r="I107" s="177">
        <v>50</v>
      </c>
      <c r="J107" s="229" t="s">
        <v>41</v>
      </c>
      <c r="K107" s="179">
        <v>2</v>
      </c>
      <c r="L107" s="180" t="s">
        <v>2320</v>
      </c>
      <c r="M107" s="3"/>
      <c r="N107" s="2876">
        <f>IF(W139=0, 0, ROUND((W107/W139)*O106*1000, 0))</f>
        <v>67</v>
      </c>
      <c r="O107" s="2842">
        <f>IFERROR((F107/W139)*O106, 0)</f>
        <v>1.3333333333333335</v>
      </c>
      <c r="P107" s="2843">
        <f>IF(X139=0, 0, X107/X139*Q106*1000)</f>
        <v>125</v>
      </c>
      <c r="Q107" s="2844">
        <f>IF(OR(P107=0, N107=0), 0, O107/N107*P107)</f>
        <v>2.4875621890547266</v>
      </c>
      <c r="R107" s="2845" t="str">
        <f t="shared" ref="R107:R138" si="27">G107</f>
        <v>œufs</v>
      </c>
      <c r="T107" s="496" t="s">
        <v>117</v>
      </c>
      <c r="U107" s="154">
        <f t="shared" si="24"/>
        <v>0.1</v>
      </c>
      <c r="V107" s="258">
        <v>100</v>
      </c>
      <c r="W107" s="2877">
        <f>IF(ISTEXT(F107), 0, IFERROR(INDEX(U97:U139, MATCH(J107, T97:T139, 0)) * I107 * IF(ISBLANK(F107), 1, F107), 0))</f>
        <v>0.1</v>
      </c>
      <c r="X107" s="2878">
        <f>IF(ISNUMBER(K107), W107*K107*N101, 0)</f>
        <v>0.13333333333333336</v>
      </c>
      <c r="Y107" s="3"/>
      <c r="Z107" s="66" t="str">
        <f t="shared" si="21"/>
        <v>A</v>
      </c>
      <c r="AA107" s="3"/>
      <c r="AB107" s="76"/>
      <c r="AC107" s="76"/>
      <c r="AD107" s="76"/>
      <c r="AE107" s="76"/>
      <c r="AF107" s="76"/>
      <c r="AH107" s="4">
        <v>1</v>
      </c>
    </row>
    <row r="108" spans="1:34" ht="17.25" x14ac:dyDescent="0.25">
      <c r="B108" s="196" t="str">
        <f t="shared" ref="B108:B138" si="28">IF(L108&lt;&gt;"","A","►")</f>
        <v>A</v>
      </c>
      <c r="C108" s="149" t="str">
        <f>C103</f>
        <v>Famille à coller.N.Nom de votre recette.Recette mère ►.F.Famille</v>
      </c>
      <c r="D108" s="91">
        <f>D103</f>
        <v>10</v>
      </c>
      <c r="E108" s="91" t="str">
        <f>E103</f>
        <v>couverts</v>
      </c>
      <c r="F108" s="174"/>
      <c r="G108" s="175"/>
      <c r="H108" s="176" t="str">
        <f t="shared" si="26"/>
        <v/>
      </c>
      <c r="I108" s="177">
        <v>300</v>
      </c>
      <c r="J108" s="229" t="s">
        <v>41</v>
      </c>
      <c r="K108" s="179">
        <v>1</v>
      </c>
      <c r="L108" s="180" t="s">
        <v>2321</v>
      </c>
      <c r="M108" s="3"/>
      <c r="N108" s="2876">
        <f>IF(W139=0, 0, ROUND((W108/W139)*O106*1000, 0))</f>
        <v>200</v>
      </c>
      <c r="O108" s="2842">
        <f>IFERROR((F108/W139)*O106, 0)</f>
        <v>0</v>
      </c>
      <c r="P108" s="2843">
        <f>IF(X139=0, 0, X108/X139*Q106*1000)</f>
        <v>187.49999999999997</v>
      </c>
      <c r="Q108" s="2844">
        <f t="shared" ref="Q108:Q138" si="29">IF(OR(P108=0, N108=0), 0, O108/N108*P108)</f>
        <v>0</v>
      </c>
      <c r="R108" s="2846">
        <f t="shared" si="27"/>
        <v>0</v>
      </c>
      <c r="T108" s="496" t="s">
        <v>118</v>
      </c>
      <c r="U108" s="154">
        <f t="shared" si="24"/>
        <v>1</v>
      </c>
      <c r="V108" s="258">
        <v>1000</v>
      </c>
      <c r="W108" s="2877">
        <f>IF(ISTEXT(F108), 0, IFERROR(INDEX(U97:U139, MATCH(J108, T97:T139, 0)) * I108 * IF(ISBLANK(F108), 1, F108), 0))</f>
        <v>0.3</v>
      </c>
      <c r="X108" s="2878">
        <f>IF(ISNUMBER(K108), W108*K108*N101, 0)</f>
        <v>0.2</v>
      </c>
      <c r="Y108" s="3"/>
      <c r="Z108" s="196" t="str">
        <f t="shared" si="21"/>
        <v>A</v>
      </c>
      <c r="AA108" s="3"/>
      <c r="AB108" s="76"/>
      <c r="AC108" s="76"/>
      <c r="AD108" s="76"/>
      <c r="AE108" s="76"/>
      <c r="AF108" s="76"/>
      <c r="AH108" s="4">
        <v>1</v>
      </c>
    </row>
    <row r="109" spans="1:34" ht="17.25" x14ac:dyDescent="0.25">
      <c r="B109" s="196" t="str">
        <f t="shared" si="28"/>
        <v>A</v>
      </c>
      <c r="C109" s="149" t="str">
        <f>C103</f>
        <v>Famille à coller.N.Nom de votre recette.Recette mère ►.F.Famille</v>
      </c>
      <c r="D109" s="91">
        <f>D103</f>
        <v>10</v>
      </c>
      <c r="E109" s="91" t="str">
        <f>E103</f>
        <v>couverts</v>
      </c>
      <c r="F109" s="174"/>
      <c r="G109" s="209"/>
      <c r="H109" s="176" t="str">
        <f t="shared" si="26"/>
        <v/>
      </c>
      <c r="I109" s="177">
        <v>300</v>
      </c>
      <c r="J109" s="229" t="s">
        <v>41</v>
      </c>
      <c r="K109" s="179">
        <v>1</v>
      </c>
      <c r="L109" s="180" t="s">
        <v>1551</v>
      </c>
      <c r="M109" s="3"/>
      <c r="N109" s="2876">
        <f>IF(W139=0, 0, ROUND((W109/W139)*O106*1000, 0))</f>
        <v>200</v>
      </c>
      <c r="O109" s="2842">
        <f>IFERROR((F109/W139)*O106, 0)</f>
        <v>0</v>
      </c>
      <c r="P109" s="2843">
        <f>IF(X139=0, 0, X109/X139*Q106*1000)</f>
        <v>187.49999999999997</v>
      </c>
      <c r="Q109" s="2844">
        <f t="shared" si="29"/>
        <v>0</v>
      </c>
      <c r="R109" s="2845">
        <f t="shared" si="27"/>
        <v>0</v>
      </c>
      <c r="T109" s="489" t="s">
        <v>120</v>
      </c>
      <c r="U109" s="154">
        <f t="shared" si="24"/>
        <v>0.25</v>
      </c>
      <c r="V109" s="258">
        <v>250</v>
      </c>
      <c r="W109" s="2877">
        <f>IF(ISTEXT(F109), 0, IFERROR(INDEX(U97:U139, MATCH(J109, T97:T139, 0)) * I109 * IF(ISBLANK(F109), 1, F109), 0))</f>
        <v>0.3</v>
      </c>
      <c r="X109" s="2878">
        <f>IF(ISNUMBER(K109), W109*K109*N101, 0)</f>
        <v>0.2</v>
      </c>
      <c r="Y109" s="3"/>
      <c r="Z109" s="196" t="str">
        <f t="shared" si="21"/>
        <v>A</v>
      </c>
      <c r="AA109" s="3"/>
      <c r="AB109" s="76"/>
      <c r="AC109" s="76"/>
      <c r="AD109" s="76"/>
      <c r="AE109" s="76"/>
      <c r="AF109" s="76"/>
      <c r="AH109" s="4">
        <v>1</v>
      </c>
    </row>
    <row r="110" spans="1:34" ht="17.25" x14ac:dyDescent="0.25">
      <c r="B110" s="196" t="str">
        <f t="shared" si="28"/>
        <v>A</v>
      </c>
      <c r="C110" s="149" t="str">
        <f>C103</f>
        <v>Famille à coller.N.Nom de votre recette.Recette mère ►.F.Famille</v>
      </c>
      <c r="D110" s="91">
        <f>D103</f>
        <v>10</v>
      </c>
      <c r="E110" s="91" t="str">
        <f>E103</f>
        <v>couverts</v>
      </c>
      <c r="F110" s="174"/>
      <c r="G110" s="209"/>
      <c r="H110" s="176" t="str">
        <f t="shared" si="26"/>
        <v/>
      </c>
      <c r="I110" s="177">
        <v>600</v>
      </c>
      <c r="J110" s="229" t="s">
        <v>41</v>
      </c>
      <c r="K110" s="179">
        <v>1</v>
      </c>
      <c r="L110" s="180" t="s">
        <v>2322</v>
      </c>
      <c r="M110" s="3"/>
      <c r="N110" s="2876">
        <f>IF(W139=0, 0, ROUND((W110/W139)*O106*1000, 0))</f>
        <v>400</v>
      </c>
      <c r="O110" s="2842">
        <f>IFERROR((F110/W139)*O106, 0)</f>
        <v>0</v>
      </c>
      <c r="P110" s="2843">
        <f>IF(X139=0, 0, X110/X139*Q106*1000)</f>
        <v>374.99999999999994</v>
      </c>
      <c r="Q110" s="2844">
        <f t="shared" si="29"/>
        <v>0</v>
      </c>
      <c r="R110" s="2847">
        <f t="shared" si="27"/>
        <v>0</v>
      </c>
      <c r="T110" s="489" t="s">
        <v>123</v>
      </c>
      <c r="U110" s="154">
        <f t="shared" si="24"/>
        <v>0.5</v>
      </c>
      <c r="V110" s="258">
        <v>500</v>
      </c>
      <c r="W110" s="2877">
        <f>IF(ISTEXT(F110), 0, IFERROR(INDEX(U97:U139, MATCH(J110, T97:T139, 0)) * I110 * IF(ISBLANK(F110), 1, F110), 0))</f>
        <v>0.6</v>
      </c>
      <c r="X110" s="2878">
        <f>IF(ISNUMBER(K110), W110*K110*N101, 0)</f>
        <v>0.4</v>
      </c>
      <c r="Y110" s="3"/>
      <c r="Z110" s="196" t="str">
        <f t="shared" si="21"/>
        <v>A</v>
      </c>
      <c r="AA110" s="3"/>
      <c r="AB110" s="76"/>
      <c r="AC110" s="76"/>
      <c r="AD110" s="76"/>
      <c r="AE110" s="76"/>
      <c r="AF110" s="76"/>
      <c r="AH110" s="4">
        <v>1</v>
      </c>
    </row>
    <row r="111" spans="1:34" ht="18" customHeight="1" x14ac:dyDescent="0.25">
      <c r="B111" s="196" t="str">
        <f t="shared" si="28"/>
        <v>A</v>
      </c>
      <c r="C111" s="149" t="str">
        <f>C103</f>
        <v>Famille à coller.N.Nom de votre recette.Recette mère ►.F.Famille</v>
      </c>
      <c r="D111" s="91">
        <f>D103</f>
        <v>10</v>
      </c>
      <c r="E111" s="91" t="str">
        <f>E103</f>
        <v>couverts</v>
      </c>
      <c r="F111" s="174"/>
      <c r="G111" s="209"/>
      <c r="H111" s="176" t="str">
        <f t="shared" si="26"/>
        <v/>
      </c>
      <c r="I111" s="177">
        <v>200</v>
      </c>
      <c r="J111" s="229" t="s">
        <v>41</v>
      </c>
      <c r="K111" s="179">
        <v>1</v>
      </c>
      <c r="L111" s="180" t="s">
        <v>1517</v>
      </c>
      <c r="M111" s="3"/>
      <c r="N111" s="2876">
        <f>IF(W139=0, 0, ROUND((W111/W139)*O106*1000, 0))</f>
        <v>133</v>
      </c>
      <c r="O111" s="2842">
        <f>IFERROR((F111/W139)*O106, 0)</f>
        <v>0</v>
      </c>
      <c r="P111" s="2843">
        <f>IF(X139=0, 0, X111/X139*Q106*1000)</f>
        <v>125</v>
      </c>
      <c r="Q111" s="2844">
        <f t="shared" si="29"/>
        <v>0</v>
      </c>
      <c r="R111" s="2845">
        <f t="shared" si="27"/>
        <v>0</v>
      </c>
      <c r="T111" s="2879" t="s">
        <v>125</v>
      </c>
      <c r="U111" s="154">
        <f t="shared" si="24"/>
        <v>0.1</v>
      </c>
      <c r="V111" s="258">
        <v>100</v>
      </c>
      <c r="W111" s="2877">
        <f>IF(ISTEXT(F111), 0, IFERROR(INDEX(U97:U139, MATCH(J111, T97:T139, 0)) * I111 * IF(ISBLANK(F111), 1, F111), 0))</f>
        <v>0.2</v>
      </c>
      <c r="X111" s="2878">
        <f>IF(ISNUMBER(K111), W111*K111*N101, 0)</f>
        <v>0.13333333333333336</v>
      </c>
      <c r="Y111" s="3"/>
      <c r="Z111" s="196" t="str">
        <f t="shared" si="21"/>
        <v>A</v>
      </c>
      <c r="AA111" s="3"/>
      <c r="AB111" s="76"/>
      <c r="AC111" s="76"/>
      <c r="AD111" s="76"/>
      <c r="AE111" s="76"/>
      <c r="AF111" s="76"/>
      <c r="AH111" s="4">
        <v>1</v>
      </c>
    </row>
    <row r="112" spans="1:34" ht="18" customHeight="1" x14ac:dyDescent="0.25">
      <c r="B112" s="196" t="str">
        <f t="shared" si="28"/>
        <v>►</v>
      </c>
      <c r="C112" s="149" t="str">
        <f>C103</f>
        <v>Famille à coller.N.Nom de votre recette.Recette mère ►.F.Famille</v>
      </c>
      <c r="D112" s="91">
        <f>D103</f>
        <v>10</v>
      </c>
      <c r="E112" s="91" t="str">
        <f>E103</f>
        <v>couverts</v>
      </c>
      <c r="F112" s="174"/>
      <c r="G112" s="209"/>
      <c r="H112" s="176" t="str">
        <f t="shared" si="26"/>
        <v/>
      </c>
      <c r="I112" s="177"/>
      <c r="J112" s="178"/>
      <c r="K112" s="179">
        <v>1</v>
      </c>
      <c r="L112" s="180"/>
      <c r="M112" s="3"/>
      <c r="N112" s="2876">
        <f>IF(W139=0, 0, ROUND((W112/W139)*O106*1000, 0))</f>
        <v>0</v>
      </c>
      <c r="O112" s="2842">
        <f>IFERROR((F112/W139)*O106, 0)</f>
        <v>0</v>
      </c>
      <c r="P112" s="2843">
        <f>IF(X139=0, 0, X112/X139*Q106*1000)</f>
        <v>0</v>
      </c>
      <c r="Q112" s="2844">
        <f t="shared" si="29"/>
        <v>0</v>
      </c>
      <c r="R112" s="2849">
        <f t="shared" si="27"/>
        <v>0</v>
      </c>
      <c r="T112" s="1446" t="s">
        <v>126</v>
      </c>
      <c r="U112" s="154">
        <f t="shared" si="24"/>
        <v>4.9299999999999995E-3</v>
      </c>
      <c r="V112" s="2848">
        <v>4.93</v>
      </c>
      <c r="W112" s="2877">
        <f>IF(ISTEXT(F112), 0, IFERROR(INDEX(U97:U139, MATCH(J112, T97:T139, 0)) * I112 * IF(ISBLANK(F112), 1, F112), 0))</f>
        <v>0</v>
      </c>
      <c r="X112" s="2878">
        <f>IF(ISNUMBER(K112), W112*K112*N101, 0)</f>
        <v>0</v>
      </c>
      <c r="Y112" s="3"/>
      <c r="Z112" s="196" t="str">
        <f t="shared" si="21"/>
        <v>►</v>
      </c>
      <c r="AA112" s="3"/>
      <c r="AB112" s="76"/>
      <c r="AC112" s="76"/>
      <c r="AD112" s="76"/>
      <c r="AE112" s="76"/>
      <c r="AF112" s="76"/>
      <c r="AH112" s="4">
        <v>1</v>
      </c>
    </row>
    <row r="113" spans="2:34" ht="17.25" x14ac:dyDescent="0.25">
      <c r="B113" s="196" t="str">
        <f t="shared" si="28"/>
        <v>►</v>
      </c>
      <c r="C113" s="149" t="str">
        <f t="shared" ref="C113:E128" si="30">C104</f>
        <v>Famille à coller.N.Nom de votre recette.Recette mère ►.F.Famille</v>
      </c>
      <c r="D113" s="91">
        <f t="shared" si="30"/>
        <v>0</v>
      </c>
      <c r="E113" s="91">
        <f t="shared" si="30"/>
        <v>0</v>
      </c>
      <c r="F113" s="174"/>
      <c r="G113" s="209"/>
      <c r="H113" s="176" t="str">
        <f t="shared" si="26"/>
        <v/>
      </c>
      <c r="I113" s="177"/>
      <c r="J113" s="178"/>
      <c r="K113" s="179">
        <v>1</v>
      </c>
      <c r="L113" s="180"/>
      <c r="M113" s="3"/>
      <c r="N113" s="2876">
        <f>IF(W139=0, 0, ROUND((W113/W139)*O106*1000, 0))</f>
        <v>0</v>
      </c>
      <c r="O113" s="2842">
        <f>IFERROR((F113/W139)*O106, 0)</f>
        <v>0</v>
      </c>
      <c r="P113" s="2843">
        <f>IF(X139=0, 0, X113/X139*Q106*1000)</f>
        <v>0</v>
      </c>
      <c r="Q113" s="2844">
        <f t="shared" si="29"/>
        <v>0</v>
      </c>
      <c r="R113" s="2845">
        <f t="shared" si="27"/>
        <v>0</v>
      </c>
      <c r="T113" s="1446" t="s">
        <v>128</v>
      </c>
      <c r="U113" s="154">
        <f t="shared" si="24"/>
        <v>1.4999999999999999E-2</v>
      </c>
      <c r="V113" s="258">
        <v>15</v>
      </c>
      <c r="W113" s="2877">
        <f>IF(ISTEXT(F113), 0, IFERROR(INDEX(U97:U139, MATCH(J113, T97:T139, 0)) * I113 * IF(ISBLANK(F113), 1, F113), 0))</f>
        <v>0</v>
      </c>
      <c r="X113" s="2878">
        <f>IF(ISNUMBER(K113), W113*K113*N101, 0)</f>
        <v>0</v>
      </c>
      <c r="Y113" s="3"/>
      <c r="Z113" s="196" t="str">
        <f t="shared" si="21"/>
        <v>►</v>
      </c>
      <c r="AA113" s="3"/>
      <c r="AB113" s="76"/>
      <c r="AC113" s="76"/>
      <c r="AD113" s="76"/>
      <c r="AE113" s="76"/>
      <c r="AF113" s="76"/>
      <c r="AH113" s="4">
        <v>1</v>
      </c>
    </row>
    <row r="114" spans="2:34" ht="17.25" x14ac:dyDescent="0.25">
      <c r="B114" s="196" t="str">
        <f t="shared" si="28"/>
        <v>►</v>
      </c>
      <c r="C114" s="149" t="str">
        <f t="shared" si="30"/>
        <v>Famille à coller.N.Nom de votre recette.Recette mère ►.F.Famille</v>
      </c>
      <c r="D114" s="91">
        <f t="shared" si="30"/>
        <v>0</v>
      </c>
      <c r="E114" s="91">
        <f t="shared" si="30"/>
        <v>0</v>
      </c>
      <c r="F114" s="174"/>
      <c r="G114" s="209"/>
      <c r="H114" s="176" t="str">
        <f t="shared" si="26"/>
        <v/>
      </c>
      <c r="I114" s="177"/>
      <c r="J114" s="178"/>
      <c r="K114" s="179">
        <v>1</v>
      </c>
      <c r="L114" s="180"/>
      <c r="M114" s="3"/>
      <c r="N114" s="2876">
        <f>IF(W139=0, 0, ROUND((W114/W139)*O106*1000, 0))</f>
        <v>0</v>
      </c>
      <c r="O114" s="2842">
        <f>IFERROR((F114/W139)*O106, 0)</f>
        <v>0</v>
      </c>
      <c r="P114" s="2843">
        <f>IF(X139=0, 0, X114/X139*Q106*1000)</f>
        <v>0</v>
      </c>
      <c r="Q114" s="2844">
        <f t="shared" si="29"/>
        <v>0</v>
      </c>
      <c r="R114" s="2846">
        <f t="shared" si="27"/>
        <v>0</v>
      </c>
      <c r="T114" s="1446" t="s">
        <v>130</v>
      </c>
      <c r="U114" s="154">
        <f t="shared" si="24"/>
        <v>5.0000000000000001E-3</v>
      </c>
      <c r="V114" s="258">
        <v>5</v>
      </c>
      <c r="W114" s="2877">
        <f>IF(ISTEXT(F114), 0, IFERROR(INDEX(U97:U139, MATCH(J114, T97:T139, 0)) * I114 * IF(ISBLANK(F114), 1, F114), 0))</f>
        <v>0</v>
      </c>
      <c r="X114" s="2878">
        <f>IF(ISNUMBER(K114), W114*K114*N101, 0)</f>
        <v>0</v>
      </c>
      <c r="Y114" s="3"/>
      <c r="Z114" s="196" t="str">
        <f t="shared" si="21"/>
        <v>►</v>
      </c>
      <c r="AA114" s="3"/>
      <c r="AB114" s="76"/>
      <c r="AC114" s="76"/>
      <c r="AD114" s="76"/>
      <c r="AE114" s="76"/>
      <c r="AF114" s="76"/>
      <c r="AG114" t="s">
        <v>6</v>
      </c>
      <c r="AH114" s="4">
        <v>1</v>
      </c>
    </row>
    <row r="115" spans="2:34" ht="17.25" x14ac:dyDescent="0.25">
      <c r="B115" s="196" t="str">
        <f t="shared" si="28"/>
        <v>►</v>
      </c>
      <c r="C115" s="149" t="str">
        <f t="shared" si="30"/>
        <v>Famille à coller.N.Nom de votre recette.Recette mère ►.F.Famille</v>
      </c>
      <c r="D115" s="91">
        <f t="shared" si="30"/>
        <v>0</v>
      </c>
      <c r="E115" s="91">
        <f t="shared" si="30"/>
        <v>0</v>
      </c>
      <c r="F115" s="174"/>
      <c r="G115" s="209"/>
      <c r="H115" s="176" t="str">
        <f t="shared" si="26"/>
        <v/>
      </c>
      <c r="I115" s="177"/>
      <c r="J115" s="178"/>
      <c r="K115" s="179">
        <v>1</v>
      </c>
      <c r="L115" s="180"/>
      <c r="M115" s="3"/>
      <c r="N115" s="2876">
        <f>IF(W139=0, 0, ROUND((W115/W139)*O106*1000, 0))</f>
        <v>0</v>
      </c>
      <c r="O115" s="2842">
        <f>IFERROR((F115/W139)*O106, 0)</f>
        <v>0</v>
      </c>
      <c r="P115" s="2843">
        <f>IF(X139=0, 0, X115/X139*Q106*1000)</f>
        <v>0</v>
      </c>
      <c r="Q115" s="2844">
        <f t="shared" si="29"/>
        <v>0</v>
      </c>
      <c r="R115" s="2845">
        <f t="shared" si="27"/>
        <v>0</v>
      </c>
      <c r="T115" s="1446" t="s">
        <v>133</v>
      </c>
      <c r="U115" s="154">
        <f t="shared" si="24"/>
        <v>0.03</v>
      </c>
      <c r="V115" s="258">
        <v>30</v>
      </c>
      <c r="W115" s="2877">
        <f>IF(ISTEXT(F115), 0, IFERROR(INDEX(U97:U139, MATCH(J115, T97:T139, 0)) * I115 * IF(ISBLANK(F115), 1, F115), 0))</f>
        <v>0</v>
      </c>
      <c r="X115" s="2878">
        <f>IF(ISNUMBER(K115), W115*K115*N101, 0)</f>
        <v>0</v>
      </c>
      <c r="Y115" s="3"/>
      <c r="Z115" s="196" t="str">
        <f t="shared" si="21"/>
        <v>►</v>
      </c>
      <c r="AA115" s="3"/>
      <c r="AB115" s="76"/>
      <c r="AC115" s="76"/>
      <c r="AD115" s="76"/>
      <c r="AE115" s="76"/>
      <c r="AF115" s="76"/>
      <c r="AH115" s="4">
        <v>1</v>
      </c>
    </row>
    <row r="116" spans="2:34" ht="17.25" x14ac:dyDescent="0.25">
      <c r="B116" s="196" t="str">
        <f t="shared" si="28"/>
        <v>►</v>
      </c>
      <c r="C116" s="149" t="str">
        <f t="shared" si="30"/>
        <v>Famille à coller.N.Nom de votre recette.Recette mère ►.F.Famille</v>
      </c>
      <c r="D116" s="91">
        <f t="shared" si="30"/>
        <v>10</v>
      </c>
      <c r="E116" s="91" t="str">
        <f t="shared" si="30"/>
        <v>couverts</v>
      </c>
      <c r="F116" s="174"/>
      <c r="G116" s="209"/>
      <c r="H116" s="176" t="str">
        <f t="shared" si="26"/>
        <v/>
      </c>
      <c r="I116" s="177"/>
      <c r="J116" s="178"/>
      <c r="K116" s="179">
        <v>1</v>
      </c>
      <c r="L116" s="180"/>
      <c r="M116" s="3"/>
      <c r="N116" s="2876">
        <f>IF(W139=0, 0, ROUND((W116/W139)*O106*1000, 0))</f>
        <v>0</v>
      </c>
      <c r="O116" s="2842">
        <f>IFERROR((F116/W139)*O106, 0)</f>
        <v>0</v>
      </c>
      <c r="P116" s="2843">
        <f>IF(X139=0, 0, X116/X139*Q106*1000)</f>
        <v>0</v>
      </c>
      <c r="Q116" s="2844">
        <f t="shared" si="29"/>
        <v>0</v>
      </c>
      <c r="R116" s="2847">
        <f t="shared" si="27"/>
        <v>0</v>
      </c>
      <c r="T116" s="1446" t="s">
        <v>136</v>
      </c>
      <c r="U116" s="154">
        <f t="shared" si="24"/>
        <v>0.06</v>
      </c>
      <c r="V116" s="258">
        <v>60</v>
      </c>
      <c r="W116" s="2877">
        <f>IF(ISTEXT(F116), 0, IFERROR(INDEX(U97:U139, MATCH(J116, T97:T139, 0)) * I116 * IF(ISBLANK(F116), 1, F116), 0))</f>
        <v>0</v>
      </c>
      <c r="X116" s="2878">
        <f>IF(ISNUMBER(K116), W116*K116*N101, 0)</f>
        <v>0</v>
      </c>
      <c r="Y116" s="3"/>
      <c r="Z116" s="196" t="str">
        <f t="shared" si="21"/>
        <v>►</v>
      </c>
      <c r="AA116" s="3"/>
      <c r="AB116" s="76"/>
      <c r="AC116" s="76"/>
      <c r="AD116" s="76"/>
      <c r="AE116" s="76"/>
      <c r="AF116" s="76"/>
      <c r="AH116" s="4">
        <v>1</v>
      </c>
    </row>
    <row r="117" spans="2:34" ht="17.25" x14ac:dyDescent="0.25">
      <c r="B117" s="196" t="str">
        <f t="shared" si="28"/>
        <v>►</v>
      </c>
      <c r="C117" s="149" t="str">
        <f t="shared" si="30"/>
        <v>Famille à coller.N.Nom de votre recette.Recette mère ►.F.Famille</v>
      </c>
      <c r="D117" s="91">
        <f t="shared" si="30"/>
        <v>10</v>
      </c>
      <c r="E117" s="91" t="str">
        <f t="shared" si="30"/>
        <v>couverts</v>
      </c>
      <c r="F117" s="174"/>
      <c r="G117" s="209"/>
      <c r="H117" s="176" t="str">
        <f t="shared" si="26"/>
        <v/>
      </c>
      <c r="I117" s="177"/>
      <c r="J117" s="178"/>
      <c r="K117" s="179">
        <v>1</v>
      </c>
      <c r="L117" s="180"/>
      <c r="M117" s="3"/>
      <c r="N117" s="2876">
        <f>IF(W139=0, 0, ROUND((W117/W139)*O106*1000, 0))</f>
        <v>0</v>
      </c>
      <c r="O117" s="2842">
        <f>IFERROR((F117/W139)*O106, 0)</f>
        <v>0</v>
      </c>
      <c r="P117" s="2843">
        <f>IF(X139=0, 0, X117/X139*Q106*1000)</f>
        <v>0</v>
      </c>
      <c r="Q117" s="2844">
        <f t="shared" si="29"/>
        <v>0</v>
      </c>
      <c r="R117" s="2845">
        <f t="shared" si="27"/>
        <v>0</v>
      </c>
      <c r="T117" s="1446" t="s">
        <v>139</v>
      </c>
      <c r="U117" s="154">
        <f t="shared" si="24"/>
        <v>0.22500000000000001</v>
      </c>
      <c r="V117" s="258">
        <v>225</v>
      </c>
      <c r="W117" s="2877">
        <f>IF(ISTEXT(F117), 0, IFERROR(INDEX(U97:U139, MATCH(J117, T97:T139, 0)) * I117 * IF(ISBLANK(F117), 1, F117), 0))</f>
        <v>0</v>
      </c>
      <c r="X117" s="2878">
        <f>IF(ISNUMBER(K117), W117*K117*N101, 0)</f>
        <v>0</v>
      </c>
      <c r="Y117" s="3"/>
      <c r="Z117" s="196" t="str">
        <f t="shared" si="21"/>
        <v>►</v>
      </c>
      <c r="AA117" s="3"/>
      <c r="AB117" s="76"/>
      <c r="AC117" s="76"/>
      <c r="AD117" s="76"/>
      <c r="AE117" s="76"/>
      <c r="AF117" s="76"/>
      <c r="AH117" s="4">
        <v>1</v>
      </c>
    </row>
    <row r="118" spans="2:34" ht="17.25" x14ac:dyDescent="0.25">
      <c r="B118" s="196" t="str">
        <f t="shared" si="28"/>
        <v>►</v>
      </c>
      <c r="C118" s="149" t="str">
        <f t="shared" si="30"/>
        <v>Famille à coller.N.Nom de votre recette.Recette mère ►.F.Famille</v>
      </c>
      <c r="D118" s="91">
        <f t="shared" si="30"/>
        <v>10</v>
      </c>
      <c r="E118" s="91" t="str">
        <f t="shared" si="30"/>
        <v>couverts</v>
      </c>
      <c r="F118" s="174"/>
      <c r="G118" s="209"/>
      <c r="H118" s="176" t="str">
        <f t="shared" si="26"/>
        <v/>
      </c>
      <c r="I118" s="177"/>
      <c r="J118" s="178"/>
      <c r="K118" s="179">
        <v>1</v>
      </c>
      <c r="L118" s="180"/>
      <c r="M118" s="3"/>
      <c r="N118" s="2876">
        <f>IF(W139=0, 0, ROUND((W118/W139)*O106*1000, 0))</f>
        <v>0</v>
      </c>
      <c r="O118" s="2842">
        <f>IFERROR((F118/W139)*O106, 0)</f>
        <v>0</v>
      </c>
      <c r="P118" s="2843">
        <f>IF(X139=0, 0, X118/X139*Q106*1000)</f>
        <v>0</v>
      </c>
      <c r="Q118" s="2844">
        <f t="shared" si="29"/>
        <v>0</v>
      </c>
      <c r="R118" s="2849">
        <f t="shared" si="27"/>
        <v>0</v>
      </c>
      <c r="T118" s="1446" t="s">
        <v>141</v>
      </c>
      <c r="U118" s="154">
        <f t="shared" si="24"/>
        <v>0.11799999999999999</v>
      </c>
      <c r="V118" s="258">
        <v>118</v>
      </c>
      <c r="W118" s="2877">
        <f>IF(ISTEXT(F118), 0, IFERROR(INDEX(U97:U139, MATCH(J118, T97:T139, 0)) * I118 * IF(ISBLANK(F118), 1, F118), 0))</f>
        <v>0</v>
      </c>
      <c r="X118" s="2878">
        <f>IF(ISNUMBER(K118), W118*K118*N101, 0)</f>
        <v>0</v>
      </c>
      <c r="Y118" s="3"/>
      <c r="Z118" s="196" t="str">
        <f t="shared" si="21"/>
        <v>►</v>
      </c>
      <c r="AA118" s="3"/>
      <c r="AB118" s="76"/>
      <c r="AC118" s="76"/>
      <c r="AD118" s="76"/>
      <c r="AE118" s="76"/>
      <c r="AF118" s="76"/>
      <c r="AH118" s="4">
        <v>1</v>
      </c>
    </row>
    <row r="119" spans="2:34" ht="17.25" x14ac:dyDescent="0.25">
      <c r="B119" s="196" t="str">
        <f t="shared" si="28"/>
        <v>►</v>
      </c>
      <c r="C119" s="149" t="str">
        <f t="shared" si="30"/>
        <v>Famille à coller.N.Nom de votre recette.Recette mère ►.F.Famille</v>
      </c>
      <c r="D119" s="91">
        <f t="shared" si="30"/>
        <v>10</v>
      </c>
      <c r="E119" s="91" t="str">
        <f t="shared" si="30"/>
        <v>couverts</v>
      </c>
      <c r="F119" s="174"/>
      <c r="G119" s="209"/>
      <c r="H119" s="176" t="str">
        <f t="shared" si="26"/>
        <v/>
      </c>
      <c r="I119" s="177"/>
      <c r="J119" s="178"/>
      <c r="K119" s="179">
        <v>1</v>
      </c>
      <c r="L119" s="180"/>
      <c r="M119" s="3"/>
      <c r="N119" s="2876">
        <f>IF(W139=0, 0, ROUND((W119/W139)*O106*1000, 0))</f>
        <v>0</v>
      </c>
      <c r="O119" s="2842">
        <f>IFERROR((F119/W139)*O106, 0)</f>
        <v>0</v>
      </c>
      <c r="P119" s="2843">
        <f>IF(X139=0, 0, X119/X139*Q106*1000)</f>
        <v>0</v>
      </c>
      <c r="Q119" s="2844">
        <f t="shared" si="29"/>
        <v>0</v>
      </c>
      <c r="R119" s="2845">
        <f t="shared" si="27"/>
        <v>0</v>
      </c>
      <c r="T119" s="1446" t="s">
        <v>143</v>
      </c>
      <c r="U119" s="154">
        <f t="shared" si="24"/>
        <v>0.25</v>
      </c>
      <c r="V119" s="258">
        <v>250</v>
      </c>
      <c r="W119" s="2877">
        <f>IF(ISTEXT(F119), 0, IFERROR(INDEX(U97:U139, MATCH(J119, T97:T139, 0)) * I119 * IF(ISBLANK(F119), 1, F119), 0))</f>
        <v>0</v>
      </c>
      <c r="X119" s="2878">
        <f>IF(ISNUMBER(K119), W119*K119*N101, 0)</f>
        <v>0</v>
      </c>
      <c r="Y119" s="3"/>
      <c r="Z119" s="196" t="str">
        <f t="shared" si="21"/>
        <v>►</v>
      </c>
      <c r="AA119" s="3"/>
      <c r="AB119" s="76"/>
      <c r="AC119" s="76"/>
      <c r="AD119" s="76"/>
      <c r="AE119" s="76"/>
      <c r="AF119" s="76"/>
      <c r="AH119" s="4">
        <v>1</v>
      </c>
    </row>
    <row r="120" spans="2:34" ht="17.25" x14ac:dyDescent="0.25">
      <c r="B120" s="196" t="str">
        <f t="shared" si="28"/>
        <v>►</v>
      </c>
      <c r="C120" s="149" t="str">
        <f t="shared" si="30"/>
        <v>Famille à coller.N.Nom de votre recette.Recette mère ►.F.Famille</v>
      </c>
      <c r="D120" s="91">
        <f t="shared" si="30"/>
        <v>10</v>
      </c>
      <c r="E120" s="91" t="str">
        <f t="shared" si="30"/>
        <v>couverts</v>
      </c>
      <c r="F120" s="174"/>
      <c r="G120" s="209"/>
      <c r="H120" s="176" t="str">
        <f t="shared" si="26"/>
        <v/>
      </c>
      <c r="I120" s="177"/>
      <c r="J120" s="178"/>
      <c r="K120" s="179">
        <v>1</v>
      </c>
      <c r="L120" s="180"/>
      <c r="M120" s="3"/>
      <c r="N120" s="2876">
        <f>IF(W139=0, 0, ROUND((W120/W139)*O106*1000, 0))</f>
        <v>0</v>
      </c>
      <c r="O120" s="2842">
        <f>IFERROR((F120/W139)*O106, 0)</f>
        <v>0</v>
      </c>
      <c r="P120" s="2843">
        <f>IF(X139=0, 0, X120/X139*Q106*1000)</f>
        <v>0</v>
      </c>
      <c r="Q120" s="2844">
        <f t="shared" si="29"/>
        <v>0</v>
      </c>
      <c r="R120" s="2846">
        <f t="shared" si="27"/>
        <v>0</v>
      </c>
      <c r="T120" s="1446" t="s">
        <v>147</v>
      </c>
      <c r="U120" s="154">
        <f t="shared" si="24"/>
        <v>0.15</v>
      </c>
      <c r="V120" s="258">
        <v>150</v>
      </c>
      <c r="W120" s="2877">
        <f>IF(ISTEXT(F120), 0, IFERROR(INDEX(U97:U139, MATCH(J120, T97:T139, 0)) * I120 * IF(ISBLANK(F120), 1, F120), 0))</f>
        <v>0</v>
      </c>
      <c r="X120" s="2878">
        <f>IF(ISNUMBER(K120), W120*K120*N101, 0)</f>
        <v>0</v>
      </c>
      <c r="Y120" s="3"/>
      <c r="Z120" s="196" t="str">
        <f t="shared" si="21"/>
        <v>►</v>
      </c>
      <c r="AA120" s="3"/>
      <c r="AB120" s="76"/>
      <c r="AC120" s="76"/>
      <c r="AD120" s="76"/>
      <c r="AE120" s="76"/>
      <c r="AF120" s="76"/>
      <c r="AH120" s="4">
        <v>1</v>
      </c>
    </row>
    <row r="121" spans="2:34" ht="17.25" x14ac:dyDescent="0.25">
      <c r="B121" s="196" t="str">
        <f t="shared" si="28"/>
        <v>►</v>
      </c>
      <c r="C121" s="149" t="str">
        <f t="shared" si="30"/>
        <v>Famille à coller.N.Nom de votre recette.Recette mère ►.F.Famille</v>
      </c>
      <c r="D121" s="91">
        <f t="shared" si="30"/>
        <v>10</v>
      </c>
      <c r="E121" s="91" t="str">
        <f t="shared" si="30"/>
        <v>couverts</v>
      </c>
      <c r="F121" s="174"/>
      <c r="G121" s="209"/>
      <c r="H121" s="176" t="str">
        <f t="shared" si="26"/>
        <v/>
      </c>
      <c r="I121" s="177"/>
      <c r="J121" s="178"/>
      <c r="K121" s="179">
        <v>1</v>
      </c>
      <c r="L121" s="180"/>
      <c r="M121" s="3"/>
      <c r="N121" s="2876">
        <f>IF(W139=0, 0, ROUND((W121/W139)*O106*1000, 0))</f>
        <v>0</v>
      </c>
      <c r="O121" s="2842">
        <f>IFERROR((F121/W139)*O106, 0)</f>
        <v>0</v>
      </c>
      <c r="P121" s="2843">
        <f>IF(X139=0, 0, X121/X139*Q106*1000)</f>
        <v>0</v>
      </c>
      <c r="Q121" s="2844">
        <f t="shared" si="29"/>
        <v>0</v>
      </c>
      <c r="R121" s="2845">
        <f t="shared" si="27"/>
        <v>0</v>
      </c>
      <c r="T121" s="1446" t="s">
        <v>151</v>
      </c>
      <c r="U121" s="154">
        <f t="shared" si="24"/>
        <v>0.35</v>
      </c>
      <c r="V121" s="258">
        <v>350</v>
      </c>
      <c r="W121" s="2877">
        <f>IF(ISTEXT(F121), 0, IFERROR(INDEX(U97:U139, MATCH(J121, T97:T139, 0)) * I121 * IF(ISBLANK(F121), 1, F121), 0))</f>
        <v>0</v>
      </c>
      <c r="X121" s="2878">
        <f>IF(ISNUMBER(K121), W121*K121*N101, 0)</f>
        <v>0</v>
      </c>
      <c r="Y121" s="3"/>
      <c r="Z121" s="196" t="str">
        <f t="shared" si="21"/>
        <v>►</v>
      </c>
      <c r="AA121" s="3"/>
      <c r="AB121" s="76"/>
      <c r="AC121" s="76"/>
      <c r="AD121" s="76"/>
      <c r="AE121" s="76"/>
      <c r="AF121" s="76"/>
      <c r="AH121" s="4">
        <v>1</v>
      </c>
    </row>
    <row r="122" spans="2:34" ht="17.25" x14ac:dyDescent="0.25">
      <c r="B122" s="196" t="str">
        <f t="shared" si="28"/>
        <v>►</v>
      </c>
      <c r="C122" s="149" t="str">
        <f t="shared" si="30"/>
        <v>Famille à coller.N.Nom de votre recette.Recette mère ►.F.Famille</v>
      </c>
      <c r="D122" s="91">
        <f t="shared" si="30"/>
        <v>0</v>
      </c>
      <c r="E122" s="91">
        <f t="shared" si="30"/>
        <v>0</v>
      </c>
      <c r="F122" s="174"/>
      <c r="G122" s="209"/>
      <c r="H122" s="176" t="str">
        <f t="shared" si="26"/>
        <v/>
      </c>
      <c r="I122" s="177"/>
      <c r="J122" s="178"/>
      <c r="K122" s="179">
        <v>1</v>
      </c>
      <c r="L122" s="180"/>
      <c r="M122" s="3"/>
      <c r="N122" s="2876">
        <f>IF(W139=0, 0, ROUND((W122/W139)*O106*1000, 0))</f>
        <v>0</v>
      </c>
      <c r="O122" s="2842">
        <f>IFERROR((F122/W139)*O106, 0)</f>
        <v>0</v>
      </c>
      <c r="P122" s="2843">
        <f>IF(X139=0, 0, X122/X139*Q106*1000)</f>
        <v>0</v>
      </c>
      <c r="Q122" s="2844">
        <f t="shared" si="29"/>
        <v>0</v>
      </c>
      <c r="R122" s="2847">
        <f t="shared" si="27"/>
        <v>0</v>
      </c>
      <c r="T122" s="2921" t="s">
        <v>606</v>
      </c>
      <c r="U122" s="1027">
        <f t="shared" si="24"/>
        <v>1.4E-2</v>
      </c>
      <c r="V122" s="258">
        <v>14</v>
      </c>
      <c r="W122" s="2877">
        <f>IF(ISTEXT(F122), 0, IFERROR(INDEX(U97:U139, MATCH(J122, T97:T139, 0)) * I122 * IF(ISBLANK(F122), 1, F122), 0))</f>
        <v>0</v>
      </c>
      <c r="X122" s="2878">
        <f>IF(ISNUMBER(K122), W122*K122*N101, 0)</f>
        <v>0</v>
      </c>
      <c r="Y122" s="3"/>
      <c r="Z122" s="196" t="str">
        <f t="shared" si="21"/>
        <v>►</v>
      </c>
      <c r="AA122" s="3"/>
      <c r="AB122" s="76"/>
      <c r="AC122" s="76"/>
      <c r="AD122" s="76"/>
      <c r="AE122" s="76"/>
      <c r="AF122" s="76"/>
      <c r="AH122" s="4">
        <v>1</v>
      </c>
    </row>
    <row r="123" spans="2:34" ht="17.25" x14ac:dyDescent="0.25">
      <c r="B123" s="196" t="str">
        <f t="shared" si="28"/>
        <v>►</v>
      </c>
      <c r="C123" s="149" t="str">
        <f t="shared" si="30"/>
        <v>Famille à coller.N.Nom de votre recette.Recette mère ►.F.Famille</v>
      </c>
      <c r="D123" s="91">
        <f t="shared" si="30"/>
        <v>0</v>
      </c>
      <c r="E123" s="91">
        <f t="shared" si="30"/>
        <v>0</v>
      </c>
      <c r="F123" s="174"/>
      <c r="G123" s="209"/>
      <c r="H123" s="176" t="str">
        <f t="shared" si="26"/>
        <v/>
      </c>
      <c r="I123" s="177"/>
      <c r="J123" s="178"/>
      <c r="K123" s="179">
        <v>1</v>
      </c>
      <c r="L123" s="180"/>
      <c r="M123" s="3"/>
      <c r="N123" s="2876">
        <f>IF(W139=0, 0, ROUND((W123/W139)*O106*1000, 0))</f>
        <v>0</v>
      </c>
      <c r="O123" s="2842">
        <f>IFERROR((F123/W139)*O106, 0)</f>
        <v>0</v>
      </c>
      <c r="P123" s="2843">
        <f>IF(X139=0, 0, X123/X139*Q106*1000)</f>
        <v>0</v>
      </c>
      <c r="Q123" s="2844">
        <f t="shared" si="29"/>
        <v>0</v>
      </c>
      <c r="R123" s="2845">
        <f t="shared" si="27"/>
        <v>0</v>
      </c>
      <c r="T123" s="2921" t="s">
        <v>607</v>
      </c>
      <c r="U123" s="1028">
        <f t="shared" si="24"/>
        <v>2.835E-2</v>
      </c>
      <c r="V123" s="2922">
        <v>28.35</v>
      </c>
      <c r="W123" s="2877">
        <f>IF(ISTEXT(F123), 0, IFERROR(INDEX(U97:U139, MATCH(J123, T97:T139, 0)) * I123 * IF(ISBLANK(F123), 1, F123), 0))</f>
        <v>0</v>
      </c>
      <c r="X123" s="2878">
        <f>IF(ISNUMBER(K123), W123*K123*N101, 0)</f>
        <v>0</v>
      </c>
      <c r="Y123" s="3"/>
      <c r="Z123" s="196" t="str">
        <f t="shared" si="21"/>
        <v>►</v>
      </c>
      <c r="AA123" s="3"/>
      <c r="AB123" s="76"/>
      <c r="AC123" s="76"/>
      <c r="AD123" s="76"/>
      <c r="AE123" s="76"/>
      <c r="AF123" s="76"/>
      <c r="AH123" s="4">
        <v>1</v>
      </c>
    </row>
    <row r="124" spans="2:34" ht="17.25" x14ac:dyDescent="0.25">
      <c r="B124" s="196" t="str">
        <f t="shared" si="28"/>
        <v>►</v>
      </c>
      <c r="C124" s="149" t="str">
        <f t="shared" si="30"/>
        <v>Famille à coller.N.Nom de votre recette.Recette mère ►.F.Famille</v>
      </c>
      <c r="D124" s="91">
        <f t="shared" si="30"/>
        <v>0</v>
      </c>
      <c r="E124" s="91">
        <f t="shared" si="30"/>
        <v>0</v>
      </c>
      <c r="F124" s="174"/>
      <c r="G124" s="209"/>
      <c r="H124" s="176" t="str">
        <f t="shared" si="26"/>
        <v/>
      </c>
      <c r="I124" s="177"/>
      <c r="J124" s="178"/>
      <c r="K124" s="179">
        <v>1</v>
      </c>
      <c r="L124" s="180"/>
      <c r="M124" s="3"/>
      <c r="N124" s="2876">
        <f>IF(W139=0, 0, ROUND((W124/W139)*O106*1000, 0))</f>
        <v>0</v>
      </c>
      <c r="O124" s="2842">
        <f>IFERROR((F124/W139)*O106, 0)</f>
        <v>0</v>
      </c>
      <c r="P124" s="2843">
        <f>IF(X139=0, 0, X124/X139*Q106*1000)</f>
        <v>0</v>
      </c>
      <c r="Q124" s="2844">
        <f t="shared" si="29"/>
        <v>0</v>
      </c>
      <c r="R124" s="2849">
        <f t="shared" si="27"/>
        <v>0</v>
      </c>
      <c r="T124" s="2921" t="s">
        <v>608</v>
      </c>
      <c r="U124" s="154">
        <f t="shared" si="24"/>
        <v>0.22500000000000001</v>
      </c>
      <c r="V124" s="258">
        <v>225</v>
      </c>
      <c r="W124" s="2877">
        <f>IF(ISTEXT(F124), 0, IFERROR(INDEX(U97:U139, MATCH(J124, T97:T139, 0)) * I124 * IF(ISBLANK(F124), 1, F124), 0))</f>
        <v>0</v>
      </c>
      <c r="X124" s="2878">
        <f>IF(ISNUMBER(K124), W124*K124*N101, 0)</f>
        <v>0</v>
      </c>
      <c r="Y124" s="3"/>
      <c r="Z124" s="196" t="str">
        <f t="shared" si="21"/>
        <v>►</v>
      </c>
      <c r="AA124" s="3"/>
      <c r="AB124" s="76"/>
      <c r="AC124" s="76"/>
      <c r="AD124" s="76"/>
      <c r="AE124" s="76"/>
      <c r="AF124" s="76"/>
      <c r="AH124" s="4">
        <v>1</v>
      </c>
    </row>
    <row r="125" spans="2:34" ht="17.25" x14ac:dyDescent="0.25">
      <c r="B125" s="196" t="str">
        <f t="shared" si="28"/>
        <v>►</v>
      </c>
      <c r="C125" s="149" t="str">
        <f t="shared" si="30"/>
        <v>Famille à coller.N.Nom de votre recette.Recette mère ►.F.Famille</v>
      </c>
      <c r="D125" s="91">
        <f t="shared" si="30"/>
        <v>10</v>
      </c>
      <c r="E125" s="91" t="str">
        <f t="shared" si="30"/>
        <v>couverts</v>
      </c>
      <c r="F125" s="174"/>
      <c r="G125" s="209"/>
      <c r="H125" s="176" t="str">
        <f t="shared" si="26"/>
        <v/>
      </c>
      <c r="I125" s="177"/>
      <c r="J125" s="178"/>
      <c r="K125" s="179">
        <v>1</v>
      </c>
      <c r="L125" s="180"/>
      <c r="M125" s="3"/>
      <c r="N125" s="2876">
        <f>IF(W139=0, 0, ROUND((W125/W139)*O106*1000, 0))</f>
        <v>0</v>
      </c>
      <c r="O125" s="2842">
        <f>IFERROR((F125/W139)*O106, 0)</f>
        <v>0</v>
      </c>
      <c r="P125" s="2843">
        <f>IF(X139=0, 0, X125/X139*Q106*1000)</f>
        <v>0</v>
      </c>
      <c r="Q125" s="2844">
        <f t="shared" si="29"/>
        <v>0</v>
      </c>
      <c r="R125" s="2845">
        <f t="shared" si="27"/>
        <v>0</v>
      </c>
      <c r="T125" s="2921" t="s">
        <v>609</v>
      </c>
      <c r="U125" s="154">
        <f t="shared" si="24"/>
        <v>0.11799999999999999</v>
      </c>
      <c r="V125" s="258">
        <v>118</v>
      </c>
      <c r="W125" s="2877">
        <f>IF(ISTEXT(F125), 0, IFERROR(INDEX(U97:U139, MATCH(J125, T97:T139, 0)) * I125 * IF(ISBLANK(F125), 1, F125), 0))</f>
        <v>0</v>
      </c>
      <c r="X125" s="2878">
        <f>IF(ISNUMBER(K125), W125*K125*N101, 0)</f>
        <v>0</v>
      </c>
      <c r="Y125" s="3"/>
      <c r="Z125" s="196" t="str">
        <f t="shared" si="21"/>
        <v>►</v>
      </c>
      <c r="AA125" s="3"/>
      <c r="AB125" s="76"/>
      <c r="AC125" s="76"/>
      <c r="AD125" s="76"/>
      <c r="AE125" s="76"/>
      <c r="AF125" s="76"/>
      <c r="AH125" s="4">
        <v>1</v>
      </c>
    </row>
    <row r="126" spans="2:34" ht="17.25" x14ac:dyDescent="0.25">
      <c r="B126" s="196" t="str">
        <f t="shared" si="28"/>
        <v>►</v>
      </c>
      <c r="C126" s="149" t="str">
        <f t="shared" si="30"/>
        <v>Famille à coller.N.Nom de votre recette.Recette mère ►.F.Famille</v>
      </c>
      <c r="D126" s="91">
        <f t="shared" si="30"/>
        <v>10</v>
      </c>
      <c r="E126" s="91" t="str">
        <f t="shared" si="30"/>
        <v>couverts</v>
      </c>
      <c r="F126" s="174"/>
      <c r="G126" s="209"/>
      <c r="H126" s="176" t="str">
        <f t="shared" si="26"/>
        <v/>
      </c>
      <c r="I126" s="177"/>
      <c r="J126" s="178"/>
      <c r="K126" s="179">
        <v>1</v>
      </c>
      <c r="L126" s="180"/>
      <c r="M126" s="3"/>
      <c r="N126" s="2876">
        <f>IF(W139=0, 0, ROUND((W126/W139)*O106*1000, 0))</f>
        <v>0</v>
      </c>
      <c r="O126" s="2842">
        <f>IFERROR((F126/W139)*O106, 0)</f>
        <v>0</v>
      </c>
      <c r="P126" s="2843">
        <f>IF(X139=0, 0, X126/X139*Q106*1000)</f>
        <v>0</v>
      </c>
      <c r="Q126" s="2844">
        <f t="shared" si="29"/>
        <v>0</v>
      </c>
      <c r="R126" s="2846">
        <f t="shared" si="27"/>
        <v>0</v>
      </c>
      <c r="T126" s="2921" t="s">
        <v>610</v>
      </c>
      <c r="U126" s="154">
        <f t="shared" si="24"/>
        <v>5.8999999999999997E-2</v>
      </c>
      <c r="V126" s="258">
        <v>59</v>
      </c>
      <c r="W126" s="2877">
        <f>IF(ISTEXT(F126), 0, IFERROR(INDEX(U97:U139, MATCH(J126, T97:T139, 0)) * I126 * IF(ISBLANK(F126), 1, F126), 0))</f>
        <v>0</v>
      </c>
      <c r="X126" s="2878">
        <f>IF(ISNUMBER(K126), W126*K126*N101, 0)</f>
        <v>0</v>
      </c>
      <c r="Y126" s="3"/>
      <c r="Z126" s="196" t="str">
        <f t="shared" si="21"/>
        <v>►</v>
      </c>
      <c r="AA126" s="3"/>
      <c r="AB126" s="76"/>
      <c r="AC126" s="76"/>
      <c r="AD126" s="76"/>
      <c r="AE126" s="76"/>
      <c r="AF126" s="76"/>
      <c r="AH126" s="4">
        <v>1</v>
      </c>
    </row>
    <row r="127" spans="2:34" ht="17.25" x14ac:dyDescent="0.25">
      <c r="B127" s="196" t="str">
        <f t="shared" si="28"/>
        <v>►</v>
      </c>
      <c r="C127" s="149" t="str">
        <f t="shared" si="30"/>
        <v>Famille à coller.N.Nom de votre recette.Recette mère ►.F.Famille</v>
      </c>
      <c r="D127" s="91">
        <f t="shared" si="30"/>
        <v>10</v>
      </c>
      <c r="E127" s="91" t="str">
        <f t="shared" si="30"/>
        <v>couverts</v>
      </c>
      <c r="F127" s="174"/>
      <c r="G127" s="209"/>
      <c r="H127" s="176" t="str">
        <f t="shared" si="26"/>
        <v/>
      </c>
      <c r="I127" s="177"/>
      <c r="J127" s="178"/>
      <c r="K127" s="179">
        <v>1</v>
      </c>
      <c r="L127" s="180"/>
      <c r="M127" s="3"/>
      <c r="N127" s="2876">
        <f>IF(W139=0, 0, ROUND((W127/W139)*O106*1000, 0))</f>
        <v>0</v>
      </c>
      <c r="O127" s="2842">
        <f>IFERROR((F127/W139)*O106, 0)</f>
        <v>0</v>
      </c>
      <c r="P127" s="2843">
        <f>IF(X139=0, 0, X127/X139*Q106*1000)</f>
        <v>0</v>
      </c>
      <c r="Q127" s="2844">
        <f t="shared" si="29"/>
        <v>0</v>
      </c>
      <c r="R127" s="2845">
        <f t="shared" si="27"/>
        <v>0</v>
      </c>
      <c r="T127" s="2921" t="s">
        <v>611</v>
      </c>
      <c r="U127" s="154">
        <f t="shared" si="24"/>
        <v>2.9000000000000001E-2</v>
      </c>
      <c r="V127" s="258">
        <v>29</v>
      </c>
      <c r="W127" s="2877">
        <f>IF(ISTEXT(F127), 0, IFERROR(INDEX(U97:U139, MATCH(J127, T97:T139, 0)) * I127 * IF(ISBLANK(F127), 1, F127), 0))</f>
        <v>0</v>
      </c>
      <c r="X127" s="2878">
        <f>IF(ISNUMBER(K127), W127*K127*N101, 0)</f>
        <v>0</v>
      </c>
      <c r="Y127" s="3"/>
      <c r="Z127" s="196" t="str">
        <f t="shared" si="21"/>
        <v>►</v>
      </c>
      <c r="AA127" s="3"/>
      <c r="AB127" s="76"/>
      <c r="AC127" s="76"/>
      <c r="AD127" s="76"/>
      <c r="AE127" s="76"/>
      <c r="AF127" s="76"/>
      <c r="AH127" s="4">
        <v>1</v>
      </c>
    </row>
    <row r="128" spans="2:34" ht="17.25" x14ac:dyDescent="0.25">
      <c r="B128" s="196" t="str">
        <f t="shared" si="28"/>
        <v>►</v>
      </c>
      <c r="C128" s="149" t="str">
        <f t="shared" si="30"/>
        <v>Famille à coller.N.Nom de votre recette.Recette mère ►.F.Famille</v>
      </c>
      <c r="D128" s="91">
        <f t="shared" si="30"/>
        <v>10</v>
      </c>
      <c r="E128" s="91" t="str">
        <f t="shared" si="30"/>
        <v>couverts</v>
      </c>
      <c r="F128" s="174"/>
      <c r="G128" s="209"/>
      <c r="H128" s="176" t="str">
        <f t="shared" si="26"/>
        <v/>
      </c>
      <c r="I128" s="177"/>
      <c r="J128" s="178"/>
      <c r="K128" s="179">
        <v>1</v>
      </c>
      <c r="L128" s="180"/>
      <c r="M128" s="3"/>
      <c r="N128" s="2876">
        <f>IF(W139=0, 0, ROUND((W128/W139)*O106*1000, 0))</f>
        <v>0</v>
      </c>
      <c r="O128" s="2842">
        <f>IFERROR((F128/W139)*O106, 0)</f>
        <v>0</v>
      </c>
      <c r="P128" s="2843">
        <f>IF(X139=0, 0, X128/X139*Q106*1000)</f>
        <v>0</v>
      </c>
      <c r="Q128" s="2844">
        <f t="shared" si="29"/>
        <v>0</v>
      </c>
      <c r="R128" s="2847">
        <f t="shared" si="27"/>
        <v>0</v>
      </c>
      <c r="T128" s="2921" t="s">
        <v>612</v>
      </c>
      <c r="U128" s="95">
        <f t="shared" si="24"/>
        <v>0.13</v>
      </c>
      <c r="V128" s="2830">
        <v>130</v>
      </c>
      <c r="W128" s="2877">
        <f>IF(ISTEXT(F128), 0, IFERROR(INDEX(U97:U139, MATCH(J128, T97:T139, 0)) * I128 * IF(ISBLANK(F128), 1, F128), 0))</f>
        <v>0</v>
      </c>
      <c r="X128" s="2878">
        <f>IF(ISNUMBER(K128), W128*K128*N101, 0)</f>
        <v>0</v>
      </c>
      <c r="Y128" s="3"/>
      <c r="Z128" s="196" t="str">
        <f t="shared" si="21"/>
        <v>►</v>
      </c>
      <c r="AA128" s="3"/>
      <c r="AB128" s="76"/>
      <c r="AC128" s="76"/>
      <c r="AD128" s="76"/>
      <c r="AE128" s="76"/>
      <c r="AF128" s="76"/>
      <c r="AH128" s="4">
        <v>1</v>
      </c>
    </row>
    <row r="129" spans="1:34" ht="17.25" x14ac:dyDescent="0.25">
      <c r="B129" s="196" t="str">
        <f t="shared" si="28"/>
        <v>►</v>
      </c>
      <c r="C129" s="149" t="str">
        <f t="shared" ref="C129:E133" si="31">C120</f>
        <v>Famille à coller.N.Nom de votre recette.Recette mère ►.F.Famille</v>
      </c>
      <c r="D129" s="91">
        <f t="shared" si="31"/>
        <v>10</v>
      </c>
      <c r="E129" s="91" t="str">
        <f t="shared" si="31"/>
        <v>couverts</v>
      </c>
      <c r="F129" s="174"/>
      <c r="G129" s="209"/>
      <c r="H129" s="176" t="str">
        <f t="shared" si="26"/>
        <v/>
      </c>
      <c r="I129" s="177"/>
      <c r="J129" s="178"/>
      <c r="K129" s="179">
        <v>1</v>
      </c>
      <c r="L129" s="180"/>
      <c r="M129" s="3"/>
      <c r="N129" s="2876">
        <f>IF(W139=0, 0, ROUND((W129/W139)*O106*1000, 0))</f>
        <v>0</v>
      </c>
      <c r="O129" s="2842">
        <f>IFERROR((F129/W139)*O106, 0)</f>
        <v>0</v>
      </c>
      <c r="P129" s="2843">
        <f>IF(X139=0, 0, X129/X139*Q106*1000)</f>
        <v>0</v>
      </c>
      <c r="Q129" s="2844">
        <f t="shared" si="29"/>
        <v>0</v>
      </c>
      <c r="R129" s="2845">
        <f t="shared" si="27"/>
        <v>0</v>
      </c>
      <c r="T129" s="2921" t="s">
        <v>613</v>
      </c>
      <c r="U129" s="95">
        <f t="shared" si="24"/>
        <v>0.13</v>
      </c>
      <c r="V129" s="2830">
        <v>130</v>
      </c>
      <c r="W129" s="2877">
        <f>IF(ISTEXT(F129), 0, IFERROR(INDEX(U97:U139, MATCH(J129, T97:T139, 0)) * I129 * IF(ISBLANK(F129), 1, F129), 0))</f>
        <v>0</v>
      </c>
      <c r="X129" s="2878">
        <f>IF(ISNUMBER(K129), W129*K129*N101, 0)</f>
        <v>0</v>
      </c>
      <c r="Y129" s="3"/>
      <c r="Z129" s="196" t="str">
        <f t="shared" si="21"/>
        <v>►</v>
      </c>
      <c r="AA129" s="3"/>
      <c r="AB129" s="76"/>
      <c r="AC129" s="76"/>
      <c r="AD129" s="76"/>
      <c r="AE129" s="76"/>
      <c r="AF129" s="76"/>
      <c r="AH129" s="4">
        <v>1</v>
      </c>
    </row>
    <row r="130" spans="1:34" ht="17.25" x14ac:dyDescent="0.25">
      <c r="B130" s="196" t="str">
        <f t="shared" si="28"/>
        <v>►</v>
      </c>
      <c r="C130" s="149" t="str">
        <f t="shared" si="31"/>
        <v>Famille à coller.N.Nom de votre recette.Recette mère ►.F.Famille</v>
      </c>
      <c r="D130" s="91">
        <f t="shared" si="31"/>
        <v>10</v>
      </c>
      <c r="E130" s="91" t="str">
        <f t="shared" si="31"/>
        <v>couverts</v>
      </c>
      <c r="F130" s="174"/>
      <c r="G130" s="209"/>
      <c r="H130" s="176" t="str">
        <f t="shared" si="26"/>
        <v/>
      </c>
      <c r="I130" s="177"/>
      <c r="J130" s="178"/>
      <c r="K130" s="179">
        <v>1</v>
      </c>
      <c r="L130" s="180"/>
      <c r="M130" s="3"/>
      <c r="N130" s="2876">
        <f>IF(W139=0, 0, ROUND((W130/W139)*O106*1000, 0))</f>
        <v>0</v>
      </c>
      <c r="O130" s="2842">
        <f>IFERROR((F130/W139)*O106, 0)</f>
        <v>0</v>
      </c>
      <c r="P130" s="2843">
        <f>IF(X139=0, 0, X130/X139*Q106*1000)</f>
        <v>0</v>
      </c>
      <c r="Q130" s="2844">
        <f t="shared" si="29"/>
        <v>0</v>
      </c>
      <c r="R130" s="2849">
        <f t="shared" si="27"/>
        <v>0</v>
      </c>
      <c r="T130" s="2921" t="s">
        <v>614</v>
      </c>
      <c r="U130" s="95">
        <f t="shared" si="24"/>
        <v>0.2</v>
      </c>
      <c r="V130" s="2830">
        <v>200</v>
      </c>
      <c r="W130" s="2877">
        <f>IF(ISTEXT(F130), 0, IFERROR(INDEX(U97:U139, MATCH(J130, T97:T139, 0)) * I130 * IF(ISBLANK(F130), 1, F130), 0))</f>
        <v>0</v>
      </c>
      <c r="X130" s="2878">
        <f>IF(ISNUMBER(K130), W130*K130*N101, 0)</f>
        <v>0</v>
      </c>
      <c r="Y130" s="3"/>
      <c r="Z130" s="196" t="str">
        <f t="shared" si="21"/>
        <v>►</v>
      </c>
      <c r="AA130" s="3"/>
      <c r="AB130" s="76"/>
      <c r="AC130" s="76"/>
      <c r="AD130" s="76"/>
      <c r="AE130" s="76"/>
      <c r="AF130" s="76"/>
      <c r="AH130" s="4">
        <v>1</v>
      </c>
    </row>
    <row r="131" spans="1:34" ht="17.25" x14ac:dyDescent="0.25">
      <c r="B131" s="196" t="str">
        <f t="shared" si="28"/>
        <v>►</v>
      </c>
      <c r="C131" s="149" t="str">
        <f t="shared" si="31"/>
        <v>Famille à coller.N.Nom de votre recette.Recette mère ►.F.Famille</v>
      </c>
      <c r="D131" s="91">
        <f t="shared" si="31"/>
        <v>0</v>
      </c>
      <c r="E131" s="91">
        <f t="shared" si="31"/>
        <v>0</v>
      </c>
      <c r="F131" s="174"/>
      <c r="G131" s="209"/>
      <c r="H131" s="176" t="str">
        <f t="shared" si="26"/>
        <v/>
      </c>
      <c r="I131" s="177"/>
      <c r="J131" s="178"/>
      <c r="K131" s="179">
        <v>1</v>
      </c>
      <c r="L131" s="180"/>
      <c r="M131" s="3"/>
      <c r="N131" s="2876">
        <f>IF(W139=0, 0, ROUND((W131/W139)*O106*1000, 0))</f>
        <v>0</v>
      </c>
      <c r="O131" s="2842">
        <f>IFERROR((F131/W139)*O106, 0)</f>
        <v>0</v>
      </c>
      <c r="P131" s="2843">
        <f>IF(X139=0, 0, X131/X139*Q106*1000)</f>
        <v>0</v>
      </c>
      <c r="Q131" s="2844">
        <f t="shared" si="29"/>
        <v>0</v>
      </c>
      <c r="R131" s="2845">
        <f t="shared" si="27"/>
        <v>0</v>
      </c>
      <c r="T131" s="2923" t="s">
        <v>615</v>
      </c>
      <c r="U131" s="154">
        <f t="shared" si="24"/>
        <v>1E-3</v>
      </c>
      <c r="V131" s="258">
        <v>1</v>
      </c>
      <c r="W131" s="2877">
        <f>IF(ISTEXT(F131), 0, IFERROR(INDEX(U97:U139, MATCH(J131, T97:T139, 0)) * I131 * IF(ISBLANK(F131), 1, F131), 0))</f>
        <v>0</v>
      </c>
      <c r="X131" s="2878">
        <f>IF(ISNUMBER(K131), W131*K131*N101, 0)</f>
        <v>0</v>
      </c>
      <c r="Y131" s="3"/>
      <c r="Z131" s="196" t="str">
        <f t="shared" si="21"/>
        <v>►</v>
      </c>
      <c r="AA131" s="3"/>
      <c r="AB131" s="76"/>
      <c r="AC131" s="76"/>
      <c r="AD131" s="76"/>
      <c r="AE131" s="76"/>
      <c r="AF131" s="76"/>
      <c r="AH131" s="4">
        <v>1</v>
      </c>
    </row>
    <row r="132" spans="1:34" ht="17.25" x14ac:dyDescent="0.25">
      <c r="B132" s="196" t="str">
        <f t="shared" si="28"/>
        <v>►</v>
      </c>
      <c r="C132" s="149" t="str">
        <f t="shared" si="31"/>
        <v>Famille à coller.N.Nom de votre recette.Recette mère ►.F.Famille</v>
      </c>
      <c r="D132" s="91">
        <f t="shared" si="31"/>
        <v>0</v>
      </c>
      <c r="E132" s="91">
        <f t="shared" si="31"/>
        <v>0</v>
      </c>
      <c r="F132" s="174"/>
      <c r="G132" s="209"/>
      <c r="H132" s="176" t="str">
        <f t="shared" si="26"/>
        <v/>
      </c>
      <c r="I132" s="177"/>
      <c r="J132" s="178"/>
      <c r="K132" s="179">
        <v>1</v>
      </c>
      <c r="L132" s="180"/>
      <c r="M132" s="3"/>
      <c r="N132" s="2876">
        <f>IF(W139=0, 0, ROUND((W132/W139)*O106*1000, 0))</f>
        <v>0</v>
      </c>
      <c r="O132" s="2842">
        <f>IFERROR((F132/W139)*O106, 0)</f>
        <v>0</v>
      </c>
      <c r="P132" s="2843">
        <f>IF(X139=0, 0, X132/X139*Q106*1000)</f>
        <v>0</v>
      </c>
      <c r="Q132" s="2844">
        <f t="shared" si="29"/>
        <v>0</v>
      </c>
      <c r="R132" s="2846">
        <f t="shared" si="27"/>
        <v>0</v>
      </c>
      <c r="T132" s="2923" t="s">
        <v>616</v>
      </c>
      <c r="U132" s="154">
        <f t="shared" si="24"/>
        <v>2.5000000000000001E-3</v>
      </c>
      <c r="V132" s="2848">
        <v>2.5</v>
      </c>
      <c r="W132" s="2877">
        <f>IF(ISTEXT(F132), 0, IFERROR(INDEX(U97:U139, MATCH(J132, T97:T139, 0)) * I132 * IF(ISBLANK(F132), 1, F132), 0))</f>
        <v>0</v>
      </c>
      <c r="X132" s="2878">
        <f>IF(ISNUMBER(K132), W132*K132*N101, 0)</f>
        <v>0</v>
      </c>
      <c r="Y132" s="3"/>
      <c r="Z132" s="196" t="str">
        <f t="shared" si="21"/>
        <v>►</v>
      </c>
      <c r="AA132" s="3"/>
      <c r="AB132" s="76"/>
      <c r="AC132" s="76"/>
      <c r="AD132" s="76"/>
      <c r="AE132" s="76"/>
      <c r="AF132" s="76"/>
      <c r="AH132" s="4">
        <v>1</v>
      </c>
    </row>
    <row r="133" spans="1:34" ht="17.25" x14ac:dyDescent="0.25">
      <c r="B133" s="196" t="str">
        <f t="shared" si="28"/>
        <v>►</v>
      </c>
      <c r="C133" s="149" t="str">
        <f t="shared" si="31"/>
        <v>Famille à coller.N.Nom de votre recette.Recette mère ►.F.Famille</v>
      </c>
      <c r="D133" s="91">
        <f t="shared" si="31"/>
        <v>0</v>
      </c>
      <c r="E133" s="91">
        <f t="shared" si="31"/>
        <v>0</v>
      </c>
      <c r="F133" s="174"/>
      <c r="G133" s="209"/>
      <c r="H133" s="176" t="str">
        <f t="shared" si="26"/>
        <v/>
      </c>
      <c r="I133" s="177"/>
      <c r="J133" s="178"/>
      <c r="K133" s="179">
        <v>1</v>
      </c>
      <c r="L133" s="180"/>
      <c r="M133" s="3"/>
      <c r="N133" s="2876">
        <f>IF(W139=0, 0, ROUND((W133/W139)*O106*1000, 0))</f>
        <v>0</v>
      </c>
      <c r="O133" s="2842">
        <f>IFERROR((F133/W139)*O106, 0)</f>
        <v>0</v>
      </c>
      <c r="P133" s="2843">
        <f>IF(X139=0, 0, X133/X139*Q106*1000)</f>
        <v>0</v>
      </c>
      <c r="Q133" s="2844">
        <f t="shared" si="29"/>
        <v>0</v>
      </c>
      <c r="R133" s="2845">
        <f t="shared" si="27"/>
        <v>0</v>
      </c>
      <c r="T133" s="2923" t="s">
        <v>617</v>
      </c>
      <c r="U133" s="154">
        <f t="shared" si="24"/>
        <v>5.9000000000000007E-3</v>
      </c>
      <c r="V133" s="2848">
        <v>5.9</v>
      </c>
      <c r="W133" s="2877">
        <f>IF(ISTEXT(F133), 0, IFERROR(INDEX(U97:U139, MATCH(J133, T97:T139, 0)) * I133 * IF(ISBLANK(F133), 1, F133), 0))</f>
        <v>0</v>
      </c>
      <c r="X133" s="2878">
        <f>IF(ISNUMBER(K133), W133*K133*N101, 0)</f>
        <v>0</v>
      </c>
      <c r="Y133" s="3"/>
      <c r="Z133" s="196" t="str">
        <f t="shared" si="21"/>
        <v>►</v>
      </c>
      <c r="AA133" s="3"/>
      <c r="AB133" s="76"/>
      <c r="AC133" s="76"/>
      <c r="AD133" s="76"/>
      <c r="AE133" s="76"/>
      <c r="AF133" s="76"/>
      <c r="AH133" s="4">
        <v>1</v>
      </c>
    </row>
    <row r="134" spans="1:34" ht="17.25" x14ac:dyDescent="0.25">
      <c r="B134" s="196" t="str">
        <f t="shared" si="28"/>
        <v>►</v>
      </c>
      <c r="C134" s="149" t="str">
        <f>C103</f>
        <v>Famille à coller.N.Nom de votre recette.Recette mère ►.F.Famille</v>
      </c>
      <c r="D134" s="91">
        <f>D103</f>
        <v>10</v>
      </c>
      <c r="E134" s="91" t="str">
        <f>E103</f>
        <v>couverts</v>
      </c>
      <c r="F134" s="174"/>
      <c r="G134" s="209"/>
      <c r="H134" s="176" t="str">
        <f t="shared" si="26"/>
        <v/>
      </c>
      <c r="I134" s="177"/>
      <c r="J134" s="178"/>
      <c r="K134" s="179">
        <v>1</v>
      </c>
      <c r="L134" s="180"/>
      <c r="M134" s="3"/>
      <c r="N134" s="2876">
        <f>IF(W139=0, 0, ROUND((W134/W139)*O106*1000, 0))</f>
        <v>0</v>
      </c>
      <c r="O134" s="2842">
        <f>IFERROR((F134/W139)*O106, 0)</f>
        <v>0</v>
      </c>
      <c r="P134" s="2843">
        <f>IF(X139=0, 0, X134/X139*Q106*1000)</f>
        <v>0</v>
      </c>
      <c r="Q134" s="2844">
        <f t="shared" si="29"/>
        <v>0</v>
      </c>
      <c r="R134" s="2846">
        <f t="shared" si="27"/>
        <v>0</v>
      </c>
      <c r="T134" s="2923" t="s">
        <v>618</v>
      </c>
      <c r="U134" s="154">
        <f t="shared" si="24"/>
        <v>0.04</v>
      </c>
      <c r="V134" s="258">
        <v>40</v>
      </c>
      <c r="W134" s="2877">
        <f>IF(ISTEXT(F134), 0, IFERROR(INDEX(U97:U139, MATCH(J134, T97:T139, 0)) * I134 * IF(ISBLANK(F134), 1, F134), 0))</f>
        <v>0</v>
      </c>
      <c r="X134" s="2878">
        <f>IF(ISNUMBER(K134), W134*K134*N101, 0)</f>
        <v>0</v>
      </c>
      <c r="Y134" s="3"/>
      <c r="Z134" s="196" t="str">
        <f t="shared" si="21"/>
        <v>►</v>
      </c>
      <c r="AA134" s="3"/>
      <c r="AB134" s="76"/>
      <c r="AC134" s="76"/>
      <c r="AD134" s="76"/>
      <c r="AE134" s="76"/>
      <c r="AF134" s="76"/>
      <c r="AH134" s="4">
        <v>1</v>
      </c>
    </row>
    <row r="135" spans="1:34" ht="17.25" x14ac:dyDescent="0.25">
      <c r="B135" s="196" t="str">
        <f t="shared" si="28"/>
        <v>►</v>
      </c>
      <c r="C135" s="149" t="str">
        <f>C103</f>
        <v>Famille à coller.N.Nom de votre recette.Recette mère ►.F.Famille</v>
      </c>
      <c r="D135" s="91">
        <f>D103</f>
        <v>10</v>
      </c>
      <c r="E135" s="91" t="str">
        <f>E103</f>
        <v>couverts</v>
      </c>
      <c r="F135" s="174"/>
      <c r="G135" s="209"/>
      <c r="H135" s="176" t="str">
        <f t="shared" si="26"/>
        <v/>
      </c>
      <c r="I135" s="177"/>
      <c r="J135" s="178"/>
      <c r="K135" s="179">
        <v>1</v>
      </c>
      <c r="L135" s="180"/>
      <c r="M135" s="3"/>
      <c r="N135" s="2876">
        <f>IF(W139=0, 0, ROUND((W135/W139)*O106*1000, 0))</f>
        <v>0</v>
      </c>
      <c r="O135" s="2842">
        <f>IFERROR((F135/W139)*O106, 0)</f>
        <v>0</v>
      </c>
      <c r="P135" s="2843">
        <f>IF(X139=0, 0, X135/X139*Q106*1000)</f>
        <v>0</v>
      </c>
      <c r="Q135" s="2844">
        <f t="shared" si="29"/>
        <v>0</v>
      </c>
      <c r="R135" s="2845">
        <f t="shared" si="27"/>
        <v>0</v>
      </c>
      <c r="T135" s="2923" t="s">
        <v>619</v>
      </c>
      <c r="U135" s="154">
        <f t="shared" si="24"/>
        <v>4.4999999999999998E-2</v>
      </c>
      <c r="V135" s="258">
        <v>45</v>
      </c>
      <c r="W135" s="2877">
        <f>IF(ISTEXT(F135), 0, IFERROR(INDEX(U97:U139, MATCH(J135, T97:T139, 0)) * I135 * IF(ISBLANK(F135), 1, F135), 0))</f>
        <v>0</v>
      </c>
      <c r="X135" s="2878">
        <f>IF(ISNUMBER(K135), W135*K135*N101, 0)</f>
        <v>0</v>
      </c>
      <c r="Y135" s="3"/>
      <c r="Z135" s="196" t="str">
        <f t="shared" si="21"/>
        <v>►</v>
      </c>
      <c r="AA135" s="3"/>
      <c r="AB135" s="76"/>
      <c r="AC135" s="76"/>
      <c r="AD135" s="76"/>
      <c r="AE135" s="76"/>
      <c r="AF135" s="76"/>
      <c r="AH135" s="4">
        <v>1</v>
      </c>
    </row>
    <row r="136" spans="1:34" ht="17.25" x14ac:dyDescent="0.25">
      <c r="B136" s="196" t="str">
        <f t="shared" si="28"/>
        <v>►</v>
      </c>
      <c r="C136" s="149" t="str">
        <f>C103</f>
        <v>Famille à coller.N.Nom de votre recette.Recette mère ►.F.Famille</v>
      </c>
      <c r="D136" s="91">
        <f>D103</f>
        <v>10</v>
      </c>
      <c r="E136" s="91" t="str">
        <f>E103</f>
        <v>couverts</v>
      </c>
      <c r="F136" s="174"/>
      <c r="G136" s="209"/>
      <c r="H136" s="176" t="str">
        <f t="shared" si="26"/>
        <v/>
      </c>
      <c r="I136" s="177"/>
      <c r="J136" s="178"/>
      <c r="K136" s="179">
        <v>1</v>
      </c>
      <c r="L136" s="180"/>
      <c r="M136" s="3" t="s">
        <v>6</v>
      </c>
      <c r="N136" s="2876">
        <f>IF(W139=0, 0, ROUND((W136/W139)*O106*1000, 0))</f>
        <v>0</v>
      </c>
      <c r="O136" s="2842">
        <f>IFERROR((F136/W139)*O106, 0)</f>
        <v>0</v>
      </c>
      <c r="P136" s="2843">
        <f>IF(X139=0, 0, X136/X139*Q106*1000)</f>
        <v>0</v>
      </c>
      <c r="Q136" s="2844">
        <f t="shared" si="29"/>
        <v>0</v>
      </c>
      <c r="R136" s="2846">
        <f t="shared" si="27"/>
        <v>0</v>
      </c>
      <c r="T136" s="2923" t="s">
        <v>620</v>
      </c>
      <c r="U136" s="154">
        <f t="shared" si="24"/>
        <v>0.15</v>
      </c>
      <c r="V136" s="258">
        <v>150</v>
      </c>
      <c r="W136" s="2877">
        <f>IF(ISTEXT(F136), 0, IFERROR(INDEX(U97:U139, MATCH(J136, T97:T139, 0)) * I136 * IF(ISBLANK(F136), 1, F136), 0))</f>
        <v>0</v>
      </c>
      <c r="X136" s="2878">
        <f>IF(ISNUMBER(K136), W136*K136*N101, 0)</f>
        <v>0</v>
      </c>
      <c r="Y136" s="3" t="s">
        <v>6</v>
      </c>
      <c r="Z136" s="196" t="str">
        <f t="shared" si="21"/>
        <v>►</v>
      </c>
      <c r="AA136" s="3"/>
      <c r="AB136" s="76"/>
      <c r="AC136" s="76"/>
      <c r="AD136" s="76"/>
      <c r="AE136" s="76"/>
      <c r="AF136" s="76"/>
      <c r="AH136" s="4">
        <v>1</v>
      </c>
    </row>
    <row r="137" spans="1:34" ht="17.25" x14ac:dyDescent="0.25">
      <c r="B137" s="196" t="str">
        <f t="shared" si="28"/>
        <v>►</v>
      </c>
      <c r="C137" s="149" t="str">
        <f>C103</f>
        <v>Famille à coller.N.Nom de votre recette.Recette mère ►.F.Famille</v>
      </c>
      <c r="D137" s="91">
        <f>D103</f>
        <v>10</v>
      </c>
      <c r="E137" s="91" t="str">
        <f>E103</f>
        <v>couverts</v>
      </c>
      <c r="F137" s="174"/>
      <c r="G137" s="209"/>
      <c r="H137" s="176" t="str">
        <f t="shared" si="26"/>
        <v/>
      </c>
      <c r="I137" s="177"/>
      <c r="J137" s="178"/>
      <c r="K137" s="179">
        <v>1</v>
      </c>
      <c r="L137" s="180"/>
      <c r="M137" s="3"/>
      <c r="N137" s="2876">
        <f>IF(W139=0, 0, ROUND((W137/W139)*O106*1000, 0))</f>
        <v>0</v>
      </c>
      <c r="O137" s="2842">
        <f>IFERROR((F137/W139)*O106, 0)</f>
        <v>0</v>
      </c>
      <c r="P137" s="2843">
        <f>IF(X139=0, 0, X137/X139*Q106*1000)</f>
        <v>0</v>
      </c>
      <c r="Q137" s="2844">
        <f t="shared" si="29"/>
        <v>0</v>
      </c>
      <c r="R137" s="2845">
        <f t="shared" si="27"/>
        <v>0</v>
      </c>
      <c r="T137" s="2923" t="s">
        <v>621</v>
      </c>
      <c r="U137" s="154">
        <f t="shared" si="24"/>
        <v>0.25</v>
      </c>
      <c r="V137" s="258">
        <v>250</v>
      </c>
      <c r="W137" s="2877">
        <f>IF(ISTEXT(F137), 0, IFERROR(INDEX(U97:U139, MATCH(J137, T97:T139, 0)) * I137 * IF(ISBLANK(F137), 1, F137), 0))</f>
        <v>0</v>
      </c>
      <c r="X137" s="2878">
        <f>IF(ISNUMBER(K137), W137*K137*N101, 0)</f>
        <v>0</v>
      </c>
      <c r="Y137" s="3"/>
      <c r="Z137" s="196" t="str">
        <f t="shared" si="21"/>
        <v>►</v>
      </c>
      <c r="AA137" s="3"/>
      <c r="AB137" s="76"/>
      <c r="AC137" s="76"/>
      <c r="AD137" s="76"/>
      <c r="AE137" s="76"/>
      <c r="AF137" s="76"/>
      <c r="AH137" s="4">
        <v>1</v>
      </c>
    </row>
    <row r="138" spans="1:34" ht="17.25" x14ac:dyDescent="0.25">
      <c r="B138" s="196" t="str">
        <f t="shared" si="28"/>
        <v>►</v>
      </c>
      <c r="C138" s="149" t="str">
        <f>C103</f>
        <v>Famille à coller.N.Nom de votre recette.Recette mère ►.F.Famille</v>
      </c>
      <c r="D138" s="91">
        <f>D103</f>
        <v>10</v>
      </c>
      <c r="E138" s="91" t="str">
        <f>E103</f>
        <v>couverts</v>
      </c>
      <c r="F138" s="174"/>
      <c r="G138" s="209"/>
      <c r="H138" s="176" t="str">
        <f t="shared" si="26"/>
        <v/>
      </c>
      <c r="I138" s="177"/>
      <c r="J138" s="178"/>
      <c r="K138" s="179">
        <v>1</v>
      </c>
      <c r="L138" s="180"/>
      <c r="M138" s="3"/>
      <c r="N138" s="2876">
        <f>IF(W139=0, 0, ROUND((W138/W139)*O106*1000, 0))</f>
        <v>0</v>
      </c>
      <c r="O138" s="2842">
        <f>IFERROR((F138/W139)*O106, 0)</f>
        <v>0</v>
      </c>
      <c r="P138" s="2843">
        <f>IF(X139=0, 0, X138/X139*Q106*1000)</f>
        <v>0</v>
      </c>
      <c r="Q138" s="2844">
        <f t="shared" si="29"/>
        <v>0</v>
      </c>
      <c r="R138" s="2846">
        <f t="shared" si="27"/>
        <v>0</v>
      </c>
      <c r="T138" s="2923" t="s">
        <v>622</v>
      </c>
      <c r="U138" s="154">
        <f t="shared" si="24"/>
        <v>0.23699999999999999</v>
      </c>
      <c r="V138" s="258">
        <v>237</v>
      </c>
      <c r="W138" s="2877">
        <f>IF(ISTEXT(F138), 0, IFERROR(INDEX(U97:U139, MATCH(J138, T97:T139, 0)) * I138 * IF(ISBLANK(F138), 1, F138), 0))</f>
        <v>0</v>
      </c>
      <c r="X138" s="2878">
        <f>IF(ISNUMBER(K138), W138*K138*N101, 0)</f>
        <v>0</v>
      </c>
      <c r="Y138" s="3"/>
      <c r="Z138" s="196" t="str">
        <f t="shared" ref="Z138:Z179" si="32">B138</f>
        <v>►</v>
      </c>
      <c r="AA138" s="3"/>
      <c r="AB138" s="76"/>
      <c r="AC138" s="76"/>
      <c r="AD138" s="76"/>
      <c r="AE138" s="76"/>
      <c r="AF138" s="76"/>
      <c r="AH138" s="4">
        <v>1</v>
      </c>
    </row>
    <row r="139" spans="1:34" s="48" customFormat="1" ht="15.75" x14ac:dyDescent="0.25">
      <c r="A139"/>
      <c r="B139" s="66" t="s">
        <v>18</v>
      </c>
      <c r="C139" s="985" t="str">
        <f>C103</f>
        <v>Famille à coller.N.Nom de votre recette.Recette mère ►.F.Famille</v>
      </c>
      <c r="D139" s="986">
        <f>D103</f>
        <v>10</v>
      </c>
      <c r="E139" s="987" t="str">
        <f>E103</f>
        <v>couverts</v>
      </c>
      <c r="F139" s="988" t="s">
        <v>150</v>
      </c>
      <c r="G139" s="989"/>
      <c r="H139" s="990"/>
      <c r="I139" s="990"/>
      <c r="J139" s="990"/>
      <c r="K139" s="990"/>
      <c r="L139" s="991"/>
      <c r="M139" s="3"/>
      <c r="N139" s="257">
        <f>SUM(N107:N138)</f>
        <v>1000</v>
      </c>
      <c r="O139" s="2850"/>
      <c r="P139" s="257">
        <f>SUM(P107:P138)</f>
        <v>1000</v>
      </c>
      <c r="Q139" s="2850"/>
      <c r="R139" s="2851"/>
      <c r="T139" s="2924" t="s">
        <v>623</v>
      </c>
      <c r="U139" s="2854">
        <f t="shared" si="24"/>
        <v>0.47299999999999998</v>
      </c>
      <c r="V139" s="2925">
        <v>473</v>
      </c>
      <c r="W139" s="2883">
        <f>SUM(W107:W138)</f>
        <v>1.4999999999999998</v>
      </c>
      <c r="X139" s="2884">
        <f>SUM(X107:X138)</f>
        <v>1.0666666666666669</v>
      </c>
      <c r="Y139" s="3"/>
      <c r="Z139" s="66" t="str">
        <f t="shared" si="32"/>
        <v>A</v>
      </c>
      <c r="AA139" s="3"/>
      <c r="AB139" s="76"/>
      <c r="AC139" s="76"/>
      <c r="AD139" s="76"/>
      <c r="AE139" s="76"/>
      <c r="AF139" s="76"/>
      <c r="AG139"/>
      <c r="AH139" s="4">
        <v>1</v>
      </c>
    </row>
    <row r="140" spans="1:34" s="48" customFormat="1" ht="15.75" x14ac:dyDescent="0.25">
      <c r="A140" s="296">
        <f>ROW()</f>
        <v>140</v>
      </c>
      <c r="B140" s="1004" t="s">
        <v>18</v>
      </c>
      <c r="C140" s="998" t="str">
        <f>C103</f>
        <v>Famille à coller.N.Nom de votre recette.Recette mère ►.F.Famille</v>
      </c>
      <c r="D140" s="998">
        <f>D103</f>
        <v>10</v>
      </c>
      <c r="E140" s="998" t="str">
        <f>E103</f>
        <v>couverts</v>
      </c>
      <c r="F140" s="315" t="s">
        <v>61</v>
      </c>
      <c r="G140" s="1002">
        <v>29</v>
      </c>
      <c r="H140" s="999" t="s">
        <v>142</v>
      </c>
      <c r="I140" s="1000"/>
      <c r="J140" s="1000"/>
      <c r="K140" s="1000"/>
      <c r="L140" s="1001"/>
      <c r="M140" s="3"/>
      <c r="N140" s="2885"/>
      <c r="O140" s="1000"/>
      <c r="P140" s="1000"/>
      <c r="Q140" s="1000"/>
      <c r="R140" s="1000"/>
      <c r="S140" s="1000"/>
      <c r="T140" s="1000"/>
      <c r="U140" s="1000"/>
      <c r="V140" s="1000"/>
      <c r="W140" s="1000"/>
      <c r="X140" s="1354"/>
      <c r="Y140" s="2431"/>
      <c r="Z140" s="1004" t="str">
        <f t="shared" si="32"/>
        <v>A</v>
      </c>
      <c r="AA140" s="3"/>
      <c r="AB140" s="76"/>
      <c r="AC140" s="76"/>
      <c r="AD140" s="76"/>
      <c r="AE140" s="76"/>
      <c r="AF140" s="76"/>
      <c r="AG140"/>
      <c r="AH140" s="4">
        <v>1</v>
      </c>
    </row>
    <row r="141" spans="1:34" s="48" customFormat="1" ht="15.75" x14ac:dyDescent="0.25">
      <c r="A141"/>
      <c r="B141" s="319" t="s">
        <v>18</v>
      </c>
      <c r="C141" s="1043" t="str">
        <f>C140</f>
        <v>Famille à coller.N.Nom de votre recette.Recette mère ►.F.Famille</v>
      </c>
      <c r="D141" s="1043">
        <f>D140</f>
        <v>10</v>
      </c>
      <c r="E141" s="2855" t="str">
        <f>E140</f>
        <v>couverts</v>
      </c>
      <c r="F141" s="321" t="s">
        <v>146</v>
      </c>
      <c r="G141" s="243"/>
      <c r="H141" s="243"/>
      <c r="I141" s="243"/>
      <c r="J141" s="243"/>
      <c r="K141" s="243"/>
      <c r="L141" s="322"/>
      <c r="M141" s="3"/>
      <c r="N141" s="2926" t="s">
        <v>2324</v>
      </c>
      <c r="O141" s="1355"/>
      <c r="P141" s="311"/>
      <c r="Q141" s="311"/>
      <c r="R141" s="311"/>
      <c r="S141" s="311"/>
      <c r="T141" s="311"/>
      <c r="U141" s="2927"/>
      <c r="V141" s="2927"/>
      <c r="W141" s="2927"/>
      <c r="X141" s="2928"/>
      <c r="Y141" s="2431"/>
      <c r="Z141" s="319" t="str">
        <f t="shared" si="32"/>
        <v>A</v>
      </c>
      <c r="AA141" s="3"/>
      <c r="AB141" s="76"/>
      <c r="AC141" s="76"/>
      <c r="AD141" s="76"/>
      <c r="AE141" s="76"/>
      <c r="AF141" s="76"/>
      <c r="AG141"/>
      <c r="AH141" s="4">
        <v>1</v>
      </c>
    </row>
    <row r="142" spans="1:34" s="48" customFormat="1" ht="15.75" customHeight="1" x14ac:dyDescent="0.25">
      <c r="A142"/>
      <c r="B142" s="196" t="str">
        <f t="shared" ref="B142:B170" si="33">IF(OR(F142&lt;&gt;"",G142&lt;&gt; "",H142&lt;&gt;"",I142&lt;&gt;""),"A", "►")</f>
        <v>A</v>
      </c>
      <c r="C142" s="320" t="str">
        <f>C140</f>
        <v>Famille à coller.N.Nom de votre recette.Recette mère ►.F.Famille</v>
      </c>
      <c r="D142" s="320">
        <f>D140</f>
        <v>10</v>
      </c>
      <c r="E142" s="2856" t="str">
        <f>E140</f>
        <v>couverts</v>
      </c>
      <c r="F142" s="324" t="s">
        <v>2334</v>
      </c>
      <c r="G142" s="248"/>
      <c r="H142" s="248"/>
      <c r="I142" s="248"/>
      <c r="J142" s="248"/>
      <c r="K142" s="248"/>
      <c r="L142" s="322"/>
      <c r="M142" s="3"/>
      <c r="N142" s="2926"/>
      <c r="O142" s="311"/>
      <c r="P142" s="311"/>
      <c r="Q142" s="311"/>
      <c r="R142" s="311"/>
      <c r="S142" s="311"/>
      <c r="T142" s="311"/>
      <c r="U142" s="2887"/>
      <c r="V142" s="2887"/>
      <c r="W142" s="2887"/>
      <c r="X142" s="2888"/>
      <c r="Y142" s="2431"/>
      <c r="Z142" s="196" t="str">
        <f t="shared" si="32"/>
        <v>A</v>
      </c>
      <c r="AA142" s="3"/>
      <c r="AB142" s="76"/>
      <c r="AC142" s="76"/>
      <c r="AD142" s="76"/>
      <c r="AE142" s="76"/>
      <c r="AF142" s="76"/>
      <c r="AG142"/>
      <c r="AH142" s="4">
        <v>1</v>
      </c>
    </row>
    <row r="143" spans="1:34" s="48" customFormat="1" ht="18.75" customHeight="1" x14ac:dyDescent="0.25">
      <c r="A143"/>
      <c r="B143" s="196" t="str">
        <f t="shared" si="33"/>
        <v>A</v>
      </c>
      <c r="C143" s="320" t="str">
        <f>C140</f>
        <v>Famille à coller.N.Nom de votre recette.Recette mère ►.F.Famille</v>
      </c>
      <c r="D143" s="320">
        <f>D140</f>
        <v>10</v>
      </c>
      <c r="E143" s="2856" t="str">
        <f>E140</f>
        <v>couverts</v>
      </c>
      <c r="F143" s="324" t="s">
        <v>2335</v>
      </c>
      <c r="G143" s="270"/>
      <c r="H143" s="270"/>
      <c r="I143" s="270"/>
      <c r="J143" s="270"/>
      <c r="K143" s="270"/>
      <c r="L143" s="322"/>
      <c r="M143" s="3"/>
      <c r="N143" s="2926"/>
      <c r="O143" s="311"/>
      <c r="P143" s="311"/>
      <c r="Q143" s="311"/>
      <c r="R143" s="311"/>
      <c r="S143" s="311"/>
      <c r="T143" s="311"/>
      <c r="U143" s="2887"/>
      <c r="V143" s="2887"/>
      <c r="W143" s="2887"/>
      <c r="X143" s="2888"/>
      <c r="Y143" s="2431"/>
      <c r="Z143" s="196" t="str">
        <f t="shared" si="32"/>
        <v>A</v>
      </c>
      <c r="AA143" s="3"/>
      <c r="AB143" s="76"/>
      <c r="AC143" s="76"/>
      <c r="AD143" s="76"/>
      <c r="AE143" s="76"/>
      <c r="AF143" s="76"/>
      <c r="AG143"/>
      <c r="AH143" s="4">
        <v>1</v>
      </c>
    </row>
    <row r="144" spans="1:34" s="48" customFormat="1" ht="18.75" customHeight="1" x14ac:dyDescent="0.25">
      <c r="A144"/>
      <c r="B144" s="196" t="str">
        <f t="shared" si="33"/>
        <v>A</v>
      </c>
      <c r="C144" s="320" t="str">
        <f>C140</f>
        <v>Famille à coller.N.Nom de votre recette.Recette mère ►.F.Famille</v>
      </c>
      <c r="D144" s="320">
        <f>D140</f>
        <v>10</v>
      </c>
      <c r="E144" s="2856" t="str">
        <f>E140</f>
        <v>couverts</v>
      </c>
      <c r="F144" s="324" t="s">
        <v>2336</v>
      </c>
      <c r="G144" s="270"/>
      <c r="H144" s="270"/>
      <c r="I144" s="270"/>
      <c r="J144" s="270"/>
      <c r="K144" s="270"/>
      <c r="L144" s="322"/>
      <c r="M144" s="3"/>
      <c r="N144" s="2926"/>
      <c r="O144" s="311"/>
      <c r="P144" s="311"/>
      <c r="Q144" s="311"/>
      <c r="R144" s="311"/>
      <c r="S144" s="311"/>
      <c r="T144" s="311"/>
      <c r="U144" s="2887"/>
      <c r="V144" s="2887"/>
      <c r="W144" s="2887"/>
      <c r="X144" s="2888"/>
      <c r="Y144" s="2431"/>
      <c r="Z144" s="196" t="str">
        <f t="shared" si="32"/>
        <v>A</v>
      </c>
      <c r="AA144" s="3"/>
      <c r="AB144" s="76"/>
      <c r="AC144" s="76"/>
      <c r="AD144" s="76"/>
      <c r="AE144" s="76"/>
      <c r="AF144" s="76"/>
      <c r="AG144"/>
      <c r="AH144" s="4">
        <v>1</v>
      </c>
    </row>
    <row r="145" spans="1:34" s="48" customFormat="1" ht="18.75" customHeight="1" x14ac:dyDescent="0.25">
      <c r="A145"/>
      <c r="B145" s="196" t="str">
        <f t="shared" si="33"/>
        <v>A</v>
      </c>
      <c r="C145" s="320" t="str">
        <f>C140</f>
        <v>Famille à coller.N.Nom de votre recette.Recette mère ►.F.Famille</v>
      </c>
      <c r="D145" s="320">
        <f>D140</f>
        <v>10</v>
      </c>
      <c r="E145" s="2856" t="str">
        <f>E140</f>
        <v>couverts</v>
      </c>
      <c r="F145" s="324" t="s">
        <v>2337</v>
      </c>
      <c r="G145" s="270"/>
      <c r="H145" s="270"/>
      <c r="I145" s="270"/>
      <c r="J145" s="270"/>
      <c r="K145" s="270"/>
      <c r="L145" s="322"/>
      <c r="M145" s="3"/>
      <c r="N145" s="2926"/>
      <c r="O145" s="311"/>
      <c r="P145" s="311"/>
      <c r="Q145" s="311"/>
      <c r="R145" s="311"/>
      <c r="S145" s="311"/>
      <c r="T145" s="311"/>
      <c r="U145" s="2887"/>
      <c r="V145" s="2887"/>
      <c r="W145" s="2887"/>
      <c r="X145" s="2888"/>
      <c r="Y145" s="2431"/>
      <c r="Z145" s="196" t="str">
        <f t="shared" si="32"/>
        <v>A</v>
      </c>
      <c r="AA145" s="3"/>
      <c r="AB145" s="76"/>
      <c r="AC145" s="76"/>
      <c r="AD145" s="76"/>
      <c r="AE145" s="76"/>
      <c r="AF145" s="76"/>
      <c r="AG145"/>
      <c r="AH145" s="4">
        <v>1</v>
      </c>
    </row>
    <row r="146" spans="1:34" s="48" customFormat="1" ht="18.75" customHeight="1" x14ac:dyDescent="0.25">
      <c r="A146"/>
      <c r="B146" s="196" t="str">
        <f t="shared" si="33"/>
        <v>A</v>
      </c>
      <c r="C146" s="320" t="str">
        <f>C140</f>
        <v>Famille à coller.N.Nom de votre recette.Recette mère ►.F.Famille</v>
      </c>
      <c r="D146" s="320">
        <f>D140</f>
        <v>10</v>
      </c>
      <c r="E146" s="2856" t="str">
        <f>E140</f>
        <v>couverts</v>
      </c>
      <c r="F146" s="324" t="s">
        <v>2338</v>
      </c>
      <c r="G146" s="270"/>
      <c r="H146" s="270"/>
      <c r="I146" s="270"/>
      <c r="J146" s="270"/>
      <c r="K146" s="270"/>
      <c r="L146" s="322"/>
      <c r="M146" s="3"/>
      <c r="N146" s="2926"/>
      <c r="O146" s="311"/>
      <c r="P146" s="311"/>
      <c r="Q146" s="311"/>
      <c r="R146" s="311"/>
      <c r="S146" s="311"/>
      <c r="T146" s="311"/>
      <c r="U146" s="2887"/>
      <c r="V146" s="2887"/>
      <c r="W146" s="2887"/>
      <c r="X146" s="2888"/>
      <c r="Y146" s="2431"/>
      <c r="Z146" s="196" t="str">
        <f t="shared" si="32"/>
        <v>A</v>
      </c>
      <c r="AA146" s="3"/>
      <c r="AB146" s="76"/>
      <c r="AC146" s="76"/>
      <c r="AD146" s="76"/>
      <c r="AE146" s="76"/>
      <c r="AF146" s="76"/>
      <c r="AG146" t="s">
        <v>6</v>
      </c>
      <c r="AH146" s="4">
        <v>1</v>
      </c>
    </row>
    <row r="147" spans="1:34" s="48" customFormat="1" ht="21" customHeight="1" x14ac:dyDescent="0.25">
      <c r="A147"/>
      <c r="B147" s="196" t="str">
        <f t="shared" si="33"/>
        <v>A</v>
      </c>
      <c r="C147" s="320" t="str">
        <f>C140</f>
        <v>Famille à coller.N.Nom de votre recette.Recette mère ►.F.Famille</v>
      </c>
      <c r="D147" s="320">
        <f>D140</f>
        <v>10</v>
      </c>
      <c r="E147" s="2856" t="str">
        <f>E140</f>
        <v>couverts</v>
      </c>
      <c r="F147" s="324" t="s">
        <v>2339</v>
      </c>
      <c r="G147" s="270"/>
      <c r="H147" s="270"/>
      <c r="I147" s="270"/>
      <c r="J147" s="270"/>
      <c r="K147" s="270"/>
      <c r="L147" s="322"/>
      <c r="M147" s="3"/>
      <c r="N147" s="2926"/>
      <c r="O147" s="311"/>
      <c r="P147" s="311"/>
      <c r="Q147" s="311"/>
      <c r="R147" s="311"/>
      <c r="S147" s="311"/>
      <c r="T147" s="311"/>
      <c r="U147" s="2887"/>
      <c r="V147" s="2887"/>
      <c r="W147" s="2887"/>
      <c r="X147" s="2888"/>
      <c r="Y147" s="2431"/>
      <c r="Z147" s="196" t="str">
        <f t="shared" si="32"/>
        <v>A</v>
      </c>
      <c r="AA147" s="3"/>
      <c r="AB147" s="76"/>
      <c r="AC147" s="76"/>
      <c r="AD147" s="76"/>
      <c r="AE147" s="76"/>
      <c r="AF147" s="76"/>
      <c r="AG147"/>
      <c r="AH147" s="4">
        <v>1</v>
      </c>
    </row>
    <row r="148" spans="1:34" s="48" customFormat="1" ht="15.75" x14ac:dyDescent="0.25">
      <c r="A148"/>
      <c r="B148" s="196" t="str">
        <f t="shared" si="33"/>
        <v>A</v>
      </c>
      <c r="C148" s="320" t="str">
        <f>C140</f>
        <v>Famille à coller.N.Nom de votre recette.Recette mère ►.F.Famille</v>
      </c>
      <c r="D148" s="320">
        <f>D140</f>
        <v>10</v>
      </c>
      <c r="E148" s="2856" t="str">
        <f>E140</f>
        <v>couverts</v>
      </c>
      <c r="F148" s="324" t="s">
        <v>2340</v>
      </c>
      <c r="G148" s="270"/>
      <c r="H148" s="270"/>
      <c r="I148" s="270"/>
      <c r="J148" s="270"/>
      <c r="K148" s="270"/>
      <c r="L148" s="322"/>
      <c r="M148" s="3"/>
      <c r="N148" s="2926" t="s">
        <v>624</v>
      </c>
      <c r="O148" s="311"/>
      <c r="P148" s="311"/>
      <c r="Q148" s="311"/>
      <c r="R148" s="311"/>
      <c r="S148" s="311"/>
      <c r="T148" s="311"/>
      <c r="U148" s="2887"/>
      <c r="V148" s="2887"/>
      <c r="W148" s="2887"/>
      <c r="X148" s="2888"/>
      <c r="Y148" s="2431"/>
      <c r="Z148" s="196" t="str">
        <f t="shared" si="32"/>
        <v>A</v>
      </c>
      <c r="AA148" s="3"/>
      <c r="AB148" s="76"/>
      <c r="AC148" s="76"/>
      <c r="AD148" s="76"/>
      <c r="AE148" s="76"/>
      <c r="AF148" s="76"/>
      <c r="AG148"/>
      <c r="AH148" s="4">
        <v>1</v>
      </c>
    </row>
    <row r="149" spans="1:34" s="48" customFormat="1" ht="15.75" customHeight="1" x14ac:dyDescent="0.25">
      <c r="A149"/>
      <c r="B149" s="196" t="str">
        <f t="shared" si="33"/>
        <v>►</v>
      </c>
      <c r="C149" s="320" t="str">
        <f>C140</f>
        <v>Famille à coller.N.Nom de votre recette.Recette mère ►.F.Famille</v>
      </c>
      <c r="D149" s="320">
        <f>D140</f>
        <v>10</v>
      </c>
      <c r="E149" s="2856" t="str">
        <f>E140</f>
        <v>couverts</v>
      </c>
      <c r="F149" s="324"/>
      <c r="G149" s="270"/>
      <c r="H149" s="270"/>
      <c r="I149" s="270"/>
      <c r="J149" s="270"/>
      <c r="K149" s="270"/>
      <c r="L149" s="322"/>
      <c r="M149" s="3"/>
      <c r="N149" s="2926"/>
      <c r="O149" s="311"/>
      <c r="P149" s="311"/>
      <c r="Q149" s="311"/>
      <c r="R149" s="311"/>
      <c r="S149" s="311"/>
      <c r="T149" s="311"/>
      <c r="U149" s="2887"/>
      <c r="V149" s="2887"/>
      <c r="W149" s="2887"/>
      <c r="X149" s="2888"/>
      <c r="Y149" s="2431"/>
      <c r="Z149" s="196" t="str">
        <f t="shared" si="32"/>
        <v>►</v>
      </c>
      <c r="AA149" s="3"/>
      <c r="AB149" s="76"/>
      <c r="AC149" s="76"/>
      <c r="AD149" s="76"/>
      <c r="AE149" s="76"/>
      <c r="AF149" s="76"/>
      <c r="AG149"/>
      <c r="AH149" s="4">
        <v>1</v>
      </c>
    </row>
    <row r="150" spans="1:34" s="48" customFormat="1" ht="15.75" x14ac:dyDescent="0.25">
      <c r="A150"/>
      <c r="B150" s="196" t="str">
        <f t="shared" si="33"/>
        <v>A</v>
      </c>
      <c r="C150" s="320" t="str">
        <f>C140</f>
        <v>Famille à coller.N.Nom de votre recette.Recette mère ►.F.Famille</v>
      </c>
      <c r="D150" s="320">
        <f>D140</f>
        <v>10</v>
      </c>
      <c r="E150" s="2856" t="str">
        <f>E140</f>
        <v>couverts</v>
      </c>
      <c r="F150" s="324" t="s">
        <v>2341</v>
      </c>
      <c r="G150" s="270"/>
      <c r="H150" s="270"/>
      <c r="I150" s="270"/>
      <c r="J150" s="270"/>
      <c r="K150" s="270"/>
      <c r="L150" s="322"/>
      <c r="M150" s="3"/>
      <c r="N150" s="2926"/>
      <c r="O150" s="311"/>
      <c r="P150" s="311"/>
      <c r="Q150" s="311"/>
      <c r="R150" s="311"/>
      <c r="S150" s="311"/>
      <c r="T150" s="311"/>
      <c r="U150" s="2887"/>
      <c r="V150" s="2887"/>
      <c r="W150" s="2887"/>
      <c r="X150" s="2888"/>
      <c r="Y150" s="2431"/>
      <c r="Z150" s="196" t="str">
        <f t="shared" si="32"/>
        <v>A</v>
      </c>
      <c r="AA150" s="3"/>
      <c r="AB150" s="76"/>
      <c r="AC150" s="76"/>
      <c r="AD150" s="76"/>
      <c r="AE150" s="76"/>
      <c r="AF150" s="76"/>
      <c r="AG150"/>
      <c r="AH150" s="4">
        <v>1</v>
      </c>
    </row>
    <row r="151" spans="1:34" s="48" customFormat="1" ht="15.75" x14ac:dyDescent="0.25">
      <c r="A151"/>
      <c r="B151" s="196" t="str">
        <f t="shared" si="33"/>
        <v>A</v>
      </c>
      <c r="C151" s="320" t="str">
        <f>C140</f>
        <v>Famille à coller.N.Nom de votre recette.Recette mère ►.F.Famille</v>
      </c>
      <c r="D151" s="320">
        <f>D140</f>
        <v>10</v>
      </c>
      <c r="E151" s="2856" t="str">
        <f>E140</f>
        <v>couverts</v>
      </c>
      <c r="F151" s="324" t="s">
        <v>2342</v>
      </c>
      <c r="G151" s="270"/>
      <c r="H151" s="270"/>
      <c r="I151" s="270"/>
      <c r="J151" s="270"/>
      <c r="K151" s="270"/>
      <c r="L151" s="322"/>
      <c r="M151" s="3"/>
      <c r="N151" s="2926"/>
      <c r="O151" s="311"/>
      <c r="P151" s="311"/>
      <c r="Q151" s="311"/>
      <c r="R151" s="311"/>
      <c r="S151" s="311"/>
      <c r="T151" s="311"/>
      <c r="U151" s="2887"/>
      <c r="V151" s="2887"/>
      <c r="W151" s="2887"/>
      <c r="X151" s="2888"/>
      <c r="Y151" s="2431"/>
      <c r="Z151" s="196" t="str">
        <f t="shared" si="32"/>
        <v>A</v>
      </c>
      <c r="AA151" s="3"/>
      <c r="AB151" s="76"/>
      <c r="AC151" s="76"/>
      <c r="AD151" s="76"/>
      <c r="AE151" s="76"/>
      <c r="AF151" s="76"/>
      <c r="AG151"/>
      <c r="AH151" s="4">
        <v>1</v>
      </c>
    </row>
    <row r="152" spans="1:34" s="48" customFormat="1" ht="15.75" x14ac:dyDescent="0.25">
      <c r="A152"/>
      <c r="B152" s="196" t="str">
        <f t="shared" si="33"/>
        <v>►</v>
      </c>
      <c r="C152" s="320" t="str">
        <f>C140</f>
        <v>Famille à coller.N.Nom de votre recette.Recette mère ►.F.Famille</v>
      </c>
      <c r="D152" s="320">
        <f>D140</f>
        <v>10</v>
      </c>
      <c r="E152" s="2856" t="str">
        <f>E140</f>
        <v>couverts</v>
      </c>
      <c r="F152" s="324"/>
      <c r="G152" s="270"/>
      <c r="H152" s="270"/>
      <c r="I152" s="270"/>
      <c r="J152" s="270"/>
      <c r="K152" s="270"/>
      <c r="L152" s="322"/>
      <c r="M152" s="3"/>
      <c r="N152" s="2926"/>
      <c r="O152" s="311"/>
      <c r="P152" s="311"/>
      <c r="Q152" s="311"/>
      <c r="R152" s="311"/>
      <c r="S152" s="311"/>
      <c r="T152" s="311"/>
      <c r="U152" s="2890"/>
      <c r="V152" s="2890"/>
      <c r="W152" s="2890"/>
      <c r="X152" s="2891"/>
      <c r="Y152" s="2431"/>
      <c r="Z152" s="196" t="str">
        <f t="shared" si="32"/>
        <v>►</v>
      </c>
      <c r="AA152" s="3"/>
      <c r="AB152" s="76"/>
      <c r="AC152" s="76"/>
      <c r="AD152" s="76"/>
      <c r="AE152" s="76"/>
      <c r="AF152" s="76"/>
      <c r="AG152"/>
      <c r="AH152" s="4">
        <v>1</v>
      </c>
    </row>
    <row r="153" spans="1:34" s="48" customFormat="1" ht="15.75" x14ac:dyDescent="0.25">
      <c r="A153"/>
      <c r="B153" s="196" t="str">
        <f t="shared" si="33"/>
        <v>►</v>
      </c>
      <c r="C153" s="320" t="str">
        <f>C140</f>
        <v>Famille à coller.N.Nom de votre recette.Recette mère ►.F.Famille</v>
      </c>
      <c r="D153" s="320">
        <f>D140</f>
        <v>10</v>
      </c>
      <c r="E153" s="2856" t="str">
        <f>E140</f>
        <v>couverts</v>
      </c>
      <c r="F153" s="324"/>
      <c r="G153" s="270"/>
      <c r="H153" s="270"/>
      <c r="I153" s="270"/>
      <c r="J153" s="270"/>
      <c r="K153" s="270"/>
      <c r="L153" s="322"/>
      <c r="M153" s="3"/>
      <c r="N153" s="2892" t="s">
        <v>169</v>
      </c>
      <c r="O153" s="311"/>
      <c r="P153" s="311"/>
      <c r="Q153" s="311"/>
      <c r="R153" s="311"/>
      <c r="S153" s="311"/>
      <c r="T153" s="311"/>
      <c r="U153" s="2890"/>
      <c r="V153" s="2890"/>
      <c r="W153" s="2890"/>
      <c r="X153" s="2891"/>
      <c r="Y153" s="2431"/>
      <c r="Z153" s="196" t="str">
        <f t="shared" si="32"/>
        <v>►</v>
      </c>
      <c r="AA153" s="3"/>
      <c r="AB153" s="76"/>
      <c r="AC153" s="76"/>
      <c r="AD153" s="76"/>
      <c r="AE153" s="76"/>
      <c r="AF153" s="76"/>
      <c r="AG153"/>
      <c r="AH153" s="4">
        <v>1</v>
      </c>
    </row>
    <row r="154" spans="1:34" s="48" customFormat="1" ht="15.75" x14ac:dyDescent="0.25">
      <c r="A154"/>
      <c r="B154" s="196" t="str">
        <f t="shared" si="33"/>
        <v>►</v>
      </c>
      <c r="C154" s="320" t="str">
        <f>C140</f>
        <v>Famille à coller.N.Nom de votre recette.Recette mère ►.F.Famille</v>
      </c>
      <c r="D154" s="320">
        <f>D140</f>
        <v>10</v>
      </c>
      <c r="E154" s="2856" t="str">
        <f>E140</f>
        <v>couverts</v>
      </c>
      <c r="F154" s="324"/>
      <c r="G154" s="270"/>
      <c r="H154" s="270"/>
      <c r="I154" s="270"/>
      <c r="J154" s="270"/>
      <c r="K154" s="270"/>
      <c r="L154" s="322"/>
      <c r="M154" s="3"/>
      <c r="N154" s="2892"/>
      <c r="O154" s="311"/>
      <c r="P154" s="311"/>
      <c r="Q154" s="311"/>
      <c r="R154" s="311"/>
      <c r="S154" s="311"/>
      <c r="T154" s="311"/>
      <c r="U154" s="2890"/>
      <c r="V154" s="2890"/>
      <c r="W154" s="2890"/>
      <c r="X154" s="2891"/>
      <c r="Y154" s="2431"/>
      <c r="Z154" s="196" t="str">
        <f t="shared" si="32"/>
        <v>►</v>
      </c>
      <c r="AA154" s="3"/>
      <c r="AB154" s="76"/>
      <c r="AC154" s="76"/>
      <c r="AD154" s="76"/>
      <c r="AE154" s="76"/>
      <c r="AF154" s="76"/>
      <c r="AG154"/>
      <c r="AH154" s="4">
        <v>1</v>
      </c>
    </row>
    <row r="155" spans="1:34" s="48" customFormat="1" ht="15.75" x14ac:dyDescent="0.25">
      <c r="A155"/>
      <c r="B155" s="196" t="str">
        <f t="shared" si="33"/>
        <v>►</v>
      </c>
      <c r="C155" s="320" t="str">
        <f>C140</f>
        <v>Famille à coller.N.Nom de votre recette.Recette mère ►.F.Famille</v>
      </c>
      <c r="D155" s="320">
        <f>D140</f>
        <v>10</v>
      </c>
      <c r="E155" s="2856" t="str">
        <f>E140</f>
        <v>couverts</v>
      </c>
      <c r="F155" s="324"/>
      <c r="G155" s="270"/>
      <c r="H155" s="270"/>
      <c r="I155" s="270"/>
      <c r="J155" s="270"/>
      <c r="K155" s="270"/>
      <c r="L155" s="322"/>
      <c r="M155" s="3"/>
      <c r="N155" s="2892"/>
      <c r="O155" s="311"/>
      <c r="P155" s="311"/>
      <c r="Q155" s="311"/>
      <c r="R155" s="311"/>
      <c r="S155" s="311"/>
      <c r="T155" s="311"/>
      <c r="U155" s="2890"/>
      <c r="V155" s="2890"/>
      <c r="W155" s="2890"/>
      <c r="X155" s="2891"/>
      <c r="Y155" s="2431"/>
      <c r="Z155" s="196" t="str">
        <f t="shared" si="32"/>
        <v>►</v>
      </c>
      <c r="AA155" s="3"/>
      <c r="AB155" s="76"/>
      <c r="AC155" s="76"/>
      <c r="AD155" s="76"/>
      <c r="AE155" s="76"/>
      <c r="AF155" s="76"/>
      <c r="AG155"/>
      <c r="AH155" s="4">
        <v>1</v>
      </c>
    </row>
    <row r="156" spans="1:34" s="48" customFormat="1" ht="15.75" x14ac:dyDescent="0.25">
      <c r="A156"/>
      <c r="B156" s="196" t="str">
        <f t="shared" si="33"/>
        <v>►</v>
      </c>
      <c r="C156" s="320" t="str">
        <f>C140</f>
        <v>Famille à coller.N.Nom de votre recette.Recette mère ►.F.Famille</v>
      </c>
      <c r="D156" s="320">
        <f>D140</f>
        <v>10</v>
      </c>
      <c r="E156" s="2856" t="str">
        <f>E140</f>
        <v>couverts</v>
      </c>
      <c r="F156" s="324"/>
      <c r="G156" s="270"/>
      <c r="H156" s="270"/>
      <c r="I156" s="270"/>
      <c r="J156" s="270"/>
      <c r="K156" s="270"/>
      <c r="L156" s="322"/>
      <c r="M156" s="3"/>
      <c r="N156" s="2892"/>
      <c r="O156" s="311"/>
      <c r="P156" s="311"/>
      <c r="Q156" s="311"/>
      <c r="R156" s="311"/>
      <c r="S156" s="311"/>
      <c r="T156" s="311"/>
      <c r="U156" s="2890"/>
      <c r="V156" s="2890"/>
      <c r="W156" s="2890"/>
      <c r="X156" s="2891"/>
      <c r="Y156" s="2431"/>
      <c r="Z156" s="196" t="str">
        <f t="shared" si="32"/>
        <v>►</v>
      </c>
      <c r="AA156" s="3"/>
      <c r="AB156" s="76"/>
      <c r="AC156" s="76"/>
      <c r="AD156" s="76"/>
      <c r="AE156" s="76"/>
      <c r="AF156" s="76"/>
      <c r="AG156"/>
      <c r="AH156" s="4">
        <v>1</v>
      </c>
    </row>
    <row r="157" spans="1:34" s="48" customFormat="1" ht="15.75" x14ac:dyDescent="0.25">
      <c r="A157"/>
      <c r="B157" s="196" t="str">
        <f t="shared" si="33"/>
        <v>►</v>
      </c>
      <c r="C157" s="320" t="str">
        <f>C140</f>
        <v>Famille à coller.N.Nom de votre recette.Recette mère ►.F.Famille</v>
      </c>
      <c r="D157" s="320">
        <f>D140</f>
        <v>10</v>
      </c>
      <c r="E157" s="2856" t="str">
        <f>E140</f>
        <v>couverts</v>
      </c>
      <c r="F157" s="324"/>
      <c r="G157" s="270"/>
      <c r="H157" s="270"/>
      <c r="I157" s="270"/>
      <c r="J157" s="270"/>
      <c r="K157" s="270"/>
      <c r="L157" s="322"/>
      <c r="M157" s="3"/>
      <c r="N157" s="2892"/>
      <c r="O157" s="311"/>
      <c r="P157" s="311"/>
      <c r="Q157" s="311"/>
      <c r="R157" s="311"/>
      <c r="S157" s="311"/>
      <c r="T157" s="311"/>
      <c r="U157" s="2890"/>
      <c r="V157" s="2890"/>
      <c r="W157" s="2890"/>
      <c r="X157" s="2891"/>
      <c r="Y157" s="2431"/>
      <c r="Z157" s="196" t="str">
        <f t="shared" si="32"/>
        <v>►</v>
      </c>
      <c r="AA157" s="3"/>
      <c r="AB157" s="76"/>
      <c r="AC157" s="76"/>
      <c r="AD157" s="76"/>
      <c r="AE157" s="76"/>
      <c r="AF157" s="76"/>
      <c r="AG157"/>
      <c r="AH157" s="4">
        <v>1</v>
      </c>
    </row>
    <row r="158" spans="1:34" s="48" customFormat="1" ht="15.75" x14ac:dyDescent="0.25">
      <c r="A158"/>
      <c r="B158" s="196" t="str">
        <f t="shared" si="33"/>
        <v>►</v>
      </c>
      <c r="C158" s="320" t="str">
        <f>C140</f>
        <v>Famille à coller.N.Nom de votre recette.Recette mère ►.F.Famille</v>
      </c>
      <c r="D158" s="320">
        <f>D140</f>
        <v>10</v>
      </c>
      <c r="E158" s="2856" t="str">
        <f>E140</f>
        <v>couverts</v>
      </c>
      <c r="F158" s="324"/>
      <c r="G158" s="270"/>
      <c r="H158" s="270"/>
      <c r="I158" s="270"/>
      <c r="J158" s="270"/>
      <c r="K158" s="270"/>
      <c r="L158" s="322"/>
      <c r="M158" s="3"/>
      <c r="N158" s="2892"/>
      <c r="O158" s="311"/>
      <c r="P158" s="311"/>
      <c r="Q158" s="311"/>
      <c r="R158" s="311"/>
      <c r="S158" s="311"/>
      <c r="T158" s="311"/>
      <c r="U158" s="2890"/>
      <c r="V158" s="2890"/>
      <c r="W158" s="2890"/>
      <c r="X158" s="2891"/>
      <c r="Y158" s="2431"/>
      <c r="Z158" s="196" t="str">
        <f t="shared" si="32"/>
        <v>►</v>
      </c>
      <c r="AA158" s="3"/>
      <c r="AB158" s="76"/>
      <c r="AC158" s="76"/>
      <c r="AD158" s="76"/>
      <c r="AE158" s="76"/>
      <c r="AF158" s="76"/>
      <c r="AG158"/>
      <c r="AH158" s="4">
        <v>1</v>
      </c>
    </row>
    <row r="159" spans="1:34" s="48" customFormat="1" ht="15.75" x14ac:dyDescent="0.25">
      <c r="A159"/>
      <c r="B159" s="196" t="str">
        <f t="shared" si="33"/>
        <v>►</v>
      </c>
      <c r="C159" s="320" t="str">
        <f>C140</f>
        <v>Famille à coller.N.Nom de votre recette.Recette mère ►.F.Famille</v>
      </c>
      <c r="D159" s="320">
        <f>D140</f>
        <v>10</v>
      </c>
      <c r="E159" s="2856" t="str">
        <f>E140</f>
        <v>couverts</v>
      </c>
      <c r="F159" s="324"/>
      <c r="G159" s="270"/>
      <c r="H159" s="270"/>
      <c r="I159" s="270"/>
      <c r="J159" s="270"/>
      <c r="K159" s="270"/>
      <c r="L159" s="322"/>
      <c r="M159" s="3"/>
      <c r="N159" s="2892"/>
      <c r="O159" s="311"/>
      <c r="P159" s="311"/>
      <c r="Q159" s="311"/>
      <c r="R159" s="311"/>
      <c r="S159" s="311"/>
      <c r="T159" s="311"/>
      <c r="U159" s="2890"/>
      <c r="V159" s="2890"/>
      <c r="W159" s="2890"/>
      <c r="X159" s="2891"/>
      <c r="Y159" s="2431"/>
      <c r="Z159" s="196" t="str">
        <f t="shared" si="32"/>
        <v>►</v>
      </c>
      <c r="AA159" s="3"/>
      <c r="AB159" s="76"/>
      <c r="AC159" s="76"/>
      <c r="AD159" s="76"/>
      <c r="AE159" s="76"/>
      <c r="AF159" s="76"/>
      <c r="AG159"/>
      <c r="AH159" s="4">
        <v>1</v>
      </c>
    </row>
    <row r="160" spans="1:34" s="48" customFormat="1" ht="15.75" x14ac:dyDescent="0.25">
      <c r="A160"/>
      <c r="B160" s="196" t="str">
        <f t="shared" si="33"/>
        <v>►</v>
      </c>
      <c r="C160" s="320" t="str">
        <f>C140</f>
        <v>Famille à coller.N.Nom de votre recette.Recette mère ►.F.Famille</v>
      </c>
      <c r="D160" s="320">
        <f>D140</f>
        <v>10</v>
      </c>
      <c r="E160" s="2856" t="str">
        <f>E140</f>
        <v>couverts</v>
      </c>
      <c r="F160" s="324"/>
      <c r="G160" s="270"/>
      <c r="H160" s="270"/>
      <c r="I160" s="270"/>
      <c r="J160" s="270"/>
      <c r="K160" s="270"/>
      <c r="L160" s="322"/>
      <c r="M160" s="3"/>
      <c r="N160" s="2892"/>
      <c r="O160" s="311"/>
      <c r="P160" s="311"/>
      <c r="Q160" s="311"/>
      <c r="R160" s="311"/>
      <c r="S160" s="311"/>
      <c r="T160" s="311"/>
      <c r="U160" s="2890"/>
      <c r="V160" s="2890"/>
      <c r="W160" s="2890"/>
      <c r="X160" s="2891"/>
      <c r="Y160" s="2431"/>
      <c r="Z160" s="196" t="str">
        <f t="shared" si="32"/>
        <v>►</v>
      </c>
      <c r="AA160" s="3"/>
      <c r="AB160" s="76"/>
      <c r="AC160" s="76"/>
      <c r="AD160" s="76"/>
      <c r="AE160" s="76"/>
      <c r="AF160" s="76"/>
      <c r="AG160"/>
      <c r="AH160" s="4">
        <v>1</v>
      </c>
    </row>
    <row r="161" spans="1:34" s="48" customFormat="1" ht="15.75" x14ac:dyDescent="0.25">
      <c r="A161"/>
      <c r="B161" s="196" t="str">
        <f t="shared" si="33"/>
        <v>►</v>
      </c>
      <c r="C161" s="320" t="str">
        <f>C140</f>
        <v>Famille à coller.N.Nom de votre recette.Recette mère ►.F.Famille</v>
      </c>
      <c r="D161" s="320">
        <f>D140</f>
        <v>10</v>
      </c>
      <c r="E161" s="2856" t="str">
        <f>E140</f>
        <v>couverts</v>
      </c>
      <c r="F161" s="324"/>
      <c r="G161" s="270"/>
      <c r="H161" s="270"/>
      <c r="I161" s="270"/>
      <c r="J161" s="270"/>
      <c r="K161" s="270"/>
      <c r="L161" s="322"/>
      <c r="M161" s="3"/>
      <c r="N161" s="2912" t="s">
        <v>189</v>
      </c>
      <c r="O161" s="311"/>
      <c r="P161" s="311"/>
      <c r="Q161" s="311"/>
      <c r="R161" s="311"/>
      <c r="S161" s="311"/>
      <c r="T161" s="311"/>
      <c r="U161" s="2916"/>
      <c r="V161" s="2916"/>
      <c r="W161" s="2916"/>
      <c r="X161" s="2917"/>
      <c r="Y161" s="2431"/>
      <c r="Z161" s="196" t="str">
        <f t="shared" si="32"/>
        <v>►</v>
      </c>
      <c r="AA161" s="3"/>
      <c r="AB161" s="76"/>
      <c r="AC161" s="76"/>
      <c r="AD161" s="76"/>
      <c r="AE161" s="76"/>
      <c r="AF161" s="76"/>
      <c r="AG161"/>
      <c r="AH161" s="4">
        <v>1</v>
      </c>
    </row>
    <row r="162" spans="1:34" s="48" customFormat="1" ht="15.75" x14ac:dyDescent="0.25">
      <c r="A162"/>
      <c r="B162" s="196" t="str">
        <f t="shared" si="33"/>
        <v>►</v>
      </c>
      <c r="C162" s="320" t="str">
        <f>C140</f>
        <v>Famille à coller.N.Nom de votre recette.Recette mère ►.F.Famille</v>
      </c>
      <c r="D162" s="320">
        <f>D140</f>
        <v>10</v>
      </c>
      <c r="E162" s="2856" t="str">
        <f>E140</f>
        <v>couverts</v>
      </c>
      <c r="F162" s="324"/>
      <c r="G162" s="270"/>
      <c r="H162" s="270"/>
      <c r="I162" s="270"/>
      <c r="J162" s="270"/>
      <c r="K162" s="270"/>
      <c r="L162" s="322"/>
      <c r="M162" s="3"/>
      <c r="N162" s="2912"/>
      <c r="O162" s="311"/>
      <c r="P162" s="311"/>
      <c r="Q162" s="311"/>
      <c r="R162" s="311"/>
      <c r="S162" s="311"/>
      <c r="T162" s="311"/>
      <c r="U162" s="2916"/>
      <c r="V162" s="2916"/>
      <c r="W162" s="2916"/>
      <c r="X162" s="2917"/>
      <c r="Y162" s="2431"/>
      <c r="Z162" s="196" t="str">
        <f t="shared" si="32"/>
        <v>►</v>
      </c>
      <c r="AA162" s="3"/>
      <c r="AB162" s="76"/>
      <c r="AC162" s="76"/>
      <c r="AD162" s="76"/>
      <c r="AE162" s="76"/>
      <c r="AF162" s="76"/>
      <c r="AG162"/>
      <c r="AH162" s="4">
        <v>1</v>
      </c>
    </row>
    <row r="163" spans="1:34" s="48" customFormat="1" ht="15.75" x14ac:dyDescent="0.25">
      <c r="A163"/>
      <c r="B163" s="196" t="str">
        <f t="shared" si="33"/>
        <v>►</v>
      </c>
      <c r="C163" s="320" t="str">
        <f>C140</f>
        <v>Famille à coller.N.Nom de votre recette.Recette mère ►.F.Famille</v>
      </c>
      <c r="D163" s="320">
        <f>D140</f>
        <v>10</v>
      </c>
      <c r="E163" s="2856" t="str">
        <f>E140</f>
        <v>couverts</v>
      </c>
      <c r="F163" s="324"/>
      <c r="G163" s="270"/>
      <c r="H163" s="270"/>
      <c r="I163" s="270"/>
      <c r="J163" s="270"/>
      <c r="K163" s="270"/>
      <c r="L163" s="322"/>
      <c r="M163" s="3"/>
      <c r="N163" s="2912"/>
      <c r="O163" s="311"/>
      <c r="P163" s="311"/>
      <c r="Q163" s="311"/>
      <c r="R163" s="311"/>
      <c r="S163" s="311"/>
      <c r="T163" s="311"/>
      <c r="U163" s="2916"/>
      <c r="V163" s="2916"/>
      <c r="W163" s="2916"/>
      <c r="X163" s="2917"/>
      <c r="Y163" s="2431"/>
      <c r="Z163" s="196" t="str">
        <f t="shared" si="32"/>
        <v>►</v>
      </c>
      <c r="AA163" s="3"/>
      <c r="AB163" s="76"/>
      <c r="AC163" s="76"/>
      <c r="AD163" s="76"/>
      <c r="AE163" s="76"/>
      <c r="AF163" s="76"/>
      <c r="AG163"/>
      <c r="AH163" s="4">
        <v>1</v>
      </c>
    </row>
    <row r="164" spans="1:34" s="48" customFormat="1" ht="15.75" x14ac:dyDescent="0.25">
      <c r="A164"/>
      <c r="B164" s="196" t="str">
        <f t="shared" si="33"/>
        <v>►</v>
      </c>
      <c r="C164" s="320" t="str">
        <f>C140</f>
        <v>Famille à coller.N.Nom de votre recette.Recette mère ►.F.Famille</v>
      </c>
      <c r="D164" s="320">
        <f>D140</f>
        <v>10</v>
      </c>
      <c r="E164" s="2856" t="str">
        <f>E140</f>
        <v>couverts</v>
      </c>
      <c r="F164" s="324"/>
      <c r="G164" s="270"/>
      <c r="H164" s="270"/>
      <c r="I164" s="270"/>
      <c r="J164" s="270"/>
      <c r="K164" s="270"/>
      <c r="L164" s="322"/>
      <c r="M164" s="3"/>
      <c r="N164" s="2912"/>
      <c r="O164" s="311"/>
      <c r="P164" s="311"/>
      <c r="Q164" s="311"/>
      <c r="R164" s="311"/>
      <c r="S164" s="311"/>
      <c r="T164" s="311"/>
      <c r="U164" s="2916"/>
      <c r="V164" s="2916"/>
      <c r="W164" s="2916"/>
      <c r="X164" s="2917"/>
      <c r="Y164" s="2431"/>
      <c r="Z164" s="196" t="str">
        <f t="shared" si="32"/>
        <v>►</v>
      </c>
      <c r="AA164" s="3"/>
      <c r="AB164" s="76"/>
      <c r="AC164" s="76"/>
      <c r="AD164" s="76"/>
      <c r="AE164" s="76"/>
      <c r="AF164" s="76"/>
      <c r="AG164"/>
      <c r="AH164" s="4">
        <v>1</v>
      </c>
    </row>
    <row r="165" spans="1:34" s="48" customFormat="1" ht="15.75" x14ac:dyDescent="0.25">
      <c r="A165"/>
      <c r="B165" s="196" t="str">
        <f t="shared" si="33"/>
        <v>►</v>
      </c>
      <c r="C165" s="320" t="str">
        <f>C140</f>
        <v>Famille à coller.N.Nom de votre recette.Recette mère ►.F.Famille</v>
      </c>
      <c r="D165" s="320">
        <f>D140</f>
        <v>10</v>
      </c>
      <c r="E165" s="2856" t="str">
        <f>E140</f>
        <v>couverts</v>
      </c>
      <c r="F165" s="324"/>
      <c r="G165" s="270"/>
      <c r="H165" s="270"/>
      <c r="I165" s="270"/>
      <c r="J165" s="270"/>
      <c r="K165" s="270"/>
      <c r="L165" s="322"/>
      <c r="M165" s="3"/>
      <c r="N165" s="2912"/>
      <c r="O165" s="311"/>
      <c r="P165" s="311"/>
      <c r="Q165" s="311"/>
      <c r="R165" s="311"/>
      <c r="S165" s="311"/>
      <c r="T165" s="311"/>
      <c r="U165" s="2916"/>
      <c r="V165" s="2916"/>
      <c r="W165" s="2916"/>
      <c r="X165" s="2917"/>
      <c r="Y165" s="2431"/>
      <c r="Z165" s="196" t="str">
        <f t="shared" si="32"/>
        <v>►</v>
      </c>
      <c r="AA165" s="3"/>
      <c r="AB165" s="76"/>
      <c r="AC165" s="76"/>
      <c r="AD165" s="76"/>
      <c r="AE165" s="76"/>
      <c r="AF165" s="76"/>
      <c r="AG165"/>
      <c r="AH165" s="4">
        <v>1</v>
      </c>
    </row>
    <row r="166" spans="1:34" s="48" customFormat="1" ht="15.75" x14ac:dyDescent="0.25">
      <c r="A166"/>
      <c r="B166" s="196" t="str">
        <f t="shared" si="33"/>
        <v>►</v>
      </c>
      <c r="C166" s="320" t="str">
        <f>C140</f>
        <v>Famille à coller.N.Nom de votre recette.Recette mère ►.F.Famille</v>
      </c>
      <c r="D166" s="320">
        <f>D140</f>
        <v>10</v>
      </c>
      <c r="E166" s="2856" t="str">
        <f>E140</f>
        <v>couverts</v>
      </c>
      <c r="F166" s="324"/>
      <c r="G166" s="270"/>
      <c r="H166" s="270"/>
      <c r="I166" s="270"/>
      <c r="J166" s="270"/>
      <c r="K166" s="270"/>
      <c r="L166" s="322"/>
      <c r="M166" s="3"/>
      <c r="N166" s="2912"/>
      <c r="O166" s="311"/>
      <c r="P166" s="311"/>
      <c r="Q166" s="311"/>
      <c r="R166" s="311"/>
      <c r="S166" s="311"/>
      <c r="T166" s="311"/>
      <c r="U166" s="2916"/>
      <c r="V166" s="2916"/>
      <c r="W166" s="2916"/>
      <c r="X166" s="2917"/>
      <c r="Y166" s="2431"/>
      <c r="Z166" s="196" t="str">
        <f t="shared" si="32"/>
        <v>►</v>
      </c>
      <c r="AA166" s="3"/>
      <c r="AB166" s="76"/>
      <c r="AC166" s="76"/>
      <c r="AD166" s="76"/>
      <c r="AE166" s="76"/>
      <c r="AF166" s="76"/>
      <c r="AG166"/>
      <c r="AH166" s="4">
        <v>1</v>
      </c>
    </row>
    <row r="167" spans="1:34" s="48" customFormat="1" ht="15.75" x14ac:dyDescent="0.25">
      <c r="A167"/>
      <c r="B167" s="196" t="str">
        <f t="shared" si="33"/>
        <v>►</v>
      </c>
      <c r="C167" s="320" t="str">
        <f>C140</f>
        <v>Famille à coller.N.Nom de votre recette.Recette mère ►.F.Famille</v>
      </c>
      <c r="D167" s="320">
        <f>D140</f>
        <v>10</v>
      </c>
      <c r="E167" s="2856" t="str">
        <f>E140</f>
        <v>couverts</v>
      </c>
      <c r="F167" s="324"/>
      <c r="G167" s="270"/>
      <c r="H167" s="270"/>
      <c r="I167" s="270"/>
      <c r="J167" s="270"/>
      <c r="K167" s="270"/>
      <c r="L167" s="322"/>
      <c r="M167" s="3"/>
      <c r="N167" s="2918" t="s">
        <v>194</v>
      </c>
      <c r="O167" s="311"/>
      <c r="P167" s="311"/>
      <c r="Q167" s="311"/>
      <c r="R167" s="311"/>
      <c r="S167" s="311"/>
      <c r="T167" s="311"/>
      <c r="U167" s="2929"/>
      <c r="V167" s="2929"/>
      <c r="W167" s="2929"/>
      <c r="X167" s="2930"/>
      <c r="Y167" s="2431"/>
      <c r="Z167" s="196" t="str">
        <f t="shared" si="32"/>
        <v>►</v>
      </c>
      <c r="AA167" s="3"/>
      <c r="AB167" s="76"/>
      <c r="AC167" s="76"/>
      <c r="AD167" s="76"/>
      <c r="AE167" s="76"/>
      <c r="AF167" s="76"/>
      <c r="AG167"/>
      <c r="AH167" s="4">
        <v>1</v>
      </c>
    </row>
    <row r="168" spans="1:34" s="48" customFormat="1" ht="15.75" x14ac:dyDescent="0.25">
      <c r="A168"/>
      <c r="B168" s="196" t="str">
        <f t="shared" si="33"/>
        <v>►</v>
      </c>
      <c r="C168" s="320" t="str">
        <f>C140</f>
        <v>Famille à coller.N.Nom de votre recette.Recette mère ►.F.Famille</v>
      </c>
      <c r="D168" s="320">
        <f>D140</f>
        <v>10</v>
      </c>
      <c r="E168" s="2856" t="str">
        <f>E140</f>
        <v>couverts</v>
      </c>
      <c r="F168" s="324"/>
      <c r="G168" s="270"/>
      <c r="H168" s="270"/>
      <c r="I168" s="270"/>
      <c r="J168" s="270"/>
      <c r="K168" s="270"/>
      <c r="L168" s="322"/>
      <c r="M168" s="3"/>
      <c r="N168" s="2918"/>
      <c r="O168" s="311"/>
      <c r="P168" s="311"/>
      <c r="Q168" s="311"/>
      <c r="R168" s="311"/>
      <c r="S168" s="311"/>
      <c r="T168" s="311"/>
      <c r="U168" s="2929"/>
      <c r="V168" s="2929"/>
      <c r="W168" s="2929"/>
      <c r="X168" s="2930"/>
      <c r="Y168" s="2431"/>
      <c r="Z168" s="196" t="str">
        <f t="shared" si="32"/>
        <v>►</v>
      </c>
      <c r="AA168" s="3"/>
      <c r="AB168" s="76"/>
      <c r="AC168" s="76"/>
      <c r="AD168" s="76"/>
      <c r="AE168" s="76"/>
      <c r="AF168" s="76"/>
      <c r="AG168"/>
      <c r="AH168" s="4">
        <v>1</v>
      </c>
    </row>
    <row r="169" spans="1:34" s="48" customFormat="1" ht="15.75" x14ac:dyDescent="0.25">
      <c r="A169"/>
      <c r="B169" s="196" t="str">
        <f t="shared" si="33"/>
        <v>►</v>
      </c>
      <c r="C169" s="320" t="str">
        <f>C140</f>
        <v>Famille à coller.N.Nom de votre recette.Recette mère ►.F.Famille</v>
      </c>
      <c r="D169" s="320">
        <f>D140</f>
        <v>10</v>
      </c>
      <c r="E169" s="2856" t="str">
        <f>E140</f>
        <v>couverts</v>
      </c>
      <c r="F169" s="324"/>
      <c r="G169" s="270"/>
      <c r="H169" s="270"/>
      <c r="I169" s="270"/>
      <c r="J169" s="270"/>
      <c r="K169" s="270"/>
      <c r="L169" s="322"/>
      <c r="M169" s="3"/>
      <c r="N169" s="2918"/>
      <c r="O169" s="311"/>
      <c r="P169" s="311"/>
      <c r="Q169" s="311"/>
      <c r="R169" s="311"/>
      <c r="S169" s="311"/>
      <c r="T169" s="311"/>
      <c r="U169" s="2929"/>
      <c r="V169" s="2929"/>
      <c r="W169" s="2929"/>
      <c r="X169" s="2930"/>
      <c r="Y169" s="2431"/>
      <c r="Z169" s="196" t="str">
        <f t="shared" si="32"/>
        <v>►</v>
      </c>
      <c r="AA169" s="3"/>
      <c r="AB169" s="76"/>
      <c r="AC169" s="76"/>
      <c r="AD169" s="76"/>
      <c r="AE169" s="76"/>
      <c r="AF169" s="76"/>
      <c r="AG169"/>
      <c r="AH169" s="4">
        <v>1</v>
      </c>
    </row>
    <row r="170" spans="1:34" s="48" customFormat="1" ht="22.5" customHeight="1" x14ac:dyDescent="0.25">
      <c r="A170"/>
      <c r="B170" s="196" t="str">
        <f t="shared" si="33"/>
        <v>A</v>
      </c>
      <c r="C170" s="320" t="str">
        <f>C140</f>
        <v>Famille à coller.N.Nom de votre recette.Recette mère ►.F.Famille</v>
      </c>
      <c r="D170" s="320">
        <f>D140</f>
        <v>10</v>
      </c>
      <c r="E170" s="2856" t="str">
        <f>E140</f>
        <v>couverts</v>
      </c>
      <c r="F170" s="324" t="s">
        <v>2343</v>
      </c>
      <c r="G170" s="270"/>
      <c r="H170" s="270"/>
      <c r="I170" s="270"/>
      <c r="J170" s="270"/>
      <c r="K170" s="270"/>
      <c r="L170" s="322"/>
      <c r="M170" s="3"/>
      <c r="N170" s="2918"/>
      <c r="O170" s="311"/>
      <c r="P170" s="311"/>
      <c r="Q170" s="311"/>
      <c r="R170" s="311"/>
      <c r="S170" s="311"/>
      <c r="T170" s="311"/>
      <c r="U170" s="2929"/>
      <c r="V170" s="2929"/>
      <c r="W170" s="2929"/>
      <c r="X170" s="2930"/>
      <c r="Y170" s="2431"/>
      <c r="Z170" s="196" t="str">
        <f t="shared" si="32"/>
        <v>A</v>
      </c>
      <c r="AA170" s="3"/>
      <c r="AB170" s="76"/>
      <c r="AC170" s="76"/>
      <c r="AD170" s="76"/>
      <c r="AE170" s="76"/>
      <c r="AF170" s="76"/>
      <c r="AG170"/>
      <c r="AH170" s="4">
        <v>1</v>
      </c>
    </row>
    <row r="171" spans="1:34" s="48" customFormat="1" ht="15.75" customHeight="1" x14ac:dyDescent="0.25">
      <c r="A171"/>
      <c r="B171" s="376" t="s">
        <v>18</v>
      </c>
      <c r="C171" s="320" t="str">
        <f>C140</f>
        <v>Famille à coller.N.Nom de votre recette.Recette mère ►.F.Famille</v>
      </c>
      <c r="D171" s="320">
        <f>D140</f>
        <v>10</v>
      </c>
      <c r="E171" s="320" t="str">
        <f>E140</f>
        <v>couverts</v>
      </c>
      <c r="F171" s="377" t="s">
        <v>153</v>
      </c>
      <c r="G171" s="280"/>
      <c r="H171" s="280"/>
      <c r="I171" s="280"/>
      <c r="J171" s="280"/>
      <c r="K171" s="378"/>
      <c r="L171" s="379" t="s">
        <v>154</v>
      </c>
      <c r="M171" s="3"/>
      <c r="N171" s="2918"/>
      <c r="O171" s="311"/>
      <c r="P171" s="311"/>
      <c r="Q171" s="311"/>
      <c r="R171" s="311"/>
      <c r="S171" s="311"/>
      <c r="T171" s="311"/>
      <c r="U171" s="2929"/>
      <c r="V171" s="2929"/>
      <c r="W171" s="2929"/>
      <c r="X171" s="2930"/>
      <c r="Y171" s="2431"/>
      <c r="Z171" s="376" t="str">
        <f t="shared" si="32"/>
        <v>A</v>
      </c>
      <c r="AA171" s="3"/>
      <c r="AB171" s="76"/>
      <c r="AC171" s="76"/>
      <c r="AD171" s="76"/>
      <c r="AE171" s="76"/>
      <c r="AF171" s="76"/>
      <c r="AG171"/>
      <c r="AH171" s="4">
        <v>1</v>
      </c>
    </row>
    <row r="172" spans="1:34" s="48" customFormat="1" ht="18.75" customHeight="1" x14ac:dyDescent="0.25">
      <c r="A172"/>
      <c r="B172" s="376" t="s">
        <v>18</v>
      </c>
      <c r="C172" s="320" t="str">
        <f>C140</f>
        <v>Famille à coller.N.Nom de votre recette.Recette mère ►.F.Famille</v>
      </c>
      <c r="D172" s="320">
        <f>D140</f>
        <v>10</v>
      </c>
      <c r="E172" s="320" t="str">
        <f>E140</f>
        <v>couverts</v>
      </c>
      <c r="F172" s="381"/>
      <c r="G172" s="287"/>
      <c r="H172" s="287"/>
      <c r="I172" s="287"/>
      <c r="J172" s="287"/>
      <c r="K172" s="382"/>
      <c r="L172" s="383" t="s">
        <v>155</v>
      </c>
      <c r="M172" s="3"/>
      <c r="N172" s="2918"/>
      <c r="O172" s="311"/>
      <c r="P172" s="311"/>
      <c r="Q172" s="311"/>
      <c r="R172" s="311"/>
      <c r="S172" s="311"/>
      <c r="T172" s="311"/>
      <c r="U172" s="2929"/>
      <c r="V172" s="2929"/>
      <c r="W172" s="2929"/>
      <c r="X172" s="2930"/>
      <c r="Y172" s="2431"/>
      <c r="Z172" s="376" t="str">
        <f t="shared" si="32"/>
        <v>A</v>
      </c>
      <c r="AA172" s="3"/>
      <c r="AB172" s="76"/>
      <c r="AC172" s="76"/>
      <c r="AD172" s="76"/>
      <c r="AE172" s="76"/>
      <c r="AF172" s="76"/>
      <c r="AG172"/>
      <c r="AH172" s="4">
        <v>1</v>
      </c>
    </row>
    <row r="173" spans="1:34" s="48" customFormat="1" ht="18.75" customHeight="1" x14ac:dyDescent="0.25">
      <c r="A173"/>
      <c r="B173" s="376" t="s">
        <v>18</v>
      </c>
      <c r="C173" s="320" t="str">
        <f>C140</f>
        <v>Famille à coller.N.Nom de votre recette.Recette mère ►.F.Famille</v>
      </c>
      <c r="D173" s="320">
        <f>D140</f>
        <v>10</v>
      </c>
      <c r="E173" s="320" t="str">
        <f>E140</f>
        <v>couverts</v>
      </c>
      <c r="F173" s="2819"/>
      <c r="G173" s="287"/>
      <c r="H173" s="287"/>
      <c r="I173" s="287"/>
      <c r="J173" s="287"/>
      <c r="K173" s="382"/>
      <c r="L173" s="383" t="s">
        <v>156</v>
      </c>
      <c r="M173" s="3"/>
      <c r="N173" s="2918"/>
      <c r="O173" s="311"/>
      <c r="P173" s="311"/>
      <c r="Q173" s="311"/>
      <c r="R173" s="311"/>
      <c r="S173" s="311"/>
      <c r="T173" s="311"/>
      <c r="U173" s="2929"/>
      <c r="V173" s="2929"/>
      <c r="W173" s="2929"/>
      <c r="X173" s="2930"/>
      <c r="Y173" s="2431"/>
      <c r="Z173" s="376" t="str">
        <f t="shared" si="32"/>
        <v>A</v>
      </c>
      <c r="AA173" s="3"/>
      <c r="AB173" s="76"/>
      <c r="AC173" s="76"/>
      <c r="AD173" s="76"/>
      <c r="AE173" s="76"/>
      <c r="AF173" s="76"/>
      <c r="AG173"/>
      <c r="AH173" s="4">
        <v>1</v>
      </c>
    </row>
    <row r="174" spans="1:34" s="48" customFormat="1" ht="15.75" customHeight="1" x14ac:dyDescent="0.25">
      <c r="A174"/>
      <c r="B174" s="376" t="s">
        <v>18</v>
      </c>
      <c r="C174" s="320" t="str">
        <f>C140</f>
        <v>Famille à coller.N.Nom de votre recette.Recette mère ►.F.Famille</v>
      </c>
      <c r="D174" s="320">
        <f>D140</f>
        <v>10</v>
      </c>
      <c r="E174" s="320" t="str">
        <f>E140</f>
        <v>couverts</v>
      </c>
      <c r="F174" s="293"/>
      <c r="G174" s="293"/>
      <c r="H174" s="293" t="s">
        <v>152</v>
      </c>
      <c r="I174" s="294"/>
      <c r="J174" s="392"/>
      <c r="K174" s="392"/>
      <c r="L174" s="393"/>
      <c r="M174" s="3"/>
      <c r="N174" s="2918"/>
      <c r="O174" s="311"/>
      <c r="P174" s="311"/>
      <c r="Q174" s="311"/>
      <c r="R174" s="311"/>
      <c r="S174" s="311"/>
      <c r="T174" s="311"/>
      <c r="U174" s="2929"/>
      <c r="V174" s="2929"/>
      <c r="W174" s="2929"/>
      <c r="X174" s="2930"/>
      <c r="Y174" s="2431"/>
      <c r="Z174" s="376" t="str">
        <f t="shared" si="32"/>
        <v>A</v>
      </c>
      <c r="AA174" s="3"/>
      <c r="AB174" s="76"/>
      <c r="AC174" s="76"/>
      <c r="AD174" s="76"/>
      <c r="AE174" s="76"/>
      <c r="AF174" s="76"/>
      <c r="AG174"/>
      <c r="AH174" s="4">
        <v>1</v>
      </c>
    </row>
    <row r="175" spans="1:34" s="48" customFormat="1" ht="19.5" customHeight="1" thickBot="1" x14ac:dyDescent="0.3">
      <c r="A175"/>
      <c r="B175" s="397" t="s">
        <v>18</v>
      </c>
      <c r="C175" s="398" t="str">
        <f>C140</f>
        <v>Famille à coller.N.Nom de votre recette.Recette mère ►.F.Famille</v>
      </c>
      <c r="D175" s="398">
        <f>D140</f>
        <v>10</v>
      </c>
      <c r="E175" s="398" t="str">
        <f>E140</f>
        <v>couverts</v>
      </c>
      <c r="F175" s="399" t="s">
        <v>150</v>
      </c>
      <c r="G175" s="298"/>
      <c r="H175" s="299"/>
      <c r="I175" s="300"/>
      <c r="J175" s="299"/>
      <c r="K175" s="299"/>
      <c r="L175" s="400"/>
      <c r="M175" s="3"/>
      <c r="N175" s="2918"/>
      <c r="O175" s="311"/>
      <c r="P175" s="311"/>
      <c r="Q175" s="311"/>
      <c r="R175" s="311"/>
      <c r="S175" s="311"/>
      <c r="T175" s="311"/>
      <c r="U175" s="2929"/>
      <c r="V175" s="2929"/>
      <c r="W175" s="2929"/>
      <c r="X175" s="2930"/>
      <c r="Y175" s="2431"/>
      <c r="Z175" s="397" t="str">
        <f t="shared" si="32"/>
        <v>A</v>
      </c>
      <c r="AA175" s="3"/>
      <c r="AB175" s="76"/>
      <c r="AC175" s="76"/>
      <c r="AD175" s="76"/>
      <c r="AE175" s="76"/>
      <c r="AF175" s="76"/>
      <c r="AG175"/>
      <c r="AH175" s="4">
        <v>1</v>
      </c>
    </row>
    <row r="176" spans="1:34" s="48" customFormat="1" ht="18.75" customHeight="1" x14ac:dyDescent="0.25">
      <c r="A176"/>
      <c r="B176" s="272" t="s">
        <v>11</v>
      </c>
      <c r="C176" s="404" t="str">
        <f>C140</f>
        <v>Famille à coller.N.Nom de votre recette.Recette mère ►.F.Famille</v>
      </c>
      <c r="D176" s="404">
        <f>D140</f>
        <v>10</v>
      </c>
      <c r="E176" s="320" t="str">
        <f>E140</f>
        <v>couverts</v>
      </c>
      <c r="F176" s="2899"/>
      <c r="G176" s="2900"/>
      <c r="H176" s="2899" t="s">
        <v>5</v>
      </c>
      <c r="I176" s="2901" t="s">
        <v>208</v>
      </c>
      <c r="J176" s="408"/>
      <c r="K176" s="408"/>
      <c r="L176" s="2902"/>
      <c r="M176" s="3"/>
      <c r="N176" s="2903"/>
      <c r="O176" s="408"/>
      <c r="P176" s="408"/>
      <c r="Q176" s="408"/>
      <c r="R176" s="408"/>
      <c r="S176" s="408"/>
      <c r="T176" s="408"/>
      <c r="U176" s="2904"/>
      <c r="V176" s="2904"/>
      <c r="W176" s="2904"/>
      <c r="X176" s="2905" t="s">
        <v>6</v>
      </c>
      <c r="Y176" s="2431"/>
      <c r="Z176" s="272" t="str">
        <f t="shared" si="32"/>
        <v>►</v>
      </c>
      <c r="AA176" s="3"/>
      <c r="AB176" s="76"/>
      <c r="AC176" s="76"/>
      <c r="AD176" s="76"/>
      <c r="AE176" s="76"/>
      <c r="AF176" s="76"/>
      <c r="AG176"/>
      <c r="AH176" s="4">
        <v>1</v>
      </c>
    </row>
    <row r="177" spans="1:36" s="48" customFormat="1" ht="15.75" customHeight="1" x14ac:dyDescent="0.25">
      <c r="A177"/>
      <c r="B177" s="412" t="s">
        <v>11</v>
      </c>
      <c r="C177" s="273" t="str">
        <f t="shared" ref="C177:X177" si="34">SUBSTITUTE(ADDRESS(1,COLUMN(),4),"1","")</f>
        <v>C</v>
      </c>
      <c r="D177" s="273" t="str">
        <f t="shared" si="34"/>
        <v>D</v>
      </c>
      <c r="E177" s="273" t="str">
        <f t="shared" si="34"/>
        <v>E</v>
      </c>
      <c r="F177" s="274" t="str">
        <f t="shared" si="34"/>
        <v>F</v>
      </c>
      <c r="G177" s="274" t="str">
        <f t="shared" si="34"/>
        <v>G</v>
      </c>
      <c r="H177" s="274" t="str">
        <f t="shared" si="34"/>
        <v>H</v>
      </c>
      <c r="I177" s="274" t="str">
        <f t="shared" si="34"/>
        <v>I</v>
      </c>
      <c r="J177" s="274" t="str">
        <f t="shared" si="34"/>
        <v>J</v>
      </c>
      <c r="K177" s="274" t="str">
        <f t="shared" si="34"/>
        <v>K</v>
      </c>
      <c r="L177" s="276" t="str">
        <f t="shared" si="34"/>
        <v>L</v>
      </c>
      <c r="M177" s="276" t="str">
        <f t="shared" si="34"/>
        <v>M</v>
      </c>
      <c r="N177" s="276" t="str">
        <f t="shared" si="34"/>
        <v>N</v>
      </c>
      <c r="O177" s="274" t="str">
        <f t="shared" si="34"/>
        <v>O</v>
      </c>
      <c r="P177" s="274" t="str">
        <f t="shared" si="34"/>
        <v>P</v>
      </c>
      <c r="Q177" s="274" t="str">
        <f t="shared" si="34"/>
        <v>Q</v>
      </c>
      <c r="R177" s="274" t="str">
        <f t="shared" si="34"/>
        <v>R</v>
      </c>
      <c r="S177" s="274" t="str">
        <f t="shared" si="34"/>
        <v>S</v>
      </c>
      <c r="T177" s="274" t="str">
        <f t="shared" si="34"/>
        <v>T</v>
      </c>
      <c r="U177" s="2906" t="str">
        <f t="shared" si="34"/>
        <v>U</v>
      </c>
      <c r="V177" s="2906" t="str">
        <f t="shared" si="34"/>
        <v>V</v>
      </c>
      <c r="W177" s="2906" t="str">
        <f t="shared" si="34"/>
        <v>W</v>
      </c>
      <c r="X177" s="2907" t="str">
        <f t="shared" si="34"/>
        <v>X</v>
      </c>
      <c r="Y177" s="2431"/>
      <c r="Z177" s="412" t="str">
        <f t="shared" si="32"/>
        <v>►</v>
      </c>
      <c r="AA177" s="3"/>
      <c r="AB177" s="76"/>
      <c r="AC177" s="76"/>
      <c r="AD177" s="76"/>
      <c r="AE177" s="76"/>
      <c r="AF177" s="76"/>
      <c r="AG177"/>
      <c r="AH177" s="4">
        <v>1</v>
      </c>
    </row>
    <row r="178" spans="1:36" s="48" customFormat="1" ht="15.75" x14ac:dyDescent="0.25">
      <c r="A178"/>
      <c r="B178" s="412" t="s">
        <v>11</v>
      </c>
      <c r="C178" s="282">
        <f t="shared" ref="C178:X178" ca="1" si="35">CELL("largeur",C178)</f>
        <v>2</v>
      </c>
      <c r="D178" s="282">
        <f t="shared" ca="1" si="35"/>
        <v>2</v>
      </c>
      <c r="E178" s="282">
        <f t="shared" ca="1" si="35"/>
        <v>2</v>
      </c>
      <c r="F178" s="283">
        <f t="shared" ca="1" si="35"/>
        <v>11</v>
      </c>
      <c r="G178" s="283">
        <f t="shared" ca="1" si="35"/>
        <v>11</v>
      </c>
      <c r="H178" s="283">
        <f t="shared" ca="1" si="35"/>
        <v>3</v>
      </c>
      <c r="I178" s="283">
        <f t="shared" ca="1" si="35"/>
        <v>11</v>
      </c>
      <c r="J178" s="283">
        <f t="shared" ca="1" si="35"/>
        <v>11</v>
      </c>
      <c r="K178" s="283">
        <f t="shared" ca="1" si="35"/>
        <v>12</v>
      </c>
      <c r="L178" s="283">
        <f t="shared" ca="1" si="35"/>
        <v>40</v>
      </c>
      <c r="M178" s="283">
        <f t="shared" ca="1" si="35"/>
        <v>3</v>
      </c>
      <c r="N178" s="283">
        <f t="shared" ca="1" si="35"/>
        <v>11</v>
      </c>
      <c r="O178" s="283">
        <f t="shared" ca="1" si="35"/>
        <v>11</v>
      </c>
      <c r="P178" s="283">
        <f t="shared" ca="1" si="35"/>
        <v>11</v>
      </c>
      <c r="Q178" s="283">
        <f t="shared" ca="1" si="35"/>
        <v>11</v>
      </c>
      <c r="R178" s="283">
        <f t="shared" ca="1" si="35"/>
        <v>11</v>
      </c>
      <c r="S178" s="283">
        <f t="shared" ca="1" si="35"/>
        <v>3</v>
      </c>
      <c r="T178" s="283">
        <f t="shared" ca="1" si="35"/>
        <v>11</v>
      </c>
      <c r="U178" s="2908">
        <f t="shared" ca="1" si="35"/>
        <v>11</v>
      </c>
      <c r="V178" s="2908">
        <f t="shared" ca="1" si="35"/>
        <v>11</v>
      </c>
      <c r="W178" s="2908">
        <f t="shared" ca="1" si="35"/>
        <v>11</v>
      </c>
      <c r="X178" s="2909">
        <f t="shared" ca="1" si="35"/>
        <v>12</v>
      </c>
      <c r="Y178" s="2431"/>
      <c r="Z178" s="412" t="str">
        <f t="shared" si="32"/>
        <v>►</v>
      </c>
      <c r="AA178" s="3"/>
      <c r="AB178" s="76"/>
      <c r="AC178" s="76"/>
      <c r="AD178" s="76"/>
      <c r="AE178" s="76"/>
      <c r="AF178" s="76"/>
      <c r="AG178"/>
      <c r="AH178" s="4">
        <v>1</v>
      </c>
    </row>
    <row r="179" spans="1:36" s="48" customFormat="1" ht="16.5" customHeight="1" thickBot="1" x14ac:dyDescent="0.3">
      <c r="A179"/>
      <c r="B179" s="423" t="s">
        <v>18</v>
      </c>
      <c r="C179" s="424">
        <v>2</v>
      </c>
      <c r="D179" s="424">
        <v>2</v>
      </c>
      <c r="E179" s="424">
        <v>2</v>
      </c>
      <c r="F179" s="424">
        <v>11</v>
      </c>
      <c r="G179" s="424">
        <v>11</v>
      </c>
      <c r="H179" s="424">
        <v>3</v>
      </c>
      <c r="I179" s="424">
        <v>11</v>
      </c>
      <c r="J179" s="424">
        <v>11</v>
      </c>
      <c r="K179" s="424">
        <v>12</v>
      </c>
      <c r="L179" s="424">
        <v>40</v>
      </c>
      <c r="M179" s="424">
        <v>3</v>
      </c>
      <c r="N179" s="424">
        <v>11</v>
      </c>
      <c r="O179" s="424">
        <v>11</v>
      </c>
      <c r="P179" s="424">
        <v>11</v>
      </c>
      <c r="Q179" s="424">
        <v>11</v>
      </c>
      <c r="R179" s="424">
        <v>11</v>
      </c>
      <c r="S179" s="424">
        <v>3</v>
      </c>
      <c r="T179" s="424">
        <v>11</v>
      </c>
      <c r="U179" s="424">
        <v>11</v>
      </c>
      <c r="V179" s="424">
        <v>11</v>
      </c>
      <c r="W179" s="424">
        <v>11</v>
      </c>
      <c r="X179" s="425">
        <v>12</v>
      </c>
      <c r="Y179" s="2431"/>
      <c r="Z179" s="423" t="str">
        <f t="shared" si="32"/>
        <v>A</v>
      </c>
      <c r="AA179" s="3"/>
      <c r="AB179" s="76"/>
      <c r="AC179" s="76"/>
      <c r="AD179" s="76"/>
      <c r="AE179" s="76"/>
      <c r="AF179" s="76"/>
      <c r="AG179"/>
      <c r="AH179" s="4">
        <v>1</v>
      </c>
    </row>
    <row r="180" spans="1:36" x14ac:dyDescent="0.25">
      <c r="AH180" s="4">
        <v>1</v>
      </c>
    </row>
    <row r="181" spans="1:36" x14ac:dyDescent="0.25">
      <c r="AH181" s="981" t="s">
        <v>600</v>
      </c>
    </row>
    <row r="182" spans="1:36" x14ac:dyDescent="0.25">
      <c r="A182" s="4">
        <v>1</v>
      </c>
      <c r="B182" s="4">
        <v>1</v>
      </c>
      <c r="C182" s="4">
        <v>1</v>
      </c>
      <c r="D182" s="4">
        <v>1</v>
      </c>
      <c r="E182" s="4">
        <v>1</v>
      </c>
      <c r="F182" s="4">
        <v>1</v>
      </c>
      <c r="G182" s="4">
        <v>1</v>
      </c>
      <c r="H182" s="4">
        <v>1</v>
      </c>
      <c r="I182" s="4">
        <v>1</v>
      </c>
      <c r="J182" s="4">
        <v>1</v>
      </c>
      <c r="K182" s="4">
        <v>1</v>
      </c>
      <c r="L182" s="4">
        <v>1</v>
      </c>
      <c r="M182" s="4">
        <v>1</v>
      </c>
      <c r="N182" s="4">
        <v>1</v>
      </c>
      <c r="O182" s="4">
        <v>1</v>
      </c>
      <c r="P182" s="4">
        <v>1</v>
      </c>
      <c r="Q182" s="4">
        <v>1</v>
      </c>
      <c r="R182" s="4">
        <v>1</v>
      </c>
      <c r="S182" s="4">
        <v>1</v>
      </c>
      <c r="T182" s="4"/>
      <c r="U182" s="4">
        <v>1</v>
      </c>
      <c r="V182" s="4">
        <v>1</v>
      </c>
      <c r="W182" s="4"/>
      <c r="X182" s="4">
        <v>1</v>
      </c>
      <c r="Y182" s="4">
        <v>1</v>
      </c>
      <c r="Z182" s="4">
        <v>1</v>
      </c>
      <c r="AA182" s="4">
        <v>1</v>
      </c>
      <c r="AB182" s="4">
        <v>1</v>
      </c>
      <c r="AC182" s="4">
        <v>1</v>
      </c>
      <c r="AD182" s="4">
        <v>1</v>
      </c>
      <c r="AE182" s="4">
        <v>1</v>
      </c>
      <c r="AF182" s="4">
        <v>1</v>
      </c>
      <c r="AG182" s="4">
        <v>1</v>
      </c>
      <c r="AH182" s="982" t="str">
        <f>ADDRESS(ROW(),COLUMN(),4)</f>
        <v>AH182</v>
      </c>
      <c r="AI182" s="983"/>
      <c r="AJ182" s="984" t="str">
        <f>ADDRESS(ROW(),COLUMN(),4)</f>
        <v>AJ182</v>
      </c>
    </row>
  </sheetData>
  <mergeCells count="50">
    <mergeCell ref="P105:P106"/>
    <mergeCell ref="R105:R106"/>
    <mergeCell ref="W105:W106"/>
    <mergeCell ref="X105:X106"/>
    <mergeCell ref="J100:L101"/>
    <mergeCell ref="H103:J103"/>
    <mergeCell ref="I105:I106"/>
    <mergeCell ref="J105:J106"/>
    <mergeCell ref="K105:K106"/>
    <mergeCell ref="N105:N106"/>
    <mergeCell ref="AC61:AC62"/>
    <mergeCell ref="H97:I98"/>
    <mergeCell ref="J97:L98"/>
    <mergeCell ref="N97:P98"/>
    <mergeCell ref="Q97:Q98"/>
    <mergeCell ref="R97:R98"/>
    <mergeCell ref="AC58:AC59"/>
    <mergeCell ref="J50:L51"/>
    <mergeCell ref="H53:J53"/>
    <mergeCell ref="I55:I56"/>
    <mergeCell ref="J55:J56"/>
    <mergeCell ref="K55:K56"/>
    <mergeCell ref="N55:N56"/>
    <mergeCell ref="P55:P56"/>
    <mergeCell ref="R55:R56"/>
    <mergeCell ref="W55:W56"/>
    <mergeCell ref="X55:X56"/>
    <mergeCell ref="AC55:AC56"/>
    <mergeCell ref="W18:W19"/>
    <mergeCell ref="X18:X19"/>
    <mergeCell ref="H47:I48"/>
    <mergeCell ref="J47:L48"/>
    <mergeCell ref="N47:P48"/>
    <mergeCell ref="Q47:Q48"/>
    <mergeCell ref="R47:R48"/>
    <mergeCell ref="R10:R11"/>
    <mergeCell ref="J13:L14"/>
    <mergeCell ref="H16:J16"/>
    <mergeCell ref="I18:I19"/>
    <mergeCell ref="J18:J19"/>
    <mergeCell ref="K18:K19"/>
    <mergeCell ref="N18:N19"/>
    <mergeCell ref="P18:P19"/>
    <mergeCell ref="R18:R19"/>
    <mergeCell ref="Q10:Q11"/>
    <mergeCell ref="B3:B5"/>
    <mergeCell ref="F5:P5"/>
    <mergeCell ref="H10:I11"/>
    <mergeCell ref="J10:L11"/>
    <mergeCell ref="N10:P11"/>
  </mergeCells>
  <conditionalFormatting sqref="K20:K26">
    <cfRule type="cellIs" dxfId="33" priority="5" operator="notEqual">
      <formula>1</formula>
    </cfRule>
  </conditionalFormatting>
  <conditionalFormatting sqref="K57:K70">
    <cfRule type="cellIs" dxfId="32" priority="2" operator="notEqual">
      <formula>1</formula>
    </cfRule>
  </conditionalFormatting>
  <conditionalFormatting sqref="K107:K138">
    <cfRule type="cellIs" dxfId="31" priority="1" operator="not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49DA-5244-44B3-AB79-A79BD24BC03B}">
  <dimension ref="A1:AZ702"/>
  <sheetViews>
    <sheetView showZeros="0" zoomScaleNormal="100" workbookViewId="0">
      <selection activeCell="U10" sqref="U10:U11"/>
    </sheetView>
  </sheetViews>
  <sheetFormatPr baseColWidth="10" defaultRowHeight="15" x14ac:dyDescent="0.25"/>
  <cols>
    <col min="1" max="1" width="5.85546875" style="1372" customWidth="1"/>
    <col min="2" max="2" width="32.7109375" style="1372" customWidth="1"/>
    <col min="3" max="3" width="16.7109375" style="1372" customWidth="1"/>
    <col min="4" max="4" width="6.140625" style="2474" customWidth="1"/>
    <col min="5" max="5" width="19.7109375" style="1372" customWidth="1"/>
    <col min="6" max="6" width="13.7109375" style="1372" customWidth="1"/>
    <col min="7" max="7" width="10.7109375" style="1372" customWidth="1"/>
    <col min="8" max="8" width="4.7109375" customWidth="1"/>
    <col min="9" max="11" width="2.7109375" customWidth="1"/>
    <col min="12" max="13" width="11.7109375" customWidth="1"/>
    <col min="14" max="14" width="3.7109375" customWidth="1"/>
    <col min="15" max="16" width="11.7109375" customWidth="1"/>
    <col min="17" max="17" width="12.7109375" customWidth="1"/>
    <col min="18" max="18" width="40.7109375" customWidth="1"/>
    <col min="19" max="19" width="4.7109375" style="1372" customWidth="1"/>
    <col min="20" max="20" width="8.7109375" style="1372" customWidth="1"/>
    <col min="21" max="21" width="16.85546875" style="1372" customWidth="1"/>
    <col min="22" max="22" width="14" style="1372" customWidth="1"/>
    <col min="23" max="24" width="18" style="1372" customWidth="1"/>
    <col min="25" max="26" width="11.7109375" style="1372" customWidth="1"/>
    <col min="27" max="27" width="30.7109375" style="1372" customWidth="1"/>
    <col min="28" max="31" width="11.7109375" style="1372" customWidth="1"/>
    <col min="32" max="32" width="4.28515625" customWidth="1"/>
    <col min="33" max="33" width="8.7109375" style="1372" customWidth="1"/>
    <col min="34" max="34" width="11.7109375" style="1372" customWidth="1"/>
    <col min="35" max="35" width="13.7109375" style="1372" customWidth="1"/>
    <col min="36" max="36" width="11.7109375" style="1372" customWidth="1"/>
    <col min="37" max="37" width="23" style="1372" customWidth="1"/>
    <col min="38" max="38" width="5.85546875" style="1372" customWidth="1"/>
    <col min="39" max="39" width="9.28515625" style="31" customWidth="1"/>
    <col min="40" max="40" width="12" style="31" customWidth="1"/>
    <col min="41" max="41" width="11.7109375" style="31" customWidth="1"/>
    <col min="42" max="42" width="16.7109375" style="31" customWidth="1"/>
    <col min="43" max="43" width="24.7109375" style="31" customWidth="1"/>
    <col min="44" max="44" width="19" style="1372" customWidth="1"/>
    <col min="45" max="45" width="30.7109375" style="31" customWidth="1"/>
    <col min="46" max="47" width="15.7109375" style="31" customWidth="1"/>
    <col min="48" max="48" width="34.7109375" style="31" customWidth="1"/>
    <col min="49" max="49" width="11.42578125" style="1372"/>
    <col min="50" max="50" width="8.7109375" style="31" customWidth="1"/>
    <col min="51" max="51" width="11.42578125" style="48"/>
    <col min="52" max="52" width="43.5703125" style="48" customWidth="1"/>
    <col min="53" max="16384" width="11.42578125" style="1372"/>
  </cols>
  <sheetData>
    <row r="1" spans="1:52" ht="15" customHeight="1" thickTop="1" x14ac:dyDescent="0.25">
      <c r="A1" s="982" t="str">
        <f>ADDRESS(ROW(),COLUMN(),4)</f>
        <v>A1</v>
      </c>
      <c r="B1" s="5" t="str">
        <f t="shared" ref="B1:AE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5" t="str">
        <f t="shared" si="0"/>
        <v>H</v>
      </c>
      <c r="I1" s="5" t="str">
        <f t="shared" si="0"/>
        <v>I</v>
      </c>
      <c r="J1" s="5" t="str">
        <f t="shared" si="0"/>
        <v>J</v>
      </c>
      <c r="K1" s="5" t="str">
        <f t="shared" si="0"/>
        <v>K</v>
      </c>
      <c r="L1" s="5" t="str">
        <f t="shared" si="0"/>
        <v>L</v>
      </c>
      <c r="M1" s="5" t="str">
        <f t="shared" si="0"/>
        <v>M</v>
      </c>
      <c r="N1" s="5" t="str">
        <f t="shared" si="0"/>
        <v>N</v>
      </c>
      <c r="O1" s="5" t="str">
        <f t="shared" si="0"/>
        <v>O</v>
      </c>
      <c r="P1" s="5" t="str">
        <f t="shared" si="0"/>
        <v>P</v>
      </c>
      <c r="Q1" s="5" t="str">
        <f t="shared" si="0"/>
        <v>Q</v>
      </c>
      <c r="R1" s="5" t="str">
        <f t="shared" si="0"/>
        <v>R</v>
      </c>
      <c r="S1" s="5" t="str">
        <f t="shared" si="0"/>
        <v>S</v>
      </c>
      <c r="T1" s="5" t="str">
        <f t="shared" si="0"/>
        <v>T</v>
      </c>
      <c r="U1" s="5" t="str">
        <f t="shared" si="0"/>
        <v>U</v>
      </c>
      <c r="V1" s="5" t="str">
        <f t="shared" si="0"/>
        <v>V</v>
      </c>
      <c r="W1" s="5" t="str">
        <f t="shared" si="0"/>
        <v>W</v>
      </c>
      <c r="X1" s="5" t="str">
        <f t="shared" si="0"/>
        <v>X</v>
      </c>
      <c r="Y1" s="5" t="str">
        <f t="shared" si="0"/>
        <v>Y</v>
      </c>
      <c r="Z1" s="5" t="str">
        <f t="shared" si="0"/>
        <v>Z</v>
      </c>
      <c r="AA1" s="5" t="str">
        <f t="shared" si="0"/>
        <v>AA</v>
      </c>
      <c r="AB1" s="5" t="str">
        <f t="shared" si="0"/>
        <v>AB</v>
      </c>
      <c r="AC1" s="5" t="str">
        <f t="shared" si="0"/>
        <v>AC</v>
      </c>
      <c r="AD1" s="5" t="str">
        <f t="shared" si="0"/>
        <v>AD</v>
      </c>
      <c r="AE1" s="5" t="str">
        <f t="shared" si="0"/>
        <v>AE</v>
      </c>
      <c r="AF1" s="16"/>
      <c r="AG1" s="5" t="str">
        <f t="shared" ref="AG1:AK1" si="1">SUBSTITUTE(ADDRESS(1,COLUMN(),4),"1","")</f>
        <v>AG</v>
      </c>
      <c r="AH1" s="5" t="str">
        <f t="shared" si="1"/>
        <v>AH</v>
      </c>
      <c r="AI1" s="2" t="str">
        <f t="shared" si="1"/>
        <v>AI</v>
      </c>
      <c r="AJ1" s="2" t="str">
        <f t="shared" si="1"/>
        <v>AJ</v>
      </c>
      <c r="AK1" s="2" t="str">
        <f t="shared" si="1"/>
        <v>AK</v>
      </c>
      <c r="AL1" s="1371"/>
      <c r="AM1" s="1371"/>
      <c r="AN1" s="1371"/>
      <c r="AO1" s="1371"/>
      <c r="AP1" s="2" t="str">
        <f t="shared" ref="AP1:AV1" si="2">SUBSTITUTE(ADDRESS(1,COLUMN(),4),"1","")</f>
        <v>AP</v>
      </c>
      <c r="AQ1" s="2" t="str">
        <f t="shared" si="2"/>
        <v>AQ</v>
      </c>
      <c r="AR1" s="2" t="str">
        <f t="shared" si="2"/>
        <v>AR</v>
      </c>
      <c r="AS1" s="2" t="str">
        <f t="shared" si="2"/>
        <v>AS</v>
      </c>
      <c r="AT1" s="2" t="str">
        <f t="shared" si="2"/>
        <v>AT</v>
      </c>
      <c r="AU1" s="2" t="str">
        <f t="shared" si="2"/>
        <v>AU</v>
      </c>
      <c r="AV1" s="2" t="str">
        <f t="shared" si="2"/>
        <v>AV</v>
      </c>
      <c r="AW1" s="1371"/>
      <c r="AX1" s="4">
        <v>1</v>
      </c>
      <c r="AY1" s="5" t="str">
        <f>SUBSTITUTE(ADDRESS(1,COLUMN(),4),"1","")</f>
        <v>AY</v>
      </c>
      <c r="AZ1" s="6" t="str">
        <f>SUBSTITUTE(ADDRESS(1,COLUMN(),4),"1","")</f>
        <v>AZ</v>
      </c>
    </row>
    <row r="2" spans="1:52" ht="23.25" customHeight="1" thickBot="1" x14ac:dyDescent="0.3">
      <c r="A2" s="1373"/>
      <c r="B2" s="9">
        <f t="shared" ref="B2:AE2" ca="1" si="3">CELL("largeur",B2)</f>
        <v>32</v>
      </c>
      <c r="C2" s="9">
        <f t="shared" ca="1" si="3"/>
        <v>16</v>
      </c>
      <c r="D2" s="9">
        <f t="shared" ca="1" si="3"/>
        <v>5</v>
      </c>
      <c r="E2" s="9">
        <f t="shared" ca="1" si="3"/>
        <v>19</v>
      </c>
      <c r="F2" s="9">
        <f t="shared" ca="1" si="3"/>
        <v>13</v>
      </c>
      <c r="G2" s="9">
        <f t="shared" ca="1" si="3"/>
        <v>10</v>
      </c>
      <c r="H2" s="9">
        <f t="shared" ca="1" si="3"/>
        <v>4</v>
      </c>
      <c r="I2" s="9">
        <f t="shared" ca="1" si="3"/>
        <v>2</v>
      </c>
      <c r="J2" s="9">
        <f t="shared" ca="1" si="3"/>
        <v>2</v>
      </c>
      <c r="K2" s="9">
        <f t="shared" ca="1" si="3"/>
        <v>2</v>
      </c>
      <c r="L2" s="9">
        <f t="shared" ca="1" si="3"/>
        <v>11</v>
      </c>
      <c r="M2" s="9">
        <f t="shared" ca="1" si="3"/>
        <v>11</v>
      </c>
      <c r="N2" s="9">
        <f t="shared" ca="1" si="3"/>
        <v>3</v>
      </c>
      <c r="O2" s="9">
        <f t="shared" ca="1" si="3"/>
        <v>11</v>
      </c>
      <c r="P2" s="9">
        <f t="shared" ca="1" si="3"/>
        <v>11</v>
      </c>
      <c r="Q2" s="9">
        <f t="shared" ca="1" si="3"/>
        <v>12</v>
      </c>
      <c r="R2" s="9">
        <f t="shared" ca="1" si="3"/>
        <v>40</v>
      </c>
      <c r="S2" s="9">
        <f t="shared" ca="1" si="3"/>
        <v>4</v>
      </c>
      <c r="T2" s="9">
        <f t="shared" ca="1" si="3"/>
        <v>8</v>
      </c>
      <c r="U2" s="9">
        <f t="shared" ca="1" si="3"/>
        <v>16</v>
      </c>
      <c r="V2" s="9">
        <f t="shared" ca="1" si="3"/>
        <v>13</v>
      </c>
      <c r="W2" s="9">
        <f t="shared" ca="1" si="3"/>
        <v>17</v>
      </c>
      <c r="X2" s="9">
        <f t="shared" ca="1" si="3"/>
        <v>17</v>
      </c>
      <c r="Y2" s="9">
        <f t="shared" ca="1" si="3"/>
        <v>11</v>
      </c>
      <c r="Z2" s="9">
        <f t="shared" ca="1" si="3"/>
        <v>11</v>
      </c>
      <c r="AA2" s="9">
        <f t="shared" ca="1" si="3"/>
        <v>30</v>
      </c>
      <c r="AB2" s="9">
        <f t="shared" ca="1" si="3"/>
        <v>11</v>
      </c>
      <c r="AC2" s="9">
        <f t="shared" ca="1" si="3"/>
        <v>11</v>
      </c>
      <c r="AD2" s="9">
        <f t="shared" ca="1" si="3"/>
        <v>11</v>
      </c>
      <c r="AE2" s="9">
        <f t="shared" ca="1" si="3"/>
        <v>11</v>
      </c>
      <c r="AF2" s="16"/>
      <c r="AG2" s="9">
        <f t="shared" ref="AG2:AK2" ca="1" si="4">CELL("largeur",AG2)</f>
        <v>8</v>
      </c>
      <c r="AH2" s="9">
        <f t="shared" ca="1" si="4"/>
        <v>11</v>
      </c>
      <c r="AI2" s="9">
        <f t="shared" ca="1" si="4"/>
        <v>13</v>
      </c>
      <c r="AJ2" s="9">
        <f t="shared" ca="1" si="4"/>
        <v>11</v>
      </c>
      <c r="AK2" s="9">
        <f t="shared" ca="1" si="4"/>
        <v>22</v>
      </c>
      <c r="AL2" s="1371"/>
      <c r="AM2" s="1371"/>
      <c r="AN2" s="1371"/>
      <c r="AO2" s="1371"/>
      <c r="AP2" s="7">
        <v>16</v>
      </c>
      <c r="AQ2" s="7">
        <v>24</v>
      </c>
      <c r="AR2" s="7">
        <v>14</v>
      </c>
      <c r="AS2" s="7">
        <v>30</v>
      </c>
      <c r="AT2" s="7">
        <v>15</v>
      </c>
      <c r="AU2" s="7">
        <v>15</v>
      </c>
      <c r="AV2" s="7">
        <v>34</v>
      </c>
      <c r="AW2" s="1371"/>
      <c r="AX2" s="4">
        <v>1</v>
      </c>
      <c r="AY2" s="10"/>
      <c r="AZ2" s="10" t="s">
        <v>0</v>
      </c>
    </row>
    <row r="3" spans="1:52" ht="23.25" customHeight="1" x14ac:dyDescent="0.25">
      <c r="A3" s="1373"/>
      <c r="B3" s="1374"/>
      <c r="C3" s="1375"/>
      <c r="D3" s="2472"/>
      <c r="E3" s="1375"/>
      <c r="F3" s="1375"/>
      <c r="G3" s="1375"/>
      <c r="H3" s="2720" t="s">
        <v>2281</v>
      </c>
      <c r="I3" s="2721"/>
      <c r="J3" s="2721"/>
      <c r="K3" s="2721"/>
      <c r="L3" s="2721"/>
      <c r="M3" s="2721"/>
      <c r="N3" s="2721"/>
      <c r="O3" s="2722"/>
      <c r="P3" s="2722"/>
      <c r="Q3" s="2721"/>
      <c r="R3" s="2722"/>
      <c r="S3" s="2724"/>
      <c r="T3" s="1371"/>
      <c r="U3" s="1371"/>
      <c r="V3" s="1371"/>
      <c r="W3" s="1371"/>
      <c r="X3" s="1371"/>
      <c r="Y3" s="1371"/>
      <c r="Z3" s="1371"/>
      <c r="AA3" s="1371"/>
      <c r="AB3" s="1371"/>
      <c r="AC3" s="1371"/>
      <c r="AD3" s="1371"/>
      <c r="AE3" s="1371"/>
      <c r="AF3" s="16"/>
      <c r="AG3" s="1377"/>
      <c r="AH3" s="1377"/>
      <c r="AI3" s="16"/>
      <c r="AJ3" s="16"/>
      <c r="AK3" s="16"/>
      <c r="AL3" s="118"/>
      <c r="AM3" s="118"/>
      <c r="AN3" s="118"/>
      <c r="AO3" s="118"/>
      <c r="AP3" s="2525" t="s">
        <v>493</v>
      </c>
      <c r="AQ3" s="2526" t="s">
        <v>2232</v>
      </c>
      <c r="AR3" s="2528" t="s">
        <v>2233</v>
      </c>
      <c r="AS3" s="2728" t="s">
        <v>2234</v>
      </c>
      <c r="AT3" s="3451" t="s">
        <v>2235</v>
      </c>
      <c r="AU3" s="3451"/>
      <c r="AV3" s="2529" t="s">
        <v>2236</v>
      </c>
      <c r="AW3" s="1371"/>
      <c r="AX3" s="4">
        <v>1</v>
      </c>
      <c r="AY3" s="17">
        <f ca="1">COUNTA(A1:AX702) + COUNTBLANK(A1:AX702)</f>
        <v>37129</v>
      </c>
      <c r="AZ3" s="18" t="str">
        <f>"cellules entre"&amp;" " &amp;A1&amp;" et  "&amp;AX702</f>
        <v>cellules entre A1 et  AX702</v>
      </c>
    </row>
    <row r="4" spans="1:52" ht="23.25" customHeight="1" thickBot="1" x14ac:dyDescent="0.3">
      <c r="A4" s="1373"/>
      <c r="B4" s="1376" t="s">
        <v>2202</v>
      </c>
      <c r="C4" s="1375"/>
      <c r="D4" s="2472"/>
      <c r="E4" s="1375"/>
      <c r="F4" s="1375"/>
      <c r="G4" s="1375"/>
      <c r="H4" s="2723"/>
      <c r="I4" s="2723"/>
      <c r="J4" s="2723"/>
      <c r="K4" s="2723"/>
      <c r="L4" s="2723"/>
      <c r="M4" s="2723"/>
      <c r="N4" s="2723"/>
      <c r="O4" s="2723"/>
      <c r="P4" s="2723"/>
      <c r="Q4" s="2723"/>
      <c r="R4" s="2723"/>
      <c r="S4" s="2723"/>
      <c r="T4" s="1371"/>
      <c r="U4" s="1371"/>
      <c r="V4" s="1371"/>
      <c r="W4" s="1371"/>
      <c r="X4" s="1371"/>
      <c r="Y4" s="1371"/>
      <c r="Z4" s="1371"/>
      <c r="AA4" s="1371"/>
      <c r="AB4" s="1371"/>
      <c r="AC4" s="1371"/>
      <c r="AD4" s="1371"/>
      <c r="AE4" s="1371"/>
      <c r="AF4" s="16"/>
      <c r="AG4" s="2726" t="s">
        <v>2</v>
      </c>
      <c r="AH4" s="982" t="str">
        <f>AX702</f>
        <v>AX702</v>
      </c>
      <c r="AI4" s="16"/>
      <c r="AJ4" s="16"/>
      <c r="AK4" s="16"/>
      <c r="AL4" s="1377"/>
      <c r="AM4" s="1377"/>
      <c r="AN4" s="1377"/>
      <c r="AO4" s="1371"/>
      <c r="AP4" s="3452">
        <f>ROWS(A9:A700)</f>
        <v>692</v>
      </c>
      <c r="AQ4" s="3453">
        <f>AP4-AR4</f>
        <v>692</v>
      </c>
      <c r="AR4" s="3453">
        <f>ROWS(A9:A700)-SUBTOTAL(103,A9:A700)</f>
        <v>0</v>
      </c>
      <c r="AS4" s="3449">
        <f ca="1">COUNTIF(B2:AE2,"&gt;0")</f>
        <v>30</v>
      </c>
      <c r="AT4" s="2729">
        <f ca="1">IF(COUNTIF(B2:AE2,0)=0,0,COUNTIF(B2:AE2,0))</f>
        <v>0</v>
      </c>
      <c r="AU4" s="2732"/>
      <c r="AV4" s="3449">
        <f ca="1">AS4+AT4</f>
        <v>30</v>
      </c>
      <c r="AW4" s="1371"/>
      <c r="AX4" s="4">
        <v>1</v>
      </c>
      <c r="AY4" s="17">
        <f ca="1">COUNTA(A1:AX702)</f>
        <v>16631</v>
      </c>
      <c r="AZ4" s="18" t="s">
        <v>3</v>
      </c>
    </row>
    <row r="5" spans="1:52" ht="23.25" customHeight="1" thickBot="1" x14ac:dyDescent="0.3">
      <c r="A5" s="1378"/>
      <c r="B5" s="1379" t="str">
        <f t="shared" ref="B5:G5" si="5">SUBSTITUTE(ADDRESS(1,COLUMN(),4),"1","")</f>
        <v>B</v>
      </c>
      <c r="C5" s="1379" t="str">
        <f t="shared" si="5"/>
        <v>C</v>
      </c>
      <c r="D5" s="1379" t="str">
        <f t="shared" si="5"/>
        <v>D</v>
      </c>
      <c r="E5" s="1379" t="str">
        <f t="shared" si="5"/>
        <v>E</v>
      </c>
      <c r="F5" s="1379" t="str">
        <f t="shared" si="5"/>
        <v>F</v>
      </c>
      <c r="G5" s="1379" t="str">
        <f t="shared" si="5"/>
        <v>G</v>
      </c>
      <c r="H5" s="3448" t="s">
        <v>2279</v>
      </c>
      <c r="I5" s="3448"/>
      <c r="J5" s="3448"/>
      <c r="K5" s="3448"/>
      <c r="L5" s="3448"/>
      <c r="M5" s="3448"/>
      <c r="N5" s="3448"/>
      <c r="O5" s="3448"/>
      <c r="P5" s="3448"/>
      <c r="Q5" s="3448"/>
      <c r="R5" s="3448"/>
      <c r="S5" s="2725"/>
      <c r="T5" s="3464" t="s">
        <v>2200</v>
      </c>
      <c r="U5" s="3464"/>
      <c r="V5" s="3464"/>
      <c r="W5" s="3464"/>
      <c r="X5" s="3464"/>
      <c r="Y5" s="3464"/>
      <c r="Z5" s="3464"/>
      <c r="AA5" s="3464"/>
      <c r="AB5" s="3464"/>
      <c r="AC5" s="3464"/>
      <c r="AD5" s="3464"/>
      <c r="AE5" s="3464"/>
      <c r="AF5" s="16"/>
      <c r="AG5" s="16"/>
      <c r="AH5" s="1377"/>
      <c r="AI5" s="1377"/>
      <c r="AJ5" s="1377"/>
      <c r="AK5" s="1377"/>
      <c r="AL5" s="1377"/>
      <c r="AM5" s="1377"/>
      <c r="AN5" s="1377"/>
      <c r="AO5" s="1371"/>
      <c r="AP5" s="3453"/>
      <c r="AQ5" s="3454"/>
      <c r="AR5" s="3454"/>
      <c r="AS5" s="3450"/>
      <c r="AT5" s="2730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</f>
        <v/>
      </c>
      <c r="AU5" s="2731" t="str">
        <f ca="1">IF(S2&lt;0.5,S1&amp;".","") &amp; 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IF(AC2&lt;0.5,AC1&amp;".","")&amp; IF(AD2&lt;0.5,AD1&amp;".","") &amp; IF(AE2&lt;0.5,AE1&amp;".","")</f>
        <v/>
      </c>
      <c r="AV5" s="3450"/>
      <c r="AW5" s="1371"/>
      <c r="AX5" s="4">
        <v>1</v>
      </c>
      <c r="AY5" s="17">
        <f ca="1">COUNTBLANK(A1:AX702)</f>
        <v>20498</v>
      </c>
      <c r="AZ5" s="18" t="s">
        <v>4</v>
      </c>
    </row>
    <row r="6" spans="1:52" ht="23.25" customHeight="1" x14ac:dyDescent="0.25">
      <c r="A6" s="1378"/>
      <c r="B6" s="1379">
        <f>ROUNDUP(LEN(B17)*0.5/2,0)</f>
        <v>32</v>
      </c>
      <c r="C6" s="1379">
        <f>ROUNDUP(LEN(C17)*1,0)</f>
        <v>16</v>
      </c>
      <c r="D6" s="1379">
        <f>ROUNDUP(LEN(D17)*1.2,0)</f>
        <v>2</v>
      </c>
      <c r="E6" s="1379">
        <f>ROUNDUP(LEN(E17)*0.9,0)</f>
        <v>19</v>
      </c>
      <c r="F6" s="1379">
        <f>ROUNDUP(LEN(F17)*0.9,0)</f>
        <v>13</v>
      </c>
      <c r="G6" s="1379">
        <f>ROUNDUP(LEN(G17)*0.7,0)</f>
        <v>49</v>
      </c>
      <c r="H6" s="3448"/>
      <c r="I6" s="3448"/>
      <c r="J6" s="3448"/>
      <c r="K6" s="3448"/>
      <c r="L6" s="3448"/>
      <c r="M6" s="3448"/>
      <c r="N6" s="3448"/>
      <c r="O6" s="3448"/>
      <c r="P6" s="3448"/>
      <c r="Q6" s="3448"/>
      <c r="R6" s="3448"/>
      <c r="S6" s="2725"/>
      <c r="T6" s="2709"/>
      <c r="U6" s="2709"/>
      <c r="V6" s="2710"/>
      <c r="W6" s="2710" t="s">
        <v>2277</v>
      </c>
      <c r="X6" s="2711"/>
      <c r="Y6" s="2708"/>
      <c r="Z6" s="2708" t="s">
        <v>2278</v>
      </c>
      <c r="AA6" s="2708"/>
      <c r="AB6" s="2708"/>
      <c r="AC6" s="2708"/>
      <c r="AD6" s="2708"/>
      <c r="AE6" s="2708"/>
      <c r="AF6" s="16"/>
      <c r="AG6" s="1501"/>
      <c r="AH6" s="1371"/>
      <c r="AI6" s="1377"/>
      <c r="AJ6" s="1377"/>
      <c r="AK6" s="1377"/>
      <c r="AL6" s="1377"/>
      <c r="AM6" s="1377"/>
      <c r="AN6" s="1377"/>
      <c r="AO6" s="1371"/>
      <c r="AP6" s="2536" t="s">
        <v>2239</v>
      </c>
      <c r="AQ6" s="2536" t="s">
        <v>2239</v>
      </c>
      <c r="AR6" s="2537"/>
      <c r="AS6" s="2681"/>
      <c r="AT6" s="2683" t="str">
        <f ca="1">IF(COUNTIF(A2:R2, "&lt;0.5")&gt;0, COUNTIF(A2:R2, "&lt;0.5") &amp; " ◄ colonnes masquées"&amp;" "&amp;AT5, "◄ De A à R, pas de colonnes masquées")</f>
        <v>◄ De A à R, pas de colonnes masquées</v>
      </c>
      <c r="AU6" s="2683" t="str">
        <f ca="1">IF(COUNTIF(S2:AE2, "&lt;0.5")&gt;0, COUNTIF(S2:AE2, "&lt;0.5") &amp; " ◄  colonnes masquées"&amp;" "&amp;AU5, "De S à AE, pas de colonnes masquées")</f>
        <v>De S à AE, pas de colonnes masquées</v>
      </c>
      <c r="AV6" s="2683"/>
      <c r="AW6" s="1371"/>
      <c r="AX6" s="4">
        <v>1</v>
      </c>
      <c r="AY6" s="17">
        <f>SUM(AX1:AX700)+2</f>
        <v>702</v>
      </c>
      <c r="AZ6" s="18" t="s">
        <v>7</v>
      </c>
    </row>
    <row r="7" spans="1:52" ht="23.25" customHeight="1" thickBot="1" x14ac:dyDescent="0.3">
      <c r="A7" s="1378"/>
      <c r="B7" s="1380"/>
      <c r="C7" s="1380"/>
      <c r="D7" s="1380"/>
      <c r="E7" s="1380"/>
      <c r="F7" s="1380"/>
      <c r="G7" s="1380"/>
      <c r="H7" s="1380"/>
      <c r="I7" s="1380"/>
      <c r="J7" s="1380"/>
      <c r="K7" s="1380"/>
      <c r="L7" s="1380"/>
      <c r="M7" s="1380"/>
      <c r="N7" s="1380"/>
      <c r="O7" s="1380"/>
      <c r="P7" s="1380"/>
      <c r="Q7" s="1380"/>
      <c r="R7" s="1380"/>
      <c r="S7" s="1377"/>
      <c r="T7" s="1377"/>
      <c r="U7" s="1377"/>
      <c r="V7" s="2708" t="s">
        <v>2197</v>
      </c>
      <c r="W7" s="1377"/>
      <c r="X7" s="1377"/>
      <c r="Y7" s="2707" t="s">
        <v>1155</v>
      </c>
      <c r="Z7" s="1377"/>
      <c r="AA7" s="1377"/>
      <c r="AB7" s="1377"/>
      <c r="AC7" s="1377"/>
      <c r="AD7" s="1377"/>
      <c r="AE7" s="1377"/>
      <c r="AF7" s="16"/>
      <c r="AG7" s="1377"/>
      <c r="AH7" s="1377"/>
      <c r="AI7" s="1382"/>
      <c r="AJ7" s="16"/>
      <c r="AK7" s="16"/>
      <c r="AL7" s="1377"/>
      <c r="AM7" s="1377"/>
      <c r="AN7" s="1377"/>
      <c r="AO7" s="1371"/>
      <c r="AP7" s="1371"/>
      <c r="AQ7" s="1371"/>
      <c r="AR7" s="1371"/>
      <c r="AS7" s="1371"/>
      <c r="AT7" s="1371"/>
      <c r="AU7" s="1371"/>
      <c r="AV7" s="1371"/>
      <c r="AW7" s="1371"/>
      <c r="AX7" s="4">
        <v>1</v>
      </c>
      <c r="AY7" s="17" cm="1">
        <f t="array" ref="AY7">SUM(A702:AQ702+1)</f>
        <v>82</v>
      </c>
      <c r="AZ7" s="18" t="s">
        <v>10</v>
      </c>
    </row>
    <row r="8" spans="1:52" ht="23.25" customHeight="1" thickTop="1" thickBot="1" x14ac:dyDescent="0.3">
      <c r="A8" s="2697" t="s">
        <v>1087</v>
      </c>
      <c r="B8" s="2697" t="s">
        <v>1088</v>
      </c>
      <c r="C8" s="2697" t="s">
        <v>1089</v>
      </c>
      <c r="D8" s="2697" t="s">
        <v>1090</v>
      </c>
      <c r="E8" s="2697" t="s">
        <v>61</v>
      </c>
      <c r="F8" s="2697" t="s">
        <v>62</v>
      </c>
      <c r="G8" s="2701" t="s">
        <v>63</v>
      </c>
      <c r="H8" s="3455" t="s">
        <v>2203</v>
      </c>
      <c r="I8" s="3456"/>
      <c r="J8" s="3456"/>
      <c r="K8" s="3456"/>
      <c r="L8" s="3456"/>
      <c r="M8" s="3456"/>
      <c r="N8" s="3456"/>
      <c r="O8" s="3456"/>
      <c r="P8" s="3456"/>
      <c r="Q8" s="3456"/>
      <c r="R8" s="3457"/>
      <c r="S8" s="1377"/>
      <c r="T8" s="1377"/>
      <c r="U8" s="1377"/>
      <c r="V8" s="1377"/>
      <c r="W8" s="1377"/>
      <c r="X8" s="1377"/>
      <c r="Y8" s="1377"/>
      <c r="Z8" s="1377"/>
      <c r="AA8" s="1377"/>
      <c r="AB8" s="1377"/>
      <c r="AC8" s="1377"/>
      <c r="AD8" s="1377"/>
      <c r="AE8" s="1377"/>
      <c r="AF8" s="248"/>
      <c r="AG8" s="1381"/>
      <c r="AH8" s="1377"/>
      <c r="AI8" s="2727"/>
      <c r="AJ8" s="30"/>
      <c r="AK8" s="1371" t="s">
        <v>6</v>
      </c>
      <c r="AL8" s="1377"/>
      <c r="AM8" s="1377"/>
      <c r="AN8" s="1377"/>
      <c r="AO8" s="118"/>
      <c r="AP8" s="118"/>
      <c r="AQ8" s="118"/>
      <c r="AR8" s="1371"/>
      <c r="AS8" s="1371"/>
      <c r="AT8" s="1371"/>
      <c r="AU8" s="1371"/>
      <c r="AV8" s="1371"/>
      <c r="AW8" s="1371"/>
      <c r="AX8" s="4">
        <v>1</v>
      </c>
      <c r="AY8" s="1383"/>
      <c r="AZ8" s="1384"/>
    </row>
    <row r="9" spans="1:52" ht="23.25" customHeight="1" thickTop="1" x14ac:dyDescent="0.3">
      <c r="A9" s="2698" t="s">
        <v>18</v>
      </c>
      <c r="B9" s="1386" t="s">
        <v>14</v>
      </c>
      <c r="C9" s="1387" t="s">
        <v>1091</v>
      </c>
      <c r="D9" s="2473"/>
      <c r="E9" s="1388"/>
      <c r="F9" s="1388"/>
      <c r="G9" s="1389" t="s">
        <v>14</v>
      </c>
      <c r="H9" s="3458"/>
      <c r="I9" s="3459"/>
      <c r="J9" s="3459"/>
      <c r="K9" s="3459"/>
      <c r="L9" s="3459"/>
      <c r="M9" s="3459"/>
      <c r="N9" s="3459"/>
      <c r="O9" s="3459"/>
      <c r="P9" s="3459"/>
      <c r="Q9" s="3459"/>
      <c r="R9" s="3460"/>
      <c r="S9" s="1377"/>
      <c r="T9" s="243"/>
      <c r="U9" s="243"/>
      <c r="V9" s="1227"/>
      <c r="W9" s="1227"/>
      <c r="X9" s="243"/>
      <c r="Y9" s="243"/>
      <c r="Z9" s="243"/>
      <c r="AA9" s="243"/>
      <c r="AB9" s="243"/>
      <c r="AC9" s="243"/>
      <c r="AD9" s="243"/>
      <c r="AE9" s="1371"/>
      <c r="AF9" s="3"/>
      <c r="AG9" s="16" t="s">
        <v>1084</v>
      </c>
      <c r="AH9" s="1377"/>
      <c r="AI9" s="1371"/>
      <c r="AJ9" s="1371"/>
      <c r="AK9" s="1371"/>
      <c r="AL9" s="1371"/>
      <c r="AM9" s="118"/>
      <c r="AN9" s="118"/>
      <c r="AO9" s="118"/>
      <c r="AP9" s="118"/>
      <c r="AQ9" s="118"/>
      <c r="AR9" s="1371"/>
      <c r="AS9" s="1371"/>
      <c r="AT9" s="1371"/>
      <c r="AU9" s="1371"/>
      <c r="AV9" s="1371"/>
      <c r="AW9" s="1371"/>
      <c r="AX9" s="4">
        <v>1</v>
      </c>
    </row>
    <row r="10" spans="1:52" ht="23.25" customHeight="1" thickBot="1" x14ac:dyDescent="0.35">
      <c r="A10" s="2698" t="s">
        <v>18</v>
      </c>
      <c r="B10" s="3465" t="s">
        <v>1093</v>
      </c>
      <c r="C10" s="3465"/>
      <c r="D10" s="3465"/>
      <c r="E10" s="3465"/>
      <c r="F10" s="3465"/>
      <c r="G10" s="3465"/>
      <c r="H10" s="3461"/>
      <c r="I10" s="3462"/>
      <c r="J10" s="3462"/>
      <c r="K10" s="3462"/>
      <c r="L10" s="3462"/>
      <c r="M10" s="3462"/>
      <c r="N10" s="3462"/>
      <c r="O10" s="3462"/>
      <c r="P10" s="3462"/>
      <c r="Q10" s="3462"/>
      <c r="R10" s="3463"/>
      <c r="S10" s="1377"/>
      <c r="T10" s="243"/>
      <c r="U10" s="243"/>
      <c r="V10" s="1227"/>
      <c r="W10" s="1227"/>
      <c r="X10" s="243"/>
      <c r="Y10" s="243"/>
      <c r="Z10" s="243"/>
      <c r="AA10" s="243"/>
      <c r="AB10" s="243"/>
      <c r="AC10" s="243"/>
      <c r="AD10" s="243"/>
      <c r="AE10" s="1371"/>
      <c r="AF10" s="3"/>
      <c r="AG10" s="1501" t="s">
        <v>1085</v>
      </c>
      <c r="AH10" s="1371"/>
      <c r="AI10" s="1371"/>
      <c r="AJ10" s="1371"/>
      <c r="AK10" s="1371"/>
      <c r="AL10" s="1371"/>
      <c r="AM10" s="118"/>
      <c r="AN10" s="118"/>
      <c r="AO10" s="118"/>
      <c r="AP10" s="118"/>
      <c r="AQ10" s="118"/>
      <c r="AR10" s="1371"/>
      <c r="AS10" s="1371"/>
      <c r="AT10" s="1371"/>
      <c r="AU10" s="1371"/>
      <c r="AV10" s="1371"/>
      <c r="AW10" s="1371"/>
      <c r="AX10" s="4">
        <v>1</v>
      </c>
    </row>
    <row r="11" spans="1:52" s="1062" customFormat="1" ht="23.25" customHeight="1" x14ac:dyDescent="0.3">
      <c r="A11" s="2698" t="s">
        <v>18</v>
      </c>
      <c r="B11" s="3465"/>
      <c r="C11" s="3465"/>
      <c r="D11" s="3465"/>
      <c r="E11" s="3465"/>
      <c r="F11" s="3465"/>
      <c r="G11" s="3465"/>
      <c r="H11" s="1390"/>
      <c r="I11" s="1390"/>
      <c r="J11" s="1390"/>
      <c r="K11" s="1390"/>
      <c r="L11" s="1390"/>
      <c r="M11" s="1390"/>
      <c r="N11" s="1390"/>
      <c r="O11" s="1390"/>
      <c r="P11" s="2699"/>
      <c r="Q11" s="1391" t="s">
        <v>66</v>
      </c>
      <c r="R11" s="454" t="s">
        <v>229</v>
      </c>
      <c r="S11" s="1377"/>
      <c r="T11" s="243"/>
      <c r="U11" s="243"/>
      <c r="V11" s="1227"/>
      <c r="W11" s="1227"/>
      <c r="X11" s="243"/>
      <c r="Y11" s="243"/>
      <c r="Z11" s="243"/>
      <c r="AA11" s="243"/>
      <c r="AB11" s="243"/>
      <c r="AC11" s="243"/>
      <c r="AD11" s="243"/>
      <c r="AE11" s="1371"/>
      <c r="AF11" s="3"/>
      <c r="AG11" s="1377"/>
      <c r="AH11" s="1377"/>
      <c r="AI11" s="1392"/>
      <c r="AJ11" s="1392"/>
      <c r="AK11" s="1392"/>
      <c r="AL11" s="1392"/>
      <c r="AM11" s="1392"/>
      <c r="AN11" s="1392"/>
      <c r="AO11" s="1392"/>
      <c r="AP11" s="118"/>
      <c r="AQ11" s="118"/>
      <c r="AR11" s="1392"/>
      <c r="AS11" s="1392"/>
      <c r="AT11" s="1392"/>
      <c r="AU11" s="1392"/>
      <c r="AV11" s="1392"/>
      <c r="AW11" s="1392"/>
      <c r="AX11" s="4">
        <v>1</v>
      </c>
    </row>
    <row r="12" spans="1:52" s="48" customFormat="1" ht="18" customHeight="1" x14ac:dyDescent="0.3">
      <c r="A12" s="2698" t="s">
        <v>18</v>
      </c>
      <c r="B12" s="1393" t="s">
        <v>1099</v>
      </c>
      <c r="C12" s="1394" t="s">
        <v>1100</v>
      </c>
      <c r="D12" s="1393" t="s">
        <v>1101</v>
      </c>
      <c r="E12" s="1393" t="s">
        <v>1102</v>
      </c>
      <c r="F12" s="1393" t="s">
        <v>1103</v>
      </c>
      <c r="G12" s="1393" t="s">
        <v>1104</v>
      </c>
      <c r="H12" s="2695" t="s">
        <v>11</v>
      </c>
      <c r="I12" s="16"/>
      <c r="J12" s="16"/>
      <c r="K12" s="16"/>
      <c r="L12" s="16"/>
      <c r="M12" s="16"/>
      <c r="N12" s="2694" t="s">
        <v>218</v>
      </c>
      <c r="O12" s="16"/>
      <c r="P12" s="2700" t="s">
        <v>2275</v>
      </c>
      <c r="Q12" s="448" t="s">
        <v>226</v>
      </c>
      <c r="R12" s="454" t="s">
        <v>2276</v>
      </c>
      <c r="S12" s="243"/>
      <c r="T12" s="243"/>
      <c r="U12" s="243"/>
      <c r="V12" s="1227"/>
      <c r="W12" s="520"/>
      <c r="X12" s="243"/>
      <c r="Y12" s="243"/>
      <c r="Z12" s="243"/>
      <c r="AA12" s="243"/>
      <c r="AB12" s="243"/>
      <c r="AC12" s="243"/>
      <c r="AD12" s="243"/>
      <c r="AE12" s="1371"/>
      <c r="AF12" s="3"/>
      <c r="AG12" s="1381" t="s">
        <v>2280</v>
      </c>
      <c r="AH12" s="2727" t="s">
        <v>1086</v>
      </c>
      <c r="AI12" s="1371"/>
      <c r="AJ12" s="1371"/>
      <c r="AK12" s="1371"/>
      <c r="AL12" s="1371" t="s">
        <v>6</v>
      </c>
      <c r="AM12" s="1395" t="s">
        <v>1105</v>
      </c>
      <c r="AN12" s="1371"/>
      <c r="AO12" s="1392"/>
      <c r="AP12" s="118"/>
      <c r="AQ12" s="118"/>
      <c r="AR12" s="1396"/>
      <c r="AS12" s="1396"/>
      <c r="AT12" s="1396"/>
      <c r="AU12" s="1396"/>
      <c r="AV12" s="1396"/>
      <c r="AW12" s="1396"/>
      <c r="AX12" s="4">
        <v>1</v>
      </c>
    </row>
    <row r="13" spans="1:52" s="48" customFormat="1" ht="21" customHeight="1" x14ac:dyDescent="0.3">
      <c r="A13" s="2698" t="s">
        <v>18</v>
      </c>
      <c r="B13" s="1397" t="s">
        <v>1099</v>
      </c>
      <c r="C13" s="1397" t="s">
        <v>1100</v>
      </c>
      <c r="D13" s="1397" t="s">
        <v>1101</v>
      </c>
      <c r="E13" s="1398" t="s">
        <v>1102</v>
      </c>
      <c r="F13" s="1398" t="s">
        <v>1103</v>
      </c>
      <c r="G13" s="1398" t="s">
        <v>1104</v>
      </c>
      <c r="H13" s="37"/>
      <c r="I13" s="2691" t="s">
        <v>2246</v>
      </c>
      <c r="J13" s="2691"/>
      <c r="K13" s="2691"/>
      <c r="L13" s="2691"/>
      <c r="M13" s="2691"/>
      <c r="N13" s="45" t="str">
        <f ca="1">AT6</f>
        <v>◄ De A à R, pas de colonnes masquées</v>
      </c>
      <c r="O13" s="16"/>
      <c r="P13" s="1399"/>
      <c r="Q13" s="454"/>
      <c r="R13" s="1400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1371"/>
      <c r="AF13" s="3"/>
      <c r="AG13" s="243"/>
      <c r="AH13" s="243"/>
      <c r="AI13" s="1371"/>
      <c r="AJ13" s="1371"/>
      <c r="AK13" s="1371"/>
      <c r="AL13" s="1371"/>
      <c r="AM13" s="47" t="s">
        <v>1106</v>
      </c>
      <c r="AN13" s="1371"/>
      <c r="AO13" s="1392"/>
      <c r="AP13" s="118"/>
      <c r="AQ13" s="118"/>
      <c r="AR13" s="1396"/>
      <c r="AS13" s="1396"/>
      <c r="AT13" s="1396"/>
      <c r="AU13" s="1396"/>
      <c r="AV13" s="1396"/>
      <c r="AW13" s="1396"/>
      <c r="AX13" s="4">
        <v>1</v>
      </c>
    </row>
    <row r="14" spans="1:52" s="48" customFormat="1" ht="21" customHeight="1" thickBot="1" x14ac:dyDescent="0.3">
      <c r="A14" s="1401" t="str">
        <f t="shared" ref="A14" si="6">IF(OR(ISBLANK(H14), H14="►"), "►", "A")</f>
        <v>►</v>
      </c>
      <c r="B14" s="1402" t="str">
        <f>IF(A14="►","►",IF(A14="A",#REF!,IF(NOT(ISBLANK(I14)),I14,IF(ISBLANK(#REF!),"►",#REF!))))</f>
        <v>►</v>
      </c>
      <c r="C14" s="1403" t="str">
        <f t="shared" ref="C14" si="7">IF(B14="►","►",IFERROR(LEFT(B14,SEARCH(".",B14)-1),0))</f>
        <v>►</v>
      </c>
      <c r="D14" s="2475" t="str">
        <f t="shared" ref="D14:D23" si="8">IF(B14="►","►",IFERROR(MID(B14,SEARCH(".",B14)+1,SEARCH(".",B14,SEARCH(".",B14)+1)-SEARCH(".",B14)-1),0))</f>
        <v>►</v>
      </c>
      <c r="E14" s="1402" t="str">
        <f t="shared" ref="E14" si="9">IF(B14="►","►",IFERROR(MID(B14,SEARCH(".",B14,SEARCH(".",B14)+1)+1,SEARCH(".",B14,SEARCH(".",B14,SEARCH(".",B14)+1)+1)-SEARCH(".",B14,SEARCH(".",B14)+1)-1),0))</f>
        <v>►</v>
      </c>
      <c r="F14" s="1402" t="str">
        <f>IF(B14="►","►",IFERROR(MID(#REF!,SEARCH(".",B14,SEARCH(".",B14,SEARCH(".",B14)+1)+1)+1,SEARCH(".",B14,SEARCH(".",B14,SEARCH(".",B14,SEARCH(".",B14)+1)+1)+1)-SEARCH(".",B14,SEARCH(".",B14,SEARCH(".",B14)+1)+1)-1),0))</f>
        <v>►</v>
      </c>
      <c r="G14" s="1402" t="str">
        <f>IF(B14="►","►",IF(ISBLANK(B14),"►",IFERROR(RIGHT(B14,LEN(B14)-FIND("►",B14)-1),"")))</f>
        <v>►</v>
      </c>
      <c r="H14" s="724"/>
      <c r="I14" s="42" t="s">
        <v>2274</v>
      </c>
      <c r="J14" s="43"/>
      <c r="K14" s="43"/>
      <c r="L14" s="43"/>
      <c r="M14" s="44"/>
      <c r="N14" s="2702"/>
      <c r="O14" s="724"/>
      <c r="P14" s="724"/>
      <c r="Q14" s="454"/>
      <c r="R14" s="1404"/>
      <c r="S14" s="1405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1371"/>
      <c r="AF14" s="3"/>
      <c r="AG14" s="243"/>
      <c r="AH14" s="243"/>
      <c r="AI14" s="1371"/>
      <c r="AJ14" s="1371"/>
      <c r="AK14" s="1371"/>
      <c r="AL14" s="1371"/>
      <c r="AM14" s="1406" t="s">
        <v>14</v>
      </c>
      <c r="AN14" s="52" t="s">
        <v>17</v>
      </c>
      <c r="AO14" s="1371"/>
      <c r="AP14" s="1371"/>
      <c r="AQ14" s="1371"/>
      <c r="AR14" s="1396"/>
      <c r="AS14" s="1396"/>
      <c r="AT14" s="1396"/>
      <c r="AU14" s="1396"/>
      <c r="AV14" s="1396"/>
      <c r="AW14" s="1396"/>
      <c r="AX14" s="4">
        <v>1</v>
      </c>
    </row>
    <row r="15" spans="1:52" s="48" customFormat="1" ht="21" customHeight="1" thickBot="1" x14ac:dyDescent="0.3">
      <c r="A15" s="1401" t="str">
        <f t="shared" ref="A15:A78" si="10">IF(H15&lt;&gt;"A", "►", "A")</f>
        <v>A</v>
      </c>
      <c r="B15" s="1402" t="str">
        <f t="shared" ref="B15:B20" si="11">IF(A15="►","►",IF(A15="A",IF(ISTEXT(I15),I15,"")))</f>
        <v>Dessert assiette.C.Chiboust pamplemousse.Recette mère ►.M.Mille-feuille meringue et chiboust pamplemousse aux fraises des bois</v>
      </c>
      <c r="C15" s="1403" t="str">
        <f t="shared" ref="C15:C22" si="12">IF(B15="►", "►", IFERROR(LEFT(B15, SEARCH(".", B15)-1), 0))</f>
        <v>Dessert assiette</v>
      </c>
      <c r="D15" s="2475" t="str">
        <f t="shared" ref="D15:D22" si="13">IF(B15="►","►",IFERROR(MID(B15,SEARCH(".",B15)+1,SEARCH(".",B15,SEARCH(".",B15)+1)-SEARCH(".",B15)-1),0))</f>
        <v>C</v>
      </c>
      <c r="E15" s="1402" t="str">
        <f t="shared" ref="E15:E22" si="14">IF(B15="►", "►", IFERROR(MID(B15, SEARCH(".", B15, SEARCH(".", B15)+1)+1, SEARCH(".", B15, SEARCH(".", B15, SEARCH(".", B15)+1)+1) - SEARCH(".", B15, SEARCH(".", B15)+1)-1), 0))</f>
        <v>Chiboust pamplemousse</v>
      </c>
      <c r="F15" s="1402" t="str">
        <f t="shared" ref="F15:F22" si="15">IF(B15="►", "►", IFERROR(MID(B15, SEARCH(".", B15, SEARCH(".", B15, SEARCH(".", B15)+1)+1)+1, SEARCH(".", B15, SEARCH(".", B15, SEARCH(".", B15, SEARCH(".", B15)+1)+1)+1) - SEARCH(".", B15, SEARCH(".", B15, SEARCH(".", B15)+1)+1)-1), 0))</f>
        <v>Recette mère ►</v>
      </c>
      <c r="G15" s="1402" t="str">
        <f t="shared" ref="G15:G22" si="16">IF(OR(B15="►", ISBLANK(B15)), "►", IFERROR(RIGHT(B15, LEN(B15)-FIND("►", B15)-1), ""))</f>
        <v>M.Mille-feuille meringue et chiboust pamplemousse aux fraises des bois</v>
      </c>
      <c r="H15" s="54" t="s">
        <v>18</v>
      </c>
      <c r="I15" s="55" t="str">
        <f>I21</f>
        <v>Dessert assiette.C.Chiboust pamplemousse.Recette mère ►.M.Mille-feuille meringue et chiboust pamplemousse aux fraises des bois</v>
      </c>
      <c r="J15" s="56">
        <f>J21</f>
        <v>18</v>
      </c>
      <c r="K15" s="56" t="str">
        <f>K21</f>
        <v>assiettes</v>
      </c>
      <c r="L15" s="57" t="s">
        <v>6</v>
      </c>
      <c r="M15" s="58" t="s">
        <v>19</v>
      </c>
      <c r="N15" s="3315" t="s">
        <v>187</v>
      </c>
      <c r="O15" s="3315"/>
      <c r="P15" s="3285" t="s">
        <v>188</v>
      </c>
      <c r="Q15" s="3285"/>
      <c r="R15" s="3286"/>
      <c r="S15" s="521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1371"/>
      <c r="AF15" s="3"/>
      <c r="AG15" s="243"/>
      <c r="AH15" s="243"/>
      <c r="AI15" s="118"/>
      <c r="AJ15" s="118"/>
      <c r="AK15" s="118"/>
      <c r="AL15" s="118"/>
      <c r="AM15" s="54" t="s">
        <v>18</v>
      </c>
      <c r="AN15" s="63" t="s">
        <v>1108</v>
      </c>
      <c r="AO15" s="1371"/>
      <c r="AP15" s="1371"/>
      <c r="AQ15" s="1371"/>
      <c r="AR15" s="1396"/>
      <c r="AS15" s="1396"/>
      <c r="AT15" s="1396"/>
      <c r="AU15" s="1396"/>
      <c r="AV15" s="1396"/>
      <c r="AW15" s="1396"/>
      <c r="AX15" s="4">
        <v>1</v>
      </c>
    </row>
    <row r="16" spans="1:52" s="48" customFormat="1" ht="21" customHeight="1" x14ac:dyDescent="0.25">
      <c r="A16" s="1401" t="str">
        <f t="shared" si="10"/>
        <v>A</v>
      </c>
      <c r="B16" s="1402" t="str">
        <f t="shared" si="11"/>
        <v>Dessert assiette.C.Chiboust pamplemousse.Recette mère ►.M.Mille-feuille meringue et chiboust pamplemousse aux fraises des bois</v>
      </c>
      <c r="C16" s="1403" t="str">
        <f t="shared" si="12"/>
        <v>Dessert assiette</v>
      </c>
      <c r="D16" s="2475" t="str">
        <f t="shared" si="13"/>
        <v>C</v>
      </c>
      <c r="E16" s="1402" t="str">
        <f t="shared" si="14"/>
        <v>Chiboust pamplemousse</v>
      </c>
      <c r="F16" s="1402" t="str">
        <f t="shared" si="15"/>
        <v>Recette mère ►</v>
      </c>
      <c r="G16" s="1402" t="str">
        <f t="shared" si="16"/>
        <v>M.Mille-feuille meringue et chiboust pamplemousse aux fraises des bois</v>
      </c>
      <c r="H16" s="66" t="s">
        <v>18</v>
      </c>
      <c r="I16" s="67" t="str">
        <f>I21</f>
        <v>Dessert assiette.C.Chiboust pamplemousse.Recette mère ►.M.Mille-feuille meringue et chiboust pamplemousse aux fraises des bois</v>
      </c>
      <c r="J16" s="68"/>
      <c r="K16" s="68"/>
      <c r="L16" s="69" t="s">
        <v>28</v>
      </c>
      <c r="M16" s="70" t="s">
        <v>29</v>
      </c>
      <c r="N16" s="3316"/>
      <c r="O16" s="3316"/>
      <c r="P16" s="3287"/>
      <c r="Q16" s="3287"/>
      <c r="R16" s="3288"/>
      <c r="S16" s="521"/>
      <c r="T16" s="243"/>
      <c r="U16" s="2733" t="s">
        <v>13</v>
      </c>
      <c r="V16" s="3"/>
      <c r="W16" s="243"/>
      <c r="X16" s="243"/>
      <c r="Y16" s="243"/>
      <c r="Z16" s="243"/>
      <c r="AA16" s="243"/>
      <c r="AB16" s="243"/>
      <c r="AC16" s="243"/>
      <c r="AD16" s="243"/>
      <c r="AE16" s="1371"/>
      <c r="AF16" s="3"/>
      <c r="AG16" s="243"/>
      <c r="AH16" s="243"/>
      <c r="AI16" s="118"/>
      <c r="AJ16" s="118"/>
      <c r="AK16" s="118"/>
      <c r="AL16" s="118"/>
      <c r="AM16" s="1401" t="str">
        <f t="shared" ref="AM16:AM79" si="17">A16</f>
        <v>A</v>
      </c>
      <c r="AN16" s="108"/>
      <c r="AO16" s="108"/>
      <c r="AP16" s="108"/>
      <c r="AQ16" s="108"/>
      <c r="AR16" s="1411"/>
      <c r="AS16" s="3126" t="s">
        <v>1083</v>
      </c>
      <c r="AT16" s="3127"/>
      <c r="AU16" s="3127"/>
      <c r="AV16" s="3128"/>
      <c r="AW16" s="1411"/>
      <c r="AX16" s="4">
        <v>1</v>
      </c>
    </row>
    <row r="17" spans="1:50" s="48" customFormat="1" ht="21" customHeight="1" x14ac:dyDescent="0.25">
      <c r="A17" s="1401" t="str">
        <f t="shared" si="10"/>
        <v>A</v>
      </c>
      <c r="B17" s="1402" t="str">
        <f t="shared" si="11"/>
        <v>Dessert assiette.C.Chiboust pamplemousse.Recette mère ►.M.Mille-feuille meringue et chiboust pamplemousse aux fraises des bois</v>
      </c>
      <c r="C17" s="1403" t="str">
        <f t="shared" si="12"/>
        <v>Dessert assiette</v>
      </c>
      <c r="D17" s="2475" t="str">
        <f t="shared" si="13"/>
        <v>C</v>
      </c>
      <c r="E17" s="1402" t="str">
        <f t="shared" si="14"/>
        <v>Chiboust pamplemousse</v>
      </c>
      <c r="F17" s="1402" t="str">
        <f t="shared" si="15"/>
        <v>Recette mère ►</v>
      </c>
      <c r="G17" s="1402" t="str">
        <f t="shared" si="16"/>
        <v>M.Mille-feuille meringue et chiboust pamplemousse aux fraises des bois</v>
      </c>
      <c r="H17" s="66" t="s">
        <v>18</v>
      </c>
      <c r="I17" s="77" t="str">
        <f>I21</f>
        <v>Dessert assiette.C.Chiboust pamplemousse.Recette mère ►.M.Mille-feuille meringue et chiboust pamplemousse aux fraises des bois</v>
      </c>
      <c r="J17" s="78"/>
      <c r="K17" s="79"/>
      <c r="L17" s="80"/>
      <c r="M17" s="81" t="s">
        <v>33</v>
      </c>
      <c r="N17" s="82"/>
      <c r="O17" s="83" t="s">
        <v>34</v>
      </c>
      <c r="P17" s="1415" t="s">
        <v>1109</v>
      </c>
      <c r="Q17" s="16"/>
      <c r="R17" s="85"/>
      <c r="S17" s="521"/>
      <c r="T17" s="243"/>
      <c r="U17" s="2733" t="s">
        <v>16</v>
      </c>
      <c r="V17" s="3"/>
      <c r="W17" s="243"/>
      <c r="X17" s="243"/>
      <c r="Y17" s="243"/>
      <c r="Z17" s="2695" t="s">
        <v>11</v>
      </c>
      <c r="AA17" s="3"/>
      <c r="AB17" s="3"/>
      <c r="AC17" s="3"/>
      <c r="AD17" s="3"/>
      <c r="AE17" s="3"/>
      <c r="AF17" s="2694" t="s">
        <v>218</v>
      </c>
      <c r="AG17" s="243"/>
      <c r="AH17" s="243"/>
      <c r="AI17" s="118"/>
      <c r="AJ17" s="118"/>
      <c r="AK17" s="118"/>
      <c r="AL17" s="118"/>
      <c r="AM17" s="1401" t="str">
        <f t="shared" si="17"/>
        <v>A</v>
      </c>
      <c r="AN17" s="75" t="s">
        <v>32</v>
      </c>
      <c r="AO17" s="64"/>
      <c r="AP17" s="64"/>
      <c r="AQ17" s="108"/>
      <c r="AR17" s="1411"/>
      <c r="AS17" s="3129"/>
      <c r="AT17" s="3130"/>
      <c r="AU17" s="3130"/>
      <c r="AV17" s="3131"/>
      <c r="AW17" s="1411"/>
      <c r="AX17" s="4">
        <v>1</v>
      </c>
    </row>
    <row r="18" spans="1:50" s="48" customFormat="1" ht="21" customHeight="1" x14ac:dyDescent="0.25">
      <c r="A18" s="1401" t="str">
        <f t="shared" si="10"/>
        <v>A</v>
      </c>
      <c r="B18" s="1402" t="str">
        <f t="shared" si="11"/>
        <v>Dessert assiette.C.Chiboust pamplemousse.Recette mère ►.M.Mille-feuille meringue et chiboust pamplemousse aux fraises des bois</v>
      </c>
      <c r="C18" s="1403" t="str">
        <f t="shared" si="12"/>
        <v>Dessert assiette</v>
      </c>
      <c r="D18" s="2475" t="str">
        <f t="shared" si="13"/>
        <v>C</v>
      </c>
      <c r="E18" s="1402" t="str">
        <f t="shared" si="14"/>
        <v>Chiboust pamplemousse</v>
      </c>
      <c r="F18" s="1402" t="str">
        <f t="shared" si="15"/>
        <v>Recette mère ►</v>
      </c>
      <c r="G18" s="1402" t="str">
        <f t="shared" si="16"/>
        <v>M.Mille-feuille meringue et chiboust pamplemousse aux fraises des bois</v>
      </c>
      <c r="H18" s="66" t="s">
        <v>18</v>
      </c>
      <c r="I18" s="91" t="str">
        <f>I21</f>
        <v>Dessert assiette.C.Chiboust pamplemousse.Recette mère ►.M.Mille-feuille meringue et chiboust pamplemousse aux fraises des bois</v>
      </c>
      <c r="J18" s="91"/>
      <c r="K18" s="91"/>
      <c r="L18" s="92" t="s">
        <v>39</v>
      </c>
      <c r="M18" s="93"/>
      <c r="N18" s="93"/>
      <c r="O18" s="94" t="s">
        <v>40</v>
      </c>
      <c r="P18" s="3317" t="str">
        <f>L21</f>
        <v>Dessert assiette.C.Chiboust pamplemousse.Recette mère ►.M.Mille-feuille meringue et chiboust pamplemousse aux fraises des bois</v>
      </c>
      <c r="Q18" s="3317"/>
      <c r="R18" s="3318"/>
      <c r="S18" s="521"/>
      <c r="T18" s="2559"/>
      <c r="U18" s="243"/>
      <c r="V18" s="46"/>
      <c r="W18" s="243"/>
      <c r="X18" s="243"/>
      <c r="Y18" s="243"/>
      <c r="Z18" s="243"/>
      <c r="AA18" s="2691" t="s">
        <v>2246</v>
      </c>
      <c r="AB18" s="2691"/>
      <c r="AC18" s="2691"/>
      <c r="AD18" s="2691"/>
      <c r="AE18" s="2691"/>
      <c r="AF18" s="45" t="str">
        <f ca="1">AU6</f>
        <v>De S à AE, pas de colonnes masquées</v>
      </c>
      <c r="AG18" s="243"/>
      <c r="AH18" s="243"/>
      <c r="AI18" s="118"/>
      <c r="AJ18" s="118"/>
      <c r="AK18" s="118"/>
      <c r="AL18" s="118"/>
      <c r="AM18" s="1401" t="str">
        <f t="shared" si="17"/>
        <v>A</v>
      </c>
      <c r="AN18" s="108"/>
      <c r="AO18" s="108"/>
      <c r="AP18" s="108"/>
      <c r="AQ18" s="108"/>
      <c r="AR18" s="1411"/>
      <c r="AS18" s="3129" t="s">
        <v>2201</v>
      </c>
      <c r="AT18" s="3130"/>
      <c r="AU18" s="3130"/>
      <c r="AV18" s="3131"/>
      <c r="AW18" s="1411"/>
      <c r="AX18" s="4">
        <v>1</v>
      </c>
    </row>
    <row r="19" spans="1:50" s="48" customFormat="1" ht="21" customHeight="1" thickBot="1" x14ac:dyDescent="0.3">
      <c r="A19" s="1401" t="str">
        <f t="shared" si="10"/>
        <v>A</v>
      </c>
      <c r="B19" s="1402" t="str">
        <f t="shared" si="11"/>
        <v>Dessert assiette.C.Chiboust pamplemousse.Recette mère ►.M.Mille-feuille meringue et chiboust pamplemousse aux fraises des bois</v>
      </c>
      <c r="C19" s="1403" t="str">
        <f t="shared" si="12"/>
        <v>Dessert assiette</v>
      </c>
      <c r="D19" s="2475" t="str">
        <f t="shared" si="13"/>
        <v>C</v>
      </c>
      <c r="E19" s="1402" t="str">
        <f t="shared" si="14"/>
        <v>Chiboust pamplemousse</v>
      </c>
      <c r="F19" s="1402" t="str">
        <f t="shared" si="15"/>
        <v>Recette mère ►</v>
      </c>
      <c r="G19" s="1402" t="str">
        <f t="shared" si="16"/>
        <v>M.Mille-feuille meringue et chiboust pamplemousse aux fraises des bois</v>
      </c>
      <c r="H19" s="66" t="s">
        <v>18</v>
      </c>
      <c r="I19" s="91" t="str">
        <f>I21</f>
        <v>Dessert assiette.C.Chiboust pamplemousse.Recette mère ►.M.Mille-feuille meringue et chiboust pamplemousse aux fraises des bois</v>
      </c>
      <c r="J19" s="91"/>
      <c r="K19" s="91"/>
      <c r="L19" s="110">
        <v>18</v>
      </c>
      <c r="M19" s="111" t="s">
        <v>43</v>
      </c>
      <c r="N19" s="92"/>
      <c r="O19" s="92"/>
      <c r="P19" s="3317"/>
      <c r="Q19" s="3317"/>
      <c r="R19" s="3318"/>
      <c r="S19" s="521" t="s">
        <v>6</v>
      </c>
      <c r="T19" s="2705" t="str">
        <f t="shared" ref="T19" si="18">SUBSTITUTE(ADDRESS(1,COLUMN(),4),"1","")</f>
        <v>T</v>
      </c>
      <c r="U19" s="2706"/>
      <c r="V19" s="2705" t="str">
        <f t="shared" ref="V19" si="19">SUBSTITUTE(ADDRESS(1,COLUMN(),4),"1","")</f>
        <v>V</v>
      </c>
      <c r="W19" s="243"/>
      <c r="X19" s="243"/>
      <c r="Y19" s="243"/>
      <c r="Z19" s="243"/>
      <c r="AA19" s="116" t="s">
        <v>2272</v>
      </c>
      <c r="AB19" s="2691" t="s">
        <v>2273</v>
      </c>
      <c r="AC19" s="2691"/>
      <c r="AD19" s="2691"/>
      <c r="AE19" s="2561" t="s">
        <v>14</v>
      </c>
      <c r="AF19" s="2713"/>
      <c r="AG19" s="2714"/>
      <c r="AH19" s="243"/>
      <c r="AI19" s="118"/>
      <c r="AJ19" s="118"/>
      <c r="AK19" s="118"/>
      <c r="AL19" s="118"/>
      <c r="AM19" s="1401" t="str">
        <f t="shared" si="17"/>
        <v>A</v>
      </c>
      <c r="AN19" s="75" t="s">
        <v>45</v>
      </c>
      <c r="AO19" s="147"/>
      <c r="AP19" s="64"/>
      <c r="AQ19" s="108"/>
      <c r="AR19" s="1411"/>
      <c r="AS19" s="3129"/>
      <c r="AT19" s="3130"/>
      <c r="AU19" s="3130"/>
      <c r="AV19" s="3131"/>
      <c r="AW19" s="1411"/>
      <c r="AX19" s="4">
        <v>1</v>
      </c>
    </row>
    <row r="20" spans="1:50" s="48" customFormat="1" ht="21" customHeight="1" thickTop="1" x14ac:dyDescent="0.25">
      <c r="A20" s="1401" t="str">
        <f t="shared" si="10"/>
        <v>►</v>
      </c>
      <c r="B20" s="1402" t="str">
        <f t="shared" si="11"/>
        <v>►</v>
      </c>
      <c r="C20" s="1403" t="str">
        <f t="shared" si="12"/>
        <v>►</v>
      </c>
      <c r="D20" s="2475" t="str">
        <f t="shared" si="13"/>
        <v>►</v>
      </c>
      <c r="E20" s="1402" t="str">
        <f t="shared" si="14"/>
        <v>►</v>
      </c>
      <c r="F20" s="1402" t="str">
        <f t="shared" si="15"/>
        <v>►</v>
      </c>
      <c r="G20" s="1402" t="str">
        <f t="shared" si="16"/>
        <v>►</v>
      </c>
      <c r="H20" s="66" t="s">
        <v>11</v>
      </c>
      <c r="I20" s="121" t="str">
        <f>I21</f>
        <v>Dessert assiette.C.Chiboust pamplemousse.Recette mère ►.M.Mille-feuille meringue et chiboust pamplemousse aux fraises des bois</v>
      </c>
      <c r="J20" s="121"/>
      <c r="K20" s="121"/>
      <c r="L20" s="122"/>
      <c r="M20" s="123"/>
      <c r="N20" s="123"/>
      <c r="O20" s="123"/>
      <c r="P20" s="123"/>
      <c r="Q20" s="123"/>
      <c r="R20" s="124"/>
      <c r="S20" s="521" t="s">
        <v>6</v>
      </c>
      <c r="T20" s="2717" t="s">
        <v>1110</v>
      </c>
      <c r="U20" s="2703"/>
      <c r="V20" s="3468" t="s">
        <v>1111</v>
      </c>
      <c r="W20" s="3469" t="s">
        <v>93</v>
      </c>
      <c r="X20" s="3470"/>
      <c r="Y20" s="3177" t="s">
        <v>94</v>
      </c>
      <c r="Z20" s="3474" t="s">
        <v>95</v>
      </c>
      <c r="AA20" s="3474" t="s">
        <v>106</v>
      </c>
      <c r="AB20" s="3179" t="s">
        <v>1112</v>
      </c>
      <c r="AC20" s="3177" t="s">
        <v>1113</v>
      </c>
      <c r="AD20" s="3179" t="s">
        <v>1114</v>
      </c>
      <c r="AE20" s="3478" t="s">
        <v>1115</v>
      </c>
      <c r="AF20" s="2564"/>
      <c r="AG20" s="3476" t="s">
        <v>1116</v>
      </c>
      <c r="AH20" s="3466" t="s">
        <v>96</v>
      </c>
      <c r="AI20" s="3445" t="s">
        <v>8</v>
      </c>
      <c r="AJ20" s="3446"/>
      <c r="AK20" s="3447"/>
      <c r="AL20" s="31"/>
      <c r="AM20" s="1401" t="str">
        <f t="shared" si="17"/>
        <v>►</v>
      </c>
      <c r="AN20" s="108"/>
      <c r="AO20" s="108"/>
      <c r="AP20" s="108"/>
      <c r="AQ20" s="108"/>
      <c r="AR20" s="1411"/>
      <c r="AS20" s="3129"/>
      <c r="AT20" s="3130"/>
      <c r="AU20" s="3130"/>
      <c r="AV20" s="3131"/>
      <c r="AW20" s="1411"/>
      <c r="AX20" s="4">
        <v>1</v>
      </c>
    </row>
    <row r="21" spans="1:50" s="48" customFormat="1" ht="21" customHeight="1" thickBot="1" x14ac:dyDescent="0.3">
      <c r="A21" s="1401" t="str">
        <f t="shared" si="10"/>
        <v>►</v>
      </c>
      <c r="B21" s="1402" t="str">
        <f>IF(A21="►","►",IF(A21="A",IF(ISTEXT(I21),I21,"")))</f>
        <v>►</v>
      </c>
      <c r="C21" s="1403" t="str">
        <f t="shared" si="12"/>
        <v>►</v>
      </c>
      <c r="D21" s="2475" t="str">
        <f t="shared" si="13"/>
        <v>►</v>
      </c>
      <c r="E21" s="1402" t="str">
        <f t="shared" si="14"/>
        <v>►</v>
      </c>
      <c r="F21" s="1402" t="str">
        <f t="shared" si="15"/>
        <v>►</v>
      </c>
      <c r="G21" s="1402" t="str">
        <f t="shared" si="16"/>
        <v>►</v>
      </c>
      <c r="H21" s="129" t="s">
        <v>11</v>
      </c>
      <c r="I21" s="130" t="str">
        <f>L21</f>
        <v>Dessert assiette.C.Chiboust pamplemousse.Recette mère ►.M.Mille-feuille meringue et chiboust pamplemousse aux fraises des bois</v>
      </c>
      <c r="J21" s="130">
        <f>L19</f>
        <v>18</v>
      </c>
      <c r="K21" s="130" t="str">
        <f>M19</f>
        <v>assiettes</v>
      </c>
      <c r="L21" s="131" t="str">
        <f>UPPER(LEFT(N15,1))&amp;LOWER(MID(N15,2,999))&amp;"."&amp;UPPER(LEFT(P15,1))&amp;"."&amp;UPPER(LEFT(P15,1))&amp;LOWER(MID(P15,2,999))&amp;"."&amp;IF(ISTEXT(R21),Q21&amp;"."&amp;UPPER(LEFT(R21,1))&amp;"."&amp;UPPER(LEFT(R21,1))&amp;LOWER(MID(R21,2,999)),M21)</f>
        <v>Dessert assiette.C.Chiboust pamplemousse.Recette mère ►.M.Mille-feuille meringue et chiboust pamplemousse aux fraises des bois</v>
      </c>
      <c r="M21" s="132" t="s">
        <v>55</v>
      </c>
      <c r="N21" s="3321" t="s">
        <v>56</v>
      </c>
      <c r="O21" s="3321"/>
      <c r="P21" s="3321"/>
      <c r="Q21" s="133" t="s">
        <v>57</v>
      </c>
      <c r="R21" s="1419" t="s">
        <v>214</v>
      </c>
      <c r="S21" s="521" t="s">
        <v>6</v>
      </c>
      <c r="T21" s="2718" t="s">
        <v>103</v>
      </c>
      <c r="U21" s="2704" t="s">
        <v>104</v>
      </c>
      <c r="V21" s="3147"/>
      <c r="W21" s="3471"/>
      <c r="X21" s="3472"/>
      <c r="Y21" s="3473"/>
      <c r="Z21" s="3475"/>
      <c r="AA21" s="3475"/>
      <c r="AB21" s="3180"/>
      <c r="AC21" s="3178"/>
      <c r="AD21" s="3180"/>
      <c r="AE21" s="3479"/>
      <c r="AF21" s="2564"/>
      <c r="AG21" s="3477"/>
      <c r="AH21" s="3467"/>
      <c r="AI21" s="2712" t="s">
        <v>1092</v>
      </c>
      <c r="AJ21"/>
      <c r="AK21" s="401"/>
      <c r="AL21" s="31"/>
      <c r="AM21" s="1401" t="str">
        <f t="shared" si="17"/>
        <v>►</v>
      </c>
      <c r="AN21" s="75" t="s">
        <v>52</v>
      </c>
      <c r="AO21" s="64"/>
      <c r="AP21" s="64"/>
      <c r="AQ21" s="108"/>
      <c r="AR21" s="1411"/>
      <c r="AS21" s="117"/>
      <c r="AT21" s="118"/>
      <c r="AU21" s="118"/>
      <c r="AV21" s="119"/>
      <c r="AW21" s="1411"/>
      <c r="AX21" s="4">
        <v>1</v>
      </c>
    </row>
    <row r="22" spans="1:50" s="48" customFormat="1" ht="21" customHeight="1" thickTop="1" thickBot="1" x14ac:dyDescent="0.3">
      <c r="A22" s="1401" t="str">
        <f t="shared" si="10"/>
        <v>►</v>
      </c>
      <c r="B22" s="1402" t="str">
        <f t="shared" ref="B22:B85" si="20">IF(A22="►","►",IF(A22="A",IF(ISTEXT(I22),I22,"")))</f>
        <v>►</v>
      </c>
      <c r="C22" s="1403" t="str">
        <f t="shared" si="12"/>
        <v>►</v>
      </c>
      <c r="D22" s="2475" t="str">
        <f t="shared" si="13"/>
        <v>►</v>
      </c>
      <c r="E22" s="1402" t="str">
        <f t="shared" si="14"/>
        <v>►</v>
      </c>
      <c r="F22" s="1402" t="str">
        <f t="shared" si="15"/>
        <v>►</v>
      </c>
      <c r="G22" s="1402" t="str">
        <f t="shared" si="16"/>
        <v>►</v>
      </c>
      <c r="H22" s="66" t="s">
        <v>11</v>
      </c>
      <c r="I22" s="367" t="str">
        <f>I21</f>
        <v>Dessert assiette.C.Chiboust pamplemousse.Recette mère ►.M.Mille-feuille meringue et chiboust pamplemousse aux fraises des bois</v>
      </c>
      <c r="J22" s="367"/>
      <c r="K22" s="367"/>
      <c r="L22" s="1420" t="s">
        <v>61</v>
      </c>
      <c r="M22" s="1421" t="s">
        <v>62</v>
      </c>
      <c r="N22" s="1421" t="s">
        <v>63</v>
      </c>
      <c r="O22" s="1421" t="s">
        <v>64</v>
      </c>
      <c r="P22" s="1421" t="s">
        <v>65</v>
      </c>
      <c r="Q22" s="1422" t="s">
        <v>66</v>
      </c>
      <c r="R22" s="1423" t="s">
        <v>67</v>
      </c>
      <c r="S22" s="521" t="s">
        <v>6</v>
      </c>
      <c r="T22" s="2719">
        <f>IFERROR(IF(AND(ISNUMBER(V22),J22&gt;0),J22,0),0)</f>
        <v>0</v>
      </c>
      <c r="U22" s="2444">
        <f>IFERROR(IF(AND(ISNUMBER(T22),V22&gt;0),K22,0),0)</f>
        <v>0</v>
      </c>
      <c r="V22" s="2442"/>
      <c r="W22" s="1424">
        <f t="shared" ref="W22:W25" si="21">IFERROR(IF(V22&gt;0, AH22*AG22*Q22, 0), 0)</f>
        <v>0</v>
      </c>
      <c r="X22" s="1425" t="str">
        <f>IF(OR(W22=0, ISBLANK(P22)), "", TEXT(ROUND(W22/INDEX(AJ24:AJ94, MATCH(P22, AI24:AI94, 0)), 0),"# ##0") &amp; " " &amp; P22)</f>
        <v/>
      </c>
      <c r="Y22" s="1426">
        <f t="shared" ref="Y22:Y25" si="22">IFERROR(IF(V22&gt;0, L22*AG22*Q22, 0), 0)</f>
        <v>0</v>
      </c>
      <c r="Z22" s="1427">
        <f t="shared" ref="Z22:Z85" si="23">IFERROR(IF(V22&gt;0,M22,0),0)</f>
        <v>0</v>
      </c>
      <c r="AA22" s="1428" t="str">
        <f t="shared" ref="AA22:AA24" si="24">IF(V22&gt;0,R22,"")</f>
        <v/>
      </c>
      <c r="AB22" s="1429"/>
      <c r="AC22" s="1424">
        <f t="shared" ref="AC22:AC24" si="25">IF(ISBLANK(AB22), W22, W22*(1-AB22/100))</f>
        <v>0</v>
      </c>
      <c r="AD22" s="1430"/>
      <c r="AE22" s="1431" t="str">
        <f t="shared" ref="AE22:AE57" si="26">IF(OR(ISBLANK(AD22), ISTEXT(L22)), "", IF(W22=0, Y22*AD22, W22*AD22))</f>
        <v/>
      </c>
      <c r="AF22" s="2564"/>
      <c r="AG22" s="2715">
        <f t="shared" ref="AG22:AG85" si="27">IFERROR(IF(ISNUMBER(V22)*ISNUMBER(T22),V22/T22,0),0)</f>
        <v>0</v>
      </c>
      <c r="AH22" s="2716">
        <f>IF(AND(V22&lt;&gt;"", ISNUMBER(T22)), IFERROR(INDEX(AJ24:AJ94, MATCH(P22, AI24:AI94, 0)) * O22 * IF(ISBLANK(L22), 1, L22), 0), 0)</f>
        <v>0</v>
      </c>
      <c r="AI22" s="2575" t="s">
        <v>1095</v>
      </c>
      <c r="AJ22"/>
      <c r="AK22" s="2576" t="s">
        <v>1096</v>
      </c>
      <c r="AL22" s="31"/>
      <c r="AM22" s="1401" t="str">
        <f t="shared" si="17"/>
        <v>►</v>
      </c>
      <c r="AN22" s="108"/>
      <c r="AO22" s="108"/>
      <c r="AP22" s="108"/>
      <c r="AQ22" s="108"/>
      <c r="AR22" s="1411"/>
      <c r="AS22" s="2476" t="s">
        <v>2204</v>
      </c>
      <c r="AT22" s="103"/>
      <c r="AU22" s="104"/>
      <c r="AV22" s="105"/>
      <c r="AW22" s="1411"/>
      <c r="AX22" s="4">
        <v>1</v>
      </c>
    </row>
    <row r="23" spans="1:50" s="48" customFormat="1" ht="21" customHeight="1" thickTop="1" x14ac:dyDescent="0.25">
      <c r="A23" s="1401" t="str">
        <f t="shared" si="10"/>
        <v>A</v>
      </c>
      <c r="B23" s="1402" t="str">
        <f t="shared" si="20"/>
        <v>Dessert assiette.C.Chiboust pamplemousse.Recette mère ►.M.Mille-feuille meringue et chiboust pamplemousse aux fraises des bois</v>
      </c>
      <c r="C23" s="1403" t="str">
        <f>IF(B23="►", "►", IFERROR(LEFT(B23, SEARCH(".", B23)-1), 0))</f>
        <v>Dessert assiette</v>
      </c>
      <c r="D23" s="2475" t="str">
        <f t="shared" si="8"/>
        <v>C</v>
      </c>
      <c r="E23" s="1402" t="str">
        <f>IF(B23="►", "►", IFERROR(MID(B23, SEARCH(".", B23, SEARCH(".", B23)+1)+1, SEARCH(".", B23, SEARCH(".", B23, SEARCH(".", B23)+1)+1) - SEARCH(".", B23, SEARCH(".", B23)+1)-1), 0))</f>
        <v>Chiboust pamplemousse</v>
      </c>
      <c r="F23" s="1402" t="str">
        <f>IF(B23="►", "►", IFERROR(MID(B23, SEARCH(".", B23, SEARCH(".", B23, SEARCH(".", B23)+1)+1)+1, SEARCH(".", B23, SEARCH(".", B23, SEARCH(".", B23, SEARCH(".", B23)+1)+1)+1) - SEARCH(".", B23, SEARCH(".", B23, SEARCH(".", B23)+1)+1)-1), 0))</f>
        <v>Recette mère ►</v>
      </c>
      <c r="G23" s="1402" t="str">
        <f>IF(OR(B23="►", ISBLANK(B23)), "►", IFERROR(RIGHT(B23, LEN(B23)-FIND("►", B23)-1), ""))</f>
        <v>M.Mille-feuille meringue et chiboust pamplemousse aux fraises des bois</v>
      </c>
      <c r="H23" s="66" t="s">
        <v>18</v>
      </c>
      <c r="I23" s="367" t="str">
        <f>I21</f>
        <v>Dessert assiette.C.Chiboust pamplemousse.Recette mère ►.M.Mille-feuille meringue et chiboust pamplemousse aux fraises des bois</v>
      </c>
      <c r="J23" s="367"/>
      <c r="K23" s="368"/>
      <c r="L23" s="1432" t="s">
        <v>86</v>
      </c>
      <c r="M23" s="151" t="s">
        <v>87</v>
      </c>
      <c r="N23" s="152"/>
      <c r="O23" s="3480" t="s">
        <v>88</v>
      </c>
      <c r="P23" s="3481" t="s">
        <v>89</v>
      </c>
      <c r="Q23" s="3482" t="s">
        <v>90</v>
      </c>
      <c r="R23" s="153" t="s">
        <v>91</v>
      </c>
      <c r="S23" s="521" t="s">
        <v>6</v>
      </c>
      <c r="T23" s="2719">
        <f>IFERROR(IF(AND(ISNUMBER(V23),J23&gt;0),J23,0),0)</f>
        <v>0</v>
      </c>
      <c r="U23" s="2443">
        <f>IFERROR(IF(AND(ISNUMBER(T23),V23&gt;0),K23,0),0)</f>
        <v>0</v>
      </c>
      <c r="V23" s="2442"/>
      <c r="W23" s="1433">
        <f t="shared" si="21"/>
        <v>0</v>
      </c>
      <c r="X23" s="185" t="str">
        <f>IF(OR(W23=0, ISBLANK(P23)), "", TEXT(ROUND(W23/INDEX(AJ24:AJ94, MATCH(P23, AI24:AI94, 0)), 0),"# ##0") &amp; " " &amp; P23)</f>
        <v/>
      </c>
      <c r="Y23" s="210">
        <f t="shared" si="22"/>
        <v>0</v>
      </c>
      <c r="Z23" s="1434">
        <f t="shared" si="23"/>
        <v>0</v>
      </c>
      <c r="AA23" s="1435" t="str">
        <f t="shared" si="24"/>
        <v/>
      </c>
      <c r="AB23" s="1436"/>
      <c r="AC23" s="1433">
        <f t="shared" si="25"/>
        <v>0</v>
      </c>
      <c r="AD23" s="1437"/>
      <c r="AE23" s="1438" t="str">
        <f t="shared" si="26"/>
        <v/>
      </c>
      <c r="AF23" s="2564"/>
      <c r="AG23" s="2715">
        <f t="shared" si="27"/>
        <v>0</v>
      </c>
      <c r="AH23" s="2716">
        <f>IF(AND(V23&lt;&gt;"", ISNUMBER(T23)), IFERROR(INDEX(AJ24:AJ94, MATCH(P23, AI24:AI94, 0)) * O23 * IF(ISBLANK(L23), 1, L23), 0), 0)</f>
        <v>0</v>
      </c>
      <c r="AI23" s="2585" t="str">
        <f>SUBSTITUTE(ADDRESS(1,COLUMN(),4),"1","")</f>
        <v>AI</v>
      </c>
      <c r="AJ23" s="2586" t="str">
        <f>SUBSTITUTE(ADDRESS(1,COLUMN(),4),"1","")</f>
        <v>AJ</v>
      </c>
      <c r="AK23" s="2576" t="s">
        <v>1098</v>
      </c>
      <c r="AL23" s="31"/>
      <c r="AM23" s="1401" t="str">
        <f t="shared" si="17"/>
        <v>A</v>
      </c>
      <c r="AN23" s="108"/>
      <c r="AO23" s="108"/>
      <c r="AP23" s="108"/>
      <c r="AQ23" s="108"/>
      <c r="AR23" s="1411"/>
      <c r="AS23" s="117"/>
      <c r="AT23" s="118"/>
      <c r="AU23" s="118"/>
      <c r="AV23" s="119"/>
      <c r="AW23" s="1411"/>
      <c r="AX23" s="4">
        <v>1</v>
      </c>
    </row>
    <row r="24" spans="1:50" s="48" customFormat="1" ht="21" customHeight="1" x14ac:dyDescent="0.25">
      <c r="A24" s="1401" t="str">
        <f t="shared" si="10"/>
        <v>A</v>
      </c>
      <c r="B24" s="1402" t="str">
        <f t="shared" si="20"/>
        <v>Dessert assiette.C.Chiboust pamplemousse.Recette mère ►.M.Mille-feuille meringue et chiboust pamplemousse aux fraises des bois</v>
      </c>
      <c r="C24" s="1403" t="str">
        <f t="shared" ref="C24:C87" si="28">IF(B24="►", "►", IFERROR(LEFT(B24, SEARCH(".", B24)-1), 0))</f>
        <v>Dessert assiette</v>
      </c>
      <c r="D24" s="2475" t="str">
        <f t="shared" ref="D24:D31" si="29">IF(B24="►","►",IFERROR(MID(B24,SEARCH(".",B24)+1,SEARCH(".",B24,SEARCH(".",B24)+1)-SEARCH(".",B24)-1),0))</f>
        <v>C</v>
      </c>
      <c r="E24" s="1402" t="str">
        <f t="shared" ref="E24:E31" si="30">IF(B24="►", "►", IFERROR(MID(B24, SEARCH(".", B24, SEARCH(".", B24)+1)+1, SEARCH(".", B24, SEARCH(".", B24, SEARCH(".", B24)+1)+1) - SEARCH(".", B24, SEARCH(".", B24)+1)-1), 0))</f>
        <v>Chiboust pamplemousse</v>
      </c>
      <c r="F24" s="1402" t="str">
        <f t="shared" ref="F24:F31" si="31">IF(B24="►", "►", IFERROR(MID(B24, SEARCH(".", B24, SEARCH(".", B24, SEARCH(".", B24)+1)+1)+1, SEARCH(".", B24, SEARCH(".", B24, SEARCH(".", B24, SEARCH(".", B24)+1)+1)+1) - SEARCH(".", B24, SEARCH(".", B24, SEARCH(".", B24)+1)+1)-1), 0))</f>
        <v>Recette mère ►</v>
      </c>
      <c r="G24" s="1402" t="str">
        <f t="shared" ref="G24:G31" si="32">IF(OR(B24="►", ISBLANK(B24)), "►", IFERROR(RIGHT(B24, LEN(B24)-FIND("►", B24)-1), ""))</f>
        <v>M.Mille-feuille meringue et chiboust pamplemousse aux fraises des bois</v>
      </c>
      <c r="H24" s="66" t="s">
        <v>18</v>
      </c>
      <c r="I24" s="367" t="str">
        <f>I21</f>
        <v>Dessert assiette.C.Chiboust pamplemousse.Recette mère ►.M.Mille-feuille meringue et chiboust pamplemousse aux fraises des bois</v>
      </c>
      <c r="J24" s="367"/>
      <c r="K24" s="368"/>
      <c r="L24" s="1439" t="s">
        <v>103</v>
      </c>
      <c r="M24" s="164" t="s">
        <v>104</v>
      </c>
      <c r="N24" s="165" t="s">
        <v>105</v>
      </c>
      <c r="O24" s="3121"/>
      <c r="P24" s="3123"/>
      <c r="Q24" s="3125"/>
      <c r="R24" s="166" t="s">
        <v>106</v>
      </c>
      <c r="S24" s="521" t="s">
        <v>6</v>
      </c>
      <c r="T24" s="2719">
        <f>IFERROR(IF(AND(ISNUMBER(V24),J24&gt;0),J24,0),0)</f>
        <v>0</v>
      </c>
      <c r="U24" s="2443">
        <f>IFERROR(IF(AND(ISNUMBER(T24),V24&gt;0),K24,0),0)</f>
        <v>0</v>
      </c>
      <c r="V24" s="2442"/>
      <c r="W24" s="1440">
        <f t="shared" si="21"/>
        <v>0</v>
      </c>
      <c r="X24" s="199" t="str">
        <f>IF(OR(W24=0, ISBLANK(P24)), "", TEXT(ROUND(W24/INDEX(AJ24:AJ94, MATCH(P24, AI24:AI94, 0)), 0),"# ##0") &amp; " " &amp; P24)</f>
        <v/>
      </c>
      <c r="Y24" s="197">
        <f t="shared" si="22"/>
        <v>0</v>
      </c>
      <c r="Z24" s="1441">
        <f t="shared" si="23"/>
        <v>0</v>
      </c>
      <c r="AA24" s="1428" t="str">
        <f t="shared" si="24"/>
        <v/>
      </c>
      <c r="AB24" s="1436"/>
      <c r="AC24" s="1440">
        <f t="shared" si="25"/>
        <v>0</v>
      </c>
      <c r="AD24" s="1437"/>
      <c r="AE24" s="1442" t="str">
        <f t="shared" si="26"/>
        <v/>
      </c>
      <c r="AF24" s="2564"/>
      <c r="AG24" s="2715">
        <f t="shared" si="27"/>
        <v>0</v>
      </c>
      <c r="AH24" s="2716">
        <f>IF(AND(V24&lt;&gt;"", ISNUMBER(T24)), IFERROR(INDEX(AJ24:AJ94, MATCH(P24, AI24:AI94, 0)) * O24 * IF(ISBLANK(L24), 1, L24), 0), 0)</f>
        <v>0</v>
      </c>
      <c r="AI24" s="2598" t="s">
        <v>22</v>
      </c>
      <c r="AJ24" s="71">
        <v>0</v>
      </c>
      <c r="AK24" s="2599" t="s">
        <v>23</v>
      </c>
      <c r="AL24" s="31"/>
      <c r="AM24" s="1401" t="str">
        <f t="shared" si="17"/>
        <v>A</v>
      </c>
      <c r="AN24" s="1443" t="s">
        <v>83</v>
      </c>
      <c r="AO24" s="147"/>
      <c r="AP24" s="147"/>
      <c r="AQ24" s="108"/>
      <c r="AR24" s="1411"/>
      <c r="AS24" s="2477" t="s">
        <v>2205</v>
      </c>
      <c r="AT24" s="2478"/>
      <c r="AU24" s="2478"/>
      <c r="AV24" s="2479"/>
      <c r="AW24" s="1411"/>
      <c r="AX24" s="4">
        <v>1</v>
      </c>
    </row>
    <row r="25" spans="1:50" s="48" customFormat="1" ht="21" customHeight="1" x14ac:dyDescent="0.25">
      <c r="A25" s="1401" t="str">
        <f t="shared" si="10"/>
        <v>A</v>
      </c>
      <c r="B25" s="1402" t="str">
        <f t="shared" si="20"/>
        <v>Dessert assiette.C.Chiboust pamplemousse.Recette mère ►.M.Mille-feuille meringue et chiboust pamplemousse aux fraises des bois</v>
      </c>
      <c r="C25" s="1403" t="str">
        <f t="shared" si="28"/>
        <v>Dessert assiette</v>
      </c>
      <c r="D25" s="2475" t="str">
        <f t="shared" si="29"/>
        <v>C</v>
      </c>
      <c r="E25" s="1402" t="str">
        <f t="shared" si="30"/>
        <v>Chiboust pamplemousse</v>
      </c>
      <c r="F25" s="1402" t="str">
        <f t="shared" si="31"/>
        <v>Recette mère ►</v>
      </c>
      <c r="G25" s="1402" t="str">
        <f t="shared" si="32"/>
        <v>M.Mille-feuille meringue et chiboust pamplemousse aux fraises des bois</v>
      </c>
      <c r="H25" s="66" t="s">
        <v>18</v>
      </c>
      <c r="I25" s="367" t="str">
        <f>I21</f>
        <v>Dessert assiette.C.Chiboust pamplemousse.Recette mère ►.M.Mille-feuille meringue et chiboust pamplemousse aux fraises des bois</v>
      </c>
      <c r="J25" s="367">
        <f>J21</f>
        <v>18</v>
      </c>
      <c r="K25" s="368" t="str">
        <f>K21</f>
        <v>assiettes</v>
      </c>
      <c r="L25" s="1444"/>
      <c r="M25" s="175"/>
      <c r="N25" s="228" t="str">
        <f t="shared" ref="N25:N36" si="33">IF(AND(L25&gt;0,O25&gt;0),"de","")</f>
        <v/>
      </c>
      <c r="O25" s="177">
        <v>150</v>
      </c>
      <c r="P25" s="229" t="s">
        <v>41</v>
      </c>
      <c r="Q25" s="179">
        <v>1</v>
      </c>
      <c r="R25" s="180" t="s">
        <v>129</v>
      </c>
      <c r="S25" s="521" t="s">
        <v>6</v>
      </c>
      <c r="T25" s="2719">
        <v>18</v>
      </c>
      <c r="U25" s="2443" t="s">
        <v>43</v>
      </c>
      <c r="V25" s="2442">
        <v>22</v>
      </c>
      <c r="W25" s="1433">
        <f t="shared" si="21"/>
        <v>0.18333333333333335</v>
      </c>
      <c r="X25" s="185" t="str">
        <f>IF(OR(W25=0, ISBLANK(P25)), "", TEXT(ROUND(W25/INDEX(AJ24:AJ94, MATCH(P25, AI24:AI94, 0)), 0),"# ##0") &amp; " " &amp; P25)</f>
        <v>183 g</v>
      </c>
      <c r="Y25" s="210">
        <f t="shared" si="22"/>
        <v>0</v>
      </c>
      <c r="Z25" s="1434">
        <f t="shared" si="23"/>
        <v>0</v>
      </c>
      <c r="AA25" s="1435" t="str">
        <f>IF(V25&gt;0,R25,"")</f>
        <v>crème</v>
      </c>
      <c r="AB25" s="1436">
        <v>50</v>
      </c>
      <c r="AC25" s="1433">
        <f>IF(ISBLANK(AB25), W25, W25*(1-AB25/100))</f>
        <v>9.1666666666666674E-2</v>
      </c>
      <c r="AD25" s="1437">
        <v>1</v>
      </c>
      <c r="AE25" s="1438">
        <f t="shared" si="26"/>
        <v>0.18333333333333335</v>
      </c>
      <c r="AF25" s="2564"/>
      <c r="AG25" s="2715">
        <f t="shared" si="27"/>
        <v>1.2222222222222223</v>
      </c>
      <c r="AH25" s="2716">
        <f>IF(AND(V25&lt;&gt;"", ISNUMBER(T25)), IFERROR(INDEX(AJ24:AJ94, MATCH(P25, AI24:AI94, 0)) * O25 * IF(ISBLANK(L25), 1, L25), 0), 0)</f>
        <v>0.15</v>
      </c>
      <c r="AI25" s="2598" t="s">
        <v>30</v>
      </c>
      <c r="AJ25" s="71">
        <v>0</v>
      </c>
      <c r="AK25" s="2599" t="s">
        <v>31</v>
      </c>
      <c r="AL25" s="31"/>
      <c r="AM25" s="1401" t="str">
        <f t="shared" si="17"/>
        <v>A</v>
      </c>
      <c r="AN25" s="108"/>
      <c r="AO25" s="108"/>
      <c r="AP25" s="108"/>
      <c r="AQ25" s="108"/>
      <c r="AR25" s="1411"/>
      <c r="AS25" s="117"/>
      <c r="AT25" s="118"/>
      <c r="AU25" s="118"/>
      <c r="AV25" s="119"/>
      <c r="AW25" s="1411"/>
      <c r="AX25" s="4">
        <v>1</v>
      </c>
    </row>
    <row r="26" spans="1:50" s="48" customFormat="1" ht="21" customHeight="1" x14ac:dyDescent="0.25">
      <c r="A26" s="1401" t="str">
        <f t="shared" si="10"/>
        <v>A</v>
      </c>
      <c r="B26" s="1402" t="str">
        <f t="shared" si="20"/>
        <v>Dessert assiette.C.Chiboust pamplemousse.Recette mère ►.M.Mille-feuille meringue et chiboust pamplemousse aux fraises des bois</v>
      </c>
      <c r="C26" s="1403" t="str">
        <f t="shared" si="28"/>
        <v>Dessert assiette</v>
      </c>
      <c r="D26" s="2475" t="str">
        <f t="shared" si="29"/>
        <v>C</v>
      </c>
      <c r="E26" s="1402" t="str">
        <f t="shared" si="30"/>
        <v>Chiboust pamplemousse</v>
      </c>
      <c r="F26" s="1402" t="str">
        <f t="shared" si="31"/>
        <v>Recette mère ►</v>
      </c>
      <c r="G26" s="1402" t="str">
        <f t="shared" si="32"/>
        <v>M.Mille-feuille meringue et chiboust pamplemousse aux fraises des bois</v>
      </c>
      <c r="H26" s="196" t="str">
        <f t="shared" ref="H26:H36" si="34">IF(R26&lt;&gt;"","A","►")</f>
        <v>A</v>
      </c>
      <c r="I26" s="1445" t="str">
        <f>I21</f>
        <v>Dessert assiette.C.Chiboust pamplemousse.Recette mère ►.M.Mille-feuille meringue et chiboust pamplemousse aux fraises des bois</v>
      </c>
      <c r="J26" s="367">
        <f>J21</f>
        <v>18</v>
      </c>
      <c r="K26" s="368" t="str">
        <f>K21</f>
        <v>assiettes</v>
      </c>
      <c r="L26" s="1444">
        <v>10</v>
      </c>
      <c r="M26" s="175"/>
      <c r="N26" s="176" t="str">
        <f t="shared" si="33"/>
        <v>de</v>
      </c>
      <c r="O26" s="177">
        <v>8</v>
      </c>
      <c r="P26" s="229" t="s">
        <v>41</v>
      </c>
      <c r="Q26" s="179">
        <v>1</v>
      </c>
      <c r="R26" s="180" t="s">
        <v>132</v>
      </c>
      <c r="S26" s="521" t="s">
        <v>6</v>
      </c>
      <c r="T26" s="2719">
        <v>18</v>
      </c>
      <c r="U26" s="2443" t="s">
        <v>43</v>
      </c>
      <c r="V26" s="2442">
        <v>22</v>
      </c>
      <c r="W26" s="1440">
        <f>IFERROR(IF(V26&gt;0, AH26*AG26*Q26, 0), 0)</f>
        <v>9.7777777777777783E-2</v>
      </c>
      <c r="X26" s="199" t="str">
        <f>IF(OR(W26=0, ISBLANK(P26)), "", TEXT(ROUND(W26/INDEX(AJ24:AJ94, MATCH(P26, AI24:AI94, 0)), 0),"# ##0") &amp; " " &amp; P26)</f>
        <v>98 g</v>
      </c>
      <c r="Y26" s="197">
        <f>IFERROR(IF(V26&gt;0, L26*AG26*Q26, 0), 0)</f>
        <v>12.222222222222223</v>
      </c>
      <c r="Z26" s="1441">
        <f t="shared" si="23"/>
        <v>0</v>
      </c>
      <c r="AA26" s="1428" t="str">
        <f>IF(V26&gt;0,R26,"")</f>
        <v>zestes de pamplemousse</v>
      </c>
      <c r="AB26" s="1436"/>
      <c r="AC26" s="1440">
        <f t="shared" ref="AC26:AC89" si="35">IF(ISBLANK(AB26), W26, W26*(1-AB26/100))</f>
        <v>9.7777777777777783E-2</v>
      </c>
      <c r="AD26" s="1437">
        <v>1</v>
      </c>
      <c r="AE26" s="1442">
        <f t="shared" si="26"/>
        <v>9.7777777777777783E-2</v>
      </c>
      <c r="AF26" s="2564"/>
      <c r="AG26" s="2715">
        <f t="shared" si="27"/>
        <v>1.2222222222222223</v>
      </c>
      <c r="AH26" s="2716">
        <f>IF(AND(V26&lt;&gt;"", ISNUMBER(T26)), IFERROR(INDEX(AJ24:AJ94, MATCH(P26, AI24:AI94, 0)) * O26 * IF(ISBLANK(L26), 1, L26), 0), 0)</f>
        <v>0.08</v>
      </c>
      <c r="AI26" s="2598" t="s">
        <v>36</v>
      </c>
      <c r="AJ26" s="71">
        <v>0</v>
      </c>
      <c r="AK26" s="2599" t="s">
        <v>37</v>
      </c>
      <c r="AL26" s="31"/>
      <c r="AM26" s="1401" t="str">
        <f t="shared" si="17"/>
        <v>A</v>
      </c>
      <c r="AN26" s="1443" t="s">
        <v>101</v>
      </c>
      <c r="AO26" s="147"/>
      <c r="AP26" s="147"/>
      <c r="AQ26" s="108"/>
      <c r="AR26" s="1411"/>
      <c r="AS26" s="2480" t="s">
        <v>2206</v>
      </c>
      <c r="AT26" s="118"/>
      <c r="AU26" s="118"/>
      <c r="AV26" s="119"/>
      <c r="AW26" s="1411"/>
      <c r="AX26" s="4">
        <v>1</v>
      </c>
    </row>
    <row r="27" spans="1:50" s="48" customFormat="1" ht="21" customHeight="1" x14ac:dyDescent="0.25">
      <c r="A27" s="1401" t="str">
        <f t="shared" si="10"/>
        <v>A</v>
      </c>
      <c r="B27" s="1402" t="str">
        <f t="shared" si="20"/>
        <v>Dessert assiette.C.Chiboust pamplemousse.Recette mère ►.M.Mille-feuille meringue et chiboust pamplemousse aux fraises des bois</v>
      </c>
      <c r="C27" s="1403" t="str">
        <f t="shared" si="28"/>
        <v>Dessert assiette</v>
      </c>
      <c r="D27" s="2475" t="str">
        <f t="shared" si="29"/>
        <v>C</v>
      </c>
      <c r="E27" s="1402" t="str">
        <f t="shared" si="30"/>
        <v>Chiboust pamplemousse</v>
      </c>
      <c r="F27" s="1402" t="str">
        <f t="shared" si="31"/>
        <v>Recette mère ►</v>
      </c>
      <c r="G27" s="1402" t="str">
        <f t="shared" si="32"/>
        <v>M.Mille-feuille meringue et chiboust pamplemousse aux fraises des bois</v>
      </c>
      <c r="H27" s="196" t="str">
        <f t="shared" si="34"/>
        <v>A</v>
      </c>
      <c r="I27" s="1445" t="str">
        <f>I21</f>
        <v>Dessert assiette.C.Chiboust pamplemousse.Recette mère ►.M.Mille-feuille meringue et chiboust pamplemousse aux fraises des bois</v>
      </c>
      <c r="J27" s="367">
        <f>J21</f>
        <v>18</v>
      </c>
      <c r="K27" s="367" t="str">
        <f>K21</f>
        <v>assiettes</v>
      </c>
      <c r="L27" s="174"/>
      <c r="M27" s="209"/>
      <c r="N27" s="228" t="str">
        <f t="shared" si="33"/>
        <v/>
      </c>
      <c r="O27" s="177">
        <v>105</v>
      </c>
      <c r="P27" s="229" t="s">
        <v>41</v>
      </c>
      <c r="Q27" s="179">
        <v>1</v>
      </c>
      <c r="R27" s="180" t="s">
        <v>135</v>
      </c>
      <c r="S27" s="521" t="s">
        <v>6</v>
      </c>
      <c r="T27" s="2719">
        <v>18</v>
      </c>
      <c r="U27" s="2443" t="s">
        <v>43</v>
      </c>
      <c r="V27" s="2442">
        <v>22</v>
      </c>
      <c r="W27" s="1433">
        <f t="shared" ref="W27:W90" si="36">IFERROR(IF(V27&gt;0, AH27*AG27*Q27, 0), 0)</f>
        <v>0.12833333333333333</v>
      </c>
      <c r="X27" s="185" t="str">
        <f>IF(OR(W27=0, ISBLANK(P27)), "", TEXT(ROUND(W27/INDEX(AJ24:AJ94, MATCH(P27, AI24:AI94, 0)), 0),"# ##0") &amp; " " &amp; P27)</f>
        <v>128 g</v>
      </c>
      <c r="Y27" s="210">
        <f t="shared" ref="Y27:Y90" si="37">IFERROR(IF(V27&gt;0, L27*AG27*Q27, 0), 0)</f>
        <v>0</v>
      </c>
      <c r="Z27" s="1434">
        <f t="shared" si="23"/>
        <v>0</v>
      </c>
      <c r="AA27" s="1435" t="str">
        <f t="shared" ref="AA27:AA89" si="38">IF(V27&gt;0,R27,"")</f>
        <v>jaunes d'œufs</v>
      </c>
      <c r="AB27" s="1436"/>
      <c r="AC27" s="1433">
        <f t="shared" si="35"/>
        <v>0.12833333333333333</v>
      </c>
      <c r="AD27" s="1437">
        <v>1</v>
      </c>
      <c r="AE27" s="1438">
        <f t="shared" si="26"/>
        <v>0.12833333333333333</v>
      </c>
      <c r="AF27" s="2564"/>
      <c r="AG27" s="2715">
        <f t="shared" si="27"/>
        <v>1.2222222222222223</v>
      </c>
      <c r="AH27" s="2716">
        <f>IF(AND(V27&lt;&gt;"", ISNUMBER(T27)), IFERROR(INDEX(AJ24:AJ94, MATCH(P27, AI24:AI94, 0)) * O27 * IF(ISBLANK(L27), 1, L27), 0), 0)</f>
        <v>0.105</v>
      </c>
      <c r="AI27" s="278" t="s">
        <v>41</v>
      </c>
      <c r="AJ27" s="95">
        <f t="shared" ref="AJ27:AJ90" si="39">AK27 / 1000</f>
        <v>1E-3</v>
      </c>
      <c r="AK27" s="2602">
        <v>1</v>
      </c>
      <c r="AL27" s="31"/>
      <c r="AM27" s="1401" t="str">
        <f t="shared" si="17"/>
        <v>A</v>
      </c>
      <c r="AN27" s="108"/>
      <c r="AO27" s="108"/>
      <c r="AP27" s="108"/>
      <c r="AQ27" s="108"/>
      <c r="AR27" s="1411"/>
      <c r="AS27" s="2481" t="s">
        <v>2207</v>
      </c>
      <c r="AT27" s="118"/>
      <c r="AU27" s="118"/>
      <c r="AV27" s="119"/>
      <c r="AW27" s="1411"/>
      <c r="AX27" s="4">
        <v>1</v>
      </c>
    </row>
    <row r="28" spans="1:50" s="48" customFormat="1" ht="21" customHeight="1" x14ac:dyDescent="0.25">
      <c r="A28" s="1401" t="str">
        <f t="shared" si="10"/>
        <v>A</v>
      </c>
      <c r="B28" s="1402" t="str">
        <f t="shared" si="20"/>
        <v>Dessert assiette.C.Chiboust pamplemousse.Recette mère ►.M.Mille-feuille meringue et chiboust pamplemousse aux fraises des bois</v>
      </c>
      <c r="C28" s="1403" t="str">
        <f t="shared" si="28"/>
        <v>Dessert assiette</v>
      </c>
      <c r="D28" s="2475" t="str">
        <f t="shared" si="29"/>
        <v>C</v>
      </c>
      <c r="E28" s="1402" t="str">
        <f t="shared" si="30"/>
        <v>Chiboust pamplemousse</v>
      </c>
      <c r="F28" s="1402" t="str">
        <f t="shared" si="31"/>
        <v>Recette mère ►</v>
      </c>
      <c r="G28" s="1402" t="str">
        <f t="shared" si="32"/>
        <v>M.Mille-feuille meringue et chiboust pamplemousse aux fraises des bois</v>
      </c>
      <c r="H28" s="196" t="str">
        <f t="shared" si="34"/>
        <v>A</v>
      </c>
      <c r="I28" s="1445" t="str">
        <f>I21</f>
        <v>Dessert assiette.C.Chiboust pamplemousse.Recette mère ►.M.Mille-feuille meringue et chiboust pamplemousse aux fraises des bois</v>
      </c>
      <c r="J28" s="367">
        <f>J21</f>
        <v>18</v>
      </c>
      <c r="K28" s="367" t="str">
        <f>K21</f>
        <v>assiettes</v>
      </c>
      <c r="L28" s="1447"/>
      <c r="M28" s="209"/>
      <c r="N28" s="176" t="str">
        <f t="shared" si="33"/>
        <v/>
      </c>
      <c r="O28" s="177">
        <v>35</v>
      </c>
      <c r="P28" s="229" t="s">
        <v>41</v>
      </c>
      <c r="Q28" s="179">
        <v>1</v>
      </c>
      <c r="R28" s="180" t="s">
        <v>1117</v>
      </c>
      <c r="S28" s="521" t="s">
        <v>6</v>
      </c>
      <c r="T28" s="2719">
        <v>18</v>
      </c>
      <c r="U28" s="2443" t="s">
        <v>43</v>
      </c>
      <c r="V28" s="2442">
        <v>22</v>
      </c>
      <c r="W28" s="1440">
        <f t="shared" si="36"/>
        <v>4.2777777777777783E-2</v>
      </c>
      <c r="X28" s="199" t="str">
        <f>IF(OR(W28=0, ISBLANK(P28)), "", TEXT(ROUND(W28/INDEX(AJ24:AJ94, MATCH(P28, AI24:AI94, 0)), 0),"# ##0") &amp; " " &amp; P28)</f>
        <v>43 g</v>
      </c>
      <c r="Y28" s="197">
        <f t="shared" si="37"/>
        <v>0</v>
      </c>
      <c r="Z28" s="1441">
        <f t="shared" si="23"/>
        <v>0</v>
      </c>
      <c r="AA28" s="1428" t="str">
        <f t="shared" si="38"/>
        <v>cassonade l'antillaise</v>
      </c>
      <c r="AB28" s="1436"/>
      <c r="AC28" s="1440">
        <f t="shared" si="35"/>
        <v>4.2777777777777783E-2</v>
      </c>
      <c r="AD28" s="1437">
        <v>1</v>
      </c>
      <c r="AE28" s="1442">
        <f t="shared" si="26"/>
        <v>4.2777777777777783E-2</v>
      </c>
      <c r="AF28" s="2564"/>
      <c r="AG28" s="2715">
        <f t="shared" si="27"/>
        <v>1.2222222222222223</v>
      </c>
      <c r="AH28" s="2716">
        <f>IF(AND(V28&lt;&gt;"", ISNUMBER(T28)), IFERROR(INDEX(AJ24:AJ94, MATCH(P28, AI24:AI94, 0)) * O28 * IF(ISBLANK(L28), 1, L28), 0), 0)</f>
        <v>3.5000000000000003E-2</v>
      </c>
      <c r="AI28" s="285" t="s">
        <v>47</v>
      </c>
      <c r="AJ28" s="95">
        <f t="shared" si="39"/>
        <v>1</v>
      </c>
      <c r="AK28" s="2602">
        <v>1000</v>
      </c>
      <c r="AL28" s="31"/>
      <c r="AM28" s="1401" t="str">
        <f t="shared" si="17"/>
        <v>A</v>
      </c>
      <c r="AN28" s="1443" t="s">
        <v>114</v>
      </c>
      <c r="AO28" s="64"/>
      <c r="AP28" s="147"/>
      <c r="AQ28" s="108"/>
      <c r="AR28" s="1411"/>
      <c r="AS28" s="117"/>
      <c r="AT28" s="118"/>
      <c r="AU28" s="118"/>
      <c r="AV28" s="119"/>
      <c r="AW28" s="1411"/>
      <c r="AX28" s="4">
        <v>1</v>
      </c>
    </row>
    <row r="29" spans="1:50" s="48" customFormat="1" ht="21" customHeight="1" x14ac:dyDescent="0.25">
      <c r="A29" s="1401" t="str">
        <f t="shared" si="10"/>
        <v>A</v>
      </c>
      <c r="B29" s="1402" t="str">
        <f t="shared" si="20"/>
        <v>Dessert assiette.C.Chiboust pamplemousse.Recette mère ►.M.Mille-feuille meringue et chiboust pamplemousse aux fraises des bois</v>
      </c>
      <c r="C29" s="1403" t="str">
        <f t="shared" si="28"/>
        <v>Dessert assiette</v>
      </c>
      <c r="D29" s="2475" t="str">
        <f t="shared" si="29"/>
        <v>C</v>
      </c>
      <c r="E29" s="1402" t="str">
        <f t="shared" si="30"/>
        <v>Chiboust pamplemousse</v>
      </c>
      <c r="F29" s="1402" t="str">
        <f t="shared" si="31"/>
        <v>Recette mère ►</v>
      </c>
      <c r="G29" s="1402" t="str">
        <f t="shared" si="32"/>
        <v>M.Mille-feuille meringue et chiboust pamplemousse aux fraises des bois</v>
      </c>
      <c r="H29" s="196" t="str">
        <f t="shared" si="34"/>
        <v>A</v>
      </c>
      <c r="I29" s="1445" t="str">
        <f>I21</f>
        <v>Dessert assiette.C.Chiboust pamplemousse.Recette mère ►.M.Mille-feuille meringue et chiboust pamplemousse aux fraises des bois</v>
      </c>
      <c r="J29" s="367">
        <f>J21</f>
        <v>18</v>
      </c>
      <c r="K29" s="367" t="str">
        <f>K21</f>
        <v>assiettes</v>
      </c>
      <c r="L29" s="174"/>
      <c r="M29" s="209"/>
      <c r="N29" s="228" t="str">
        <f t="shared" si="33"/>
        <v/>
      </c>
      <c r="O29" s="177">
        <v>15</v>
      </c>
      <c r="P29" s="229" t="s">
        <v>41</v>
      </c>
      <c r="Q29" s="179">
        <v>1</v>
      </c>
      <c r="R29" s="180" t="s">
        <v>1118</v>
      </c>
      <c r="S29" s="521" t="s">
        <v>6</v>
      </c>
      <c r="T29" s="2719">
        <v>18</v>
      </c>
      <c r="U29" s="2443" t="s">
        <v>43</v>
      </c>
      <c r="V29" s="2442">
        <v>22</v>
      </c>
      <c r="W29" s="1433">
        <f t="shared" si="36"/>
        <v>1.8333333333333333E-2</v>
      </c>
      <c r="X29" s="185" t="str">
        <f>IF(OR(W29=0, ISBLANK(P29)), "", TEXT(ROUND(W29/INDEX(AJ24:AJ94, MATCH(P29, AI24:AI94, 0)), 0),"# ##0") &amp; " " &amp; P29)</f>
        <v>18 g</v>
      </c>
      <c r="Y29" s="210">
        <f t="shared" si="37"/>
        <v>0</v>
      </c>
      <c r="Z29" s="1434">
        <f t="shared" si="23"/>
        <v>0</v>
      </c>
      <c r="AA29" s="1435" t="str">
        <f t="shared" si="38"/>
        <v>maïzena</v>
      </c>
      <c r="AB29" s="1436"/>
      <c r="AC29" s="1433">
        <f t="shared" si="35"/>
        <v>1.8333333333333333E-2</v>
      </c>
      <c r="AD29" s="1437">
        <v>1</v>
      </c>
      <c r="AE29" s="1438">
        <f t="shared" si="26"/>
        <v>1.8333333333333333E-2</v>
      </c>
      <c r="AF29" s="2564"/>
      <c r="AG29" s="2715">
        <f t="shared" si="27"/>
        <v>1.2222222222222223</v>
      </c>
      <c r="AH29" s="2716">
        <f>IF(AND(V29&lt;&gt;"", ISNUMBER(T29)), IFERROR(INDEX(AJ24:AJ94, MATCH(P29, AI24:AI94, 0)) * O29 * IF(ISBLANK(L29), 1, L29), 0), 0)</f>
        <v>1.4999999999999999E-2</v>
      </c>
      <c r="AI29" s="289" t="s">
        <v>51</v>
      </c>
      <c r="AJ29" s="95">
        <f t="shared" si="39"/>
        <v>0.25</v>
      </c>
      <c r="AK29" s="2602">
        <v>250</v>
      </c>
      <c r="AL29" s="31"/>
      <c r="AM29" s="1401" t="str">
        <f t="shared" si="17"/>
        <v>A</v>
      </c>
      <c r="AN29" s="108"/>
      <c r="AO29" s="108"/>
      <c r="AP29" s="108"/>
      <c r="AQ29" s="108"/>
      <c r="AR29" s="1411"/>
      <c r="AS29" s="2481" t="s">
        <v>2208</v>
      </c>
      <c r="AT29" s="118"/>
      <c r="AU29" s="118"/>
      <c r="AV29" s="119"/>
      <c r="AW29" s="1411"/>
      <c r="AX29" s="4">
        <v>1</v>
      </c>
    </row>
    <row r="30" spans="1:50" s="48" customFormat="1" ht="21" customHeight="1" x14ac:dyDescent="0.25">
      <c r="A30" s="1401" t="str">
        <f t="shared" si="10"/>
        <v>A</v>
      </c>
      <c r="B30" s="1402" t="str">
        <f t="shared" si="20"/>
        <v>Dessert assiette.C.Chiboust pamplemousse.Recette mère ►.M.Mille-feuille meringue et chiboust pamplemousse aux fraises des bois</v>
      </c>
      <c r="C30" s="1403" t="str">
        <f t="shared" si="28"/>
        <v>Dessert assiette</v>
      </c>
      <c r="D30" s="2475" t="str">
        <f t="shared" si="29"/>
        <v>C</v>
      </c>
      <c r="E30" s="1402" t="str">
        <f t="shared" si="30"/>
        <v>Chiboust pamplemousse</v>
      </c>
      <c r="F30" s="1402" t="str">
        <f t="shared" si="31"/>
        <v>Recette mère ►</v>
      </c>
      <c r="G30" s="1402" t="str">
        <f t="shared" si="32"/>
        <v>M.Mille-feuille meringue et chiboust pamplemousse aux fraises des bois</v>
      </c>
      <c r="H30" s="196" t="str">
        <f t="shared" si="34"/>
        <v>A</v>
      </c>
      <c r="I30" s="1445" t="str">
        <f>I21</f>
        <v>Dessert assiette.C.Chiboust pamplemousse.Recette mère ►.M.Mille-feuille meringue et chiboust pamplemousse aux fraises des bois</v>
      </c>
      <c r="J30" s="367">
        <f>J21</f>
        <v>18</v>
      </c>
      <c r="K30" s="367" t="str">
        <f>K21</f>
        <v>assiettes</v>
      </c>
      <c r="L30" s="174"/>
      <c r="M30" s="175"/>
      <c r="N30" s="176" t="str">
        <f t="shared" si="33"/>
        <v/>
      </c>
      <c r="O30" s="177">
        <v>8</v>
      </c>
      <c r="P30" s="229" t="s">
        <v>41</v>
      </c>
      <c r="Q30" s="179">
        <v>1</v>
      </c>
      <c r="R30" s="180" t="s">
        <v>1119</v>
      </c>
      <c r="S30" s="521" t="s">
        <v>6</v>
      </c>
      <c r="T30" s="2719">
        <v>18</v>
      </c>
      <c r="U30" s="2443" t="s">
        <v>43</v>
      </c>
      <c r="V30" s="2442">
        <v>22</v>
      </c>
      <c r="W30" s="1440">
        <f t="shared" si="36"/>
        <v>9.7777777777777793E-3</v>
      </c>
      <c r="X30" s="199" t="str">
        <f>IF(OR(W30=0, ISBLANK(P30)), "", TEXT(ROUND(W30/INDEX(AJ24:AJ94, MATCH(P30, AI24:AI94, 0)), 0),"# ##0") &amp; " " &amp; P30)</f>
        <v>10 g</v>
      </c>
      <c r="Y30" s="197">
        <f t="shared" si="37"/>
        <v>0</v>
      </c>
      <c r="Z30" s="1441">
        <f t="shared" si="23"/>
        <v>0</v>
      </c>
      <c r="AA30" s="1428" t="str">
        <f t="shared" si="38"/>
        <v>gélatine</v>
      </c>
      <c r="AB30" s="1436"/>
      <c r="AC30" s="1440">
        <f t="shared" si="35"/>
        <v>9.7777777777777793E-3</v>
      </c>
      <c r="AD30" s="1437">
        <v>1</v>
      </c>
      <c r="AE30" s="1442">
        <f t="shared" si="26"/>
        <v>9.7777777777777793E-3</v>
      </c>
      <c r="AF30" s="2564"/>
      <c r="AG30" s="2715">
        <f t="shared" si="27"/>
        <v>1.2222222222222223</v>
      </c>
      <c r="AH30" s="2716">
        <f>IF(AND(V30&lt;&gt;"", ISNUMBER(T30)), IFERROR(INDEX(AJ24:AJ94, MATCH(P30, AI24:AI94, 0)) * O30 * IF(ISBLANK(L30), 1, L30), 0), 0)</f>
        <v>8.0000000000000002E-3</v>
      </c>
      <c r="AI30" s="289" t="s">
        <v>59</v>
      </c>
      <c r="AJ30" s="95">
        <f t="shared" si="39"/>
        <v>0.5</v>
      </c>
      <c r="AK30" s="2602">
        <v>500</v>
      </c>
      <c r="AL30" s="31"/>
      <c r="AM30" s="1401" t="str">
        <f t="shared" si="17"/>
        <v>A</v>
      </c>
      <c r="AN30" s="108"/>
      <c r="AO30" s="108"/>
      <c r="AP30" s="108"/>
      <c r="AQ30" s="108"/>
      <c r="AR30" s="1411"/>
      <c r="AS30" s="2476" t="s">
        <v>1155</v>
      </c>
      <c r="AT30" s="118"/>
      <c r="AU30" s="118"/>
      <c r="AV30" s="119"/>
      <c r="AW30" s="1411"/>
      <c r="AX30" s="4">
        <v>1</v>
      </c>
    </row>
    <row r="31" spans="1:50" s="48" customFormat="1" ht="21" customHeight="1" x14ac:dyDescent="0.25">
      <c r="A31" s="1401" t="str">
        <f t="shared" si="10"/>
        <v>A</v>
      </c>
      <c r="B31" s="1402" t="str">
        <f t="shared" si="20"/>
        <v>Dessert assiette.C.Chiboust pamplemousse.Recette mère ►.M.Mille-feuille meringue et chiboust pamplemousse aux fraises des bois</v>
      </c>
      <c r="C31" s="1403" t="str">
        <f t="shared" si="28"/>
        <v>Dessert assiette</v>
      </c>
      <c r="D31" s="2475" t="str">
        <f t="shared" si="29"/>
        <v>C</v>
      </c>
      <c r="E31" s="1402" t="str">
        <f t="shared" si="30"/>
        <v>Chiboust pamplemousse</v>
      </c>
      <c r="F31" s="1402" t="str">
        <f t="shared" si="31"/>
        <v>Recette mère ►</v>
      </c>
      <c r="G31" s="1402" t="str">
        <f t="shared" si="32"/>
        <v>M.Mille-feuille meringue et chiboust pamplemousse aux fraises des bois</v>
      </c>
      <c r="H31" s="196" t="str">
        <f t="shared" si="34"/>
        <v>A</v>
      </c>
      <c r="I31" s="1445" t="str">
        <f>I21</f>
        <v>Dessert assiette.C.Chiboust pamplemousse.Recette mère ►.M.Mille-feuille meringue et chiboust pamplemousse aux fraises des bois</v>
      </c>
      <c r="J31" s="367">
        <f>J21</f>
        <v>18</v>
      </c>
      <c r="K31" s="367" t="str">
        <f>K21</f>
        <v>assiettes</v>
      </c>
      <c r="L31" s="174"/>
      <c r="M31" s="175"/>
      <c r="N31" s="176" t="str">
        <f t="shared" si="33"/>
        <v/>
      </c>
      <c r="O31" s="177">
        <v>160</v>
      </c>
      <c r="P31" s="229" t="s">
        <v>41</v>
      </c>
      <c r="Q31" s="179">
        <v>1</v>
      </c>
      <c r="R31" s="180" t="s">
        <v>1121</v>
      </c>
      <c r="S31" s="521" t="s">
        <v>6</v>
      </c>
      <c r="T31" s="2719">
        <v>18</v>
      </c>
      <c r="U31" s="2443" t="s">
        <v>43</v>
      </c>
      <c r="V31" s="2442">
        <v>22</v>
      </c>
      <c r="W31" s="1433">
        <f t="shared" si="36"/>
        <v>0.19555555555555557</v>
      </c>
      <c r="X31" s="185" t="str">
        <f>IF(OR(W31=0, ISBLANK(P31)), "", TEXT(ROUND(W31/INDEX(AJ24:AJ94, MATCH(P31, AI24:AI94, 0)), 0),"# ##0") &amp; " " &amp; P31)</f>
        <v>196 g</v>
      </c>
      <c r="Y31" s="210">
        <f t="shared" si="37"/>
        <v>0</v>
      </c>
      <c r="Z31" s="1449">
        <f t="shared" si="23"/>
        <v>0</v>
      </c>
      <c r="AA31" s="1450" t="str">
        <f t="shared" si="38"/>
        <v>blancs d'œufs</v>
      </c>
      <c r="AB31" s="1436"/>
      <c r="AC31" s="1433">
        <f t="shared" si="35"/>
        <v>0.19555555555555557</v>
      </c>
      <c r="AD31" s="1437">
        <v>1</v>
      </c>
      <c r="AE31" s="1438">
        <f t="shared" si="26"/>
        <v>0.19555555555555557</v>
      </c>
      <c r="AF31" s="2564"/>
      <c r="AG31" s="2715">
        <f t="shared" si="27"/>
        <v>1.2222222222222223</v>
      </c>
      <c r="AH31" s="2716">
        <f>IF(AND(V31&lt;&gt;"", ISNUMBER(T31)), IFERROR(INDEX(AJ24:AJ94, MATCH(P31, AI24:AI94, 0)) * O31 * IF(ISBLANK(L31), 1, L31), 0), 0)</f>
        <v>0.16</v>
      </c>
      <c r="AI31" s="289" t="s">
        <v>68</v>
      </c>
      <c r="AJ31" s="95">
        <f t="shared" si="39"/>
        <v>0.33332999999999996</v>
      </c>
      <c r="AK31" s="2602">
        <v>333.33</v>
      </c>
      <c r="AL31" s="31"/>
      <c r="AM31" s="1401" t="str">
        <f t="shared" si="17"/>
        <v>A</v>
      </c>
      <c r="AN31" s="108"/>
      <c r="AO31" s="108"/>
      <c r="AP31" s="108"/>
      <c r="AQ31" s="108"/>
      <c r="AR31" s="1411"/>
      <c r="AS31" s="117"/>
      <c r="AT31" s="118"/>
      <c r="AU31" s="118"/>
      <c r="AV31" s="119"/>
      <c r="AW31" s="1411"/>
      <c r="AX31" s="4">
        <v>1</v>
      </c>
    </row>
    <row r="32" spans="1:50" s="48" customFormat="1" ht="21" customHeight="1" x14ac:dyDescent="0.25">
      <c r="A32" s="1401" t="str">
        <f t="shared" si="10"/>
        <v>A</v>
      </c>
      <c r="B32" s="1402" t="str">
        <f t="shared" si="20"/>
        <v>Dessert assiette.C.Chiboust pamplemousse.Recette mère ►.M.Mille-feuille meringue et chiboust pamplemousse aux fraises des bois</v>
      </c>
      <c r="C32" s="1403" t="str">
        <f t="shared" si="28"/>
        <v>Dessert assiette</v>
      </c>
      <c r="D32" s="2475" t="str">
        <f t="shared" ref="D32:D95" si="40">IF(B32="►","►",IFERROR(MID(B32,SEARCH(".",B32)+1,SEARCH(".",B32,SEARCH(".",B32)+1)-SEARCH(".",B32)-1),0))</f>
        <v>C</v>
      </c>
      <c r="E32" s="1402" t="str">
        <f t="shared" ref="E32:E95" si="41">IF(B32="►", "►", IFERROR(MID(B32, SEARCH(".", B32, SEARCH(".", B32)+1)+1, SEARCH(".", B32, SEARCH(".", B32, SEARCH(".", B32)+1)+1) - SEARCH(".", B32, SEARCH(".", B32)+1)-1), 0))</f>
        <v>Chiboust pamplemousse</v>
      </c>
      <c r="F32" s="1402" t="str">
        <f t="shared" ref="F32:F95" si="42">IF(B32="►", "►", IFERROR(MID(B32, SEARCH(".", B32, SEARCH(".", B32, SEARCH(".", B32)+1)+1)+1, SEARCH(".", B32, SEARCH(".", B32, SEARCH(".", B32, SEARCH(".", B32)+1)+1)+1) - SEARCH(".", B32, SEARCH(".", B32, SEARCH(".", B32)+1)+1)-1), 0))</f>
        <v>Recette mère ►</v>
      </c>
      <c r="G32" s="1402" t="str">
        <f t="shared" ref="G32:G95" si="43">IF(OR(B32="►", ISBLANK(B32)), "►", IFERROR(RIGHT(B32, LEN(B32)-FIND("►", B32)-1), ""))</f>
        <v>M.Mille-feuille meringue et chiboust pamplemousse aux fraises des bois</v>
      </c>
      <c r="H32" s="196" t="str">
        <f t="shared" si="34"/>
        <v>A</v>
      </c>
      <c r="I32" s="1445" t="str">
        <f>I21</f>
        <v>Dessert assiette.C.Chiboust pamplemousse.Recette mère ►.M.Mille-feuille meringue et chiboust pamplemousse aux fraises des bois</v>
      </c>
      <c r="J32" s="367">
        <f>J21</f>
        <v>18</v>
      </c>
      <c r="K32" s="367" t="str">
        <f>K21</f>
        <v>assiettes</v>
      </c>
      <c r="L32" s="174"/>
      <c r="M32" s="175"/>
      <c r="N32" s="176" t="str">
        <f t="shared" si="33"/>
        <v/>
      </c>
      <c r="O32" s="177">
        <v>95</v>
      </c>
      <c r="P32" s="229" t="s">
        <v>41</v>
      </c>
      <c r="Q32" s="179">
        <v>1</v>
      </c>
      <c r="R32" s="180" t="s">
        <v>1117</v>
      </c>
      <c r="S32" s="521" t="s">
        <v>6</v>
      </c>
      <c r="T32" s="2719">
        <v>18</v>
      </c>
      <c r="U32" s="2443" t="s">
        <v>43</v>
      </c>
      <c r="V32" s="2442">
        <v>22</v>
      </c>
      <c r="W32" s="1440">
        <f t="shared" si="36"/>
        <v>0.11611111111111112</v>
      </c>
      <c r="X32" s="199" t="str">
        <f>IF(OR(W32=0, ISBLANK(P32)), "", TEXT(ROUND(W32/INDEX(AJ24:AJ94, MATCH(P32, AI24:AI94, 0)), 0),"# ##0") &amp; " " &amp; P32)</f>
        <v>116 g</v>
      </c>
      <c r="Y32" s="197">
        <f t="shared" si="37"/>
        <v>0</v>
      </c>
      <c r="Z32" s="1441">
        <f t="shared" si="23"/>
        <v>0</v>
      </c>
      <c r="AA32" s="1428" t="str">
        <f t="shared" si="38"/>
        <v>cassonade l'antillaise</v>
      </c>
      <c r="AB32" s="1436"/>
      <c r="AC32" s="1440">
        <f t="shared" si="35"/>
        <v>0.11611111111111112</v>
      </c>
      <c r="AD32" s="1437">
        <v>1</v>
      </c>
      <c r="AE32" s="1442">
        <f t="shared" si="26"/>
        <v>0.11611111111111112</v>
      </c>
      <c r="AF32" s="2564"/>
      <c r="AG32" s="2715">
        <f t="shared" si="27"/>
        <v>1.2222222222222223</v>
      </c>
      <c r="AH32" s="2716">
        <f>IF(AND(V32&lt;&gt;"", ISNUMBER(T32)), IFERROR(INDEX(AJ24:AJ94, MATCH(P32, AI24:AI94, 0)) * O32 * IF(ISBLANK(L32), 1, L32), 0), 0)</f>
        <v>9.5000000000000001E-2</v>
      </c>
      <c r="AI32" s="302" t="s">
        <v>92</v>
      </c>
      <c r="AJ32" s="154">
        <f t="shared" si="39"/>
        <v>1E-3</v>
      </c>
      <c r="AK32" s="2608">
        <v>1</v>
      </c>
      <c r="AL32" s="31"/>
      <c r="AM32" s="1401" t="str">
        <f t="shared" si="17"/>
        <v>A</v>
      </c>
      <c r="AN32" s="108"/>
      <c r="AO32" s="108"/>
      <c r="AP32" s="108"/>
      <c r="AQ32" s="108"/>
      <c r="AR32" s="1411"/>
      <c r="AS32" s="102" t="s">
        <v>2224</v>
      </c>
      <c r="AT32" s="103"/>
      <c r="AU32" s="104"/>
      <c r="AV32" s="105"/>
      <c r="AW32" s="1411"/>
      <c r="AX32" s="4">
        <v>1</v>
      </c>
    </row>
    <row r="33" spans="1:50" s="48" customFormat="1" ht="21" customHeight="1" x14ac:dyDescent="0.25">
      <c r="A33" s="1401" t="str">
        <f t="shared" si="10"/>
        <v>►</v>
      </c>
      <c r="B33" s="1402" t="str">
        <f t="shared" si="20"/>
        <v>►</v>
      </c>
      <c r="C33" s="1403" t="str">
        <f t="shared" si="28"/>
        <v>►</v>
      </c>
      <c r="D33" s="2475" t="str">
        <f t="shared" si="40"/>
        <v>►</v>
      </c>
      <c r="E33" s="1402" t="str">
        <f t="shared" si="41"/>
        <v>►</v>
      </c>
      <c r="F33" s="1402" t="str">
        <f t="shared" si="42"/>
        <v>►</v>
      </c>
      <c r="G33" s="1402" t="str">
        <f t="shared" si="43"/>
        <v>►</v>
      </c>
      <c r="H33" s="196" t="str">
        <f t="shared" si="34"/>
        <v>►</v>
      </c>
      <c r="I33" s="1445" t="str">
        <f>I21</f>
        <v>Dessert assiette.C.Chiboust pamplemousse.Recette mère ►.M.Mille-feuille meringue et chiboust pamplemousse aux fraises des bois</v>
      </c>
      <c r="J33" s="367">
        <f>J21</f>
        <v>18</v>
      </c>
      <c r="K33" s="367" t="str">
        <f>K21</f>
        <v>assiettes</v>
      </c>
      <c r="L33" s="174"/>
      <c r="M33" s="175"/>
      <c r="N33" s="176" t="str">
        <f t="shared" si="33"/>
        <v/>
      </c>
      <c r="O33" s="177"/>
      <c r="P33" s="1451"/>
      <c r="Q33" s="179">
        <v>1</v>
      </c>
      <c r="R33" s="180"/>
      <c r="S33" s="521" t="s">
        <v>6</v>
      </c>
      <c r="T33" s="2719">
        <f t="shared" ref="T33:T48" si="44">IFERROR(IF(AND(ISNUMBER(V33),J33&gt;0),J33,0),0)</f>
        <v>0</v>
      </c>
      <c r="U33" s="2443">
        <f t="shared" ref="U33:U48" si="45">IFERROR(IF(AND(ISNUMBER(T33),V33&gt;0),K33,0),0)</f>
        <v>0</v>
      </c>
      <c r="V33" s="2442"/>
      <c r="W33" s="1433">
        <f t="shared" si="36"/>
        <v>0</v>
      </c>
      <c r="X33" s="185" t="str">
        <f>IF(OR(W33=0, ISBLANK(P33)), "", TEXT(ROUND(W33/INDEX(AJ24:AJ94, MATCH(P33, AI24:AI94, 0)), 0),"# ##0") &amp; " " &amp; P33)</f>
        <v/>
      </c>
      <c r="Y33" s="210">
        <f t="shared" si="37"/>
        <v>0</v>
      </c>
      <c r="Z33" s="1434">
        <f t="shared" si="23"/>
        <v>0</v>
      </c>
      <c r="AA33" s="1435" t="str">
        <f t="shared" si="38"/>
        <v/>
      </c>
      <c r="AB33" s="1436"/>
      <c r="AC33" s="1433">
        <f t="shared" si="35"/>
        <v>0</v>
      </c>
      <c r="AD33" s="1437"/>
      <c r="AE33" s="1438" t="str">
        <f t="shared" si="26"/>
        <v/>
      </c>
      <c r="AF33" s="2564"/>
      <c r="AG33" s="2715">
        <f t="shared" si="27"/>
        <v>0</v>
      </c>
      <c r="AH33" s="2716">
        <f>IF(AND(V33&lt;&gt;"", ISNUMBER(T33)), IFERROR(INDEX(AJ24:AJ94, MATCH(P33, AI24:AI94, 0)) * O33 * IF(ISBLANK(L33), 1, L33), 0), 0)</f>
        <v>0</v>
      </c>
      <c r="AI33" s="302" t="s">
        <v>107</v>
      </c>
      <c r="AJ33" s="154">
        <f t="shared" si="39"/>
        <v>0.01</v>
      </c>
      <c r="AK33" s="2608">
        <v>10</v>
      </c>
      <c r="AL33" s="31"/>
      <c r="AM33" s="1401" t="str">
        <f t="shared" si="17"/>
        <v>►</v>
      </c>
      <c r="AN33" s="108"/>
      <c r="AO33" s="108"/>
      <c r="AP33" s="108"/>
      <c r="AQ33" s="108"/>
      <c r="AR33" s="1411"/>
      <c r="AS33" s="117"/>
      <c r="AT33" s="118"/>
      <c r="AU33" s="118"/>
      <c r="AV33" s="119"/>
      <c r="AW33" s="1411"/>
      <c r="AX33" s="4">
        <v>1</v>
      </c>
    </row>
    <row r="34" spans="1:50" s="48" customFormat="1" ht="21" customHeight="1" x14ac:dyDescent="0.25">
      <c r="A34" s="1401" t="str">
        <f t="shared" si="10"/>
        <v>►</v>
      </c>
      <c r="B34" s="1402" t="str">
        <f t="shared" si="20"/>
        <v>►</v>
      </c>
      <c r="C34" s="1403" t="str">
        <f t="shared" si="28"/>
        <v>►</v>
      </c>
      <c r="D34" s="2475" t="str">
        <f t="shared" si="40"/>
        <v>►</v>
      </c>
      <c r="E34" s="1402" t="str">
        <f t="shared" si="41"/>
        <v>►</v>
      </c>
      <c r="F34" s="1402" t="str">
        <f t="shared" si="42"/>
        <v>►</v>
      </c>
      <c r="G34" s="1402" t="str">
        <f t="shared" si="43"/>
        <v>►</v>
      </c>
      <c r="H34" s="196" t="str">
        <f t="shared" si="34"/>
        <v>►</v>
      </c>
      <c r="I34" s="1445" t="str">
        <f>I21</f>
        <v>Dessert assiette.C.Chiboust pamplemousse.Recette mère ►.M.Mille-feuille meringue et chiboust pamplemousse aux fraises des bois</v>
      </c>
      <c r="J34" s="367">
        <f>J21</f>
        <v>18</v>
      </c>
      <c r="K34" s="367" t="str">
        <f>K21</f>
        <v>assiettes</v>
      </c>
      <c r="L34" s="174"/>
      <c r="M34" s="175"/>
      <c r="N34" s="176" t="str">
        <f t="shared" si="33"/>
        <v/>
      </c>
      <c r="O34" s="177"/>
      <c r="P34" s="1451"/>
      <c r="Q34" s="179">
        <v>1</v>
      </c>
      <c r="R34" s="180"/>
      <c r="S34" s="521" t="s">
        <v>6</v>
      </c>
      <c r="T34" s="2719">
        <f t="shared" si="44"/>
        <v>0</v>
      </c>
      <c r="U34" s="2443">
        <f t="shared" si="45"/>
        <v>0</v>
      </c>
      <c r="V34" s="2442"/>
      <c r="W34" s="1440">
        <f t="shared" si="36"/>
        <v>0</v>
      </c>
      <c r="X34" s="199" t="str">
        <f>IF(OR(W34=0, ISBLANK(P34)), "", TEXT(ROUND(W34/INDEX(AJ24:AJ94, MATCH(P34, AI24:AI94, 0)), 0),"# ##0") &amp; " " &amp; P34)</f>
        <v/>
      </c>
      <c r="Y34" s="197">
        <f t="shared" si="37"/>
        <v>0</v>
      </c>
      <c r="Z34" s="1441">
        <f t="shared" si="23"/>
        <v>0</v>
      </c>
      <c r="AA34" s="1428" t="str">
        <f t="shared" si="38"/>
        <v/>
      </c>
      <c r="AB34" s="1436"/>
      <c r="AC34" s="1440">
        <f t="shared" si="35"/>
        <v>0</v>
      </c>
      <c r="AD34" s="1437"/>
      <c r="AE34" s="1442" t="str">
        <f t="shared" si="26"/>
        <v/>
      </c>
      <c r="AF34" s="2564"/>
      <c r="AG34" s="2715">
        <f t="shared" si="27"/>
        <v>0</v>
      </c>
      <c r="AH34" s="2716">
        <f>IF(AND(V34&lt;&gt;"", ISNUMBER(T34)), IFERROR(INDEX(AJ24:AJ94, MATCH(P34, AI24:AI94, 0)) * O34 * IF(ISBLANK(L34), 1, L34), 0), 0)</f>
        <v>0</v>
      </c>
      <c r="AI34" s="302" t="s">
        <v>117</v>
      </c>
      <c r="AJ34" s="154">
        <f t="shared" si="39"/>
        <v>0.1</v>
      </c>
      <c r="AK34" s="2608">
        <v>100</v>
      </c>
      <c r="AL34" s="31"/>
      <c r="AM34" s="1401" t="str">
        <f t="shared" si="17"/>
        <v>►</v>
      </c>
      <c r="AN34" s="108"/>
      <c r="AO34" s="108"/>
      <c r="AP34" s="108"/>
      <c r="AQ34" s="108"/>
      <c r="AR34" s="1411"/>
      <c r="AS34" s="3132" t="s">
        <v>2209</v>
      </c>
      <c r="AT34" s="3133"/>
      <c r="AU34" s="3133"/>
      <c r="AV34" s="3134"/>
      <c r="AW34" s="1411"/>
      <c r="AX34" s="4">
        <v>1</v>
      </c>
    </row>
    <row r="35" spans="1:50" s="48" customFormat="1" ht="21" customHeight="1" x14ac:dyDescent="0.25">
      <c r="A35" s="1401" t="str">
        <f t="shared" si="10"/>
        <v>►</v>
      </c>
      <c r="B35" s="1402" t="str">
        <f t="shared" si="20"/>
        <v>►</v>
      </c>
      <c r="C35" s="1403" t="str">
        <f t="shared" si="28"/>
        <v>►</v>
      </c>
      <c r="D35" s="2475" t="str">
        <f t="shared" si="40"/>
        <v>►</v>
      </c>
      <c r="E35" s="1402" t="str">
        <f t="shared" si="41"/>
        <v>►</v>
      </c>
      <c r="F35" s="1402" t="str">
        <f t="shared" si="42"/>
        <v>►</v>
      </c>
      <c r="G35" s="1402" t="str">
        <f t="shared" si="43"/>
        <v>►</v>
      </c>
      <c r="H35" s="196" t="str">
        <f t="shared" si="34"/>
        <v>►</v>
      </c>
      <c r="I35" s="1445" t="str">
        <f>I21</f>
        <v>Dessert assiette.C.Chiboust pamplemousse.Recette mère ►.M.Mille-feuille meringue et chiboust pamplemousse aux fraises des bois</v>
      </c>
      <c r="J35" s="367">
        <f>J21</f>
        <v>18</v>
      </c>
      <c r="K35" s="367" t="str">
        <f>K21</f>
        <v>assiettes</v>
      </c>
      <c r="L35" s="174"/>
      <c r="M35" s="175"/>
      <c r="N35" s="176" t="str">
        <f t="shared" si="33"/>
        <v/>
      </c>
      <c r="O35" s="177"/>
      <c r="P35" s="1451"/>
      <c r="Q35" s="179">
        <v>1</v>
      </c>
      <c r="R35" s="180"/>
      <c r="S35" s="521" t="s">
        <v>6</v>
      </c>
      <c r="T35" s="2719">
        <f t="shared" si="44"/>
        <v>0</v>
      </c>
      <c r="U35" s="2443">
        <f t="shared" si="45"/>
        <v>0</v>
      </c>
      <c r="V35" s="2442"/>
      <c r="W35" s="1433">
        <f t="shared" si="36"/>
        <v>0</v>
      </c>
      <c r="X35" s="185" t="str">
        <f>IF(OR(W35=0, ISBLANK(P35)), "", TEXT(ROUND(W35/INDEX(AJ24:AJ94, MATCH(P35, AI24:AI94, 0)), 0),"# ##0") &amp; " " &amp; P35)</f>
        <v/>
      </c>
      <c r="Y35" s="210">
        <f t="shared" si="37"/>
        <v>0</v>
      </c>
      <c r="Z35" s="1452">
        <f t="shared" si="23"/>
        <v>0</v>
      </c>
      <c r="AA35" s="1435" t="str">
        <f t="shared" si="38"/>
        <v/>
      </c>
      <c r="AB35" s="1436"/>
      <c r="AC35" s="1433">
        <f t="shared" si="35"/>
        <v>0</v>
      </c>
      <c r="AD35" s="1437"/>
      <c r="AE35" s="1438" t="str">
        <f t="shared" si="26"/>
        <v/>
      </c>
      <c r="AF35" s="2564"/>
      <c r="AG35" s="2715">
        <f t="shared" si="27"/>
        <v>0</v>
      </c>
      <c r="AH35" s="2716">
        <f>IF(AND(V35&lt;&gt;"", ISNUMBER(T35)), IFERROR(INDEX(AJ24:AJ94, MATCH(P35, AI24:AI94, 0)) * O35 * IF(ISBLANK(L35), 1, L35), 0), 0)</f>
        <v>0</v>
      </c>
      <c r="AI35" s="302" t="s">
        <v>118</v>
      </c>
      <c r="AJ35" s="154">
        <f t="shared" si="39"/>
        <v>1</v>
      </c>
      <c r="AK35" s="2608">
        <v>1000</v>
      </c>
      <c r="AL35" s="31"/>
      <c r="AM35" s="1401" t="str">
        <f t="shared" si="17"/>
        <v>►</v>
      </c>
      <c r="AN35" s="108"/>
      <c r="AO35" s="108"/>
      <c r="AP35" s="108"/>
      <c r="AQ35" s="108"/>
      <c r="AR35" s="1411"/>
      <c r="AS35" s="3132"/>
      <c r="AT35" s="3133"/>
      <c r="AU35" s="3133"/>
      <c r="AV35" s="3134"/>
      <c r="AW35" s="1411"/>
      <c r="AX35" s="4">
        <v>1</v>
      </c>
    </row>
    <row r="36" spans="1:50" s="48" customFormat="1" ht="21" customHeight="1" x14ac:dyDescent="0.25">
      <c r="A36" s="1401" t="str">
        <f t="shared" si="10"/>
        <v>►</v>
      </c>
      <c r="B36" s="1402" t="str">
        <f t="shared" si="20"/>
        <v>►</v>
      </c>
      <c r="C36" s="1403" t="str">
        <f t="shared" si="28"/>
        <v>►</v>
      </c>
      <c r="D36" s="2475" t="str">
        <f t="shared" si="40"/>
        <v>►</v>
      </c>
      <c r="E36" s="1402" t="str">
        <f t="shared" si="41"/>
        <v>►</v>
      </c>
      <c r="F36" s="1402" t="str">
        <f t="shared" si="42"/>
        <v>►</v>
      </c>
      <c r="G36" s="1402" t="str">
        <f t="shared" si="43"/>
        <v>►</v>
      </c>
      <c r="H36" s="196" t="str">
        <f t="shared" si="34"/>
        <v>►</v>
      </c>
      <c r="I36" s="1445" t="str">
        <f>I21</f>
        <v>Dessert assiette.C.Chiboust pamplemousse.Recette mère ►.M.Mille-feuille meringue et chiboust pamplemousse aux fraises des bois</v>
      </c>
      <c r="J36" s="367">
        <f>J21</f>
        <v>18</v>
      </c>
      <c r="K36" s="367" t="str">
        <f>K21</f>
        <v>assiettes</v>
      </c>
      <c r="L36" s="174"/>
      <c r="M36" s="175"/>
      <c r="N36" s="176" t="str">
        <f t="shared" si="33"/>
        <v/>
      </c>
      <c r="O36" s="177"/>
      <c r="P36" s="1451"/>
      <c r="Q36" s="179">
        <v>1</v>
      </c>
      <c r="R36" s="180"/>
      <c r="S36" s="521" t="s">
        <v>6</v>
      </c>
      <c r="T36" s="2719">
        <f t="shared" si="44"/>
        <v>0</v>
      </c>
      <c r="U36" s="2443">
        <f t="shared" si="45"/>
        <v>0</v>
      </c>
      <c r="V36" s="2442"/>
      <c r="W36" s="1453">
        <f t="shared" si="36"/>
        <v>0</v>
      </c>
      <c r="X36" s="1454" t="str">
        <f>IF(OR(W36=0, ISBLANK(P36)), "", TEXT(ROUND(W36/INDEX(AJ24:AJ94, MATCH(P36, AI24:AI94, 0)), 0),"# ##0") &amp; " " &amp; P36)</f>
        <v/>
      </c>
      <c r="Y36" s="197">
        <f t="shared" si="37"/>
        <v>0</v>
      </c>
      <c r="Z36" s="1441">
        <f t="shared" si="23"/>
        <v>0</v>
      </c>
      <c r="AA36" s="1428" t="str">
        <f t="shared" si="38"/>
        <v/>
      </c>
      <c r="AB36" s="1436"/>
      <c r="AC36" s="1440">
        <f t="shared" si="35"/>
        <v>0</v>
      </c>
      <c r="AD36" s="1437"/>
      <c r="AE36" s="1442" t="str">
        <f t="shared" si="26"/>
        <v/>
      </c>
      <c r="AF36" s="2564"/>
      <c r="AG36" s="2715">
        <f t="shared" si="27"/>
        <v>0</v>
      </c>
      <c r="AH36" s="2716">
        <f>IF(AND(V36&lt;&gt;"", ISNUMBER(T36)), IFERROR(INDEX(AJ24:AJ94, MATCH(P36, AI24:AI94, 0)) * O36 * IF(ISBLANK(L36), 1, L36), 0), 0)</f>
        <v>0</v>
      </c>
      <c r="AI36" s="313" t="s">
        <v>120</v>
      </c>
      <c r="AJ36" s="154">
        <f t="shared" si="39"/>
        <v>0.25</v>
      </c>
      <c r="AK36" s="2608">
        <v>250</v>
      </c>
      <c r="AL36" s="31"/>
      <c r="AM36" s="1401" t="str">
        <f t="shared" si="17"/>
        <v>►</v>
      </c>
      <c r="AN36" s="146" t="s">
        <v>134</v>
      </c>
      <c r="AO36" s="64"/>
      <c r="AP36" s="64"/>
      <c r="AQ36" s="108"/>
      <c r="AR36" s="1411"/>
      <c r="AS36" s="3135" t="s">
        <v>1094</v>
      </c>
      <c r="AT36" s="3136"/>
      <c r="AU36" s="3136"/>
      <c r="AV36" s="3137"/>
      <c r="AW36" s="1411"/>
      <c r="AX36" s="4">
        <v>1</v>
      </c>
    </row>
    <row r="37" spans="1:50" s="48" customFormat="1" ht="21" customHeight="1" thickBot="1" x14ac:dyDescent="0.3">
      <c r="A37" s="1401" t="str">
        <f t="shared" si="10"/>
        <v>A</v>
      </c>
      <c r="B37" s="1402" t="str">
        <f t="shared" si="20"/>
        <v>Dessert assiette.C.Chiboust pamplemousse.Recette mère ►.M.Mille-feuille meringue et chiboust pamplemousse aux fraises des bois</v>
      </c>
      <c r="C37" s="1403" t="str">
        <f t="shared" si="28"/>
        <v>Dessert assiette</v>
      </c>
      <c r="D37" s="2475" t="str">
        <f t="shared" si="40"/>
        <v>C</v>
      </c>
      <c r="E37" s="1402" t="str">
        <f t="shared" si="41"/>
        <v>Chiboust pamplemousse</v>
      </c>
      <c r="F37" s="1402" t="str">
        <f t="shared" si="42"/>
        <v>Recette mère ►</v>
      </c>
      <c r="G37" s="1402" t="str">
        <f t="shared" si="43"/>
        <v>M.Mille-feuille meringue et chiboust pamplemousse aux fraises des bois</v>
      </c>
      <c r="H37" s="249" t="s">
        <v>18</v>
      </c>
      <c r="I37" s="250" t="str">
        <f>I33</f>
        <v>Dessert assiette.C.Chiboust pamplemousse.Recette mère ►.M.Mille-feuille meringue et chiboust pamplemousse aux fraises des bois</v>
      </c>
      <c r="J37" s="251">
        <f>J33</f>
        <v>18</v>
      </c>
      <c r="K37" s="252" t="str">
        <f>K33</f>
        <v>assiettes</v>
      </c>
      <c r="L37" s="1455" t="s">
        <v>150</v>
      </c>
      <c r="M37" s="254"/>
      <c r="N37" s="255"/>
      <c r="O37" s="255"/>
      <c r="P37" s="255"/>
      <c r="Q37" s="255"/>
      <c r="R37" s="256"/>
      <c r="S37" s="521" t="s">
        <v>6</v>
      </c>
      <c r="T37" s="2719">
        <f t="shared" si="44"/>
        <v>0</v>
      </c>
      <c r="U37" s="2443">
        <f t="shared" si="45"/>
        <v>0</v>
      </c>
      <c r="V37" s="2442"/>
      <c r="W37" s="1433">
        <f t="shared" si="36"/>
        <v>0</v>
      </c>
      <c r="X37" s="185" t="str">
        <f>IF(OR(W37=0, ISBLANK(P37)), "", TEXT(ROUND(W37/INDEX(AJ24:AJ94, MATCH(P37, AI24:AI94, 0)), 0),"# ##0") &amp; " " &amp; P37)</f>
        <v/>
      </c>
      <c r="Y37" s="210">
        <f t="shared" si="37"/>
        <v>0</v>
      </c>
      <c r="Z37" s="1434">
        <f t="shared" si="23"/>
        <v>0</v>
      </c>
      <c r="AA37" s="1435" t="str">
        <f t="shared" si="38"/>
        <v/>
      </c>
      <c r="AB37" s="1436"/>
      <c r="AC37" s="1433">
        <f t="shared" si="35"/>
        <v>0</v>
      </c>
      <c r="AD37" s="1437"/>
      <c r="AE37" s="1438" t="str">
        <f t="shared" si="26"/>
        <v/>
      </c>
      <c r="AF37" s="2564"/>
      <c r="AG37" s="2715">
        <f t="shared" si="27"/>
        <v>0</v>
      </c>
      <c r="AH37" s="2716">
        <f>IF(AND(V37&lt;&gt;"", ISNUMBER(T37)), IFERROR(INDEX(AJ24:AJ94, MATCH(P37, AI24:AI94, 0)) * O37 * IF(ISBLANK(L37), 1, L37), 0), 0)</f>
        <v>0</v>
      </c>
      <c r="AI37" s="313" t="s">
        <v>123</v>
      </c>
      <c r="AJ37" s="154">
        <f t="shared" si="39"/>
        <v>0.5</v>
      </c>
      <c r="AK37" s="2608">
        <v>500</v>
      </c>
      <c r="AL37" s="31"/>
      <c r="AM37" s="1401" t="str">
        <f t="shared" si="17"/>
        <v>A</v>
      </c>
      <c r="AN37" s="146" t="s">
        <v>137</v>
      </c>
      <c r="AO37" s="64"/>
      <c r="AP37" s="64"/>
      <c r="AQ37" s="108"/>
      <c r="AR37" s="1411"/>
      <c r="AS37" s="3135"/>
      <c r="AT37" s="3136"/>
      <c r="AU37" s="3136"/>
      <c r="AV37" s="3137"/>
      <c r="AW37" s="1411"/>
      <c r="AX37" s="4">
        <v>1</v>
      </c>
    </row>
    <row r="38" spans="1:50" s="48" customFormat="1" ht="21" customHeight="1" thickBot="1" x14ac:dyDescent="0.3">
      <c r="A38" s="1401" t="str">
        <f t="shared" si="10"/>
        <v>A</v>
      </c>
      <c r="B38" s="1402" t="str">
        <f t="shared" si="20"/>
        <v/>
      </c>
      <c r="C38" s="1403">
        <f t="shared" si="28"/>
        <v>0</v>
      </c>
      <c r="D38" s="2475">
        <f t="shared" si="40"/>
        <v>0</v>
      </c>
      <c r="E38" s="1402">
        <f t="shared" si="41"/>
        <v>0</v>
      </c>
      <c r="F38" s="1402">
        <f t="shared" si="42"/>
        <v>0</v>
      </c>
      <c r="G38" s="1402" t="str">
        <f t="shared" si="43"/>
        <v/>
      </c>
      <c r="H38" s="1456" t="s">
        <v>18</v>
      </c>
      <c r="I38" s="1457"/>
      <c r="J38" s="1457"/>
      <c r="K38" s="1457"/>
      <c r="L38" s="1458" t="s">
        <v>2199</v>
      </c>
      <c r="M38" s="1458"/>
      <c r="N38" s="1458"/>
      <c r="O38" s="1458"/>
      <c r="P38" s="1458"/>
      <c r="Q38" s="1458"/>
      <c r="R38" s="2460" t="s">
        <v>218</v>
      </c>
      <c r="S38" s="521" t="s">
        <v>6</v>
      </c>
      <c r="T38" s="2719">
        <f t="shared" si="44"/>
        <v>0</v>
      </c>
      <c r="U38" s="2443">
        <f t="shared" si="45"/>
        <v>0</v>
      </c>
      <c r="V38" s="2442"/>
      <c r="W38" s="1440">
        <f t="shared" si="36"/>
        <v>0</v>
      </c>
      <c r="X38" s="199" t="str">
        <f>IF(OR(W38=0, ISBLANK(P38)), "", TEXT(ROUND(W38/INDEX(AJ24:AJ94, MATCH(P38, AI24:AI94, 0)), 0),"# ##0") &amp; " " &amp; P38)</f>
        <v/>
      </c>
      <c r="Y38" s="197">
        <f t="shared" si="37"/>
        <v>0</v>
      </c>
      <c r="Z38" s="1441">
        <f t="shared" si="23"/>
        <v>0</v>
      </c>
      <c r="AA38" s="1428" t="str">
        <f t="shared" si="38"/>
        <v/>
      </c>
      <c r="AB38" s="1436"/>
      <c r="AC38" s="1440">
        <f t="shared" si="35"/>
        <v>0</v>
      </c>
      <c r="AD38" s="1437"/>
      <c r="AE38" s="1442" t="str">
        <f t="shared" si="26"/>
        <v/>
      </c>
      <c r="AF38" s="2564"/>
      <c r="AG38" s="2715">
        <f t="shared" si="27"/>
        <v>0</v>
      </c>
      <c r="AH38" s="2716">
        <f>IF(AND(V38&lt;&gt;"", ISNUMBER(T38)), IFERROR(INDEX(AJ24:AJ94, MATCH(P38, AI24:AI94, 0)) * O38 * IF(ISBLANK(L38), 1, L38), 0), 0)</f>
        <v>0</v>
      </c>
      <c r="AI38" s="317" t="s">
        <v>125</v>
      </c>
      <c r="AJ38" s="154">
        <f t="shared" si="39"/>
        <v>0.1</v>
      </c>
      <c r="AK38" s="2608">
        <v>100</v>
      </c>
      <c r="AL38" s="31"/>
      <c r="AM38" s="1401" t="str">
        <f t="shared" si="17"/>
        <v>A</v>
      </c>
      <c r="AN38" s="108"/>
      <c r="AO38" s="108"/>
      <c r="AP38" s="108"/>
      <c r="AQ38" s="108"/>
      <c r="AR38" s="1411"/>
      <c r="AS38" s="3138" t="s">
        <v>1097</v>
      </c>
      <c r="AT38" s="3053"/>
      <c r="AU38" s="3053"/>
      <c r="AV38" s="3054"/>
      <c r="AW38" s="1411"/>
      <c r="AX38" s="4">
        <v>1</v>
      </c>
    </row>
    <row r="39" spans="1:50" s="48" customFormat="1" ht="21" customHeight="1" x14ac:dyDescent="0.25">
      <c r="A39" s="1401" t="str">
        <f t="shared" si="10"/>
        <v>A</v>
      </c>
      <c r="B39" s="1402" t="str">
        <f t="shared" si="20"/>
        <v>Dessert assiette.F.Feuilles de meringue.Recette mère ►.M.Mille-feuille meringue et chiboust pamplemousse aux fraises des bois</v>
      </c>
      <c r="C39" s="1403" t="str">
        <f t="shared" si="28"/>
        <v>Dessert assiette</v>
      </c>
      <c r="D39" s="2475" t="str">
        <f t="shared" si="40"/>
        <v>F</v>
      </c>
      <c r="E39" s="1402" t="str">
        <f t="shared" si="41"/>
        <v>Feuilles de meringue</v>
      </c>
      <c r="F39" s="1402" t="str">
        <f t="shared" si="42"/>
        <v>Recette mère ►</v>
      </c>
      <c r="G39" s="1402" t="str">
        <f t="shared" si="43"/>
        <v>M.Mille-feuille meringue et chiboust pamplemousse aux fraises des bois</v>
      </c>
      <c r="H39" s="54" t="s">
        <v>18</v>
      </c>
      <c r="I39" s="55" t="str">
        <f>I45</f>
        <v>Dessert assiette.F.Feuilles de meringue.Recette mère ►.M.Mille-feuille meringue et chiboust pamplemousse aux fraises des bois</v>
      </c>
      <c r="J39" s="56">
        <f>J45</f>
        <v>18</v>
      </c>
      <c r="K39" s="56" t="str">
        <f>K45</f>
        <v>assiettes</v>
      </c>
      <c r="L39" s="57" t="s">
        <v>6</v>
      </c>
      <c r="M39" s="58" t="s">
        <v>19</v>
      </c>
      <c r="N39" s="3315" t="s">
        <v>187</v>
      </c>
      <c r="O39" s="3315"/>
      <c r="P39" s="3285" t="s">
        <v>1128</v>
      </c>
      <c r="Q39" s="3285"/>
      <c r="R39" s="3286"/>
      <c r="S39" s="521" t="s">
        <v>6</v>
      </c>
      <c r="T39" s="2719">
        <f t="shared" si="44"/>
        <v>0</v>
      </c>
      <c r="U39" s="2443">
        <f t="shared" si="45"/>
        <v>0</v>
      </c>
      <c r="V39" s="2442"/>
      <c r="W39" s="1433">
        <f t="shared" si="36"/>
        <v>0</v>
      </c>
      <c r="X39" s="185" t="str">
        <f>IF(OR(W39=0, ISBLANK(P39)), "", TEXT(ROUND(W39/INDEX(AJ24:AJ94, MATCH(P39, AI24:AI94, 0)), 0),"# ##0") &amp; " " &amp; P39)</f>
        <v/>
      </c>
      <c r="Y39" s="210">
        <f t="shared" si="37"/>
        <v>0</v>
      </c>
      <c r="Z39" s="1434">
        <f t="shared" si="23"/>
        <v>0</v>
      </c>
      <c r="AA39" s="1435" t="str">
        <f t="shared" si="38"/>
        <v/>
      </c>
      <c r="AB39" s="1436"/>
      <c r="AC39" s="1433">
        <f t="shared" si="35"/>
        <v>0</v>
      </c>
      <c r="AD39" s="1437"/>
      <c r="AE39" s="1438" t="str">
        <f t="shared" si="26"/>
        <v/>
      </c>
      <c r="AF39" s="2564"/>
      <c r="AG39" s="2715">
        <f t="shared" si="27"/>
        <v>0</v>
      </c>
      <c r="AH39" s="2716">
        <f>IF(AND(V39&lt;&gt;"", ISNUMBER(T39)), IFERROR(INDEX(AJ24:AJ94, MATCH(P39, AI24:AI94, 0)) * O39 * IF(ISBLANK(L39), 1, L39), 0), 0)</f>
        <v>0</v>
      </c>
      <c r="AI39" s="2611" t="s">
        <v>126</v>
      </c>
      <c r="AJ39" s="154">
        <f t="shared" si="39"/>
        <v>4.9299999999999995E-3</v>
      </c>
      <c r="AK39" s="2612">
        <v>4.93</v>
      </c>
      <c r="AL39" s="31"/>
      <c r="AM39" s="1401" t="str">
        <f t="shared" si="17"/>
        <v>A</v>
      </c>
      <c r="AN39" s="108"/>
      <c r="AO39" s="108"/>
      <c r="AP39" s="108"/>
      <c r="AQ39" s="108"/>
      <c r="AR39" s="1411"/>
      <c r="AS39" s="3139" t="s">
        <v>2198</v>
      </c>
      <c r="AT39" s="3140"/>
      <c r="AU39" s="3140"/>
      <c r="AV39" s="3141"/>
      <c r="AW39" s="1411"/>
      <c r="AX39" s="4">
        <v>1</v>
      </c>
    </row>
    <row r="40" spans="1:50" s="48" customFormat="1" ht="21" customHeight="1" x14ac:dyDescent="0.25">
      <c r="A40" s="1401" t="str">
        <f t="shared" si="10"/>
        <v>A</v>
      </c>
      <c r="B40" s="1402" t="str">
        <f t="shared" si="20"/>
        <v>Dessert assiette.F.Feuilles de meringue.Recette mère ►.M.Mille-feuille meringue et chiboust pamplemousse aux fraises des bois</v>
      </c>
      <c r="C40" s="1403" t="str">
        <f t="shared" si="28"/>
        <v>Dessert assiette</v>
      </c>
      <c r="D40" s="2475" t="str">
        <f t="shared" si="40"/>
        <v>F</v>
      </c>
      <c r="E40" s="1402" t="str">
        <f t="shared" si="41"/>
        <v>Feuilles de meringue</v>
      </c>
      <c r="F40" s="1402" t="str">
        <f t="shared" si="42"/>
        <v>Recette mère ►</v>
      </c>
      <c r="G40" s="1402" t="str">
        <f t="shared" si="43"/>
        <v>M.Mille-feuille meringue et chiboust pamplemousse aux fraises des bois</v>
      </c>
      <c r="H40" s="66" t="s">
        <v>18</v>
      </c>
      <c r="I40" s="67" t="str">
        <f>I45</f>
        <v>Dessert assiette.F.Feuilles de meringue.Recette mère ►.M.Mille-feuille meringue et chiboust pamplemousse aux fraises des bois</v>
      </c>
      <c r="J40" s="68"/>
      <c r="K40" s="68"/>
      <c r="L40" s="69" t="s">
        <v>28</v>
      </c>
      <c r="M40" s="70" t="s">
        <v>29</v>
      </c>
      <c r="N40" s="3316"/>
      <c r="O40" s="3316"/>
      <c r="P40" s="3287"/>
      <c r="Q40" s="3287"/>
      <c r="R40" s="3288"/>
      <c r="S40" s="521" t="s">
        <v>6</v>
      </c>
      <c r="T40" s="2719">
        <f t="shared" si="44"/>
        <v>0</v>
      </c>
      <c r="U40" s="2443">
        <f t="shared" si="45"/>
        <v>0</v>
      </c>
      <c r="V40" s="2442"/>
      <c r="W40" s="1440">
        <f t="shared" si="36"/>
        <v>0</v>
      </c>
      <c r="X40" s="199" t="str">
        <f>IF(OR(W40=0, ISBLANK(P40)), "", TEXT(ROUND(W40/INDEX(AJ24:AJ94, MATCH(P40, AI24:AI94, 0)), 0),"# ##0") &amp; " " &amp; P40)</f>
        <v/>
      </c>
      <c r="Y40" s="197">
        <f t="shared" si="37"/>
        <v>0</v>
      </c>
      <c r="Z40" s="1441">
        <f t="shared" si="23"/>
        <v>0</v>
      </c>
      <c r="AA40" s="1428" t="str">
        <f t="shared" si="38"/>
        <v/>
      </c>
      <c r="AB40" s="1436"/>
      <c r="AC40" s="1440">
        <f t="shared" si="35"/>
        <v>0</v>
      </c>
      <c r="AD40" s="1437"/>
      <c r="AE40" s="1442" t="str">
        <f t="shared" si="26"/>
        <v/>
      </c>
      <c r="AF40" s="2564"/>
      <c r="AG40" s="2715">
        <f t="shared" si="27"/>
        <v>0</v>
      </c>
      <c r="AH40" s="2716">
        <f>IF(AND(V40&lt;&gt;"", ISNUMBER(T40)), IFERROR(INDEX(AJ24:AJ94, MATCH(P40, AI24:AI94, 0)) * O40 * IF(ISBLANK(L40), 1, L40), 0), 0)</f>
        <v>0</v>
      </c>
      <c r="AI40" s="2611" t="s">
        <v>130</v>
      </c>
      <c r="AJ40" s="154">
        <f t="shared" si="39"/>
        <v>5.0000000000000001E-3</v>
      </c>
      <c r="AK40" s="2608">
        <v>5</v>
      </c>
      <c r="AL40" s="31"/>
      <c r="AM40" s="1401" t="str">
        <f t="shared" si="17"/>
        <v>A</v>
      </c>
      <c r="AN40" s="238" t="s">
        <v>144</v>
      </c>
      <c r="AO40" s="64"/>
      <c r="AP40" s="64"/>
      <c r="AQ40" s="108"/>
      <c r="AR40" s="1411"/>
      <c r="AS40" s="3139"/>
      <c r="AT40" s="3140"/>
      <c r="AU40" s="3140"/>
      <c r="AV40" s="3141"/>
      <c r="AW40" s="1411"/>
      <c r="AX40" s="4">
        <v>1</v>
      </c>
    </row>
    <row r="41" spans="1:50" s="48" customFormat="1" ht="21" customHeight="1" x14ac:dyDescent="0.25">
      <c r="A41" s="1401" t="str">
        <f t="shared" si="10"/>
        <v>A</v>
      </c>
      <c r="B41" s="1402" t="str">
        <f t="shared" si="20"/>
        <v>Dessert assiette.F.Feuilles de meringue.Recette mère ►.M.Mille-feuille meringue et chiboust pamplemousse aux fraises des bois</v>
      </c>
      <c r="C41" s="1403" t="str">
        <f t="shared" si="28"/>
        <v>Dessert assiette</v>
      </c>
      <c r="D41" s="2475" t="str">
        <f t="shared" si="40"/>
        <v>F</v>
      </c>
      <c r="E41" s="1402" t="str">
        <f t="shared" si="41"/>
        <v>Feuilles de meringue</v>
      </c>
      <c r="F41" s="1402" t="str">
        <f t="shared" si="42"/>
        <v>Recette mère ►</v>
      </c>
      <c r="G41" s="1402" t="str">
        <f t="shared" si="43"/>
        <v>M.Mille-feuille meringue et chiboust pamplemousse aux fraises des bois</v>
      </c>
      <c r="H41" s="66" t="s">
        <v>18</v>
      </c>
      <c r="I41" s="77" t="str">
        <f>I45</f>
        <v>Dessert assiette.F.Feuilles de meringue.Recette mère ►.M.Mille-feuille meringue et chiboust pamplemousse aux fraises des bois</v>
      </c>
      <c r="J41" s="78"/>
      <c r="K41" s="79"/>
      <c r="L41" s="80"/>
      <c r="M41" s="81" t="s">
        <v>33</v>
      </c>
      <c r="N41" s="82"/>
      <c r="O41" s="83" t="s">
        <v>34</v>
      </c>
      <c r="P41" s="1415" t="s">
        <v>1109</v>
      </c>
      <c r="Q41" s="16"/>
      <c r="R41" s="85"/>
      <c r="S41" s="521" t="s">
        <v>6</v>
      </c>
      <c r="T41" s="2719">
        <f t="shared" si="44"/>
        <v>0</v>
      </c>
      <c r="U41" s="2443">
        <f t="shared" si="45"/>
        <v>0</v>
      </c>
      <c r="V41" s="2442"/>
      <c r="W41" s="1433">
        <f t="shared" si="36"/>
        <v>0</v>
      </c>
      <c r="X41" s="185" t="str">
        <f>IF(OR(W41=0, ISBLANK(P41)), "", TEXT(ROUND(W41/INDEX(AJ24:AJ94, MATCH(P41, AI24:AI94, 0)), 0),"# ##0") &amp; " " &amp; P41)</f>
        <v/>
      </c>
      <c r="Y41" s="210">
        <f t="shared" si="37"/>
        <v>0</v>
      </c>
      <c r="Z41" s="1434">
        <f t="shared" si="23"/>
        <v>0</v>
      </c>
      <c r="AA41" s="1435" t="str">
        <f t="shared" si="38"/>
        <v/>
      </c>
      <c r="AB41" s="1436"/>
      <c r="AC41" s="1433">
        <f t="shared" si="35"/>
        <v>0</v>
      </c>
      <c r="AD41" s="1437"/>
      <c r="AE41" s="1438" t="str">
        <f t="shared" si="26"/>
        <v/>
      </c>
      <c r="AF41" s="2564"/>
      <c r="AG41" s="2715">
        <f t="shared" si="27"/>
        <v>0</v>
      </c>
      <c r="AH41" s="2716">
        <f>IF(AND(V41&lt;&gt;"", ISNUMBER(T41)), IFERROR(INDEX(AJ24:AJ94, MATCH(P41, AI24:AI94, 0)) * O41 * IF(ISBLANK(L41), 1, L41), 0), 0)</f>
        <v>0</v>
      </c>
      <c r="AI41" s="2611" t="s">
        <v>128</v>
      </c>
      <c r="AJ41" s="154">
        <f t="shared" si="39"/>
        <v>1.4999999999999999E-2</v>
      </c>
      <c r="AK41" s="2608">
        <v>15</v>
      </c>
      <c r="AL41" s="31"/>
      <c r="AM41" s="1401" t="str">
        <f t="shared" si="17"/>
        <v>A</v>
      </c>
      <c r="AN41" s="1459" t="s">
        <v>148</v>
      </c>
      <c r="AO41" s="64"/>
      <c r="AP41" s="64"/>
      <c r="AQ41" s="108"/>
      <c r="AR41" s="1411"/>
      <c r="AS41" s="117"/>
      <c r="AT41" s="118"/>
      <c r="AU41" s="118"/>
      <c r="AV41" s="119"/>
      <c r="AW41" s="1411"/>
      <c r="AX41" s="4">
        <v>1</v>
      </c>
    </row>
    <row r="42" spans="1:50" s="48" customFormat="1" ht="21" customHeight="1" x14ac:dyDescent="0.25">
      <c r="A42" s="1401" t="str">
        <f t="shared" si="10"/>
        <v>A</v>
      </c>
      <c r="B42" s="1402" t="str">
        <f t="shared" si="20"/>
        <v>Dessert assiette.F.Feuilles de meringue.Recette mère ►.M.Mille-feuille meringue et chiboust pamplemousse aux fraises des bois</v>
      </c>
      <c r="C42" s="1403" t="str">
        <f t="shared" si="28"/>
        <v>Dessert assiette</v>
      </c>
      <c r="D42" s="2475" t="str">
        <f t="shared" si="40"/>
        <v>F</v>
      </c>
      <c r="E42" s="1402" t="str">
        <f t="shared" si="41"/>
        <v>Feuilles de meringue</v>
      </c>
      <c r="F42" s="1402" t="str">
        <f t="shared" si="42"/>
        <v>Recette mère ►</v>
      </c>
      <c r="G42" s="1402" t="str">
        <f t="shared" si="43"/>
        <v>M.Mille-feuille meringue et chiboust pamplemousse aux fraises des bois</v>
      </c>
      <c r="H42" s="66" t="s">
        <v>18</v>
      </c>
      <c r="I42" s="91" t="str">
        <f>I45</f>
        <v>Dessert assiette.F.Feuilles de meringue.Recette mère ►.M.Mille-feuille meringue et chiboust pamplemousse aux fraises des bois</v>
      </c>
      <c r="J42" s="91"/>
      <c r="K42" s="91"/>
      <c r="L42" s="92" t="s">
        <v>39</v>
      </c>
      <c r="M42" s="93"/>
      <c r="N42" s="93"/>
      <c r="O42" s="94" t="s">
        <v>40</v>
      </c>
      <c r="P42" s="3317" t="str">
        <f>L45</f>
        <v>Dessert assiette.F.Feuilles de meringue.Recette mère ►.M.Mille-feuille meringue et chiboust pamplemousse aux fraises des bois</v>
      </c>
      <c r="Q42" s="3317"/>
      <c r="R42" s="3318"/>
      <c r="S42" s="521" t="s">
        <v>6</v>
      </c>
      <c r="T42" s="2719">
        <f t="shared" si="44"/>
        <v>0</v>
      </c>
      <c r="U42" s="2443">
        <f t="shared" si="45"/>
        <v>0</v>
      </c>
      <c r="V42" s="2442"/>
      <c r="W42" s="1440">
        <f t="shared" si="36"/>
        <v>0</v>
      </c>
      <c r="X42" s="199" t="str">
        <f>IF(OR(W42=0, ISBLANK(P42)), "", TEXT(ROUND(W42/INDEX(AJ24:AJ94, MATCH(P42, AI24:AI94, 0)), 0),"# ##0") &amp; " " &amp; P42)</f>
        <v/>
      </c>
      <c r="Y42" s="197">
        <f t="shared" si="37"/>
        <v>0</v>
      </c>
      <c r="Z42" s="1441">
        <f t="shared" si="23"/>
        <v>0</v>
      </c>
      <c r="AA42" s="1428" t="str">
        <f t="shared" si="38"/>
        <v/>
      </c>
      <c r="AB42" s="1436"/>
      <c r="AC42" s="1440">
        <f t="shared" si="35"/>
        <v>0</v>
      </c>
      <c r="AD42" s="1437"/>
      <c r="AE42" s="1442" t="str">
        <f t="shared" si="26"/>
        <v/>
      </c>
      <c r="AF42" s="2564"/>
      <c r="AG42" s="2715">
        <f t="shared" si="27"/>
        <v>0</v>
      </c>
      <c r="AH42" s="2716">
        <f>IF(AND(V42&lt;&gt;"", ISNUMBER(T42)), IFERROR(INDEX(AJ24:AJ94, MATCH(P42, AI24:AI94, 0)) * O42 * IF(ISBLANK(L42), 1, L42), 0), 0)</f>
        <v>0</v>
      </c>
      <c r="AI42" s="2618" t="s">
        <v>1120</v>
      </c>
      <c r="AJ42" s="1448">
        <f t="shared" si="39"/>
        <v>1.25E-3</v>
      </c>
      <c r="AK42" s="2612">
        <v>1.25</v>
      </c>
      <c r="AL42" s="31"/>
      <c r="AM42" s="1401" t="str">
        <f t="shared" si="17"/>
        <v>A</v>
      </c>
      <c r="AN42" s="108"/>
      <c r="AO42" s="108"/>
      <c r="AP42" s="108"/>
      <c r="AQ42" s="108"/>
      <c r="AR42" s="1411"/>
      <c r="AS42" s="394" t="s">
        <v>90</v>
      </c>
      <c r="AT42" s="395" t="s">
        <v>2210</v>
      </c>
      <c r="AU42" s="355"/>
      <c r="AV42" s="105"/>
      <c r="AW42" s="1411"/>
      <c r="AX42" s="4">
        <v>1</v>
      </c>
    </row>
    <row r="43" spans="1:50" s="48" customFormat="1" ht="21" customHeight="1" x14ac:dyDescent="0.25">
      <c r="A43" s="1401" t="str">
        <f t="shared" si="10"/>
        <v>A</v>
      </c>
      <c r="B43" s="1402" t="str">
        <f t="shared" si="20"/>
        <v>Dessert assiette.F.Feuilles de meringue.Recette mère ►.M.Mille-feuille meringue et chiboust pamplemousse aux fraises des bois</v>
      </c>
      <c r="C43" s="1403" t="str">
        <f t="shared" si="28"/>
        <v>Dessert assiette</v>
      </c>
      <c r="D43" s="2475" t="str">
        <f t="shared" si="40"/>
        <v>F</v>
      </c>
      <c r="E43" s="1402" t="str">
        <f t="shared" si="41"/>
        <v>Feuilles de meringue</v>
      </c>
      <c r="F43" s="1402" t="str">
        <f t="shared" si="42"/>
        <v>Recette mère ►</v>
      </c>
      <c r="G43" s="1402" t="str">
        <f t="shared" si="43"/>
        <v>M.Mille-feuille meringue et chiboust pamplemousse aux fraises des bois</v>
      </c>
      <c r="H43" s="66" t="s">
        <v>18</v>
      </c>
      <c r="I43" s="91" t="str">
        <f>I45</f>
        <v>Dessert assiette.F.Feuilles de meringue.Recette mère ►.M.Mille-feuille meringue et chiboust pamplemousse aux fraises des bois</v>
      </c>
      <c r="J43" s="91"/>
      <c r="K43" s="91"/>
      <c r="L43" s="110">
        <v>18</v>
      </c>
      <c r="M43" s="111" t="s">
        <v>43</v>
      </c>
      <c r="N43" s="92"/>
      <c r="O43" s="92"/>
      <c r="P43" s="3317"/>
      <c r="Q43" s="3317"/>
      <c r="R43" s="3318"/>
      <c r="S43" s="521" t="s">
        <v>6</v>
      </c>
      <c r="T43" s="2719">
        <f t="shared" si="44"/>
        <v>0</v>
      </c>
      <c r="U43" s="2443">
        <f t="shared" si="45"/>
        <v>0</v>
      </c>
      <c r="V43" s="2442"/>
      <c r="W43" s="1433">
        <f t="shared" si="36"/>
        <v>0</v>
      </c>
      <c r="X43" s="185" t="str">
        <f>IF(OR(W43=0, ISBLANK(P43)), "", TEXT(ROUND(W43/INDEX(AJ24:AJ94, MATCH(P43, AI24:AI94, 0)), 0),"# ##0") &amp; " " &amp; P43)</f>
        <v/>
      </c>
      <c r="Y43" s="210">
        <f t="shared" si="37"/>
        <v>0</v>
      </c>
      <c r="Z43" s="1434">
        <f t="shared" si="23"/>
        <v>0</v>
      </c>
      <c r="AA43" s="1435" t="str">
        <f t="shared" si="38"/>
        <v/>
      </c>
      <c r="AB43" s="1436"/>
      <c r="AC43" s="1433">
        <f t="shared" si="35"/>
        <v>0</v>
      </c>
      <c r="AD43" s="1437"/>
      <c r="AE43" s="1438" t="str">
        <f t="shared" si="26"/>
        <v/>
      </c>
      <c r="AF43" s="2564"/>
      <c r="AG43" s="2715">
        <f t="shared" si="27"/>
        <v>0</v>
      </c>
      <c r="AH43" s="2716">
        <f>IF(AND(V43&lt;&gt;"", ISNUMBER(T43)), IFERROR(INDEX(AJ24:AJ94, MATCH(P43, AI24:AI94, 0)) * O43 * IF(ISBLANK(L43), 1, L43), 0), 0)</f>
        <v>0</v>
      </c>
      <c r="AI43" s="2618" t="s">
        <v>1122</v>
      </c>
      <c r="AJ43" s="1027">
        <f t="shared" si="39"/>
        <v>2.5000000000000001E-3</v>
      </c>
      <c r="AK43" s="2619">
        <v>2.5</v>
      </c>
      <c r="AL43" s="31"/>
      <c r="AM43" s="1401" t="str">
        <f t="shared" si="17"/>
        <v>A</v>
      </c>
      <c r="AN43" s="108"/>
      <c r="AO43" s="108"/>
      <c r="AP43" s="108"/>
      <c r="AQ43" s="108"/>
      <c r="AR43" s="1411"/>
      <c r="AS43" s="402" t="s">
        <v>205</v>
      </c>
      <c r="AT43" s="395"/>
      <c r="AU43" s="355"/>
      <c r="AV43" s="105"/>
      <c r="AW43" s="1411"/>
      <c r="AX43" s="4">
        <v>1</v>
      </c>
    </row>
    <row r="44" spans="1:50" s="48" customFormat="1" ht="21" customHeight="1" x14ac:dyDescent="0.25">
      <c r="A44" s="1401" t="str">
        <f t="shared" si="10"/>
        <v>►</v>
      </c>
      <c r="B44" s="1402" t="str">
        <f t="shared" si="20"/>
        <v>►</v>
      </c>
      <c r="C44" s="1403" t="str">
        <f t="shared" si="28"/>
        <v>►</v>
      </c>
      <c r="D44" s="2475" t="str">
        <f t="shared" si="40"/>
        <v>►</v>
      </c>
      <c r="E44" s="1402" t="str">
        <f t="shared" si="41"/>
        <v>►</v>
      </c>
      <c r="F44" s="1402" t="str">
        <f t="shared" si="42"/>
        <v>►</v>
      </c>
      <c r="G44" s="1402" t="str">
        <f t="shared" si="43"/>
        <v>►</v>
      </c>
      <c r="H44" s="66" t="s">
        <v>11</v>
      </c>
      <c r="I44" s="121" t="str">
        <f>I45</f>
        <v>Dessert assiette.F.Feuilles de meringue.Recette mère ►.M.Mille-feuille meringue et chiboust pamplemousse aux fraises des bois</v>
      </c>
      <c r="J44" s="121"/>
      <c r="K44" s="121"/>
      <c r="L44" s="122"/>
      <c r="M44" s="123"/>
      <c r="N44" s="123"/>
      <c r="O44" s="123"/>
      <c r="P44" s="123"/>
      <c r="Q44" s="123"/>
      <c r="R44" s="124"/>
      <c r="S44" s="521" t="s">
        <v>6</v>
      </c>
      <c r="T44" s="2719">
        <f t="shared" si="44"/>
        <v>0</v>
      </c>
      <c r="U44" s="2443">
        <f t="shared" si="45"/>
        <v>0</v>
      </c>
      <c r="V44" s="2442"/>
      <c r="W44" s="1440">
        <f t="shared" si="36"/>
        <v>0</v>
      </c>
      <c r="X44" s="199" t="str">
        <f>IF(OR(W44=0, ISBLANK(P44)), "", TEXT(ROUND(W44/INDEX(AJ24:AJ94, MATCH(P44, AI24:AI94, 0)), 0),"# ##0") &amp; " " &amp; P44)</f>
        <v/>
      </c>
      <c r="Y44" s="197">
        <f t="shared" si="37"/>
        <v>0</v>
      </c>
      <c r="Z44" s="1441">
        <f t="shared" si="23"/>
        <v>0</v>
      </c>
      <c r="AA44" s="1428" t="str">
        <f t="shared" si="38"/>
        <v/>
      </c>
      <c r="AB44" s="1436"/>
      <c r="AC44" s="1440">
        <f t="shared" si="35"/>
        <v>0</v>
      </c>
      <c r="AD44" s="1437"/>
      <c r="AE44" s="1442" t="str">
        <f t="shared" si="26"/>
        <v/>
      </c>
      <c r="AF44" s="2564"/>
      <c r="AG44" s="2715">
        <f t="shared" si="27"/>
        <v>0</v>
      </c>
      <c r="AH44" s="2716">
        <f>IF(AND(V44&lt;&gt;"", ISNUMBER(T44)), IFERROR(INDEX(AJ24:AJ94, MATCH(P44, AI24:AI94, 0)) * O44 * IF(ISBLANK(L44), 1, L44), 0), 0)</f>
        <v>0</v>
      </c>
      <c r="AI44" s="2618" t="s">
        <v>1123</v>
      </c>
      <c r="AJ44" s="1027">
        <f t="shared" si="39"/>
        <v>4.4999999999999997E-3</v>
      </c>
      <c r="AK44" s="2619">
        <v>4.5</v>
      </c>
      <c r="AL44" s="31"/>
      <c r="AM44" s="1401" t="str">
        <f t="shared" si="17"/>
        <v>►</v>
      </c>
      <c r="AN44" s="108"/>
      <c r="AO44" s="108"/>
      <c r="AP44" s="108"/>
      <c r="AQ44" s="108"/>
      <c r="AR44" s="1411"/>
      <c r="AS44" s="410" t="s">
        <v>2219</v>
      </c>
      <c r="AT44" s="411"/>
      <c r="AU44" s="104"/>
      <c r="AV44" s="105"/>
      <c r="AW44" s="1411"/>
      <c r="AX44" s="4">
        <v>1</v>
      </c>
    </row>
    <row r="45" spans="1:50" s="48" customFormat="1" ht="21" customHeight="1" x14ac:dyDescent="0.25">
      <c r="A45" s="1401" t="str">
        <f t="shared" si="10"/>
        <v>►</v>
      </c>
      <c r="B45" s="1402" t="str">
        <f t="shared" si="20"/>
        <v>►</v>
      </c>
      <c r="C45" s="1403" t="str">
        <f t="shared" si="28"/>
        <v>►</v>
      </c>
      <c r="D45" s="2475" t="str">
        <f t="shared" si="40"/>
        <v>►</v>
      </c>
      <c r="E45" s="1402" t="str">
        <f t="shared" si="41"/>
        <v>►</v>
      </c>
      <c r="F45" s="1402" t="str">
        <f t="shared" si="42"/>
        <v>►</v>
      </c>
      <c r="G45" s="1402" t="str">
        <f t="shared" si="43"/>
        <v>►</v>
      </c>
      <c r="H45" s="129" t="s">
        <v>11</v>
      </c>
      <c r="I45" s="130" t="str">
        <f>L45</f>
        <v>Dessert assiette.F.Feuilles de meringue.Recette mère ►.M.Mille-feuille meringue et chiboust pamplemousse aux fraises des bois</v>
      </c>
      <c r="J45" s="130">
        <f>L43</f>
        <v>18</v>
      </c>
      <c r="K45" s="130" t="str">
        <f>M43</f>
        <v>assiettes</v>
      </c>
      <c r="L45" s="131" t="str">
        <f>UPPER(LEFT(N39,1))&amp;LOWER(MID(N39,2,999))&amp;"."&amp;UPPER(LEFT(P39,1))&amp;"."&amp;UPPER(LEFT(P39,1))&amp;LOWER(MID(P39,2,999))&amp;"."&amp;IF(ISTEXT(R45),Q45&amp;"."&amp;UPPER(LEFT(R45,1))&amp;"."&amp;UPPER(LEFT(R45,1))&amp;LOWER(MID(R45,2,999)),M45)</f>
        <v>Dessert assiette.F.Feuilles de meringue.Recette mère ►.M.Mille-feuille meringue et chiboust pamplemousse aux fraises des bois</v>
      </c>
      <c r="M45" s="132" t="s">
        <v>55</v>
      </c>
      <c r="N45" s="3321" t="s">
        <v>56</v>
      </c>
      <c r="O45" s="3321"/>
      <c r="P45" s="3321"/>
      <c r="Q45" s="133" t="s">
        <v>57</v>
      </c>
      <c r="R45" s="1419" t="s">
        <v>214</v>
      </c>
      <c r="S45" s="521" t="s">
        <v>6</v>
      </c>
      <c r="T45" s="2719">
        <f t="shared" si="44"/>
        <v>0</v>
      </c>
      <c r="U45" s="2443">
        <f t="shared" si="45"/>
        <v>0</v>
      </c>
      <c r="V45" s="2442"/>
      <c r="W45" s="1433">
        <f t="shared" si="36"/>
        <v>0</v>
      </c>
      <c r="X45" s="185" t="str">
        <f>IF(OR(W45=0, ISBLANK(P45)), "", TEXT(ROUND(W45/INDEX(AJ24:AJ94, MATCH(P45, AI24:AI94, 0)), 0),"# ##0") &amp; " " &amp; P45)</f>
        <v/>
      </c>
      <c r="Y45" s="210">
        <f t="shared" si="37"/>
        <v>0</v>
      </c>
      <c r="Z45" s="1434">
        <f t="shared" si="23"/>
        <v>0</v>
      </c>
      <c r="AA45" s="1435" t="str">
        <f t="shared" si="38"/>
        <v/>
      </c>
      <c r="AB45" s="1436"/>
      <c r="AC45" s="1433">
        <f t="shared" si="35"/>
        <v>0</v>
      </c>
      <c r="AD45" s="1437"/>
      <c r="AE45" s="1438" t="str">
        <f t="shared" si="26"/>
        <v/>
      </c>
      <c r="AF45" s="2564"/>
      <c r="AG45" s="2715">
        <f t="shared" si="27"/>
        <v>0</v>
      </c>
      <c r="AH45" s="2716">
        <f>IF(AND(V45&lt;&gt;"", ISNUMBER(T45)), IFERROR(INDEX(AJ24:AJ94, MATCH(P45, AI24:AI94, 0)) * O45 * IF(ISBLANK(L45), 1, L45), 0), 0)</f>
        <v>0</v>
      </c>
      <c r="AI45" s="2618" t="s">
        <v>1124</v>
      </c>
      <c r="AJ45" s="154">
        <f t="shared" si="39"/>
        <v>5.0000000000000001E-3</v>
      </c>
      <c r="AK45" s="2608">
        <v>5</v>
      </c>
      <c r="AL45" s="31"/>
      <c r="AM45" s="1401" t="str">
        <f t="shared" si="17"/>
        <v>►</v>
      </c>
      <c r="AN45" s="108"/>
      <c r="AO45" s="108"/>
      <c r="AP45" s="108"/>
      <c r="AQ45" s="108"/>
      <c r="AR45" s="1411"/>
      <c r="AS45" s="414" t="s">
        <v>2220</v>
      </c>
      <c r="AT45" s="415"/>
      <c r="AU45" s="104"/>
      <c r="AV45" s="105"/>
      <c r="AW45" s="1411"/>
      <c r="AX45" s="4">
        <v>1</v>
      </c>
    </row>
    <row r="46" spans="1:50" s="48" customFormat="1" ht="21" customHeight="1" thickBot="1" x14ac:dyDescent="0.3">
      <c r="A46" s="1401" t="str">
        <f t="shared" si="10"/>
        <v>►</v>
      </c>
      <c r="B46" s="1402" t="str">
        <f t="shared" si="20"/>
        <v>►</v>
      </c>
      <c r="C46" s="1403" t="str">
        <f t="shared" si="28"/>
        <v>►</v>
      </c>
      <c r="D46" s="2475" t="str">
        <f t="shared" si="40"/>
        <v>►</v>
      </c>
      <c r="E46" s="1402" t="str">
        <f t="shared" si="41"/>
        <v>►</v>
      </c>
      <c r="F46" s="1402" t="str">
        <f t="shared" si="42"/>
        <v>►</v>
      </c>
      <c r="G46" s="1402" t="str">
        <f t="shared" si="43"/>
        <v>►</v>
      </c>
      <c r="H46" s="66" t="s">
        <v>11</v>
      </c>
      <c r="I46" s="367" t="str">
        <f>I45</f>
        <v>Dessert assiette.F.Feuilles de meringue.Recette mère ►.M.Mille-feuille meringue et chiboust pamplemousse aux fraises des bois</v>
      </c>
      <c r="J46" s="367"/>
      <c r="K46" s="367"/>
      <c r="L46" s="1420" t="s">
        <v>61</v>
      </c>
      <c r="M46" s="1421" t="s">
        <v>62</v>
      </c>
      <c r="N46" s="1421" t="s">
        <v>63</v>
      </c>
      <c r="O46" s="1421" t="s">
        <v>64</v>
      </c>
      <c r="P46" s="1421" t="s">
        <v>65</v>
      </c>
      <c r="Q46" s="1422" t="s">
        <v>66</v>
      </c>
      <c r="R46" s="1423" t="s">
        <v>67</v>
      </c>
      <c r="S46" s="521" t="s">
        <v>6</v>
      </c>
      <c r="T46" s="2719">
        <f t="shared" si="44"/>
        <v>0</v>
      </c>
      <c r="U46" s="2443">
        <f t="shared" si="45"/>
        <v>0</v>
      </c>
      <c r="V46" s="2442"/>
      <c r="W46" s="1440">
        <f t="shared" si="36"/>
        <v>0</v>
      </c>
      <c r="X46" s="199" t="str">
        <f>IF(OR(W46=0, ISBLANK(P46)), "", TEXT(ROUND(W46/INDEX(AJ24:AJ94, MATCH(P46, AI24:AI94, 0)), 0),"# ##0") &amp; " " &amp; P46)</f>
        <v/>
      </c>
      <c r="Y46" s="197">
        <f t="shared" si="37"/>
        <v>0</v>
      </c>
      <c r="Z46" s="1441">
        <f t="shared" si="23"/>
        <v>0</v>
      </c>
      <c r="AA46" s="1428" t="str">
        <f t="shared" si="38"/>
        <v/>
      </c>
      <c r="AB46" s="1436"/>
      <c r="AC46" s="1440">
        <f t="shared" si="35"/>
        <v>0</v>
      </c>
      <c r="AD46" s="1437"/>
      <c r="AE46" s="1442" t="str">
        <f t="shared" si="26"/>
        <v/>
      </c>
      <c r="AF46" s="2564"/>
      <c r="AG46" s="2715">
        <f t="shared" si="27"/>
        <v>0</v>
      </c>
      <c r="AH46" s="2716">
        <f>IF(AND(V46&lt;&gt;"", ISNUMBER(T46)), IFERROR(INDEX(AJ24:AJ94, MATCH(P46, AI24:AI94, 0)) * O46 * IF(ISBLANK(L46), 1, L46), 0), 0)</f>
        <v>0</v>
      </c>
      <c r="AI46" s="2618" t="s">
        <v>1125</v>
      </c>
      <c r="AJ46" s="1027">
        <f t="shared" si="39"/>
        <v>7.4999999999999997E-3</v>
      </c>
      <c r="AK46" s="2619">
        <v>7.5</v>
      </c>
      <c r="AL46" s="31"/>
      <c r="AM46" s="1401" t="str">
        <f t="shared" si="17"/>
        <v>►</v>
      </c>
      <c r="AN46" s="108"/>
      <c r="AO46" s="108"/>
      <c r="AP46" s="108"/>
      <c r="AQ46" s="108"/>
      <c r="AR46" s="1411"/>
      <c r="AS46" s="414" t="s">
        <v>2221</v>
      </c>
      <c r="AT46" s="415"/>
      <c r="AU46" s="104"/>
      <c r="AV46" s="105"/>
      <c r="AW46" s="1411"/>
      <c r="AX46" s="4">
        <v>1</v>
      </c>
    </row>
    <row r="47" spans="1:50" s="48" customFormat="1" ht="21" customHeight="1" thickTop="1" x14ac:dyDescent="0.25">
      <c r="A47" s="1401" t="str">
        <f t="shared" si="10"/>
        <v>A</v>
      </c>
      <c r="B47" s="1402" t="str">
        <f t="shared" si="20"/>
        <v>Dessert assiette.F.Feuilles de meringue.Recette mère ►.M.Mille-feuille meringue et chiboust pamplemousse aux fraises des bois</v>
      </c>
      <c r="C47" s="1403" t="str">
        <f t="shared" si="28"/>
        <v>Dessert assiette</v>
      </c>
      <c r="D47" s="2475" t="str">
        <f t="shared" si="40"/>
        <v>F</v>
      </c>
      <c r="E47" s="1402" t="str">
        <f t="shared" si="41"/>
        <v>Feuilles de meringue</v>
      </c>
      <c r="F47" s="1402" t="str">
        <f t="shared" si="42"/>
        <v>Recette mère ►</v>
      </c>
      <c r="G47" s="1402" t="str">
        <f t="shared" si="43"/>
        <v>M.Mille-feuille meringue et chiboust pamplemousse aux fraises des bois</v>
      </c>
      <c r="H47" s="66" t="s">
        <v>18</v>
      </c>
      <c r="I47" s="367" t="str">
        <f>I45</f>
        <v>Dessert assiette.F.Feuilles de meringue.Recette mère ►.M.Mille-feuille meringue et chiboust pamplemousse aux fraises des bois</v>
      </c>
      <c r="J47" s="367"/>
      <c r="K47" s="368"/>
      <c r="L47" s="1432" t="s">
        <v>86</v>
      </c>
      <c r="M47" s="151" t="s">
        <v>87</v>
      </c>
      <c r="N47" s="152"/>
      <c r="O47" s="3480" t="s">
        <v>88</v>
      </c>
      <c r="P47" s="3481" t="s">
        <v>89</v>
      </c>
      <c r="Q47" s="3482" t="s">
        <v>90</v>
      </c>
      <c r="R47" s="153" t="s">
        <v>91</v>
      </c>
      <c r="S47" s="521" t="s">
        <v>6</v>
      </c>
      <c r="T47" s="2719">
        <f t="shared" si="44"/>
        <v>0</v>
      </c>
      <c r="U47" s="2443">
        <f t="shared" si="45"/>
        <v>0</v>
      </c>
      <c r="V47" s="2442"/>
      <c r="W47" s="1433">
        <f t="shared" si="36"/>
        <v>0</v>
      </c>
      <c r="X47" s="185" t="str">
        <f>IF(OR(W47=0, ISBLANK(P47)), "", TEXT(ROUND(W47/INDEX(AJ24:AJ94, MATCH(P47, AI24:AI94, 0)), 0),"# ##0") &amp; " " &amp; P47)</f>
        <v/>
      </c>
      <c r="Y47" s="210">
        <f t="shared" si="37"/>
        <v>0</v>
      </c>
      <c r="Z47" s="1434">
        <f t="shared" si="23"/>
        <v>0</v>
      </c>
      <c r="AA47" s="1435" t="str">
        <f t="shared" si="38"/>
        <v/>
      </c>
      <c r="AB47" s="1436"/>
      <c r="AC47" s="1433">
        <f t="shared" si="35"/>
        <v>0</v>
      </c>
      <c r="AD47" s="1437"/>
      <c r="AE47" s="1438" t="str">
        <f t="shared" si="26"/>
        <v/>
      </c>
      <c r="AF47" s="2564"/>
      <c r="AG47" s="2715">
        <f t="shared" si="27"/>
        <v>0</v>
      </c>
      <c r="AH47" s="2716">
        <f>IF(AND(V47&lt;&gt;"", ISNUMBER(T47)), IFERROR(INDEX(AJ24:AJ94, MATCH(P47, AI24:AI94, 0)) * O47 * IF(ISBLANK(L47), 1, L47), 0), 0)</f>
        <v>0</v>
      </c>
      <c r="AI47" s="2618" t="s">
        <v>1126</v>
      </c>
      <c r="AJ47" s="154">
        <f t="shared" si="39"/>
        <v>1.4999999999999999E-2</v>
      </c>
      <c r="AK47" s="2608">
        <v>15</v>
      </c>
      <c r="AL47" s="31"/>
      <c r="AM47" s="1401" t="str">
        <f t="shared" si="17"/>
        <v>A</v>
      </c>
      <c r="AN47" s="108"/>
      <c r="AO47" s="108"/>
      <c r="AP47" s="108"/>
      <c r="AQ47" s="108"/>
      <c r="AR47" s="1411"/>
      <c r="AS47" s="414" t="s">
        <v>2222</v>
      </c>
      <c r="AT47" s="415"/>
      <c r="AU47" s="104"/>
      <c r="AV47" s="105"/>
      <c r="AW47" s="1411"/>
      <c r="AX47" s="4">
        <v>1</v>
      </c>
    </row>
    <row r="48" spans="1:50" s="48" customFormat="1" ht="21" customHeight="1" x14ac:dyDescent="0.25">
      <c r="A48" s="1401" t="str">
        <f t="shared" si="10"/>
        <v>A</v>
      </c>
      <c r="B48" s="1402" t="str">
        <f t="shared" si="20"/>
        <v>Dessert assiette.F.Feuilles de meringue.Recette mère ►.M.Mille-feuille meringue et chiboust pamplemousse aux fraises des bois</v>
      </c>
      <c r="C48" s="1403" t="str">
        <f t="shared" si="28"/>
        <v>Dessert assiette</v>
      </c>
      <c r="D48" s="2475" t="str">
        <f t="shared" si="40"/>
        <v>F</v>
      </c>
      <c r="E48" s="1402" t="str">
        <f t="shared" si="41"/>
        <v>Feuilles de meringue</v>
      </c>
      <c r="F48" s="1402" t="str">
        <f t="shared" si="42"/>
        <v>Recette mère ►</v>
      </c>
      <c r="G48" s="1402" t="str">
        <f t="shared" si="43"/>
        <v>M.Mille-feuille meringue et chiboust pamplemousse aux fraises des bois</v>
      </c>
      <c r="H48" s="66" t="s">
        <v>18</v>
      </c>
      <c r="I48" s="367" t="str">
        <f>I45</f>
        <v>Dessert assiette.F.Feuilles de meringue.Recette mère ►.M.Mille-feuille meringue et chiboust pamplemousse aux fraises des bois</v>
      </c>
      <c r="J48" s="367"/>
      <c r="K48" s="368"/>
      <c r="L48" s="1439" t="s">
        <v>103</v>
      </c>
      <c r="M48" s="164" t="s">
        <v>104</v>
      </c>
      <c r="N48" s="165" t="s">
        <v>105</v>
      </c>
      <c r="O48" s="3121"/>
      <c r="P48" s="3123"/>
      <c r="Q48" s="3125"/>
      <c r="R48" s="166" t="s">
        <v>106</v>
      </c>
      <c r="S48" s="521" t="s">
        <v>6</v>
      </c>
      <c r="T48" s="2719">
        <f t="shared" si="44"/>
        <v>0</v>
      </c>
      <c r="U48" s="2443">
        <f t="shared" si="45"/>
        <v>0</v>
      </c>
      <c r="V48" s="2442"/>
      <c r="W48" s="1440">
        <f t="shared" si="36"/>
        <v>0</v>
      </c>
      <c r="X48" s="199" t="str">
        <f>IF(OR(W48=0, ISBLANK(P48)), "", TEXT(ROUND(W48/INDEX(AJ24:AJ94, MATCH(P48, AI24:AI94, 0)), 0),"# ##0") &amp; " " &amp; P48)</f>
        <v/>
      </c>
      <c r="Y48" s="197">
        <f t="shared" si="37"/>
        <v>0</v>
      </c>
      <c r="Z48" s="1441">
        <f t="shared" si="23"/>
        <v>0</v>
      </c>
      <c r="AA48" s="1428" t="str">
        <f t="shared" si="38"/>
        <v/>
      </c>
      <c r="AB48" s="1436"/>
      <c r="AC48" s="1440">
        <f t="shared" si="35"/>
        <v>0</v>
      </c>
      <c r="AD48" s="1437"/>
      <c r="AE48" s="1442" t="str">
        <f t="shared" si="26"/>
        <v/>
      </c>
      <c r="AF48" s="2564"/>
      <c r="AG48" s="2715">
        <f t="shared" si="27"/>
        <v>0</v>
      </c>
      <c r="AH48" s="2716">
        <f>IF(AND(V48&lt;&gt;"", ISNUMBER(T48)), IFERROR(INDEX(AJ24:AJ94, MATCH(P48, AI24:AI94, 0)) * O48 * IF(ISBLANK(L48), 1, L48), 0), 0)</f>
        <v>0</v>
      </c>
      <c r="AI48" s="2611" t="s">
        <v>133</v>
      </c>
      <c r="AJ48" s="154">
        <f t="shared" si="39"/>
        <v>0.03</v>
      </c>
      <c r="AK48" s="2608">
        <v>30</v>
      </c>
      <c r="AL48" s="31"/>
      <c r="AM48" s="1401" t="str">
        <f t="shared" si="17"/>
        <v>A</v>
      </c>
      <c r="AN48" s="1443" t="s">
        <v>157</v>
      </c>
      <c r="AO48" s="64"/>
      <c r="AP48" s="64"/>
      <c r="AQ48" s="108"/>
      <c r="AR48" s="1411"/>
      <c r="AS48" s="414" t="s">
        <v>2223</v>
      </c>
      <c r="AT48" s="415"/>
      <c r="AU48" s="104"/>
      <c r="AV48" s="105"/>
      <c r="AW48" s="1411"/>
      <c r="AX48" s="4">
        <v>1</v>
      </c>
    </row>
    <row r="49" spans="1:50" s="48" customFormat="1" ht="21" customHeight="1" x14ac:dyDescent="0.25">
      <c r="A49" s="1401" t="str">
        <f t="shared" si="10"/>
        <v>A</v>
      </c>
      <c r="B49" s="1402" t="str">
        <f t="shared" si="20"/>
        <v>Dessert assiette.F.Feuilles de meringue.Recette mère ►.M.Mille-feuille meringue et chiboust pamplemousse aux fraises des bois</v>
      </c>
      <c r="C49" s="1403" t="str">
        <f t="shared" si="28"/>
        <v>Dessert assiette</v>
      </c>
      <c r="D49" s="2475" t="str">
        <f t="shared" si="40"/>
        <v>F</v>
      </c>
      <c r="E49" s="1402" t="str">
        <f t="shared" si="41"/>
        <v>Feuilles de meringue</v>
      </c>
      <c r="F49" s="1402" t="str">
        <f t="shared" si="42"/>
        <v>Recette mère ►</v>
      </c>
      <c r="G49" s="1402" t="str">
        <f t="shared" si="43"/>
        <v>M.Mille-feuille meringue et chiboust pamplemousse aux fraises des bois</v>
      </c>
      <c r="H49" s="66" t="s">
        <v>18</v>
      </c>
      <c r="I49" s="367" t="str">
        <f>I45</f>
        <v>Dessert assiette.F.Feuilles de meringue.Recette mère ►.M.Mille-feuille meringue et chiboust pamplemousse aux fraises des bois</v>
      </c>
      <c r="J49" s="367">
        <f>J45</f>
        <v>18</v>
      </c>
      <c r="K49" s="368" t="str">
        <f>K45</f>
        <v>assiettes</v>
      </c>
      <c r="L49" s="1444"/>
      <c r="M49" s="175"/>
      <c r="N49" s="228" t="str">
        <f t="shared" ref="N49:N53" si="46">IF(AND(L49&gt;0,O49&gt;0),"de","")</f>
        <v/>
      </c>
      <c r="O49" s="177">
        <v>100</v>
      </c>
      <c r="P49" s="229" t="s">
        <v>41</v>
      </c>
      <c r="Q49" s="179">
        <v>1</v>
      </c>
      <c r="R49" s="180" t="s">
        <v>1132</v>
      </c>
      <c r="S49" s="521" t="s">
        <v>6</v>
      </c>
      <c r="T49" s="2719">
        <v>18</v>
      </c>
      <c r="U49" s="2443" t="s">
        <v>43</v>
      </c>
      <c r="V49" s="2442">
        <v>22</v>
      </c>
      <c r="W49" s="1433">
        <f t="shared" si="36"/>
        <v>0.12222222222222223</v>
      </c>
      <c r="X49" s="185" t="str">
        <f>IF(OR(W49=0, ISBLANK(P49)), "", TEXT(ROUND(W49/INDEX(AJ24:AJ94, MATCH(P49, AI24:AI94, 0)), 0),"# ##0") &amp; " " &amp; P49)</f>
        <v>122 g</v>
      </c>
      <c r="Y49" s="210">
        <f t="shared" si="37"/>
        <v>0</v>
      </c>
      <c r="Z49" s="1434">
        <f t="shared" si="23"/>
        <v>0</v>
      </c>
      <c r="AA49" s="1435" t="str">
        <f t="shared" si="38"/>
        <v>blans d'œufs</v>
      </c>
      <c r="AB49" s="1436"/>
      <c r="AC49" s="1433">
        <f t="shared" si="35"/>
        <v>0.12222222222222223</v>
      </c>
      <c r="AD49" s="1437">
        <v>1</v>
      </c>
      <c r="AE49" s="1438">
        <f t="shared" si="26"/>
        <v>0.12222222222222223</v>
      </c>
      <c r="AF49" s="2564"/>
      <c r="AG49" s="2715">
        <f t="shared" si="27"/>
        <v>1.2222222222222223</v>
      </c>
      <c r="AH49" s="2716">
        <f>IF(AND(V49&lt;&gt;"", ISNUMBER(T49)), IFERROR(INDEX(AJ24:AJ94, MATCH(P49, AI24:AI94, 0)) * O49 * IF(ISBLANK(L49), 1, L49), 0), 0)</f>
        <v>0.1</v>
      </c>
      <c r="AI49" s="2611" t="s">
        <v>1127</v>
      </c>
      <c r="AJ49" s="154">
        <f t="shared" si="39"/>
        <v>0.04</v>
      </c>
      <c r="AK49" s="2608">
        <v>40</v>
      </c>
      <c r="AL49" s="31"/>
      <c r="AM49" s="1401" t="str">
        <f t="shared" si="17"/>
        <v>A</v>
      </c>
      <c r="AN49" s="108"/>
      <c r="AO49" s="108"/>
      <c r="AP49" s="108"/>
      <c r="AQ49" s="108"/>
      <c r="AR49" s="1411"/>
      <c r="AS49" s="414"/>
      <c r="AT49" s="431"/>
      <c r="AU49" s="104"/>
      <c r="AV49" s="105"/>
      <c r="AW49" s="1411"/>
      <c r="AX49" s="4">
        <v>1</v>
      </c>
    </row>
    <row r="50" spans="1:50" s="48" customFormat="1" ht="21" customHeight="1" x14ac:dyDescent="0.25">
      <c r="A50" s="1401" t="str">
        <f t="shared" si="10"/>
        <v>A</v>
      </c>
      <c r="B50" s="1402" t="str">
        <f t="shared" si="20"/>
        <v>Dessert assiette.F.Feuilles de meringue.Recette mère ►.M.Mille-feuille meringue et chiboust pamplemousse aux fraises des bois</v>
      </c>
      <c r="C50" s="1403" t="str">
        <f t="shared" si="28"/>
        <v>Dessert assiette</v>
      </c>
      <c r="D50" s="2475" t="str">
        <f t="shared" si="40"/>
        <v>F</v>
      </c>
      <c r="E50" s="1402" t="str">
        <f t="shared" si="41"/>
        <v>Feuilles de meringue</v>
      </c>
      <c r="F50" s="1402" t="str">
        <f t="shared" si="42"/>
        <v>Recette mère ►</v>
      </c>
      <c r="G50" s="1402" t="str">
        <f t="shared" si="43"/>
        <v>M.Mille-feuille meringue et chiboust pamplemousse aux fraises des bois</v>
      </c>
      <c r="H50" s="196" t="str">
        <f t="shared" ref="H50:H53" si="47">IF(R50&lt;&gt;"","A","►")</f>
        <v>A</v>
      </c>
      <c r="I50" s="367" t="str">
        <f>I45</f>
        <v>Dessert assiette.F.Feuilles de meringue.Recette mère ►.M.Mille-feuille meringue et chiboust pamplemousse aux fraises des bois</v>
      </c>
      <c r="J50" s="367">
        <f>J45</f>
        <v>18</v>
      </c>
      <c r="K50" s="368" t="str">
        <f>K45</f>
        <v>assiettes</v>
      </c>
      <c r="L50" s="1444"/>
      <c r="M50" s="175"/>
      <c r="N50" s="176" t="str">
        <f t="shared" si="46"/>
        <v/>
      </c>
      <c r="O50" s="177">
        <v>100</v>
      </c>
      <c r="P50" s="229" t="s">
        <v>41</v>
      </c>
      <c r="Q50" s="179">
        <v>1</v>
      </c>
      <c r="R50" s="180" t="s">
        <v>1133</v>
      </c>
      <c r="S50" s="521" t="s">
        <v>6</v>
      </c>
      <c r="T50" s="2719">
        <v>18</v>
      </c>
      <c r="U50" s="2443" t="s">
        <v>43</v>
      </c>
      <c r="V50" s="2442">
        <v>22</v>
      </c>
      <c r="W50" s="1440">
        <f t="shared" si="36"/>
        <v>0.12222222222222223</v>
      </c>
      <c r="X50" s="199" t="str">
        <f>IF(OR(W50=0, ISBLANK(P50)), "", TEXT(ROUND(W50/INDEX(AJ24:AJ94, MATCH(P50, AI24:AI94, 0)), 0),"# ##0") &amp; " " &amp; P50)</f>
        <v>122 g</v>
      </c>
      <c r="Y50" s="197">
        <f t="shared" si="37"/>
        <v>0</v>
      </c>
      <c r="Z50" s="1441">
        <f t="shared" si="23"/>
        <v>0</v>
      </c>
      <c r="AA50" s="1428" t="str">
        <f t="shared" si="38"/>
        <v>sucre cristallisé</v>
      </c>
      <c r="AB50" s="1436"/>
      <c r="AC50" s="1440">
        <f t="shared" si="35"/>
        <v>0.12222222222222223</v>
      </c>
      <c r="AD50" s="1437">
        <v>1</v>
      </c>
      <c r="AE50" s="1442">
        <f t="shared" si="26"/>
        <v>0.12222222222222223</v>
      </c>
      <c r="AF50" s="2564"/>
      <c r="AG50" s="2715">
        <f t="shared" si="27"/>
        <v>1.2222222222222223</v>
      </c>
      <c r="AH50" s="2716">
        <f>IF(AND(V50&lt;&gt;"", ISNUMBER(T50)), IFERROR(INDEX(AJ24:AJ94, MATCH(P50, AI24:AI94, 0)) * O50 * IF(ISBLANK(L50), 1, L50), 0), 0)</f>
        <v>0.1</v>
      </c>
      <c r="AI50" s="2611" t="s">
        <v>224</v>
      </c>
      <c r="AJ50" s="154">
        <f t="shared" si="39"/>
        <v>0.06</v>
      </c>
      <c r="AK50" s="2608">
        <v>60</v>
      </c>
      <c r="AL50" s="31"/>
      <c r="AM50" s="1401" t="str">
        <f t="shared" si="17"/>
        <v>A</v>
      </c>
      <c r="AN50" s="1443" t="s">
        <v>158</v>
      </c>
      <c r="AO50" s="64"/>
      <c r="AP50" s="64"/>
      <c r="AQ50" s="108"/>
      <c r="AR50" s="1411"/>
      <c r="AS50" s="323" t="s">
        <v>1139</v>
      </c>
      <c r="AT50" s="243"/>
      <c r="AU50" s="243"/>
      <c r="AV50" s="440"/>
      <c r="AW50" s="1411"/>
      <c r="AX50" s="4">
        <v>1</v>
      </c>
    </row>
    <row r="51" spans="1:50" s="48" customFormat="1" ht="21" customHeight="1" x14ac:dyDescent="0.25">
      <c r="A51" s="1401" t="str">
        <f t="shared" si="10"/>
        <v>A</v>
      </c>
      <c r="B51" s="1402" t="str">
        <f t="shared" si="20"/>
        <v>Dessert assiette.F.Feuilles de meringue.Recette mère ►.M.Mille-feuille meringue et chiboust pamplemousse aux fraises des bois</v>
      </c>
      <c r="C51" s="1403" t="str">
        <f t="shared" si="28"/>
        <v>Dessert assiette</v>
      </c>
      <c r="D51" s="2475" t="str">
        <f t="shared" si="40"/>
        <v>F</v>
      </c>
      <c r="E51" s="1402" t="str">
        <f t="shared" si="41"/>
        <v>Feuilles de meringue</v>
      </c>
      <c r="F51" s="1402" t="str">
        <f t="shared" si="42"/>
        <v>Recette mère ►</v>
      </c>
      <c r="G51" s="1402" t="str">
        <f t="shared" si="43"/>
        <v>M.Mille-feuille meringue et chiboust pamplemousse aux fraises des bois</v>
      </c>
      <c r="H51" s="196" t="str">
        <f t="shared" si="47"/>
        <v>A</v>
      </c>
      <c r="I51" s="367" t="str">
        <f>I45</f>
        <v>Dessert assiette.F.Feuilles de meringue.Recette mère ►.M.Mille-feuille meringue et chiboust pamplemousse aux fraises des bois</v>
      </c>
      <c r="J51" s="367">
        <f>J45</f>
        <v>18</v>
      </c>
      <c r="K51" s="367" t="str">
        <f>K45</f>
        <v>assiettes</v>
      </c>
      <c r="L51" s="174"/>
      <c r="M51" s="209"/>
      <c r="N51" s="228" t="str">
        <f t="shared" si="46"/>
        <v/>
      </c>
      <c r="O51" s="177">
        <v>100</v>
      </c>
      <c r="P51" s="229" t="s">
        <v>41</v>
      </c>
      <c r="Q51" s="179">
        <v>1</v>
      </c>
      <c r="R51" s="180" t="s">
        <v>1135</v>
      </c>
      <c r="S51" s="521" t="s">
        <v>6</v>
      </c>
      <c r="T51" s="2719">
        <v>18</v>
      </c>
      <c r="U51" s="2443" t="s">
        <v>43</v>
      </c>
      <c r="V51" s="2442">
        <v>22</v>
      </c>
      <c r="W51" s="1433">
        <f t="shared" si="36"/>
        <v>0.12222222222222223</v>
      </c>
      <c r="X51" s="185" t="str">
        <f>IF(OR(W51=0, ISBLANK(P51)), "", TEXT(ROUND(W51/INDEX(AJ24:AJ94, MATCH(P51, AI24:AI94, 0)), 0),"# ##0") &amp; " " &amp; P51)</f>
        <v>122 g</v>
      </c>
      <c r="Y51" s="210">
        <f t="shared" si="37"/>
        <v>0</v>
      </c>
      <c r="Z51" s="1434">
        <f t="shared" si="23"/>
        <v>0</v>
      </c>
      <c r="AA51" s="1435" t="str">
        <f t="shared" si="38"/>
        <v>sucre glace silice</v>
      </c>
      <c r="AB51" s="1436"/>
      <c r="AC51" s="1433">
        <f t="shared" si="35"/>
        <v>0.12222222222222223</v>
      </c>
      <c r="AD51" s="1437">
        <v>1</v>
      </c>
      <c r="AE51" s="1438">
        <f t="shared" si="26"/>
        <v>0.12222222222222223</v>
      </c>
      <c r="AF51" s="2564"/>
      <c r="AG51" s="2715">
        <f t="shared" si="27"/>
        <v>1.2222222222222223</v>
      </c>
      <c r="AH51" s="2716">
        <f>IF(AND(V51&lt;&gt;"", ISNUMBER(T51)), IFERROR(INDEX(AJ24:AJ94, MATCH(P51, AI24:AI94, 0)) * O51 * IF(ISBLANK(L51), 1, L51), 0), 0)</f>
        <v>0.1</v>
      </c>
      <c r="AI51" s="2611" t="s">
        <v>239</v>
      </c>
      <c r="AJ51" s="154">
        <f t="shared" si="39"/>
        <v>7.0000000000000007E-2</v>
      </c>
      <c r="AK51" s="2608">
        <v>70</v>
      </c>
      <c r="AL51" s="31"/>
      <c r="AM51" s="1401" t="str">
        <f t="shared" si="17"/>
        <v>A</v>
      </c>
      <c r="AN51" s="108"/>
      <c r="AO51" s="108"/>
      <c r="AP51" s="108"/>
      <c r="AQ51" s="108"/>
      <c r="AR51" s="1411"/>
      <c r="AS51" s="323" t="s">
        <v>1141</v>
      </c>
      <c r="AT51" s="243"/>
      <c r="AU51" s="243"/>
      <c r="AV51" s="440"/>
      <c r="AW51" s="1411"/>
      <c r="AX51" s="4">
        <v>1</v>
      </c>
    </row>
    <row r="52" spans="1:50" s="48" customFormat="1" ht="21" customHeight="1" x14ac:dyDescent="0.25">
      <c r="A52" s="1401" t="str">
        <f t="shared" si="10"/>
        <v>A</v>
      </c>
      <c r="B52" s="1402" t="str">
        <f t="shared" si="20"/>
        <v>Dessert assiette.F.Feuilles de meringue.Recette mère ►.M.Mille-feuille meringue et chiboust pamplemousse aux fraises des bois</v>
      </c>
      <c r="C52" s="1403" t="str">
        <f t="shared" si="28"/>
        <v>Dessert assiette</v>
      </c>
      <c r="D52" s="2475" t="str">
        <f t="shared" si="40"/>
        <v>F</v>
      </c>
      <c r="E52" s="1402" t="str">
        <f t="shared" si="41"/>
        <v>Feuilles de meringue</v>
      </c>
      <c r="F52" s="1402" t="str">
        <f t="shared" si="42"/>
        <v>Recette mère ►</v>
      </c>
      <c r="G52" s="1402" t="str">
        <f t="shared" si="43"/>
        <v>M.Mille-feuille meringue et chiboust pamplemousse aux fraises des bois</v>
      </c>
      <c r="H52" s="196" t="str">
        <f t="shared" si="47"/>
        <v>A</v>
      </c>
      <c r="I52" s="367" t="str">
        <f>I45</f>
        <v>Dessert assiette.F.Feuilles de meringue.Recette mère ►.M.Mille-feuille meringue et chiboust pamplemousse aux fraises des bois</v>
      </c>
      <c r="J52" s="367">
        <f>J45</f>
        <v>18</v>
      </c>
      <c r="K52" s="367" t="str">
        <f>K45</f>
        <v>assiettes</v>
      </c>
      <c r="L52" s="1447"/>
      <c r="M52" s="209"/>
      <c r="N52" s="176" t="str">
        <f t="shared" si="46"/>
        <v/>
      </c>
      <c r="O52" s="177">
        <v>30</v>
      </c>
      <c r="P52" s="229" t="s">
        <v>41</v>
      </c>
      <c r="Q52" s="179">
        <v>1</v>
      </c>
      <c r="R52" s="180" t="s">
        <v>1136</v>
      </c>
      <c r="S52" s="521" t="s">
        <v>6</v>
      </c>
      <c r="T52" s="2719">
        <v>18</v>
      </c>
      <c r="U52" s="2443" t="s">
        <v>43</v>
      </c>
      <c r="V52" s="2442">
        <v>22</v>
      </c>
      <c r="W52" s="1440">
        <f t="shared" si="36"/>
        <v>3.6666666666666667E-2</v>
      </c>
      <c r="X52" s="199" t="str">
        <f>IF(OR(W52=0, ISBLANK(P52)), "", TEXT(ROUND(W52/INDEX(AJ24:AJ94, MATCH(P52, AI24:AI94, 0)), 0),"# ##0") &amp; " " &amp; P52)</f>
        <v>37 g</v>
      </c>
      <c r="Y52" s="197">
        <f t="shared" si="37"/>
        <v>0</v>
      </c>
      <c r="Z52" s="1441">
        <f t="shared" si="23"/>
        <v>0</v>
      </c>
      <c r="AA52" s="1428" t="str">
        <f t="shared" si="38"/>
        <v>noix de coco rapée</v>
      </c>
      <c r="AB52" s="1436"/>
      <c r="AC52" s="1440">
        <f t="shared" si="35"/>
        <v>3.6666666666666667E-2</v>
      </c>
      <c r="AD52" s="1437">
        <v>1</v>
      </c>
      <c r="AE52" s="1442">
        <f t="shared" si="26"/>
        <v>3.6666666666666667E-2</v>
      </c>
      <c r="AF52" s="2564"/>
      <c r="AG52" s="2715">
        <f t="shared" si="27"/>
        <v>1.2222222222222223</v>
      </c>
      <c r="AH52" s="2716">
        <f>IF(AND(V52&lt;&gt;"", ISNUMBER(T52)), IFERROR(INDEX(AJ24:AJ94, MATCH(P52, AI24:AI94, 0)) * O52 * IF(ISBLANK(L52), 1, L52), 0), 0)</f>
        <v>0.03</v>
      </c>
      <c r="AI52" s="2611" t="s">
        <v>1129</v>
      </c>
      <c r="AJ52" s="154">
        <f t="shared" si="39"/>
        <v>0.09</v>
      </c>
      <c r="AK52" s="2608">
        <v>90</v>
      </c>
      <c r="AL52" s="31"/>
      <c r="AM52" s="1401" t="str">
        <f t="shared" si="17"/>
        <v>A</v>
      </c>
      <c r="AN52" s="1443" t="s">
        <v>160</v>
      </c>
      <c r="AO52" s="64"/>
      <c r="AP52" s="64"/>
      <c r="AQ52" s="108"/>
      <c r="AR52" s="1411"/>
      <c r="AS52" s="323" t="s">
        <v>1142</v>
      </c>
      <c r="AT52" s="243"/>
      <c r="AU52" s="243"/>
      <c r="AV52" s="440"/>
      <c r="AW52" s="1411"/>
      <c r="AX52" s="4">
        <v>1</v>
      </c>
    </row>
    <row r="53" spans="1:50" s="48" customFormat="1" ht="21" customHeight="1" x14ac:dyDescent="0.25">
      <c r="A53" s="1401" t="str">
        <f t="shared" si="10"/>
        <v>►</v>
      </c>
      <c r="B53" s="1402" t="str">
        <f t="shared" si="20"/>
        <v>►</v>
      </c>
      <c r="C53" s="1403" t="str">
        <f t="shared" si="28"/>
        <v>►</v>
      </c>
      <c r="D53" s="2475" t="str">
        <f t="shared" si="40"/>
        <v>►</v>
      </c>
      <c r="E53" s="1402" t="str">
        <f t="shared" si="41"/>
        <v>►</v>
      </c>
      <c r="F53" s="1402" t="str">
        <f t="shared" si="42"/>
        <v>►</v>
      </c>
      <c r="G53" s="1402" t="str">
        <f t="shared" si="43"/>
        <v>►</v>
      </c>
      <c r="H53" s="196" t="str">
        <f t="shared" si="47"/>
        <v>►</v>
      </c>
      <c r="I53" s="367" t="str">
        <f>I45</f>
        <v>Dessert assiette.F.Feuilles de meringue.Recette mère ►.M.Mille-feuille meringue et chiboust pamplemousse aux fraises des bois</v>
      </c>
      <c r="J53" s="367">
        <f>J45</f>
        <v>18</v>
      </c>
      <c r="K53" s="367" t="str">
        <f>K45</f>
        <v>assiettes</v>
      </c>
      <c r="L53" s="174"/>
      <c r="M53" s="209"/>
      <c r="N53" s="228" t="str">
        <f t="shared" si="46"/>
        <v/>
      </c>
      <c r="O53" s="177"/>
      <c r="P53" s="1451"/>
      <c r="Q53" s="179">
        <v>1</v>
      </c>
      <c r="R53" s="180"/>
      <c r="S53" s="521" t="s">
        <v>6</v>
      </c>
      <c r="T53" s="2719"/>
      <c r="U53" s="2443"/>
      <c r="V53" s="2442"/>
      <c r="W53" s="1433">
        <f t="shared" si="36"/>
        <v>0</v>
      </c>
      <c r="X53" s="185" t="str">
        <f>IF(OR(W53=0, ISBLANK(P53)), "", TEXT(ROUND(W53/INDEX(AJ24:AJ94, MATCH(P53, AI24:AI94, 0)), 0),"# ##0") &amp; " " &amp; P53)</f>
        <v/>
      </c>
      <c r="Y53" s="210">
        <f t="shared" si="37"/>
        <v>0</v>
      </c>
      <c r="Z53" s="1434">
        <f t="shared" si="23"/>
        <v>0</v>
      </c>
      <c r="AA53" s="1435" t="str">
        <f t="shared" si="38"/>
        <v/>
      </c>
      <c r="AB53" s="1436"/>
      <c r="AC53" s="1433">
        <f t="shared" si="35"/>
        <v>0</v>
      </c>
      <c r="AD53" s="1437"/>
      <c r="AE53" s="1438" t="str">
        <f t="shared" si="26"/>
        <v/>
      </c>
      <c r="AF53" s="2564"/>
      <c r="AG53" s="2715">
        <f t="shared" si="27"/>
        <v>0</v>
      </c>
      <c r="AH53" s="2716">
        <f>IF(AND(V53&lt;&gt;"", ISNUMBER(T53)), IFERROR(INDEX(AJ24:AJ94, MATCH(P53, AI24:AI94, 0)) * O53 * IF(ISBLANK(L53), 1, L53), 0), 0)</f>
        <v>0</v>
      </c>
      <c r="AI53" s="2611" t="s">
        <v>1130</v>
      </c>
      <c r="AJ53" s="154">
        <f t="shared" si="39"/>
        <v>0.12</v>
      </c>
      <c r="AK53" s="2608">
        <v>120</v>
      </c>
      <c r="AL53" s="31"/>
      <c r="AM53" s="1401" t="str">
        <f t="shared" si="17"/>
        <v>►</v>
      </c>
      <c r="AN53" s="108"/>
      <c r="AO53" s="108"/>
      <c r="AP53" s="108"/>
      <c r="AQ53" s="108"/>
      <c r="AR53" s="1411"/>
      <c r="AS53" s="323" t="s">
        <v>1144</v>
      </c>
      <c r="AT53" s="243"/>
      <c r="AU53" s="243"/>
      <c r="AV53" s="440"/>
      <c r="AW53" s="1411"/>
      <c r="AX53" s="4">
        <v>1</v>
      </c>
    </row>
    <row r="54" spans="1:50" s="48" customFormat="1" ht="21" customHeight="1" thickBot="1" x14ac:dyDescent="0.3">
      <c r="A54" s="1401" t="str">
        <f t="shared" si="10"/>
        <v>►</v>
      </c>
      <c r="B54" s="1402" t="str">
        <f t="shared" si="20"/>
        <v>►</v>
      </c>
      <c r="C54" s="1403" t="str">
        <f t="shared" si="28"/>
        <v>►</v>
      </c>
      <c r="D54" s="2475" t="str">
        <f t="shared" si="40"/>
        <v>►</v>
      </c>
      <c r="E54" s="1402" t="str">
        <f t="shared" si="41"/>
        <v>►</v>
      </c>
      <c r="F54" s="1402" t="str">
        <f t="shared" si="42"/>
        <v>►</v>
      </c>
      <c r="G54" s="1402" t="str">
        <f t="shared" si="43"/>
        <v>►</v>
      </c>
      <c r="H54" s="249" t="s">
        <v>11</v>
      </c>
      <c r="I54" s="250" t="str">
        <f>I50</f>
        <v>Dessert assiette.F.Feuilles de meringue.Recette mère ►.M.Mille-feuille meringue et chiboust pamplemousse aux fraises des bois</v>
      </c>
      <c r="J54" s="1460">
        <f>J50</f>
        <v>18</v>
      </c>
      <c r="K54" s="252" t="str">
        <f>K50</f>
        <v>assiettes</v>
      </c>
      <c r="L54" s="1030"/>
      <c r="M54" s="255"/>
      <c r="N54" s="255"/>
      <c r="O54" s="255"/>
      <c r="P54" s="255"/>
      <c r="Q54" s="255"/>
      <c r="R54" s="1461" t="s">
        <v>218</v>
      </c>
      <c r="S54" s="521" t="s">
        <v>6</v>
      </c>
      <c r="T54" s="2719"/>
      <c r="U54" s="2443"/>
      <c r="V54" s="2442"/>
      <c r="W54" s="1440">
        <f t="shared" si="36"/>
        <v>0</v>
      </c>
      <c r="X54" s="199" t="str">
        <f>IF(OR(W54=0, ISBLANK(P54)), "", TEXT(ROUND(W54/INDEX(AJ24:AJ94, MATCH(P54, AI24:AI94, 0)), 0),"# ##0") &amp; " " &amp; P54)</f>
        <v/>
      </c>
      <c r="Y54" s="197">
        <f t="shared" si="37"/>
        <v>0</v>
      </c>
      <c r="Z54" s="1441">
        <f t="shared" si="23"/>
        <v>0</v>
      </c>
      <c r="AA54" s="1428" t="str">
        <f t="shared" si="38"/>
        <v/>
      </c>
      <c r="AB54" s="1436"/>
      <c r="AC54" s="1440">
        <f t="shared" si="35"/>
        <v>0</v>
      </c>
      <c r="AD54" s="1437"/>
      <c r="AE54" s="1442" t="str">
        <f t="shared" si="26"/>
        <v/>
      </c>
      <c r="AF54" s="2564"/>
      <c r="AG54" s="2715">
        <f t="shared" si="27"/>
        <v>0</v>
      </c>
      <c r="AH54" s="2716">
        <f>IF(AND(V54&lt;&gt;"", ISNUMBER(T54)), IFERROR(INDEX(AJ24:AJ94, MATCH(P54, AI24:AI94, 0)) * O54 * IF(ISBLANK(L54), 1, L54), 0), 0)</f>
        <v>0</v>
      </c>
      <c r="AI54" s="2611" t="s">
        <v>1131</v>
      </c>
      <c r="AJ54" s="154">
        <f t="shared" si="39"/>
        <v>0.12</v>
      </c>
      <c r="AK54" s="2608">
        <v>120</v>
      </c>
      <c r="AL54" s="31"/>
      <c r="AM54" s="1401" t="str">
        <f t="shared" si="17"/>
        <v>►</v>
      </c>
      <c r="AN54" s="108"/>
      <c r="AO54" s="108"/>
      <c r="AP54" s="108"/>
      <c r="AQ54" s="108"/>
      <c r="AR54" s="1411"/>
      <c r="AS54" s="323"/>
      <c r="AT54" s="2495" t="s">
        <v>66</v>
      </c>
      <c r="AU54" s="2496" t="s">
        <v>90</v>
      </c>
      <c r="AV54" s="440"/>
      <c r="AW54" s="1411"/>
      <c r="AX54" s="4">
        <v>1</v>
      </c>
    </row>
    <row r="55" spans="1:50" s="48" customFormat="1" ht="21" customHeight="1" thickBot="1" x14ac:dyDescent="0.3">
      <c r="A55" s="1401" t="str">
        <f t="shared" si="10"/>
        <v>A</v>
      </c>
      <c r="B55" s="1402" t="str">
        <f t="shared" si="20"/>
        <v/>
      </c>
      <c r="C55" s="1403">
        <f t="shared" si="28"/>
        <v>0</v>
      </c>
      <c r="D55" s="2475">
        <f t="shared" si="40"/>
        <v>0</v>
      </c>
      <c r="E55" s="1402">
        <f t="shared" si="41"/>
        <v>0</v>
      </c>
      <c r="F55" s="1402">
        <f t="shared" si="42"/>
        <v>0</v>
      </c>
      <c r="G55" s="1402" t="str">
        <f t="shared" si="43"/>
        <v/>
      </c>
      <c r="H55" s="1456" t="s">
        <v>18</v>
      </c>
      <c r="I55" s="1457"/>
      <c r="J55" s="1457"/>
      <c r="K55" s="1457"/>
      <c r="L55" s="1458" t="s">
        <v>2199</v>
      </c>
      <c r="M55" s="1458"/>
      <c r="N55" s="1458"/>
      <c r="O55" s="1458"/>
      <c r="P55" s="1458"/>
      <c r="Q55" s="1458"/>
      <c r="R55" s="2460" t="s">
        <v>218</v>
      </c>
      <c r="S55" s="521" t="s">
        <v>6</v>
      </c>
      <c r="T55" s="2719"/>
      <c r="U55" s="2443"/>
      <c r="V55" s="2442"/>
      <c r="W55" s="1433">
        <f t="shared" si="36"/>
        <v>0</v>
      </c>
      <c r="X55" s="185" t="str">
        <f>IF(OR(W55=0, ISBLANK(P55)), "", TEXT(ROUND(W55/INDEX(AJ24:AJ94, MATCH(P55, AI24:AI94, 0)), 0),"# ##0") &amp; " " &amp; P55)</f>
        <v/>
      </c>
      <c r="Y55" s="210">
        <f t="shared" si="37"/>
        <v>0</v>
      </c>
      <c r="Z55" s="1434">
        <f t="shared" si="23"/>
        <v>0</v>
      </c>
      <c r="AA55" s="1435" t="str">
        <f t="shared" si="38"/>
        <v/>
      </c>
      <c r="AB55" s="1436"/>
      <c r="AC55" s="1433">
        <f t="shared" si="35"/>
        <v>0</v>
      </c>
      <c r="AD55" s="1437"/>
      <c r="AE55" s="1438" t="str">
        <f t="shared" si="26"/>
        <v/>
      </c>
      <c r="AF55" s="2564"/>
      <c r="AG55" s="2715">
        <f t="shared" si="27"/>
        <v>0</v>
      </c>
      <c r="AH55" s="2716">
        <f>IF(AND(V55&lt;&gt;"", ISNUMBER(T55)), IFERROR(INDEX(AJ24:AJ94, MATCH(P55, AI24:AI94, 0)) * O55 * IF(ISBLANK(L55), 1, L55), 0), 0)</f>
        <v>0</v>
      </c>
      <c r="AI55" s="2611" t="s">
        <v>139</v>
      </c>
      <c r="AJ55" s="154">
        <f t="shared" si="39"/>
        <v>0.22500000000000001</v>
      </c>
      <c r="AK55" s="2608">
        <v>225</v>
      </c>
      <c r="AL55" s="31"/>
      <c r="AM55" s="1401" t="str">
        <f t="shared" si="17"/>
        <v>A</v>
      </c>
      <c r="AN55" s="108"/>
      <c r="AO55" s="108"/>
      <c r="AP55" s="108"/>
      <c r="AQ55" s="108"/>
      <c r="AR55" s="1411"/>
      <c r="AS55" s="323"/>
      <c r="AT55" s="448" t="s">
        <v>226</v>
      </c>
      <c r="AU55" s="243"/>
      <c r="AV55" s="440"/>
      <c r="AW55" s="1411"/>
      <c r="AX55" s="4">
        <v>1</v>
      </c>
    </row>
    <row r="56" spans="1:50" s="48" customFormat="1" ht="21" customHeight="1" x14ac:dyDescent="0.25">
      <c r="A56" s="1401" t="str">
        <f t="shared" si="10"/>
        <v>A</v>
      </c>
      <c r="B56" s="1402" t="str">
        <f t="shared" si="20"/>
        <v>Dessert assiette.C.Coulis de mangue.Recette mère ►.M.Mille-feuille meringue et chiboust pamplemousse aux fraises des bois</v>
      </c>
      <c r="C56" s="1403" t="str">
        <f t="shared" si="28"/>
        <v>Dessert assiette</v>
      </c>
      <c r="D56" s="2475" t="str">
        <f t="shared" si="40"/>
        <v>C</v>
      </c>
      <c r="E56" s="1402" t="str">
        <f t="shared" si="41"/>
        <v>Coulis de mangue</v>
      </c>
      <c r="F56" s="1402" t="str">
        <f t="shared" si="42"/>
        <v>Recette mère ►</v>
      </c>
      <c r="G56" s="1402" t="str">
        <f t="shared" si="43"/>
        <v>M.Mille-feuille meringue et chiboust pamplemousse aux fraises des bois</v>
      </c>
      <c r="H56" s="54" t="s">
        <v>18</v>
      </c>
      <c r="I56" s="55" t="str">
        <f>I62</f>
        <v>Dessert assiette.C.Coulis de mangue.Recette mère ►.M.Mille-feuille meringue et chiboust pamplemousse aux fraises des bois</v>
      </c>
      <c r="J56" s="56">
        <f>J62</f>
        <v>18</v>
      </c>
      <c r="K56" s="56" t="str">
        <f>K62</f>
        <v>assiettes</v>
      </c>
      <c r="L56" s="57" t="s">
        <v>6</v>
      </c>
      <c r="M56" s="58" t="s">
        <v>19</v>
      </c>
      <c r="N56" s="3315" t="s">
        <v>187</v>
      </c>
      <c r="O56" s="3315"/>
      <c r="P56" s="3285" t="s">
        <v>1138</v>
      </c>
      <c r="Q56" s="3285"/>
      <c r="R56" s="3286"/>
      <c r="S56" s="521" t="s">
        <v>6</v>
      </c>
      <c r="T56" s="2719"/>
      <c r="U56" s="2443"/>
      <c r="V56" s="2442"/>
      <c r="W56" s="1440">
        <f t="shared" si="36"/>
        <v>0</v>
      </c>
      <c r="X56" s="199" t="str">
        <f>IF(OR(W56=0, ISBLANK(P56)), "", TEXT(ROUND(W56/INDEX(AJ24:AJ94, MATCH(P56, AI24:AI94, 0)), 0),"# ##0") &amp; " " &amp; P56)</f>
        <v/>
      </c>
      <c r="Y56" s="197">
        <f t="shared" si="37"/>
        <v>0</v>
      </c>
      <c r="Z56" s="1441">
        <f t="shared" si="23"/>
        <v>0</v>
      </c>
      <c r="AA56" s="1428" t="str">
        <f t="shared" si="38"/>
        <v/>
      </c>
      <c r="AB56" s="1436"/>
      <c r="AC56" s="1440">
        <f t="shared" si="35"/>
        <v>0</v>
      </c>
      <c r="AD56" s="1437"/>
      <c r="AE56" s="1442" t="str">
        <f t="shared" si="26"/>
        <v/>
      </c>
      <c r="AF56" s="2564"/>
      <c r="AG56" s="2715">
        <f t="shared" si="27"/>
        <v>0</v>
      </c>
      <c r="AH56" s="2716">
        <f>IF(AND(V56&lt;&gt;"", ISNUMBER(T56)), IFERROR(INDEX(AJ24:AJ94, MATCH(P56, AI24:AI94, 0)) * O56 * IF(ISBLANK(L56), 1, L56), 0), 0)</f>
        <v>0</v>
      </c>
      <c r="AI56" s="2611" t="s">
        <v>141</v>
      </c>
      <c r="AJ56" s="154">
        <f t="shared" si="39"/>
        <v>0.11799999999999999</v>
      </c>
      <c r="AK56" s="2608">
        <v>118</v>
      </c>
      <c r="AL56" s="31"/>
      <c r="AM56" s="1401" t="str">
        <f t="shared" si="17"/>
        <v>A</v>
      </c>
      <c r="AN56" s="108"/>
      <c r="AO56" s="108"/>
      <c r="AP56" s="108"/>
      <c r="AQ56" s="108"/>
      <c r="AR56" s="1411"/>
      <c r="AS56" s="323"/>
      <c r="AT56" s="454" t="s">
        <v>229</v>
      </c>
      <c r="AU56" s="243"/>
      <c r="AV56" s="440"/>
      <c r="AW56" s="1411"/>
      <c r="AX56" s="4">
        <v>1</v>
      </c>
    </row>
    <row r="57" spans="1:50" s="48" customFormat="1" ht="21" customHeight="1" x14ac:dyDescent="0.25">
      <c r="A57" s="1401" t="str">
        <f t="shared" si="10"/>
        <v>A</v>
      </c>
      <c r="B57" s="1402" t="str">
        <f t="shared" si="20"/>
        <v>Dessert assiette.C.Coulis de mangue.Recette mère ►.M.Mille-feuille meringue et chiboust pamplemousse aux fraises des bois</v>
      </c>
      <c r="C57" s="1403" t="str">
        <f t="shared" si="28"/>
        <v>Dessert assiette</v>
      </c>
      <c r="D57" s="2475" t="str">
        <f t="shared" si="40"/>
        <v>C</v>
      </c>
      <c r="E57" s="1402" t="str">
        <f t="shared" si="41"/>
        <v>Coulis de mangue</v>
      </c>
      <c r="F57" s="1402" t="str">
        <f t="shared" si="42"/>
        <v>Recette mère ►</v>
      </c>
      <c r="G57" s="1402" t="str">
        <f t="shared" si="43"/>
        <v>M.Mille-feuille meringue et chiboust pamplemousse aux fraises des bois</v>
      </c>
      <c r="H57" s="66" t="s">
        <v>18</v>
      </c>
      <c r="I57" s="67" t="str">
        <f>I62</f>
        <v>Dessert assiette.C.Coulis de mangue.Recette mère ►.M.Mille-feuille meringue et chiboust pamplemousse aux fraises des bois</v>
      </c>
      <c r="J57" s="68"/>
      <c r="K57" s="68"/>
      <c r="L57" s="69" t="s">
        <v>28</v>
      </c>
      <c r="M57" s="70" t="s">
        <v>29</v>
      </c>
      <c r="N57" s="3316"/>
      <c r="O57" s="3316"/>
      <c r="P57" s="3287"/>
      <c r="Q57" s="3287"/>
      <c r="R57" s="3288"/>
      <c r="S57" s="521" t="s">
        <v>6</v>
      </c>
      <c r="T57" s="2719">
        <f t="shared" ref="T57:T72" si="48">IFERROR(IF(AND(ISNUMBER(V57),J57&gt;0),J57,0),0)</f>
        <v>0</v>
      </c>
      <c r="U57" s="2443">
        <f t="shared" ref="U57:U72" si="49">IFERROR(IF(AND(ISNUMBER(T57),V57&gt;0),K57,0),0)</f>
        <v>0</v>
      </c>
      <c r="V57" s="2442"/>
      <c r="W57" s="1433">
        <f t="shared" si="36"/>
        <v>0</v>
      </c>
      <c r="X57" s="185" t="str">
        <f>IF(OR(W57=0, ISBLANK(P57)), "", TEXT(ROUND(W57/INDEX(AJ24:AJ94, MATCH(P57, AI24:AI94, 0)), 0),"# ##0") &amp; " " &amp; P57)</f>
        <v/>
      </c>
      <c r="Y57" s="210">
        <f t="shared" si="37"/>
        <v>0</v>
      </c>
      <c r="Z57" s="1434">
        <f t="shared" si="23"/>
        <v>0</v>
      </c>
      <c r="AA57" s="1435" t="str">
        <f t="shared" si="38"/>
        <v/>
      </c>
      <c r="AB57" s="1436"/>
      <c r="AC57" s="1433">
        <f t="shared" si="35"/>
        <v>0</v>
      </c>
      <c r="AD57" s="1437"/>
      <c r="AE57" s="1438" t="str">
        <f t="shared" si="26"/>
        <v/>
      </c>
      <c r="AF57" s="2564"/>
      <c r="AG57" s="2715">
        <f t="shared" si="27"/>
        <v>0</v>
      </c>
      <c r="AH57" s="2716">
        <f>IF(AND(V57&lt;&gt;"", ISNUMBER(T57)), IFERROR(INDEX(AJ24:AJ94, MATCH(P57, AI24:AI94, 0)) * O57 * IF(ISBLANK(L57), 1, L57), 0), 0)</f>
        <v>0</v>
      </c>
      <c r="AI57" s="2611" t="s">
        <v>147</v>
      </c>
      <c r="AJ57" s="154">
        <f t="shared" si="39"/>
        <v>0.15</v>
      </c>
      <c r="AK57" s="2608">
        <v>150</v>
      </c>
      <c r="AL57" s="31"/>
      <c r="AM57" s="1401" t="str">
        <f t="shared" si="17"/>
        <v>A</v>
      </c>
      <c r="AN57" s="108"/>
      <c r="AO57" s="108"/>
      <c r="AP57" s="108"/>
      <c r="AQ57" s="108"/>
      <c r="AR57" s="1411"/>
      <c r="AS57" s="323"/>
      <c r="AT57" s="454" t="s">
        <v>234</v>
      </c>
      <c r="AU57" s="243"/>
      <c r="AV57" s="440"/>
      <c r="AW57" s="1411"/>
      <c r="AX57" s="4">
        <v>1</v>
      </c>
    </row>
    <row r="58" spans="1:50" s="48" customFormat="1" ht="21" customHeight="1" thickBot="1" x14ac:dyDescent="0.3">
      <c r="A58" s="1401" t="str">
        <f t="shared" si="10"/>
        <v>A</v>
      </c>
      <c r="B58" s="1402" t="str">
        <f t="shared" si="20"/>
        <v>Dessert assiette.C.Coulis de mangue.Recette mère ►.M.Mille-feuille meringue et chiboust pamplemousse aux fraises des bois</v>
      </c>
      <c r="C58" s="1403" t="str">
        <f t="shared" si="28"/>
        <v>Dessert assiette</v>
      </c>
      <c r="D58" s="2475" t="str">
        <f t="shared" si="40"/>
        <v>C</v>
      </c>
      <c r="E58" s="1402" t="str">
        <f t="shared" si="41"/>
        <v>Coulis de mangue</v>
      </c>
      <c r="F58" s="1402" t="str">
        <f t="shared" si="42"/>
        <v>Recette mère ►</v>
      </c>
      <c r="G58" s="1402" t="str">
        <f t="shared" si="43"/>
        <v>M.Mille-feuille meringue et chiboust pamplemousse aux fraises des bois</v>
      </c>
      <c r="H58" s="66" t="s">
        <v>18</v>
      </c>
      <c r="I58" s="77" t="str">
        <f>I62</f>
        <v>Dessert assiette.C.Coulis de mangue.Recette mère ►.M.Mille-feuille meringue et chiboust pamplemousse aux fraises des bois</v>
      </c>
      <c r="J58" s="78"/>
      <c r="K58" s="79"/>
      <c r="L58" s="80"/>
      <c r="M58" s="81" t="s">
        <v>33</v>
      </c>
      <c r="N58" s="82"/>
      <c r="O58" s="83" t="s">
        <v>34</v>
      </c>
      <c r="P58" s="1415" t="s">
        <v>1109</v>
      </c>
      <c r="Q58" s="16"/>
      <c r="R58" s="85"/>
      <c r="S58" s="521" t="s">
        <v>6</v>
      </c>
      <c r="T58" s="2719">
        <f t="shared" si="48"/>
        <v>0</v>
      </c>
      <c r="U58" s="2443">
        <f t="shared" si="49"/>
        <v>0</v>
      </c>
      <c r="V58" s="2442"/>
      <c r="W58" s="1440">
        <f t="shared" si="36"/>
        <v>0</v>
      </c>
      <c r="X58" s="199" t="str">
        <f>IF(OR(W58=0, ISBLANK(P58)), "", TEXT(ROUND(W58/INDEX(AJ24:AJ94, MATCH(P58, AI24:AI94, 0)), 0),"# ##0") &amp; " " &amp; P58)</f>
        <v/>
      </c>
      <c r="Y58" s="197">
        <f t="shared" si="37"/>
        <v>0</v>
      </c>
      <c r="Z58" s="1441">
        <f t="shared" si="23"/>
        <v>0</v>
      </c>
      <c r="AA58" s="1428" t="str">
        <f t="shared" si="38"/>
        <v/>
      </c>
      <c r="AB58" s="1436"/>
      <c r="AC58" s="1440">
        <f t="shared" si="35"/>
        <v>0</v>
      </c>
      <c r="AD58" s="1437"/>
      <c r="AE58" s="1442" t="str">
        <f>IF(OR(ISBLANK(AD58), ISTEXT(L58)), "", IF(W58=0, Y58*AD58, W58*AD58))</f>
        <v/>
      </c>
      <c r="AF58" s="2564"/>
      <c r="AG58" s="2715">
        <f t="shared" si="27"/>
        <v>0</v>
      </c>
      <c r="AH58" s="2716">
        <f>IF(AND(V58&lt;&gt;"", ISNUMBER(T58)), IFERROR(INDEX(AJ24:AJ94, MATCH(P58, AI24:AI94, 0)) * O58 * IF(ISBLANK(L58), 1, L58), 0), 0)</f>
        <v>0</v>
      </c>
      <c r="AI58" s="2611" t="s">
        <v>143</v>
      </c>
      <c r="AJ58" s="154">
        <f t="shared" si="39"/>
        <v>0.25</v>
      </c>
      <c r="AK58" s="2608">
        <v>250</v>
      </c>
      <c r="AL58" s="31"/>
      <c r="AM58" s="1401" t="str">
        <f t="shared" si="17"/>
        <v>A</v>
      </c>
      <c r="AN58" s="108"/>
      <c r="AO58" s="108"/>
      <c r="AP58" s="108"/>
      <c r="AQ58" s="108"/>
      <c r="AR58" s="1411"/>
      <c r="AS58" s="323"/>
      <c r="AT58" s="243"/>
      <c r="AU58" s="243"/>
      <c r="AV58" s="440"/>
      <c r="AW58" s="1411"/>
      <c r="AX58" s="4">
        <v>1</v>
      </c>
    </row>
    <row r="59" spans="1:50" s="48" customFormat="1" ht="21" customHeight="1" thickTop="1" x14ac:dyDescent="0.25">
      <c r="A59" s="1401" t="str">
        <f t="shared" si="10"/>
        <v>A</v>
      </c>
      <c r="B59" s="1402" t="str">
        <f t="shared" si="20"/>
        <v>Dessert assiette.C.Coulis de mangue.Recette mère ►.M.Mille-feuille meringue et chiboust pamplemousse aux fraises des bois</v>
      </c>
      <c r="C59" s="1403" t="str">
        <f t="shared" si="28"/>
        <v>Dessert assiette</v>
      </c>
      <c r="D59" s="2475" t="str">
        <f t="shared" si="40"/>
        <v>C</v>
      </c>
      <c r="E59" s="1402" t="str">
        <f t="shared" si="41"/>
        <v>Coulis de mangue</v>
      </c>
      <c r="F59" s="1402" t="str">
        <f t="shared" si="42"/>
        <v>Recette mère ►</v>
      </c>
      <c r="G59" s="1402" t="str">
        <f t="shared" si="43"/>
        <v>M.Mille-feuille meringue et chiboust pamplemousse aux fraises des bois</v>
      </c>
      <c r="H59" s="66" t="s">
        <v>18</v>
      </c>
      <c r="I59" s="91" t="str">
        <f>I62</f>
        <v>Dessert assiette.C.Coulis de mangue.Recette mère ►.M.Mille-feuille meringue et chiboust pamplemousse aux fraises des bois</v>
      </c>
      <c r="J59" s="91"/>
      <c r="K59" s="91"/>
      <c r="L59" s="92" t="s">
        <v>39</v>
      </c>
      <c r="M59" s="93"/>
      <c r="N59" s="93"/>
      <c r="O59" s="94" t="s">
        <v>40</v>
      </c>
      <c r="P59" s="3317" t="str">
        <f>L62</f>
        <v>Dessert assiette.C.Coulis de mangue.Recette mère ►.M.Mille-feuille meringue et chiboust pamplemousse aux fraises des bois</v>
      </c>
      <c r="Q59" s="3317"/>
      <c r="R59" s="3318"/>
      <c r="S59" s="521" t="s">
        <v>6</v>
      </c>
      <c r="T59" s="2719">
        <f t="shared" si="48"/>
        <v>0</v>
      </c>
      <c r="U59" s="2443">
        <f t="shared" si="49"/>
        <v>0</v>
      </c>
      <c r="V59" s="2442"/>
      <c r="W59" s="1433">
        <f t="shared" si="36"/>
        <v>0</v>
      </c>
      <c r="X59" s="185" t="str">
        <f>IF(OR(W59=0, ISBLANK(P59)), "", TEXT(ROUND(W59/INDEX(AJ24:AJ94, MATCH(P59, AI24:AI94, 0)), 0),"# ##0") &amp; " " &amp; P59)</f>
        <v/>
      </c>
      <c r="Y59" s="210">
        <f t="shared" si="37"/>
        <v>0</v>
      </c>
      <c r="Z59" s="1434">
        <f t="shared" si="23"/>
        <v>0</v>
      </c>
      <c r="AA59" s="1435" t="str">
        <f t="shared" si="38"/>
        <v/>
      </c>
      <c r="AB59" s="1436"/>
      <c r="AC59" s="1433">
        <f t="shared" si="35"/>
        <v>0</v>
      </c>
      <c r="AD59" s="1437"/>
      <c r="AE59" s="1438" t="str">
        <f t="shared" ref="AE59:AE122" si="50">IF(OR(ISBLANK(AD59), ISTEXT(L59)), "", IF(W59=0, Y59*AD59, W59*AD59))</f>
        <v/>
      </c>
      <c r="AF59" s="2564"/>
      <c r="AG59" s="2715">
        <f t="shared" si="27"/>
        <v>0</v>
      </c>
      <c r="AH59" s="2716">
        <f>IF(AND(V59&lt;&gt;"", ISNUMBER(T59)), IFERROR(INDEX(AJ24:AJ94, MATCH(P59, AI24:AI94, 0)) * O59 * IF(ISBLANK(L59), 1, L59), 0), 0)</f>
        <v>0</v>
      </c>
      <c r="AI59" s="2611" t="s">
        <v>151</v>
      </c>
      <c r="AJ59" s="154">
        <f t="shared" si="39"/>
        <v>0.35</v>
      </c>
      <c r="AK59" s="2608">
        <v>350</v>
      </c>
      <c r="AL59" s="31"/>
      <c r="AM59" s="1401" t="str">
        <f t="shared" si="17"/>
        <v>A</v>
      </c>
      <c r="AN59" s="108"/>
      <c r="AO59" s="108"/>
      <c r="AP59" s="108"/>
      <c r="AQ59" s="108"/>
      <c r="AR59" s="1411"/>
      <c r="AS59" s="3142" t="s">
        <v>1110</v>
      </c>
      <c r="AT59" s="3143"/>
      <c r="AU59" s="3146" t="s">
        <v>1111</v>
      </c>
      <c r="AV59" s="440"/>
      <c r="AW59" s="1411"/>
      <c r="AX59" s="4">
        <v>1</v>
      </c>
    </row>
    <row r="60" spans="1:50" s="48" customFormat="1" ht="21" customHeight="1" thickBot="1" x14ac:dyDescent="0.3">
      <c r="A60" s="1401" t="str">
        <f t="shared" si="10"/>
        <v>A</v>
      </c>
      <c r="B60" s="1402" t="str">
        <f t="shared" si="20"/>
        <v>Dessert assiette.C.Coulis de mangue.Recette mère ►.M.Mille-feuille meringue et chiboust pamplemousse aux fraises des bois</v>
      </c>
      <c r="C60" s="1403" t="str">
        <f t="shared" si="28"/>
        <v>Dessert assiette</v>
      </c>
      <c r="D60" s="2475" t="str">
        <f t="shared" si="40"/>
        <v>C</v>
      </c>
      <c r="E60" s="1402" t="str">
        <f t="shared" si="41"/>
        <v>Coulis de mangue</v>
      </c>
      <c r="F60" s="1402" t="str">
        <f t="shared" si="42"/>
        <v>Recette mère ►</v>
      </c>
      <c r="G60" s="1402" t="str">
        <f t="shared" si="43"/>
        <v>M.Mille-feuille meringue et chiboust pamplemousse aux fraises des bois</v>
      </c>
      <c r="H60" s="66" t="s">
        <v>18</v>
      </c>
      <c r="I60" s="91" t="str">
        <f>I62</f>
        <v>Dessert assiette.C.Coulis de mangue.Recette mère ►.M.Mille-feuille meringue et chiboust pamplemousse aux fraises des bois</v>
      </c>
      <c r="J60" s="91"/>
      <c r="K60" s="91"/>
      <c r="L60" s="110">
        <v>18</v>
      </c>
      <c r="M60" s="111" t="s">
        <v>43</v>
      </c>
      <c r="N60" s="92"/>
      <c r="O60" s="92"/>
      <c r="P60" s="3317"/>
      <c r="Q60" s="3317"/>
      <c r="R60" s="3318"/>
      <c r="S60" s="521" t="s">
        <v>6</v>
      </c>
      <c r="T60" s="2719">
        <f t="shared" si="48"/>
        <v>0</v>
      </c>
      <c r="U60" s="2443">
        <f t="shared" si="49"/>
        <v>0</v>
      </c>
      <c r="V60" s="2442"/>
      <c r="W60" s="1440">
        <f t="shared" si="36"/>
        <v>0</v>
      </c>
      <c r="X60" s="199" t="str">
        <f>IF(OR(W60=0, ISBLANK(P60)), "", TEXT(ROUND(W60/INDEX(AJ24:AJ94, MATCH(P60, AI24:AI94, 0)), 0),"# ##0") &amp; " " &amp; P60)</f>
        <v/>
      </c>
      <c r="Y60" s="197">
        <f t="shared" si="37"/>
        <v>0</v>
      </c>
      <c r="Z60" s="1441">
        <f t="shared" si="23"/>
        <v>0</v>
      </c>
      <c r="AA60" s="1428" t="str">
        <f t="shared" si="38"/>
        <v/>
      </c>
      <c r="AB60" s="1436"/>
      <c r="AC60" s="1440">
        <f t="shared" si="35"/>
        <v>0</v>
      </c>
      <c r="AD60" s="1437"/>
      <c r="AE60" s="1442" t="str">
        <f t="shared" si="50"/>
        <v/>
      </c>
      <c r="AF60" s="2564"/>
      <c r="AG60" s="2715">
        <f t="shared" si="27"/>
        <v>0</v>
      </c>
      <c r="AH60" s="2716">
        <f>IF(AND(V60&lt;&gt;"", ISNUMBER(T60)), IFERROR(INDEX(AJ24:AJ94, MATCH(P60, AI24:AI94, 0)) * O60 * IF(ISBLANK(L60), 1, L60), 0), 0)</f>
        <v>0</v>
      </c>
      <c r="AI60" s="2625" t="s">
        <v>606</v>
      </c>
      <c r="AJ60" s="1027">
        <f t="shared" si="39"/>
        <v>1.4E-2</v>
      </c>
      <c r="AK60" s="2608">
        <v>14</v>
      </c>
      <c r="AL60" s="31"/>
      <c r="AM60" s="1401" t="str">
        <f t="shared" si="17"/>
        <v>A</v>
      </c>
      <c r="AN60" s="108"/>
      <c r="AO60" s="108"/>
      <c r="AP60" s="108"/>
      <c r="AQ60" s="108"/>
      <c r="AR60" s="1411"/>
      <c r="AS60" s="3144"/>
      <c r="AT60" s="3145"/>
      <c r="AU60" s="3147"/>
      <c r="AV60" s="440"/>
      <c r="AW60" s="1411"/>
      <c r="AX60" s="4">
        <v>1</v>
      </c>
    </row>
    <row r="61" spans="1:50" s="48" customFormat="1" ht="21" customHeight="1" thickTop="1" x14ac:dyDescent="0.25">
      <c r="A61" s="1401" t="str">
        <f t="shared" si="10"/>
        <v>►</v>
      </c>
      <c r="B61" s="1402" t="str">
        <f t="shared" si="20"/>
        <v>►</v>
      </c>
      <c r="C61" s="1403" t="str">
        <f t="shared" si="28"/>
        <v>►</v>
      </c>
      <c r="D61" s="2475" t="str">
        <f t="shared" si="40"/>
        <v>►</v>
      </c>
      <c r="E61" s="1402" t="str">
        <f t="shared" si="41"/>
        <v>►</v>
      </c>
      <c r="F61" s="1402" t="str">
        <f t="shared" si="42"/>
        <v>►</v>
      </c>
      <c r="G61" s="1402" t="str">
        <f t="shared" si="43"/>
        <v>►</v>
      </c>
      <c r="H61" s="66" t="s">
        <v>11</v>
      </c>
      <c r="I61" s="121" t="str">
        <f>I62</f>
        <v>Dessert assiette.C.Coulis de mangue.Recette mère ►.M.Mille-feuille meringue et chiboust pamplemousse aux fraises des bois</v>
      </c>
      <c r="J61" s="121"/>
      <c r="K61" s="121"/>
      <c r="L61" s="122"/>
      <c r="M61" s="123"/>
      <c r="N61" s="123"/>
      <c r="O61" s="123"/>
      <c r="P61" s="123"/>
      <c r="Q61" s="123"/>
      <c r="R61" s="124"/>
      <c r="S61" s="521" t="s">
        <v>6</v>
      </c>
      <c r="T61" s="2719">
        <f t="shared" si="48"/>
        <v>0</v>
      </c>
      <c r="U61" s="2443">
        <f t="shared" si="49"/>
        <v>0</v>
      </c>
      <c r="V61" s="2442"/>
      <c r="W61" s="1433">
        <f t="shared" si="36"/>
        <v>0</v>
      </c>
      <c r="X61" s="185" t="str">
        <f>IF(OR(W61=0, ISBLANK(P61)), "", TEXT(ROUND(W61/INDEX(AJ24:AJ94, MATCH(P61, AI24:AI94, 0)), 0),"# ##0") &amp; " " &amp; P61)</f>
        <v/>
      </c>
      <c r="Y61" s="210">
        <f t="shared" si="37"/>
        <v>0</v>
      </c>
      <c r="Z61" s="1434">
        <f t="shared" si="23"/>
        <v>0</v>
      </c>
      <c r="AA61" s="1435" t="str">
        <f t="shared" si="38"/>
        <v/>
      </c>
      <c r="AB61" s="1436"/>
      <c r="AC61" s="1433">
        <f t="shared" si="35"/>
        <v>0</v>
      </c>
      <c r="AD61" s="1437"/>
      <c r="AE61" s="1438" t="str">
        <f t="shared" si="50"/>
        <v/>
      </c>
      <c r="AF61" s="2564"/>
      <c r="AG61" s="2715">
        <f t="shared" si="27"/>
        <v>0</v>
      </c>
      <c r="AH61" s="2716">
        <f>IF(AND(V61&lt;&gt;"", ISNUMBER(T61)), IFERROR(INDEX(AJ24:AJ94, MATCH(P61, AI24:AI94, 0)) * O61 * IF(ISBLANK(L61), 1, L61), 0), 0)</f>
        <v>0</v>
      </c>
      <c r="AI61" s="2625" t="s">
        <v>607</v>
      </c>
      <c r="AJ61" s="1028">
        <f t="shared" si="39"/>
        <v>2.835E-2</v>
      </c>
      <c r="AK61" s="2626">
        <v>28.35</v>
      </c>
      <c r="AL61" s="31"/>
      <c r="AM61" s="1401" t="str">
        <f t="shared" si="17"/>
        <v>►</v>
      </c>
      <c r="AN61" s="108"/>
      <c r="AO61" s="108"/>
      <c r="AP61" s="108"/>
      <c r="AQ61" s="108"/>
      <c r="AR61" s="1411"/>
      <c r="AS61" s="2441">
        <v>18</v>
      </c>
      <c r="AT61" s="2443" t="s">
        <v>43</v>
      </c>
      <c r="AU61" s="2442">
        <v>22</v>
      </c>
      <c r="AV61" s="440"/>
      <c r="AW61" s="1411"/>
      <c r="AX61" s="4">
        <v>1</v>
      </c>
    </row>
    <row r="62" spans="1:50" s="48" customFormat="1" ht="21" customHeight="1" x14ac:dyDescent="0.25">
      <c r="A62" s="1401" t="str">
        <f t="shared" si="10"/>
        <v>►</v>
      </c>
      <c r="B62" s="1402" t="str">
        <f t="shared" si="20"/>
        <v>►</v>
      </c>
      <c r="C62" s="1403" t="str">
        <f t="shared" si="28"/>
        <v>►</v>
      </c>
      <c r="D62" s="2475" t="str">
        <f t="shared" si="40"/>
        <v>►</v>
      </c>
      <c r="E62" s="1402" t="str">
        <f t="shared" si="41"/>
        <v>►</v>
      </c>
      <c r="F62" s="1402" t="str">
        <f t="shared" si="42"/>
        <v>►</v>
      </c>
      <c r="G62" s="1402" t="str">
        <f t="shared" si="43"/>
        <v>►</v>
      </c>
      <c r="H62" s="129" t="s">
        <v>11</v>
      </c>
      <c r="I62" s="130" t="str">
        <f>L62</f>
        <v>Dessert assiette.C.Coulis de mangue.Recette mère ►.M.Mille-feuille meringue et chiboust pamplemousse aux fraises des bois</v>
      </c>
      <c r="J62" s="130">
        <f>L60</f>
        <v>18</v>
      </c>
      <c r="K62" s="130" t="str">
        <f>M60</f>
        <v>assiettes</v>
      </c>
      <c r="L62" s="131" t="str">
        <f>UPPER(LEFT(N56,1))&amp;LOWER(MID(N56,2,999))&amp;"."&amp;UPPER(LEFT(P56,1))&amp;"."&amp;UPPER(LEFT(P56,1))&amp;LOWER(MID(P56,2,999))&amp;"."&amp;IF(ISTEXT(R62),Q62&amp;"."&amp;UPPER(LEFT(R62,1))&amp;"."&amp;UPPER(LEFT(R62,1))&amp;LOWER(MID(R62,2,999)),M62)</f>
        <v>Dessert assiette.C.Coulis de mangue.Recette mère ►.M.Mille-feuille meringue et chiboust pamplemousse aux fraises des bois</v>
      </c>
      <c r="M62" s="132" t="s">
        <v>55</v>
      </c>
      <c r="N62" s="3321" t="s">
        <v>56</v>
      </c>
      <c r="O62" s="3321"/>
      <c r="P62" s="3321"/>
      <c r="Q62" s="133" t="s">
        <v>57</v>
      </c>
      <c r="R62" s="1419" t="s">
        <v>214</v>
      </c>
      <c r="S62" s="521" t="s">
        <v>6</v>
      </c>
      <c r="T62" s="2719">
        <f t="shared" si="48"/>
        <v>0</v>
      </c>
      <c r="U62" s="2443">
        <f t="shared" si="49"/>
        <v>0</v>
      </c>
      <c r="V62" s="2442"/>
      <c r="W62" s="1440">
        <f t="shared" si="36"/>
        <v>0</v>
      </c>
      <c r="X62" s="199" t="str">
        <f>IF(OR(W62=0, ISBLANK(P62)), "", TEXT(ROUND(W62/INDEX(AJ24:AJ94, MATCH(P62, AI24:AI94, 0)), 0),"# ##0") &amp; " " &amp; P62)</f>
        <v/>
      </c>
      <c r="Y62" s="197">
        <f t="shared" si="37"/>
        <v>0</v>
      </c>
      <c r="Z62" s="1441">
        <f t="shared" si="23"/>
        <v>0</v>
      </c>
      <c r="AA62" s="1428" t="str">
        <f t="shared" si="38"/>
        <v/>
      </c>
      <c r="AB62" s="1436"/>
      <c r="AC62" s="1440">
        <f t="shared" si="35"/>
        <v>0</v>
      </c>
      <c r="AD62" s="1437"/>
      <c r="AE62" s="1442" t="str">
        <f t="shared" si="50"/>
        <v/>
      </c>
      <c r="AF62" s="2564"/>
      <c r="AG62" s="2715">
        <f t="shared" si="27"/>
        <v>0</v>
      </c>
      <c r="AH62" s="2716">
        <f>IF(AND(V62&lt;&gt;"", ISNUMBER(T62)), IFERROR(INDEX(AJ24:AJ94, MATCH(P62, AI24:AI94, 0)) * O62 * IF(ISBLANK(L62), 1, L62), 0), 0)</f>
        <v>0</v>
      </c>
      <c r="AI62" s="2625" t="s">
        <v>1134</v>
      </c>
      <c r="AJ62" s="1028">
        <f t="shared" si="39"/>
        <v>2.9569999999999999E-2</v>
      </c>
      <c r="AK62" s="2626">
        <v>29.57</v>
      </c>
      <c r="AL62" s="31"/>
      <c r="AM62" s="1401" t="str">
        <f t="shared" si="17"/>
        <v>►</v>
      </c>
      <c r="AN62" s="108"/>
      <c r="AO62" s="108"/>
      <c r="AP62" s="108"/>
      <c r="AQ62" s="108"/>
      <c r="AR62" s="1411"/>
      <c r="AS62" s="3148" t="s">
        <v>2213</v>
      </c>
      <c r="AT62" s="3149"/>
      <c r="AU62" s="3149"/>
      <c r="AV62" s="3150"/>
      <c r="AW62" s="1411"/>
      <c r="AX62" s="4">
        <v>1</v>
      </c>
    </row>
    <row r="63" spans="1:50" s="48" customFormat="1" ht="21" customHeight="1" thickBot="1" x14ac:dyDescent="0.3">
      <c r="A63" s="1401" t="str">
        <f t="shared" si="10"/>
        <v>►</v>
      </c>
      <c r="B63" s="1402" t="str">
        <f t="shared" si="20"/>
        <v>►</v>
      </c>
      <c r="C63" s="1403" t="str">
        <f t="shared" si="28"/>
        <v>►</v>
      </c>
      <c r="D63" s="2475" t="str">
        <f t="shared" si="40"/>
        <v>►</v>
      </c>
      <c r="E63" s="1402" t="str">
        <f t="shared" si="41"/>
        <v>►</v>
      </c>
      <c r="F63" s="1402" t="str">
        <f t="shared" si="42"/>
        <v>►</v>
      </c>
      <c r="G63" s="1402" t="str">
        <f t="shared" si="43"/>
        <v>►</v>
      </c>
      <c r="H63" s="66" t="s">
        <v>11</v>
      </c>
      <c r="I63" s="367" t="str">
        <f>I62</f>
        <v>Dessert assiette.C.Coulis de mangue.Recette mère ►.M.Mille-feuille meringue et chiboust pamplemousse aux fraises des bois</v>
      </c>
      <c r="J63" s="367"/>
      <c r="K63" s="367"/>
      <c r="L63" s="1420" t="s">
        <v>61</v>
      </c>
      <c r="M63" s="1421" t="s">
        <v>62</v>
      </c>
      <c r="N63" s="1421" t="s">
        <v>63</v>
      </c>
      <c r="O63" s="1421" t="s">
        <v>64</v>
      </c>
      <c r="P63" s="1421" t="s">
        <v>65</v>
      </c>
      <c r="Q63" s="1422" t="s">
        <v>66</v>
      </c>
      <c r="R63" s="1423" t="s">
        <v>67</v>
      </c>
      <c r="S63" s="521" t="s">
        <v>6</v>
      </c>
      <c r="T63" s="2719">
        <f t="shared" si="48"/>
        <v>0</v>
      </c>
      <c r="U63" s="2443">
        <f t="shared" si="49"/>
        <v>0</v>
      </c>
      <c r="V63" s="2442"/>
      <c r="W63" s="1433">
        <f t="shared" si="36"/>
        <v>0</v>
      </c>
      <c r="X63" s="185" t="str">
        <f>IF(OR(W63=0, ISBLANK(P63)), "", TEXT(ROUND(W63/INDEX(AJ24:AJ94, MATCH(P63, AI24:AI94, 0)), 0),"# ##0") &amp; " " &amp; P63)</f>
        <v/>
      </c>
      <c r="Y63" s="210">
        <f t="shared" si="37"/>
        <v>0</v>
      </c>
      <c r="Z63" s="1434">
        <f t="shared" si="23"/>
        <v>0</v>
      </c>
      <c r="AA63" s="1435" t="str">
        <f t="shared" si="38"/>
        <v/>
      </c>
      <c r="AB63" s="1436"/>
      <c r="AC63" s="1433">
        <f t="shared" si="35"/>
        <v>0</v>
      </c>
      <c r="AD63" s="1437"/>
      <c r="AE63" s="1438" t="str">
        <f t="shared" si="50"/>
        <v/>
      </c>
      <c r="AF63" s="2564"/>
      <c r="AG63" s="2715">
        <f t="shared" si="27"/>
        <v>0</v>
      </c>
      <c r="AH63" s="2716">
        <f>IF(AND(V63&lt;&gt;"", ISNUMBER(T63)), IFERROR(INDEX(AJ24:AJ94, MATCH(P63, AI24:AI94, 0)) * O63 * IF(ISBLANK(L63), 1, L63), 0), 0)</f>
        <v>0</v>
      </c>
      <c r="AI63" s="2625" t="s">
        <v>611</v>
      </c>
      <c r="AJ63" s="154">
        <f t="shared" si="39"/>
        <v>2.9000000000000001E-2</v>
      </c>
      <c r="AK63" s="2608">
        <v>29</v>
      </c>
      <c r="AL63" s="31"/>
      <c r="AM63" s="1401" t="str">
        <f t="shared" si="17"/>
        <v>►</v>
      </c>
      <c r="AN63" s="108"/>
      <c r="AO63" s="108"/>
      <c r="AP63" s="108"/>
      <c r="AQ63" s="108"/>
      <c r="AR63" s="1411"/>
      <c r="AS63" s="3148"/>
      <c r="AT63" s="3149"/>
      <c r="AU63" s="3149"/>
      <c r="AV63" s="3150"/>
      <c r="AW63" s="1411"/>
      <c r="AX63" s="4">
        <v>1</v>
      </c>
    </row>
    <row r="64" spans="1:50" s="48" customFormat="1" ht="21" customHeight="1" thickTop="1" x14ac:dyDescent="0.25">
      <c r="A64" s="1401" t="str">
        <f t="shared" si="10"/>
        <v>A</v>
      </c>
      <c r="B64" s="1402" t="str">
        <f t="shared" si="20"/>
        <v>Dessert assiette.C.Coulis de mangue.Recette mère ►.M.Mille-feuille meringue et chiboust pamplemousse aux fraises des bois</v>
      </c>
      <c r="C64" s="1403" t="str">
        <f t="shared" si="28"/>
        <v>Dessert assiette</v>
      </c>
      <c r="D64" s="2475" t="str">
        <f t="shared" si="40"/>
        <v>C</v>
      </c>
      <c r="E64" s="1402" t="str">
        <f t="shared" si="41"/>
        <v>Coulis de mangue</v>
      </c>
      <c r="F64" s="1402" t="str">
        <f t="shared" si="42"/>
        <v>Recette mère ►</v>
      </c>
      <c r="G64" s="1402" t="str">
        <f t="shared" si="43"/>
        <v>M.Mille-feuille meringue et chiboust pamplemousse aux fraises des bois</v>
      </c>
      <c r="H64" s="66" t="s">
        <v>18</v>
      </c>
      <c r="I64" s="367" t="str">
        <f>I62</f>
        <v>Dessert assiette.C.Coulis de mangue.Recette mère ►.M.Mille-feuille meringue et chiboust pamplemousse aux fraises des bois</v>
      </c>
      <c r="J64" s="367"/>
      <c r="K64" s="368"/>
      <c r="L64" s="1432" t="s">
        <v>86</v>
      </c>
      <c r="M64" s="151" t="s">
        <v>87</v>
      </c>
      <c r="N64" s="152"/>
      <c r="O64" s="3480" t="s">
        <v>88</v>
      </c>
      <c r="P64" s="3481" t="s">
        <v>89</v>
      </c>
      <c r="Q64" s="3482" t="s">
        <v>90</v>
      </c>
      <c r="R64" s="153" t="s">
        <v>91</v>
      </c>
      <c r="S64" s="521" t="s">
        <v>6</v>
      </c>
      <c r="T64" s="2719">
        <f t="shared" si="48"/>
        <v>0</v>
      </c>
      <c r="U64" s="2443">
        <f t="shared" si="49"/>
        <v>0</v>
      </c>
      <c r="V64" s="2442"/>
      <c r="W64" s="1440">
        <f t="shared" si="36"/>
        <v>0</v>
      </c>
      <c r="X64" s="199" t="str">
        <f>IF(OR(W64=0, ISBLANK(P64)), "", TEXT(ROUND(W64/INDEX(AJ24:AJ94, MATCH(P64, AI24:AI94, 0)), 0),"# ##0") &amp; " " &amp; P64)</f>
        <v/>
      </c>
      <c r="Y64" s="197">
        <f t="shared" si="37"/>
        <v>0</v>
      </c>
      <c r="Z64" s="1441">
        <f t="shared" si="23"/>
        <v>0</v>
      </c>
      <c r="AA64" s="1428" t="str">
        <f t="shared" si="38"/>
        <v/>
      </c>
      <c r="AB64" s="1436"/>
      <c r="AC64" s="1440">
        <f t="shared" si="35"/>
        <v>0</v>
      </c>
      <c r="AD64" s="1437"/>
      <c r="AE64" s="1442" t="str">
        <f t="shared" si="50"/>
        <v/>
      </c>
      <c r="AF64" s="2564"/>
      <c r="AG64" s="2715">
        <f t="shared" si="27"/>
        <v>0</v>
      </c>
      <c r="AH64" s="2716">
        <f>IF(AND(V64&lt;&gt;"", ISNUMBER(T64)), IFERROR(INDEX(AJ24:AJ94, MATCH(P64, AI24:AI94, 0)) * O64 * IF(ISBLANK(L64), 1, L64), 0), 0)</f>
        <v>0</v>
      </c>
      <c r="AI64" s="2625" t="s">
        <v>610</v>
      </c>
      <c r="AJ64" s="154">
        <f t="shared" si="39"/>
        <v>5.8999999999999997E-2</v>
      </c>
      <c r="AK64" s="2608">
        <v>59</v>
      </c>
      <c r="AL64" s="31"/>
      <c r="AM64" s="1401" t="str">
        <f t="shared" si="17"/>
        <v>A</v>
      </c>
      <c r="AN64" s="108"/>
      <c r="AO64" s="108"/>
      <c r="AP64" s="108"/>
      <c r="AQ64" s="108"/>
      <c r="AR64" s="1411"/>
      <c r="AS64" s="2441">
        <v>10</v>
      </c>
      <c r="AT64" s="2443" t="s">
        <v>44</v>
      </c>
      <c r="AU64" s="104"/>
      <c r="AV64" s="105"/>
      <c r="AW64" s="1411"/>
      <c r="AX64" s="4">
        <v>1</v>
      </c>
    </row>
    <row r="65" spans="1:50" s="48" customFormat="1" ht="21" customHeight="1" x14ac:dyDescent="0.25">
      <c r="A65" s="1401" t="str">
        <f t="shared" si="10"/>
        <v>A</v>
      </c>
      <c r="B65" s="1402" t="str">
        <f t="shared" si="20"/>
        <v>Dessert assiette.C.Coulis de mangue.Recette mère ►.M.Mille-feuille meringue et chiboust pamplemousse aux fraises des bois</v>
      </c>
      <c r="C65" s="1403" t="str">
        <f t="shared" si="28"/>
        <v>Dessert assiette</v>
      </c>
      <c r="D65" s="2475" t="str">
        <f t="shared" si="40"/>
        <v>C</v>
      </c>
      <c r="E65" s="1402" t="str">
        <f t="shared" si="41"/>
        <v>Coulis de mangue</v>
      </c>
      <c r="F65" s="1402" t="str">
        <f t="shared" si="42"/>
        <v>Recette mère ►</v>
      </c>
      <c r="G65" s="1402" t="str">
        <f t="shared" si="43"/>
        <v>M.Mille-feuille meringue et chiboust pamplemousse aux fraises des bois</v>
      </c>
      <c r="H65" s="66" t="s">
        <v>18</v>
      </c>
      <c r="I65" s="367" t="str">
        <f>I62</f>
        <v>Dessert assiette.C.Coulis de mangue.Recette mère ►.M.Mille-feuille meringue et chiboust pamplemousse aux fraises des bois</v>
      </c>
      <c r="J65" s="367"/>
      <c r="K65" s="368"/>
      <c r="L65" s="1439" t="s">
        <v>103</v>
      </c>
      <c r="M65" s="164" t="s">
        <v>104</v>
      </c>
      <c r="N65" s="165" t="s">
        <v>105</v>
      </c>
      <c r="O65" s="3121"/>
      <c r="P65" s="3123"/>
      <c r="Q65" s="3125"/>
      <c r="R65" s="166" t="s">
        <v>106</v>
      </c>
      <c r="S65" s="521" t="s">
        <v>6</v>
      </c>
      <c r="T65" s="2719">
        <f t="shared" si="48"/>
        <v>0</v>
      </c>
      <c r="U65" s="2443">
        <f t="shared" si="49"/>
        <v>0</v>
      </c>
      <c r="V65" s="2442"/>
      <c r="W65" s="1433">
        <f t="shared" si="36"/>
        <v>0</v>
      </c>
      <c r="X65" s="185" t="str">
        <f>IF(OR(W65=0, ISBLANK(P65)), "", TEXT(ROUND(W65/INDEX(AJ24:AJ94, MATCH(P65, AI24:AI94, 0)), 0),"# ##0") &amp; " " &amp; P65)</f>
        <v/>
      </c>
      <c r="Y65" s="210">
        <f t="shared" si="37"/>
        <v>0</v>
      </c>
      <c r="Z65" s="1434">
        <f t="shared" si="23"/>
        <v>0</v>
      </c>
      <c r="AA65" s="1435" t="str">
        <f t="shared" si="38"/>
        <v/>
      </c>
      <c r="AB65" s="1436"/>
      <c r="AC65" s="1433">
        <f t="shared" si="35"/>
        <v>0</v>
      </c>
      <c r="AD65" s="1437"/>
      <c r="AE65" s="1438" t="str">
        <f t="shared" si="50"/>
        <v/>
      </c>
      <c r="AF65" s="2564"/>
      <c r="AG65" s="2715">
        <f t="shared" si="27"/>
        <v>0</v>
      </c>
      <c r="AH65" s="2716">
        <f>IF(AND(V65&lt;&gt;"", ISNUMBER(T65)), IFERROR(INDEX(AJ24:AJ94, MATCH(P65, AI24:AI94, 0)) * O65 * IF(ISBLANK(L65), 1, L65), 0), 0)</f>
        <v>0</v>
      </c>
      <c r="AI65" s="2625" t="s">
        <v>609</v>
      </c>
      <c r="AJ65" s="154">
        <f t="shared" si="39"/>
        <v>0.11799999999999999</v>
      </c>
      <c r="AK65" s="2608">
        <v>118</v>
      </c>
      <c r="AL65" s="31"/>
      <c r="AM65" s="1401" t="str">
        <f t="shared" si="17"/>
        <v>A</v>
      </c>
      <c r="AN65" s="108"/>
      <c r="AO65" s="108"/>
      <c r="AP65" s="108"/>
      <c r="AQ65" s="108"/>
      <c r="AR65" s="1411"/>
      <c r="AS65" s="483" t="s">
        <v>276</v>
      </c>
      <c r="AT65" s="494"/>
      <c r="AU65" s="104"/>
      <c r="AV65" s="105"/>
      <c r="AW65" s="1411"/>
      <c r="AX65" s="4">
        <v>1</v>
      </c>
    </row>
    <row r="66" spans="1:50" s="48" customFormat="1" ht="21" customHeight="1" x14ac:dyDescent="0.25">
      <c r="A66" s="1401" t="str">
        <f t="shared" si="10"/>
        <v>A</v>
      </c>
      <c r="B66" s="1402" t="str">
        <f t="shared" si="20"/>
        <v>Dessert assiette.C.Coulis de mangue.Recette mère ►.M.Mille-feuille meringue et chiboust pamplemousse aux fraises des bois</v>
      </c>
      <c r="C66" s="1403" t="str">
        <f t="shared" si="28"/>
        <v>Dessert assiette</v>
      </c>
      <c r="D66" s="2475" t="str">
        <f t="shared" si="40"/>
        <v>C</v>
      </c>
      <c r="E66" s="1402" t="str">
        <f t="shared" si="41"/>
        <v>Coulis de mangue</v>
      </c>
      <c r="F66" s="1402" t="str">
        <f t="shared" si="42"/>
        <v>Recette mère ►</v>
      </c>
      <c r="G66" s="1402" t="str">
        <f t="shared" si="43"/>
        <v>M.Mille-feuille meringue et chiboust pamplemousse aux fraises des bois</v>
      </c>
      <c r="H66" s="66" t="s">
        <v>18</v>
      </c>
      <c r="I66" s="367" t="str">
        <f>I62</f>
        <v>Dessert assiette.C.Coulis de mangue.Recette mère ►.M.Mille-feuille meringue et chiboust pamplemousse aux fraises des bois</v>
      </c>
      <c r="J66" s="367">
        <f>J62</f>
        <v>18</v>
      </c>
      <c r="K66" s="368" t="str">
        <f>K62</f>
        <v>assiettes</v>
      </c>
      <c r="L66" s="1444"/>
      <c r="M66" s="175"/>
      <c r="N66" s="228" t="str">
        <f t="shared" ref="N66:N72" si="51">IF(AND(L66&gt;0,O66&gt;0),"de","")</f>
        <v/>
      </c>
      <c r="O66" s="177">
        <v>250</v>
      </c>
      <c r="P66" s="229" t="s">
        <v>41</v>
      </c>
      <c r="Q66" s="179">
        <v>1</v>
      </c>
      <c r="R66" s="180" t="s">
        <v>1149</v>
      </c>
      <c r="S66" s="521" t="s">
        <v>6</v>
      </c>
      <c r="T66" s="2719">
        <v>18</v>
      </c>
      <c r="U66" s="2443" t="s">
        <v>43</v>
      </c>
      <c r="V66" s="2442">
        <v>18</v>
      </c>
      <c r="W66" s="1440">
        <f t="shared" si="36"/>
        <v>0.25</v>
      </c>
      <c r="X66" s="199" t="str">
        <f>IF(OR(W66=0, ISBLANK(P66)), "", TEXT(ROUND(W66/INDEX(AJ24:AJ94, MATCH(P66, AI24:AI94, 0)), 0),"# ##0") &amp; " " &amp; P66)</f>
        <v>250 g</v>
      </c>
      <c r="Y66" s="197">
        <f t="shared" si="37"/>
        <v>0</v>
      </c>
      <c r="Z66" s="1441">
        <f t="shared" si="23"/>
        <v>0</v>
      </c>
      <c r="AA66" s="1428" t="str">
        <f t="shared" si="38"/>
        <v>pulpe</v>
      </c>
      <c r="AB66" s="1436"/>
      <c r="AC66" s="1440">
        <f t="shared" si="35"/>
        <v>0.25</v>
      </c>
      <c r="AD66" s="1437">
        <v>1</v>
      </c>
      <c r="AE66" s="1442">
        <f t="shared" si="50"/>
        <v>0.25</v>
      </c>
      <c r="AF66" s="2564"/>
      <c r="AG66" s="2715">
        <f t="shared" si="27"/>
        <v>1</v>
      </c>
      <c r="AH66" s="2716">
        <f>IF(AND(V66&lt;&gt;"", ISNUMBER(T66)), IFERROR(INDEX(AJ24:AJ94, MATCH(P66, AI24:AI94, 0)) * O66 * IF(ISBLANK(L66), 1, L66), 0), 0)</f>
        <v>0.25</v>
      </c>
      <c r="AI66" s="2625" t="s">
        <v>1137</v>
      </c>
      <c r="AJ66" s="95">
        <f t="shared" si="39"/>
        <v>0.113</v>
      </c>
      <c r="AK66" s="2602">
        <v>113</v>
      </c>
      <c r="AL66" s="31"/>
      <c r="AM66" s="1401" t="str">
        <f t="shared" si="17"/>
        <v>A</v>
      </c>
      <c r="AN66" s="108"/>
      <c r="AO66" s="108"/>
      <c r="AP66" s="108"/>
      <c r="AQ66" s="108"/>
      <c r="AR66" s="1411"/>
      <c r="AS66" s="2441">
        <v>5</v>
      </c>
      <c r="AT66" s="2443" t="s">
        <v>280</v>
      </c>
      <c r="AU66" s="104"/>
      <c r="AV66" s="105"/>
      <c r="AW66" s="1411"/>
      <c r="AX66" s="4">
        <v>1</v>
      </c>
    </row>
    <row r="67" spans="1:50" s="48" customFormat="1" ht="21" customHeight="1" x14ac:dyDescent="0.25">
      <c r="A67" s="1401" t="str">
        <f t="shared" si="10"/>
        <v>A</v>
      </c>
      <c r="B67" s="1402" t="str">
        <f t="shared" si="20"/>
        <v>Dessert assiette.C.Coulis de mangue.Recette mère ►.M.Mille-feuille meringue et chiboust pamplemousse aux fraises des bois</v>
      </c>
      <c r="C67" s="1403" t="str">
        <f t="shared" si="28"/>
        <v>Dessert assiette</v>
      </c>
      <c r="D67" s="2475" t="str">
        <f t="shared" si="40"/>
        <v>C</v>
      </c>
      <c r="E67" s="1402" t="str">
        <f t="shared" si="41"/>
        <v>Coulis de mangue</v>
      </c>
      <c r="F67" s="1402" t="str">
        <f t="shared" si="42"/>
        <v>Recette mère ►</v>
      </c>
      <c r="G67" s="1402" t="str">
        <f t="shared" si="43"/>
        <v>M.Mille-feuille meringue et chiboust pamplemousse aux fraises des bois</v>
      </c>
      <c r="H67" s="196" t="str">
        <f t="shared" ref="H67:H71" si="52">IF(R67&lt;&gt;"","A","►")</f>
        <v>A</v>
      </c>
      <c r="I67" s="1445" t="str">
        <f>I62</f>
        <v>Dessert assiette.C.Coulis de mangue.Recette mère ►.M.Mille-feuille meringue et chiboust pamplemousse aux fraises des bois</v>
      </c>
      <c r="J67" s="367">
        <f>J62</f>
        <v>18</v>
      </c>
      <c r="K67" s="368" t="str">
        <f>K62</f>
        <v>assiettes</v>
      </c>
      <c r="L67" s="1444"/>
      <c r="M67" s="175"/>
      <c r="N67" s="176" t="str">
        <f t="shared" si="51"/>
        <v/>
      </c>
      <c r="O67" s="177">
        <v>55</v>
      </c>
      <c r="P67" s="229" t="s">
        <v>41</v>
      </c>
      <c r="Q67" s="179">
        <v>1</v>
      </c>
      <c r="R67" s="180" t="s">
        <v>1150</v>
      </c>
      <c r="S67" s="521" t="s">
        <v>6</v>
      </c>
      <c r="T67" s="2719">
        <v>18</v>
      </c>
      <c r="U67" s="2443" t="s">
        <v>43</v>
      </c>
      <c r="V67" s="2442">
        <v>18</v>
      </c>
      <c r="W67" s="1433">
        <f t="shared" si="36"/>
        <v>5.5E-2</v>
      </c>
      <c r="X67" s="185" t="str">
        <f>IF(OR(W67=0, ISBLANK(P67)), "", TEXT(ROUND(W67/INDEX(AJ24:AJ94, MATCH(P67, AI24:AI94, 0)), 0),"# ##0") &amp; " " &amp; P67)</f>
        <v>55 g</v>
      </c>
      <c r="Y67" s="210">
        <f t="shared" si="37"/>
        <v>0</v>
      </c>
      <c r="Z67" s="1434">
        <f t="shared" si="23"/>
        <v>0</v>
      </c>
      <c r="AA67" s="1435" t="str">
        <f t="shared" si="38"/>
        <v>sucre semoule pâtissière</v>
      </c>
      <c r="AB67" s="1436"/>
      <c r="AC67" s="1433">
        <f t="shared" si="35"/>
        <v>5.5E-2</v>
      </c>
      <c r="AD67" s="1437">
        <v>1</v>
      </c>
      <c r="AE67" s="1438">
        <f t="shared" si="50"/>
        <v>5.5E-2</v>
      </c>
      <c r="AF67" s="2564"/>
      <c r="AG67" s="2715">
        <f t="shared" si="27"/>
        <v>1</v>
      </c>
      <c r="AH67" s="2716">
        <f>IF(AND(V67&lt;&gt;"", ISNUMBER(T67)), IFERROR(INDEX(AJ24:AJ94, MATCH(P67, AI24:AI94, 0)) * O67 * IF(ISBLANK(L67), 1, L67), 0), 0)</f>
        <v>5.5E-2</v>
      </c>
      <c r="AI67" s="2625" t="s">
        <v>612</v>
      </c>
      <c r="AJ67" s="95">
        <f t="shared" si="39"/>
        <v>0.13</v>
      </c>
      <c r="AK67" s="2602">
        <v>130</v>
      </c>
      <c r="AL67" s="31"/>
      <c r="AM67" s="1401" t="str">
        <f t="shared" si="17"/>
        <v>A</v>
      </c>
      <c r="AN67" s="333" t="s">
        <v>166</v>
      </c>
      <c r="AO67" s="147"/>
      <c r="AP67" s="147"/>
      <c r="AQ67" s="108"/>
      <c r="AR67" s="1411"/>
      <c r="AS67" s="410" t="s">
        <v>288</v>
      </c>
      <c r="AT67" s="494"/>
      <c r="AU67" s="355"/>
      <c r="AV67" s="356"/>
      <c r="AW67" s="1411"/>
      <c r="AX67" s="4">
        <v>1</v>
      </c>
    </row>
    <row r="68" spans="1:50" s="48" customFormat="1" ht="21" customHeight="1" x14ac:dyDescent="0.25">
      <c r="A68" s="1401" t="str">
        <f t="shared" si="10"/>
        <v>A</v>
      </c>
      <c r="B68" s="1402" t="str">
        <f t="shared" si="20"/>
        <v>Dessert assiette.C.Coulis de mangue.Recette mère ►.M.Mille-feuille meringue et chiboust pamplemousse aux fraises des bois</v>
      </c>
      <c r="C68" s="1403" t="str">
        <f t="shared" si="28"/>
        <v>Dessert assiette</v>
      </c>
      <c r="D68" s="2475" t="str">
        <f t="shared" si="40"/>
        <v>C</v>
      </c>
      <c r="E68" s="1402" t="str">
        <f t="shared" si="41"/>
        <v>Coulis de mangue</v>
      </c>
      <c r="F68" s="1402" t="str">
        <f t="shared" si="42"/>
        <v>Recette mère ►</v>
      </c>
      <c r="G68" s="1402" t="str">
        <f t="shared" si="43"/>
        <v>M.Mille-feuille meringue et chiboust pamplemousse aux fraises des bois</v>
      </c>
      <c r="H68" s="196" t="str">
        <f t="shared" si="52"/>
        <v>A</v>
      </c>
      <c r="I68" s="1445" t="str">
        <f>I62</f>
        <v>Dessert assiette.C.Coulis de mangue.Recette mère ►.M.Mille-feuille meringue et chiboust pamplemousse aux fraises des bois</v>
      </c>
      <c r="J68" s="367">
        <f>J62</f>
        <v>18</v>
      </c>
      <c r="K68" s="367" t="str">
        <f>K62</f>
        <v>assiettes</v>
      </c>
      <c r="L68" s="174"/>
      <c r="M68" s="209"/>
      <c r="N68" s="228" t="str">
        <f t="shared" si="51"/>
        <v/>
      </c>
      <c r="O68" s="177">
        <v>10</v>
      </c>
      <c r="P68" s="229" t="s">
        <v>41</v>
      </c>
      <c r="Q68" s="179">
        <v>1</v>
      </c>
      <c r="R68" s="180" t="s">
        <v>1151</v>
      </c>
      <c r="S68" s="521" t="s">
        <v>6</v>
      </c>
      <c r="T68" s="2719">
        <v>18</v>
      </c>
      <c r="U68" s="2443" t="s">
        <v>43</v>
      </c>
      <c r="V68" s="2442">
        <v>18</v>
      </c>
      <c r="W68" s="1440">
        <f t="shared" si="36"/>
        <v>0.01</v>
      </c>
      <c r="X68" s="199" t="str">
        <f>IF(OR(W68=0, ISBLANK(P68)), "", TEXT(ROUND(W68/INDEX(AJ24:AJ94, MATCH(P68, AI24:AI94, 0)), 0),"# ##0") &amp; " " &amp; P68)</f>
        <v>10 g</v>
      </c>
      <c r="Y68" s="197">
        <f t="shared" si="37"/>
        <v>0</v>
      </c>
      <c r="Z68" s="1441">
        <f t="shared" si="23"/>
        <v>0</v>
      </c>
      <c r="AA68" s="1428" t="str">
        <f t="shared" si="38"/>
        <v>jus de citron</v>
      </c>
      <c r="AB68" s="1436"/>
      <c r="AC68" s="1440">
        <f t="shared" si="35"/>
        <v>0.01</v>
      </c>
      <c r="AD68" s="1437">
        <v>1</v>
      </c>
      <c r="AE68" s="1442">
        <f t="shared" si="50"/>
        <v>0.01</v>
      </c>
      <c r="AF68" s="2564"/>
      <c r="AG68" s="2715">
        <f t="shared" si="27"/>
        <v>1</v>
      </c>
      <c r="AH68" s="2716">
        <f>IF(AND(V68&lt;&gt;"", ISNUMBER(T68)), IFERROR(INDEX(AJ24:AJ94, MATCH(P68, AI24:AI94, 0)) * O68 * IF(ISBLANK(L68), 1, L68), 0), 0)</f>
        <v>0.01</v>
      </c>
      <c r="AI68" s="2625" t="s">
        <v>613</v>
      </c>
      <c r="AJ68" s="95">
        <f t="shared" si="39"/>
        <v>0.13</v>
      </c>
      <c r="AK68" s="2602">
        <v>130</v>
      </c>
      <c r="AL68" s="31"/>
      <c r="AM68" s="1401" t="str">
        <f t="shared" si="17"/>
        <v>A</v>
      </c>
      <c r="AN68" s="108"/>
      <c r="AO68" s="108"/>
      <c r="AP68" s="108"/>
      <c r="AQ68" s="108"/>
      <c r="AR68" s="1411"/>
      <c r="AS68" s="410"/>
      <c r="AT68" s="494"/>
      <c r="AU68" s="355"/>
      <c r="AV68" s="356"/>
      <c r="AW68" s="1411"/>
      <c r="AX68" s="4">
        <v>1</v>
      </c>
    </row>
    <row r="69" spans="1:50" s="48" customFormat="1" ht="21" customHeight="1" x14ac:dyDescent="0.25">
      <c r="A69" s="1401" t="str">
        <f t="shared" si="10"/>
        <v>►</v>
      </c>
      <c r="B69" s="1402" t="str">
        <f t="shared" si="20"/>
        <v>►</v>
      </c>
      <c r="C69" s="1403" t="str">
        <f t="shared" si="28"/>
        <v>►</v>
      </c>
      <c r="D69" s="2475" t="str">
        <f t="shared" si="40"/>
        <v>►</v>
      </c>
      <c r="E69" s="1402" t="str">
        <f t="shared" si="41"/>
        <v>►</v>
      </c>
      <c r="F69" s="1402" t="str">
        <f t="shared" si="42"/>
        <v>►</v>
      </c>
      <c r="G69" s="1402" t="str">
        <f t="shared" si="43"/>
        <v>►</v>
      </c>
      <c r="H69" s="196" t="str">
        <f t="shared" si="52"/>
        <v>►</v>
      </c>
      <c r="I69" s="1445" t="str">
        <f>I62</f>
        <v>Dessert assiette.C.Coulis de mangue.Recette mère ►.M.Mille-feuille meringue et chiboust pamplemousse aux fraises des bois</v>
      </c>
      <c r="J69" s="367">
        <f>J62</f>
        <v>18</v>
      </c>
      <c r="K69" s="367" t="str">
        <f>K62</f>
        <v>assiettes</v>
      </c>
      <c r="L69" s="1447"/>
      <c r="M69" s="209"/>
      <c r="N69" s="176" t="str">
        <f t="shared" si="51"/>
        <v/>
      </c>
      <c r="O69" s="177"/>
      <c r="P69" s="1462"/>
      <c r="Q69" s="179">
        <v>1</v>
      </c>
      <c r="R69" s="180"/>
      <c r="S69" s="521" t="s">
        <v>6</v>
      </c>
      <c r="T69" s="2719">
        <f t="shared" si="48"/>
        <v>0</v>
      </c>
      <c r="U69" s="2443">
        <f t="shared" si="49"/>
        <v>0</v>
      </c>
      <c r="V69" s="2442"/>
      <c r="W69" s="1433">
        <f t="shared" si="36"/>
        <v>0</v>
      </c>
      <c r="X69" s="185" t="str">
        <f>IF(OR(W69=0, ISBLANK(P69)), "", TEXT(ROUND(W69/INDEX(AJ24:AJ94, MATCH(P69, AI24:AI94, 0)), 0),"# ##0") &amp; " " &amp; P69)</f>
        <v/>
      </c>
      <c r="Y69" s="210">
        <f t="shared" si="37"/>
        <v>0</v>
      </c>
      <c r="Z69" s="1449">
        <f t="shared" si="23"/>
        <v>0</v>
      </c>
      <c r="AA69" s="1450" t="str">
        <f t="shared" si="38"/>
        <v/>
      </c>
      <c r="AB69" s="1436"/>
      <c r="AC69" s="1433">
        <f t="shared" si="35"/>
        <v>0</v>
      </c>
      <c r="AD69" s="1437"/>
      <c r="AE69" s="1438" t="str">
        <f t="shared" si="50"/>
        <v/>
      </c>
      <c r="AF69" s="2564"/>
      <c r="AG69" s="2715">
        <f t="shared" si="27"/>
        <v>0</v>
      </c>
      <c r="AH69" s="2716">
        <f>IF(AND(V69&lt;&gt;"", ISNUMBER(T69)), IFERROR(INDEX(AJ24:AJ94, MATCH(P69, AI24:AI94, 0)) * O69 * IF(ISBLANK(L69), 1, L69), 0), 0)</f>
        <v>0</v>
      </c>
      <c r="AI69" s="2625" t="s">
        <v>614</v>
      </c>
      <c r="AJ69" s="95">
        <f t="shared" si="39"/>
        <v>0.2</v>
      </c>
      <c r="AK69" s="2602">
        <v>200</v>
      </c>
      <c r="AL69" s="31"/>
      <c r="AM69" s="1401" t="str">
        <f t="shared" si="17"/>
        <v>►</v>
      </c>
      <c r="AN69" s="1463" t="s">
        <v>170</v>
      </c>
      <c r="AO69" s="147"/>
      <c r="AP69" s="147"/>
      <c r="AQ69" s="108"/>
      <c r="AR69" s="1411" t="s">
        <v>6</v>
      </c>
      <c r="AS69" s="519" t="s">
        <v>2214</v>
      </c>
      <c r="AT69" s="520"/>
      <c r="AU69" s="104"/>
      <c r="AV69" s="105"/>
      <c r="AW69" s="1411"/>
      <c r="AX69" s="4">
        <v>1</v>
      </c>
    </row>
    <row r="70" spans="1:50" s="48" customFormat="1" ht="21" customHeight="1" x14ac:dyDescent="0.25">
      <c r="A70" s="1401" t="str">
        <f t="shared" si="10"/>
        <v>►</v>
      </c>
      <c r="B70" s="1402" t="str">
        <f t="shared" si="20"/>
        <v>►</v>
      </c>
      <c r="C70" s="1403" t="str">
        <f t="shared" si="28"/>
        <v>►</v>
      </c>
      <c r="D70" s="2475" t="str">
        <f t="shared" si="40"/>
        <v>►</v>
      </c>
      <c r="E70" s="1402" t="str">
        <f t="shared" si="41"/>
        <v>►</v>
      </c>
      <c r="F70" s="1402" t="str">
        <f t="shared" si="42"/>
        <v>►</v>
      </c>
      <c r="G70" s="1402" t="str">
        <f t="shared" si="43"/>
        <v>►</v>
      </c>
      <c r="H70" s="196" t="str">
        <f t="shared" si="52"/>
        <v>►</v>
      </c>
      <c r="I70" s="1445" t="str">
        <f>I62</f>
        <v>Dessert assiette.C.Coulis de mangue.Recette mère ►.M.Mille-feuille meringue et chiboust pamplemousse aux fraises des bois</v>
      </c>
      <c r="J70" s="367">
        <f>J62</f>
        <v>18</v>
      </c>
      <c r="K70" s="367" t="str">
        <f>K62</f>
        <v>assiettes</v>
      </c>
      <c r="L70" s="174"/>
      <c r="M70" s="209"/>
      <c r="N70" s="228" t="str">
        <f t="shared" si="51"/>
        <v/>
      </c>
      <c r="O70" s="177"/>
      <c r="P70" s="1462"/>
      <c r="Q70" s="179">
        <v>1</v>
      </c>
      <c r="R70" s="180"/>
      <c r="S70" s="521" t="s">
        <v>6</v>
      </c>
      <c r="T70" s="2719">
        <f t="shared" si="48"/>
        <v>0</v>
      </c>
      <c r="U70" s="2443">
        <f t="shared" si="49"/>
        <v>0</v>
      </c>
      <c r="V70" s="2442"/>
      <c r="W70" s="1440">
        <f t="shared" si="36"/>
        <v>0</v>
      </c>
      <c r="X70" s="199" t="str">
        <f>IF(OR(W70=0, ISBLANK(P70)), "", TEXT(ROUND(W70/INDEX(AJ24:AJ94, MATCH(P70, AI24:AI94, 0)), 0),"# ##0") &amp; " " &amp; P70)</f>
        <v/>
      </c>
      <c r="Y70" s="197">
        <f t="shared" si="37"/>
        <v>0</v>
      </c>
      <c r="Z70" s="1441">
        <f t="shared" si="23"/>
        <v>0</v>
      </c>
      <c r="AA70" s="1428" t="str">
        <f t="shared" si="38"/>
        <v/>
      </c>
      <c r="AB70" s="1436"/>
      <c r="AC70" s="1440">
        <f t="shared" si="35"/>
        <v>0</v>
      </c>
      <c r="AD70" s="1437"/>
      <c r="AE70" s="1442" t="str">
        <f t="shared" si="50"/>
        <v/>
      </c>
      <c r="AF70" s="2564"/>
      <c r="AG70" s="2715">
        <f t="shared" si="27"/>
        <v>0</v>
      </c>
      <c r="AH70" s="2716">
        <f>IF(AND(V70&lt;&gt;"", ISNUMBER(T70)), IFERROR(INDEX(AJ24:AJ94, MATCH(P70, AI24:AI94, 0)) * O70 * IF(ISBLANK(L70), 1, L70), 0), 0)</f>
        <v>0</v>
      </c>
      <c r="AI70" s="2625" t="s">
        <v>1140</v>
      </c>
      <c r="AJ70" s="95">
        <f t="shared" si="39"/>
        <v>0.23</v>
      </c>
      <c r="AK70" s="2602">
        <v>230</v>
      </c>
      <c r="AL70" s="31"/>
      <c r="AM70" s="1401" t="str">
        <f t="shared" si="17"/>
        <v>►</v>
      </c>
      <c r="AN70" s="108"/>
      <c r="AO70" s="108"/>
      <c r="AP70" s="108"/>
      <c r="AQ70" s="108"/>
      <c r="AR70" s="1411"/>
      <c r="AS70" s="528" t="s">
        <v>2215</v>
      </c>
      <c r="AT70" s="520"/>
      <c r="AU70" s="104"/>
      <c r="AV70" s="105"/>
      <c r="AW70" s="1411"/>
      <c r="AX70" s="4">
        <v>1</v>
      </c>
    </row>
    <row r="71" spans="1:50" s="48" customFormat="1" ht="21" customHeight="1" x14ac:dyDescent="0.25">
      <c r="A71" s="1401" t="str">
        <f t="shared" si="10"/>
        <v>►</v>
      </c>
      <c r="B71" s="1402" t="str">
        <f t="shared" si="20"/>
        <v>►</v>
      </c>
      <c r="C71" s="1403" t="str">
        <f t="shared" si="28"/>
        <v>►</v>
      </c>
      <c r="D71" s="2475" t="str">
        <f t="shared" si="40"/>
        <v>►</v>
      </c>
      <c r="E71" s="1402" t="str">
        <f t="shared" si="41"/>
        <v>►</v>
      </c>
      <c r="F71" s="1402" t="str">
        <f t="shared" si="42"/>
        <v>►</v>
      </c>
      <c r="G71" s="1402" t="str">
        <f t="shared" si="43"/>
        <v>►</v>
      </c>
      <c r="H71" s="196" t="str">
        <f t="shared" si="52"/>
        <v>►</v>
      </c>
      <c r="I71" s="1445" t="str">
        <f>I62</f>
        <v>Dessert assiette.C.Coulis de mangue.Recette mère ►.M.Mille-feuille meringue et chiboust pamplemousse aux fraises des bois</v>
      </c>
      <c r="J71" s="367">
        <f>J62</f>
        <v>18</v>
      </c>
      <c r="K71" s="367" t="str">
        <f>K62</f>
        <v>assiettes</v>
      </c>
      <c r="L71" s="174"/>
      <c r="M71" s="175"/>
      <c r="N71" s="176" t="str">
        <f t="shared" si="51"/>
        <v/>
      </c>
      <c r="O71" s="177"/>
      <c r="P71" s="1462"/>
      <c r="Q71" s="179">
        <v>1</v>
      </c>
      <c r="R71" s="180"/>
      <c r="S71" s="521" t="s">
        <v>6</v>
      </c>
      <c r="T71" s="2719">
        <f t="shared" si="48"/>
        <v>0</v>
      </c>
      <c r="U71" s="2443">
        <f t="shared" si="49"/>
        <v>0</v>
      </c>
      <c r="V71" s="2442"/>
      <c r="W71" s="1433">
        <f t="shared" si="36"/>
        <v>0</v>
      </c>
      <c r="X71" s="185" t="str">
        <f>IF(OR(W71=0, ISBLANK(P71)), "", TEXT(ROUND(W71/INDEX(AJ24:AJ94, MATCH(P71, AI24:AI94, 0)), 0),"# ##0") &amp; " " &amp; P71)</f>
        <v/>
      </c>
      <c r="Y71" s="210">
        <f t="shared" si="37"/>
        <v>0</v>
      </c>
      <c r="Z71" s="1434">
        <f t="shared" si="23"/>
        <v>0</v>
      </c>
      <c r="AA71" s="1435" t="str">
        <f t="shared" si="38"/>
        <v/>
      </c>
      <c r="AB71" s="1436"/>
      <c r="AC71" s="1433">
        <f t="shared" si="35"/>
        <v>0</v>
      </c>
      <c r="AD71" s="1437"/>
      <c r="AE71" s="1438" t="str">
        <f t="shared" si="50"/>
        <v/>
      </c>
      <c r="AF71" s="2564"/>
      <c r="AG71" s="2715">
        <f t="shared" si="27"/>
        <v>0</v>
      </c>
      <c r="AH71" s="2716">
        <f>IF(AND(V71&lt;&gt;"", ISNUMBER(T71)), IFERROR(INDEX(AJ24:AJ94, MATCH(P71, AI24:AI94, 0)) * O71 * IF(ISBLANK(L71), 1, L71), 0), 0)</f>
        <v>0</v>
      </c>
      <c r="AI71" s="2625" t="s">
        <v>608</v>
      </c>
      <c r="AJ71" s="154">
        <f t="shared" si="39"/>
        <v>0.22500000000000001</v>
      </c>
      <c r="AK71" s="2608">
        <v>225</v>
      </c>
      <c r="AL71" s="31"/>
      <c r="AM71" s="1401" t="str">
        <f t="shared" si="17"/>
        <v>►</v>
      </c>
      <c r="AN71" s="333" t="s">
        <v>174</v>
      </c>
      <c r="AO71" s="147"/>
      <c r="AP71" s="147"/>
      <c r="AQ71" s="108"/>
      <c r="AR71" s="1411"/>
      <c r="AS71" s="117"/>
      <c r="AT71" s="520"/>
      <c r="AU71" s="2482" t="s">
        <v>291</v>
      </c>
      <c r="AV71" s="105"/>
      <c r="AW71" s="1411"/>
      <c r="AX71" s="4">
        <v>1</v>
      </c>
    </row>
    <row r="72" spans="1:50" s="48" customFormat="1" ht="21" customHeight="1" x14ac:dyDescent="0.25">
      <c r="A72" s="1401" t="str">
        <f t="shared" si="10"/>
        <v>A</v>
      </c>
      <c r="B72" s="1402" t="str">
        <f t="shared" si="20"/>
        <v>Dessert assiette.C.Coulis de mangue.Recette mère ►.M.Mille-feuille meringue et chiboust pamplemousse aux fraises des bois</v>
      </c>
      <c r="C72" s="1403" t="str">
        <f t="shared" si="28"/>
        <v>Dessert assiette</v>
      </c>
      <c r="D72" s="2475" t="str">
        <f t="shared" si="40"/>
        <v>C</v>
      </c>
      <c r="E72" s="1402" t="str">
        <f t="shared" si="41"/>
        <v>Coulis de mangue</v>
      </c>
      <c r="F72" s="1402" t="str">
        <f t="shared" si="42"/>
        <v>Recette mère ►</v>
      </c>
      <c r="G72" s="1402" t="str">
        <f t="shared" si="43"/>
        <v>M.Mille-feuille meringue et chiboust pamplemousse aux fraises des bois</v>
      </c>
      <c r="H72" s="66" t="s">
        <v>18</v>
      </c>
      <c r="I72" s="1445" t="str">
        <f>I62</f>
        <v>Dessert assiette.C.Coulis de mangue.Recette mère ►.M.Mille-feuille meringue et chiboust pamplemousse aux fraises des bois</v>
      </c>
      <c r="J72" s="367">
        <f>J62</f>
        <v>18</v>
      </c>
      <c r="K72" s="367" t="str">
        <f>K62</f>
        <v>assiettes</v>
      </c>
      <c r="L72" s="174"/>
      <c r="M72" s="175"/>
      <c r="N72" s="176" t="str">
        <f t="shared" si="51"/>
        <v/>
      </c>
      <c r="O72" s="177"/>
      <c r="P72" s="1462"/>
      <c r="Q72" s="179">
        <v>1</v>
      </c>
      <c r="R72" s="180"/>
      <c r="S72" s="521" t="s">
        <v>6</v>
      </c>
      <c r="T72" s="2719">
        <f t="shared" si="48"/>
        <v>0</v>
      </c>
      <c r="U72" s="2443">
        <f t="shared" si="49"/>
        <v>0</v>
      </c>
      <c r="V72" s="2442"/>
      <c r="W72" s="1440">
        <f t="shared" si="36"/>
        <v>0</v>
      </c>
      <c r="X72" s="199" t="str">
        <f>IF(OR(W72=0, ISBLANK(P72)), "", TEXT(ROUND(W72/INDEX(AJ24:AJ94, MATCH(P72, AI24:AI94, 0)), 0),"# ##0") &amp; " " &amp; P72)</f>
        <v/>
      </c>
      <c r="Y72" s="197">
        <f t="shared" si="37"/>
        <v>0</v>
      </c>
      <c r="Z72" s="1441">
        <f t="shared" si="23"/>
        <v>0</v>
      </c>
      <c r="AA72" s="1428" t="str">
        <f t="shared" si="38"/>
        <v/>
      </c>
      <c r="AB72" s="1436"/>
      <c r="AC72" s="1440">
        <f t="shared" si="35"/>
        <v>0</v>
      </c>
      <c r="AD72" s="1437"/>
      <c r="AE72" s="1442" t="str">
        <f t="shared" si="50"/>
        <v/>
      </c>
      <c r="AF72" s="2564"/>
      <c r="AG72" s="2715">
        <f t="shared" si="27"/>
        <v>0</v>
      </c>
      <c r="AH72" s="2716">
        <f>IF(AND(V72&lt;&gt;"", ISNUMBER(T72)), IFERROR(INDEX(AJ24:AJ94, MATCH(P72, AI24:AI94, 0)) * O72 * IF(ISBLANK(L72), 1, L72), 0), 0)</f>
        <v>0</v>
      </c>
      <c r="AI72" s="2625" t="s">
        <v>1143</v>
      </c>
      <c r="AJ72" s="154">
        <f t="shared" si="39"/>
        <v>0.23599999999999999</v>
      </c>
      <c r="AK72" s="2608">
        <v>236</v>
      </c>
      <c r="AL72" s="31"/>
      <c r="AM72" s="1401" t="str">
        <f t="shared" si="17"/>
        <v>A</v>
      </c>
      <c r="AN72" s="1463" t="s">
        <v>178</v>
      </c>
      <c r="AO72" s="147"/>
      <c r="AP72" s="147"/>
      <c r="AQ72" s="108"/>
      <c r="AR72" s="1411" t="s">
        <v>6</v>
      </c>
      <c r="AS72" s="117"/>
      <c r="AT72" s="118"/>
      <c r="AU72" s="2483">
        <v>22</v>
      </c>
      <c r="AV72" s="2484" t="s">
        <v>44</v>
      </c>
      <c r="AW72" s="1411"/>
      <c r="AX72" s="4">
        <v>1</v>
      </c>
    </row>
    <row r="73" spans="1:50" s="48" customFormat="1" ht="21" customHeight="1" thickBot="1" x14ac:dyDescent="0.3">
      <c r="A73" s="1401" t="str">
        <f t="shared" si="10"/>
        <v>A</v>
      </c>
      <c r="B73" s="1402" t="str">
        <f t="shared" si="20"/>
        <v>Dessert assiette.C.Coulis de mangue.Recette mère ►.M.Mille-feuille meringue et chiboust pamplemousse aux fraises des bois</v>
      </c>
      <c r="C73" s="1403" t="str">
        <f t="shared" si="28"/>
        <v>Dessert assiette</v>
      </c>
      <c r="D73" s="2475" t="str">
        <f t="shared" si="40"/>
        <v>C</v>
      </c>
      <c r="E73" s="1402" t="str">
        <f t="shared" si="41"/>
        <v>Coulis de mangue</v>
      </c>
      <c r="F73" s="1402" t="str">
        <f t="shared" si="42"/>
        <v>Recette mère ►</v>
      </c>
      <c r="G73" s="1402" t="str">
        <f t="shared" si="43"/>
        <v>M.Mille-feuille meringue et chiboust pamplemousse aux fraises des bois</v>
      </c>
      <c r="H73" s="249" t="s">
        <v>18</v>
      </c>
      <c r="I73" s="250" t="str">
        <f>I69</f>
        <v>Dessert assiette.C.Coulis de mangue.Recette mère ►.M.Mille-feuille meringue et chiboust pamplemousse aux fraises des bois</v>
      </c>
      <c r="J73" s="1460">
        <f>J69</f>
        <v>18</v>
      </c>
      <c r="K73" s="252" t="str">
        <f>K69</f>
        <v>assiettes</v>
      </c>
      <c r="L73" s="1030" t="s">
        <v>150</v>
      </c>
      <c r="M73" s="255"/>
      <c r="N73" s="255"/>
      <c r="O73" s="255"/>
      <c r="P73" s="255"/>
      <c r="Q73" s="255"/>
      <c r="R73" s="256"/>
      <c r="S73" s="521" t="s">
        <v>6</v>
      </c>
      <c r="T73" s="2719"/>
      <c r="U73" s="2443"/>
      <c r="V73" s="2442"/>
      <c r="W73" s="1433">
        <f t="shared" si="36"/>
        <v>0</v>
      </c>
      <c r="X73" s="185" t="str">
        <f>IF(OR(W73=0, ISBLANK(P73)), "", TEXT(ROUND(W73/INDEX(AJ24:AJ94, MATCH(P73, AI24:AI94, 0)), 0),"# ##0") &amp; " " &amp; P73)</f>
        <v/>
      </c>
      <c r="Y73" s="210">
        <f t="shared" si="37"/>
        <v>0</v>
      </c>
      <c r="Z73" s="1434">
        <f t="shared" si="23"/>
        <v>0</v>
      </c>
      <c r="AA73" s="1435" t="str">
        <f t="shared" si="38"/>
        <v/>
      </c>
      <c r="AB73" s="1436"/>
      <c r="AC73" s="1433">
        <f t="shared" si="35"/>
        <v>0</v>
      </c>
      <c r="AD73" s="1437"/>
      <c r="AE73" s="1438" t="str">
        <f t="shared" si="50"/>
        <v/>
      </c>
      <c r="AF73" s="2564"/>
      <c r="AG73" s="2715">
        <f t="shared" si="27"/>
        <v>0</v>
      </c>
      <c r="AH73" s="2716">
        <f>IF(AND(V73&lt;&gt;"", ISNUMBER(T73)), IFERROR(INDEX(AJ24:AJ94, MATCH(P73, AI24:AI94, 0)) * O73 * IF(ISBLANK(L73), 1, L73), 0), 0)</f>
        <v>0</v>
      </c>
      <c r="AI73" s="2625" t="s">
        <v>1145</v>
      </c>
      <c r="AJ73" s="154">
        <f t="shared" si="39"/>
        <v>0.2366</v>
      </c>
      <c r="AK73" s="2619">
        <v>236.6</v>
      </c>
      <c r="AL73" s="31"/>
      <c r="AM73" s="1401" t="str">
        <f t="shared" si="17"/>
        <v>A</v>
      </c>
      <c r="AN73" s="108"/>
      <c r="AO73" s="108"/>
      <c r="AP73" s="108"/>
      <c r="AQ73" s="108"/>
      <c r="AR73" s="1411"/>
      <c r="AS73" s="117"/>
      <c r="AT73" s="118"/>
      <c r="AU73" s="2483">
        <v>25</v>
      </c>
      <c r="AV73" s="2484" t="s">
        <v>280</v>
      </c>
      <c r="AW73" s="1411"/>
      <c r="AX73" s="4">
        <v>1</v>
      </c>
    </row>
    <row r="74" spans="1:50" s="48" customFormat="1" ht="21" customHeight="1" thickBot="1" x14ac:dyDescent="0.3">
      <c r="A74" s="1401" t="str">
        <f t="shared" si="10"/>
        <v>A</v>
      </c>
      <c r="B74" s="1402" t="str">
        <f t="shared" si="20"/>
        <v/>
      </c>
      <c r="C74" s="1403">
        <f t="shared" si="28"/>
        <v>0</v>
      </c>
      <c r="D74" s="2475">
        <f t="shared" si="40"/>
        <v>0</v>
      </c>
      <c r="E74" s="1402">
        <f t="shared" si="41"/>
        <v>0</v>
      </c>
      <c r="F74" s="1402">
        <f t="shared" si="42"/>
        <v>0</v>
      </c>
      <c r="G74" s="1402" t="str">
        <f t="shared" si="43"/>
        <v/>
      </c>
      <c r="H74" s="1456" t="s">
        <v>18</v>
      </c>
      <c r="I74" s="1457"/>
      <c r="J74" s="1457"/>
      <c r="K74" s="1457"/>
      <c r="L74" s="1458" t="s">
        <v>2199</v>
      </c>
      <c r="M74" s="1458"/>
      <c r="N74" s="1458"/>
      <c r="O74" s="1458"/>
      <c r="P74" s="1458"/>
      <c r="Q74" s="1458"/>
      <c r="R74" s="2460" t="s">
        <v>218</v>
      </c>
      <c r="S74" s="521" t="s">
        <v>6</v>
      </c>
      <c r="T74" s="2719"/>
      <c r="U74" s="2443"/>
      <c r="V74" s="2442"/>
      <c r="W74" s="1453">
        <f t="shared" si="36"/>
        <v>0</v>
      </c>
      <c r="X74" s="1454" t="str">
        <f>IF(OR(W74=0, ISBLANK(P74)), "", TEXT(ROUND(W74/INDEX(AJ24:AJ94, MATCH(P74, AI24:AI94, 0)), 0),"# ##0") &amp; " " &amp; P74)</f>
        <v/>
      </c>
      <c r="Y74" s="197">
        <f t="shared" si="37"/>
        <v>0</v>
      </c>
      <c r="Z74" s="1441">
        <f t="shared" si="23"/>
        <v>0</v>
      </c>
      <c r="AA74" s="1428" t="str">
        <f t="shared" si="38"/>
        <v/>
      </c>
      <c r="AB74" s="1436"/>
      <c r="AC74" s="1440">
        <f t="shared" si="35"/>
        <v>0</v>
      </c>
      <c r="AD74" s="1437"/>
      <c r="AE74" s="1442" t="str">
        <f t="shared" si="50"/>
        <v/>
      </c>
      <c r="AF74" s="2564"/>
      <c r="AG74" s="2715">
        <f t="shared" si="27"/>
        <v>0</v>
      </c>
      <c r="AH74" s="2716">
        <f>IF(AND(V74&lt;&gt;"", ISNUMBER(T74)), IFERROR(INDEX(AJ24:AJ94, MATCH(P74, AI24:AI94, 0)) * O74 * IF(ISBLANK(L74), 1, L74), 0), 0)</f>
        <v>0</v>
      </c>
      <c r="AI74" s="2625" t="s">
        <v>1146</v>
      </c>
      <c r="AJ74" s="154">
        <f t="shared" si="39"/>
        <v>0.24</v>
      </c>
      <c r="AK74" s="2608">
        <v>240</v>
      </c>
      <c r="AL74" s="31"/>
      <c r="AM74" s="1401" t="str">
        <f t="shared" si="17"/>
        <v>A</v>
      </c>
      <c r="AN74" s="333" t="s">
        <v>182</v>
      </c>
      <c r="AO74" s="64"/>
      <c r="AP74" s="64"/>
      <c r="AQ74" s="108"/>
      <c r="AR74" s="1411"/>
      <c r="AS74" s="2485"/>
      <c r="AT74" s="494"/>
      <c r="AU74" s="355"/>
      <c r="AV74" s="356"/>
      <c r="AW74" s="1411"/>
      <c r="AX74" s="4">
        <v>1</v>
      </c>
    </row>
    <row r="75" spans="1:50" s="48" customFormat="1" ht="21" customHeight="1" thickTop="1" x14ac:dyDescent="0.25">
      <c r="A75" s="1401" t="str">
        <f t="shared" si="10"/>
        <v>A</v>
      </c>
      <c r="B75" s="1402" t="str">
        <f t="shared" si="20"/>
        <v>Dessert assiette.J.Jus de fraises des bois.Recette mère ►.M.Mille-feuille meringue et chiboust pamplemousse aux fraises des bois</v>
      </c>
      <c r="C75" s="1403" t="str">
        <f t="shared" si="28"/>
        <v>Dessert assiette</v>
      </c>
      <c r="D75" s="2475" t="str">
        <f t="shared" si="40"/>
        <v>J</v>
      </c>
      <c r="E75" s="1402" t="str">
        <f t="shared" si="41"/>
        <v>Jus de fraises des bois</v>
      </c>
      <c r="F75" s="1402" t="str">
        <f t="shared" si="42"/>
        <v>Recette mère ►</v>
      </c>
      <c r="G75" s="1402" t="str">
        <f t="shared" si="43"/>
        <v>M.Mille-feuille meringue et chiboust pamplemousse aux fraises des bois</v>
      </c>
      <c r="H75" s="54" t="s">
        <v>18</v>
      </c>
      <c r="I75" s="55" t="str">
        <f>I81</f>
        <v>Dessert assiette.J.Jus de fraises des bois.Recette mère ►.M.Mille-feuille meringue et chiboust pamplemousse aux fraises des bois</v>
      </c>
      <c r="J75" s="56">
        <f>J81</f>
        <v>18</v>
      </c>
      <c r="K75" s="56" t="str">
        <f>K81</f>
        <v>assiettes</v>
      </c>
      <c r="L75" s="57" t="s">
        <v>6</v>
      </c>
      <c r="M75" s="58" t="s">
        <v>19</v>
      </c>
      <c r="N75" s="3315" t="s">
        <v>187</v>
      </c>
      <c r="O75" s="3315"/>
      <c r="P75" s="3285" t="s">
        <v>1152</v>
      </c>
      <c r="Q75" s="3285"/>
      <c r="R75" s="3286"/>
      <c r="S75" s="521" t="s">
        <v>6</v>
      </c>
      <c r="T75" s="2719"/>
      <c r="U75" s="2443"/>
      <c r="V75" s="2442"/>
      <c r="W75" s="1433">
        <f t="shared" si="36"/>
        <v>0</v>
      </c>
      <c r="X75" s="185" t="str">
        <f>IF(OR(W75=0, ISBLANK(P75)), "", TEXT(ROUND(W75/INDEX(AJ24:AJ94, MATCH(P75, AI24:AI94, 0)), 0),"# ##0") &amp; " " &amp; P75)</f>
        <v/>
      </c>
      <c r="Y75" s="210">
        <f t="shared" si="37"/>
        <v>0</v>
      </c>
      <c r="Z75" s="1434">
        <f t="shared" si="23"/>
        <v>0</v>
      </c>
      <c r="AA75" s="1435" t="str">
        <f t="shared" si="38"/>
        <v/>
      </c>
      <c r="AB75" s="1436"/>
      <c r="AC75" s="1433">
        <f t="shared" si="35"/>
        <v>0</v>
      </c>
      <c r="AD75" s="1437"/>
      <c r="AE75" s="1438" t="str">
        <f t="shared" si="50"/>
        <v/>
      </c>
      <c r="AF75" s="2564"/>
      <c r="AG75" s="2715">
        <f t="shared" si="27"/>
        <v>0</v>
      </c>
      <c r="AH75" s="2716">
        <f>IF(AND(V75&lt;&gt;"", ISNUMBER(T75)), IFERROR(INDEX(AJ24:AJ94, MATCH(P75, AI24:AI94, 0)) * O75 * IF(ISBLANK(L75), 1, L75), 0), 0)</f>
        <v>0</v>
      </c>
      <c r="AI75" s="2625" t="s">
        <v>1147</v>
      </c>
      <c r="AJ75" s="154">
        <f t="shared" si="39"/>
        <v>0.23658999999999999</v>
      </c>
      <c r="AK75" s="2608">
        <v>236.59</v>
      </c>
      <c r="AL75" s="31"/>
      <c r="AM75" s="1401" t="str">
        <f t="shared" si="17"/>
        <v>A</v>
      </c>
      <c r="AN75" s="1463" t="s">
        <v>190</v>
      </c>
      <c r="AO75" s="64"/>
      <c r="AP75" s="64"/>
      <c r="AQ75" s="108"/>
      <c r="AR75" s="1411" t="s">
        <v>6</v>
      </c>
      <c r="AS75" s="3175" t="s">
        <v>1112</v>
      </c>
      <c r="AT75" s="3177" t="s">
        <v>1113</v>
      </c>
      <c r="AU75" s="3179" t="s">
        <v>1114</v>
      </c>
      <c r="AV75" s="440"/>
      <c r="AW75" s="1411"/>
      <c r="AX75" s="4">
        <v>1</v>
      </c>
    </row>
    <row r="76" spans="1:50" s="48" customFormat="1" ht="21" customHeight="1" thickBot="1" x14ac:dyDescent="0.3">
      <c r="A76" s="1401" t="str">
        <f t="shared" si="10"/>
        <v>A</v>
      </c>
      <c r="B76" s="1402" t="str">
        <f t="shared" si="20"/>
        <v>Dessert assiette.J.Jus de fraises des bois.Recette mère ►.M.Mille-feuille meringue et chiboust pamplemousse aux fraises des bois</v>
      </c>
      <c r="C76" s="1403" t="str">
        <f t="shared" si="28"/>
        <v>Dessert assiette</v>
      </c>
      <c r="D76" s="2475" t="str">
        <f t="shared" si="40"/>
        <v>J</v>
      </c>
      <c r="E76" s="1402" t="str">
        <f t="shared" si="41"/>
        <v>Jus de fraises des bois</v>
      </c>
      <c r="F76" s="1402" t="str">
        <f t="shared" si="42"/>
        <v>Recette mère ►</v>
      </c>
      <c r="G76" s="1402" t="str">
        <f t="shared" si="43"/>
        <v>M.Mille-feuille meringue et chiboust pamplemousse aux fraises des bois</v>
      </c>
      <c r="H76" s="66" t="s">
        <v>18</v>
      </c>
      <c r="I76" s="67" t="str">
        <f>I81</f>
        <v>Dessert assiette.J.Jus de fraises des bois.Recette mère ►.M.Mille-feuille meringue et chiboust pamplemousse aux fraises des bois</v>
      </c>
      <c r="J76" s="68"/>
      <c r="K76" s="68"/>
      <c r="L76" s="69" t="s">
        <v>28</v>
      </c>
      <c r="M76" s="70" t="s">
        <v>29</v>
      </c>
      <c r="N76" s="3316"/>
      <c r="O76" s="3316"/>
      <c r="P76" s="3287"/>
      <c r="Q76" s="3287"/>
      <c r="R76" s="3288"/>
      <c r="S76" s="521" t="s">
        <v>6</v>
      </c>
      <c r="T76" s="2719"/>
      <c r="U76" s="2443"/>
      <c r="V76" s="2442"/>
      <c r="W76" s="1440">
        <f t="shared" si="36"/>
        <v>0</v>
      </c>
      <c r="X76" s="199" t="str">
        <f>IF(OR(W76=0, ISBLANK(P76)), "", TEXT(ROUND(W76/INDEX(AJ24:AJ94, MATCH(P76, AI24:AI94, 0)), 0),"# ##0") &amp; " " &amp; P76)</f>
        <v/>
      </c>
      <c r="Y76" s="197">
        <f t="shared" si="37"/>
        <v>0</v>
      </c>
      <c r="Z76" s="1441">
        <f t="shared" si="23"/>
        <v>0</v>
      </c>
      <c r="AA76" s="1428" t="str">
        <f t="shared" si="38"/>
        <v/>
      </c>
      <c r="AB76" s="1436"/>
      <c r="AC76" s="1440">
        <f t="shared" si="35"/>
        <v>0</v>
      </c>
      <c r="AD76" s="1437"/>
      <c r="AE76" s="1442" t="str">
        <f t="shared" si="50"/>
        <v/>
      </c>
      <c r="AF76" s="2564"/>
      <c r="AG76" s="2715">
        <f t="shared" si="27"/>
        <v>0</v>
      </c>
      <c r="AH76" s="2716">
        <f>IF(AND(V76&lt;&gt;"", ISNUMBER(T76)), IFERROR(INDEX(AJ24:AJ94, MATCH(P76, AI24:AI94, 0)) * O76 * IF(ISBLANK(L76), 1, L76), 0), 0)</f>
        <v>0</v>
      </c>
      <c r="AI76" s="2625" t="s">
        <v>1148</v>
      </c>
      <c r="AJ76" s="95">
        <f t="shared" si="39"/>
        <v>0.45</v>
      </c>
      <c r="AK76" s="2602">
        <v>450</v>
      </c>
      <c r="AL76" s="31"/>
      <c r="AM76" s="1401" t="str">
        <f t="shared" si="17"/>
        <v>A</v>
      </c>
      <c r="AN76" s="108"/>
      <c r="AO76" s="108"/>
      <c r="AP76" s="108"/>
      <c r="AQ76" s="108"/>
      <c r="AR76" s="1411"/>
      <c r="AS76" s="3176"/>
      <c r="AT76" s="3178"/>
      <c r="AU76" s="3180"/>
      <c r="AV76" s="440"/>
      <c r="AW76" s="1411"/>
      <c r="AX76" s="4">
        <v>1</v>
      </c>
    </row>
    <row r="77" spans="1:50" s="48" customFormat="1" ht="21" customHeight="1" thickTop="1" x14ac:dyDescent="0.25">
      <c r="A77" s="1401" t="str">
        <f t="shared" si="10"/>
        <v>A</v>
      </c>
      <c r="B77" s="1402" t="str">
        <f t="shared" si="20"/>
        <v>Dessert assiette.J.Jus de fraises des bois.Recette mère ►.M.Mille-feuille meringue et chiboust pamplemousse aux fraises des bois</v>
      </c>
      <c r="C77" s="1403" t="str">
        <f t="shared" si="28"/>
        <v>Dessert assiette</v>
      </c>
      <c r="D77" s="2475" t="str">
        <f t="shared" si="40"/>
        <v>J</v>
      </c>
      <c r="E77" s="1402" t="str">
        <f t="shared" si="41"/>
        <v>Jus de fraises des bois</v>
      </c>
      <c r="F77" s="1402" t="str">
        <f t="shared" si="42"/>
        <v>Recette mère ►</v>
      </c>
      <c r="G77" s="1402" t="str">
        <f t="shared" si="43"/>
        <v>M.Mille-feuille meringue et chiboust pamplemousse aux fraises des bois</v>
      </c>
      <c r="H77" s="66" t="s">
        <v>18</v>
      </c>
      <c r="I77" s="77" t="str">
        <f>I81</f>
        <v>Dessert assiette.J.Jus de fraises des bois.Recette mère ►.M.Mille-feuille meringue et chiboust pamplemousse aux fraises des bois</v>
      </c>
      <c r="J77" s="78"/>
      <c r="K77" s="79"/>
      <c r="L77" s="80"/>
      <c r="M77" s="81" t="s">
        <v>33</v>
      </c>
      <c r="N77" s="82"/>
      <c r="O77" s="83" t="s">
        <v>34</v>
      </c>
      <c r="P77" s="1415" t="s">
        <v>1109</v>
      </c>
      <c r="Q77" s="16"/>
      <c r="R77" s="85"/>
      <c r="S77" s="521" t="s">
        <v>6</v>
      </c>
      <c r="T77" s="2719"/>
      <c r="U77" s="2443"/>
      <c r="V77" s="2442"/>
      <c r="W77" s="1433">
        <f t="shared" si="36"/>
        <v>0</v>
      </c>
      <c r="X77" s="185" t="str">
        <f>IF(OR(W77=0, ISBLANK(P77)), "", TEXT(ROUND(W77/INDEX(AJ24:AJ94, MATCH(P77, AI24:AI94, 0)), 0),"# ##0") &amp; " " &amp; P77)</f>
        <v/>
      </c>
      <c r="Y77" s="210">
        <f t="shared" si="37"/>
        <v>0</v>
      </c>
      <c r="Z77" s="1434">
        <f t="shared" si="23"/>
        <v>0</v>
      </c>
      <c r="AA77" s="1435" t="str">
        <f t="shared" si="38"/>
        <v/>
      </c>
      <c r="AB77" s="1436"/>
      <c r="AC77" s="1433">
        <f t="shared" si="35"/>
        <v>0</v>
      </c>
      <c r="AD77" s="1437"/>
      <c r="AE77" s="1438" t="str">
        <f t="shared" si="50"/>
        <v/>
      </c>
      <c r="AF77" s="2564"/>
      <c r="AG77" s="2715">
        <f t="shared" si="27"/>
        <v>0</v>
      </c>
      <c r="AH77" s="2716">
        <f>IF(AND(V77&lt;&gt;"", ISNUMBER(T77)), IFERROR(INDEX(AJ24:AJ94, MATCH(P77, AI24:AI94, 0)) * O77 * IF(ISBLANK(L77), 1, L77), 0), 0)</f>
        <v>0</v>
      </c>
      <c r="AI77" s="2627" t="s">
        <v>615</v>
      </c>
      <c r="AJ77" s="154">
        <f t="shared" si="39"/>
        <v>1E-3</v>
      </c>
      <c r="AK77" s="2608">
        <v>1</v>
      </c>
      <c r="AL77" s="31"/>
      <c r="AM77" s="1401" t="str">
        <f t="shared" si="17"/>
        <v>A</v>
      </c>
      <c r="AN77" s="108"/>
      <c r="AO77" s="108"/>
      <c r="AP77" s="108"/>
      <c r="AQ77" s="108"/>
      <c r="AR77" s="1411"/>
      <c r="AS77" s="1467">
        <v>20</v>
      </c>
      <c r="AT77" s="2486">
        <v>0.75</v>
      </c>
      <c r="AU77" s="1437">
        <v>1</v>
      </c>
      <c r="AV77" s="440"/>
      <c r="AW77" s="1411"/>
      <c r="AX77" s="4">
        <v>1</v>
      </c>
    </row>
    <row r="78" spans="1:50" s="48" customFormat="1" ht="21" customHeight="1" x14ac:dyDescent="0.25">
      <c r="A78" s="1401" t="str">
        <f t="shared" si="10"/>
        <v>A</v>
      </c>
      <c r="B78" s="1402" t="str">
        <f t="shared" si="20"/>
        <v>Dessert assiette.J.Jus de fraises des bois.Recette mère ►.M.Mille-feuille meringue et chiboust pamplemousse aux fraises des bois</v>
      </c>
      <c r="C78" s="1403" t="str">
        <f t="shared" si="28"/>
        <v>Dessert assiette</v>
      </c>
      <c r="D78" s="2475" t="str">
        <f t="shared" si="40"/>
        <v>J</v>
      </c>
      <c r="E78" s="1402" t="str">
        <f t="shared" si="41"/>
        <v>Jus de fraises des bois</v>
      </c>
      <c r="F78" s="1402" t="str">
        <f t="shared" si="42"/>
        <v>Recette mère ►</v>
      </c>
      <c r="G78" s="1402" t="str">
        <f t="shared" si="43"/>
        <v>M.Mille-feuille meringue et chiboust pamplemousse aux fraises des bois</v>
      </c>
      <c r="H78" s="66" t="s">
        <v>18</v>
      </c>
      <c r="I78" s="91" t="str">
        <f>I81</f>
        <v>Dessert assiette.J.Jus de fraises des bois.Recette mère ►.M.Mille-feuille meringue et chiboust pamplemousse aux fraises des bois</v>
      </c>
      <c r="J78" s="91"/>
      <c r="K78" s="91"/>
      <c r="L78" s="92" t="s">
        <v>39</v>
      </c>
      <c r="M78" s="93"/>
      <c r="N78" s="93"/>
      <c r="O78" s="94" t="s">
        <v>40</v>
      </c>
      <c r="P78" s="3317" t="str">
        <f>L81</f>
        <v>Dessert assiette.J.Jus de fraises des bois.Recette mère ►.M.Mille-feuille meringue et chiboust pamplemousse aux fraises des bois</v>
      </c>
      <c r="Q78" s="3317"/>
      <c r="R78" s="3318"/>
      <c r="S78" s="521" t="s">
        <v>6</v>
      </c>
      <c r="T78" s="2719"/>
      <c r="U78" s="2443"/>
      <c r="V78" s="2442"/>
      <c r="W78" s="1440">
        <f t="shared" si="36"/>
        <v>0</v>
      </c>
      <c r="X78" s="199" t="str">
        <f>IF(OR(W78=0, ISBLANK(P78)), "", TEXT(ROUND(W78/INDEX(AJ24:AJ94, MATCH(P78, AI24:AI94, 0)), 0),"# ##0") &amp; " " &amp; P78)</f>
        <v/>
      </c>
      <c r="Y78" s="197">
        <f t="shared" si="37"/>
        <v>0</v>
      </c>
      <c r="Z78" s="1441">
        <f t="shared" si="23"/>
        <v>0</v>
      </c>
      <c r="AA78" s="1428" t="str">
        <f t="shared" si="38"/>
        <v/>
      </c>
      <c r="AB78" s="1436"/>
      <c r="AC78" s="1440">
        <f t="shared" si="35"/>
        <v>0</v>
      </c>
      <c r="AD78" s="1437"/>
      <c r="AE78" s="1442" t="str">
        <f t="shared" si="50"/>
        <v/>
      </c>
      <c r="AF78" s="2564"/>
      <c r="AG78" s="2715">
        <f t="shared" si="27"/>
        <v>0</v>
      </c>
      <c r="AH78" s="2716">
        <f>IF(AND(V78&lt;&gt;"", ISNUMBER(T78)), IFERROR(INDEX(AJ24:AJ94, MATCH(P78, AI24:AI94, 0)) * O78 * IF(ISBLANK(L78), 1, L78), 0), 0)</f>
        <v>0</v>
      </c>
      <c r="AI78" s="2627" t="s">
        <v>616</v>
      </c>
      <c r="AJ78" s="154">
        <f t="shared" si="39"/>
        <v>2.5000000000000001E-3</v>
      </c>
      <c r="AK78" s="2612">
        <v>2.5</v>
      </c>
      <c r="AL78" s="31"/>
      <c r="AM78" s="1401" t="str">
        <f t="shared" si="17"/>
        <v>A</v>
      </c>
      <c r="AN78" s="108"/>
      <c r="AO78" s="108"/>
      <c r="AP78" s="108"/>
      <c r="AQ78" s="108"/>
      <c r="AR78" s="1411"/>
      <c r="AS78" s="1468"/>
      <c r="AT78" s="591"/>
      <c r="AU78" s="2487" t="s">
        <v>1155</v>
      </c>
      <c r="AV78" s="592"/>
      <c r="AW78" s="1411"/>
      <c r="AX78" s="4">
        <v>1</v>
      </c>
    </row>
    <row r="79" spans="1:50" s="48" customFormat="1" ht="21" customHeight="1" x14ac:dyDescent="0.25">
      <c r="A79" s="1401" t="str">
        <f t="shared" ref="A79:A142" si="53">IF(H79&lt;&gt;"A", "►", "A")</f>
        <v>A</v>
      </c>
      <c r="B79" s="1402" t="str">
        <f t="shared" si="20"/>
        <v>Dessert assiette.J.Jus de fraises des bois.Recette mère ►.M.Mille-feuille meringue et chiboust pamplemousse aux fraises des bois</v>
      </c>
      <c r="C79" s="1403" t="str">
        <f t="shared" si="28"/>
        <v>Dessert assiette</v>
      </c>
      <c r="D79" s="2475" t="str">
        <f t="shared" si="40"/>
        <v>J</v>
      </c>
      <c r="E79" s="1402" t="str">
        <f t="shared" si="41"/>
        <v>Jus de fraises des bois</v>
      </c>
      <c r="F79" s="1402" t="str">
        <f t="shared" si="42"/>
        <v>Recette mère ►</v>
      </c>
      <c r="G79" s="1402" t="str">
        <f t="shared" si="43"/>
        <v>M.Mille-feuille meringue et chiboust pamplemousse aux fraises des bois</v>
      </c>
      <c r="H79" s="66" t="s">
        <v>18</v>
      </c>
      <c r="I79" s="91" t="str">
        <f>I81</f>
        <v>Dessert assiette.J.Jus de fraises des bois.Recette mère ►.M.Mille-feuille meringue et chiboust pamplemousse aux fraises des bois</v>
      </c>
      <c r="J79" s="91"/>
      <c r="K79" s="91"/>
      <c r="L79" s="110">
        <v>18</v>
      </c>
      <c r="M79" s="111" t="s">
        <v>43</v>
      </c>
      <c r="N79" s="92"/>
      <c r="O79" s="92"/>
      <c r="P79" s="3317"/>
      <c r="Q79" s="3317"/>
      <c r="R79" s="3318"/>
      <c r="S79" s="521" t="s">
        <v>6</v>
      </c>
      <c r="T79" s="2719"/>
      <c r="U79" s="2443"/>
      <c r="V79" s="2442"/>
      <c r="W79" s="1433">
        <f t="shared" si="36"/>
        <v>0</v>
      </c>
      <c r="X79" s="185" t="str">
        <f>IF(OR(W79=0, ISBLANK(P79)), "", TEXT(ROUND(W79/INDEX(AJ24:AJ94, MATCH(P79, AI24:AI94, 0)), 0),"# ##0") &amp; " " &amp; P79)</f>
        <v/>
      </c>
      <c r="Y79" s="210">
        <f t="shared" si="37"/>
        <v>0</v>
      </c>
      <c r="Z79" s="1434">
        <f t="shared" si="23"/>
        <v>0</v>
      </c>
      <c r="AA79" s="1435" t="str">
        <f t="shared" si="38"/>
        <v/>
      </c>
      <c r="AB79" s="1436"/>
      <c r="AC79" s="1433">
        <f t="shared" si="35"/>
        <v>0</v>
      </c>
      <c r="AD79" s="1437"/>
      <c r="AE79" s="1438" t="str">
        <f t="shared" si="50"/>
        <v/>
      </c>
      <c r="AF79" s="2564"/>
      <c r="AG79" s="2715">
        <f t="shared" si="27"/>
        <v>0</v>
      </c>
      <c r="AH79" s="2716">
        <f>IF(AND(V79&lt;&gt;"", ISNUMBER(T79)), IFERROR(INDEX(AJ24:AJ94, MATCH(P79, AI24:AI94, 0)) * O79 * IF(ISBLANK(L79), 1, L79), 0), 0)</f>
        <v>0</v>
      </c>
      <c r="AI79" s="2627" t="s">
        <v>643</v>
      </c>
      <c r="AJ79" s="1027">
        <f t="shared" si="39"/>
        <v>4.4999999999999997E-3</v>
      </c>
      <c r="AK79" s="2619">
        <v>4.5</v>
      </c>
      <c r="AL79" s="31"/>
      <c r="AM79" s="1401" t="str">
        <f t="shared" si="17"/>
        <v>A</v>
      </c>
      <c r="AN79" s="108"/>
      <c r="AO79" s="108"/>
      <c r="AP79" s="108"/>
      <c r="AQ79" s="108"/>
      <c r="AR79" s="1411"/>
      <c r="AS79" s="3181" t="s">
        <v>1156</v>
      </c>
      <c r="AT79" s="3182"/>
      <c r="AU79" s="3182"/>
      <c r="AV79" s="3183"/>
      <c r="AW79" s="1411"/>
      <c r="AX79" s="4">
        <v>1</v>
      </c>
    </row>
    <row r="80" spans="1:50" s="48" customFormat="1" ht="21" customHeight="1" x14ac:dyDescent="0.25">
      <c r="A80" s="1401" t="str">
        <f t="shared" si="53"/>
        <v>►</v>
      </c>
      <c r="B80" s="1402" t="str">
        <f t="shared" si="20"/>
        <v>►</v>
      </c>
      <c r="C80" s="1403" t="str">
        <f t="shared" si="28"/>
        <v>►</v>
      </c>
      <c r="D80" s="2475" t="str">
        <f t="shared" si="40"/>
        <v>►</v>
      </c>
      <c r="E80" s="1402" t="str">
        <f t="shared" si="41"/>
        <v>►</v>
      </c>
      <c r="F80" s="1402" t="str">
        <f t="shared" si="42"/>
        <v>►</v>
      </c>
      <c r="G80" s="1402" t="str">
        <f t="shared" si="43"/>
        <v>►</v>
      </c>
      <c r="H80" s="66" t="s">
        <v>11</v>
      </c>
      <c r="I80" s="121" t="str">
        <f>I81</f>
        <v>Dessert assiette.J.Jus de fraises des bois.Recette mère ►.M.Mille-feuille meringue et chiboust pamplemousse aux fraises des bois</v>
      </c>
      <c r="J80" s="121"/>
      <c r="K80" s="121"/>
      <c r="L80" s="122"/>
      <c r="M80" s="123"/>
      <c r="N80" s="123"/>
      <c r="O80" s="123"/>
      <c r="P80" s="123"/>
      <c r="Q80" s="123"/>
      <c r="R80" s="124"/>
      <c r="S80" s="521" t="s">
        <v>6</v>
      </c>
      <c r="T80" s="2719"/>
      <c r="U80" s="2443"/>
      <c r="V80" s="2442"/>
      <c r="W80" s="1440">
        <f t="shared" si="36"/>
        <v>0</v>
      </c>
      <c r="X80" s="199" t="str">
        <f>IF(OR(W80=0, ISBLANK(P80)), "", TEXT(ROUND(W80/INDEX(AJ24:AJ94, MATCH(P80, AI24:AI94, 0)), 0),"# ##0") &amp; " " &amp; P80)</f>
        <v/>
      </c>
      <c r="Y80" s="197">
        <f t="shared" si="37"/>
        <v>0</v>
      </c>
      <c r="Z80" s="1441">
        <f t="shared" si="23"/>
        <v>0</v>
      </c>
      <c r="AA80" s="1428" t="str">
        <f t="shared" si="38"/>
        <v/>
      </c>
      <c r="AB80" s="1436"/>
      <c r="AC80" s="1440">
        <f t="shared" si="35"/>
        <v>0</v>
      </c>
      <c r="AD80" s="1437"/>
      <c r="AE80" s="1442" t="str">
        <f t="shared" si="50"/>
        <v/>
      </c>
      <c r="AF80" s="2564"/>
      <c r="AG80" s="2715">
        <f t="shared" si="27"/>
        <v>0</v>
      </c>
      <c r="AH80" s="2716">
        <f>IF(AND(V80&lt;&gt;"", ISNUMBER(T80)), IFERROR(INDEX(AJ24:AJ94, MATCH(P80, AI24:AI94, 0)) * O80 * IF(ISBLANK(L80), 1, L80), 0), 0)</f>
        <v>0</v>
      </c>
      <c r="AI80" s="2627" t="s">
        <v>617</v>
      </c>
      <c r="AJ80" s="154">
        <f t="shared" si="39"/>
        <v>5.9000000000000007E-3</v>
      </c>
      <c r="AK80" s="2612">
        <v>5.9</v>
      </c>
      <c r="AL80" s="31"/>
      <c r="AM80" s="1401" t="str">
        <f t="shared" ref="AM80:AM143" si="54">A80</f>
        <v>►</v>
      </c>
      <c r="AN80" s="108"/>
      <c r="AO80" s="108"/>
      <c r="AP80" s="108"/>
      <c r="AQ80" s="108"/>
      <c r="AR80" s="1411"/>
      <c r="AS80" s="571"/>
      <c r="AT80" s="118"/>
      <c r="AU80" s="118"/>
      <c r="AV80" s="119"/>
      <c r="AW80" s="1411"/>
      <c r="AX80" s="4">
        <v>1</v>
      </c>
    </row>
    <row r="81" spans="1:50" s="48" customFormat="1" ht="21" customHeight="1" x14ac:dyDescent="0.25">
      <c r="A81" s="1401" t="str">
        <f t="shared" si="53"/>
        <v>►</v>
      </c>
      <c r="B81" s="1402" t="str">
        <f t="shared" si="20"/>
        <v>►</v>
      </c>
      <c r="C81" s="1403" t="str">
        <f t="shared" si="28"/>
        <v>►</v>
      </c>
      <c r="D81" s="2475" t="str">
        <f t="shared" si="40"/>
        <v>►</v>
      </c>
      <c r="E81" s="1402" t="str">
        <f t="shared" si="41"/>
        <v>►</v>
      </c>
      <c r="F81" s="1402" t="str">
        <f t="shared" si="42"/>
        <v>►</v>
      </c>
      <c r="G81" s="1402" t="str">
        <f t="shared" si="43"/>
        <v>►</v>
      </c>
      <c r="H81" s="129" t="s">
        <v>11</v>
      </c>
      <c r="I81" s="130" t="str">
        <f>L81</f>
        <v>Dessert assiette.J.Jus de fraises des bois.Recette mère ►.M.Mille-feuille meringue et chiboust pamplemousse aux fraises des bois</v>
      </c>
      <c r="J81" s="130">
        <f>L79</f>
        <v>18</v>
      </c>
      <c r="K81" s="130" t="str">
        <f>M79</f>
        <v>assiettes</v>
      </c>
      <c r="L81" s="131" t="str">
        <f>UPPER(LEFT(N75,1))&amp;LOWER(MID(N75,2,999))&amp;"."&amp;UPPER(LEFT(P75,1))&amp;"."&amp;UPPER(LEFT(P75,1))&amp;LOWER(MID(P75,2,999))&amp;"."&amp;IF(ISTEXT(R81),Q81&amp;"."&amp;UPPER(LEFT(R81,1))&amp;"."&amp;UPPER(LEFT(R81,1))&amp;LOWER(MID(R81,2,999)),M81)</f>
        <v>Dessert assiette.J.Jus de fraises des bois.Recette mère ►.M.Mille-feuille meringue et chiboust pamplemousse aux fraises des bois</v>
      </c>
      <c r="M81" s="132" t="s">
        <v>55</v>
      </c>
      <c r="N81" s="3321" t="s">
        <v>56</v>
      </c>
      <c r="O81" s="3321"/>
      <c r="P81" s="3321"/>
      <c r="Q81" s="133" t="s">
        <v>57</v>
      </c>
      <c r="R81" s="1419" t="s">
        <v>214</v>
      </c>
      <c r="S81" s="521" t="s">
        <v>6</v>
      </c>
      <c r="T81" s="2719">
        <f t="shared" ref="T81:T144" si="55">IFERROR(IF(AND(ISNUMBER(V81),J81&gt;0),J81,0),0)</f>
        <v>0</v>
      </c>
      <c r="U81" s="2443">
        <f t="shared" ref="U81:U144" si="56">IFERROR(IF(AND(ISNUMBER(T81),V81&gt;0),K81,0),0)</f>
        <v>0</v>
      </c>
      <c r="V81" s="2442"/>
      <c r="W81" s="1433">
        <f t="shared" si="36"/>
        <v>0</v>
      </c>
      <c r="X81" s="185" t="str">
        <f>IF(OR(W81=0, ISBLANK(P81)), "", TEXT(ROUND(W81/INDEX(AJ24:AJ94, MATCH(P81, AI24:AI94, 0)), 0),"# ##0") &amp; " " &amp; P81)</f>
        <v/>
      </c>
      <c r="Y81" s="210">
        <f t="shared" si="37"/>
        <v>0</v>
      </c>
      <c r="Z81" s="1434">
        <f t="shared" si="23"/>
        <v>0</v>
      </c>
      <c r="AA81" s="1435" t="str">
        <f t="shared" si="38"/>
        <v/>
      </c>
      <c r="AB81" s="1436"/>
      <c r="AC81" s="1433">
        <f t="shared" si="35"/>
        <v>0</v>
      </c>
      <c r="AD81" s="1437"/>
      <c r="AE81" s="1438" t="str">
        <f t="shared" si="50"/>
        <v/>
      </c>
      <c r="AF81" s="2564"/>
      <c r="AG81" s="2715">
        <f t="shared" si="27"/>
        <v>0</v>
      </c>
      <c r="AH81" s="2716">
        <f>IF(AND(V81&lt;&gt;"", ISNUMBER(T81)), IFERROR(INDEX(AJ24:AJ94, MATCH(P81, AI24:AI94, 0)) * O81 * IF(ISBLANK(L81), 1, L81), 0), 0)</f>
        <v>0</v>
      </c>
      <c r="AI81" s="2627" t="s">
        <v>618</v>
      </c>
      <c r="AJ81" s="154">
        <f t="shared" si="39"/>
        <v>0.04</v>
      </c>
      <c r="AK81" s="2608">
        <v>40</v>
      </c>
      <c r="AL81" s="31"/>
      <c r="AM81" s="1401" t="str">
        <f t="shared" si="54"/>
        <v>►</v>
      </c>
      <c r="AN81" s="108"/>
      <c r="AO81" s="108"/>
      <c r="AP81" s="108"/>
      <c r="AQ81" s="108"/>
      <c r="AR81" s="1411"/>
      <c r="AS81" s="576" t="s">
        <v>319</v>
      </c>
      <c r="AT81" s="2488" t="s">
        <v>320</v>
      </c>
      <c r="AU81" s="2489"/>
      <c r="AV81" s="2490"/>
      <c r="AW81" s="1411"/>
      <c r="AX81" s="4">
        <v>1</v>
      </c>
    </row>
    <row r="82" spans="1:50" s="48" customFormat="1" ht="21" customHeight="1" x14ac:dyDescent="0.25">
      <c r="A82" s="1401" t="str">
        <f t="shared" si="53"/>
        <v>►</v>
      </c>
      <c r="B82" s="1402" t="str">
        <f t="shared" si="20"/>
        <v>►</v>
      </c>
      <c r="C82" s="1403" t="str">
        <f t="shared" si="28"/>
        <v>►</v>
      </c>
      <c r="D82" s="2475" t="str">
        <f t="shared" si="40"/>
        <v>►</v>
      </c>
      <c r="E82" s="1402" t="str">
        <f t="shared" si="41"/>
        <v>►</v>
      </c>
      <c r="F82" s="1402" t="str">
        <f t="shared" si="42"/>
        <v>►</v>
      </c>
      <c r="G82" s="1402" t="str">
        <f t="shared" si="43"/>
        <v>►</v>
      </c>
      <c r="H82" s="66" t="s">
        <v>11</v>
      </c>
      <c r="I82" s="367" t="str">
        <f>I81</f>
        <v>Dessert assiette.J.Jus de fraises des bois.Recette mère ►.M.Mille-feuille meringue et chiboust pamplemousse aux fraises des bois</v>
      </c>
      <c r="J82" s="367"/>
      <c r="K82" s="367"/>
      <c r="L82" s="1420" t="s">
        <v>61</v>
      </c>
      <c r="M82" s="1421" t="s">
        <v>62</v>
      </c>
      <c r="N82" s="1421" t="s">
        <v>63</v>
      </c>
      <c r="O82" s="1421" t="s">
        <v>64</v>
      </c>
      <c r="P82" s="1421" t="s">
        <v>65</v>
      </c>
      <c r="Q82" s="1422" t="s">
        <v>66</v>
      </c>
      <c r="R82" s="1423" t="s">
        <v>67</v>
      </c>
      <c r="S82" s="521" t="s">
        <v>6</v>
      </c>
      <c r="T82" s="2719">
        <f t="shared" si="55"/>
        <v>0</v>
      </c>
      <c r="U82" s="2443">
        <f t="shared" si="56"/>
        <v>0</v>
      </c>
      <c r="V82" s="2442"/>
      <c r="W82" s="1440">
        <f t="shared" si="36"/>
        <v>0</v>
      </c>
      <c r="X82" s="199" t="str">
        <f>IF(OR(W82=0, ISBLANK(P82)), "", TEXT(ROUND(W82/INDEX(AJ24:AJ94, MATCH(P82, AI24:AI94, 0)), 0),"# ##0") &amp; " " &amp; P82)</f>
        <v/>
      </c>
      <c r="Y82" s="197">
        <f t="shared" si="37"/>
        <v>0</v>
      </c>
      <c r="Z82" s="1441">
        <f t="shared" si="23"/>
        <v>0</v>
      </c>
      <c r="AA82" s="1428" t="str">
        <f t="shared" si="38"/>
        <v/>
      </c>
      <c r="AB82" s="1436"/>
      <c r="AC82" s="1440">
        <f t="shared" si="35"/>
        <v>0</v>
      </c>
      <c r="AD82" s="1437"/>
      <c r="AE82" s="1442" t="str">
        <f t="shared" si="50"/>
        <v/>
      </c>
      <c r="AF82" s="2564"/>
      <c r="AG82" s="2715">
        <f t="shared" si="27"/>
        <v>0</v>
      </c>
      <c r="AH82" s="2716">
        <f>IF(AND(V82&lt;&gt;"", ISNUMBER(T82)), IFERROR(INDEX(AJ24:AJ94, MATCH(P82, AI24:AI94, 0)) * O82 * IF(ISBLANK(L82), 1, L82), 0), 0)</f>
        <v>0</v>
      </c>
      <c r="AI82" s="2627" t="s">
        <v>619</v>
      </c>
      <c r="AJ82" s="154">
        <f t="shared" si="39"/>
        <v>4.4999999999999998E-2</v>
      </c>
      <c r="AK82" s="2608">
        <v>45</v>
      </c>
      <c r="AL82" s="31"/>
      <c r="AM82" s="1401" t="str">
        <f t="shared" si="54"/>
        <v>►</v>
      </c>
      <c r="AN82" s="108"/>
      <c r="AO82" s="108"/>
      <c r="AP82" s="108"/>
      <c r="AQ82" s="108"/>
      <c r="AR82" s="1411"/>
      <c r="AS82" s="581" t="s">
        <v>322</v>
      </c>
      <c r="AT82" s="2489"/>
      <c r="AU82" s="2489"/>
      <c r="AV82" s="2490"/>
      <c r="AW82" s="1411"/>
      <c r="AX82" s="4">
        <v>1</v>
      </c>
    </row>
    <row r="83" spans="1:50" s="48" customFormat="1" ht="21" customHeight="1" x14ac:dyDescent="0.25">
      <c r="A83" s="1401" t="str">
        <f t="shared" si="53"/>
        <v>A</v>
      </c>
      <c r="B83" s="1402" t="str">
        <f t="shared" si="20"/>
        <v>Dessert assiette.J.Jus de fraises des bois.Recette mère ►.M.Mille-feuille meringue et chiboust pamplemousse aux fraises des bois</v>
      </c>
      <c r="C83" s="1403" t="str">
        <f t="shared" si="28"/>
        <v>Dessert assiette</v>
      </c>
      <c r="D83" s="2475" t="str">
        <f t="shared" si="40"/>
        <v>J</v>
      </c>
      <c r="E83" s="1402" t="str">
        <f t="shared" si="41"/>
        <v>Jus de fraises des bois</v>
      </c>
      <c r="F83" s="1402" t="str">
        <f t="shared" si="42"/>
        <v>Recette mère ►</v>
      </c>
      <c r="G83" s="1402" t="str">
        <f t="shared" si="43"/>
        <v>M.Mille-feuille meringue et chiboust pamplemousse aux fraises des bois</v>
      </c>
      <c r="H83" s="66" t="s">
        <v>18</v>
      </c>
      <c r="I83" s="367" t="str">
        <f>I81</f>
        <v>Dessert assiette.J.Jus de fraises des bois.Recette mère ►.M.Mille-feuille meringue et chiboust pamplemousse aux fraises des bois</v>
      </c>
      <c r="J83" s="367"/>
      <c r="K83" s="367"/>
      <c r="L83" s="150" t="s">
        <v>86</v>
      </c>
      <c r="M83" s="151" t="s">
        <v>87</v>
      </c>
      <c r="N83" s="152"/>
      <c r="O83" s="3186" t="s">
        <v>88</v>
      </c>
      <c r="P83" s="3296" t="s">
        <v>89</v>
      </c>
      <c r="Q83" s="3297" t="s">
        <v>90</v>
      </c>
      <c r="R83" s="153" t="s">
        <v>91</v>
      </c>
      <c r="S83" s="521" t="s">
        <v>6</v>
      </c>
      <c r="T83" s="2719">
        <f t="shared" si="55"/>
        <v>0</v>
      </c>
      <c r="U83" s="2443">
        <f t="shared" si="56"/>
        <v>0</v>
      </c>
      <c r="V83" s="2442"/>
      <c r="W83" s="1433">
        <f t="shared" si="36"/>
        <v>0</v>
      </c>
      <c r="X83" s="185" t="str">
        <f>IF(OR(W83=0, ISBLANK(P83)), "", TEXT(ROUND(W83/INDEX(AJ24:AJ94, MATCH(P83, AI24:AI94, 0)), 0),"# ##0") &amp; " " &amp; P83)</f>
        <v/>
      </c>
      <c r="Y83" s="210">
        <f t="shared" si="37"/>
        <v>0</v>
      </c>
      <c r="Z83" s="1434">
        <f t="shared" si="23"/>
        <v>0</v>
      </c>
      <c r="AA83" s="1435" t="str">
        <f t="shared" si="38"/>
        <v/>
      </c>
      <c r="AB83" s="1436"/>
      <c r="AC83" s="1433">
        <f t="shared" si="35"/>
        <v>0</v>
      </c>
      <c r="AD83" s="1437"/>
      <c r="AE83" s="1438" t="str">
        <f t="shared" si="50"/>
        <v/>
      </c>
      <c r="AF83" s="2564"/>
      <c r="AG83" s="2715">
        <f t="shared" si="27"/>
        <v>0</v>
      </c>
      <c r="AH83" s="2716">
        <f>IF(AND(V83&lt;&gt;"", ISNUMBER(T83)), IFERROR(INDEX(AJ24:AJ94, MATCH(P83, AI24:AI94, 0)) * O83 * IF(ISBLANK(L83), 1, L83), 0), 0)</f>
        <v>0</v>
      </c>
      <c r="AI83" s="2627" t="s">
        <v>620</v>
      </c>
      <c r="AJ83" s="154">
        <f t="shared" si="39"/>
        <v>0.15</v>
      </c>
      <c r="AK83" s="2608">
        <v>150</v>
      </c>
      <c r="AL83" s="31"/>
      <c r="AM83" s="1401" t="str">
        <f t="shared" si="54"/>
        <v>A</v>
      </c>
      <c r="AN83" s="108"/>
      <c r="AO83" s="108"/>
      <c r="AP83" s="108"/>
      <c r="AQ83" s="108"/>
      <c r="AR83" s="1411"/>
      <c r="AS83" s="571"/>
      <c r="AT83" s="118"/>
      <c r="AU83" s="118"/>
      <c r="AV83" s="119"/>
      <c r="AW83" s="1411"/>
      <c r="AX83" s="4">
        <v>1</v>
      </c>
    </row>
    <row r="84" spans="1:50" s="48" customFormat="1" ht="21" customHeight="1" x14ac:dyDescent="0.25">
      <c r="A84" s="1401" t="str">
        <f t="shared" si="53"/>
        <v>A</v>
      </c>
      <c r="B84" s="1402" t="str">
        <f t="shared" si="20"/>
        <v>Dessert assiette.J.Jus de fraises des bois.Recette mère ►.M.Mille-feuille meringue et chiboust pamplemousse aux fraises des bois</v>
      </c>
      <c r="C84" s="1403" t="str">
        <f t="shared" si="28"/>
        <v>Dessert assiette</v>
      </c>
      <c r="D84" s="2475" t="str">
        <f t="shared" si="40"/>
        <v>J</v>
      </c>
      <c r="E84" s="1402" t="str">
        <f t="shared" si="41"/>
        <v>Jus de fraises des bois</v>
      </c>
      <c r="F84" s="1402" t="str">
        <f t="shared" si="42"/>
        <v>Recette mère ►</v>
      </c>
      <c r="G84" s="1402" t="str">
        <f t="shared" si="43"/>
        <v>M.Mille-feuille meringue et chiboust pamplemousse aux fraises des bois</v>
      </c>
      <c r="H84" s="66" t="s">
        <v>18</v>
      </c>
      <c r="I84" s="367" t="str">
        <f>I81</f>
        <v>Dessert assiette.J.Jus de fraises des bois.Recette mère ►.M.Mille-feuille meringue et chiboust pamplemousse aux fraises des bois</v>
      </c>
      <c r="J84" s="367"/>
      <c r="K84" s="367"/>
      <c r="L84" s="163" t="s">
        <v>103</v>
      </c>
      <c r="M84" s="164" t="s">
        <v>104</v>
      </c>
      <c r="N84" s="165" t="s">
        <v>105</v>
      </c>
      <c r="O84" s="3121"/>
      <c r="P84" s="3123"/>
      <c r="Q84" s="3125"/>
      <c r="R84" s="166" t="s">
        <v>106</v>
      </c>
      <c r="S84" s="521" t="s">
        <v>6</v>
      </c>
      <c r="T84" s="2719">
        <f t="shared" si="55"/>
        <v>0</v>
      </c>
      <c r="U84" s="2443">
        <f t="shared" si="56"/>
        <v>0</v>
      </c>
      <c r="V84" s="2442"/>
      <c r="W84" s="1440">
        <f t="shared" si="36"/>
        <v>0</v>
      </c>
      <c r="X84" s="199" t="str">
        <f>IF(OR(W84=0, ISBLANK(P84)), "", TEXT(ROUND(W84/INDEX(AJ24:AJ94, MATCH(P84, AI24:AI94, 0)), 0),"# ##0") &amp; " " &amp; P84)</f>
        <v/>
      </c>
      <c r="Y84" s="197">
        <f t="shared" si="37"/>
        <v>0</v>
      </c>
      <c r="Z84" s="1441">
        <f t="shared" si="23"/>
        <v>0</v>
      </c>
      <c r="AA84" s="1428" t="str">
        <f t="shared" si="38"/>
        <v/>
      </c>
      <c r="AB84" s="1436"/>
      <c r="AC84" s="1440">
        <f t="shared" si="35"/>
        <v>0</v>
      </c>
      <c r="AD84" s="1437"/>
      <c r="AE84" s="1442" t="str">
        <f t="shared" si="50"/>
        <v/>
      </c>
      <c r="AF84" s="2564"/>
      <c r="AG84" s="2715">
        <f t="shared" si="27"/>
        <v>0</v>
      </c>
      <c r="AH84" s="2716">
        <f>IF(AND(V84&lt;&gt;"", ISNUMBER(T84)), IFERROR(INDEX(AJ24:AJ94, MATCH(P84, AI24:AI94, 0)) * O84 * IF(ISBLANK(L84), 1, L84), 0), 0)</f>
        <v>0</v>
      </c>
      <c r="AI84" s="2627" t="s">
        <v>621</v>
      </c>
      <c r="AJ84" s="154">
        <f t="shared" si="39"/>
        <v>0.25</v>
      </c>
      <c r="AK84" s="2608">
        <v>250</v>
      </c>
      <c r="AL84" s="31"/>
      <c r="AM84" s="1401" t="str">
        <f t="shared" si="54"/>
        <v>A</v>
      </c>
      <c r="AN84" s="108"/>
      <c r="AO84" s="333" t="s">
        <v>204</v>
      </c>
      <c r="AP84" s="64"/>
      <c r="AQ84" s="108"/>
      <c r="AR84" s="1411"/>
      <c r="AS84" s="323" t="s">
        <v>324</v>
      </c>
      <c r="AT84" s="243"/>
      <c r="AU84" s="243"/>
      <c r="AV84" s="440"/>
      <c r="AW84" s="1411"/>
      <c r="AX84" s="4">
        <v>1</v>
      </c>
    </row>
    <row r="85" spans="1:50" s="48" customFormat="1" ht="21" customHeight="1" thickBot="1" x14ac:dyDescent="0.3">
      <c r="A85" s="1401" t="str">
        <f t="shared" si="53"/>
        <v>A</v>
      </c>
      <c r="B85" s="1402" t="str">
        <f t="shared" si="20"/>
        <v>Dessert assiette.J.Jus de fraises des bois.Recette mère ►.M.Mille-feuille meringue et chiboust pamplemousse aux fraises des bois</v>
      </c>
      <c r="C85" s="1403" t="str">
        <f t="shared" si="28"/>
        <v>Dessert assiette</v>
      </c>
      <c r="D85" s="2475" t="str">
        <f t="shared" si="40"/>
        <v>J</v>
      </c>
      <c r="E85" s="1402" t="str">
        <f t="shared" si="41"/>
        <v>Jus de fraises des bois</v>
      </c>
      <c r="F85" s="1402" t="str">
        <f t="shared" si="42"/>
        <v>Recette mère ►</v>
      </c>
      <c r="G85" s="1402" t="str">
        <f t="shared" si="43"/>
        <v>M.Mille-feuille meringue et chiboust pamplemousse aux fraises des bois</v>
      </c>
      <c r="H85" s="66" t="s">
        <v>18</v>
      </c>
      <c r="I85" s="367" t="str">
        <f>I81</f>
        <v>Dessert assiette.J.Jus de fraises des bois.Recette mère ►.M.Mille-feuille meringue et chiboust pamplemousse aux fraises des bois</v>
      </c>
      <c r="J85" s="367">
        <f>J81</f>
        <v>18</v>
      </c>
      <c r="K85" s="368" t="str">
        <f>K81</f>
        <v>assiettes</v>
      </c>
      <c r="L85" s="1444"/>
      <c r="M85" s="175"/>
      <c r="N85" s="228" t="str">
        <f t="shared" ref="N85:N91" si="57">IF(AND(L85&gt;0,O85&gt;0),"de","")</f>
        <v/>
      </c>
      <c r="O85" s="177">
        <v>150</v>
      </c>
      <c r="P85" s="229" t="s">
        <v>41</v>
      </c>
      <c r="Q85" s="179">
        <v>1</v>
      </c>
      <c r="R85" s="180" t="s">
        <v>1153</v>
      </c>
      <c r="S85" s="521" t="s">
        <v>6</v>
      </c>
      <c r="T85" s="2719">
        <v>18</v>
      </c>
      <c r="U85" s="2443" t="s">
        <v>43</v>
      </c>
      <c r="V85" s="2442">
        <v>22</v>
      </c>
      <c r="W85" s="1433">
        <f t="shared" si="36"/>
        <v>0.18333333333333335</v>
      </c>
      <c r="X85" s="185" t="str">
        <f>IF(OR(W85=0, ISBLANK(P85)), "", TEXT(ROUND(W85/INDEX(AJ24:AJ94, MATCH(P85, AI24:AI94, 0)), 0),"# ##0") &amp; " " &amp; P85)</f>
        <v>183 g</v>
      </c>
      <c r="Y85" s="210">
        <f t="shared" si="37"/>
        <v>0</v>
      </c>
      <c r="Z85" s="1434">
        <f t="shared" si="23"/>
        <v>0</v>
      </c>
      <c r="AA85" s="1435" t="str">
        <f t="shared" si="38"/>
        <v>fraises</v>
      </c>
      <c r="AB85" s="1436"/>
      <c r="AC85" s="1433">
        <f t="shared" si="35"/>
        <v>0.18333333333333335</v>
      </c>
      <c r="AD85" s="1437">
        <v>1</v>
      </c>
      <c r="AE85" s="1438">
        <f t="shared" si="50"/>
        <v>0.18333333333333335</v>
      </c>
      <c r="AF85" s="2564"/>
      <c r="AG85" s="2715">
        <f t="shared" si="27"/>
        <v>1.2222222222222223</v>
      </c>
      <c r="AH85" s="2716">
        <f>IF(AND(V85&lt;&gt;"", ISNUMBER(T85)), IFERROR(INDEX(AJ24:AJ94, MATCH(P85, AI24:AI94, 0)) * O85 * IF(ISBLANK(L85), 1, L85), 0), 0)</f>
        <v>0.15</v>
      </c>
      <c r="AI85" s="2627" t="s">
        <v>622</v>
      </c>
      <c r="AJ85" s="154">
        <f t="shared" si="39"/>
        <v>0.23699999999999999</v>
      </c>
      <c r="AK85" s="2608">
        <v>237</v>
      </c>
      <c r="AL85" s="31"/>
      <c r="AM85" s="1401" t="str">
        <f t="shared" si="54"/>
        <v>A</v>
      </c>
      <c r="AN85" s="108"/>
      <c r="AO85" s="333" t="s">
        <v>209</v>
      </c>
      <c r="AP85" s="64"/>
      <c r="AQ85" s="108"/>
      <c r="AR85" s="1411"/>
      <c r="AS85" s="586">
        <v>12</v>
      </c>
      <c r="AT85" s="243" t="s">
        <v>325</v>
      </c>
      <c r="AU85" s="243"/>
      <c r="AV85" s="440"/>
      <c r="AW85" s="1411"/>
      <c r="AX85" s="4">
        <v>1</v>
      </c>
    </row>
    <row r="86" spans="1:50" s="48" customFormat="1" ht="21" customHeight="1" x14ac:dyDescent="0.25">
      <c r="A86" s="1401" t="str">
        <f t="shared" si="53"/>
        <v>A</v>
      </c>
      <c r="B86" s="1402" t="str">
        <f t="shared" ref="B86:B149" si="58">IF(A86="►","►",IF(A86="A",IF(ISTEXT(I86),I86,"")))</f>
        <v>Dessert assiette.J.Jus de fraises des bois.Recette mère ►.M.Mille-feuille meringue et chiboust pamplemousse aux fraises des bois</v>
      </c>
      <c r="C86" s="1403" t="str">
        <f t="shared" si="28"/>
        <v>Dessert assiette</v>
      </c>
      <c r="D86" s="2475" t="str">
        <f t="shared" si="40"/>
        <v>J</v>
      </c>
      <c r="E86" s="1402" t="str">
        <f t="shared" si="41"/>
        <v>Jus de fraises des bois</v>
      </c>
      <c r="F86" s="1402" t="str">
        <f t="shared" si="42"/>
        <v>Recette mère ►</v>
      </c>
      <c r="G86" s="1402" t="str">
        <f t="shared" si="43"/>
        <v>M.Mille-feuille meringue et chiboust pamplemousse aux fraises des bois</v>
      </c>
      <c r="H86" s="196" t="str">
        <f t="shared" ref="H86:H91" si="59">IF(R86&lt;&gt;"","A","►")</f>
        <v>A</v>
      </c>
      <c r="I86" s="1445" t="str">
        <f>I81</f>
        <v>Dessert assiette.J.Jus de fraises des bois.Recette mère ►.M.Mille-feuille meringue et chiboust pamplemousse aux fraises des bois</v>
      </c>
      <c r="J86" s="367">
        <f>J81</f>
        <v>18</v>
      </c>
      <c r="K86" s="368" t="str">
        <f>K81</f>
        <v>assiettes</v>
      </c>
      <c r="L86" s="174"/>
      <c r="M86" s="209"/>
      <c r="N86" s="176" t="str">
        <f t="shared" si="57"/>
        <v/>
      </c>
      <c r="O86" s="177">
        <v>8</v>
      </c>
      <c r="P86" s="229" t="s">
        <v>41</v>
      </c>
      <c r="Q86" s="179">
        <v>1</v>
      </c>
      <c r="R86" s="180" t="s">
        <v>1154</v>
      </c>
      <c r="S86" s="521" t="s">
        <v>6</v>
      </c>
      <c r="T86" s="2719">
        <v>18</v>
      </c>
      <c r="U86" s="2443" t="s">
        <v>43</v>
      </c>
      <c r="V86" s="2442">
        <v>22</v>
      </c>
      <c r="W86" s="1440">
        <f t="shared" si="36"/>
        <v>9.7777777777777793E-3</v>
      </c>
      <c r="X86" s="199" t="str">
        <f>IF(OR(W86=0, ISBLANK(P86)), "", TEXT(ROUND(W86/INDEX(AJ24:AJ94, MATCH(P86, AI24:AI94, 0)), 0),"# ##0") &amp; " " &amp; P86)</f>
        <v>10 g</v>
      </c>
      <c r="Y86" s="197">
        <f t="shared" si="37"/>
        <v>0</v>
      </c>
      <c r="Z86" s="1441">
        <f t="shared" ref="Z86:Z149" si="60">IFERROR(IF(V86&gt;0,M86,0),0)</f>
        <v>0</v>
      </c>
      <c r="AA86" s="1428" t="str">
        <f t="shared" si="38"/>
        <v>framboises</v>
      </c>
      <c r="AB86" s="1436"/>
      <c r="AC86" s="1440">
        <f t="shared" si="35"/>
        <v>9.7777777777777793E-3</v>
      </c>
      <c r="AD86" s="1437">
        <v>1</v>
      </c>
      <c r="AE86" s="1442">
        <f t="shared" si="50"/>
        <v>9.7777777777777793E-3</v>
      </c>
      <c r="AF86" s="2564"/>
      <c r="AG86" s="2715">
        <f t="shared" ref="AG86:AG149" si="61">IFERROR(IF(ISNUMBER(V86)*ISNUMBER(T86),V86/T86,0),0)</f>
        <v>1.2222222222222223</v>
      </c>
      <c r="AH86" s="2716">
        <f>IF(AND(V86&lt;&gt;"", ISNUMBER(T86)), IFERROR(INDEX(AJ24:AJ94, MATCH(P86, AI24:AI94, 0)) * O86 * IF(ISBLANK(L86), 1, L86), 0), 0)</f>
        <v>8.0000000000000002E-3</v>
      </c>
      <c r="AI86" s="2627" t="s">
        <v>623</v>
      </c>
      <c r="AJ86" s="154">
        <f t="shared" si="39"/>
        <v>0.47299999999999998</v>
      </c>
      <c r="AK86" s="2608">
        <v>473</v>
      </c>
      <c r="AL86" s="31"/>
      <c r="AM86" s="1401" t="str">
        <f t="shared" si="54"/>
        <v>A</v>
      </c>
      <c r="AN86" s="108"/>
      <c r="AO86" s="64"/>
      <c r="AP86" s="64"/>
      <c r="AQ86" s="64"/>
      <c r="AR86" s="1411"/>
      <c r="AS86" s="590">
        <f ca="1">CELL("largeur",AS86)</f>
        <v>30</v>
      </c>
      <c r="AT86" s="243" t="s">
        <v>326</v>
      </c>
      <c r="AU86" s="243"/>
      <c r="AV86" s="440"/>
      <c r="AW86" s="1411"/>
      <c r="AX86" s="4">
        <v>1</v>
      </c>
    </row>
    <row r="87" spans="1:50" s="48" customFormat="1" ht="21" customHeight="1" thickBot="1" x14ac:dyDescent="0.3">
      <c r="A87" s="1401" t="str">
        <f t="shared" si="53"/>
        <v>A</v>
      </c>
      <c r="B87" s="1402" t="str">
        <f t="shared" si="58"/>
        <v>Dessert assiette.J.Jus de fraises des bois.Recette mère ►.M.Mille-feuille meringue et chiboust pamplemousse aux fraises des bois</v>
      </c>
      <c r="C87" s="1403" t="str">
        <f t="shared" si="28"/>
        <v>Dessert assiette</v>
      </c>
      <c r="D87" s="2475" t="str">
        <f t="shared" si="40"/>
        <v>J</v>
      </c>
      <c r="E87" s="1402" t="str">
        <f t="shared" si="41"/>
        <v>Jus de fraises des bois</v>
      </c>
      <c r="F87" s="1402" t="str">
        <f t="shared" si="42"/>
        <v>Recette mère ►</v>
      </c>
      <c r="G87" s="1402" t="str">
        <f t="shared" si="43"/>
        <v>M.Mille-feuille meringue et chiboust pamplemousse aux fraises des bois</v>
      </c>
      <c r="H87" s="196" t="str">
        <f t="shared" si="59"/>
        <v>A</v>
      </c>
      <c r="I87" s="1445" t="str">
        <f>I81</f>
        <v>Dessert assiette.J.Jus de fraises des bois.Recette mère ►.M.Mille-feuille meringue et chiboust pamplemousse aux fraises des bois</v>
      </c>
      <c r="J87" s="367">
        <f>J81</f>
        <v>18</v>
      </c>
      <c r="K87" s="367" t="str">
        <f>K81</f>
        <v>assiettes</v>
      </c>
      <c r="L87" s="174"/>
      <c r="M87" s="209"/>
      <c r="N87" s="228" t="str">
        <f t="shared" si="57"/>
        <v/>
      </c>
      <c r="O87" s="177">
        <v>105</v>
      </c>
      <c r="P87" s="229" t="s">
        <v>41</v>
      </c>
      <c r="Q87" s="179">
        <v>1</v>
      </c>
      <c r="R87" s="180" t="s">
        <v>1150</v>
      </c>
      <c r="S87" s="521" t="s">
        <v>6</v>
      </c>
      <c r="T87" s="2719">
        <v>18</v>
      </c>
      <c r="U87" s="2443" t="s">
        <v>43</v>
      </c>
      <c r="V87" s="2442">
        <v>22</v>
      </c>
      <c r="W87" s="1433">
        <f t="shared" si="36"/>
        <v>0.12833333333333333</v>
      </c>
      <c r="X87" s="185" t="str">
        <f>IF(OR(W87=0, ISBLANK(P87)), "", TEXT(ROUND(W87/INDEX(AJ24:AJ94, MATCH(P87, AI24:AI94, 0)), 0),"# ##0") &amp; " " &amp; P87)</f>
        <v>128 g</v>
      </c>
      <c r="Y87" s="210">
        <f t="shared" si="37"/>
        <v>0</v>
      </c>
      <c r="Z87" s="1434">
        <f t="shared" si="60"/>
        <v>0</v>
      </c>
      <c r="AA87" s="1435" t="str">
        <f t="shared" si="38"/>
        <v>sucre semoule pâtissière</v>
      </c>
      <c r="AB87" s="1436"/>
      <c r="AC87" s="1433">
        <f t="shared" si="35"/>
        <v>0.12833333333333333</v>
      </c>
      <c r="AD87" s="1437">
        <v>1</v>
      </c>
      <c r="AE87" s="1438">
        <f t="shared" si="50"/>
        <v>0.12833333333333333</v>
      </c>
      <c r="AF87" s="2564"/>
      <c r="AG87" s="2715">
        <f t="shared" si="61"/>
        <v>1.2222222222222223</v>
      </c>
      <c r="AH87" s="2716">
        <f>IF(AND(V87&lt;&gt;"", ISNUMBER(T87)), IFERROR(INDEX(AJ24:AJ94, MATCH(P87, AI24:AI94, 0)) * O87 * IF(ISBLANK(L87), 1, L87), 0), 0)</f>
        <v>0.105</v>
      </c>
      <c r="AI87" s="2627" t="s">
        <v>644</v>
      </c>
      <c r="AJ87" s="154">
        <f t="shared" si="39"/>
        <v>0.47299999999999998</v>
      </c>
      <c r="AK87" s="2608">
        <v>473</v>
      </c>
      <c r="AL87" s="31"/>
      <c r="AM87" s="1401" t="str">
        <f t="shared" si="54"/>
        <v>A</v>
      </c>
      <c r="AN87" s="426">
        <v>11</v>
      </c>
      <c r="AO87" s="426">
        <v>11</v>
      </c>
      <c r="AP87" s="426">
        <v>11</v>
      </c>
      <c r="AQ87" s="426">
        <v>11</v>
      </c>
      <c r="AR87" s="1411"/>
      <c r="AS87" s="323" t="s">
        <v>327</v>
      </c>
      <c r="AT87" s="243"/>
      <c r="AU87" s="243"/>
      <c r="AV87" s="440"/>
      <c r="AW87" s="1411"/>
      <c r="AX87" s="4">
        <v>1</v>
      </c>
    </row>
    <row r="88" spans="1:50" s="48" customFormat="1" ht="21" customHeight="1" x14ac:dyDescent="0.25">
      <c r="A88" s="1401" t="str">
        <f t="shared" si="53"/>
        <v>►</v>
      </c>
      <c r="B88" s="1402" t="str">
        <f t="shared" si="58"/>
        <v>►</v>
      </c>
      <c r="C88" s="1403" t="str">
        <f t="shared" ref="C88:C151" si="62">IF(B88="►", "►", IFERROR(LEFT(B88, SEARCH(".", B88)-1), 0))</f>
        <v>►</v>
      </c>
      <c r="D88" s="2475" t="str">
        <f t="shared" si="40"/>
        <v>►</v>
      </c>
      <c r="E88" s="1402" t="str">
        <f t="shared" si="41"/>
        <v>►</v>
      </c>
      <c r="F88" s="1402" t="str">
        <f t="shared" si="42"/>
        <v>►</v>
      </c>
      <c r="G88" s="1402" t="str">
        <f t="shared" si="43"/>
        <v>►</v>
      </c>
      <c r="H88" s="196" t="str">
        <f t="shared" si="59"/>
        <v>►</v>
      </c>
      <c r="I88" s="1445" t="str">
        <f>I81</f>
        <v>Dessert assiette.J.Jus de fraises des bois.Recette mère ►.M.Mille-feuille meringue et chiboust pamplemousse aux fraises des bois</v>
      </c>
      <c r="J88" s="367">
        <f>J81</f>
        <v>18</v>
      </c>
      <c r="K88" s="367" t="str">
        <f>K81</f>
        <v>assiettes</v>
      </c>
      <c r="L88" s="1447"/>
      <c r="M88" s="209"/>
      <c r="N88" s="176" t="str">
        <f t="shared" si="57"/>
        <v/>
      </c>
      <c r="O88" s="177"/>
      <c r="P88" s="1451"/>
      <c r="Q88" s="179">
        <v>1</v>
      </c>
      <c r="R88" s="180"/>
      <c r="S88" s="521" t="s">
        <v>6</v>
      </c>
      <c r="T88" s="2719">
        <f t="shared" si="55"/>
        <v>0</v>
      </c>
      <c r="U88" s="2443">
        <f t="shared" si="56"/>
        <v>0</v>
      </c>
      <c r="V88" s="2442"/>
      <c r="W88" s="1440">
        <f t="shared" si="36"/>
        <v>0</v>
      </c>
      <c r="X88" s="199" t="str">
        <f>IF(OR(W88=0, ISBLANK(P88)), "", TEXT(ROUND(W88/INDEX(AJ24:AJ94, MATCH(P88, AI24:AI94, 0)), 0),"# ##0") &amp; " " &amp; P88)</f>
        <v/>
      </c>
      <c r="Y88" s="197">
        <f t="shared" si="37"/>
        <v>0</v>
      </c>
      <c r="Z88" s="1441">
        <f t="shared" si="60"/>
        <v>0</v>
      </c>
      <c r="AA88" s="1428" t="str">
        <f t="shared" si="38"/>
        <v/>
      </c>
      <c r="AB88" s="1436"/>
      <c r="AC88" s="1440">
        <f t="shared" si="35"/>
        <v>0</v>
      </c>
      <c r="AD88" s="1437"/>
      <c r="AE88" s="1442" t="str">
        <f t="shared" si="50"/>
        <v/>
      </c>
      <c r="AF88" s="2564"/>
      <c r="AG88" s="2715">
        <f t="shared" si="61"/>
        <v>0</v>
      </c>
      <c r="AH88" s="2716">
        <f>IF(AND(V88&lt;&gt;"", ISNUMBER(T88)), IFERROR(INDEX(AJ24:AJ94, MATCH(P88, AI24:AI94, 0)) * O88 * IF(ISBLANK(L88), 1, L88), 0), 0)</f>
        <v>0</v>
      </c>
      <c r="AI88" s="2627" t="s">
        <v>645</v>
      </c>
      <c r="AJ88" s="154">
        <f t="shared" si="39"/>
        <v>0.56799999999999995</v>
      </c>
      <c r="AK88" s="2608">
        <v>568</v>
      </c>
      <c r="AL88" s="31"/>
      <c r="AM88" s="1401" t="str">
        <f t="shared" si="54"/>
        <v>►</v>
      </c>
      <c r="AN88" s="9">
        <f ca="1">CELL("largeur",AN88)</f>
        <v>11</v>
      </c>
      <c r="AO88" s="9">
        <f ca="1">CELL("largeur",AO88)</f>
        <v>11</v>
      </c>
      <c r="AP88" s="9">
        <f ca="1">CELL("largeur",AP88)</f>
        <v>16</v>
      </c>
      <c r="AQ88" s="9">
        <f ca="1">CELL("largeur",AQ88)</f>
        <v>24</v>
      </c>
      <c r="AR88" s="1411"/>
      <c r="AS88" s="323" t="s">
        <v>328</v>
      </c>
      <c r="AT88" s="243"/>
      <c r="AU88" s="243"/>
      <c r="AV88" s="440"/>
      <c r="AW88" s="1411"/>
      <c r="AX88" s="4">
        <v>1</v>
      </c>
    </row>
    <row r="89" spans="1:50" s="48" customFormat="1" ht="21" customHeight="1" x14ac:dyDescent="0.25">
      <c r="A89" s="1401" t="str">
        <f t="shared" si="53"/>
        <v>►</v>
      </c>
      <c r="B89" s="1402" t="str">
        <f t="shared" si="58"/>
        <v>►</v>
      </c>
      <c r="C89" s="1403" t="str">
        <f t="shared" si="62"/>
        <v>►</v>
      </c>
      <c r="D89" s="2475" t="str">
        <f t="shared" si="40"/>
        <v>►</v>
      </c>
      <c r="E89" s="1402" t="str">
        <f t="shared" si="41"/>
        <v>►</v>
      </c>
      <c r="F89" s="1402" t="str">
        <f t="shared" si="42"/>
        <v>►</v>
      </c>
      <c r="G89" s="1402" t="str">
        <f t="shared" si="43"/>
        <v>►</v>
      </c>
      <c r="H89" s="196" t="str">
        <f t="shared" si="59"/>
        <v>►</v>
      </c>
      <c r="I89" s="1445" t="str">
        <f>I81</f>
        <v>Dessert assiette.J.Jus de fraises des bois.Recette mère ►.M.Mille-feuille meringue et chiboust pamplemousse aux fraises des bois</v>
      </c>
      <c r="J89" s="367">
        <f>J81</f>
        <v>18</v>
      </c>
      <c r="K89" s="367" t="str">
        <f>K81</f>
        <v>assiettes</v>
      </c>
      <c r="L89" s="174"/>
      <c r="M89" s="209"/>
      <c r="N89" s="228" t="str">
        <f t="shared" si="57"/>
        <v/>
      </c>
      <c r="O89" s="177"/>
      <c r="P89" s="1451"/>
      <c r="Q89" s="179">
        <v>1</v>
      </c>
      <c r="R89" s="180"/>
      <c r="S89" s="521" t="s">
        <v>6</v>
      </c>
      <c r="T89" s="2719">
        <f t="shared" si="55"/>
        <v>0</v>
      </c>
      <c r="U89" s="2443">
        <f t="shared" si="56"/>
        <v>0</v>
      </c>
      <c r="V89" s="2442"/>
      <c r="W89" s="1433">
        <f t="shared" si="36"/>
        <v>0</v>
      </c>
      <c r="X89" s="185" t="str">
        <f>IF(OR(W89=0, ISBLANK(P89)), "", TEXT(ROUND(W89/INDEX(AJ24:AJ94, MATCH(P89, AI24:AI94, 0)), 0),"# ##0") &amp; " " &amp; P89)</f>
        <v/>
      </c>
      <c r="Y89" s="210">
        <f t="shared" si="37"/>
        <v>0</v>
      </c>
      <c r="Z89" s="1434">
        <f t="shared" si="60"/>
        <v>0</v>
      </c>
      <c r="AA89" s="1435" t="str">
        <f t="shared" si="38"/>
        <v/>
      </c>
      <c r="AB89" s="1436"/>
      <c r="AC89" s="1433">
        <f t="shared" si="35"/>
        <v>0</v>
      </c>
      <c r="AD89" s="1437"/>
      <c r="AE89" s="1438" t="str">
        <f t="shared" si="50"/>
        <v/>
      </c>
      <c r="AF89" s="2564"/>
      <c r="AG89" s="2715">
        <f t="shared" si="61"/>
        <v>0</v>
      </c>
      <c r="AH89" s="2716">
        <f>IF(AND(V89&lt;&gt;"", ISNUMBER(T89)), IFERROR(INDEX(AJ24:AJ94, MATCH(P89, AI24:AI94, 0)) * O89 * IF(ISBLANK(L89), 1, L89), 0), 0)</f>
        <v>0</v>
      </c>
      <c r="AI89" s="2627" t="s">
        <v>646</v>
      </c>
      <c r="AJ89" s="154">
        <f t="shared" si="39"/>
        <v>0.94599999999999995</v>
      </c>
      <c r="AK89" s="2608">
        <v>946</v>
      </c>
      <c r="AL89" s="31"/>
      <c r="AM89" s="1401" t="str">
        <f t="shared" si="54"/>
        <v>►</v>
      </c>
      <c r="AN89" s="31"/>
      <c r="AO89" s="31"/>
      <c r="AP89" s="31"/>
      <c r="AQ89" s="31"/>
      <c r="AR89" s="1411"/>
      <c r="AS89" s="323" t="s">
        <v>329</v>
      </c>
      <c r="AT89" s="591"/>
      <c r="AU89" s="591"/>
      <c r="AV89" s="592"/>
      <c r="AW89" s="1411"/>
      <c r="AX89" s="4">
        <v>1</v>
      </c>
    </row>
    <row r="90" spans="1:50" s="48" customFormat="1" ht="21" customHeight="1" x14ac:dyDescent="0.25">
      <c r="A90" s="1401" t="str">
        <f t="shared" si="53"/>
        <v>►</v>
      </c>
      <c r="B90" s="1402" t="str">
        <f t="shared" si="58"/>
        <v>►</v>
      </c>
      <c r="C90" s="1403" t="str">
        <f t="shared" si="62"/>
        <v>►</v>
      </c>
      <c r="D90" s="2475" t="str">
        <f t="shared" si="40"/>
        <v>►</v>
      </c>
      <c r="E90" s="1402" t="str">
        <f t="shared" si="41"/>
        <v>►</v>
      </c>
      <c r="F90" s="1402" t="str">
        <f t="shared" si="42"/>
        <v>►</v>
      </c>
      <c r="G90" s="1402" t="str">
        <f t="shared" si="43"/>
        <v>►</v>
      </c>
      <c r="H90" s="196" t="str">
        <f t="shared" si="59"/>
        <v>►</v>
      </c>
      <c r="I90" s="1445" t="str">
        <f>I81</f>
        <v>Dessert assiette.J.Jus de fraises des bois.Recette mère ►.M.Mille-feuille meringue et chiboust pamplemousse aux fraises des bois</v>
      </c>
      <c r="J90" s="367">
        <f>J81</f>
        <v>18</v>
      </c>
      <c r="K90" s="367" t="str">
        <f>K81</f>
        <v>assiettes</v>
      </c>
      <c r="L90" s="174"/>
      <c r="M90" s="209"/>
      <c r="N90" s="228" t="str">
        <f t="shared" si="57"/>
        <v/>
      </c>
      <c r="O90" s="177"/>
      <c r="P90" s="1451"/>
      <c r="Q90" s="179">
        <v>1</v>
      </c>
      <c r="R90" s="180"/>
      <c r="S90" s="521" t="s">
        <v>6</v>
      </c>
      <c r="T90" s="2719">
        <f t="shared" si="55"/>
        <v>0</v>
      </c>
      <c r="U90" s="2443">
        <f t="shared" si="56"/>
        <v>0</v>
      </c>
      <c r="V90" s="2442"/>
      <c r="W90" s="1440">
        <f t="shared" si="36"/>
        <v>0</v>
      </c>
      <c r="X90" s="199" t="str">
        <f>IF(OR(W90=0, ISBLANK(P90)), "", TEXT(ROUND(W90/INDEX(AJ24:AJ94, MATCH(P90, AI24:AI94, 0)), 0),"# ##0") &amp; " " &amp; P90)</f>
        <v/>
      </c>
      <c r="Y90" s="197">
        <f t="shared" si="37"/>
        <v>0</v>
      </c>
      <c r="Z90" s="1441">
        <f t="shared" si="60"/>
        <v>0</v>
      </c>
      <c r="AA90" s="1428" t="str">
        <f t="shared" ref="AA90:AA153" si="63">IF(V90&gt;0,R90,"")</f>
        <v/>
      </c>
      <c r="AB90" s="1436"/>
      <c r="AC90" s="1440">
        <f t="shared" ref="AC90:AC153" si="64">IF(ISBLANK(AB90), W90, W90*(1-AB90/100))</f>
        <v>0</v>
      </c>
      <c r="AD90" s="1437"/>
      <c r="AE90" s="1442" t="str">
        <f t="shared" si="50"/>
        <v/>
      </c>
      <c r="AF90" s="2564"/>
      <c r="AG90" s="2715">
        <f t="shared" si="61"/>
        <v>0</v>
      </c>
      <c r="AH90" s="2716">
        <f>IF(AND(V90&lt;&gt;"", ISNUMBER(T90)), IFERROR(INDEX(AJ24:AJ94, MATCH(P90, AI24:AI94, 0)) * O90 * IF(ISBLANK(L90), 1, L90), 0), 0)</f>
        <v>0</v>
      </c>
      <c r="AI90" s="2627" t="s">
        <v>647</v>
      </c>
      <c r="AJ90" s="154">
        <f t="shared" si="39"/>
        <v>3.7850000000000001</v>
      </c>
      <c r="AK90" s="2608">
        <v>3785</v>
      </c>
      <c r="AL90" s="31"/>
      <c r="AM90" s="1401" t="str">
        <f t="shared" si="54"/>
        <v>►</v>
      </c>
      <c r="AN90" s="31"/>
      <c r="AO90" s="31"/>
      <c r="AP90" s="31"/>
      <c r="AQ90" s="31"/>
      <c r="AR90" s="1411"/>
      <c r="AS90" s="593"/>
      <c r="AT90" s="591"/>
      <c r="AU90" s="591"/>
      <c r="AV90" s="592"/>
      <c r="AW90" s="1411"/>
      <c r="AX90" s="4">
        <v>1</v>
      </c>
    </row>
    <row r="91" spans="1:50" s="48" customFormat="1" ht="21" customHeight="1" x14ac:dyDescent="0.25">
      <c r="A91" s="1401" t="str">
        <f t="shared" si="53"/>
        <v>►</v>
      </c>
      <c r="B91" s="1402" t="str">
        <f t="shared" si="58"/>
        <v>►</v>
      </c>
      <c r="C91" s="1403" t="str">
        <f t="shared" si="62"/>
        <v>►</v>
      </c>
      <c r="D91" s="2475" t="str">
        <f t="shared" si="40"/>
        <v>►</v>
      </c>
      <c r="E91" s="1402" t="str">
        <f t="shared" si="41"/>
        <v>►</v>
      </c>
      <c r="F91" s="1402" t="str">
        <f t="shared" si="42"/>
        <v>►</v>
      </c>
      <c r="G91" s="1402" t="str">
        <f t="shared" si="43"/>
        <v>►</v>
      </c>
      <c r="H91" s="196" t="str">
        <f t="shared" si="59"/>
        <v>►</v>
      </c>
      <c r="I91" s="1445" t="str">
        <f>I81</f>
        <v>Dessert assiette.J.Jus de fraises des bois.Recette mère ►.M.Mille-feuille meringue et chiboust pamplemousse aux fraises des bois</v>
      </c>
      <c r="J91" s="367">
        <f>J81</f>
        <v>18</v>
      </c>
      <c r="K91" s="367" t="str">
        <f>K81</f>
        <v>assiettes</v>
      </c>
      <c r="L91" s="174"/>
      <c r="M91" s="209"/>
      <c r="N91" s="228" t="str">
        <f t="shared" si="57"/>
        <v/>
      </c>
      <c r="O91" s="177"/>
      <c r="P91" s="1451"/>
      <c r="Q91" s="179">
        <v>1</v>
      </c>
      <c r="R91" s="180"/>
      <c r="S91" s="521" t="s">
        <v>6</v>
      </c>
      <c r="T91" s="2719">
        <f t="shared" si="55"/>
        <v>0</v>
      </c>
      <c r="U91" s="2443">
        <f t="shared" si="56"/>
        <v>0</v>
      </c>
      <c r="V91" s="2442"/>
      <c r="W91" s="1433">
        <f t="shared" ref="W91:W154" si="65">IFERROR(IF(V91&gt;0, AH91*AG91*Q91, 0), 0)</f>
        <v>0</v>
      </c>
      <c r="X91" s="185" t="str">
        <f>IF(OR(W91=0, ISBLANK(P91)), "", TEXT(ROUND(W91/INDEX(AJ24:AJ94, MATCH(P91, AI24:AI94, 0)), 0),"# ##0") &amp; " " &amp; P91)</f>
        <v/>
      </c>
      <c r="Y91" s="210">
        <f t="shared" ref="Y91:Y154" si="66">IFERROR(IF(V91&gt;0, L91*AG91*Q91, 0), 0)</f>
        <v>0</v>
      </c>
      <c r="Z91" s="1434">
        <f t="shared" si="60"/>
        <v>0</v>
      </c>
      <c r="AA91" s="1435" t="str">
        <f t="shared" si="63"/>
        <v/>
      </c>
      <c r="AB91" s="1436"/>
      <c r="AC91" s="1433">
        <f t="shared" si="64"/>
        <v>0</v>
      </c>
      <c r="AD91" s="1437"/>
      <c r="AE91" s="1438" t="str">
        <f t="shared" si="50"/>
        <v/>
      </c>
      <c r="AF91" s="2564"/>
      <c r="AG91" s="2715">
        <f t="shared" si="61"/>
        <v>0</v>
      </c>
      <c r="AH91" s="2716">
        <f>IF(AND(V91&lt;&gt;"", ISNUMBER(T91)), IFERROR(INDEX(AJ24:AJ94, MATCH(P91, AI24:AI94, 0)) * O91 * IF(ISBLANK(L91), 1, L91), 0), 0)</f>
        <v>0</v>
      </c>
      <c r="AI91" s="2639" t="s">
        <v>648</v>
      </c>
      <c r="AJ91" s="1027">
        <f t="shared" ref="AJ91:AJ94" si="67">AK91 / 1000</f>
        <v>5.0000000000000001E-4</v>
      </c>
      <c r="AK91" s="2619">
        <v>0.5</v>
      </c>
      <c r="AL91" s="31"/>
      <c r="AM91" s="1401" t="str">
        <f t="shared" si="54"/>
        <v>►</v>
      </c>
      <c r="AN91" s="31"/>
      <c r="AO91" s="31"/>
      <c r="AP91" s="31"/>
      <c r="AQ91" s="31"/>
      <c r="AR91" s="1411"/>
      <c r="AS91" s="595" t="s">
        <v>11</v>
      </c>
      <c r="AT91" s="118" t="s">
        <v>330</v>
      </c>
      <c r="AU91" s="118"/>
      <c r="AV91" s="592"/>
      <c r="AW91" s="1411"/>
      <c r="AX91" s="4">
        <v>1</v>
      </c>
    </row>
    <row r="92" spans="1:50" s="48" customFormat="1" ht="21" customHeight="1" thickBot="1" x14ac:dyDescent="0.3">
      <c r="A92" s="1401" t="str">
        <f t="shared" si="53"/>
        <v>A</v>
      </c>
      <c r="B92" s="1402" t="str">
        <f t="shared" si="58"/>
        <v>Dessert assiette.J.Jus de fraises des bois.Recette mère ►.M.Mille-feuille meringue et chiboust pamplemousse aux fraises des bois</v>
      </c>
      <c r="C92" s="1403" t="str">
        <f t="shared" si="62"/>
        <v>Dessert assiette</v>
      </c>
      <c r="D92" s="2475" t="str">
        <f t="shared" si="40"/>
        <v>J</v>
      </c>
      <c r="E92" s="1402" t="str">
        <f t="shared" si="41"/>
        <v>Jus de fraises des bois</v>
      </c>
      <c r="F92" s="1402" t="str">
        <f t="shared" si="42"/>
        <v>Recette mère ►</v>
      </c>
      <c r="G92" s="1402" t="str">
        <f t="shared" si="43"/>
        <v>M.Mille-feuille meringue et chiboust pamplemousse aux fraises des bois</v>
      </c>
      <c r="H92" s="249" t="s">
        <v>18</v>
      </c>
      <c r="I92" s="250" t="str">
        <f>I88</f>
        <v>Dessert assiette.J.Jus de fraises des bois.Recette mère ►.M.Mille-feuille meringue et chiboust pamplemousse aux fraises des bois</v>
      </c>
      <c r="J92" s="251">
        <f>J88</f>
        <v>18</v>
      </c>
      <c r="K92" s="252" t="str">
        <f>K88</f>
        <v>assiettes</v>
      </c>
      <c r="L92" s="1455" t="s">
        <v>150</v>
      </c>
      <c r="M92" s="254"/>
      <c r="N92" s="255"/>
      <c r="O92" s="255"/>
      <c r="P92" s="255"/>
      <c r="Q92" s="255"/>
      <c r="R92" s="256"/>
      <c r="S92" s="521" t="s">
        <v>6</v>
      </c>
      <c r="T92" s="2719">
        <f t="shared" si="55"/>
        <v>0</v>
      </c>
      <c r="U92" s="2443">
        <f t="shared" si="56"/>
        <v>0</v>
      </c>
      <c r="V92" s="2442"/>
      <c r="W92" s="1440">
        <f t="shared" si="65"/>
        <v>0</v>
      </c>
      <c r="X92" s="199" t="str">
        <f>IF(OR(W92=0, ISBLANK(P92)), "", TEXT(ROUND(W92/INDEX(AJ24:AJ94, MATCH(P92, AI24:AI94, 0)), 0),"# ##0") &amp; " " &amp; P92)</f>
        <v/>
      </c>
      <c r="Y92" s="197">
        <f t="shared" si="66"/>
        <v>0</v>
      </c>
      <c r="Z92" s="1441">
        <f t="shared" si="60"/>
        <v>0</v>
      </c>
      <c r="AA92" s="1428" t="str">
        <f t="shared" si="63"/>
        <v/>
      </c>
      <c r="AB92" s="1436"/>
      <c r="AC92" s="1440">
        <f t="shared" si="64"/>
        <v>0</v>
      </c>
      <c r="AD92" s="1437"/>
      <c r="AE92" s="1442" t="str">
        <f t="shared" si="50"/>
        <v/>
      </c>
      <c r="AF92" s="2564"/>
      <c r="AG92" s="2715">
        <f t="shared" si="61"/>
        <v>0</v>
      </c>
      <c r="AH92" s="2716">
        <f>IF(AND(V92&lt;&gt;"", ISNUMBER(T92)), IFERROR(INDEX(AJ24:AJ94, MATCH(P92, AI24:AI94, 0)) * O92 * IF(ISBLANK(L92), 1, L92), 0), 0)</f>
        <v>0</v>
      </c>
      <c r="AI92" s="2639" t="s">
        <v>648</v>
      </c>
      <c r="AJ92" s="1027">
        <f t="shared" si="67"/>
        <v>5.0000000000000001E-4</v>
      </c>
      <c r="AK92" s="2619">
        <v>0.5</v>
      </c>
      <c r="AL92" s="31"/>
      <c r="AM92" s="1401" t="str">
        <f t="shared" si="54"/>
        <v>A</v>
      </c>
      <c r="AN92" s="31"/>
      <c r="AO92" s="31"/>
      <c r="AP92" s="31"/>
      <c r="AQ92" s="31"/>
      <c r="AR92" s="1411"/>
      <c r="AS92" s="117"/>
      <c r="AT92" s="118" t="s">
        <v>331</v>
      </c>
      <c r="AU92" s="591"/>
      <c r="AV92" s="592"/>
      <c r="AW92" s="1411"/>
      <c r="AX92" s="4">
        <v>1</v>
      </c>
    </row>
    <row r="93" spans="1:50" s="48" customFormat="1" ht="21" customHeight="1" thickBot="1" x14ac:dyDescent="0.3">
      <c r="A93" s="1401" t="str">
        <f t="shared" si="53"/>
        <v>A</v>
      </c>
      <c r="B93" s="1402" t="str">
        <f t="shared" si="58"/>
        <v/>
      </c>
      <c r="C93" s="1403">
        <f t="shared" si="62"/>
        <v>0</v>
      </c>
      <c r="D93" s="2475">
        <f t="shared" si="40"/>
        <v>0</v>
      </c>
      <c r="E93" s="1402">
        <f t="shared" si="41"/>
        <v>0</v>
      </c>
      <c r="F93" s="1402">
        <f t="shared" si="42"/>
        <v>0</v>
      </c>
      <c r="G93" s="1402" t="str">
        <f t="shared" si="43"/>
        <v/>
      </c>
      <c r="H93" s="1456" t="s">
        <v>18</v>
      </c>
      <c r="I93" s="1457"/>
      <c r="J93" s="1457"/>
      <c r="K93" s="1457"/>
      <c r="L93" s="1458" t="s">
        <v>2199</v>
      </c>
      <c r="M93" s="1458"/>
      <c r="N93" s="1458"/>
      <c r="O93" s="1458"/>
      <c r="P93" s="1458"/>
      <c r="Q93" s="1458"/>
      <c r="R93" s="2460" t="s">
        <v>218</v>
      </c>
      <c r="S93" s="521" t="s">
        <v>6</v>
      </c>
      <c r="T93" s="2719">
        <f t="shared" si="55"/>
        <v>0</v>
      </c>
      <c r="U93" s="2443">
        <f t="shared" si="56"/>
        <v>0</v>
      </c>
      <c r="V93" s="2442"/>
      <c r="W93" s="1433">
        <f t="shared" si="65"/>
        <v>0</v>
      </c>
      <c r="X93" s="185" t="str">
        <f>IF(OR(W93=0, ISBLANK(P93)), "", TEXT(ROUND(W93/INDEX(AJ24:AJ94, MATCH(P93, AI24:AI94, 0)), 0),"# ##0") &amp; " " &amp; P93)</f>
        <v/>
      </c>
      <c r="Y93" s="210">
        <f t="shared" si="66"/>
        <v>0</v>
      </c>
      <c r="Z93" s="1434">
        <f t="shared" si="60"/>
        <v>0</v>
      </c>
      <c r="AA93" s="1435" t="str">
        <f t="shared" si="63"/>
        <v/>
      </c>
      <c r="AB93" s="1436"/>
      <c r="AC93" s="1433">
        <f t="shared" si="64"/>
        <v>0</v>
      </c>
      <c r="AD93" s="1437"/>
      <c r="AE93" s="1438" t="str">
        <f t="shared" si="50"/>
        <v/>
      </c>
      <c r="AF93" s="2564"/>
      <c r="AG93" s="2715">
        <f t="shared" si="61"/>
        <v>0</v>
      </c>
      <c r="AH93" s="2716">
        <f>IF(AND(V93&lt;&gt;"", ISNUMBER(T93)), IFERROR(INDEX(AJ24:AJ94, MATCH(P93, AI24:AI94, 0)) * O93 * IF(ISBLANK(L93), 1, L93), 0), 0)</f>
        <v>0</v>
      </c>
      <c r="AI93" s="2639" t="s">
        <v>648</v>
      </c>
      <c r="AJ93" s="1027">
        <f t="shared" si="67"/>
        <v>5.0000000000000001E-4</v>
      </c>
      <c r="AK93" s="2619">
        <v>0.5</v>
      </c>
      <c r="AL93" s="31"/>
      <c r="AM93" s="1401" t="str">
        <f t="shared" si="54"/>
        <v>A</v>
      </c>
      <c r="AN93" s="31"/>
      <c r="AO93" s="31"/>
      <c r="AP93" s="31"/>
      <c r="AQ93" s="31"/>
      <c r="AR93" s="1411"/>
      <c r="AS93" s="117"/>
      <c r="AT93" s="591"/>
      <c r="AU93" s="591"/>
      <c r="AV93" s="592"/>
      <c r="AW93" s="1411"/>
      <c r="AX93" s="4">
        <v>1</v>
      </c>
    </row>
    <row r="94" spans="1:50" s="48" customFormat="1" ht="21" customHeight="1" thickBot="1" x14ac:dyDescent="0.3">
      <c r="A94" s="1401" t="str">
        <f t="shared" si="53"/>
        <v>A</v>
      </c>
      <c r="B94" s="1402" t="str">
        <f t="shared" si="58"/>
        <v>Dessert assiette.C.Chiboust pamplemousse.Recette mère ►.M.Mille-feuille meringue et chiboust pamplemousse aux fraises des bois</v>
      </c>
      <c r="C94" s="1403" t="str">
        <f t="shared" si="62"/>
        <v>Dessert assiette</v>
      </c>
      <c r="D94" s="2475" t="str">
        <f t="shared" si="40"/>
        <v>C</v>
      </c>
      <c r="E94" s="1402" t="str">
        <f t="shared" si="41"/>
        <v>Chiboust pamplemousse</v>
      </c>
      <c r="F94" s="1402" t="str">
        <f t="shared" si="42"/>
        <v>Recette mère ►</v>
      </c>
      <c r="G94" s="1402" t="str">
        <f t="shared" si="43"/>
        <v>M.Mille-feuille meringue et chiboust pamplemousse aux fraises des bois</v>
      </c>
      <c r="H94" s="54" t="s">
        <v>18</v>
      </c>
      <c r="I94" s="55" t="str">
        <f>I100</f>
        <v>Dessert assiette.C.Chiboust pamplemousse.Recette mère ►.M.Mille-feuille meringue et chiboust pamplemousse aux fraises des bois</v>
      </c>
      <c r="J94" s="56">
        <f>J100</f>
        <v>18</v>
      </c>
      <c r="K94" s="56" t="str">
        <f>K100</f>
        <v>assiettes</v>
      </c>
      <c r="L94" s="57" t="s">
        <v>6</v>
      </c>
      <c r="M94" s="58" t="s">
        <v>19</v>
      </c>
      <c r="N94" s="3315" t="s">
        <v>187</v>
      </c>
      <c r="O94" s="3315"/>
      <c r="P94" s="3285" t="s">
        <v>188</v>
      </c>
      <c r="Q94" s="3285"/>
      <c r="R94" s="3286"/>
      <c r="S94" s="521" t="s">
        <v>6</v>
      </c>
      <c r="T94" s="2719">
        <f t="shared" si="55"/>
        <v>0</v>
      </c>
      <c r="U94" s="2443">
        <f t="shared" si="56"/>
        <v>0</v>
      </c>
      <c r="V94" s="2442"/>
      <c r="W94" s="1440">
        <f t="shared" si="65"/>
        <v>0</v>
      </c>
      <c r="X94" s="199" t="str">
        <f>IF(OR(W94=0, ISBLANK(P94)), "", TEXT(ROUND(W94/INDEX(AJ24:AJ94, MATCH(P94, AI24:AI94, 0)), 0),"# ##0") &amp; " " &amp; P94)</f>
        <v/>
      </c>
      <c r="Y94" s="197">
        <f t="shared" si="66"/>
        <v>0</v>
      </c>
      <c r="Z94" s="1441">
        <f t="shared" si="60"/>
        <v>0</v>
      </c>
      <c r="AA94" s="1428" t="str">
        <f t="shared" si="63"/>
        <v/>
      </c>
      <c r="AB94" s="1436"/>
      <c r="AC94" s="1440">
        <f t="shared" si="64"/>
        <v>0</v>
      </c>
      <c r="AD94" s="1437"/>
      <c r="AE94" s="1442" t="str">
        <f t="shared" si="50"/>
        <v/>
      </c>
      <c r="AF94" s="2564"/>
      <c r="AG94" s="2715">
        <f t="shared" si="61"/>
        <v>0</v>
      </c>
      <c r="AH94" s="2716">
        <f>IF(AND(V94&lt;&gt;"", ISNUMBER(T94)), IFERROR(INDEX(AJ24:AJ94, MATCH(P94, AI24:AI94, 0)) * O94 * IF(ISBLANK(L94), 1, L94), 0), 0)</f>
        <v>0</v>
      </c>
      <c r="AI94" s="2641" t="s">
        <v>648</v>
      </c>
      <c r="AJ94" s="2642">
        <f t="shared" si="67"/>
        <v>5.0000000000000001E-4</v>
      </c>
      <c r="AK94" s="2643">
        <v>0.5</v>
      </c>
      <c r="AL94" s="31"/>
      <c r="AM94" s="1401" t="str">
        <f t="shared" si="54"/>
        <v>A</v>
      </c>
      <c r="AN94" s="31"/>
      <c r="AO94" s="31"/>
      <c r="AP94" s="31"/>
      <c r="AQ94" s="31"/>
      <c r="AR94" s="1411"/>
      <c r="AS94" s="597" t="s">
        <v>332</v>
      </c>
      <c r="AT94" s="598"/>
      <c r="AU94" s="591"/>
      <c r="AV94" s="592"/>
      <c r="AW94" s="1411"/>
      <c r="AX94" s="4">
        <v>1</v>
      </c>
    </row>
    <row r="95" spans="1:50" s="48" customFormat="1" ht="21" customHeight="1" x14ac:dyDescent="0.25">
      <c r="A95" s="1401" t="str">
        <f t="shared" si="53"/>
        <v>A</v>
      </c>
      <c r="B95" s="1402" t="str">
        <f t="shared" si="58"/>
        <v>Dessert assiette.C.Chiboust pamplemousse.Recette mère ►.M.Mille-feuille meringue et chiboust pamplemousse aux fraises des bois</v>
      </c>
      <c r="C95" s="1403" t="str">
        <f t="shared" si="62"/>
        <v>Dessert assiette</v>
      </c>
      <c r="D95" s="2475" t="str">
        <f t="shared" si="40"/>
        <v>C</v>
      </c>
      <c r="E95" s="1402" t="str">
        <f t="shared" si="41"/>
        <v>Chiboust pamplemousse</v>
      </c>
      <c r="F95" s="1402" t="str">
        <f t="shared" si="42"/>
        <v>Recette mère ►</v>
      </c>
      <c r="G95" s="1402" t="str">
        <f t="shared" si="43"/>
        <v>M.Mille-feuille meringue et chiboust pamplemousse aux fraises des bois</v>
      </c>
      <c r="H95" s="66" t="s">
        <v>18</v>
      </c>
      <c r="I95" s="67" t="str">
        <f>I100</f>
        <v>Dessert assiette.C.Chiboust pamplemousse.Recette mère ►.M.Mille-feuille meringue et chiboust pamplemousse aux fraises des bois</v>
      </c>
      <c r="J95" s="68"/>
      <c r="K95" s="68"/>
      <c r="L95" s="69" t="s">
        <v>28</v>
      </c>
      <c r="M95" s="70" t="s">
        <v>29</v>
      </c>
      <c r="N95" s="3316"/>
      <c r="O95" s="3316"/>
      <c r="P95" s="3287"/>
      <c r="Q95" s="3287"/>
      <c r="R95" s="3288"/>
      <c r="S95" s="521" t="s">
        <v>6</v>
      </c>
      <c r="T95" s="2719">
        <f t="shared" si="55"/>
        <v>0</v>
      </c>
      <c r="U95" s="2443">
        <f t="shared" si="56"/>
        <v>0</v>
      </c>
      <c r="V95" s="2442"/>
      <c r="W95" s="1433">
        <f t="shared" si="65"/>
        <v>0</v>
      </c>
      <c r="X95" s="185" t="str">
        <f>IF(OR(W95=0, ISBLANK(P95)), "", TEXT(ROUND(W95/INDEX(AJ24:AJ94, MATCH(P95, AI24:AI94, 0)), 0),"# ##0") &amp; " " &amp; P95)</f>
        <v/>
      </c>
      <c r="Y95" s="210">
        <f t="shared" si="66"/>
        <v>0</v>
      </c>
      <c r="Z95" s="1434">
        <f t="shared" si="60"/>
        <v>0</v>
      </c>
      <c r="AA95" s="1435" t="str">
        <f t="shared" si="63"/>
        <v/>
      </c>
      <c r="AB95" s="1436"/>
      <c r="AC95" s="1433">
        <f t="shared" si="64"/>
        <v>0</v>
      </c>
      <c r="AD95" s="1437"/>
      <c r="AE95" s="1438" t="str">
        <f t="shared" si="50"/>
        <v/>
      </c>
      <c r="AF95" s="2564"/>
      <c r="AG95" s="2715">
        <f t="shared" si="61"/>
        <v>0</v>
      </c>
      <c r="AH95" s="2716">
        <f>IF(AND(V95&lt;&gt;"", ISNUMBER(T95)), IFERROR(INDEX(AJ24:AJ94, MATCH(P95, AI24:AI94, 0)) * O95 * IF(ISBLANK(L95), 1, L95), 0), 0)</f>
        <v>0</v>
      </c>
      <c r="AL95" s="31"/>
      <c r="AM95" s="1401" t="str">
        <f t="shared" si="54"/>
        <v>A</v>
      </c>
      <c r="AN95" s="31"/>
      <c r="AO95" s="31"/>
      <c r="AP95" s="31"/>
      <c r="AQ95" s="31"/>
      <c r="AR95" s="1411"/>
      <c r="AS95" s="603" t="s">
        <v>335</v>
      </c>
      <c r="AT95" s="604"/>
      <c r="AU95" s="591"/>
      <c r="AV95" s="592"/>
      <c r="AW95" s="1411"/>
      <c r="AX95" s="4">
        <v>1</v>
      </c>
    </row>
    <row r="96" spans="1:50" s="48" customFormat="1" ht="21" customHeight="1" x14ac:dyDescent="0.25">
      <c r="A96" s="1401" t="str">
        <f t="shared" si="53"/>
        <v>A</v>
      </c>
      <c r="B96" s="1402" t="str">
        <f t="shared" si="58"/>
        <v>Dessert assiette.C.Chiboust pamplemousse.Recette mère ►.M.Mille-feuille meringue et chiboust pamplemousse aux fraises des bois</v>
      </c>
      <c r="C96" s="1403" t="str">
        <f t="shared" si="62"/>
        <v>Dessert assiette</v>
      </c>
      <c r="D96" s="2475" t="str">
        <f t="shared" ref="D96:D159" si="68">IF(B96="►","►",IFERROR(MID(B96,SEARCH(".",B96)+1,SEARCH(".",B96,SEARCH(".",B96)+1)-SEARCH(".",B96)-1),0))</f>
        <v>C</v>
      </c>
      <c r="E96" s="1402" t="str">
        <f t="shared" ref="E96:E159" si="69">IF(B96="►", "►", IFERROR(MID(B96, SEARCH(".", B96, SEARCH(".", B96)+1)+1, SEARCH(".", B96, SEARCH(".", B96, SEARCH(".", B96)+1)+1) - SEARCH(".", B96, SEARCH(".", B96)+1)-1), 0))</f>
        <v>Chiboust pamplemousse</v>
      </c>
      <c r="F96" s="1402" t="str">
        <f t="shared" ref="F96:F159" si="70">IF(B96="►", "►", IFERROR(MID(B96, SEARCH(".", B96, SEARCH(".", B96, SEARCH(".", B96)+1)+1)+1, SEARCH(".", B96, SEARCH(".", B96, SEARCH(".", B96, SEARCH(".", B96)+1)+1)+1) - SEARCH(".", B96, SEARCH(".", B96, SEARCH(".", B96)+1)+1)-1), 0))</f>
        <v>Recette mère ►</v>
      </c>
      <c r="G96" s="1402" t="str">
        <f t="shared" ref="G96:G159" si="71">IF(OR(B96="►", ISBLANK(B96)), "►", IFERROR(RIGHT(B96, LEN(B96)-FIND("►", B96)-1), ""))</f>
        <v>M.Mille-feuille meringue et chiboust pamplemousse aux fraises des bois</v>
      </c>
      <c r="H96" s="66" t="s">
        <v>18</v>
      </c>
      <c r="I96" s="77" t="str">
        <f>I100</f>
        <v>Dessert assiette.C.Chiboust pamplemousse.Recette mère ►.M.Mille-feuille meringue et chiboust pamplemousse aux fraises des bois</v>
      </c>
      <c r="J96" s="78"/>
      <c r="K96" s="79"/>
      <c r="L96" s="80"/>
      <c r="M96" s="81" t="s">
        <v>33</v>
      </c>
      <c r="N96" s="82"/>
      <c r="O96" s="83" t="s">
        <v>34</v>
      </c>
      <c r="P96" s="1415" t="s">
        <v>1109</v>
      </c>
      <c r="Q96" s="16"/>
      <c r="R96" s="85"/>
      <c r="S96" s="521" t="s">
        <v>6</v>
      </c>
      <c r="T96" s="2719">
        <f t="shared" si="55"/>
        <v>0</v>
      </c>
      <c r="U96" s="2443">
        <f t="shared" si="56"/>
        <v>0</v>
      </c>
      <c r="V96" s="2442"/>
      <c r="W96" s="1440">
        <f t="shared" si="65"/>
        <v>0</v>
      </c>
      <c r="X96" s="199" t="str">
        <f>IF(OR(W96=0, ISBLANK(P96)), "", TEXT(ROUND(W96/INDEX(AJ24:AJ94, MATCH(P96, AI24:AI94, 0)), 0),"# ##0") &amp; " " &amp; P96)</f>
        <v/>
      </c>
      <c r="Y96" s="197">
        <f t="shared" si="66"/>
        <v>0</v>
      </c>
      <c r="Z96" s="1441">
        <f t="shared" si="60"/>
        <v>0</v>
      </c>
      <c r="AA96" s="1428" t="str">
        <f t="shared" si="63"/>
        <v/>
      </c>
      <c r="AB96" s="1436"/>
      <c r="AC96" s="1440">
        <f t="shared" si="64"/>
        <v>0</v>
      </c>
      <c r="AD96" s="1437"/>
      <c r="AE96" s="1442" t="str">
        <f t="shared" si="50"/>
        <v/>
      </c>
      <c r="AF96" s="2564"/>
      <c r="AG96" s="2715">
        <f t="shared" si="61"/>
        <v>0</v>
      </c>
      <c r="AH96" s="2716">
        <f>IF(AND(V96&lt;&gt;"", ISNUMBER(T96)), IFERROR(INDEX(AJ24:AJ94, MATCH(P96, AI24:AI94, 0)) * O96 * IF(ISBLANK(L96), 1, L96), 0), 0)</f>
        <v>0</v>
      </c>
      <c r="AL96" s="31"/>
      <c r="AM96" s="1401" t="str">
        <f t="shared" si="54"/>
        <v>A</v>
      </c>
      <c r="AN96" s="31"/>
      <c r="AO96" s="31"/>
      <c r="AP96" s="31"/>
      <c r="AQ96" s="31"/>
      <c r="AR96" s="1411"/>
      <c r="AS96" s="607" t="s">
        <v>18</v>
      </c>
      <c r="AT96" s="604"/>
      <c r="AU96" s="591"/>
      <c r="AV96" s="592"/>
      <c r="AW96" s="1411"/>
      <c r="AX96" s="4">
        <v>1</v>
      </c>
    </row>
    <row r="97" spans="1:50" s="48" customFormat="1" ht="21" customHeight="1" x14ac:dyDescent="0.25">
      <c r="A97" s="1401" t="str">
        <f t="shared" si="53"/>
        <v>A</v>
      </c>
      <c r="B97" s="1402" t="str">
        <f t="shared" si="58"/>
        <v>Dessert assiette.C.Chiboust pamplemousse.Recette mère ►.M.Mille-feuille meringue et chiboust pamplemousse aux fraises des bois</v>
      </c>
      <c r="C97" s="1403" t="str">
        <f t="shared" si="62"/>
        <v>Dessert assiette</v>
      </c>
      <c r="D97" s="2475" t="str">
        <f t="shared" si="68"/>
        <v>C</v>
      </c>
      <c r="E97" s="1402" t="str">
        <f t="shared" si="69"/>
        <v>Chiboust pamplemousse</v>
      </c>
      <c r="F97" s="1402" t="str">
        <f t="shared" si="70"/>
        <v>Recette mère ►</v>
      </c>
      <c r="G97" s="1402" t="str">
        <f t="shared" si="71"/>
        <v>M.Mille-feuille meringue et chiboust pamplemousse aux fraises des bois</v>
      </c>
      <c r="H97" s="66" t="s">
        <v>18</v>
      </c>
      <c r="I97" s="91" t="str">
        <f>I100</f>
        <v>Dessert assiette.C.Chiboust pamplemousse.Recette mère ►.M.Mille-feuille meringue et chiboust pamplemousse aux fraises des bois</v>
      </c>
      <c r="J97" s="91"/>
      <c r="K97" s="91"/>
      <c r="L97" s="92" t="s">
        <v>39</v>
      </c>
      <c r="M97" s="93"/>
      <c r="N97" s="93"/>
      <c r="O97" s="94" t="s">
        <v>40</v>
      </c>
      <c r="P97" s="3317" t="str">
        <f>L100</f>
        <v>Dessert assiette.C.Chiboust pamplemousse.Recette mère ►.M.Mille-feuille meringue et chiboust pamplemousse aux fraises des bois</v>
      </c>
      <c r="Q97" s="3317"/>
      <c r="R97" s="3318"/>
      <c r="S97" s="521" t="s">
        <v>6</v>
      </c>
      <c r="T97" s="2719">
        <f t="shared" si="55"/>
        <v>0</v>
      </c>
      <c r="U97" s="2443">
        <f t="shared" si="56"/>
        <v>0</v>
      </c>
      <c r="V97" s="2442"/>
      <c r="W97" s="1433">
        <f t="shared" si="65"/>
        <v>0</v>
      </c>
      <c r="X97" s="185" t="str">
        <f>IF(OR(W97=0, ISBLANK(P97)), "", TEXT(ROUND(W97/INDEX(AJ24:AJ94, MATCH(P97, AI24:AI94, 0)), 0),"# ##0") &amp; " " &amp; P97)</f>
        <v/>
      </c>
      <c r="Y97" s="210">
        <f t="shared" si="66"/>
        <v>0</v>
      </c>
      <c r="Z97" s="1434">
        <f t="shared" si="60"/>
        <v>0</v>
      </c>
      <c r="AA97" s="1435" t="str">
        <f t="shared" si="63"/>
        <v/>
      </c>
      <c r="AB97" s="1436"/>
      <c r="AC97" s="1433">
        <f t="shared" si="64"/>
        <v>0</v>
      </c>
      <c r="AD97" s="1437"/>
      <c r="AE97" s="1438" t="str">
        <f t="shared" si="50"/>
        <v/>
      </c>
      <c r="AF97" s="2564"/>
      <c r="AG97" s="2715">
        <f t="shared" si="61"/>
        <v>0</v>
      </c>
      <c r="AH97" s="2716">
        <f>IF(AND(V97&lt;&gt;"", ISNUMBER(T97)), IFERROR(INDEX(AJ24:AJ94, MATCH(P97, AI24:AI94, 0)) * O97 * IF(ISBLANK(L97), 1, L97), 0), 0)</f>
        <v>0</v>
      </c>
      <c r="AL97" s="31"/>
      <c r="AM97" s="1401" t="str">
        <f t="shared" si="54"/>
        <v>A</v>
      </c>
      <c r="AN97" s="31"/>
      <c r="AO97" s="31"/>
      <c r="AP97" s="31"/>
      <c r="AQ97" s="31"/>
      <c r="AR97" s="1411"/>
      <c r="AS97" s="597" t="s">
        <v>32</v>
      </c>
      <c r="AT97" s="598"/>
      <c r="AU97" s="591"/>
      <c r="AV97" s="592"/>
      <c r="AW97" s="1411"/>
      <c r="AX97" s="4">
        <v>1</v>
      </c>
    </row>
    <row r="98" spans="1:50" s="48" customFormat="1" ht="21" customHeight="1" x14ac:dyDescent="0.25">
      <c r="A98" s="1401" t="str">
        <f t="shared" si="53"/>
        <v>A</v>
      </c>
      <c r="B98" s="1402" t="str">
        <f t="shared" si="58"/>
        <v>Dessert assiette.C.Chiboust pamplemousse.Recette mère ►.M.Mille-feuille meringue et chiboust pamplemousse aux fraises des bois</v>
      </c>
      <c r="C98" s="1403" t="str">
        <f t="shared" si="62"/>
        <v>Dessert assiette</v>
      </c>
      <c r="D98" s="2475" t="str">
        <f t="shared" si="68"/>
        <v>C</v>
      </c>
      <c r="E98" s="1402" t="str">
        <f t="shared" si="69"/>
        <v>Chiboust pamplemousse</v>
      </c>
      <c r="F98" s="1402" t="str">
        <f t="shared" si="70"/>
        <v>Recette mère ►</v>
      </c>
      <c r="G98" s="1402" t="str">
        <f t="shared" si="71"/>
        <v>M.Mille-feuille meringue et chiboust pamplemousse aux fraises des bois</v>
      </c>
      <c r="H98" s="66" t="s">
        <v>18</v>
      </c>
      <c r="I98" s="91" t="str">
        <f>I100</f>
        <v>Dessert assiette.C.Chiboust pamplemousse.Recette mère ►.M.Mille-feuille meringue et chiboust pamplemousse aux fraises des bois</v>
      </c>
      <c r="J98" s="91"/>
      <c r="K98" s="91"/>
      <c r="L98" s="110">
        <v>18</v>
      </c>
      <c r="M98" s="111" t="s">
        <v>43</v>
      </c>
      <c r="N98" s="92"/>
      <c r="O98" s="92"/>
      <c r="P98" s="3317"/>
      <c r="Q98" s="3317"/>
      <c r="R98" s="3318"/>
      <c r="S98" s="521" t="s">
        <v>6</v>
      </c>
      <c r="T98" s="2719">
        <f t="shared" si="55"/>
        <v>0</v>
      </c>
      <c r="U98" s="2443">
        <f t="shared" si="56"/>
        <v>0</v>
      </c>
      <c r="V98" s="2442"/>
      <c r="W98" s="1440">
        <f t="shared" si="65"/>
        <v>0</v>
      </c>
      <c r="X98" s="199" t="str">
        <f>IF(OR(W98=0, ISBLANK(P98)), "", TEXT(ROUND(W98/INDEX(AJ24:AJ94, MATCH(P98, AI24:AI94, 0)), 0),"# ##0") &amp; " " &amp; P98)</f>
        <v/>
      </c>
      <c r="Y98" s="197">
        <f t="shared" si="66"/>
        <v>0</v>
      </c>
      <c r="Z98" s="1441">
        <f t="shared" si="60"/>
        <v>0</v>
      </c>
      <c r="AA98" s="1428" t="str">
        <f t="shared" si="63"/>
        <v/>
      </c>
      <c r="AB98" s="1436"/>
      <c r="AC98" s="1440">
        <f t="shared" si="64"/>
        <v>0</v>
      </c>
      <c r="AD98" s="1437"/>
      <c r="AE98" s="1442" t="str">
        <f t="shared" si="50"/>
        <v/>
      </c>
      <c r="AF98" s="2564"/>
      <c r="AG98" s="2715">
        <f t="shared" si="61"/>
        <v>0</v>
      </c>
      <c r="AH98" s="2716">
        <f>IF(AND(V98&lt;&gt;"", ISNUMBER(T98)), IFERROR(INDEX(AJ24:AJ94, MATCH(P98, AI24:AI94, 0)) * O98 * IF(ISBLANK(L98), 1, L98), 0), 0)</f>
        <v>0</v>
      </c>
      <c r="AL98" s="31"/>
      <c r="AM98" s="1401" t="str">
        <f t="shared" si="54"/>
        <v>A</v>
      </c>
      <c r="AN98" s="31"/>
      <c r="AO98" s="31"/>
      <c r="AP98" s="31"/>
      <c r="AQ98" s="31"/>
      <c r="AR98" s="1411"/>
      <c r="AS98" s="597" t="s">
        <v>45</v>
      </c>
      <c r="AT98" s="598"/>
      <c r="AU98" s="591"/>
      <c r="AV98" s="592"/>
      <c r="AW98" s="1411"/>
      <c r="AX98" s="4">
        <v>1</v>
      </c>
    </row>
    <row r="99" spans="1:50" s="48" customFormat="1" ht="21" customHeight="1" x14ac:dyDescent="0.25">
      <c r="A99" s="1401" t="str">
        <f t="shared" si="53"/>
        <v>►</v>
      </c>
      <c r="B99" s="1402" t="str">
        <f t="shared" si="58"/>
        <v>►</v>
      </c>
      <c r="C99" s="1403" t="str">
        <f t="shared" si="62"/>
        <v>►</v>
      </c>
      <c r="D99" s="2475" t="str">
        <f t="shared" si="68"/>
        <v>►</v>
      </c>
      <c r="E99" s="1402" t="str">
        <f t="shared" si="69"/>
        <v>►</v>
      </c>
      <c r="F99" s="1402" t="str">
        <f t="shared" si="70"/>
        <v>►</v>
      </c>
      <c r="G99" s="1402" t="str">
        <f t="shared" si="71"/>
        <v>►</v>
      </c>
      <c r="H99" s="66" t="s">
        <v>11</v>
      </c>
      <c r="I99" s="121" t="str">
        <f>I100</f>
        <v>Dessert assiette.C.Chiboust pamplemousse.Recette mère ►.M.Mille-feuille meringue et chiboust pamplemousse aux fraises des bois</v>
      </c>
      <c r="J99" s="121"/>
      <c r="K99" s="121"/>
      <c r="L99" s="122"/>
      <c r="M99" s="123"/>
      <c r="N99" s="123"/>
      <c r="O99" s="123"/>
      <c r="P99" s="123"/>
      <c r="Q99" s="123"/>
      <c r="R99" s="124"/>
      <c r="S99" s="521" t="s">
        <v>6</v>
      </c>
      <c r="T99" s="2719">
        <f t="shared" si="55"/>
        <v>0</v>
      </c>
      <c r="U99" s="2443">
        <f t="shared" si="56"/>
        <v>0</v>
      </c>
      <c r="V99" s="2442"/>
      <c r="W99" s="1433">
        <f t="shared" si="65"/>
        <v>0</v>
      </c>
      <c r="X99" s="185" t="str">
        <f>IF(OR(W99=0, ISBLANK(P99)), "", TEXT(ROUND(W99/INDEX(AJ24:AJ94, MATCH(P99, AI24:AI94, 0)), 0),"# ##0") &amp; " " &amp; P99)</f>
        <v/>
      </c>
      <c r="Y99" s="210">
        <f t="shared" si="66"/>
        <v>0</v>
      </c>
      <c r="Z99" s="1434">
        <f t="shared" si="60"/>
        <v>0</v>
      </c>
      <c r="AA99" s="1435" t="str">
        <f t="shared" si="63"/>
        <v/>
      </c>
      <c r="AB99" s="1436"/>
      <c r="AC99" s="1433">
        <f t="shared" si="64"/>
        <v>0</v>
      </c>
      <c r="AD99" s="1437"/>
      <c r="AE99" s="1438" t="str">
        <f t="shared" si="50"/>
        <v/>
      </c>
      <c r="AF99" s="2564"/>
      <c r="AG99" s="2715">
        <f t="shared" si="61"/>
        <v>0</v>
      </c>
      <c r="AH99" s="2716">
        <f>IF(AND(V99&lt;&gt;"", ISNUMBER(T99)), IFERROR(INDEX(AJ24:AJ94, MATCH(P99, AI24:AI94, 0)) * O99 * IF(ISBLANK(L99), 1, L99), 0), 0)</f>
        <v>0</v>
      </c>
      <c r="AL99" s="31"/>
      <c r="AM99" s="1401" t="str">
        <f t="shared" si="54"/>
        <v>►</v>
      </c>
      <c r="AN99" s="31"/>
      <c r="AO99" s="31"/>
      <c r="AP99" s="31"/>
      <c r="AQ99" s="31"/>
      <c r="AR99" s="1411"/>
      <c r="AS99" s="597" t="s">
        <v>52</v>
      </c>
      <c r="AT99" s="598"/>
      <c r="AU99" s="243"/>
      <c r="AV99" s="119"/>
      <c r="AW99" s="1411"/>
      <c r="AX99" s="4">
        <v>1</v>
      </c>
    </row>
    <row r="100" spans="1:50" s="48" customFormat="1" ht="21" customHeight="1" x14ac:dyDescent="0.25">
      <c r="A100" s="1401" t="str">
        <f t="shared" si="53"/>
        <v>►</v>
      </c>
      <c r="B100" s="1402" t="str">
        <f t="shared" si="58"/>
        <v>►</v>
      </c>
      <c r="C100" s="1403" t="str">
        <f t="shared" si="62"/>
        <v>►</v>
      </c>
      <c r="D100" s="2475" t="str">
        <f t="shared" si="68"/>
        <v>►</v>
      </c>
      <c r="E100" s="1402" t="str">
        <f t="shared" si="69"/>
        <v>►</v>
      </c>
      <c r="F100" s="1402" t="str">
        <f t="shared" si="70"/>
        <v>►</v>
      </c>
      <c r="G100" s="1402" t="str">
        <f t="shared" si="71"/>
        <v>►</v>
      </c>
      <c r="H100" s="129" t="s">
        <v>11</v>
      </c>
      <c r="I100" s="130" t="str">
        <f>L100</f>
        <v>Dessert assiette.C.Chiboust pamplemousse.Recette mère ►.M.Mille-feuille meringue et chiboust pamplemousse aux fraises des bois</v>
      </c>
      <c r="J100" s="130">
        <f>L98</f>
        <v>18</v>
      </c>
      <c r="K100" s="130" t="str">
        <f>M98</f>
        <v>assiettes</v>
      </c>
      <c r="L100" s="131" t="str">
        <f>UPPER(LEFT(N94,1))&amp;LOWER(MID(N94,2,999))&amp;"."&amp;UPPER(LEFT(P94,1))&amp;"."&amp;UPPER(LEFT(P94,1))&amp;LOWER(MID(P94,2,999))&amp;"."&amp;IF(ISTEXT(R100),Q100&amp;"."&amp;UPPER(LEFT(R100,1))&amp;"."&amp;UPPER(LEFT(R100,1))&amp;LOWER(MID(R100,2,999)),M100)</f>
        <v>Dessert assiette.C.Chiboust pamplemousse.Recette mère ►.M.Mille-feuille meringue et chiboust pamplemousse aux fraises des bois</v>
      </c>
      <c r="M100" s="132" t="s">
        <v>55</v>
      </c>
      <c r="N100" s="3321" t="s">
        <v>56</v>
      </c>
      <c r="O100" s="3321"/>
      <c r="P100" s="3321"/>
      <c r="Q100" s="133" t="s">
        <v>57</v>
      </c>
      <c r="R100" s="1419" t="s">
        <v>214</v>
      </c>
      <c r="S100" s="521" t="s">
        <v>6</v>
      </c>
      <c r="T100" s="2719">
        <f t="shared" si="55"/>
        <v>0</v>
      </c>
      <c r="U100" s="2443">
        <f t="shared" si="56"/>
        <v>0</v>
      </c>
      <c r="V100" s="2442"/>
      <c r="W100" s="1440">
        <f t="shared" si="65"/>
        <v>0</v>
      </c>
      <c r="X100" s="199" t="str">
        <f>IF(OR(W100=0, ISBLANK(P100)), "", TEXT(ROUND(W100/INDEX(AJ24:AJ94, MATCH(P100, AI24:AI94, 0)), 0),"# ##0") &amp; " " &amp; P100)</f>
        <v/>
      </c>
      <c r="Y100" s="197">
        <f t="shared" si="66"/>
        <v>0</v>
      </c>
      <c r="Z100" s="1441">
        <f t="shared" si="60"/>
        <v>0</v>
      </c>
      <c r="AA100" s="1428" t="str">
        <f t="shared" si="63"/>
        <v/>
      </c>
      <c r="AB100" s="1436"/>
      <c r="AC100" s="1440">
        <f t="shared" si="64"/>
        <v>0</v>
      </c>
      <c r="AD100" s="1437"/>
      <c r="AE100" s="1442" t="str">
        <f t="shared" si="50"/>
        <v/>
      </c>
      <c r="AF100" s="2564"/>
      <c r="AG100" s="2715">
        <f t="shared" si="61"/>
        <v>0</v>
      </c>
      <c r="AH100" s="2716">
        <f>IF(AND(V100&lt;&gt;"", ISNUMBER(T100)), IFERROR(INDEX(AJ24:AJ94, MATCH(P100, AI24:AI94, 0)) * O100 * IF(ISBLANK(L100), 1, L100), 0), 0)</f>
        <v>0</v>
      </c>
      <c r="AL100" s="31"/>
      <c r="AM100" s="1401" t="str">
        <f t="shared" si="54"/>
        <v>►</v>
      </c>
      <c r="AN100" s="31"/>
      <c r="AO100" s="31"/>
      <c r="AP100" s="31"/>
      <c r="AQ100" s="31"/>
      <c r="AR100" s="1411"/>
      <c r="AS100" s="323"/>
      <c r="AT100" s="243"/>
      <c r="AU100" s="243"/>
      <c r="AV100" s="440"/>
      <c r="AW100" s="1411"/>
      <c r="AX100" s="4">
        <v>1</v>
      </c>
    </row>
    <row r="101" spans="1:50" s="48" customFormat="1" ht="21" customHeight="1" x14ac:dyDescent="0.25">
      <c r="A101" s="1401" t="str">
        <f t="shared" si="53"/>
        <v>►</v>
      </c>
      <c r="B101" s="1402" t="str">
        <f t="shared" si="58"/>
        <v>►</v>
      </c>
      <c r="C101" s="1403" t="str">
        <f t="shared" si="62"/>
        <v>►</v>
      </c>
      <c r="D101" s="2475" t="str">
        <f t="shared" si="68"/>
        <v>►</v>
      </c>
      <c r="E101" s="1402" t="str">
        <f t="shared" si="69"/>
        <v>►</v>
      </c>
      <c r="F101" s="1402" t="str">
        <f t="shared" si="70"/>
        <v>►</v>
      </c>
      <c r="G101" s="1402" t="str">
        <f t="shared" si="71"/>
        <v>►</v>
      </c>
      <c r="H101" s="138" t="s">
        <v>11</v>
      </c>
      <c r="I101" s="139" t="str">
        <f>I100</f>
        <v>Dessert assiette.C.Chiboust pamplemousse.Recette mère ►.M.Mille-feuille meringue et chiboust pamplemousse aux fraises des bois</v>
      </c>
      <c r="J101" s="140"/>
      <c r="K101" s="140"/>
      <c r="L101" s="141" t="s">
        <v>61</v>
      </c>
      <c r="M101" s="141" t="s">
        <v>62</v>
      </c>
      <c r="N101" s="141" t="s">
        <v>63</v>
      </c>
      <c r="O101" s="141" t="s">
        <v>64</v>
      </c>
      <c r="P101" s="141" t="s">
        <v>65</v>
      </c>
      <c r="Q101" s="142" t="s">
        <v>66</v>
      </c>
      <c r="R101" s="143" t="s">
        <v>67</v>
      </c>
      <c r="S101" s="521" t="s">
        <v>6</v>
      </c>
      <c r="T101" s="2719">
        <f t="shared" si="55"/>
        <v>0</v>
      </c>
      <c r="U101" s="2443">
        <f t="shared" si="56"/>
        <v>0</v>
      </c>
      <c r="V101" s="2442"/>
      <c r="W101" s="1433">
        <f t="shared" si="65"/>
        <v>0</v>
      </c>
      <c r="X101" s="185" t="str">
        <f>IF(OR(W101=0, ISBLANK(P101)), "", TEXT(ROUND(W101/INDEX(AJ24:AJ94, MATCH(P101, AI24:AI94, 0)), 0),"# ##0") &amp; " " &amp; P101)</f>
        <v/>
      </c>
      <c r="Y101" s="210">
        <f t="shared" si="66"/>
        <v>0</v>
      </c>
      <c r="Z101" s="1434">
        <f t="shared" si="60"/>
        <v>0</v>
      </c>
      <c r="AA101" s="1435" t="str">
        <f t="shared" si="63"/>
        <v/>
      </c>
      <c r="AB101" s="1436"/>
      <c r="AC101" s="1433">
        <f t="shared" si="64"/>
        <v>0</v>
      </c>
      <c r="AD101" s="1437"/>
      <c r="AE101" s="1438" t="str">
        <f t="shared" si="50"/>
        <v/>
      </c>
      <c r="AF101" s="2564"/>
      <c r="AG101" s="2715">
        <f t="shared" si="61"/>
        <v>0</v>
      </c>
      <c r="AH101" s="2716">
        <f>IF(AND(V101&lt;&gt;"", ISNUMBER(T101)), IFERROR(INDEX(AJ24:AJ94, MATCH(P101, AI24:AI94, 0)) * O101 * IF(ISBLANK(L101), 1, L101), 0), 0)</f>
        <v>0</v>
      </c>
      <c r="AL101" s="31"/>
      <c r="AM101" s="1401" t="str">
        <f t="shared" si="54"/>
        <v>►</v>
      </c>
      <c r="AN101" s="31"/>
      <c r="AO101" s="31"/>
      <c r="AP101" s="31"/>
      <c r="AQ101" s="31"/>
      <c r="AR101" s="1411"/>
      <c r="AS101" s="410" t="s">
        <v>345</v>
      </c>
      <c r="AT101" s="494"/>
      <c r="AU101" s="494"/>
      <c r="AV101" s="615"/>
      <c r="AW101" s="1411"/>
      <c r="AX101" s="4">
        <v>1</v>
      </c>
    </row>
    <row r="102" spans="1:50" s="48" customFormat="1" ht="21" customHeight="1" x14ac:dyDescent="0.25">
      <c r="A102" s="1401" t="str">
        <f t="shared" si="53"/>
        <v>A</v>
      </c>
      <c r="B102" s="1402" t="str">
        <f t="shared" si="58"/>
        <v>Dessert assiette.C.Chiboust pamplemousse.Recette mère ►.M.Mille-feuille meringue et chiboust pamplemousse aux fraises des bois</v>
      </c>
      <c r="C102" s="1403" t="str">
        <f t="shared" si="62"/>
        <v>Dessert assiette</v>
      </c>
      <c r="D102" s="2475" t="str">
        <f t="shared" si="68"/>
        <v>C</v>
      </c>
      <c r="E102" s="1402" t="str">
        <f t="shared" si="69"/>
        <v>Chiboust pamplemousse</v>
      </c>
      <c r="F102" s="1402" t="str">
        <f t="shared" si="70"/>
        <v>Recette mère ►</v>
      </c>
      <c r="G102" s="1402" t="str">
        <f t="shared" si="71"/>
        <v>M.Mille-feuille meringue et chiboust pamplemousse aux fraises des bois</v>
      </c>
      <c r="H102" s="66" t="s">
        <v>18</v>
      </c>
      <c r="I102" s="149" t="str">
        <f>I100</f>
        <v>Dessert assiette.C.Chiboust pamplemousse.Recette mère ►.M.Mille-feuille meringue et chiboust pamplemousse aux fraises des bois</v>
      </c>
      <c r="J102" s="91"/>
      <c r="K102" s="91"/>
      <c r="L102" s="150" t="s">
        <v>86</v>
      </c>
      <c r="M102" s="151" t="s">
        <v>87</v>
      </c>
      <c r="N102" s="152"/>
      <c r="O102" s="3322" t="s">
        <v>88</v>
      </c>
      <c r="P102" s="3323" t="s">
        <v>89</v>
      </c>
      <c r="Q102" s="3324" t="s">
        <v>90</v>
      </c>
      <c r="R102" s="153" t="s">
        <v>91</v>
      </c>
      <c r="S102" s="521" t="s">
        <v>6</v>
      </c>
      <c r="T102" s="2719">
        <f t="shared" si="55"/>
        <v>0</v>
      </c>
      <c r="U102" s="2443">
        <f t="shared" si="56"/>
        <v>0</v>
      </c>
      <c r="V102" s="2442"/>
      <c r="W102" s="1440">
        <f t="shared" si="65"/>
        <v>0</v>
      </c>
      <c r="X102" s="199" t="str">
        <f>IF(OR(W102=0, ISBLANK(P102)), "", TEXT(ROUND(W102/INDEX(AJ24:AJ94, MATCH(P102, AI24:AI94, 0)), 0),"# ##0") &amp; " " &amp; P102)</f>
        <v/>
      </c>
      <c r="Y102" s="197">
        <f t="shared" si="66"/>
        <v>0</v>
      </c>
      <c r="Z102" s="1441">
        <f t="shared" si="60"/>
        <v>0</v>
      </c>
      <c r="AA102" s="1428" t="str">
        <f t="shared" si="63"/>
        <v/>
      </c>
      <c r="AB102" s="1436"/>
      <c r="AC102" s="1440">
        <f t="shared" si="64"/>
        <v>0</v>
      </c>
      <c r="AD102" s="1437"/>
      <c r="AE102" s="1442" t="str">
        <f t="shared" si="50"/>
        <v/>
      </c>
      <c r="AF102" s="2564"/>
      <c r="AG102" s="2715">
        <f t="shared" si="61"/>
        <v>0</v>
      </c>
      <c r="AH102" s="2716">
        <f>IF(AND(V102&lt;&gt;"", ISNUMBER(T102)), IFERROR(INDEX(AJ24:AJ94, MATCH(P102, AI24:AI94, 0)) * O102 * IF(ISBLANK(L102), 1, L102), 0), 0)</f>
        <v>0</v>
      </c>
      <c r="AL102" s="31"/>
      <c r="AM102" s="1401" t="str">
        <f t="shared" si="54"/>
        <v>A</v>
      </c>
      <c r="AN102" s="31"/>
      <c r="AO102" s="31"/>
      <c r="AP102" s="31"/>
      <c r="AQ102" s="31"/>
      <c r="AR102" s="1411"/>
      <c r="AS102" s="410" t="s">
        <v>349</v>
      </c>
      <c r="AT102" s="494"/>
      <c r="AU102" s="494"/>
      <c r="AV102" s="615"/>
      <c r="AW102" s="1411"/>
      <c r="AX102" s="4">
        <v>1</v>
      </c>
    </row>
    <row r="103" spans="1:50" s="48" customFormat="1" ht="21" customHeight="1" x14ac:dyDescent="0.25">
      <c r="A103" s="1401" t="str">
        <f t="shared" si="53"/>
        <v>A</v>
      </c>
      <c r="B103" s="1402" t="str">
        <f t="shared" si="58"/>
        <v>Dessert assiette.C.Chiboust pamplemousse.Recette mère ►.M.Mille-feuille meringue et chiboust pamplemousse aux fraises des bois</v>
      </c>
      <c r="C103" s="1403" t="str">
        <f t="shared" si="62"/>
        <v>Dessert assiette</v>
      </c>
      <c r="D103" s="2475" t="str">
        <f t="shared" si="68"/>
        <v>C</v>
      </c>
      <c r="E103" s="1402" t="str">
        <f t="shared" si="69"/>
        <v>Chiboust pamplemousse</v>
      </c>
      <c r="F103" s="1402" t="str">
        <f t="shared" si="70"/>
        <v>Recette mère ►</v>
      </c>
      <c r="G103" s="1402" t="str">
        <f t="shared" si="71"/>
        <v>M.Mille-feuille meringue et chiboust pamplemousse aux fraises des bois</v>
      </c>
      <c r="H103" s="66" t="s">
        <v>18</v>
      </c>
      <c r="I103" s="149" t="str">
        <f>I100</f>
        <v>Dessert assiette.C.Chiboust pamplemousse.Recette mère ►.M.Mille-feuille meringue et chiboust pamplemousse aux fraises des bois</v>
      </c>
      <c r="J103" s="91"/>
      <c r="K103" s="91"/>
      <c r="L103" s="163" t="s">
        <v>103</v>
      </c>
      <c r="M103" s="164" t="s">
        <v>104</v>
      </c>
      <c r="N103" s="165" t="s">
        <v>105</v>
      </c>
      <c r="O103" s="3121"/>
      <c r="P103" s="3123"/>
      <c r="Q103" s="3125"/>
      <c r="R103" s="166" t="s">
        <v>106</v>
      </c>
      <c r="S103" s="521" t="s">
        <v>6</v>
      </c>
      <c r="T103" s="2719">
        <f t="shared" si="55"/>
        <v>0</v>
      </c>
      <c r="U103" s="2443">
        <f t="shared" si="56"/>
        <v>0</v>
      </c>
      <c r="V103" s="2442"/>
      <c r="W103" s="1433">
        <f t="shared" si="65"/>
        <v>0</v>
      </c>
      <c r="X103" s="185" t="str">
        <f>IF(OR(W103=0, ISBLANK(P103)), "", TEXT(ROUND(W103/INDEX(AJ24:AJ94, MATCH(P103, AI24:AI94, 0)), 0),"# ##0") &amp; " " &amp; P103)</f>
        <v/>
      </c>
      <c r="Y103" s="210">
        <f t="shared" si="66"/>
        <v>0</v>
      </c>
      <c r="Z103" s="1434">
        <f t="shared" si="60"/>
        <v>0</v>
      </c>
      <c r="AA103" s="1435" t="str">
        <f t="shared" si="63"/>
        <v/>
      </c>
      <c r="AB103" s="1436"/>
      <c r="AC103" s="1433">
        <f t="shared" si="64"/>
        <v>0</v>
      </c>
      <c r="AD103" s="1437"/>
      <c r="AE103" s="1438" t="str">
        <f t="shared" si="50"/>
        <v/>
      </c>
      <c r="AF103" s="2564"/>
      <c r="AG103" s="2715">
        <f t="shared" si="61"/>
        <v>0</v>
      </c>
      <c r="AH103" s="2716">
        <f>IF(AND(V103&lt;&gt;"", ISNUMBER(T103)), IFERROR(INDEX(AJ24:AJ94, MATCH(P103, AI24:AI94, 0)) * O103 * IF(ISBLANK(L103), 1, L103), 0), 0)</f>
        <v>0</v>
      </c>
      <c r="AL103" s="31"/>
      <c r="AM103" s="1401" t="str">
        <f t="shared" si="54"/>
        <v>A</v>
      </c>
      <c r="AN103" s="31"/>
      <c r="AO103" s="31"/>
      <c r="AP103" s="31"/>
      <c r="AQ103" s="31"/>
      <c r="AR103" s="1411"/>
      <c r="AS103" s="117"/>
      <c r="AT103" s="118"/>
      <c r="AU103" s="118"/>
      <c r="AV103" s="119"/>
      <c r="AW103" s="1411"/>
      <c r="AX103" s="4">
        <v>1</v>
      </c>
    </row>
    <row r="104" spans="1:50" s="48" customFormat="1" ht="21" customHeight="1" x14ac:dyDescent="0.25">
      <c r="A104" s="1401" t="str">
        <f t="shared" si="53"/>
        <v>A</v>
      </c>
      <c r="B104" s="1402" t="str">
        <f t="shared" si="58"/>
        <v>Dessert assiette.C.Chiboust pamplemousse.Recette mère ►.M.Mille-feuille meringue et chiboust pamplemousse aux fraises des bois</v>
      </c>
      <c r="C104" s="1403" t="str">
        <f t="shared" si="62"/>
        <v>Dessert assiette</v>
      </c>
      <c r="D104" s="2475" t="str">
        <f t="shared" si="68"/>
        <v>C</v>
      </c>
      <c r="E104" s="1402" t="str">
        <f t="shared" si="69"/>
        <v>Chiboust pamplemousse</v>
      </c>
      <c r="F104" s="1402" t="str">
        <f t="shared" si="70"/>
        <v>Recette mère ►</v>
      </c>
      <c r="G104" s="1402" t="str">
        <f t="shared" si="71"/>
        <v>M.Mille-feuille meringue et chiboust pamplemousse aux fraises des bois</v>
      </c>
      <c r="H104" s="66" t="s">
        <v>18</v>
      </c>
      <c r="I104" s="149" t="str">
        <f>I100</f>
        <v>Dessert assiette.C.Chiboust pamplemousse.Recette mère ►.M.Mille-feuille meringue et chiboust pamplemousse aux fraises des bois</v>
      </c>
      <c r="J104" s="91">
        <f>J100</f>
        <v>18</v>
      </c>
      <c r="K104" s="91" t="str">
        <f>K100</f>
        <v>assiettes</v>
      </c>
      <c r="L104" s="174"/>
      <c r="M104" s="175"/>
      <c r="N104" s="176" t="str">
        <f t="shared" ref="N104:N117" si="72">IF(OR(ISTEXT(L104), L104&lt;=0, O104&lt;=0), "", "de")</f>
        <v/>
      </c>
      <c r="O104" s="177">
        <v>150</v>
      </c>
      <c r="P104" s="229" t="s">
        <v>41</v>
      </c>
      <c r="Q104" s="179">
        <v>1</v>
      </c>
      <c r="R104" s="180" t="s">
        <v>129</v>
      </c>
      <c r="S104" s="521" t="s">
        <v>6</v>
      </c>
      <c r="T104" s="2719">
        <v>18</v>
      </c>
      <c r="U104" s="2443" t="s">
        <v>43</v>
      </c>
      <c r="V104" s="2442">
        <v>22</v>
      </c>
      <c r="W104" s="1440">
        <f t="shared" si="65"/>
        <v>0.18333333333333335</v>
      </c>
      <c r="X104" s="199" t="str">
        <f>IF(OR(W104=0, ISBLANK(P104)), "", TEXT(ROUND(W104/INDEX(AJ24:AJ94, MATCH(P104, AI24:AI94, 0)), 0),"# ##0") &amp; " " &amp; P104)</f>
        <v>183 g</v>
      </c>
      <c r="Y104" s="197">
        <f t="shared" si="66"/>
        <v>0</v>
      </c>
      <c r="Z104" s="1441">
        <f t="shared" si="60"/>
        <v>0</v>
      </c>
      <c r="AA104" s="1428" t="str">
        <f t="shared" si="63"/>
        <v>crème</v>
      </c>
      <c r="AB104" s="1436"/>
      <c r="AC104" s="1440">
        <f t="shared" si="64"/>
        <v>0.18333333333333335</v>
      </c>
      <c r="AD104" s="1437"/>
      <c r="AE104" s="1442" t="str">
        <f t="shared" si="50"/>
        <v/>
      </c>
      <c r="AF104" s="2564"/>
      <c r="AG104" s="2715">
        <f t="shared" si="61"/>
        <v>1.2222222222222223</v>
      </c>
      <c r="AH104" s="2716">
        <f>IF(AND(V104&lt;&gt;"", ISNUMBER(T104)), IFERROR(INDEX(AJ24:AJ94, MATCH(P104, AI24:AI94, 0)) * O104 * IF(ISBLANK(L104), 1, L104), 0), 0)</f>
        <v>0.15</v>
      </c>
      <c r="AL104" s="31"/>
      <c r="AM104" s="1401" t="str">
        <f t="shared" si="54"/>
        <v>A</v>
      </c>
      <c r="AN104" s="31"/>
      <c r="AO104" s="31"/>
      <c r="AP104" s="31"/>
      <c r="AQ104" s="31"/>
      <c r="AR104" s="1411"/>
      <c r="AS104" s="2491" t="s">
        <v>2216</v>
      </c>
      <c r="AT104" s="2492"/>
      <c r="AU104" s="2492"/>
      <c r="AV104" s="2493"/>
      <c r="AW104" s="1411"/>
      <c r="AX104" s="4">
        <v>1</v>
      </c>
    </row>
    <row r="105" spans="1:50" s="48" customFormat="1" ht="21" customHeight="1" x14ac:dyDescent="0.3">
      <c r="A105" s="1401" t="str">
        <f t="shared" si="53"/>
        <v>A</v>
      </c>
      <c r="B105" s="1402" t="str">
        <f t="shared" si="58"/>
        <v>Dessert assiette.C.Chiboust pamplemousse.Recette mère ►.M.Mille-feuille meringue et chiboust pamplemousse aux fraises des bois</v>
      </c>
      <c r="C105" s="1403" t="str">
        <f t="shared" si="62"/>
        <v>Dessert assiette</v>
      </c>
      <c r="D105" s="2475" t="str">
        <f t="shared" si="68"/>
        <v>C</v>
      </c>
      <c r="E105" s="1402" t="str">
        <f t="shared" si="69"/>
        <v>Chiboust pamplemousse</v>
      </c>
      <c r="F105" s="1402" t="str">
        <f t="shared" si="70"/>
        <v>Recette mère ►</v>
      </c>
      <c r="G105" s="1402" t="str">
        <f t="shared" si="71"/>
        <v>M.Mille-feuille meringue et chiboust pamplemousse aux fraises des bois</v>
      </c>
      <c r="H105" s="196" t="str">
        <f t="shared" ref="H105:H117" si="73">IF(R105&lt;&gt;"","A","►")</f>
        <v>A</v>
      </c>
      <c r="I105" s="149" t="str">
        <f>I100</f>
        <v>Dessert assiette.C.Chiboust pamplemousse.Recette mère ►.M.Mille-feuille meringue et chiboust pamplemousse aux fraises des bois</v>
      </c>
      <c r="J105" s="91">
        <f>J100</f>
        <v>18</v>
      </c>
      <c r="K105" s="91" t="str">
        <f>K100</f>
        <v>assiettes</v>
      </c>
      <c r="L105" s="174"/>
      <c r="M105" s="175"/>
      <c r="N105" s="176" t="str">
        <f t="shared" si="72"/>
        <v/>
      </c>
      <c r="O105" s="177">
        <v>8</v>
      </c>
      <c r="P105" s="229" t="s">
        <v>41</v>
      </c>
      <c r="Q105" s="179">
        <v>1</v>
      </c>
      <c r="R105" s="180" t="s">
        <v>132</v>
      </c>
      <c r="S105" s="521" t="s">
        <v>6</v>
      </c>
      <c r="T105" s="2719">
        <v>18</v>
      </c>
      <c r="U105" s="2443" t="s">
        <v>43</v>
      </c>
      <c r="V105" s="2442">
        <v>22</v>
      </c>
      <c r="W105" s="1433">
        <f t="shared" si="65"/>
        <v>9.7777777777777793E-3</v>
      </c>
      <c r="X105" s="185" t="str">
        <f>IF(OR(W105=0, ISBLANK(P105)), "", TEXT(ROUND(W105/INDEX(AJ24:AJ94, MATCH(P105, AI24:AI94, 0)), 0),"# ##0") &amp; " " &amp; P105)</f>
        <v>10 g</v>
      </c>
      <c r="Y105" s="210">
        <f t="shared" si="66"/>
        <v>0</v>
      </c>
      <c r="Z105" s="1434">
        <f t="shared" si="60"/>
        <v>0</v>
      </c>
      <c r="AA105" s="1435" t="str">
        <f t="shared" si="63"/>
        <v>zestes de pamplemousse</v>
      </c>
      <c r="AB105" s="1436"/>
      <c r="AC105" s="1433">
        <f t="shared" si="64"/>
        <v>9.7777777777777793E-3</v>
      </c>
      <c r="AD105" s="1437"/>
      <c r="AE105" s="1438" t="str">
        <f t="shared" si="50"/>
        <v/>
      </c>
      <c r="AF105" s="2564"/>
      <c r="AG105" s="2715">
        <f t="shared" si="61"/>
        <v>1.2222222222222223</v>
      </c>
      <c r="AH105" s="2716">
        <f>IF(AND(V105&lt;&gt;"", ISNUMBER(T105)), IFERROR(INDEX(AJ24:AJ94, MATCH(P105, AI24:AI94, 0)) * O105 * IF(ISBLANK(L105), 1, L105), 0), 0)</f>
        <v>8.0000000000000002E-3</v>
      </c>
      <c r="AL105" s="31"/>
      <c r="AM105" s="1401" t="str">
        <f t="shared" si="54"/>
        <v>A</v>
      </c>
      <c r="AN105" s="31"/>
      <c r="AO105" s="31"/>
      <c r="AP105" s="31"/>
      <c r="AQ105" s="31"/>
      <c r="AR105" s="1411"/>
      <c r="AS105" s="2494"/>
      <c r="AT105" s="118"/>
      <c r="AU105" s="118"/>
      <c r="AV105" s="119"/>
      <c r="AW105" s="1411"/>
      <c r="AX105" s="4">
        <v>1</v>
      </c>
    </row>
    <row r="106" spans="1:50" s="48" customFormat="1" ht="21" customHeight="1" x14ac:dyDescent="0.25">
      <c r="A106" s="1401" t="str">
        <f t="shared" si="53"/>
        <v>A</v>
      </c>
      <c r="B106" s="1402" t="str">
        <f t="shared" si="58"/>
        <v>Dessert assiette.C.Chiboust pamplemousse.Recette mère ►.M.Mille-feuille meringue et chiboust pamplemousse aux fraises des bois</v>
      </c>
      <c r="C106" s="1403" t="str">
        <f t="shared" si="62"/>
        <v>Dessert assiette</v>
      </c>
      <c r="D106" s="2475" t="str">
        <f t="shared" si="68"/>
        <v>C</v>
      </c>
      <c r="E106" s="1402" t="str">
        <f t="shared" si="69"/>
        <v>Chiboust pamplemousse</v>
      </c>
      <c r="F106" s="1402" t="str">
        <f t="shared" si="70"/>
        <v>Recette mère ►</v>
      </c>
      <c r="G106" s="1402" t="str">
        <f t="shared" si="71"/>
        <v>M.Mille-feuille meringue et chiboust pamplemousse aux fraises des bois</v>
      </c>
      <c r="H106" s="196" t="str">
        <f t="shared" si="73"/>
        <v>A</v>
      </c>
      <c r="I106" s="149" t="str">
        <f>I100</f>
        <v>Dessert assiette.C.Chiboust pamplemousse.Recette mère ►.M.Mille-feuille meringue et chiboust pamplemousse aux fraises des bois</v>
      </c>
      <c r="J106" s="91">
        <f>J100</f>
        <v>18</v>
      </c>
      <c r="K106" s="91" t="str">
        <f>K100</f>
        <v>assiettes</v>
      </c>
      <c r="L106" s="174"/>
      <c r="M106" s="209"/>
      <c r="N106" s="176" t="str">
        <f t="shared" si="72"/>
        <v/>
      </c>
      <c r="O106" s="177">
        <v>105</v>
      </c>
      <c r="P106" s="229" t="s">
        <v>41</v>
      </c>
      <c r="Q106" s="179">
        <v>1</v>
      </c>
      <c r="R106" s="180" t="s">
        <v>135</v>
      </c>
      <c r="S106" s="521" t="s">
        <v>6</v>
      </c>
      <c r="T106" s="2719">
        <v>18</v>
      </c>
      <c r="U106" s="2443" t="s">
        <v>43</v>
      </c>
      <c r="V106" s="2442">
        <v>22</v>
      </c>
      <c r="W106" s="1440">
        <f t="shared" si="65"/>
        <v>0.12833333333333333</v>
      </c>
      <c r="X106" s="199" t="str">
        <f>IF(OR(W106=0, ISBLANK(P106)), "", TEXT(ROUND(W106/INDEX(AJ24:AJ94, MATCH(P106, AI24:AI94, 0)), 0),"# ##0") &amp; " " &amp; P106)</f>
        <v>128 g</v>
      </c>
      <c r="Y106" s="197">
        <f t="shared" si="66"/>
        <v>0</v>
      </c>
      <c r="Z106" s="1441">
        <f t="shared" si="60"/>
        <v>0</v>
      </c>
      <c r="AA106" s="1428" t="str">
        <f t="shared" si="63"/>
        <v>jaunes d'œufs</v>
      </c>
      <c r="AB106" s="1436"/>
      <c r="AC106" s="1440">
        <f t="shared" si="64"/>
        <v>0.12833333333333333</v>
      </c>
      <c r="AD106" s="1437"/>
      <c r="AE106" s="1442" t="str">
        <f t="shared" si="50"/>
        <v/>
      </c>
      <c r="AF106" s="2564"/>
      <c r="AG106" s="2715">
        <f t="shared" si="61"/>
        <v>1.2222222222222223</v>
      </c>
      <c r="AH106" s="2716">
        <f>IF(AND(V106&lt;&gt;"", ISNUMBER(T106)), IFERROR(INDEX(AJ24:AJ94, MATCH(P106, AI24:AI94, 0)) * O106 * IF(ISBLANK(L106), 1, L106), 0), 0)</f>
        <v>0.105</v>
      </c>
      <c r="AL106" s="31"/>
      <c r="AM106" s="1401" t="str">
        <f t="shared" si="54"/>
        <v>A</v>
      </c>
      <c r="AN106" s="31"/>
      <c r="AO106" s="31"/>
      <c r="AP106" s="31"/>
      <c r="AQ106" s="31"/>
      <c r="AR106" s="1411"/>
      <c r="AS106" s="2491" t="s">
        <v>2202</v>
      </c>
      <c r="AT106" s="103"/>
      <c r="AU106" s="104"/>
      <c r="AV106" s="105"/>
      <c r="AW106" s="1411"/>
      <c r="AX106" s="4">
        <v>1</v>
      </c>
    </row>
    <row r="107" spans="1:50" s="48" customFormat="1" ht="21" customHeight="1" x14ac:dyDescent="0.3">
      <c r="A107" s="1401" t="str">
        <f t="shared" si="53"/>
        <v>A</v>
      </c>
      <c r="B107" s="1402" t="str">
        <f t="shared" si="58"/>
        <v>Dessert assiette.C.Chiboust pamplemousse.Recette mère ►.M.Mille-feuille meringue et chiboust pamplemousse aux fraises des bois</v>
      </c>
      <c r="C107" s="1403" t="str">
        <f t="shared" si="62"/>
        <v>Dessert assiette</v>
      </c>
      <c r="D107" s="2475" t="str">
        <f t="shared" si="68"/>
        <v>C</v>
      </c>
      <c r="E107" s="1402" t="str">
        <f t="shared" si="69"/>
        <v>Chiboust pamplemousse</v>
      </c>
      <c r="F107" s="1402" t="str">
        <f t="shared" si="70"/>
        <v>Recette mère ►</v>
      </c>
      <c r="G107" s="1402" t="str">
        <f t="shared" si="71"/>
        <v>M.Mille-feuille meringue et chiboust pamplemousse aux fraises des bois</v>
      </c>
      <c r="H107" s="196" t="str">
        <f t="shared" si="73"/>
        <v>A</v>
      </c>
      <c r="I107" s="149" t="str">
        <f>I100</f>
        <v>Dessert assiette.C.Chiboust pamplemousse.Recette mère ►.M.Mille-feuille meringue et chiboust pamplemousse aux fraises des bois</v>
      </c>
      <c r="J107" s="91">
        <f>J100</f>
        <v>18</v>
      </c>
      <c r="K107" s="91" t="str">
        <f>K100</f>
        <v>assiettes</v>
      </c>
      <c r="L107" s="174"/>
      <c r="M107" s="209"/>
      <c r="N107" s="176" t="str">
        <f t="shared" si="72"/>
        <v/>
      </c>
      <c r="O107" s="177">
        <v>35</v>
      </c>
      <c r="P107" s="229" t="s">
        <v>41</v>
      </c>
      <c r="Q107" s="179">
        <v>1</v>
      </c>
      <c r="R107" s="180" t="s">
        <v>1117</v>
      </c>
      <c r="S107" s="521" t="s">
        <v>6</v>
      </c>
      <c r="T107" s="2719">
        <v>18</v>
      </c>
      <c r="U107" s="2443" t="s">
        <v>43</v>
      </c>
      <c r="V107" s="2442">
        <v>22</v>
      </c>
      <c r="W107" s="1433">
        <f t="shared" si="65"/>
        <v>4.2777777777777783E-2</v>
      </c>
      <c r="X107" s="185" t="str">
        <f>IF(OR(W107=0, ISBLANK(P107)), "", TEXT(ROUND(W107/INDEX(AJ24:AJ94, MATCH(P107, AI24:AI94, 0)), 0),"# ##0") &amp; " " &amp; P107)</f>
        <v>43 g</v>
      </c>
      <c r="Y107" s="210">
        <f t="shared" si="66"/>
        <v>0</v>
      </c>
      <c r="Z107" s="1449">
        <f t="shared" si="60"/>
        <v>0</v>
      </c>
      <c r="AA107" s="1450" t="str">
        <f t="shared" si="63"/>
        <v>cassonade l'antillaise</v>
      </c>
      <c r="AB107" s="1436"/>
      <c r="AC107" s="1433">
        <f t="shared" si="64"/>
        <v>4.2777777777777783E-2</v>
      </c>
      <c r="AD107" s="1437"/>
      <c r="AE107" s="1438" t="str">
        <f t="shared" si="50"/>
        <v/>
      </c>
      <c r="AF107" s="2564"/>
      <c r="AG107" s="2715">
        <f t="shared" si="61"/>
        <v>1.2222222222222223</v>
      </c>
      <c r="AH107" s="2716">
        <f>IF(AND(V107&lt;&gt;"", ISNUMBER(T107)), IFERROR(INDEX(AJ24:AJ94, MATCH(P107, AI24:AI94, 0)) * O107 * IF(ISBLANK(L107), 1, L107), 0), 0)</f>
        <v>3.5000000000000003E-2</v>
      </c>
      <c r="AI107"/>
      <c r="AJ107"/>
      <c r="AK107"/>
      <c r="AL107" s="31"/>
      <c r="AM107" s="1401" t="str">
        <f t="shared" si="54"/>
        <v>A</v>
      </c>
      <c r="AN107" s="31"/>
      <c r="AO107" s="31"/>
      <c r="AP107" s="31"/>
      <c r="AQ107" s="31"/>
      <c r="AR107" s="1411"/>
      <c r="AS107" s="2494"/>
      <c r="AT107" s="118"/>
      <c r="AU107" s="118"/>
      <c r="AV107" s="119"/>
      <c r="AW107" s="1411"/>
      <c r="AX107" s="4">
        <v>1</v>
      </c>
    </row>
    <row r="108" spans="1:50" s="48" customFormat="1" ht="21" customHeight="1" x14ac:dyDescent="0.25">
      <c r="A108" s="1401" t="str">
        <f t="shared" si="53"/>
        <v>A</v>
      </c>
      <c r="B108" s="1402" t="str">
        <f t="shared" si="58"/>
        <v>Dessert assiette.C.Chiboust pamplemousse.Recette mère ►.M.Mille-feuille meringue et chiboust pamplemousse aux fraises des bois</v>
      </c>
      <c r="C108" s="1403" t="str">
        <f t="shared" si="62"/>
        <v>Dessert assiette</v>
      </c>
      <c r="D108" s="2475" t="str">
        <f t="shared" si="68"/>
        <v>C</v>
      </c>
      <c r="E108" s="1402" t="str">
        <f t="shared" si="69"/>
        <v>Chiboust pamplemousse</v>
      </c>
      <c r="F108" s="1402" t="str">
        <f t="shared" si="70"/>
        <v>Recette mère ►</v>
      </c>
      <c r="G108" s="1402" t="str">
        <f t="shared" si="71"/>
        <v>M.Mille-feuille meringue et chiboust pamplemousse aux fraises des bois</v>
      </c>
      <c r="H108" s="196" t="str">
        <f t="shared" si="73"/>
        <v>A</v>
      </c>
      <c r="I108" s="149" t="str">
        <f>I100</f>
        <v>Dessert assiette.C.Chiboust pamplemousse.Recette mère ►.M.Mille-feuille meringue et chiboust pamplemousse aux fraises des bois</v>
      </c>
      <c r="J108" s="91">
        <f>J100</f>
        <v>18</v>
      </c>
      <c r="K108" s="91" t="str">
        <f>K100</f>
        <v>assiettes</v>
      </c>
      <c r="L108" s="174"/>
      <c r="M108" s="209"/>
      <c r="N108" s="176" t="str">
        <f t="shared" si="72"/>
        <v/>
      </c>
      <c r="O108" s="177">
        <v>15</v>
      </c>
      <c r="P108" s="229" t="s">
        <v>41</v>
      </c>
      <c r="Q108" s="179">
        <v>1</v>
      </c>
      <c r="R108" s="180" t="s">
        <v>1118</v>
      </c>
      <c r="S108" s="521" t="s">
        <v>6</v>
      </c>
      <c r="T108" s="2719">
        <v>18</v>
      </c>
      <c r="U108" s="2443" t="s">
        <v>43</v>
      </c>
      <c r="V108" s="2442">
        <v>22</v>
      </c>
      <c r="W108" s="1440">
        <f t="shared" si="65"/>
        <v>1.8333333333333333E-2</v>
      </c>
      <c r="X108" s="199" t="str">
        <f>IF(OR(W108=0, ISBLANK(P108)), "", TEXT(ROUND(W108/INDEX(AJ24:AJ94, MATCH(P108, AI24:AI94, 0)), 0),"# ##0") &amp; " " &amp; P108)</f>
        <v>18 g</v>
      </c>
      <c r="Y108" s="197">
        <f t="shared" si="66"/>
        <v>0</v>
      </c>
      <c r="Z108" s="1441">
        <f t="shared" si="60"/>
        <v>0</v>
      </c>
      <c r="AA108" s="1428" t="str">
        <f t="shared" si="63"/>
        <v>maïzena</v>
      </c>
      <c r="AB108" s="1436"/>
      <c r="AC108" s="1440">
        <f t="shared" si="64"/>
        <v>1.8333333333333333E-2</v>
      </c>
      <c r="AD108" s="1437"/>
      <c r="AE108" s="1442" t="str">
        <f t="shared" si="50"/>
        <v/>
      </c>
      <c r="AF108" s="2564"/>
      <c r="AG108" s="2715">
        <f t="shared" si="61"/>
        <v>1.2222222222222223</v>
      </c>
      <c r="AH108" s="2716">
        <f>IF(AND(V108&lt;&gt;"", ISNUMBER(T108)), IFERROR(INDEX(AJ24:AJ94, MATCH(P108, AI24:AI94, 0)) * O108 * IF(ISBLANK(L108), 1, L108), 0), 0)</f>
        <v>1.4999999999999999E-2</v>
      </c>
      <c r="AI108"/>
      <c r="AJ108"/>
      <c r="AK108"/>
      <c r="AL108" s="31"/>
      <c r="AM108" s="1401" t="str">
        <f t="shared" si="54"/>
        <v>A</v>
      </c>
      <c r="AN108" s="31"/>
      <c r="AO108" s="31"/>
      <c r="AP108" s="31"/>
      <c r="AQ108" s="31"/>
      <c r="AR108" s="1411"/>
      <c r="AS108" s="3158" t="s">
        <v>2217</v>
      </c>
      <c r="AT108" s="3159"/>
      <c r="AU108" s="3159"/>
      <c r="AV108" s="3160"/>
      <c r="AW108" s="1411"/>
      <c r="AX108" s="4">
        <v>1</v>
      </c>
    </row>
    <row r="109" spans="1:50" s="48" customFormat="1" ht="21" customHeight="1" x14ac:dyDescent="0.25">
      <c r="A109" s="1401" t="str">
        <f t="shared" si="53"/>
        <v>A</v>
      </c>
      <c r="B109" s="1402" t="str">
        <f t="shared" si="58"/>
        <v>Dessert assiette.C.Chiboust pamplemousse.Recette mère ►.M.Mille-feuille meringue et chiboust pamplemousse aux fraises des bois</v>
      </c>
      <c r="C109" s="1403" t="str">
        <f t="shared" si="62"/>
        <v>Dessert assiette</v>
      </c>
      <c r="D109" s="2475" t="str">
        <f t="shared" si="68"/>
        <v>C</v>
      </c>
      <c r="E109" s="1402" t="str">
        <f t="shared" si="69"/>
        <v>Chiboust pamplemousse</v>
      </c>
      <c r="F109" s="1402" t="str">
        <f t="shared" si="70"/>
        <v>Recette mère ►</v>
      </c>
      <c r="G109" s="1402" t="str">
        <f t="shared" si="71"/>
        <v>M.Mille-feuille meringue et chiboust pamplemousse aux fraises des bois</v>
      </c>
      <c r="H109" s="196" t="str">
        <f t="shared" si="73"/>
        <v>A</v>
      </c>
      <c r="I109" s="149" t="str">
        <f>I100</f>
        <v>Dessert assiette.C.Chiboust pamplemousse.Recette mère ►.M.Mille-feuille meringue et chiboust pamplemousse aux fraises des bois</v>
      </c>
      <c r="J109" s="91">
        <f>J100</f>
        <v>18</v>
      </c>
      <c r="K109" s="91" t="str">
        <f>K100</f>
        <v>assiettes</v>
      </c>
      <c r="L109" s="174"/>
      <c r="M109" s="209"/>
      <c r="N109" s="176" t="str">
        <f t="shared" si="72"/>
        <v/>
      </c>
      <c r="O109" s="177">
        <v>8</v>
      </c>
      <c r="P109" s="229" t="s">
        <v>41</v>
      </c>
      <c r="Q109" s="179">
        <v>1</v>
      </c>
      <c r="R109" s="180" t="s">
        <v>1119</v>
      </c>
      <c r="S109" s="521" t="s">
        <v>6</v>
      </c>
      <c r="T109" s="2719">
        <v>18</v>
      </c>
      <c r="U109" s="2443" t="s">
        <v>43</v>
      </c>
      <c r="V109" s="2442">
        <v>22</v>
      </c>
      <c r="W109" s="1433">
        <f t="shared" si="65"/>
        <v>9.7777777777777793E-3</v>
      </c>
      <c r="X109" s="185" t="str">
        <f>IF(OR(W109=0, ISBLANK(P109)), "", TEXT(ROUND(W109/INDEX(AJ24:AJ94, MATCH(P109, AI24:AI94, 0)), 0),"# ##0") &amp; " " &amp; P109)</f>
        <v>10 g</v>
      </c>
      <c r="Y109" s="210">
        <f t="shared" si="66"/>
        <v>0</v>
      </c>
      <c r="Z109" s="1434">
        <f t="shared" si="60"/>
        <v>0</v>
      </c>
      <c r="AA109" s="1435" t="str">
        <f t="shared" si="63"/>
        <v>gélatine</v>
      </c>
      <c r="AB109" s="1436"/>
      <c r="AC109" s="1433">
        <f t="shared" si="64"/>
        <v>9.7777777777777793E-3</v>
      </c>
      <c r="AD109" s="1437"/>
      <c r="AE109" s="1438" t="str">
        <f t="shared" si="50"/>
        <v/>
      </c>
      <c r="AF109" s="2564"/>
      <c r="AG109" s="2715">
        <f t="shared" si="61"/>
        <v>1.2222222222222223</v>
      </c>
      <c r="AH109" s="2716">
        <f>IF(AND(V109&lt;&gt;"", ISNUMBER(T109)), IFERROR(INDEX(AJ24:AJ94, MATCH(P109, AI24:AI94, 0)) * O109 * IF(ISBLANK(L109), 1, L109), 0), 0)</f>
        <v>8.0000000000000002E-3</v>
      </c>
      <c r="AI109"/>
      <c r="AJ109"/>
      <c r="AK109"/>
      <c r="AL109" s="31"/>
      <c r="AM109" s="1401" t="str">
        <f t="shared" si="54"/>
        <v>A</v>
      </c>
      <c r="AN109" s="31"/>
      <c r="AO109" s="31"/>
      <c r="AP109" s="31"/>
      <c r="AQ109" s="31"/>
      <c r="AR109" s="1411"/>
      <c r="AS109" s="3158"/>
      <c r="AT109" s="3159"/>
      <c r="AU109" s="3159"/>
      <c r="AV109" s="3160"/>
      <c r="AW109" s="1411"/>
      <c r="AX109" s="4">
        <v>1</v>
      </c>
    </row>
    <row r="110" spans="1:50" s="48" customFormat="1" ht="21" customHeight="1" x14ac:dyDescent="0.25">
      <c r="A110" s="1401" t="str">
        <f t="shared" si="53"/>
        <v>A</v>
      </c>
      <c r="B110" s="1402" t="str">
        <f t="shared" si="58"/>
        <v>Dessert assiette.C.Chiboust pamplemousse.Recette mère ►.M.Mille-feuille meringue et chiboust pamplemousse aux fraises des bois</v>
      </c>
      <c r="C110" s="1403" t="str">
        <f t="shared" si="62"/>
        <v>Dessert assiette</v>
      </c>
      <c r="D110" s="2475" t="str">
        <f t="shared" si="68"/>
        <v>C</v>
      </c>
      <c r="E110" s="1402" t="str">
        <f t="shared" si="69"/>
        <v>Chiboust pamplemousse</v>
      </c>
      <c r="F110" s="1402" t="str">
        <f t="shared" si="70"/>
        <v>Recette mère ►</v>
      </c>
      <c r="G110" s="1402" t="str">
        <f t="shared" si="71"/>
        <v>M.Mille-feuille meringue et chiboust pamplemousse aux fraises des bois</v>
      </c>
      <c r="H110" s="196" t="str">
        <f t="shared" si="73"/>
        <v>A</v>
      </c>
      <c r="I110" s="149" t="str">
        <f>I100</f>
        <v>Dessert assiette.C.Chiboust pamplemousse.Recette mère ►.M.Mille-feuille meringue et chiboust pamplemousse aux fraises des bois</v>
      </c>
      <c r="J110" s="91">
        <f>J100</f>
        <v>18</v>
      </c>
      <c r="K110" s="91" t="str">
        <f>K100</f>
        <v>assiettes</v>
      </c>
      <c r="L110" s="174"/>
      <c r="M110" s="209"/>
      <c r="N110" s="176" t="str">
        <f t="shared" si="72"/>
        <v/>
      </c>
      <c r="O110" s="177">
        <v>160</v>
      </c>
      <c r="P110" s="229" t="s">
        <v>41</v>
      </c>
      <c r="Q110" s="179">
        <v>1</v>
      </c>
      <c r="R110" s="180" t="s">
        <v>1121</v>
      </c>
      <c r="S110" s="521" t="s">
        <v>6</v>
      </c>
      <c r="T110" s="2719">
        <v>18</v>
      </c>
      <c r="U110" s="2443" t="s">
        <v>43</v>
      </c>
      <c r="V110" s="2442">
        <v>22</v>
      </c>
      <c r="W110" s="1440">
        <f t="shared" si="65"/>
        <v>0.19555555555555557</v>
      </c>
      <c r="X110" s="199" t="str">
        <f>IF(OR(W110=0, ISBLANK(P110)), "", TEXT(ROUND(W110/INDEX(AJ24:AJ94, MATCH(P110, AI24:AI94, 0)), 0),"# ##0") &amp; " " &amp; P110)</f>
        <v>196 g</v>
      </c>
      <c r="Y110" s="197">
        <f t="shared" si="66"/>
        <v>0</v>
      </c>
      <c r="Z110" s="1441">
        <f t="shared" si="60"/>
        <v>0</v>
      </c>
      <c r="AA110" s="1428" t="str">
        <f t="shared" si="63"/>
        <v>blancs d'œufs</v>
      </c>
      <c r="AB110" s="1436"/>
      <c r="AC110" s="1440">
        <f t="shared" si="64"/>
        <v>0.19555555555555557</v>
      </c>
      <c r="AD110" s="1437"/>
      <c r="AE110" s="1442" t="str">
        <f t="shared" si="50"/>
        <v/>
      </c>
      <c r="AF110" s="2564"/>
      <c r="AG110" s="2715">
        <f t="shared" si="61"/>
        <v>1.2222222222222223</v>
      </c>
      <c r="AH110" s="2716">
        <f>IF(AND(V110&lt;&gt;"", ISNUMBER(T110)), IFERROR(INDEX(AJ24:AJ94, MATCH(P110, AI24:AI94, 0)) * O110 * IF(ISBLANK(L110), 1, L110), 0), 0)</f>
        <v>0.16</v>
      </c>
      <c r="AI110"/>
      <c r="AJ110"/>
      <c r="AK110"/>
      <c r="AL110" s="31"/>
      <c r="AM110" s="1401" t="str">
        <f t="shared" si="54"/>
        <v>A</v>
      </c>
      <c r="AN110" s="31"/>
      <c r="AO110" s="31"/>
      <c r="AP110" s="31"/>
      <c r="AQ110" s="31"/>
      <c r="AR110" s="1411"/>
      <c r="AS110" s="117"/>
      <c r="AT110" s="118"/>
      <c r="AU110" s="118"/>
      <c r="AV110" s="119"/>
      <c r="AW110" s="1411"/>
      <c r="AX110" s="4">
        <v>1</v>
      </c>
    </row>
    <row r="111" spans="1:50" s="48" customFormat="1" ht="21" customHeight="1" x14ac:dyDescent="0.25">
      <c r="A111" s="1401" t="str">
        <f t="shared" si="53"/>
        <v>A</v>
      </c>
      <c r="B111" s="1402" t="str">
        <f t="shared" si="58"/>
        <v>Dessert assiette.C.Chiboust pamplemousse.Recette mère ►.M.Mille-feuille meringue et chiboust pamplemousse aux fraises des bois</v>
      </c>
      <c r="C111" s="1403" t="str">
        <f t="shared" si="62"/>
        <v>Dessert assiette</v>
      </c>
      <c r="D111" s="2475" t="str">
        <f t="shared" si="68"/>
        <v>C</v>
      </c>
      <c r="E111" s="1402" t="str">
        <f t="shared" si="69"/>
        <v>Chiboust pamplemousse</v>
      </c>
      <c r="F111" s="1402" t="str">
        <f t="shared" si="70"/>
        <v>Recette mère ►</v>
      </c>
      <c r="G111" s="1402" t="str">
        <f t="shared" si="71"/>
        <v>M.Mille-feuille meringue et chiboust pamplemousse aux fraises des bois</v>
      </c>
      <c r="H111" s="196" t="str">
        <f t="shared" si="73"/>
        <v>A</v>
      </c>
      <c r="I111" s="149" t="str">
        <f>I100</f>
        <v>Dessert assiette.C.Chiboust pamplemousse.Recette mère ►.M.Mille-feuille meringue et chiboust pamplemousse aux fraises des bois</v>
      </c>
      <c r="J111" s="91">
        <f>J100</f>
        <v>18</v>
      </c>
      <c r="K111" s="91" t="str">
        <f>K100</f>
        <v>assiettes</v>
      </c>
      <c r="L111" s="174"/>
      <c r="M111" s="209"/>
      <c r="N111" s="176" t="str">
        <f t="shared" si="72"/>
        <v/>
      </c>
      <c r="O111" s="177">
        <v>95</v>
      </c>
      <c r="P111" s="229" t="s">
        <v>41</v>
      </c>
      <c r="Q111" s="179">
        <v>1</v>
      </c>
      <c r="R111" s="180" t="s">
        <v>1117</v>
      </c>
      <c r="S111" s="521" t="s">
        <v>6</v>
      </c>
      <c r="T111" s="2719">
        <v>18</v>
      </c>
      <c r="U111" s="2443" t="s">
        <v>43</v>
      </c>
      <c r="V111" s="2442">
        <v>22</v>
      </c>
      <c r="W111" s="1433">
        <f t="shared" si="65"/>
        <v>0.11611111111111112</v>
      </c>
      <c r="X111" s="185" t="str">
        <f>IF(OR(W111=0, ISBLANK(P111)), "", TEXT(ROUND(W111/INDEX(AJ24:AJ94, MATCH(P111, AI24:AI94, 0)), 0),"# ##0") &amp; " " &amp; P111)</f>
        <v>116 g</v>
      </c>
      <c r="Y111" s="210">
        <f t="shared" si="66"/>
        <v>0</v>
      </c>
      <c r="Z111" s="1434">
        <f t="shared" si="60"/>
        <v>0</v>
      </c>
      <c r="AA111" s="1435" t="str">
        <f t="shared" si="63"/>
        <v>cassonade l'antillaise</v>
      </c>
      <c r="AB111" s="1436"/>
      <c r="AC111" s="1433">
        <f t="shared" si="64"/>
        <v>0.11611111111111112</v>
      </c>
      <c r="AD111" s="1437"/>
      <c r="AE111" s="1438" t="str">
        <f t="shared" si="50"/>
        <v/>
      </c>
      <c r="AF111" s="2564"/>
      <c r="AG111" s="2715">
        <f t="shared" si="61"/>
        <v>1.2222222222222223</v>
      </c>
      <c r="AH111" s="2716">
        <f>IF(AND(V111&lt;&gt;"", ISNUMBER(T111)), IFERROR(INDEX(AJ24:AJ94, MATCH(P111, AI24:AI94, 0)) * O111 * IF(ISBLANK(L111), 1, L111), 0), 0)</f>
        <v>9.5000000000000001E-2</v>
      </c>
      <c r="AK111"/>
      <c r="AL111" s="31"/>
      <c r="AM111" s="1401" t="str">
        <f t="shared" si="54"/>
        <v>A</v>
      </c>
      <c r="AN111" s="31"/>
      <c r="AO111" s="31"/>
      <c r="AP111" s="31"/>
      <c r="AQ111" s="31"/>
      <c r="AR111" s="1411"/>
      <c r="AS111" s="323" t="s">
        <v>2211</v>
      </c>
      <c r="AT111" s="454"/>
      <c r="AU111" s="243"/>
      <c r="AV111" s="440"/>
      <c r="AW111" s="1411"/>
      <c r="AX111" s="4">
        <v>1</v>
      </c>
    </row>
    <row r="112" spans="1:50" s="48" customFormat="1" ht="21" customHeight="1" x14ac:dyDescent="0.25">
      <c r="A112" s="1401" t="str">
        <f t="shared" si="53"/>
        <v>►</v>
      </c>
      <c r="B112" s="1402" t="str">
        <f t="shared" si="58"/>
        <v>►</v>
      </c>
      <c r="C112" s="1403" t="str">
        <f t="shared" si="62"/>
        <v>►</v>
      </c>
      <c r="D112" s="2475" t="str">
        <f t="shared" si="68"/>
        <v>►</v>
      </c>
      <c r="E112" s="1402" t="str">
        <f t="shared" si="69"/>
        <v>►</v>
      </c>
      <c r="F112" s="1402" t="str">
        <f t="shared" si="70"/>
        <v>►</v>
      </c>
      <c r="G112" s="1402" t="str">
        <f t="shared" si="71"/>
        <v>►</v>
      </c>
      <c r="H112" s="196" t="str">
        <f t="shared" si="73"/>
        <v>►</v>
      </c>
      <c r="I112" s="149" t="str">
        <f>I100</f>
        <v>Dessert assiette.C.Chiboust pamplemousse.Recette mère ►.M.Mille-feuille meringue et chiboust pamplemousse aux fraises des bois</v>
      </c>
      <c r="J112" s="91">
        <f>J100</f>
        <v>18</v>
      </c>
      <c r="K112" s="91" t="str">
        <f>K100</f>
        <v>assiettes</v>
      </c>
      <c r="L112" s="174"/>
      <c r="M112" s="209"/>
      <c r="N112" s="176" t="str">
        <f t="shared" si="72"/>
        <v/>
      </c>
      <c r="O112" s="177"/>
      <c r="P112" s="178"/>
      <c r="Q112" s="179">
        <v>1</v>
      </c>
      <c r="R112" s="180"/>
      <c r="S112" s="521" t="s">
        <v>6</v>
      </c>
      <c r="T112" s="2719">
        <f t="shared" si="55"/>
        <v>0</v>
      </c>
      <c r="U112" s="2443">
        <f t="shared" si="56"/>
        <v>0</v>
      </c>
      <c r="V112" s="2442"/>
      <c r="W112" s="1453">
        <f t="shared" si="65"/>
        <v>0</v>
      </c>
      <c r="X112" s="1454" t="str">
        <f>IF(OR(W112=0, ISBLANK(P112)), "", TEXT(ROUND(W112/INDEX(AJ24:AJ94, MATCH(P112, AI24:AI94, 0)), 0),"# ##0") &amp; " " &amp; P112)</f>
        <v/>
      </c>
      <c r="Y112" s="197">
        <f t="shared" si="66"/>
        <v>0</v>
      </c>
      <c r="Z112" s="1441">
        <f t="shared" si="60"/>
        <v>0</v>
      </c>
      <c r="AA112" s="1428" t="str">
        <f t="shared" si="63"/>
        <v/>
      </c>
      <c r="AB112" s="1436"/>
      <c r="AC112" s="1440">
        <f t="shared" si="64"/>
        <v>0</v>
      </c>
      <c r="AD112" s="1437"/>
      <c r="AE112" s="1442" t="str">
        <f t="shared" si="50"/>
        <v/>
      </c>
      <c r="AF112" s="2564"/>
      <c r="AG112" s="2715">
        <f t="shared" si="61"/>
        <v>0</v>
      </c>
      <c r="AH112" s="2716">
        <f>IF(AND(V112&lt;&gt;"", ISNUMBER(T112)), IFERROR(INDEX(AJ24:AJ94, MATCH(P112, AI24:AI94, 0)) * O112 * IF(ISBLANK(L112), 1, L112), 0), 0)</f>
        <v>0</v>
      </c>
      <c r="AK112"/>
      <c r="AL112" s="31"/>
      <c r="AM112" s="1401" t="str">
        <f t="shared" si="54"/>
        <v>►</v>
      </c>
      <c r="AN112" s="31"/>
      <c r="AO112" s="31"/>
      <c r="AP112" s="31"/>
      <c r="AQ112" s="31"/>
      <c r="AR112" s="1411"/>
      <c r="AS112" s="323" t="s">
        <v>236</v>
      </c>
      <c r="AT112" s="243"/>
      <c r="AU112" s="243"/>
      <c r="AV112" s="440"/>
      <c r="AW112" s="1411"/>
      <c r="AX112" s="4">
        <v>1</v>
      </c>
    </row>
    <row r="113" spans="1:50" s="48" customFormat="1" ht="21" customHeight="1" x14ac:dyDescent="0.25">
      <c r="A113" s="1401" t="str">
        <f t="shared" si="53"/>
        <v>►</v>
      </c>
      <c r="B113" s="1402" t="str">
        <f t="shared" si="58"/>
        <v>►</v>
      </c>
      <c r="C113" s="1403" t="str">
        <f t="shared" si="62"/>
        <v>►</v>
      </c>
      <c r="D113" s="2475" t="str">
        <f t="shared" si="68"/>
        <v>►</v>
      </c>
      <c r="E113" s="1402" t="str">
        <f t="shared" si="69"/>
        <v>►</v>
      </c>
      <c r="F113" s="1402" t="str">
        <f t="shared" si="70"/>
        <v>►</v>
      </c>
      <c r="G113" s="1402" t="str">
        <f t="shared" si="71"/>
        <v>►</v>
      </c>
      <c r="H113" s="196" t="str">
        <f t="shared" si="73"/>
        <v>►</v>
      </c>
      <c r="I113" s="149" t="str">
        <f>I100</f>
        <v>Dessert assiette.C.Chiboust pamplemousse.Recette mère ►.M.Mille-feuille meringue et chiboust pamplemousse aux fraises des bois</v>
      </c>
      <c r="J113" s="91">
        <f>J100</f>
        <v>18</v>
      </c>
      <c r="K113" s="91" t="str">
        <f>K100</f>
        <v>assiettes</v>
      </c>
      <c r="L113" s="174"/>
      <c r="M113" s="209"/>
      <c r="N113" s="176" t="str">
        <f t="shared" si="72"/>
        <v/>
      </c>
      <c r="O113" s="177"/>
      <c r="P113" s="178"/>
      <c r="Q113" s="179">
        <v>1</v>
      </c>
      <c r="R113" s="180"/>
      <c r="S113" s="521" t="s">
        <v>6</v>
      </c>
      <c r="T113" s="2719">
        <f t="shared" si="55"/>
        <v>0</v>
      </c>
      <c r="U113" s="2443">
        <f t="shared" si="56"/>
        <v>0</v>
      </c>
      <c r="V113" s="2442"/>
      <c r="W113" s="1433">
        <f t="shared" si="65"/>
        <v>0</v>
      </c>
      <c r="X113" s="185" t="str">
        <f>IF(OR(W113=0, ISBLANK(P113)), "", TEXT(ROUND(W113/INDEX(AJ24:AJ94, MATCH(P113, AI24:AI94, 0)), 0),"# ##0") &amp; " " &amp; P113)</f>
        <v/>
      </c>
      <c r="Y113" s="210">
        <f t="shared" si="66"/>
        <v>0</v>
      </c>
      <c r="Z113" s="1434">
        <f t="shared" si="60"/>
        <v>0</v>
      </c>
      <c r="AA113" s="1435" t="str">
        <f t="shared" si="63"/>
        <v/>
      </c>
      <c r="AB113" s="1436"/>
      <c r="AC113" s="1433">
        <f t="shared" si="64"/>
        <v>0</v>
      </c>
      <c r="AD113" s="1437"/>
      <c r="AE113" s="1438" t="str">
        <f t="shared" si="50"/>
        <v/>
      </c>
      <c r="AF113" s="2564"/>
      <c r="AG113" s="2715">
        <f t="shared" si="61"/>
        <v>0</v>
      </c>
      <c r="AH113" s="2716">
        <f>IF(AND(V113&lt;&gt;"", ISNUMBER(T113)), IFERROR(INDEX(AJ24:AJ94, MATCH(P113, AI24:AI94, 0)) * O113 * IF(ISBLANK(L113), 1, L113), 0), 0)</f>
        <v>0</v>
      </c>
      <c r="AK113"/>
      <c r="AL113" s="31"/>
      <c r="AM113" s="1401" t="str">
        <f t="shared" si="54"/>
        <v>►</v>
      </c>
      <c r="AN113" s="31"/>
      <c r="AO113" s="31"/>
      <c r="AP113" s="31"/>
      <c r="AQ113" s="31"/>
      <c r="AR113" s="1411"/>
      <c r="AS113" s="323" t="s">
        <v>241</v>
      </c>
      <c r="AT113" s="243"/>
      <c r="AU113" s="243"/>
      <c r="AV113" s="440"/>
      <c r="AW113" s="1411"/>
      <c r="AX113" s="4">
        <v>1</v>
      </c>
    </row>
    <row r="114" spans="1:50" s="48" customFormat="1" ht="21" customHeight="1" x14ac:dyDescent="0.25">
      <c r="A114" s="1401" t="str">
        <f t="shared" si="53"/>
        <v>►</v>
      </c>
      <c r="B114" s="1402" t="str">
        <f t="shared" si="58"/>
        <v>►</v>
      </c>
      <c r="C114" s="1403" t="str">
        <f t="shared" si="62"/>
        <v>►</v>
      </c>
      <c r="D114" s="2475" t="str">
        <f t="shared" si="68"/>
        <v>►</v>
      </c>
      <c r="E114" s="1402" t="str">
        <f t="shared" si="69"/>
        <v>►</v>
      </c>
      <c r="F114" s="1402" t="str">
        <f t="shared" si="70"/>
        <v>►</v>
      </c>
      <c r="G114" s="1402" t="str">
        <f t="shared" si="71"/>
        <v>►</v>
      </c>
      <c r="H114" s="196" t="str">
        <f t="shared" si="73"/>
        <v>►</v>
      </c>
      <c r="I114" s="149" t="str">
        <f>I100</f>
        <v>Dessert assiette.C.Chiboust pamplemousse.Recette mère ►.M.Mille-feuille meringue et chiboust pamplemousse aux fraises des bois</v>
      </c>
      <c r="J114" s="91">
        <f>J100</f>
        <v>18</v>
      </c>
      <c r="K114" s="91" t="str">
        <f>K100</f>
        <v>assiettes</v>
      </c>
      <c r="L114" s="174"/>
      <c r="M114" s="209"/>
      <c r="N114" s="176" t="str">
        <f t="shared" si="72"/>
        <v/>
      </c>
      <c r="O114" s="177"/>
      <c r="P114" s="178"/>
      <c r="Q114" s="179">
        <v>1</v>
      </c>
      <c r="R114" s="180"/>
      <c r="S114" s="521" t="s">
        <v>6</v>
      </c>
      <c r="T114" s="2719">
        <f t="shared" si="55"/>
        <v>0</v>
      </c>
      <c r="U114" s="2443">
        <f t="shared" si="56"/>
        <v>0</v>
      </c>
      <c r="V114" s="2442"/>
      <c r="W114" s="1440">
        <f t="shared" si="65"/>
        <v>0</v>
      </c>
      <c r="X114" s="199" t="str">
        <f>IF(OR(W114=0, ISBLANK(P114)), "", TEXT(ROUND(W114/INDEX(AJ24:AJ94, MATCH(P114, AI24:AI94, 0)), 0),"# ##0") &amp; " " &amp; P114)</f>
        <v/>
      </c>
      <c r="Y114" s="197">
        <f t="shared" si="66"/>
        <v>0</v>
      </c>
      <c r="Z114" s="1441">
        <f t="shared" si="60"/>
        <v>0</v>
      </c>
      <c r="AA114" s="1428" t="str">
        <f t="shared" si="63"/>
        <v/>
      </c>
      <c r="AB114" s="1436"/>
      <c r="AC114" s="1440">
        <f t="shared" si="64"/>
        <v>0</v>
      </c>
      <c r="AD114" s="1437"/>
      <c r="AE114" s="1442" t="str">
        <f t="shared" si="50"/>
        <v/>
      </c>
      <c r="AF114" s="2564"/>
      <c r="AG114" s="2715">
        <f t="shared" si="61"/>
        <v>0</v>
      </c>
      <c r="AH114" s="2716">
        <f>IF(AND(V114&lt;&gt;"", ISNUMBER(T114)), IFERROR(INDEX(AJ24:AJ94, MATCH(P114, AI24:AI94, 0)) * O114 * IF(ISBLANK(L114), 1, L114), 0), 0)</f>
        <v>0</v>
      </c>
      <c r="AK114"/>
      <c r="AL114" s="31"/>
      <c r="AM114" s="1401" t="str">
        <f t="shared" si="54"/>
        <v>►</v>
      </c>
      <c r="AN114" s="31"/>
      <c r="AO114" s="31"/>
      <c r="AP114" s="31"/>
      <c r="AQ114" s="31"/>
      <c r="AR114" s="1411"/>
      <c r="AS114" s="323" t="s">
        <v>245</v>
      </c>
      <c r="AT114" s="243"/>
      <c r="AU114" s="243"/>
      <c r="AV114" s="440"/>
      <c r="AW114" s="1411"/>
      <c r="AX114" s="4">
        <v>1</v>
      </c>
    </row>
    <row r="115" spans="1:50" s="48" customFormat="1" ht="21" customHeight="1" x14ac:dyDescent="0.25">
      <c r="A115" s="1401" t="str">
        <f t="shared" si="53"/>
        <v>►</v>
      </c>
      <c r="B115" s="1402" t="str">
        <f t="shared" si="58"/>
        <v>►</v>
      </c>
      <c r="C115" s="1403" t="str">
        <f t="shared" si="62"/>
        <v>►</v>
      </c>
      <c r="D115" s="2475" t="str">
        <f t="shared" si="68"/>
        <v>►</v>
      </c>
      <c r="E115" s="1402" t="str">
        <f t="shared" si="69"/>
        <v>►</v>
      </c>
      <c r="F115" s="1402" t="str">
        <f t="shared" si="70"/>
        <v>►</v>
      </c>
      <c r="G115" s="1402" t="str">
        <f t="shared" si="71"/>
        <v>►</v>
      </c>
      <c r="H115" s="196" t="str">
        <f t="shared" si="73"/>
        <v>►</v>
      </c>
      <c r="I115" s="149" t="str">
        <f>I100</f>
        <v>Dessert assiette.C.Chiboust pamplemousse.Recette mère ►.M.Mille-feuille meringue et chiboust pamplemousse aux fraises des bois</v>
      </c>
      <c r="J115" s="91">
        <f>J100</f>
        <v>18</v>
      </c>
      <c r="K115" s="91" t="str">
        <f>K100</f>
        <v>assiettes</v>
      </c>
      <c r="L115" s="174"/>
      <c r="M115" s="209"/>
      <c r="N115" s="176" t="str">
        <f t="shared" si="72"/>
        <v/>
      </c>
      <c r="O115" s="177"/>
      <c r="P115" s="178"/>
      <c r="Q115" s="179">
        <v>1</v>
      </c>
      <c r="R115" s="180"/>
      <c r="S115" s="521" t="s">
        <v>6</v>
      </c>
      <c r="T115" s="2719">
        <f t="shared" si="55"/>
        <v>0</v>
      </c>
      <c r="U115" s="2443">
        <f t="shared" si="56"/>
        <v>0</v>
      </c>
      <c r="V115" s="2442"/>
      <c r="W115" s="1433">
        <f t="shared" si="65"/>
        <v>0</v>
      </c>
      <c r="X115" s="185" t="str">
        <f>IF(OR(W115=0, ISBLANK(P115)), "", TEXT(ROUND(W115/INDEX(AJ24:AJ94, MATCH(P115, AI24:AI94, 0)), 0),"# ##0") &amp; " " &amp; P115)</f>
        <v/>
      </c>
      <c r="Y115" s="210">
        <f t="shared" si="66"/>
        <v>0</v>
      </c>
      <c r="Z115" s="1434">
        <f t="shared" si="60"/>
        <v>0</v>
      </c>
      <c r="AA115" s="1435" t="str">
        <f t="shared" si="63"/>
        <v/>
      </c>
      <c r="AB115" s="1436"/>
      <c r="AC115" s="1433">
        <f t="shared" si="64"/>
        <v>0</v>
      </c>
      <c r="AD115" s="1437"/>
      <c r="AE115" s="1438" t="str">
        <f t="shared" si="50"/>
        <v/>
      </c>
      <c r="AF115" s="2564"/>
      <c r="AG115" s="2715">
        <f t="shared" si="61"/>
        <v>0</v>
      </c>
      <c r="AH115" s="2716">
        <f>IF(AND(V115&lt;&gt;"", ISNUMBER(T115)), IFERROR(INDEX(AJ24:AJ94, MATCH(P115, AI24:AI94, 0)) * O115 * IF(ISBLANK(L115), 1, L115), 0), 0)</f>
        <v>0</v>
      </c>
      <c r="AK115"/>
      <c r="AL115" s="31"/>
      <c r="AM115" s="1401" t="str">
        <f t="shared" si="54"/>
        <v>►</v>
      </c>
      <c r="AN115" s="31"/>
      <c r="AO115" s="31"/>
      <c r="AP115" s="31"/>
      <c r="AQ115" s="31"/>
      <c r="AR115" s="1411"/>
      <c r="AS115" s="323" t="s">
        <v>2212</v>
      </c>
      <c r="AT115" s="243"/>
      <c r="AU115" s="243"/>
      <c r="AV115" s="440"/>
      <c r="AW115" s="1411"/>
      <c r="AX115" s="4">
        <v>1</v>
      </c>
    </row>
    <row r="116" spans="1:50" s="48" customFormat="1" ht="21" customHeight="1" x14ac:dyDescent="0.25">
      <c r="A116" s="1401" t="str">
        <f t="shared" si="53"/>
        <v>►</v>
      </c>
      <c r="B116" s="1402" t="str">
        <f t="shared" si="58"/>
        <v>►</v>
      </c>
      <c r="C116" s="1403" t="str">
        <f t="shared" si="62"/>
        <v>►</v>
      </c>
      <c r="D116" s="2475" t="str">
        <f t="shared" si="68"/>
        <v>►</v>
      </c>
      <c r="E116" s="1402" t="str">
        <f t="shared" si="69"/>
        <v>►</v>
      </c>
      <c r="F116" s="1402" t="str">
        <f t="shared" si="70"/>
        <v>►</v>
      </c>
      <c r="G116" s="1402" t="str">
        <f t="shared" si="71"/>
        <v>►</v>
      </c>
      <c r="H116" s="196" t="str">
        <f t="shared" si="73"/>
        <v>►</v>
      </c>
      <c r="I116" s="149" t="str">
        <f>I100</f>
        <v>Dessert assiette.C.Chiboust pamplemousse.Recette mère ►.M.Mille-feuille meringue et chiboust pamplemousse aux fraises des bois</v>
      </c>
      <c r="J116" s="91">
        <f>J100</f>
        <v>18</v>
      </c>
      <c r="K116" s="91" t="str">
        <f>K100</f>
        <v>assiettes</v>
      </c>
      <c r="L116" s="174"/>
      <c r="M116" s="209"/>
      <c r="N116" s="176" t="str">
        <f t="shared" si="72"/>
        <v/>
      </c>
      <c r="O116" s="177"/>
      <c r="P116" s="178"/>
      <c r="Q116" s="179">
        <v>1</v>
      </c>
      <c r="R116" s="180"/>
      <c r="S116" s="521" t="s">
        <v>6</v>
      </c>
      <c r="T116" s="2719">
        <f t="shared" si="55"/>
        <v>0</v>
      </c>
      <c r="U116" s="2443">
        <f t="shared" si="56"/>
        <v>0</v>
      </c>
      <c r="V116" s="2442"/>
      <c r="W116" s="1440">
        <f t="shared" si="65"/>
        <v>0</v>
      </c>
      <c r="X116" s="199" t="str">
        <f>IF(OR(W116=0, ISBLANK(P116)), "", TEXT(ROUND(W116/INDEX(AJ24:AJ94, MATCH(P116, AI24:AI94, 0)), 0),"# ##0") &amp; " " &amp; P116)</f>
        <v/>
      </c>
      <c r="Y116" s="197">
        <f t="shared" si="66"/>
        <v>0</v>
      </c>
      <c r="Z116" s="1441">
        <f t="shared" si="60"/>
        <v>0</v>
      </c>
      <c r="AA116" s="1428" t="str">
        <f t="shared" si="63"/>
        <v/>
      </c>
      <c r="AB116" s="1436"/>
      <c r="AC116" s="1440">
        <f t="shared" si="64"/>
        <v>0</v>
      </c>
      <c r="AD116" s="1437"/>
      <c r="AE116" s="1442" t="str">
        <f t="shared" si="50"/>
        <v/>
      </c>
      <c r="AF116" s="2564"/>
      <c r="AG116" s="2715">
        <f t="shared" si="61"/>
        <v>0</v>
      </c>
      <c r="AH116" s="2716">
        <f>IF(AND(V116&lt;&gt;"", ISNUMBER(T116)), IFERROR(INDEX(AJ24:AJ94, MATCH(P116, AI24:AI94, 0)) * O116 * IF(ISBLANK(L116), 1, L116), 0), 0)</f>
        <v>0</v>
      </c>
      <c r="AK116"/>
      <c r="AL116" s="31"/>
      <c r="AM116" s="1401" t="str">
        <f t="shared" si="54"/>
        <v>►</v>
      </c>
      <c r="AN116" s="31"/>
      <c r="AO116" s="31"/>
      <c r="AP116" s="31"/>
      <c r="AQ116" s="31"/>
      <c r="AR116" s="1411"/>
      <c r="AS116" s="117"/>
      <c r="AT116" s="118"/>
      <c r="AU116" s="118"/>
      <c r="AV116" s="119"/>
      <c r="AW116" s="1411"/>
      <c r="AX116" s="4">
        <v>1</v>
      </c>
    </row>
    <row r="117" spans="1:50" s="48" customFormat="1" ht="21" customHeight="1" x14ac:dyDescent="0.25">
      <c r="A117" s="1401" t="str">
        <f t="shared" si="53"/>
        <v>►</v>
      </c>
      <c r="B117" s="1402" t="str">
        <f t="shared" si="58"/>
        <v>►</v>
      </c>
      <c r="C117" s="1403" t="str">
        <f t="shared" si="62"/>
        <v>►</v>
      </c>
      <c r="D117" s="2475" t="str">
        <f t="shared" si="68"/>
        <v>►</v>
      </c>
      <c r="E117" s="1402" t="str">
        <f t="shared" si="69"/>
        <v>►</v>
      </c>
      <c r="F117" s="1402" t="str">
        <f t="shared" si="70"/>
        <v>►</v>
      </c>
      <c r="G117" s="1402" t="str">
        <f t="shared" si="71"/>
        <v>►</v>
      </c>
      <c r="H117" s="196" t="str">
        <f t="shared" si="73"/>
        <v>►</v>
      </c>
      <c r="I117" s="149" t="str">
        <f>I100</f>
        <v>Dessert assiette.C.Chiboust pamplemousse.Recette mère ►.M.Mille-feuille meringue et chiboust pamplemousse aux fraises des bois</v>
      </c>
      <c r="J117" s="91">
        <f>J100</f>
        <v>18</v>
      </c>
      <c r="K117" s="91" t="str">
        <f>K100</f>
        <v>assiettes</v>
      </c>
      <c r="L117" s="174"/>
      <c r="M117" s="209"/>
      <c r="N117" s="176" t="str">
        <f t="shared" si="72"/>
        <v/>
      </c>
      <c r="O117" s="177"/>
      <c r="P117" s="178"/>
      <c r="Q117" s="179">
        <v>1</v>
      </c>
      <c r="R117" s="180"/>
      <c r="S117" s="521" t="s">
        <v>6</v>
      </c>
      <c r="T117" s="2719">
        <f t="shared" si="55"/>
        <v>0</v>
      </c>
      <c r="U117" s="2443">
        <f t="shared" si="56"/>
        <v>0</v>
      </c>
      <c r="V117" s="2442"/>
      <c r="W117" s="1433">
        <f t="shared" si="65"/>
        <v>0</v>
      </c>
      <c r="X117" s="185" t="str">
        <f>IF(OR(W117=0, ISBLANK(P117)), "", TEXT(ROUND(W117/INDEX(AJ24:AJ94, MATCH(P117, AI24:AI94, 0)), 0),"# ##0") &amp; " " &amp; P117)</f>
        <v/>
      </c>
      <c r="Y117" s="210">
        <f t="shared" si="66"/>
        <v>0</v>
      </c>
      <c r="Z117" s="1434">
        <f t="shared" si="60"/>
        <v>0</v>
      </c>
      <c r="AA117" s="1435" t="str">
        <f t="shared" si="63"/>
        <v/>
      </c>
      <c r="AB117" s="1436"/>
      <c r="AC117" s="1433">
        <f t="shared" si="64"/>
        <v>0</v>
      </c>
      <c r="AD117" s="1437"/>
      <c r="AE117" s="1438" t="str">
        <f t="shared" si="50"/>
        <v/>
      </c>
      <c r="AF117" s="2564"/>
      <c r="AG117" s="2715">
        <f t="shared" si="61"/>
        <v>0</v>
      </c>
      <c r="AH117" s="2716">
        <f>IF(AND(V117&lt;&gt;"", ISNUMBER(T117)), IFERROR(INDEX(AJ24:AJ94, MATCH(P117, AI24:AI94, 0)) * O117 * IF(ISBLANK(L117), 1, L117), 0), 0)</f>
        <v>0</v>
      </c>
      <c r="AK117"/>
      <c r="AL117" s="31"/>
      <c r="AM117" s="1401" t="str">
        <f t="shared" si="54"/>
        <v>►</v>
      </c>
      <c r="AN117" s="31"/>
      <c r="AO117" s="31"/>
      <c r="AP117" s="31"/>
      <c r="AQ117" s="31"/>
      <c r="AR117" s="1411"/>
      <c r="AS117" s="410" t="s">
        <v>2218</v>
      </c>
      <c r="AT117" s="118"/>
      <c r="AU117" s="118"/>
      <c r="AV117" s="119"/>
      <c r="AW117" s="1411"/>
      <c r="AX117" s="4">
        <v>1</v>
      </c>
    </row>
    <row r="118" spans="1:50" s="48" customFormat="1" ht="21" customHeight="1" x14ac:dyDescent="0.25">
      <c r="A118" s="1401" t="str">
        <f t="shared" si="53"/>
        <v>A</v>
      </c>
      <c r="B118" s="1402" t="str">
        <f t="shared" si="58"/>
        <v>Dessert assiette.C.Chiboust pamplemousse.Recette mère ►.M.Mille-feuille meringue et chiboust pamplemousse aux fraises des bois</v>
      </c>
      <c r="C118" s="1403" t="str">
        <f t="shared" si="62"/>
        <v>Dessert assiette</v>
      </c>
      <c r="D118" s="2475" t="str">
        <f t="shared" si="68"/>
        <v>C</v>
      </c>
      <c r="E118" s="1402" t="str">
        <f t="shared" si="69"/>
        <v>Chiboust pamplemousse</v>
      </c>
      <c r="F118" s="1402" t="str">
        <f t="shared" si="70"/>
        <v>Recette mère ►</v>
      </c>
      <c r="G118" s="1402" t="str">
        <f t="shared" si="71"/>
        <v>M.Mille-feuille meringue et chiboust pamplemousse aux fraises des bois</v>
      </c>
      <c r="H118" s="66" t="s">
        <v>18</v>
      </c>
      <c r="I118" s="985" t="str">
        <f>I100</f>
        <v>Dessert assiette.C.Chiboust pamplemousse.Recette mère ►.M.Mille-feuille meringue et chiboust pamplemousse aux fraises des bois</v>
      </c>
      <c r="J118" s="986">
        <f>J100</f>
        <v>18</v>
      </c>
      <c r="K118" s="987" t="str">
        <f>K100</f>
        <v>assiettes</v>
      </c>
      <c r="L118" s="988" t="s">
        <v>150</v>
      </c>
      <c r="M118" s="989"/>
      <c r="N118" s="990"/>
      <c r="O118" s="990"/>
      <c r="P118" s="990"/>
      <c r="Q118" s="990"/>
      <c r="R118" s="991"/>
      <c r="S118" s="521" t="s">
        <v>6</v>
      </c>
      <c r="T118" s="2719">
        <f t="shared" si="55"/>
        <v>0</v>
      </c>
      <c r="U118" s="2443">
        <f t="shared" si="56"/>
        <v>0</v>
      </c>
      <c r="V118" s="2442"/>
      <c r="W118" s="1440">
        <f t="shared" si="65"/>
        <v>0</v>
      </c>
      <c r="X118" s="199" t="str">
        <f>IF(OR(W118=0, ISBLANK(P118)), "", TEXT(ROUND(W118/INDEX(AJ24:AJ94, MATCH(P118, AI24:AI94, 0)), 0),"# ##0") &amp; " " &amp; P118)</f>
        <v/>
      </c>
      <c r="Y118" s="197">
        <f t="shared" si="66"/>
        <v>0</v>
      </c>
      <c r="Z118" s="1441">
        <f t="shared" si="60"/>
        <v>0</v>
      </c>
      <c r="AA118" s="1428" t="str">
        <f t="shared" si="63"/>
        <v/>
      </c>
      <c r="AB118" s="1436"/>
      <c r="AC118" s="1440">
        <f t="shared" si="64"/>
        <v>0</v>
      </c>
      <c r="AD118" s="1437"/>
      <c r="AE118" s="1442" t="str">
        <f t="shared" si="50"/>
        <v/>
      </c>
      <c r="AF118" s="2564"/>
      <c r="AG118" s="2715">
        <f t="shared" si="61"/>
        <v>0</v>
      </c>
      <c r="AH118" s="2716">
        <f>IF(AND(V118&lt;&gt;"", ISNUMBER(T118)), IFERROR(INDEX(AJ24:AJ94, MATCH(P118, AI24:AI94, 0)) * O118 * IF(ISBLANK(L118), 1, L118), 0), 0)</f>
        <v>0</v>
      </c>
      <c r="AK118"/>
      <c r="AL118" s="31"/>
      <c r="AM118" s="1401" t="str">
        <f t="shared" si="54"/>
        <v>A</v>
      </c>
      <c r="AN118" s="31"/>
      <c r="AO118" s="31"/>
      <c r="AP118" s="31"/>
      <c r="AQ118" s="31"/>
      <c r="AR118" s="1411"/>
      <c r="AS118" s="117"/>
      <c r="AT118" s="118"/>
      <c r="AU118" s="118"/>
      <c r="AV118" s="119"/>
      <c r="AW118" s="1411"/>
      <c r="AX118" s="4">
        <v>1</v>
      </c>
    </row>
    <row r="119" spans="1:50" s="48" customFormat="1" ht="21" customHeight="1" thickBot="1" x14ac:dyDescent="0.3">
      <c r="A119" s="1401" t="str">
        <f t="shared" si="53"/>
        <v>A</v>
      </c>
      <c r="B119" s="1402" t="str">
        <f t="shared" si="58"/>
        <v>Dessert assiette.C.Chiboust pamplemousse.Recette mère ►.M.Mille-feuille meringue et chiboust pamplemousse aux fraises des bois</v>
      </c>
      <c r="C119" s="1403" t="str">
        <f t="shared" si="62"/>
        <v>Dessert assiette</v>
      </c>
      <c r="D119" s="2475" t="str">
        <f t="shared" si="68"/>
        <v>C</v>
      </c>
      <c r="E119" s="1402" t="str">
        <f t="shared" si="69"/>
        <v>Chiboust pamplemousse</v>
      </c>
      <c r="F119" s="1402" t="str">
        <f t="shared" si="70"/>
        <v>Recette mère ►</v>
      </c>
      <c r="G119" s="1402" t="str">
        <f t="shared" si="71"/>
        <v>M.Mille-feuille meringue et chiboust pamplemousse aux fraises des bois</v>
      </c>
      <c r="H119" s="1004" t="s">
        <v>18</v>
      </c>
      <c r="I119" s="998" t="str">
        <f>I100</f>
        <v>Dessert assiette.C.Chiboust pamplemousse.Recette mère ►.M.Mille-feuille meringue et chiboust pamplemousse aux fraises des bois</v>
      </c>
      <c r="J119" s="998">
        <f>J100</f>
        <v>18</v>
      </c>
      <c r="K119" s="998" t="str">
        <f>K100</f>
        <v>assiettes</v>
      </c>
      <c r="L119" s="315" t="s">
        <v>61</v>
      </c>
      <c r="M119" s="1002">
        <v>9</v>
      </c>
      <c r="N119" s="999" t="s">
        <v>142</v>
      </c>
      <c r="O119" s="1000"/>
      <c r="P119" s="1000"/>
      <c r="Q119" s="1000"/>
      <c r="R119" s="1001"/>
      <c r="S119" s="521" t="s">
        <v>6</v>
      </c>
      <c r="T119" s="2719">
        <f t="shared" si="55"/>
        <v>0</v>
      </c>
      <c r="U119" s="2443">
        <f t="shared" si="56"/>
        <v>0</v>
      </c>
      <c r="V119" s="2442"/>
      <c r="W119" s="1433">
        <f t="shared" si="65"/>
        <v>0</v>
      </c>
      <c r="X119" s="185" t="str">
        <f>IF(OR(W119=0, ISBLANK(P119)), "", TEXT(ROUND(W119/INDEX(AJ24:AJ94, MATCH(P119, AI24:AI94, 0)), 0),"# ##0") &amp; " " &amp; P119)</f>
        <v/>
      </c>
      <c r="Y119" s="210">
        <f t="shared" si="66"/>
        <v>0</v>
      </c>
      <c r="Z119" s="1434">
        <f t="shared" si="60"/>
        <v>0</v>
      </c>
      <c r="AA119" s="1435" t="str">
        <f t="shared" si="63"/>
        <v/>
      </c>
      <c r="AB119" s="1436"/>
      <c r="AC119" s="1433">
        <f t="shared" si="64"/>
        <v>0</v>
      </c>
      <c r="AD119" s="1437"/>
      <c r="AE119" s="1438" t="str">
        <f t="shared" si="50"/>
        <v/>
      </c>
      <c r="AF119" s="2564"/>
      <c r="AG119" s="2715">
        <f t="shared" si="61"/>
        <v>0</v>
      </c>
      <c r="AH119" s="2716">
        <f>IF(AND(V119&lt;&gt;"", ISNUMBER(T119)), IFERROR(INDEX(AJ24:AJ94, MATCH(P119, AI24:AI94, 0)) * O119 * IF(ISBLANK(L119), 1, L119), 0), 0)</f>
        <v>0</v>
      </c>
      <c r="AK119"/>
      <c r="AL119" s="31"/>
      <c r="AM119" s="1401" t="str">
        <f t="shared" si="54"/>
        <v>A</v>
      </c>
      <c r="AN119" s="31"/>
      <c r="AO119" s="31"/>
      <c r="AP119" s="31"/>
      <c r="AQ119" s="31"/>
      <c r="AR119" s="1411"/>
      <c r="AS119" s="618">
        <v>19</v>
      </c>
      <c r="AT119" s="619">
        <v>18</v>
      </c>
      <c r="AU119" s="619">
        <v>25</v>
      </c>
      <c r="AV119" s="620">
        <v>16</v>
      </c>
      <c r="AW119" s="1411"/>
      <c r="AX119" s="4">
        <v>1</v>
      </c>
    </row>
    <row r="120" spans="1:50" s="48" customFormat="1" ht="21" customHeight="1" x14ac:dyDescent="0.25">
      <c r="A120" s="1401" t="str">
        <f t="shared" si="53"/>
        <v>A</v>
      </c>
      <c r="B120" s="1402" t="str">
        <f t="shared" si="58"/>
        <v>Dessert assiette.C.Chiboust pamplemousse.Recette mère ►.M.Mille-feuille meringue et chiboust pamplemousse aux fraises des bois</v>
      </c>
      <c r="C120" s="1403" t="str">
        <f t="shared" si="62"/>
        <v>Dessert assiette</v>
      </c>
      <c r="D120" s="2475" t="str">
        <f t="shared" si="68"/>
        <v>C</v>
      </c>
      <c r="E120" s="1402" t="str">
        <f t="shared" si="69"/>
        <v>Chiboust pamplemousse</v>
      </c>
      <c r="F120" s="1402" t="str">
        <f t="shared" si="70"/>
        <v>Recette mère ►</v>
      </c>
      <c r="G120" s="1402" t="str">
        <f t="shared" si="71"/>
        <v>M.Mille-feuille meringue et chiboust pamplemousse aux fraises des bois</v>
      </c>
      <c r="H120" s="319" t="s">
        <v>18</v>
      </c>
      <c r="I120" s="320" t="str">
        <f>I100</f>
        <v>Dessert assiette.C.Chiboust pamplemousse.Recette mère ►.M.Mille-feuille meringue et chiboust pamplemousse aux fraises des bois</v>
      </c>
      <c r="J120" s="320">
        <f>J100</f>
        <v>18</v>
      </c>
      <c r="K120" s="320" t="str">
        <f>K100</f>
        <v>assiettes</v>
      </c>
      <c r="L120" s="321" t="s">
        <v>146</v>
      </c>
      <c r="M120" s="243"/>
      <c r="N120" s="243"/>
      <c r="O120" s="243"/>
      <c r="P120" s="243"/>
      <c r="Q120" s="243"/>
      <c r="R120" s="322"/>
      <c r="S120" s="521" t="s">
        <v>6</v>
      </c>
      <c r="T120" s="2719">
        <f t="shared" si="55"/>
        <v>0</v>
      </c>
      <c r="U120" s="2443">
        <f t="shared" si="56"/>
        <v>0</v>
      </c>
      <c r="V120" s="2442"/>
      <c r="W120" s="1440">
        <f t="shared" si="65"/>
        <v>0</v>
      </c>
      <c r="X120" s="199" t="str">
        <f>IF(OR(W120=0, ISBLANK(P120)), "", TEXT(ROUND(W120/INDEX(AJ24:AJ94, MATCH(P120, AI24:AI94, 0)), 0),"# ##0") &amp; " " &amp; P120)</f>
        <v/>
      </c>
      <c r="Y120" s="197">
        <f t="shared" si="66"/>
        <v>0</v>
      </c>
      <c r="Z120" s="1441">
        <f t="shared" si="60"/>
        <v>0</v>
      </c>
      <c r="AA120" s="1428" t="str">
        <f t="shared" si="63"/>
        <v/>
      </c>
      <c r="AB120" s="1436"/>
      <c r="AC120" s="1440">
        <f t="shared" si="64"/>
        <v>0</v>
      </c>
      <c r="AD120" s="1437"/>
      <c r="AE120" s="1442" t="str">
        <f t="shared" si="50"/>
        <v/>
      </c>
      <c r="AF120" s="2564"/>
      <c r="AG120" s="2715">
        <f t="shared" si="61"/>
        <v>0</v>
      </c>
      <c r="AH120" s="2716">
        <f>IF(AND(V120&lt;&gt;"", ISNUMBER(T120)), IFERROR(INDEX(AJ24:AJ94, MATCH(P120, AI24:AI94, 0)) * O120 * IF(ISBLANK(L120), 1, L120), 0), 0)</f>
        <v>0</v>
      </c>
      <c r="AK120"/>
      <c r="AL120" s="31"/>
      <c r="AM120" s="1401" t="str">
        <f t="shared" si="54"/>
        <v>A</v>
      </c>
      <c r="AN120" s="31"/>
      <c r="AO120" s="31"/>
      <c r="AP120" s="31"/>
      <c r="AQ120" s="31"/>
      <c r="AR120" s="1411"/>
      <c r="AS120" s="9">
        <f ca="1">CELL("largeur",AS120)</f>
        <v>30</v>
      </c>
      <c r="AT120" s="9">
        <f ca="1">CELL("largeur",AT120)</f>
        <v>15</v>
      </c>
      <c r="AU120" s="9">
        <f ca="1">CELL("largeur",AU120)</f>
        <v>15</v>
      </c>
      <c r="AV120" s="9">
        <f ca="1">CELL("largeur",AV120)</f>
        <v>34</v>
      </c>
      <c r="AW120" s="1411"/>
      <c r="AX120" s="4">
        <v>1</v>
      </c>
    </row>
    <row r="121" spans="1:50" s="48" customFormat="1" ht="21" customHeight="1" x14ac:dyDescent="0.25">
      <c r="A121" s="1401" t="str">
        <f t="shared" si="53"/>
        <v>A</v>
      </c>
      <c r="B121" s="1402" t="str">
        <f t="shared" si="58"/>
        <v>Dessert assiette.C.Chiboust pamplemousse.Recette mère ►.M.Mille-feuille meringue et chiboust pamplemousse aux fraises des bois</v>
      </c>
      <c r="C121" s="1403" t="str">
        <f t="shared" si="62"/>
        <v>Dessert assiette</v>
      </c>
      <c r="D121" s="2475" t="str">
        <f t="shared" si="68"/>
        <v>C</v>
      </c>
      <c r="E121" s="1402" t="str">
        <f t="shared" si="69"/>
        <v>Chiboust pamplemousse</v>
      </c>
      <c r="F121" s="1402" t="str">
        <f t="shared" si="70"/>
        <v>Recette mère ►</v>
      </c>
      <c r="G121" s="1402" t="str">
        <f t="shared" si="71"/>
        <v>M.Mille-feuille meringue et chiboust pamplemousse aux fraises des bois</v>
      </c>
      <c r="H121" s="196" t="str">
        <f t="shared" ref="H121:H131" si="74">IF(OR(L121&lt;&gt;"",M121&lt;&gt; "",N121&lt;&gt;"",O121&lt;&gt;""),"A", "►")</f>
        <v>A</v>
      </c>
      <c r="I121" s="320" t="str">
        <f>I100</f>
        <v>Dessert assiette.C.Chiboust pamplemousse.Recette mère ►.M.Mille-feuille meringue et chiboust pamplemousse aux fraises des bois</v>
      </c>
      <c r="J121" s="320">
        <f>J100</f>
        <v>18</v>
      </c>
      <c r="K121" s="320" t="str">
        <f>K100</f>
        <v>assiettes</v>
      </c>
      <c r="L121" s="324" t="s">
        <v>149</v>
      </c>
      <c r="M121" s="248"/>
      <c r="N121" s="248"/>
      <c r="O121" s="248"/>
      <c r="P121" s="248"/>
      <c r="Q121" s="248"/>
      <c r="R121" s="322"/>
      <c r="S121" s="521" t="s">
        <v>6</v>
      </c>
      <c r="T121" s="2719">
        <f t="shared" si="55"/>
        <v>0</v>
      </c>
      <c r="U121" s="2443">
        <f t="shared" si="56"/>
        <v>0</v>
      </c>
      <c r="V121" s="2442"/>
      <c r="W121" s="1433">
        <f t="shared" si="65"/>
        <v>0</v>
      </c>
      <c r="X121" s="185" t="str">
        <f>IF(OR(W121=0, ISBLANK(P121)), "", TEXT(ROUND(W121/INDEX(AJ24:AJ94, MATCH(P121, AI24:AI94, 0)), 0),"# ##0") &amp; " " &amp; P121)</f>
        <v/>
      </c>
      <c r="Y121" s="210">
        <f t="shared" si="66"/>
        <v>0</v>
      </c>
      <c r="Z121" s="1434">
        <f t="shared" si="60"/>
        <v>0</v>
      </c>
      <c r="AA121" s="1435" t="str">
        <f t="shared" si="63"/>
        <v/>
      </c>
      <c r="AB121" s="1436"/>
      <c r="AC121" s="1433">
        <f t="shared" si="64"/>
        <v>0</v>
      </c>
      <c r="AD121" s="1437"/>
      <c r="AE121" s="1438" t="str">
        <f t="shared" si="50"/>
        <v/>
      </c>
      <c r="AF121" s="2564"/>
      <c r="AG121" s="2715">
        <f t="shared" si="61"/>
        <v>0</v>
      </c>
      <c r="AH121" s="2716">
        <f>IF(AND(V121&lt;&gt;"", ISNUMBER(T121)), IFERROR(INDEX(AJ24:AJ94, MATCH(P121, AI24:AI94, 0)) * O121 * IF(ISBLANK(L121), 1, L121), 0), 0)</f>
        <v>0</v>
      </c>
      <c r="AL121" s="31"/>
      <c r="AM121" s="1401" t="str">
        <f t="shared" si="54"/>
        <v>A</v>
      </c>
      <c r="AN121" s="31"/>
      <c r="AO121" s="31"/>
      <c r="AP121" s="31"/>
      <c r="AQ121" s="31"/>
      <c r="AR121" s="1411"/>
      <c r="AS121" s="31"/>
      <c r="AT121" s="31"/>
      <c r="AU121" s="31"/>
      <c r="AV121" s="31"/>
      <c r="AW121" s="1411"/>
      <c r="AX121" s="4">
        <v>1</v>
      </c>
    </row>
    <row r="122" spans="1:50" s="48" customFormat="1" ht="21" customHeight="1" x14ac:dyDescent="0.25">
      <c r="A122" s="1401" t="str">
        <f t="shared" si="53"/>
        <v>►</v>
      </c>
      <c r="B122" s="1402" t="str">
        <f t="shared" si="58"/>
        <v>►</v>
      </c>
      <c r="C122" s="1403" t="str">
        <f t="shared" si="62"/>
        <v>►</v>
      </c>
      <c r="D122" s="2475" t="str">
        <f t="shared" si="68"/>
        <v>►</v>
      </c>
      <c r="E122" s="1402" t="str">
        <f t="shared" si="69"/>
        <v>►</v>
      </c>
      <c r="F122" s="1402" t="str">
        <f t="shared" si="70"/>
        <v>►</v>
      </c>
      <c r="G122" s="1402" t="str">
        <f t="shared" si="71"/>
        <v>►</v>
      </c>
      <c r="H122" s="196" t="str">
        <f t="shared" si="74"/>
        <v>►</v>
      </c>
      <c r="I122" s="320" t="str">
        <f>I100</f>
        <v>Dessert assiette.C.Chiboust pamplemousse.Recette mère ►.M.Mille-feuille meringue et chiboust pamplemousse aux fraises des bois</v>
      </c>
      <c r="J122" s="320">
        <f>J100</f>
        <v>18</v>
      </c>
      <c r="K122" s="320" t="str">
        <f>K100</f>
        <v>assiettes</v>
      </c>
      <c r="L122" s="324"/>
      <c r="M122" s="270"/>
      <c r="N122" s="270"/>
      <c r="O122" s="270"/>
      <c r="P122" s="270"/>
      <c r="Q122" s="270"/>
      <c r="R122" s="329"/>
      <c r="S122" s="521" t="s">
        <v>6</v>
      </c>
      <c r="T122" s="2719">
        <f t="shared" si="55"/>
        <v>0</v>
      </c>
      <c r="U122" s="2443">
        <f t="shared" si="56"/>
        <v>0</v>
      </c>
      <c r="V122" s="2442"/>
      <c r="W122" s="1440">
        <f t="shared" si="65"/>
        <v>0</v>
      </c>
      <c r="X122" s="199" t="str">
        <f>IF(OR(W122=0, ISBLANK(P122)), "", TEXT(ROUND(W122/INDEX(AJ24:AJ94, MATCH(P122, AI24:AI94, 0)), 0),"# ##0") &amp; " " &amp; P122)</f>
        <v/>
      </c>
      <c r="Y122" s="197">
        <f t="shared" si="66"/>
        <v>0</v>
      </c>
      <c r="Z122" s="1441">
        <f t="shared" si="60"/>
        <v>0</v>
      </c>
      <c r="AA122" s="1428" t="str">
        <f t="shared" si="63"/>
        <v/>
      </c>
      <c r="AB122" s="1436"/>
      <c r="AC122" s="1440">
        <f t="shared" si="64"/>
        <v>0</v>
      </c>
      <c r="AD122" s="1437"/>
      <c r="AE122" s="1442" t="str">
        <f t="shared" si="50"/>
        <v/>
      </c>
      <c r="AF122" s="2564"/>
      <c r="AG122" s="2715">
        <f t="shared" si="61"/>
        <v>0</v>
      </c>
      <c r="AH122" s="2716">
        <f>IF(AND(V122&lt;&gt;"", ISNUMBER(T122)), IFERROR(INDEX(AJ24:AJ94, MATCH(P122, AI24:AI94, 0)) * O122 * IF(ISBLANK(L122), 1, L122), 0), 0)</f>
        <v>0</v>
      </c>
      <c r="AL122" s="31"/>
      <c r="AM122" s="1401" t="str">
        <f t="shared" si="54"/>
        <v>►</v>
      </c>
      <c r="AN122" s="31"/>
      <c r="AO122" s="31"/>
      <c r="AP122" s="31"/>
      <c r="AQ122" s="31"/>
      <c r="AR122" s="1411"/>
      <c r="AS122" s="31"/>
      <c r="AT122" s="31"/>
      <c r="AU122" s="31"/>
      <c r="AV122" s="31"/>
      <c r="AW122" s="1411"/>
      <c r="AX122" s="4">
        <v>1</v>
      </c>
    </row>
    <row r="123" spans="1:50" s="48" customFormat="1" ht="21" customHeight="1" x14ac:dyDescent="0.25">
      <c r="A123" s="1401" t="str">
        <f t="shared" si="53"/>
        <v>►</v>
      </c>
      <c r="B123" s="1402" t="str">
        <f t="shared" si="58"/>
        <v>►</v>
      </c>
      <c r="C123" s="1403" t="str">
        <f t="shared" si="62"/>
        <v>►</v>
      </c>
      <c r="D123" s="2475" t="str">
        <f t="shared" si="68"/>
        <v>►</v>
      </c>
      <c r="E123" s="1402" t="str">
        <f t="shared" si="69"/>
        <v>►</v>
      </c>
      <c r="F123" s="1402" t="str">
        <f t="shared" si="70"/>
        <v>►</v>
      </c>
      <c r="G123" s="1402" t="str">
        <f t="shared" si="71"/>
        <v>►</v>
      </c>
      <c r="H123" s="196" t="str">
        <f t="shared" si="74"/>
        <v>►</v>
      </c>
      <c r="I123" s="320" t="str">
        <f>I100</f>
        <v>Dessert assiette.C.Chiboust pamplemousse.Recette mère ►.M.Mille-feuille meringue et chiboust pamplemousse aux fraises des bois</v>
      </c>
      <c r="J123" s="320">
        <f>J100</f>
        <v>18</v>
      </c>
      <c r="K123" s="320" t="str">
        <f>K100</f>
        <v>assiettes</v>
      </c>
      <c r="L123" s="324"/>
      <c r="M123" s="270"/>
      <c r="N123" s="270"/>
      <c r="O123" s="270"/>
      <c r="P123" s="270"/>
      <c r="Q123" s="270"/>
      <c r="R123" s="329"/>
      <c r="S123" s="521" t="s">
        <v>6</v>
      </c>
      <c r="T123" s="2719">
        <f t="shared" si="55"/>
        <v>0</v>
      </c>
      <c r="U123" s="2443">
        <f t="shared" si="56"/>
        <v>0</v>
      </c>
      <c r="V123" s="2442"/>
      <c r="W123" s="1433">
        <f t="shared" si="65"/>
        <v>0</v>
      </c>
      <c r="X123" s="185" t="str">
        <f>IF(OR(W123=0, ISBLANK(P123)), "", TEXT(ROUND(W123/INDEX(AJ24:AJ94, MATCH(P123, AI24:AI94, 0)), 0),"# ##0") &amp; " " &amp; P123)</f>
        <v/>
      </c>
      <c r="Y123" s="210">
        <f t="shared" si="66"/>
        <v>0</v>
      </c>
      <c r="Z123" s="1434">
        <f t="shared" si="60"/>
        <v>0</v>
      </c>
      <c r="AA123" s="1435" t="str">
        <f t="shared" si="63"/>
        <v/>
      </c>
      <c r="AB123" s="1436"/>
      <c r="AC123" s="1433">
        <f t="shared" si="64"/>
        <v>0</v>
      </c>
      <c r="AD123" s="1437"/>
      <c r="AE123" s="1438" t="str">
        <f t="shared" ref="AE123:AE186" si="75">IF(OR(ISBLANK(AD123), ISTEXT(L123)), "", IF(W123=0, Y123*AD123, W123*AD123))</f>
        <v/>
      </c>
      <c r="AF123" s="2564"/>
      <c r="AG123" s="2715">
        <f t="shared" si="61"/>
        <v>0</v>
      </c>
      <c r="AH123" s="2716">
        <f>IF(AND(V123&lt;&gt;"", ISNUMBER(T123)), IFERROR(INDEX(AJ24:AJ94, MATCH(P123, AI24:AI94, 0)) * O123 * IF(ISBLANK(L123), 1, L123), 0), 0)</f>
        <v>0</v>
      </c>
      <c r="AI123" s="31"/>
      <c r="AJ123" s="31"/>
      <c r="AK123" s="31"/>
      <c r="AL123" s="31"/>
      <c r="AM123" s="1401" t="str">
        <f t="shared" si="54"/>
        <v>►</v>
      </c>
      <c r="AN123" s="31"/>
      <c r="AO123" s="31"/>
      <c r="AP123" s="31"/>
      <c r="AQ123" s="31"/>
      <c r="AR123" s="1411"/>
      <c r="AS123" s="31"/>
      <c r="AT123" s="31"/>
      <c r="AU123" s="31"/>
      <c r="AV123" s="31"/>
      <c r="AW123" s="1411"/>
      <c r="AX123" s="4">
        <v>1</v>
      </c>
    </row>
    <row r="124" spans="1:50" s="48" customFormat="1" ht="21" customHeight="1" x14ac:dyDescent="0.25">
      <c r="A124" s="1401" t="str">
        <f t="shared" si="53"/>
        <v>►</v>
      </c>
      <c r="B124" s="1402" t="str">
        <f t="shared" si="58"/>
        <v>►</v>
      </c>
      <c r="C124" s="1403" t="str">
        <f t="shared" si="62"/>
        <v>►</v>
      </c>
      <c r="D124" s="2475" t="str">
        <f t="shared" si="68"/>
        <v>►</v>
      </c>
      <c r="E124" s="1402" t="str">
        <f t="shared" si="69"/>
        <v>►</v>
      </c>
      <c r="F124" s="1402" t="str">
        <f t="shared" si="70"/>
        <v>►</v>
      </c>
      <c r="G124" s="1402" t="str">
        <f t="shared" si="71"/>
        <v>►</v>
      </c>
      <c r="H124" s="196" t="str">
        <f t="shared" si="74"/>
        <v>►</v>
      </c>
      <c r="I124" s="320" t="str">
        <f>I100</f>
        <v>Dessert assiette.C.Chiboust pamplemousse.Recette mère ►.M.Mille-feuille meringue et chiboust pamplemousse aux fraises des bois</v>
      </c>
      <c r="J124" s="320">
        <f>J100</f>
        <v>18</v>
      </c>
      <c r="K124" s="320" t="str">
        <f>K100</f>
        <v>assiettes</v>
      </c>
      <c r="L124" s="324"/>
      <c r="M124" s="270"/>
      <c r="N124" s="270"/>
      <c r="O124" s="270"/>
      <c r="P124" s="270"/>
      <c r="Q124" s="270"/>
      <c r="R124" s="329"/>
      <c r="S124" s="521" t="s">
        <v>6</v>
      </c>
      <c r="T124" s="2719">
        <f t="shared" si="55"/>
        <v>0</v>
      </c>
      <c r="U124" s="2443">
        <f t="shared" si="56"/>
        <v>0</v>
      </c>
      <c r="V124" s="2442"/>
      <c r="W124" s="1440">
        <f t="shared" si="65"/>
        <v>0</v>
      </c>
      <c r="X124" s="199" t="str">
        <f>IF(OR(W124=0, ISBLANK(P124)), "", TEXT(ROUND(W124/INDEX(AJ24:AJ94, MATCH(P124, AI24:AI94, 0)), 0),"# ##0") &amp; " " &amp; P124)</f>
        <v/>
      </c>
      <c r="Y124" s="197">
        <f t="shared" si="66"/>
        <v>0</v>
      </c>
      <c r="Z124" s="1441">
        <f t="shared" si="60"/>
        <v>0</v>
      </c>
      <c r="AA124" s="1428" t="str">
        <f t="shared" si="63"/>
        <v/>
      </c>
      <c r="AB124" s="1436"/>
      <c r="AC124" s="1440">
        <f t="shared" si="64"/>
        <v>0</v>
      </c>
      <c r="AD124" s="1437"/>
      <c r="AE124" s="1442" t="str">
        <f t="shared" si="75"/>
        <v/>
      </c>
      <c r="AF124" s="2564"/>
      <c r="AG124" s="2715">
        <f t="shared" si="61"/>
        <v>0</v>
      </c>
      <c r="AH124" s="2716">
        <f>IF(AND(V124&lt;&gt;"", ISNUMBER(T124)), IFERROR(INDEX(AJ24:AJ94, MATCH(P124, AI24:AI94, 0)) * O124 * IF(ISBLANK(L124), 1, L124), 0), 0)</f>
        <v>0</v>
      </c>
      <c r="AI124" s="31"/>
      <c r="AJ124" s="31"/>
      <c r="AK124" s="31"/>
      <c r="AL124" s="31"/>
      <c r="AM124" s="1401" t="str">
        <f t="shared" si="54"/>
        <v>►</v>
      </c>
      <c r="AN124" s="31"/>
      <c r="AO124" s="31"/>
      <c r="AP124" s="31"/>
      <c r="AQ124" s="31"/>
      <c r="AR124" s="1411"/>
      <c r="AS124" s="31"/>
      <c r="AT124" s="31"/>
      <c r="AU124" s="31"/>
      <c r="AV124" s="31"/>
      <c r="AW124" s="1411"/>
      <c r="AX124" s="4">
        <v>1</v>
      </c>
    </row>
    <row r="125" spans="1:50" s="48" customFormat="1" ht="21" customHeight="1" x14ac:dyDescent="0.25">
      <c r="A125" s="1401" t="str">
        <f t="shared" si="53"/>
        <v>►</v>
      </c>
      <c r="B125" s="1402" t="str">
        <f t="shared" si="58"/>
        <v>►</v>
      </c>
      <c r="C125" s="1403" t="str">
        <f t="shared" si="62"/>
        <v>►</v>
      </c>
      <c r="D125" s="2475" t="str">
        <f t="shared" si="68"/>
        <v>►</v>
      </c>
      <c r="E125" s="1402" t="str">
        <f t="shared" si="69"/>
        <v>►</v>
      </c>
      <c r="F125" s="1402" t="str">
        <f t="shared" si="70"/>
        <v>►</v>
      </c>
      <c r="G125" s="1402" t="str">
        <f t="shared" si="71"/>
        <v>►</v>
      </c>
      <c r="H125" s="196" t="str">
        <f t="shared" si="74"/>
        <v>►</v>
      </c>
      <c r="I125" s="320" t="str">
        <f>I100</f>
        <v>Dessert assiette.C.Chiboust pamplemousse.Recette mère ►.M.Mille-feuille meringue et chiboust pamplemousse aux fraises des bois</v>
      </c>
      <c r="J125" s="320">
        <f>J100</f>
        <v>18</v>
      </c>
      <c r="K125" s="320" t="str">
        <f>K100</f>
        <v>assiettes</v>
      </c>
      <c r="L125" s="324"/>
      <c r="M125" s="270"/>
      <c r="N125" s="270"/>
      <c r="O125" s="270"/>
      <c r="P125" s="270"/>
      <c r="Q125" s="270"/>
      <c r="R125" s="329"/>
      <c r="S125" s="521" t="s">
        <v>6</v>
      </c>
      <c r="T125" s="2719">
        <f t="shared" si="55"/>
        <v>0</v>
      </c>
      <c r="U125" s="2443">
        <f t="shared" si="56"/>
        <v>0</v>
      </c>
      <c r="V125" s="2442"/>
      <c r="W125" s="1433">
        <f t="shared" si="65"/>
        <v>0</v>
      </c>
      <c r="X125" s="185" t="str">
        <f>IF(OR(W125=0, ISBLANK(P125)), "", TEXT(ROUND(W125/INDEX(AJ24:AJ94, MATCH(P125, AI24:AI94, 0)), 0),"# ##0") &amp; " " &amp; P125)</f>
        <v/>
      </c>
      <c r="Y125" s="210">
        <f t="shared" si="66"/>
        <v>0</v>
      </c>
      <c r="Z125" s="1434">
        <f t="shared" si="60"/>
        <v>0</v>
      </c>
      <c r="AA125" s="1435" t="str">
        <f t="shared" si="63"/>
        <v/>
      </c>
      <c r="AB125" s="1436"/>
      <c r="AC125" s="1433">
        <f t="shared" si="64"/>
        <v>0</v>
      </c>
      <c r="AD125" s="1437"/>
      <c r="AE125" s="1438" t="str">
        <f t="shared" si="75"/>
        <v/>
      </c>
      <c r="AF125" s="2564"/>
      <c r="AG125" s="2715">
        <f t="shared" si="61"/>
        <v>0</v>
      </c>
      <c r="AH125" s="2716">
        <f>IF(AND(V125&lt;&gt;"", ISNUMBER(T125)), IFERROR(INDEX(AJ24:AJ94, MATCH(P125, AI24:AI94, 0)) * O125 * IF(ISBLANK(L125), 1, L125), 0), 0)</f>
        <v>0</v>
      </c>
      <c r="AI125" s="31"/>
      <c r="AJ125" s="31"/>
      <c r="AK125" s="31"/>
      <c r="AL125" s="31"/>
      <c r="AM125" s="1401" t="str">
        <f t="shared" si="54"/>
        <v>►</v>
      </c>
      <c r="AN125" s="31"/>
      <c r="AO125" s="31"/>
      <c r="AP125" s="31"/>
      <c r="AQ125" s="31"/>
      <c r="AR125" s="1411"/>
      <c r="AS125" s="31"/>
      <c r="AT125" s="31"/>
      <c r="AU125" s="31"/>
      <c r="AV125" s="31"/>
      <c r="AW125" s="1411"/>
      <c r="AX125" s="4">
        <v>1</v>
      </c>
    </row>
    <row r="126" spans="1:50" s="48" customFormat="1" ht="21" customHeight="1" x14ac:dyDescent="0.25">
      <c r="A126" s="1401" t="str">
        <f t="shared" si="53"/>
        <v>►</v>
      </c>
      <c r="B126" s="1402" t="str">
        <f t="shared" si="58"/>
        <v>►</v>
      </c>
      <c r="C126" s="1403" t="str">
        <f t="shared" si="62"/>
        <v>►</v>
      </c>
      <c r="D126" s="2475" t="str">
        <f t="shared" si="68"/>
        <v>►</v>
      </c>
      <c r="E126" s="1402" t="str">
        <f t="shared" si="69"/>
        <v>►</v>
      </c>
      <c r="F126" s="1402" t="str">
        <f t="shared" si="70"/>
        <v>►</v>
      </c>
      <c r="G126" s="1402" t="str">
        <f t="shared" si="71"/>
        <v>►</v>
      </c>
      <c r="H126" s="196" t="str">
        <f t="shared" si="74"/>
        <v>►</v>
      </c>
      <c r="I126" s="320" t="str">
        <f>I100</f>
        <v>Dessert assiette.C.Chiboust pamplemousse.Recette mère ►.M.Mille-feuille meringue et chiboust pamplemousse aux fraises des bois</v>
      </c>
      <c r="J126" s="320">
        <f>J100</f>
        <v>18</v>
      </c>
      <c r="K126" s="320" t="str">
        <f>K100</f>
        <v>assiettes</v>
      </c>
      <c r="L126" s="324"/>
      <c r="M126" s="270"/>
      <c r="N126" s="270"/>
      <c r="O126" s="270"/>
      <c r="P126" s="270" t="s">
        <v>177</v>
      </c>
      <c r="Q126" s="270"/>
      <c r="R126" s="329"/>
      <c r="S126" s="521" t="s">
        <v>6</v>
      </c>
      <c r="T126" s="2719">
        <f t="shared" si="55"/>
        <v>0</v>
      </c>
      <c r="U126" s="2443">
        <f t="shared" si="56"/>
        <v>0</v>
      </c>
      <c r="V126" s="2442"/>
      <c r="W126" s="1440">
        <f t="shared" si="65"/>
        <v>0</v>
      </c>
      <c r="X126" s="199" t="str">
        <f>IF(OR(W126=0, ISBLANK(P126)), "", TEXT(ROUND(W126/INDEX(AJ24:AJ94, MATCH(P126, AI24:AI94, 0)), 0),"# ##0") &amp; " " &amp; P126)</f>
        <v/>
      </c>
      <c r="Y126" s="197">
        <f t="shared" si="66"/>
        <v>0</v>
      </c>
      <c r="Z126" s="1441">
        <f t="shared" si="60"/>
        <v>0</v>
      </c>
      <c r="AA126" s="1428" t="str">
        <f t="shared" si="63"/>
        <v/>
      </c>
      <c r="AB126" s="1436"/>
      <c r="AC126" s="1440">
        <f t="shared" si="64"/>
        <v>0</v>
      </c>
      <c r="AD126" s="1437"/>
      <c r="AE126" s="1442" t="str">
        <f t="shared" si="75"/>
        <v/>
      </c>
      <c r="AF126" s="2564"/>
      <c r="AG126" s="2715">
        <f t="shared" si="61"/>
        <v>0</v>
      </c>
      <c r="AH126" s="2716">
        <f>IF(AND(V126&lt;&gt;"", ISNUMBER(T126)), IFERROR(INDEX(AJ24:AJ94, MATCH(P126, AI24:AI94, 0)) * O126 * IF(ISBLANK(L126), 1, L126), 0), 0)</f>
        <v>0</v>
      </c>
      <c r="AI126" s="31"/>
      <c r="AJ126" s="31"/>
      <c r="AK126" s="31"/>
      <c r="AL126" s="31"/>
      <c r="AM126" s="1401" t="str">
        <f t="shared" si="54"/>
        <v>►</v>
      </c>
      <c r="AN126" s="31"/>
      <c r="AO126" s="31"/>
      <c r="AP126" s="31"/>
      <c r="AQ126" s="31"/>
      <c r="AR126" s="1411"/>
      <c r="AS126" s="31"/>
      <c r="AT126" s="31"/>
      <c r="AU126" s="31"/>
      <c r="AV126" s="31"/>
      <c r="AW126" s="1411"/>
      <c r="AX126" s="4">
        <v>1</v>
      </c>
    </row>
    <row r="127" spans="1:50" s="48" customFormat="1" ht="21" customHeight="1" x14ac:dyDescent="0.25">
      <c r="A127" s="1401" t="str">
        <f t="shared" si="53"/>
        <v>►</v>
      </c>
      <c r="B127" s="1402" t="str">
        <f t="shared" si="58"/>
        <v>►</v>
      </c>
      <c r="C127" s="1403" t="str">
        <f t="shared" si="62"/>
        <v>►</v>
      </c>
      <c r="D127" s="2475" t="str">
        <f t="shared" si="68"/>
        <v>►</v>
      </c>
      <c r="E127" s="1402" t="str">
        <f t="shared" si="69"/>
        <v>►</v>
      </c>
      <c r="F127" s="1402" t="str">
        <f t="shared" si="70"/>
        <v>►</v>
      </c>
      <c r="G127" s="1402" t="str">
        <f t="shared" si="71"/>
        <v>►</v>
      </c>
      <c r="H127" s="196" t="str">
        <f t="shared" si="74"/>
        <v>►</v>
      </c>
      <c r="I127" s="320" t="str">
        <f>I100</f>
        <v>Dessert assiette.C.Chiboust pamplemousse.Recette mère ►.M.Mille-feuille meringue et chiboust pamplemousse aux fraises des bois</v>
      </c>
      <c r="J127" s="320">
        <f>J100</f>
        <v>18</v>
      </c>
      <c r="K127" s="320" t="str">
        <f>K100</f>
        <v>assiettes</v>
      </c>
      <c r="L127" s="324"/>
      <c r="M127" s="270"/>
      <c r="N127" s="270"/>
      <c r="O127" s="270"/>
      <c r="P127" s="270"/>
      <c r="Q127" s="270"/>
      <c r="R127" s="329"/>
      <c r="S127" s="521" t="s">
        <v>6</v>
      </c>
      <c r="T127" s="2719">
        <f t="shared" si="55"/>
        <v>0</v>
      </c>
      <c r="U127" s="2443">
        <f t="shared" si="56"/>
        <v>0</v>
      </c>
      <c r="V127" s="2442"/>
      <c r="W127" s="1433">
        <f t="shared" si="65"/>
        <v>0</v>
      </c>
      <c r="X127" s="185" t="str">
        <f>IF(OR(W127=0, ISBLANK(P127)), "", TEXT(ROUND(W127/INDEX(AJ24:AJ94, MATCH(P127, AI24:AI94, 0)), 0),"# ##0") &amp; " " &amp; P127)</f>
        <v/>
      </c>
      <c r="Y127" s="210">
        <f t="shared" si="66"/>
        <v>0</v>
      </c>
      <c r="Z127" s="1434">
        <f t="shared" si="60"/>
        <v>0</v>
      </c>
      <c r="AA127" s="1435" t="str">
        <f t="shared" si="63"/>
        <v/>
      </c>
      <c r="AB127" s="1436"/>
      <c r="AC127" s="1433">
        <f t="shared" si="64"/>
        <v>0</v>
      </c>
      <c r="AD127" s="1437"/>
      <c r="AE127" s="1438" t="str">
        <f t="shared" si="75"/>
        <v/>
      </c>
      <c r="AF127" s="2564"/>
      <c r="AG127" s="2715">
        <f t="shared" si="61"/>
        <v>0</v>
      </c>
      <c r="AH127" s="2716">
        <f>IF(AND(V127&lt;&gt;"", ISNUMBER(T127)), IFERROR(INDEX(AJ24:AJ94, MATCH(P127, AI24:AI94, 0)) * O127 * IF(ISBLANK(L127), 1, L127), 0), 0)</f>
        <v>0</v>
      </c>
      <c r="AI127" s="31"/>
      <c r="AJ127" s="31"/>
      <c r="AK127" s="31"/>
      <c r="AL127" s="31"/>
      <c r="AM127" s="1401" t="str">
        <f t="shared" si="54"/>
        <v>►</v>
      </c>
      <c r="AN127" s="31"/>
      <c r="AO127" s="31"/>
      <c r="AP127" s="31"/>
      <c r="AQ127" s="31"/>
      <c r="AR127" s="1411"/>
      <c r="AW127" s="1411"/>
      <c r="AX127" s="4">
        <v>1</v>
      </c>
    </row>
    <row r="128" spans="1:50" s="48" customFormat="1" ht="21" customHeight="1" x14ac:dyDescent="0.25">
      <c r="A128" s="1401" t="str">
        <f t="shared" si="53"/>
        <v>►</v>
      </c>
      <c r="B128" s="1402" t="str">
        <f t="shared" si="58"/>
        <v>►</v>
      </c>
      <c r="C128" s="1403" t="str">
        <f t="shared" si="62"/>
        <v>►</v>
      </c>
      <c r="D128" s="2475" t="str">
        <f t="shared" si="68"/>
        <v>►</v>
      </c>
      <c r="E128" s="1402" t="str">
        <f t="shared" si="69"/>
        <v>►</v>
      </c>
      <c r="F128" s="1402" t="str">
        <f t="shared" si="70"/>
        <v>►</v>
      </c>
      <c r="G128" s="1402" t="str">
        <f t="shared" si="71"/>
        <v>►</v>
      </c>
      <c r="H128" s="196" t="str">
        <f t="shared" si="74"/>
        <v>►</v>
      </c>
      <c r="I128" s="320" t="str">
        <f>I100</f>
        <v>Dessert assiette.C.Chiboust pamplemousse.Recette mère ►.M.Mille-feuille meringue et chiboust pamplemousse aux fraises des bois</v>
      </c>
      <c r="J128" s="320">
        <f>J100</f>
        <v>18</v>
      </c>
      <c r="K128" s="320" t="str">
        <f>K100</f>
        <v>assiettes</v>
      </c>
      <c r="L128" s="324"/>
      <c r="M128" s="270"/>
      <c r="N128" s="270"/>
      <c r="O128" s="270"/>
      <c r="P128" s="270"/>
      <c r="Q128" s="270"/>
      <c r="R128" s="329"/>
      <c r="S128" s="521" t="s">
        <v>6</v>
      </c>
      <c r="T128" s="2719">
        <f t="shared" si="55"/>
        <v>0</v>
      </c>
      <c r="U128" s="2443">
        <f t="shared" si="56"/>
        <v>0</v>
      </c>
      <c r="V128" s="2442"/>
      <c r="W128" s="1440">
        <f t="shared" si="65"/>
        <v>0</v>
      </c>
      <c r="X128" s="199" t="str">
        <f>IF(OR(W128=0, ISBLANK(P128)), "", TEXT(ROUND(W128/INDEX(AJ24:AJ94, MATCH(P128, AI24:AI94, 0)), 0),"# ##0") &amp; " " &amp; P128)</f>
        <v/>
      </c>
      <c r="Y128" s="197">
        <f t="shared" si="66"/>
        <v>0</v>
      </c>
      <c r="Z128" s="1441">
        <f t="shared" si="60"/>
        <v>0</v>
      </c>
      <c r="AA128" s="1428" t="str">
        <f t="shared" si="63"/>
        <v/>
      </c>
      <c r="AB128" s="1436"/>
      <c r="AC128" s="1440">
        <f t="shared" si="64"/>
        <v>0</v>
      </c>
      <c r="AD128" s="1437"/>
      <c r="AE128" s="1442" t="str">
        <f t="shared" si="75"/>
        <v/>
      </c>
      <c r="AF128" s="2564"/>
      <c r="AG128" s="2715">
        <f t="shared" si="61"/>
        <v>0</v>
      </c>
      <c r="AH128" s="2716">
        <f>IF(AND(V128&lt;&gt;"", ISNUMBER(T128)), IFERROR(INDEX(AJ24:AJ94, MATCH(P128, AI24:AI94, 0)) * O128 * IF(ISBLANK(L128), 1, L128), 0), 0)</f>
        <v>0</v>
      </c>
      <c r="AI128" s="31"/>
      <c r="AJ128" s="31"/>
      <c r="AK128" s="31"/>
      <c r="AL128" s="31"/>
      <c r="AM128" s="1401" t="str">
        <f t="shared" si="54"/>
        <v>►</v>
      </c>
      <c r="AN128" s="31"/>
      <c r="AO128" s="31"/>
      <c r="AP128" s="31"/>
      <c r="AQ128" s="31"/>
      <c r="AR128" s="1411"/>
      <c r="AW128" s="1411"/>
      <c r="AX128" s="4">
        <v>1</v>
      </c>
    </row>
    <row r="129" spans="1:50" s="48" customFormat="1" ht="21" customHeight="1" x14ac:dyDescent="0.25">
      <c r="A129" s="1401" t="str">
        <f t="shared" si="53"/>
        <v>►</v>
      </c>
      <c r="B129" s="1402" t="str">
        <f t="shared" si="58"/>
        <v>►</v>
      </c>
      <c r="C129" s="1403" t="str">
        <f t="shared" si="62"/>
        <v>►</v>
      </c>
      <c r="D129" s="2475" t="str">
        <f t="shared" si="68"/>
        <v>►</v>
      </c>
      <c r="E129" s="1402" t="str">
        <f t="shared" si="69"/>
        <v>►</v>
      </c>
      <c r="F129" s="1402" t="str">
        <f t="shared" si="70"/>
        <v>►</v>
      </c>
      <c r="G129" s="1402" t="str">
        <f t="shared" si="71"/>
        <v>►</v>
      </c>
      <c r="H129" s="196" t="str">
        <f t="shared" si="74"/>
        <v>►</v>
      </c>
      <c r="I129" s="320" t="str">
        <f>I100</f>
        <v>Dessert assiette.C.Chiboust pamplemousse.Recette mère ►.M.Mille-feuille meringue et chiboust pamplemousse aux fraises des bois</v>
      </c>
      <c r="J129" s="320">
        <f>J100</f>
        <v>18</v>
      </c>
      <c r="K129" s="320" t="str">
        <f>K100</f>
        <v>assiettes</v>
      </c>
      <c r="L129" s="324"/>
      <c r="M129" s="270"/>
      <c r="N129" s="270"/>
      <c r="O129" s="270"/>
      <c r="P129" s="270"/>
      <c r="Q129" s="270"/>
      <c r="R129" s="329"/>
      <c r="S129" s="521" t="s">
        <v>6</v>
      </c>
      <c r="T129" s="2719">
        <f t="shared" si="55"/>
        <v>0</v>
      </c>
      <c r="U129" s="2443">
        <f t="shared" si="56"/>
        <v>0</v>
      </c>
      <c r="V129" s="2442"/>
      <c r="W129" s="1433">
        <f t="shared" si="65"/>
        <v>0</v>
      </c>
      <c r="X129" s="185" t="str">
        <f>IF(OR(W129=0, ISBLANK(P129)), "", TEXT(ROUND(W129/INDEX(AJ24:AJ94, MATCH(P129, AI24:AI94, 0)), 0),"# ##0") &amp; " " &amp; P129)</f>
        <v/>
      </c>
      <c r="Y129" s="210">
        <f t="shared" si="66"/>
        <v>0</v>
      </c>
      <c r="Z129" s="1434">
        <f t="shared" si="60"/>
        <v>0</v>
      </c>
      <c r="AA129" s="1435" t="str">
        <f t="shared" si="63"/>
        <v/>
      </c>
      <c r="AB129" s="1436"/>
      <c r="AC129" s="1433">
        <f t="shared" si="64"/>
        <v>0</v>
      </c>
      <c r="AD129" s="1437"/>
      <c r="AE129" s="1438" t="str">
        <f t="shared" si="75"/>
        <v/>
      </c>
      <c r="AF129" s="2564"/>
      <c r="AG129" s="2715">
        <f t="shared" si="61"/>
        <v>0</v>
      </c>
      <c r="AH129" s="2716">
        <f>IF(AND(V129&lt;&gt;"", ISNUMBER(T129)), IFERROR(INDEX(AJ24:AJ94, MATCH(P129, AI24:AI94, 0)) * O129 * IF(ISBLANK(L129), 1, L129), 0), 0)</f>
        <v>0</v>
      </c>
      <c r="AI129" s="31"/>
      <c r="AJ129" s="31"/>
      <c r="AK129" s="31"/>
      <c r="AL129" s="31"/>
      <c r="AM129" s="1401" t="str">
        <f t="shared" si="54"/>
        <v>►</v>
      </c>
      <c r="AN129" s="591"/>
      <c r="AO129" s="243"/>
      <c r="AP129" s="243"/>
      <c r="AQ129" s="31"/>
      <c r="AR129" s="1411"/>
      <c r="AW129" s="1411"/>
      <c r="AX129" s="4">
        <v>1</v>
      </c>
    </row>
    <row r="130" spans="1:50" s="48" customFormat="1" ht="21" customHeight="1" x14ac:dyDescent="0.25">
      <c r="A130" s="1401" t="str">
        <f t="shared" si="53"/>
        <v>►</v>
      </c>
      <c r="B130" s="1402" t="str">
        <f t="shared" si="58"/>
        <v>►</v>
      </c>
      <c r="C130" s="1403" t="str">
        <f t="shared" si="62"/>
        <v>►</v>
      </c>
      <c r="D130" s="2475" t="str">
        <f t="shared" si="68"/>
        <v>►</v>
      </c>
      <c r="E130" s="1402" t="str">
        <f t="shared" si="69"/>
        <v>►</v>
      </c>
      <c r="F130" s="1402" t="str">
        <f t="shared" si="70"/>
        <v>►</v>
      </c>
      <c r="G130" s="1402" t="str">
        <f t="shared" si="71"/>
        <v>►</v>
      </c>
      <c r="H130" s="196" t="str">
        <f t="shared" si="74"/>
        <v>►</v>
      </c>
      <c r="I130" s="320" t="str">
        <f>I100</f>
        <v>Dessert assiette.C.Chiboust pamplemousse.Recette mère ►.M.Mille-feuille meringue et chiboust pamplemousse aux fraises des bois</v>
      </c>
      <c r="J130" s="320">
        <f>J100</f>
        <v>18</v>
      </c>
      <c r="K130" s="320" t="str">
        <f>K100</f>
        <v>assiettes</v>
      </c>
      <c r="L130" s="324"/>
      <c r="M130" s="270"/>
      <c r="N130" s="270"/>
      <c r="O130" s="270"/>
      <c r="P130" s="270"/>
      <c r="Q130" s="270"/>
      <c r="R130" s="329"/>
      <c r="S130" s="521" t="s">
        <v>6</v>
      </c>
      <c r="T130" s="2719">
        <f t="shared" si="55"/>
        <v>0</v>
      </c>
      <c r="U130" s="2443">
        <f t="shared" si="56"/>
        <v>0</v>
      </c>
      <c r="V130" s="2442"/>
      <c r="W130" s="1440">
        <f t="shared" si="65"/>
        <v>0</v>
      </c>
      <c r="X130" s="199" t="str">
        <f>IF(OR(W130=0, ISBLANK(P130)), "", TEXT(ROUND(W130/INDEX(AJ24:AJ94, MATCH(P130, AI24:AI94, 0)), 0),"# ##0") &amp; " " &amp; P130)</f>
        <v/>
      </c>
      <c r="Y130" s="197">
        <f t="shared" si="66"/>
        <v>0</v>
      </c>
      <c r="Z130" s="1441">
        <f t="shared" si="60"/>
        <v>0</v>
      </c>
      <c r="AA130" s="1428" t="str">
        <f t="shared" si="63"/>
        <v/>
      </c>
      <c r="AB130" s="1436"/>
      <c r="AC130" s="1440">
        <f t="shared" si="64"/>
        <v>0</v>
      </c>
      <c r="AD130" s="1437"/>
      <c r="AE130" s="1442" t="str">
        <f t="shared" si="75"/>
        <v/>
      </c>
      <c r="AF130" s="2564"/>
      <c r="AG130" s="2715">
        <f t="shared" si="61"/>
        <v>0</v>
      </c>
      <c r="AH130" s="2716">
        <f>IF(AND(V130&lt;&gt;"", ISNUMBER(T130)), IFERROR(INDEX(AJ24:AJ94, MATCH(P130, AI24:AI94, 0)) * O130 * IF(ISBLANK(L130), 1, L130), 0), 0)</f>
        <v>0</v>
      </c>
      <c r="AI130" s="31"/>
      <c r="AJ130" s="31"/>
      <c r="AK130" s="31"/>
      <c r="AL130" s="31"/>
      <c r="AM130" s="1401" t="str">
        <f t="shared" si="54"/>
        <v>►</v>
      </c>
      <c r="AN130" s="1411"/>
      <c r="AO130" s="1411"/>
      <c r="AP130" s="1411"/>
      <c r="AQ130" s="1411"/>
      <c r="AR130" s="1411"/>
      <c r="AW130" s="1411"/>
      <c r="AX130" s="4">
        <v>1</v>
      </c>
    </row>
    <row r="131" spans="1:50" s="48" customFormat="1" ht="21" customHeight="1" x14ac:dyDescent="0.25">
      <c r="A131" s="1401" t="str">
        <f t="shared" si="53"/>
        <v>►</v>
      </c>
      <c r="B131" s="1402" t="str">
        <f t="shared" si="58"/>
        <v>►</v>
      </c>
      <c r="C131" s="1403" t="str">
        <f t="shared" si="62"/>
        <v>►</v>
      </c>
      <c r="D131" s="2475" t="str">
        <f t="shared" si="68"/>
        <v>►</v>
      </c>
      <c r="E131" s="1402" t="str">
        <f t="shared" si="69"/>
        <v>►</v>
      </c>
      <c r="F131" s="1402" t="str">
        <f t="shared" si="70"/>
        <v>►</v>
      </c>
      <c r="G131" s="1402" t="str">
        <f t="shared" si="71"/>
        <v>►</v>
      </c>
      <c r="H131" s="196" t="str">
        <f t="shared" si="74"/>
        <v>►</v>
      </c>
      <c r="I131" s="320" t="str">
        <f>I100</f>
        <v>Dessert assiette.C.Chiboust pamplemousse.Recette mère ►.M.Mille-feuille meringue et chiboust pamplemousse aux fraises des bois</v>
      </c>
      <c r="J131" s="320">
        <f>J100</f>
        <v>18</v>
      </c>
      <c r="K131" s="320" t="str">
        <f>K100</f>
        <v>assiettes</v>
      </c>
      <c r="L131" s="324"/>
      <c r="M131" s="270"/>
      <c r="N131" s="270"/>
      <c r="O131" s="270"/>
      <c r="P131" s="270"/>
      <c r="Q131" s="270"/>
      <c r="R131" s="329"/>
      <c r="S131" s="521" t="s">
        <v>6</v>
      </c>
      <c r="T131" s="2719">
        <f t="shared" si="55"/>
        <v>0</v>
      </c>
      <c r="U131" s="2443">
        <f t="shared" si="56"/>
        <v>0</v>
      </c>
      <c r="V131" s="2442"/>
      <c r="W131" s="1433">
        <f t="shared" si="65"/>
        <v>0</v>
      </c>
      <c r="X131" s="185" t="str">
        <f>IF(OR(W131=0, ISBLANK(P131)), "", TEXT(ROUND(W131/INDEX(AJ24:AJ94, MATCH(P131, AI24:AI94, 0)), 0),"# ##0") &amp; " " &amp; P131)</f>
        <v/>
      </c>
      <c r="Y131" s="210">
        <f t="shared" si="66"/>
        <v>0</v>
      </c>
      <c r="Z131" s="1434">
        <f t="shared" si="60"/>
        <v>0</v>
      </c>
      <c r="AA131" s="1435" t="str">
        <f t="shared" si="63"/>
        <v/>
      </c>
      <c r="AB131" s="1436"/>
      <c r="AC131" s="1433">
        <f t="shared" si="64"/>
        <v>0</v>
      </c>
      <c r="AD131" s="1437"/>
      <c r="AE131" s="1438" t="str">
        <f t="shared" si="75"/>
        <v/>
      </c>
      <c r="AF131" s="2564"/>
      <c r="AG131" s="2715">
        <f t="shared" si="61"/>
        <v>0</v>
      </c>
      <c r="AH131" s="2716">
        <f>IF(AND(V131&lt;&gt;"", ISNUMBER(T131)), IFERROR(INDEX(AJ24:AJ94, MATCH(P131, AI24:AI94, 0)) * O131 * IF(ISBLANK(L131), 1, L131), 0), 0)</f>
        <v>0</v>
      </c>
      <c r="AI131" s="31"/>
      <c r="AJ131" s="31"/>
      <c r="AK131" s="31"/>
      <c r="AL131" s="31"/>
      <c r="AM131" s="1401" t="str">
        <f t="shared" si="54"/>
        <v>►</v>
      </c>
      <c r="AN131" s="1411"/>
      <c r="AO131" s="1411"/>
      <c r="AP131" s="1411"/>
      <c r="AQ131" s="1411"/>
      <c r="AR131" s="1411"/>
      <c r="AW131" s="1411"/>
      <c r="AX131" s="4">
        <v>1</v>
      </c>
    </row>
    <row r="132" spans="1:50" s="48" customFormat="1" ht="21" customHeight="1" x14ac:dyDescent="0.25">
      <c r="A132" s="1401" t="str">
        <f t="shared" si="53"/>
        <v>A</v>
      </c>
      <c r="B132" s="1402" t="str">
        <f t="shared" si="58"/>
        <v>Dessert assiette.C.Chiboust pamplemousse.Recette mère ►.M.Mille-feuille meringue et chiboust pamplemousse aux fraises des bois</v>
      </c>
      <c r="C132" s="1403" t="str">
        <f t="shared" si="62"/>
        <v>Dessert assiette</v>
      </c>
      <c r="D132" s="2475" t="str">
        <f t="shared" si="68"/>
        <v>C</v>
      </c>
      <c r="E132" s="1402" t="str">
        <f t="shared" si="69"/>
        <v>Chiboust pamplemousse</v>
      </c>
      <c r="F132" s="1402" t="str">
        <f t="shared" si="70"/>
        <v>Recette mère ►</v>
      </c>
      <c r="G132" s="1402" t="str">
        <f t="shared" si="71"/>
        <v>M.Mille-feuille meringue et chiboust pamplemousse aux fraises des bois</v>
      </c>
      <c r="H132" s="376" t="s">
        <v>18</v>
      </c>
      <c r="I132" s="320" t="str">
        <f>I100</f>
        <v>Dessert assiette.C.Chiboust pamplemousse.Recette mère ►.M.Mille-feuille meringue et chiboust pamplemousse aux fraises des bois</v>
      </c>
      <c r="J132" s="320">
        <f>J100</f>
        <v>18</v>
      </c>
      <c r="K132" s="320" t="str">
        <f>K100</f>
        <v>assiettes</v>
      </c>
      <c r="L132" s="377" t="s">
        <v>153</v>
      </c>
      <c r="M132" s="280"/>
      <c r="N132" s="280"/>
      <c r="O132" s="280"/>
      <c r="P132" s="280"/>
      <c r="Q132" s="378"/>
      <c r="R132" s="379" t="s">
        <v>154</v>
      </c>
      <c r="S132" s="521" t="s">
        <v>6</v>
      </c>
      <c r="T132" s="2719">
        <f t="shared" si="55"/>
        <v>0</v>
      </c>
      <c r="U132" s="2443">
        <f t="shared" si="56"/>
        <v>0</v>
      </c>
      <c r="V132" s="2442"/>
      <c r="W132" s="1440">
        <f t="shared" si="65"/>
        <v>0</v>
      </c>
      <c r="X132" s="199" t="str">
        <f>IF(OR(W132=0, ISBLANK(P132)), "", TEXT(ROUND(W132/INDEX(AJ24:AJ94, MATCH(P132, AI24:AI94, 0)), 0),"# ##0") &amp; " " &amp; P132)</f>
        <v/>
      </c>
      <c r="Y132" s="197">
        <f t="shared" si="66"/>
        <v>0</v>
      </c>
      <c r="Z132" s="1441">
        <f t="shared" si="60"/>
        <v>0</v>
      </c>
      <c r="AA132" s="1428" t="str">
        <f t="shared" si="63"/>
        <v/>
      </c>
      <c r="AB132" s="1436"/>
      <c r="AC132" s="1440">
        <f t="shared" si="64"/>
        <v>0</v>
      </c>
      <c r="AD132" s="1437"/>
      <c r="AE132" s="1442" t="str">
        <f t="shared" si="75"/>
        <v/>
      </c>
      <c r="AF132" s="2564"/>
      <c r="AG132" s="2715">
        <f t="shared" si="61"/>
        <v>0</v>
      </c>
      <c r="AH132" s="2716">
        <f>IF(AND(V132&lt;&gt;"", ISNUMBER(T132)), IFERROR(INDEX(AJ24:AJ94, MATCH(P132, AI24:AI94, 0)) * O132 * IF(ISBLANK(L132), 1, L132), 0), 0)</f>
        <v>0</v>
      </c>
      <c r="AI132" s="31"/>
      <c r="AJ132" s="31"/>
      <c r="AK132" s="31"/>
      <c r="AL132" s="31"/>
      <c r="AM132" s="1401" t="str">
        <f t="shared" si="54"/>
        <v>A</v>
      </c>
      <c r="AN132" s="1411"/>
      <c r="AO132" s="1411"/>
      <c r="AP132" s="1411"/>
      <c r="AQ132" s="1411"/>
      <c r="AR132" s="1411"/>
      <c r="AW132" s="1411"/>
      <c r="AX132" s="4">
        <v>1</v>
      </c>
    </row>
    <row r="133" spans="1:50" s="48" customFormat="1" ht="21" customHeight="1" x14ac:dyDescent="0.25">
      <c r="A133" s="1401" t="str">
        <f t="shared" si="53"/>
        <v>A</v>
      </c>
      <c r="B133" s="1402" t="str">
        <f t="shared" si="58"/>
        <v>Dessert assiette.C.Chiboust pamplemousse.Recette mère ►.M.Mille-feuille meringue et chiboust pamplemousse aux fraises des bois</v>
      </c>
      <c r="C133" s="1403" t="str">
        <f t="shared" si="62"/>
        <v>Dessert assiette</v>
      </c>
      <c r="D133" s="2475" t="str">
        <f t="shared" si="68"/>
        <v>C</v>
      </c>
      <c r="E133" s="1402" t="str">
        <f t="shared" si="69"/>
        <v>Chiboust pamplemousse</v>
      </c>
      <c r="F133" s="1402" t="str">
        <f t="shared" si="70"/>
        <v>Recette mère ►</v>
      </c>
      <c r="G133" s="1402" t="str">
        <f t="shared" si="71"/>
        <v>M.Mille-feuille meringue et chiboust pamplemousse aux fraises des bois</v>
      </c>
      <c r="H133" s="376" t="s">
        <v>18</v>
      </c>
      <c r="I133" s="320" t="str">
        <f>I100</f>
        <v>Dessert assiette.C.Chiboust pamplemousse.Recette mère ►.M.Mille-feuille meringue et chiboust pamplemousse aux fraises des bois</v>
      </c>
      <c r="J133" s="320">
        <f>J100</f>
        <v>18</v>
      </c>
      <c r="K133" s="320" t="str">
        <f>K100</f>
        <v>assiettes</v>
      </c>
      <c r="L133" s="381"/>
      <c r="M133" s="287"/>
      <c r="N133" s="287"/>
      <c r="O133" s="287"/>
      <c r="P133" s="287"/>
      <c r="Q133" s="382"/>
      <c r="R133" s="383" t="s">
        <v>155</v>
      </c>
      <c r="S133" s="521" t="s">
        <v>6</v>
      </c>
      <c r="T133" s="2719">
        <f t="shared" si="55"/>
        <v>0</v>
      </c>
      <c r="U133" s="2443">
        <f t="shared" si="56"/>
        <v>0</v>
      </c>
      <c r="V133" s="2442"/>
      <c r="W133" s="1433">
        <f t="shared" si="65"/>
        <v>0</v>
      </c>
      <c r="X133" s="185" t="str">
        <f>IF(OR(W133=0, ISBLANK(P133)), "", TEXT(ROUND(W133/INDEX(AJ24:AJ94, MATCH(P133, AI24:AI94, 0)), 0),"# ##0") &amp; " " &amp; P133)</f>
        <v/>
      </c>
      <c r="Y133" s="210">
        <f t="shared" si="66"/>
        <v>0</v>
      </c>
      <c r="Z133" s="1434">
        <f t="shared" si="60"/>
        <v>0</v>
      </c>
      <c r="AA133" s="1435" t="str">
        <f t="shared" si="63"/>
        <v/>
      </c>
      <c r="AB133" s="1436"/>
      <c r="AC133" s="1433">
        <f t="shared" si="64"/>
        <v>0</v>
      </c>
      <c r="AD133" s="1437"/>
      <c r="AE133" s="1438" t="str">
        <f t="shared" si="75"/>
        <v/>
      </c>
      <c r="AF133" s="2564"/>
      <c r="AG133" s="2715">
        <f t="shared" si="61"/>
        <v>0</v>
      </c>
      <c r="AH133" s="2716">
        <f>IF(AND(V133&lt;&gt;"", ISNUMBER(T133)), IFERROR(INDEX(AJ24:AJ94, MATCH(P133, AI24:AI94, 0)) * O133 * IF(ISBLANK(L133), 1, L133), 0), 0)</f>
        <v>0</v>
      </c>
      <c r="AI133" s="31"/>
      <c r="AJ133" s="31"/>
      <c r="AK133" s="31"/>
      <c r="AL133" s="31"/>
      <c r="AM133" s="1401" t="str">
        <f t="shared" si="54"/>
        <v>A</v>
      </c>
      <c r="AN133" s="1411"/>
      <c r="AO133" s="1411"/>
      <c r="AP133" s="1411"/>
      <c r="AQ133" s="1411"/>
      <c r="AR133" s="1411"/>
      <c r="AW133" s="1411"/>
      <c r="AX133" s="4">
        <v>1</v>
      </c>
    </row>
    <row r="134" spans="1:50" s="48" customFormat="1" ht="21" customHeight="1" x14ac:dyDescent="0.25">
      <c r="A134" s="1401" t="str">
        <f t="shared" si="53"/>
        <v>A</v>
      </c>
      <c r="B134" s="1402" t="str">
        <f t="shared" si="58"/>
        <v>Dessert assiette.C.Chiboust pamplemousse.Recette mère ►.M.Mille-feuille meringue et chiboust pamplemousse aux fraises des bois</v>
      </c>
      <c r="C134" s="1403" t="str">
        <f t="shared" si="62"/>
        <v>Dessert assiette</v>
      </c>
      <c r="D134" s="2475" t="str">
        <f t="shared" si="68"/>
        <v>C</v>
      </c>
      <c r="E134" s="1402" t="str">
        <f t="shared" si="69"/>
        <v>Chiboust pamplemousse</v>
      </c>
      <c r="F134" s="1402" t="str">
        <f t="shared" si="70"/>
        <v>Recette mère ►</v>
      </c>
      <c r="G134" s="1402" t="str">
        <f t="shared" si="71"/>
        <v>M.Mille-feuille meringue et chiboust pamplemousse aux fraises des bois</v>
      </c>
      <c r="H134" s="376" t="s">
        <v>18</v>
      </c>
      <c r="I134" s="320" t="str">
        <f>I100</f>
        <v>Dessert assiette.C.Chiboust pamplemousse.Recette mère ►.M.Mille-feuille meringue et chiboust pamplemousse aux fraises des bois</v>
      </c>
      <c r="J134" s="320">
        <f>J100</f>
        <v>18</v>
      </c>
      <c r="K134" s="320" t="str">
        <f>K100</f>
        <v>assiettes</v>
      </c>
      <c r="L134" s="387"/>
      <c r="M134" s="287"/>
      <c r="N134" s="287"/>
      <c r="O134" s="287"/>
      <c r="P134" s="287"/>
      <c r="Q134" s="382"/>
      <c r="R134" s="383" t="s">
        <v>156</v>
      </c>
      <c r="S134" s="521" t="s">
        <v>6</v>
      </c>
      <c r="T134" s="2719">
        <f t="shared" si="55"/>
        <v>0</v>
      </c>
      <c r="U134" s="2443">
        <f t="shared" si="56"/>
        <v>0</v>
      </c>
      <c r="V134" s="2442"/>
      <c r="W134" s="1440">
        <f t="shared" si="65"/>
        <v>0</v>
      </c>
      <c r="X134" s="199" t="str">
        <f>IF(OR(W134=0, ISBLANK(P134)), "", TEXT(ROUND(W134/INDEX(AJ24:AJ94, MATCH(P134, AI24:AI94, 0)), 0),"# ##0") &amp; " " &amp; P134)</f>
        <v/>
      </c>
      <c r="Y134" s="197">
        <f t="shared" si="66"/>
        <v>0</v>
      </c>
      <c r="Z134" s="1441">
        <f t="shared" si="60"/>
        <v>0</v>
      </c>
      <c r="AA134" s="1428" t="str">
        <f t="shared" si="63"/>
        <v/>
      </c>
      <c r="AB134" s="1436"/>
      <c r="AC134" s="1440">
        <f t="shared" si="64"/>
        <v>0</v>
      </c>
      <c r="AD134" s="1437"/>
      <c r="AE134" s="1442" t="str">
        <f t="shared" si="75"/>
        <v/>
      </c>
      <c r="AF134" s="2564"/>
      <c r="AG134" s="2715">
        <f t="shared" si="61"/>
        <v>0</v>
      </c>
      <c r="AH134" s="2716">
        <f>IF(AND(V134&lt;&gt;"", ISNUMBER(T134)), IFERROR(INDEX(AJ24:AJ94, MATCH(P134, AI24:AI94, 0)) * O134 * IF(ISBLANK(L134), 1, L134), 0), 0)</f>
        <v>0</v>
      </c>
      <c r="AI134" s="31"/>
      <c r="AJ134" s="31"/>
      <c r="AK134" s="31"/>
      <c r="AL134" s="31"/>
      <c r="AM134" s="1401" t="str">
        <f t="shared" si="54"/>
        <v>A</v>
      </c>
      <c r="AN134" s="1411"/>
      <c r="AO134" s="1411"/>
      <c r="AP134" s="1411"/>
      <c r="AQ134" s="1411"/>
      <c r="AR134" s="1411"/>
      <c r="AW134" s="1411"/>
      <c r="AX134" s="4">
        <v>1</v>
      </c>
    </row>
    <row r="135" spans="1:50" s="48" customFormat="1" ht="21" customHeight="1" x14ac:dyDescent="0.25">
      <c r="A135" s="1401" t="str">
        <f t="shared" si="53"/>
        <v>A</v>
      </c>
      <c r="B135" s="1402" t="str">
        <f t="shared" si="58"/>
        <v>Dessert assiette.C.Chiboust pamplemousse.Recette mère ►.M.Mille-feuille meringue et chiboust pamplemousse aux fraises des bois</v>
      </c>
      <c r="C135" s="1403" t="str">
        <f t="shared" si="62"/>
        <v>Dessert assiette</v>
      </c>
      <c r="D135" s="2475" t="str">
        <f t="shared" si="68"/>
        <v>C</v>
      </c>
      <c r="E135" s="1402" t="str">
        <f t="shared" si="69"/>
        <v>Chiboust pamplemousse</v>
      </c>
      <c r="F135" s="1402" t="str">
        <f t="shared" si="70"/>
        <v>Recette mère ►</v>
      </c>
      <c r="G135" s="1402" t="str">
        <f t="shared" si="71"/>
        <v>M.Mille-feuille meringue et chiboust pamplemousse aux fraises des bois</v>
      </c>
      <c r="H135" s="376" t="s">
        <v>18</v>
      </c>
      <c r="I135" s="320" t="str">
        <f>I100</f>
        <v>Dessert assiette.C.Chiboust pamplemousse.Recette mère ►.M.Mille-feuille meringue et chiboust pamplemousse aux fraises des bois</v>
      </c>
      <c r="J135" s="320">
        <f>J100</f>
        <v>18</v>
      </c>
      <c r="K135" s="320" t="str">
        <f>K100</f>
        <v>assiettes</v>
      </c>
      <c r="L135" s="293"/>
      <c r="M135" s="293"/>
      <c r="N135" s="293" t="s">
        <v>152</v>
      </c>
      <c r="O135" s="294"/>
      <c r="P135" s="392"/>
      <c r="Q135" s="392"/>
      <c r="R135" s="393"/>
      <c r="S135" s="521" t="s">
        <v>6</v>
      </c>
      <c r="T135" s="2719">
        <f t="shared" si="55"/>
        <v>0</v>
      </c>
      <c r="U135" s="2443">
        <f t="shared" si="56"/>
        <v>0</v>
      </c>
      <c r="V135" s="2442"/>
      <c r="W135" s="1433">
        <f t="shared" si="65"/>
        <v>0</v>
      </c>
      <c r="X135" s="185" t="str">
        <f>IF(OR(W135=0, ISBLANK(P135)), "", TEXT(ROUND(W135/INDEX(AJ24:AJ94, MATCH(P135, AI24:AI94, 0)), 0),"# ##0") &amp; " " &amp; P135)</f>
        <v/>
      </c>
      <c r="Y135" s="210">
        <f t="shared" si="66"/>
        <v>0</v>
      </c>
      <c r="Z135" s="1434">
        <f t="shared" si="60"/>
        <v>0</v>
      </c>
      <c r="AA135" s="1435" t="str">
        <f t="shared" si="63"/>
        <v/>
      </c>
      <c r="AB135" s="1436"/>
      <c r="AC135" s="1433">
        <f t="shared" si="64"/>
        <v>0</v>
      </c>
      <c r="AD135" s="1437"/>
      <c r="AE135" s="1438" t="str">
        <f t="shared" si="75"/>
        <v/>
      </c>
      <c r="AF135" s="2564"/>
      <c r="AG135" s="2715">
        <f t="shared" si="61"/>
        <v>0</v>
      </c>
      <c r="AH135" s="2716">
        <f>IF(AND(V135&lt;&gt;"", ISNUMBER(T135)), IFERROR(INDEX(AJ24:AJ94, MATCH(P135, AI24:AI94, 0)) * O135 * IF(ISBLANK(L135), 1, L135), 0), 0)</f>
        <v>0</v>
      </c>
      <c r="AI135" s="31"/>
      <c r="AJ135" s="31"/>
      <c r="AK135" s="31"/>
      <c r="AL135" s="31"/>
      <c r="AM135" s="1401" t="str">
        <f t="shared" si="54"/>
        <v>A</v>
      </c>
      <c r="AN135" s="1411"/>
      <c r="AO135" s="1411"/>
      <c r="AP135" s="1411"/>
      <c r="AQ135" s="1411"/>
      <c r="AR135" s="1411"/>
      <c r="AW135" s="1411"/>
      <c r="AX135" s="4">
        <v>1</v>
      </c>
    </row>
    <row r="136" spans="1:50" s="48" customFormat="1" ht="21" customHeight="1" thickBot="1" x14ac:dyDescent="0.3">
      <c r="A136" s="1401" t="str">
        <f t="shared" si="53"/>
        <v>A</v>
      </c>
      <c r="B136" s="1402" t="str">
        <f t="shared" si="58"/>
        <v>Dessert assiette.C.Chiboust pamplemousse.Recette mère ►.M.Mille-feuille meringue et chiboust pamplemousse aux fraises des bois</v>
      </c>
      <c r="C136" s="1403" t="str">
        <f t="shared" si="62"/>
        <v>Dessert assiette</v>
      </c>
      <c r="D136" s="2475" t="str">
        <f t="shared" si="68"/>
        <v>C</v>
      </c>
      <c r="E136" s="1402" t="str">
        <f t="shared" si="69"/>
        <v>Chiboust pamplemousse</v>
      </c>
      <c r="F136" s="1402" t="str">
        <f t="shared" si="70"/>
        <v>Recette mère ►</v>
      </c>
      <c r="G136" s="1402" t="str">
        <f t="shared" si="71"/>
        <v>M.Mille-feuille meringue et chiboust pamplemousse aux fraises des bois</v>
      </c>
      <c r="H136" s="397" t="s">
        <v>18</v>
      </c>
      <c r="I136" s="398" t="str">
        <f>I100</f>
        <v>Dessert assiette.C.Chiboust pamplemousse.Recette mère ►.M.Mille-feuille meringue et chiboust pamplemousse aux fraises des bois</v>
      </c>
      <c r="J136" s="398">
        <f>J100</f>
        <v>18</v>
      </c>
      <c r="K136" s="398" t="str">
        <f>K100</f>
        <v>assiettes</v>
      </c>
      <c r="L136" s="399" t="s">
        <v>150</v>
      </c>
      <c r="M136" s="298"/>
      <c r="N136" s="299"/>
      <c r="O136" s="300"/>
      <c r="P136" s="299"/>
      <c r="Q136" s="299"/>
      <c r="R136" s="400"/>
      <c r="S136" s="521" t="s">
        <v>6</v>
      </c>
      <c r="T136" s="2719">
        <f t="shared" si="55"/>
        <v>0</v>
      </c>
      <c r="U136" s="2443">
        <f t="shared" si="56"/>
        <v>0</v>
      </c>
      <c r="V136" s="2442"/>
      <c r="W136" s="1440">
        <f t="shared" si="65"/>
        <v>0</v>
      </c>
      <c r="X136" s="199" t="str">
        <f>IF(OR(W136=0, ISBLANK(P136)), "", TEXT(ROUND(W136/INDEX(AJ24:AJ94, MATCH(P136, AI24:AI94, 0)), 0),"# ##0") &amp; " " &amp; P136)</f>
        <v/>
      </c>
      <c r="Y136" s="197">
        <f t="shared" si="66"/>
        <v>0</v>
      </c>
      <c r="Z136" s="1441">
        <f t="shared" si="60"/>
        <v>0</v>
      </c>
      <c r="AA136" s="1428" t="str">
        <f t="shared" si="63"/>
        <v/>
      </c>
      <c r="AB136" s="1436"/>
      <c r="AC136" s="1440">
        <f t="shared" si="64"/>
        <v>0</v>
      </c>
      <c r="AD136" s="1437"/>
      <c r="AE136" s="1442" t="str">
        <f t="shared" si="75"/>
        <v/>
      </c>
      <c r="AF136" s="2564"/>
      <c r="AG136" s="2715">
        <f t="shared" si="61"/>
        <v>0</v>
      </c>
      <c r="AH136" s="2716">
        <f>IF(AND(V136&lt;&gt;"", ISNUMBER(T136)), IFERROR(INDEX(AJ24:AJ94, MATCH(P136, AI24:AI94, 0)) * O136 * IF(ISBLANK(L136), 1, L136), 0), 0)</f>
        <v>0</v>
      </c>
      <c r="AI136" s="31"/>
      <c r="AJ136" s="31"/>
      <c r="AK136" s="31"/>
      <c r="AL136" s="31"/>
      <c r="AM136" s="1401" t="str">
        <f t="shared" si="54"/>
        <v>A</v>
      </c>
      <c r="AN136" s="1411"/>
      <c r="AO136" s="1411"/>
      <c r="AP136" s="1411"/>
      <c r="AQ136" s="1411"/>
      <c r="AR136" s="1411"/>
      <c r="AW136" s="1411"/>
      <c r="AX136" s="4">
        <v>1</v>
      </c>
    </row>
    <row r="137" spans="1:50" s="48" customFormat="1" ht="21" customHeight="1" thickBot="1" x14ac:dyDescent="0.3">
      <c r="A137" s="1401" t="str">
        <f t="shared" si="53"/>
        <v>A</v>
      </c>
      <c r="B137" s="1402" t="str">
        <f t="shared" si="58"/>
        <v/>
      </c>
      <c r="C137" s="1403">
        <f t="shared" si="62"/>
        <v>0</v>
      </c>
      <c r="D137" s="2475">
        <f t="shared" si="68"/>
        <v>0</v>
      </c>
      <c r="E137" s="1402">
        <f t="shared" si="69"/>
        <v>0</v>
      </c>
      <c r="F137" s="1402">
        <f t="shared" si="70"/>
        <v>0</v>
      </c>
      <c r="G137" s="1402" t="str">
        <f t="shared" si="71"/>
        <v/>
      </c>
      <c r="H137" s="1456" t="s">
        <v>18</v>
      </c>
      <c r="I137" s="1457"/>
      <c r="J137" s="1457"/>
      <c r="K137" s="1457"/>
      <c r="L137" s="1458" t="s">
        <v>2199</v>
      </c>
      <c r="M137" s="1458"/>
      <c r="N137" s="1458"/>
      <c r="O137" s="1458"/>
      <c r="P137" s="1458"/>
      <c r="Q137" s="1458"/>
      <c r="R137" s="2460" t="s">
        <v>218</v>
      </c>
      <c r="S137" s="521" t="s">
        <v>6</v>
      </c>
      <c r="T137" s="2719">
        <f t="shared" si="55"/>
        <v>0</v>
      </c>
      <c r="U137" s="2443">
        <f t="shared" si="56"/>
        <v>0</v>
      </c>
      <c r="V137" s="2442"/>
      <c r="W137" s="1433">
        <f t="shared" si="65"/>
        <v>0</v>
      </c>
      <c r="X137" s="185" t="str">
        <f>IF(OR(W137=0, ISBLANK(P137)), "", TEXT(ROUND(W137/INDEX(AJ24:AJ94, MATCH(P137, AI24:AI94, 0)), 0),"# ##0") &amp; " " &amp; P137)</f>
        <v/>
      </c>
      <c r="Y137" s="210">
        <f t="shared" si="66"/>
        <v>0</v>
      </c>
      <c r="Z137" s="1434">
        <f t="shared" si="60"/>
        <v>0</v>
      </c>
      <c r="AA137" s="1435" t="str">
        <f t="shared" si="63"/>
        <v/>
      </c>
      <c r="AB137" s="1436"/>
      <c r="AC137" s="1433">
        <f t="shared" si="64"/>
        <v>0</v>
      </c>
      <c r="AD137" s="1437"/>
      <c r="AE137" s="1438" t="str">
        <f t="shared" si="75"/>
        <v/>
      </c>
      <c r="AF137" s="2564"/>
      <c r="AG137" s="2715">
        <f t="shared" si="61"/>
        <v>0</v>
      </c>
      <c r="AH137" s="2716">
        <f>IF(AND(V137&lt;&gt;"", ISNUMBER(T137)), IFERROR(INDEX(AJ24:AJ94, MATCH(P137, AI24:AI94, 0)) * O137 * IF(ISBLANK(L137), 1, L137), 0), 0)</f>
        <v>0</v>
      </c>
      <c r="AI137" s="31"/>
      <c r="AJ137" s="31"/>
      <c r="AK137" s="31"/>
      <c r="AL137" s="31"/>
      <c r="AM137" s="1401" t="str">
        <f t="shared" si="54"/>
        <v>A</v>
      </c>
      <c r="AN137" s="1411"/>
      <c r="AO137" s="1411"/>
      <c r="AP137" s="1411"/>
      <c r="AQ137" s="1411"/>
      <c r="AR137" s="1411"/>
      <c r="AW137" s="1411"/>
      <c r="AX137" s="4">
        <v>1</v>
      </c>
    </row>
    <row r="138" spans="1:50" s="48" customFormat="1" ht="21" customHeight="1" x14ac:dyDescent="0.25">
      <c r="A138" s="1401" t="str">
        <f t="shared" si="53"/>
        <v>A</v>
      </c>
      <c r="B138" s="1402" t="str">
        <f t="shared" si="58"/>
        <v>Dessert assiette.C.Coulis de mangue.Recette mère ►.M.Mille-feuille meringue et chiboust pamplemousse aux fraises des bois</v>
      </c>
      <c r="C138" s="1403" t="str">
        <f t="shared" si="62"/>
        <v>Dessert assiette</v>
      </c>
      <c r="D138" s="2475" t="str">
        <f t="shared" si="68"/>
        <v>C</v>
      </c>
      <c r="E138" s="1402" t="str">
        <f t="shared" si="69"/>
        <v>Coulis de mangue</v>
      </c>
      <c r="F138" s="1402" t="str">
        <f t="shared" si="70"/>
        <v>Recette mère ►</v>
      </c>
      <c r="G138" s="1402" t="str">
        <f t="shared" si="71"/>
        <v>M.Mille-feuille meringue et chiboust pamplemousse aux fraises des bois</v>
      </c>
      <c r="H138" s="54" t="s">
        <v>18</v>
      </c>
      <c r="I138" s="55" t="str">
        <f>I144</f>
        <v>Dessert assiette.C.Coulis de mangue.Recette mère ►.M.Mille-feuille meringue et chiboust pamplemousse aux fraises des bois</v>
      </c>
      <c r="J138" s="56">
        <f>J144</f>
        <v>18</v>
      </c>
      <c r="K138" s="56" t="str">
        <f>K144</f>
        <v>assiettes</v>
      </c>
      <c r="L138" s="57" t="s">
        <v>6</v>
      </c>
      <c r="M138" s="58" t="s">
        <v>19</v>
      </c>
      <c r="N138" s="3315" t="s">
        <v>187</v>
      </c>
      <c r="O138" s="3315"/>
      <c r="P138" s="3285" t="s">
        <v>1138</v>
      </c>
      <c r="Q138" s="3285"/>
      <c r="R138" s="3286"/>
      <c r="S138" s="521" t="s">
        <v>6</v>
      </c>
      <c r="T138" s="2719">
        <f t="shared" si="55"/>
        <v>0</v>
      </c>
      <c r="U138" s="2443">
        <f t="shared" si="56"/>
        <v>0</v>
      </c>
      <c r="V138" s="2442"/>
      <c r="W138" s="1440">
        <f t="shared" si="65"/>
        <v>0</v>
      </c>
      <c r="X138" s="199" t="str">
        <f>IF(OR(W138=0, ISBLANK(P138)), "", TEXT(ROUND(W138/INDEX(AJ24:AJ94, MATCH(P138, AI24:AI94, 0)), 0),"# ##0") &amp; " " &amp; P138)</f>
        <v/>
      </c>
      <c r="Y138" s="197">
        <f t="shared" si="66"/>
        <v>0</v>
      </c>
      <c r="Z138" s="1441">
        <f t="shared" si="60"/>
        <v>0</v>
      </c>
      <c r="AA138" s="1428" t="str">
        <f t="shared" si="63"/>
        <v/>
      </c>
      <c r="AB138" s="1436"/>
      <c r="AC138" s="1440">
        <f t="shared" si="64"/>
        <v>0</v>
      </c>
      <c r="AD138" s="1437"/>
      <c r="AE138" s="1442" t="str">
        <f t="shared" si="75"/>
        <v/>
      </c>
      <c r="AF138" s="2564"/>
      <c r="AG138" s="2715">
        <f t="shared" si="61"/>
        <v>0</v>
      </c>
      <c r="AH138" s="2716">
        <f>IF(AND(V138&lt;&gt;"", ISNUMBER(T138)), IFERROR(INDEX(AJ24:AJ94, MATCH(P138, AI24:AI94, 0)) * O138 * IF(ISBLANK(L138), 1, L138), 0), 0)</f>
        <v>0</v>
      </c>
      <c r="AI138" s="31"/>
      <c r="AJ138" s="31"/>
      <c r="AK138" s="31"/>
      <c r="AL138" s="31"/>
      <c r="AM138" s="1401" t="str">
        <f t="shared" si="54"/>
        <v>A</v>
      </c>
      <c r="AN138" s="1411"/>
      <c r="AO138" s="1411"/>
      <c r="AP138" s="1411"/>
      <c r="AQ138" s="1411"/>
      <c r="AR138" s="1411"/>
      <c r="AW138" s="1411"/>
      <c r="AX138" s="4">
        <v>1</v>
      </c>
    </row>
    <row r="139" spans="1:50" s="48" customFormat="1" ht="21" customHeight="1" x14ac:dyDescent="0.25">
      <c r="A139" s="1401" t="str">
        <f t="shared" si="53"/>
        <v>A</v>
      </c>
      <c r="B139" s="1402" t="str">
        <f t="shared" si="58"/>
        <v>Dessert assiette.C.Coulis de mangue.Recette mère ►.M.Mille-feuille meringue et chiboust pamplemousse aux fraises des bois</v>
      </c>
      <c r="C139" s="1403" t="str">
        <f t="shared" si="62"/>
        <v>Dessert assiette</v>
      </c>
      <c r="D139" s="2475" t="str">
        <f t="shared" si="68"/>
        <v>C</v>
      </c>
      <c r="E139" s="1402" t="str">
        <f t="shared" si="69"/>
        <v>Coulis de mangue</v>
      </c>
      <c r="F139" s="1402" t="str">
        <f t="shared" si="70"/>
        <v>Recette mère ►</v>
      </c>
      <c r="G139" s="1402" t="str">
        <f t="shared" si="71"/>
        <v>M.Mille-feuille meringue et chiboust pamplemousse aux fraises des bois</v>
      </c>
      <c r="H139" s="66" t="s">
        <v>18</v>
      </c>
      <c r="I139" s="67" t="str">
        <f>I144</f>
        <v>Dessert assiette.C.Coulis de mangue.Recette mère ►.M.Mille-feuille meringue et chiboust pamplemousse aux fraises des bois</v>
      </c>
      <c r="J139" s="68"/>
      <c r="K139" s="68"/>
      <c r="L139" s="69" t="s">
        <v>28</v>
      </c>
      <c r="M139" s="70" t="s">
        <v>29</v>
      </c>
      <c r="N139" s="3316"/>
      <c r="O139" s="3316"/>
      <c r="P139" s="3287"/>
      <c r="Q139" s="3287"/>
      <c r="R139" s="3288"/>
      <c r="S139" s="521" t="s">
        <v>6</v>
      </c>
      <c r="T139" s="2719">
        <f t="shared" si="55"/>
        <v>0</v>
      </c>
      <c r="U139" s="2443">
        <f t="shared" si="56"/>
        <v>0</v>
      </c>
      <c r="V139" s="2442"/>
      <c r="W139" s="1433">
        <f t="shared" si="65"/>
        <v>0</v>
      </c>
      <c r="X139" s="185" t="str">
        <f>IF(OR(W139=0, ISBLANK(P139)), "", TEXT(ROUND(W139/INDEX(AJ24:AJ94, MATCH(P139, AI24:AI94, 0)), 0),"# ##0") &amp; " " &amp; P139)</f>
        <v/>
      </c>
      <c r="Y139" s="210">
        <f t="shared" si="66"/>
        <v>0</v>
      </c>
      <c r="Z139" s="1434">
        <f t="shared" si="60"/>
        <v>0</v>
      </c>
      <c r="AA139" s="1435" t="str">
        <f t="shared" si="63"/>
        <v/>
      </c>
      <c r="AB139" s="1436"/>
      <c r="AC139" s="1433">
        <f t="shared" si="64"/>
        <v>0</v>
      </c>
      <c r="AD139" s="1437"/>
      <c r="AE139" s="1438" t="str">
        <f t="shared" si="75"/>
        <v/>
      </c>
      <c r="AF139" s="2564"/>
      <c r="AG139" s="2715">
        <f t="shared" si="61"/>
        <v>0</v>
      </c>
      <c r="AH139" s="2716">
        <f>IF(AND(V139&lt;&gt;"", ISNUMBER(T139)), IFERROR(INDEX(AJ24:AJ94, MATCH(P139, AI24:AI94, 0)) * O139 * IF(ISBLANK(L139), 1, L139), 0), 0)</f>
        <v>0</v>
      </c>
      <c r="AI139" s="31"/>
      <c r="AJ139" s="31"/>
      <c r="AK139" s="31"/>
      <c r="AL139" s="31"/>
      <c r="AM139" s="1401" t="str">
        <f t="shared" si="54"/>
        <v>A</v>
      </c>
      <c r="AN139" s="1411"/>
      <c r="AO139" s="1411"/>
      <c r="AP139" s="1411"/>
      <c r="AQ139" s="1411"/>
      <c r="AR139" s="1411"/>
      <c r="AW139" s="1411"/>
      <c r="AX139" s="4">
        <v>1</v>
      </c>
    </row>
    <row r="140" spans="1:50" s="48" customFormat="1" ht="21" customHeight="1" x14ac:dyDescent="0.25">
      <c r="A140" s="1401" t="str">
        <f t="shared" si="53"/>
        <v>A</v>
      </c>
      <c r="B140" s="1402" t="str">
        <f t="shared" si="58"/>
        <v>Dessert assiette.C.Coulis de mangue.Recette mère ►.M.Mille-feuille meringue et chiboust pamplemousse aux fraises des bois</v>
      </c>
      <c r="C140" s="1403" t="str">
        <f t="shared" si="62"/>
        <v>Dessert assiette</v>
      </c>
      <c r="D140" s="2475" t="str">
        <f t="shared" si="68"/>
        <v>C</v>
      </c>
      <c r="E140" s="1402" t="str">
        <f t="shared" si="69"/>
        <v>Coulis de mangue</v>
      </c>
      <c r="F140" s="1402" t="str">
        <f t="shared" si="70"/>
        <v>Recette mère ►</v>
      </c>
      <c r="G140" s="1402" t="str">
        <f t="shared" si="71"/>
        <v>M.Mille-feuille meringue et chiboust pamplemousse aux fraises des bois</v>
      </c>
      <c r="H140" s="66" t="s">
        <v>18</v>
      </c>
      <c r="I140" s="77" t="str">
        <f>I144</f>
        <v>Dessert assiette.C.Coulis de mangue.Recette mère ►.M.Mille-feuille meringue et chiboust pamplemousse aux fraises des bois</v>
      </c>
      <c r="J140" s="78"/>
      <c r="K140" s="79"/>
      <c r="L140" s="80"/>
      <c r="M140" s="81" t="s">
        <v>33</v>
      </c>
      <c r="N140" s="82"/>
      <c r="O140" s="83" t="s">
        <v>34</v>
      </c>
      <c r="P140" s="1415" t="s">
        <v>1109</v>
      </c>
      <c r="Q140" s="16"/>
      <c r="R140" s="85"/>
      <c r="S140" s="521" t="s">
        <v>6</v>
      </c>
      <c r="T140" s="2719">
        <f t="shared" si="55"/>
        <v>0</v>
      </c>
      <c r="U140" s="2443">
        <f t="shared" si="56"/>
        <v>0</v>
      </c>
      <c r="V140" s="2442"/>
      <c r="W140" s="1440">
        <f t="shared" si="65"/>
        <v>0</v>
      </c>
      <c r="X140" s="199" t="str">
        <f>IF(OR(W140=0, ISBLANK(P140)), "", TEXT(ROUND(W140/INDEX(AJ24:AJ94, MATCH(P140, AI24:AI94, 0)), 0),"# ##0") &amp; " " &amp; P140)</f>
        <v/>
      </c>
      <c r="Y140" s="197">
        <f t="shared" si="66"/>
        <v>0</v>
      </c>
      <c r="Z140" s="1441">
        <f t="shared" si="60"/>
        <v>0</v>
      </c>
      <c r="AA140" s="1428" t="str">
        <f t="shared" si="63"/>
        <v/>
      </c>
      <c r="AB140" s="1436"/>
      <c r="AC140" s="1440">
        <f t="shared" si="64"/>
        <v>0</v>
      </c>
      <c r="AD140" s="1437"/>
      <c r="AE140" s="1442" t="str">
        <f t="shared" si="75"/>
        <v/>
      </c>
      <c r="AF140" s="2564"/>
      <c r="AG140" s="2715">
        <f t="shared" si="61"/>
        <v>0</v>
      </c>
      <c r="AH140" s="2716">
        <f>IF(AND(V140&lt;&gt;"", ISNUMBER(T140)), IFERROR(INDEX(AJ24:AJ94, MATCH(P140, AI24:AI94, 0)) * O140 * IF(ISBLANK(L140), 1, L140), 0), 0)</f>
        <v>0</v>
      </c>
      <c r="AI140" s="31"/>
      <c r="AJ140" s="31"/>
      <c r="AK140" s="31"/>
      <c r="AL140" s="31"/>
      <c r="AM140" s="1401" t="str">
        <f t="shared" si="54"/>
        <v>A</v>
      </c>
      <c r="AN140" s="1411"/>
      <c r="AO140" s="1411"/>
      <c r="AP140" s="1411"/>
      <c r="AQ140" s="1411"/>
      <c r="AR140" s="1411"/>
      <c r="AW140" s="1411"/>
      <c r="AX140" s="4">
        <v>1</v>
      </c>
    </row>
    <row r="141" spans="1:50" s="48" customFormat="1" ht="21" customHeight="1" x14ac:dyDescent="0.25">
      <c r="A141" s="1401" t="str">
        <f t="shared" si="53"/>
        <v>A</v>
      </c>
      <c r="B141" s="1402" t="str">
        <f t="shared" si="58"/>
        <v>Dessert assiette.C.Coulis de mangue.Recette mère ►.M.Mille-feuille meringue et chiboust pamplemousse aux fraises des bois</v>
      </c>
      <c r="C141" s="1403" t="str">
        <f t="shared" si="62"/>
        <v>Dessert assiette</v>
      </c>
      <c r="D141" s="2475" t="str">
        <f t="shared" si="68"/>
        <v>C</v>
      </c>
      <c r="E141" s="1402" t="str">
        <f t="shared" si="69"/>
        <v>Coulis de mangue</v>
      </c>
      <c r="F141" s="1402" t="str">
        <f t="shared" si="70"/>
        <v>Recette mère ►</v>
      </c>
      <c r="G141" s="1402" t="str">
        <f t="shared" si="71"/>
        <v>M.Mille-feuille meringue et chiboust pamplemousse aux fraises des bois</v>
      </c>
      <c r="H141" s="66" t="s">
        <v>18</v>
      </c>
      <c r="I141" s="91" t="str">
        <f>I144</f>
        <v>Dessert assiette.C.Coulis de mangue.Recette mère ►.M.Mille-feuille meringue et chiboust pamplemousse aux fraises des bois</v>
      </c>
      <c r="J141" s="91"/>
      <c r="K141" s="91"/>
      <c r="L141" s="92" t="s">
        <v>39</v>
      </c>
      <c r="M141" s="93"/>
      <c r="N141" s="93"/>
      <c r="O141" s="94" t="s">
        <v>40</v>
      </c>
      <c r="P141" s="3317" t="str">
        <f>L144</f>
        <v>Dessert assiette.C.Coulis de mangue.Recette mère ►.M.Mille-feuille meringue et chiboust pamplemousse aux fraises des bois</v>
      </c>
      <c r="Q141" s="3317"/>
      <c r="R141" s="3318"/>
      <c r="S141" s="521" t="s">
        <v>6</v>
      </c>
      <c r="T141" s="2719">
        <f t="shared" si="55"/>
        <v>0</v>
      </c>
      <c r="U141" s="2443">
        <f t="shared" si="56"/>
        <v>0</v>
      </c>
      <c r="V141" s="2442"/>
      <c r="W141" s="1433">
        <f t="shared" si="65"/>
        <v>0</v>
      </c>
      <c r="X141" s="185" t="str">
        <f>IF(OR(W141=0, ISBLANK(P141)), "", TEXT(ROUND(W141/INDEX(AJ24:AJ94, MATCH(P141, AI24:AI94, 0)), 0),"# ##0") &amp; " " &amp; P141)</f>
        <v/>
      </c>
      <c r="Y141" s="210">
        <f t="shared" si="66"/>
        <v>0</v>
      </c>
      <c r="Z141" s="1434">
        <f t="shared" si="60"/>
        <v>0</v>
      </c>
      <c r="AA141" s="1435" t="str">
        <f t="shared" si="63"/>
        <v/>
      </c>
      <c r="AB141" s="1436"/>
      <c r="AC141" s="1433">
        <f t="shared" si="64"/>
        <v>0</v>
      </c>
      <c r="AD141" s="1437"/>
      <c r="AE141" s="1438" t="str">
        <f t="shared" si="75"/>
        <v/>
      </c>
      <c r="AF141" s="2564"/>
      <c r="AG141" s="2715">
        <f t="shared" si="61"/>
        <v>0</v>
      </c>
      <c r="AH141" s="2716">
        <f>IF(AND(V141&lt;&gt;"", ISNUMBER(T141)), IFERROR(INDEX(AJ24:AJ94, MATCH(P141, AI24:AI94, 0)) * O141 * IF(ISBLANK(L141), 1, L141), 0), 0)</f>
        <v>0</v>
      </c>
      <c r="AI141" s="31"/>
      <c r="AJ141" s="31"/>
      <c r="AK141" s="31"/>
      <c r="AL141" s="31"/>
      <c r="AM141" s="1401" t="str">
        <f t="shared" si="54"/>
        <v>A</v>
      </c>
      <c r="AN141" s="1411"/>
      <c r="AO141" s="1411"/>
      <c r="AP141" s="1411"/>
      <c r="AQ141" s="1411"/>
      <c r="AR141" s="1411"/>
      <c r="AW141" s="1411"/>
      <c r="AX141" s="4">
        <v>1</v>
      </c>
    </row>
    <row r="142" spans="1:50" s="48" customFormat="1" ht="21" customHeight="1" x14ac:dyDescent="0.25">
      <c r="A142" s="1401" t="str">
        <f t="shared" si="53"/>
        <v>A</v>
      </c>
      <c r="B142" s="1402" t="str">
        <f t="shared" si="58"/>
        <v>Dessert assiette.C.Coulis de mangue.Recette mère ►.M.Mille-feuille meringue et chiboust pamplemousse aux fraises des bois</v>
      </c>
      <c r="C142" s="1403" t="str">
        <f t="shared" si="62"/>
        <v>Dessert assiette</v>
      </c>
      <c r="D142" s="2475" t="str">
        <f t="shared" si="68"/>
        <v>C</v>
      </c>
      <c r="E142" s="1402" t="str">
        <f t="shared" si="69"/>
        <v>Coulis de mangue</v>
      </c>
      <c r="F142" s="1402" t="str">
        <f t="shared" si="70"/>
        <v>Recette mère ►</v>
      </c>
      <c r="G142" s="1402" t="str">
        <f t="shared" si="71"/>
        <v>M.Mille-feuille meringue et chiboust pamplemousse aux fraises des bois</v>
      </c>
      <c r="H142" s="66" t="s">
        <v>18</v>
      </c>
      <c r="I142" s="91" t="str">
        <f>I144</f>
        <v>Dessert assiette.C.Coulis de mangue.Recette mère ►.M.Mille-feuille meringue et chiboust pamplemousse aux fraises des bois</v>
      </c>
      <c r="J142" s="91"/>
      <c r="K142" s="91"/>
      <c r="L142" s="110">
        <v>18</v>
      </c>
      <c r="M142" s="111" t="s">
        <v>43</v>
      </c>
      <c r="N142" s="92"/>
      <c r="O142" s="92"/>
      <c r="P142" s="3317"/>
      <c r="Q142" s="3317"/>
      <c r="R142" s="3318"/>
      <c r="S142" s="521" t="s">
        <v>6</v>
      </c>
      <c r="T142" s="2719">
        <f t="shared" si="55"/>
        <v>0</v>
      </c>
      <c r="U142" s="2443">
        <f t="shared" si="56"/>
        <v>0</v>
      </c>
      <c r="V142" s="2442"/>
      <c r="W142" s="1440">
        <f t="shared" si="65"/>
        <v>0</v>
      </c>
      <c r="X142" s="199" t="str">
        <f>IF(OR(W142=0, ISBLANK(P142)), "", TEXT(ROUND(W142/INDEX(AJ24:AJ94, MATCH(P142, AI24:AI94, 0)), 0),"# ##0") &amp; " " &amp; P142)</f>
        <v/>
      </c>
      <c r="Y142" s="197">
        <f t="shared" si="66"/>
        <v>0</v>
      </c>
      <c r="Z142" s="1441">
        <f t="shared" si="60"/>
        <v>0</v>
      </c>
      <c r="AA142" s="1428" t="str">
        <f t="shared" si="63"/>
        <v/>
      </c>
      <c r="AB142" s="1436"/>
      <c r="AC142" s="1440">
        <f t="shared" si="64"/>
        <v>0</v>
      </c>
      <c r="AD142" s="1437"/>
      <c r="AE142" s="1442" t="str">
        <f t="shared" si="75"/>
        <v/>
      </c>
      <c r="AF142" s="2564"/>
      <c r="AG142" s="2715">
        <f t="shared" si="61"/>
        <v>0</v>
      </c>
      <c r="AH142" s="2716">
        <f>IF(AND(V142&lt;&gt;"", ISNUMBER(T142)), IFERROR(INDEX(AJ24:AJ94, MATCH(P142, AI24:AI94, 0)) * O142 * IF(ISBLANK(L142), 1, L142), 0), 0)</f>
        <v>0</v>
      </c>
      <c r="AI142" s="31"/>
      <c r="AJ142" s="31"/>
      <c r="AK142" s="31"/>
      <c r="AL142" s="31"/>
      <c r="AM142" s="1401" t="str">
        <f t="shared" si="54"/>
        <v>A</v>
      </c>
      <c r="AN142" s="1411"/>
      <c r="AO142" s="1411"/>
      <c r="AP142" s="1411"/>
      <c r="AQ142" s="1411"/>
      <c r="AR142" s="1411"/>
      <c r="AW142" s="1411"/>
      <c r="AX142" s="4">
        <v>1</v>
      </c>
    </row>
    <row r="143" spans="1:50" s="48" customFormat="1" ht="21" customHeight="1" x14ac:dyDescent="0.25">
      <c r="A143" s="1401" t="str">
        <f t="shared" ref="A143:A206" si="76">IF(H143&lt;&gt;"A", "►", "A")</f>
        <v>►</v>
      </c>
      <c r="B143" s="1402" t="str">
        <f t="shared" si="58"/>
        <v>►</v>
      </c>
      <c r="C143" s="1403" t="str">
        <f t="shared" si="62"/>
        <v>►</v>
      </c>
      <c r="D143" s="2475" t="str">
        <f t="shared" si="68"/>
        <v>►</v>
      </c>
      <c r="E143" s="1402" t="str">
        <f t="shared" si="69"/>
        <v>►</v>
      </c>
      <c r="F143" s="1402" t="str">
        <f t="shared" si="70"/>
        <v>►</v>
      </c>
      <c r="G143" s="1402" t="str">
        <f t="shared" si="71"/>
        <v>►</v>
      </c>
      <c r="H143" s="66" t="s">
        <v>11</v>
      </c>
      <c r="I143" s="121" t="str">
        <f>I144</f>
        <v>Dessert assiette.C.Coulis de mangue.Recette mère ►.M.Mille-feuille meringue et chiboust pamplemousse aux fraises des bois</v>
      </c>
      <c r="J143" s="121"/>
      <c r="K143" s="121"/>
      <c r="L143" s="122"/>
      <c r="M143" s="123"/>
      <c r="N143" s="123"/>
      <c r="O143" s="123"/>
      <c r="P143" s="123"/>
      <c r="Q143" s="123"/>
      <c r="R143" s="124"/>
      <c r="S143" s="521" t="s">
        <v>6</v>
      </c>
      <c r="T143" s="2719">
        <f t="shared" si="55"/>
        <v>0</v>
      </c>
      <c r="U143" s="2443">
        <f t="shared" si="56"/>
        <v>0</v>
      </c>
      <c r="V143" s="2442"/>
      <c r="W143" s="1433">
        <f t="shared" si="65"/>
        <v>0</v>
      </c>
      <c r="X143" s="185" t="str">
        <f>IF(OR(W143=0, ISBLANK(P143)), "", TEXT(ROUND(W143/INDEX(AJ24:AJ94, MATCH(P143, AI24:AI94, 0)), 0),"# ##0") &amp; " " &amp; P143)</f>
        <v/>
      </c>
      <c r="Y143" s="210">
        <f t="shared" si="66"/>
        <v>0</v>
      </c>
      <c r="Z143" s="1434">
        <f t="shared" si="60"/>
        <v>0</v>
      </c>
      <c r="AA143" s="1435" t="str">
        <f t="shared" si="63"/>
        <v/>
      </c>
      <c r="AB143" s="1436"/>
      <c r="AC143" s="1433">
        <f t="shared" si="64"/>
        <v>0</v>
      </c>
      <c r="AD143" s="1437"/>
      <c r="AE143" s="1438" t="str">
        <f t="shared" si="75"/>
        <v/>
      </c>
      <c r="AF143" s="2564"/>
      <c r="AG143" s="2715">
        <f t="shared" si="61"/>
        <v>0</v>
      </c>
      <c r="AH143" s="2716">
        <f>IF(AND(V143&lt;&gt;"", ISNUMBER(T143)), IFERROR(INDEX(AJ24:AJ94, MATCH(P143, AI24:AI94, 0)) * O143 * IF(ISBLANK(L143), 1, L143), 0), 0)</f>
        <v>0</v>
      </c>
      <c r="AI143" s="31"/>
      <c r="AJ143" s="31"/>
      <c r="AK143" s="31"/>
      <c r="AL143" s="31"/>
      <c r="AM143" s="1401" t="str">
        <f t="shared" si="54"/>
        <v>►</v>
      </c>
      <c r="AN143" s="1411"/>
      <c r="AO143" s="1411"/>
      <c r="AP143" s="1411"/>
      <c r="AQ143" s="1411"/>
      <c r="AR143" s="1411"/>
      <c r="AW143" s="1411"/>
      <c r="AX143" s="4">
        <v>1</v>
      </c>
    </row>
    <row r="144" spans="1:50" s="48" customFormat="1" ht="21" customHeight="1" x14ac:dyDescent="0.25">
      <c r="A144" s="1401" t="str">
        <f t="shared" si="76"/>
        <v>►</v>
      </c>
      <c r="B144" s="1402" t="str">
        <f t="shared" si="58"/>
        <v>►</v>
      </c>
      <c r="C144" s="1403" t="str">
        <f t="shared" si="62"/>
        <v>►</v>
      </c>
      <c r="D144" s="2475" t="str">
        <f t="shared" si="68"/>
        <v>►</v>
      </c>
      <c r="E144" s="1402" t="str">
        <f t="shared" si="69"/>
        <v>►</v>
      </c>
      <c r="F144" s="1402" t="str">
        <f t="shared" si="70"/>
        <v>►</v>
      </c>
      <c r="G144" s="1402" t="str">
        <f t="shared" si="71"/>
        <v>►</v>
      </c>
      <c r="H144" s="129" t="s">
        <v>11</v>
      </c>
      <c r="I144" s="130" t="str">
        <f>L144</f>
        <v>Dessert assiette.C.Coulis de mangue.Recette mère ►.M.Mille-feuille meringue et chiboust pamplemousse aux fraises des bois</v>
      </c>
      <c r="J144" s="130">
        <f>L142</f>
        <v>18</v>
      </c>
      <c r="K144" s="130" t="str">
        <f>M142</f>
        <v>assiettes</v>
      </c>
      <c r="L144" s="131" t="str">
        <f>UPPER(LEFT(N138,1))&amp;LOWER(MID(N138,2,999))&amp;"."&amp;UPPER(LEFT(P138,1))&amp;"."&amp;UPPER(LEFT(P138,1))&amp;LOWER(MID(P138,2,999))&amp;"."&amp;IF(ISTEXT(R144),Q144&amp;"."&amp;UPPER(LEFT(R144,1))&amp;"."&amp;UPPER(LEFT(R144,1))&amp;LOWER(MID(R144,2,999)),M144)</f>
        <v>Dessert assiette.C.Coulis de mangue.Recette mère ►.M.Mille-feuille meringue et chiboust pamplemousse aux fraises des bois</v>
      </c>
      <c r="M144" s="132" t="s">
        <v>55</v>
      </c>
      <c r="N144" s="3321" t="s">
        <v>56</v>
      </c>
      <c r="O144" s="3321"/>
      <c r="P144" s="3321"/>
      <c r="Q144" s="133" t="s">
        <v>57</v>
      </c>
      <c r="R144" s="1419" t="s">
        <v>214</v>
      </c>
      <c r="S144" s="521" t="s">
        <v>6</v>
      </c>
      <c r="T144" s="2719">
        <f t="shared" si="55"/>
        <v>0</v>
      </c>
      <c r="U144" s="2443">
        <f t="shared" si="56"/>
        <v>0</v>
      </c>
      <c r="V144" s="2442"/>
      <c r="W144" s="1440">
        <f t="shared" si="65"/>
        <v>0</v>
      </c>
      <c r="X144" s="199" t="str">
        <f>IF(OR(W144=0, ISBLANK(P144)), "", TEXT(ROUND(W144/INDEX(AJ24:AJ94, MATCH(P144, AI24:AI94, 0)), 0),"# ##0") &amp; " " &amp; P144)</f>
        <v/>
      </c>
      <c r="Y144" s="197">
        <f t="shared" si="66"/>
        <v>0</v>
      </c>
      <c r="Z144" s="1441">
        <f t="shared" si="60"/>
        <v>0</v>
      </c>
      <c r="AA144" s="1428" t="str">
        <f t="shared" si="63"/>
        <v/>
      </c>
      <c r="AB144" s="1436"/>
      <c r="AC144" s="1440">
        <f t="shared" si="64"/>
        <v>0</v>
      </c>
      <c r="AD144" s="1437"/>
      <c r="AE144" s="1442" t="str">
        <f t="shared" si="75"/>
        <v/>
      </c>
      <c r="AF144" s="2564"/>
      <c r="AG144" s="2715">
        <f t="shared" si="61"/>
        <v>0</v>
      </c>
      <c r="AH144" s="2716">
        <f>IF(AND(V144&lt;&gt;"", ISNUMBER(T144)), IFERROR(INDEX(AJ24:AJ94, MATCH(P144, AI24:AI94, 0)) * O144 * IF(ISBLANK(L144), 1, L144), 0), 0)</f>
        <v>0</v>
      </c>
      <c r="AI144" s="31"/>
      <c r="AJ144" s="31"/>
      <c r="AK144" s="31"/>
      <c r="AL144" s="31"/>
      <c r="AM144" s="1401" t="str">
        <f t="shared" ref="AM144:AM207" si="77">A144</f>
        <v>►</v>
      </c>
      <c r="AN144" s="1411"/>
      <c r="AO144" s="1411"/>
      <c r="AP144" s="1411"/>
      <c r="AQ144" s="1411"/>
      <c r="AR144" s="1411"/>
      <c r="AW144" s="1411"/>
      <c r="AX144" s="4">
        <v>1</v>
      </c>
    </row>
    <row r="145" spans="1:50" s="48" customFormat="1" ht="21" customHeight="1" x14ac:dyDescent="0.25">
      <c r="A145" s="1401" t="str">
        <f t="shared" si="76"/>
        <v>►</v>
      </c>
      <c r="B145" s="1402" t="str">
        <f t="shared" si="58"/>
        <v>►</v>
      </c>
      <c r="C145" s="1403" t="str">
        <f t="shared" si="62"/>
        <v>►</v>
      </c>
      <c r="D145" s="2475" t="str">
        <f t="shared" si="68"/>
        <v>►</v>
      </c>
      <c r="E145" s="1402" t="str">
        <f t="shared" si="69"/>
        <v>►</v>
      </c>
      <c r="F145" s="1402" t="str">
        <f t="shared" si="70"/>
        <v>►</v>
      </c>
      <c r="G145" s="1402" t="str">
        <f t="shared" si="71"/>
        <v>►</v>
      </c>
      <c r="H145" s="138" t="s">
        <v>11</v>
      </c>
      <c r="I145" s="139" t="str">
        <f>I144</f>
        <v>Dessert assiette.C.Coulis de mangue.Recette mère ►.M.Mille-feuille meringue et chiboust pamplemousse aux fraises des bois</v>
      </c>
      <c r="J145" s="140"/>
      <c r="K145" s="140"/>
      <c r="L145" s="141" t="s">
        <v>61</v>
      </c>
      <c r="M145" s="141" t="s">
        <v>62</v>
      </c>
      <c r="N145" s="141" t="s">
        <v>63</v>
      </c>
      <c r="O145" s="141" t="s">
        <v>64</v>
      </c>
      <c r="P145" s="141" t="s">
        <v>65</v>
      </c>
      <c r="Q145" s="142" t="s">
        <v>66</v>
      </c>
      <c r="R145" s="143" t="s">
        <v>67</v>
      </c>
      <c r="S145" s="521" t="s">
        <v>6</v>
      </c>
      <c r="T145" s="2719">
        <f t="shared" ref="T145:T208" si="78">IFERROR(IF(AND(ISNUMBER(V145),J145&gt;0),J145,0),0)</f>
        <v>0</v>
      </c>
      <c r="U145" s="2443">
        <f t="shared" ref="U145:U208" si="79">IFERROR(IF(AND(ISNUMBER(T145),V145&gt;0),K145,0),0)</f>
        <v>0</v>
      </c>
      <c r="V145" s="2442"/>
      <c r="W145" s="1433">
        <f t="shared" si="65"/>
        <v>0</v>
      </c>
      <c r="X145" s="185" t="str">
        <f>IF(OR(W145=0, ISBLANK(P145)), "", TEXT(ROUND(W145/INDEX(AJ24:AJ94, MATCH(P145, AI24:AI94, 0)), 0),"# ##0") &amp; " " &amp; P145)</f>
        <v/>
      </c>
      <c r="Y145" s="210">
        <f t="shared" si="66"/>
        <v>0</v>
      </c>
      <c r="Z145" s="1449">
        <f t="shared" si="60"/>
        <v>0</v>
      </c>
      <c r="AA145" s="1450" t="str">
        <f t="shared" si="63"/>
        <v/>
      </c>
      <c r="AB145" s="1436"/>
      <c r="AC145" s="1433">
        <f t="shared" si="64"/>
        <v>0</v>
      </c>
      <c r="AD145" s="1437"/>
      <c r="AE145" s="1438" t="str">
        <f t="shared" si="75"/>
        <v/>
      </c>
      <c r="AF145" s="2564"/>
      <c r="AG145" s="2715">
        <f t="shared" si="61"/>
        <v>0</v>
      </c>
      <c r="AH145" s="2716">
        <f>IF(AND(V145&lt;&gt;"", ISNUMBER(T145)), IFERROR(INDEX(AJ24:AJ94, MATCH(P145, AI24:AI94, 0)) * O145 * IF(ISBLANK(L145), 1, L145), 0), 0)</f>
        <v>0</v>
      </c>
      <c r="AI145" s="31"/>
      <c r="AJ145" s="31"/>
      <c r="AK145" s="31"/>
      <c r="AL145" s="31"/>
      <c r="AM145" s="1401" t="str">
        <f t="shared" si="77"/>
        <v>►</v>
      </c>
      <c r="AN145" s="1411"/>
      <c r="AO145" s="1411"/>
      <c r="AP145" s="1411"/>
      <c r="AQ145" s="1411"/>
      <c r="AR145" s="1411"/>
      <c r="AW145" s="1411"/>
      <c r="AX145" s="4">
        <v>1</v>
      </c>
    </row>
    <row r="146" spans="1:50" s="48" customFormat="1" ht="21" customHeight="1" x14ac:dyDescent="0.25">
      <c r="A146" s="1401" t="str">
        <f t="shared" si="76"/>
        <v>A</v>
      </c>
      <c r="B146" s="1402" t="str">
        <f t="shared" si="58"/>
        <v>Dessert assiette.C.Coulis de mangue.Recette mère ►.M.Mille-feuille meringue et chiboust pamplemousse aux fraises des bois</v>
      </c>
      <c r="C146" s="1403" t="str">
        <f t="shared" si="62"/>
        <v>Dessert assiette</v>
      </c>
      <c r="D146" s="2475" t="str">
        <f t="shared" si="68"/>
        <v>C</v>
      </c>
      <c r="E146" s="1402" t="str">
        <f t="shared" si="69"/>
        <v>Coulis de mangue</v>
      </c>
      <c r="F146" s="1402" t="str">
        <f t="shared" si="70"/>
        <v>Recette mère ►</v>
      </c>
      <c r="G146" s="1402" t="str">
        <f t="shared" si="71"/>
        <v>M.Mille-feuille meringue et chiboust pamplemousse aux fraises des bois</v>
      </c>
      <c r="H146" s="66" t="s">
        <v>18</v>
      </c>
      <c r="I146" s="149" t="str">
        <f>I144</f>
        <v>Dessert assiette.C.Coulis de mangue.Recette mère ►.M.Mille-feuille meringue et chiboust pamplemousse aux fraises des bois</v>
      </c>
      <c r="J146" s="91"/>
      <c r="K146" s="91"/>
      <c r="L146" s="150" t="s">
        <v>86</v>
      </c>
      <c r="M146" s="151" t="s">
        <v>87</v>
      </c>
      <c r="N146" s="152"/>
      <c r="O146" s="3322" t="s">
        <v>88</v>
      </c>
      <c r="P146" s="3323" t="s">
        <v>89</v>
      </c>
      <c r="Q146" s="3324" t="s">
        <v>90</v>
      </c>
      <c r="R146" s="153" t="s">
        <v>91</v>
      </c>
      <c r="S146" s="521" t="s">
        <v>6</v>
      </c>
      <c r="T146" s="2719">
        <f t="shared" si="78"/>
        <v>0</v>
      </c>
      <c r="U146" s="2443">
        <f t="shared" si="79"/>
        <v>0</v>
      </c>
      <c r="V146" s="2442"/>
      <c r="W146" s="1440">
        <f t="shared" si="65"/>
        <v>0</v>
      </c>
      <c r="X146" s="199" t="str">
        <f>IF(OR(W146=0, ISBLANK(P146)), "", TEXT(ROUND(W146/INDEX(AJ24:AJ94, MATCH(P146, AI24:AI94, 0)), 0),"# ##0") &amp; " " &amp; P146)</f>
        <v/>
      </c>
      <c r="Y146" s="197">
        <f t="shared" si="66"/>
        <v>0</v>
      </c>
      <c r="Z146" s="1441">
        <f t="shared" si="60"/>
        <v>0</v>
      </c>
      <c r="AA146" s="1428" t="str">
        <f t="shared" si="63"/>
        <v/>
      </c>
      <c r="AB146" s="1436"/>
      <c r="AC146" s="1440">
        <f t="shared" si="64"/>
        <v>0</v>
      </c>
      <c r="AD146" s="1437"/>
      <c r="AE146" s="1442" t="str">
        <f t="shared" si="75"/>
        <v/>
      </c>
      <c r="AF146" s="2564"/>
      <c r="AG146" s="2715">
        <f t="shared" si="61"/>
        <v>0</v>
      </c>
      <c r="AH146" s="2716">
        <f>IF(AND(V146&lt;&gt;"", ISNUMBER(T146)), IFERROR(INDEX(AJ24:AJ94, MATCH(P146, AI24:AI94, 0)) * O146 * IF(ISBLANK(L146), 1, L146), 0), 0)</f>
        <v>0</v>
      </c>
      <c r="AI146" s="31"/>
      <c r="AJ146" s="31"/>
      <c r="AK146" s="31"/>
      <c r="AL146" s="31"/>
      <c r="AM146" s="1401" t="str">
        <f t="shared" si="77"/>
        <v>A</v>
      </c>
      <c r="AN146" s="1411"/>
      <c r="AO146" s="1411"/>
      <c r="AP146" s="1411"/>
      <c r="AQ146" s="1411"/>
      <c r="AR146" s="1411"/>
      <c r="AW146" s="1411"/>
      <c r="AX146" s="4">
        <v>1</v>
      </c>
    </row>
    <row r="147" spans="1:50" s="48" customFormat="1" ht="21" customHeight="1" x14ac:dyDescent="0.25">
      <c r="A147" s="1401" t="str">
        <f t="shared" si="76"/>
        <v>A</v>
      </c>
      <c r="B147" s="1402" t="str">
        <f t="shared" si="58"/>
        <v>Dessert assiette.C.Coulis de mangue.Recette mère ►.M.Mille-feuille meringue et chiboust pamplemousse aux fraises des bois</v>
      </c>
      <c r="C147" s="1403" t="str">
        <f t="shared" si="62"/>
        <v>Dessert assiette</v>
      </c>
      <c r="D147" s="2475" t="str">
        <f t="shared" si="68"/>
        <v>C</v>
      </c>
      <c r="E147" s="1402" t="str">
        <f t="shared" si="69"/>
        <v>Coulis de mangue</v>
      </c>
      <c r="F147" s="1402" t="str">
        <f t="shared" si="70"/>
        <v>Recette mère ►</v>
      </c>
      <c r="G147" s="1402" t="str">
        <f t="shared" si="71"/>
        <v>M.Mille-feuille meringue et chiboust pamplemousse aux fraises des bois</v>
      </c>
      <c r="H147" s="66" t="s">
        <v>18</v>
      </c>
      <c r="I147" s="149" t="str">
        <f>I144</f>
        <v>Dessert assiette.C.Coulis de mangue.Recette mère ►.M.Mille-feuille meringue et chiboust pamplemousse aux fraises des bois</v>
      </c>
      <c r="J147" s="91"/>
      <c r="K147" s="91"/>
      <c r="L147" s="163" t="s">
        <v>103</v>
      </c>
      <c r="M147" s="164" t="s">
        <v>104</v>
      </c>
      <c r="N147" s="165" t="s">
        <v>105</v>
      </c>
      <c r="O147" s="3121"/>
      <c r="P147" s="3123"/>
      <c r="Q147" s="3125"/>
      <c r="R147" s="166" t="s">
        <v>106</v>
      </c>
      <c r="S147" s="521" t="s">
        <v>6</v>
      </c>
      <c r="T147" s="2719">
        <f t="shared" si="78"/>
        <v>0</v>
      </c>
      <c r="U147" s="2443">
        <f t="shared" si="79"/>
        <v>0</v>
      </c>
      <c r="V147" s="2442"/>
      <c r="W147" s="1433">
        <f t="shared" si="65"/>
        <v>0</v>
      </c>
      <c r="X147" s="185" t="str">
        <f>IF(OR(W147=0, ISBLANK(P147)), "", TEXT(ROUND(W147/INDEX(AJ24:AJ94, MATCH(P147, AI24:AI94, 0)), 0),"# ##0") &amp; " " &amp; P147)</f>
        <v/>
      </c>
      <c r="Y147" s="210">
        <f t="shared" si="66"/>
        <v>0</v>
      </c>
      <c r="Z147" s="1434">
        <f t="shared" si="60"/>
        <v>0</v>
      </c>
      <c r="AA147" s="1435" t="str">
        <f t="shared" si="63"/>
        <v/>
      </c>
      <c r="AB147" s="1436"/>
      <c r="AC147" s="1433">
        <f t="shared" si="64"/>
        <v>0</v>
      </c>
      <c r="AD147" s="1437"/>
      <c r="AE147" s="1438" t="str">
        <f t="shared" si="75"/>
        <v/>
      </c>
      <c r="AF147" s="2564"/>
      <c r="AG147" s="2715">
        <f t="shared" si="61"/>
        <v>0</v>
      </c>
      <c r="AH147" s="2716">
        <f>IF(AND(V147&lt;&gt;"", ISNUMBER(T147)), IFERROR(INDEX(AJ24:AJ94, MATCH(P147, AI24:AI94, 0)) * O147 * IF(ISBLANK(L147), 1, L147), 0), 0)</f>
        <v>0</v>
      </c>
      <c r="AI147" s="31"/>
      <c r="AJ147" s="31"/>
      <c r="AK147" s="31"/>
      <c r="AL147" s="31"/>
      <c r="AM147" s="1401" t="str">
        <f t="shared" si="77"/>
        <v>A</v>
      </c>
      <c r="AN147" s="1411"/>
      <c r="AO147" s="1411"/>
      <c r="AP147" s="1411"/>
      <c r="AQ147" s="1411"/>
      <c r="AR147" s="1411"/>
      <c r="AW147" s="1411"/>
      <c r="AX147" s="4">
        <v>1</v>
      </c>
    </row>
    <row r="148" spans="1:50" s="48" customFormat="1" ht="21" customHeight="1" x14ac:dyDescent="0.25">
      <c r="A148" s="1401" t="str">
        <f t="shared" si="76"/>
        <v>A</v>
      </c>
      <c r="B148" s="1402" t="str">
        <f t="shared" si="58"/>
        <v>Dessert assiette.C.Coulis de mangue.Recette mère ►.M.Mille-feuille meringue et chiboust pamplemousse aux fraises des bois</v>
      </c>
      <c r="C148" s="1403" t="str">
        <f t="shared" si="62"/>
        <v>Dessert assiette</v>
      </c>
      <c r="D148" s="2475" t="str">
        <f t="shared" si="68"/>
        <v>C</v>
      </c>
      <c r="E148" s="1402" t="str">
        <f t="shared" si="69"/>
        <v>Coulis de mangue</v>
      </c>
      <c r="F148" s="1402" t="str">
        <f t="shared" si="70"/>
        <v>Recette mère ►</v>
      </c>
      <c r="G148" s="1402" t="str">
        <f t="shared" si="71"/>
        <v>M.Mille-feuille meringue et chiboust pamplemousse aux fraises des bois</v>
      </c>
      <c r="H148" s="66" t="s">
        <v>18</v>
      </c>
      <c r="I148" s="149" t="str">
        <f>I144</f>
        <v>Dessert assiette.C.Coulis de mangue.Recette mère ►.M.Mille-feuille meringue et chiboust pamplemousse aux fraises des bois</v>
      </c>
      <c r="J148" s="91">
        <f>J144</f>
        <v>18</v>
      </c>
      <c r="K148" s="91" t="str">
        <f>K144</f>
        <v>assiettes</v>
      </c>
      <c r="L148" s="174"/>
      <c r="M148" s="175"/>
      <c r="N148" s="176" t="str">
        <f t="shared" ref="N148:N154" si="80">IF(OR(ISTEXT(L148), L148&lt;=0, O148&lt;=0), "", "de")</f>
        <v/>
      </c>
      <c r="O148" s="177">
        <v>250</v>
      </c>
      <c r="P148" s="229" t="s">
        <v>41</v>
      </c>
      <c r="Q148" s="179">
        <v>1</v>
      </c>
      <c r="R148" s="180" t="s">
        <v>1149</v>
      </c>
      <c r="S148" s="521" t="s">
        <v>6</v>
      </c>
      <c r="T148" s="2719">
        <v>18</v>
      </c>
      <c r="U148" s="2443" t="s">
        <v>43</v>
      </c>
      <c r="V148" s="2442">
        <v>22</v>
      </c>
      <c r="W148" s="1440">
        <f t="shared" si="65"/>
        <v>0.30555555555555558</v>
      </c>
      <c r="X148" s="199" t="str">
        <f>IF(OR(W148=0, ISBLANK(P148)), "", TEXT(ROUND(W148/INDEX(AJ24:AJ94, MATCH(P148, AI24:AI94, 0)), 0),"# ##0") &amp; " " &amp; P148)</f>
        <v>306 g</v>
      </c>
      <c r="Y148" s="197">
        <f t="shared" si="66"/>
        <v>0</v>
      </c>
      <c r="Z148" s="1441">
        <f t="shared" si="60"/>
        <v>0</v>
      </c>
      <c r="AA148" s="1428" t="str">
        <f t="shared" si="63"/>
        <v>pulpe</v>
      </c>
      <c r="AB148" s="1436"/>
      <c r="AC148" s="1440">
        <f t="shared" si="64"/>
        <v>0.30555555555555558</v>
      </c>
      <c r="AD148" s="1437"/>
      <c r="AE148" s="1442" t="str">
        <f t="shared" si="75"/>
        <v/>
      </c>
      <c r="AF148" s="2564"/>
      <c r="AG148" s="2715">
        <f t="shared" si="61"/>
        <v>1.2222222222222223</v>
      </c>
      <c r="AH148" s="2716">
        <f>IF(AND(V148&lt;&gt;"", ISNUMBER(T148)), IFERROR(INDEX(AJ24:AJ94, MATCH(P148, AI24:AI94, 0)) * O148 * IF(ISBLANK(L148), 1, L148), 0), 0)</f>
        <v>0.25</v>
      </c>
      <c r="AI148" s="31"/>
      <c r="AJ148" s="31"/>
      <c r="AK148" s="31"/>
      <c r="AL148" s="31"/>
      <c r="AM148" s="1401" t="str">
        <f t="shared" si="77"/>
        <v>A</v>
      </c>
      <c r="AN148" s="1411"/>
      <c r="AO148" s="1411"/>
      <c r="AP148" s="1411"/>
      <c r="AQ148" s="1411"/>
      <c r="AR148" s="1411"/>
      <c r="AW148" s="1411"/>
      <c r="AX148" s="4">
        <v>1</v>
      </c>
    </row>
    <row r="149" spans="1:50" s="48" customFormat="1" ht="21" customHeight="1" x14ac:dyDescent="0.25">
      <c r="A149" s="1401" t="str">
        <f t="shared" si="76"/>
        <v>A</v>
      </c>
      <c r="B149" s="1402" t="str">
        <f t="shared" si="58"/>
        <v>Dessert assiette.C.Coulis de mangue.Recette mère ►.M.Mille-feuille meringue et chiboust pamplemousse aux fraises des bois</v>
      </c>
      <c r="C149" s="1403" t="str">
        <f t="shared" si="62"/>
        <v>Dessert assiette</v>
      </c>
      <c r="D149" s="2475" t="str">
        <f t="shared" si="68"/>
        <v>C</v>
      </c>
      <c r="E149" s="1402" t="str">
        <f t="shared" si="69"/>
        <v>Coulis de mangue</v>
      </c>
      <c r="F149" s="1402" t="str">
        <f t="shared" si="70"/>
        <v>Recette mère ►</v>
      </c>
      <c r="G149" s="1402" t="str">
        <f t="shared" si="71"/>
        <v>M.Mille-feuille meringue et chiboust pamplemousse aux fraises des bois</v>
      </c>
      <c r="H149" s="196" t="str">
        <f t="shared" ref="H149:H154" si="81">IF(R149&lt;&gt;"","A","►")</f>
        <v>A</v>
      </c>
      <c r="I149" s="149" t="str">
        <f>I144</f>
        <v>Dessert assiette.C.Coulis de mangue.Recette mère ►.M.Mille-feuille meringue et chiboust pamplemousse aux fraises des bois</v>
      </c>
      <c r="J149" s="91">
        <f>J144</f>
        <v>18</v>
      </c>
      <c r="K149" s="91" t="str">
        <f>K144</f>
        <v>assiettes</v>
      </c>
      <c r="L149" s="174"/>
      <c r="M149" s="175"/>
      <c r="N149" s="176" t="str">
        <f t="shared" si="80"/>
        <v/>
      </c>
      <c r="O149" s="177">
        <v>55</v>
      </c>
      <c r="P149" s="229" t="s">
        <v>41</v>
      </c>
      <c r="Q149" s="179">
        <v>1</v>
      </c>
      <c r="R149" s="180" t="s">
        <v>1150</v>
      </c>
      <c r="S149" s="521" t="s">
        <v>6</v>
      </c>
      <c r="T149" s="2719">
        <v>18</v>
      </c>
      <c r="U149" s="2443" t="s">
        <v>43</v>
      </c>
      <c r="V149" s="2442">
        <v>22</v>
      </c>
      <c r="W149" s="1433">
        <f t="shared" si="65"/>
        <v>6.7222222222222225E-2</v>
      </c>
      <c r="X149" s="185" t="str">
        <f>IF(OR(W149=0, ISBLANK(P149)), "", TEXT(ROUND(W149/INDEX(AJ24:AJ94, MATCH(P149, AI24:AI94, 0)), 0),"# ##0") &amp; " " &amp; P149)</f>
        <v>67 g</v>
      </c>
      <c r="Y149" s="210">
        <f t="shared" si="66"/>
        <v>0</v>
      </c>
      <c r="Z149" s="1434">
        <f t="shared" si="60"/>
        <v>0</v>
      </c>
      <c r="AA149" s="1435" t="str">
        <f t="shared" si="63"/>
        <v>sucre semoule pâtissière</v>
      </c>
      <c r="AB149" s="1436"/>
      <c r="AC149" s="1433">
        <f t="shared" si="64"/>
        <v>6.7222222222222225E-2</v>
      </c>
      <c r="AD149" s="1437"/>
      <c r="AE149" s="1438" t="str">
        <f t="shared" si="75"/>
        <v/>
      </c>
      <c r="AF149" s="2564"/>
      <c r="AG149" s="2715">
        <f t="shared" si="61"/>
        <v>1.2222222222222223</v>
      </c>
      <c r="AH149" s="2716">
        <f>IF(AND(V149&lt;&gt;"", ISNUMBER(T149)), IFERROR(INDEX(AJ24:AJ94, MATCH(P149, AI24:AI94, 0)) * O149 * IF(ISBLANK(L149), 1, L149), 0), 0)</f>
        <v>5.5E-2</v>
      </c>
      <c r="AI149" s="31"/>
      <c r="AJ149" s="31"/>
      <c r="AK149" s="31"/>
      <c r="AL149" s="31"/>
      <c r="AM149" s="1401" t="str">
        <f t="shared" si="77"/>
        <v>A</v>
      </c>
      <c r="AN149" s="1411"/>
      <c r="AO149" s="1411"/>
      <c r="AP149" s="1411"/>
      <c r="AQ149" s="1411"/>
      <c r="AR149" s="1411"/>
      <c r="AW149" s="1411"/>
      <c r="AX149" s="4">
        <v>1</v>
      </c>
    </row>
    <row r="150" spans="1:50" s="48" customFormat="1" ht="21" customHeight="1" x14ac:dyDescent="0.25">
      <c r="A150" s="1401" t="str">
        <f t="shared" si="76"/>
        <v>A</v>
      </c>
      <c r="B150" s="1402" t="str">
        <f t="shared" ref="B150:B213" si="82">IF(A150="►","►",IF(A150="A",IF(ISTEXT(I150),I150,"")))</f>
        <v>Dessert assiette.C.Coulis de mangue.Recette mère ►.M.Mille-feuille meringue et chiboust pamplemousse aux fraises des bois</v>
      </c>
      <c r="C150" s="1403" t="str">
        <f t="shared" si="62"/>
        <v>Dessert assiette</v>
      </c>
      <c r="D150" s="2475" t="str">
        <f t="shared" si="68"/>
        <v>C</v>
      </c>
      <c r="E150" s="1402" t="str">
        <f t="shared" si="69"/>
        <v>Coulis de mangue</v>
      </c>
      <c r="F150" s="1402" t="str">
        <f t="shared" si="70"/>
        <v>Recette mère ►</v>
      </c>
      <c r="G150" s="1402" t="str">
        <f t="shared" si="71"/>
        <v>M.Mille-feuille meringue et chiboust pamplemousse aux fraises des bois</v>
      </c>
      <c r="H150" s="196" t="str">
        <f t="shared" si="81"/>
        <v>A</v>
      </c>
      <c r="I150" s="149" t="str">
        <f>I144</f>
        <v>Dessert assiette.C.Coulis de mangue.Recette mère ►.M.Mille-feuille meringue et chiboust pamplemousse aux fraises des bois</v>
      </c>
      <c r="J150" s="91">
        <f>J144</f>
        <v>18</v>
      </c>
      <c r="K150" s="91" t="str">
        <f>K144</f>
        <v>assiettes</v>
      </c>
      <c r="L150" s="174"/>
      <c r="M150" s="209"/>
      <c r="N150" s="176" t="str">
        <f t="shared" si="80"/>
        <v/>
      </c>
      <c r="O150" s="177">
        <v>10</v>
      </c>
      <c r="P150" s="229" t="s">
        <v>41</v>
      </c>
      <c r="Q150" s="179">
        <v>1</v>
      </c>
      <c r="R150" s="180" t="s">
        <v>1151</v>
      </c>
      <c r="S150" s="521" t="s">
        <v>6</v>
      </c>
      <c r="T150" s="2719">
        <v>18</v>
      </c>
      <c r="U150" s="2443" t="s">
        <v>43</v>
      </c>
      <c r="V150" s="2442">
        <v>22</v>
      </c>
      <c r="W150" s="1453">
        <f t="shared" si="65"/>
        <v>1.2222222222222223E-2</v>
      </c>
      <c r="X150" s="1454" t="str">
        <f>IF(OR(W150=0, ISBLANK(P150)), "", TEXT(ROUND(W150/INDEX(AJ24:AJ94, MATCH(P150, AI24:AI94, 0)), 0),"# ##0") &amp; " " &amp; P150)</f>
        <v>12 g</v>
      </c>
      <c r="Y150" s="197">
        <f t="shared" si="66"/>
        <v>0</v>
      </c>
      <c r="Z150" s="1441">
        <f t="shared" ref="Z150:Z213" si="83">IFERROR(IF(V150&gt;0,M150,0),0)</f>
        <v>0</v>
      </c>
      <c r="AA150" s="1428" t="str">
        <f t="shared" si="63"/>
        <v>jus de citron</v>
      </c>
      <c r="AB150" s="1436"/>
      <c r="AC150" s="1440">
        <f t="shared" si="64"/>
        <v>1.2222222222222223E-2</v>
      </c>
      <c r="AD150" s="1437"/>
      <c r="AE150" s="1442" t="str">
        <f t="shared" si="75"/>
        <v/>
      </c>
      <c r="AF150" s="2564"/>
      <c r="AG150" s="2715">
        <f t="shared" ref="AG150:AG213" si="84">IFERROR(IF(ISNUMBER(V150)*ISNUMBER(T150),V150/T150,0),0)</f>
        <v>1.2222222222222223</v>
      </c>
      <c r="AH150" s="2716">
        <f>IF(AND(V150&lt;&gt;"", ISNUMBER(T150)), IFERROR(INDEX(AJ24:AJ94, MATCH(P150, AI24:AI94, 0)) * O150 * IF(ISBLANK(L150), 1, L150), 0), 0)</f>
        <v>0.01</v>
      </c>
      <c r="AI150" s="31"/>
      <c r="AJ150" s="31"/>
      <c r="AK150" s="31"/>
      <c r="AL150" s="31"/>
      <c r="AM150" s="1401" t="str">
        <f t="shared" si="77"/>
        <v>A</v>
      </c>
      <c r="AN150" s="1411"/>
      <c r="AO150" s="1411"/>
      <c r="AP150" s="1411"/>
      <c r="AQ150" s="1411"/>
      <c r="AR150" s="1411"/>
      <c r="AW150" s="1411"/>
      <c r="AX150" s="4">
        <v>1</v>
      </c>
    </row>
    <row r="151" spans="1:50" s="48" customFormat="1" ht="21" customHeight="1" x14ac:dyDescent="0.25">
      <c r="A151" s="1401" t="str">
        <f t="shared" si="76"/>
        <v>►</v>
      </c>
      <c r="B151" s="1402" t="str">
        <f t="shared" si="82"/>
        <v>►</v>
      </c>
      <c r="C151" s="1403" t="str">
        <f t="shared" si="62"/>
        <v>►</v>
      </c>
      <c r="D151" s="2475" t="str">
        <f t="shared" si="68"/>
        <v>►</v>
      </c>
      <c r="E151" s="1402" t="str">
        <f t="shared" si="69"/>
        <v>►</v>
      </c>
      <c r="F151" s="1402" t="str">
        <f t="shared" si="70"/>
        <v>►</v>
      </c>
      <c r="G151" s="1402" t="str">
        <f t="shared" si="71"/>
        <v>►</v>
      </c>
      <c r="H151" s="196" t="str">
        <f t="shared" si="81"/>
        <v>►</v>
      </c>
      <c r="I151" s="149" t="str">
        <f>I144</f>
        <v>Dessert assiette.C.Coulis de mangue.Recette mère ►.M.Mille-feuille meringue et chiboust pamplemousse aux fraises des bois</v>
      </c>
      <c r="J151" s="91">
        <f>J144</f>
        <v>18</v>
      </c>
      <c r="K151" s="91" t="str">
        <f>K144</f>
        <v>assiettes</v>
      </c>
      <c r="L151" s="174"/>
      <c r="M151" s="209"/>
      <c r="N151" s="176" t="str">
        <f t="shared" si="80"/>
        <v/>
      </c>
      <c r="O151" s="177"/>
      <c r="P151" s="178"/>
      <c r="Q151" s="179">
        <v>1</v>
      </c>
      <c r="R151" s="180"/>
      <c r="S151" s="521" t="s">
        <v>6</v>
      </c>
      <c r="T151" s="2719">
        <f t="shared" si="78"/>
        <v>0</v>
      </c>
      <c r="U151" s="2443">
        <f t="shared" si="79"/>
        <v>0</v>
      </c>
      <c r="V151" s="2442"/>
      <c r="W151" s="1433">
        <f t="shared" si="65"/>
        <v>0</v>
      </c>
      <c r="X151" s="185" t="str">
        <f>IF(OR(W151=0, ISBLANK(P151)), "", TEXT(ROUND(W151/INDEX(AJ24:AJ94, MATCH(P151, AI24:AI94, 0)), 0),"# ##0") &amp; " " &amp; P151)</f>
        <v/>
      </c>
      <c r="Y151" s="210">
        <f t="shared" si="66"/>
        <v>0</v>
      </c>
      <c r="Z151" s="1434">
        <f t="shared" si="83"/>
        <v>0</v>
      </c>
      <c r="AA151" s="1435" t="str">
        <f t="shared" si="63"/>
        <v/>
      </c>
      <c r="AB151" s="1436"/>
      <c r="AC151" s="1433">
        <f t="shared" si="64"/>
        <v>0</v>
      </c>
      <c r="AD151" s="1437"/>
      <c r="AE151" s="1438" t="str">
        <f t="shared" si="75"/>
        <v/>
      </c>
      <c r="AF151" s="2564"/>
      <c r="AG151" s="2715">
        <f t="shared" si="84"/>
        <v>0</v>
      </c>
      <c r="AH151" s="2716">
        <f>IF(AND(V151&lt;&gt;"", ISNUMBER(T151)), IFERROR(INDEX(AJ24:AJ94, MATCH(P151, AI24:AI94, 0)) * O151 * IF(ISBLANK(L151), 1, L151), 0), 0)</f>
        <v>0</v>
      </c>
      <c r="AI151" s="31"/>
      <c r="AJ151" s="31"/>
      <c r="AK151" s="31"/>
      <c r="AL151" s="31"/>
      <c r="AM151" s="1401" t="str">
        <f t="shared" si="77"/>
        <v>►</v>
      </c>
      <c r="AN151" s="1411"/>
      <c r="AO151" s="1411"/>
      <c r="AP151" s="1411"/>
      <c r="AQ151" s="1411"/>
      <c r="AR151" s="1411"/>
      <c r="AW151" s="1411"/>
      <c r="AX151" s="4">
        <v>1</v>
      </c>
    </row>
    <row r="152" spans="1:50" s="48" customFormat="1" ht="21" customHeight="1" x14ac:dyDescent="0.25">
      <c r="A152" s="1401" t="str">
        <f t="shared" si="76"/>
        <v>►</v>
      </c>
      <c r="B152" s="1402" t="str">
        <f t="shared" si="82"/>
        <v>►</v>
      </c>
      <c r="C152" s="1403" t="str">
        <f t="shared" ref="C152:C215" si="85">IF(B152="►", "►", IFERROR(LEFT(B152, SEARCH(".", B152)-1), 0))</f>
        <v>►</v>
      </c>
      <c r="D152" s="2475" t="str">
        <f t="shared" si="68"/>
        <v>►</v>
      </c>
      <c r="E152" s="1402" t="str">
        <f t="shared" si="69"/>
        <v>►</v>
      </c>
      <c r="F152" s="1402" t="str">
        <f t="shared" si="70"/>
        <v>►</v>
      </c>
      <c r="G152" s="1402" t="str">
        <f t="shared" si="71"/>
        <v>►</v>
      </c>
      <c r="H152" s="196" t="str">
        <f t="shared" si="81"/>
        <v>►</v>
      </c>
      <c r="I152" s="149" t="str">
        <f>I144</f>
        <v>Dessert assiette.C.Coulis de mangue.Recette mère ►.M.Mille-feuille meringue et chiboust pamplemousse aux fraises des bois</v>
      </c>
      <c r="J152" s="91">
        <f>J144</f>
        <v>18</v>
      </c>
      <c r="K152" s="91" t="str">
        <f>K144</f>
        <v>assiettes</v>
      </c>
      <c r="L152" s="174"/>
      <c r="M152" s="209"/>
      <c r="N152" s="176" t="str">
        <f t="shared" si="80"/>
        <v/>
      </c>
      <c r="O152" s="177"/>
      <c r="P152" s="178"/>
      <c r="Q152" s="179">
        <v>1</v>
      </c>
      <c r="R152" s="180"/>
      <c r="S152" s="521" t="s">
        <v>6</v>
      </c>
      <c r="T152" s="2719">
        <f t="shared" si="78"/>
        <v>0</v>
      </c>
      <c r="U152" s="2443">
        <f t="shared" si="79"/>
        <v>0</v>
      </c>
      <c r="V152" s="2442"/>
      <c r="W152" s="1440">
        <f t="shared" si="65"/>
        <v>0</v>
      </c>
      <c r="X152" s="199" t="str">
        <f>IF(OR(W152=0, ISBLANK(P152)), "", TEXT(ROUND(W152/INDEX(AJ24:AJ94, MATCH(P152, AI24:AI94, 0)), 0),"# ##0") &amp; " " &amp; P152)</f>
        <v/>
      </c>
      <c r="Y152" s="197">
        <f t="shared" si="66"/>
        <v>0</v>
      </c>
      <c r="Z152" s="1441">
        <f t="shared" si="83"/>
        <v>0</v>
      </c>
      <c r="AA152" s="1428" t="str">
        <f t="shared" si="63"/>
        <v/>
      </c>
      <c r="AB152" s="1436"/>
      <c r="AC152" s="1440">
        <f t="shared" si="64"/>
        <v>0</v>
      </c>
      <c r="AD152" s="1437"/>
      <c r="AE152" s="1442" t="str">
        <f t="shared" si="75"/>
        <v/>
      </c>
      <c r="AF152" s="2564"/>
      <c r="AG152" s="2715">
        <f t="shared" si="84"/>
        <v>0</v>
      </c>
      <c r="AH152" s="2716">
        <f>IF(AND(V152&lt;&gt;"", ISNUMBER(T152)), IFERROR(INDEX(AJ24:AJ94, MATCH(P152, AI24:AI94, 0)) * O152 * IF(ISBLANK(L152), 1, L152), 0), 0)</f>
        <v>0</v>
      </c>
      <c r="AI152" s="31"/>
      <c r="AJ152" s="31"/>
      <c r="AK152" s="31"/>
      <c r="AL152" s="31"/>
      <c r="AM152" s="1401" t="str">
        <f t="shared" si="77"/>
        <v>►</v>
      </c>
      <c r="AN152" s="1411"/>
      <c r="AO152" s="1411"/>
      <c r="AP152" s="1411"/>
      <c r="AQ152" s="1411"/>
      <c r="AR152" s="1411"/>
      <c r="AW152" s="1411"/>
      <c r="AX152" s="4">
        <v>1</v>
      </c>
    </row>
    <row r="153" spans="1:50" s="48" customFormat="1" ht="21" customHeight="1" x14ac:dyDescent="0.25">
      <c r="A153" s="1401" t="str">
        <f t="shared" si="76"/>
        <v>►</v>
      </c>
      <c r="B153" s="1402" t="str">
        <f t="shared" si="82"/>
        <v>►</v>
      </c>
      <c r="C153" s="1403" t="str">
        <f t="shared" si="85"/>
        <v>►</v>
      </c>
      <c r="D153" s="2475" t="str">
        <f t="shared" si="68"/>
        <v>►</v>
      </c>
      <c r="E153" s="1402" t="str">
        <f t="shared" si="69"/>
        <v>►</v>
      </c>
      <c r="F153" s="1402" t="str">
        <f t="shared" si="70"/>
        <v>►</v>
      </c>
      <c r="G153" s="1402" t="str">
        <f t="shared" si="71"/>
        <v>►</v>
      </c>
      <c r="H153" s="196" t="str">
        <f t="shared" si="81"/>
        <v>►</v>
      </c>
      <c r="I153" s="149" t="str">
        <f>I144</f>
        <v>Dessert assiette.C.Coulis de mangue.Recette mère ►.M.Mille-feuille meringue et chiboust pamplemousse aux fraises des bois</v>
      </c>
      <c r="J153" s="91">
        <f>J144</f>
        <v>18</v>
      </c>
      <c r="K153" s="91" t="str">
        <f>K144</f>
        <v>assiettes</v>
      </c>
      <c r="L153" s="174"/>
      <c r="M153" s="209"/>
      <c r="N153" s="176" t="str">
        <f t="shared" si="80"/>
        <v/>
      </c>
      <c r="O153" s="177"/>
      <c r="P153" s="178"/>
      <c r="Q153" s="179">
        <v>1</v>
      </c>
      <c r="R153" s="180"/>
      <c r="S153" s="521" t="s">
        <v>6</v>
      </c>
      <c r="T153" s="2719">
        <f t="shared" si="78"/>
        <v>0</v>
      </c>
      <c r="U153" s="2443">
        <f t="shared" si="79"/>
        <v>0</v>
      </c>
      <c r="V153" s="2442"/>
      <c r="W153" s="1433">
        <f t="shared" si="65"/>
        <v>0</v>
      </c>
      <c r="X153" s="185" t="str">
        <f>IF(OR(W153=0, ISBLANK(P153)), "", TEXT(ROUND(W153/INDEX(AJ24:AJ94, MATCH(P153, AI24:AI94, 0)), 0),"# ##0") &amp; " " &amp; P153)</f>
        <v/>
      </c>
      <c r="Y153" s="210">
        <f t="shared" si="66"/>
        <v>0</v>
      </c>
      <c r="Z153" s="1434">
        <f t="shared" si="83"/>
        <v>0</v>
      </c>
      <c r="AA153" s="1435" t="str">
        <f t="shared" si="63"/>
        <v/>
      </c>
      <c r="AB153" s="1436"/>
      <c r="AC153" s="1433">
        <f t="shared" si="64"/>
        <v>0</v>
      </c>
      <c r="AD153" s="1437"/>
      <c r="AE153" s="1438" t="str">
        <f t="shared" si="75"/>
        <v/>
      </c>
      <c r="AF153" s="2564"/>
      <c r="AG153" s="2715">
        <f t="shared" si="84"/>
        <v>0</v>
      </c>
      <c r="AH153" s="2716">
        <f>IF(AND(V153&lt;&gt;"", ISNUMBER(T153)), IFERROR(INDEX(AJ24:AJ94, MATCH(P153, AI24:AI94, 0)) * O153 * IF(ISBLANK(L153), 1, L153), 0), 0)</f>
        <v>0</v>
      </c>
      <c r="AI153" s="31"/>
      <c r="AJ153" s="31"/>
      <c r="AK153" s="31"/>
      <c r="AL153" s="31"/>
      <c r="AM153" s="1401" t="str">
        <f t="shared" si="77"/>
        <v>►</v>
      </c>
      <c r="AN153" s="1411"/>
      <c r="AO153" s="1411"/>
      <c r="AP153" s="1411"/>
      <c r="AQ153" s="1411"/>
      <c r="AR153" s="1411"/>
      <c r="AW153" s="1411"/>
      <c r="AX153" s="4">
        <v>1</v>
      </c>
    </row>
    <row r="154" spans="1:50" s="48" customFormat="1" ht="21" customHeight="1" x14ac:dyDescent="0.25">
      <c r="A154" s="1401" t="str">
        <f t="shared" si="76"/>
        <v>►</v>
      </c>
      <c r="B154" s="1402" t="str">
        <f t="shared" si="82"/>
        <v>►</v>
      </c>
      <c r="C154" s="1403" t="str">
        <f t="shared" si="85"/>
        <v>►</v>
      </c>
      <c r="D154" s="2475" t="str">
        <f t="shared" si="68"/>
        <v>►</v>
      </c>
      <c r="E154" s="1402" t="str">
        <f t="shared" si="69"/>
        <v>►</v>
      </c>
      <c r="F154" s="1402" t="str">
        <f t="shared" si="70"/>
        <v>►</v>
      </c>
      <c r="G154" s="1402" t="str">
        <f t="shared" si="71"/>
        <v>►</v>
      </c>
      <c r="H154" s="196" t="str">
        <f t="shared" si="81"/>
        <v>►</v>
      </c>
      <c r="I154" s="149" t="str">
        <f>I144</f>
        <v>Dessert assiette.C.Coulis de mangue.Recette mère ►.M.Mille-feuille meringue et chiboust pamplemousse aux fraises des bois</v>
      </c>
      <c r="J154" s="91">
        <f>J144</f>
        <v>18</v>
      </c>
      <c r="K154" s="91" t="str">
        <f>K144</f>
        <v>assiettes</v>
      </c>
      <c r="L154" s="174"/>
      <c r="M154" s="209"/>
      <c r="N154" s="176" t="str">
        <f t="shared" si="80"/>
        <v/>
      </c>
      <c r="O154" s="177"/>
      <c r="P154" s="178"/>
      <c r="Q154" s="179">
        <v>1</v>
      </c>
      <c r="R154" s="180"/>
      <c r="S154" s="521" t="s">
        <v>6</v>
      </c>
      <c r="T154" s="2719">
        <f t="shared" si="78"/>
        <v>0</v>
      </c>
      <c r="U154" s="2443">
        <f t="shared" si="79"/>
        <v>0</v>
      </c>
      <c r="V154" s="2442"/>
      <c r="W154" s="1440">
        <f t="shared" si="65"/>
        <v>0</v>
      </c>
      <c r="X154" s="199" t="str">
        <f>IF(OR(W154=0, ISBLANK(P154)), "", TEXT(ROUND(W154/INDEX(AJ24:AJ94, MATCH(P154, AI24:AI94, 0)), 0),"# ##0") &amp; " " &amp; P154)</f>
        <v/>
      </c>
      <c r="Y154" s="197">
        <f t="shared" si="66"/>
        <v>0</v>
      </c>
      <c r="Z154" s="1441">
        <f t="shared" si="83"/>
        <v>0</v>
      </c>
      <c r="AA154" s="1428" t="str">
        <f t="shared" ref="AA154:AA217" si="86">IF(V154&gt;0,R154,"")</f>
        <v/>
      </c>
      <c r="AB154" s="1436"/>
      <c r="AC154" s="1440">
        <f t="shared" ref="AC154:AC217" si="87">IF(ISBLANK(AB154), W154, W154*(1-AB154/100))</f>
        <v>0</v>
      </c>
      <c r="AD154" s="1437"/>
      <c r="AE154" s="1442" t="str">
        <f t="shared" si="75"/>
        <v/>
      </c>
      <c r="AF154" s="2564"/>
      <c r="AG154" s="2715">
        <f t="shared" si="84"/>
        <v>0</v>
      </c>
      <c r="AH154" s="2716">
        <f>IF(AND(V154&lt;&gt;"", ISNUMBER(T154)), IFERROR(INDEX(AJ24:AJ94, MATCH(P154, AI24:AI94, 0)) * O154 * IF(ISBLANK(L154), 1, L154), 0), 0)</f>
        <v>0</v>
      </c>
      <c r="AI154" s="31"/>
      <c r="AJ154" s="31"/>
      <c r="AK154" s="31"/>
      <c r="AL154" s="31"/>
      <c r="AM154" s="1401" t="str">
        <f t="shared" si="77"/>
        <v>►</v>
      </c>
      <c r="AN154" s="1411"/>
      <c r="AO154" s="1411"/>
      <c r="AP154" s="1411"/>
      <c r="AQ154" s="1411"/>
      <c r="AR154" s="1411"/>
      <c r="AW154" s="1411"/>
      <c r="AX154" s="4">
        <v>1</v>
      </c>
    </row>
    <row r="155" spans="1:50" s="48" customFormat="1" ht="21" customHeight="1" x14ac:dyDescent="0.25">
      <c r="A155" s="1401" t="str">
        <f t="shared" si="76"/>
        <v>A</v>
      </c>
      <c r="B155" s="1402" t="str">
        <f t="shared" si="82"/>
        <v>Dessert assiette.C.Coulis de mangue.Recette mère ►.M.Mille-feuille meringue et chiboust pamplemousse aux fraises des bois</v>
      </c>
      <c r="C155" s="1403" t="str">
        <f t="shared" si="85"/>
        <v>Dessert assiette</v>
      </c>
      <c r="D155" s="2475" t="str">
        <f t="shared" si="68"/>
        <v>C</v>
      </c>
      <c r="E155" s="1402" t="str">
        <f t="shared" si="69"/>
        <v>Coulis de mangue</v>
      </c>
      <c r="F155" s="1402" t="str">
        <f t="shared" si="70"/>
        <v>Recette mère ►</v>
      </c>
      <c r="G155" s="1402" t="str">
        <f t="shared" si="71"/>
        <v>M.Mille-feuille meringue et chiboust pamplemousse aux fraises des bois</v>
      </c>
      <c r="H155" s="66" t="s">
        <v>18</v>
      </c>
      <c r="I155" s="985" t="str">
        <f>I144</f>
        <v>Dessert assiette.C.Coulis de mangue.Recette mère ►.M.Mille-feuille meringue et chiboust pamplemousse aux fraises des bois</v>
      </c>
      <c r="J155" s="986">
        <f>J144</f>
        <v>18</v>
      </c>
      <c r="K155" s="987" t="str">
        <f>K144</f>
        <v>assiettes</v>
      </c>
      <c r="L155" s="988" t="s">
        <v>150</v>
      </c>
      <c r="M155" s="989"/>
      <c r="N155" s="990"/>
      <c r="O155" s="990"/>
      <c r="P155" s="990"/>
      <c r="Q155" s="990"/>
      <c r="R155" s="991"/>
      <c r="S155" s="521" t="s">
        <v>6</v>
      </c>
      <c r="T155" s="2719">
        <f t="shared" si="78"/>
        <v>0</v>
      </c>
      <c r="U155" s="2443">
        <f t="shared" si="79"/>
        <v>0</v>
      </c>
      <c r="V155" s="2442"/>
      <c r="W155" s="1433">
        <f t="shared" ref="W155:W218" si="88">IFERROR(IF(V155&gt;0, AH155*AG155*Q155, 0), 0)</f>
        <v>0</v>
      </c>
      <c r="X155" s="185" t="str">
        <f>IF(OR(W155=0, ISBLANK(P155)), "", TEXT(ROUND(W155/INDEX(AJ24:AJ94, MATCH(P155, AI24:AI94, 0)), 0),"# ##0") &amp; " " &amp; P155)</f>
        <v/>
      </c>
      <c r="Y155" s="210">
        <f t="shared" ref="Y155:Y218" si="89">IFERROR(IF(V155&gt;0, L155*AG155*Q155, 0), 0)</f>
        <v>0</v>
      </c>
      <c r="Z155" s="1434">
        <f t="shared" si="83"/>
        <v>0</v>
      </c>
      <c r="AA155" s="1435" t="str">
        <f t="shared" si="86"/>
        <v/>
      </c>
      <c r="AB155" s="1436"/>
      <c r="AC155" s="1433">
        <f t="shared" si="87"/>
        <v>0</v>
      </c>
      <c r="AD155" s="1437"/>
      <c r="AE155" s="1438" t="str">
        <f t="shared" si="75"/>
        <v/>
      </c>
      <c r="AF155" s="2564"/>
      <c r="AG155" s="2715">
        <f t="shared" si="84"/>
        <v>0</v>
      </c>
      <c r="AH155" s="2716">
        <f>IF(AND(V155&lt;&gt;"", ISNUMBER(T155)), IFERROR(INDEX(AJ24:AJ94, MATCH(P155, AI24:AI94, 0)) * O155 * IF(ISBLANK(L155), 1, L155), 0), 0)</f>
        <v>0</v>
      </c>
      <c r="AI155" s="31"/>
      <c r="AJ155" s="31"/>
      <c r="AK155" s="31"/>
      <c r="AL155" s="31"/>
      <c r="AM155" s="1401" t="str">
        <f t="shared" si="77"/>
        <v>A</v>
      </c>
      <c r="AN155" s="1411"/>
      <c r="AO155" s="1411"/>
      <c r="AP155" s="1411"/>
      <c r="AQ155" s="1411"/>
      <c r="AR155" s="1411"/>
      <c r="AW155" s="1411"/>
      <c r="AX155" s="4">
        <v>1</v>
      </c>
    </row>
    <row r="156" spans="1:50" s="48" customFormat="1" ht="21" customHeight="1" x14ac:dyDescent="0.25">
      <c r="A156" s="1401" t="str">
        <f t="shared" si="76"/>
        <v>A</v>
      </c>
      <c r="B156" s="1402" t="str">
        <f t="shared" si="82"/>
        <v>Dessert assiette.C.Coulis de mangue.Recette mère ►.M.Mille-feuille meringue et chiboust pamplemousse aux fraises des bois</v>
      </c>
      <c r="C156" s="1403" t="str">
        <f t="shared" si="85"/>
        <v>Dessert assiette</v>
      </c>
      <c r="D156" s="2475" t="str">
        <f t="shared" si="68"/>
        <v>C</v>
      </c>
      <c r="E156" s="1402" t="str">
        <f t="shared" si="69"/>
        <v>Coulis de mangue</v>
      </c>
      <c r="F156" s="1402" t="str">
        <f t="shared" si="70"/>
        <v>Recette mère ►</v>
      </c>
      <c r="G156" s="1402" t="str">
        <f t="shared" si="71"/>
        <v>M.Mille-feuille meringue et chiboust pamplemousse aux fraises des bois</v>
      </c>
      <c r="H156" s="1004" t="s">
        <v>18</v>
      </c>
      <c r="I156" s="998" t="str">
        <f>I144</f>
        <v>Dessert assiette.C.Coulis de mangue.Recette mère ►.M.Mille-feuille meringue et chiboust pamplemousse aux fraises des bois</v>
      </c>
      <c r="J156" s="998">
        <f>J144</f>
        <v>18</v>
      </c>
      <c r="K156" s="998" t="str">
        <f>K144</f>
        <v>assiettes</v>
      </c>
      <c r="L156" s="315" t="s">
        <v>61</v>
      </c>
      <c r="M156" s="1002">
        <v>9</v>
      </c>
      <c r="N156" s="999" t="s">
        <v>142</v>
      </c>
      <c r="O156" s="1000"/>
      <c r="P156" s="1000"/>
      <c r="Q156" s="1000"/>
      <c r="R156" s="1001"/>
      <c r="S156" s="521" t="s">
        <v>6</v>
      </c>
      <c r="T156" s="2719">
        <f t="shared" si="78"/>
        <v>0</v>
      </c>
      <c r="U156" s="2443">
        <f t="shared" si="79"/>
        <v>0</v>
      </c>
      <c r="V156" s="2442"/>
      <c r="W156" s="1440">
        <f t="shared" si="88"/>
        <v>0</v>
      </c>
      <c r="X156" s="199" t="str">
        <f>IF(OR(W156=0, ISBLANK(P156)), "", TEXT(ROUND(W156/INDEX(AJ24:AJ94, MATCH(P156, AI24:AI94, 0)), 0),"# ##0") &amp; " " &amp; P156)</f>
        <v/>
      </c>
      <c r="Y156" s="197">
        <f t="shared" si="89"/>
        <v>0</v>
      </c>
      <c r="Z156" s="1441">
        <f t="shared" si="83"/>
        <v>0</v>
      </c>
      <c r="AA156" s="1428" t="str">
        <f t="shared" si="86"/>
        <v/>
      </c>
      <c r="AB156" s="1436"/>
      <c r="AC156" s="1440">
        <f t="shared" si="87"/>
        <v>0</v>
      </c>
      <c r="AD156" s="1437"/>
      <c r="AE156" s="1442" t="str">
        <f t="shared" si="75"/>
        <v/>
      </c>
      <c r="AF156" s="2564"/>
      <c r="AG156" s="2715">
        <f t="shared" si="84"/>
        <v>0</v>
      </c>
      <c r="AH156" s="2716">
        <f>IF(AND(V156&lt;&gt;"", ISNUMBER(T156)), IFERROR(INDEX(AJ24:AJ94, MATCH(P156, AI24:AI94, 0)) * O156 * IF(ISBLANK(L156), 1, L156), 0), 0)</f>
        <v>0</v>
      </c>
      <c r="AI156" s="31"/>
      <c r="AJ156" s="31"/>
      <c r="AK156" s="31"/>
      <c r="AL156" s="31"/>
      <c r="AM156" s="1401" t="str">
        <f t="shared" si="77"/>
        <v>A</v>
      </c>
      <c r="AN156" s="1411"/>
      <c r="AO156" s="1411"/>
      <c r="AP156" s="1411"/>
      <c r="AQ156" s="1411"/>
      <c r="AR156" s="1411"/>
      <c r="AW156" s="1411"/>
      <c r="AX156" s="4">
        <v>1</v>
      </c>
    </row>
    <row r="157" spans="1:50" s="48" customFormat="1" ht="21" customHeight="1" x14ac:dyDescent="0.25">
      <c r="A157" s="1401" t="str">
        <f t="shared" si="76"/>
        <v>A</v>
      </c>
      <c r="B157" s="1402" t="str">
        <f t="shared" si="82"/>
        <v>Dessert assiette.C.Coulis de mangue.Recette mère ►.M.Mille-feuille meringue et chiboust pamplemousse aux fraises des bois</v>
      </c>
      <c r="C157" s="1403" t="str">
        <f t="shared" si="85"/>
        <v>Dessert assiette</v>
      </c>
      <c r="D157" s="2475" t="str">
        <f t="shared" si="68"/>
        <v>C</v>
      </c>
      <c r="E157" s="1402" t="str">
        <f t="shared" si="69"/>
        <v>Coulis de mangue</v>
      </c>
      <c r="F157" s="1402" t="str">
        <f t="shared" si="70"/>
        <v>Recette mère ►</v>
      </c>
      <c r="G157" s="1402" t="str">
        <f t="shared" si="71"/>
        <v>M.Mille-feuille meringue et chiboust pamplemousse aux fraises des bois</v>
      </c>
      <c r="H157" s="319" t="s">
        <v>18</v>
      </c>
      <c r="I157" s="320" t="str">
        <f>I144</f>
        <v>Dessert assiette.C.Coulis de mangue.Recette mère ►.M.Mille-feuille meringue et chiboust pamplemousse aux fraises des bois</v>
      </c>
      <c r="J157" s="320">
        <f>J144</f>
        <v>18</v>
      </c>
      <c r="K157" s="320" t="str">
        <f>K144</f>
        <v>assiettes</v>
      </c>
      <c r="L157" s="321" t="s">
        <v>146</v>
      </c>
      <c r="M157" s="243"/>
      <c r="N157" s="243"/>
      <c r="O157" s="243"/>
      <c r="P157" s="243"/>
      <c r="Q157" s="243"/>
      <c r="R157" s="322"/>
      <c r="S157" s="521" t="s">
        <v>6</v>
      </c>
      <c r="T157" s="2719">
        <f t="shared" si="78"/>
        <v>0</v>
      </c>
      <c r="U157" s="2443">
        <f t="shared" si="79"/>
        <v>0</v>
      </c>
      <c r="V157" s="2442"/>
      <c r="W157" s="1433">
        <f t="shared" si="88"/>
        <v>0</v>
      </c>
      <c r="X157" s="185" t="str">
        <f>IF(OR(W157=0, ISBLANK(P157)), "", TEXT(ROUND(W157/INDEX(AJ24:AJ94, MATCH(P157, AI24:AI94, 0)), 0),"# ##0") &amp; " " &amp; P157)</f>
        <v/>
      </c>
      <c r="Y157" s="210">
        <f t="shared" si="89"/>
        <v>0</v>
      </c>
      <c r="Z157" s="1434">
        <f t="shared" si="83"/>
        <v>0</v>
      </c>
      <c r="AA157" s="1435" t="str">
        <f t="shared" si="86"/>
        <v/>
      </c>
      <c r="AB157" s="1436"/>
      <c r="AC157" s="1433">
        <f t="shared" si="87"/>
        <v>0</v>
      </c>
      <c r="AD157" s="1437"/>
      <c r="AE157" s="1438" t="str">
        <f t="shared" si="75"/>
        <v/>
      </c>
      <c r="AF157" s="2564"/>
      <c r="AG157" s="2715">
        <f t="shared" si="84"/>
        <v>0</v>
      </c>
      <c r="AH157" s="2716">
        <f>IF(AND(V157&lt;&gt;"", ISNUMBER(T157)), IFERROR(INDEX(AJ24:AJ94, MATCH(P157, AI24:AI94, 0)) * O157 * IF(ISBLANK(L157), 1, L157), 0), 0)</f>
        <v>0</v>
      </c>
      <c r="AI157" s="31"/>
      <c r="AJ157" s="31"/>
      <c r="AK157" s="31"/>
      <c r="AL157" s="31"/>
      <c r="AM157" s="1401" t="str">
        <f t="shared" si="77"/>
        <v>A</v>
      </c>
      <c r="AN157" s="1411"/>
      <c r="AO157" s="1411"/>
      <c r="AP157" s="1411"/>
      <c r="AQ157" s="1411"/>
      <c r="AR157" s="1411"/>
      <c r="AW157" s="1411"/>
      <c r="AX157" s="4">
        <v>1</v>
      </c>
    </row>
    <row r="158" spans="1:50" s="48" customFormat="1" ht="21" customHeight="1" x14ac:dyDescent="0.25">
      <c r="A158" s="1401" t="str">
        <f t="shared" si="76"/>
        <v>A</v>
      </c>
      <c r="B158" s="1402" t="str">
        <f t="shared" si="82"/>
        <v>Dessert assiette.C.Coulis de mangue.Recette mère ►.M.Mille-feuille meringue et chiboust pamplemousse aux fraises des bois</v>
      </c>
      <c r="C158" s="1403" t="str">
        <f t="shared" si="85"/>
        <v>Dessert assiette</v>
      </c>
      <c r="D158" s="2475" t="str">
        <f t="shared" si="68"/>
        <v>C</v>
      </c>
      <c r="E158" s="1402" t="str">
        <f t="shared" si="69"/>
        <v>Coulis de mangue</v>
      </c>
      <c r="F158" s="1402" t="str">
        <f t="shared" si="70"/>
        <v>Recette mère ►</v>
      </c>
      <c r="G158" s="1402" t="str">
        <f t="shared" si="71"/>
        <v>M.Mille-feuille meringue et chiboust pamplemousse aux fraises des bois</v>
      </c>
      <c r="H158" s="196" t="str">
        <f t="shared" ref="H158:H164" si="90">IF(OR(L158&lt;&gt;"",M158&lt;&gt; "",N158&lt;&gt;"",O158&lt;&gt;""),"A", "►")</f>
        <v>A</v>
      </c>
      <c r="I158" s="320" t="str">
        <f>I144</f>
        <v>Dessert assiette.C.Coulis de mangue.Recette mère ►.M.Mille-feuille meringue et chiboust pamplemousse aux fraises des bois</v>
      </c>
      <c r="J158" s="320">
        <f>J144</f>
        <v>18</v>
      </c>
      <c r="K158" s="320" t="str">
        <f>K144</f>
        <v>assiettes</v>
      </c>
      <c r="L158" s="324" t="s">
        <v>149</v>
      </c>
      <c r="M158" s="248"/>
      <c r="N158" s="248"/>
      <c r="O158" s="248"/>
      <c r="P158" s="248"/>
      <c r="Q158" s="248"/>
      <c r="R158" s="322"/>
      <c r="S158" s="521" t="s">
        <v>6</v>
      </c>
      <c r="T158" s="2719">
        <f t="shared" si="78"/>
        <v>0</v>
      </c>
      <c r="U158" s="2443">
        <f t="shared" si="79"/>
        <v>0</v>
      </c>
      <c r="V158" s="2442"/>
      <c r="W158" s="1440">
        <f t="shared" si="88"/>
        <v>0</v>
      </c>
      <c r="X158" s="199" t="str">
        <f>IF(OR(W158=0, ISBLANK(P158)), "", TEXT(ROUND(W158/INDEX(AJ24:AJ94, MATCH(P158, AI24:AI94, 0)), 0),"# ##0") &amp; " " &amp; P158)</f>
        <v/>
      </c>
      <c r="Y158" s="197">
        <f t="shared" si="89"/>
        <v>0</v>
      </c>
      <c r="Z158" s="1441">
        <f t="shared" si="83"/>
        <v>0</v>
      </c>
      <c r="AA158" s="1428" t="str">
        <f t="shared" si="86"/>
        <v/>
      </c>
      <c r="AB158" s="1436"/>
      <c r="AC158" s="1440">
        <f t="shared" si="87"/>
        <v>0</v>
      </c>
      <c r="AD158" s="1437"/>
      <c r="AE158" s="1442" t="str">
        <f t="shared" si="75"/>
        <v/>
      </c>
      <c r="AF158" s="2564"/>
      <c r="AG158" s="2715">
        <f t="shared" si="84"/>
        <v>0</v>
      </c>
      <c r="AH158" s="2716">
        <f>IF(AND(V158&lt;&gt;"", ISNUMBER(T158)), IFERROR(INDEX(AJ24:AJ94, MATCH(P158, AI24:AI94, 0)) * O158 * IF(ISBLANK(L158), 1, L158), 0), 0)</f>
        <v>0</v>
      </c>
      <c r="AI158" s="31"/>
      <c r="AJ158" s="31"/>
      <c r="AK158" s="31"/>
      <c r="AL158" s="31"/>
      <c r="AM158" s="1401" t="str">
        <f t="shared" si="77"/>
        <v>A</v>
      </c>
      <c r="AN158" s="1411"/>
      <c r="AO158" s="1411"/>
      <c r="AP158" s="1411"/>
      <c r="AQ158" s="1411"/>
      <c r="AR158" s="1411"/>
      <c r="AW158" s="1411"/>
      <c r="AX158" s="4">
        <v>1</v>
      </c>
    </row>
    <row r="159" spans="1:50" s="48" customFormat="1" ht="21" customHeight="1" x14ac:dyDescent="0.25">
      <c r="A159" s="1401" t="str">
        <f t="shared" si="76"/>
        <v>►</v>
      </c>
      <c r="B159" s="1402" t="str">
        <f t="shared" si="82"/>
        <v>►</v>
      </c>
      <c r="C159" s="1403" t="str">
        <f t="shared" si="85"/>
        <v>►</v>
      </c>
      <c r="D159" s="2475" t="str">
        <f t="shared" si="68"/>
        <v>►</v>
      </c>
      <c r="E159" s="1402" t="str">
        <f t="shared" si="69"/>
        <v>►</v>
      </c>
      <c r="F159" s="1402" t="str">
        <f t="shared" si="70"/>
        <v>►</v>
      </c>
      <c r="G159" s="1402" t="str">
        <f t="shared" si="71"/>
        <v>►</v>
      </c>
      <c r="H159" s="196" t="str">
        <f t="shared" si="90"/>
        <v>►</v>
      </c>
      <c r="I159" s="320" t="str">
        <f>I144</f>
        <v>Dessert assiette.C.Coulis de mangue.Recette mère ►.M.Mille-feuille meringue et chiboust pamplemousse aux fraises des bois</v>
      </c>
      <c r="J159" s="320">
        <f>J144</f>
        <v>18</v>
      </c>
      <c r="K159" s="320" t="str">
        <f>K144</f>
        <v>assiettes</v>
      </c>
      <c r="L159" s="324"/>
      <c r="M159" s="270"/>
      <c r="N159" s="270"/>
      <c r="O159" s="270"/>
      <c r="P159" s="270"/>
      <c r="Q159" s="270"/>
      <c r="R159" s="329"/>
      <c r="S159" s="521" t="s">
        <v>6</v>
      </c>
      <c r="T159" s="2719">
        <f t="shared" si="78"/>
        <v>0</v>
      </c>
      <c r="U159" s="2443">
        <f t="shared" si="79"/>
        <v>0</v>
      </c>
      <c r="V159" s="2442"/>
      <c r="W159" s="1433">
        <f t="shared" si="88"/>
        <v>0</v>
      </c>
      <c r="X159" s="185" t="str">
        <f>IF(OR(W159=0, ISBLANK(P159)), "", TEXT(ROUND(W159/INDEX(AJ24:AJ94, MATCH(P159, AI24:AI94, 0)), 0),"# ##0") &amp; " " &amp; P159)</f>
        <v/>
      </c>
      <c r="Y159" s="210">
        <f t="shared" si="89"/>
        <v>0</v>
      </c>
      <c r="Z159" s="1434">
        <f t="shared" si="83"/>
        <v>0</v>
      </c>
      <c r="AA159" s="1435" t="str">
        <f t="shared" si="86"/>
        <v/>
      </c>
      <c r="AB159" s="1436"/>
      <c r="AC159" s="1433">
        <f t="shared" si="87"/>
        <v>0</v>
      </c>
      <c r="AD159" s="1437"/>
      <c r="AE159" s="1438" t="str">
        <f t="shared" si="75"/>
        <v/>
      </c>
      <c r="AF159" s="2564"/>
      <c r="AG159" s="2715">
        <f t="shared" si="84"/>
        <v>0</v>
      </c>
      <c r="AH159" s="2716">
        <f>IF(AND(V159&lt;&gt;"", ISNUMBER(T159)), IFERROR(INDEX(AJ24:AJ94, MATCH(P159, AI24:AI94, 0)) * O159 * IF(ISBLANK(L159), 1, L159), 0), 0)</f>
        <v>0</v>
      </c>
      <c r="AI159" s="31"/>
      <c r="AJ159" s="31"/>
      <c r="AK159" s="31"/>
      <c r="AL159" s="31"/>
      <c r="AM159" s="1401" t="str">
        <f t="shared" si="77"/>
        <v>►</v>
      </c>
      <c r="AN159" s="1411"/>
      <c r="AO159" s="1411"/>
      <c r="AP159" s="1411"/>
      <c r="AQ159" s="1411"/>
      <c r="AR159" s="1411"/>
      <c r="AW159" s="1411"/>
      <c r="AX159" s="4">
        <v>1</v>
      </c>
    </row>
    <row r="160" spans="1:50" s="48" customFormat="1" ht="21" customHeight="1" x14ac:dyDescent="0.25">
      <c r="A160" s="1401" t="str">
        <f t="shared" si="76"/>
        <v>►</v>
      </c>
      <c r="B160" s="1402" t="str">
        <f t="shared" si="82"/>
        <v>►</v>
      </c>
      <c r="C160" s="1403" t="str">
        <f t="shared" si="85"/>
        <v>►</v>
      </c>
      <c r="D160" s="2475" t="str">
        <f t="shared" ref="D160:D223" si="91">IF(B160="►","►",IFERROR(MID(B160,SEARCH(".",B160)+1,SEARCH(".",B160,SEARCH(".",B160)+1)-SEARCH(".",B160)-1),0))</f>
        <v>►</v>
      </c>
      <c r="E160" s="1402" t="str">
        <f t="shared" ref="E160:E223" si="92">IF(B160="►", "►", IFERROR(MID(B160, SEARCH(".", B160, SEARCH(".", B160)+1)+1, SEARCH(".", B160, SEARCH(".", B160, SEARCH(".", B160)+1)+1) - SEARCH(".", B160, SEARCH(".", B160)+1)-1), 0))</f>
        <v>►</v>
      </c>
      <c r="F160" s="1402" t="str">
        <f t="shared" ref="F160:F223" si="93">IF(B160="►", "►", IFERROR(MID(B160, SEARCH(".", B160, SEARCH(".", B160, SEARCH(".", B160)+1)+1)+1, SEARCH(".", B160, SEARCH(".", B160, SEARCH(".", B160, SEARCH(".", B160)+1)+1)+1) - SEARCH(".", B160, SEARCH(".", B160, SEARCH(".", B160)+1)+1)-1), 0))</f>
        <v>►</v>
      </c>
      <c r="G160" s="1402" t="str">
        <f t="shared" ref="G160:G223" si="94">IF(OR(B160="►", ISBLANK(B160)), "►", IFERROR(RIGHT(B160, LEN(B160)-FIND("►", B160)-1), ""))</f>
        <v>►</v>
      </c>
      <c r="H160" s="196" t="str">
        <f t="shared" si="90"/>
        <v>►</v>
      </c>
      <c r="I160" s="320" t="str">
        <f>I144</f>
        <v>Dessert assiette.C.Coulis de mangue.Recette mère ►.M.Mille-feuille meringue et chiboust pamplemousse aux fraises des bois</v>
      </c>
      <c r="J160" s="320">
        <f>J144</f>
        <v>18</v>
      </c>
      <c r="K160" s="320" t="str">
        <f>K144</f>
        <v>assiettes</v>
      </c>
      <c r="L160" s="324"/>
      <c r="M160" s="270"/>
      <c r="N160" s="270"/>
      <c r="O160" s="270"/>
      <c r="P160" s="270"/>
      <c r="Q160" s="270" t="s">
        <v>1074</v>
      </c>
      <c r="R160" s="329"/>
      <c r="S160" s="521" t="s">
        <v>6</v>
      </c>
      <c r="T160" s="2719">
        <f t="shared" si="78"/>
        <v>0</v>
      </c>
      <c r="U160" s="2443">
        <f t="shared" si="79"/>
        <v>0</v>
      </c>
      <c r="V160" s="2442"/>
      <c r="W160" s="1440">
        <f t="shared" si="88"/>
        <v>0</v>
      </c>
      <c r="X160" s="199" t="str">
        <f>IF(OR(W160=0, ISBLANK(P160)), "", TEXT(ROUND(W160/INDEX(AJ24:AJ94, MATCH(P160, AI24:AI94, 0)), 0),"# ##0") &amp; " " &amp; P160)</f>
        <v/>
      </c>
      <c r="Y160" s="197">
        <f t="shared" si="89"/>
        <v>0</v>
      </c>
      <c r="Z160" s="1441">
        <f t="shared" si="83"/>
        <v>0</v>
      </c>
      <c r="AA160" s="1428" t="str">
        <f t="shared" si="86"/>
        <v/>
      </c>
      <c r="AB160" s="1436"/>
      <c r="AC160" s="1440">
        <f t="shared" si="87"/>
        <v>0</v>
      </c>
      <c r="AD160" s="1437"/>
      <c r="AE160" s="1442" t="str">
        <f t="shared" si="75"/>
        <v/>
      </c>
      <c r="AF160" s="2564"/>
      <c r="AG160" s="2715">
        <f t="shared" si="84"/>
        <v>0</v>
      </c>
      <c r="AH160" s="2716">
        <f>IF(AND(V160&lt;&gt;"", ISNUMBER(T160)), IFERROR(INDEX(AJ24:AJ94, MATCH(P160, AI24:AI94, 0)) * O160 * IF(ISBLANK(L160), 1, L160), 0), 0)</f>
        <v>0</v>
      </c>
      <c r="AI160" s="31"/>
      <c r="AJ160" s="31"/>
      <c r="AK160" s="31"/>
      <c r="AL160" s="31"/>
      <c r="AM160" s="1401" t="str">
        <f t="shared" si="77"/>
        <v>►</v>
      </c>
      <c r="AN160" s="1411"/>
      <c r="AO160" s="1411"/>
      <c r="AP160" s="1411"/>
      <c r="AQ160" s="1411"/>
      <c r="AR160" s="1411"/>
      <c r="AW160" s="1411"/>
      <c r="AX160" s="4">
        <v>1</v>
      </c>
    </row>
    <row r="161" spans="1:50" s="48" customFormat="1" ht="21" customHeight="1" x14ac:dyDescent="0.25">
      <c r="A161" s="1401" t="str">
        <f t="shared" si="76"/>
        <v>►</v>
      </c>
      <c r="B161" s="1402" t="str">
        <f t="shared" si="82"/>
        <v>►</v>
      </c>
      <c r="C161" s="1403" t="str">
        <f t="shared" si="85"/>
        <v>►</v>
      </c>
      <c r="D161" s="2475" t="str">
        <f t="shared" si="91"/>
        <v>►</v>
      </c>
      <c r="E161" s="1402" t="str">
        <f t="shared" si="92"/>
        <v>►</v>
      </c>
      <c r="F161" s="1402" t="str">
        <f t="shared" si="93"/>
        <v>►</v>
      </c>
      <c r="G161" s="1402" t="str">
        <f t="shared" si="94"/>
        <v>►</v>
      </c>
      <c r="H161" s="196" t="str">
        <f t="shared" si="90"/>
        <v>►</v>
      </c>
      <c r="I161" s="320" t="str">
        <f>I144</f>
        <v>Dessert assiette.C.Coulis de mangue.Recette mère ►.M.Mille-feuille meringue et chiboust pamplemousse aux fraises des bois</v>
      </c>
      <c r="J161" s="320">
        <f>J144</f>
        <v>18</v>
      </c>
      <c r="K161" s="320" t="str">
        <f>K144</f>
        <v>assiettes</v>
      </c>
      <c r="L161" s="324"/>
      <c r="M161" s="270"/>
      <c r="N161" s="270"/>
      <c r="O161" s="270"/>
      <c r="P161" s="270"/>
      <c r="Q161" s="270"/>
      <c r="R161" s="329"/>
      <c r="S161" s="521" t="s">
        <v>6</v>
      </c>
      <c r="T161" s="2719">
        <f t="shared" si="78"/>
        <v>0</v>
      </c>
      <c r="U161" s="2443">
        <f t="shared" si="79"/>
        <v>0</v>
      </c>
      <c r="V161" s="2442"/>
      <c r="W161" s="1433">
        <f t="shared" si="88"/>
        <v>0</v>
      </c>
      <c r="X161" s="185" t="str">
        <f>IF(OR(W161=0, ISBLANK(P161)), "", TEXT(ROUND(W161/INDEX(AJ24:AJ94, MATCH(P161, AI24:AI94, 0)), 0),"# ##0") &amp; " " &amp; P161)</f>
        <v/>
      </c>
      <c r="Y161" s="210">
        <f t="shared" si="89"/>
        <v>0</v>
      </c>
      <c r="Z161" s="1434">
        <f t="shared" si="83"/>
        <v>0</v>
      </c>
      <c r="AA161" s="1435" t="str">
        <f t="shared" si="86"/>
        <v/>
      </c>
      <c r="AB161" s="1436"/>
      <c r="AC161" s="1433">
        <f t="shared" si="87"/>
        <v>0</v>
      </c>
      <c r="AD161" s="1437"/>
      <c r="AE161" s="1438" t="str">
        <f t="shared" si="75"/>
        <v/>
      </c>
      <c r="AF161" s="2564"/>
      <c r="AG161" s="2715">
        <f t="shared" si="84"/>
        <v>0</v>
      </c>
      <c r="AH161" s="2716">
        <f>IF(AND(V161&lt;&gt;"", ISNUMBER(T161)), IFERROR(INDEX(AJ24:AJ94, MATCH(P161, AI24:AI94, 0)) * O161 * IF(ISBLANK(L161), 1, L161), 0), 0)</f>
        <v>0</v>
      </c>
      <c r="AI161" s="31"/>
      <c r="AJ161" s="31"/>
      <c r="AK161" s="31"/>
      <c r="AL161" s="31"/>
      <c r="AM161" s="1401" t="str">
        <f t="shared" si="77"/>
        <v>►</v>
      </c>
      <c r="AN161" s="1411"/>
      <c r="AO161" s="1411"/>
      <c r="AP161" s="1411"/>
      <c r="AQ161" s="1411"/>
      <c r="AR161" s="1411"/>
      <c r="AW161" s="1411"/>
      <c r="AX161" s="4">
        <v>1</v>
      </c>
    </row>
    <row r="162" spans="1:50" s="48" customFormat="1" ht="21" customHeight="1" x14ac:dyDescent="0.25">
      <c r="A162" s="1401" t="str">
        <f t="shared" si="76"/>
        <v>►</v>
      </c>
      <c r="B162" s="1402" t="str">
        <f t="shared" si="82"/>
        <v>►</v>
      </c>
      <c r="C162" s="1403" t="str">
        <f t="shared" si="85"/>
        <v>►</v>
      </c>
      <c r="D162" s="2475" t="str">
        <f t="shared" si="91"/>
        <v>►</v>
      </c>
      <c r="E162" s="1402" t="str">
        <f t="shared" si="92"/>
        <v>►</v>
      </c>
      <c r="F162" s="1402" t="str">
        <f t="shared" si="93"/>
        <v>►</v>
      </c>
      <c r="G162" s="1402" t="str">
        <f t="shared" si="94"/>
        <v>►</v>
      </c>
      <c r="H162" s="196" t="str">
        <f t="shared" si="90"/>
        <v>►</v>
      </c>
      <c r="I162" s="320" t="str">
        <f>I144</f>
        <v>Dessert assiette.C.Coulis de mangue.Recette mère ►.M.Mille-feuille meringue et chiboust pamplemousse aux fraises des bois</v>
      </c>
      <c r="J162" s="320">
        <f>J144</f>
        <v>18</v>
      </c>
      <c r="K162" s="320" t="str">
        <f>K144</f>
        <v>assiettes</v>
      </c>
      <c r="L162" s="324"/>
      <c r="M162" s="270"/>
      <c r="N162" s="270"/>
      <c r="O162" s="270"/>
      <c r="P162" s="270"/>
      <c r="Q162" s="270"/>
      <c r="R162" s="329"/>
      <c r="S162" s="521" t="s">
        <v>6</v>
      </c>
      <c r="T162" s="2719">
        <f t="shared" si="78"/>
        <v>0</v>
      </c>
      <c r="U162" s="2443">
        <f t="shared" si="79"/>
        <v>0</v>
      </c>
      <c r="V162" s="2442"/>
      <c r="W162" s="1440">
        <f t="shared" si="88"/>
        <v>0</v>
      </c>
      <c r="X162" s="199" t="str">
        <f>IF(OR(W162=0, ISBLANK(P162)), "", TEXT(ROUND(W162/INDEX(AJ24:AJ94, MATCH(P162, AI24:AI94, 0)), 0),"# ##0") &amp; " " &amp; P162)</f>
        <v/>
      </c>
      <c r="Y162" s="197">
        <f t="shared" si="89"/>
        <v>0</v>
      </c>
      <c r="Z162" s="1441">
        <f t="shared" si="83"/>
        <v>0</v>
      </c>
      <c r="AA162" s="1428" t="str">
        <f t="shared" si="86"/>
        <v/>
      </c>
      <c r="AB162" s="1436"/>
      <c r="AC162" s="1440">
        <f t="shared" si="87"/>
        <v>0</v>
      </c>
      <c r="AD162" s="1437"/>
      <c r="AE162" s="1442" t="str">
        <f t="shared" si="75"/>
        <v/>
      </c>
      <c r="AF162" s="2564"/>
      <c r="AG162" s="2715">
        <f t="shared" si="84"/>
        <v>0</v>
      </c>
      <c r="AH162" s="2716">
        <f>IF(AND(V162&lt;&gt;"", ISNUMBER(T162)), IFERROR(INDEX(AJ24:AJ94, MATCH(P162, AI24:AI94, 0)) * O162 * IF(ISBLANK(L162), 1, L162), 0), 0)</f>
        <v>0</v>
      </c>
      <c r="AI162" s="31"/>
      <c r="AJ162" s="31"/>
      <c r="AK162" s="31"/>
      <c r="AL162" s="31"/>
      <c r="AM162" s="1401" t="str">
        <f t="shared" si="77"/>
        <v>►</v>
      </c>
      <c r="AN162" s="1411"/>
      <c r="AO162" s="1411"/>
      <c r="AP162" s="1411"/>
      <c r="AQ162" s="1411"/>
      <c r="AR162" s="1411"/>
      <c r="AW162" s="1411"/>
      <c r="AX162" s="4">
        <v>1</v>
      </c>
    </row>
    <row r="163" spans="1:50" s="48" customFormat="1" ht="21" customHeight="1" x14ac:dyDescent="0.25">
      <c r="A163" s="1401" t="str">
        <f t="shared" si="76"/>
        <v>►</v>
      </c>
      <c r="B163" s="1402" t="str">
        <f t="shared" si="82"/>
        <v>►</v>
      </c>
      <c r="C163" s="1403" t="str">
        <f t="shared" si="85"/>
        <v>►</v>
      </c>
      <c r="D163" s="2475" t="str">
        <f t="shared" si="91"/>
        <v>►</v>
      </c>
      <c r="E163" s="1402" t="str">
        <f t="shared" si="92"/>
        <v>►</v>
      </c>
      <c r="F163" s="1402" t="str">
        <f t="shared" si="93"/>
        <v>►</v>
      </c>
      <c r="G163" s="1402" t="str">
        <f t="shared" si="94"/>
        <v>►</v>
      </c>
      <c r="H163" s="196" t="str">
        <f t="shared" si="90"/>
        <v>►</v>
      </c>
      <c r="I163" s="320" t="str">
        <f>I144</f>
        <v>Dessert assiette.C.Coulis de mangue.Recette mère ►.M.Mille-feuille meringue et chiboust pamplemousse aux fraises des bois</v>
      </c>
      <c r="J163" s="320">
        <f>J144</f>
        <v>18</v>
      </c>
      <c r="K163" s="320" t="str">
        <f>K144</f>
        <v>assiettes</v>
      </c>
      <c r="L163" s="324"/>
      <c r="M163" s="270"/>
      <c r="N163" s="270"/>
      <c r="O163" s="270"/>
      <c r="P163" s="270"/>
      <c r="Q163" s="270"/>
      <c r="R163" s="383"/>
      <c r="S163" s="521" t="s">
        <v>6</v>
      </c>
      <c r="T163" s="2719">
        <f t="shared" si="78"/>
        <v>0</v>
      </c>
      <c r="U163" s="2443">
        <f t="shared" si="79"/>
        <v>0</v>
      </c>
      <c r="V163" s="2442"/>
      <c r="W163" s="1433">
        <f t="shared" si="88"/>
        <v>0</v>
      </c>
      <c r="X163" s="185" t="str">
        <f>IF(OR(W163=0, ISBLANK(P163)), "", TEXT(ROUND(W163/INDEX(AJ24:AJ94, MATCH(P163, AI24:AI94, 0)), 0),"# ##0") &amp; " " &amp; P163)</f>
        <v/>
      </c>
      <c r="Y163" s="210">
        <f t="shared" si="89"/>
        <v>0</v>
      </c>
      <c r="Z163" s="1434">
        <f t="shared" si="83"/>
        <v>0</v>
      </c>
      <c r="AA163" s="1435" t="str">
        <f t="shared" si="86"/>
        <v/>
      </c>
      <c r="AB163" s="1436"/>
      <c r="AC163" s="1433">
        <f t="shared" si="87"/>
        <v>0</v>
      </c>
      <c r="AD163" s="1437"/>
      <c r="AE163" s="1438" t="str">
        <f t="shared" si="75"/>
        <v/>
      </c>
      <c r="AF163" s="2564"/>
      <c r="AG163" s="2715">
        <f t="shared" si="84"/>
        <v>0</v>
      </c>
      <c r="AH163" s="2716">
        <f>IF(AND(V163&lt;&gt;"", ISNUMBER(T163)), IFERROR(INDEX(AJ24:AJ94, MATCH(P163, AI24:AI94, 0)) * O163 * IF(ISBLANK(L163), 1, L163), 0), 0)</f>
        <v>0</v>
      </c>
      <c r="AI163" s="31"/>
      <c r="AJ163" s="31"/>
      <c r="AK163" s="31"/>
      <c r="AL163" s="31"/>
      <c r="AM163" s="1401" t="str">
        <f t="shared" si="77"/>
        <v>►</v>
      </c>
      <c r="AN163" s="1411"/>
      <c r="AO163" s="1411"/>
      <c r="AP163" s="1411"/>
      <c r="AQ163" s="1411"/>
      <c r="AR163" s="1411"/>
      <c r="AW163" s="1411"/>
      <c r="AX163" s="4">
        <v>1</v>
      </c>
    </row>
    <row r="164" spans="1:50" s="48" customFormat="1" ht="21" customHeight="1" x14ac:dyDescent="0.25">
      <c r="A164" s="1401" t="str">
        <f t="shared" si="76"/>
        <v>►</v>
      </c>
      <c r="B164" s="1402" t="str">
        <f t="shared" si="82"/>
        <v>►</v>
      </c>
      <c r="C164" s="1403" t="str">
        <f t="shared" si="85"/>
        <v>►</v>
      </c>
      <c r="D164" s="2475" t="str">
        <f t="shared" si="91"/>
        <v>►</v>
      </c>
      <c r="E164" s="1402" t="str">
        <f t="shared" si="92"/>
        <v>►</v>
      </c>
      <c r="F164" s="1402" t="str">
        <f t="shared" si="93"/>
        <v>►</v>
      </c>
      <c r="G164" s="1402" t="str">
        <f t="shared" si="94"/>
        <v>►</v>
      </c>
      <c r="H164" s="196" t="str">
        <f t="shared" si="90"/>
        <v>►</v>
      </c>
      <c r="I164" s="320" t="str">
        <f>I144</f>
        <v>Dessert assiette.C.Coulis de mangue.Recette mère ►.M.Mille-feuille meringue et chiboust pamplemousse aux fraises des bois</v>
      </c>
      <c r="J164" s="320">
        <f>J144</f>
        <v>18</v>
      </c>
      <c r="K164" s="320" t="str">
        <f>K144</f>
        <v>assiettes</v>
      </c>
      <c r="L164" s="324"/>
      <c r="M164" s="270"/>
      <c r="N164" s="270"/>
      <c r="O164" s="270"/>
      <c r="P164" s="270"/>
      <c r="Q164" s="270"/>
      <c r="R164" s="383" t="s">
        <v>154</v>
      </c>
      <c r="S164" s="521" t="s">
        <v>6</v>
      </c>
      <c r="T164" s="2719">
        <f t="shared" si="78"/>
        <v>0</v>
      </c>
      <c r="U164" s="2443">
        <f t="shared" si="79"/>
        <v>0</v>
      </c>
      <c r="V164" s="2442"/>
      <c r="W164" s="1440">
        <f t="shared" si="88"/>
        <v>0</v>
      </c>
      <c r="X164" s="199" t="str">
        <f>IF(OR(W164=0, ISBLANK(P164)), "", TEXT(ROUND(W164/INDEX(AJ24:AJ94, MATCH(P164, AI24:AI94, 0)), 0),"# ##0") &amp; " " &amp; P164)</f>
        <v/>
      </c>
      <c r="Y164" s="197">
        <f t="shared" si="89"/>
        <v>0</v>
      </c>
      <c r="Z164" s="1441">
        <f t="shared" si="83"/>
        <v>0</v>
      </c>
      <c r="AA164" s="1428" t="str">
        <f t="shared" si="86"/>
        <v/>
      </c>
      <c r="AB164" s="1436"/>
      <c r="AC164" s="1440">
        <f t="shared" si="87"/>
        <v>0</v>
      </c>
      <c r="AD164" s="1437"/>
      <c r="AE164" s="1442" t="str">
        <f t="shared" si="75"/>
        <v/>
      </c>
      <c r="AF164" s="2564"/>
      <c r="AG164" s="2715">
        <f t="shared" si="84"/>
        <v>0</v>
      </c>
      <c r="AH164" s="2716">
        <f>IF(AND(V164&lt;&gt;"", ISNUMBER(T164)), IFERROR(INDEX(AJ24:AJ94, MATCH(P164, AI24:AI94, 0)) * O164 * IF(ISBLANK(L164), 1, L164), 0), 0)</f>
        <v>0</v>
      </c>
      <c r="AI164" s="31"/>
      <c r="AJ164" s="31"/>
      <c r="AK164" s="31"/>
      <c r="AL164" s="31"/>
      <c r="AM164" s="1401" t="str">
        <f t="shared" si="77"/>
        <v>►</v>
      </c>
      <c r="AN164" s="1411"/>
      <c r="AO164" s="1411"/>
      <c r="AP164" s="1411"/>
      <c r="AQ164" s="1411"/>
      <c r="AR164" s="1411"/>
      <c r="AW164" s="1411"/>
      <c r="AX164" s="4">
        <v>1</v>
      </c>
    </row>
    <row r="165" spans="1:50" s="48" customFormat="1" ht="21" customHeight="1" x14ac:dyDescent="0.25">
      <c r="A165" s="1401" t="str">
        <f t="shared" si="76"/>
        <v>A</v>
      </c>
      <c r="B165" s="1402" t="str">
        <f t="shared" si="82"/>
        <v>Dessert assiette.C.Coulis de mangue.Recette mère ►.M.Mille-feuille meringue et chiboust pamplemousse aux fraises des bois</v>
      </c>
      <c r="C165" s="1403" t="str">
        <f t="shared" si="85"/>
        <v>Dessert assiette</v>
      </c>
      <c r="D165" s="2475" t="str">
        <f t="shared" si="91"/>
        <v>C</v>
      </c>
      <c r="E165" s="1402" t="str">
        <f t="shared" si="92"/>
        <v>Coulis de mangue</v>
      </c>
      <c r="F165" s="1402" t="str">
        <f t="shared" si="93"/>
        <v>Recette mère ►</v>
      </c>
      <c r="G165" s="1402" t="str">
        <f t="shared" si="94"/>
        <v>M.Mille-feuille meringue et chiboust pamplemousse aux fraises des bois</v>
      </c>
      <c r="H165" s="376" t="s">
        <v>18</v>
      </c>
      <c r="I165" s="320" t="str">
        <f>I144</f>
        <v>Dessert assiette.C.Coulis de mangue.Recette mère ►.M.Mille-feuille meringue et chiboust pamplemousse aux fraises des bois</v>
      </c>
      <c r="J165" s="320">
        <f>J144</f>
        <v>18</v>
      </c>
      <c r="K165" s="320" t="str">
        <f>K144</f>
        <v>assiettes</v>
      </c>
      <c r="L165" s="772"/>
      <c r="M165" s="270"/>
      <c r="N165" s="270"/>
      <c r="O165" s="270"/>
      <c r="P165" s="270"/>
      <c r="Q165" s="270"/>
      <c r="R165" s="383" t="s">
        <v>155</v>
      </c>
      <c r="S165" s="521" t="s">
        <v>6</v>
      </c>
      <c r="T165" s="2719">
        <f t="shared" si="78"/>
        <v>0</v>
      </c>
      <c r="U165" s="2443">
        <f t="shared" si="79"/>
        <v>0</v>
      </c>
      <c r="V165" s="2442"/>
      <c r="W165" s="1433">
        <f t="shared" si="88"/>
        <v>0</v>
      </c>
      <c r="X165" s="185" t="str">
        <f>IF(OR(W165=0, ISBLANK(P165)), "", TEXT(ROUND(W165/INDEX(AJ24:AJ94, MATCH(P165, AI24:AI94, 0)), 0),"# ##0") &amp; " " &amp; P165)</f>
        <v/>
      </c>
      <c r="Y165" s="210">
        <f t="shared" si="89"/>
        <v>0</v>
      </c>
      <c r="Z165" s="1434">
        <f t="shared" si="83"/>
        <v>0</v>
      </c>
      <c r="AA165" s="1435" t="str">
        <f t="shared" si="86"/>
        <v/>
      </c>
      <c r="AB165" s="1436"/>
      <c r="AC165" s="1433">
        <f t="shared" si="87"/>
        <v>0</v>
      </c>
      <c r="AD165" s="1437"/>
      <c r="AE165" s="1438" t="str">
        <f t="shared" si="75"/>
        <v/>
      </c>
      <c r="AF165" s="2564"/>
      <c r="AG165" s="2715">
        <f t="shared" si="84"/>
        <v>0</v>
      </c>
      <c r="AH165" s="2716">
        <f>IF(AND(V165&lt;&gt;"", ISNUMBER(T165)), IFERROR(INDEX(AJ24:AJ94, MATCH(P165, AI24:AI94, 0)) * O165 * IF(ISBLANK(L165), 1, L165), 0), 0)</f>
        <v>0</v>
      </c>
      <c r="AI165" s="31"/>
      <c r="AJ165" s="31"/>
      <c r="AK165" s="31"/>
      <c r="AL165" s="31"/>
      <c r="AM165" s="1401" t="str">
        <f t="shared" si="77"/>
        <v>A</v>
      </c>
      <c r="AN165" s="1411"/>
      <c r="AO165" s="1411"/>
      <c r="AP165" s="1411"/>
      <c r="AQ165" s="1411"/>
      <c r="AR165" s="1411"/>
      <c r="AW165" s="1411"/>
      <c r="AX165" s="4">
        <v>1</v>
      </c>
    </row>
    <row r="166" spans="1:50" s="48" customFormat="1" ht="21" customHeight="1" x14ac:dyDescent="0.25">
      <c r="A166" s="1401" t="str">
        <f t="shared" si="76"/>
        <v>A</v>
      </c>
      <c r="B166" s="1402" t="str">
        <f t="shared" si="82"/>
        <v>Dessert assiette.C.Coulis de mangue.Recette mère ►.M.Mille-feuille meringue et chiboust pamplemousse aux fraises des bois</v>
      </c>
      <c r="C166" s="1403" t="str">
        <f t="shared" si="85"/>
        <v>Dessert assiette</v>
      </c>
      <c r="D166" s="2475" t="str">
        <f t="shared" si="91"/>
        <v>C</v>
      </c>
      <c r="E166" s="1402" t="str">
        <f t="shared" si="92"/>
        <v>Coulis de mangue</v>
      </c>
      <c r="F166" s="1402" t="str">
        <f t="shared" si="93"/>
        <v>Recette mère ►</v>
      </c>
      <c r="G166" s="1402" t="str">
        <f t="shared" si="94"/>
        <v>M.Mille-feuille meringue et chiboust pamplemousse aux fraises des bois</v>
      </c>
      <c r="H166" s="376" t="s">
        <v>18</v>
      </c>
      <c r="I166" s="320" t="str">
        <f>I144</f>
        <v>Dessert assiette.C.Coulis de mangue.Recette mère ►.M.Mille-feuille meringue et chiboust pamplemousse aux fraises des bois</v>
      </c>
      <c r="J166" s="320">
        <f>J144</f>
        <v>18</v>
      </c>
      <c r="K166" s="320" t="str">
        <f>K144</f>
        <v>assiettes</v>
      </c>
      <c r="L166" s="293"/>
      <c r="M166" s="293"/>
      <c r="N166" s="293" t="s">
        <v>152</v>
      </c>
      <c r="O166" s="294"/>
      <c r="P166" s="392"/>
      <c r="Q166" s="392"/>
      <c r="R166" s="393"/>
      <c r="S166" s="521" t="s">
        <v>6</v>
      </c>
      <c r="T166" s="2719">
        <f t="shared" si="78"/>
        <v>0</v>
      </c>
      <c r="U166" s="2443">
        <f t="shared" si="79"/>
        <v>0</v>
      </c>
      <c r="V166" s="2442"/>
      <c r="W166" s="1440">
        <f t="shared" si="88"/>
        <v>0</v>
      </c>
      <c r="X166" s="199" t="str">
        <f>IF(OR(W166=0, ISBLANK(P166)), "", TEXT(ROUND(W166/INDEX(AJ24:AJ94, MATCH(P166, AI24:AI94, 0)), 0),"# ##0") &amp; " " &amp; P166)</f>
        <v/>
      </c>
      <c r="Y166" s="197">
        <f t="shared" si="89"/>
        <v>0</v>
      </c>
      <c r="Z166" s="1441">
        <f t="shared" si="83"/>
        <v>0</v>
      </c>
      <c r="AA166" s="1428" t="str">
        <f t="shared" si="86"/>
        <v/>
      </c>
      <c r="AB166" s="1436"/>
      <c r="AC166" s="1440">
        <f t="shared" si="87"/>
        <v>0</v>
      </c>
      <c r="AD166" s="1437"/>
      <c r="AE166" s="1442" t="str">
        <f t="shared" si="75"/>
        <v/>
      </c>
      <c r="AF166" s="2564"/>
      <c r="AG166" s="2715">
        <f t="shared" si="84"/>
        <v>0</v>
      </c>
      <c r="AH166" s="2716">
        <f>IF(AND(V166&lt;&gt;"", ISNUMBER(T166)), IFERROR(INDEX(AJ24:AJ94, MATCH(P166, AI24:AI94, 0)) * O166 * IF(ISBLANK(L166), 1, L166), 0), 0)</f>
        <v>0</v>
      </c>
      <c r="AI166" s="31"/>
      <c r="AJ166" s="31"/>
      <c r="AK166" s="31"/>
      <c r="AL166" s="31"/>
      <c r="AM166" s="1401" t="str">
        <f t="shared" si="77"/>
        <v>A</v>
      </c>
      <c r="AN166" s="1411"/>
      <c r="AO166" s="1411"/>
      <c r="AP166" s="1411"/>
      <c r="AQ166" s="1411"/>
      <c r="AR166" s="1411"/>
      <c r="AW166" s="1411"/>
      <c r="AX166" s="4">
        <v>1</v>
      </c>
    </row>
    <row r="167" spans="1:50" s="48" customFormat="1" ht="21" customHeight="1" thickBot="1" x14ac:dyDescent="0.3">
      <c r="A167" s="1401" t="str">
        <f t="shared" si="76"/>
        <v>A</v>
      </c>
      <c r="B167" s="1402" t="str">
        <f t="shared" si="82"/>
        <v>Dessert assiette.C.Coulis de mangue.Recette mère ►.M.Mille-feuille meringue et chiboust pamplemousse aux fraises des bois</v>
      </c>
      <c r="C167" s="1403" t="str">
        <f t="shared" si="85"/>
        <v>Dessert assiette</v>
      </c>
      <c r="D167" s="2475" t="str">
        <f t="shared" si="91"/>
        <v>C</v>
      </c>
      <c r="E167" s="1402" t="str">
        <f t="shared" si="92"/>
        <v>Coulis de mangue</v>
      </c>
      <c r="F167" s="1402" t="str">
        <f t="shared" si="93"/>
        <v>Recette mère ►</v>
      </c>
      <c r="G167" s="1402" t="str">
        <f t="shared" si="94"/>
        <v>M.Mille-feuille meringue et chiboust pamplemousse aux fraises des bois</v>
      </c>
      <c r="H167" s="397" t="s">
        <v>18</v>
      </c>
      <c r="I167" s="398" t="str">
        <f>I144</f>
        <v>Dessert assiette.C.Coulis de mangue.Recette mère ►.M.Mille-feuille meringue et chiboust pamplemousse aux fraises des bois</v>
      </c>
      <c r="J167" s="398">
        <f>J144</f>
        <v>18</v>
      </c>
      <c r="K167" s="398" t="str">
        <f>K144</f>
        <v>assiettes</v>
      </c>
      <c r="L167" s="399" t="s">
        <v>150</v>
      </c>
      <c r="M167" s="298"/>
      <c r="N167" s="299"/>
      <c r="O167" s="300"/>
      <c r="P167" s="299"/>
      <c r="Q167" s="299"/>
      <c r="R167" s="400"/>
      <c r="S167" s="521" t="s">
        <v>6</v>
      </c>
      <c r="T167" s="2719">
        <f t="shared" si="78"/>
        <v>0</v>
      </c>
      <c r="U167" s="2443">
        <f t="shared" si="79"/>
        <v>0</v>
      </c>
      <c r="V167" s="2442"/>
      <c r="W167" s="1433">
        <f t="shared" si="88"/>
        <v>0</v>
      </c>
      <c r="X167" s="185" t="str">
        <f>IF(OR(W167=0, ISBLANK(P167)), "", TEXT(ROUND(W167/INDEX(AJ24:AJ94, MATCH(P167, AI24:AI94, 0)), 0),"# ##0") &amp; " " &amp; P167)</f>
        <v/>
      </c>
      <c r="Y167" s="210">
        <f t="shared" si="89"/>
        <v>0</v>
      </c>
      <c r="Z167" s="1434">
        <f t="shared" si="83"/>
        <v>0</v>
      </c>
      <c r="AA167" s="1435" t="str">
        <f t="shared" si="86"/>
        <v/>
      </c>
      <c r="AB167" s="1436"/>
      <c r="AC167" s="1433">
        <f t="shared" si="87"/>
        <v>0</v>
      </c>
      <c r="AD167" s="1437"/>
      <c r="AE167" s="1438" t="str">
        <f t="shared" si="75"/>
        <v/>
      </c>
      <c r="AF167" s="2564"/>
      <c r="AG167" s="2715">
        <f t="shared" si="84"/>
        <v>0</v>
      </c>
      <c r="AH167" s="2716">
        <f>IF(AND(V167&lt;&gt;"", ISNUMBER(T167)), IFERROR(INDEX(AJ24:AJ94, MATCH(P167, AI24:AI94, 0)) * O167 * IF(ISBLANK(L167), 1, L167), 0), 0)</f>
        <v>0</v>
      </c>
      <c r="AI167" s="31"/>
      <c r="AJ167" s="31"/>
      <c r="AK167" s="31"/>
      <c r="AL167" s="31"/>
      <c r="AM167" s="1401" t="str">
        <f t="shared" si="77"/>
        <v>A</v>
      </c>
      <c r="AN167" s="1411"/>
      <c r="AO167" s="1411"/>
      <c r="AP167" s="1411"/>
      <c r="AQ167" s="1411"/>
      <c r="AR167" s="1411"/>
      <c r="AW167" s="1411"/>
      <c r="AX167" s="4">
        <v>1</v>
      </c>
    </row>
    <row r="168" spans="1:50" s="48" customFormat="1" ht="21" customHeight="1" thickBot="1" x14ac:dyDescent="0.3">
      <c r="A168" s="1401" t="str">
        <f t="shared" si="76"/>
        <v>A</v>
      </c>
      <c r="B168" s="1402" t="str">
        <f t="shared" si="82"/>
        <v/>
      </c>
      <c r="C168" s="1403">
        <f t="shared" si="85"/>
        <v>0</v>
      </c>
      <c r="D168" s="2475">
        <f t="shared" si="91"/>
        <v>0</v>
      </c>
      <c r="E168" s="1402">
        <f t="shared" si="92"/>
        <v>0</v>
      </c>
      <c r="F168" s="1402">
        <f t="shared" si="93"/>
        <v>0</v>
      </c>
      <c r="G168" s="1402" t="str">
        <f t="shared" si="94"/>
        <v/>
      </c>
      <c r="H168" s="1456" t="s">
        <v>18</v>
      </c>
      <c r="I168" s="1457"/>
      <c r="J168" s="1457"/>
      <c r="K168" s="1457"/>
      <c r="L168" s="1458" t="s">
        <v>2199</v>
      </c>
      <c r="M168" s="1458"/>
      <c r="N168" s="1458"/>
      <c r="O168" s="1458"/>
      <c r="P168" s="1458"/>
      <c r="Q168" s="1458"/>
      <c r="R168" s="2460" t="s">
        <v>218</v>
      </c>
      <c r="S168" s="521" t="s">
        <v>6</v>
      </c>
      <c r="T168" s="2719">
        <f t="shared" si="78"/>
        <v>0</v>
      </c>
      <c r="U168" s="2443">
        <f t="shared" si="79"/>
        <v>0</v>
      </c>
      <c r="V168" s="2442"/>
      <c r="W168" s="1440">
        <f t="shared" si="88"/>
        <v>0</v>
      </c>
      <c r="X168" s="199" t="str">
        <f>IF(OR(W168=0, ISBLANK(P168)), "", TEXT(ROUND(W168/INDEX(AJ24:AJ94, MATCH(P168, AI24:AI94, 0)), 0),"# ##0") &amp; " " &amp; P168)</f>
        <v/>
      </c>
      <c r="Y168" s="197">
        <f t="shared" si="89"/>
        <v>0</v>
      </c>
      <c r="Z168" s="1441">
        <f t="shared" si="83"/>
        <v>0</v>
      </c>
      <c r="AA168" s="1428" t="str">
        <f t="shared" si="86"/>
        <v/>
      </c>
      <c r="AB168" s="1436"/>
      <c r="AC168" s="1440">
        <f t="shared" si="87"/>
        <v>0</v>
      </c>
      <c r="AD168" s="1437"/>
      <c r="AE168" s="1442" t="str">
        <f t="shared" si="75"/>
        <v/>
      </c>
      <c r="AF168" s="2564"/>
      <c r="AG168" s="2715">
        <f t="shared" si="84"/>
        <v>0</v>
      </c>
      <c r="AH168" s="2716">
        <f>IF(AND(V168&lt;&gt;"", ISNUMBER(T168)), IFERROR(INDEX(AJ24:AJ94, MATCH(P168, AI24:AI94, 0)) * O168 * IF(ISBLANK(L168), 1, L168), 0), 0)</f>
        <v>0</v>
      </c>
      <c r="AI168" s="31"/>
      <c r="AJ168" s="31"/>
      <c r="AK168" s="31"/>
      <c r="AL168" s="31"/>
      <c r="AM168" s="1401" t="str">
        <f t="shared" si="77"/>
        <v>A</v>
      </c>
      <c r="AN168" s="1411"/>
      <c r="AO168" s="1411"/>
      <c r="AP168" s="1411"/>
      <c r="AQ168" s="1411"/>
      <c r="AR168" s="1411"/>
      <c r="AW168" s="1411"/>
      <c r="AX168" s="4">
        <v>1</v>
      </c>
    </row>
    <row r="169" spans="1:50" s="48" customFormat="1" ht="21" customHeight="1" x14ac:dyDescent="0.25">
      <c r="A169" s="1401" t="str">
        <f t="shared" si="76"/>
        <v>A</v>
      </c>
      <c r="B169" s="1402" t="str">
        <f t="shared" si="82"/>
        <v>Dessert assiette.J.Jus de fraises des bois.Recette mère ►.M.Mille-feuille meringue et chiboust pamplemousse aux fraises des bois</v>
      </c>
      <c r="C169" s="1403" t="str">
        <f t="shared" si="85"/>
        <v>Dessert assiette</v>
      </c>
      <c r="D169" s="2475" t="str">
        <f t="shared" si="91"/>
        <v>J</v>
      </c>
      <c r="E169" s="1402" t="str">
        <f t="shared" si="92"/>
        <v>Jus de fraises des bois</v>
      </c>
      <c r="F169" s="1402" t="str">
        <f t="shared" si="93"/>
        <v>Recette mère ►</v>
      </c>
      <c r="G169" s="1402" t="str">
        <f t="shared" si="94"/>
        <v>M.Mille-feuille meringue et chiboust pamplemousse aux fraises des bois</v>
      </c>
      <c r="H169" s="54" t="s">
        <v>18</v>
      </c>
      <c r="I169" s="55" t="str">
        <f>I175</f>
        <v>Dessert assiette.J.Jus de fraises des bois.Recette mère ►.M.Mille-feuille meringue et chiboust pamplemousse aux fraises des bois</v>
      </c>
      <c r="J169" s="56">
        <f>J175</f>
        <v>18</v>
      </c>
      <c r="K169" s="56" t="str">
        <f>K175</f>
        <v>assiettes</v>
      </c>
      <c r="L169" s="57" t="s">
        <v>6</v>
      </c>
      <c r="M169" s="58" t="s">
        <v>19</v>
      </c>
      <c r="N169" s="3315" t="s">
        <v>187</v>
      </c>
      <c r="O169" s="3315"/>
      <c r="P169" s="3285" t="s">
        <v>1152</v>
      </c>
      <c r="Q169" s="3285"/>
      <c r="R169" s="3286"/>
      <c r="S169" s="521" t="s">
        <v>6</v>
      </c>
      <c r="T169" s="2719">
        <f t="shared" si="78"/>
        <v>0</v>
      </c>
      <c r="U169" s="2443">
        <f t="shared" si="79"/>
        <v>0</v>
      </c>
      <c r="V169" s="2442"/>
      <c r="W169" s="1433">
        <f t="shared" si="88"/>
        <v>0</v>
      </c>
      <c r="X169" s="185" t="str">
        <f>IF(OR(W169=0, ISBLANK(P169)), "", TEXT(ROUND(W169/INDEX(AJ24:AJ94, MATCH(P169, AI24:AI94, 0)), 0),"# ##0") &amp; " " &amp; P169)</f>
        <v/>
      </c>
      <c r="Y169" s="210">
        <f t="shared" si="89"/>
        <v>0</v>
      </c>
      <c r="Z169" s="1434">
        <f t="shared" si="83"/>
        <v>0</v>
      </c>
      <c r="AA169" s="1435" t="str">
        <f t="shared" si="86"/>
        <v/>
      </c>
      <c r="AB169" s="1436"/>
      <c r="AC169" s="1433">
        <f t="shared" si="87"/>
        <v>0</v>
      </c>
      <c r="AD169" s="1437"/>
      <c r="AE169" s="1438" t="str">
        <f t="shared" si="75"/>
        <v/>
      </c>
      <c r="AF169" s="2564"/>
      <c r="AG169" s="2715">
        <f t="shared" si="84"/>
        <v>0</v>
      </c>
      <c r="AH169" s="2716">
        <f>IF(AND(V169&lt;&gt;"", ISNUMBER(T169)), IFERROR(INDEX(AJ24:AJ94, MATCH(P169, AI24:AI94, 0)) * O169 * IF(ISBLANK(L169), 1, L169), 0), 0)</f>
        <v>0</v>
      </c>
      <c r="AI169" s="31"/>
      <c r="AJ169" s="31"/>
      <c r="AK169" s="31"/>
      <c r="AL169" s="31"/>
      <c r="AM169" s="1401" t="str">
        <f t="shared" si="77"/>
        <v>A</v>
      </c>
      <c r="AN169" s="1411"/>
      <c r="AO169" s="1411"/>
      <c r="AP169" s="1411"/>
      <c r="AQ169" s="1411"/>
      <c r="AR169" s="1411"/>
      <c r="AW169" s="1411"/>
      <c r="AX169" s="4">
        <v>1</v>
      </c>
    </row>
    <row r="170" spans="1:50" s="48" customFormat="1" ht="21" customHeight="1" x14ac:dyDescent="0.25">
      <c r="A170" s="1401" t="str">
        <f t="shared" si="76"/>
        <v>A</v>
      </c>
      <c r="B170" s="1402" t="str">
        <f t="shared" si="82"/>
        <v>Dessert assiette.J.Jus de fraises des bois.Recette mère ►.M.Mille-feuille meringue et chiboust pamplemousse aux fraises des bois</v>
      </c>
      <c r="C170" s="1403" t="str">
        <f t="shared" si="85"/>
        <v>Dessert assiette</v>
      </c>
      <c r="D170" s="2475" t="str">
        <f t="shared" si="91"/>
        <v>J</v>
      </c>
      <c r="E170" s="1402" t="str">
        <f t="shared" si="92"/>
        <v>Jus de fraises des bois</v>
      </c>
      <c r="F170" s="1402" t="str">
        <f t="shared" si="93"/>
        <v>Recette mère ►</v>
      </c>
      <c r="G170" s="1402" t="str">
        <f t="shared" si="94"/>
        <v>M.Mille-feuille meringue et chiboust pamplemousse aux fraises des bois</v>
      </c>
      <c r="H170" s="66" t="s">
        <v>18</v>
      </c>
      <c r="I170" s="67" t="str">
        <f>I175</f>
        <v>Dessert assiette.J.Jus de fraises des bois.Recette mère ►.M.Mille-feuille meringue et chiboust pamplemousse aux fraises des bois</v>
      </c>
      <c r="J170" s="68"/>
      <c r="K170" s="68"/>
      <c r="L170" s="69" t="s">
        <v>28</v>
      </c>
      <c r="M170" s="70" t="s">
        <v>29</v>
      </c>
      <c r="N170" s="3316"/>
      <c r="O170" s="3316"/>
      <c r="P170" s="3287"/>
      <c r="Q170" s="3287"/>
      <c r="R170" s="3288"/>
      <c r="S170" s="521" t="s">
        <v>6</v>
      </c>
      <c r="T170" s="2719">
        <f t="shared" si="78"/>
        <v>0</v>
      </c>
      <c r="U170" s="2443">
        <f t="shared" si="79"/>
        <v>0</v>
      </c>
      <c r="V170" s="2442"/>
      <c r="W170" s="1440">
        <f t="shared" si="88"/>
        <v>0</v>
      </c>
      <c r="X170" s="199" t="str">
        <f>IF(OR(W170=0, ISBLANK(P170)), "", TEXT(ROUND(W170/INDEX(AJ24:AJ94, MATCH(P170, AI24:AI94, 0)), 0),"# ##0") &amp; " " &amp; P170)</f>
        <v/>
      </c>
      <c r="Y170" s="197">
        <f t="shared" si="89"/>
        <v>0</v>
      </c>
      <c r="Z170" s="1441">
        <f t="shared" si="83"/>
        <v>0</v>
      </c>
      <c r="AA170" s="1428" t="str">
        <f t="shared" si="86"/>
        <v/>
      </c>
      <c r="AB170" s="1436"/>
      <c r="AC170" s="1440">
        <f t="shared" si="87"/>
        <v>0</v>
      </c>
      <c r="AD170" s="1437"/>
      <c r="AE170" s="1442" t="str">
        <f t="shared" si="75"/>
        <v/>
      </c>
      <c r="AF170" s="2564"/>
      <c r="AG170" s="2715">
        <f t="shared" si="84"/>
        <v>0</v>
      </c>
      <c r="AH170" s="2716">
        <f>IF(AND(V170&lt;&gt;"", ISNUMBER(T170)), IFERROR(INDEX(AJ24:AJ94, MATCH(P170, AI24:AI94, 0)) * O170 * IF(ISBLANK(L170), 1, L170), 0), 0)</f>
        <v>0</v>
      </c>
      <c r="AI170" s="31"/>
      <c r="AJ170" s="31"/>
      <c r="AK170" s="31"/>
      <c r="AL170" s="31"/>
      <c r="AM170" s="1401" t="str">
        <f t="shared" si="77"/>
        <v>A</v>
      </c>
      <c r="AN170" s="1411"/>
      <c r="AO170" s="1411"/>
      <c r="AP170" s="1411"/>
      <c r="AQ170" s="1411"/>
      <c r="AR170" s="1411"/>
      <c r="AW170" s="1411"/>
      <c r="AX170" s="4">
        <v>1</v>
      </c>
    </row>
    <row r="171" spans="1:50" s="48" customFormat="1" ht="21" customHeight="1" x14ac:dyDescent="0.25">
      <c r="A171" s="1401" t="str">
        <f t="shared" si="76"/>
        <v>A</v>
      </c>
      <c r="B171" s="1402" t="str">
        <f t="shared" si="82"/>
        <v>Dessert assiette.J.Jus de fraises des bois.Recette mère ►.M.Mille-feuille meringue et chiboust pamplemousse aux fraises des bois</v>
      </c>
      <c r="C171" s="1403" t="str">
        <f t="shared" si="85"/>
        <v>Dessert assiette</v>
      </c>
      <c r="D171" s="2475" t="str">
        <f t="shared" si="91"/>
        <v>J</v>
      </c>
      <c r="E171" s="1402" t="str">
        <f t="shared" si="92"/>
        <v>Jus de fraises des bois</v>
      </c>
      <c r="F171" s="1402" t="str">
        <f t="shared" si="93"/>
        <v>Recette mère ►</v>
      </c>
      <c r="G171" s="1402" t="str">
        <f t="shared" si="94"/>
        <v>M.Mille-feuille meringue et chiboust pamplemousse aux fraises des bois</v>
      </c>
      <c r="H171" s="66" t="s">
        <v>18</v>
      </c>
      <c r="I171" s="77" t="str">
        <f>I175</f>
        <v>Dessert assiette.J.Jus de fraises des bois.Recette mère ►.M.Mille-feuille meringue et chiboust pamplemousse aux fraises des bois</v>
      </c>
      <c r="J171" s="78"/>
      <c r="K171" s="79"/>
      <c r="L171" s="80"/>
      <c r="M171" s="81" t="s">
        <v>33</v>
      </c>
      <c r="N171" s="82"/>
      <c r="O171" s="83" t="s">
        <v>34</v>
      </c>
      <c r="P171" s="1415" t="s">
        <v>1109</v>
      </c>
      <c r="Q171" s="16"/>
      <c r="R171" s="85"/>
      <c r="S171" s="521" t="s">
        <v>6</v>
      </c>
      <c r="T171" s="2719">
        <f t="shared" si="78"/>
        <v>0</v>
      </c>
      <c r="U171" s="2443">
        <f t="shared" si="79"/>
        <v>0</v>
      </c>
      <c r="V171" s="2442"/>
      <c r="W171" s="1433">
        <f t="shared" si="88"/>
        <v>0</v>
      </c>
      <c r="X171" s="185" t="str">
        <f>IF(OR(W171=0, ISBLANK(P171)), "", TEXT(ROUND(W171/INDEX(AJ24:AJ94, MATCH(P171, AI24:AI94, 0)), 0),"# ##0") &amp; " " &amp; P171)</f>
        <v/>
      </c>
      <c r="Y171" s="210">
        <f t="shared" si="89"/>
        <v>0</v>
      </c>
      <c r="Z171" s="1434">
        <f t="shared" si="83"/>
        <v>0</v>
      </c>
      <c r="AA171" s="1435" t="str">
        <f t="shared" si="86"/>
        <v/>
      </c>
      <c r="AB171" s="1436"/>
      <c r="AC171" s="1433">
        <f t="shared" si="87"/>
        <v>0</v>
      </c>
      <c r="AD171" s="1437"/>
      <c r="AE171" s="1438" t="str">
        <f t="shared" si="75"/>
        <v/>
      </c>
      <c r="AF171" s="2564"/>
      <c r="AG171" s="2715">
        <f t="shared" si="84"/>
        <v>0</v>
      </c>
      <c r="AH171" s="2716">
        <f>IF(AND(V171&lt;&gt;"", ISNUMBER(T171)), IFERROR(INDEX(AJ24:AJ94, MATCH(P171, AI24:AI94, 0)) * O171 * IF(ISBLANK(L171), 1, L171), 0), 0)</f>
        <v>0</v>
      </c>
      <c r="AI171" s="31"/>
      <c r="AJ171" s="31"/>
      <c r="AK171" s="31"/>
      <c r="AL171" s="31"/>
      <c r="AM171" s="1401" t="str">
        <f t="shared" si="77"/>
        <v>A</v>
      </c>
      <c r="AN171" s="1411"/>
      <c r="AO171" s="1411"/>
      <c r="AP171" s="1411"/>
      <c r="AQ171" s="1411"/>
      <c r="AR171" s="1411"/>
      <c r="AW171" s="1411"/>
      <c r="AX171" s="4">
        <v>1</v>
      </c>
    </row>
    <row r="172" spans="1:50" s="48" customFormat="1" ht="21" customHeight="1" x14ac:dyDescent="0.25">
      <c r="A172" s="1401" t="str">
        <f t="shared" si="76"/>
        <v>A</v>
      </c>
      <c r="B172" s="1402" t="str">
        <f t="shared" si="82"/>
        <v>Dessert assiette.J.Jus de fraises des bois.Recette mère ►.M.Mille-feuille meringue et chiboust pamplemousse aux fraises des bois</v>
      </c>
      <c r="C172" s="1403" t="str">
        <f t="shared" si="85"/>
        <v>Dessert assiette</v>
      </c>
      <c r="D172" s="2475" t="str">
        <f t="shared" si="91"/>
        <v>J</v>
      </c>
      <c r="E172" s="1402" t="str">
        <f t="shared" si="92"/>
        <v>Jus de fraises des bois</v>
      </c>
      <c r="F172" s="1402" t="str">
        <f t="shared" si="93"/>
        <v>Recette mère ►</v>
      </c>
      <c r="G172" s="1402" t="str">
        <f t="shared" si="94"/>
        <v>M.Mille-feuille meringue et chiboust pamplemousse aux fraises des bois</v>
      </c>
      <c r="H172" s="66" t="s">
        <v>18</v>
      </c>
      <c r="I172" s="91" t="str">
        <f>I175</f>
        <v>Dessert assiette.J.Jus de fraises des bois.Recette mère ►.M.Mille-feuille meringue et chiboust pamplemousse aux fraises des bois</v>
      </c>
      <c r="J172" s="91"/>
      <c r="K172" s="91"/>
      <c r="L172" s="92" t="s">
        <v>39</v>
      </c>
      <c r="M172" s="93"/>
      <c r="N172" s="93"/>
      <c r="O172" s="94" t="s">
        <v>40</v>
      </c>
      <c r="P172" s="3317" t="str">
        <f>L175</f>
        <v>Dessert assiette.J.Jus de fraises des bois.Recette mère ►.M.Mille-feuille meringue et chiboust pamplemousse aux fraises des bois</v>
      </c>
      <c r="Q172" s="3317"/>
      <c r="R172" s="3318"/>
      <c r="S172" s="521" t="s">
        <v>6</v>
      </c>
      <c r="T172" s="2719">
        <f t="shared" si="78"/>
        <v>0</v>
      </c>
      <c r="U172" s="2443">
        <f t="shared" si="79"/>
        <v>0</v>
      </c>
      <c r="V172" s="2442"/>
      <c r="W172" s="1440">
        <f t="shared" si="88"/>
        <v>0</v>
      </c>
      <c r="X172" s="199" t="str">
        <f>IF(OR(W172=0, ISBLANK(P172)), "", TEXT(ROUND(W172/INDEX(AJ24:AJ94, MATCH(P172, AI24:AI94, 0)), 0),"# ##0") &amp; " " &amp; P172)</f>
        <v/>
      </c>
      <c r="Y172" s="197">
        <f t="shared" si="89"/>
        <v>0</v>
      </c>
      <c r="Z172" s="1441">
        <f t="shared" si="83"/>
        <v>0</v>
      </c>
      <c r="AA172" s="1428" t="str">
        <f t="shared" si="86"/>
        <v/>
      </c>
      <c r="AB172" s="1436"/>
      <c r="AC172" s="1440">
        <f t="shared" si="87"/>
        <v>0</v>
      </c>
      <c r="AD172" s="1437"/>
      <c r="AE172" s="1442" t="str">
        <f t="shared" si="75"/>
        <v/>
      </c>
      <c r="AF172" s="2564"/>
      <c r="AG172" s="2715">
        <f t="shared" si="84"/>
        <v>0</v>
      </c>
      <c r="AH172" s="2716">
        <f>IF(AND(V172&lt;&gt;"", ISNUMBER(T172)), IFERROR(INDEX(AJ24:AJ94, MATCH(P172, AI24:AI94, 0)) * O172 * IF(ISBLANK(L172), 1, L172), 0), 0)</f>
        <v>0</v>
      </c>
      <c r="AI172" s="31"/>
      <c r="AJ172" s="31"/>
      <c r="AK172" s="31"/>
      <c r="AL172" s="31"/>
      <c r="AM172" s="1401" t="str">
        <f t="shared" si="77"/>
        <v>A</v>
      </c>
      <c r="AN172" s="31"/>
      <c r="AO172" s="31"/>
      <c r="AP172" s="31"/>
      <c r="AQ172" s="1411"/>
      <c r="AR172" s="1411"/>
      <c r="AW172" s="1411"/>
      <c r="AX172" s="4">
        <v>1</v>
      </c>
    </row>
    <row r="173" spans="1:50" s="48" customFormat="1" ht="21" customHeight="1" x14ac:dyDescent="0.25">
      <c r="A173" s="1401" t="str">
        <f t="shared" si="76"/>
        <v>A</v>
      </c>
      <c r="B173" s="1402" t="str">
        <f t="shared" si="82"/>
        <v>Dessert assiette.J.Jus de fraises des bois.Recette mère ►.M.Mille-feuille meringue et chiboust pamplemousse aux fraises des bois</v>
      </c>
      <c r="C173" s="1403" t="str">
        <f t="shared" si="85"/>
        <v>Dessert assiette</v>
      </c>
      <c r="D173" s="2475" t="str">
        <f t="shared" si="91"/>
        <v>J</v>
      </c>
      <c r="E173" s="1402" t="str">
        <f t="shared" si="92"/>
        <v>Jus de fraises des bois</v>
      </c>
      <c r="F173" s="1402" t="str">
        <f t="shared" si="93"/>
        <v>Recette mère ►</v>
      </c>
      <c r="G173" s="1402" t="str">
        <f t="shared" si="94"/>
        <v>M.Mille-feuille meringue et chiboust pamplemousse aux fraises des bois</v>
      </c>
      <c r="H173" s="66" t="s">
        <v>18</v>
      </c>
      <c r="I173" s="91" t="str">
        <f>I175</f>
        <v>Dessert assiette.J.Jus de fraises des bois.Recette mère ►.M.Mille-feuille meringue et chiboust pamplemousse aux fraises des bois</v>
      </c>
      <c r="J173" s="91"/>
      <c r="K173" s="91"/>
      <c r="L173" s="110">
        <v>18</v>
      </c>
      <c r="M173" s="111" t="s">
        <v>43</v>
      </c>
      <c r="N173" s="92"/>
      <c r="O173" s="92"/>
      <c r="P173" s="3317"/>
      <c r="Q173" s="3317"/>
      <c r="R173" s="3318"/>
      <c r="S173" s="521" t="s">
        <v>6</v>
      </c>
      <c r="T173" s="2719">
        <f t="shared" si="78"/>
        <v>0</v>
      </c>
      <c r="U173" s="2443">
        <f t="shared" si="79"/>
        <v>0</v>
      </c>
      <c r="V173" s="2442"/>
      <c r="W173" s="1433">
        <f t="shared" si="88"/>
        <v>0</v>
      </c>
      <c r="X173" s="185" t="str">
        <f>IF(OR(W173=0, ISBLANK(P173)), "", TEXT(ROUND(W173/INDEX(AJ24:AJ94, MATCH(P173, AI24:AI94, 0)), 0),"# ##0") &amp; " " &amp; P173)</f>
        <v/>
      </c>
      <c r="Y173" s="210">
        <f t="shared" si="89"/>
        <v>0</v>
      </c>
      <c r="Z173" s="1434">
        <f t="shared" si="83"/>
        <v>0</v>
      </c>
      <c r="AA173" s="1435" t="str">
        <f t="shared" si="86"/>
        <v/>
      </c>
      <c r="AB173" s="1436"/>
      <c r="AC173" s="1433">
        <f t="shared" si="87"/>
        <v>0</v>
      </c>
      <c r="AD173" s="1437"/>
      <c r="AE173" s="1438" t="str">
        <f t="shared" si="75"/>
        <v/>
      </c>
      <c r="AF173" s="2564"/>
      <c r="AG173" s="2715">
        <f t="shared" si="84"/>
        <v>0</v>
      </c>
      <c r="AH173" s="2716">
        <f>IF(AND(V173&lt;&gt;"", ISNUMBER(T173)), IFERROR(INDEX(AJ24:AJ94, MATCH(P173, AI24:AI94, 0)) * O173 * IF(ISBLANK(L173), 1, L173), 0), 0)</f>
        <v>0</v>
      </c>
      <c r="AI173" s="31"/>
      <c r="AJ173" s="31"/>
      <c r="AK173" s="31"/>
      <c r="AL173" s="31"/>
      <c r="AM173" s="1401" t="str">
        <f t="shared" si="77"/>
        <v>A</v>
      </c>
      <c r="AN173" s="31"/>
      <c r="AO173" s="31"/>
      <c r="AP173" s="31"/>
      <c r="AQ173" s="1411"/>
      <c r="AR173" s="1411"/>
      <c r="AW173" s="1411"/>
      <c r="AX173" s="4">
        <v>1</v>
      </c>
    </row>
    <row r="174" spans="1:50" s="48" customFormat="1" ht="21" customHeight="1" x14ac:dyDescent="0.25">
      <c r="A174" s="1401" t="str">
        <f t="shared" si="76"/>
        <v>►</v>
      </c>
      <c r="B174" s="1402" t="str">
        <f t="shared" si="82"/>
        <v>►</v>
      </c>
      <c r="C174" s="1403" t="str">
        <f t="shared" si="85"/>
        <v>►</v>
      </c>
      <c r="D174" s="2475" t="str">
        <f t="shared" si="91"/>
        <v>►</v>
      </c>
      <c r="E174" s="1402" t="str">
        <f t="shared" si="92"/>
        <v>►</v>
      </c>
      <c r="F174" s="1402" t="str">
        <f t="shared" si="93"/>
        <v>►</v>
      </c>
      <c r="G174" s="1402" t="str">
        <f t="shared" si="94"/>
        <v>►</v>
      </c>
      <c r="H174" s="66" t="s">
        <v>11</v>
      </c>
      <c r="I174" s="121" t="str">
        <f>I175</f>
        <v>Dessert assiette.J.Jus de fraises des bois.Recette mère ►.M.Mille-feuille meringue et chiboust pamplemousse aux fraises des bois</v>
      </c>
      <c r="J174" s="121"/>
      <c r="K174" s="121"/>
      <c r="L174" s="122"/>
      <c r="M174" s="123"/>
      <c r="N174" s="123"/>
      <c r="O174" s="123"/>
      <c r="P174" s="123"/>
      <c r="Q174" s="123"/>
      <c r="R174" s="124"/>
      <c r="S174" s="521" t="s">
        <v>6</v>
      </c>
      <c r="T174" s="2719">
        <f t="shared" si="78"/>
        <v>0</v>
      </c>
      <c r="U174" s="2443">
        <f t="shared" si="79"/>
        <v>0</v>
      </c>
      <c r="V174" s="2442"/>
      <c r="W174" s="1440">
        <f t="shared" si="88"/>
        <v>0</v>
      </c>
      <c r="X174" s="199" t="str">
        <f>IF(OR(W174=0, ISBLANK(P174)), "", TEXT(ROUND(W174/INDEX(AJ24:AJ94, MATCH(P174, AI24:AI94, 0)), 0),"# ##0") &amp; " " &amp; P174)</f>
        <v/>
      </c>
      <c r="Y174" s="197">
        <f t="shared" si="89"/>
        <v>0</v>
      </c>
      <c r="Z174" s="1441">
        <f t="shared" si="83"/>
        <v>0</v>
      </c>
      <c r="AA174" s="1428" t="str">
        <f t="shared" si="86"/>
        <v/>
      </c>
      <c r="AB174" s="1436"/>
      <c r="AC174" s="1440">
        <f t="shared" si="87"/>
        <v>0</v>
      </c>
      <c r="AD174" s="1437"/>
      <c r="AE174" s="1442" t="str">
        <f t="shared" si="75"/>
        <v/>
      </c>
      <c r="AF174" s="2564"/>
      <c r="AG174" s="2715">
        <f t="shared" si="84"/>
        <v>0</v>
      </c>
      <c r="AH174" s="2716">
        <f>IF(AND(V174&lt;&gt;"", ISNUMBER(T174)), IFERROR(INDEX(AJ24:AJ94, MATCH(P174, AI24:AI94, 0)) * O174 * IF(ISBLANK(L174), 1, L174), 0), 0)</f>
        <v>0</v>
      </c>
      <c r="AI174" s="31"/>
      <c r="AJ174" s="31"/>
      <c r="AK174" s="31"/>
      <c r="AL174" s="31"/>
      <c r="AM174" s="1401" t="str">
        <f t="shared" si="77"/>
        <v>►</v>
      </c>
      <c r="AN174" s="31"/>
      <c r="AO174" s="31"/>
      <c r="AP174" s="31"/>
      <c r="AQ174" s="1411"/>
      <c r="AR174" s="1411"/>
      <c r="AW174" s="1411"/>
      <c r="AX174" s="4">
        <v>1</v>
      </c>
    </row>
    <row r="175" spans="1:50" s="48" customFormat="1" ht="21" customHeight="1" x14ac:dyDescent="0.25">
      <c r="A175" s="1401" t="str">
        <f t="shared" si="76"/>
        <v>►</v>
      </c>
      <c r="B175" s="1402" t="str">
        <f t="shared" si="82"/>
        <v>►</v>
      </c>
      <c r="C175" s="1403" t="str">
        <f t="shared" si="85"/>
        <v>►</v>
      </c>
      <c r="D175" s="2475" t="str">
        <f t="shared" si="91"/>
        <v>►</v>
      </c>
      <c r="E175" s="1402" t="str">
        <f t="shared" si="92"/>
        <v>►</v>
      </c>
      <c r="F175" s="1402" t="str">
        <f t="shared" si="93"/>
        <v>►</v>
      </c>
      <c r="G175" s="1402" t="str">
        <f t="shared" si="94"/>
        <v>►</v>
      </c>
      <c r="H175" s="129" t="s">
        <v>11</v>
      </c>
      <c r="I175" s="130" t="str">
        <f>L175</f>
        <v>Dessert assiette.J.Jus de fraises des bois.Recette mère ►.M.Mille-feuille meringue et chiboust pamplemousse aux fraises des bois</v>
      </c>
      <c r="J175" s="130">
        <f>L173</f>
        <v>18</v>
      </c>
      <c r="K175" s="130" t="str">
        <f>M173</f>
        <v>assiettes</v>
      </c>
      <c r="L175" s="131" t="str">
        <f>UPPER(LEFT(N169,1))&amp;LOWER(MID(N169,2,999))&amp;"."&amp;UPPER(LEFT(P169,1))&amp;"."&amp;UPPER(LEFT(P169,1))&amp;LOWER(MID(P169,2,999))&amp;"."&amp;IF(ISTEXT(R175),Q175&amp;"."&amp;UPPER(LEFT(R175,1))&amp;"."&amp;UPPER(LEFT(R175,1))&amp;LOWER(MID(R175,2,999)),M175)</f>
        <v>Dessert assiette.J.Jus de fraises des bois.Recette mère ►.M.Mille-feuille meringue et chiboust pamplemousse aux fraises des bois</v>
      </c>
      <c r="M175" s="132" t="s">
        <v>55</v>
      </c>
      <c r="N175" s="3321" t="s">
        <v>56</v>
      </c>
      <c r="O175" s="3321"/>
      <c r="P175" s="3321"/>
      <c r="Q175" s="133" t="s">
        <v>57</v>
      </c>
      <c r="R175" s="1419" t="s">
        <v>214</v>
      </c>
      <c r="S175" s="521" t="s">
        <v>6</v>
      </c>
      <c r="T175" s="2719">
        <f t="shared" si="78"/>
        <v>0</v>
      </c>
      <c r="U175" s="2443">
        <f t="shared" si="79"/>
        <v>0</v>
      </c>
      <c r="V175" s="2442"/>
      <c r="W175" s="1433">
        <f t="shared" si="88"/>
        <v>0</v>
      </c>
      <c r="X175" s="185" t="str">
        <f>IF(OR(W175=0, ISBLANK(P175)), "", TEXT(ROUND(W175/INDEX(AJ24:AJ94, MATCH(P175, AI24:AI94, 0)), 0),"# ##0") &amp; " " &amp; P175)</f>
        <v/>
      </c>
      <c r="Y175" s="210">
        <f t="shared" si="89"/>
        <v>0</v>
      </c>
      <c r="Z175" s="1434">
        <f t="shared" si="83"/>
        <v>0</v>
      </c>
      <c r="AA175" s="1435" t="str">
        <f t="shared" si="86"/>
        <v/>
      </c>
      <c r="AB175" s="1436"/>
      <c r="AC175" s="1433">
        <f t="shared" si="87"/>
        <v>0</v>
      </c>
      <c r="AD175" s="1437"/>
      <c r="AE175" s="1438" t="str">
        <f t="shared" si="75"/>
        <v/>
      </c>
      <c r="AF175" s="2564"/>
      <c r="AG175" s="2715">
        <f t="shared" si="84"/>
        <v>0</v>
      </c>
      <c r="AH175" s="2716">
        <f>IF(AND(V175&lt;&gt;"", ISNUMBER(T175)), IFERROR(INDEX(AJ24:AJ94, MATCH(P175, AI24:AI94, 0)) * O175 * IF(ISBLANK(L175), 1, L175), 0), 0)</f>
        <v>0</v>
      </c>
      <c r="AI175" s="31"/>
      <c r="AJ175" s="31"/>
      <c r="AK175" s="31"/>
      <c r="AL175" s="31"/>
      <c r="AM175" s="1401" t="str">
        <f t="shared" si="77"/>
        <v>►</v>
      </c>
      <c r="AN175" s="31"/>
      <c r="AO175" s="31"/>
      <c r="AP175" s="31"/>
      <c r="AQ175" s="1411"/>
      <c r="AR175" s="1411"/>
      <c r="AW175" s="1411"/>
      <c r="AX175" s="4">
        <v>1</v>
      </c>
    </row>
    <row r="176" spans="1:50" s="48" customFormat="1" ht="21" customHeight="1" x14ac:dyDescent="0.25">
      <c r="A176" s="1401" t="str">
        <f t="shared" si="76"/>
        <v>►</v>
      </c>
      <c r="B176" s="1402" t="str">
        <f t="shared" si="82"/>
        <v>►</v>
      </c>
      <c r="C176" s="1403" t="str">
        <f t="shared" si="85"/>
        <v>►</v>
      </c>
      <c r="D176" s="2475" t="str">
        <f t="shared" si="91"/>
        <v>►</v>
      </c>
      <c r="E176" s="1402" t="str">
        <f t="shared" si="92"/>
        <v>►</v>
      </c>
      <c r="F176" s="1402" t="str">
        <f t="shared" si="93"/>
        <v>►</v>
      </c>
      <c r="G176" s="1402" t="str">
        <f t="shared" si="94"/>
        <v>►</v>
      </c>
      <c r="H176" s="138" t="s">
        <v>11</v>
      </c>
      <c r="I176" s="139" t="str">
        <f>I175</f>
        <v>Dessert assiette.J.Jus de fraises des bois.Recette mère ►.M.Mille-feuille meringue et chiboust pamplemousse aux fraises des bois</v>
      </c>
      <c r="J176" s="140"/>
      <c r="K176" s="140"/>
      <c r="L176" s="141" t="s">
        <v>61</v>
      </c>
      <c r="M176" s="141" t="s">
        <v>62</v>
      </c>
      <c r="N176" s="141" t="s">
        <v>63</v>
      </c>
      <c r="O176" s="141" t="s">
        <v>64</v>
      </c>
      <c r="P176" s="141" t="s">
        <v>65</v>
      </c>
      <c r="Q176" s="142" t="s">
        <v>66</v>
      </c>
      <c r="R176" s="143" t="s">
        <v>67</v>
      </c>
      <c r="S176" s="521" t="s">
        <v>6</v>
      </c>
      <c r="T176" s="2719">
        <f t="shared" si="78"/>
        <v>0</v>
      </c>
      <c r="U176" s="2443">
        <f t="shared" si="79"/>
        <v>0</v>
      </c>
      <c r="V176" s="2442"/>
      <c r="W176" s="1440">
        <f t="shared" si="88"/>
        <v>0</v>
      </c>
      <c r="X176" s="199" t="str">
        <f>IF(OR(W176=0, ISBLANK(P176)), "", TEXT(ROUND(W176/INDEX(AJ24:AJ94, MATCH(P176, AI24:AI94, 0)), 0),"# ##0") &amp; " " &amp; P176)</f>
        <v/>
      </c>
      <c r="Y176" s="197">
        <f t="shared" si="89"/>
        <v>0</v>
      </c>
      <c r="Z176" s="1441">
        <f t="shared" si="83"/>
        <v>0</v>
      </c>
      <c r="AA176" s="1428" t="str">
        <f t="shared" si="86"/>
        <v/>
      </c>
      <c r="AB176" s="1436"/>
      <c r="AC176" s="1440">
        <f t="shared" si="87"/>
        <v>0</v>
      </c>
      <c r="AD176" s="1437"/>
      <c r="AE176" s="1442" t="str">
        <f t="shared" si="75"/>
        <v/>
      </c>
      <c r="AF176" s="2564"/>
      <c r="AG176" s="2715">
        <f t="shared" si="84"/>
        <v>0</v>
      </c>
      <c r="AH176" s="2716">
        <f>IF(AND(V176&lt;&gt;"", ISNUMBER(T176)), IFERROR(INDEX(AJ24:AJ94, MATCH(P176, AI24:AI94, 0)) * O176 * IF(ISBLANK(L176), 1, L176), 0), 0)</f>
        <v>0</v>
      </c>
      <c r="AI176" s="31"/>
      <c r="AJ176" s="31"/>
      <c r="AK176" s="31"/>
      <c r="AL176" s="31"/>
      <c r="AM176" s="1401" t="str">
        <f t="shared" si="77"/>
        <v>►</v>
      </c>
      <c r="AN176" s="31"/>
      <c r="AO176" s="31"/>
      <c r="AP176" s="31"/>
      <c r="AQ176" s="1411"/>
      <c r="AR176" s="1411"/>
      <c r="AW176" s="1411"/>
      <c r="AX176" s="4">
        <v>1</v>
      </c>
    </row>
    <row r="177" spans="1:50" s="48" customFormat="1" ht="21" customHeight="1" x14ac:dyDescent="0.25">
      <c r="A177" s="1401" t="str">
        <f t="shared" si="76"/>
        <v>A</v>
      </c>
      <c r="B177" s="1402" t="str">
        <f t="shared" si="82"/>
        <v>Dessert assiette.J.Jus de fraises des bois.Recette mère ►.M.Mille-feuille meringue et chiboust pamplemousse aux fraises des bois</v>
      </c>
      <c r="C177" s="1403" t="str">
        <f t="shared" si="85"/>
        <v>Dessert assiette</v>
      </c>
      <c r="D177" s="2475" t="str">
        <f t="shared" si="91"/>
        <v>J</v>
      </c>
      <c r="E177" s="1402" t="str">
        <f t="shared" si="92"/>
        <v>Jus de fraises des bois</v>
      </c>
      <c r="F177" s="1402" t="str">
        <f t="shared" si="93"/>
        <v>Recette mère ►</v>
      </c>
      <c r="G177" s="1402" t="str">
        <f t="shared" si="94"/>
        <v>M.Mille-feuille meringue et chiboust pamplemousse aux fraises des bois</v>
      </c>
      <c r="H177" s="66" t="s">
        <v>18</v>
      </c>
      <c r="I177" s="149" t="str">
        <f>I175</f>
        <v>Dessert assiette.J.Jus de fraises des bois.Recette mère ►.M.Mille-feuille meringue et chiboust pamplemousse aux fraises des bois</v>
      </c>
      <c r="J177" s="91"/>
      <c r="K177" s="91"/>
      <c r="L177" s="150" t="s">
        <v>86</v>
      </c>
      <c r="M177" s="151" t="s">
        <v>87</v>
      </c>
      <c r="N177" s="152"/>
      <c r="O177" s="3322" t="s">
        <v>88</v>
      </c>
      <c r="P177" s="3323" t="s">
        <v>89</v>
      </c>
      <c r="Q177" s="3324" t="s">
        <v>90</v>
      </c>
      <c r="R177" s="153" t="s">
        <v>91</v>
      </c>
      <c r="S177" s="521" t="s">
        <v>6</v>
      </c>
      <c r="T177" s="2719">
        <f t="shared" si="78"/>
        <v>0</v>
      </c>
      <c r="U177" s="2443">
        <f t="shared" si="79"/>
        <v>0</v>
      </c>
      <c r="V177" s="2442"/>
      <c r="W177" s="1433">
        <f t="shared" si="88"/>
        <v>0</v>
      </c>
      <c r="X177" s="185" t="str">
        <f>IF(OR(W177=0, ISBLANK(P177)), "", TEXT(ROUND(W177/INDEX(AJ24:AJ94, MATCH(P177, AI24:AI94, 0)), 0),"# ##0") &amp; " " &amp; P177)</f>
        <v/>
      </c>
      <c r="Y177" s="210">
        <f t="shared" si="89"/>
        <v>0</v>
      </c>
      <c r="Z177" s="1434">
        <f t="shared" si="83"/>
        <v>0</v>
      </c>
      <c r="AA177" s="1435" t="str">
        <f t="shared" si="86"/>
        <v/>
      </c>
      <c r="AB177" s="1436"/>
      <c r="AC177" s="1433">
        <f t="shared" si="87"/>
        <v>0</v>
      </c>
      <c r="AD177" s="1437"/>
      <c r="AE177" s="1438" t="str">
        <f t="shared" si="75"/>
        <v/>
      </c>
      <c r="AF177" s="2564"/>
      <c r="AG177" s="2715">
        <f t="shared" si="84"/>
        <v>0</v>
      </c>
      <c r="AH177" s="2716">
        <f>IF(AND(V177&lt;&gt;"", ISNUMBER(T177)), IFERROR(INDEX(AJ24:AJ94, MATCH(P177, AI24:AI94, 0)) * O177 * IF(ISBLANK(L177), 1, L177), 0), 0)</f>
        <v>0</v>
      </c>
      <c r="AI177" s="31"/>
      <c r="AJ177" s="31"/>
      <c r="AK177" s="31"/>
      <c r="AL177" s="31"/>
      <c r="AM177" s="1401" t="str">
        <f t="shared" si="77"/>
        <v>A</v>
      </c>
      <c r="AN177" s="31"/>
      <c r="AO177" s="31"/>
      <c r="AP177" s="31"/>
      <c r="AQ177" s="1411"/>
      <c r="AR177" s="1411"/>
      <c r="AW177" s="1411"/>
      <c r="AX177" s="4">
        <v>1</v>
      </c>
    </row>
    <row r="178" spans="1:50" s="48" customFormat="1" ht="21" customHeight="1" x14ac:dyDescent="0.25">
      <c r="A178" s="1401" t="str">
        <f t="shared" si="76"/>
        <v>A</v>
      </c>
      <c r="B178" s="1402" t="str">
        <f t="shared" si="82"/>
        <v>Dessert assiette.J.Jus de fraises des bois.Recette mère ►.M.Mille-feuille meringue et chiboust pamplemousse aux fraises des bois</v>
      </c>
      <c r="C178" s="1403" t="str">
        <f t="shared" si="85"/>
        <v>Dessert assiette</v>
      </c>
      <c r="D178" s="2475" t="str">
        <f t="shared" si="91"/>
        <v>J</v>
      </c>
      <c r="E178" s="1402" t="str">
        <f t="shared" si="92"/>
        <v>Jus de fraises des bois</v>
      </c>
      <c r="F178" s="1402" t="str">
        <f t="shared" si="93"/>
        <v>Recette mère ►</v>
      </c>
      <c r="G178" s="1402" t="str">
        <f t="shared" si="94"/>
        <v>M.Mille-feuille meringue et chiboust pamplemousse aux fraises des bois</v>
      </c>
      <c r="H178" s="66" t="s">
        <v>18</v>
      </c>
      <c r="I178" s="149" t="str">
        <f>I175</f>
        <v>Dessert assiette.J.Jus de fraises des bois.Recette mère ►.M.Mille-feuille meringue et chiboust pamplemousse aux fraises des bois</v>
      </c>
      <c r="J178" s="91"/>
      <c r="K178" s="91"/>
      <c r="L178" s="163" t="s">
        <v>103</v>
      </c>
      <c r="M178" s="164" t="s">
        <v>104</v>
      </c>
      <c r="N178" s="165" t="s">
        <v>105</v>
      </c>
      <c r="O178" s="3121"/>
      <c r="P178" s="3123"/>
      <c r="Q178" s="3125"/>
      <c r="R178" s="166" t="s">
        <v>106</v>
      </c>
      <c r="S178" s="521" t="s">
        <v>6</v>
      </c>
      <c r="T178" s="2719">
        <f t="shared" si="78"/>
        <v>0</v>
      </c>
      <c r="U178" s="2443">
        <f t="shared" si="79"/>
        <v>0</v>
      </c>
      <c r="V178" s="2442"/>
      <c r="W178" s="1440">
        <f t="shared" si="88"/>
        <v>0</v>
      </c>
      <c r="X178" s="199" t="str">
        <f>IF(OR(W178=0, ISBLANK(P178)), "", TEXT(ROUND(W178/INDEX(AJ24:AJ94, MATCH(P178, AI24:AI94, 0)), 0),"# ##0") &amp; " " &amp; P178)</f>
        <v/>
      </c>
      <c r="Y178" s="197">
        <f t="shared" si="89"/>
        <v>0</v>
      </c>
      <c r="Z178" s="1441">
        <f t="shared" si="83"/>
        <v>0</v>
      </c>
      <c r="AA178" s="1428" t="str">
        <f t="shared" si="86"/>
        <v/>
      </c>
      <c r="AB178" s="1436"/>
      <c r="AC178" s="1440">
        <f t="shared" si="87"/>
        <v>0</v>
      </c>
      <c r="AD178" s="1437"/>
      <c r="AE178" s="1442" t="str">
        <f t="shared" si="75"/>
        <v/>
      </c>
      <c r="AF178" s="2564"/>
      <c r="AG178" s="2715">
        <f t="shared" si="84"/>
        <v>0</v>
      </c>
      <c r="AH178" s="2716">
        <f>IF(AND(V178&lt;&gt;"", ISNUMBER(T178)), IFERROR(INDEX(AJ24:AJ94, MATCH(P178, AI24:AI94, 0)) * O178 * IF(ISBLANK(L178), 1, L178), 0), 0)</f>
        <v>0</v>
      </c>
      <c r="AI178" s="31"/>
      <c r="AJ178" s="31"/>
      <c r="AK178" s="31"/>
      <c r="AL178" s="31"/>
      <c r="AM178" s="1401" t="str">
        <f t="shared" si="77"/>
        <v>A</v>
      </c>
      <c r="AN178" s="31"/>
      <c r="AO178" s="31"/>
      <c r="AP178" s="31"/>
      <c r="AQ178" s="1411"/>
      <c r="AR178" s="1411"/>
      <c r="AW178" s="1411"/>
      <c r="AX178" s="4">
        <v>1</v>
      </c>
    </row>
    <row r="179" spans="1:50" s="48" customFormat="1" ht="21" customHeight="1" x14ac:dyDescent="0.25">
      <c r="A179" s="1401" t="str">
        <f t="shared" si="76"/>
        <v>A</v>
      </c>
      <c r="B179" s="1402" t="str">
        <f t="shared" si="82"/>
        <v>Dessert assiette.J.Jus de fraises des bois.Recette mère ►.M.Mille-feuille meringue et chiboust pamplemousse aux fraises des bois</v>
      </c>
      <c r="C179" s="1403" t="str">
        <f t="shared" si="85"/>
        <v>Dessert assiette</v>
      </c>
      <c r="D179" s="2475" t="str">
        <f t="shared" si="91"/>
        <v>J</v>
      </c>
      <c r="E179" s="1402" t="str">
        <f t="shared" si="92"/>
        <v>Jus de fraises des bois</v>
      </c>
      <c r="F179" s="1402" t="str">
        <f t="shared" si="93"/>
        <v>Recette mère ►</v>
      </c>
      <c r="G179" s="1402" t="str">
        <f t="shared" si="94"/>
        <v>M.Mille-feuille meringue et chiboust pamplemousse aux fraises des bois</v>
      </c>
      <c r="H179" s="66" t="s">
        <v>18</v>
      </c>
      <c r="I179" s="149" t="str">
        <f>I175</f>
        <v>Dessert assiette.J.Jus de fraises des bois.Recette mère ►.M.Mille-feuille meringue et chiboust pamplemousse aux fraises des bois</v>
      </c>
      <c r="J179" s="91">
        <f>J175</f>
        <v>18</v>
      </c>
      <c r="K179" s="91" t="str">
        <f>K175</f>
        <v>assiettes</v>
      </c>
      <c r="L179" s="174"/>
      <c r="M179" s="175"/>
      <c r="N179" s="176" t="str">
        <f t="shared" ref="N179:N185" si="95">IF(OR(ISTEXT(L179), L179&lt;=0, O179&lt;=0), "", "de")</f>
        <v/>
      </c>
      <c r="O179" s="177">
        <v>150</v>
      </c>
      <c r="P179" s="229" t="s">
        <v>41</v>
      </c>
      <c r="Q179" s="179">
        <v>1</v>
      </c>
      <c r="R179" s="180" t="s">
        <v>1153</v>
      </c>
      <c r="S179" s="521" t="s">
        <v>6</v>
      </c>
      <c r="T179" s="2719">
        <v>18</v>
      </c>
      <c r="U179" s="2443" t="s">
        <v>43</v>
      </c>
      <c r="V179" s="2442">
        <v>22</v>
      </c>
      <c r="W179" s="1433">
        <f t="shared" si="88"/>
        <v>0.18333333333333335</v>
      </c>
      <c r="X179" s="185" t="str">
        <f>IF(OR(W179=0, ISBLANK(P179)), "", TEXT(ROUND(W179/INDEX(AJ24:AJ94, MATCH(P179, AI24:AI94, 0)), 0),"# ##0") &amp; " " &amp; P179)</f>
        <v>183 g</v>
      </c>
      <c r="Y179" s="210">
        <f t="shared" si="89"/>
        <v>0</v>
      </c>
      <c r="Z179" s="1434">
        <f t="shared" si="83"/>
        <v>0</v>
      </c>
      <c r="AA179" s="1435" t="str">
        <f t="shared" si="86"/>
        <v>fraises</v>
      </c>
      <c r="AB179" s="1436"/>
      <c r="AC179" s="1433">
        <f t="shared" si="87"/>
        <v>0.18333333333333335</v>
      </c>
      <c r="AD179" s="1437"/>
      <c r="AE179" s="1438" t="str">
        <f t="shared" si="75"/>
        <v/>
      </c>
      <c r="AF179" s="2564"/>
      <c r="AG179" s="2715">
        <f t="shared" si="84"/>
        <v>1.2222222222222223</v>
      </c>
      <c r="AH179" s="2716">
        <f>IF(AND(V179&lt;&gt;"", ISNUMBER(T179)), IFERROR(INDEX(AJ24:AJ94, MATCH(P179, AI24:AI94, 0)) * O179 * IF(ISBLANK(L179), 1, L179), 0), 0)</f>
        <v>0.15</v>
      </c>
      <c r="AI179" s="31"/>
      <c r="AJ179" s="31"/>
      <c r="AK179" s="31"/>
      <c r="AL179" s="31"/>
      <c r="AM179" s="1401" t="str">
        <f t="shared" si="77"/>
        <v>A</v>
      </c>
      <c r="AN179" s="31"/>
      <c r="AO179" s="31"/>
      <c r="AP179" s="31"/>
      <c r="AQ179" s="1411"/>
      <c r="AR179" s="1411"/>
      <c r="AW179" s="1411"/>
      <c r="AX179" s="4">
        <v>1</v>
      </c>
    </row>
    <row r="180" spans="1:50" s="48" customFormat="1" ht="21" customHeight="1" x14ac:dyDescent="0.25">
      <c r="A180" s="1401" t="str">
        <f t="shared" si="76"/>
        <v>A</v>
      </c>
      <c r="B180" s="1402" t="str">
        <f t="shared" si="82"/>
        <v>Dessert assiette.J.Jus de fraises des bois.Recette mère ►.M.Mille-feuille meringue et chiboust pamplemousse aux fraises des bois</v>
      </c>
      <c r="C180" s="1403" t="str">
        <f t="shared" si="85"/>
        <v>Dessert assiette</v>
      </c>
      <c r="D180" s="2475" t="str">
        <f t="shared" si="91"/>
        <v>J</v>
      </c>
      <c r="E180" s="1402" t="str">
        <f t="shared" si="92"/>
        <v>Jus de fraises des bois</v>
      </c>
      <c r="F180" s="1402" t="str">
        <f t="shared" si="93"/>
        <v>Recette mère ►</v>
      </c>
      <c r="G180" s="1402" t="str">
        <f t="shared" si="94"/>
        <v>M.Mille-feuille meringue et chiboust pamplemousse aux fraises des bois</v>
      </c>
      <c r="H180" s="196" t="str">
        <f t="shared" ref="H180:H185" si="96">IF(R180&lt;&gt;"","A","►")</f>
        <v>A</v>
      </c>
      <c r="I180" s="149" t="str">
        <f>I175</f>
        <v>Dessert assiette.J.Jus de fraises des bois.Recette mère ►.M.Mille-feuille meringue et chiboust pamplemousse aux fraises des bois</v>
      </c>
      <c r="J180" s="91">
        <f>J175</f>
        <v>18</v>
      </c>
      <c r="K180" s="91" t="str">
        <f>K175</f>
        <v>assiettes</v>
      </c>
      <c r="L180" s="174"/>
      <c r="M180" s="175"/>
      <c r="N180" s="176" t="str">
        <f t="shared" si="95"/>
        <v/>
      </c>
      <c r="O180" s="177">
        <v>8</v>
      </c>
      <c r="P180" s="229" t="s">
        <v>41</v>
      </c>
      <c r="Q180" s="179">
        <v>1</v>
      </c>
      <c r="R180" s="180" t="s">
        <v>1154</v>
      </c>
      <c r="S180" s="521" t="s">
        <v>6</v>
      </c>
      <c r="T180" s="2719">
        <v>18</v>
      </c>
      <c r="U180" s="2443" t="s">
        <v>43</v>
      </c>
      <c r="V180" s="2442">
        <v>22</v>
      </c>
      <c r="W180" s="1440">
        <f t="shared" si="88"/>
        <v>9.7777777777777793E-3</v>
      </c>
      <c r="X180" s="199" t="str">
        <f>IF(OR(W180=0, ISBLANK(P180)), "", TEXT(ROUND(W180/INDEX(AJ24:AJ94, MATCH(P180, AI24:AI94, 0)), 0),"# ##0") &amp; " " &amp; P180)</f>
        <v>10 g</v>
      </c>
      <c r="Y180" s="197">
        <f t="shared" si="89"/>
        <v>0</v>
      </c>
      <c r="Z180" s="1441">
        <f t="shared" si="83"/>
        <v>0</v>
      </c>
      <c r="AA180" s="1428" t="str">
        <f t="shared" si="86"/>
        <v>framboises</v>
      </c>
      <c r="AB180" s="1436"/>
      <c r="AC180" s="1440">
        <f t="shared" si="87"/>
        <v>9.7777777777777793E-3</v>
      </c>
      <c r="AD180" s="1437"/>
      <c r="AE180" s="1442" t="str">
        <f t="shared" si="75"/>
        <v/>
      </c>
      <c r="AF180" s="2564"/>
      <c r="AG180" s="2715">
        <f t="shared" si="84"/>
        <v>1.2222222222222223</v>
      </c>
      <c r="AH180" s="2716">
        <f>IF(AND(V180&lt;&gt;"", ISNUMBER(T180)), IFERROR(INDEX(AJ24:AJ94, MATCH(P180, AI24:AI94, 0)) * O180 * IF(ISBLANK(L180), 1, L180), 0), 0)</f>
        <v>8.0000000000000002E-3</v>
      </c>
      <c r="AI180" s="31"/>
      <c r="AJ180" s="31"/>
      <c r="AK180" s="31"/>
      <c r="AL180" s="31"/>
      <c r="AM180" s="1401" t="str">
        <f t="shared" si="77"/>
        <v>A</v>
      </c>
      <c r="AN180" s="31"/>
      <c r="AO180" s="31"/>
      <c r="AP180" s="31"/>
      <c r="AQ180" s="1411"/>
      <c r="AR180" s="1411"/>
      <c r="AW180" s="1411"/>
      <c r="AX180" s="4">
        <v>1</v>
      </c>
    </row>
    <row r="181" spans="1:50" s="48" customFormat="1" ht="21" customHeight="1" x14ac:dyDescent="0.25">
      <c r="A181" s="1401" t="str">
        <f t="shared" si="76"/>
        <v>A</v>
      </c>
      <c r="B181" s="1402" t="str">
        <f t="shared" si="82"/>
        <v>Dessert assiette.J.Jus de fraises des bois.Recette mère ►.M.Mille-feuille meringue et chiboust pamplemousse aux fraises des bois</v>
      </c>
      <c r="C181" s="1403" t="str">
        <f t="shared" si="85"/>
        <v>Dessert assiette</v>
      </c>
      <c r="D181" s="2475" t="str">
        <f t="shared" si="91"/>
        <v>J</v>
      </c>
      <c r="E181" s="1402" t="str">
        <f t="shared" si="92"/>
        <v>Jus de fraises des bois</v>
      </c>
      <c r="F181" s="1402" t="str">
        <f t="shared" si="93"/>
        <v>Recette mère ►</v>
      </c>
      <c r="G181" s="1402" t="str">
        <f t="shared" si="94"/>
        <v>M.Mille-feuille meringue et chiboust pamplemousse aux fraises des bois</v>
      </c>
      <c r="H181" s="196" t="str">
        <f t="shared" si="96"/>
        <v>A</v>
      </c>
      <c r="I181" s="149" t="str">
        <f>I175</f>
        <v>Dessert assiette.J.Jus de fraises des bois.Recette mère ►.M.Mille-feuille meringue et chiboust pamplemousse aux fraises des bois</v>
      </c>
      <c r="J181" s="91">
        <f>J175</f>
        <v>18</v>
      </c>
      <c r="K181" s="91" t="str">
        <f>K175</f>
        <v>assiettes</v>
      </c>
      <c r="L181" s="174"/>
      <c r="M181" s="209"/>
      <c r="N181" s="176" t="str">
        <f t="shared" si="95"/>
        <v/>
      </c>
      <c r="O181" s="177">
        <v>105</v>
      </c>
      <c r="P181" s="229" t="s">
        <v>41</v>
      </c>
      <c r="Q181" s="179">
        <v>1</v>
      </c>
      <c r="R181" s="180" t="s">
        <v>1150</v>
      </c>
      <c r="S181" s="521" t="s">
        <v>6</v>
      </c>
      <c r="T181" s="2719">
        <v>18</v>
      </c>
      <c r="U181" s="2443" t="s">
        <v>43</v>
      </c>
      <c r="V181" s="2442">
        <v>22</v>
      </c>
      <c r="W181" s="1433">
        <f t="shared" si="88"/>
        <v>0.12833333333333333</v>
      </c>
      <c r="X181" s="185" t="str">
        <f>IF(OR(W181=0, ISBLANK(P181)), "", TEXT(ROUND(W181/INDEX(AJ24:AJ94, MATCH(P181, AI24:AI94, 0)), 0),"# ##0") &amp; " " &amp; P181)</f>
        <v>128 g</v>
      </c>
      <c r="Y181" s="210">
        <f t="shared" si="89"/>
        <v>0</v>
      </c>
      <c r="Z181" s="1434">
        <f t="shared" si="83"/>
        <v>0</v>
      </c>
      <c r="AA181" s="1435" t="str">
        <f t="shared" si="86"/>
        <v>sucre semoule pâtissière</v>
      </c>
      <c r="AB181" s="1436"/>
      <c r="AC181" s="1433">
        <f t="shared" si="87"/>
        <v>0.12833333333333333</v>
      </c>
      <c r="AD181" s="1437"/>
      <c r="AE181" s="1438" t="str">
        <f t="shared" si="75"/>
        <v/>
      </c>
      <c r="AF181" s="2564"/>
      <c r="AG181" s="2715">
        <f t="shared" si="84"/>
        <v>1.2222222222222223</v>
      </c>
      <c r="AH181" s="2716">
        <f>IF(AND(V181&lt;&gt;"", ISNUMBER(T181)), IFERROR(INDEX(AJ24:AJ94, MATCH(P181, AI24:AI94, 0)) * O181 * IF(ISBLANK(L181), 1, L181), 0), 0)</f>
        <v>0.105</v>
      </c>
      <c r="AI181" s="31"/>
      <c r="AJ181" s="31"/>
      <c r="AK181" s="31"/>
      <c r="AL181" s="31"/>
      <c r="AM181" s="1401" t="str">
        <f t="shared" si="77"/>
        <v>A</v>
      </c>
      <c r="AN181" s="31"/>
      <c r="AO181" s="31"/>
      <c r="AP181" s="31"/>
      <c r="AQ181" s="1411"/>
      <c r="AR181" s="1411"/>
      <c r="AW181" s="1411"/>
      <c r="AX181" s="4">
        <v>1</v>
      </c>
    </row>
    <row r="182" spans="1:50" s="48" customFormat="1" ht="21" customHeight="1" x14ac:dyDescent="0.25">
      <c r="A182" s="1401" t="str">
        <f t="shared" si="76"/>
        <v>►</v>
      </c>
      <c r="B182" s="1402" t="str">
        <f t="shared" si="82"/>
        <v>►</v>
      </c>
      <c r="C182" s="1403" t="str">
        <f t="shared" si="85"/>
        <v>►</v>
      </c>
      <c r="D182" s="2475" t="str">
        <f t="shared" si="91"/>
        <v>►</v>
      </c>
      <c r="E182" s="1402" t="str">
        <f t="shared" si="92"/>
        <v>►</v>
      </c>
      <c r="F182" s="1402" t="str">
        <f t="shared" si="93"/>
        <v>►</v>
      </c>
      <c r="G182" s="1402" t="str">
        <f t="shared" si="94"/>
        <v>►</v>
      </c>
      <c r="H182" s="196" t="str">
        <f t="shared" si="96"/>
        <v>►</v>
      </c>
      <c r="I182" s="149" t="str">
        <f>I175</f>
        <v>Dessert assiette.J.Jus de fraises des bois.Recette mère ►.M.Mille-feuille meringue et chiboust pamplemousse aux fraises des bois</v>
      </c>
      <c r="J182" s="91">
        <f>J175</f>
        <v>18</v>
      </c>
      <c r="K182" s="91" t="str">
        <f>K175</f>
        <v>assiettes</v>
      </c>
      <c r="L182" s="174"/>
      <c r="M182" s="209"/>
      <c r="N182" s="176" t="str">
        <f t="shared" si="95"/>
        <v/>
      </c>
      <c r="O182" s="177"/>
      <c r="P182" s="178"/>
      <c r="Q182" s="179">
        <v>1</v>
      </c>
      <c r="R182" s="180"/>
      <c r="S182" s="521" t="s">
        <v>6</v>
      </c>
      <c r="T182" s="2719">
        <f t="shared" si="78"/>
        <v>0</v>
      </c>
      <c r="U182" s="2443">
        <f t="shared" si="79"/>
        <v>0</v>
      </c>
      <c r="V182" s="2442"/>
      <c r="W182" s="1440">
        <f t="shared" si="88"/>
        <v>0</v>
      </c>
      <c r="X182" s="199" t="str">
        <f>IF(OR(W182=0, ISBLANK(P182)), "", TEXT(ROUND(W182/INDEX(AJ24:AJ94, MATCH(P182, AI24:AI94, 0)), 0),"# ##0") &amp; " " &amp; P182)</f>
        <v/>
      </c>
      <c r="Y182" s="197">
        <f t="shared" si="89"/>
        <v>0</v>
      </c>
      <c r="Z182" s="1441">
        <f t="shared" si="83"/>
        <v>0</v>
      </c>
      <c r="AA182" s="1428" t="str">
        <f t="shared" si="86"/>
        <v/>
      </c>
      <c r="AB182" s="1436"/>
      <c r="AC182" s="1440">
        <f t="shared" si="87"/>
        <v>0</v>
      </c>
      <c r="AD182" s="1437"/>
      <c r="AE182" s="1442" t="str">
        <f t="shared" si="75"/>
        <v/>
      </c>
      <c r="AF182" s="2564"/>
      <c r="AG182" s="2715">
        <f t="shared" si="84"/>
        <v>0</v>
      </c>
      <c r="AH182" s="2716">
        <f>IF(AND(V182&lt;&gt;"", ISNUMBER(T182)), IFERROR(INDEX(AJ24:AJ94, MATCH(P182, AI24:AI94, 0)) * O182 * IF(ISBLANK(L182), 1, L182), 0), 0)</f>
        <v>0</v>
      </c>
      <c r="AI182" s="31"/>
      <c r="AJ182" s="31"/>
      <c r="AK182" s="31"/>
      <c r="AL182" s="31"/>
      <c r="AM182" s="1401" t="str">
        <f t="shared" si="77"/>
        <v>►</v>
      </c>
      <c r="AN182" s="31"/>
      <c r="AO182" s="31"/>
      <c r="AP182" s="31"/>
      <c r="AQ182" s="1411"/>
      <c r="AR182" s="1411"/>
      <c r="AW182" s="1411"/>
      <c r="AX182" s="4">
        <v>1</v>
      </c>
    </row>
    <row r="183" spans="1:50" s="48" customFormat="1" ht="21" customHeight="1" x14ac:dyDescent="0.25">
      <c r="A183" s="1401" t="str">
        <f t="shared" si="76"/>
        <v>►</v>
      </c>
      <c r="B183" s="1402" t="str">
        <f t="shared" si="82"/>
        <v>►</v>
      </c>
      <c r="C183" s="1403" t="str">
        <f t="shared" si="85"/>
        <v>►</v>
      </c>
      <c r="D183" s="2475" t="str">
        <f t="shared" si="91"/>
        <v>►</v>
      </c>
      <c r="E183" s="1402" t="str">
        <f t="shared" si="92"/>
        <v>►</v>
      </c>
      <c r="F183" s="1402" t="str">
        <f t="shared" si="93"/>
        <v>►</v>
      </c>
      <c r="G183" s="1402" t="str">
        <f t="shared" si="94"/>
        <v>►</v>
      </c>
      <c r="H183" s="196" t="str">
        <f t="shared" si="96"/>
        <v>►</v>
      </c>
      <c r="I183" s="149" t="str">
        <f>I175</f>
        <v>Dessert assiette.J.Jus de fraises des bois.Recette mère ►.M.Mille-feuille meringue et chiboust pamplemousse aux fraises des bois</v>
      </c>
      <c r="J183" s="91">
        <f>J175</f>
        <v>18</v>
      </c>
      <c r="K183" s="91" t="str">
        <f>K175</f>
        <v>assiettes</v>
      </c>
      <c r="L183" s="174"/>
      <c r="M183" s="209"/>
      <c r="N183" s="176" t="str">
        <f t="shared" si="95"/>
        <v/>
      </c>
      <c r="O183" s="177"/>
      <c r="P183" s="178"/>
      <c r="Q183" s="179">
        <v>1</v>
      </c>
      <c r="R183" s="180"/>
      <c r="S183" s="521" t="s">
        <v>6</v>
      </c>
      <c r="T183" s="2719">
        <f t="shared" si="78"/>
        <v>0</v>
      </c>
      <c r="U183" s="2443">
        <f t="shared" si="79"/>
        <v>0</v>
      </c>
      <c r="V183" s="2442"/>
      <c r="W183" s="1433">
        <f t="shared" si="88"/>
        <v>0</v>
      </c>
      <c r="X183" s="185" t="str">
        <f>IF(OR(W183=0, ISBLANK(P183)), "", TEXT(ROUND(W183/INDEX(AJ24:AJ94, MATCH(P183, AI24:AI94, 0)), 0),"# ##0") &amp; " " &amp; P183)</f>
        <v/>
      </c>
      <c r="Y183" s="210">
        <f t="shared" si="89"/>
        <v>0</v>
      </c>
      <c r="Z183" s="1449">
        <f t="shared" si="83"/>
        <v>0</v>
      </c>
      <c r="AA183" s="1450" t="str">
        <f t="shared" si="86"/>
        <v/>
      </c>
      <c r="AB183" s="1436"/>
      <c r="AC183" s="1433">
        <f t="shared" si="87"/>
        <v>0</v>
      </c>
      <c r="AD183" s="1437"/>
      <c r="AE183" s="1438" t="str">
        <f t="shared" si="75"/>
        <v/>
      </c>
      <c r="AF183" s="2564"/>
      <c r="AG183" s="2715">
        <f t="shared" si="84"/>
        <v>0</v>
      </c>
      <c r="AH183" s="2716">
        <f>IF(AND(V183&lt;&gt;"", ISNUMBER(T183)), IFERROR(INDEX(AJ24:AJ94, MATCH(P183, AI24:AI94, 0)) * O183 * IF(ISBLANK(L183), 1, L183), 0), 0)</f>
        <v>0</v>
      </c>
      <c r="AI183" s="31"/>
      <c r="AJ183" s="31"/>
      <c r="AK183" s="31"/>
      <c r="AL183" s="31"/>
      <c r="AM183" s="1401" t="str">
        <f t="shared" si="77"/>
        <v>►</v>
      </c>
      <c r="AN183" s="31"/>
      <c r="AO183" s="31"/>
      <c r="AP183" s="31"/>
      <c r="AQ183" s="1411"/>
      <c r="AR183" s="1411"/>
      <c r="AW183" s="1411"/>
      <c r="AX183" s="4">
        <v>1</v>
      </c>
    </row>
    <row r="184" spans="1:50" s="48" customFormat="1" ht="21" customHeight="1" x14ac:dyDescent="0.25">
      <c r="A184" s="1401" t="str">
        <f t="shared" si="76"/>
        <v>►</v>
      </c>
      <c r="B184" s="1402" t="str">
        <f t="shared" si="82"/>
        <v>►</v>
      </c>
      <c r="C184" s="1403" t="str">
        <f t="shared" si="85"/>
        <v>►</v>
      </c>
      <c r="D184" s="2475" t="str">
        <f t="shared" si="91"/>
        <v>►</v>
      </c>
      <c r="E184" s="1402" t="str">
        <f t="shared" si="92"/>
        <v>►</v>
      </c>
      <c r="F184" s="1402" t="str">
        <f t="shared" si="93"/>
        <v>►</v>
      </c>
      <c r="G184" s="1402" t="str">
        <f t="shared" si="94"/>
        <v>►</v>
      </c>
      <c r="H184" s="196" t="str">
        <f t="shared" si="96"/>
        <v>►</v>
      </c>
      <c r="I184" s="149" t="str">
        <f>I175</f>
        <v>Dessert assiette.J.Jus de fraises des bois.Recette mère ►.M.Mille-feuille meringue et chiboust pamplemousse aux fraises des bois</v>
      </c>
      <c r="J184" s="91">
        <f>J175</f>
        <v>18</v>
      </c>
      <c r="K184" s="91" t="str">
        <f>K175</f>
        <v>assiettes</v>
      </c>
      <c r="L184" s="174"/>
      <c r="M184" s="209"/>
      <c r="N184" s="176" t="str">
        <f t="shared" si="95"/>
        <v/>
      </c>
      <c r="O184" s="177"/>
      <c r="P184" s="178"/>
      <c r="Q184" s="179">
        <v>1</v>
      </c>
      <c r="R184" s="180"/>
      <c r="S184" s="521" t="s">
        <v>6</v>
      </c>
      <c r="T184" s="2719">
        <f t="shared" si="78"/>
        <v>0</v>
      </c>
      <c r="U184" s="2443">
        <f t="shared" si="79"/>
        <v>0</v>
      </c>
      <c r="V184" s="2442"/>
      <c r="W184" s="1440">
        <f t="shared" si="88"/>
        <v>0</v>
      </c>
      <c r="X184" s="199" t="str">
        <f>IF(OR(W184=0, ISBLANK(P184)), "", TEXT(ROUND(W184/INDEX(AJ24:AJ94, MATCH(P184, AI24:AI94, 0)), 0),"# ##0") &amp; " " &amp; P184)</f>
        <v/>
      </c>
      <c r="Y184" s="197">
        <f t="shared" si="89"/>
        <v>0</v>
      </c>
      <c r="Z184" s="1441">
        <f t="shared" si="83"/>
        <v>0</v>
      </c>
      <c r="AA184" s="1428" t="str">
        <f t="shared" si="86"/>
        <v/>
      </c>
      <c r="AB184" s="1436"/>
      <c r="AC184" s="1440">
        <f t="shared" si="87"/>
        <v>0</v>
      </c>
      <c r="AD184" s="1437"/>
      <c r="AE184" s="1442" t="str">
        <f t="shared" si="75"/>
        <v/>
      </c>
      <c r="AF184" s="2564"/>
      <c r="AG184" s="2715">
        <f t="shared" si="84"/>
        <v>0</v>
      </c>
      <c r="AH184" s="2716">
        <f>IF(AND(V184&lt;&gt;"", ISNUMBER(T184)), IFERROR(INDEX(AJ24:AJ94, MATCH(P184, AI24:AI94, 0)) * O184 * IF(ISBLANK(L184), 1, L184), 0), 0)</f>
        <v>0</v>
      </c>
      <c r="AI184" s="31"/>
      <c r="AJ184" s="31"/>
      <c r="AK184" s="31"/>
      <c r="AL184" s="31"/>
      <c r="AM184" s="1401" t="str">
        <f t="shared" si="77"/>
        <v>►</v>
      </c>
      <c r="AN184" s="31"/>
      <c r="AO184" s="31"/>
      <c r="AP184" s="31"/>
      <c r="AQ184" s="1411"/>
      <c r="AR184" s="1411"/>
      <c r="AW184" s="1411"/>
      <c r="AX184" s="4">
        <v>1</v>
      </c>
    </row>
    <row r="185" spans="1:50" s="48" customFormat="1" ht="21" customHeight="1" x14ac:dyDescent="0.25">
      <c r="A185" s="1401" t="str">
        <f t="shared" si="76"/>
        <v>►</v>
      </c>
      <c r="B185" s="1402" t="str">
        <f t="shared" si="82"/>
        <v>►</v>
      </c>
      <c r="C185" s="1403" t="str">
        <f t="shared" si="85"/>
        <v>►</v>
      </c>
      <c r="D185" s="2475" t="str">
        <f t="shared" si="91"/>
        <v>►</v>
      </c>
      <c r="E185" s="1402" t="str">
        <f t="shared" si="92"/>
        <v>►</v>
      </c>
      <c r="F185" s="1402" t="str">
        <f t="shared" si="93"/>
        <v>►</v>
      </c>
      <c r="G185" s="1402" t="str">
        <f t="shared" si="94"/>
        <v>►</v>
      </c>
      <c r="H185" s="196" t="str">
        <f t="shared" si="96"/>
        <v>►</v>
      </c>
      <c r="I185" s="149" t="str">
        <f>I175</f>
        <v>Dessert assiette.J.Jus de fraises des bois.Recette mère ►.M.Mille-feuille meringue et chiboust pamplemousse aux fraises des bois</v>
      </c>
      <c r="J185" s="91">
        <f>J175</f>
        <v>18</v>
      </c>
      <c r="K185" s="91" t="str">
        <f>K175</f>
        <v>assiettes</v>
      </c>
      <c r="L185" s="174"/>
      <c r="M185" s="209"/>
      <c r="N185" s="176" t="str">
        <f t="shared" si="95"/>
        <v/>
      </c>
      <c r="O185" s="177"/>
      <c r="P185" s="178"/>
      <c r="Q185" s="179">
        <v>1</v>
      </c>
      <c r="R185" s="180"/>
      <c r="S185" s="521" t="s">
        <v>6</v>
      </c>
      <c r="T185" s="2719">
        <f t="shared" si="78"/>
        <v>0</v>
      </c>
      <c r="U185" s="2443">
        <f t="shared" si="79"/>
        <v>0</v>
      </c>
      <c r="V185" s="2442"/>
      <c r="W185" s="1433">
        <f t="shared" si="88"/>
        <v>0</v>
      </c>
      <c r="X185" s="185" t="str">
        <f>IF(OR(W185=0, ISBLANK(P185)), "", TEXT(ROUND(W185/INDEX(AJ24:AJ94, MATCH(P185, AI24:AI94, 0)), 0),"# ##0") &amp; " " &amp; P185)</f>
        <v/>
      </c>
      <c r="Y185" s="210">
        <f t="shared" si="89"/>
        <v>0</v>
      </c>
      <c r="Z185" s="1434">
        <f t="shared" si="83"/>
        <v>0</v>
      </c>
      <c r="AA185" s="1435" t="str">
        <f t="shared" si="86"/>
        <v/>
      </c>
      <c r="AB185" s="1436"/>
      <c r="AC185" s="1433">
        <f t="shared" si="87"/>
        <v>0</v>
      </c>
      <c r="AD185" s="1437"/>
      <c r="AE185" s="1438" t="str">
        <f t="shared" si="75"/>
        <v/>
      </c>
      <c r="AF185" s="2564"/>
      <c r="AG185" s="2715">
        <f t="shared" si="84"/>
        <v>0</v>
      </c>
      <c r="AH185" s="2716">
        <f>IF(AND(V185&lt;&gt;"", ISNUMBER(T185)), IFERROR(INDEX(AJ24:AJ94, MATCH(P185, AI24:AI94, 0)) * O185 * IF(ISBLANK(L185), 1, L185), 0), 0)</f>
        <v>0</v>
      </c>
      <c r="AI185" s="31"/>
      <c r="AJ185" s="31"/>
      <c r="AK185" s="31"/>
      <c r="AL185" s="31"/>
      <c r="AM185" s="1401" t="str">
        <f t="shared" si="77"/>
        <v>►</v>
      </c>
      <c r="AN185" s="31"/>
      <c r="AO185" s="31"/>
      <c r="AP185" s="31"/>
      <c r="AQ185" s="1411"/>
      <c r="AR185" s="1411"/>
      <c r="AW185" s="1411"/>
      <c r="AX185" s="4">
        <v>1</v>
      </c>
    </row>
    <row r="186" spans="1:50" s="48" customFormat="1" ht="21" customHeight="1" x14ac:dyDescent="0.25">
      <c r="A186" s="1401" t="str">
        <f t="shared" si="76"/>
        <v>A</v>
      </c>
      <c r="B186" s="1402" t="str">
        <f t="shared" si="82"/>
        <v>Dessert assiette.J.Jus de fraises des bois.Recette mère ►.M.Mille-feuille meringue et chiboust pamplemousse aux fraises des bois</v>
      </c>
      <c r="C186" s="1403" t="str">
        <f t="shared" si="85"/>
        <v>Dessert assiette</v>
      </c>
      <c r="D186" s="2475" t="str">
        <f t="shared" si="91"/>
        <v>J</v>
      </c>
      <c r="E186" s="1402" t="str">
        <f t="shared" si="92"/>
        <v>Jus de fraises des bois</v>
      </c>
      <c r="F186" s="1402" t="str">
        <f t="shared" si="93"/>
        <v>Recette mère ►</v>
      </c>
      <c r="G186" s="1402" t="str">
        <f t="shared" si="94"/>
        <v>M.Mille-feuille meringue et chiboust pamplemousse aux fraises des bois</v>
      </c>
      <c r="H186" s="66" t="s">
        <v>18</v>
      </c>
      <c r="I186" s="985" t="str">
        <f>I175</f>
        <v>Dessert assiette.J.Jus de fraises des bois.Recette mère ►.M.Mille-feuille meringue et chiboust pamplemousse aux fraises des bois</v>
      </c>
      <c r="J186" s="986">
        <f>J175</f>
        <v>18</v>
      </c>
      <c r="K186" s="987" t="str">
        <f>K175</f>
        <v>assiettes</v>
      </c>
      <c r="L186" s="988" t="s">
        <v>150</v>
      </c>
      <c r="M186" s="989"/>
      <c r="N186" s="990"/>
      <c r="O186" s="990"/>
      <c r="P186" s="990"/>
      <c r="Q186" s="990"/>
      <c r="R186" s="991"/>
      <c r="S186" s="521" t="s">
        <v>6</v>
      </c>
      <c r="T186" s="2719">
        <f t="shared" si="78"/>
        <v>0</v>
      </c>
      <c r="U186" s="2443">
        <f t="shared" si="79"/>
        <v>0</v>
      </c>
      <c r="V186" s="2442"/>
      <c r="W186" s="1440">
        <f t="shared" si="88"/>
        <v>0</v>
      </c>
      <c r="X186" s="199" t="str">
        <f>IF(OR(W186=0, ISBLANK(P186)), "", TEXT(ROUND(W186/INDEX(AJ24:AJ94, MATCH(P186, AI24:AI94, 0)), 0),"# ##0") &amp; " " &amp; P186)</f>
        <v/>
      </c>
      <c r="Y186" s="197">
        <f t="shared" si="89"/>
        <v>0</v>
      </c>
      <c r="Z186" s="1441">
        <f t="shared" si="83"/>
        <v>0</v>
      </c>
      <c r="AA186" s="1428" t="str">
        <f t="shared" si="86"/>
        <v/>
      </c>
      <c r="AB186" s="1436"/>
      <c r="AC186" s="1440">
        <f t="shared" si="87"/>
        <v>0</v>
      </c>
      <c r="AD186" s="1437"/>
      <c r="AE186" s="1442" t="str">
        <f t="shared" si="75"/>
        <v/>
      </c>
      <c r="AF186" s="2564"/>
      <c r="AG186" s="2715">
        <f t="shared" si="84"/>
        <v>0</v>
      </c>
      <c r="AH186" s="2716">
        <f>IF(AND(V186&lt;&gt;"", ISNUMBER(T186)), IFERROR(INDEX(AJ24:AJ94, MATCH(P186, AI24:AI94, 0)) * O186 * IF(ISBLANK(L186), 1, L186), 0), 0)</f>
        <v>0</v>
      </c>
      <c r="AI186" s="31"/>
      <c r="AJ186" s="31"/>
      <c r="AK186" s="31"/>
      <c r="AL186" s="31"/>
      <c r="AM186" s="1401" t="str">
        <f t="shared" si="77"/>
        <v>A</v>
      </c>
      <c r="AN186" s="31"/>
      <c r="AO186" s="31"/>
      <c r="AP186" s="31"/>
      <c r="AQ186" s="1411"/>
      <c r="AR186" s="1411"/>
      <c r="AW186" s="1411"/>
      <c r="AX186" s="4">
        <v>1</v>
      </c>
    </row>
    <row r="187" spans="1:50" s="48" customFormat="1" ht="21" customHeight="1" x14ac:dyDescent="0.25">
      <c r="A187" s="1401" t="str">
        <f t="shared" si="76"/>
        <v>A</v>
      </c>
      <c r="B187" s="1402" t="str">
        <f t="shared" si="82"/>
        <v>Dessert assiette.J.Jus de fraises des bois.Recette mère ►.M.Mille-feuille meringue et chiboust pamplemousse aux fraises des bois</v>
      </c>
      <c r="C187" s="1403" t="str">
        <f t="shared" si="85"/>
        <v>Dessert assiette</v>
      </c>
      <c r="D187" s="2475" t="str">
        <f t="shared" si="91"/>
        <v>J</v>
      </c>
      <c r="E187" s="1402" t="str">
        <f t="shared" si="92"/>
        <v>Jus de fraises des bois</v>
      </c>
      <c r="F187" s="1402" t="str">
        <f t="shared" si="93"/>
        <v>Recette mère ►</v>
      </c>
      <c r="G187" s="1402" t="str">
        <f t="shared" si="94"/>
        <v>M.Mille-feuille meringue et chiboust pamplemousse aux fraises des bois</v>
      </c>
      <c r="H187" s="1004" t="s">
        <v>18</v>
      </c>
      <c r="I187" s="998" t="str">
        <f>I175</f>
        <v>Dessert assiette.J.Jus de fraises des bois.Recette mère ►.M.Mille-feuille meringue et chiboust pamplemousse aux fraises des bois</v>
      </c>
      <c r="J187" s="998">
        <f>J175</f>
        <v>18</v>
      </c>
      <c r="K187" s="998" t="str">
        <f>K175</f>
        <v>assiettes</v>
      </c>
      <c r="L187" s="315" t="s">
        <v>61</v>
      </c>
      <c r="M187" s="1002">
        <v>9</v>
      </c>
      <c r="N187" s="999" t="s">
        <v>142</v>
      </c>
      <c r="O187" s="1000"/>
      <c r="P187" s="1000"/>
      <c r="Q187" s="1000"/>
      <c r="R187" s="1001"/>
      <c r="S187" s="521" t="s">
        <v>6</v>
      </c>
      <c r="T187" s="2719">
        <f t="shared" si="78"/>
        <v>0</v>
      </c>
      <c r="U187" s="2443">
        <f t="shared" si="79"/>
        <v>0</v>
      </c>
      <c r="V187" s="2442"/>
      <c r="W187" s="1433">
        <f t="shared" si="88"/>
        <v>0</v>
      </c>
      <c r="X187" s="185" t="str">
        <f>IF(OR(W187=0, ISBLANK(P187)), "", TEXT(ROUND(W187/INDEX(AJ24:AJ94, MATCH(P187, AI24:AI94, 0)), 0),"# ##0") &amp; " " &amp; P187)</f>
        <v/>
      </c>
      <c r="Y187" s="210">
        <f t="shared" si="89"/>
        <v>0</v>
      </c>
      <c r="Z187" s="1434">
        <f t="shared" si="83"/>
        <v>0</v>
      </c>
      <c r="AA187" s="1435" t="str">
        <f t="shared" si="86"/>
        <v/>
      </c>
      <c r="AB187" s="1436"/>
      <c r="AC187" s="1433">
        <f t="shared" si="87"/>
        <v>0</v>
      </c>
      <c r="AD187" s="1437"/>
      <c r="AE187" s="1438" t="str">
        <f t="shared" ref="AE187:AE250" si="97">IF(OR(ISBLANK(AD187), ISTEXT(L187)), "", IF(W187=0, Y187*AD187, W187*AD187))</f>
        <v/>
      </c>
      <c r="AF187" s="2564"/>
      <c r="AG187" s="2715">
        <f t="shared" si="84"/>
        <v>0</v>
      </c>
      <c r="AH187" s="2716">
        <f>IF(AND(V187&lt;&gt;"", ISNUMBER(T187)), IFERROR(INDEX(AJ24:AJ94, MATCH(P187, AI24:AI94, 0)) * O187 * IF(ISBLANK(L187), 1, L187), 0), 0)</f>
        <v>0</v>
      </c>
      <c r="AI187" s="31"/>
      <c r="AJ187" s="31"/>
      <c r="AK187" s="31"/>
      <c r="AL187" s="31"/>
      <c r="AM187" s="1401" t="str">
        <f t="shared" si="77"/>
        <v>A</v>
      </c>
      <c r="AN187" s="31"/>
      <c r="AO187" s="31"/>
      <c r="AP187" s="31"/>
      <c r="AQ187" s="1411"/>
      <c r="AR187" s="1411"/>
      <c r="AW187" s="1411"/>
      <c r="AX187" s="4">
        <v>1</v>
      </c>
    </row>
    <row r="188" spans="1:50" s="48" customFormat="1" ht="21" customHeight="1" x14ac:dyDescent="0.25">
      <c r="A188" s="1401" t="str">
        <f t="shared" si="76"/>
        <v>A</v>
      </c>
      <c r="B188" s="1402" t="str">
        <f t="shared" si="82"/>
        <v>Dessert assiette.J.Jus de fraises des bois.Recette mère ►.M.Mille-feuille meringue et chiboust pamplemousse aux fraises des bois</v>
      </c>
      <c r="C188" s="1403" t="str">
        <f t="shared" si="85"/>
        <v>Dessert assiette</v>
      </c>
      <c r="D188" s="2475" t="str">
        <f t="shared" si="91"/>
        <v>J</v>
      </c>
      <c r="E188" s="1402" t="str">
        <f t="shared" si="92"/>
        <v>Jus de fraises des bois</v>
      </c>
      <c r="F188" s="1402" t="str">
        <f t="shared" si="93"/>
        <v>Recette mère ►</v>
      </c>
      <c r="G188" s="1402" t="str">
        <f t="shared" si="94"/>
        <v>M.Mille-feuille meringue et chiboust pamplemousse aux fraises des bois</v>
      </c>
      <c r="H188" s="319" t="s">
        <v>18</v>
      </c>
      <c r="I188" s="320" t="str">
        <f>I175</f>
        <v>Dessert assiette.J.Jus de fraises des bois.Recette mère ►.M.Mille-feuille meringue et chiboust pamplemousse aux fraises des bois</v>
      </c>
      <c r="J188" s="320">
        <f>J175</f>
        <v>18</v>
      </c>
      <c r="K188" s="320" t="str">
        <f>K175</f>
        <v>assiettes</v>
      </c>
      <c r="L188" s="321" t="s">
        <v>146</v>
      </c>
      <c r="M188" s="243"/>
      <c r="N188" s="243"/>
      <c r="O188" s="243"/>
      <c r="P188" s="243"/>
      <c r="Q188" s="243"/>
      <c r="R188" s="322"/>
      <c r="S188" s="521" t="s">
        <v>6</v>
      </c>
      <c r="T188" s="2719">
        <f t="shared" si="78"/>
        <v>0</v>
      </c>
      <c r="U188" s="2443">
        <f t="shared" si="79"/>
        <v>0</v>
      </c>
      <c r="V188" s="2442"/>
      <c r="W188" s="1453">
        <f t="shared" si="88"/>
        <v>0</v>
      </c>
      <c r="X188" s="1454" t="str">
        <f>IF(OR(W188=0, ISBLANK(P188)), "", TEXT(ROUND(W188/INDEX(AJ24:AJ94, MATCH(P188, AI24:AI94, 0)), 0),"# ##0") &amp; " " &amp; P188)</f>
        <v/>
      </c>
      <c r="Y188" s="197">
        <f t="shared" si="89"/>
        <v>0</v>
      </c>
      <c r="Z188" s="1441">
        <f t="shared" si="83"/>
        <v>0</v>
      </c>
      <c r="AA188" s="1428" t="str">
        <f t="shared" si="86"/>
        <v/>
      </c>
      <c r="AB188" s="1436"/>
      <c r="AC188" s="1440">
        <f t="shared" si="87"/>
        <v>0</v>
      </c>
      <c r="AD188" s="1437"/>
      <c r="AE188" s="1442" t="str">
        <f t="shared" si="97"/>
        <v/>
      </c>
      <c r="AF188" s="2564"/>
      <c r="AG188" s="2715">
        <f t="shared" si="84"/>
        <v>0</v>
      </c>
      <c r="AH188" s="2716">
        <f>IF(AND(V188&lt;&gt;"", ISNUMBER(T188)), IFERROR(INDEX(AJ24:AJ94, MATCH(P188, AI24:AI94, 0)) * O188 * IF(ISBLANK(L188), 1, L188), 0), 0)</f>
        <v>0</v>
      </c>
      <c r="AI188" s="31"/>
      <c r="AJ188" s="31"/>
      <c r="AK188" s="31"/>
      <c r="AL188" s="31"/>
      <c r="AM188" s="1401" t="str">
        <f t="shared" si="77"/>
        <v>A</v>
      </c>
      <c r="AN188" s="31"/>
      <c r="AO188" s="31"/>
      <c r="AP188" s="31"/>
      <c r="AQ188" s="1411"/>
      <c r="AR188" s="1411"/>
      <c r="AW188" s="1411"/>
      <c r="AX188" s="4">
        <v>1</v>
      </c>
    </row>
    <row r="189" spans="1:50" s="48" customFormat="1" ht="21" customHeight="1" x14ac:dyDescent="0.25">
      <c r="A189" s="1401" t="str">
        <f t="shared" si="76"/>
        <v>A</v>
      </c>
      <c r="B189" s="1402" t="str">
        <f t="shared" si="82"/>
        <v>Dessert assiette.J.Jus de fraises des bois.Recette mère ►.M.Mille-feuille meringue et chiboust pamplemousse aux fraises des bois</v>
      </c>
      <c r="C189" s="1403" t="str">
        <f t="shared" si="85"/>
        <v>Dessert assiette</v>
      </c>
      <c r="D189" s="2475" t="str">
        <f t="shared" si="91"/>
        <v>J</v>
      </c>
      <c r="E189" s="1402" t="str">
        <f t="shared" si="92"/>
        <v>Jus de fraises des bois</v>
      </c>
      <c r="F189" s="1402" t="str">
        <f t="shared" si="93"/>
        <v>Recette mère ►</v>
      </c>
      <c r="G189" s="1402" t="str">
        <f t="shared" si="94"/>
        <v>M.Mille-feuille meringue et chiboust pamplemousse aux fraises des bois</v>
      </c>
      <c r="H189" s="196" t="str">
        <f t="shared" ref="H189:H195" si="98">IF(OR(L189&lt;&gt;"",M189&lt;&gt; "",N189&lt;&gt;"",O189&lt;&gt;""),"A", "►")</f>
        <v>A</v>
      </c>
      <c r="I189" s="320" t="str">
        <f>I175</f>
        <v>Dessert assiette.J.Jus de fraises des bois.Recette mère ►.M.Mille-feuille meringue et chiboust pamplemousse aux fraises des bois</v>
      </c>
      <c r="J189" s="320">
        <f>J175</f>
        <v>18</v>
      </c>
      <c r="K189" s="320" t="str">
        <f>K175</f>
        <v>assiettes</v>
      </c>
      <c r="L189" s="324" t="s">
        <v>149</v>
      </c>
      <c r="M189" s="248"/>
      <c r="N189" s="248"/>
      <c r="O189" s="248"/>
      <c r="P189" s="248"/>
      <c r="Q189" s="248"/>
      <c r="R189" s="322"/>
      <c r="S189" s="521" t="s">
        <v>6</v>
      </c>
      <c r="T189" s="2719">
        <f t="shared" si="78"/>
        <v>0</v>
      </c>
      <c r="U189" s="2443">
        <f t="shared" si="79"/>
        <v>0</v>
      </c>
      <c r="V189" s="2442"/>
      <c r="W189" s="1433">
        <f t="shared" si="88"/>
        <v>0</v>
      </c>
      <c r="X189" s="185" t="str">
        <f>IF(OR(W189=0, ISBLANK(P189)), "", TEXT(ROUND(W189/INDEX(AJ24:AJ94, MATCH(P189, AI24:AI94, 0)), 0),"# ##0") &amp; " " &amp; P189)</f>
        <v/>
      </c>
      <c r="Y189" s="210">
        <f t="shared" si="89"/>
        <v>0</v>
      </c>
      <c r="Z189" s="1434">
        <f t="shared" si="83"/>
        <v>0</v>
      </c>
      <c r="AA189" s="1435" t="str">
        <f t="shared" si="86"/>
        <v/>
      </c>
      <c r="AB189" s="1436"/>
      <c r="AC189" s="1433">
        <f t="shared" si="87"/>
        <v>0</v>
      </c>
      <c r="AD189" s="1437"/>
      <c r="AE189" s="1438" t="str">
        <f t="shared" si="97"/>
        <v/>
      </c>
      <c r="AF189" s="2564"/>
      <c r="AG189" s="2715">
        <f t="shared" si="84"/>
        <v>0</v>
      </c>
      <c r="AH189" s="2716">
        <f>IF(AND(V189&lt;&gt;"", ISNUMBER(T189)), IFERROR(INDEX(AJ24:AJ94, MATCH(P189, AI24:AI94, 0)) * O189 * IF(ISBLANK(L189), 1, L189), 0), 0)</f>
        <v>0</v>
      </c>
      <c r="AI189" s="31"/>
      <c r="AJ189" s="31"/>
      <c r="AK189" s="31"/>
      <c r="AL189" s="31"/>
      <c r="AM189" s="1401" t="str">
        <f t="shared" si="77"/>
        <v>A</v>
      </c>
      <c r="AN189" s="31"/>
      <c r="AO189" s="31"/>
      <c r="AP189" s="31"/>
      <c r="AQ189" s="1411"/>
      <c r="AR189" s="1411"/>
      <c r="AW189" s="1411"/>
      <c r="AX189" s="4">
        <v>1</v>
      </c>
    </row>
    <row r="190" spans="1:50" s="48" customFormat="1" ht="21" customHeight="1" x14ac:dyDescent="0.25">
      <c r="A190" s="1401" t="str">
        <f t="shared" si="76"/>
        <v>►</v>
      </c>
      <c r="B190" s="1402" t="str">
        <f t="shared" si="82"/>
        <v>►</v>
      </c>
      <c r="C190" s="1403" t="str">
        <f t="shared" si="85"/>
        <v>►</v>
      </c>
      <c r="D190" s="2475" t="str">
        <f t="shared" si="91"/>
        <v>►</v>
      </c>
      <c r="E190" s="1402" t="str">
        <f t="shared" si="92"/>
        <v>►</v>
      </c>
      <c r="F190" s="1402" t="str">
        <f t="shared" si="93"/>
        <v>►</v>
      </c>
      <c r="G190" s="1402" t="str">
        <f t="shared" si="94"/>
        <v>►</v>
      </c>
      <c r="H190" s="196" t="str">
        <f t="shared" si="98"/>
        <v>►</v>
      </c>
      <c r="I190" s="320" t="str">
        <f>I175</f>
        <v>Dessert assiette.J.Jus de fraises des bois.Recette mère ►.M.Mille-feuille meringue et chiboust pamplemousse aux fraises des bois</v>
      </c>
      <c r="J190" s="320">
        <f>J175</f>
        <v>18</v>
      </c>
      <c r="K190" s="320" t="str">
        <f>K175</f>
        <v>assiettes</v>
      </c>
      <c r="L190" s="324"/>
      <c r="M190" s="270"/>
      <c r="N190" s="270"/>
      <c r="O190" s="270"/>
      <c r="P190" s="270"/>
      <c r="Q190" s="270"/>
      <c r="R190" s="329"/>
      <c r="S190" s="521" t="s">
        <v>6</v>
      </c>
      <c r="T190" s="2719">
        <f t="shared" si="78"/>
        <v>0</v>
      </c>
      <c r="U190" s="2443">
        <f t="shared" si="79"/>
        <v>0</v>
      </c>
      <c r="V190" s="2442"/>
      <c r="W190" s="1440">
        <f t="shared" si="88"/>
        <v>0</v>
      </c>
      <c r="X190" s="199" t="str">
        <f>IF(OR(W190=0, ISBLANK(P190)), "", TEXT(ROUND(W190/INDEX(AJ24:AJ94, MATCH(P190, AI24:AI94, 0)), 0),"# ##0") &amp; " " &amp; P190)</f>
        <v/>
      </c>
      <c r="Y190" s="197">
        <f t="shared" si="89"/>
        <v>0</v>
      </c>
      <c r="Z190" s="1441">
        <f t="shared" si="83"/>
        <v>0</v>
      </c>
      <c r="AA190" s="1428" t="str">
        <f t="shared" si="86"/>
        <v/>
      </c>
      <c r="AB190" s="1436"/>
      <c r="AC190" s="1440">
        <f t="shared" si="87"/>
        <v>0</v>
      </c>
      <c r="AD190" s="1437"/>
      <c r="AE190" s="1442" t="str">
        <f t="shared" si="97"/>
        <v/>
      </c>
      <c r="AF190" s="2564"/>
      <c r="AG190" s="2715">
        <f t="shared" si="84"/>
        <v>0</v>
      </c>
      <c r="AH190" s="2716">
        <f>IF(AND(V190&lt;&gt;"", ISNUMBER(T190)), IFERROR(INDEX(AJ24:AJ94, MATCH(P190, AI24:AI94, 0)) * O190 * IF(ISBLANK(L190), 1, L190), 0), 0)</f>
        <v>0</v>
      </c>
      <c r="AI190" s="31"/>
      <c r="AJ190" s="31"/>
      <c r="AK190" s="31"/>
      <c r="AL190" s="31"/>
      <c r="AM190" s="1401" t="str">
        <f t="shared" si="77"/>
        <v>►</v>
      </c>
      <c r="AN190" s="31"/>
      <c r="AO190" s="31"/>
      <c r="AP190" s="31"/>
      <c r="AQ190" s="1411"/>
      <c r="AR190" s="1411"/>
      <c r="AW190" s="1411"/>
      <c r="AX190" s="4">
        <v>1</v>
      </c>
    </row>
    <row r="191" spans="1:50" s="48" customFormat="1" ht="21" customHeight="1" x14ac:dyDescent="0.25">
      <c r="A191" s="1401" t="str">
        <f t="shared" si="76"/>
        <v>►</v>
      </c>
      <c r="B191" s="1402" t="str">
        <f t="shared" si="82"/>
        <v>►</v>
      </c>
      <c r="C191" s="1403" t="str">
        <f t="shared" si="85"/>
        <v>►</v>
      </c>
      <c r="D191" s="2475" t="str">
        <f t="shared" si="91"/>
        <v>►</v>
      </c>
      <c r="E191" s="1402" t="str">
        <f t="shared" si="92"/>
        <v>►</v>
      </c>
      <c r="F191" s="1402" t="str">
        <f t="shared" si="93"/>
        <v>►</v>
      </c>
      <c r="G191" s="1402" t="str">
        <f t="shared" si="94"/>
        <v>►</v>
      </c>
      <c r="H191" s="196" t="str">
        <f t="shared" si="98"/>
        <v>►</v>
      </c>
      <c r="I191" s="320" t="str">
        <f>I175</f>
        <v>Dessert assiette.J.Jus de fraises des bois.Recette mère ►.M.Mille-feuille meringue et chiboust pamplemousse aux fraises des bois</v>
      </c>
      <c r="J191" s="320">
        <f>J175</f>
        <v>18</v>
      </c>
      <c r="K191" s="320" t="str">
        <f>K175</f>
        <v>assiettes</v>
      </c>
      <c r="L191" s="324"/>
      <c r="M191" s="270"/>
      <c r="N191" s="270"/>
      <c r="O191" s="270"/>
      <c r="P191" s="270"/>
      <c r="Q191" s="270" t="s">
        <v>1074</v>
      </c>
      <c r="R191" s="329"/>
      <c r="S191" s="521" t="s">
        <v>6</v>
      </c>
      <c r="T191" s="2719">
        <f t="shared" si="78"/>
        <v>0</v>
      </c>
      <c r="U191" s="2443">
        <f t="shared" si="79"/>
        <v>0</v>
      </c>
      <c r="V191" s="2442"/>
      <c r="W191" s="1433">
        <f t="shared" si="88"/>
        <v>0</v>
      </c>
      <c r="X191" s="185" t="str">
        <f>IF(OR(W191=0, ISBLANK(P191)), "", TEXT(ROUND(W191/INDEX(AJ24:AJ94, MATCH(P191, AI24:AI94, 0)), 0),"# ##0") &amp; " " &amp; P191)</f>
        <v/>
      </c>
      <c r="Y191" s="210">
        <f t="shared" si="89"/>
        <v>0</v>
      </c>
      <c r="Z191" s="1434">
        <f t="shared" si="83"/>
        <v>0</v>
      </c>
      <c r="AA191" s="1435" t="str">
        <f t="shared" si="86"/>
        <v/>
      </c>
      <c r="AB191" s="1436"/>
      <c r="AC191" s="1433">
        <f t="shared" si="87"/>
        <v>0</v>
      </c>
      <c r="AD191" s="1437"/>
      <c r="AE191" s="1438" t="str">
        <f t="shared" si="97"/>
        <v/>
      </c>
      <c r="AF191" s="2564"/>
      <c r="AG191" s="2715">
        <f t="shared" si="84"/>
        <v>0</v>
      </c>
      <c r="AH191" s="2716">
        <f>IF(AND(V191&lt;&gt;"", ISNUMBER(T191)), IFERROR(INDEX(AJ24:AJ94, MATCH(P191, AI24:AI94, 0)) * O191 * IF(ISBLANK(L191), 1, L191), 0), 0)</f>
        <v>0</v>
      </c>
      <c r="AI191" s="31"/>
      <c r="AJ191" s="31"/>
      <c r="AK191" s="31"/>
      <c r="AL191" s="31"/>
      <c r="AM191" s="1401" t="str">
        <f t="shared" si="77"/>
        <v>►</v>
      </c>
      <c r="AN191" s="31"/>
      <c r="AO191" s="31"/>
      <c r="AP191" s="31"/>
      <c r="AQ191" s="1411"/>
      <c r="AR191" s="1411"/>
      <c r="AW191" s="1411"/>
      <c r="AX191" s="4">
        <v>1</v>
      </c>
    </row>
    <row r="192" spans="1:50" s="48" customFormat="1" ht="21" customHeight="1" x14ac:dyDescent="0.25">
      <c r="A192" s="1401" t="str">
        <f t="shared" si="76"/>
        <v>►</v>
      </c>
      <c r="B192" s="1402" t="str">
        <f t="shared" si="82"/>
        <v>►</v>
      </c>
      <c r="C192" s="1403" t="str">
        <f t="shared" si="85"/>
        <v>►</v>
      </c>
      <c r="D192" s="2475" t="str">
        <f t="shared" si="91"/>
        <v>►</v>
      </c>
      <c r="E192" s="1402" t="str">
        <f t="shared" si="92"/>
        <v>►</v>
      </c>
      <c r="F192" s="1402" t="str">
        <f t="shared" si="93"/>
        <v>►</v>
      </c>
      <c r="G192" s="1402" t="str">
        <f t="shared" si="94"/>
        <v>►</v>
      </c>
      <c r="H192" s="196" t="str">
        <f t="shared" si="98"/>
        <v>►</v>
      </c>
      <c r="I192" s="320" t="str">
        <f>I175</f>
        <v>Dessert assiette.J.Jus de fraises des bois.Recette mère ►.M.Mille-feuille meringue et chiboust pamplemousse aux fraises des bois</v>
      </c>
      <c r="J192" s="320">
        <f>J175</f>
        <v>18</v>
      </c>
      <c r="K192" s="320" t="str">
        <f>K175</f>
        <v>assiettes</v>
      </c>
      <c r="L192" s="324"/>
      <c r="M192" s="270"/>
      <c r="N192" s="270"/>
      <c r="O192" s="270"/>
      <c r="P192" s="270"/>
      <c r="Q192" s="270"/>
      <c r="R192" s="329"/>
      <c r="S192" s="521" t="s">
        <v>6</v>
      </c>
      <c r="T192" s="2719">
        <f t="shared" si="78"/>
        <v>0</v>
      </c>
      <c r="U192" s="2443">
        <f t="shared" si="79"/>
        <v>0</v>
      </c>
      <c r="V192" s="2442"/>
      <c r="W192" s="1440">
        <f t="shared" si="88"/>
        <v>0</v>
      </c>
      <c r="X192" s="199" t="str">
        <f>IF(OR(W192=0, ISBLANK(P192)), "", TEXT(ROUND(W192/INDEX(AJ24:AJ94, MATCH(P192, AI24:AI94, 0)), 0),"# ##0") &amp; " " &amp; P192)</f>
        <v/>
      </c>
      <c r="Y192" s="197">
        <f t="shared" si="89"/>
        <v>0</v>
      </c>
      <c r="Z192" s="1441">
        <f t="shared" si="83"/>
        <v>0</v>
      </c>
      <c r="AA192" s="1428" t="str">
        <f t="shared" si="86"/>
        <v/>
      </c>
      <c r="AB192" s="1436"/>
      <c r="AC192" s="1440">
        <f t="shared" si="87"/>
        <v>0</v>
      </c>
      <c r="AD192" s="1437"/>
      <c r="AE192" s="1442" t="str">
        <f t="shared" si="97"/>
        <v/>
      </c>
      <c r="AF192" s="2564"/>
      <c r="AG192" s="2715">
        <f t="shared" si="84"/>
        <v>0</v>
      </c>
      <c r="AH192" s="2716">
        <f>IF(AND(V192&lt;&gt;"", ISNUMBER(T192)), IFERROR(INDEX(AJ24:AJ94, MATCH(P192, AI24:AI94, 0)) * O192 * IF(ISBLANK(L192), 1, L192), 0), 0)</f>
        <v>0</v>
      </c>
      <c r="AI192" s="31"/>
      <c r="AJ192" s="31"/>
      <c r="AK192" s="31"/>
      <c r="AL192" s="31"/>
      <c r="AM192" s="1401" t="str">
        <f t="shared" si="77"/>
        <v>►</v>
      </c>
      <c r="AN192" s="31"/>
      <c r="AO192" s="31"/>
      <c r="AP192" s="31"/>
      <c r="AQ192" s="1411"/>
      <c r="AR192" s="1411"/>
      <c r="AW192" s="1411"/>
      <c r="AX192" s="4">
        <v>1</v>
      </c>
    </row>
    <row r="193" spans="1:50" s="48" customFormat="1" ht="21" customHeight="1" x14ac:dyDescent="0.25">
      <c r="A193" s="1401" t="str">
        <f t="shared" si="76"/>
        <v>►</v>
      </c>
      <c r="B193" s="1402" t="str">
        <f t="shared" si="82"/>
        <v>►</v>
      </c>
      <c r="C193" s="1403" t="str">
        <f t="shared" si="85"/>
        <v>►</v>
      </c>
      <c r="D193" s="2475" t="str">
        <f t="shared" si="91"/>
        <v>►</v>
      </c>
      <c r="E193" s="1402" t="str">
        <f t="shared" si="92"/>
        <v>►</v>
      </c>
      <c r="F193" s="1402" t="str">
        <f t="shared" si="93"/>
        <v>►</v>
      </c>
      <c r="G193" s="1402" t="str">
        <f t="shared" si="94"/>
        <v>►</v>
      </c>
      <c r="H193" s="196" t="str">
        <f t="shared" si="98"/>
        <v>►</v>
      </c>
      <c r="I193" s="320" t="str">
        <f>I175</f>
        <v>Dessert assiette.J.Jus de fraises des bois.Recette mère ►.M.Mille-feuille meringue et chiboust pamplemousse aux fraises des bois</v>
      </c>
      <c r="J193" s="320">
        <f>J175</f>
        <v>18</v>
      </c>
      <c r="K193" s="320" t="str">
        <f>K175</f>
        <v>assiettes</v>
      </c>
      <c r="L193" s="324"/>
      <c r="M193" s="270"/>
      <c r="N193" s="270"/>
      <c r="O193" s="270"/>
      <c r="P193" s="270"/>
      <c r="Q193" s="270"/>
      <c r="R193" s="329"/>
      <c r="S193" s="521" t="s">
        <v>6</v>
      </c>
      <c r="T193" s="2719">
        <f t="shared" si="78"/>
        <v>0</v>
      </c>
      <c r="U193" s="2443">
        <f t="shared" si="79"/>
        <v>0</v>
      </c>
      <c r="V193" s="2442"/>
      <c r="W193" s="1433">
        <f t="shared" si="88"/>
        <v>0</v>
      </c>
      <c r="X193" s="185" t="str">
        <f>IF(OR(W193=0, ISBLANK(P193)), "", TEXT(ROUND(W193/INDEX(AJ24:AJ94, MATCH(P193, AI24:AI94, 0)), 0),"# ##0") &amp; " " &amp; P193)</f>
        <v/>
      </c>
      <c r="Y193" s="210">
        <f t="shared" si="89"/>
        <v>0</v>
      </c>
      <c r="Z193" s="1434">
        <f t="shared" si="83"/>
        <v>0</v>
      </c>
      <c r="AA193" s="1435" t="str">
        <f t="shared" si="86"/>
        <v/>
      </c>
      <c r="AB193" s="1436"/>
      <c r="AC193" s="1433">
        <f t="shared" si="87"/>
        <v>0</v>
      </c>
      <c r="AD193" s="1437"/>
      <c r="AE193" s="1438" t="str">
        <f t="shared" si="97"/>
        <v/>
      </c>
      <c r="AF193" s="2564"/>
      <c r="AG193" s="2715">
        <f t="shared" si="84"/>
        <v>0</v>
      </c>
      <c r="AH193" s="2716">
        <f>IF(AND(V193&lt;&gt;"", ISNUMBER(T193)), IFERROR(INDEX(AJ24:AJ94, MATCH(P193, AI24:AI94, 0)) * O193 * IF(ISBLANK(L193), 1, L193), 0), 0)</f>
        <v>0</v>
      </c>
      <c r="AI193" s="31"/>
      <c r="AJ193" s="31"/>
      <c r="AK193" s="31"/>
      <c r="AL193" s="31"/>
      <c r="AM193" s="1401" t="str">
        <f t="shared" si="77"/>
        <v>►</v>
      </c>
      <c r="AN193" s="31"/>
      <c r="AO193" s="31"/>
      <c r="AP193" s="1411"/>
      <c r="AQ193" s="1411"/>
      <c r="AR193" s="1411"/>
      <c r="AW193" s="1411"/>
      <c r="AX193" s="4">
        <v>1</v>
      </c>
    </row>
    <row r="194" spans="1:50" s="48" customFormat="1" ht="21" customHeight="1" x14ac:dyDescent="0.25">
      <c r="A194" s="1401" t="str">
        <f t="shared" si="76"/>
        <v>►</v>
      </c>
      <c r="B194" s="1402" t="str">
        <f t="shared" si="82"/>
        <v>►</v>
      </c>
      <c r="C194" s="1403" t="str">
        <f t="shared" si="85"/>
        <v>►</v>
      </c>
      <c r="D194" s="2475" t="str">
        <f t="shared" si="91"/>
        <v>►</v>
      </c>
      <c r="E194" s="1402" t="str">
        <f t="shared" si="92"/>
        <v>►</v>
      </c>
      <c r="F194" s="1402" t="str">
        <f t="shared" si="93"/>
        <v>►</v>
      </c>
      <c r="G194" s="1402" t="str">
        <f t="shared" si="94"/>
        <v>►</v>
      </c>
      <c r="H194" s="196" t="str">
        <f t="shared" si="98"/>
        <v>►</v>
      </c>
      <c r="I194" s="320" t="str">
        <f>I175</f>
        <v>Dessert assiette.J.Jus de fraises des bois.Recette mère ►.M.Mille-feuille meringue et chiboust pamplemousse aux fraises des bois</v>
      </c>
      <c r="J194" s="320">
        <f>J175</f>
        <v>18</v>
      </c>
      <c r="K194" s="320" t="str">
        <f>K175</f>
        <v>assiettes</v>
      </c>
      <c r="L194" s="324"/>
      <c r="M194" s="270"/>
      <c r="N194" s="270"/>
      <c r="O194" s="270"/>
      <c r="P194" s="270"/>
      <c r="Q194" s="270"/>
      <c r="R194" s="383"/>
      <c r="S194" s="521" t="s">
        <v>6</v>
      </c>
      <c r="T194" s="2719">
        <f t="shared" si="78"/>
        <v>0</v>
      </c>
      <c r="U194" s="2443">
        <f t="shared" si="79"/>
        <v>0</v>
      </c>
      <c r="V194" s="2442"/>
      <c r="W194" s="1440">
        <f t="shared" si="88"/>
        <v>0</v>
      </c>
      <c r="X194" s="199" t="str">
        <f>IF(OR(W194=0, ISBLANK(P194)), "", TEXT(ROUND(W194/INDEX(AJ24:AJ94, MATCH(P194, AI24:AI94, 0)), 0),"# ##0") &amp; " " &amp; P194)</f>
        <v/>
      </c>
      <c r="Y194" s="197">
        <f t="shared" si="89"/>
        <v>0</v>
      </c>
      <c r="Z194" s="1441">
        <f t="shared" si="83"/>
        <v>0</v>
      </c>
      <c r="AA194" s="1428" t="str">
        <f t="shared" si="86"/>
        <v/>
      </c>
      <c r="AB194" s="1436"/>
      <c r="AC194" s="1440">
        <f t="shared" si="87"/>
        <v>0</v>
      </c>
      <c r="AD194" s="1437"/>
      <c r="AE194" s="1442" t="str">
        <f t="shared" si="97"/>
        <v/>
      </c>
      <c r="AF194" s="2564"/>
      <c r="AG194" s="2715">
        <f t="shared" si="84"/>
        <v>0</v>
      </c>
      <c r="AH194" s="2716">
        <f>IF(AND(V194&lt;&gt;"", ISNUMBER(T194)), IFERROR(INDEX(AJ24:AJ94, MATCH(P194, AI24:AI94, 0)) * O194 * IF(ISBLANK(L194), 1, L194), 0), 0)</f>
        <v>0</v>
      </c>
      <c r="AI194" s="31"/>
      <c r="AJ194" s="31"/>
      <c r="AK194" s="31"/>
      <c r="AL194" s="31"/>
      <c r="AM194" s="1401" t="str">
        <f t="shared" si="77"/>
        <v>►</v>
      </c>
      <c r="AN194" s="31"/>
      <c r="AO194" s="31"/>
      <c r="AP194" s="1411"/>
      <c r="AQ194" s="1411"/>
      <c r="AR194" s="1411"/>
      <c r="AW194" s="1411"/>
      <c r="AX194" s="4">
        <v>1</v>
      </c>
    </row>
    <row r="195" spans="1:50" s="48" customFormat="1" ht="21" customHeight="1" x14ac:dyDescent="0.25">
      <c r="A195" s="1401" t="str">
        <f t="shared" si="76"/>
        <v>►</v>
      </c>
      <c r="B195" s="1402" t="str">
        <f t="shared" si="82"/>
        <v>►</v>
      </c>
      <c r="C195" s="1403" t="str">
        <f t="shared" si="85"/>
        <v>►</v>
      </c>
      <c r="D195" s="2475" t="str">
        <f t="shared" si="91"/>
        <v>►</v>
      </c>
      <c r="E195" s="1402" t="str">
        <f t="shared" si="92"/>
        <v>►</v>
      </c>
      <c r="F195" s="1402" t="str">
        <f t="shared" si="93"/>
        <v>►</v>
      </c>
      <c r="G195" s="1402" t="str">
        <f t="shared" si="94"/>
        <v>►</v>
      </c>
      <c r="H195" s="196" t="str">
        <f t="shared" si="98"/>
        <v>►</v>
      </c>
      <c r="I195" s="320" t="str">
        <f>I175</f>
        <v>Dessert assiette.J.Jus de fraises des bois.Recette mère ►.M.Mille-feuille meringue et chiboust pamplemousse aux fraises des bois</v>
      </c>
      <c r="J195" s="320">
        <f>J175</f>
        <v>18</v>
      </c>
      <c r="K195" s="320" t="str">
        <f>K175</f>
        <v>assiettes</v>
      </c>
      <c r="L195" s="324"/>
      <c r="M195" s="270"/>
      <c r="N195" s="270"/>
      <c r="O195" s="270"/>
      <c r="P195" s="270"/>
      <c r="Q195" s="270"/>
      <c r="R195" s="383" t="s">
        <v>154</v>
      </c>
      <c r="S195" s="521" t="s">
        <v>6</v>
      </c>
      <c r="T195" s="2719">
        <f t="shared" si="78"/>
        <v>0</v>
      </c>
      <c r="U195" s="2443">
        <f t="shared" si="79"/>
        <v>0</v>
      </c>
      <c r="V195" s="2442"/>
      <c r="W195" s="1433">
        <f t="shared" si="88"/>
        <v>0</v>
      </c>
      <c r="X195" s="185" t="str">
        <f>IF(OR(W195=0, ISBLANK(P195)), "", TEXT(ROUND(W195/INDEX(AJ24:AJ94, MATCH(P195, AI24:AI94, 0)), 0),"# ##0") &amp; " " &amp; P195)</f>
        <v/>
      </c>
      <c r="Y195" s="210">
        <f t="shared" si="89"/>
        <v>0</v>
      </c>
      <c r="Z195" s="1434">
        <f t="shared" si="83"/>
        <v>0</v>
      </c>
      <c r="AA195" s="1435" t="str">
        <f t="shared" si="86"/>
        <v/>
      </c>
      <c r="AB195" s="1436"/>
      <c r="AC195" s="1433">
        <f t="shared" si="87"/>
        <v>0</v>
      </c>
      <c r="AD195" s="1437"/>
      <c r="AE195" s="1438" t="str">
        <f t="shared" si="97"/>
        <v/>
      </c>
      <c r="AF195" s="2564"/>
      <c r="AG195" s="2715">
        <f t="shared" si="84"/>
        <v>0</v>
      </c>
      <c r="AH195" s="2716">
        <f>IF(AND(V195&lt;&gt;"", ISNUMBER(T195)), IFERROR(INDEX(AJ24:AJ94, MATCH(P195, AI24:AI94, 0)) * O195 * IF(ISBLANK(L195), 1, L195), 0), 0)</f>
        <v>0</v>
      </c>
      <c r="AI195" s="31"/>
      <c r="AJ195" s="31"/>
      <c r="AK195" s="31"/>
      <c r="AL195" s="31"/>
      <c r="AM195" s="1401" t="str">
        <f t="shared" si="77"/>
        <v>►</v>
      </c>
      <c r="AN195" s="31"/>
      <c r="AO195" s="31"/>
      <c r="AP195" s="1411"/>
      <c r="AQ195" s="1411"/>
      <c r="AR195" s="1411"/>
      <c r="AW195" s="1411"/>
      <c r="AX195" s="4">
        <v>1</v>
      </c>
    </row>
    <row r="196" spans="1:50" s="48" customFormat="1" ht="21" customHeight="1" x14ac:dyDescent="0.25">
      <c r="A196" s="1401" t="str">
        <f t="shared" si="76"/>
        <v>A</v>
      </c>
      <c r="B196" s="1402" t="str">
        <f t="shared" si="82"/>
        <v>Dessert assiette.J.Jus de fraises des bois.Recette mère ►.M.Mille-feuille meringue et chiboust pamplemousse aux fraises des bois</v>
      </c>
      <c r="C196" s="1403" t="str">
        <f t="shared" si="85"/>
        <v>Dessert assiette</v>
      </c>
      <c r="D196" s="2475" t="str">
        <f t="shared" si="91"/>
        <v>J</v>
      </c>
      <c r="E196" s="1402" t="str">
        <f t="shared" si="92"/>
        <v>Jus de fraises des bois</v>
      </c>
      <c r="F196" s="1402" t="str">
        <f t="shared" si="93"/>
        <v>Recette mère ►</v>
      </c>
      <c r="G196" s="1402" t="str">
        <f t="shared" si="94"/>
        <v>M.Mille-feuille meringue et chiboust pamplemousse aux fraises des bois</v>
      </c>
      <c r="H196" s="376" t="s">
        <v>18</v>
      </c>
      <c r="I196" s="320" t="str">
        <f>I175</f>
        <v>Dessert assiette.J.Jus de fraises des bois.Recette mère ►.M.Mille-feuille meringue et chiboust pamplemousse aux fraises des bois</v>
      </c>
      <c r="J196" s="320">
        <f>J175</f>
        <v>18</v>
      </c>
      <c r="K196" s="320" t="str">
        <f>K175</f>
        <v>assiettes</v>
      </c>
      <c r="L196" s="772"/>
      <c r="M196" s="270"/>
      <c r="N196" s="270"/>
      <c r="O196" s="270"/>
      <c r="P196" s="270"/>
      <c r="Q196" s="270"/>
      <c r="R196" s="383" t="s">
        <v>155</v>
      </c>
      <c r="S196" s="521" t="s">
        <v>6</v>
      </c>
      <c r="T196" s="2719">
        <f t="shared" si="78"/>
        <v>0</v>
      </c>
      <c r="U196" s="2443">
        <f t="shared" si="79"/>
        <v>0</v>
      </c>
      <c r="V196" s="2442"/>
      <c r="W196" s="1440">
        <f t="shared" si="88"/>
        <v>0</v>
      </c>
      <c r="X196" s="199" t="str">
        <f>IF(OR(W196=0, ISBLANK(P196)), "", TEXT(ROUND(W196/INDEX(AJ24:AJ94, MATCH(P196, AI24:AI94, 0)), 0),"# ##0") &amp; " " &amp; P196)</f>
        <v/>
      </c>
      <c r="Y196" s="197">
        <f t="shared" si="89"/>
        <v>0</v>
      </c>
      <c r="Z196" s="1441">
        <f t="shared" si="83"/>
        <v>0</v>
      </c>
      <c r="AA196" s="1428" t="str">
        <f t="shared" si="86"/>
        <v/>
      </c>
      <c r="AB196" s="1436"/>
      <c r="AC196" s="1440">
        <f t="shared" si="87"/>
        <v>0</v>
      </c>
      <c r="AD196" s="1437"/>
      <c r="AE196" s="1442" t="str">
        <f t="shared" si="97"/>
        <v/>
      </c>
      <c r="AF196" s="2564"/>
      <c r="AG196" s="2715">
        <f t="shared" si="84"/>
        <v>0</v>
      </c>
      <c r="AH196" s="2716">
        <f>IF(AND(V196&lt;&gt;"", ISNUMBER(T196)), IFERROR(INDEX(AJ24:AJ94, MATCH(P196, AI24:AI94, 0)) * O196 * IF(ISBLANK(L196), 1, L196), 0), 0)</f>
        <v>0</v>
      </c>
      <c r="AI196" s="31"/>
      <c r="AJ196" s="31"/>
      <c r="AK196" s="31"/>
      <c r="AL196" s="31"/>
      <c r="AM196" s="1401" t="str">
        <f t="shared" si="77"/>
        <v>A</v>
      </c>
      <c r="AN196" s="31"/>
      <c r="AO196" s="31"/>
      <c r="AP196" s="1411"/>
      <c r="AQ196" s="1411"/>
      <c r="AR196" s="1411"/>
      <c r="AW196" s="1411"/>
      <c r="AX196" s="4">
        <v>1</v>
      </c>
    </row>
    <row r="197" spans="1:50" s="48" customFormat="1" ht="21" customHeight="1" x14ac:dyDescent="0.25">
      <c r="A197" s="1401" t="str">
        <f t="shared" si="76"/>
        <v>A</v>
      </c>
      <c r="B197" s="1402" t="str">
        <f t="shared" si="82"/>
        <v>Dessert assiette.J.Jus de fraises des bois.Recette mère ►.M.Mille-feuille meringue et chiboust pamplemousse aux fraises des bois</v>
      </c>
      <c r="C197" s="1403" t="str">
        <f t="shared" si="85"/>
        <v>Dessert assiette</v>
      </c>
      <c r="D197" s="2475" t="str">
        <f t="shared" si="91"/>
        <v>J</v>
      </c>
      <c r="E197" s="1402" t="str">
        <f t="shared" si="92"/>
        <v>Jus de fraises des bois</v>
      </c>
      <c r="F197" s="1402" t="str">
        <f t="shared" si="93"/>
        <v>Recette mère ►</v>
      </c>
      <c r="G197" s="1402" t="str">
        <f t="shared" si="94"/>
        <v>M.Mille-feuille meringue et chiboust pamplemousse aux fraises des bois</v>
      </c>
      <c r="H197" s="376" t="s">
        <v>18</v>
      </c>
      <c r="I197" s="320" t="str">
        <f>I175</f>
        <v>Dessert assiette.J.Jus de fraises des bois.Recette mère ►.M.Mille-feuille meringue et chiboust pamplemousse aux fraises des bois</v>
      </c>
      <c r="J197" s="320">
        <f>J175</f>
        <v>18</v>
      </c>
      <c r="K197" s="320" t="str">
        <f>K175</f>
        <v>assiettes</v>
      </c>
      <c r="L197" s="293"/>
      <c r="M197" s="293"/>
      <c r="N197" s="293" t="s">
        <v>152</v>
      </c>
      <c r="O197" s="294"/>
      <c r="P197" s="392"/>
      <c r="Q197" s="392"/>
      <c r="R197" s="393"/>
      <c r="S197" s="521" t="s">
        <v>6</v>
      </c>
      <c r="T197" s="2719">
        <f t="shared" si="78"/>
        <v>0</v>
      </c>
      <c r="U197" s="2443">
        <f t="shared" si="79"/>
        <v>0</v>
      </c>
      <c r="V197" s="2442"/>
      <c r="W197" s="1433">
        <f t="shared" si="88"/>
        <v>0</v>
      </c>
      <c r="X197" s="185" t="str">
        <f>IF(OR(W197=0, ISBLANK(P197)), "", TEXT(ROUND(W197/INDEX(AJ24:AJ94, MATCH(P197, AI24:AI94, 0)), 0),"# ##0") &amp; " " &amp; P197)</f>
        <v/>
      </c>
      <c r="Y197" s="210">
        <f t="shared" si="89"/>
        <v>0</v>
      </c>
      <c r="Z197" s="1434">
        <f t="shared" si="83"/>
        <v>0</v>
      </c>
      <c r="AA197" s="1435" t="str">
        <f t="shared" si="86"/>
        <v/>
      </c>
      <c r="AB197" s="1436"/>
      <c r="AC197" s="1433">
        <f t="shared" si="87"/>
        <v>0</v>
      </c>
      <c r="AD197" s="1437"/>
      <c r="AE197" s="1438" t="str">
        <f t="shared" si="97"/>
        <v/>
      </c>
      <c r="AF197" s="2564"/>
      <c r="AG197" s="2715">
        <f t="shared" si="84"/>
        <v>0</v>
      </c>
      <c r="AH197" s="2716">
        <f>IF(AND(V197&lt;&gt;"", ISNUMBER(T197)), IFERROR(INDEX(AJ24:AJ94, MATCH(P197, AI24:AI94, 0)) * O197 * IF(ISBLANK(L197), 1, L197), 0), 0)</f>
        <v>0</v>
      </c>
      <c r="AI197" s="31"/>
      <c r="AJ197" s="31"/>
      <c r="AK197" s="31"/>
      <c r="AL197" s="31"/>
      <c r="AM197" s="1401" t="str">
        <f t="shared" si="77"/>
        <v>A</v>
      </c>
      <c r="AN197" s="31"/>
      <c r="AO197" s="31"/>
      <c r="AP197" s="1411"/>
      <c r="AQ197" s="1411"/>
      <c r="AR197" s="1411"/>
      <c r="AW197" s="1411"/>
      <c r="AX197" s="4">
        <v>1</v>
      </c>
    </row>
    <row r="198" spans="1:50" s="48" customFormat="1" ht="21" customHeight="1" thickBot="1" x14ac:dyDescent="0.3">
      <c r="A198" s="1401" t="str">
        <f t="shared" si="76"/>
        <v>A</v>
      </c>
      <c r="B198" s="1402" t="str">
        <f t="shared" si="82"/>
        <v>Dessert assiette.J.Jus de fraises des bois.Recette mère ►.M.Mille-feuille meringue et chiboust pamplemousse aux fraises des bois</v>
      </c>
      <c r="C198" s="1403" t="str">
        <f t="shared" si="85"/>
        <v>Dessert assiette</v>
      </c>
      <c r="D198" s="2475" t="str">
        <f t="shared" si="91"/>
        <v>J</v>
      </c>
      <c r="E198" s="1402" t="str">
        <f t="shared" si="92"/>
        <v>Jus de fraises des bois</v>
      </c>
      <c r="F198" s="1402" t="str">
        <f t="shared" si="93"/>
        <v>Recette mère ►</v>
      </c>
      <c r="G198" s="1402" t="str">
        <f t="shared" si="94"/>
        <v>M.Mille-feuille meringue et chiboust pamplemousse aux fraises des bois</v>
      </c>
      <c r="H198" s="397" t="s">
        <v>18</v>
      </c>
      <c r="I198" s="398" t="str">
        <f>I175</f>
        <v>Dessert assiette.J.Jus de fraises des bois.Recette mère ►.M.Mille-feuille meringue et chiboust pamplemousse aux fraises des bois</v>
      </c>
      <c r="J198" s="398">
        <f>J175</f>
        <v>18</v>
      </c>
      <c r="K198" s="398" t="str">
        <f>K175</f>
        <v>assiettes</v>
      </c>
      <c r="L198" s="399" t="s">
        <v>150</v>
      </c>
      <c r="M198" s="298"/>
      <c r="N198" s="299"/>
      <c r="O198" s="300"/>
      <c r="P198" s="299"/>
      <c r="Q198" s="299"/>
      <c r="R198" s="400"/>
      <c r="S198" s="521" t="s">
        <v>6</v>
      </c>
      <c r="T198" s="2719">
        <f t="shared" si="78"/>
        <v>0</v>
      </c>
      <c r="U198" s="2443">
        <f t="shared" si="79"/>
        <v>0</v>
      </c>
      <c r="V198" s="2442"/>
      <c r="W198" s="1440">
        <f t="shared" si="88"/>
        <v>0</v>
      </c>
      <c r="X198" s="199" t="str">
        <f>IF(OR(W198=0, ISBLANK(P198)), "", TEXT(ROUND(W198/INDEX(AJ24:AJ94, MATCH(P198, AI24:AI94, 0)), 0),"# ##0") &amp; " " &amp; P198)</f>
        <v/>
      </c>
      <c r="Y198" s="197">
        <f t="shared" si="89"/>
        <v>0</v>
      </c>
      <c r="Z198" s="1441">
        <f t="shared" si="83"/>
        <v>0</v>
      </c>
      <c r="AA198" s="1428" t="str">
        <f t="shared" si="86"/>
        <v/>
      </c>
      <c r="AB198" s="1436"/>
      <c r="AC198" s="1440">
        <f t="shared" si="87"/>
        <v>0</v>
      </c>
      <c r="AD198" s="1437"/>
      <c r="AE198" s="1442" t="str">
        <f t="shared" si="97"/>
        <v/>
      </c>
      <c r="AF198" s="2564"/>
      <c r="AG198" s="2715">
        <f t="shared" si="84"/>
        <v>0</v>
      </c>
      <c r="AH198" s="2716">
        <f>IF(AND(V198&lt;&gt;"", ISNUMBER(T198)), IFERROR(INDEX(AJ24:AJ94, MATCH(P198, AI24:AI94, 0)) * O198 * IF(ISBLANK(L198), 1, L198), 0), 0)</f>
        <v>0</v>
      </c>
      <c r="AI198" s="31"/>
      <c r="AJ198" s="31"/>
      <c r="AK198" s="31"/>
      <c r="AL198" s="31"/>
      <c r="AM198" s="1401" t="str">
        <f t="shared" si="77"/>
        <v>A</v>
      </c>
      <c r="AN198" s="31"/>
      <c r="AO198" s="31"/>
      <c r="AP198" s="1411"/>
      <c r="AQ198" s="1411"/>
      <c r="AR198" s="1411"/>
      <c r="AW198" s="1411"/>
      <c r="AX198" s="4">
        <v>1</v>
      </c>
    </row>
    <row r="199" spans="1:50" s="48" customFormat="1" ht="21" customHeight="1" x14ac:dyDescent="0.25">
      <c r="A199" s="1401" t="str">
        <f t="shared" si="76"/>
        <v>A</v>
      </c>
      <c r="B199" s="1402" t="str">
        <f t="shared" si="82"/>
        <v/>
      </c>
      <c r="C199" s="1403">
        <f t="shared" si="85"/>
        <v>0</v>
      </c>
      <c r="D199" s="2475">
        <f t="shared" si="91"/>
        <v>0</v>
      </c>
      <c r="E199" s="1402">
        <f t="shared" si="92"/>
        <v>0</v>
      </c>
      <c r="F199" s="1402">
        <f t="shared" si="93"/>
        <v>0</v>
      </c>
      <c r="G199" s="1402" t="str">
        <f t="shared" si="94"/>
        <v/>
      </c>
      <c r="H199" s="1456" t="s">
        <v>18</v>
      </c>
      <c r="I199" s="1457"/>
      <c r="J199" s="1457"/>
      <c r="K199" s="1457"/>
      <c r="L199" s="1458" t="s">
        <v>2199</v>
      </c>
      <c r="M199" s="1458"/>
      <c r="N199" s="1458"/>
      <c r="O199" s="1458"/>
      <c r="P199" s="1458"/>
      <c r="Q199" s="1458"/>
      <c r="R199" s="2460" t="s">
        <v>218</v>
      </c>
      <c r="S199" s="521" t="s">
        <v>6</v>
      </c>
      <c r="T199" s="2719">
        <f t="shared" si="78"/>
        <v>0</v>
      </c>
      <c r="U199" s="2443">
        <f t="shared" si="79"/>
        <v>0</v>
      </c>
      <c r="V199" s="2442"/>
      <c r="W199" s="1433">
        <f t="shared" si="88"/>
        <v>0</v>
      </c>
      <c r="X199" s="185" t="str">
        <f>IF(OR(W199=0, ISBLANK(P199)), "", TEXT(ROUND(W199/INDEX(AJ24:AJ94, MATCH(P199, AI24:AI94, 0)), 0),"# ##0") &amp; " " &amp; P199)</f>
        <v/>
      </c>
      <c r="Y199" s="210">
        <f t="shared" si="89"/>
        <v>0</v>
      </c>
      <c r="Z199" s="1434">
        <f t="shared" si="83"/>
        <v>0</v>
      </c>
      <c r="AA199" s="1435" t="str">
        <f t="shared" si="86"/>
        <v/>
      </c>
      <c r="AB199" s="1436"/>
      <c r="AC199" s="1433">
        <f t="shared" si="87"/>
        <v>0</v>
      </c>
      <c r="AD199" s="1437"/>
      <c r="AE199" s="1438" t="str">
        <f t="shared" si="97"/>
        <v/>
      </c>
      <c r="AF199" s="2564"/>
      <c r="AG199" s="2715">
        <f t="shared" si="84"/>
        <v>0</v>
      </c>
      <c r="AH199" s="2716">
        <f>IF(AND(V199&lt;&gt;"", ISNUMBER(T199)), IFERROR(INDEX(AJ24:AJ94, MATCH(P199, AI24:AI94, 0)) * O199 * IF(ISBLANK(L199), 1, L199), 0), 0)</f>
        <v>0</v>
      </c>
      <c r="AI199" s="31"/>
      <c r="AJ199" s="31"/>
      <c r="AK199" s="31"/>
      <c r="AL199" s="31"/>
      <c r="AM199" s="1401" t="str">
        <f t="shared" si="77"/>
        <v>A</v>
      </c>
      <c r="AN199" s="31"/>
      <c r="AO199" s="31"/>
      <c r="AP199" s="1411"/>
      <c r="AQ199" s="1411"/>
      <c r="AR199" s="1411"/>
      <c r="AW199" s="1411"/>
      <c r="AX199" s="4">
        <v>1</v>
      </c>
    </row>
    <row r="200" spans="1:50" s="48" customFormat="1" ht="21" customHeight="1" x14ac:dyDescent="0.25">
      <c r="A200" s="1401" t="str">
        <f t="shared" si="76"/>
        <v>►</v>
      </c>
      <c r="B200" s="1402" t="str">
        <f t="shared" si="82"/>
        <v>►</v>
      </c>
      <c r="C200" s="1403" t="str">
        <f t="shared" si="85"/>
        <v>►</v>
      </c>
      <c r="D200" s="2475" t="str">
        <f t="shared" si="91"/>
        <v>►</v>
      </c>
      <c r="E200" s="1402" t="str">
        <f t="shared" si="92"/>
        <v>►</v>
      </c>
      <c r="F200" s="1402" t="str">
        <f t="shared" si="93"/>
        <v>►</v>
      </c>
      <c r="G200" s="1402" t="str">
        <f t="shared" si="94"/>
        <v>►</v>
      </c>
      <c r="H200" s="1466" t="s">
        <v>6</v>
      </c>
      <c r="I200" s="1465"/>
      <c r="J200" s="1465"/>
      <c r="K200" s="1465"/>
      <c r="L200" s="1464"/>
      <c r="M200" s="1464"/>
      <c r="N200" s="1464"/>
      <c r="O200" s="1464"/>
      <c r="P200" s="1464"/>
      <c r="Q200" s="1464"/>
      <c r="R200" s="2459"/>
      <c r="S200" s="521" t="s">
        <v>6</v>
      </c>
      <c r="T200" s="2719">
        <f t="shared" si="78"/>
        <v>0</v>
      </c>
      <c r="U200" s="2443">
        <f t="shared" si="79"/>
        <v>0</v>
      </c>
      <c r="V200" s="2442"/>
      <c r="W200" s="1440">
        <f t="shared" si="88"/>
        <v>0</v>
      </c>
      <c r="X200" s="199" t="str">
        <f>IF(OR(W200=0, ISBLANK(P200)), "", TEXT(ROUND(W200/INDEX(AJ24:AJ94, MATCH(P200, AI24:AI94, 0)), 0),"# ##0") &amp; " " &amp; P200)</f>
        <v/>
      </c>
      <c r="Y200" s="197">
        <f t="shared" si="89"/>
        <v>0</v>
      </c>
      <c r="Z200" s="1441">
        <f t="shared" si="83"/>
        <v>0</v>
      </c>
      <c r="AA200" s="1428" t="str">
        <f t="shared" si="86"/>
        <v/>
      </c>
      <c r="AB200" s="1436"/>
      <c r="AC200" s="1440">
        <f t="shared" si="87"/>
        <v>0</v>
      </c>
      <c r="AD200" s="1437"/>
      <c r="AE200" s="1442" t="str">
        <f t="shared" si="97"/>
        <v/>
      </c>
      <c r="AF200" s="2564"/>
      <c r="AG200" s="2715">
        <f t="shared" si="84"/>
        <v>0</v>
      </c>
      <c r="AH200" s="2716">
        <f>IF(AND(V200&lt;&gt;"", ISNUMBER(T200)), IFERROR(INDEX(AJ24:AJ94, MATCH(P200, AI24:AI94, 0)) * O200 * IF(ISBLANK(L200), 1, L200), 0), 0)</f>
        <v>0</v>
      </c>
      <c r="AI200" s="31"/>
      <c r="AJ200" s="31"/>
      <c r="AK200" s="31"/>
      <c r="AL200" s="31"/>
      <c r="AM200" s="1401" t="str">
        <f t="shared" si="77"/>
        <v>►</v>
      </c>
      <c r="AN200" s="31"/>
      <c r="AO200" s="31"/>
      <c r="AP200" s="1411"/>
      <c r="AQ200" s="1411"/>
      <c r="AR200" s="1411"/>
      <c r="AW200" s="1411"/>
      <c r="AX200" s="4">
        <v>1</v>
      </c>
    </row>
    <row r="201" spans="1:50" s="48" customFormat="1" ht="21" customHeight="1" x14ac:dyDescent="0.25">
      <c r="A201" s="1401" t="str">
        <f t="shared" si="76"/>
        <v>►</v>
      </c>
      <c r="B201" s="1402" t="str">
        <f t="shared" si="82"/>
        <v>►</v>
      </c>
      <c r="C201" s="1403" t="str">
        <f t="shared" si="85"/>
        <v>►</v>
      </c>
      <c r="D201" s="2475" t="str">
        <f t="shared" si="91"/>
        <v>►</v>
      </c>
      <c r="E201" s="1402" t="str">
        <f t="shared" si="92"/>
        <v>►</v>
      </c>
      <c r="F201" s="1402" t="str">
        <f t="shared" si="93"/>
        <v>►</v>
      </c>
      <c r="G201" s="1402" t="str">
        <f t="shared" si="94"/>
        <v>►</v>
      </c>
      <c r="H201" s="1466" t="s">
        <v>6</v>
      </c>
      <c r="I201" s="1465"/>
      <c r="J201" s="1465"/>
      <c r="K201" s="1465"/>
      <c r="L201" s="1464"/>
      <c r="M201" s="1464"/>
      <c r="N201" s="1464"/>
      <c r="O201" s="1464"/>
      <c r="P201" s="1464"/>
      <c r="Q201" s="1464"/>
      <c r="R201" s="2459"/>
      <c r="S201" s="521" t="s">
        <v>6</v>
      </c>
      <c r="T201" s="2719">
        <f t="shared" si="78"/>
        <v>0</v>
      </c>
      <c r="U201" s="2443">
        <f t="shared" si="79"/>
        <v>0</v>
      </c>
      <c r="V201" s="2442"/>
      <c r="W201" s="1433">
        <f t="shared" si="88"/>
        <v>0</v>
      </c>
      <c r="X201" s="185" t="str">
        <f>IF(OR(W201=0, ISBLANK(P201)), "", TEXT(ROUND(W201/INDEX(AJ24:AJ94, MATCH(P201, AI24:AI94, 0)), 0),"# ##0") &amp; " " &amp; P201)</f>
        <v/>
      </c>
      <c r="Y201" s="210">
        <f t="shared" si="89"/>
        <v>0</v>
      </c>
      <c r="Z201" s="1434">
        <f t="shared" si="83"/>
        <v>0</v>
      </c>
      <c r="AA201" s="1435" t="str">
        <f t="shared" si="86"/>
        <v/>
      </c>
      <c r="AB201" s="1436"/>
      <c r="AC201" s="1433">
        <f t="shared" si="87"/>
        <v>0</v>
      </c>
      <c r="AD201" s="1437"/>
      <c r="AE201" s="1438" t="str">
        <f t="shared" si="97"/>
        <v/>
      </c>
      <c r="AF201" s="2564"/>
      <c r="AG201" s="2715">
        <f t="shared" si="84"/>
        <v>0</v>
      </c>
      <c r="AH201" s="2716">
        <f>IF(AND(V201&lt;&gt;"", ISNUMBER(T201)), IFERROR(INDEX(AJ24:AJ94, MATCH(P201, AI24:AI94, 0)) * O201 * IF(ISBLANK(L201), 1, L201), 0), 0)</f>
        <v>0</v>
      </c>
      <c r="AI201" s="31"/>
      <c r="AJ201" s="31"/>
      <c r="AK201" s="31"/>
      <c r="AL201" s="31"/>
      <c r="AM201" s="1401" t="str">
        <f t="shared" si="77"/>
        <v>►</v>
      </c>
      <c r="AN201" s="31"/>
      <c r="AO201" s="31"/>
      <c r="AP201" s="1411"/>
      <c r="AQ201" s="1411"/>
      <c r="AR201" s="1411"/>
      <c r="AW201" s="1411"/>
      <c r="AX201" s="4">
        <v>1</v>
      </c>
    </row>
    <row r="202" spans="1:50" s="48" customFormat="1" ht="21" customHeight="1" x14ac:dyDescent="0.25">
      <c r="A202" s="1401" t="str">
        <f t="shared" si="76"/>
        <v>►</v>
      </c>
      <c r="B202" s="1402" t="str">
        <f t="shared" si="82"/>
        <v>►</v>
      </c>
      <c r="C202" s="1403" t="str">
        <f t="shared" si="85"/>
        <v>►</v>
      </c>
      <c r="D202" s="2475" t="str">
        <f t="shared" si="91"/>
        <v>►</v>
      </c>
      <c r="E202" s="1402" t="str">
        <f t="shared" si="92"/>
        <v>►</v>
      </c>
      <c r="F202" s="1402" t="str">
        <f t="shared" si="93"/>
        <v>►</v>
      </c>
      <c r="G202" s="1402" t="str">
        <f t="shared" si="94"/>
        <v>►</v>
      </c>
      <c r="H202" s="1466" t="s">
        <v>6</v>
      </c>
      <c r="I202" s="1465"/>
      <c r="J202" s="1465"/>
      <c r="K202" s="1465"/>
      <c r="L202" s="1464"/>
      <c r="M202" s="1464"/>
      <c r="N202" s="1464"/>
      <c r="O202" s="1464"/>
      <c r="P202" s="1464"/>
      <c r="Q202" s="1464"/>
      <c r="R202" s="2459"/>
      <c r="S202" s="521" t="s">
        <v>6</v>
      </c>
      <c r="T202" s="2719">
        <f t="shared" si="78"/>
        <v>0</v>
      </c>
      <c r="U202" s="2443">
        <f t="shared" si="79"/>
        <v>0</v>
      </c>
      <c r="V202" s="2442"/>
      <c r="W202" s="1440">
        <f t="shared" si="88"/>
        <v>0</v>
      </c>
      <c r="X202" s="199" t="str">
        <f>IF(OR(W202=0, ISBLANK(P202)), "", TEXT(ROUND(W202/INDEX(AJ24:AJ94, MATCH(P202, AI24:AI94, 0)), 0),"# ##0") &amp; " " &amp; P202)</f>
        <v/>
      </c>
      <c r="Y202" s="197">
        <f t="shared" si="89"/>
        <v>0</v>
      </c>
      <c r="Z202" s="1441">
        <f t="shared" si="83"/>
        <v>0</v>
      </c>
      <c r="AA202" s="1428" t="str">
        <f t="shared" si="86"/>
        <v/>
      </c>
      <c r="AB202" s="1436"/>
      <c r="AC202" s="1440">
        <f t="shared" si="87"/>
        <v>0</v>
      </c>
      <c r="AD202" s="1437"/>
      <c r="AE202" s="1442" t="str">
        <f t="shared" si="97"/>
        <v/>
      </c>
      <c r="AF202" s="2564"/>
      <c r="AG202" s="2715">
        <f t="shared" si="84"/>
        <v>0</v>
      </c>
      <c r="AH202" s="2716">
        <f>IF(AND(V202&lt;&gt;"", ISNUMBER(T202)), IFERROR(INDEX(AJ24:AJ94, MATCH(P202, AI24:AI94, 0)) * O202 * IF(ISBLANK(L202), 1, L202), 0), 0)</f>
        <v>0</v>
      </c>
      <c r="AI202" s="31"/>
      <c r="AJ202" s="31"/>
      <c r="AK202" s="31"/>
      <c r="AL202" s="31"/>
      <c r="AM202" s="1401" t="str">
        <f t="shared" si="77"/>
        <v>►</v>
      </c>
      <c r="AN202" s="31"/>
      <c r="AO202" s="31"/>
      <c r="AP202" s="1411"/>
      <c r="AQ202" s="1411"/>
      <c r="AR202" s="1411"/>
      <c r="AW202" s="1411"/>
      <c r="AX202" s="4">
        <v>1</v>
      </c>
    </row>
    <row r="203" spans="1:50" s="48" customFormat="1" ht="21" customHeight="1" x14ac:dyDescent="0.25">
      <c r="A203" s="1401" t="str">
        <f t="shared" si="76"/>
        <v>►</v>
      </c>
      <c r="B203" s="1402" t="str">
        <f t="shared" si="82"/>
        <v>►</v>
      </c>
      <c r="C203" s="1403" t="str">
        <f t="shared" si="85"/>
        <v>►</v>
      </c>
      <c r="D203" s="2475" t="str">
        <f t="shared" si="91"/>
        <v>►</v>
      </c>
      <c r="E203" s="1402" t="str">
        <f t="shared" si="92"/>
        <v>►</v>
      </c>
      <c r="F203" s="1402" t="str">
        <f t="shared" si="93"/>
        <v>►</v>
      </c>
      <c r="G203" s="1402" t="str">
        <f t="shared" si="94"/>
        <v>►</v>
      </c>
      <c r="H203" s="1466" t="s">
        <v>6</v>
      </c>
      <c r="I203" s="1465"/>
      <c r="J203" s="1465"/>
      <c r="K203" s="1465"/>
      <c r="L203" s="1464"/>
      <c r="M203" s="1464"/>
      <c r="N203" s="1464"/>
      <c r="O203" s="1464"/>
      <c r="P203" s="1464"/>
      <c r="Q203" s="1464"/>
      <c r="R203" s="2459"/>
      <c r="S203" s="521" t="s">
        <v>6</v>
      </c>
      <c r="T203" s="2719">
        <f t="shared" si="78"/>
        <v>0</v>
      </c>
      <c r="U203" s="2443">
        <f t="shared" si="79"/>
        <v>0</v>
      </c>
      <c r="V203" s="2442"/>
      <c r="W203" s="1433">
        <f t="shared" si="88"/>
        <v>0</v>
      </c>
      <c r="X203" s="185" t="str">
        <f>IF(OR(W203=0, ISBLANK(P203)), "", TEXT(ROUND(W203/INDEX(AJ24:AJ94, MATCH(P203, AI24:AI94, 0)), 0),"# ##0") &amp; " " &amp; P203)</f>
        <v/>
      </c>
      <c r="Y203" s="210">
        <f t="shared" si="89"/>
        <v>0</v>
      </c>
      <c r="Z203" s="1434">
        <f t="shared" si="83"/>
        <v>0</v>
      </c>
      <c r="AA203" s="1435" t="str">
        <f t="shared" si="86"/>
        <v/>
      </c>
      <c r="AB203" s="1436"/>
      <c r="AC203" s="1433">
        <f t="shared" si="87"/>
        <v>0</v>
      </c>
      <c r="AD203" s="1437"/>
      <c r="AE203" s="1438" t="str">
        <f t="shared" si="97"/>
        <v/>
      </c>
      <c r="AF203" s="2564"/>
      <c r="AG203" s="2715">
        <f t="shared" si="84"/>
        <v>0</v>
      </c>
      <c r="AH203" s="2716">
        <f>IF(AND(V203&lt;&gt;"", ISNUMBER(T203)), IFERROR(INDEX(AJ24:AJ94, MATCH(P203, AI24:AI94, 0)) * O203 * IF(ISBLANK(L203), 1, L203), 0), 0)</f>
        <v>0</v>
      </c>
      <c r="AI203" s="31"/>
      <c r="AJ203" s="31"/>
      <c r="AK203" s="31"/>
      <c r="AL203" s="31"/>
      <c r="AM203" s="1401" t="str">
        <f t="shared" si="77"/>
        <v>►</v>
      </c>
      <c r="AN203" s="31"/>
      <c r="AO203" s="31"/>
      <c r="AP203" s="1411"/>
      <c r="AQ203" s="1411"/>
      <c r="AR203" s="1411"/>
      <c r="AW203" s="1411"/>
      <c r="AX203" s="4">
        <v>1</v>
      </c>
    </row>
    <row r="204" spans="1:50" s="48" customFormat="1" ht="21" customHeight="1" x14ac:dyDescent="0.25">
      <c r="A204" s="1401" t="str">
        <f t="shared" si="76"/>
        <v>►</v>
      </c>
      <c r="B204" s="1402" t="str">
        <f t="shared" si="82"/>
        <v>►</v>
      </c>
      <c r="C204" s="1403" t="str">
        <f t="shared" si="85"/>
        <v>►</v>
      </c>
      <c r="D204" s="2475" t="str">
        <f t="shared" si="91"/>
        <v>►</v>
      </c>
      <c r="E204" s="1402" t="str">
        <f t="shared" si="92"/>
        <v>►</v>
      </c>
      <c r="F204" s="1402" t="str">
        <f t="shared" si="93"/>
        <v>►</v>
      </c>
      <c r="G204" s="1402" t="str">
        <f t="shared" si="94"/>
        <v>►</v>
      </c>
      <c r="H204" s="1466" t="s">
        <v>6</v>
      </c>
      <c r="I204" s="1465"/>
      <c r="J204" s="1465"/>
      <c r="K204" s="1465"/>
      <c r="L204" s="1464"/>
      <c r="M204" s="1464"/>
      <c r="N204" s="1464"/>
      <c r="O204" s="1464"/>
      <c r="P204" s="1464"/>
      <c r="Q204" s="1464"/>
      <c r="R204" s="2459"/>
      <c r="S204" s="521" t="s">
        <v>6</v>
      </c>
      <c r="T204" s="2719">
        <f t="shared" si="78"/>
        <v>0</v>
      </c>
      <c r="U204" s="2443">
        <f t="shared" si="79"/>
        <v>0</v>
      </c>
      <c r="V204" s="2442"/>
      <c r="W204" s="1440">
        <f t="shared" si="88"/>
        <v>0</v>
      </c>
      <c r="X204" s="199" t="str">
        <f>IF(OR(W204=0, ISBLANK(P204)), "", TEXT(ROUND(W204/INDEX(AJ24:AJ94, MATCH(P204, AI24:AI94, 0)), 0),"# ##0") &amp; " " &amp; P204)</f>
        <v/>
      </c>
      <c r="Y204" s="197">
        <f t="shared" si="89"/>
        <v>0</v>
      </c>
      <c r="Z204" s="1441">
        <f t="shared" si="83"/>
        <v>0</v>
      </c>
      <c r="AA204" s="1428" t="str">
        <f t="shared" si="86"/>
        <v/>
      </c>
      <c r="AB204" s="1436"/>
      <c r="AC204" s="1440">
        <f t="shared" si="87"/>
        <v>0</v>
      </c>
      <c r="AD204" s="1437"/>
      <c r="AE204" s="1442" t="str">
        <f t="shared" si="97"/>
        <v/>
      </c>
      <c r="AF204" s="2564"/>
      <c r="AG204" s="2715">
        <f t="shared" si="84"/>
        <v>0</v>
      </c>
      <c r="AH204" s="2716">
        <f>IF(AND(V204&lt;&gt;"", ISNUMBER(T204)), IFERROR(INDEX(AJ24:AJ94, MATCH(P204, AI24:AI94, 0)) * O204 * IF(ISBLANK(L204), 1, L204), 0), 0)</f>
        <v>0</v>
      </c>
      <c r="AI204" s="31"/>
      <c r="AJ204" s="31"/>
      <c r="AK204" s="31"/>
      <c r="AL204" s="31"/>
      <c r="AM204" s="1401" t="str">
        <f t="shared" si="77"/>
        <v>►</v>
      </c>
      <c r="AN204" s="31"/>
      <c r="AO204" s="31"/>
      <c r="AP204" s="1411"/>
      <c r="AQ204" s="1411"/>
      <c r="AR204" s="1411"/>
      <c r="AW204" s="1411"/>
      <c r="AX204" s="4">
        <v>1</v>
      </c>
    </row>
    <row r="205" spans="1:50" s="48" customFormat="1" ht="21" customHeight="1" x14ac:dyDescent="0.25">
      <c r="A205" s="1401" t="str">
        <f t="shared" si="76"/>
        <v>►</v>
      </c>
      <c r="B205" s="1402" t="str">
        <f t="shared" si="82"/>
        <v>►</v>
      </c>
      <c r="C205" s="1403" t="str">
        <f t="shared" si="85"/>
        <v>►</v>
      </c>
      <c r="D205" s="2475" t="str">
        <f t="shared" si="91"/>
        <v>►</v>
      </c>
      <c r="E205" s="1402" t="str">
        <f t="shared" si="92"/>
        <v>►</v>
      </c>
      <c r="F205" s="1402" t="str">
        <f t="shared" si="93"/>
        <v>►</v>
      </c>
      <c r="G205" s="1402" t="str">
        <f t="shared" si="94"/>
        <v>►</v>
      </c>
      <c r="H205" s="1466" t="s">
        <v>6</v>
      </c>
      <c r="I205" s="1465"/>
      <c r="J205" s="1465"/>
      <c r="K205" s="1465"/>
      <c r="L205" s="1464"/>
      <c r="M205" s="1464"/>
      <c r="N205" s="1464"/>
      <c r="O205" s="1464"/>
      <c r="P205" s="1464"/>
      <c r="Q205" s="1464"/>
      <c r="R205" s="2459"/>
      <c r="S205" s="521" t="s">
        <v>6</v>
      </c>
      <c r="T205" s="2719">
        <f t="shared" si="78"/>
        <v>0</v>
      </c>
      <c r="U205" s="2443">
        <f t="shared" si="79"/>
        <v>0</v>
      </c>
      <c r="V205" s="2442"/>
      <c r="W205" s="1433">
        <f t="shared" si="88"/>
        <v>0</v>
      </c>
      <c r="X205" s="185" t="str">
        <f>IF(OR(W205=0, ISBLANK(P205)), "", TEXT(ROUND(W205/INDEX(AJ24:AJ94, MATCH(P205, AI24:AI94, 0)), 0),"# ##0") &amp; " " &amp; P205)</f>
        <v/>
      </c>
      <c r="Y205" s="210">
        <f t="shared" si="89"/>
        <v>0</v>
      </c>
      <c r="Z205" s="1434">
        <f t="shared" si="83"/>
        <v>0</v>
      </c>
      <c r="AA205" s="1435" t="str">
        <f t="shared" si="86"/>
        <v/>
      </c>
      <c r="AB205" s="1436"/>
      <c r="AC205" s="1433">
        <f t="shared" si="87"/>
        <v>0</v>
      </c>
      <c r="AD205" s="1437"/>
      <c r="AE205" s="1438" t="str">
        <f t="shared" si="97"/>
        <v/>
      </c>
      <c r="AF205" s="2564"/>
      <c r="AG205" s="2715">
        <f t="shared" si="84"/>
        <v>0</v>
      </c>
      <c r="AH205" s="2716">
        <f>IF(AND(V205&lt;&gt;"", ISNUMBER(T205)), IFERROR(INDEX(AJ24:AJ94, MATCH(P205, AI24:AI94, 0)) * O205 * IF(ISBLANK(L205), 1, L205), 0), 0)</f>
        <v>0</v>
      </c>
      <c r="AI205" s="31"/>
      <c r="AJ205" s="31"/>
      <c r="AK205" s="31"/>
      <c r="AL205" s="31"/>
      <c r="AM205" s="1401" t="str">
        <f t="shared" si="77"/>
        <v>►</v>
      </c>
      <c r="AN205" s="31"/>
      <c r="AO205" s="31"/>
      <c r="AP205" s="1411"/>
      <c r="AQ205" s="1411"/>
      <c r="AR205" s="1411"/>
      <c r="AW205" s="1411"/>
      <c r="AX205" s="4">
        <v>1</v>
      </c>
    </row>
    <row r="206" spans="1:50" s="48" customFormat="1" ht="21" customHeight="1" x14ac:dyDescent="0.25">
      <c r="A206" s="1401" t="str">
        <f t="shared" si="76"/>
        <v>►</v>
      </c>
      <c r="B206" s="1402" t="str">
        <f t="shared" si="82"/>
        <v>►</v>
      </c>
      <c r="C206" s="1403" t="str">
        <f t="shared" si="85"/>
        <v>►</v>
      </c>
      <c r="D206" s="2475" t="str">
        <f t="shared" si="91"/>
        <v>►</v>
      </c>
      <c r="E206" s="1402" t="str">
        <f t="shared" si="92"/>
        <v>►</v>
      </c>
      <c r="F206" s="1402" t="str">
        <f t="shared" si="93"/>
        <v>►</v>
      </c>
      <c r="G206" s="1402" t="str">
        <f t="shared" si="94"/>
        <v>►</v>
      </c>
      <c r="H206" s="1466" t="s">
        <v>6</v>
      </c>
      <c r="I206" s="1465"/>
      <c r="J206" s="1465"/>
      <c r="K206" s="1465"/>
      <c r="L206" s="1464"/>
      <c r="M206" s="1464"/>
      <c r="N206" s="1464"/>
      <c r="O206" s="1464"/>
      <c r="P206" s="1464"/>
      <c r="Q206" s="1464"/>
      <c r="R206" s="2459"/>
      <c r="S206" s="521" t="s">
        <v>6</v>
      </c>
      <c r="T206" s="2719">
        <f t="shared" si="78"/>
        <v>0</v>
      </c>
      <c r="U206" s="2443">
        <f t="shared" si="79"/>
        <v>0</v>
      </c>
      <c r="V206" s="2442"/>
      <c r="W206" s="1440">
        <f t="shared" si="88"/>
        <v>0</v>
      </c>
      <c r="X206" s="199" t="str">
        <f>IF(OR(W206=0, ISBLANK(P206)), "", TEXT(ROUND(W206/INDEX(AJ24:AJ94, MATCH(P206, AI24:AI94, 0)), 0),"# ##0") &amp; " " &amp; P206)</f>
        <v/>
      </c>
      <c r="Y206" s="197">
        <f t="shared" si="89"/>
        <v>0</v>
      </c>
      <c r="Z206" s="1441">
        <f t="shared" si="83"/>
        <v>0</v>
      </c>
      <c r="AA206" s="1428" t="str">
        <f t="shared" si="86"/>
        <v/>
      </c>
      <c r="AB206" s="1436"/>
      <c r="AC206" s="1440">
        <f t="shared" si="87"/>
        <v>0</v>
      </c>
      <c r="AD206" s="1437"/>
      <c r="AE206" s="1442" t="str">
        <f t="shared" si="97"/>
        <v/>
      </c>
      <c r="AF206" s="2564"/>
      <c r="AG206" s="2715">
        <f t="shared" si="84"/>
        <v>0</v>
      </c>
      <c r="AH206" s="2716">
        <f>IF(AND(V206&lt;&gt;"", ISNUMBER(T206)), IFERROR(INDEX(AJ24:AJ94, MATCH(P206, AI24:AI94, 0)) * O206 * IF(ISBLANK(L206), 1, L206), 0), 0)</f>
        <v>0</v>
      </c>
      <c r="AI206" s="31"/>
      <c r="AJ206" s="31"/>
      <c r="AK206" s="31"/>
      <c r="AL206" s="31"/>
      <c r="AM206" s="1401" t="str">
        <f t="shared" si="77"/>
        <v>►</v>
      </c>
      <c r="AN206" s="31"/>
      <c r="AO206" s="31"/>
      <c r="AP206" s="1411"/>
      <c r="AQ206" s="1411"/>
      <c r="AR206" s="1411"/>
      <c r="AW206" s="1411"/>
      <c r="AX206" s="4">
        <v>1</v>
      </c>
    </row>
    <row r="207" spans="1:50" s="48" customFormat="1" ht="21" customHeight="1" x14ac:dyDescent="0.25">
      <c r="A207" s="1401" t="str">
        <f t="shared" ref="A207:A270" si="99">IF(H207&lt;&gt;"A", "►", "A")</f>
        <v>►</v>
      </c>
      <c r="B207" s="1402" t="str">
        <f t="shared" si="82"/>
        <v>►</v>
      </c>
      <c r="C207" s="1403" t="str">
        <f t="shared" si="85"/>
        <v>►</v>
      </c>
      <c r="D207" s="2475" t="str">
        <f t="shared" si="91"/>
        <v>►</v>
      </c>
      <c r="E207" s="1402" t="str">
        <f t="shared" si="92"/>
        <v>►</v>
      </c>
      <c r="F207" s="1402" t="str">
        <f t="shared" si="93"/>
        <v>►</v>
      </c>
      <c r="G207" s="1402" t="str">
        <f t="shared" si="94"/>
        <v>►</v>
      </c>
      <c r="H207" s="1466" t="s">
        <v>6</v>
      </c>
      <c r="I207" s="1465"/>
      <c r="J207" s="1465"/>
      <c r="K207" s="1465"/>
      <c r="L207" s="1464"/>
      <c r="M207" s="1464"/>
      <c r="N207" s="1464"/>
      <c r="O207" s="1464"/>
      <c r="P207" s="1464"/>
      <c r="Q207" s="1464"/>
      <c r="R207" s="2459"/>
      <c r="S207" s="521" t="s">
        <v>6</v>
      </c>
      <c r="T207" s="2719">
        <f t="shared" si="78"/>
        <v>0</v>
      </c>
      <c r="U207" s="2443">
        <f t="shared" si="79"/>
        <v>0</v>
      </c>
      <c r="V207" s="2442"/>
      <c r="W207" s="1433">
        <f t="shared" si="88"/>
        <v>0</v>
      </c>
      <c r="X207" s="185" t="str">
        <f>IF(OR(W207=0, ISBLANK(P207)), "", TEXT(ROUND(W207/INDEX(AJ24:AJ94, MATCH(P207, AI24:AI94, 0)), 0),"# ##0") &amp; " " &amp; P207)</f>
        <v/>
      </c>
      <c r="Y207" s="210">
        <f t="shared" si="89"/>
        <v>0</v>
      </c>
      <c r="Z207" s="1434">
        <f t="shared" si="83"/>
        <v>0</v>
      </c>
      <c r="AA207" s="1435" t="str">
        <f t="shared" si="86"/>
        <v/>
      </c>
      <c r="AB207" s="1436"/>
      <c r="AC207" s="1433">
        <f t="shared" si="87"/>
        <v>0</v>
      </c>
      <c r="AD207" s="1437"/>
      <c r="AE207" s="1438" t="str">
        <f t="shared" si="97"/>
        <v/>
      </c>
      <c r="AF207" s="2564"/>
      <c r="AG207" s="2715">
        <f t="shared" si="84"/>
        <v>0</v>
      </c>
      <c r="AH207" s="2716">
        <f>IF(AND(V207&lt;&gt;"", ISNUMBER(T207)), IFERROR(INDEX(AJ24:AJ94, MATCH(P207, AI24:AI94, 0)) * O207 * IF(ISBLANK(L207), 1, L207), 0), 0)</f>
        <v>0</v>
      </c>
      <c r="AI207" s="31"/>
      <c r="AJ207" s="31"/>
      <c r="AK207" s="31"/>
      <c r="AL207" s="31"/>
      <c r="AM207" s="1401" t="str">
        <f t="shared" si="77"/>
        <v>►</v>
      </c>
      <c r="AN207" s="31"/>
      <c r="AO207" s="31"/>
      <c r="AP207" s="1411"/>
      <c r="AQ207" s="1411"/>
      <c r="AR207" s="1411"/>
      <c r="AW207" s="1411"/>
      <c r="AX207" s="4">
        <v>1</v>
      </c>
    </row>
    <row r="208" spans="1:50" s="48" customFormat="1" ht="21" customHeight="1" x14ac:dyDescent="0.25">
      <c r="A208" s="1401" t="str">
        <f t="shared" si="99"/>
        <v>►</v>
      </c>
      <c r="B208" s="1402" t="str">
        <f t="shared" si="82"/>
        <v>►</v>
      </c>
      <c r="C208" s="1403" t="str">
        <f t="shared" si="85"/>
        <v>►</v>
      </c>
      <c r="D208" s="2475" t="str">
        <f t="shared" si="91"/>
        <v>►</v>
      </c>
      <c r="E208" s="1402" t="str">
        <f t="shared" si="92"/>
        <v>►</v>
      </c>
      <c r="F208" s="1402" t="str">
        <f t="shared" si="93"/>
        <v>►</v>
      </c>
      <c r="G208" s="1402" t="str">
        <f t="shared" si="94"/>
        <v>►</v>
      </c>
      <c r="H208" s="1466" t="s">
        <v>6</v>
      </c>
      <c r="I208" s="1465"/>
      <c r="J208" s="1465"/>
      <c r="K208" s="1465"/>
      <c r="L208" s="1464"/>
      <c r="M208" s="1464"/>
      <c r="N208" s="1464"/>
      <c r="O208" s="1464"/>
      <c r="P208" s="1464"/>
      <c r="Q208" s="1464"/>
      <c r="R208" s="2459"/>
      <c r="S208" s="521" t="s">
        <v>6</v>
      </c>
      <c r="T208" s="2719">
        <f t="shared" si="78"/>
        <v>0</v>
      </c>
      <c r="U208" s="2443">
        <f t="shared" si="79"/>
        <v>0</v>
      </c>
      <c r="V208" s="2442"/>
      <c r="W208" s="1440">
        <f t="shared" si="88"/>
        <v>0</v>
      </c>
      <c r="X208" s="199" t="str">
        <f>IF(OR(W208=0, ISBLANK(P208)), "", TEXT(ROUND(W208/INDEX(AJ24:AJ94, MATCH(P208, AI24:AI94, 0)), 0),"# ##0") &amp; " " &amp; P208)</f>
        <v/>
      </c>
      <c r="Y208" s="197">
        <f t="shared" si="89"/>
        <v>0</v>
      </c>
      <c r="Z208" s="1441">
        <f t="shared" si="83"/>
        <v>0</v>
      </c>
      <c r="AA208" s="1428" t="str">
        <f t="shared" si="86"/>
        <v/>
      </c>
      <c r="AB208" s="1436"/>
      <c r="AC208" s="1440">
        <f t="shared" si="87"/>
        <v>0</v>
      </c>
      <c r="AD208" s="1437"/>
      <c r="AE208" s="1442" t="str">
        <f t="shared" si="97"/>
        <v/>
      </c>
      <c r="AF208" s="2564"/>
      <c r="AG208" s="2715">
        <f t="shared" si="84"/>
        <v>0</v>
      </c>
      <c r="AH208" s="2716">
        <f>IF(AND(V208&lt;&gt;"", ISNUMBER(T208)), IFERROR(INDEX(AJ24:AJ94, MATCH(P208, AI24:AI94, 0)) * O208 * IF(ISBLANK(L208), 1, L208), 0), 0)</f>
        <v>0</v>
      </c>
      <c r="AI208" s="31"/>
      <c r="AJ208" s="31"/>
      <c r="AK208" s="31"/>
      <c r="AL208" s="31"/>
      <c r="AM208" s="1401" t="str">
        <f t="shared" ref="AM208:AM271" si="100">A208</f>
        <v>►</v>
      </c>
      <c r="AN208" s="31"/>
      <c r="AO208" s="31"/>
      <c r="AP208" s="1411"/>
      <c r="AQ208" s="1411"/>
      <c r="AR208" s="1411"/>
      <c r="AW208" s="1411"/>
      <c r="AX208" s="4">
        <v>1</v>
      </c>
    </row>
    <row r="209" spans="1:50" s="48" customFormat="1" ht="21" customHeight="1" x14ac:dyDescent="0.25">
      <c r="A209" s="1401" t="str">
        <f t="shared" si="99"/>
        <v>►</v>
      </c>
      <c r="B209" s="1402" t="str">
        <f t="shared" si="82"/>
        <v>►</v>
      </c>
      <c r="C209" s="1403" t="str">
        <f t="shared" si="85"/>
        <v>►</v>
      </c>
      <c r="D209" s="2475" t="str">
        <f t="shared" si="91"/>
        <v>►</v>
      </c>
      <c r="E209" s="1402" t="str">
        <f t="shared" si="92"/>
        <v>►</v>
      </c>
      <c r="F209" s="1402" t="str">
        <f t="shared" si="93"/>
        <v>►</v>
      </c>
      <c r="G209" s="1402" t="str">
        <f t="shared" si="94"/>
        <v>►</v>
      </c>
      <c r="H209" s="1466" t="s">
        <v>6</v>
      </c>
      <c r="I209" s="1465"/>
      <c r="J209" s="1465"/>
      <c r="K209" s="1465"/>
      <c r="L209" s="1464"/>
      <c r="M209" s="1464"/>
      <c r="N209" s="1464"/>
      <c r="O209" s="1464"/>
      <c r="P209" s="1464"/>
      <c r="Q209" s="1464"/>
      <c r="R209" s="2459"/>
      <c r="S209" s="521" t="s">
        <v>6</v>
      </c>
      <c r="T209" s="2719">
        <f t="shared" ref="T209:T272" si="101">IFERROR(IF(AND(ISNUMBER(V209),J209&gt;0),J209,0),0)</f>
        <v>0</v>
      </c>
      <c r="U209" s="2443">
        <f t="shared" ref="U209:U272" si="102">IFERROR(IF(AND(ISNUMBER(T209),V209&gt;0),K209,0),0)</f>
        <v>0</v>
      </c>
      <c r="V209" s="2442"/>
      <c r="W209" s="1433">
        <f t="shared" si="88"/>
        <v>0</v>
      </c>
      <c r="X209" s="185" t="str">
        <f>IF(OR(W209=0, ISBLANK(P209)), "", TEXT(ROUND(W209/INDEX(AJ24:AJ94, MATCH(P209, AI24:AI94, 0)), 0),"# ##0") &amp; " " &amp; P209)</f>
        <v/>
      </c>
      <c r="Y209" s="210">
        <f t="shared" si="89"/>
        <v>0</v>
      </c>
      <c r="Z209" s="1434">
        <f t="shared" si="83"/>
        <v>0</v>
      </c>
      <c r="AA209" s="1435" t="str">
        <f t="shared" si="86"/>
        <v/>
      </c>
      <c r="AB209" s="1436"/>
      <c r="AC209" s="1433">
        <f t="shared" si="87"/>
        <v>0</v>
      </c>
      <c r="AD209" s="1437"/>
      <c r="AE209" s="1438" t="str">
        <f t="shared" si="97"/>
        <v/>
      </c>
      <c r="AF209" s="2564"/>
      <c r="AG209" s="2715">
        <f t="shared" si="84"/>
        <v>0</v>
      </c>
      <c r="AH209" s="2716">
        <f>IF(AND(V209&lt;&gt;"", ISNUMBER(T209)), IFERROR(INDEX(AJ24:AJ94, MATCH(P209, AI24:AI94, 0)) * O209 * IF(ISBLANK(L209), 1, L209), 0), 0)</f>
        <v>0</v>
      </c>
      <c r="AI209" s="31"/>
      <c r="AJ209" s="31"/>
      <c r="AK209" s="31"/>
      <c r="AL209" s="31"/>
      <c r="AM209" s="1401" t="str">
        <f t="shared" si="100"/>
        <v>►</v>
      </c>
      <c r="AN209" s="31"/>
      <c r="AO209" s="31"/>
      <c r="AP209" s="1411"/>
      <c r="AQ209" s="1411"/>
      <c r="AR209" s="1411"/>
      <c r="AW209" s="1411"/>
      <c r="AX209" s="4">
        <v>1</v>
      </c>
    </row>
    <row r="210" spans="1:50" s="48" customFormat="1" ht="21" customHeight="1" x14ac:dyDescent="0.25">
      <c r="A210" s="1401" t="str">
        <f t="shared" si="99"/>
        <v>►</v>
      </c>
      <c r="B210" s="1402" t="str">
        <f t="shared" si="82"/>
        <v>►</v>
      </c>
      <c r="C210" s="1403" t="str">
        <f t="shared" si="85"/>
        <v>►</v>
      </c>
      <c r="D210" s="2475" t="str">
        <f t="shared" si="91"/>
        <v>►</v>
      </c>
      <c r="E210" s="1402" t="str">
        <f t="shared" si="92"/>
        <v>►</v>
      </c>
      <c r="F210" s="1402" t="str">
        <f t="shared" si="93"/>
        <v>►</v>
      </c>
      <c r="G210" s="1402" t="str">
        <f t="shared" si="94"/>
        <v>►</v>
      </c>
      <c r="H210" s="1466" t="s">
        <v>6</v>
      </c>
      <c r="I210" s="1465"/>
      <c r="J210" s="1465"/>
      <c r="K210" s="1465"/>
      <c r="L210" s="1464"/>
      <c r="M210" s="1464"/>
      <c r="N210" s="1464"/>
      <c r="O210" s="1464"/>
      <c r="P210" s="1464"/>
      <c r="Q210" s="1464"/>
      <c r="R210" s="2459"/>
      <c r="S210" s="521" t="s">
        <v>6</v>
      </c>
      <c r="T210" s="2719">
        <f t="shared" si="101"/>
        <v>0</v>
      </c>
      <c r="U210" s="2443">
        <f t="shared" si="102"/>
        <v>0</v>
      </c>
      <c r="V210" s="2442"/>
      <c r="W210" s="1440">
        <f t="shared" si="88"/>
        <v>0</v>
      </c>
      <c r="X210" s="199" t="str">
        <f>IF(OR(W210=0, ISBLANK(P210)), "", TEXT(ROUND(W210/INDEX(AJ24:AJ94, MATCH(P210, AI24:AI94, 0)), 0),"# ##0") &amp; " " &amp; P210)</f>
        <v/>
      </c>
      <c r="Y210" s="197">
        <f t="shared" si="89"/>
        <v>0</v>
      </c>
      <c r="Z210" s="1441">
        <f t="shared" si="83"/>
        <v>0</v>
      </c>
      <c r="AA210" s="1428" t="str">
        <f t="shared" si="86"/>
        <v/>
      </c>
      <c r="AB210" s="1436"/>
      <c r="AC210" s="1440">
        <f t="shared" si="87"/>
        <v>0</v>
      </c>
      <c r="AD210" s="1437"/>
      <c r="AE210" s="1442" t="str">
        <f t="shared" si="97"/>
        <v/>
      </c>
      <c r="AF210" s="2564"/>
      <c r="AG210" s="2715">
        <f t="shared" si="84"/>
        <v>0</v>
      </c>
      <c r="AH210" s="2716">
        <f>IF(AND(V210&lt;&gt;"", ISNUMBER(T210)), IFERROR(INDEX(AJ24:AJ94, MATCH(P210, AI24:AI94, 0)) * O210 * IF(ISBLANK(L210), 1, L210), 0), 0)</f>
        <v>0</v>
      </c>
      <c r="AI210" s="31"/>
      <c r="AJ210" s="31"/>
      <c r="AK210" s="31"/>
      <c r="AL210" s="31"/>
      <c r="AM210" s="1401" t="str">
        <f t="shared" si="100"/>
        <v>►</v>
      </c>
      <c r="AN210" s="31"/>
      <c r="AO210" s="31"/>
      <c r="AP210" s="1411"/>
      <c r="AQ210" s="1411"/>
      <c r="AR210" s="1411"/>
      <c r="AW210" s="1411"/>
      <c r="AX210" s="4">
        <v>1</v>
      </c>
    </row>
    <row r="211" spans="1:50" s="48" customFormat="1" ht="21" customHeight="1" x14ac:dyDescent="0.25">
      <c r="A211" s="1401" t="str">
        <f t="shared" si="99"/>
        <v>►</v>
      </c>
      <c r="B211" s="1402" t="str">
        <f t="shared" si="82"/>
        <v>►</v>
      </c>
      <c r="C211" s="1403" t="str">
        <f t="shared" si="85"/>
        <v>►</v>
      </c>
      <c r="D211" s="2475" t="str">
        <f t="shared" si="91"/>
        <v>►</v>
      </c>
      <c r="E211" s="1402" t="str">
        <f t="shared" si="92"/>
        <v>►</v>
      </c>
      <c r="F211" s="1402" t="str">
        <f t="shared" si="93"/>
        <v>►</v>
      </c>
      <c r="G211" s="1402" t="str">
        <f t="shared" si="94"/>
        <v>►</v>
      </c>
      <c r="H211" s="1466" t="s">
        <v>6</v>
      </c>
      <c r="I211" s="1465"/>
      <c r="J211" s="1465"/>
      <c r="K211" s="1465"/>
      <c r="L211" s="1464"/>
      <c r="M211" s="1464"/>
      <c r="N211" s="1464"/>
      <c r="O211" s="1464"/>
      <c r="P211" s="1464"/>
      <c r="Q211" s="1464"/>
      <c r="R211" s="2459"/>
      <c r="S211" s="521" t="s">
        <v>6</v>
      </c>
      <c r="T211" s="2719">
        <f t="shared" si="101"/>
        <v>0</v>
      </c>
      <c r="U211" s="2443">
        <f t="shared" si="102"/>
        <v>0</v>
      </c>
      <c r="V211" s="2442"/>
      <c r="W211" s="1433">
        <f t="shared" si="88"/>
        <v>0</v>
      </c>
      <c r="X211" s="185" t="str">
        <f>IF(OR(W211=0, ISBLANK(P211)), "", TEXT(ROUND(W211/INDEX(AJ24:AJ94, MATCH(P211, AI24:AI94, 0)), 0),"# ##0") &amp; " " &amp; P211)</f>
        <v/>
      </c>
      <c r="Y211" s="210">
        <f t="shared" si="89"/>
        <v>0</v>
      </c>
      <c r="Z211" s="1434">
        <f t="shared" si="83"/>
        <v>0</v>
      </c>
      <c r="AA211" s="1435" t="str">
        <f t="shared" si="86"/>
        <v/>
      </c>
      <c r="AB211" s="1436"/>
      <c r="AC211" s="1433">
        <f t="shared" si="87"/>
        <v>0</v>
      </c>
      <c r="AD211" s="1437"/>
      <c r="AE211" s="1438" t="str">
        <f t="shared" si="97"/>
        <v/>
      </c>
      <c r="AF211" s="2564"/>
      <c r="AG211" s="2715">
        <f t="shared" si="84"/>
        <v>0</v>
      </c>
      <c r="AH211" s="2716">
        <f>IF(AND(V211&lt;&gt;"", ISNUMBER(T211)), IFERROR(INDEX(AJ24:AJ94, MATCH(P211, AI24:AI94, 0)) * O211 * IF(ISBLANK(L211), 1, L211), 0), 0)</f>
        <v>0</v>
      </c>
      <c r="AI211" s="31"/>
      <c r="AJ211" s="31"/>
      <c r="AK211" s="31"/>
      <c r="AL211" s="31"/>
      <c r="AM211" s="1401" t="str">
        <f t="shared" si="100"/>
        <v>►</v>
      </c>
      <c r="AN211" s="31"/>
      <c r="AO211" s="31"/>
      <c r="AP211" s="1411"/>
      <c r="AQ211" s="1411"/>
      <c r="AR211" s="1411"/>
      <c r="AW211" s="1411"/>
      <c r="AX211" s="4">
        <v>1</v>
      </c>
    </row>
    <row r="212" spans="1:50" s="48" customFormat="1" ht="21" customHeight="1" x14ac:dyDescent="0.25">
      <c r="A212" s="1401" t="str">
        <f t="shared" si="99"/>
        <v>►</v>
      </c>
      <c r="B212" s="1402" t="str">
        <f t="shared" si="82"/>
        <v>►</v>
      </c>
      <c r="C212" s="1403" t="str">
        <f t="shared" si="85"/>
        <v>►</v>
      </c>
      <c r="D212" s="2475" t="str">
        <f t="shared" si="91"/>
        <v>►</v>
      </c>
      <c r="E212" s="1402" t="str">
        <f t="shared" si="92"/>
        <v>►</v>
      </c>
      <c r="F212" s="1402" t="str">
        <f t="shared" si="93"/>
        <v>►</v>
      </c>
      <c r="G212" s="1402" t="str">
        <f t="shared" si="94"/>
        <v>►</v>
      </c>
      <c r="H212" s="1466" t="s">
        <v>6</v>
      </c>
      <c r="I212" s="1465"/>
      <c r="J212" s="1465"/>
      <c r="K212" s="1465"/>
      <c r="L212" s="1464"/>
      <c r="M212" s="1464"/>
      <c r="N212" s="1464"/>
      <c r="O212" s="1464"/>
      <c r="P212" s="1464"/>
      <c r="Q212" s="1464"/>
      <c r="R212" s="2459"/>
      <c r="S212" s="521" t="s">
        <v>6</v>
      </c>
      <c r="T212" s="2719">
        <f t="shared" si="101"/>
        <v>0</v>
      </c>
      <c r="U212" s="2443">
        <f t="shared" si="102"/>
        <v>0</v>
      </c>
      <c r="V212" s="2442"/>
      <c r="W212" s="1440">
        <f t="shared" si="88"/>
        <v>0</v>
      </c>
      <c r="X212" s="199" t="str">
        <f>IF(OR(W212=0, ISBLANK(P212)), "", TEXT(ROUND(W212/INDEX(AJ24:AJ94, MATCH(P212, AI24:AI94, 0)), 0),"# ##0") &amp; " " &amp; P212)</f>
        <v/>
      </c>
      <c r="Y212" s="197">
        <f t="shared" si="89"/>
        <v>0</v>
      </c>
      <c r="Z212" s="1441">
        <f t="shared" si="83"/>
        <v>0</v>
      </c>
      <c r="AA212" s="1428" t="str">
        <f t="shared" si="86"/>
        <v/>
      </c>
      <c r="AB212" s="1436"/>
      <c r="AC212" s="1440">
        <f t="shared" si="87"/>
        <v>0</v>
      </c>
      <c r="AD212" s="1437"/>
      <c r="AE212" s="1442" t="str">
        <f t="shared" si="97"/>
        <v/>
      </c>
      <c r="AF212" s="2564"/>
      <c r="AG212" s="2715">
        <f t="shared" si="84"/>
        <v>0</v>
      </c>
      <c r="AH212" s="2716">
        <f>IF(AND(V212&lt;&gt;"", ISNUMBER(T212)), IFERROR(INDEX(AJ24:AJ94, MATCH(P212, AI24:AI94, 0)) * O212 * IF(ISBLANK(L212), 1, L212), 0), 0)</f>
        <v>0</v>
      </c>
      <c r="AI212" s="31"/>
      <c r="AJ212" s="31"/>
      <c r="AK212" s="31"/>
      <c r="AL212" s="31"/>
      <c r="AM212" s="1401" t="str">
        <f t="shared" si="100"/>
        <v>►</v>
      </c>
      <c r="AN212" s="31"/>
      <c r="AO212" s="31"/>
      <c r="AP212" s="1411"/>
      <c r="AQ212" s="1411"/>
      <c r="AR212" s="1411"/>
      <c r="AW212" s="1411"/>
      <c r="AX212" s="4">
        <v>1</v>
      </c>
    </row>
    <row r="213" spans="1:50" s="48" customFormat="1" ht="21" customHeight="1" x14ac:dyDescent="0.25">
      <c r="A213" s="1401" t="str">
        <f t="shared" si="99"/>
        <v>►</v>
      </c>
      <c r="B213" s="1402" t="str">
        <f t="shared" si="82"/>
        <v>►</v>
      </c>
      <c r="C213" s="1403" t="str">
        <f t="shared" si="85"/>
        <v>►</v>
      </c>
      <c r="D213" s="2475" t="str">
        <f t="shared" si="91"/>
        <v>►</v>
      </c>
      <c r="E213" s="1402" t="str">
        <f t="shared" si="92"/>
        <v>►</v>
      </c>
      <c r="F213" s="1402" t="str">
        <f t="shared" si="93"/>
        <v>►</v>
      </c>
      <c r="G213" s="1402" t="str">
        <f t="shared" si="94"/>
        <v>►</v>
      </c>
      <c r="H213" s="1466" t="s">
        <v>6</v>
      </c>
      <c r="I213" s="1465"/>
      <c r="J213" s="1465"/>
      <c r="K213" s="1465"/>
      <c r="L213" s="1464"/>
      <c r="M213" s="1464"/>
      <c r="N213" s="1464"/>
      <c r="O213" s="1464"/>
      <c r="P213" s="1464"/>
      <c r="Q213" s="1464"/>
      <c r="R213" s="2459"/>
      <c r="S213" s="521" t="s">
        <v>6</v>
      </c>
      <c r="T213" s="2719">
        <f t="shared" si="101"/>
        <v>0</v>
      </c>
      <c r="U213" s="2443">
        <f t="shared" si="102"/>
        <v>0</v>
      </c>
      <c r="V213" s="2442"/>
      <c r="W213" s="1433">
        <f t="shared" si="88"/>
        <v>0</v>
      </c>
      <c r="X213" s="185" t="str">
        <f>IF(OR(W213=0, ISBLANK(P213)), "", TEXT(ROUND(W213/INDEX(AJ24:AJ94, MATCH(P213, AI24:AI94, 0)), 0),"# ##0") &amp; " " &amp; P213)</f>
        <v/>
      </c>
      <c r="Y213" s="210">
        <f t="shared" si="89"/>
        <v>0</v>
      </c>
      <c r="Z213" s="1434">
        <f t="shared" si="83"/>
        <v>0</v>
      </c>
      <c r="AA213" s="1435" t="str">
        <f t="shared" si="86"/>
        <v/>
      </c>
      <c r="AB213" s="1436"/>
      <c r="AC213" s="1433">
        <f t="shared" si="87"/>
        <v>0</v>
      </c>
      <c r="AD213" s="1437"/>
      <c r="AE213" s="1438" t="str">
        <f t="shared" si="97"/>
        <v/>
      </c>
      <c r="AF213" s="2564"/>
      <c r="AG213" s="2715">
        <f t="shared" si="84"/>
        <v>0</v>
      </c>
      <c r="AH213" s="2716">
        <f>IF(AND(V213&lt;&gt;"", ISNUMBER(T213)), IFERROR(INDEX(AJ24:AJ94, MATCH(P213, AI24:AI94, 0)) * O213 * IF(ISBLANK(L213), 1, L213), 0), 0)</f>
        <v>0</v>
      </c>
      <c r="AI213" s="31"/>
      <c r="AJ213" s="31"/>
      <c r="AK213" s="31"/>
      <c r="AL213" s="31"/>
      <c r="AM213" s="1401" t="str">
        <f t="shared" si="100"/>
        <v>►</v>
      </c>
      <c r="AN213" s="31"/>
      <c r="AO213" s="31"/>
      <c r="AP213" s="1411"/>
      <c r="AQ213" s="1411"/>
      <c r="AR213" s="1411"/>
      <c r="AW213" s="1411"/>
      <c r="AX213" s="4">
        <v>1</v>
      </c>
    </row>
    <row r="214" spans="1:50" s="48" customFormat="1" ht="21" customHeight="1" x14ac:dyDescent="0.25">
      <c r="A214" s="1401" t="str">
        <f t="shared" si="99"/>
        <v>►</v>
      </c>
      <c r="B214" s="1402" t="str">
        <f t="shared" ref="B214:B277" si="103">IF(A214="►","►",IF(A214="A",IF(ISTEXT(I214),I214,"")))</f>
        <v>►</v>
      </c>
      <c r="C214" s="1403" t="str">
        <f t="shared" si="85"/>
        <v>►</v>
      </c>
      <c r="D214" s="2475" t="str">
        <f t="shared" si="91"/>
        <v>►</v>
      </c>
      <c r="E214" s="1402" t="str">
        <f t="shared" si="92"/>
        <v>►</v>
      </c>
      <c r="F214" s="1402" t="str">
        <f t="shared" si="93"/>
        <v>►</v>
      </c>
      <c r="G214" s="1402" t="str">
        <f t="shared" si="94"/>
        <v>►</v>
      </c>
      <c r="H214" s="1466" t="s">
        <v>6</v>
      </c>
      <c r="I214" s="1465"/>
      <c r="J214" s="1465"/>
      <c r="K214" s="1465"/>
      <c r="L214" s="1464"/>
      <c r="M214" s="1464"/>
      <c r="N214" s="1464"/>
      <c r="O214" s="1464"/>
      <c r="P214" s="1464"/>
      <c r="Q214" s="1464"/>
      <c r="R214" s="2459"/>
      <c r="S214" s="521" t="s">
        <v>6</v>
      </c>
      <c r="T214" s="2719">
        <f t="shared" si="101"/>
        <v>0</v>
      </c>
      <c r="U214" s="2443">
        <f t="shared" si="102"/>
        <v>0</v>
      </c>
      <c r="V214" s="2442"/>
      <c r="W214" s="1440">
        <f t="shared" si="88"/>
        <v>0</v>
      </c>
      <c r="X214" s="199" t="str">
        <f>IF(OR(W214=0, ISBLANK(P214)), "", TEXT(ROUND(W214/INDEX(AJ24:AJ94, MATCH(P214, AI24:AI94, 0)), 0),"# ##0") &amp; " " &amp; P214)</f>
        <v/>
      </c>
      <c r="Y214" s="197">
        <f t="shared" si="89"/>
        <v>0</v>
      </c>
      <c r="Z214" s="1441">
        <f t="shared" ref="Z214:Z277" si="104">IFERROR(IF(V214&gt;0,M214,0),0)</f>
        <v>0</v>
      </c>
      <c r="AA214" s="1428" t="str">
        <f t="shared" si="86"/>
        <v/>
      </c>
      <c r="AB214" s="1436"/>
      <c r="AC214" s="1440">
        <f t="shared" si="87"/>
        <v>0</v>
      </c>
      <c r="AD214" s="1437"/>
      <c r="AE214" s="1442" t="str">
        <f t="shared" si="97"/>
        <v/>
      </c>
      <c r="AF214" s="2564"/>
      <c r="AG214" s="2715">
        <f t="shared" ref="AG214:AG277" si="105">IFERROR(IF(ISNUMBER(V214)*ISNUMBER(T214),V214/T214,0),0)</f>
        <v>0</v>
      </c>
      <c r="AH214" s="2716">
        <f>IF(AND(V214&lt;&gt;"", ISNUMBER(T214)), IFERROR(INDEX(AJ24:AJ94, MATCH(P214, AI24:AI94, 0)) * O214 * IF(ISBLANK(L214), 1, L214), 0), 0)</f>
        <v>0</v>
      </c>
      <c r="AI214" s="31"/>
      <c r="AJ214" s="31"/>
      <c r="AK214" s="31"/>
      <c r="AL214" s="31"/>
      <c r="AM214" s="1401" t="str">
        <f t="shared" si="100"/>
        <v>►</v>
      </c>
      <c r="AN214" s="31"/>
      <c r="AO214" s="31"/>
      <c r="AP214" s="1411"/>
      <c r="AQ214" s="1411"/>
      <c r="AR214" s="1411"/>
      <c r="AW214" s="1411"/>
      <c r="AX214" s="4">
        <v>1</v>
      </c>
    </row>
    <row r="215" spans="1:50" s="48" customFormat="1" ht="21" customHeight="1" x14ac:dyDescent="0.25">
      <c r="A215" s="1401" t="str">
        <f t="shared" si="99"/>
        <v>►</v>
      </c>
      <c r="B215" s="1402" t="str">
        <f t="shared" si="103"/>
        <v>►</v>
      </c>
      <c r="C215" s="1403" t="str">
        <f t="shared" si="85"/>
        <v>►</v>
      </c>
      <c r="D215" s="2475" t="str">
        <f t="shared" si="91"/>
        <v>►</v>
      </c>
      <c r="E215" s="1402" t="str">
        <f t="shared" si="92"/>
        <v>►</v>
      </c>
      <c r="F215" s="1402" t="str">
        <f t="shared" si="93"/>
        <v>►</v>
      </c>
      <c r="G215" s="1402" t="str">
        <f t="shared" si="94"/>
        <v>►</v>
      </c>
      <c r="H215" s="1466" t="s">
        <v>6</v>
      </c>
      <c r="I215" s="1465"/>
      <c r="J215" s="1465"/>
      <c r="K215" s="1465"/>
      <c r="L215" s="1464"/>
      <c r="M215" s="1464"/>
      <c r="N215" s="1464"/>
      <c r="O215" s="1464"/>
      <c r="P215" s="1464"/>
      <c r="Q215" s="1464"/>
      <c r="R215" s="2459"/>
      <c r="S215" s="521" t="s">
        <v>6</v>
      </c>
      <c r="T215" s="2719">
        <f t="shared" si="101"/>
        <v>0</v>
      </c>
      <c r="U215" s="2443">
        <f t="shared" si="102"/>
        <v>0</v>
      </c>
      <c r="V215" s="2442"/>
      <c r="W215" s="1433">
        <f t="shared" si="88"/>
        <v>0</v>
      </c>
      <c r="X215" s="185" t="str">
        <f>IF(OR(W215=0, ISBLANK(P215)), "", TEXT(ROUND(W215/INDEX(AJ24:AJ94, MATCH(P215, AI24:AI94, 0)), 0),"# ##0") &amp; " " &amp; P215)</f>
        <v/>
      </c>
      <c r="Y215" s="210">
        <f t="shared" si="89"/>
        <v>0</v>
      </c>
      <c r="Z215" s="1434">
        <f t="shared" si="104"/>
        <v>0</v>
      </c>
      <c r="AA215" s="1435" t="str">
        <f t="shared" si="86"/>
        <v/>
      </c>
      <c r="AB215" s="1436"/>
      <c r="AC215" s="1433">
        <f t="shared" si="87"/>
        <v>0</v>
      </c>
      <c r="AD215" s="1437"/>
      <c r="AE215" s="1438" t="str">
        <f t="shared" si="97"/>
        <v/>
      </c>
      <c r="AF215" s="2564"/>
      <c r="AG215" s="2715">
        <f t="shared" si="105"/>
        <v>0</v>
      </c>
      <c r="AH215" s="2716">
        <f>IF(AND(V215&lt;&gt;"", ISNUMBER(T215)), IFERROR(INDEX(AJ24:AJ94, MATCH(P215, AI24:AI94, 0)) * O215 * IF(ISBLANK(L215), 1, L215), 0), 0)</f>
        <v>0</v>
      </c>
      <c r="AI215" s="31"/>
      <c r="AJ215" s="31"/>
      <c r="AK215" s="31"/>
      <c r="AL215" s="31"/>
      <c r="AM215" s="1401" t="str">
        <f t="shared" si="100"/>
        <v>►</v>
      </c>
      <c r="AN215" s="31"/>
      <c r="AO215" s="31"/>
      <c r="AP215" s="1411"/>
      <c r="AQ215" s="1411"/>
      <c r="AR215" s="1411"/>
      <c r="AW215" s="1411"/>
      <c r="AX215" s="4">
        <v>1</v>
      </c>
    </row>
    <row r="216" spans="1:50" s="48" customFormat="1" ht="21" customHeight="1" x14ac:dyDescent="0.25">
      <c r="A216" s="1401" t="str">
        <f t="shared" si="99"/>
        <v>►</v>
      </c>
      <c r="B216" s="1402" t="str">
        <f t="shared" si="103"/>
        <v>►</v>
      </c>
      <c r="C216" s="1403" t="str">
        <f t="shared" ref="C216:C279" si="106">IF(B216="►", "►", IFERROR(LEFT(B216, SEARCH(".", B216)-1), 0))</f>
        <v>►</v>
      </c>
      <c r="D216" s="2475" t="str">
        <f t="shared" si="91"/>
        <v>►</v>
      </c>
      <c r="E216" s="1402" t="str">
        <f t="shared" si="92"/>
        <v>►</v>
      </c>
      <c r="F216" s="1402" t="str">
        <f t="shared" si="93"/>
        <v>►</v>
      </c>
      <c r="G216" s="1402" t="str">
        <f t="shared" si="94"/>
        <v>►</v>
      </c>
      <c r="H216" s="1466" t="s">
        <v>6</v>
      </c>
      <c r="I216" s="1465"/>
      <c r="J216" s="1465"/>
      <c r="K216" s="1465"/>
      <c r="L216" s="1464"/>
      <c r="M216" s="1464"/>
      <c r="N216" s="1464"/>
      <c r="O216" s="1464"/>
      <c r="P216" s="1464"/>
      <c r="Q216" s="1464"/>
      <c r="R216" s="2459"/>
      <c r="S216" s="521" t="s">
        <v>6</v>
      </c>
      <c r="T216" s="2719">
        <f t="shared" si="101"/>
        <v>0</v>
      </c>
      <c r="U216" s="2443">
        <f t="shared" si="102"/>
        <v>0</v>
      </c>
      <c r="V216" s="2442"/>
      <c r="W216" s="1440">
        <f t="shared" si="88"/>
        <v>0</v>
      </c>
      <c r="X216" s="199" t="str">
        <f>IF(OR(W216=0, ISBLANK(P216)), "", TEXT(ROUND(W216/INDEX(AJ24:AJ94, MATCH(P216, AI24:AI94, 0)), 0),"# ##0") &amp; " " &amp; P216)</f>
        <v/>
      </c>
      <c r="Y216" s="197">
        <f t="shared" si="89"/>
        <v>0</v>
      </c>
      <c r="Z216" s="1441">
        <f t="shared" si="104"/>
        <v>0</v>
      </c>
      <c r="AA216" s="1428" t="str">
        <f t="shared" si="86"/>
        <v/>
      </c>
      <c r="AB216" s="1436"/>
      <c r="AC216" s="1440">
        <f t="shared" si="87"/>
        <v>0</v>
      </c>
      <c r="AD216" s="1437"/>
      <c r="AE216" s="1442" t="str">
        <f t="shared" si="97"/>
        <v/>
      </c>
      <c r="AF216" s="2564"/>
      <c r="AG216" s="2715">
        <f t="shared" si="105"/>
        <v>0</v>
      </c>
      <c r="AH216" s="2716">
        <f>IF(AND(V216&lt;&gt;"", ISNUMBER(T216)), IFERROR(INDEX(AJ24:AJ94, MATCH(P216, AI24:AI94, 0)) * O216 * IF(ISBLANK(L216), 1, L216), 0), 0)</f>
        <v>0</v>
      </c>
      <c r="AI216" s="31"/>
      <c r="AJ216" s="31"/>
      <c r="AK216" s="31"/>
      <c r="AL216" s="31"/>
      <c r="AM216" s="1401" t="str">
        <f t="shared" si="100"/>
        <v>►</v>
      </c>
      <c r="AN216" s="31"/>
      <c r="AO216" s="31"/>
      <c r="AP216" s="1411"/>
      <c r="AQ216" s="1411"/>
      <c r="AR216" s="1411"/>
      <c r="AW216" s="1411"/>
      <c r="AX216" s="4">
        <v>1</v>
      </c>
    </row>
    <row r="217" spans="1:50" s="48" customFormat="1" ht="21" customHeight="1" x14ac:dyDescent="0.25">
      <c r="A217" s="1401" t="str">
        <f t="shared" si="99"/>
        <v>►</v>
      </c>
      <c r="B217" s="1402" t="str">
        <f t="shared" si="103"/>
        <v>►</v>
      </c>
      <c r="C217" s="1403" t="str">
        <f t="shared" si="106"/>
        <v>►</v>
      </c>
      <c r="D217" s="2475" t="str">
        <f t="shared" si="91"/>
        <v>►</v>
      </c>
      <c r="E217" s="1402" t="str">
        <f t="shared" si="92"/>
        <v>►</v>
      </c>
      <c r="F217" s="1402" t="str">
        <f t="shared" si="93"/>
        <v>►</v>
      </c>
      <c r="G217" s="1402" t="str">
        <f t="shared" si="94"/>
        <v>►</v>
      </c>
      <c r="H217" s="1466" t="s">
        <v>6</v>
      </c>
      <c r="I217" s="1465"/>
      <c r="J217" s="1465"/>
      <c r="K217" s="1465"/>
      <c r="L217" s="1464"/>
      <c r="M217" s="1464"/>
      <c r="N217" s="1464"/>
      <c r="O217" s="1464"/>
      <c r="P217" s="1464"/>
      <c r="Q217" s="1464"/>
      <c r="R217" s="2459"/>
      <c r="S217" s="521" t="s">
        <v>6</v>
      </c>
      <c r="T217" s="2719">
        <f t="shared" si="101"/>
        <v>0</v>
      </c>
      <c r="U217" s="2443">
        <f t="shared" si="102"/>
        <v>0</v>
      </c>
      <c r="V217" s="2442"/>
      <c r="W217" s="1433">
        <f t="shared" si="88"/>
        <v>0</v>
      </c>
      <c r="X217" s="185" t="str">
        <f>IF(OR(W217=0, ISBLANK(P217)), "", TEXT(ROUND(W217/INDEX(AJ24:AJ94, MATCH(P217, AI24:AI94, 0)), 0),"# ##0") &amp; " " &amp; P217)</f>
        <v/>
      </c>
      <c r="Y217" s="210">
        <f t="shared" si="89"/>
        <v>0</v>
      </c>
      <c r="Z217" s="1434">
        <f t="shared" si="104"/>
        <v>0</v>
      </c>
      <c r="AA217" s="1435" t="str">
        <f t="shared" si="86"/>
        <v/>
      </c>
      <c r="AB217" s="1436"/>
      <c r="AC217" s="1433">
        <f t="shared" si="87"/>
        <v>0</v>
      </c>
      <c r="AD217" s="1437"/>
      <c r="AE217" s="1438" t="str">
        <f t="shared" si="97"/>
        <v/>
      </c>
      <c r="AF217" s="2564"/>
      <c r="AG217" s="2715">
        <f t="shared" si="105"/>
        <v>0</v>
      </c>
      <c r="AH217" s="2716">
        <f>IF(AND(V217&lt;&gt;"", ISNUMBER(T217)), IFERROR(INDEX(AJ24:AJ94, MATCH(P217, AI24:AI94, 0)) * O217 * IF(ISBLANK(L217), 1, L217), 0), 0)</f>
        <v>0</v>
      </c>
      <c r="AI217" s="31"/>
      <c r="AJ217" s="31"/>
      <c r="AK217" s="31"/>
      <c r="AL217" s="31"/>
      <c r="AM217" s="1401" t="str">
        <f t="shared" si="100"/>
        <v>►</v>
      </c>
      <c r="AN217" s="31"/>
      <c r="AO217" s="31"/>
      <c r="AP217" s="1411"/>
      <c r="AQ217" s="1411"/>
      <c r="AR217" s="1411"/>
      <c r="AW217" s="1411"/>
      <c r="AX217" s="4">
        <v>1</v>
      </c>
    </row>
    <row r="218" spans="1:50" s="48" customFormat="1" ht="21" customHeight="1" x14ac:dyDescent="0.25">
      <c r="A218" s="1401" t="str">
        <f t="shared" si="99"/>
        <v>►</v>
      </c>
      <c r="B218" s="1402" t="str">
        <f t="shared" si="103"/>
        <v>►</v>
      </c>
      <c r="C218" s="1403" t="str">
        <f t="shared" si="106"/>
        <v>►</v>
      </c>
      <c r="D218" s="2475" t="str">
        <f t="shared" si="91"/>
        <v>►</v>
      </c>
      <c r="E218" s="1402" t="str">
        <f t="shared" si="92"/>
        <v>►</v>
      </c>
      <c r="F218" s="1402" t="str">
        <f t="shared" si="93"/>
        <v>►</v>
      </c>
      <c r="G218" s="1402" t="str">
        <f t="shared" si="94"/>
        <v>►</v>
      </c>
      <c r="H218" s="1466" t="s">
        <v>6</v>
      </c>
      <c r="I218" s="1465"/>
      <c r="J218" s="1465"/>
      <c r="K218" s="1465"/>
      <c r="L218" s="1464"/>
      <c r="M218" s="1464"/>
      <c r="N218" s="1464"/>
      <c r="O218" s="1464"/>
      <c r="P218" s="1464"/>
      <c r="Q218" s="1464"/>
      <c r="R218" s="2459"/>
      <c r="S218" s="521" t="s">
        <v>6</v>
      </c>
      <c r="T218" s="2719">
        <f t="shared" si="101"/>
        <v>0</v>
      </c>
      <c r="U218" s="2443">
        <f t="shared" si="102"/>
        <v>0</v>
      </c>
      <c r="V218" s="2442"/>
      <c r="W218" s="1440">
        <f t="shared" si="88"/>
        <v>0</v>
      </c>
      <c r="X218" s="199" t="str">
        <f>IF(OR(W218=0, ISBLANK(P218)), "", TEXT(ROUND(W218/INDEX(AJ24:AJ94, MATCH(P218, AI24:AI94, 0)), 0),"# ##0") &amp; " " &amp; P218)</f>
        <v/>
      </c>
      <c r="Y218" s="197">
        <f t="shared" si="89"/>
        <v>0</v>
      </c>
      <c r="Z218" s="1441">
        <f t="shared" si="104"/>
        <v>0</v>
      </c>
      <c r="AA218" s="1428" t="str">
        <f t="shared" ref="AA218:AA281" si="107">IF(V218&gt;0,R218,"")</f>
        <v/>
      </c>
      <c r="AB218" s="1436"/>
      <c r="AC218" s="1440">
        <f t="shared" ref="AC218:AC281" si="108">IF(ISBLANK(AB218), W218, W218*(1-AB218/100))</f>
        <v>0</v>
      </c>
      <c r="AD218" s="1437"/>
      <c r="AE218" s="1442" t="str">
        <f t="shared" si="97"/>
        <v/>
      </c>
      <c r="AF218" s="2564"/>
      <c r="AG218" s="2715">
        <f t="shared" si="105"/>
        <v>0</v>
      </c>
      <c r="AH218" s="2716">
        <f>IF(AND(V218&lt;&gt;"", ISNUMBER(T218)), IFERROR(INDEX(AJ24:AJ94, MATCH(P218, AI24:AI94, 0)) * O218 * IF(ISBLANK(L218), 1, L218), 0), 0)</f>
        <v>0</v>
      </c>
      <c r="AI218" s="31"/>
      <c r="AJ218" s="31"/>
      <c r="AK218" s="31"/>
      <c r="AL218" s="31"/>
      <c r="AM218" s="1401" t="str">
        <f t="shared" si="100"/>
        <v>►</v>
      </c>
      <c r="AN218" s="31"/>
      <c r="AO218" s="31"/>
      <c r="AP218" s="1411"/>
      <c r="AQ218" s="1411"/>
      <c r="AR218" s="1411"/>
      <c r="AW218" s="1411"/>
      <c r="AX218" s="4">
        <v>1</v>
      </c>
    </row>
    <row r="219" spans="1:50" s="48" customFormat="1" ht="21" customHeight="1" x14ac:dyDescent="0.25">
      <c r="A219" s="1401" t="str">
        <f t="shared" si="99"/>
        <v>►</v>
      </c>
      <c r="B219" s="1402" t="str">
        <f t="shared" si="103"/>
        <v>►</v>
      </c>
      <c r="C219" s="1403" t="str">
        <f t="shared" si="106"/>
        <v>►</v>
      </c>
      <c r="D219" s="2475" t="str">
        <f t="shared" si="91"/>
        <v>►</v>
      </c>
      <c r="E219" s="1402" t="str">
        <f t="shared" si="92"/>
        <v>►</v>
      </c>
      <c r="F219" s="1402" t="str">
        <f t="shared" si="93"/>
        <v>►</v>
      </c>
      <c r="G219" s="1402" t="str">
        <f t="shared" si="94"/>
        <v>►</v>
      </c>
      <c r="H219" s="1466" t="s">
        <v>6</v>
      </c>
      <c r="I219" s="1465"/>
      <c r="J219" s="1465"/>
      <c r="K219" s="1465"/>
      <c r="L219" s="1464"/>
      <c r="M219" s="1464"/>
      <c r="N219" s="1464"/>
      <c r="O219" s="1464"/>
      <c r="P219" s="1464"/>
      <c r="Q219" s="1464"/>
      <c r="R219" s="2459"/>
      <c r="S219" s="521" t="s">
        <v>6</v>
      </c>
      <c r="T219" s="2719">
        <f t="shared" si="101"/>
        <v>0</v>
      </c>
      <c r="U219" s="2443">
        <f t="shared" si="102"/>
        <v>0</v>
      </c>
      <c r="V219" s="2442"/>
      <c r="W219" s="1433">
        <f t="shared" ref="W219:W282" si="109">IFERROR(IF(V219&gt;0, AH219*AG219*Q219, 0), 0)</f>
        <v>0</v>
      </c>
      <c r="X219" s="185" t="str">
        <f>IF(OR(W219=0, ISBLANK(P219)), "", TEXT(ROUND(W219/INDEX(AJ24:AJ94, MATCH(P219, AI24:AI94, 0)), 0),"# ##0") &amp; " " &amp; P219)</f>
        <v/>
      </c>
      <c r="Y219" s="210">
        <f t="shared" ref="Y219:Y282" si="110">IFERROR(IF(V219&gt;0, L219*AG219*Q219, 0), 0)</f>
        <v>0</v>
      </c>
      <c r="Z219" s="1434">
        <f t="shared" si="104"/>
        <v>0</v>
      </c>
      <c r="AA219" s="1435" t="str">
        <f t="shared" si="107"/>
        <v/>
      </c>
      <c r="AB219" s="1436"/>
      <c r="AC219" s="1433">
        <f t="shared" si="108"/>
        <v>0</v>
      </c>
      <c r="AD219" s="1437"/>
      <c r="AE219" s="1438" t="str">
        <f t="shared" si="97"/>
        <v/>
      </c>
      <c r="AF219" s="2564"/>
      <c r="AG219" s="2715">
        <f t="shared" si="105"/>
        <v>0</v>
      </c>
      <c r="AH219" s="2716">
        <f>IF(AND(V219&lt;&gt;"", ISNUMBER(T219)), IFERROR(INDEX(AJ24:AJ94, MATCH(P219, AI24:AI94, 0)) * O219 * IF(ISBLANK(L219), 1, L219), 0), 0)</f>
        <v>0</v>
      </c>
      <c r="AI219" s="31"/>
      <c r="AJ219" s="31"/>
      <c r="AK219" s="31"/>
      <c r="AL219" s="31"/>
      <c r="AM219" s="1401" t="str">
        <f t="shared" si="100"/>
        <v>►</v>
      </c>
      <c r="AN219" s="31"/>
      <c r="AO219" s="31"/>
      <c r="AP219" s="1411"/>
      <c r="AQ219" s="1411"/>
      <c r="AR219" s="1411"/>
      <c r="AW219" s="1411"/>
      <c r="AX219" s="4">
        <v>1</v>
      </c>
    </row>
    <row r="220" spans="1:50" s="48" customFormat="1" ht="21" customHeight="1" x14ac:dyDescent="0.25">
      <c r="A220" s="1401" t="str">
        <f t="shared" si="99"/>
        <v>►</v>
      </c>
      <c r="B220" s="1402" t="str">
        <f t="shared" si="103"/>
        <v>►</v>
      </c>
      <c r="C220" s="1403" t="str">
        <f t="shared" si="106"/>
        <v>►</v>
      </c>
      <c r="D220" s="2475" t="str">
        <f t="shared" si="91"/>
        <v>►</v>
      </c>
      <c r="E220" s="1402" t="str">
        <f t="shared" si="92"/>
        <v>►</v>
      </c>
      <c r="F220" s="1402" t="str">
        <f t="shared" si="93"/>
        <v>►</v>
      </c>
      <c r="G220" s="1402" t="str">
        <f t="shared" si="94"/>
        <v>►</v>
      </c>
      <c r="H220" s="1466" t="s">
        <v>6</v>
      </c>
      <c r="I220" s="1465"/>
      <c r="J220" s="1465"/>
      <c r="K220" s="1465"/>
      <c r="L220" s="1464"/>
      <c r="M220" s="1464"/>
      <c r="N220" s="1464"/>
      <c r="O220" s="1464"/>
      <c r="P220" s="1464"/>
      <c r="Q220" s="1464"/>
      <c r="R220" s="2459"/>
      <c r="S220" s="521" t="s">
        <v>6</v>
      </c>
      <c r="T220" s="2719">
        <f t="shared" si="101"/>
        <v>0</v>
      </c>
      <c r="U220" s="2443">
        <f t="shared" si="102"/>
        <v>0</v>
      </c>
      <c r="V220" s="2442"/>
      <c r="W220" s="1440">
        <f t="shared" si="109"/>
        <v>0</v>
      </c>
      <c r="X220" s="199" t="str">
        <f>IF(OR(W220=0, ISBLANK(P220)), "", TEXT(ROUND(W220/INDEX(AJ24:AJ94, MATCH(P220, AI24:AI94, 0)), 0),"# ##0") &amp; " " &amp; P220)</f>
        <v/>
      </c>
      <c r="Y220" s="197">
        <f t="shared" si="110"/>
        <v>0</v>
      </c>
      <c r="Z220" s="1441">
        <f t="shared" si="104"/>
        <v>0</v>
      </c>
      <c r="AA220" s="1428" t="str">
        <f t="shared" si="107"/>
        <v/>
      </c>
      <c r="AB220" s="1436"/>
      <c r="AC220" s="1440">
        <f t="shared" si="108"/>
        <v>0</v>
      </c>
      <c r="AD220" s="1437"/>
      <c r="AE220" s="1442" t="str">
        <f t="shared" si="97"/>
        <v/>
      </c>
      <c r="AF220" s="2564"/>
      <c r="AG220" s="2715">
        <f t="shared" si="105"/>
        <v>0</v>
      </c>
      <c r="AH220" s="2716">
        <f>IF(AND(V220&lt;&gt;"", ISNUMBER(T220)), IFERROR(INDEX(AJ24:AJ94, MATCH(P220, AI24:AI94, 0)) * O220 * IF(ISBLANK(L220), 1, L220), 0), 0)</f>
        <v>0</v>
      </c>
      <c r="AI220" s="31"/>
      <c r="AJ220" s="31"/>
      <c r="AK220" s="31"/>
      <c r="AL220" s="31"/>
      <c r="AM220" s="1401" t="str">
        <f t="shared" si="100"/>
        <v>►</v>
      </c>
      <c r="AN220" s="31"/>
      <c r="AO220" s="31"/>
      <c r="AP220" s="1411"/>
      <c r="AQ220" s="1411"/>
      <c r="AR220" s="1411"/>
      <c r="AW220" s="1411"/>
      <c r="AX220" s="4">
        <v>1</v>
      </c>
    </row>
    <row r="221" spans="1:50" s="48" customFormat="1" ht="21" customHeight="1" x14ac:dyDescent="0.25">
      <c r="A221" s="1401" t="str">
        <f t="shared" si="99"/>
        <v>►</v>
      </c>
      <c r="B221" s="1402" t="str">
        <f t="shared" si="103"/>
        <v>►</v>
      </c>
      <c r="C221" s="1403" t="str">
        <f t="shared" si="106"/>
        <v>►</v>
      </c>
      <c r="D221" s="2475" t="str">
        <f t="shared" si="91"/>
        <v>►</v>
      </c>
      <c r="E221" s="1402" t="str">
        <f t="shared" si="92"/>
        <v>►</v>
      </c>
      <c r="F221" s="1402" t="str">
        <f t="shared" si="93"/>
        <v>►</v>
      </c>
      <c r="G221" s="1402" t="str">
        <f t="shared" si="94"/>
        <v>►</v>
      </c>
      <c r="H221" s="1466" t="s">
        <v>6</v>
      </c>
      <c r="I221" s="1465"/>
      <c r="J221" s="1465"/>
      <c r="K221" s="1465"/>
      <c r="L221" s="1464"/>
      <c r="M221" s="1464"/>
      <c r="N221" s="1464"/>
      <c r="O221" s="1464"/>
      <c r="P221" s="1464"/>
      <c r="Q221" s="1464"/>
      <c r="R221" s="2459"/>
      <c r="S221" s="521" t="s">
        <v>6</v>
      </c>
      <c r="T221" s="2719">
        <f t="shared" si="101"/>
        <v>0</v>
      </c>
      <c r="U221" s="2443">
        <f t="shared" si="102"/>
        <v>0</v>
      </c>
      <c r="V221" s="2442"/>
      <c r="W221" s="1433">
        <f t="shared" si="109"/>
        <v>0</v>
      </c>
      <c r="X221" s="185" t="str">
        <f>IF(OR(W221=0, ISBLANK(P221)), "", TEXT(ROUND(W221/INDEX(AJ24:AJ94, MATCH(P221, AI24:AI94, 0)), 0),"# ##0") &amp; " " &amp; P221)</f>
        <v/>
      </c>
      <c r="Y221" s="210">
        <f t="shared" si="110"/>
        <v>0</v>
      </c>
      <c r="Z221" s="1449">
        <f t="shared" si="104"/>
        <v>0</v>
      </c>
      <c r="AA221" s="1450" t="str">
        <f t="shared" si="107"/>
        <v/>
      </c>
      <c r="AB221" s="1436"/>
      <c r="AC221" s="1433">
        <f t="shared" si="108"/>
        <v>0</v>
      </c>
      <c r="AD221" s="1437"/>
      <c r="AE221" s="1438" t="str">
        <f t="shared" si="97"/>
        <v/>
      </c>
      <c r="AF221" s="2564"/>
      <c r="AG221" s="2715">
        <f t="shared" si="105"/>
        <v>0</v>
      </c>
      <c r="AH221" s="2716">
        <f>IF(AND(V221&lt;&gt;"", ISNUMBER(T221)), IFERROR(INDEX(AJ24:AJ94, MATCH(P221, AI24:AI94, 0)) * O221 * IF(ISBLANK(L221), 1, L221), 0), 0)</f>
        <v>0</v>
      </c>
      <c r="AI221" s="31"/>
      <c r="AJ221" s="31"/>
      <c r="AK221" s="31"/>
      <c r="AL221" s="31"/>
      <c r="AM221" s="1401" t="str">
        <f t="shared" si="100"/>
        <v>►</v>
      </c>
      <c r="AN221" s="31"/>
      <c r="AO221" s="31"/>
      <c r="AP221" s="1411"/>
      <c r="AQ221" s="1411"/>
      <c r="AR221" s="1411"/>
      <c r="AW221" s="1411"/>
      <c r="AX221" s="4">
        <v>1</v>
      </c>
    </row>
    <row r="222" spans="1:50" s="48" customFormat="1" ht="21" customHeight="1" x14ac:dyDescent="0.25">
      <c r="A222" s="1401" t="str">
        <f t="shared" si="99"/>
        <v>►</v>
      </c>
      <c r="B222" s="1402" t="str">
        <f t="shared" si="103"/>
        <v>►</v>
      </c>
      <c r="C222" s="1403" t="str">
        <f t="shared" si="106"/>
        <v>►</v>
      </c>
      <c r="D222" s="2475" t="str">
        <f t="shared" si="91"/>
        <v>►</v>
      </c>
      <c r="E222" s="1402" t="str">
        <f t="shared" si="92"/>
        <v>►</v>
      </c>
      <c r="F222" s="1402" t="str">
        <f t="shared" si="93"/>
        <v>►</v>
      </c>
      <c r="G222" s="1402" t="str">
        <f t="shared" si="94"/>
        <v>►</v>
      </c>
      <c r="H222" s="1466" t="s">
        <v>6</v>
      </c>
      <c r="I222" s="1465"/>
      <c r="J222" s="1465"/>
      <c r="K222" s="1465"/>
      <c r="L222" s="1464"/>
      <c r="M222" s="1464"/>
      <c r="N222" s="1464"/>
      <c r="O222" s="1464"/>
      <c r="P222" s="1464"/>
      <c r="Q222" s="1464"/>
      <c r="R222" s="2459"/>
      <c r="S222" s="521" t="s">
        <v>6</v>
      </c>
      <c r="T222" s="2719">
        <f t="shared" si="101"/>
        <v>0</v>
      </c>
      <c r="U222" s="2443">
        <f t="shared" si="102"/>
        <v>0</v>
      </c>
      <c r="V222" s="2442"/>
      <c r="W222" s="1440">
        <f t="shared" si="109"/>
        <v>0</v>
      </c>
      <c r="X222" s="199" t="str">
        <f>IF(OR(W222=0, ISBLANK(P222)), "", TEXT(ROUND(W222/INDEX(AJ24:AJ94, MATCH(P222, AI24:AI94, 0)), 0),"# ##0") &amp; " " &amp; P222)</f>
        <v/>
      </c>
      <c r="Y222" s="197">
        <f t="shared" si="110"/>
        <v>0</v>
      </c>
      <c r="Z222" s="1441">
        <f t="shared" si="104"/>
        <v>0</v>
      </c>
      <c r="AA222" s="1428" t="str">
        <f t="shared" si="107"/>
        <v/>
      </c>
      <c r="AB222" s="1436"/>
      <c r="AC222" s="1440">
        <f t="shared" si="108"/>
        <v>0</v>
      </c>
      <c r="AD222" s="1437"/>
      <c r="AE222" s="1442" t="str">
        <f t="shared" si="97"/>
        <v/>
      </c>
      <c r="AF222" s="2564"/>
      <c r="AG222" s="2715">
        <f t="shared" si="105"/>
        <v>0</v>
      </c>
      <c r="AH222" s="2716">
        <f>IF(AND(V222&lt;&gt;"", ISNUMBER(T222)), IFERROR(INDEX(AJ24:AJ94, MATCH(P222, AI24:AI94, 0)) * O222 * IF(ISBLANK(L222), 1, L222), 0), 0)</f>
        <v>0</v>
      </c>
      <c r="AI222" s="31"/>
      <c r="AJ222" s="31"/>
      <c r="AK222" s="31"/>
      <c r="AL222" s="31"/>
      <c r="AM222" s="1401" t="str">
        <f t="shared" si="100"/>
        <v>►</v>
      </c>
      <c r="AN222" s="31"/>
      <c r="AO222" s="31"/>
      <c r="AP222" s="1411"/>
      <c r="AQ222" s="1411"/>
      <c r="AR222" s="1411"/>
      <c r="AW222" s="1411"/>
      <c r="AX222" s="4">
        <v>1</v>
      </c>
    </row>
    <row r="223" spans="1:50" s="48" customFormat="1" ht="21" customHeight="1" x14ac:dyDescent="0.25">
      <c r="A223" s="1401" t="str">
        <f t="shared" si="99"/>
        <v>►</v>
      </c>
      <c r="B223" s="1402" t="str">
        <f t="shared" si="103"/>
        <v>►</v>
      </c>
      <c r="C223" s="1403" t="str">
        <f t="shared" si="106"/>
        <v>►</v>
      </c>
      <c r="D223" s="2475" t="str">
        <f t="shared" si="91"/>
        <v>►</v>
      </c>
      <c r="E223" s="1402" t="str">
        <f t="shared" si="92"/>
        <v>►</v>
      </c>
      <c r="F223" s="1402" t="str">
        <f t="shared" si="93"/>
        <v>►</v>
      </c>
      <c r="G223" s="1402" t="str">
        <f t="shared" si="94"/>
        <v>►</v>
      </c>
      <c r="H223" s="1466" t="s">
        <v>6</v>
      </c>
      <c r="I223" s="1465"/>
      <c r="J223" s="1465"/>
      <c r="K223" s="1465"/>
      <c r="L223" s="1464"/>
      <c r="M223" s="1464"/>
      <c r="N223" s="1464"/>
      <c r="O223" s="1464"/>
      <c r="P223" s="1464"/>
      <c r="Q223" s="1464"/>
      <c r="R223" s="2459"/>
      <c r="S223" s="521" t="s">
        <v>6</v>
      </c>
      <c r="T223" s="2719">
        <f t="shared" si="101"/>
        <v>0</v>
      </c>
      <c r="U223" s="2443">
        <f t="shared" si="102"/>
        <v>0</v>
      </c>
      <c r="V223" s="2442"/>
      <c r="W223" s="1433">
        <f t="shared" si="109"/>
        <v>0</v>
      </c>
      <c r="X223" s="185" t="str">
        <f>IF(OR(W223=0, ISBLANK(P223)), "", TEXT(ROUND(W223/INDEX(AJ24:AJ94, MATCH(P223, AI24:AI94, 0)), 0),"# ##0") &amp; " " &amp; P223)</f>
        <v/>
      </c>
      <c r="Y223" s="210">
        <f t="shared" si="110"/>
        <v>0</v>
      </c>
      <c r="Z223" s="1434">
        <f t="shared" si="104"/>
        <v>0</v>
      </c>
      <c r="AA223" s="1435" t="str">
        <f t="shared" si="107"/>
        <v/>
      </c>
      <c r="AB223" s="1436"/>
      <c r="AC223" s="1433">
        <f t="shared" si="108"/>
        <v>0</v>
      </c>
      <c r="AD223" s="1437"/>
      <c r="AE223" s="1438" t="str">
        <f t="shared" si="97"/>
        <v/>
      </c>
      <c r="AF223" s="2564"/>
      <c r="AG223" s="2715">
        <f t="shared" si="105"/>
        <v>0</v>
      </c>
      <c r="AH223" s="2716">
        <f>IF(AND(V223&lt;&gt;"", ISNUMBER(T223)), IFERROR(INDEX(AJ24:AJ94, MATCH(P223, AI24:AI94, 0)) * O223 * IF(ISBLANK(L223), 1, L223), 0), 0)</f>
        <v>0</v>
      </c>
      <c r="AI223" s="31"/>
      <c r="AJ223" s="31"/>
      <c r="AK223" s="31"/>
      <c r="AL223" s="31"/>
      <c r="AM223" s="1401" t="str">
        <f t="shared" si="100"/>
        <v>►</v>
      </c>
      <c r="AN223" s="31"/>
      <c r="AO223" s="31"/>
      <c r="AP223" s="1411"/>
      <c r="AQ223" s="1411"/>
      <c r="AR223" s="1411"/>
      <c r="AW223" s="1411"/>
      <c r="AX223" s="4">
        <v>1</v>
      </c>
    </row>
    <row r="224" spans="1:50" s="48" customFormat="1" ht="21" customHeight="1" x14ac:dyDescent="0.25">
      <c r="A224" s="1401" t="str">
        <f t="shared" si="99"/>
        <v>►</v>
      </c>
      <c r="B224" s="1402" t="str">
        <f t="shared" si="103"/>
        <v>►</v>
      </c>
      <c r="C224" s="1403" t="str">
        <f t="shared" si="106"/>
        <v>►</v>
      </c>
      <c r="D224" s="2475" t="str">
        <f t="shared" ref="D224:D287" si="111">IF(B224="►","►",IFERROR(MID(B224,SEARCH(".",B224)+1,SEARCH(".",B224,SEARCH(".",B224)+1)-SEARCH(".",B224)-1),0))</f>
        <v>►</v>
      </c>
      <c r="E224" s="1402" t="str">
        <f t="shared" ref="E224:E287" si="112">IF(B224="►", "►", IFERROR(MID(B224, SEARCH(".", B224, SEARCH(".", B224)+1)+1, SEARCH(".", B224, SEARCH(".", B224, SEARCH(".", B224)+1)+1) - SEARCH(".", B224, SEARCH(".", B224)+1)-1), 0))</f>
        <v>►</v>
      </c>
      <c r="F224" s="1402" t="str">
        <f t="shared" ref="F224:F287" si="113">IF(B224="►", "►", IFERROR(MID(B224, SEARCH(".", B224, SEARCH(".", B224, SEARCH(".", B224)+1)+1)+1, SEARCH(".", B224, SEARCH(".", B224, SEARCH(".", B224, SEARCH(".", B224)+1)+1)+1) - SEARCH(".", B224, SEARCH(".", B224, SEARCH(".", B224)+1)+1)-1), 0))</f>
        <v>►</v>
      </c>
      <c r="G224" s="1402" t="str">
        <f t="shared" ref="G224:G287" si="114">IF(OR(B224="►", ISBLANK(B224)), "►", IFERROR(RIGHT(B224, LEN(B224)-FIND("►", B224)-1), ""))</f>
        <v>►</v>
      </c>
      <c r="H224" s="1466" t="s">
        <v>6</v>
      </c>
      <c r="I224" s="1465"/>
      <c r="J224" s="1465"/>
      <c r="K224" s="1465"/>
      <c r="L224" s="1464"/>
      <c r="M224" s="1464"/>
      <c r="N224" s="1464"/>
      <c r="O224" s="1464"/>
      <c r="P224" s="1464"/>
      <c r="Q224" s="1464"/>
      <c r="R224" s="2459"/>
      <c r="S224" s="521" t="s">
        <v>6</v>
      </c>
      <c r="T224" s="2719">
        <f t="shared" si="101"/>
        <v>0</v>
      </c>
      <c r="U224" s="2443">
        <f t="shared" si="102"/>
        <v>0</v>
      </c>
      <c r="V224" s="2442"/>
      <c r="W224" s="1440">
        <f t="shared" si="109"/>
        <v>0</v>
      </c>
      <c r="X224" s="199" t="str">
        <f>IF(OR(W224=0, ISBLANK(P224)), "", TEXT(ROUND(W224/INDEX(AJ24:AJ94, MATCH(P224, AI24:AI94, 0)), 0),"# ##0") &amp; " " &amp; P224)</f>
        <v/>
      </c>
      <c r="Y224" s="197">
        <f t="shared" si="110"/>
        <v>0</v>
      </c>
      <c r="Z224" s="1441">
        <f t="shared" si="104"/>
        <v>0</v>
      </c>
      <c r="AA224" s="1428" t="str">
        <f t="shared" si="107"/>
        <v/>
      </c>
      <c r="AB224" s="1436"/>
      <c r="AC224" s="1440">
        <f t="shared" si="108"/>
        <v>0</v>
      </c>
      <c r="AD224" s="1437"/>
      <c r="AE224" s="1442" t="str">
        <f t="shared" si="97"/>
        <v/>
      </c>
      <c r="AF224" s="2564"/>
      <c r="AG224" s="2715">
        <f t="shared" si="105"/>
        <v>0</v>
      </c>
      <c r="AH224" s="2716">
        <f>IF(AND(V224&lt;&gt;"", ISNUMBER(T224)), IFERROR(INDEX(AJ24:AJ94, MATCH(P224, AI24:AI94, 0)) * O224 * IF(ISBLANK(L224), 1, L224), 0), 0)</f>
        <v>0</v>
      </c>
      <c r="AI224" s="31"/>
      <c r="AJ224" s="31"/>
      <c r="AK224" s="31"/>
      <c r="AL224" s="31"/>
      <c r="AM224" s="1401" t="str">
        <f t="shared" si="100"/>
        <v>►</v>
      </c>
      <c r="AN224" s="31"/>
      <c r="AO224" s="31"/>
      <c r="AP224" s="1411"/>
      <c r="AQ224" s="1411"/>
      <c r="AR224" s="1411"/>
      <c r="AW224" s="1411"/>
      <c r="AX224" s="4">
        <v>1</v>
      </c>
    </row>
    <row r="225" spans="1:50" s="48" customFormat="1" ht="21" customHeight="1" x14ac:dyDescent="0.25">
      <c r="A225" s="1401" t="str">
        <f t="shared" si="99"/>
        <v>►</v>
      </c>
      <c r="B225" s="1402" t="str">
        <f t="shared" si="103"/>
        <v>►</v>
      </c>
      <c r="C225" s="1403" t="str">
        <f t="shared" si="106"/>
        <v>►</v>
      </c>
      <c r="D225" s="2475" t="str">
        <f t="shared" si="111"/>
        <v>►</v>
      </c>
      <c r="E225" s="1402" t="str">
        <f t="shared" si="112"/>
        <v>►</v>
      </c>
      <c r="F225" s="1402" t="str">
        <f t="shared" si="113"/>
        <v>►</v>
      </c>
      <c r="G225" s="1402" t="str">
        <f t="shared" si="114"/>
        <v>►</v>
      </c>
      <c r="H225" s="1466" t="s">
        <v>6</v>
      </c>
      <c r="I225" s="1465"/>
      <c r="J225" s="1465"/>
      <c r="K225" s="1465"/>
      <c r="L225" s="1464"/>
      <c r="M225" s="1464"/>
      <c r="N225" s="1464"/>
      <c r="O225" s="1464"/>
      <c r="P225" s="1464"/>
      <c r="Q225" s="1464"/>
      <c r="R225" s="2459"/>
      <c r="S225" s="521" t="s">
        <v>6</v>
      </c>
      <c r="T225" s="2719">
        <f t="shared" si="101"/>
        <v>0</v>
      </c>
      <c r="U225" s="2443">
        <f t="shared" si="102"/>
        <v>0</v>
      </c>
      <c r="V225" s="2442"/>
      <c r="W225" s="1433">
        <f t="shared" si="109"/>
        <v>0</v>
      </c>
      <c r="X225" s="185" t="str">
        <f>IF(OR(W225=0, ISBLANK(P225)), "", TEXT(ROUND(W225/INDEX(AJ24:AJ94, MATCH(P225, AI24:AI94, 0)), 0),"# ##0") &amp; " " &amp; P225)</f>
        <v/>
      </c>
      <c r="Y225" s="210">
        <f t="shared" si="110"/>
        <v>0</v>
      </c>
      <c r="Z225" s="1434">
        <f t="shared" si="104"/>
        <v>0</v>
      </c>
      <c r="AA225" s="1435" t="str">
        <f t="shared" si="107"/>
        <v/>
      </c>
      <c r="AB225" s="1436"/>
      <c r="AC225" s="1433">
        <f t="shared" si="108"/>
        <v>0</v>
      </c>
      <c r="AD225" s="1437"/>
      <c r="AE225" s="1438" t="str">
        <f t="shared" si="97"/>
        <v/>
      </c>
      <c r="AF225" s="2564"/>
      <c r="AG225" s="2715">
        <f t="shared" si="105"/>
        <v>0</v>
      </c>
      <c r="AH225" s="2716">
        <f>IF(AND(V225&lt;&gt;"", ISNUMBER(T225)), IFERROR(INDEX(AJ24:AJ94, MATCH(P225, AI24:AI94, 0)) * O225 * IF(ISBLANK(L225), 1, L225), 0), 0)</f>
        <v>0</v>
      </c>
      <c r="AI225" s="31"/>
      <c r="AJ225" s="31"/>
      <c r="AK225" s="31"/>
      <c r="AL225" s="31"/>
      <c r="AM225" s="1401" t="str">
        <f t="shared" si="100"/>
        <v>►</v>
      </c>
      <c r="AN225" s="31"/>
      <c r="AO225" s="31"/>
      <c r="AP225" s="1411"/>
      <c r="AQ225" s="1411"/>
      <c r="AR225" s="1411"/>
      <c r="AW225" s="1411"/>
      <c r="AX225" s="4">
        <v>1</v>
      </c>
    </row>
    <row r="226" spans="1:50" s="48" customFormat="1" ht="21" customHeight="1" x14ac:dyDescent="0.25">
      <c r="A226" s="1401" t="str">
        <f t="shared" si="99"/>
        <v>►</v>
      </c>
      <c r="B226" s="1402" t="str">
        <f t="shared" si="103"/>
        <v>►</v>
      </c>
      <c r="C226" s="1403" t="str">
        <f t="shared" si="106"/>
        <v>►</v>
      </c>
      <c r="D226" s="2475" t="str">
        <f t="shared" si="111"/>
        <v>►</v>
      </c>
      <c r="E226" s="1402" t="str">
        <f t="shared" si="112"/>
        <v>►</v>
      </c>
      <c r="F226" s="1402" t="str">
        <f t="shared" si="113"/>
        <v>►</v>
      </c>
      <c r="G226" s="1402" t="str">
        <f t="shared" si="114"/>
        <v>►</v>
      </c>
      <c r="H226" s="1466" t="s">
        <v>6</v>
      </c>
      <c r="I226" s="1465"/>
      <c r="J226" s="1465"/>
      <c r="K226" s="1465"/>
      <c r="L226" s="1464"/>
      <c r="M226" s="1464"/>
      <c r="N226" s="1464"/>
      <c r="O226" s="1464"/>
      <c r="P226" s="1464"/>
      <c r="Q226" s="1464"/>
      <c r="R226" s="2459"/>
      <c r="S226" s="521" t="s">
        <v>6</v>
      </c>
      <c r="T226" s="2719">
        <f t="shared" si="101"/>
        <v>0</v>
      </c>
      <c r="U226" s="2443">
        <f t="shared" si="102"/>
        <v>0</v>
      </c>
      <c r="V226" s="2442"/>
      <c r="W226" s="1453">
        <f t="shared" si="109"/>
        <v>0</v>
      </c>
      <c r="X226" s="1454" t="str">
        <f>IF(OR(W226=0, ISBLANK(P226)), "", TEXT(ROUND(W226/INDEX(AJ24:AJ94, MATCH(P226, AI24:AI94, 0)), 0),"# ##0") &amp; " " &amp; P226)</f>
        <v/>
      </c>
      <c r="Y226" s="197">
        <f t="shared" si="110"/>
        <v>0</v>
      </c>
      <c r="Z226" s="1441">
        <f t="shared" si="104"/>
        <v>0</v>
      </c>
      <c r="AA226" s="1428" t="str">
        <f t="shared" si="107"/>
        <v/>
      </c>
      <c r="AB226" s="1436"/>
      <c r="AC226" s="1440">
        <f t="shared" si="108"/>
        <v>0</v>
      </c>
      <c r="AD226" s="1437"/>
      <c r="AE226" s="1442" t="str">
        <f t="shared" si="97"/>
        <v/>
      </c>
      <c r="AF226" s="2564"/>
      <c r="AG226" s="2715">
        <f t="shared" si="105"/>
        <v>0</v>
      </c>
      <c r="AH226" s="2716">
        <f>IF(AND(V226&lt;&gt;"", ISNUMBER(T226)), IFERROR(INDEX(AJ24:AJ94, MATCH(P226, AI24:AI94, 0)) * O226 * IF(ISBLANK(L226), 1, L226), 0), 0)</f>
        <v>0</v>
      </c>
      <c r="AI226" s="31"/>
      <c r="AJ226" s="31"/>
      <c r="AK226" s="31"/>
      <c r="AL226" s="31"/>
      <c r="AM226" s="1401" t="str">
        <f t="shared" si="100"/>
        <v>►</v>
      </c>
      <c r="AN226" s="31"/>
      <c r="AO226" s="31"/>
      <c r="AP226" s="1411"/>
      <c r="AQ226" s="1411"/>
      <c r="AR226" s="1411"/>
      <c r="AW226" s="1411"/>
      <c r="AX226" s="4">
        <v>1</v>
      </c>
    </row>
    <row r="227" spans="1:50" s="48" customFormat="1" ht="21" customHeight="1" x14ac:dyDescent="0.25">
      <c r="A227" s="1401" t="str">
        <f t="shared" si="99"/>
        <v>►</v>
      </c>
      <c r="B227" s="1402" t="str">
        <f t="shared" si="103"/>
        <v>►</v>
      </c>
      <c r="C227" s="1403" t="str">
        <f t="shared" si="106"/>
        <v>►</v>
      </c>
      <c r="D227" s="2475" t="str">
        <f t="shared" si="111"/>
        <v>►</v>
      </c>
      <c r="E227" s="1402" t="str">
        <f t="shared" si="112"/>
        <v>►</v>
      </c>
      <c r="F227" s="1402" t="str">
        <f t="shared" si="113"/>
        <v>►</v>
      </c>
      <c r="G227" s="1402" t="str">
        <f t="shared" si="114"/>
        <v>►</v>
      </c>
      <c r="H227" s="1466" t="s">
        <v>6</v>
      </c>
      <c r="I227" s="1465"/>
      <c r="J227" s="1465"/>
      <c r="K227" s="1465"/>
      <c r="L227" s="1464"/>
      <c r="M227" s="1464"/>
      <c r="N227" s="1464"/>
      <c r="O227" s="1464"/>
      <c r="P227" s="1464"/>
      <c r="Q227" s="1464"/>
      <c r="R227" s="2459"/>
      <c r="S227" s="521" t="s">
        <v>6</v>
      </c>
      <c r="T227" s="2719">
        <f t="shared" si="101"/>
        <v>0</v>
      </c>
      <c r="U227" s="2443">
        <f t="shared" si="102"/>
        <v>0</v>
      </c>
      <c r="V227" s="2442"/>
      <c r="W227" s="1433">
        <f t="shared" si="109"/>
        <v>0</v>
      </c>
      <c r="X227" s="185" t="str">
        <f>IF(OR(W227=0, ISBLANK(P227)), "", TEXT(ROUND(W227/INDEX(AJ24:AJ94, MATCH(P227, AI24:AI94, 0)), 0),"# ##0") &amp; " " &amp; P227)</f>
        <v/>
      </c>
      <c r="Y227" s="210">
        <f t="shared" si="110"/>
        <v>0</v>
      </c>
      <c r="Z227" s="1434">
        <f t="shared" si="104"/>
        <v>0</v>
      </c>
      <c r="AA227" s="1435" t="str">
        <f t="shared" si="107"/>
        <v/>
      </c>
      <c r="AB227" s="1436"/>
      <c r="AC227" s="1433">
        <f t="shared" si="108"/>
        <v>0</v>
      </c>
      <c r="AD227" s="1437"/>
      <c r="AE227" s="1438" t="str">
        <f t="shared" si="97"/>
        <v/>
      </c>
      <c r="AF227" s="2564"/>
      <c r="AG227" s="2715">
        <f t="shared" si="105"/>
        <v>0</v>
      </c>
      <c r="AH227" s="2716">
        <f>IF(AND(V227&lt;&gt;"", ISNUMBER(T227)), IFERROR(INDEX(AJ24:AJ94, MATCH(P227, AI24:AI94, 0)) * O227 * IF(ISBLANK(L227), 1, L227), 0), 0)</f>
        <v>0</v>
      </c>
      <c r="AI227" s="31"/>
      <c r="AJ227" s="31"/>
      <c r="AK227" s="31"/>
      <c r="AL227" s="31"/>
      <c r="AM227" s="1401" t="str">
        <f t="shared" si="100"/>
        <v>►</v>
      </c>
      <c r="AN227" s="31"/>
      <c r="AO227" s="31"/>
      <c r="AP227" s="1411"/>
      <c r="AQ227" s="1411"/>
      <c r="AR227" s="1411"/>
      <c r="AW227" s="1411"/>
      <c r="AX227" s="4">
        <v>1</v>
      </c>
    </row>
    <row r="228" spans="1:50" s="48" customFormat="1" ht="21" customHeight="1" x14ac:dyDescent="0.25">
      <c r="A228" s="1401" t="str">
        <f t="shared" si="99"/>
        <v>►</v>
      </c>
      <c r="B228" s="1402" t="str">
        <f t="shared" si="103"/>
        <v>►</v>
      </c>
      <c r="C228" s="1403" t="str">
        <f t="shared" si="106"/>
        <v>►</v>
      </c>
      <c r="D228" s="2475" t="str">
        <f t="shared" si="111"/>
        <v>►</v>
      </c>
      <c r="E228" s="1402" t="str">
        <f t="shared" si="112"/>
        <v>►</v>
      </c>
      <c r="F228" s="1402" t="str">
        <f t="shared" si="113"/>
        <v>►</v>
      </c>
      <c r="G228" s="1402" t="str">
        <f t="shared" si="114"/>
        <v>►</v>
      </c>
      <c r="H228" s="1466" t="s">
        <v>6</v>
      </c>
      <c r="I228" s="1465"/>
      <c r="J228" s="1465"/>
      <c r="K228" s="1465"/>
      <c r="L228" s="1464"/>
      <c r="M228" s="1464"/>
      <c r="N228" s="1464"/>
      <c r="O228" s="1464"/>
      <c r="P228" s="1464"/>
      <c r="Q228" s="1464"/>
      <c r="R228" s="2459"/>
      <c r="S228" s="521" t="s">
        <v>6</v>
      </c>
      <c r="T228" s="2719">
        <f t="shared" si="101"/>
        <v>0</v>
      </c>
      <c r="U228" s="2443">
        <f t="shared" si="102"/>
        <v>0</v>
      </c>
      <c r="V228" s="2442"/>
      <c r="W228" s="1440">
        <f t="shared" si="109"/>
        <v>0</v>
      </c>
      <c r="X228" s="199" t="str">
        <f>IF(OR(W228=0, ISBLANK(P228)), "", TEXT(ROUND(W228/INDEX(AJ24:AJ94, MATCH(P228, AI24:AI94, 0)), 0),"# ##0") &amp; " " &amp; P228)</f>
        <v/>
      </c>
      <c r="Y228" s="197">
        <f t="shared" si="110"/>
        <v>0</v>
      </c>
      <c r="Z228" s="1441">
        <f t="shared" si="104"/>
        <v>0</v>
      </c>
      <c r="AA228" s="1428" t="str">
        <f t="shared" si="107"/>
        <v/>
      </c>
      <c r="AB228" s="1436"/>
      <c r="AC228" s="1440">
        <f t="shared" si="108"/>
        <v>0</v>
      </c>
      <c r="AD228" s="1437"/>
      <c r="AE228" s="1442" t="str">
        <f t="shared" si="97"/>
        <v/>
      </c>
      <c r="AF228" s="2564"/>
      <c r="AG228" s="2715">
        <f t="shared" si="105"/>
        <v>0</v>
      </c>
      <c r="AH228" s="2716">
        <f>IF(AND(V228&lt;&gt;"", ISNUMBER(T228)), IFERROR(INDEX(AJ24:AJ94, MATCH(P228, AI24:AI94, 0)) * O228 * IF(ISBLANK(L228), 1, L228), 0), 0)</f>
        <v>0</v>
      </c>
      <c r="AI228" s="31"/>
      <c r="AJ228" s="31"/>
      <c r="AK228" s="31"/>
      <c r="AL228" s="31"/>
      <c r="AM228" s="1401" t="str">
        <f t="shared" si="100"/>
        <v>►</v>
      </c>
      <c r="AN228" s="31"/>
      <c r="AO228" s="31"/>
      <c r="AP228" s="1411"/>
      <c r="AQ228" s="1411"/>
      <c r="AR228" s="1411"/>
      <c r="AW228" s="1411"/>
      <c r="AX228" s="4">
        <v>1</v>
      </c>
    </row>
    <row r="229" spans="1:50" s="48" customFormat="1" ht="21" customHeight="1" x14ac:dyDescent="0.25">
      <c r="A229" s="1401" t="str">
        <f t="shared" si="99"/>
        <v>►</v>
      </c>
      <c r="B229" s="1402" t="str">
        <f t="shared" si="103"/>
        <v>►</v>
      </c>
      <c r="C229" s="1403" t="str">
        <f t="shared" si="106"/>
        <v>►</v>
      </c>
      <c r="D229" s="2475" t="str">
        <f t="shared" si="111"/>
        <v>►</v>
      </c>
      <c r="E229" s="1402" t="str">
        <f t="shared" si="112"/>
        <v>►</v>
      </c>
      <c r="F229" s="1402" t="str">
        <f t="shared" si="113"/>
        <v>►</v>
      </c>
      <c r="G229" s="1402" t="str">
        <f t="shared" si="114"/>
        <v>►</v>
      </c>
      <c r="H229" s="1466" t="s">
        <v>6</v>
      </c>
      <c r="I229" s="1465"/>
      <c r="J229" s="1465"/>
      <c r="K229" s="1465"/>
      <c r="L229" s="1464"/>
      <c r="M229" s="1464"/>
      <c r="N229" s="1464"/>
      <c r="O229" s="1464"/>
      <c r="P229" s="1464"/>
      <c r="Q229" s="1464"/>
      <c r="R229" s="2459"/>
      <c r="S229" s="521" t="s">
        <v>6</v>
      </c>
      <c r="T229" s="2719">
        <f t="shared" si="101"/>
        <v>0</v>
      </c>
      <c r="U229" s="2443">
        <f t="shared" si="102"/>
        <v>0</v>
      </c>
      <c r="V229" s="2442"/>
      <c r="W229" s="1433">
        <f t="shared" si="109"/>
        <v>0</v>
      </c>
      <c r="X229" s="185" t="str">
        <f>IF(OR(W229=0, ISBLANK(P229)), "", TEXT(ROUND(W229/INDEX(AJ24:AJ94, MATCH(P229, AI24:AI94, 0)), 0),"# ##0") &amp; " " &amp; P229)</f>
        <v/>
      </c>
      <c r="Y229" s="210">
        <f t="shared" si="110"/>
        <v>0</v>
      </c>
      <c r="Z229" s="1434">
        <f t="shared" si="104"/>
        <v>0</v>
      </c>
      <c r="AA229" s="1435" t="str">
        <f t="shared" si="107"/>
        <v/>
      </c>
      <c r="AB229" s="1436"/>
      <c r="AC229" s="1433">
        <f t="shared" si="108"/>
        <v>0</v>
      </c>
      <c r="AD229" s="1437"/>
      <c r="AE229" s="1438" t="str">
        <f t="shared" si="97"/>
        <v/>
      </c>
      <c r="AF229" s="2564"/>
      <c r="AG229" s="2715">
        <f t="shared" si="105"/>
        <v>0</v>
      </c>
      <c r="AH229" s="2716">
        <f>IF(AND(V229&lt;&gt;"", ISNUMBER(T229)), IFERROR(INDEX(AJ24:AJ94, MATCH(P229, AI24:AI94, 0)) * O229 * IF(ISBLANK(L229), 1, L229), 0), 0)</f>
        <v>0</v>
      </c>
      <c r="AI229" s="31"/>
      <c r="AJ229" s="31"/>
      <c r="AK229" s="31"/>
      <c r="AL229" s="31"/>
      <c r="AM229" s="1401" t="str">
        <f t="shared" si="100"/>
        <v>►</v>
      </c>
      <c r="AN229" s="31"/>
      <c r="AO229" s="31"/>
      <c r="AP229" s="1411"/>
      <c r="AQ229" s="1411"/>
      <c r="AR229" s="1411"/>
      <c r="AW229" s="1411"/>
      <c r="AX229" s="4">
        <v>1</v>
      </c>
    </row>
    <row r="230" spans="1:50" s="48" customFormat="1" ht="21" customHeight="1" x14ac:dyDescent="0.25">
      <c r="A230" s="1401" t="str">
        <f t="shared" si="99"/>
        <v>►</v>
      </c>
      <c r="B230" s="1402" t="str">
        <f t="shared" si="103"/>
        <v>►</v>
      </c>
      <c r="C230" s="1403" t="str">
        <f t="shared" si="106"/>
        <v>►</v>
      </c>
      <c r="D230" s="2475" t="str">
        <f t="shared" si="111"/>
        <v>►</v>
      </c>
      <c r="E230" s="1402" t="str">
        <f t="shared" si="112"/>
        <v>►</v>
      </c>
      <c r="F230" s="1402" t="str">
        <f t="shared" si="113"/>
        <v>►</v>
      </c>
      <c r="G230" s="1402" t="str">
        <f t="shared" si="114"/>
        <v>►</v>
      </c>
      <c r="H230" s="1466" t="s">
        <v>6</v>
      </c>
      <c r="I230" s="1465"/>
      <c r="J230" s="1465"/>
      <c r="K230" s="1465"/>
      <c r="L230" s="1464"/>
      <c r="M230" s="1464"/>
      <c r="N230" s="1464"/>
      <c r="O230" s="1464"/>
      <c r="P230" s="1464"/>
      <c r="Q230" s="1464"/>
      <c r="R230" s="2459"/>
      <c r="S230" s="521" t="s">
        <v>6</v>
      </c>
      <c r="T230" s="2719">
        <f t="shared" si="101"/>
        <v>0</v>
      </c>
      <c r="U230" s="2443">
        <f t="shared" si="102"/>
        <v>0</v>
      </c>
      <c r="V230" s="2442"/>
      <c r="W230" s="1440">
        <f t="shared" si="109"/>
        <v>0</v>
      </c>
      <c r="X230" s="199" t="str">
        <f>IF(OR(W230=0, ISBLANK(P230)), "", TEXT(ROUND(W230/INDEX(AJ24:AJ94, MATCH(P230, AI24:AI94, 0)), 0),"# ##0") &amp; " " &amp; P230)</f>
        <v/>
      </c>
      <c r="Y230" s="197">
        <f t="shared" si="110"/>
        <v>0</v>
      </c>
      <c r="Z230" s="1441">
        <f t="shared" si="104"/>
        <v>0</v>
      </c>
      <c r="AA230" s="1428" t="str">
        <f t="shared" si="107"/>
        <v/>
      </c>
      <c r="AB230" s="1436"/>
      <c r="AC230" s="1440">
        <f t="shared" si="108"/>
        <v>0</v>
      </c>
      <c r="AD230" s="1437"/>
      <c r="AE230" s="1442" t="str">
        <f t="shared" si="97"/>
        <v/>
      </c>
      <c r="AF230" s="2564"/>
      <c r="AG230" s="2715">
        <f t="shared" si="105"/>
        <v>0</v>
      </c>
      <c r="AH230" s="2716">
        <f>IF(AND(V230&lt;&gt;"", ISNUMBER(T230)), IFERROR(INDEX(AJ24:AJ94, MATCH(P230, AI24:AI94, 0)) * O230 * IF(ISBLANK(L230), 1, L230), 0), 0)</f>
        <v>0</v>
      </c>
      <c r="AI230" s="31"/>
      <c r="AJ230" s="31"/>
      <c r="AK230" s="31"/>
      <c r="AL230" s="31"/>
      <c r="AM230" s="1401" t="str">
        <f t="shared" si="100"/>
        <v>►</v>
      </c>
      <c r="AN230" s="31"/>
      <c r="AO230" s="31"/>
      <c r="AP230" s="1411"/>
      <c r="AQ230" s="1411"/>
      <c r="AR230" s="1411"/>
      <c r="AW230" s="1411"/>
      <c r="AX230" s="4">
        <v>1</v>
      </c>
    </row>
    <row r="231" spans="1:50" s="48" customFormat="1" ht="21" customHeight="1" x14ac:dyDescent="0.25">
      <c r="A231" s="1401" t="str">
        <f t="shared" si="99"/>
        <v>►</v>
      </c>
      <c r="B231" s="1402" t="str">
        <f t="shared" si="103"/>
        <v>►</v>
      </c>
      <c r="C231" s="1403" t="str">
        <f t="shared" si="106"/>
        <v>►</v>
      </c>
      <c r="D231" s="2475" t="str">
        <f t="shared" si="111"/>
        <v>►</v>
      </c>
      <c r="E231" s="1402" t="str">
        <f t="shared" si="112"/>
        <v>►</v>
      </c>
      <c r="F231" s="1402" t="str">
        <f t="shared" si="113"/>
        <v>►</v>
      </c>
      <c r="G231" s="1402" t="str">
        <f t="shared" si="114"/>
        <v>►</v>
      </c>
      <c r="H231" s="1466" t="s">
        <v>6</v>
      </c>
      <c r="I231" s="1465"/>
      <c r="J231" s="1465"/>
      <c r="K231" s="1465"/>
      <c r="L231" s="1464"/>
      <c r="M231" s="1464"/>
      <c r="N231" s="1464"/>
      <c r="O231" s="1464"/>
      <c r="P231" s="1464"/>
      <c r="Q231" s="1464"/>
      <c r="R231" s="2459"/>
      <c r="S231" s="521" t="s">
        <v>6</v>
      </c>
      <c r="T231" s="2719">
        <f t="shared" si="101"/>
        <v>0</v>
      </c>
      <c r="U231" s="2443">
        <f t="shared" si="102"/>
        <v>0</v>
      </c>
      <c r="V231" s="2442"/>
      <c r="W231" s="1433">
        <f t="shared" si="109"/>
        <v>0</v>
      </c>
      <c r="X231" s="185" t="str">
        <f>IF(OR(W231=0, ISBLANK(P231)), "", TEXT(ROUND(W231/INDEX(AJ24:AJ94, MATCH(P231, AI24:AI94, 0)), 0),"# ##0") &amp; " " &amp; P231)</f>
        <v/>
      </c>
      <c r="Y231" s="210">
        <f t="shared" si="110"/>
        <v>0</v>
      </c>
      <c r="Z231" s="1434">
        <f t="shared" si="104"/>
        <v>0</v>
      </c>
      <c r="AA231" s="1435" t="str">
        <f t="shared" si="107"/>
        <v/>
      </c>
      <c r="AB231" s="1436"/>
      <c r="AC231" s="1433">
        <f t="shared" si="108"/>
        <v>0</v>
      </c>
      <c r="AD231" s="1437"/>
      <c r="AE231" s="1438" t="str">
        <f t="shared" si="97"/>
        <v/>
      </c>
      <c r="AF231" s="2564"/>
      <c r="AG231" s="2715">
        <f t="shared" si="105"/>
        <v>0</v>
      </c>
      <c r="AH231" s="2716">
        <f>IF(AND(V231&lt;&gt;"", ISNUMBER(T231)), IFERROR(INDEX(AJ24:AJ94, MATCH(P231, AI24:AI94, 0)) * O231 * IF(ISBLANK(L231), 1, L231), 0), 0)</f>
        <v>0</v>
      </c>
      <c r="AI231" s="31"/>
      <c r="AJ231" s="31"/>
      <c r="AK231" s="31"/>
      <c r="AL231" s="31"/>
      <c r="AM231" s="1401" t="str">
        <f t="shared" si="100"/>
        <v>►</v>
      </c>
      <c r="AN231" s="31"/>
      <c r="AO231" s="31"/>
      <c r="AP231" s="1411"/>
      <c r="AQ231" s="1411"/>
      <c r="AR231" s="1411"/>
      <c r="AW231" s="1411"/>
      <c r="AX231" s="4">
        <v>1</v>
      </c>
    </row>
    <row r="232" spans="1:50" s="48" customFormat="1" ht="21" customHeight="1" x14ac:dyDescent="0.25">
      <c r="A232" s="1401" t="str">
        <f t="shared" si="99"/>
        <v>►</v>
      </c>
      <c r="B232" s="1402" t="str">
        <f t="shared" si="103"/>
        <v>►</v>
      </c>
      <c r="C232" s="1403" t="str">
        <f t="shared" si="106"/>
        <v>►</v>
      </c>
      <c r="D232" s="2475" t="str">
        <f t="shared" si="111"/>
        <v>►</v>
      </c>
      <c r="E232" s="1402" t="str">
        <f t="shared" si="112"/>
        <v>►</v>
      </c>
      <c r="F232" s="1402" t="str">
        <f t="shared" si="113"/>
        <v>►</v>
      </c>
      <c r="G232" s="1402" t="str">
        <f t="shared" si="114"/>
        <v>►</v>
      </c>
      <c r="H232" s="1466" t="s">
        <v>6</v>
      </c>
      <c r="I232" s="1465"/>
      <c r="J232" s="1465"/>
      <c r="K232" s="1465"/>
      <c r="L232" s="1464"/>
      <c r="M232" s="1464"/>
      <c r="N232" s="1464"/>
      <c r="O232" s="1464"/>
      <c r="P232" s="1464"/>
      <c r="Q232" s="1464"/>
      <c r="R232" s="2459"/>
      <c r="S232" s="521" t="s">
        <v>6</v>
      </c>
      <c r="T232" s="2719">
        <f t="shared" si="101"/>
        <v>0</v>
      </c>
      <c r="U232" s="2443">
        <f t="shared" si="102"/>
        <v>0</v>
      </c>
      <c r="V232" s="2442"/>
      <c r="W232" s="1440">
        <f t="shared" si="109"/>
        <v>0</v>
      </c>
      <c r="X232" s="199" t="str">
        <f>IF(OR(W232=0, ISBLANK(P232)), "", TEXT(ROUND(W232/INDEX(AJ24:AJ94, MATCH(P232, AI24:AI94, 0)), 0),"# ##0") &amp; " " &amp; P232)</f>
        <v/>
      </c>
      <c r="Y232" s="197">
        <f t="shared" si="110"/>
        <v>0</v>
      </c>
      <c r="Z232" s="1441">
        <f t="shared" si="104"/>
        <v>0</v>
      </c>
      <c r="AA232" s="1428" t="str">
        <f t="shared" si="107"/>
        <v/>
      </c>
      <c r="AB232" s="1436"/>
      <c r="AC232" s="1440">
        <f t="shared" si="108"/>
        <v>0</v>
      </c>
      <c r="AD232" s="1437"/>
      <c r="AE232" s="1442" t="str">
        <f t="shared" si="97"/>
        <v/>
      </c>
      <c r="AF232" s="2564"/>
      <c r="AG232" s="2715">
        <f t="shared" si="105"/>
        <v>0</v>
      </c>
      <c r="AH232" s="2716">
        <f>IF(AND(V232&lt;&gt;"", ISNUMBER(T232)), IFERROR(INDEX(AJ24:AJ94, MATCH(P232, AI24:AI94, 0)) * O232 * IF(ISBLANK(L232), 1, L232), 0), 0)</f>
        <v>0</v>
      </c>
      <c r="AI232" s="31"/>
      <c r="AJ232" s="31"/>
      <c r="AK232" s="31"/>
      <c r="AL232" s="31"/>
      <c r="AM232" s="1401" t="str">
        <f t="shared" si="100"/>
        <v>►</v>
      </c>
      <c r="AN232" s="31"/>
      <c r="AO232" s="31"/>
      <c r="AP232" s="1411"/>
      <c r="AQ232" s="1411"/>
      <c r="AR232" s="1411"/>
      <c r="AS232" s="31"/>
      <c r="AT232" s="31"/>
      <c r="AU232" s="31"/>
      <c r="AV232" s="31"/>
      <c r="AW232" s="1411"/>
      <c r="AX232" s="4">
        <v>1</v>
      </c>
    </row>
    <row r="233" spans="1:50" s="48" customFormat="1" ht="21" customHeight="1" x14ac:dyDescent="0.25">
      <c r="A233" s="1401" t="str">
        <f t="shared" si="99"/>
        <v>►</v>
      </c>
      <c r="B233" s="1402" t="str">
        <f t="shared" si="103"/>
        <v>►</v>
      </c>
      <c r="C233" s="1403" t="str">
        <f t="shared" si="106"/>
        <v>►</v>
      </c>
      <c r="D233" s="2475" t="str">
        <f t="shared" si="111"/>
        <v>►</v>
      </c>
      <c r="E233" s="1402" t="str">
        <f t="shared" si="112"/>
        <v>►</v>
      </c>
      <c r="F233" s="1402" t="str">
        <f t="shared" si="113"/>
        <v>►</v>
      </c>
      <c r="G233" s="1402" t="str">
        <f t="shared" si="114"/>
        <v>►</v>
      </c>
      <c r="H233" s="1466" t="s">
        <v>6</v>
      </c>
      <c r="I233" s="1465"/>
      <c r="J233" s="1465"/>
      <c r="K233" s="1465"/>
      <c r="L233" s="1464"/>
      <c r="M233" s="1464"/>
      <c r="N233" s="1464"/>
      <c r="O233" s="1464"/>
      <c r="P233" s="1464"/>
      <c r="Q233" s="1464"/>
      <c r="R233" s="2459"/>
      <c r="S233" s="521" t="s">
        <v>6</v>
      </c>
      <c r="T233" s="2719">
        <f t="shared" si="101"/>
        <v>0</v>
      </c>
      <c r="U233" s="2443">
        <f t="shared" si="102"/>
        <v>0</v>
      </c>
      <c r="V233" s="2442"/>
      <c r="W233" s="1433">
        <f t="shared" si="109"/>
        <v>0</v>
      </c>
      <c r="X233" s="185" t="str">
        <f>IF(OR(W233=0, ISBLANK(P233)), "", TEXT(ROUND(W233/INDEX(AJ24:AJ94, MATCH(P233, AI24:AI94, 0)), 0),"# ##0") &amp; " " &amp; P233)</f>
        <v/>
      </c>
      <c r="Y233" s="210">
        <f t="shared" si="110"/>
        <v>0</v>
      </c>
      <c r="Z233" s="1434">
        <f t="shared" si="104"/>
        <v>0</v>
      </c>
      <c r="AA233" s="1435" t="str">
        <f t="shared" si="107"/>
        <v/>
      </c>
      <c r="AB233" s="1436"/>
      <c r="AC233" s="1433">
        <f t="shared" si="108"/>
        <v>0</v>
      </c>
      <c r="AD233" s="1437"/>
      <c r="AE233" s="1438" t="str">
        <f t="shared" si="97"/>
        <v/>
      </c>
      <c r="AF233" s="2564"/>
      <c r="AG233" s="2715">
        <f t="shared" si="105"/>
        <v>0</v>
      </c>
      <c r="AH233" s="2716">
        <f>IF(AND(V233&lt;&gt;"", ISNUMBER(T233)), IFERROR(INDEX(AJ24:AJ94, MATCH(P233, AI24:AI94, 0)) * O233 * IF(ISBLANK(L233), 1, L233), 0), 0)</f>
        <v>0</v>
      </c>
      <c r="AI233" s="31"/>
      <c r="AJ233" s="31"/>
      <c r="AK233" s="31"/>
      <c r="AL233" s="31"/>
      <c r="AM233" s="1401" t="str">
        <f t="shared" si="100"/>
        <v>►</v>
      </c>
      <c r="AN233" s="31"/>
      <c r="AO233" s="31"/>
      <c r="AP233" s="1411"/>
      <c r="AQ233" s="1411"/>
      <c r="AR233" s="1411"/>
      <c r="AS233" s="31"/>
      <c r="AT233" s="31"/>
      <c r="AU233" s="31"/>
      <c r="AV233" s="31"/>
      <c r="AW233" s="1411"/>
      <c r="AX233" s="4">
        <v>1</v>
      </c>
    </row>
    <row r="234" spans="1:50" s="48" customFormat="1" ht="21" customHeight="1" x14ac:dyDescent="0.25">
      <c r="A234" s="1401" t="str">
        <f t="shared" si="99"/>
        <v>►</v>
      </c>
      <c r="B234" s="1402" t="str">
        <f t="shared" si="103"/>
        <v>►</v>
      </c>
      <c r="C234" s="1403" t="str">
        <f t="shared" si="106"/>
        <v>►</v>
      </c>
      <c r="D234" s="2475" t="str">
        <f t="shared" si="111"/>
        <v>►</v>
      </c>
      <c r="E234" s="1402" t="str">
        <f t="shared" si="112"/>
        <v>►</v>
      </c>
      <c r="F234" s="1402" t="str">
        <f t="shared" si="113"/>
        <v>►</v>
      </c>
      <c r="G234" s="1402" t="str">
        <f t="shared" si="114"/>
        <v>►</v>
      </c>
      <c r="H234" s="1466" t="s">
        <v>6</v>
      </c>
      <c r="I234" s="1465"/>
      <c r="J234" s="1465"/>
      <c r="K234" s="1465"/>
      <c r="L234" s="1464"/>
      <c r="M234" s="1464"/>
      <c r="N234" s="1464"/>
      <c r="O234" s="1464"/>
      <c r="P234" s="1464"/>
      <c r="Q234" s="1464"/>
      <c r="R234" s="2459"/>
      <c r="S234" s="521" t="s">
        <v>6</v>
      </c>
      <c r="T234" s="2719">
        <f t="shared" si="101"/>
        <v>0</v>
      </c>
      <c r="U234" s="2443">
        <f t="shared" si="102"/>
        <v>0</v>
      </c>
      <c r="V234" s="2442"/>
      <c r="W234" s="1440">
        <f t="shared" si="109"/>
        <v>0</v>
      </c>
      <c r="X234" s="199" t="str">
        <f>IF(OR(W234=0, ISBLANK(P234)), "", TEXT(ROUND(W234/INDEX(AJ24:AJ94, MATCH(P234, AI24:AI94, 0)), 0),"# ##0") &amp; " " &amp; P234)</f>
        <v/>
      </c>
      <c r="Y234" s="197">
        <f t="shared" si="110"/>
        <v>0</v>
      </c>
      <c r="Z234" s="1441">
        <f t="shared" si="104"/>
        <v>0</v>
      </c>
      <c r="AA234" s="1428" t="str">
        <f t="shared" si="107"/>
        <v/>
      </c>
      <c r="AB234" s="1436"/>
      <c r="AC234" s="1440">
        <f t="shared" si="108"/>
        <v>0</v>
      </c>
      <c r="AD234" s="1437"/>
      <c r="AE234" s="1442" t="str">
        <f t="shared" si="97"/>
        <v/>
      </c>
      <c r="AF234" s="2564"/>
      <c r="AG234" s="2715">
        <f t="shared" si="105"/>
        <v>0</v>
      </c>
      <c r="AH234" s="2716">
        <f>IF(AND(V234&lt;&gt;"", ISNUMBER(T234)), IFERROR(INDEX(AJ24:AJ94, MATCH(P234, AI24:AI94, 0)) * O234 * IF(ISBLANK(L234), 1, L234), 0), 0)</f>
        <v>0</v>
      </c>
      <c r="AI234" s="31"/>
      <c r="AJ234" s="31"/>
      <c r="AK234" s="31"/>
      <c r="AL234" s="31"/>
      <c r="AM234" s="1401" t="str">
        <f t="shared" si="100"/>
        <v>►</v>
      </c>
      <c r="AN234" s="31"/>
      <c r="AO234" s="31"/>
      <c r="AP234" s="1411"/>
      <c r="AQ234" s="1411"/>
      <c r="AR234" s="1411"/>
      <c r="AS234" s="31"/>
      <c r="AT234" s="31"/>
      <c r="AU234" s="31"/>
      <c r="AV234" s="31"/>
      <c r="AW234" s="1411"/>
      <c r="AX234" s="4">
        <v>1</v>
      </c>
    </row>
    <row r="235" spans="1:50" s="48" customFormat="1" ht="21" customHeight="1" x14ac:dyDescent="0.25">
      <c r="A235" s="1401" t="str">
        <f t="shared" si="99"/>
        <v>►</v>
      </c>
      <c r="B235" s="1402" t="str">
        <f t="shared" si="103"/>
        <v>►</v>
      </c>
      <c r="C235" s="1403" t="str">
        <f t="shared" si="106"/>
        <v>►</v>
      </c>
      <c r="D235" s="2475" t="str">
        <f t="shared" si="111"/>
        <v>►</v>
      </c>
      <c r="E235" s="1402" t="str">
        <f t="shared" si="112"/>
        <v>►</v>
      </c>
      <c r="F235" s="1402" t="str">
        <f t="shared" si="113"/>
        <v>►</v>
      </c>
      <c r="G235" s="1402" t="str">
        <f t="shared" si="114"/>
        <v>►</v>
      </c>
      <c r="H235" s="1466" t="s">
        <v>6</v>
      </c>
      <c r="I235" s="1465"/>
      <c r="J235" s="1465"/>
      <c r="K235" s="1465"/>
      <c r="L235" s="1464"/>
      <c r="M235" s="1464"/>
      <c r="N235" s="1464"/>
      <c r="O235" s="1464"/>
      <c r="P235" s="1464"/>
      <c r="Q235" s="1464"/>
      <c r="R235" s="2459"/>
      <c r="S235" s="521" t="s">
        <v>6</v>
      </c>
      <c r="T235" s="2719">
        <f t="shared" si="101"/>
        <v>0</v>
      </c>
      <c r="U235" s="2443">
        <f t="shared" si="102"/>
        <v>0</v>
      </c>
      <c r="V235" s="2442"/>
      <c r="W235" s="1433">
        <f t="shared" si="109"/>
        <v>0</v>
      </c>
      <c r="X235" s="185" t="str">
        <f>IF(OR(W235=0, ISBLANK(P235)), "", TEXT(ROUND(W235/INDEX(AJ24:AJ94, MATCH(P235, AI24:AI94, 0)), 0),"# ##0") &amp; " " &amp; P235)</f>
        <v/>
      </c>
      <c r="Y235" s="210">
        <f t="shared" si="110"/>
        <v>0</v>
      </c>
      <c r="Z235" s="1434">
        <f t="shared" si="104"/>
        <v>0</v>
      </c>
      <c r="AA235" s="1435" t="str">
        <f t="shared" si="107"/>
        <v/>
      </c>
      <c r="AB235" s="1436"/>
      <c r="AC235" s="1433">
        <f t="shared" si="108"/>
        <v>0</v>
      </c>
      <c r="AD235" s="1437"/>
      <c r="AE235" s="1438" t="str">
        <f t="shared" si="97"/>
        <v/>
      </c>
      <c r="AF235" s="2564"/>
      <c r="AG235" s="2715">
        <f t="shared" si="105"/>
        <v>0</v>
      </c>
      <c r="AH235" s="2716">
        <f>IF(AND(V235&lt;&gt;"", ISNUMBER(T235)), IFERROR(INDEX(AJ24:AJ94, MATCH(P235, AI24:AI94, 0)) * O235 * IF(ISBLANK(L235), 1, L235), 0), 0)</f>
        <v>0</v>
      </c>
      <c r="AI235" s="31"/>
      <c r="AJ235" s="31"/>
      <c r="AK235" s="31"/>
      <c r="AL235" s="31"/>
      <c r="AM235" s="1401" t="str">
        <f t="shared" si="100"/>
        <v>►</v>
      </c>
      <c r="AN235" s="31"/>
      <c r="AO235" s="31"/>
      <c r="AP235" s="1411"/>
      <c r="AQ235" s="1411"/>
      <c r="AR235" s="1411"/>
      <c r="AS235" s="31"/>
      <c r="AT235" s="31"/>
      <c r="AU235" s="31"/>
      <c r="AV235" s="31"/>
      <c r="AW235" s="1411"/>
      <c r="AX235" s="4">
        <v>1</v>
      </c>
    </row>
    <row r="236" spans="1:50" s="48" customFormat="1" ht="21" customHeight="1" x14ac:dyDescent="0.25">
      <c r="A236" s="1401" t="str">
        <f t="shared" si="99"/>
        <v>►</v>
      </c>
      <c r="B236" s="1402" t="str">
        <f t="shared" si="103"/>
        <v>►</v>
      </c>
      <c r="C236" s="1403" t="str">
        <f t="shared" si="106"/>
        <v>►</v>
      </c>
      <c r="D236" s="2475" t="str">
        <f t="shared" si="111"/>
        <v>►</v>
      </c>
      <c r="E236" s="1402" t="str">
        <f t="shared" si="112"/>
        <v>►</v>
      </c>
      <c r="F236" s="1402" t="str">
        <f t="shared" si="113"/>
        <v>►</v>
      </c>
      <c r="G236" s="1402" t="str">
        <f t="shared" si="114"/>
        <v>►</v>
      </c>
      <c r="H236" s="1466" t="s">
        <v>6</v>
      </c>
      <c r="I236" s="1465"/>
      <c r="J236" s="1465"/>
      <c r="K236" s="1465"/>
      <c r="L236" s="1464"/>
      <c r="M236" s="1464"/>
      <c r="N236" s="1464"/>
      <c r="O236" s="1464"/>
      <c r="P236" s="1464"/>
      <c r="Q236" s="1464"/>
      <c r="R236" s="2459"/>
      <c r="S236" s="521" t="s">
        <v>6</v>
      </c>
      <c r="T236" s="2719">
        <f t="shared" si="101"/>
        <v>0</v>
      </c>
      <c r="U236" s="2443">
        <f t="shared" si="102"/>
        <v>0</v>
      </c>
      <c r="V236" s="2442"/>
      <c r="W236" s="1440">
        <f t="shared" si="109"/>
        <v>0</v>
      </c>
      <c r="X236" s="199" t="str">
        <f>IF(OR(W236=0, ISBLANK(P236)), "", TEXT(ROUND(W236/INDEX(AJ24:AJ94, MATCH(P236, AI24:AI94, 0)), 0),"# ##0") &amp; " " &amp; P236)</f>
        <v/>
      </c>
      <c r="Y236" s="197">
        <f t="shared" si="110"/>
        <v>0</v>
      </c>
      <c r="Z236" s="1441">
        <f t="shared" si="104"/>
        <v>0</v>
      </c>
      <c r="AA236" s="1428" t="str">
        <f t="shared" si="107"/>
        <v/>
      </c>
      <c r="AB236" s="1436"/>
      <c r="AC236" s="1440">
        <f t="shared" si="108"/>
        <v>0</v>
      </c>
      <c r="AD236" s="1437"/>
      <c r="AE236" s="1442" t="str">
        <f t="shared" si="97"/>
        <v/>
      </c>
      <c r="AF236" s="2564"/>
      <c r="AG236" s="2715">
        <f t="shared" si="105"/>
        <v>0</v>
      </c>
      <c r="AH236" s="2716">
        <f>IF(AND(V236&lt;&gt;"", ISNUMBER(T236)), IFERROR(INDEX(AJ24:AJ94, MATCH(P236, AI24:AI94, 0)) * O236 * IF(ISBLANK(L236), 1, L236), 0), 0)</f>
        <v>0</v>
      </c>
      <c r="AI236" s="31"/>
      <c r="AJ236" s="31"/>
      <c r="AK236" s="31"/>
      <c r="AL236" s="31"/>
      <c r="AM236" s="1401" t="str">
        <f t="shared" si="100"/>
        <v>►</v>
      </c>
      <c r="AN236" s="31"/>
      <c r="AO236" s="31"/>
      <c r="AP236" s="31"/>
      <c r="AQ236" s="31"/>
      <c r="AR236" s="1411"/>
      <c r="AS236" s="31"/>
      <c r="AT236" s="31"/>
      <c r="AU236" s="31"/>
      <c r="AV236" s="31"/>
      <c r="AW236" s="1411"/>
      <c r="AX236" s="4">
        <v>1</v>
      </c>
    </row>
    <row r="237" spans="1:50" s="48" customFormat="1" ht="21" customHeight="1" x14ac:dyDescent="0.25">
      <c r="A237" s="1401" t="str">
        <f t="shared" si="99"/>
        <v>►</v>
      </c>
      <c r="B237" s="1402" t="str">
        <f t="shared" si="103"/>
        <v>►</v>
      </c>
      <c r="C237" s="1403" t="str">
        <f t="shared" si="106"/>
        <v>►</v>
      </c>
      <c r="D237" s="2475" t="str">
        <f t="shared" si="111"/>
        <v>►</v>
      </c>
      <c r="E237" s="1402" t="str">
        <f t="shared" si="112"/>
        <v>►</v>
      </c>
      <c r="F237" s="1402" t="str">
        <f t="shared" si="113"/>
        <v>►</v>
      </c>
      <c r="G237" s="1402" t="str">
        <f t="shared" si="114"/>
        <v>►</v>
      </c>
      <c r="H237" s="1466" t="s">
        <v>6</v>
      </c>
      <c r="I237" s="1465"/>
      <c r="J237" s="1465"/>
      <c r="K237" s="1465"/>
      <c r="L237" s="1464"/>
      <c r="M237" s="1464"/>
      <c r="N237" s="1464"/>
      <c r="O237" s="1464"/>
      <c r="P237" s="1464"/>
      <c r="Q237" s="1464"/>
      <c r="R237" s="2459"/>
      <c r="S237" s="521" t="s">
        <v>6</v>
      </c>
      <c r="T237" s="2719">
        <f t="shared" si="101"/>
        <v>0</v>
      </c>
      <c r="U237" s="2443">
        <f t="shared" si="102"/>
        <v>0</v>
      </c>
      <c r="V237" s="2442"/>
      <c r="W237" s="1433">
        <f t="shared" si="109"/>
        <v>0</v>
      </c>
      <c r="X237" s="185" t="str">
        <f>IF(OR(W237=0, ISBLANK(P237)), "", TEXT(ROUND(W237/INDEX(AJ24:AJ94, MATCH(P237, AI24:AI94, 0)), 0),"# ##0") &amp; " " &amp; P237)</f>
        <v/>
      </c>
      <c r="Y237" s="210">
        <f t="shared" si="110"/>
        <v>0</v>
      </c>
      <c r="Z237" s="1434">
        <f t="shared" si="104"/>
        <v>0</v>
      </c>
      <c r="AA237" s="1435" t="str">
        <f t="shared" si="107"/>
        <v/>
      </c>
      <c r="AB237" s="1436"/>
      <c r="AC237" s="1433">
        <f t="shared" si="108"/>
        <v>0</v>
      </c>
      <c r="AD237" s="1437"/>
      <c r="AE237" s="1438" t="str">
        <f t="shared" si="97"/>
        <v/>
      </c>
      <c r="AF237" s="2564"/>
      <c r="AG237" s="2715">
        <f t="shared" si="105"/>
        <v>0</v>
      </c>
      <c r="AH237" s="2716">
        <f>IF(AND(V237&lt;&gt;"", ISNUMBER(T237)), IFERROR(INDEX(AJ24:AJ94, MATCH(P237, AI24:AI94, 0)) * O237 * IF(ISBLANK(L237), 1, L237), 0), 0)</f>
        <v>0</v>
      </c>
      <c r="AI237" s="31"/>
      <c r="AJ237" s="31"/>
      <c r="AK237" s="31"/>
      <c r="AL237" s="31"/>
      <c r="AM237" s="1401" t="str">
        <f t="shared" si="100"/>
        <v>►</v>
      </c>
      <c r="AN237" s="31"/>
      <c r="AO237" s="31"/>
      <c r="AP237" s="31"/>
      <c r="AQ237" s="31"/>
      <c r="AR237" s="1411"/>
      <c r="AS237" s="31"/>
      <c r="AT237" s="31"/>
      <c r="AU237" s="31"/>
      <c r="AV237" s="31"/>
      <c r="AW237" s="1411"/>
      <c r="AX237" s="4">
        <v>1</v>
      </c>
    </row>
    <row r="238" spans="1:50" s="48" customFormat="1" ht="21" customHeight="1" x14ac:dyDescent="0.25">
      <c r="A238" s="1401" t="str">
        <f t="shared" si="99"/>
        <v>►</v>
      </c>
      <c r="B238" s="1402" t="str">
        <f t="shared" si="103"/>
        <v>►</v>
      </c>
      <c r="C238" s="1403" t="str">
        <f t="shared" si="106"/>
        <v>►</v>
      </c>
      <c r="D238" s="2475" t="str">
        <f t="shared" si="111"/>
        <v>►</v>
      </c>
      <c r="E238" s="1402" t="str">
        <f t="shared" si="112"/>
        <v>►</v>
      </c>
      <c r="F238" s="1402" t="str">
        <f t="shared" si="113"/>
        <v>►</v>
      </c>
      <c r="G238" s="1402" t="str">
        <f t="shared" si="114"/>
        <v>►</v>
      </c>
      <c r="H238" s="1466" t="s">
        <v>6</v>
      </c>
      <c r="I238" s="1465"/>
      <c r="J238" s="1465"/>
      <c r="K238" s="1465"/>
      <c r="L238" s="1464"/>
      <c r="M238" s="1464"/>
      <c r="N238" s="1464"/>
      <c r="O238" s="1464"/>
      <c r="P238" s="1464"/>
      <c r="Q238" s="1464"/>
      <c r="R238" s="2459"/>
      <c r="S238" s="521" t="s">
        <v>6</v>
      </c>
      <c r="T238" s="2719">
        <f t="shared" si="101"/>
        <v>0</v>
      </c>
      <c r="U238" s="2443">
        <f t="shared" si="102"/>
        <v>0</v>
      </c>
      <c r="V238" s="2442"/>
      <c r="W238" s="1440">
        <f t="shared" si="109"/>
        <v>0</v>
      </c>
      <c r="X238" s="199" t="str">
        <f>IF(OR(W238=0, ISBLANK(P238)), "", TEXT(ROUND(W238/INDEX(AJ24:AJ94, MATCH(P238, AI24:AI94, 0)), 0),"# ##0") &amp; " " &amp; P238)</f>
        <v/>
      </c>
      <c r="Y238" s="197">
        <f t="shared" si="110"/>
        <v>0</v>
      </c>
      <c r="Z238" s="1441">
        <f t="shared" si="104"/>
        <v>0</v>
      </c>
      <c r="AA238" s="1428" t="str">
        <f t="shared" si="107"/>
        <v/>
      </c>
      <c r="AB238" s="1436"/>
      <c r="AC238" s="1440">
        <f t="shared" si="108"/>
        <v>0</v>
      </c>
      <c r="AD238" s="1437"/>
      <c r="AE238" s="1442" t="str">
        <f t="shared" si="97"/>
        <v/>
      </c>
      <c r="AF238" s="2564"/>
      <c r="AG238" s="2715">
        <f t="shared" si="105"/>
        <v>0</v>
      </c>
      <c r="AH238" s="2716">
        <f>IF(AND(V238&lt;&gt;"", ISNUMBER(T238)), IFERROR(INDEX(AJ24:AJ94, MATCH(P238, AI24:AI94, 0)) * O238 * IF(ISBLANK(L238), 1, L238), 0), 0)</f>
        <v>0</v>
      </c>
      <c r="AI238" s="31"/>
      <c r="AJ238" s="31"/>
      <c r="AK238" s="31"/>
      <c r="AL238" s="31"/>
      <c r="AM238" s="1401" t="str">
        <f t="shared" si="100"/>
        <v>►</v>
      </c>
      <c r="AN238" s="31"/>
      <c r="AO238" s="31"/>
      <c r="AP238" s="31"/>
      <c r="AQ238" s="31"/>
      <c r="AR238" s="1411"/>
      <c r="AS238" s="31"/>
      <c r="AT238" s="31"/>
      <c r="AU238" s="31"/>
      <c r="AV238" s="31"/>
      <c r="AW238" s="1411"/>
      <c r="AX238" s="4">
        <v>1</v>
      </c>
    </row>
    <row r="239" spans="1:50" s="48" customFormat="1" ht="21" customHeight="1" x14ac:dyDescent="0.25">
      <c r="A239" s="1401" t="str">
        <f t="shared" si="99"/>
        <v>►</v>
      </c>
      <c r="B239" s="1402" t="str">
        <f t="shared" si="103"/>
        <v>►</v>
      </c>
      <c r="C239" s="1403" t="str">
        <f t="shared" si="106"/>
        <v>►</v>
      </c>
      <c r="D239" s="2475" t="str">
        <f t="shared" si="111"/>
        <v>►</v>
      </c>
      <c r="E239" s="1402" t="str">
        <f t="shared" si="112"/>
        <v>►</v>
      </c>
      <c r="F239" s="1402" t="str">
        <f t="shared" si="113"/>
        <v>►</v>
      </c>
      <c r="G239" s="1402" t="str">
        <f t="shared" si="114"/>
        <v>►</v>
      </c>
      <c r="H239" s="1466" t="s">
        <v>6</v>
      </c>
      <c r="I239" s="1465"/>
      <c r="J239" s="1465"/>
      <c r="K239" s="1465"/>
      <c r="L239" s="1464"/>
      <c r="M239" s="1464"/>
      <c r="N239" s="1464"/>
      <c r="O239" s="1464"/>
      <c r="P239" s="1464"/>
      <c r="Q239" s="1464"/>
      <c r="R239" s="2459"/>
      <c r="S239" s="521" t="s">
        <v>6</v>
      </c>
      <c r="T239" s="2719">
        <f t="shared" si="101"/>
        <v>0</v>
      </c>
      <c r="U239" s="2443">
        <f t="shared" si="102"/>
        <v>0</v>
      </c>
      <c r="V239" s="2442"/>
      <c r="W239" s="1433">
        <f t="shared" si="109"/>
        <v>0</v>
      </c>
      <c r="X239" s="185" t="str">
        <f>IF(OR(W239=0, ISBLANK(P239)), "", TEXT(ROUND(W239/INDEX(AJ24:AJ94, MATCH(P239, AI24:AI94, 0)), 0),"# ##0") &amp; " " &amp; P239)</f>
        <v/>
      </c>
      <c r="Y239" s="210">
        <f t="shared" si="110"/>
        <v>0</v>
      </c>
      <c r="Z239" s="1434">
        <f t="shared" si="104"/>
        <v>0</v>
      </c>
      <c r="AA239" s="1435" t="str">
        <f t="shared" si="107"/>
        <v/>
      </c>
      <c r="AB239" s="1436"/>
      <c r="AC239" s="1433">
        <f t="shared" si="108"/>
        <v>0</v>
      </c>
      <c r="AD239" s="1437"/>
      <c r="AE239" s="1438" t="str">
        <f t="shared" si="97"/>
        <v/>
      </c>
      <c r="AF239" s="2564"/>
      <c r="AG239" s="2715">
        <f t="shared" si="105"/>
        <v>0</v>
      </c>
      <c r="AH239" s="2716">
        <f>IF(AND(V239&lt;&gt;"", ISNUMBER(T239)), IFERROR(INDEX(AJ24:AJ94, MATCH(P239, AI24:AI94, 0)) * O239 * IF(ISBLANK(L239), 1, L239), 0), 0)</f>
        <v>0</v>
      </c>
      <c r="AI239" s="31"/>
      <c r="AJ239" s="31"/>
      <c r="AK239" s="31"/>
      <c r="AL239" s="31"/>
      <c r="AM239" s="1401" t="str">
        <f t="shared" si="100"/>
        <v>►</v>
      </c>
      <c r="AN239" s="31"/>
      <c r="AO239" s="31"/>
      <c r="AP239" s="31"/>
      <c r="AQ239" s="31"/>
      <c r="AR239" s="1411"/>
      <c r="AS239" s="31"/>
      <c r="AT239" s="31"/>
      <c r="AU239" s="31"/>
      <c r="AV239" s="31"/>
      <c r="AW239" s="1411"/>
      <c r="AX239" s="4">
        <v>1</v>
      </c>
    </row>
    <row r="240" spans="1:50" s="48" customFormat="1" ht="21" customHeight="1" x14ac:dyDescent="0.25">
      <c r="A240" s="1401" t="str">
        <f t="shared" si="99"/>
        <v>►</v>
      </c>
      <c r="B240" s="1402" t="str">
        <f t="shared" si="103"/>
        <v>►</v>
      </c>
      <c r="C240" s="1403" t="str">
        <f t="shared" si="106"/>
        <v>►</v>
      </c>
      <c r="D240" s="2475" t="str">
        <f t="shared" si="111"/>
        <v>►</v>
      </c>
      <c r="E240" s="1402" t="str">
        <f t="shared" si="112"/>
        <v>►</v>
      </c>
      <c r="F240" s="1402" t="str">
        <f t="shared" si="113"/>
        <v>►</v>
      </c>
      <c r="G240" s="1402" t="str">
        <f t="shared" si="114"/>
        <v>►</v>
      </c>
      <c r="H240" s="1466" t="s">
        <v>6</v>
      </c>
      <c r="I240" s="1465"/>
      <c r="J240" s="1465"/>
      <c r="K240" s="1465"/>
      <c r="L240" s="1464"/>
      <c r="M240" s="1464"/>
      <c r="N240" s="1464"/>
      <c r="O240" s="1464"/>
      <c r="P240" s="1464"/>
      <c r="Q240" s="1464"/>
      <c r="R240" s="2459"/>
      <c r="S240" s="521" t="s">
        <v>6</v>
      </c>
      <c r="T240" s="2719">
        <f t="shared" si="101"/>
        <v>0</v>
      </c>
      <c r="U240" s="2443">
        <f t="shared" si="102"/>
        <v>0</v>
      </c>
      <c r="V240" s="2442"/>
      <c r="W240" s="1440">
        <f t="shared" si="109"/>
        <v>0</v>
      </c>
      <c r="X240" s="199" t="str">
        <f>IF(OR(W240=0, ISBLANK(P240)), "", TEXT(ROUND(W240/INDEX(AJ24:AJ94, MATCH(P240, AI24:AI94, 0)), 0),"# ##0") &amp; " " &amp; P240)</f>
        <v/>
      </c>
      <c r="Y240" s="197">
        <f t="shared" si="110"/>
        <v>0</v>
      </c>
      <c r="Z240" s="1441">
        <f t="shared" si="104"/>
        <v>0</v>
      </c>
      <c r="AA240" s="1428" t="str">
        <f t="shared" si="107"/>
        <v/>
      </c>
      <c r="AB240" s="1436"/>
      <c r="AC240" s="1440">
        <f t="shared" si="108"/>
        <v>0</v>
      </c>
      <c r="AD240" s="1437"/>
      <c r="AE240" s="1442" t="str">
        <f t="shared" si="97"/>
        <v/>
      </c>
      <c r="AF240" s="2564"/>
      <c r="AG240" s="2715">
        <f t="shared" si="105"/>
        <v>0</v>
      </c>
      <c r="AH240" s="2716">
        <f>IF(AND(V240&lt;&gt;"", ISNUMBER(T240)), IFERROR(INDEX(AJ24:AJ94, MATCH(P240, AI24:AI94, 0)) * O240 * IF(ISBLANK(L240), 1, L240), 0), 0)</f>
        <v>0</v>
      </c>
      <c r="AI240" s="31"/>
      <c r="AJ240" s="31"/>
      <c r="AK240" s="31"/>
      <c r="AL240" s="31"/>
      <c r="AM240" s="1401" t="str">
        <f t="shared" si="100"/>
        <v>►</v>
      </c>
      <c r="AN240" s="31"/>
      <c r="AO240" s="31"/>
      <c r="AP240" s="31"/>
      <c r="AQ240" s="31"/>
      <c r="AR240" s="1411"/>
      <c r="AS240" s="31"/>
      <c r="AT240" s="31"/>
      <c r="AU240" s="31"/>
      <c r="AV240" s="31"/>
      <c r="AW240" s="1411"/>
      <c r="AX240" s="4">
        <v>1</v>
      </c>
    </row>
    <row r="241" spans="1:50" s="48" customFormat="1" ht="21" customHeight="1" x14ac:dyDescent="0.25">
      <c r="A241" s="1401" t="str">
        <f t="shared" si="99"/>
        <v>►</v>
      </c>
      <c r="B241" s="1402" t="str">
        <f t="shared" si="103"/>
        <v>►</v>
      </c>
      <c r="C241" s="1403" t="str">
        <f t="shared" si="106"/>
        <v>►</v>
      </c>
      <c r="D241" s="2475" t="str">
        <f t="shared" si="111"/>
        <v>►</v>
      </c>
      <c r="E241" s="1402" t="str">
        <f t="shared" si="112"/>
        <v>►</v>
      </c>
      <c r="F241" s="1402" t="str">
        <f t="shared" si="113"/>
        <v>►</v>
      </c>
      <c r="G241" s="1402" t="str">
        <f t="shared" si="114"/>
        <v>►</v>
      </c>
      <c r="H241" s="1466" t="s">
        <v>6</v>
      </c>
      <c r="I241" s="1465"/>
      <c r="J241" s="1465"/>
      <c r="K241" s="1465"/>
      <c r="L241" s="1464"/>
      <c r="M241" s="1464"/>
      <c r="N241" s="1464"/>
      <c r="O241" s="1464"/>
      <c r="P241" s="1464"/>
      <c r="Q241" s="1464"/>
      <c r="R241" s="2459"/>
      <c r="S241" s="521" t="s">
        <v>6</v>
      </c>
      <c r="T241" s="2719">
        <f t="shared" si="101"/>
        <v>0</v>
      </c>
      <c r="U241" s="2443">
        <f t="shared" si="102"/>
        <v>0</v>
      </c>
      <c r="V241" s="2442"/>
      <c r="W241" s="1433">
        <f t="shared" si="109"/>
        <v>0</v>
      </c>
      <c r="X241" s="185" t="str">
        <f>IF(OR(W241=0, ISBLANK(P241)), "", TEXT(ROUND(W241/INDEX(AJ24:AJ94, MATCH(P241, AI24:AI94, 0)), 0),"# ##0") &amp; " " &amp; P241)</f>
        <v/>
      </c>
      <c r="Y241" s="210">
        <f t="shared" si="110"/>
        <v>0</v>
      </c>
      <c r="Z241" s="1434">
        <f t="shared" si="104"/>
        <v>0</v>
      </c>
      <c r="AA241" s="1435" t="str">
        <f t="shared" si="107"/>
        <v/>
      </c>
      <c r="AB241" s="1436"/>
      <c r="AC241" s="1433">
        <f t="shared" si="108"/>
        <v>0</v>
      </c>
      <c r="AD241" s="1437"/>
      <c r="AE241" s="1438" t="str">
        <f t="shared" si="97"/>
        <v/>
      </c>
      <c r="AF241" s="2564"/>
      <c r="AG241" s="2715">
        <f t="shared" si="105"/>
        <v>0</v>
      </c>
      <c r="AH241" s="2716">
        <f>IF(AND(V241&lt;&gt;"", ISNUMBER(T241)), IFERROR(INDEX(AJ24:AJ94, MATCH(P241, AI24:AI94, 0)) * O241 * IF(ISBLANK(L241), 1, L241), 0), 0)</f>
        <v>0</v>
      </c>
      <c r="AI241" s="31"/>
      <c r="AJ241" s="31"/>
      <c r="AK241" s="31"/>
      <c r="AL241" s="31"/>
      <c r="AM241" s="1401" t="str">
        <f t="shared" si="100"/>
        <v>►</v>
      </c>
      <c r="AN241" s="31"/>
      <c r="AO241" s="31"/>
      <c r="AP241" s="31"/>
      <c r="AQ241" s="31"/>
      <c r="AR241" s="1411"/>
      <c r="AS241" s="31"/>
      <c r="AT241" s="31"/>
      <c r="AU241" s="31"/>
      <c r="AV241" s="31"/>
      <c r="AW241" s="1411"/>
      <c r="AX241" s="4">
        <v>1</v>
      </c>
    </row>
    <row r="242" spans="1:50" s="48" customFormat="1" ht="21" customHeight="1" x14ac:dyDescent="0.25">
      <c r="A242" s="1401" t="str">
        <f t="shared" si="99"/>
        <v>►</v>
      </c>
      <c r="B242" s="1402" t="str">
        <f t="shared" si="103"/>
        <v>►</v>
      </c>
      <c r="C242" s="1403" t="str">
        <f t="shared" si="106"/>
        <v>►</v>
      </c>
      <c r="D242" s="2475" t="str">
        <f t="shared" si="111"/>
        <v>►</v>
      </c>
      <c r="E242" s="1402" t="str">
        <f t="shared" si="112"/>
        <v>►</v>
      </c>
      <c r="F242" s="1402" t="str">
        <f t="shared" si="113"/>
        <v>►</v>
      </c>
      <c r="G242" s="1402" t="str">
        <f t="shared" si="114"/>
        <v>►</v>
      </c>
      <c r="H242" s="1466" t="s">
        <v>6</v>
      </c>
      <c r="I242" s="1465"/>
      <c r="J242" s="1465"/>
      <c r="K242" s="1465"/>
      <c r="L242" s="1464"/>
      <c r="M242" s="1464"/>
      <c r="N242" s="1464"/>
      <c r="O242" s="1464"/>
      <c r="P242" s="1464"/>
      <c r="Q242" s="1464"/>
      <c r="R242" s="2459"/>
      <c r="S242" s="521" t="s">
        <v>6</v>
      </c>
      <c r="T242" s="2719">
        <f t="shared" si="101"/>
        <v>0</v>
      </c>
      <c r="U242" s="2443">
        <f t="shared" si="102"/>
        <v>0</v>
      </c>
      <c r="V242" s="2442"/>
      <c r="W242" s="1440">
        <f t="shared" si="109"/>
        <v>0</v>
      </c>
      <c r="X242" s="199" t="str">
        <f>IF(OR(W242=0, ISBLANK(P242)), "", TEXT(ROUND(W242/INDEX(AJ24:AJ94, MATCH(P242, AI24:AI94, 0)), 0),"# ##0") &amp; " " &amp; P242)</f>
        <v/>
      </c>
      <c r="Y242" s="197">
        <f t="shared" si="110"/>
        <v>0</v>
      </c>
      <c r="Z242" s="1441">
        <f t="shared" si="104"/>
        <v>0</v>
      </c>
      <c r="AA242" s="1428" t="str">
        <f t="shared" si="107"/>
        <v/>
      </c>
      <c r="AB242" s="1436"/>
      <c r="AC242" s="1440">
        <f t="shared" si="108"/>
        <v>0</v>
      </c>
      <c r="AD242" s="1437"/>
      <c r="AE242" s="1442" t="str">
        <f t="shared" si="97"/>
        <v/>
      </c>
      <c r="AF242" s="2564"/>
      <c r="AG242" s="2715">
        <f t="shared" si="105"/>
        <v>0</v>
      </c>
      <c r="AH242" s="2716">
        <f>IF(AND(V242&lt;&gt;"", ISNUMBER(T242)), IFERROR(INDEX(AJ24:AJ94, MATCH(P242, AI24:AI94, 0)) * O242 * IF(ISBLANK(L242), 1, L242), 0), 0)</f>
        <v>0</v>
      </c>
      <c r="AI242" s="31"/>
      <c r="AJ242" s="31"/>
      <c r="AK242" s="31"/>
      <c r="AL242" s="31"/>
      <c r="AM242" s="1401" t="str">
        <f t="shared" si="100"/>
        <v>►</v>
      </c>
      <c r="AN242" s="31"/>
      <c r="AO242" s="31"/>
      <c r="AP242" s="31"/>
      <c r="AQ242" s="31"/>
      <c r="AR242" s="1411"/>
      <c r="AS242" s="31"/>
      <c r="AT242" s="31"/>
      <c r="AU242" s="31"/>
      <c r="AV242" s="31"/>
      <c r="AW242" s="1411"/>
      <c r="AX242" s="4">
        <v>1</v>
      </c>
    </row>
    <row r="243" spans="1:50" s="48" customFormat="1" ht="21" customHeight="1" x14ac:dyDescent="0.25">
      <c r="A243" s="1401" t="str">
        <f t="shared" si="99"/>
        <v>►</v>
      </c>
      <c r="B243" s="1402" t="str">
        <f t="shared" si="103"/>
        <v>►</v>
      </c>
      <c r="C243" s="1403" t="str">
        <f t="shared" si="106"/>
        <v>►</v>
      </c>
      <c r="D243" s="2475" t="str">
        <f t="shared" si="111"/>
        <v>►</v>
      </c>
      <c r="E243" s="1402" t="str">
        <f t="shared" si="112"/>
        <v>►</v>
      </c>
      <c r="F243" s="1402" t="str">
        <f t="shared" si="113"/>
        <v>►</v>
      </c>
      <c r="G243" s="1402" t="str">
        <f t="shared" si="114"/>
        <v>►</v>
      </c>
      <c r="H243" s="1466" t="s">
        <v>6</v>
      </c>
      <c r="I243" s="1465"/>
      <c r="J243" s="1465"/>
      <c r="K243" s="1465"/>
      <c r="L243" s="1464"/>
      <c r="M243" s="1464"/>
      <c r="N243" s="1464"/>
      <c r="O243" s="1464"/>
      <c r="P243" s="1464"/>
      <c r="Q243" s="1464"/>
      <c r="R243" s="2459"/>
      <c r="S243" s="521" t="s">
        <v>6</v>
      </c>
      <c r="T243" s="2719">
        <f t="shared" si="101"/>
        <v>0</v>
      </c>
      <c r="U243" s="2443">
        <f t="shared" si="102"/>
        <v>0</v>
      </c>
      <c r="V243" s="2442"/>
      <c r="W243" s="1433">
        <f t="shared" si="109"/>
        <v>0</v>
      </c>
      <c r="X243" s="185" t="str">
        <f>IF(OR(W243=0, ISBLANK(P243)), "", TEXT(ROUND(W243/INDEX(AJ24:AJ94, MATCH(P243, AI24:AI94, 0)), 0),"# ##0") &amp; " " &amp; P243)</f>
        <v/>
      </c>
      <c r="Y243" s="210">
        <f t="shared" si="110"/>
        <v>0</v>
      </c>
      <c r="Z243" s="1434">
        <f t="shared" si="104"/>
        <v>0</v>
      </c>
      <c r="AA243" s="1435" t="str">
        <f t="shared" si="107"/>
        <v/>
      </c>
      <c r="AB243" s="1436"/>
      <c r="AC243" s="1433">
        <f t="shared" si="108"/>
        <v>0</v>
      </c>
      <c r="AD243" s="1437"/>
      <c r="AE243" s="1438" t="str">
        <f t="shared" si="97"/>
        <v/>
      </c>
      <c r="AF243" s="2564"/>
      <c r="AG243" s="2715">
        <f t="shared" si="105"/>
        <v>0</v>
      </c>
      <c r="AH243" s="2716">
        <f>IF(AND(V243&lt;&gt;"", ISNUMBER(T243)), IFERROR(INDEX(AJ24:AJ94, MATCH(P243, AI24:AI94, 0)) * O243 * IF(ISBLANK(L243), 1, L243), 0), 0)</f>
        <v>0</v>
      </c>
      <c r="AI243" s="31"/>
      <c r="AJ243" s="31"/>
      <c r="AK243" s="31"/>
      <c r="AL243" s="31"/>
      <c r="AM243" s="1401" t="str">
        <f t="shared" si="100"/>
        <v>►</v>
      </c>
      <c r="AN243" s="31"/>
      <c r="AO243" s="31"/>
      <c r="AP243" s="31"/>
      <c r="AQ243" s="31"/>
      <c r="AR243" s="1411"/>
      <c r="AS243" s="31"/>
      <c r="AT243" s="31"/>
      <c r="AU243" s="31"/>
      <c r="AV243" s="31"/>
      <c r="AW243" s="1411"/>
      <c r="AX243" s="4">
        <v>1</v>
      </c>
    </row>
    <row r="244" spans="1:50" s="48" customFormat="1" ht="21" customHeight="1" x14ac:dyDescent="0.25">
      <c r="A244" s="1401" t="str">
        <f t="shared" si="99"/>
        <v>►</v>
      </c>
      <c r="B244" s="1402" t="str">
        <f t="shared" si="103"/>
        <v>►</v>
      </c>
      <c r="C244" s="1403" t="str">
        <f t="shared" si="106"/>
        <v>►</v>
      </c>
      <c r="D244" s="2475" t="str">
        <f t="shared" si="111"/>
        <v>►</v>
      </c>
      <c r="E244" s="1402" t="str">
        <f t="shared" si="112"/>
        <v>►</v>
      </c>
      <c r="F244" s="1402" t="str">
        <f t="shared" si="113"/>
        <v>►</v>
      </c>
      <c r="G244" s="1402" t="str">
        <f t="shared" si="114"/>
        <v>►</v>
      </c>
      <c r="H244" s="1466" t="s">
        <v>6</v>
      </c>
      <c r="I244" s="1465"/>
      <c r="J244" s="1465"/>
      <c r="K244" s="1465"/>
      <c r="L244" s="1464"/>
      <c r="M244" s="1464"/>
      <c r="N244" s="1464"/>
      <c r="O244" s="1464"/>
      <c r="P244" s="1464"/>
      <c r="Q244" s="1464"/>
      <c r="R244" s="2459"/>
      <c r="S244" s="521" t="s">
        <v>6</v>
      </c>
      <c r="T244" s="2719">
        <f t="shared" si="101"/>
        <v>0</v>
      </c>
      <c r="U244" s="2443">
        <f t="shared" si="102"/>
        <v>0</v>
      </c>
      <c r="V244" s="2442"/>
      <c r="W244" s="1440">
        <f t="shared" si="109"/>
        <v>0</v>
      </c>
      <c r="X244" s="199" t="str">
        <f>IF(OR(W244=0, ISBLANK(P244)), "", TEXT(ROUND(W244/INDEX(AJ24:AJ94, MATCH(P244, AI24:AI94, 0)), 0),"# ##0") &amp; " " &amp; P244)</f>
        <v/>
      </c>
      <c r="Y244" s="197">
        <f t="shared" si="110"/>
        <v>0</v>
      </c>
      <c r="Z244" s="1441">
        <f t="shared" si="104"/>
        <v>0</v>
      </c>
      <c r="AA244" s="1428" t="str">
        <f t="shared" si="107"/>
        <v/>
      </c>
      <c r="AB244" s="1436"/>
      <c r="AC244" s="1440">
        <f t="shared" si="108"/>
        <v>0</v>
      </c>
      <c r="AD244" s="1437"/>
      <c r="AE244" s="1442" t="str">
        <f t="shared" si="97"/>
        <v/>
      </c>
      <c r="AF244" s="2564"/>
      <c r="AG244" s="2715">
        <f t="shared" si="105"/>
        <v>0</v>
      </c>
      <c r="AH244" s="2716">
        <f>IF(AND(V244&lt;&gt;"", ISNUMBER(T244)), IFERROR(INDEX(AJ24:AJ94, MATCH(P244, AI24:AI94, 0)) * O244 * IF(ISBLANK(L244), 1, L244), 0), 0)</f>
        <v>0</v>
      </c>
      <c r="AI244" s="31"/>
      <c r="AJ244" s="31"/>
      <c r="AK244" s="31"/>
      <c r="AL244" s="31"/>
      <c r="AM244" s="1401" t="str">
        <f t="shared" si="100"/>
        <v>►</v>
      </c>
      <c r="AN244" s="31"/>
      <c r="AO244" s="31"/>
      <c r="AP244" s="31"/>
      <c r="AQ244" s="31"/>
      <c r="AR244" s="1411"/>
      <c r="AS244" s="31"/>
      <c r="AT244" s="31"/>
      <c r="AU244" s="31"/>
      <c r="AV244" s="31"/>
      <c r="AW244" s="1411"/>
      <c r="AX244" s="4">
        <v>1</v>
      </c>
    </row>
    <row r="245" spans="1:50" s="48" customFormat="1" ht="21" customHeight="1" x14ac:dyDescent="0.25">
      <c r="A245" s="1401" t="str">
        <f t="shared" si="99"/>
        <v>►</v>
      </c>
      <c r="B245" s="1402" t="str">
        <f t="shared" si="103"/>
        <v>►</v>
      </c>
      <c r="C245" s="1403" t="str">
        <f t="shared" si="106"/>
        <v>►</v>
      </c>
      <c r="D245" s="2475" t="str">
        <f t="shared" si="111"/>
        <v>►</v>
      </c>
      <c r="E245" s="1402" t="str">
        <f t="shared" si="112"/>
        <v>►</v>
      </c>
      <c r="F245" s="1402" t="str">
        <f t="shared" si="113"/>
        <v>►</v>
      </c>
      <c r="G245" s="1402" t="str">
        <f t="shared" si="114"/>
        <v>►</v>
      </c>
      <c r="H245" s="1466" t="s">
        <v>6</v>
      </c>
      <c r="I245" s="1465"/>
      <c r="J245" s="1465"/>
      <c r="K245" s="1465"/>
      <c r="L245" s="1464"/>
      <c r="M245" s="1464"/>
      <c r="N245" s="1464"/>
      <c r="O245" s="1464"/>
      <c r="P245" s="1464"/>
      <c r="Q245" s="1464"/>
      <c r="R245" s="2459"/>
      <c r="S245" s="521" t="s">
        <v>6</v>
      </c>
      <c r="T245" s="2719">
        <f t="shared" si="101"/>
        <v>0</v>
      </c>
      <c r="U245" s="2443">
        <f t="shared" si="102"/>
        <v>0</v>
      </c>
      <c r="V245" s="2442"/>
      <c r="W245" s="1433">
        <f t="shared" si="109"/>
        <v>0</v>
      </c>
      <c r="X245" s="185" t="str">
        <f>IF(OR(W245=0, ISBLANK(P245)), "", TEXT(ROUND(W245/INDEX(AJ24:AJ94, MATCH(P245, AI24:AI94, 0)), 0),"# ##0") &amp; " " &amp; P245)</f>
        <v/>
      </c>
      <c r="Y245" s="210">
        <f t="shared" si="110"/>
        <v>0</v>
      </c>
      <c r="Z245" s="1434">
        <f t="shared" si="104"/>
        <v>0</v>
      </c>
      <c r="AA245" s="1435" t="str">
        <f t="shared" si="107"/>
        <v/>
      </c>
      <c r="AB245" s="1436"/>
      <c r="AC245" s="1433">
        <f t="shared" si="108"/>
        <v>0</v>
      </c>
      <c r="AD245" s="1437"/>
      <c r="AE245" s="1438" t="str">
        <f t="shared" si="97"/>
        <v/>
      </c>
      <c r="AF245" s="2564"/>
      <c r="AG245" s="2715">
        <f t="shared" si="105"/>
        <v>0</v>
      </c>
      <c r="AH245" s="2716">
        <f>IF(AND(V245&lt;&gt;"", ISNUMBER(T245)), IFERROR(INDEX(AJ24:AJ94, MATCH(P245, AI24:AI94, 0)) * O245 * IF(ISBLANK(L245), 1, L245), 0), 0)</f>
        <v>0</v>
      </c>
      <c r="AI245" s="31"/>
      <c r="AJ245" s="31"/>
      <c r="AK245" s="31"/>
      <c r="AL245" s="31"/>
      <c r="AM245" s="1401" t="str">
        <f t="shared" si="100"/>
        <v>►</v>
      </c>
      <c r="AN245" s="31"/>
      <c r="AO245" s="31"/>
      <c r="AP245" s="31"/>
      <c r="AQ245" s="31"/>
      <c r="AR245" s="1411"/>
      <c r="AS245" s="31"/>
      <c r="AT245" s="31"/>
      <c r="AU245" s="31"/>
      <c r="AV245" s="31"/>
      <c r="AW245" s="1411"/>
      <c r="AX245" s="4">
        <v>1</v>
      </c>
    </row>
    <row r="246" spans="1:50" s="48" customFormat="1" ht="21" customHeight="1" x14ac:dyDescent="0.25">
      <c r="A246" s="1401" t="str">
        <f t="shared" si="99"/>
        <v>►</v>
      </c>
      <c r="B246" s="1402" t="str">
        <f t="shared" si="103"/>
        <v>►</v>
      </c>
      <c r="C246" s="1403" t="str">
        <f t="shared" si="106"/>
        <v>►</v>
      </c>
      <c r="D246" s="2475" t="str">
        <f t="shared" si="111"/>
        <v>►</v>
      </c>
      <c r="E246" s="1402" t="str">
        <f t="shared" si="112"/>
        <v>►</v>
      </c>
      <c r="F246" s="1402" t="str">
        <f t="shared" si="113"/>
        <v>►</v>
      </c>
      <c r="G246" s="1402" t="str">
        <f t="shared" si="114"/>
        <v>►</v>
      </c>
      <c r="H246" s="1466" t="s">
        <v>6</v>
      </c>
      <c r="I246" s="1465"/>
      <c r="J246" s="1465"/>
      <c r="K246" s="1465"/>
      <c r="L246" s="1464"/>
      <c r="M246" s="1464"/>
      <c r="N246" s="1464"/>
      <c r="O246" s="1464"/>
      <c r="P246" s="1464"/>
      <c r="Q246" s="1464"/>
      <c r="R246" s="2459"/>
      <c r="S246" s="521" t="s">
        <v>6</v>
      </c>
      <c r="T246" s="2719">
        <f t="shared" si="101"/>
        <v>0</v>
      </c>
      <c r="U246" s="2443">
        <f t="shared" si="102"/>
        <v>0</v>
      </c>
      <c r="V246" s="2442"/>
      <c r="W246" s="1440">
        <f t="shared" si="109"/>
        <v>0</v>
      </c>
      <c r="X246" s="199" t="str">
        <f>IF(OR(W246=0, ISBLANK(P246)), "", TEXT(ROUND(W246/INDEX(AJ24:AJ94, MATCH(P246, AI24:AI94, 0)), 0),"# ##0") &amp; " " &amp; P246)</f>
        <v/>
      </c>
      <c r="Y246" s="197">
        <f t="shared" si="110"/>
        <v>0</v>
      </c>
      <c r="Z246" s="1441">
        <f t="shared" si="104"/>
        <v>0</v>
      </c>
      <c r="AA246" s="1428" t="str">
        <f t="shared" si="107"/>
        <v/>
      </c>
      <c r="AB246" s="1436"/>
      <c r="AC246" s="1440">
        <f t="shared" si="108"/>
        <v>0</v>
      </c>
      <c r="AD246" s="1437"/>
      <c r="AE246" s="1442" t="str">
        <f t="shared" si="97"/>
        <v/>
      </c>
      <c r="AF246" s="2564"/>
      <c r="AG246" s="2715">
        <f t="shared" si="105"/>
        <v>0</v>
      </c>
      <c r="AH246" s="2716">
        <f>IF(AND(V246&lt;&gt;"", ISNUMBER(T246)), IFERROR(INDEX(AJ24:AJ94, MATCH(P246, AI24:AI94, 0)) * O246 * IF(ISBLANK(L246), 1, L246), 0), 0)</f>
        <v>0</v>
      </c>
      <c r="AI246" s="31"/>
      <c r="AJ246" s="31"/>
      <c r="AK246" s="31"/>
      <c r="AL246" s="31"/>
      <c r="AM246" s="1401" t="str">
        <f t="shared" si="100"/>
        <v>►</v>
      </c>
      <c r="AN246" s="31"/>
      <c r="AO246" s="31"/>
      <c r="AP246" s="31"/>
      <c r="AQ246" s="31"/>
      <c r="AR246" s="1411"/>
      <c r="AS246" s="31"/>
      <c r="AT246" s="31"/>
      <c r="AU246" s="31"/>
      <c r="AV246" s="31"/>
      <c r="AW246" s="1411"/>
      <c r="AX246" s="4">
        <v>1</v>
      </c>
    </row>
    <row r="247" spans="1:50" s="48" customFormat="1" ht="21" customHeight="1" x14ac:dyDescent="0.25">
      <c r="A247" s="1401" t="str">
        <f t="shared" si="99"/>
        <v>►</v>
      </c>
      <c r="B247" s="1402" t="str">
        <f t="shared" si="103"/>
        <v>►</v>
      </c>
      <c r="C247" s="1403" t="str">
        <f t="shared" si="106"/>
        <v>►</v>
      </c>
      <c r="D247" s="2475" t="str">
        <f t="shared" si="111"/>
        <v>►</v>
      </c>
      <c r="E247" s="1402" t="str">
        <f t="shared" si="112"/>
        <v>►</v>
      </c>
      <c r="F247" s="1402" t="str">
        <f t="shared" si="113"/>
        <v>►</v>
      </c>
      <c r="G247" s="1402" t="str">
        <f t="shared" si="114"/>
        <v>►</v>
      </c>
      <c r="H247" s="1466" t="s">
        <v>6</v>
      </c>
      <c r="I247" s="1465"/>
      <c r="J247" s="1465"/>
      <c r="K247" s="1465"/>
      <c r="L247" s="1464"/>
      <c r="M247" s="1464"/>
      <c r="N247" s="1464"/>
      <c r="O247" s="1464"/>
      <c r="P247" s="1464"/>
      <c r="Q247" s="1464"/>
      <c r="R247" s="2459"/>
      <c r="S247" s="521" t="s">
        <v>6</v>
      </c>
      <c r="T247" s="2719">
        <f t="shared" si="101"/>
        <v>0</v>
      </c>
      <c r="U247" s="2443">
        <f t="shared" si="102"/>
        <v>0</v>
      </c>
      <c r="V247" s="2442"/>
      <c r="W247" s="1433">
        <f t="shared" si="109"/>
        <v>0</v>
      </c>
      <c r="X247" s="185" t="str">
        <f>IF(OR(W247=0, ISBLANK(P247)), "", TEXT(ROUND(W247/INDEX(AJ24:AJ94, MATCH(P247, AI24:AI94, 0)), 0),"# ##0") &amp; " " &amp; P247)</f>
        <v/>
      </c>
      <c r="Y247" s="210">
        <f t="shared" si="110"/>
        <v>0</v>
      </c>
      <c r="Z247" s="1434">
        <f t="shared" si="104"/>
        <v>0</v>
      </c>
      <c r="AA247" s="1435" t="str">
        <f t="shared" si="107"/>
        <v/>
      </c>
      <c r="AB247" s="1436"/>
      <c r="AC247" s="1433">
        <f t="shared" si="108"/>
        <v>0</v>
      </c>
      <c r="AD247" s="1437"/>
      <c r="AE247" s="1438" t="str">
        <f t="shared" si="97"/>
        <v/>
      </c>
      <c r="AF247" s="2564"/>
      <c r="AG247" s="2715">
        <f t="shared" si="105"/>
        <v>0</v>
      </c>
      <c r="AH247" s="2716">
        <f>IF(AND(V247&lt;&gt;"", ISNUMBER(T247)), IFERROR(INDEX(AJ24:AJ94, MATCH(P247, AI24:AI94, 0)) * O247 * IF(ISBLANK(L247), 1, L247), 0), 0)</f>
        <v>0</v>
      </c>
      <c r="AI247" s="31"/>
      <c r="AJ247" s="31"/>
      <c r="AK247" s="31"/>
      <c r="AL247" s="31"/>
      <c r="AM247" s="1401" t="str">
        <f t="shared" si="100"/>
        <v>►</v>
      </c>
      <c r="AN247" s="31"/>
      <c r="AO247" s="31"/>
      <c r="AP247" s="31"/>
      <c r="AQ247" s="31"/>
      <c r="AR247" s="1411"/>
      <c r="AS247" s="31"/>
      <c r="AT247" s="31"/>
      <c r="AU247" s="31"/>
      <c r="AV247" s="31"/>
      <c r="AW247" s="1411"/>
      <c r="AX247" s="4">
        <v>1</v>
      </c>
    </row>
    <row r="248" spans="1:50" s="48" customFormat="1" ht="21" customHeight="1" x14ac:dyDescent="0.25">
      <c r="A248" s="1401" t="str">
        <f t="shared" si="99"/>
        <v>►</v>
      </c>
      <c r="B248" s="1402" t="str">
        <f t="shared" si="103"/>
        <v>►</v>
      </c>
      <c r="C248" s="1403" t="str">
        <f t="shared" si="106"/>
        <v>►</v>
      </c>
      <c r="D248" s="2475" t="str">
        <f t="shared" si="111"/>
        <v>►</v>
      </c>
      <c r="E248" s="1402" t="str">
        <f t="shared" si="112"/>
        <v>►</v>
      </c>
      <c r="F248" s="1402" t="str">
        <f t="shared" si="113"/>
        <v>►</v>
      </c>
      <c r="G248" s="1402" t="str">
        <f t="shared" si="114"/>
        <v>►</v>
      </c>
      <c r="H248" s="1466" t="s">
        <v>6</v>
      </c>
      <c r="I248" s="1465"/>
      <c r="J248" s="1465"/>
      <c r="K248" s="1465"/>
      <c r="L248" s="1464"/>
      <c r="M248" s="1464"/>
      <c r="N248" s="1464"/>
      <c r="O248" s="1464"/>
      <c r="P248" s="1464"/>
      <c r="Q248" s="1464"/>
      <c r="R248" s="2459"/>
      <c r="S248" s="521" t="s">
        <v>6</v>
      </c>
      <c r="T248" s="2719">
        <f t="shared" si="101"/>
        <v>0</v>
      </c>
      <c r="U248" s="2443">
        <f t="shared" si="102"/>
        <v>0</v>
      </c>
      <c r="V248" s="2442"/>
      <c r="W248" s="1440">
        <f t="shared" si="109"/>
        <v>0</v>
      </c>
      <c r="X248" s="199" t="str">
        <f>IF(OR(W248=0, ISBLANK(P248)), "", TEXT(ROUND(W248/INDEX(AJ24:AJ94, MATCH(P248, AI24:AI94, 0)), 0),"# ##0") &amp; " " &amp; P248)</f>
        <v/>
      </c>
      <c r="Y248" s="197">
        <f t="shared" si="110"/>
        <v>0</v>
      </c>
      <c r="Z248" s="1441">
        <f t="shared" si="104"/>
        <v>0</v>
      </c>
      <c r="AA248" s="1428" t="str">
        <f t="shared" si="107"/>
        <v/>
      </c>
      <c r="AB248" s="1436"/>
      <c r="AC248" s="1440">
        <f t="shared" si="108"/>
        <v>0</v>
      </c>
      <c r="AD248" s="1437"/>
      <c r="AE248" s="1442" t="str">
        <f t="shared" si="97"/>
        <v/>
      </c>
      <c r="AF248" s="2564"/>
      <c r="AG248" s="2715">
        <f t="shared" si="105"/>
        <v>0</v>
      </c>
      <c r="AH248" s="2716">
        <f>IF(AND(V248&lt;&gt;"", ISNUMBER(T248)), IFERROR(INDEX(AJ24:AJ94, MATCH(P248, AI24:AI94, 0)) * O248 * IF(ISBLANK(L248), 1, L248), 0), 0)</f>
        <v>0</v>
      </c>
      <c r="AI248" s="31"/>
      <c r="AJ248" s="31"/>
      <c r="AK248" s="31"/>
      <c r="AL248" s="31"/>
      <c r="AM248" s="1401" t="str">
        <f t="shared" si="100"/>
        <v>►</v>
      </c>
      <c r="AN248" s="31"/>
      <c r="AO248" s="31"/>
      <c r="AP248" s="31"/>
      <c r="AQ248" s="31"/>
      <c r="AR248" s="1411"/>
      <c r="AS248" s="31"/>
      <c r="AT248" s="31"/>
      <c r="AU248" s="31"/>
      <c r="AV248" s="31"/>
      <c r="AW248" s="1411"/>
      <c r="AX248" s="4">
        <v>1</v>
      </c>
    </row>
    <row r="249" spans="1:50" s="48" customFormat="1" ht="21" customHeight="1" x14ac:dyDescent="0.25">
      <c r="A249" s="1401" t="str">
        <f t="shared" si="99"/>
        <v>►</v>
      </c>
      <c r="B249" s="1402" t="str">
        <f t="shared" si="103"/>
        <v>►</v>
      </c>
      <c r="C249" s="1403" t="str">
        <f t="shared" si="106"/>
        <v>►</v>
      </c>
      <c r="D249" s="2475" t="str">
        <f t="shared" si="111"/>
        <v>►</v>
      </c>
      <c r="E249" s="1402" t="str">
        <f t="shared" si="112"/>
        <v>►</v>
      </c>
      <c r="F249" s="1402" t="str">
        <f t="shared" si="113"/>
        <v>►</v>
      </c>
      <c r="G249" s="1402" t="str">
        <f t="shared" si="114"/>
        <v>►</v>
      </c>
      <c r="H249" s="1466" t="s">
        <v>6</v>
      </c>
      <c r="I249" s="1465"/>
      <c r="J249" s="1465"/>
      <c r="K249" s="1465"/>
      <c r="L249" s="1464"/>
      <c r="M249" s="1464"/>
      <c r="N249" s="1464"/>
      <c r="O249" s="1464"/>
      <c r="P249" s="1464"/>
      <c r="Q249" s="1464"/>
      <c r="R249" s="2459"/>
      <c r="S249" s="521" t="s">
        <v>6</v>
      </c>
      <c r="T249" s="2719">
        <f t="shared" si="101"/>
        <v>0</v>
      </c>
      <c r="U249" s="2443">
        <f t="shared" si="102"/>
        <v>0</v>
      </c>
      <c r="V249" s="2442"/>
      <c r="W249" s="1433">
        <f t="shared" si="109"/>
        <v>0</v>
      </c>
      <c r="X249" s="185" t="str">
        <f>IF(OR(W249=0, ISBLANK(P249)), "", TEXT(ROUND(W249/INDEX(AJ24:AJ94, MATCH(P249, AI24:AI94, 0)), 0),"# ##0") &amp; " " &amp; P249)</f>
        <v/>
      </c>
      <c r="Y249" s="210">
        <f t="shared" si="110"/>
        <v>0</v>
      </c>
      <c r="Z249" s="1434">
        <f t="shared" si="104"/>
        <v>0</v>
      </c>
      <c r="AA249" s="1435" t="str">
        <f t="shared" si="107"/>
        <v/>
      </c>
      <c r="AB249" s="1436"/>
      <c r="AC249" s="1433">
        <f t="shared" si="108"/>
        <v>0</v>
      </c>
      <c r="AD249" s="1437"/>
      <c r="AE249" s="1438" t="str">
        <f t="shared" si="97"/>
        <v/>
      </c>
      <c r="AF249" s="2564"/>
      <c r="AG249" s="2715">
        <f t="shared" si="105"/>
        <v>0</v>
      </c>
      <c r="AH249" s="2716">
        <f>IF(AND(V249&lt;&gt;"", ISNUMBER(T249)), IFERROR(INDEX(AJ24:AJ94, MATCH(P249, AI24:AI94, 0)) * O249 * IF(ISBLANK(L249), 1, L249), 0), 0)</f>
        <v>0</v>
      </c>
      <c r="AI249" s="31"/>
      <c r="AJ249" s="31"/>
      <c r="AK249" s="31"/>
      <c r="AL249" s="31"/>
      <c r="AM249" s="1401" t="str">
        <f t="shared" si="100"/>
        <v>►</v>
      </c>
      <c r="AN249" s="31"/>
      <c r="AO249" s="31"/>
      <c r="AP249" s="31"/>
      <c r="AQ249" s="31"/>
      <c r="AR249" s="1411"/>
      <c r="AS249" s="31"/>
      <c r="AT249" s="31"/>
      <c r="AU249" s="31"/>
      <c r="AV249" s="31"/>
      <c r="AW249" s="1411"/>
      <c r="AX249" s="4">
        <v>1</v>
      </c>
    </row>
    <row r="250" spans="1:50" s="48" customFormat="1" ht="21" customHeight="1" x14ac:dyDescent="0.25">
      <c r="A250" s="1401" t="str">
        <f t="shared" si="99"/>
        <v>►</v>
      </c>
      <c r="B250" s="1402" t="str">
        <f t="shared" si="103"/>
        <v>►</v>
      </c>
      <c r="C250" s="1403" t="str">
        <f t="shared" si="106"/>
        <v>►</v>
      </c>
      <c r="D250" s="2475" t="str">
        <f t="shared" si="111"/>
        <v>►</v>
      </c>
      <c r="E250" s="1402" t="str">
        <f t="shared" si="112"/>
        <v>►</v>
      </c>
      <c r="F250" s="1402" t="str">
        <f t="shared" si="113"/>
        <v>►</v>
      </c>
      <c r="G250" s="1402" t="str">
        <f t="shared" si="114"/>
        <v>►</v>
      </c>
      <c r="H250" s="1466" t="s">
        <v>6</v>
      </c>
      <c r="I250" s="1465"/>
      <c r="J250" s="1465"/>
      <c r="K250" s="1465"/>
      <c r="L250" s="1464"/>
      <c r="M250" s="1464"/>
      <c r="N250" s="1464"/>
      <c r="O250" s="1464"/>
      <c r="P250" s="1464"/>
      <c r="Q250" s="1464"/>
      <c r="R250" s="2459"/>
      <c r="S250" s="521" t="s">
        <v>6</v>
      </c>
      <c r="T250" s="2719">
        <f t="shared" si="101"/>
        <v>0</v>
      </c>
      <c r="U250" s="2443">
        <f t="shared" si="102"/>
        <v>0</v>
      </c>
      <c r="V250" s="2442"/>
      <c r="W250" s="1440">
        <f t="shared" si="109"/>
        <v>0</v>
      </c>
      <c r="X250" s="199" t="str">
        <f>IF(OR(W250=0, ISBLANK(P250)), "", TEXT(ROUND(W250/INDEX(AJ24:AJ94, MATCH(P250, AI24:AI94, 0)), 0),"# ##0") &amp; " " &amp; P250)</f>
        <v/>
      </c>
      <c r="Y250" s="197">
        <f t="shared" si="110"/>
        <v>0</v>
      </c>
      <c r="Z250" s="1441">
        <f t="shared" si="104"/>
        <v>0</v>
      </c>
      <c r="AA250" s="1428" t="str">
        <f t="shared" si="107"/>
        <v/>
      </c>
      <c r="AB250" s="1436"/>
      <c r="AC250" s="1440">
        <f t="shared" si="108"/>
        <v>0</v>
      </c>
      <c r="AD250" s="1437"/>
      <c r="AE250" s="1442" t="str">
        <f t="shared" si="97"/>
        <v/>
      </c>
      <c r="AF250" s="2564"/>
      <c r="AG250" s="2715">
        <f t="shared" si="105"/>
        <v>0</v>
      </c>
      <c r="AH250" s="2716">
        <f>IF(AND(V250&lt;&gt;"", ISNUMBER(T250)), IFERROR(INDEX(AJ24:AJ94, MATCH(P250, AI24:AI94, 0)) * O250 * IF(ISBLANK(L250), 1, L250), 0), 0)</f>
        <v>0</v>
      </c>
      <c r="AI250" s="31"/>
      <c r="AJ250" s="31"/>
      <c r="AK250" s="31"/>
      <c r="AL250" s="31"/>
      <c r="AM250" s="1401" t="str">
        <f t="shared" si="100"/>
        <v>►</v>
      </c>
      <c r="AN250" s="31"/>
      <c r="AO250" s="31"/>
      <c r="AP250" s="31"/>
      <c r="AQ250" s="31"/>
      <c r="AR250" s="1411"/>
      <c r="AS250" s="31"/>
      <c r="AT250" s="31"/>
      <c r="AU250" s="31"/>
      <c r="AV250" s="31"/>
      <c r="AW250" s="1411"/>
      <c r="AX250" s="4">
        <v>1</v>
      </c>
    </row>
    <row r="251" spans="1:50" s="48" customFormat="1" ht="21" customHeight="1" x14ac:dyDescent="0.25">
      <c r="A251" s="1401" t="str">
        <f t="shared" si="99"/>
        <v>►</v>
      </c>
      <c r="B251" s="1402" t="str">
        <f t="shared" si="103"/>
        <v>►</v>
      </c>
      <c r="C251" s="1403" t="str">
        <f t="shared" si="106"/>
        <v>►</v>
      </c>
      <c r="D251" s="2475" t="str">
        <f t="shared" si="111"/>
        <v>►</v>
      </c>
      <c r="E251" s="1402" t="str">
        <f t="shared" si="112"/>
        <v>►</v>
      </c>
      <c r="F251" s="1402" t="str">
        <f t="shared" si="113"/>
        <v>►</v>
      </c>
      <c r="G251" s="1402" t="str">
        <f t="shared" si="114"/>
        <v>►</v>
      </c>
      <c r="H251" s="1466" t="s">
        <v>6</v>
      </c>
      <c r="I251" s="1465"/>
      <c r="J251" s="1465"/>
      <c r="K251" s="1465"/>
      <c r="L251" s="1464"/>
      <c r="M251" s="1464"/>
      <c r="N251" s="1464"/>
      <c r="O251" s="1464"/>
      <c r="P251" s="1464"/>
      <c r="Q251" s="1464"/>
      <c r="R251" s="2459"/>
      <c r="S251" s="521" t="s">
        <v>6</v>
      </c>
      <c r="T251" s="2719">
        <f t="shared" si="101"/>
        <v>0</v>
      </c>
      <c r="U251" s="2443">
        <f t="shared" si="102"/>
        <v>0</v>
      </c>
      <c r="V251" s="2442"/>
      <c r="W251" s="1433">
        <f t="shared" si="109"/>
        <v>0</v>
      </c>
      <c r="X251" s="185" t="str">
        <f>IF(OR(W251=0, ISBLANK(P251)), "", TEXT(ROUND(W251/INDEX(AJ24:AJ94, MATCH(P251, AI24:AI94, 0)), 0),"# ##0") &amp; " " &amp; P251)</f>
        <v/>
      </c>
      <c r="Y251" s="210">
        <f t="shared" si="110"/>
        <v>0</v>
      </c>
      <c r="Z251" s="1434">
        <f t="shared" si="104"/>
        <v>0</v>
      </c>
      <c r="AA251" s="1435" t="str">
        <f t="shared" si="107"/>
        <v/>
      </c>
      <c r="AB251" s="1436"/>
      <c r="AC251" s="1433">
        <f t="shared" si="108"/>
        <v>0</v>
      </c>
      <c r="AD251" s="1437"/>
      <c r="AE251" s="1438" t="str">
        <f t="shared" ref="AE251:AE314" si="115">IF(OR(ISBLANK(AD251), ISTEXT(L251)), "", IF(W251=0, Y251*AD251, W251*AD251))</f>
        <v/>
      </c>
      <c r="AF251" s="2564"/>
      <c r="AG251" s="2715">
        <f t="shared" si="105"/>
        <v>0</v>
      </c>
      <c r="AH251" s="2716">
        <f>IF(AND(V251&lt;&gt;"", ISNUMBER(T251)), IFERROR(INDEX(AJ24:AJ94, MATCH(P251, AI24:AI94, 0)) * O251 * IF(ISBLANK(L251), 1, L251), 0), 0)</f>
        <v>0</v>
      </c>
      <c r="AI251" s="31"/>
      <c r="AJ251" s="31"/>
      <c r="AK251" s="31"/>
      <c r="AL251" s="31"/>
      <c r="AM251" s="1401" t="str">
        <f t="shared" si="100"/>
        <v>►</v>
      </c>
      <c r="AN251" s="31"/>
      <c r="AO251" s="31"/>
      <c r="AP251" s="31"/>
      <c r="AQ251" s="31"/>
      <c r="AR251" s="1411"/>
      <c r="AS251" s="31"/>
      <c r="AT251" s="31"/>
      <c r="AU251" s="31"/>
      <c r="AV251" s="31"/>
      <c r="AW251" s="1411"/>
      <c r="AX251" s="4">
        <v>1</v>
      </c>
    </row>
    <row r="252" spans="1:50" s="48" customFormat="1" ht="21" customHeight="1" x14ac:dyDescent="0.25">
      <c r="A252" s="1401" t="str">
        <f t="shared" si="99"/>
        <v>►</v>
      </c>
      <c r="B252" s="1402" t="str">
        <f t="shared" si="103"/>
        <v>►</v>
      </c>
      <c r="C252" s="1403" t="str">
        <f t="shared" si="106"/>
        <v>►</v>
      </c>
      <c r="D252" s="2475" t="str">
        <f t="shared" si="111"/>
        <v>►</v>
      </c>
      <c r="E252" s="1402" t="str">
        <f t="shared" si="112"/>
        <v>►</v>
      </c>
      <c r="F252" s="1402" t="str">
        <f t="shared" si="113"/>
        <v>►</v>
      </c>
      <c r="G252" s="1402" t="str">
        <f t="shared" si="114"/>
        <v>►</v>
      </c>
      <c r="H252" s="1466" t="s">
        <v>6</v>
      </c>
      <c r="I252" s="1465"/>
      <c r="J252" s="1465"/>
      <c r="K252" s="1465"/>
      <c r="L252" s="1464"/>
      <c r="M252" s="1464"/>
      <c r="N252" s="1464"/>
      <c r="O252" s="1464"/>
      <c r="P252" s="1464"/>
      <c r="Q252" s="1464"/>
      <c r="R252" s="2459"/>
      <c r="S252" s="521" t="s">
        <v>6</v>
      </c>
      <c r="T252" s="2719">
        <f t="shared" si="101"/>
        <v>0</v>
      </c>
      <c r="U252" s="2443">
        <f t="shared" si="102"/>
        <v>0</v>
      </c>
      <c r="V252" s="2442"/>
      <c r="W252" s="1440">
        <f t="shared" si="109"/>
        <v>0</v>
      </c>
      <c r="X252" s="199" t="str">
        <f>IF(OR(W252=0, ISBLANK(P252)), "", TEXT(ROUND(W252/INDEX(AJ24:AJ94, MATCH(P252, AI24:AI94, 0)), 0),"# ##0") &amp; " " &amp; P252)</f>
        <v/>
      </c>
      <c r="Y252" s="197">
        <f t="shared" si="110"/>
        <v>0</v>
      </c>
      <c r="Z252" s="1441">
        <f t="shared" si="104"/>
        <v>0</v>
      </c>
      <c r="AA252" s="1428" t="str">
        <f t="shared" si="107"/>
        <v/>
      </c>
      <c r="AB252" s="1436"/>
      <c r="AC252" s="1440">
        <f t="shared" si="108"/>
        <v>0</v>
      </c>
      <c r="AD252" s="1437"/>
      <c r="AE252" s="1442" t="str">
        <f t="shared" si="115"/>
        <v/>
      </c>
      <c r="AF252" s="2564"/>
      <c r="AG252" s="2715">
        <f t="shared" si="105"/>
        <v>0</v>
      </c>
      <c r="AH252" s="2716">
        <f>IF(AND(V252&lt;&gt;"", ISNUMBER(T252)), IFERROR(INDEX(AJ24:AJ94, MATCH(P252, AI24:AI94, 0)) * O252 * IF(ISBLANK(L252), 1, L252), 0), 0)</f>
        <v>0</v>
      </c>
      <c r="AI252" s="31"/>
      <c r="AJ252" s="31"/>
      <c r="AK252" s="31"/>
      <c r="AL252" s="31"/>
      <c r="AM252" s="1401" t="str">
        <f t="shared" si="100"/>
        <v>►</v>
      </c>
      <c r="AN252" s="31"/>
      <c r="AO252" s="31"/>
      <c r="AP252" s="31"/>
      <c r="AQ252" s="31"/>
      <c r="AR252" s="1411"/>
      <c r="AS252" s="31"/>
      <c r="AT252" s="31"/>
      <c r="AU252" s="31"/>
      <c r="AV252" s="31"/>
      <c r="AW252" s="1411"/>
      <c r="AX252" s="4">
        <v>1</v>
      </c>
    </row>
    <row r="253" spans="1:50" s="48" customFormat="1" ht="21" customHeight="1" x14ac:dyDescent="0.25">
      <c r="A253" s="1401" t="str">
        <f t="shared" si="99"/>
        <v>►</v>
      </c>
      <c r="B253" s="1402" t="str">
        <f t="shared" si="103"/>
        <v>►</v>
      </c>
      <c r="C253" s="1403" t="str">
        <f t="shared" si="106"/>
        <v>►</v>
      </c>
      <c r="D253" s="2475" t="str">
        <f t="shared" si="111"/>
        <v>►</v>
      </c>
      <c r="E253" s="1402" t="str">
        <f t="shared" si="112"/>
        <v>►</v>
      </c>
      <c r="F253" s="1402" t="str">
        <f t="shared" si="113"/>
        <v>►</v>
      </c>
      <c r="G253" s="1402" t="str">
        <f t="shared" si="114"/>
        <v>►</v>
      </c>
      <c r="H253" s="1466" t="s">
        <v>6</v>
      </c>
      <c r="I253" s="1465"/>
      <c r="J253" s="1465"/>
      <c r="K253" s="1465"/>
      <c r="L253" s="1464"/>
      <c r="M253" s="1464"/>
      <c r="N253" s="1464"/>
      <c r="O253" s="1464"/>
      <c r="P253" s="1464"/>
      <c r="Q253" s="1464"/>
      <c r="R253" s="2459"/>
      <c r="S253" s="521" t="s">
        <v>6</v>
      </c>
      <c r="T253" s="2719">
        <f t="shared" si="101"/>
        <v>0</v>
      </c>
      <c r="U253" s="2443">
        <f t="shared" si="102"/>
        <v>0</v>
      </c>
      <c r="V253" s="2442"/>
      <c r="W253" s="1433">
        <f t="shared" si="109"/>
        <v>0</v>
      </c>
      <c r="X253" s="185" t="str">
        <f>IF(OR(W253=0, ISBLANK(P253)), "", TEXT(ROUND(W253/INDEX(AJ24:AJ94, MATCH(P253, AI24:AI94, 0)), 0),"# ##0") &amp; " " &amp; P253)</f>
        <v/>
      </c>
      <c r="Y253" s="210">
        <f t="shared" si="110"/>
        <v>0</v>
      </c>
      <c r="Z253" s="1434">
        <f t="shared" si="104"/>
        <v>0</v>
      </c>
      <c r="AA253" s="1435" t="str">
        <f t="shared" si="107"/>
        <v/>
      </c>
      <c r="AB253" s="1436"/>
      <c r="AC253" s="1433">
        <f t="shared" si="108"/>
        <v>0</v>
      </c>
      <c r="AD253" s="1437"/>
      <c r="AE253" s="1438" t="str">
        <f t="shared" si="115"/>
        <v/>
      </c>
      <c r="AF253" s="2564"/>
      <c r="AG253" s="2715">
        <f t="shared" si="105"/>
        <v>0</v>
      </c>
      <c r="AH253" s="2716">
        <f>IF(AND(V253&lt;&gt;"", ISNUMBER(T253)), IFERROR(INDEX(AJ24:AJ94, MATCH(P253, AI24:AI94, 0)) * O253 * IF(ISBLANK(L253), 1, L253), 0), 0)</f>
        <v>0</v>
      </c>
      <c r="AI253" s="31"/>
      <c r="AJ253" s="31"/>
      <c r="AK253" s="31"/>
      <c r="AL253" s="31"/>
      <c r="AM253" s="1401" t="str">
        <f t="shared" si="100"/>
        <v>►</v>
      </c>
      <c r="AN253" s="31"/>
      <c r="AO253" s="31"/>
      <c r="AP253" s="31"/>
      <c r="AQ253" s="31"/>
      <c r="AR253" s="1411"/>
      <c r="AS253" s="31"/>
      <c r="AT253" s="31"/>
      <c r="AU253" s="31"/>
      <c r="AV253" s="31"/>
      <c r="AW253" s="1411"/>
      <c r="AX253" s="4">
        <v>1</v>
      </c>
    </row>
    <row r="254" spans="1:50" s="48" customFormat="1" ht="21" customHeight="1" x14ac:dyDescent="0.25">
      <c r="A254" s="1401" t="str">
        <f t="shared" si="99"/>
        <v>►</v>
      </c>
      <c r="B254" s="1402" t="str">
        <f t="shared" si="103"/>
        <v>►</v>
      </c>
      <c r="C254" s="1403" t="str">
        <f t="shared" si="106"/>
        <v>►</v>
      </c>
      <c r="D254" s="2475" t="str">
        <f t="shared" si="111"/>
        <v>►</v>
      </c>
      <c r="E254" s="1402" t="str">
        <f t="shared" si="112"/>
        <v>►</v>
      </c>
      <c r="F254" s="1402" t="str">
        <f t="shared" si="113"/>
        <v>►</v>
      </c>
      <c r="G254" s="1402" t="str">
        <f t="shared" si="114"/>
        <v>►</v>
      </c>
      <c r="H254" s="1466" t="s">
        <v>6</v>
      </c>
      <c r="I254" s="1465"/>
      <c r="J254" s="1465"/>
      <c r="K254" s="1465"/>
      <c r="L254" s="1464"/>
      <c r="M254" s="1464"/>
      <c r="N254" s="1464"/>
      <c r="O254" s="1464"/>
      <c r="P254" s="1464"/>
      <c r="Q254" s="1464"/>
      <c r="R254" s="2459"/>
      <c r="S254" s="521" t="s">
        <v>6</v>
      </c>
      <c r="T254" s="2719">
        <f t="shared" si="101"/>
        <v>0</v>
      </c>
      <c r="U254" s="2443">
        <f t="shared" si="102"/>
        <v>0</v>
      </c>
      <c r="V254" s="2442"/>
      <c r="W254" s="1440">
        <f t="shared" si="109"/>
        <v>0</v>
      </c>
      <c r="X254" s="199" t="str">
        <f>IF(OR(W254=0, ISBLANK(P254)), "", TEXT(ROUND(W254/INDEX(AJ24:AJ94, MATCH(P254, AI24:AI94, 0)), 0),"# ##0") &amp; " " &amp; P254)</f>
        <v/>
      </c>
      <c r="Y254" s="197">
        <f t="shared" si="110"/>
        <v>0</v>
      </c>
      <c r="Z254" s="1441">
        <f t="shared" si="104"/>
        <v>0</v>
      </c>
      <c r="AA254" s="1428" t="str">
        <f t="shared" si="107"/>
        <v/>
      </c>
      <c r="AB254" s="1436"/>
      <c r="AC254" s="1440">
        <f t="shared" si="108"/>
        <v>0</v>
      </c>
      <c r="AD254" s="1437"/>
      <c r="AE254" s="1442" t="str">
        <f t="shared" si="115"/>
        <v/>
      </c>
      <c r="AF254" s="2564"/>
      <c r="AG254" s="2715">
        <f t="shared" si="105"/>
        <v>0</v>
      </c>
      <c r="AH254" s="2716">
        <f>IF(AND(V254&lt;&gt;"", ISNUMBER(T254)), IFERROR(INDEX(AJ24:AJ94, MATCH(P254, AI24:AI94, 0)) * O254 * IF(ISBLANK(L254), 1, L254), 0), 0)</f>
        <v>0</v>
      </c>
      <c r="AI254" s="31"/>
      <c r="AJ254" s="31"/>
      <c r="AK254" s="31"/>
      <c r="AL254" s="31"/>
      <c r="AM254" s="1401" t="str">
        <f t="shared" si="100"/>
        <v>►</v>
      </c>
      <c r="AN254" s="31"/>
      <c r="AO254" s="31"/>
      <c r="AP254" s="31"/>
      <c r="AQ254" s="31"/>
      <c r="AR254" s="1411"/>
      <c r="AS254" s="31"/>
      <c r="AT254" s="31"/>
      <c r="AU254" s="31"/>
      <c r="AV254" s="31"/>
      <c r="AW254" s="1411"/>
      <c r="AX254" s="4">
        <v>1</v>
      </c>
    </row>
    <row r="255" spans="1:50" s="48" customFormat="1" ht="21" customHeight="1" x14ac:dyDescent="0.25">
      <c r="A255" s="1401" t="str">
        <f t="shared" si="99"/>
        <v>►</v>
      </c>
      <c r="B255" s="1402" t="str">
        <f t="shared" si="103"/>
        <v>►</v>
      </c>
      <c r="C255" s="1403" t="str">
        <f t="shared" si="106"/>
        <v>►</v>
      </c>
      <c r="D255" s="2475" t="str">
        <f t="shared" si="111"/>
        <v>►</v>
      </c>
      <c r="E255" s="1402" t="str">
        <f t="shared" si="112"/>
        <v>►</v>
      </c>
      <c r="F255" s="1402" t="str">
        <f t="shared" si="113"/>
        <v>►</v>
      </c>
      <c r="G255" s="1402" t="str">
        <f t="shared" si="114"/>
        <v>►</v>
      </c>
      <c r="H255" s="1466" t="s">
        <v>6</v>
      </c>
      <c r="I255" s="1465"/>
      <c r="J255" s="1465"/>
      <c r="K255" s="1465"/>
      <c r="L255" s="1464"/>
      <c r="M255" s="1464"/>
      <c r="N255" s="1464"/>
      <c r="O255" s="1464"/>
      <c r="P255" s="1464"/>
      <c r="Q255" s="1464"/>
      <c r="R255" s="2459"/>
      <c r="S255" s="521" t="s">
        <v>6</v>
      </c>
      <c r="T255" s="2719">
        <f t="shared" si="101"/>
        <v>0</v>
      </c>
      <c r="U255" s="2443">
        <f t="shared" si="102"/>
        <v>0</v>
      </c>
      <c r="V255" s="2442"/>
      <c r="W255" s="1433">
        <f t="shared" si="109"/>
        <v>0</v>
      </c>
      <c r="X255" s="185" t="str">
        <f>IF(OR(W255=0, ISBLANK(P255)), "", TEXT(ROUND(W255/INDEX(AJ24:AJ94, MATCH(P255, AI24:AI94, 0)), 0),"# ##0") &amp; " " &amp; P255)</f>
        <v/>
      </c>
      <c r="Y255" s="210">
        <f t="shared" si="110"/>
        <v>0</v>
      </c>
      <c r="Z255" s="1434">
        <f t="shared" si="104"/>
        <v>0</v>
      </c>
      <c r="AA255" s="1435" t="str">
        <f t="shared" si="107"/>
        <v/>
      </c>
      <c r="AB255" s="1436"/>
      <c r="AC255" s="1433">
        <f t="shared" si="108"/>
        <v>0</v>
      </c>
      <c r="AD255" s="1437"/>
      <c r="AE255" s="1438" t="str">
        <f t="shared" si="115"/>
        <v/>
      </c>
      <c r="AF255" s="2564"/>
      <c r="AG255" s="2715">
        <f t="shared" si="105"/>
        <v>0</v>
      </c>
      <c r="AH255" s="2716">
        <f>IF(AND(V255&lt;&gt;"", ISNUMBER(T255)), IFERROR(INDEX(AJ24:AJ94, MATCH(P255, AI24:AI94, 0)) * O255 * IF(ISBLANK(L255), 1, L255), 0), 0)</f>
        <v>0</v>
      </c>
      <c r="AI255" s="31"/>
      <c r="AJ255" s="31"/>
      <c r="AK255" s="31"/>
      <c r="AL255" s="31"/>
      <c r="AM255" s="1401" t="str">
        <f t="shared" si="100"/>
        <v>►</v>
      </c>
      <c r="AN255" s="31"/>
      <c r="AO255" s="31"/>
      <c r="AP255" s="31"/>
      <c r="AQ255" s="31"/>
      <c r="AR255" s="1411"/>
      <c r="AS255" s="31"/>
      <c r="AT255" s="31"/>
      <c r="AU255" s="31"/>
      <c r="AV255" s="31"/>
      <c r="AW255" s="1411"/>
      <c r="AX255" s="4">
        <v>1</v>
      </c>
    </row>
    <row r="256" spans="1:50" s="48" customFormat="1" ht="21" customHeight="1" x14ac:dyDescent="0.25">
      <c r="A256" s="1401" t="str">
        <f t="shared" si="99"/>
        <v>►</v>
      </c>
      <c r="B256" s="1402" t="str">
        <f t="shared" si="103"/>
        <v>►</v>
      </c>
      <c r="C256" s="1403" t="str">
        <f t="shared" si="106"/>
        <v>►</v>
      </c>
      <c r="D256" s="2475" t="str">
        <f t="shared" si="111"/>
        <v>►</v>
      </c>
      <c r="E256" s="1402" t="str">
        <f t="shared" si="112"/>
        <v>►</v>
      </c>
      <c r="F256" s="1402" t="str">
        <f t="shared" si="113"/>
        <v>►</v>
      </c>
      <c r="G256" s="1402" t="str">
        <f t="shared" si="114"/>
        <v>►</v>
      </c>
      <c r="H256" s="1466" t="s">
        <v>6</v>
      </c>
      <c r="I256" s="1465"/>
      <c r="J256" s="1465"/>
      <c r="K256" s="1465"/>
      <c r="L256" s="1464"/>
      <c r="M256" s="1464"/>
      <c r="N256" s="1464"/>
      <c r="O256" s="1464"/>
      <c r="P256" s="1464"/>
      <c r="Q256" s="1464"/>
      <c r="R256" s="2459"/>
      <c r="S256" s="521" t="s">
        <v>6</v>
      </c>
      <c r="T256" s="2719">
        <f t="shared" si="101"/>
        <v>0</v>
      </c>
      <c r="U256" s="2443">
        <f t="shared" si="102"/>
        <v>0</v>
      </c>
      <c r="V256" s="2442"/>
      <c r="W256" s="1440">
        <f t="shared" si="109"/>
        <v>0</v>
      </c>
      <c r="X256" s="199" t="str">
        <f>IF(OR(W256=0, ISBLANK(P256)), "", TEXT(ROUND(W256/INDEX(AJ24:AJ94, MATCH(P256, AI24:AI94, 0)), 0),"# ##0") &amp; " " &amp; P256)</f>
        <v/>
      </c>
      <c r="Y256" s="197">
        <f t="shared" si="110"/>
        <v>0</v>
      </c>
      <c r="Z256" s="1441">
        <f t="shared" si="104"/>
        <v>0</v>
      </c>
      <c r="AA256" s="1428" t="str">
        <f t="shared" si="107"/>
        <v/>
      </c>
      <c r="AB256" s="1436"/>
      <c r="AC256" s="1440">
        <f t="shared" si="108"/>
        <v>0</v>
      </c>
      <c r="AD256" s="1437"/>
      <c r="AE256" s="1442" t="str">
        <f t="shared" si="115"/>
        <v/>
      </c>
      <c r="AF256" s="2564"/>
      <c r="AG256" s="2715">
        <f t="shared" si="105"/>
        <v>0</v>
      </c>
      <c r="AH256" s="2716">
        <f>IF(AND(V256&lt;&gt;"", ISNUMBER(T256)), IFERROR(INDEX(AJ24:AJ94, MATCH(P256, AI24:AI94, 0)) * O256 * IF(ISBLANK(L256), 1, L256), 0), 0)</f>
        <v>0</v>
      </c>
      <c r="AI256" s="31"/>
      <c r="AJ256" s="31"/>
      <c r="AK256" s="31"/>
      <c r="AL256" s="31"/>
      <c r="AM256" s="1401" t="str">
        <f t="shared" si="100"/>
        <v>►</v>
      </c>
      <c r="AN256" s="31"/>
      <c r="AO256" s="31"/>
      <c r="AP256" s="31"/>
      <c r="AQ256" s="31"/>
      <c r="AR256" s="1411"/>
      <c r="AS256" s="31"/>
      <c r="AT256" s="31"/>
      <c r="AU256" s="31"/>
      <c r="AV256" s="31"/>
      <c r="AW256" s="1411"/>
      <c r="AX256" s="4">
        <v>1</v>
      </c>
    </row>
    <row r="257" spans="1:50" s="48" customFormat="1" ht="21" customHeight="1" x14ac:dyDescent="0.25">
      <c r="A257" s="1401" t="str">
        <f t="shared" si="99"/>
        <v>►</v>
      </c>
      <c r="B257" s="1402" t="str">
        <f t="shared" si="103"/>
        <v>►</v>
      </c>
      <c r="C257" s="1403" t="str">
        <f t="shared" si="106"/>
        <v>►</v>
      </c>
      <c r="D257" s="2475" t="str">
        <f t="shared" si="111"/>
        <v>►</v>
      </c>
      <c r="E257" s="1402" t="str">
        <f t="shared" si="112"/>
        <v>►</v>
      </c>
      <c r="F257" s="1402" t="str">
        <f t="shared" si="113"/>
        <v>►</v>
      </c>
      <c r="G257" s="1402" t="str">
        <f t="shared" si="114"/>
        <v>►</v>
      </c>
      <c r="H257" s="1466" t="s">
        <v>6</v>
      </c>
      <c r="I257" s="1465"/>
      <c r="J257" s="1465"/>
      <c r="K257" s="1465"/>
      <c r="L257" s="1464"/>
      <c r="M257" s="1464"/>
      <c r="N257" s="1464"/>
      <c r="O257" s="1464"/>
      <c r="P257" s="1464"/>
      <c r="Q257" s="1464"/>
      <c r="R257" s="2459"/>
      <c r="S257" s="521" t="s">
        <v>6</v>
      </c>
      <c r="T257" s="2719">
        <f t="shared" si="101"/>
        <v>0</v>
      </c>
      <c r="U257" s="2443">
        <f t="shared" si="102"/>
        <v>0</v>
      </c>
      <c r="V257" s="2442"/>
      <c r="W257" s="1433">
        <f t="shared" si="109"/>
        <v>0</v>
      </c>
      <c r="X257" s="185" t="str">
        <f>IF(OR(W257=0, ISBLANK(P257)), "", TEXT(ROUND(W257/INDEX(AJ24:AJ94, MATCH(P257, AI24:AI94, 0)), 0),"# ##0") &amp; " " &amp; P257)</f>
        <v/>
      </c>
      <c r="Y257" s="210">
        <f t="shared" si="110"/>
        <v>0</v>
      </c>
      <c r="Z257" s="1434">
        <f t="shared" si="104"/>
        <v>0</v>
      </c>
      <c r="AA257" s="1435" t="str">
        <f t="shared" si="107"/>
        <v/>
      </c>
      <c r="AB257" s="1436"/>
      <c r="AC257" s="1433">
        <f t="shared" si="108"/>
        <v>0</v>
      </c>
      <c r="AD257" s="1437"/>
      <c r="AE257" s="1438" t="str">
        <f t="shared" si="115"/>
        <v/>
      </c>
      <c r="AF257" s="2564"/>
      <c r="AG257" s="2715">
        <f t="shared" si="105"/>
        <v>0</v>
      </c>
      <c r="AH257" s="2716">
        <f>IF(AND(V257&lt;&gt;"", ISNUMBER(T257)), IFERROR(INDEX(AJ24:AJ94, MATCH(P257, AI24:AI94, 0)) * O257 * IF(ISBLANK(L257), 1, L257), 0), 0)</f>
        <v>0</v>
      </c>
      <c r="AI257" s="31"/>
      <c r="AJ257" s="31"/>
      <c r="AK257" s="31"/>
      <c r="AL257" s="31"/>
      <c r="AM257" s="1401" t="str">
        <f t="shared" si="100"/>
        <v>►</v>
      </c>
      <c r="AN257" s="31"/>
      <c r="AO257" s="31"/>
      <c r="AP257" s="31"/>
      <c r="AQ257" s="31"/>
      <c r="AR257" s="1411"/>
      <c r="AS257" s="31"/>
      <c r="AT257" s="31"/>
      <c r="AU257" s="31"/>
      <c r="AV257" s="31"/>
      <c r="AW257" s="1411"/>
      <c r="AX257" s="4">
        <v>1</v>
      </c>
    </row>
    <row r="258" spans="1:50" s="48" customFormat="1" ht="21" customHeight="1" x14ac:dyDescent="0.25">
      <c r="A258" s="1401" t="str">
        <f t="shared" si="99"/>
        <v>►</v>
      </c>
      <c r="B258" s="1402" t="str">
        <f t="shared" si="103"/>
        <v>►</v>
      </c>
      <c r="C258" s="1403" t="str">
        <f t="shared" si="106"/>
        <v>►</v>
      </c>
      <c r="D258" s="2475" t="str">
        <f t="shared" si="111"/>
        <v>►</v>
      </c>
      <c r="E258" s="1402" t="str">
        <f t="shared" si="112"/>
        <v>►</v>
      </c>
      <c r="F258" s="1402" t="str">
        <f t="shared" si="113"/>
        <v>►</v>
      </c>
      <c r="G258" s="1402" t="str">
        <f t="shared" si="114"/>
        <v>►</v>
      </c>
      <c r="H258" s="1466" t="s">
        <v>6</v>
      </c>
      <c r="I258" s="1465"/>
      <c r="J258" s="1465"/>
      <c r="K258" s="1465"/>
      <c r="L258" s="1464"/>
      <c r="M258" s="1464"/>
      <c r="N258" s="1464"/>
      <c r="O258" s="1464"/>
      <c r="P258" s="1464"/>
      <c r="Q258" s="1464"/>
      <c r="R258" s="2459"/>
      <c r="S258" s="521" t="s">
        <v>6</v>
      </c>
      <c r="T258" s="2719">
        <f t="shared" si="101"/>
        <v>0</v>
      </c>
      <c r="U258" s="2443">
        <f t="shared" si="102"/>
        <v>0</v>
      </c>
      <c r="V258" s="2442"/>
      <c r="W258" s="1440">
        <f t="shared" si="109"/>
        <v>0</v>
      </c>
      <c r="X258" s="199" t="str">
        <f>IF(OR(W258=0, ISBLANK(P258)), "", TEXT(ROUND(W258/INDEX(AJ24:AJ94, MATCH(P258, AI24:AI94, 0)), 0),"# ##0") &amp; " " &amp; P258)</f>
        <v/>
      </c>
      <c r="Y258" s="197">
        <f t="shared" si="110"/>
        <v>0</v>
      </c>
      <c r="Z258" s="1441">
        <f t="shared" si="104"/>
        <v>0</v>
      </c>
      <c r="AA258" s="1428" t="str">
        <f t="shared" si="107"/>
        <v/>
      </c>
      <c r="AB258" s="1436"/>
      <c r="AC258" s="1440">
        <f t="shared" si="108"/>
        <v>0</v>
      </c>
      <c r="AD258" s="1437"/>
      <c r="AE258" s="1442" t="str">
        <f t="shared" si="115"/>
        <v/>
      </c>
      <c r="AF258" s="2564"/>
      <c r="AG258" s="2715">
        <f t="shared" si="105"/>
        <v>0</v>
      </c>
      <c r="AH258" s="2716">
        <f>IF(AND(V258&lt;&gt;"", ISNUMBER(T258)), IFERROR(INDEX(AJ24:AJ94, MATCH(P258, AI24:AI94, 0)) * O258 * IF(ISBLANK(L258), 1, L258), 0), 0)</f>
        <v>0</v>
      </c>
      <c r="AI258" s="31"/>
      <c r="AJ258" s="31"/>
      <c r="AK258" s="31"/>
      <c r="AL258" s="31"/>
      <c r="AM258" s="1401" t="str">
        <f t="shared" si="100"/>
        <v>►</v>
      </c>
      <c r="AN258" s="31"/>
      <c r="AO258" s="31"/>
      <c r="AP258" s="31"/>
      <c r="AQ258" s="31"/>
      <c r="AR258" s="1411"/>
      <c r="AS258" s="31"/>
      <c r="AT258" s="31"/>
      <c r="AU258" s="31"/>
      <c r="AV258" s="31"/>
      <c r="AW258" s="1411"/>
      <c r="AX258" s="4">
        <v>1</v>
      </c>
    </row>
    <row r="259" spans="1:50" s="48" customFormat="1" ht="21" customHeight="1" x14ac:dyDescent="0.25">
      <c r="A259" s="1401" t="str">
        <f t="shared" si="99"/>
        <v>►</v>
      </c>
      <c r="B259" s="1402" t="str">
        <f t="shared" si="103"/>
        <v>►</v>
      </c>
      <c r="C259" s="1403" t="str">
        <f t="shared" si="106"/>
        <v>►</v>
      </c>
      <c r="D259" s="2475" t="str">
        <f t="shared" si="111"/>
        <v>►</v>
      </c>
      <c r="E259" s="1402" t="str">
        <f t="shared" si="112"/>
        <v>►</v>
      </c>
      <c r="F259" s="1402" t="str">
        <f t="shared" si="113"/>
        <v>►</v>
      </c>
      <c r="G259" s="1402" t="str">
        <f t="shared" si="114"/>
        <v>►</v>
      </c>
      <c r="H259" s="1466" t="s">
        <v>6</v>
      </c>
      <c r="I259" s="1465"/>
      <c r="J259" s="1465"/>
      <c r="K259" s="1465"/>
      <c r="L259" s="1464"/>
      <c r="M259" s="1464"/>
      <c r="N259" s="1464"/>
      <c r="O259" s="1464"/>
      <c r="P259" s="1464"/>
      <c r="Q259" s="1464"/>
      <c r="R259" s="2459"/>
      <c r="S259" s="521" t="s">
        <v>6</v>
      </c>
      <c r="T259" s="2719">
        <f t="shared" si="101"/>
        <v>0</v>
      </c>
      <c r="U259" s="2443">
        <f t="shared" si="102"/>
        <v>0</v>
      </c>
      <c r="V259" s="2442"/>
      <c r="W259" s="1433">
        <f t="shared" si="109"/>
        <v>0</v>
      </c>
      <c r="X259" s="185" t="str">
        <f>IF(OR(W259=0, ISBLANK(P259)), "", TEXT(ROUND(W259/INDEX(AJ24:AJ94, MATCH(P259, AI24:AI94, 0)), 0),"# ##0") &amp; " " &amp; P259)</f>
        <v/>
      </c>
      <c r="Y259" s="210">
        <f t="shared" si="110"/>
        <v>0</v>
      </c>
      <c r="Z259" s="1449">
        <f t="shared" si="104"/>
        <v>0</v>
      </c>
      <c r="AA259" s="1450" t="str">
        <f t="shared" si="107"/>
        <v/>
      </c>
      <c r="AB259" s="1436"/>
      <c r="AC259" s="1433">
        <f t="shared" si="108"/>
        <v>0</v>
      </c>
      <c r="AD259" s="1437"/>
      <c r="AE259" s="1438" t="str">
        <f t="shared" si="115"/>
        <v/>
      </c>
      <c r="AF259" s="2564"/>
      <c r="AG259" s="2715">
        <f t="shared" si="105"/>
        <v>0</v>
      </c>
      <c r="AH259" s="2716">
        <f>IF(AND(V259&lt;&gt;"", ISNUMBER(T259)), IFERROR(INDEX(AJ24:AJ94, MATCH(P259, AI24:AI94, 0)) * O259 * IF(ISBLANK(L259), 1, L259), 0), 0)</f>
        <v>0</v>
      </c>
      <c r="AI259" s="31"/>
      <c r="AJ259" s="31"/>
      <c r="AK259" s="31"/>
      <c r="AL259" s="31"/>
      <c r="AM259" s="1401" t="str">
        <f t="shared" si="100"/>
        <v>►</v>
      </c>
      <c r="AN259" s="31"/>
      <c r="AO259" s="31"/>
      <c r="AP259" s="31"/>
      <c r="AQ259" s="31"/>
      <c r="AR259" s="1411"/>
      <c r="AS259" s="31"/>
      <c r="AT259" s="31"/>
      <c r="AU259" s="31"/>
      <c r="AV259" s="31"/>
      <c r="AW259" s="1411"/>
      <c r="AX259" s="4">
        <v>1</v>
      </c>
    </row>
    <row r="260" spans="1:50" s="48" customFormat="1" ht="21" customHeight="1" x14ac:dyDescent="0.25">
      <c r="A260" s="1401" t="str">
        <f t="shared" si="99"/>
        <v>►</v>
      </c>
      <c r="B260" s="1402" t="str">
        <f t="shared" si="103"/>
        <v>►</v>
      </c>
      <c r="C260" s="1403" t="str">
        <f t="shared" si="106"/>
        <v>►</v>
      </c>
      <c r="D260" s="2475" t="str">
        <f t="shared" si="111"/>
        <v>►</v>
      </c>
      <c r="E260" s="1402" t="str">
        <f t="shared" si="112"/>
        <v>►</v>
      </c>
      <c r="F260" s="1402" t="str">
        <f t="shared" si="113"/>
        <v>►</v>
      </c>
      <c r="G260" s="1402" t="str">
        <f t="shared" si="114"/>
        <v>►</v>
      </c>
      <c r="H260" s="1466" t="s">
        <v>6</v>
      </c>
      <c r="I260" s="1465"/>
      <c r="J260" s="1465"/>
      <c r="K260" s="1465"/>
      <c r="L260" s="1464"/>
      <c r="M260" s="1464"/>
      <c r="N260" s="1464"/>
      <c r="O260" s="1464"/>
      <c r="P260" s="1464"/>
      <c r="Q260" s="1464"/>
      <c r="R260" s="2459"/>
      <c r="S260" s="521" t="s">
        <v>6</v>
      </c>
      <c r="T260" s="2719">
        <f t="shared" si="101"/>
        <v>0</v>
      </c>
      <c r="U260" s="2443">
        <f t="shared" si="102"/>
        <v>0</v>
      </c>
      <c r="V260" s="2442"/>
      <c r="W260" s="1440">
        <f t="shared" si="109"/>
        <v>0</v>
      </c>
      <c r="X260" s="199" t="str">
        <f>IF(OR(W260=0, ISBLANK(P260)), "", TEXT(ROUND(W260/INDEX(AJ24:AJ94, MATCH(P260, AI24:AI94, 0)), 0),"# ##0") &amp; " " &amp; P260)</f>
        <v/>
      </c>
      <c r="Y260" s="197">
        <f t="shared" si="110"/>
        <v>0</v>
      </c>
      <c r="Z260" s="1441">
        <f t="shared" si="104"/>
        <v>0</v>
      </c>
      <c r="AA260" s="1428" t="str">
        <f t="shared" si="107"/>
        <v/>
      </c>
      <c r="AB260" s="1436"/>
      <c r="AC260" s="1440">
        <f t="shared" si="108"/>
        <v>0</v>
      </c>
      <c r="AD260" s="1437"/>
      <c r="AE260" s="1442" t="str">
        <f t="shared" si="115"/>
        <v/>
      </c>
      <c r="AF260" s="2564"/>
      <c r="AG260" s="2715">
        <f t="shared" si="105"/>
        <v>0</v>
      </c>
      <c r="AH260" s="2716">
        <f>IF(AND(V260&lt;&gt;"", ISNUMBER(T260)), IFERROR(INDEX(AJ24:AJ94, MATCH(P260, AI24:AI94, 0)) * O260 * IF(ISBLANK(L260), 1, L260), 0), 0)</f>
        <v>0</v>
      </c>
      <c r="AI260" s="31"/>
      <c r="AJ260" s="31"/>
      <c r="AK260" s="31"/>
      <c r="AL260" s="31"/>
      <c r="AM260" s="1401" t="str">
        <f t="shared" si="100"/>
        <v>►</v>
      </c>
      <c r="AN260" s="31"/>
      <c r="AO260" s="31"/>
      <c r="AP260" s="31"/>
      <c r="AQ260" s="1411"/>
      <c r="AR260" s="1411"/>
      <c r="AS260" s="31"/>
      <c r="AT260" s="31"/>
      <c r="AU260" s="31"/>
      <c r="AV260" s="31"/>
      <c r="AW260" s="1411"/>
      <c r="AX260" s="4">
        <v>1</v>
      </c>
    </row>
    <row r="261" spans="1:50" s="48" customFormat="1" ht="21" customHeight="1" x14ac:dyDescent="0.25">
      <c r="A261" s="1401" t="str">
        <f t="shared" si="99"/>
        <v>►</v>
      </c>
      <c r="B261" s="1402" t="str">
        <f t="shared" si="103"/>
        <v>►</v>
      </c>
      <c r="C261" s="1403" t="str">
        <f t="shared" si="106"/>
        <v>►</v>
      </c>
      <c r="D261" s="2475" t="str">
        <f t="shared" si="111"/>
        <v>►</v>
      </c>
      <c r="E261" s="1402" t="str">
        <f t="shared" si="112"/>
        <v>►</v>
      </c>
      <c r="F261" s="1402" t="str">
        <f t="shared" si="113"/>
        <v>►</v>
      </c>
      <c r="G261" s="1402" t="str">
        <f t="shared" si="114"/>
        <v>►</v>
      </c>
      <c r="H261" s="1466" t="s">
        <v>6</v>
      </c>
      <c r="I261" s="1465"/>
      <c r="J261" s="1465"/>
      <c r="K261" s="1465"/>
      <c r="L261" s="1464"/>
      <c r="M261" s="1464"/>
      <c r="N261" s="1464"/>
      <c r="O261" s="1464"/>
      <c r="P261" s="1464"/>
      <c r="Q261" s="1464"/>
      <c r="R261" s="2459"/>
      <c r="S261" s="521" t="s">
        <v>6</v>
      </c>
      <c r="T261" s="2719">
        <f t="shared" si="101"/>
        <v>0</v>
      </c>
      <c r="U261" s="2443">
        <f t="shared" si="102"/>
        <v>0</v>
      </c>
      <c r="V261" s="2442"/>
      <c r="W261" s="1433">
        <f t="shared" si="109"/>
        <v>0</v>
      </c>
      <c r="X261" s="185" t="str">
        <f>IF(OR(W261=0, ISBLANK(P261)), "", TEXT(ROUND(W261/INDEX(AJ24:AJ94, MATCH(P261, AI24:AI94, 0)), 0),"# ##0") &amp; " " &amp; P261)</f>
        <v/>
      </c>
      <c r="Y261" s="210">
        <f t="shared" si="110"/>
        <v>0</v>
      </c>
      <c r="Z261" s="1434">
        <f t="shared" si="104"/>
        <v>0</v>
      </c>
      <c r="AA261" s="1435" t="str">
        <f t="shared" si="107"/>
        <v/>
      </c>
      <c r="AB261" s="1436"/>
      <c r="AC261" s="1433">
        <f t="shared" si="108"/>
        <v>0</v>
      </c>
      <c r="AD261" s="1437"/>
      <c r="AE261" s="1438" t="str">
        <f t="shared" si="115"/>
        <v/>
      </c>
      <c r="AF261" s="2564"/>
      <c r="AG261" s="2715">
        <f t="shared" si="105"/>
        <v>0</v>
      </c>
      <c r="AH261" s="2716">
        <f>IF(AND(V261&lt;&gt;"", ISNUMBER(T261)), IFERROR(INDEX(AJ24:AJ94, MATCH(P261, AI24:AI94, 0)) * O261 * IF(ISBLANK(L261), 1, L261), 0), 0)</f>
        <v>0</v>
      </c>
      <c r="AI261" s="31"/>
      <c r="AJ261" s="31"/>
      <c r="AK261" s="31"/>
      <c r="AL261" s="31"/>
      <c r="AM261" s="1401" t="str">
        <f t="shared" si="100"/>
        <v>►</v>
      </c>
      <c r="AN261" s="31"/>
      <c r="AO261" s="31"/>
      <c r="AP261" s="31"/>
      <c r="AQ261" s="1411"/>
      <c r="AR261" s="1411"/>
      <c r="AS261" s="31"/>
      <c r="AT261" s="31"/>
      <c r="AU261" s="31"/>
      <c r="AV261" s="31"/>
      <c r="AW261" s="1411"/>
      <c r="AX261" s="4">
        <v>1</v>
      </c>
    </row>
    <row r="262" spans="1:50" s="48" customFormat="1" ht="21" customHeight="1" x14ac:dyDescent="0.25">
      <c r="A262" s="1401" t="str">
        <f t="shared" si="99"/>
        <v>►</v>
      </c>
      <c r="B262" s="1402" t="str">
        <f t="shared" si="103"/>
        <v>►</v>
      </c>
      <c r="C262" s="1403" t="str">
        <f t="shared" si="106"/>
        <v>►</v>
      </c>
      <c r="D262" s="2475" t="str">
        <f t="shared" si="111"/>
        <v>►</v>
      </c>
      <c r="E262" s="1402" t="str">
        <f t="shared" si="112"/>
        <v>►</v>
      </c>
      <c r="F262" s="1402" t="str">
        <f t="shared" si="113"/>
        <v>►</v>
      </c>
      <c r="G262" s="1402" t="str">
        <f t="shared" si="114"/>
        <v>►</v>
      </c>
      <c r="H262" s="1466" t="s">
        <v>6</v>
      </c>
      <c r="I262" s="1465"/>
      <c r="J262" s="1465"/>
      <c r="K262" s="1465"/>
      <c r="L262" s="1464"/>
      <c r="M262" s="1464"/>
      <c r="N262" s="1464"/>
      <c r="O262" s="1464"/>
      <c r="P262" s="1464"/>
      <c r="Q262" s="1464"/>
      <c r="R262" s="2459"/>
      <c r="S262" s="521" t="s">
        <v>6</v>
      </c>
      <c r="T262" s="2719">
        <f t="shared" si="101"/>
        <v>0</v>
      </c>
      <c r="U262" s="2443">
        <f t="shared" si="102"/>
        <v>0</v>
      </c>
      <c r="V262" s="2442"/>
      <c r="W262" s="1440">
        <f t="shared" si="109"/>
        <v>0</v>
      </c>
      <c r="X262" s="199" t="str">
        <f>IF(OR(W262=0, ISBLANK(P262)), "", TEXT(ROUND(W262/INDEX(AJ24:AJ94, MATCH(P262, AI24:AI94, 0)), 0),"# ##0") &amp; " " &amp; P262)</f>
        <v/>
      </c>
      <c r="Y262" s="197">
        <f t="shared" si="110"/>
        <v>0</v>
      </c>
      <c r="Z262" s="1441">
        <f t="shared" si="104"/>
        <v>0</v>
      </c>
      <c r="AA262" s="1428" t="str">
        <f t="shared" si="107"/>
        <v/>
      </c>
      <c r="AB262" s="1436"/>
      <c r="AC262" s="1440">
        <f t="shared" si="108"/>
        <v>0</v>
      </c>
      <c r="AD262" s="1437"/>
      <c r="AE262" s="1442" t="str">
        <f t="shared" si="115"/>
        <v/>
      </c>
      <c r="AF262" s="2564"/>
      <c r="AG262" s="2715">
        <f t="shared" si="105"/>
        <v>0</v>
      </c>
      <c r="AH262" s="2716">
        <f>IF(AND(V262&lt;&gt;"", ISNUMBER(T262)), IFERROR(INDEX(AJ24:AJ94, MATCH(P262, AI24:AI94, 0)) * O262 * IF(ISBLANK(L262), 1, L262), 0), 0)</f>
        <v>0</v>
      </c>
      <c r="AI262" s="31"/>
      <c r="AJ262" s="31"/>
      <c r="AK262" s="31"/>
      <c r="AL262" s="31"/>
      <c r="AM262" s="1401" t="str">
        <f t="shared" si="100"/>
        <v>►</v>
      </c>
      <c r="AN262" s="31"/>
      <c r="AO262" s="31"/>
      <c r="AP262" s="31"/>
      <c r="AQ262" s="1411"/>
      <c r="AR262" s="1411"/>
      <c r="AS262" s="31"/>
      <c r="AT262" s="31"/>
      <c r="AU262" s="31"/>
      <c r="AV262" s="31"/>
      <c r="AW262" s="1411"/>
      <c r="AX262" s="4">
        <v>1</v>
      </c>
    </row>
    <row r="263" spans="1:50" s="48" customFormat="1" ht="21" customHeight="1" x14ac:dyDescent="0.25">
      <c r="A263" s="1401" t="str">
        <f t="shared" si="99"/>
        <v>►</v>
      </c>
      <c r="B263" s="1402" t="str">
        <f t="shared" si="103"/>
        <v>►</v>
      </c>
      <c r="C263" s="1403" t="str">
        <f t="shared" si="106"/>
        <v>►</v>
      </c>
      <c r="D263" s="2475" t="str">
        <f t="shared" si="111"/>
        <v>►</v>
      </c>
      <c r="E263" s="1402" t="str">
        <f t="shared" si="112"/>
        <v>►</v>
      </c>
      <c r="F263" s="1402" t="str">
        <f t="shared" si="113"/>
        <v>►</v>
      </c>
      <c r="G263" s="1402" t="str">
        <f t="shared" si="114"/>
        <v>►</v>
      </c>
      <c r="H263" s="1466" t="s">
        <v>6</v>
      </c>
      <c r="I263" s="1465"/>
      <c r="J263" s="1465"/>
      <c r="K263" s="1465"/>
      <c r="L263" s="1464"/>
      <c r="M263" s="1464"/>
      <c r="N263" s="1464"/>
      <c r="O263" s="1464"/>
      <c r="P263" s="1464"/>
      <c r="Q263" s="1464"/>
      <c r="R263" s="2459"/>
      <c r="S263" s="521" t="s">
        <v>6</v>
      </c>
      <c r="T263" s="2719">
        <f t="shared" si="101"/>
        <v>0</v>
      </c>
      <c r="U263" s="2443">
        <f t="shared" si="102"/>
        <v>0</v>
      </c>
      <c r="V263" s="2442"/>
      <c r="W263" s="1433">
        <f t="shared" si="109"/>
        <v>0</v>
      </c>
      <c r="X263" s="185" t="str">
        <f>IF(OR(W263=0, ISBLANK(P263)), "", TEXT(ROUND(W263/INDEX(AJ24:AJ94, MATCH(P263, AI24:AI94, 0)), 0),"# ##0") &amp; " " &amp; P263)</f>
        <v/>
      </c>
      <c r="Y263" s="210">
        <f t="shared" si="110"/>
        <v>0</v>
      </c>
      <c r="Z263" s="1434">
        <f t="shared" si="104"/>
        <v>0</v>
      </c>
      <c r="AA263" s="1435" t="str">
        <f t="shared" si="107"/>
        <v/>
      </c>
      <c r="AB263" s="1436"/>
      <c r="AC263" s="1433">
        <f t="shared" si="108"/>
        <v>0</v>
      </c>
      <c r="AD263" s="1437"/>
      <c r="AE263" s="1438" t="str">
        <f t="shared" si="115"/>
        <v/>
      </c>
      <c r="AF263" s="2564"/>
      <c r="AG263" s="2715">
        <f t="shared" si="105"/>
        <v>0</v>
      </c>
      <c r="AH263" s="2716">
        <f>IF(AND(V263&lt;&gt;"", ISNUMBER(T263)), IFERROR(INDEX(AJ24:AJ94, MATCH(P263, AI24:AI94, 0)) * O263 * IF(ISBLANK(L263), 1, L263), 0), 0)</f>
        <v>0</v>
      </c>
      <c r="AI263" s="31"/>
      <c r="AJ263" s="31"/>
      <c r="AK263" s="31"/>
      <c r="AL263" s="31"/>
      <c r="AM263" s="1401" t="str">
        <f t="shared" si="100"/>
        <v>►</v>
      </c>
      <c r="AN263" s="31"/>
      <c r="AO263" s="31"/>
      <c r="AP263" s="31"/>
      <c r="AQ263" s="1411"/>
      <c r="AR263" s="1411"/>
      <c r="AS263" s="31"/>
      <c r="AT263" s="31"/>
      <c r="AU263" s="31"/>
      <c r="AV263" s="31"/>
      <c r="AW263" s="1411"/>
      <c r="AX263" s="4">
        <v>1</v>
      </c>
    </row>
    <row r="264" spans="1:50" s="48" customFormat="1" ht="21" customHeight="1" x14ac:dyDescent="0.25">
      <c r="A264" s="1401" t="str">
        <f t="shared" si="99"/>
        <v>►</v>
      </c>
      <c r="B264" s="1402" t="str">
        <f t="shared" si="103"/>
        <v>►</v>
      </c>
      <c r="C264" s="1403" t="str">
        <f t="shared" si="106"/>
        <v>►</v>
      </c>
      <c r="D264" s="2475" t="str">
        <f t="shared" si="111"/>
        <v>►</v>
      </c>
      <c r="E264" s="1402" t="str">
        <f t="shared" si="112"/>
        <v>►</v>
      </c>
      <c r="F264" s="1402" t="str">
        <f t="shared" si="113"/>
        <v>►</v>
      </c>
      <c r="G264" s="1402" t="str">
        <f t="shared" si="114"/>
        <v>►</v>
      </c>
      <c r="H264" s="1466" t="s">
        <v>6</v>
      </c>
      <c r="I264" s="1465"/>
      <c r="J264" s="1465"/>
      <c r="K264" s="1465"/>
      <c r="L264" s="1464"/>
      <c r="M264" s="1464"/>
      <c r="N264" s="1464"/>
      <c r="O264" s="1464"/>
      <c r="P264" s="1464"/>
      <c r="Q264" s="1464"/>
      <c r="R264" s="2459"/>
      <c r="S264" s="521" t="s">
        <v>6</v>
      </c>
      <c r="T264" s="2719">
        <f t="shared" si="101"/>
        <v>0</v>
      </c>
      <c r="U264" s="2443">
        <f t="shared" si="102"/>
        <v>0</v>
      </c>
      <c r="V264" s="2442"/>
      <c r="W264" s="1453">
        <f t="shared" si="109"/>
        <v>0</v>
      </c>
      <c r="X264" s="1454" t="str">
        <f>IF(OR(W264=0, ISBLANK(P264)), "", TEXT(ROUND(W264/INDEX(AJ24:AJ94, MATCH(P264, AI24:AI94, 0)), 0),"# ##0") &amp; " " &amp; P264)</f>
        <v/>
      </c>
      <c r="Y264" s="197">
        <f t="shared" si="110"/>
        <v>0</v>
      </c>
      <c r="Z264" s="1441">
        <f t="shared" si="104"/>
        <v>0</v>
      </c>
      <c r="AA264" s="1428" t="str">
        <f t="shared" si="107"/>
        <v/>
      </c>
      <c r="AB264" s="1436"/>
      <c r="AC264" s="1440">
        <f t="shared" si="108"/>
        <v>0</v>
      </c>
      <c r="AD264" s="1437"/>
      <c r="AE264" s="1442" t="str">
        <f t="shared" si="115"/>
        <v/>
      </c>
      <c r="AF264" s="2564"/>
      <c r="AG264" s="2715">
        <f t="shared" si="105"/>
        <v>0</v>
      </c>
      <c r="AH264" s="2716">
        <f>IF(AND(V264&lt;&gt;"", ISNUMBER(T264)), IFERROR(INDEX(AJ24:AJ94, MATCH(P264, AI24:AI94, 0)) * O264 * IF(ISBLANK(L264), 1, L264), 0), 0)</f>
        <v>0</v>
      </c>
      <c r="AI264" s="31"/>
      <c r="AJ264" s="31"/>
      <c r="AK264" s="31"/>
      <c r="AL264" s="31"/>
      <c r="AM264" s="1401" t="str">
        <f t="shared" si="100"/>
        <v>►</v>
      </c>
      <c r="AN264" s="31"/>
      <c r="AO264" s="31"/>
      <c r="AP264" s="31"/>
      <c r="AQ264" s="1411"/>
      <c r="AR264" s="1411"/>
      <c r="AS264" s="31"/>
      <c r="AT264" s="31"/>
      <c r="AU264" s="31"/>
      <c r="AV264" s="31"/>
      <c r="AW264" s="1411"/>
      <c r="AX264" s="4">
        <v>1</v>
      </c>
    </row>
    <row r="265" spans="1:50" s="48" customFormat="1" ht="21" customHeight="1" x14ac:dyDescent="0.25">
      <c r="A265" s="1401" t="str">
        <f t="shared" si="99"/>
        <v>►</v>
      </c>
      <c r="B265" s="1402" t="str">
        <f t="shared" si="103"/>
        <v>►</v>
      </c>
      <c r="C265" s="1403" t="str">
        <f t="shared" si="106"/>
        <v>►</v>
      </c>
      <c r="D265" s="2475" t="str">
        <f t="shared" si="111"/>
        <v>►</v>
      </c>
      <c r="E265" s="1402" t="str">
        <f t="shared" si="112"/>
        <v>►</v>
      </c>
      <c r="F265" s="1402" t="str">
        <f t="shared" si="113"/>
        <v>►</v>
      </c>
      <c r="G265" s="1402" t="str">
        <f t="shared" si="114"/>
        <v>►</v>
      </c>
      <c r="H265" s="1466" t="s">
        <v>6</v>
      </c>
      <c r="I265" s="1465"/>
      <c r="J265" s="1465"/>
      <c r="K265" s="1465"/>
      <c r="L265" s="1464"/>
      <c r="M265" s="1464"/>
      <c r="N265" s="1464"/>
      <c r="O265" s="1464"/>
      <c r="P265" s="1464"/>
      <c r="Q265" s="1464"/>
      <c r="R265" s="2459"/>
      <c r="S265" s="521" t="s">
        <v>6</v>
      </c>
      <c r="T265" s="2719">
        <f t="shared" si="101"/>
        <v>0</v>
      </c>
      <c r="U265" s="2443">
        <f t="shared" si="102"/>
        <v>0</v>
      </c>
      <c r="V265" s="2442"/>
      <c r="W265" s="1433">
        <f t="shared" si="109"/>
        <v>0</v>
      </c>
      <c r="X265" s="185" t="str">
        <f>IF(OR(W265=0, ISBLANK(P265)), "", TEXT(ROUND(W265/INDEX(AJ24:AJ94, MATCH(P265, AI24:AI94, 0)), 0),"# ##0") &amp; " " &amp; P265)</f>
        <v/>
      </c>
      <c r="Y265" s="210">
        <f t="shared" si="110"/>
        <v>0</v>
      </c>
      <c r="Z265" s="1434">
        <f t="shared" si="104"/>
        <v>0</v>
      </c>
      <c r="AA265" s="1435" t="str">
        <f t="shared" si="107"/>
        <v/>
      </c>
      <c r="AB265" s="1436"/>
      <c r="AC265" s="1433">
        <f t="shared" si="108"/>
        <v>0</v>
      </c>
      <c r="AD265" s="1437"/>
      <c r="AE265" s="1438" t="str">
        <f t="shared" si="115"/>
        <v/>
      </c>
      <c r="AF265" s="2564"/>
      <c r="AG265" s="2715">
        <f t="shared" si="105"/>
        <v>0</v>
      </c>
      <c r="AH265" s="2716">
        <f>IF(AND(V265&lt;&gt;"", ISNUMBER(T265)), IFERROR(INDEX(AJ24:AJ94, MATCH(P265, AI24:AI94, 0)) * O265 * IF(ISBLANK(L265), 1, L265), 0), 0)</f>
        <v>0</v>
      </c>
      <c r="AI265" s="31"/>
      <c r="AJ265" s="31"/>
      <c r="AK265" s="31"/>
      <c r="AL265" s="31"/>
      <c r="AM265" s="1401" t="str">
        <f t="shared" si="100"/>
        <v>►</v>
      </c>
      <c r="AN265" s="31"/>
      <c r="AO265" s="31"/>
      <c r="AP265" s="31"/>
      <c r="AQ265" s="1411"/>
      <c r="AR265" s="1411"/>
      <c r="AS265" s="31"/>
      <c r="AT265" s="31"/>
      <c r="AU265" s="31"/>
      <c r="AV265" s="31"/>
      <c r="AW265" s="1411"/>
      <c r="AX265" s="4">
        <v>1</v>
      </c>
    </row>
    <row r="266" spans="1:50" s="48" customFormat="1" ht="21" customHeight="1" x14ac:dyDescent="0.25">
      <c r="A266" s="1401" t="str">
        <f t="shared" si="99"/>
        <v>►</v>
      </c>
      <c r="B266" s="1402" t="str">
        <f t="shared" si="103"/>
        <v>►</v>
      </c>
      <c r="C266" s="1403" t="str">
        <f t="shared" si="106"/>
        <v>►</v>
      </c>
      <c r="D266" s="2475" t="str">
        <f t="shared" si="111"/>
        <v>►</v>
      </c>
      <c r="E266" s="1402" t="str">
        <f t="shared" si="112"/>
        <v>►</v>
      </c>
      <c r="F266" s="1402" t="str">
        <f t="shared" si="113"/>
        <v>►</v>
      </c>
      <c r="G266" s="1402" t="str">
        <f t="shared" si="114"/>
        <v>►</v>
      </c>
      <c r="H266" s="1466" t="s">
        <v>6</v>
      </c>
      <c r="I266" s="1465"/>
      <c r="J266" s="1465"/>
      <c r="K266" s="1465"/>
      <c r="L266" s="1464"/>
      <c r="M266" s="1464"/>
      <c r="N266" s="1464"/>
      <c r="O266" s="1464"/>
      <c r="P266" s="1464"/>
      <c r="Q266" s="1464"/>
      <c r="R266" s="2459"/>
      <c r="S266" s="521" t="s">
        <v>6</v>
      </c>
      <c r="T266" s="2719">
        <f t="shared" si="101"/>
        <v>0</v>
      </c>
      <c r="U266" s="2443">
        <f t="shared" si="102"/>
        <v>0</v>
      </c>
      <c r="V266" s="2442"/>
      <c r="W266" s="1440">
        <f t="shared" si="109"/>
        <v>0</v>
      </c>
      <c r="X266" s="199" t="str">
        <f>IF(OR(W266=0, ISBLANK(P266)), "", TEXT(ROUND(W266/INDEX(AJ24:AJ94, MATCH(P266, AI24:AI94, 0)), 0),"# ##0") &amp; " " &amp; P266)</f>
        <v/>
      </c>
      <c r="Y266" s="197">
        <f t="shared" si="110"/>
        <v>0</v>
      </c>
      <c r="Z266" s="1441">
        <f t="shared" si="104"/>
        <v>0</v>
      </c>
      <c r="AA266" s="1428" t="str">
        <f t="shared" si="107"/>
        <v/>
      </c>
      <c r="AB266" s="1436"/>
      <c r="AC266" s="1440">
        <f t="shared" si="108"/>
        <v>0</v>
      </c>
      <c r="AD266" s="1437"/>
      <c r="AE266" s="1442" t="str">
        <f t="shared" si="115"/>
        <v/>
      </c>
      <c r="AF266" s="2564"/>
      <c r="AG266" s="2715">
        <f t="shared" si="105"/>
        <v>0</v>
      </c>
      <c r="AH266" s="2716">
        <f>IF(AND(V266&lt;&gt;"", ISNUMBER(T266)), IFERROR(INDEX(AJ24:AJ94, MATCH(P266, AI24:AI94, 0)) * O266 * IF(ISBLANK(L266), 1, L266), 0), 0)</f>
        <v>0</v>
      </c>
      <c r="AI266" s="31"/>
      <c r="AJ266" s="31"/>
      <c r="AK266" s="31"/>
      <c r="AL266" s="31"/>
      <c r="AM266" s="1401" t="str">
        <f t="shared" si="100"/>
        <v>►</v>
      </c>
      <c r="AN266" s="31"/>
      <c r="AO266" s="31"/>
      <c r="AP266" s="31"/>
      <c r="AQ266" s="1411"/>
      <c r="AR266" s="1411"/>
      <c r="AS266" s="31"/>
      <c r="AT266" s="31"/>
      <c r="AU266" s="31"/>
      <c r="AV266" s="31"/>
      <c r="AW266" s="1411"/>
      <c r="AX266" s="4">
        <v>1</v>
      </c>
    </row>
    <row r="267" spans="1:50" s="48" customFormat="1" ht="21" customHeight="1" x14ac:dyDescent="0.25">
      <c r="A267" s="1401" t="str">
        <f t="shared" si="99"/>
        <v>►</v>
      </c>
      <c r="B267" s="1402" t="str">
        <f t="shared" si="103"/>
        <v>►</v>
      </c>
      <c r="C267" s="1403" t="str">
        <f t="shared" si="106"/>
        <v>►</v>
      </c>
      <c r="D267" s="2475" t="str">
        <f t="shared" si="111"/>
        <v>►</v>
      </c>
      <c r="E267" s="1402" t="str">
        <f t="shared" si="112"/>
        <v>►</v>
      </c>
      <c r="F267" s="1402" t="str">
        <f t="shared" si="113"/>
        <v>►</v>
      </c>
      <c r="G267" s="1402" t="str">
        <f t="shared" si="114"/>
        <v>►</v>
      </c>
      <c r="H267" s="1466" t="s">
        <v>6</v>
      </c>
      <c r="I267" s="1465"/>
      <c r="J267" s="1465"/>
      <c r="K267" s="1465"/>
      <c r="L267" s="1464"/>
      <c r="M267" s="1464"/>
      <c r="N267" s="1464"/>
      <c r="O267" s="1464"/>
      <c r="P267" s="1464"/>
      <c r="Q267" s="1464"/>
      <c r="R267" s="2459"/>
      <c r="S267" s="521" t="s">
        <v>6</v>
      </c>
      <c r="T267" s="2719">
        <f t="shared" si="101"/>
        <v>0</v>
      </c>
      <c r="U267" s="2443">
        <f t="shared" si="102"/>
        <v>0</v>
      </c>
      <c r="V267" s="2442"/>
      <c r="W267" s="1433">
        <f t="shared" si="109"/>
        <v>0</v>
      </c>
      <c r="X267" s="185" t="str">
        <f>IF(OR(W267=0, ISBLANK(P267)), "", TEXT(ROUND(W267/INDEX(AJ24:AJ94, MATCH(P267, AI24:AI94, 0)), 0),"# ##0") &amp; " " &amp; P267)</f>
        <v/>
      </c>
      <c r="Y267" s="210">
        <f t="shared" si="110"/>
        <v>0</v>
      </c>
      <c r="Z267" s="1434">
        <f t="shared" si="104"/>
        <v>0</v>
      </c>
      <c r="AA267" s="1435" t="str">
        <f t="shared" si="107"/>
        <v/>
      </c>
      <c r="AB267" s="1436"/>
      <c r="AC267" s="1433">
        <f t="shared" si="108"/>
        <v>0</v>
      </c>
      <c r="AD267" s="1437"/>
      <c r="AE267" s="1438" t="str">
        <f t="shared" si="115"/>
        <v/>
      </c>
      <c r="AF267" s="2564"/>
      <c r="AG267" s="2715">
        <f t="shared" si="105"/>
        <v>0</v>
      </c>
      <c r="AH267" s="2716">
        <f>IF(AND(V267&lt;&gt;"", ISNUMBER(T267)), IFERROR(INDEX(AJ24:AJ94, MATCH(P267, AI24:AI94, 0)) * O267 * IF(ISBLANK(L267), 1, L267), 0), 0)</f>
        <v>0</v>
      </c>
      <c r="AI267" s="31"/>
      <c r="AJ267" s="31"/>
      <c r="AK267" s="31"/>
      <c r="AL267" s="31"/>
      <c r="AM267" s="1401" t="str">
        <f t="shared" si="100"/>
        <v>►</v>
      </c>
      <c r="AN267" s="31"/>
      <c r="AO267" s="31"/>
      <c r="AP267" s="31"/>
      <c r="AQ267" s="1411"/>
      <c r="AR267" s="1411"/>
      <c r="AS267" s="31"/>
      <c r="AT267" s="31"/>
      <c r="AU267" s="31"/>
      <c r="AV267" s="31"/>
      <c r="AW267" s="1411"/>
      <c r="AX267" s="4">
        <v>1</v>
      </c>
    </row>
    <row r="268" spans="1:50" s="48" customFormat="1" ht="21" customHeight="1" x14ac:dyDescent="0.25">
      <c r="A268" s="1401" t="str">
        <f t="shared" si="99"/>
        <v>►</v>
      </c>
      <c r="B268" s="1402" t="str">
        <f t="shared" si="103"/>
        <v>►</v>
      </c>
      <c r="C268" s="1403" t="str">
        <f t="shared" si="106"/>
        <v>►</v>
      </c>
      <c r="D268" s="2475" t="str">
        <f t="shared" si="111"/>
        <v>►</v>
      </c>
      <c r="E268" s="1402" t="str">
        <f t="shared" si="112"/>
        <v>►</v>
      </c>
      <c r="F268" s="1402" t="str">
        <f t="shared" si="113"/>
        <v>►</v>
      </c>
      <c r="G268" s="1402" t="str">
        <f t="shared" si="114"/>
        <v>►</v>
      </c>
      <c r="H268" s="1466" t="s">
        <v>6</v>
      </c>
      <c r="I268" s="1465"/>
      <c r="J268" s="1465"/>
      <c r="K268" s="1465"/>
      <c r="L268" s="1464"/>
      <c r="M268" s="1464"/>
      <c r="N268" s="1464"/>
      <c r="O268" s="1464"/>
      <c r="P268" s="1464"/>
      <c r="Q268" s="1464"/>
      <c r="R268" s="2459"/>
      <c r="S268" s="521" t="s">
        <v>6</v>
      </c>
      <c r="T268" s="2719">
        <f t="shared" si="101"/>
        <v>0</v>
      </c>
      <c r="U268" s="2443">
        <f t="shared" si="102"/>
        <v>0</v>
      </c>
      <c r="V268" s="2442"/>
      <c r="W268" s="1440">
        <f t="shared" si="109"/>
        <v>0</v>
      </c>
      <c r="X268" s="199" t="str">
        <f>IF(OR(W268=0, ISBLANK(P268)), "", TEXT(ROUND(W268/INDEX(AJ24:AJ94, MATCH(P268, AI24:AI94, 0)), 0),"# ##0") &amp; " " &amp; P268)</f>
        <v/>
      </c>
      <c r="Y268" s="197">
        <f t="shared" si="110"/>
        <v>0</v>
      </c>
      <c r="Z268" s="1441">
        <f t="shared" si="104"/>
        <v>0</v>
      </c>
      <c r="AA268" s="1428" t="str">
        <f t="shared" si="107"/>
        <v/>
      </c>
      <c r="AB268" s="1436"/>
      <c r="AC268" s="1440">
        <f t="shared" si="108"/>
        <v>0</v>
      </c>
      <c r="AD268" s="1437"/>
      <c r="AE268" s="1442" t="str">
        <f t="shared" si="115"/>
        <v/>
      </c>
      <c r="AF268" s="2564"/>
      <c r="AG268" s="2715">
        <f t="shared" si="105"/>
        <v>0</v>
      </c>
      <c r="AH268" s="2716">
        <f>IF(AND(V268&lt;&gt;"", ISNUMBER(T268)), IFERROR(INDEX(AJ24:AJ94, MATCH(P268, AI24:AI94, 0)) * O268 * IF(ISBLANK(L268), 1, L268), 0), 0)</f>
        <v>0</v>
      </c>
      <c r="AI268" s="31"/>
      <c r="AJ268" s="31"/>
      <c r="AK268" s="31"/>
      <c r="AL268" s="31"/>
      <c r="AM268" s="1401" t="str">
        <f t="shared" si="100"/>
        <v>►</v>
      </c>
      <c r="AN268" s="31"/>
      <c r="AO268" s="31"/>
      <c r="AP268" s="31"/>
      <c r="AQ268" s="1411"/>
      <c r="AR268" s="1411"/>
      <c r="AS268" s="31"/>
      <c r="AT268" s="31"/>
      <c r="AU268" s="31"/>
      <c r="AV268" s="31"/>
      <c r="AW268" s="1411"/>
      <c r="AX268" s="4">
        <v>1</v>
      </c>
    </row>
    <row r="269" spans="1:50" s="48" customFormat="1" ht="21" customHeight="1" x14ac:dyDescent="0.25">
      <c r="A269" s="1401" t="str">
        <f t="shared" si="99"/>
        <v>►</v>
      </c>
      <c r="B269" s="1402" t="str">
        <f t="shared" si="103"/>
        <v>►</v>
      </c>
      <c r="C269" s="1403" t="str">
        <f t="shared" si="106"/>
        <v>►</v>
      </c>
      <c r="D269" s="2475" t="str">
        <f t="shared" si="111"/>
        <v>►</v>
      </c>
      <c r="E269" s="1402" t="str">
        <f t="shared" si="112"/>
        <v>►</v>
      </c>
      <c r="F269" s="1402" t="str">
        <f t="shared" si="113"/>
        <v>►</v>
      </c>
      <c r="G269" s="1402" t="str">
        <f t="shared" si="114"/>
        <v>►</v>
      </c>
      <c r="H269" s="1466" t="s">
        <v>6</v>
      </c>
      <c r="I269" s="1465"/>
      <c r="J269" s="1465"/>
      <c r="K269" s="1465"/>
      <c r="L269" s="1464"/>
      <c r="M269" s="1464"/>
      <c r="N269" s="1464"/>
      <c r="O269" s="1464"/>
      <c r="P269" s="1464"/>
      <c r="Q269" s="1464"/>
      <c r="R269" s="2459"/>
      <c r="S269" s="521" t="s">
        <v>6</v>
      </c>
      <c r="T269" s="2719">
        <f t="shared" si="101"/>
        <v>0</v>
      </c>
      <c r="U269" s="2443">
        <f t="shared" si="102"/>
        <v>0</v>
      </c>
      <c r="V269" s="2442"/>
      <c r="W269" s="1433">
        <f t="shared" si="109"/>
        <v>0</v>
      </c>
      <c r="X269" s="185" t="str">
        <f>IF(OR(W269=0, ISBLANK(P269)), "", TEXT(ROUND(W269/INDEX(AJ24:AJ94, MATCH(P269, AI24:AI94, 0)), 0),"# ##0") &amp; " " &amp; P269)</f>
        <v/>
      </c>
      <c r="Y269" s="210">
        <f t="shared" si="110"/>
        <v>0</v>
      </c>
      <c r="Z269" s="1434">
        <f t="shared" si="104"/>
        <v>0</v>
      </c>
      <c r="AA269" s="1435" t="str">
        <f t="shared" si="107"/>
        <v/>
      </c>
      <c r="AB269" s="1436"/>
      <c r="AC269" s="1433">
        <f t="shared" si="108"/>
        <v>0</v>
      </c>
      <c r="AD269" s="1437"/>
      <c r="AE269" s="1438" t="str">
        <f t="shared" si="115"/>
        <v/>
      </c>
      <c r="AF269" s="2564"/>
      <c r="AG269" s="2715">
        <f t="shared" si="105"/>
        <v>0</v>
      </c>
      <c r="AH269" s="2716">
        <f>IF(AND(V269&lt;&gt;"", ISNUMBER(T269)), IFERROR(INDEX(AJ24:AJ94, MATCH(P269, AI24:AI94, 0)) * O269 * IF(ISBLANK(L269), 1, L269), 0), 0)</f>
        <v>0</v>
      </c>
      <c r="AI269" s="31"/>
      <c r="AJ269" s="31"/>
      <c r="AK269" s="31"/>
      <c r="AL269" s="31"/>
      <c r="AM269" s="1401" t="str">
        <f t="shared" si="100"/>
        <v>►</v>
      </c>
      <c r="AN269" s="31"/>
      <c r="AO269" s="31"/>
      <c r="AP269" s="31"/>
      <c r="AQ269" s="1411"/>
      <c r="AR269" s="1411"/>
      <c r="AS269" s="31"/>
      <c r="AT269" s="31"/>
      <c r="AU269" s="31"/>
      <c r="AV269" s="31"/>
      <c r="AW269" s="1411"/>
      <c r="AX269" s="4">
        <v>1</v>
      </c>
    </row>
    <row r="270" spans="1:50" s="48" customFormat="1" ht="21" customHeight="1" x14ac:dyDescent="0.25">
      <c r="A270" s="1401" t="str">
        <f t="shared" si="99"/>
        <v>►</v>
      </c>
      <c r="B270" s="1402" t="str">
        <f t="shared" si="103"/>
        <v>►</v>
      </c>
      <c r="C270" s="1403" t="str">
        <f t="shared" si="106"/>
        <v>►</v>
      </c>
      <c r="D270" s="2475" t="str">
        <f t="shared" si="111"/>
        <v>►</v>
      </c>
      <c r="E270" s="1402" t="str">
        <f t="shared" si="112"/>
        <v>►</v>
      </c>
      <c r="F270" s="1402" t="str">
        <f t="shared" si="113"/>
        <v>►</v>
      </c>
      <c r="G270" s="1402" t="str">
        <f t="shared" si="114"/>
        <v>►</v>
      </c>
      <c r="H270" s="1466" t="s">
        <v>6</v>
      </c>
      <c r="I270" s="1465"/>
      <c r="J270" s="1465"/>
      <c r="K270" s="1465"/>
      <c r="L270" s="1464"/>
      <c r="M270" s="1464"/>
      <c r="N270" s="1464"/>
      <c r="O270" s="1464"/>
      <c r="P270" s="1464"/>
      <c r="Q270" s="1464"/>
      <c r="R270" s="2459"/>
      <c r="S270" s="521" t="s">
        <v>6</v>
      </c>
      <c r="T270" s="2719">
        <f t="shared" si="101"/>
        <v>0</v>
      </c>
      <c r="U270" s="2443">
        <f t="shared" si="102"/>
        <v>0</v>
      </c>
      <c r="V270" s="2442"/>
      <c r="W270" s="1440">
        <f t="shared" si="109"/>
        <v>0</v>
      </c>
      <c r="X270" s="199" t="str">
        <f>IF(OR(W270=0, ISBLANK(P270)), "", TEXT(ROUND(W270/INDEX(AJ24:AJ94, MATCH(P270, AI24:AI94, 0)), 0),"# ##0") &amp; " " &amp; P270)</f>
        <v/>
      </c>
      <c r="Y270" s="197">
        <f t="shared" si="110"/>
        <v>0</v>
      </c>
      <c r="Z270" s="1441">
        <f t="shared" si="104"/>
        <v>0</v>
      </c>
      <c r="AA270" s="1428" t="str">
        <f t="shared" si="107"/>
        <v/>
      </c>
      <c r="AB270" s="1436"/>
      <c r="AC270" s="1440">
        <f t="shared" si="108"/>
        <v>0</v>
      </c>
      <c r="AD270" s="1437"/>
      <c r="AE270" s="1442" t="str">
        <f t="shared" si="115"/>
        <v/>
      </c>
      <c r="AF270" s="2564"/>
      <c r="AG270" s="2715">
        <f t="shared" si="105"/>
        <v>0</v>
      </c>
      <c r="AH270" s="2716">
        <f>IF(AND(V270&lt;&gt;"", ISNUMBER(T270)), IFERROR(INDEX(AJ24:AJ94, MATCH(P270, AI24:AI94, 0)) * O270 * IF(ISBLANK(L270), 1, L270), 0), 0)</f>
        <v>0</v>
      </c>
      <c r="AI270" s="31"/>
      <c r="AJ270" s="31"/>
      <c r="AK270" s="31"/>
      <c r="AL270" s="31"/>
      <c r="AM270" s="1401" t="str">
        <f t="shared" si="100"/>
        <v>►</v>
      </c>
      <c r="AN270" s="31"/>
      <c r="AO270" s="31"/>
      <c r="AP270" s="31"/>
      <c r="AQ270" s="1411"/>
      <c r="AR270" s="1411"/>
      <c r="AS270" s="31"/>
      <c r="AT270" s="31"/>
      <c r="AU270" s="31"/>
      <c r="AV270" s="31"/>
      <c r="AW270" s="1411"/>
      <c r="AX270" s="4">
        <v>1</v>
      </c>
    </row>
    <row r="271" spans="1:50" s="48" customFormat="1" ht="21" customHeight="1" x14ac:dyDescent="0.25">
      <c r="A271" s="1401" t="str">
        <f t="shared" ref="A271:A334" si="116">IF(H271&lt;&gt;"A", "►", "A")</f>
        <v>►</v>
      </c>
      <c r="B271" s="1402" t="str">
        <f t="shared" si="103"/>
        <v>►</v>
      </c>
      <c r="C271" s="1403" t="str">
        <f t="shared" si="106"/>
        <v>►</v>
      </c>
      <c r="D271" s="2475" t="str">
        <f t="shared" si="111"/>
        <v>►</v>
      </c>
      <c r="E271" s="1402" t="str">
        <f t="shared" si="112"/>
        <v>►</v>
      </c>
      <c r="F271" s="1402" t="str">
        <f t="shared" si="113"/>
        <v>►</v>
      </c>
      <c r="G271" s="1402" t="str">
        <f t="shared" si="114"/>
        <v>►</v>
      </c>
      <c r="H271" s="1466" t="s">
        <v>6</v>
      </c>
      <c r="I271" s="1465"/>
      <c r="J271" s="1465"/>
      <c r="K271" s="1465"/>
      <c r="L271" s="1464"/>
      <c r="M271" s="1464"/>
      <c r="N271" s="1464"/>
      <c r="O271" s="1464"/>
      <c r="P271" s="1464"/>
      <c r="Q271" s="1464"/>
      <c r="R271" s="2459"/>
      <c r="S271" s="521" t="s">
        <v>6</v>
      </c>
      <c r="T271" s="2719">
        <f t="shared" si="101"/>
        <v>0</v>
      </c>
      <c r="U271" s="2443">
        <f t="shared" si="102"/>
        <v>0</v>
      </c>
      <c r="V271" s="2442"/>
      <c r="W271" s="1433">
        <f t="shared" si="109"/>
        <v>0</v>
      </c>
      <c r="X271" s="185" t="str">
        <f>IF(OR(W271=0, ISBLANK(P271)), "", TEXT(ROUND(W271/INDEX(AJ24:AJ94, MATCH(P271, AI24:AI94, 0)), 0),"# ##0") &amp; " " &amp; P271)</f>
        <v/>
      </c>
      <c r="Y271" s="210">
        <f t="shared" si="110"/>
        <v>0</v>
      </c>
      <c r="Z271" s="1434">
        <f t="shared" si="104"/>
        <v>0</v>
      </c>
      <c r="AA271" s="1435" t="str">
        <f t="shared" si="107"/>
        <v/>
      </c>
      <c r="AB271" s="1436"/>
      <c r="AC271" s="1433">
        <f t="shared" si="108"/>
        <v>0</v>
      </c>
      <c r="AD271" s="1437"/>
      <c r="AE271" s="1438" t="str">
        <f t="shared" si="115"/>
        <v/>
      </c>
      <c r="AF271" s="2564"/>
      <c r="AG271" s="2715">
        <f t="shared" si="105"/>
        <v>0</v>
      </c>
      <c r="AH271" s="2716">
        <f>IF(AND(V271&lt;&gt;"", ISNUMBER(T271)), IFERROR(INDEX(AJ24:AJ94, MATCH(P271, AI24:AI94, 0)) * O271 * IF(ISBLANK(L271), 1, L271), 0), 0)</f>
        <v>0</v>
      </c>
      <c r="AI271" s="31"/>
      <c r="AJ271" s="31"/>
      <c r="AK271" s="31"/>
      <c r="AL271" s="31"/>
      <c r="AM271" s="1401" t="str">
        <f t="shared" si="100"/>
        <v>►</v>
      </c>
      <c r="AN271" s="31"/>
      <c r="AO271" s="31"/>
      <c r="AP271" s="31"/>
      <c r="AQ271" s="1411"/>
      <c r="AR271" s="1411"/>
      <c r="AS271" s="31"/>
      <c r="AT271" s="31"/>
      <c r="AU271" s="31"/>
      <c r="AV271" s="31"/>
      <c r="AW271" s="1411"/>
      <c r="AX271" s="4">
        <v>1</v>
      </c>
    </row>
    <row r="272" spans="1:50" s="48" customFormat="1" ht="21" customHeight="1" x14ac:dyDescent="0.25">
      <c r="A272" s="1401" t="str">
        <f t="shared" si="116"/>
        <v>►</v>
      </c>
      <c r="B272" s="1402" t="str">
        <f t="shared" si="103"/>
        <v>►</v>
      </c>
      <c r="C272" s="1403" t="str">
        <f t="shared" si="106"/>
        <v>►</v>
      </c>
      <c r="D272" s="2475" t="str">
        <f t="shared" si="111"/>
        <v>►</v>
      </c>
      <c r="E272" s="1402" t="str">
        <f t="shared" si="112"/>
        <v>►</v>
      </c>
      <c r="F272" s="1402" t="str">
        <f t="shared" si="113"/>
        <v>►</v>
      </c>
      <c r="G272" s="1402" t="str">
        <f t="shared" si="114"/>
        <v>►</v>
      </c>
      <c r="H272" s="1466" t="s">
        <v>6</v>
      </c>
      <c r="I272" s="1465"/>
      <c r="J272" s="1465"/>
      <c r="K272" s="1465"/>
      <c r="L272" s="1464"/>
      <c r="M272" s="1464"/>
      <c r="N272" s="1464"/>
      <c r="O272" s="1464"/>
      <c r="P272" s="1464"/>
      <c r="Q272" s="1464"/>
      <c r="R272" s="2459"/>
      <c r="S272" s="521" t="s">
        <v>6</v>
      </c>
      <c r="T272" s="2719">
        <f t="shared" si="101"/>
        <v>0</v>
      </c>
      <c r="U272" s="2443">
        <f t="shared" si="102"/>
        <v>0</v>
      </c>
      <c r="V272" s="2442"/>
      <c r="W272" s="1440">
        <f t="shared" si="109"/>
        <v>0</v>
      </c>
      <c r="X272" s="199" t="str">
        <f>IF(OR(W272=0, ISBLANK(P272)), "", TEXT(ROUND(W272/INDEX(AJ24:AJ94, MATCH(P272, AI24:AI94, 0)), 0),"# ##0") &amp; " " &amp; P272)</f>
        <v/>
      </c>
      <c r="Y272" s="197">
        <f t="shared" si="110"/>
        <v>0</v>
      </c>
      <c r="Z272" s="1441">
        <f t="shared" si="104"/>
        <v>0</v>
      </c>
      <c r="AA272" s="1428" t="str">
        <f t="shared" si="107"/>
        <v/>
      </c>
      <c r="AB272" s="1436"/>
      <c r="AC272" s="1440">
        <f t="shared" si="108"/>
        <v>0</v>
      </c>
      <c r="AD272" s="1437"/>
      <c r="AE272" s="1442" t="str">
        <f t="shared" si="115"/>
        <v/>
      </c>
      <c r="AF272" s="2564"/>
      <c r="AG272" s="2715">
        <f t="shared" si="105"/>
        <v>0</v>
      </c>
      <c r="AH272" s="2716">
        <f>IF(AND(V272&lt;&gt;"", ISNUMBER(T272)), IFERROR(INDEX(AJ24:AJ94, MATCH(P272, AI24:AI94, 0)) * O272 * IF(ISBLANK(L272), 1, L272), 0), 0)</f>
        <v>0</v>
      </c>
      <c r="AI272" s="31"/>
      <c r="AJ272" s="31"/>
      <c r="AK272" s="31"/>
      <c r="AL272" s="31"/>
      <c r="AM272" s="1401" t="str">
        <f t="shared" ref="AM272:AM335" si="117">A272</f>
        <v>►</v>
      </c>
      <c r="AN272" s="31"/>
      <c r="AO272" s="31"/>
      <c r="AP272" s="31"/>
      <c r="AQ272" s="1411"/>
      <c r="AR272" s="1411"/>
      <c r="AS272" s="31"/>
      <c r="AT272" s="31"/>
      <c r="AU272" s="31"/>
      <c r="AV272" s="31"/>
      <c r="AW272" s="1411"/>
      <c r="AX272" s="4">
        <v>1</v>
      </c>
    </row>
    <row r="273" spans="1:50" s="48" customFormat="1" ht="21" customHeight="1" x14ac:dyDescent="0.25">
      <c r="A273" s="1401" t="str">
        <f t="shared" si="116"/>
        <v>►</v>
      </c>
      <c r="B273" s="1402" t="str">
        <f t="shared" si="103"/>
        <v>►</v>
      </c>
      <c r="C273" s="1403" t="str">
        <f t="shared" si="106"/>
        <v>►</v>
      </c>
      <c r="D273" s="2475" t="str">
        <f t="shared" si="111"/>
        <v>►</v>
      </c>
      <c r="E273" s="1402" t="str">
        <f t="shared" si="112"/>
        <v>►</v>
      </c>
      <c r="F273" s="1402" t="str">
        <f t="shared" si="113"/>
        <v>►</v>
      </c>
      <c r="G273" s="1402" t="str">
        <f t="shared" si="114"/>
        <v>►</v>
      </c>
      <c r="H273" s="1466" t="s">
        <v>6</v>
      </c>
      <c r="I273" s="1465"/>
      <c r="J273" s="1465"/>
      <c r="K273" s="1465"/>
      <c r="L273" s="1464"/>
      <c r="M273" s="1464"/>
      <c r="N273" s="1464"/>
      <c r="O273" s="1464"/>
      <c r="P273" s="1464"/>
      <c r="Q273" s="1464"/>
      <c r="R273" s="2459"/>
      <c r="S273" s="521" t="s">
        <v>6</v>
      </c>
      <c r="T273" s="2719">
        <f t="shared" ref="T273:T336" si="118">IFERROR(IF(AND(ISNUMBER(V273),J273&gt;0),J273,0),0)</f>
        <v>0</v>
      </c>
      <c r="U273" s="2443">
        <f t="shared" ref="U273:U336" si="119">IFERROR(IF(AND(ISNUMBER(T273),V273&gt;0),K273,0),0)</f>
        <v>0</v>
      </c>
      <c r="V273" s="2442"/>
      <c r="W273" s="1433">
        <f t="shared" si="109"/>
        <v>0</v>
      </c>
      <c r="X273" s="185" t="str">
        <f>IF(OR(W273=0, ISBLANK(P273)), "", TEXT(ROUND(W273/INDEX(AJ24:AJ94, MATCH(P273, AI24:AI94, 0)), 0),"# ##0") &amp; " " &amp; P273)</f>
        <v/>
      </c>
      <c r="Y273" s="210">
        <f t="shared" si="110"/>
        <v>0</v>
      </c>
      <c r="Z273" s="1434">
        <f t="shared" si="104"/>
        <v>0</v>
      </c>
      <c r="AA273" s="1435" t="str">
        <f t="shared" si="107"/>
        <v/>
      </c>
      <c r="AB273" s="1436"/>
      <c r="AC273" s="1433">
        <f t="shared" si="108"/>
        <v>0</v>
      </c>
      <c r="AD273" s="1437"/>
      <c r="AE273" s="1438" t="str">
        <f t="shared" si="115"/>
        <v/>
      </c>
      <c r="AF273" s="2564"/>
      <c r="AG273" s="2715">
        <f t="shared" si="105"/>
        <v>0</v>
      </c>
      <c r="AH273" s="2716">
        <f>IF(AND(V273&lt;&gt;"", ISNUMBER(T273)), IFERROR(INDEX(AJ24:AJ94, MATCH(P273, AI24:AI94, 0)) * O273 * IF(ISBLANK(L273), 1, L273), 0), 0)</f>
        <v>0</v>
      </c>
      <c r="AI273" s="31"/>
      <c r="AJ273" s="31"/>
      <c r="AK273" s="31"/>
      <c r="AL273" s="31"/>
      <c r="AM273" s="1401" t="str">
        <f t="shared" si="117"/>
        <v>►</v>
      </c>
      <c r="AN273" s="31"/>
      <c r="AO273" s="31"/>
      <c r="AP273" s="31"/>
      <c r="AQ273" s="1411"/>
      <c r="AR273" s="1411"/>
      <c r="AS273" s="31"/>
      <c r="AT273" s="31"/>
      <c r="AU273" s="31"/>
      <c r="AV273" s="31"/>
      <c r="AW273" s="1411"/>
      <c r="AX273" s="4">
        <v>1</v>
      </c>
    </row>
    <row r="274" spans="1:50" s="48" customFormat="1" ht="21" customHeight="1" x14ac:dyDescent="0.25">
      <c r="A274" s="1401" t="str">
        <f t="shared" si="116"/>
        <v>►</v>
      </c>
      <c r="B274" s="1402" t="str">
        <f t="shared" si="103"/>
        <v>►</v>
      </c>
      <c r="C274" s="1403" t="str">
        <f t="shared" si="106"/>
        <v>►</v>
      </c>
      <c r="D274" s="2475" t="str">
        <f t="shared" si="111"/>
        <v>►</v>
      </c>
      <c r="E274" s="1402" t="str">
        <f t="shared" si="112"/>
        <v>►</v>
      </c>
      <c r="F274" s="1402" t="str">
        <f t="shared" si="113"/>
        <v>►</v>
      </c>
      <c r="G274" s="1402" t="str">
        <f t="shared" si="114"/>
        <v>►</v>
      </c>
      <c r="H274" s="1466" t="s">
        <v>6</v>
      </c>
      <c r="I274" s="1465"/>
      <c r="J274" s="1465"/>
      <c r="K274" s="1465"/>
      <c r="L274" s="1464"/>
      <c r="M274" s="1464"/>
      <c r="N274" s="1464"/>
      <c r="O274" s="1464"/>
      <c r="P274" s="1464"/>
      <c r="Q274" s="1464"/>
      <c r="R274" s="2459"/>
      <c r="S274" s="521" t="s">
        <v>6</v>
      </c>
      <c r="T274" s="2719">
        <f t="shared" si="118"/>
        <v>0</v>
      </c>
      <c r="U274" s="2443">
        <f t="shared" si="119"/>
        <v>0</v>
      </c>
      <c r="V274" s="2442"/>
      <c r="W274" s="1440">
        <f t="shared" si="109"/>
        <v>0</v>
      </c>
      <c r="X274" s="199" t="str">
        <f>IF(OR(W274=0, ISBLANK(P274)), "", TEXT(ROUND(W274/INDEX(AJ24:AJ94, MATCH(P274, AI24:AI94, 0)), 0),"# ##0") &amp; " " &amp; P274)</f>
        <v/>
      </c>
      <c r="Y274" s="197">
        <f t="shared" si="110"/>
        <v>0</v>
      </c>
      <c r="Z274" s="1441">
        <f t="shared" si="104"/>
        <v>0</v>
      </c>
      <c r="AA274" s="1428" t="str">
        <f t="shared" si="107"/>
        <v/>
      </c>
      <c r="AB274" s="1436"/>
      <c r="AC274" s="1440">
        <f t="shared" si="108"/>
        <v>0</v>
      </c>
      <c r="AD274" s="1437"/>
      <c r="AE274" s="1442" t="str">
        <f t="shared" si="115"/>
        <v/>
      </c>
      <c r="AF274" s="2564"/>
      <c r="AG274" s="2715">
        <f t="shared" si="105"/>
        <v>0</v>
      </c>
      <c r="AH274" s="2716">
        <f>IF(AND(V274&lt;&gt;"", ISNUMBER(T274)), IFERROR(INDEX(AJ24:AJ94, MATCH(P274, AI24:AI94, 0)) * O274 * IF(ISBLANK(L274), 1, L274), 0), 0)</f>
        <v>0</v>
      </c>
      <c r="AI274" s="31"/>
      <c r="AJ274" s="31"/>
      <c r="AK274" s="31"/>
      <c r="AL274" s="31"/>
      <c r="AM274" s="1401" t="str">
        <f t="shared" si="117"/>
        <v>►</v>
      </c>
      <c r="AN274" s="31"/>
      <c r="AO274" s="31"/>
      <c r="AP274" s="31"/>
      <c r="AQ274" s="1411"/>
      <c r="AR274" s="1411"/>
      <c r="AS274" s="31"/>
      <c r="AT274" s="31"/>
      <c r="AU274" s="31"/>
      <c r="AV274" s="31"/>
      <c r="AW274" s="1411"/>
      <c r="AX274" s="4">
        <v>1</v>
      </c>
    </row>
    <row r="275" spans="1:50" s="48" customFormat="1" ht="21" customHeight="1" x14ac:dyDescent="0.25">
      <c r="A275" s="1401" t="str">
        <f t="shared" si="116"/>
        <v>►</v>
      </c>
      <c r="B275" s="1402" t="str">
        <f t="shared" si="103"/>
        <v>►</v>
      </c>
      <c r="C275" s="1403" t="str">
        <f t="shared" si="106"/>
        <v>►</v>
      </c>
      <c r="D275" s="2475" t="str">
        <f t="shared" si="111"/>
        <v>►</v>
      </c>
      <c r="E275" s="1402" t="str">
        <f t="shared" si="112"/>
        <v>►</v>
      </c>
      <c r="F275" s="1402" t="str">
        <f t="shared" si="113"/>
        <v>►</v>
      </c>
      <c r="G275" s="1402" t="str">
        <f t="shared" si="114"/>
        <v>►</v>
      </c>
      <c r="H275" s="1466" t="s">
        <v>6</v>
      </c>
      <c r="I275" s="1465"/>
      <c r="J275" s="1465"/>
      <c r="K275" s="1465"/>
      <c r="L275" s="1464"/>
      <c r="M275" s="1464"/>
      <c r="N275" s="1464"/>
      <c r="O275" s="1464"/>
      <c r="P275" s="1464"/>
      <c r="Q275" s="1464"/>
      <c r="R275" s="2459"/>
      <c r="S275" s="521" t="s">
        <v>6</v>
      </c>
      <c r="T275" s="2719">
        <f t="shared" si="118"/>
        <v>0</v>
      </c>
      <c r="U275" s="2443">
        <f t="shared" si="119"/>
        <v>0</v>
      </c>
      <c r="V275" s="2442"/>
      <c r="W275" s="1433">
        <f t="shared" si="109"/>
        <v>0</v>
      </c>
      <c r="X275" s="185" t="str">
        <f>IF(OR(W275=0, ISBLANK(P275)), "", TEXT(ROUND(W275/INDEX(AJ24:AJ94, MATCH(P275, AI24:AI94, 0)), 0),"# ##0") &amp; " " &amp; P275)</f>
        <v/>
      </c>
      <c r="Y275" s="210">
        <f t="shared" si="110"/>
        <v>0</v>
      </c>
      <c r="Z275" s="1434">
        <f t="shared" si="104"/>
        <v>0</v>
      </c>
      <c r="AA275" s="1435" t="str">
        <f t="shared" si="107"/>
        <v/>
      </c>
      <c r="AB275" s="1436"/>
      <c r="AC275" s="1433">
        <f t="shared" si="108"/>
        <v>0</v>
      </c>
      <c r="AD275" s="1437"/>
      <c r="AE275" s="1438" t="str">
        <f t="shared" si="115"/>
        <v/>
      </c>
      <c r="AF275" s="2564"/>
      <c r="AG275" s="2715">
        <f t="shared" si="105"/>
        <v>0</v>
      </c>
      <c r="AH275" s="2716">
        <f>IF(AND(V275&lt;&gt;"", ISNUMBER(T275)), IFERROR(INDEX(AJ24:AJ94, MATCH(P275, AI24:AI94, 0)) * O275 * IF(ISBLANK(L275), 1, L275), 0), 0)</f>
        <v>0</v>
      </c>
      <c r="AI275" s="31"/>
      <c r="AJ275" s="31"/>
      <c r="AK275" s="31"/>
      <c r="AL275" s="31"/>
      <c r="AM275" s="1401" t="str">
        <f t="shared" si="117"/>
        <v>►</v>
      </c>
      <c r="AN275" s="31"/>
      <c r="AO275" s="31"/>
      <c r="AP275" s="31"/>
      <c r="AQ275" s="1411"/>
      <c r="AR275" s="1411"/>
      <c r="AS275" s="31"/>
      <c r="AT275" s="31"/>
      <c r="AU275" s="31"/>
      <c r="AV275" s="31"/>
      <c r="AW275" s="1411"/>
      <c r="AX275" s="4">
        <v>1</v>
      </c>
    </row>
    <row r="276" spans="1:50" s="48" customFormat="1" ht="21" customHeight="1" x14ac:dyDescent="0.25">
      <c r="A276" s="1401" t="str">
        <f t="shared" si="116"/>
        <v>►</v>
      </c>
      <c r="B276" s="1402" t="str">
        <f t="shared" si="103"/>
        <v>►</v>
      </c>
      <c r="C276" s="1403" t="str">
        <f t="shared" si="106"/>
        <v>►</v>
      </c>
      <c r="D276" s="2475" t="str">
        <f t="shared" si="111"/>
        <v>►</v>
      </c>
      <c r="E276" s="1402" t="str">
        <f t="shared" si="112"/>
        <v>►</v>
      </c>
      <c r="F276" s="1402" t="str">
        <f t="shared" si="113"/>
        <v>►</v>
      </c>
      <c r="G276" s="1402" t="str">
        <f t="shared" si="114"/>
        <v>►</v>
      </c>
      <c r="H276" s="1466" t="s">
        <v>6</v>
      </c>
      <c r="I276" s="1465"/>
      <c r="J276" s="1465"/>
      <c r="K276" s="1465"/>
      <c r="L276" s="1464"/>
      <c r="M276" s="1464"/>
      <c r="N276" s="1464"/>
      <c r="O276" s="1464"/>
      <c r="P276" s="1464"/>
      <c r="Q276" s="1464"/>
      <c r="R276" s="2459"/>
      <c r="S276" s="521" t="s">
        <v>6</v>
      </c>
      <c r="T276" s="2719">
        <f t="shared" si="118"/>
        <v>0</v>
      </c>
      <c r="U276" s="2443">
        <f t="shared" si="119"/>
        <v>0</v>
      </c>
      <c r="V276" s="2442"/>
      <c r="W276" s="1440">
        <f t="shared" si="109"/>
        <v>0</v>
      </c>
      <c r="X276" s="199" t="str">
        <f>IF(OR(W276=0, ISBLANK(P276)), "", TEXT(ROUND(W276/INDEX(AJ24:AJ94, MATCH(P276, AI24:AI94, 0)), 0),"# ##0") &amp; " " &amp; P276)</f>
        <v/>
      </c>
      <c r="Y276" s="197">
        <f t="shared" si="110"/>
        <v>0</v>
      </c>
      <c r="Z276" s="1441">
        <f t="shared" si="104"/>
        <v>0</v>
      </c>
      <c r="AA276" s="1428" t="str">
        <f t="shared" si="107"/>
        <v/>
      </c>
      <c r="AB276" s="1436"/>
      <c r="AC276" s="1440">
        <f t="shared" si="108"/>
        <v>0</v>
      </c>
      <c r="AD276" s="1437"/>
      <c r="AE276" s="1442" t="str">
        <f t="shared" si="115"/>
        <v/>
      </c>
      <c r="AF276" s="2564"/>
      <c r="AG276" s="2715">
        <f t="shared" si="105"/>
        <v>0</v>
      </c>
      <c r="AH276" s="2716">
        <f>IF(AND(V276&lt;&gt;"", ISNUMBER(T276)), IFERROR(INDEX(AJ24:AJ94, MATCH(P276, AI24:AI94, 0)) * O276 * IF(ISBLANK(L276), 1, L276), 0), 0)</f>
        <v>0</v>
      </c>
      <c r="AI276" s="31"/>
      <c r="AJ276" s="31"/>
      <c r="AK276" s="31"/>
      <c r="AL276" s="31"/>
      <c r="AM276" s="1401" t="str">
        <f t="shared" si="117"/>
        <v>►</v>
      </c>
      <c r="AN276" s="31"/>
      <c r="AO276" s="31"/>
      <c r="AP276" s="31"/>
      <c r="AQ276" s="1411"/>
      <c r="AR276" s="1411"/>
      <c r="AS276" s="31"/>
      <c r="AT276" s="31"/>
      <c r="AU276" s="31"/>
      <c r="AV276" s="31"/>
      <c r="AW276" s="1411"/>
      <c r="AX276" s="4">
        <v>1</v>
      </c>
    </row>
    <row r="277" spans="1:50" s="48" customFormat="1" ht="21" customHeight="1" x14ac:dyDescent="0.25">
      <c r="A277" s="1401" t="str">
        <f t="shared" si="116"/>
        <v>►</v>
      </c>
      <c r="B277" s="1402" t="str">
        <f t="shared" si="103"/>
        <v>►</v>
      </c>
      <c r="C277" s="1403" t="str">
        <f t="shared" si="106"/>
        <v>►</v>
      </c>
      <c r="D277" s="2475" t="str">
        <f t="shared" si="111"/>
        <v>►</v>
      </c>
      <c r="E277" s="1402" t="str">
        <f t="shared" si="112"/>
        <v>►</v>
      </c>
      <c r="F277" s="1402" t="str">
        <f t="shared" si="113"/>
        <v>►</v>
      </c>
      <c r="G277" s="1402" t="str">
        <f t="shared" si="114"/>
        <v>►</v>
      </c>
      <c r="H277" s="1466" t="s">
        <v>6</v>
      </c>
      <c r="I277" s="1465"/>
      <c r="J277" s="1465"/>
      <c r="K277" s="1465"/>
      <c r="L277" s="1464"/>
      <c r="M277" s="1464"/>
      <c r="N277" s="1464"/>
      <c r="O277" s="1464"/>
      <c r="P277" s="1464"/>
      <c r="Q277" s="1464"/>
      <c r="R277" s="2459"/>
      <c r="S277" s="521" t="s">
        <v>6</v>
      </c>
      <c r="T277" s="2719">
        <f t="shared" si="118"/>
        <v>0</v>
      </c>
      <c r="U277" s="2443">
        <f t="shared" si="119"/>
        <v>0</v>
      </c>
      <c r="V277" s="2442"/>
      <c r="W277" s="1433">
        <f t="shared" si="109"/>
        <v>0</v>
      </c>
      <c r="X277" s="185" t="str">
        <f>IF(OR(W277=0, ISBLANK(P277)), "", TEXT(ROUND(W277/INDEX(AJ24:AJ94, MATCH(P277, AI24:AI94, 0)), 0),"# ##0") &amp; " " &amp; P277)</f>
        <v/>
      </c>
      <c r="Y277" s="210">
        <f t="shared" si="110"/>
        <v>0</v>
      </c>
      <c r="Z277" s="1434">
        <f t="shared" si="104"/>
        <v>0</v>
      </c>
      <c r="AA277" s="1435" t="str">
        <f t="shared" si="107"/>
        <v/>
      </c>
      <c r="AB277" s="1436"/>
      <c r="AC277" s="1433">
        <f t="shared" si="108"/>
        <v>0</v>
      </c>
      <c r="AD277" s="1437"/>
      <c r="AE277" s="1438" t="str">
        <f t="shared" si="115"/>
        <v/>
      </c>
      <c r="AF277" s="2564"/>
      <c r="AG277" s="2715">
        <f t="shared" si="105"/>
        <v>0</v>
      </c>
      <c r="AH277" s="2716">
        <f>IF(AND(V277&lt;&gt;"", ISNUMBER(T277)), IFERROR(INDEX(AJ24:AJ94, MATCH(P277, AI24:AI94, 0)) * O277 * IF(ISBLANK(L277), 1, L277), 0), 0)</f>
        <v>0</v>
      </c>
      <c r="AI277" s="31"/>
      <c r="AJ277" s="31"/>
      <c r="AK277" s="31"/>
      <c r="AL277" s="31"/>
      <c r="AM277" s="1401" t="str">
        <f t="shared" si="117"/>
        <v>►</v>
      </c>
      <c r="AN277" s="31"/>
      <c r="AO277" s="1411"/>
      <c r="AP277" s="1411"/>
      <c r="AQ277" s="1411"/>
      <c r="AR277" s="1411"/>
      <c r="AS277" s="31"/>
      <c r="AT277" s="31"/>
      <c r="AU277" s="31"/>
      <c r="AV277" s="31"/>
      <c r="AW277" s="1411"/>
      <c r="AX277" s="4">
        <v>1</v>
      </c>
    </row>
    <row r="278" spans="1:50" s="48" customFormat="1" ht="21" customHeight="1" x14ac:dyDescent="0.25">
      <c r="A278" s="1401" t="str">
        <f t="shared" si="116"/>
        <v>►</v>
      </c>
      <c r="B278" s="1402" t="str">
        <f t="shared" ref="B278:B341" si="120">IF(A278="►","►",IF(A278="A",IF(ISTEXT(I278),I278,"")))</f>
        <v>►</v>
      </c>
      <c r="C278" s="1403" t="str">
        <f t="shared" si="106"/>
        <v>►</v>
      </c>
      <c r="D278" s="2475" t="str">
        <f t="shared" si="111"/>
        <v>►</v>
      </c>
      <c r="E278" s="1402" t="str">
        <f t="shared" si="112"/>
        <v>►</v>
      </c>
      <c r="F278" s="1402" t="str">
        <f t="shared" si="113"/>
        <v>►</v>
      </c>
      <c r="G278" s="1402" t="str">
        <f t="shared" si="114"/>
        <v>►</v>
      </c>
      <c r="H278" s="1466" t="s">
        <v>6</v>
      </c>
      <c r="I278" s="1465"/>
      <c r="J278" s="1465"/>
      <c r="K278" s="1465"/>
      <c r="L278" s="1464"/>
      <c r="M278" s="1464"/>
      <c r="N278" s="1464"/>
      <c r="O278" s="1464"/>
      <c r="P278" s="1464"/>
      <c r="Q278" s="1464"/>
      <c r="R278" s="2459"/>
      <c r="S278" s="521" t="s">
        <v>6</v>
      </c>
      <c r="T278" s="2719">
        <f t="shared" si="118"/>
        <v>0</v>
      </c>
      <c r="U278" s="2443">
        <f t="shared" si="119"/>
        <v>0</v>
      </c>
      <c r="V278" s="2442"/>
      <c r="W278" s="1440">
        <f t="shared" si="109"/>
        <v>0</v>
      </c>
      <c r="X278" s="199" t="str">
        <f>IF(OR(W278=0, ISBLANK(P278)), "", TEXT(ROUND(W278/INDEX(AJ24:AJ94, MATCH(P278, AI24:AI94, 0)), 0),"# ##0") &amp; " " &amp; P278)</f>
        <v/>
      </c>
      <c r="Y278" s="197">
        <f t="shared" si="110"/>
        <v>0</v>
      </c>
      <c r="Z278" s="1441">
        <f t="shared" ref="Z278:Z341" si="121">IFERROR(IF(V278&gt;0,M278,0),0)</f>
        <v>0</v>
      </c>
      <c r="AA278" s="1428" t="str">
        <f t="shared" si="107"/>
        <v/>
      </c>
      <c r="AB278" s="1436"/>
      <c r="AC278" s="1440">
        <f t="shared" si="108"/>
        <v>0</v>
      </c>
      <c r="AD278" s="1437"/>
      <c r="AE278" s="1442" t="str">
        <f t="shared" si="115"/>
        <v/>
      </c>
      <c r="AF278" s="2564"/>
      <c r="AG278" s="2715">
        <f t="shared" ref="AG278:AG341" si="122">IFERROR(IF(ISNUMBER(V278)*ISNUMBER(T278),V278/T278,0),0)</f>
        <v>0</v>
      </c>
      <c r="AH278" s="2716">
        <f>IF(AND(V278&lt;&gt;"", ISNUMBER(T278)), IFERROR(INDEX(AJ24:AJ94, MATCH(P278, AI24:AI94, 0)) * O278 * IF(ISBLANK(L278), 1, L278), 0), 0)</f>
        <v>0</v>
      </c>
      <c r="AI278" s="31"/>
      <c r="AJ278" s="31"/>
      <c r="AK278" s="31"/>
      <c r="AL278" s="31"/>
      <c r="AM278" s="1401" t="str">
        <f t="shared" si="117"/>
        <v>►</v>
      </c>
      <c r="AN278" s="31"/>
      <c r="AO278" s="1411"/>
      <c r="AP278" s="1411"/>
      <c r="AQ278" s="1411"/>
      <c r="AR278" s="1411"/>
      <c r="AS278" s="31"/>
      <c r="AT278" s="31"/>
      <c r="AU278" s="31"/>
      <c r="AV278" s="31"/>
      <c r="AW278" s="1411"/>
      <c r="AX278" s="4">
        <v>1</v>
      </c>
    </row>
    <row r="279" spans="1:50" s="48" customFormat="1" ht="21" customHeight="1" x14ac:dyDescent="0.25">
      <c r="A279" s="1401" t="str">
        <f t="shared" si="116"/>
        <v>►</v>
      </c>
      <c r="B279" s="1402" t="str">
        <f t="shared" si="120"/>
        <v>►</v>
      </c>
      <c r="C279" s="1403" t="str">
        <f t="shared" si="106"/>
        <v>►</v>
      </c>
      <c r="D279" s="2475" t="str">
        <f t="shared" si="111"/>
        <v>►</v>
      </c>
      <c r="E279" s="1402" t="str">
        <f t="shared" si="112"/>
        <v>►</v>
      </c>
      <c r="F279" s="1402" t="str">
        <f t="shared" si="113"/>
        <v>►</v>
      </c>
      <c r="G279" s="1402" t="str">
        <f t="shared" si="114"/>
        <v>►</v>
      </c>
      <c r="H279" s="1466" t="s">
        <v>6</v>
      </c>
      <c r="I279" s="1465"/>
      <c r="J279" s="1465"/>
      <c r="K279" s="1465"/>
      <c r="L279" s="1464"/>
      <c r="M279" s="1464"/>
      <c r="N279" s="1464"/>
      <c r="O279" s="1464"/>
      <c r="P279" s="1464"/>
      <c r="Q279" s="1464"/>
      <c r="R279" s="2459"/>
      <c r="S279" s="521" t="s">
        <v>6</v>
      </c>
      <c r="T279" s="2719">
        <f t="shared" si="118"/>
        <v>0</v>
      </c>
      <c r="U279" s="2443">
        <f t="shared" si="119"/>
        <v>0</v>
      </c>
      <c r="V279" s="2442"/>
      <c r="W279" s="1433">
        <f t="shared" si="109"/>
        <v>0</v>
      </c>
      <c r="X279" s="185" t="str">
        <f>IF(OR(W279=0, ISBLANK(P279)), "", TEXT(ROUND(W279/INDEX(AJ24:AJ94, MATCH(P279, AI24:AI94, 0)), 0),"# ##0") &amp; " " &amp; P279)</f>
        <v/>
      </c>
      <c r="Y279" s="210">
        <f t="shared" si="110"/>
        <v>0</v>
      </c>
      <c r="Z279" s="1434">
        <f t="shared" si="121"/>
        <v>0</v>
      </c>
      <c r="AA279" s="1435" t="str">
        <f t="shared" si="107"/>
        <v/>
      </c>
      <c r="AB279" s="1436"/>
      <c r="AC279" s="1433">
        <f t="shared" si="108"/>
        <v>0</v>
      </c>
      <c r="AD279" s="1437"/>
      <c r="AE279" s="1438" t="str">
        <f t="shared" si="115"/>
        <v/>
      </c>
      <c r="AF279" s="2564"/>
      <c r="AG279" s="2715">
        <f t="shared" si="122"/>
        <v>0</v>
      </c>
      <c r="AH279" s="2716">
        <f>IF(AND(V279&lt;&gt;"", ISNUMBER(T279)), IFERROR(INDEX(AJ24:AJ94, MATCH(P279, AI24:AI94, 0)) * O279 * IF(ISBLANK(L279), 1, L279), 0), 0)</f>
        <v>0</v>
      </c>
      <c r="AI279" s="31"/>
      <c r="AJ279" s="31"/>
      <c r="AK279" s="31"/>
      <c r="AL279" s="31"/>
      <c r="AM279" s="1401" t="str">
        <f t="shared" si="117"/>
        <v>►</v>
      </c>
      <c r="AN279" s="31"/>
      <c r="AO279" s="1411"/>
      <c r="AP279" s="1411"/>
      <c r="AQ279" s="1411"/>
      <c r="AR279" s="1411"/>
      <c r="AS279" s="31"/>
      <c r="AT279" s="31"/>
      <c r="AU279" s="31"/>
      <c r="AV279" s="31"/>
      <c r="AW279" s="1411"/>
      <c r="AX279" s="4">
        <v>1</v>
      </c>
    </row>
    <row r="280" spans="1:50" s="48" customFormat="1" ht="21" customHeight="1" x14ac:dyDescent="0.25">
      <c r="A280" s="1401" t="str">
        <f t="shared" si="116"/>
        <v>►</v>
      </c>
      <c r="B280" s="1402" t="str">
        <f t="shared" si="120"/>
        <v>►</v>
      </c>
      <c r="C280" s="1403" t="str">
        <f t="shared" ref="C280:C343" si="123">IF(B280="►", "►", IFERROR(LEFT(B280, SEARCH(".", B280)-1), 0))</f>
        <v>►</v>
      </c>
      <c r="D280" s="2475" t="str">
        <f t="shared" si="111"/>
        <v>►</v>
      </c>
      <c r="E280" s="1402" t="str">
        <f t="shared" si="112"/>
        <v>►</v>
      </c>
      <c r="F280" s="1402" t="str">
        <f t="shared" si="113"/>
        <v>►</v>
      </c>
      <c r="G280" s="1402" t="str">
        <f t="shared" si="114"/>
        <v>►</v>
      </c>
      <c r="H280" s="1466" t="s">
        <v>6</v>
      </c>
      <c r="I280" s="1465"/>
      <c r="J280" s="1465"/>
      <c r="K280" s="1465"/>
      <c r="L280" s="1464"/>
      <c r="M280" s="1464"/>
      <c r="N280" s="1464"/>
      <c r="O280" s="1464"/>
      <c r="P280" s="1464"/>
      <c r="Q280" s="1464"/>
      <c r="R280" s="2459"/>
      <c r="S280" s="521" t="s">
        <v>6</v>
      </c>
      <c r="T280" s="2719">
        <f t="shared" si="118"/>
        <v>0</v>
      </c>
      <c r="U280" s="2443">
        <f t="shared" si="119"/>
        <v>0</v>
      </c>
      <c r="V280" s="2442"/>
      <c r="W280" s="1440">
        <f t="shared" si="109"/>
        <v>0</v>
      </c>
      <c r="X280" s="199" t="str">
        <f>IF(OR(W280=0, ISBLANK(P280)), "", TEXT(ROUND(W280/INDEX(AJ24:AJ94, MATCH(P280, AI24:AI94, 0)), 0),"# ##0") &amp; " " &amp; P280)</f>
        <v/>
      </c>
      <c r="Y280" s="197">
        <f t="shared" si="110"/>
        <v>0</v>
      </c>
      <c r="Z280" s="1441">
        <f t="shared" si="121"/>
        <v>0</v>
      </c>
      <c r="AA280" s="1428" t="str">
        <f t="shared" si="107"/>
        <v/>
      </c>
      <c r="AB280" s="1436"/>
      <c r="AC280" s="1440">
        <f t="shared" si="108"/>
        <v>0</v>
      </c>
      <c r="AD280" s="1437"/>
      <c r="AE280" s="1442" t="str">
        <f t="shared" si="115"/>
        <v/>
      </c>
      <c r="AF280" s="2564"/>
      <c r="AG280" s="2715">
        <f t="shared" si="122"/>
        <v>0</v>
      </c>
      <c r="AH280" s="2716">
        <f>IF(AND(V280&lt;&gt;"", ISNUMBER(T280)), IFERROR(INDEX(AJ24:AJ94, MATCH(P280, AI24:AI94, 0)) * O280 * IF(ISBLANK(L280), 1, L280), 0), 0)</f>
        <v>0</v>
      </c>
      <c r="AI280" s="31"/>
      <c r="AJ280" s="31"/>
      <c r="AK280" s="31"/>
      <c r="AL280" s="31"/>
      <c r="AM280" s="1401" t="str">
        <f t="shared" si="117"/>
        <v>►</v>
      </c>
      <c r="AN280" s="31"/>
      <c r="AO280" s="1411"/>
      <c r="AP280" s="1411"/>
      <c r="AQ280" s="1411"/>
      <c r="AR280" s="1411"/>
      <c r="AS280" s="31"/>
      <c r="AT280" s="31"/>
      <c r="AU280" s="31"/>
      <c r="AV280" s="31"/>
      <c r="AW280" s="1411"/>
      <c r="AX280" s="4">
        <v>1</v>
      </c>
    </row>
    <row r="281" spans="1:50" s="48" customFormat="1" ht="21" customHeight="1" x14ac:dyDescent="0.25">
      <c r="A281" s="1401" t="str">
        <f t="shared" si="116"/>
        <v>►</v>
      </c>
      <c r="B281" s="1402" t="str">
        <f t="shared" si="120"/>
        <v>►</v>
      </c>
      <c r="C281" s="1403" t="str">
        <f t="shared" si="123"/>
        <v>►</v>
      </c>
      <c r="D281" s="2475" t="str">
        <f t="shared" si="111"/>
        <v>►</v>
      </c>
      <c r="E281" s="1402" t="str">
        <f t="shared" si="112"/>
        <v>►</v>
      </c>
      <c r="F281" s="1402" t="str">
        <f t="shared" si="113"/>
        <v>►</v>
      </c>
      <c r="G281" s="1402" t="str">
        <f t="shared" si="114"/>
        <v>►</v>
      </c>
      <c r="H281" s="1466" t="s">
        <v>6</v>
      </c>
      <c r="I281" s="1465"/>
      <c r="J281" s="1465"/>
      <c r="K281" s="1465"/>
      <c r="L281" s="1464"/>
      <c r="M281" s="1464"/>
      <c r="N281" s="1464"/>
      <c r="O281" s="1464"/>
      <c r="P281" s="1464"/>
      <c r="Q281" s="1464"/>
      <c r="R281" s="2459"/>
      <c r="S281" s="521" t="s">
        <v>6</v>
      </c>
      <c r="T281" s="2719">
        <f t="shared" si="118"/>
        <v>0</v>
      </c>
      <c r="U281" s="2443">
        <f t="shared" si="119"/>
        <v>0</v>
      </c>
      <c r="V281" s="2442"/>
      <c r="W281" s="1433">
        <f t="shared" si="109"/>
        <v>0</v>
      </c>
      <c r="X281" s="185" t="str">
        <f>IF(OR(W281=0, ISBLANK(P281)), "", TEXT(ROUND(W281/INDEX(AJ24:AJ94, MATCH(P281, AI24:AI94, 0)), 0),"# ##0") &amp; " " &amp; P281)</f>
        <v/>
      </c>
      <c r="Y281" s="210">
        <f t="shared" si="110"/>
        <v>0</v>
      </c>
      <c r="Z281" s="1434">
        <f t="shared" si="121"/>
        <v>0</v>
      </c>
      <c r="AA281" s="1435" t="str">
        <f t="shared" si="107"/>
        <v/>
      </c>
      <c r="AB281" s="1436"/>
      <c r="AC281" s="1433">
        <f t="shared" si="108"/>
        <v>0</v>
      </c>
      <c r="AD281" s="1437"/>
      <c r="AE281" s="1438" t="str">
        <f t="shared" si="115"/>
        <v/>
      </c>
      <c r="AF281" s="2564"/>
      <c r="AG281" s="2715">
        <f t="shared" si="122"/>
        <v>0</v>
      </c>
      <c r="AH281" s="2716">
        <f>IF(AND(V281&lt;&gt;"", ISNUMBER(T281)), IFERROR(INDEX(AJ24:AJ94, MATCH(P281, AI24:AI94, 0)) * O281 * IF(ISBLANK(L281), 1, L281), 0), 0)</f>
        <v>0</v>
      </c>
      <c r="AI281" s="31"/>
      <c r="AJ281" s="31"/>
      <c r="AK281" s="31"/>
      <c r="AL281" s="31"/>
      <c r="AM281" s="1401" t="str">
        <f t="shared" si="117"/>
        <v>►</v>
      </c>
      <c r="AN281" s="31"/>
      <c r="AO281" s="1411"/>
      <c r="AP281" s="1411"/>
      <c r="AQ281" s="1411"/>
      <c r="AR281" s="1411"/>
      <c r="AS281" s="31"/>
      <c r="AT281" s="31"/>
      <c r="AU281" s="31"/>
      <c r="AV281" s="31"/>
      <c r="AW281" s="1411"/>
      <c r="AX281" s="4">
        <v>1</v>
      </c>
    </row>
    <row r="282" spans="1:50" s="48" customFormat="1" ht="21" customHeight="1" x14ac:dyDescent="0.25">
      <c r="A282" s="1401" t="str">
        <f t="shared" si="116"/>
        <v>►</v>
      </c>
      <c r="B282" s="1402" t="str">
        <f t="shared" si="120"/>
        <v>►</v>
      </c>
      <c r="C282" s="1403" t="str">
        <f t="shared" si="123"/>
        <v>►</v>
      </c>
      <c r="D282" s="2475" t="str">
        <f t="shared" si="111"/>
        <v>►</v>
      </c>
      <c r="E282" s="1402" t="str">
        <f t="shared" si="112"/>
        <v>►</v>
      </c>
      <c r="F282" s="1402" t="str">
        <f t="shared" si="113"/>
        <v>►</v>
      </c>
      <c r="G282" s="1402" t="str">
        <f t="shared" si="114"/>
        <v>►</v>
      </c>
      <c r="H282" s="1466" t="s">
        <v>6</v>
      </c>
      <c r="I282" s="1465"/>
      <c r="J282" s="1465"/>
      <c r="K282" s="1465"/>
      <c r="L282" s="1464"/>
      <c r="M282" s="1464"/>
      <c r="N282" s="1464"/>
      <c r="O282" s="1464"/>
      <c r="P282" s="1464"/>
      <c r="Q282" s="1464"/>
      <c r="R282" s="2459"/>
      <c r="S282" s="521" t="s">
        <v>6</v>
      </c>
      <c r="T282" s="2719">
        <f t="shared" si="118"/>
        <v>0</v>
      </c>
      <c r="U282" s="2443">
        <f t="shared" si="119"/>
        <v>0</v>
      </c>
      <c r="V282" s="2442"/>
      <c r="W282" s="1440">
        <f t="shared" si="109"/>
        <v>0</v>
      </c>
      <c r="X282" s="199" t="str">
        <f>IF(OR(W282=0, ISBLANK(P282)), "", TEXT(ROUND(W282/INDEX(AJ24:AJ94, MATCH(P282, AI24:AI94, 0)), 0),"# ##0") &amp; " " &amp; P282)</f>
        <v/>
      </c>
      <c r="Y282" s="197">
        <f t="shared" si="110"/>
        <v>0</v>
      </c>
      <c r="Z282" s="1441">
        <f t="shared" si="121"/>
        <v>0</v>
      </c>
      <c r="AA282" s="1428" t="str">
        <f t="shared" ref="AA282:AA345" si="124">IF(V282&gt;0,R282,"")</f>
        <v/>
      </c>
      <c r="AB282" s="1436"/>
      <c r="AC282" s="1440">
        <f t="shared" ref="AC282:AC345" si="125">IF(ISBLANK(AB282), W282, W282*(1-AB282/100))</f>
        <v>0</v>
      </c>
      <c r="AD282" s="1437"/>
      <c r="AE282" s="1442" t="str">
        <f t="shared" si="115"/>
        <v/>
      </c>
      <c r="AF282" s="2564"/>
      <c r="AG282" s="2715">
        <f t="shared" si="122"/>
        <v>0</v>
      </c>
      <c r="AH282" s="2716">
        <f>IF(AND(V282&lt;&gt;"", ISNUMBER(T282)), IFERROR(INDEX(AJ24:AJ94, MATCH(P282, AI24:AI94, 0)) * O282 * IF(ISBLANK(L282), 1, L282), 0), 0)</f>
        <v>0</v>
      </c>
      <c r="AI282" s="31"/>
      <c r="AJ282" s="31"/>
      <c r="AK282" s="31"/>
      <c r="AL282" s="31"/>
      <c r="AM282" s="1401" t="str">
        <f t="shared" si="117"/>
        <v>►</v>
      </c>
      <c r="AN282" s="31"/>
      <c r="AO282" s="1411"/>
      <c r="AP282" s="1411"/>
      <c r="AQ282" s="1411"/>
      <c r="AR282" s="1411"/>
      <c r="AS282" s="31"/>
      <c r="AT282" s="31"/>
      <c r="AU282" s="31"/>
      <c r="AV282" s="31"/>
      <c r="AW282" s="1411"/>
      <c r="AX282" s="4">
        <v>1</v>
      </c>
    </row>
    <row r="283" spans="1:50" s="48" customFormat="1" ht="21" customHeight="1" x14ac:dyDescent="0.25">
      <c r="A283" s="1401" t="str">
        <f t="shared" si="116"/>
        <v>►</v>
      </c>
      <c r="B283" s="1402" t="str">
        <f t="shared" si="120"/>
        <v>►</v>
      </c>
      <c r="C283" s="1403" t="str">
        <f t="shared" si="123"/>
        <v>►</v>
      </c>
      <c r="D283" s="2475" t="str">
        <f t="shared" si="111"/>
        <v>►</v>
      </c>
      <c r="E283" s="1402" t="str">
        <f t="shared" si="112"/>
        <v>►</v>
      </c>
      <c r="F283" s="1402" t="str">
        <f t="shared" si="113"/>
        <v>►</v>
      </c>
      <c r="G283" s="1402" t="str">
        <f t="shared" si="114"/>
        <v>►</v>
      </c>
      <c r="H283" s="1466" t="s">
        <v>6</v>
      </c>
      <c r="I283" s="1465"/>
      <c r="J283" s="1465"/>
      <c r="K283" s="1465"/>
      <c r="L283" s="1464"/>
      <c r="M283" s="1464"/>
      <c r="N283" s="1464"/>
      <c r="O283" s="1464"/>
      <c r="P283" s="1464"/>
      <c r="Q283" s="1464"/>
      <c r="R283" s="2459"/>
      <c r="S283" s="521" t="s">
        <v>6</v>
      </c>
      <c r="T283" s="2719">
        <f t="shared" si="118"/>
        <v>0</v>
      </c>
      <c r="U283" s="2443">
        <f t="shared" si="119"/>
        <v>0</v>
      </c>
      <c r="V283" s="2442"/>
      <c r="W283" s="1433">
        <f t="shared" ref="W283:W346" si="126">IFERROR(IF(V283&gt;0, AH283*AG283*Q283, 0), 0)</f>
        <v>0</v>
      </c>
      <c r="X283" s="185" t="str">
        <f>IF(OR(W283=0, ISBLANK(P283)), "", TEXT(ROUND(W283/INDEX(AJ24:AJ94, MATCH(P283, AI24:AI94, 0)), 0),"# ##0") &amp; " " &amp; P283)</f>
        <v/>
      </c>
      <c r="Y283" s="210">
        <f t="shared" ref="Y283:Y346" si="127">IFERROR(IF(V283&gt;0, L283*AG283*Q283, 0), 0)</f>
        <v>0</v>
      </c>
      <c r="Z283" s="1434">
        <f t="shared" si="121"/>
        <v>0</v>
      </c>
      <c r="AA283" s="1435" t="str">
        <f t="shared" si="124"/>
        <v/>
      </c>
      <c r="AB283" s="1436"/>
      <c r="AC283" s="1433">
        <f t="shared" si="125"/>
        <v>0</v>
      </c>
      <c r="AD283" s="1437"/>
      <c r="AE283" s="1438" t="str">
        <f t="shared" si="115"/>
        <v/>
      </c>
      <c r="AF283" s="2564"/>
      <c r="AG283" s="2715">
        <f t="shared" si="122"/>
        <v>0</v>
      </c>
      <c r="AH283" s="2716">
        <f>IF(AND(V283&lt;&gt;"", ISNUMBER(T283)), IFERROR(INDEX(AJ24:AJ94, MATCH(P283, AI24:AI94, 0)) * O283 * IF(ISBLANK(L283), 1, L283), 0), 0)</f>
        <v>0</v>
      </c>
      <c r="AI283" s="31"/>
      <c r="AJ283" s="31"/>
      <c r="AK283" s="31"/>
      <c r="AL283" s="31"/>
      <c r="AM283" s="1401" t="str">
        <f t="shared" si="117"/>
        <v>►</v>
      </c>
      <c r="AN283" s="31"/>
      <c r="AO283" s="1411"/>
      <c r="AP283" s="1411"/>
      <c r="AQ283" s="1411"/>
      <c r="AR283" s="1411"/>
      <c r="AS283" s="31"/>
      <c r="AT283" s="31"/>
      <c r="AU283" s="31"/>
      <c r="AV283" s="31"/>
      <c r="AW283" s="1411"/>
      <c r="AX283" s="4">
        <v>1</v>
      </c>
    </row>
    <row r="284" spans="1:50" s="48" customFormat="1" ht="21" customHeight="1" x14ac:dyDescent="0.25">
      <c r="A284" s="1401" t="str">
        <f t="shared" si="116"/>
        <v>►</v>
      </c>
      <c r="B284" s="1402" t="str">
        <f t="shared" si="120"/>
        <v>►</v>
      </c>
      <c r="C284" s="1403" t="str">
        <f t="shared" si="123"/>
        <v>►</v>
      </c>
      <c r="D284" s="2475" t="str">
        <f t="shared" si="111"/>
        <v>►</v>
      </c>
      <c r="E284" s="1402" t="str">
        <f t="shared" si="112"/>
        <v>►</v>
      </c>
      <c r="F284" s="1402" t="str">
        <f t="shared" si="113"/>
        <v>►</v>
      </c>
      <c r="G284" s="1402" t="str">
        <f t="shared" si="114"/>
        <v>►</v>
      </c>
      <c r="H284" s="1466" t="s">
        <v>6</v>
      </c>
      <c r="I284" s="1465"/>
      <c r="J284" s="1465"/>
      <c r="K284" s="1465"/>
      <c r="L284" s="1464"/>
      <c r="M284" s="1464"/>
      <c r="N284" s="1464"/>
      <c r="O284" s="1464"/>
      <c r="P284" s="1464"/>
      <c r="Q284" s="1464"/>
      <c r="R284" s="2459"/>
      <c r="S284" s="521" t="s">
        <v>6</v>
      </c>
      <c r="T284" s="2719">
        <f t="shared" si="118"/>
        <v>0</v>
      </c>
      <c r="U284" s="2443">
        <f t="shared" si="119"/>
        <v>0</v>
      </c>
      <c r="V284" s="2442"/>
      <c r="W284" s="1440">
        <f t="shared" si="126"/>
        <v>0</v>
      </c>
      <c r="X284" s="199" t="str">
        <f>IF(OR(W284=0, ISBLANK(P284)), "", TEXT(ROUND(W284/INDEX(AJ24:AJ94, MATCH(P284, AI24:AI94, 0)), 0),"# ##0") &amp; " " &amp; P284)</f>
        <v/>
      </c>
      <c r="Y284" s="197">
        <f t="shared" si="127"/>
        <v>0</v>
      </c>
      <c r="Z284" s="1441">
        <f t="shared" si="121"/>
        <v>0</v>
      </c>
      <c r="AA284" s="1428" t="str">
        <f t="shared" si="124"/>
        <v/>
      </c>
      <c r="AB284" s="1436"/>
      <c r="AC284" s="1440">
        <f t="shared" si="125"/>
        <v>0</v>
      </c>
      <c r="AD284" s="1437"/>
      <c r="AE284" s="1442" t="str">
        <f t="shared" si="115"/>
        <v/>
      </c>
      <c r="AF284" s="2564"/>
      <c r="AG284" s="2715">
        <f t="shared" si="122"/>
        <v>0</v>
      </c>
      <c r="AH284" s="2716">
        <f>IF(AND(V284&lt;&gt;"", ISNUMBER(T284)), IFERROR(INDEX(AJ24:AJ94, MATCH(P284, AI24:AI94, 0)) * O284 * IF(ISBLANK(L284), 1, L284), 0), 0)</f>
        <v>0</v>
      </c>
      <c r="AI284" s="31"/>
      <c r="AJ284" s="31"/>
      <c r="AK284" s="31"/>
      <c r="AL284" s="31"/>
      <c r="AM284" s="1401" t="str">
        <f t="shared" si="117"/>
        <v>►</v>
      </c>
      <c r="AN284" s="31"/>
      <c r="AO284" s="1411"/>
      <c r="AP284" s="1411"/>
      <c r="AQ284" s="1411"/>
      <c r="AR284" s="1411"/>
      <c r="AS284" s="31"/>
      <c r="AT284" s="31"/>
      <c r="AU284" s="31"/>
      <c r="AV284" s="31"/>
      <c r="AW284" s="1411"/>
      <c r="AX284" s="4">
        <v>1</v>
      </c>
    </row>
    <row r="285" spans="1:50" s="48" customFormat="1" ht="21" customHeight="1" x14ac:dyDescent="0.25">
      <c r="A285" s="1401" t="str">
        <f t="shared" si="116"/>
        <v>►</v>
      </c>
      <c r="B285" s="1402" t="str">
        <f t="shared" si="120"/>
        <v>►</v>
      </c>
      <c r="C285" s="1403" t="str">
        <f t="shared" si="123"/>
        <v>►</v>
      </c>
      <c r="D285" s="2475" t="str">
        <f t="shared" si="111"/>
        <v>►</v>
      </c>
      <c r="E285" s="1402" t="str">
        <f t="shared" si="112"/>
        <v>►</v>
      </c>
      <c r="F285" s="1402" t="str">
        <f t="shared" si="113"/>
        <v>►</v>
      </c>
      <c r="G285" s="1402" t="str">
        <f t="shared" si="114"/>
        <v>►</v>
      </c>
      <c r="H285" s="1466" t="s">
        <v>6</v>
      </c>
      <c r="I285" s="1465"/>
      <c r="J285" s="1465"/>
      <c r="K285" s="1465"/>
      <c r="L285" s="1464"/>
      <c r="M285" s="1464"/>
      <c r="N285" s="1464"/>
      <c r="O285" s="1464"/>
      <c r="P285" s="1464"/>
      <c r="Q285" s="1464"/>
      <c r="R285" s="2459"/>
      <c r="S285" s="521" t="s">
        <v>6</v>
      </c>
      <c r="T285" s="2719">
        <f t="shared" si="118"/>
        <v>0</v>
      </c>
      <c r="U285" s="2443">
        <f t="shared" si="119"/>
        <v>0</v>
      </c>
      <c r="V285" s="2442"/>
      <c r="W285" s="1433">
        <f t="shared" si="126"/>
        <v>0</v>
      </c>
      <c r="X285" s="185" t="str">
        <f>IF(OR(W285=0, ISBLANK(P285)), "", TEXT(ROUND(W285/INDEX(AJ24:AJ94, MATCH(P285, AI24:AI94, 0)), 0),"# ##0") &amp; " " &amp; P285)</f>
        <v/>
      </c>
      <c r="Y285" s="210">
        <f t="shared" si="127"/>
        <v>0</v>
      </c>
      <c r="Z285" s="1434">
        <f t="shared" si="121"/>
        <v>0</v>
      </c>
      <c r="AA285" s="1435" t="str">
        <f t="shared" si="124"/>
        <v/>
      </c>
      <c r="AB285" s="1436"/>
      <c r="AC285" s="1433">
        <f t="shared" si="125"/>
        <v>0</v>
      </c>
      <c r="AD285" s="1437"/>
      <c r="AE285" s="1438" t="str">
        <f t="shared" si="115"/>
        <v/>
      </c>
      <c r="AF285" s="2564"/>
      <c r="AG285" s="2715">
        <f t="shared" si="122"/>
        <v>0</v>
      </c>
      <c r="AH285" s="2716">
        <f>IF(AND(V285&lt;&gt;"", ISNUMBER(T285)), IFERROR(INDEX(AJ24:AJ94, MATCH(P285, AI24:AI94, 0)) * O285 * IF(ISBLANK(L285), 1, L285), 0), 0)</f>
        <v>0</v>
      </c>
      <c r="AI285" s="31"/>
      <c r="AJ285" s="31"/>
      <c r="AK285" s="31"/>
      <c r="AL285" s="31"/>
      <c r="AM285" s="1401" t="str">
        <f t="shared" si="117"/>
        <v>►</v>
      </c>
      <c r="AN285" s="31"/>
      <c r="AO285" s="1411"/>
      <c r="AP285" s="1411"/>
      <c r="AQ285" s="1411"/>
      <c r="AR285" s="1411"/>
      <c r="AS285" s="31"/>
      <c r="AT285" s="31"/>
      <c r="AU285" s="31"/>
      <c r="AV285" s="31"/>
      <c r="AW285" s="1411"/>
      <c r="AX285" s="4">
        <v>1</v>
      </c>
    </row>
    <row r="286" spans="1:50" s="48" customFormat="1" ht="21" customHeight="1" x14ac:dyDescent="0.25">
      <c r="A286" s="1401" t="str">
        <f t="shared" si="116"/>
        <v>►</v>
      </c>
      <c r="B286" s="1402" t="str">
        <f t="shared" si="120"/>
        <v>►</v>
      </c>
      <c r="C286" s="1403" t="str">
        <f t="shared" si="123"/>
        <v>►</v>
      </c>
      <c r="D286" s="2475" t="str">
        <f t="shared" si="111"/>
        <v>►</v>
      </c>
      <c r="E286" s="1402" t="str">
        <f t="shared" si="112"/>
        <v>►</v>
      </c>
      <c r="F286" s="1402" t="str">
        <f t="shared" si="113"/>
        <v>►</v>
      </c>
      <c r="G286" s="1402" t="str">
        <f t="shared" si="114"/>
        <v>►</v>
      </c>
      <c r="H286" s="1466" t="s">
        <v>6</v>
      </c>
      <c r="I286" s="1465"/>
      <c r="J286" s="1465"/>
      <c r="K286" s="1465"/>
      <c r="L286" s="1464"/>
      <c r="M286" s="1464"/>
      <c r="N286" s="1464"/>
      <c r="O286" s="1464"/>
      <c r="P286" s="1464"/>
      <c r="Q286" s="1464"/>
      <c r="R286" s="2459"/>
      <c r="S286" s="521" t="s">
        <v>6</v>
      </c>
      <c r="T286" s="2719">
        <f t="shared" si="118"/>
        <v>0</v>
      </c>
      <c r="U286" s="2443">
        <f t="shared" si="119"/>
        <v>0</v>
      </c>
      <c r="V286" s="2442"/>
      <c r="W286" s="1440">
        <f t="shared" si="126"/>
        <v>0</v>
      </c>
      <c r="X286" s="199" t="str">
        <f>IF(OR(W286=0, ISBLANK(P286)), "", TEXT(ROUND(W286/INDEX(AJ24:AJ94, MATCH(P286, AI24:AI94, 0)), 0),"# ##0") &amp; " " &amp; P286)</f>
        <v/>
      </c>
      <c r="Y286" s="197">
        <f t="shared" si="127"/>
        <v>0</v>
      </c>
      <c r="Z286" s="1441">
        <f t="shared" si="121"/>
        <v>0</v>
      </c>
      <c r="AA286" s="1428" t="str">
        <f t="shared" si="124"/>
        <v/>
      </c>
      <c r="AB286" s="1436"/>
      <c r="AC286" s="1440">
        <f t="shared" si="125"/>
        <v>0</v>
      </c>
      <c r="AD286" s="1437"/>
      <c r="AE286" s="1442" t="str">
        <f t="shared" si="115"/>
        <v/>
      </c>
      <c r="AF286" s="2564"/>
      <c r="AG286" s="2715">
        <f t="shared" si="122"/>
        <v>0</v>
      </c>
      <c r="AH286" s="2716">
        <f>IF(AND(V286&lt;&gt;"", ISNUMBER(T286)), IFERROR(INDEX(AJ24:AJ94, MATCH(P286, AI24:AI94, 0)) * O286 * IF(ISBLANK(L286), 1, L286), 0), 0)</f>
        <v>0</v>
      </c>
      <c r="AI286" s="31"/>
      <c r="AJ286" s="31"/>
      <c r="AK286" s="31"/>
      <c r="AL286" s="31"/>
      <c r="AM286" s="1401" t="str">
        <f t="shared" si="117"/>
        <v>►</v>
      </c>
      <c r="AN286" s="31"/>
      <c r="AO286" s="1411"/>
      <c r="AP286" s="1411"/>
      <c r="AQ286" s="1411"/>
      <c r="AR286" s="1411"/>
      <c r="AS286" s="31"/>
      <c r="AT286" s="31"/>
      <c r="AU286" s="31"/>
      <c r="AV286" s="31"/>
      <c r="AW286" s="1411"/>
      <c r="AX286" s="4">
        <v>1</v>
      </c>
    </row>
    <row r="287" spans="1:50" s="48" customFormat="1" ht="21" customHeight="1" x14ac:dyDescent="0.25">
      <c r="A287" s="1401" t="str">
        <f t="shared" si="116"/>
        <v>►</v>
      </c>
      <c r="B287" s="1402" t="str">
        <f t="shared" si="120"/>
        <v>►</v>
      </c>
      <c r="C287" s="1403" t="str">
        <f t="shared" si="123"/>
        <v>►</v>
      </c>
      <c r="D287" s="2475" t="str">
        <f t="shared" si="111"/>
        <v>►</v>
      </c>
      <c r="E287" s="1402" t="str">
        <f t="shared" si="112"/>
        <v>►</v>
      </c>
      <c r="F287" s="1402" t="str">
        <f t="shared" si="113"/>
        <v>►</v>
      </c>
      <c r="G287" s="1402" t="str">
        <f t="shared" si="114"/>
        <v>►</v>
      </c>
      <c r="H287" s="1466" t="s">
        <v>6</v>
      </c>
      <c r="I287" s="1465"/>
      <c r="J287" s="1465"/>
      <c r="K287" s="1465"/>
      <c r="L287" s="1464"/>
      <c r="M287" s="1464"/>
      <c r="N287" s="1464"/>
      <c r="O287" s="1464"/>
      <c r="P287" s="1464"/>
      <c r="Q287" s="1464"/>
      <c r="R287" s="2459"/>
      <c r="S287" s="521" t="s">
        <v>6</v>
      </c>
      <c r="T287" s="2719">
        <f t="shared" si="118"/>
        <v>0</v>
      </c>
      <c r="U287" s="2443">
        <f t="shared" si="119"/>
        <v>0</v>
      </c>
      <c r="V287" s="2442"/>
      <c r="W287" s="1433">
        <f t="shared" si="126"/>
        <v>0</v>
      </c>
      <c r="X287" s="185" t="str">
        <f>IF(OR(W287=0, ISBLANK(P287)), "", TEXT(ROUND(W287/INDEX(AJ24:AJ94, MATCH(P287, AI24:AI94, 0)), 0),"# ##0") &amp; " " &amp; P287)</f>
        <v/>
      </c>
      <c r="Y287" s="210">
        <f t="shared" si="127"/>
        <v>0</v>
      </c>
      <c r="Z287" s="1434">
        <f t="shared" si="121"/>
        <v>0</v>
      </c>
      <c r="AA287" s="1435" t="str">
        <f t="shared" si="124"/>
        <v/>
      </c>
      <c r="AB287" s="1436"/>
      <c r="AC287" s="1433">
        <f t="shared" si="125"/>
        <v>0</v>
      </c>
      <c r="AD287" s="1437"/>
      <c r="AE287" s="1438" t="str">
        <f t="shared" si="115"/>
        <v/>
      </c>
      <c r="AF287" s="2564"/>
      <c r="AG287" s="2715">
        <f t="shared" si="122"/>
        <v>0</v>
      </c>
      <c r="AH287" s="2716">
        <f>IF(AND(V287&lt;&gt;"", ISNUMBER(T287)), IFERROR(INDEX(AJ24:AJ94, MATCH(P287, AI24:AI94, 0)) * O287 * IF(ISBLANK(L287), 1, L287), 0), 0)</f>
        <v>0</v>
      </c>
      <c r="AI287" s="31"/>
      <c r="AJ287" s="31"/>
      <c r="AK287" s="31"/>
      <c r="AL287" s="31"/>
      <c r="AM287" s="1401" t="str">
        <f t="shared" si="117"/>
        <v>►</v>
      </c>
      <c r="AN287" s="31"/>
      <c r="AO287" s="1411"/>
      <c r="AP287" s="1411"/>
      <c r="AQ287" s="1411"/>
      <c r="AR287" s="1411"/>
      <c r="AS287" s="31"/>
      <c r="AT287" s="31"/>
      <c r="AU287" s="31"/>
      <c r="AV287" s="31"/>
      <c r="AW287" s="1411"/>
      <c r="AX287" s="4">
        <v>1</v>
      </c>
    </row>
    <row r="288" spans="1:50" s="48" customFormat="1" ht="21" customHeight="1" x14ac:dyDescent="0.25">
      <c r="A288" s="1401" t="str">
        <f t="shared" si="116"/>
        <v>►</v>
      </c>
      <c r="B288" s="1402" t="str">
        <f t="shared" si="120"/>
        <v>►</v>
      </c>
      <c r="C288" s="1403" t="str">
        <f t="shared" si="123"/>
        <v>►</v>
      </c>
      <c r="D288" s="2475" t="str">
        <f t="shared" ref="D288:D351" si="128">IF(B288="►","►",IFERROR(MID(B288,SEARCH(".",B288)+1,SEARCH(".",B288,SEARCH(".",B288)+1)-SEARCH(".",B288)-1),0))</f>
        <v>►</v>
      </c>
      <c r="E288" s="1402" t="str">
        <f t="shared" ref="E288:E351" si="129">IF(B288="►", "►", IFERROR(MID(B288, SEARCH(".", B288, SEARCH(".", B288)+1)+1, SEARCH(".", B288, SEARCH(".", B288, SEARCH(".", B288)+1)+1) - SEARCH(".", B288, SEARCH(".", B288)+1)-1), 0))</f>
        <v>►</v>
      </c>
      <c r="F288" s="1402" t="str">
        <f t="shared" ref="F288:F351" si="130">IF(B288="►", "►", IFERROR(MID(B288, SEARCH(".", B288, SEARCH(".", B288, SEARCH(".", B288)+1)+1)+1, SEARCH(".", B288, SEARCH(".", B288, SEARCH(".", B288, SEARCH(".", B288)+1)+1)+1) - SEARCH(".", B288, SEARCH(".", B288, SEARCH(".", B288)+1)+1)-1), 0))</f>
        <v>►</v>
      </c>
      <c r="G288" s="1402" t="str">
        <f t="shared" ref="G288:G351" si="131">IF(OR(B288="►", ISBLANK(B288)), "►", IFERROR(RIGHT(B288, LEN(B288)-FIND("►", B288)-1), ""))</f>
        <v>►</v>
      </c>
      <c r="H288" s="1466" t="s">
        <v>6</v>
      </c>
      <c r="I288" s="1465"/>
      <c r="J288" s="1465"/>
      <c r="K288" s="1465"/>
      <c r="L288" s="1464"/>
      <c r="M288" s="1464"/>
      <c r="N288" s="1464"/>
      <c r="O288" s="1464"/>
      <c r="P288" s="1464"/>
      <c r="Q288" s="1464"/>
      <c r="R288" s="2459"/>
      <c r="S288" s="521" t="s">
        <v>6</v>
      </c>
      <c r="T288" s="2719">
        <f t="shared" si="118"/>
        <v>0</v>
      </c>
      <c r="U288" s="2443">
        <f t="shared" si="119"/>
        <v>0</v>
      </c>
      <c r="V288" s="2442"/>
      <c r="W288" s="1440">
        <f t="shared" si="126"/>
        <v>0</v>
      </c>
      <c r="X288" s="199" t="str">
        <f>IF(OR(W288=0, ISBLANK(P288)), "", TEXT(ROUND(W288/INDEX(AJ24:AJ94, MATCH(P288, AI24:AI94, 0)), 0),"# ##0") &amp; " " &amp; P288)</f>
        <v/>
      </c>
      <c r="Y288" s="197">
        <f t="shared" si="127"/>
        <v>0</v>
      </c>
      <c r="Z288" s="1441">
        <f t="shared" si="121"/>
        <v>0</v>
      </c>
      <c r="AA288" s="1428" t="str">
        <f t="shared" si="124"/>
        <v/>
      </c>
      <c r="AB288" s="1436"/>
      <c r="AC288" s="1440">
        <f t="shared" si="125"/>
        <v>0</v>
      </c>
      <c r="AD288" s="1437"/>
      <c r="AE288" s="1442" t="str">
        <f t="shared" si="115"/>
        <v/>
      </c>
      <c r="AF288" s="2564"/>
      <c r="AG288" s="2715">
        <f t="shared" si="122"/>
        <v>0</v>
      </c>
      <c r="AH288" s="2716">
        <f>IF(AND(V288&lt;&gt;"", ISNUMBER(T288)), IFERROR(INDEX(AJ24:AJ94, MATCH(P288, AI24:AI94, 0)) * O288 * IF(ISBLANK(L288), 1, L288), 0), 0)</f>
        <v>0</v>
      </c>
      <c r="AI288" s="31"/>
      <c r="AJ288" s="31"/>
      <c r="AK288" s="31"/>
      <c r="AL288" s="31"/>
      <c r="AM288" s="1401" t="str">
        <f t="shared" si="117"/>
        <v>►</v>
      </c>
      <c r="AN288" s="31"/>
      <c r="AO288" s="1411"/>
      <c r="AP288" s="1411"/>
      <c r="AQ288" s="1411"/>
      <c r="AR288" s="1411"/>
      <c r="AS288" s="31"/>
      <c r="AT288" s="31"/>
      <c r="AU288" s="31"/>
      <c r="AV288" s="31"/>
      <c r="AW288" s="1411"/>
      <c r="AX288" s="4">
        <v>1</v>
      </c>
    </row>
    <row r="289" spans="1:50" s="48" customFormat="1" ht="21" customHeight="1" x14ac:dyDescent="0.25">
      <c r="A289" s="1401" t="str">
        <f t="shared" si="116"/>
        <v>►</v>
      </c>
      <c r="B289" s="1402" t="str">
        <f t="shared" si="120"/>
        <v>►</v>
      </c>
      <c r="C289" s="1403" t="str">
        <f t="shared" si="123"/>
        <v>►</v>
      </c>
      <c r="D289" s="2475" t="str">
        <f t="shared" si="128"/>
        <v>►</v>
      </c>
      <c r="E289" s="1402" t="str">
        <f t="shared" si="129"/>
        <v>►</v>
      </c>
      <c r="F289" s="1402" t="str">
        <f t="shared" si="130"/>
        <v>►</v>
      </c>
      <c r="G289" s="1402" t="str">
        <f t="shared" si="131"/>
        <v>►</v>
      </c>
      <c r="H289" s="1466" t="s">
        <v>6</v>
      </c>
      <c r="I289" s="1465"/>
      <c r="J289" s="1465"/>
      <c r="K289" s="1465"/>
      <c r="L289" s="1464"/>
      <c r="M289" s="1464"/>
      <c r="N289" s="1464"/>
      <c r="O289" s="1464"/>
      <c r="P289" s="1464"/>
      <c r="Q289" s="1464"/>
      <c r="R289" s="2459"/>
      <c r="S289" s="521" t="s">
        <v>6</v>
      </c>
      <c r="T289" s="2719">
        <f t="shared" si="118"/>
        <v>0</v>
      </c>
      <c r="U289" s="2443">
        <f t="shared" si="119"/>
        <v>0</v>
      </c>
      <c r="V289" s="2442"/>
      <c r="W289" s="1433">
        <f t="shared" si="126"/>
        <v>0</v>
      </c>
      <c r="X289" s="185" t="str">
        <f>IF(OR(W289=0, ISBLANK(P289)), "", TEXT(ROUND(W289/INDEX(AJ24:AJ94, MATCH(P289, AI24:AI94, 0)), 0),"# ##0") &amp; " " &amp; P289)</f>
        <v/>
      </c>
      <c r="Y289" s="210">
        <f t="shared" si="127"/>
        <v>0</v>
      </c>
      <c r="Z289" s="1434">
        <f t="shared" si="121"/>
        <v>0</v>
      </c>
      <c r="AA289" s="1435" t="str">
        <f t="shared" si="124"/>
        <v/>
      </c>
      <c r="AB289" s="1436"/>
      <c r="AC289" s="1433">
        <f t="shared" si="125"/>
        <v>0</v>
      </c>
      <c r="AD289" s="1437"/>
      <c r="AE289" s="1438" t="str">
        <f t="shared" si="115"/>
        <v/>
      </c>
      <c r="AF289" s="2564"/>
      <c r="AG289" s="2715">
        <f t="shared" si="122"/>
        <v>0</v>
      </c>
      <c r="AH289" s="2716">
        <f>IF(AND(V289&lt;&gt;"", ISNUMBER(T289)), IFERROR(INDEX(AJ24:AJ94, MATCH(P289, AI24:AI94, 0)) * O289 * IF(ISBLANK(L289), 1, L289), 0), 0)</f>
        <v>0</v>
      </c>
      <c r="AI289" s="31"/>
      <c r="AJ289" s="31"/>
      <c r="AK289" s="31"/>
      <c r="AL289" s="31"/>
      <c r="AM289" s="1401" t="str">
        <f t="shared" si="117"/>
        <v>►</v>
      </c>
      <c r="AN289" s="31"/>
      <c r="AO289" s="1411"/>
      <c r="AP289" s="1411"/>
      <c r="AQ289" s="1411"/>
      <c r="AR289" s="1411"/>
      <c r="AS289" s="31"/>
      <c r="AT289" s="31"/>
      <c r="AU289" s="31"/>
      <c r="AV289" s="31"/>
      <c r="AW289" s="1411"/>
      <c r="AX289" s="4">
        <v>1</v>
      </c>
    </row>
    <row r="290" spans="1:50" s="48" customFormat="1" ht="21" customHeight="1" x14ac:dyDescent="0.25">
      <c r="A290" s="1401" t="str">
        <f t="shared" si="116"/>
        <v>►</v>
      </c>
      <c r="B290" s="1402" t="str">
        <f t="shared" si="120"/>
        <v>►</v>
      </c>
      <c r="C290" s="1403" t="str">
        <f t="shared" si="123"/>
        <v>►</v>
      </c>
      <c r="D290" s="2475" t="str">
        <f t="shared" si="128"/>
        <v>►</v>
      </c>
      <c r="E290" s="1402" t="str">
        <f t="shared" si="129"/>
        <v>►</v>
      </c>
      <c r="F290" s="1402" t="str">
        <f t="shared" si="130"/>
        <v>►</v>
      </c>
      <c r="G290" s="1402" t="str">
        <f t="shared" si="131"/>
        <v>►</v>
      </c>
      <c r="H290" s="1466" t="s">
        <v>6</v>
      </c>
      <c r="I290" s="1465"/>
      <c r="J290" s="1465"/>
      <c r="K290" s="1465"/>
      <c r="L290" s="1464"/>
      <c r="M290" s="1464"/>
      <c r="N290" s="1464"/>
      <c r="O290" s="1464"/>
      <c r="P290" s="1464"/>
      <c r="Q290" s="1464"/>
      <c r="R290" s="2459"/>
      <c r="S290" s="521" t="s">
        <v>6</v>
      </c>
      <c r="T290" s="2719">
        <f t="shared" si="118"/>
        <v>0</v>
      </c>
      <c r="U290" s="2443">
        <f t="shared" si="119"/>
        <v>0</v>
      </c>
      <c r="V290" s="2442"/>
      <c r="W290" s="1440">
        <f t="shared" si="126"/>
        <v>0</v>
      </c>
      <c r="X290" s="199" t="str">
        <f>IF(OR(W290=0, ISBLANK(P290)), "", TEXT(ROUND(W290/INDEX(AJ24:AJ94, MATCH(P290, AI24:AI94, 0)), 0),"# ##0") &amp; " " &amp; P290)</f>
        <v/>
      </c>
      <c r="Y290" s="197">
        <f t="shared" si="127"/>
        <v>0</v>
      </c>
      <c r="Z290" s="1441">
        <f t="shared" si="121"/>
        <v>0</v>
      </c>
      <c r="AA290" s="1428" t="str">
        <f t="shared" si="124"/>
        <v/>
      </c>
      <c r="AB290" s="1436"/>
      <c r="AC290" s="1440">
        <f t="shared" si="125"/>
        <v>0</v>
      </c>
      <c r="AD290" s="1437"/>
      <c r="AE290" s="1442" t="str">
        <f t="shared" si="115"/>
        <v/>
      </c>
      <c r="AF290" s="2564"/>
      <c r="AG290" s="2715">
        <f t="shared" si="122"/>
        <v>0</v>
      </c>
      <c r="AH290" s="2716">
        <f>IF(AND(V290&lt;&gt;"", ISNUMBER(T290)), IFERROR(INDEX(AJ24:AJ94, MATCH(P290, AI24:AI94, 0)) * O290 * IF(ISBLANK(L290), 1, L290), 0), 0)</f>
        <v>0</v>
      </c>
      <c r="AI290" s="31"/>
      <c r="AJ290" s="31"/>
      <c r="AK290" s="31"/>
      <c r="AL290" s="31"/>
      <c r="AM290" s="1401" t="str">
        <f t="shared" si="117"/>
        <v>►</v>
      </c>
      <c r="AN290" s="31"/>
      <c r="AO290" s="1411"/>
      <c r="AP290" s="1411"/>
      <c r="AQ290" s="1411"/>
      <c r="AR290" s="1411"/>
      <c r="AS290" s="31"/>
      <c r="AT290" s="31"/>
      <c r="AU290" s="31"/>
      <c r="AV290" s="31"/>
      <c r="AW290" s="1411"/>
      <c r="AX290" s="4">
        <v>1</v>
      </c>
    </row>
    <row r="291" spans="1:50" s="48" customFormat="1" ht="21" customHeight="1" x14ac:dyDescent="0.25">
      <c r="A291" s="1401" t="str">
        <f t="shared" si="116"/>
        <v>►</v>
      </c>
      <c r="B291" s="1402" t="str">
        <f t="shared" si="120"/>
        <v>►</v>
      </c>
      <c r="C291" s="1403" t="str">
        <f t="shared" si="123"/>
        <v>►</v>
      </c>
      <c r="D291" s="2475" t="str">
        <f t="shared" si="128"/>
        <v>►</v>
      </c>
      <c r="E291" s="1402" t="str">
        <f t="shared" si="129"/>
        <v>►</v>
      </c>
      <c r="F291" s="1402" t="str">
        <f t="shared" si="130"/>
        <v>►</v>
      </c>
      <c r="G291" s="1402" t="str">
        <f t="shared" si="131"/>
        <v>►</v>
      </c>
      <c r="H291" s="1466" t="s">
        <v>6</v>
      </c>
      <c r="I291" s="1465"/>
      <c r="J291" s="1465"/>
      <c r="K291" s="1465"/>
      <c r="L291" s="1464"/>
      <c r="M291" s="1464"/>
      <c r="N291" s="1464"/>
      <c r="O291" s="1464"/>
      <c r="P291" s="1464"/>
      <c r="Q291" s="1464"/>
      <c r="R291" s="2459"/>
      <c r="S291" s="521" t="s">
        <v>6</v>
      </c>
      <c r="T291" s="2719">
        <f t="shared" si="118"/>
        <v>0</v>
      </c>
      <c r="U291" s="2443">
        <f t="shared" si="119"/>
        <v>0</v>
      </c>
      <c r="V291" s="2442"/>
      <c r="W291" s="1433">
        <f t="shared" si="126"/>
        <v>0</v>
      </c>
      <c r="X291" s="185" t="str">
        <f>IF(OR(W291=0, ISBLANK(P291)), "", TEXT(ROUND(W291/INDEX(AJ24:AJ94, MATCH(P291, AI24:AI94, 0)), 0),"# ##0") &amp; " " &amp; P291)</f>
        <v/>
      </c>
      <c r="Y291" s="210">
        <f t="shared" si="127"/>
        <v>0</v>
      </c>
      <c r="Z291" s="1434">
        <f t="shared" si="121"/>
        <v>0</v>
      </c>
      <c r="AA291" s="1435" t="str">
        <f t="shared" si="124"/>
        <v/>
      </c>
      <c r="AB291" s="1436"/>
      <c r="AC291" s="1433">
        <f t="shared" si="125"/>
        <v>0</v>
      </c>
      <c r="AD291" s="1437"/>
      <c r="AE291" s="1438" t="str">
        <f t="shared" si="115"/>
        <v/>
      </c>
      <c r="AF291" s="2564"/>
      <c r="AG291" s="2715">
        <f t="shared" si="122"/>
        <v>0</v>
      </c>
      <c r="AH291" s="2716">
        <f>IF(AND(V291&lt;&gt;"", ISNUMBER(T291)), IFERROR(INDEX(AJ24:AJ94, MATCH(P291, AI24:AI94, 0)) * O291 * IF(ISBLANK(L291), 1, L291), 0), 0)</f>
        <v>0</v>
      </c>
      <c r="AI291" s="31"/>
      <c r="AJ291" s="31"/>
      <c r="AK291" s="31"/>
      <c r="AL291" s="31"/>
      <c r="AM291" s="1401" t="str">
        <f t="shared" si="117"/>
        <v>►</v>
      </c>
      <c r="AN291" s="31"/>
      <c r="AO291" s="1411"/>
      <c r="AP291" s="1411"/>
      <c r="AQ291" s="1411"/>
      <c r="AR291" s="1411"/>
      <c r="AS291" s="31"/>
      <c r="AT291" s="31"/>
      <c r="AU291" s="31"/>
      <c r="AV291" s="31"/>
      <c r="AW291" s="1411"/>
      <c r="AX291" s="4">
        <v>1</v>
      </c>
    </row>
    <row r="292" spans="1:50" s="48" customFormat="1" ht="21" customHeight="1" x14ac:dyDescent="0.25">
      <c r="A292" s="1401" t="str">
        <f t="shared" si="116"/>
        <v>►</v>
      </c>
      <c r="B292" s="1402" t="str">
        <f t="shared" si="120"/>
        <v>►</v>
      </c>
      <c r="C292" s="1403" t="str">
        <f t="shared" si="123"/>
        <v>►</v>
      </c>
      <c r="D292" s="2475" t="str">
        <f t="shared" si="128"/>
        <v>►</v>
      </c>
      <c r="E292" s="1402" t="str">
        <f t="shared" si="129"/>
        <v>►</v>
      </c>
      <c r="F292" s="1402" t="str">
        <f t="shared" si="130"/>
        <v>►</v>
      </c>
      <c r="G292" s="1402" t="str">
        <f t="shared" si="131"/>
        <v>►</v>
      </c>
      <c r="H292" s="1466" t="s">
        <v>6</v>
      </c>
      <c r="I292" s="1465"/>
      <c r="J292" s="1465"/>
      <c r="K292" s="1465"/>
      <c r="L292" s="1464"/>
      <c r="M292" s="1464"/>
      <c r="N292" s="1464"/>
      <c r="O292" s="1464"/>
      <c r="P292" s="1464"/>
      <c r="Q292" s="1464"/>
      <c r="R292" s="2459"/>
      <c r="S292" s="521" t="s">
        <v>6</v>
      </c>
      <c r="T292" s="2719">
        <f t="shared" si="118"/>
        <v>0</v>
      </c>
      <c r="U292" s="2443">
        <f t="shared" si="119"/>
        <v>0</v>
      </c>
      <c r="V292" s="2442"/>
      <c r="W292" s="1440">
        <f t="shared" si="126"/>
        <v>0</v>
      </c>
      <c r="X292" s="199" t="str">
        <f>IF(OR(W292=0, ISBLANK(P292)), "", TEXT(ROUND(W292/INDEX(AJ24:AJ94, MATCH(P292, AI24:AI94, 0)), 0),"# ##0") &amp; " " &amp; P292)</f>
        <v/>
      </c>
      <c r="Y292" s="197">
        <f t="shared" si="127"/>
        <v>0</v>
      </c>
      <c r="Z292" s="1441">
        <f t="shared" si="121"/>
        <v>0</v>
      </c>
      <c r="AA292" s="1428" t="str">
        <f t="shared" si="124"/>
        <v/>
      </c>
      <c r="AB292" s="1436"/>
      <c r="AC292" s="1440">
        <f t="shared" si="125"/>
        <v>0</v>
      </c>
      <c r="AD292" s="1437"/>
      <c r="AE292" s="1442" t="str">
        <f t="shared" si="115"/>
        <v/>
      </c>
      <c r="AF292" s="2564"/>
      <c r="AG292" s="2715">
        <f t="shared" si="122"/>
        <v>0</v>
      </c>
      <c r="AH292" s="2716">
        <f>IF(AND(V292&lt;&gt;"", ISNUMBER(T292)), IFERROR(INDEX(AJ24:AJ94, MATCH(P292, AI24:AI94, 0)) * O292 * IF(ISBLANK(L292), 1, L292), 0), 0)</f>
        <v>0</v>
      </c>
      <c r="AI292" s="31"/>
      <c r="AJ292" s="31"/>
      <c r="AK292" s="31"/>
      <c r="AL292" s="31"/>
      <c r="AM292" s="1401" t="str">
        <f t="shared" si="117"/>
        <v>►</v>
      </c>
      <c r="AN292" s="31"/>
      <c r="AO292" s="1411"/>
      <c r="AP292" s="1411"/>
      <c r="AQ292" s="1411"/>
      <c r="AR292" s="1411"/>
      <c r="AS292" s="31"/>
      <c r="AT292" s="31"/>
      <c r="AU292" s="31"/>
      <c r="AV292" s="31"/>
      <c r="AW292" s="1411"/>
      <c r="AX292" s="4">
        <v>1</v>
      </c>
    </row>
    <row r="293" spans="1:50" s="48" customFormat="1" ht="21" customHeight="1" x14ac:dyDescent="0.25">
      <c r="A293" s="1401" t="str">
        <f t="shared" si="116"/>
        <v>►</v>
      </c>
      <c r="B293" s="1402" t="str">
        <f t="shared" si="120"/>
        <v>►</v>
      </c>
      <c r="C293" s="1403" t="str">
        <f t="shared" si="123"/>
        <v>►</v>
      </c>
      <c r="D293" s="2475" t="str">
        <f t="shared" si="128"/>
        <v>►</v>
      </c>
      <c r="E293" s="1402" t="str">
        <f t="shared" si="129"/>
        <v>►</v>
      </c>
      <c r="F293" s="1402" t="str">
        <f t="shared" si="130"/>
        <v>►</v>
      </c>
      <c r="G293" s="1402" t="str">
        <f t="shared" si="131"/>
        <v>►</v>
      </c>
      <c r="H293" s="1466" t="s">
        <v>6</v>
      </c>
      <c r="I293" s="1465"/>
      <c r="J293" s="1465"/>
      <c r="K293" s="1465"/>
      <c r="L293" s="1464"/>
      <c r="M293" s="1464"/>
      <c r="N293" s="1464"/>
      <c r="O293" s="1464"/>
      <c r="P293" s="1464"/>
      <c r="Q293" s="1464"/>
      <c r="R293" s="2459"/>
      <c r="S293" s="521" t="s">
        <v>6</v>
      </c>
      <c r="T293" s="2719">
        <f t="shared" si="118"/>
        <v>0</v>
      </c>
      <c r="U293" s="2443">
        <f t="shared" si="119"/>
        <v>0</v>
      </c>
      <c r="V293" s="2442"/>
      <c r="W293" s="1433">
        <f t="shared" si="126"/>
        <v>0</v>
      </c>
      <c r="X293" s="185" t="str">
        <f>IF(OR(W293=0, ISBLANK(P293)), "", TEXT(ROUND(W293/INDEX(AJ24:AJ94, MATCH(P293, AI24:AI94, 0)), 0),"# ##0") &amp; " " &amp; P293)</f>
        <v/>
      </c>
      <c r="Y293" s="210">
        <f t="shared" si="127"/>
        <v>0</v>
      </c>
      <c r="Z293" s="1434">
        <f t="shared" si="121"/>
        <v>0</v>
      </c>
      <c r="AA293" s="1435" t="str">
        <f t="shared" si="124"/>
        <v/>
      </c>
      <c r="AB293" s="1436"/>
      <c r="AC293" s="1433">
        <f t="shared" si="125"/>
        <v>0</v>
      </c>
      <c r="AD293" s="1437"/>
      <c r="AE293" s="1438" t="str">
        <f t="shared" si="115"/>
        <v/>
      </c>
      <c r="AF293" s="2564"/>
      <c r="AG293" s="2715">
        <f t="shared" si="122"/>
        <v>0</v>
      </c>
      <c r="AH293" s="2716">
        <f>IF(AND(V293&lt;&gt;"", ISNUMBER(T293)), IFERROR(INDEX(AJ24:AJ94, MATCH(P293, AI24:AI94, 0)) * O293 * IF(ISBLANK(L293), 1, L293), 0), 0)</f>
        <v>0</v>
      </c>
      <c r="AI293" s="31"/>
      <c r="AJ293" s="31"/>
      <c r="AK293" s="31"/>
      <c r="AL293" s="31"/>
      <c r="AM293" s="1401" t="str">
        <f t="shared" si="117"/>
        <v>►</v>
      </c>
      <c r="AN293" s="31"/>
      <c r="AO293" s="1411"/>
      <c r="AP293" s="1411"/>
      <c r="AQ293" s="1411"/>
      <c r="AR293" s="1411"/>
      <c r="AS293" s="31"/>
      <c r="AT293" s="31"/>
      <c r="AU293" s="31"/>
      <c r="AV293" s="31"/>
      <c r="AW293" s="1411"/>
      <c r="AX293" s="4">
        <v>1</v>
      </c>
    </row>
    <row r="294" spans="1:50" s="48" customFormat="1" ht="21" customHeight="1" x14ac:dyDescent="0.25">
      <c r="A294" s="1401" t="str">
        <f t="shared" si="116"/>
        <v>►</v>
      </c>
      <c r="B294" s="1402" t="str">
        <f t="shared" si="120"/>
        <v>►</v>
      </c>
      <c r="C294" s="1403" t="str">
        <f t="shared" si="123"/>
        <v>►</v>
      </c>
      <c r="D294" s="2475" t="str">
        <f t="shared" si="128"/>
        <v>►</v>
      </c>
      <c r="E294" s="1402" t="str">
        <f t="shared" si="129"/>
        <v>►</v>
      </c>
      <c r="F294" s="1402" t="str">
        <f t="shared" si="130"/>
        <v>►</v>
      </c>
      <c r="G294" s="1402" t="str">
        <f t="shared" si="131"/>
        <v>►</v>
      </c>
      <c r="H294" s="1466" t="s">
        <v>6</v>
      </c>
      <c r="I294" s="1465"/>
      <c r="J294" s="1465"/>
      <c r="K294" s="1465"/>
      <c r="L294" s="1464"/>
      <c r="M294" s="1464"/>
      <c r="N294" s="1464"/>
      <c r="O294" s="1464"/>
      <c r="P294" s="1464"/>
      <c r="Q294" s="1464"/>
      <c r="R294" s="2459"/>
      <c r="S294" s="521" t="s">
        <v>6</v>
      </c>
      <c r="T294" s="2719">
        <f t="shared" si="118"/>
        <v>0</v>
      </c>
      <c r="U294" s="2443">
        <f t="shared" si="119"/>
        <v>0</v>
      </c>
      <c r="V294" s="2442"/>
      <c r="W294" s="1440">
        <f t="shared" si="126"/>
        <v>0</v>
      </c>
      <c r="X294" s="199" t="str">
        <f>IF(OR(W294=0, ISBLANK(P294)), "", TEXT(ROUND(W294/INDEX(AJ24:AJ94, MATCH(P294, AI24:AI94, 0)), 0),"# ##0") &amp; " " &amp; P294)</f>
        <v/>
      </c>
      <c r="Y294" s="197">
        <f t="shared" si="127"/>
        <v>0</v>
      </c>
      <c r="Z294" s="1441">
        <f t="shared" si="121"/>
        <v>0</v>
      </c>
      <c r="AA294" s="1428" t="str">
        <f t="shared" si="124"/>
        <v/>
      </c>
      <c r="AB294" s="1436"/>
      <c r="AC294" s="1440">
        <f t="shared" si="125"/>
        <v>0</v>
      </c>
      <c r="AD294" s="1437"/>
      <c r="AE294" s="1442" t="str">
        <f t="shared" si="115"/>
        <v/>
      </c>
      <c r="AF294" s="2564"/>
      <c r="AG294" s="2715">
        <f t="shared" si="122"/>
        <v>0</v>
      </c>
      <c r="AH294" s="2716">
        <f>IF(AND(V294&lt;&gt;"", ISNUMBER(T294)), IFERROR(INDEX(AJ24:AJ94, MATCH(P294, AI24:AI94, 0)) * O294 * IF(ISBLANK(L294), 1, L294), 0), 0)</f>
        <v>0</v>
      </c>
      <c r="AI294" s="31"/>
      <c r="AJ294" s="31"/>
      <c r="AK294" s="31"/>
      <c r="AL294" s="31"/>
      <c r="AM294" s="1401" t="str">
        <f t="shared" si="117"/>
        <v>►</v>
      </c>
      <c r="AN294" s="31"/>
      <c r="AO294" s="31"/>
      <c r="AP294" s="31"/>
      <c r="AQ294" s="1411"/>
      <c r="AR294" s="1411"/>
      <c r="AS294" s="31"/>
      <c r="AT294" s="31"/>
      <c r="AU294" s="31"/>
      <c r="AV294" s="31"/>
      <c r="AW294" s="1411"/>
      <c r="AX294" s="4">
        <v>1</v>
      </c>
    </row>
    <row r="295" spans="1:50" s="48" customFormat="1" ht="21" customHeight="1" x14ac:dyDescent="0.25">
      <c r="A295" s="1401" t="str">
        <f t="shared" si="116"/>
        <v>►</v>
      </c>
      <c r="B295" s="1402" t="str">
        <f t="shared" si="120"/>
        <v>►</v>
      </c>
      <c r="C295" s="1403" t="str">
        <f t="shared" si="123"/>
        <v>►</v>
      </c>
      <c r="D295" s="2475" t="str">
        <f t="shared" si="128"/>
        <v>►</v>
      </c>
      <c r="E295" s="1402" t="str">
        <f t="shared" si="129"/>
        <v>►</v>
      </c>
      <c r="F295" s="1402" t="str">
        <f t="shared" si="130"/>
        <v>►</v>
      </c>
      <c r="G295" s="1402" t="str">
        <f t="shared" si="131"/>
        <v>►</v>
      </c>
      <c r="H295" s="1466" t="s">
        <v>6</v>
      </c>
      <c r="I295" s="1465"/>
      <c r="J295" s="1465"/>
      <c r="K295" s="1465"/>
      <c r="L295" s="1464"/>
      <c r="M295" s="1464"/>
      <c r="N295" s="1464"/>
      <c r="O295" s="1464"/>
      <c r="P295" s="1464"/>
      <c r="Q295" s="1464"/>
      <c r="R295" s="2459"/>
      <c r="S295" s="521" t="s">
        <v>6</v>
      </c>
      <c r="T295" s="2719">
        <f t="shared" si="118"/>
        <v>0</v>
      </c>
      <c r="U295" s="2443">
        <f t="shared" si="119"/>
        <v>0</v>
      </c>
      <c r="V295" s="2442"/>
      <c r="W295" s="1433">
        <f t="shared" si="126"/>
        <v>0</v>
      </c>
      <c r="X295" s="185" t="str">
        <f>IF(OR(W295=0, ISBLANK(P295)), "", TEXT(ROUND(W295/INDEX(AJ24:AJ94, MATCH(P295, AI24:AI94, 0)), 0),"# ##0") &amp; " " &amp; P295)</f>
        <v/>
      </c>
      <c r="Y295" s="210">
        <f t="shared" si="127"/>
        <v>0</v>
      </c>
      <c r="Z295" s="1434">
        <f t="shared" si="121"/>
        <v>0</v>
      </c>
      <c r="AA295" s="1435" t="str">
        <f t="shared" si="124"/>
        <v/>
      </c>
      <c r="AB295" s="1436"/>
      <c r="AC295" s="1433">
        <f t="shared" si="125"/>
        <v>0</v>
      </c>
      <c r="AD295" s="1437"/>
      <c r="AE295" s="1438" t="str">
        <f t="shared" si="115"/>
        <v/>
      </c>
      <c r="AF295" s="2564"/>
      <c r="AG295" s="2715">
        <f t="shared" si="122"/>
        <v>0</v>
      </c>
      <c r="AH295" s="2716">
        <f>IF(AND(V295&lt;&gt;"", ISNUMBER(T295)), IFERROR(INDEX(AJ24:AJ94, MATCH(P295, AI24:AI94, 0)) * O295 * IF(ISBLANK(L295), 1, L295), 0), 0)</f>
        <v>0</v>
      </c>
      <c r="AI295" s="31"/>
      <c r="AJ295" s="31"/>
      <c r="AK295" s="31"/>
      <c r="AL295" s="31"/>
      <c r="AM295" s="1401" t="str">
        <f t="shared" si="117"/>
        <v>►</v>
      </c>
      <c r="AN295" s="31"/>
      <c r="AO295" s="31"/>
      <c r="AP295" s="31"/>
      <c r="AQ295" s="1411"/>
      <c r="AR295" s="1411"/>
      <c r="AS295" s="31"/>
      <c r="AT295" s="31"/>
      <c r="AU295" s="31"/>
      <c r="AV295" s="31"/>
      <c r="AW295" s="1411"/>
      <c r="AX295" s="4">
        <v>1</v>
      </c>
    </row>
    <row r="296" spans="1:50" s="48" customFormat="1" ht="21" customHeight="1" x14ac:dyDescent="0.25">
      <c r="A296" s="1401" t="str">
        <f t="shared" si="116"/>
        <v>►</v>
      </c>
      <c r="B296" s="1402" t="str">
        <f t="shared" si="120"/>
        <v>►</v>
      </c>
      <c r="C296" s="1403" t="str">
        <f t="shared" si="123"/>
        <v>►</v>
      </c>
      <c r="D296" s="2475" t="str">
        <f t="shared" si="128"/>
        <v>►</v>
      </c>
      <c r="E296" s="1402" t="str">
        <f t="shared" si="129"/>
        <v>►</v>
      </c>
      <c r="F296" s="1402" t="str">
        <f t="shared" si="130"/>
        <v>►</v>
      </c>
      <c r="G296" s="1402" t="str">
        <f t="shared" si="131"/>
        <v>►</v>
      </c>
      <c r="H296" s="1466" t="s">
        <v>6</v>
      </c>
      <c r="I296" s="1465"/>
      <c r="J296" s="1465"/>
      <c r="K296" s="1465"/>
      <c r="L296" s="1464"/>
      <c r="M296" s="1464"/>
      <c r="N296" s="1464"/>
      <c r="O296" s="1464"/>
      <c r="P296" s="1464"/>
      <c r="Q296" s="1464"/>
      <c r="R296" s="2459"/>
      <c r="S296" s="521" t="s">
        <v>6</v>
      </c>
      <c r="T296" s="2719">
        <f t="shared" si="118"/>
        <v>0</v>
      </c>
      <c r="U296" s="2443">
        <f t="shared" si="119"/>
        <v>0</v>
      </c>
      <c r="V296" s="2442"/>
      <c r="W296" s="1440">
        <f t="shared" si="126"/>
        <v>0</v>
      </c>
      <c r="X296" s="199" t="str">
        <f>IF(OR(W296=0, ISBLANK(P296)), "", TEXT(ROUND(W296/INDEX(AJ24:AJ94, MATCH(P296, AI24:AI94, 0)), 0),"# ##0") &amp; " " &amp; P296)</f>
        <v/>
      </c>
      <c r="Y296" s="197">
        <f t="shared" si="127"/>
        <v>0</v>
      </c>
      <c r="Z296" s="1441">
        <f t="shared" si="121"/>
        <v>0</v>
      </c>
      <c r="AA296" s="1428" t="str">
        <f t="shared" si="124"/>
        <v/>
      </c>
      <c r="AB296" s="1436"/>
      <c r="AC296" s="1440">
        <f t="shared" si="125"/>
        <v>0</v>
      </c>
      <c r="AD296" s="1437"/>
      <c r="AE296" s="1442" t="str">
        <f t="shared" si="115"/>
        <v/>
      </c>
      <c r="AF296" s="2564"/>
      <c r="AG296" s="2715">
        <f t="shared" si="122"/>
        <v>0</v>
      </c>
      <c r="AH296" s="2716">
        <f>IF(AND(V296&lt;&gt;"", ISNUMBER(T296)), IFERROR(INDEX(AJ24:AJ94, MATCH(P296, AI24:AI94, 0)) * O296 * IF(ISBLANK(L296), 1, L296), 0), 0)</f>
        <v>0</v>
      </c>
      <c r="AI296" s="31"/>
      <c r="AJ296" s="31"/>
      <c r="AK296" s="31"/>
      <c r="AL296" s="31"/>
      <c r="AM296" s="1401" t="str">
        <f t="shared" si="117"/>
        <v>►</v>
      </c>
      <c r="AN296" s="31"/>
      <c r="AO296" s="31"/>
      <c r="AP296" s="31"/>
      <c r="AQ296" s="1411"/>
      <c r="AR296" s="1411"/>
      <c r="AS296" s="31"/>
      <c r="AT296" s="31"/>
      <c r="AU296" s="31"/>
      <c r="AV296" s="31"/>
      <c r="AW296" s="1411"/>
      <c r="AX296" s="4">
        <v>1</v>
      </c>
    </row>
    <row r="297" spans="1:50" s="48" customFormat="1" ht="21" customHeight="1" x14ac:dyDescent="0.25">
      <c r="A297" s="1401" t="str">
        <f t="shared" si="116"/>
        <v>►</v>
      </c>
      <c r="B297" s="1402" t="str">
        <f t="shared" si="120"/>
        <v>►</v>
      </c>
      <c r="C297" s="1403" t="str">
        <f t="shared" si="123"/>
        <v>►</v>
      </c>
      <c r="D297" s="2475" t="str">
        <f t="shared" si="128"/>
        <v>►</v>
      </c>
      <c r="E297" s="1402" t="str">
        <f t="shared" si="129"/>
        <v>►</v>
      </c>
      <c r="F297" s="1402" t="str">
        <f t="shared" si="130"/>
        <v>►</v>
      </c>
      <c r="G297" s="1402" t="str">
        <f t="shared" si="131"/>
        <v>►</v>
      </c>
      <c r="H297" s="1466" t="s">
        <v>6</v>
      </c>
      <c r="I297" s="1465"/>
      <c r="J297" s="1465"/>
      <c r="K297" s="1465"/>
      <c r="L297" s="1464"/>
      <c r="M297" s="1464"/>
      <c r="N297" s="1464"/>
      <c r="O297" s="1464"/>
      <c r="P297" s="1464"/>
      <c r="Q297" s="1464"/>
      <c r="R297" s="2459"/>
      <c r="S297" s="521" t="s">
        <v>6</v>
      </c>
      <c r="T297" s="2719">
        <f t="shared" si="118"/>
        <v>0</v>
      </c>
      <c r="U297" s="2443">
        <f t="shared" si="119"/>
        <v>0</v>
      </c>
      <c r="V297" s="2442"/>
      <c r="W297" s="1433">
        <f t="shared" si="126"/>
        <v>0</v>
      </c>
      <c r="X297" s="185" t="str">
        <f>IF(OR(W297=0, ISBLANK(P297)), "", TEXT(ROUND(W297/INDEX(AJ24:AJ94, MATCH(P297, AI24:AI94, 0)), 0),"# ##0") &amp; " " &amp; P297)</f>
        <v/>
      </c>
      <c r="Y297" s="210">
        <f t="shared" si="127"/>
        <v>0</v>
      </c>
      <c r="Z297" s="1434">
        <f t="shared" si="121"/>
        <v>0</v>
      </c>
      <c r="AA297" s="1435" t="str">
        <f t="shared" si="124"/>
        <v/>
      </c>
      <c r="AB297" s="1436"/>
      <c r="AC297" s="1433">
        <f t="shared" si="125"/>
        <v>0</v>
      </c>
      <c r="AD297" s="1437"/>
      <c r="AE297" s="1438" t="str">
        <f t="shared" si="115"/>
        <v/>
      </c>
      <c r="AF297" s="2564"/>
      <c r="AG297" s="2715">
        <f t="shared" si="122"/>
        <v>0</v>
      </c>
      <c r="AH297" s="2716">
        <f>IF(AND(V297&lt;&gt;"", ISNUMBER(T297)), IFERROR(INDEX(AJ24:AJ94, MATCH(P297, AI24:AI94, 0)) * O297 * IF(ISBLANK(L297), 1, L297), 0), 0)</f>
        <v>0</v>
      </c>
      <c r="AI297" s="31"/>
      <c r="AJ297" s="31"/>
      <c r="AK297" s="31"/>
      <c r="AL297" s="31"/>
      <c r="AM297" s="1401" t="str">
        <f t="shared" si="117"/>
        <v>►</v>
      </c>
      <c r="AN297" s="31"/>
      <c r="AO297" s="31"/>
      <c r="AP297" s="31"/>
      <c r="AQ297" s="1411"/>
      <c r="AR297" s="1411"/>
      <c r="AS297" s="31"/>
      <c r="AT297" s="31"/>
      <c r="AU297" s="31"/>
      <c r="AV297" s="31"/>
      <c r="AW297" s="1411"/>
      <c r="AX297" s="4">
        <v>1</v>
      </c>
    </row>
    <row r="298" spans="1:50" s="48" customFormat="1" ht="21" customHeight="1" x14ac:dyDescent="0.25">
      <c r="A298" s="1401" t="str">
        <f t="shared" si="116"/>
        <v>►</v>
      </c>
      <c r="B298" s="1402" t="str">
        <f t="shared" si="120"/>
        <v>►</v>
      </c>
      <c r="C298" s="1403" t="str">
        <f t="shared" si="123"/>
        <v>►</v>
      </c>
      <c r="D298" s="2475" t="str">
        <f t="shared" si="128"/>
        <v>►</v>
      </c>
      <c r="E298" s="1402" t="str">
        <f t="shared" si="129"/>
        <v>►</v>
      </c>
      <c r="F298" s="1402" t="str">
        <f t="shared" si="130"/>
        <v>►</v>
      </c>
      <c r="G298" s="1402" t="str">
        <f t="shared" si="131"/>
        <v>►</v>
      </c>
      <c r="H298" s="1466" t="s">
        <v>6</v>
      </c>
      <c r="I298" s="1465"/>
      <c r="J298" s="1465"/>
      <c r="K298" s="1465"/>
      <c r="L298" s="1464"/>
      <c r="M298" s="1464"/>
      <c r="N298" s="1464"/>
      <c r="O298" s="1464"/>
      <c r="P298" s="1464"/>
      <c r="Q298" s="1464"/>
      <c r="R298" s="2459"/>
      <c r="S298" s="521" t="s">
        <v>6</v>
      </c>
      <c r="T298" s="2719">
        <f t="shared" si="118"/>
        <v>0</v>
      </c>
      <c r="U298" s="2443">
        <f t="shared" si="119"/>
        <v>0</v>
      </c>
      <c r="V298" s="2442"/>
      <c r="W298" s="1440">
        <f t="shared" si="126"/>
        <v>0</v>
      </c>
      <c r="X298" s="199" t="str">
        <f>IF(OR(W298=0, ISBLANK(P298)), "", TEXT(ROUND(W298/INDEX(AJ24:AJ94, MATCH(P298, AI24:AI94, 0)), 0),"# ##0") &amp; " " &amp; P298)</f>
        <v/>
      </c>
      <c r="Y298" s="197">
        <f t="shared" si="127"/>
        <v>0</v>
      </c>
      <c r="Z298" s="1441">
        <f t="shared" si="121"/>
        <v>0</v>
      </c>
      <c r="AA298" s="1428" t="str">
        <f t="shared" si="124"/>
        <v/>
      </c>
      <c r="AB298" s="1436"/>
      <c r="AC298" s="1440">
        <f t="shared" si="125"/>
        <v>0</v>
      </c>
      <c r="AD298" s="1437"/>
      <c r="AE298" s="1442" t="str">
        <f t="shared" si="115"/>
        <v/>
      </c>
      <c r="AF298" s="2564"/>
      <c r="AG298" s="2715">
        <f t="shared" si="122"/>
        <v>0</v>
      </c>
      <c r="AH298" s="2716">
        <f>IF(AND(V298&lt;&gt;"", ISNUMBER(T298)), IFERROR(INDEX(AJ24:AJ94, MATCH(P298, AI24:AI94, 0)) * O298 * IF(ISBLANK(L298), 1, L298), 0), 0)</f>
        <v>0</v>
      </c>
      <c r="AI298" s="31"/>
      <c r="AJ298" s="31"/>
      <c r="AK298" s="31"/>
      <c r="AL298" s="31"/>
      <c r="AM298" s="1401" t="str">
        <f t="shared" si="117"/>
        <v>►</v>
      </c>
      <c r="AN298" s="31"/>
      <c r="AO298" s="31"/>
      <c r="AP298" s="31"/>
      <c r="AQ298" s="1411"/>
      <c r="AR298" s="1411"/>
      <c r="AS298" s="31"/>
      <c r="AT298" s="31"/>
      <c r="AU298" s="31"/>
      <c r="AV298" s="31"/>
      <c r="AW298" s="1411"/>
      <c r="AX298" s="4">
        <v>1</v>
      </c>
    </row>
    <row r="299" spans="1:50" s="48" customFormat="1" ht="21" customHeight="1" x14ac:dyDescent="0.25">
      <c r="A299" s="1401" t="str">
        <f t="shared" si="116"/>
        <v>►</v>
      </c>
      <c r="B299" s="1402" t="str">
        <f t="shared" si="120"/>
        <v>►</v>
      </c>
      <c r="C299" s="1403" t="str">
        <f t="shared" si="123"/>
        <v>►</v>
      </c>
      <c r="D299" s="2475" t="str">
        <f t="shared" si="128"/>
        <v>►</v>
      </c>
      <c r="E299" s="1402" t="str">
        <f t="shared" si="129"/>
        <v>►</v>
      </c>
      <c r="F299" s="1402" t="str">
        <f t="shared" si="130"/>
        <v>►</v>
      </c>
      <c r="G299" s="1402" t="str">
        <f t="shared" si="131"/>
        <v>►</v>
      </c>
      <c r="H299" s="1466" t="s">
        <v>6</v>
      </c>
      <c r="I299" s="1465"/>
      <c r="J299" s="1465"/>
      <c r="K299" s="1465"/>
      <c r="L299" s="1464"/>
      <c r="M299" s="1464"/>
      <c r="N299" s="1464"/>
      <c r="O299" s="1464"/>
      <c r="P299" s="1464"/>
      <c r="Q299" s="1464"/>
      <c r="R299" s="2459"/>
      <c r="S299" s="521" t="s">
        <v>6</v>
      </c>
      <c r="T299" s="2719">
        <f t="shared" si="118"/>
        <v>0</v>
      </c>
      <c r="U299" s="2443">
        <f t="shared" si="119"/>
        <v>0</v>
      </c>
      <c r="V299" s="2442"/>
      <c r="W299" s="1433">
        <f t="shared" si="126"/>
        <v>0</v>
      </c>
      <c r="X299" s="185" t="str">
        <f>IF(OR(W299=0, ISBLANK(P299)), "", TEXT(ROUND(W299/INDEX(AJ24:AJ94, MATCH(P299, AI24:AI94, 0)), 0),"# ##0") &amp; " " &amp; P299)</f>
        <v/>
      </c>
      <c r="Y299" s="210">
        <f t="shared" si="127"/>
        <v>0</v>
      </c>
      <c r="Z299" s="1434">
        <f t="shared" si="121"/>
        <v>0</v>
      </c>
      <c r="AA299" s="1435" t="str">
        <f t="shared" si="124"/>
        <v/>
      </c>
      <c r="AB299" s="1436"/>
      <c r="AC299" s="1433">
        <f t="shared" si="125"/>
        <v>0</v>
      </c>
      <c r="AD299" s="1437"/>
      <c r="AE299" s="1438" t="str">
        <f t="shared" si="115"/>
        <v/>
      </c>
      <c r="AF299" s="2564"/>
      <c r="AG299" s="2715">
        <f t="shared" si="122"/>
        <v>0</v>
      </c>
      <c r="AH299" s="2716">
        <f>IF(AND(V299&lt;&gt;"", ISNUMBER(T299)), IFERROR(INDEX(AJ24:AJ94, MATCH(P299, AI24:AI94, 0)) * O299 * IF(ISBLANK(L299), 1, L299), 0), 0)</f>
        <v>0</v>
      </c>
      <c r="AI299" s="31"/>
      <c r="AJ299" s="31"/>
      <c r="AK299" s="31"/>
      <c r="AL299" s="31"/>
      <c r="AM299" s="1401" t="str">
        <f t="shared" si="117"/>
        <v>►</v>
      </c>
      <c r="AN299" s="31"/>
      <c r="AO299" s="31"/>
      <c r="AP299" s="31"/>
      <c r="AQ299" s="1411"/>
      <c r="AR299" s="1411"/>
      <c r="AS299" s="31"/>
      <c r="AT299" s="31"/>
      <c r="AU299" s="31"/>
      <c r="AV299" s="31"/>
      <c r="AW299" s="1411"/>
      <c r="AX299" s="4">
        <v>1</v>
      </c>
    </row>
    <row r="300" spans="1:50" s="48" customFormat="1" ht="21" customHeight="1" x14ac:dyDescent="0.25">
      <c r="A300" s="1401" t="str">
        <f t="shared" si="116"/>
        <v>►</v>
      </c>
      <c r="B300" s="1402" t="str">
        <f t="shared" si="120"/>
        <v>►</v>
      </c>
      <c r="C300" s="1403" t="str">
        <f t="shared" si="123"/>
        <v>►</v>
      </c>
      <c r="D300" s="2475" t="str">
        <f t="shared" si="128"/>
        <v>►</v>
      </c>
      <c r="E300" s="1402" t="str">
        <f t="shared" si="129"/>
        <v>►</v>
      </c>
      <c r="F300" s="1402" t="str">
        <f t="shared" si="130"/>
        <v>►</v>
      </c>
      <c r="G300" s="1402" t="str">
        <f t="shared" si="131"/>
        <v>►</v>
      </c>
      <c r="H300" s="1466" t="s">
        <v>6</v>
      </c>
      <c r="I300" s="1465"/>
      <c r="J300" s="1465"/>
      <c r="K300" s="1465"/>
      <c r="L300" s="1464"/>
      <c r="M300" s="1464"/>
      <c r="N300" s="1464"/>
      <c r="O300" s="1464"/>
      <c r="P300" s="1464"/>
      <c r="Q300" s="1464"/>
      <c r="R300" s="2459"/>
      <c r="S300" s="521" t="s">
        <v>6</v>
      </c>
      <c r="T300" s="2719">
        <f t="shared" si="118"/>
        <v>0</v>
      </c>
      <c r="U300" s="2443">
        <f t="shared" si="119"/>
        <v>0</v>
      </c>
      <c r="V300" s="2442"/>
      <c r="W300" s="1440">
        <f t="shared" si="126"/>
        <v>0</v>
      </c>
      <c r="X300" s="199" t="str">
        <f>IF(OR(W300=0, ISBLANK(P300)), "", TEXT(ROUND(W300/INDEX(AJ24:AJ94, MATCH(P300, AI24:AI94, 0)), 0),"# ##0") &amp; " " &amp; P300)</f>
        <v/>
      </c>
      <c r="Y300" s="197">
        <f t="shared" si="127"/>
        <v>0</v>
      </c>
      <c r="Z300" s="1441">
        <f t="shared" si="121"/>
        <v>0</v>
      </c>
      <c r="AA300" s="1428" t="str">
        <f t="shared" si="124"/>
        <v/>
      </c>
      <c r="AB300" s="1436"/>
      <c r="AC300" s="1440">
        <f t="shared" si="125"/>
        <v>0</v>
      </c>
      <c r="AD300" s="1437"/>
      <c r="AE300" s="1442" t="str">
        <f t="shared" si="115"/>
        <v/>
      </c>
      <c r="AF300" s="2564"/>
      <c r="AG300" s="2715">
        <f t="shared" si="122"/>
        <v>0</v>
      </c>
      <c r="AH300" s="2716">
        <f>IF(AND(V300&lt;&gt;"", ISNUMBER(T300)), IFERROR(INDEX(AJ24:AJ94, MATCH(P300, AI24:AI94, 0)) * O300 * IF(ISBLANK(L300), 1, L300), 0), 0)</f>
        <v>0</v>
      </c>
      <c r="AI300" s="31"/>
      <c r="AJ300" s="31"/>
      <c r="AK300" s="31"/>
      <c r="AL300" s="31"/>
      <c r="AM300" s="1401" t="str">
        <f t="shared" si="117"/>
        <v>►</v>
      </c>
      <c r="AN300" s="31"/>
      <c r="AO300" s="31"/>
      <c r="AP300" s="31"/>
      <c r="AQ300" s="1411"/>
      <c r="AR300" s="1411"/>
      <c r="AS300" s="31"/>
      <c r="AT300" s="31"/>
      <c r="AU300" s="31"/>
      <c r="AV300" s="31"/>
      <c r="AW300" s="1411"/>
      <c r="AX300" s="4">
        <v>1</v>
      </c>
    </row>
    <row r="301" spans="1:50" s="48" customFormat="1" ht="21" customHeight="1" x14ac:dyDescent="0.25">
      <c r="A301" s="1401" t="str">
        <f t="shared" si="116"/>
        <v>►</v>
      </c>
      <c r="B301" s="1402" t="str">
        <f t="shared" si="120"/>
        <v>►</v>
      </c>
      <c r="C301" s="1403" t="str">
        <f t="shared" si="123"/>
        <v>►</v>
      </c>
      <c r="D301" s="2475" t="str">
        <f t="shared" si="128"/>
        <v>►</v>
      </c>
      <c r="E301" s="1402" t="str">
        <f t="shared" si="129"/>
        <v>►</v>
      </c>
      <c r="F301" s="1402" t="str">
        <f t="shared" si="130"/>
        <v>►</v>
      </c>
      <c r="G301" s="1402" t="str">
        <f t="shared" si="131"/>
        <v>►</v>
      </c>
      <c r="H301" s="1466" t="s">
        <v>6</v>
      </c>
      <c r="I301" s="1465"/>
      <c r="J301" s="1465"/>
      <c r="K301" s="1465"/>
      <c r="L301" s="1464"/>
      <c r="M301" s="1464"/>
      <c r="N301" s="1464"/>
      <c r="O301" s="1464"/>
      <c r="P301" s="1464"/>
      <c r="Q301" s="1464"/>
      <c r="R301" s="2459"/>
      <c r="S301" s="521" t="s">
        <v>6</v>
      </c>
      <c r="T301" s="2719">
        <f t="shared" si="118"/>
        <v>0</v>
      </c>
      <c r="U301" s="2443">
        <f t="shared" si="119"/>
        <v>0</v>
      </c>
      <c r="V301" s="2442"/>
      <c r="W301" s="1433">
        <f t="shared" si="126"/>
        <v>0</v>
      </c>
      <c r="X301" s="185" t="str">
        <f>IF(OR(W301=0, ISBLANK(P301)), "", TEXT(ROUND(W301/INDEX(AJ24:AJ94, MATCH(P301, AI24:AI94, 0)), 0),"# ##0") &amp; " " &amp; P301)</f>
        <v/>
      </c>
      <c r="Y301" s="210">
        <f t="shared" si="127"/>
        <v>0</v>
      </c>
      <c r="Z301" s="1434">
        <f t="shared" si="121"/>
        <v>0</v>
      </c>
      <c r="AA301" s="1435" t="str">
        <f t="shared" si="124"/>
        <v/>
      </c>
      <c r="AB301" s="1436"/>
      <c r="AC301" s="1433">
        <f t="shared" si="125"/>
        <v>0</v>
      </c>
      <c r="AD301" s="1437"/>
      <c r="AE301" s="1438" t="str">
        <f t="shared" si="115"/>
        <v/>
      </c>
      <c r="AF301" s="2564"/>
      <c r="AG301" s="2715">
        <f t="shared" si="122"/>
        <v>0</v>
      </c>
      <c r="AH301" s="2716">
        <f>IF(AND(V301&lt;&gt;"", ISNUMBER(T301)), IFERROR(INDEX(AJ24:AJ94, MATCH(P301, AI24:AI94, 0)) * O301 * IF(ISBLANK(L301), 1, L301), 0), 0)</f>
        <v>0</v>
      </c>
      <c r="AI301" s="31"/>
      <c r="AJ301" s="31"/>
      <c r="AK301" s="31"/>
      <c r="AL301" s="31"/>
      <c r="AM301" s="1401" t="str">
        <f t="shared" si="117"/>
        <v>►</v>
      </c>
      <c r="AN301" s="31"/>
      <c r="AO301" s="31"/>
      <c r="AP301" s="31"/>
      <c r="AQ301" s="1411"/>
      <c r="AR301" s="1411"/>
      <c r="AS301" s="31"/>
      <c r="AT301" s="31"/>
      <c r="AU301" s="31"/>
      <c r="AV301" s="31"/>
      <c r="AW301" s="1411"/>
      <c r="AX301" s="4">
        <v>1</v>
      </c>
    </row>
    <row r="302" spans="1:50" s="48" customFormat="1" ht="21" customHeight="1" x14ac:dyDescent="0.25">
      <c r="A302" s="1401" t="str">
        <f t="shared" si="116"/>
        <v>►</v>
      </c>
      <c r="B302" s="1402" t="str">
        <f t="shared" si="120"/>
        <v>►</v>
      </c>
      <c r="C302" s="1403" t="str">
        <f t="shared" si="123"/>
        <v>►</v>
      </c>
      <c r="D302" s="2475" t="str">
        <f t="shared" si="128"/>
        <v>►</v>
      </c>
      <c r="E302" s="1402" t="str">
        <f t="shared" si="129"/>
        <v>►</v>
      </c>
      <c r="F302" s="1402" t="str">
        <f t="shared" si="130"/>
        <v>►</v>
      </c>
      <c r="G302" s="1402" t="str">
        <f t="shared" si="131"/>
        <v>►</v>
      </c>
      <c r="H302" s="1466" t="s">
        <v>6</v>
      </c>
      <c r="I302" s="1465"/>
      <c r="J302" s="1465"/>
      <c r="K302" s="1465"/>
      <c r="L302" s="1464"/>
      <c r="M302" s="1464"/>
      <c r="N302" s="1464"/>
      <c r="O302" s="1464"/>
      <c r="P302" s="1464"/>
      <c r="Q302" s="1464"/>
      <c r="R302" s="2459"/>
      <c r="S302" s="521" t="s">
        <v>6</v>
      </c>
      <c r="T302" s="2719">
        <f t="shared" si="118"/>
        <v>0</v>
      </c>
      <c r="U302" s="2443">
        <f t="shared" si="119"/>
        <v>0</v>
      </c>
      <c r="V302" s="2442"/>
      <c r="W302" s="1440">
        <f t="shared" si="126"/>
        <v>0</v>
      </c>
      <c r="X302" s="199" t="str">
        <f>IF(OR(W302=0, ISBLANK(P302)), "", TEXT(ROUND(W302/INDEX(AJ24:AJ94, MATCH(P302, AI24:AI94, 0)), 0),"# ##0") &amp; " " &amp; P302)</f>
        <v/>
      </c>
      <c r="Y302" s="197">
        <f t="shared" si="127"/>
        <v>0</v>
      </c>
      <c r="Z302" s="1441">
        <f t="shared" si="121"/>
        <v>0</v>
      </c>
      <c r="AA302" s="1428" t="str">
        <f t="shared" si="124"/>
        <v/>
      </c>
      <c r="AB302" s="1436"/>
      <c r="AC302" s="1440">
        <f t="shared" si="125"/>
        <v>0</v>
      </c>
      <c r="AD302" s="1437"/>
      <c r="AE302" s="1442" t="str">
        <f t="shared" si="115"/>
        <v/>
      </c>
      <c r="AF302" s="2564"/>
      <c r="AG302" s="2715">
        <f t="shared" si="122"/>
        <v>0</v>
      </c>
      <c r="AH302" s="2716">
        <f>IF(AND(V302&lt;&gt;"", ISNUMBER(T302)), IFERROR(INDEX(AJ24:AJ94, MATCH(P302, AI24:AI94, 0)) * O302 * IF(ISBLANK(L302), 1, L302), 0), 0)</f>
        <v>0</v>
      </c>
      <c r="AI302" s="31"/>
      <c r="AJ302" s="31"/>
      <c r="AK302" s="31"/>
      <c r="AL302" s="31"/>
      <c r="AM302" s="1401" t="str">
        <f t="shared" si="117"/>
        <v>►</v>
      </c>
      <c r="AN302" s="31"/>
      <c r="AO302" s="31"/>
      <c r="AP302" s="31"/>
      <c r="AQ302" s="1411"/>
      <c r="AR302" s="1411"/>
      <c r="AS302" s="31"/>
      <c r="AT302" s="31"/>
      <c r="AU302" s="31"/>
      <c r="AV302" s="31"/>
      <c r="AW302" s="1411"/>
      <c r="AX302" s="4">
        <v>1</v>
      </c>
    </row>
    <row r="303" spans="1:50" s="48" customFormat="1" ht="21" customHeight="1" x14ac:dyDescent="0.25">
      <c r="A303" s="1401" t="str">
        <f t="shared" si="116"/>
        <v>►</v>
      </c>
      <c r="B303" s="1402" t="str">
        <f t="shared" si="120"/>
        <v>►</v>
      </c>
      <c r="C303" s="1403" t="str">
        <f t="shared" si="123"/>
        <v>►</v>
      </c>
      <c r="D303" s="2475" t="str">
        <f t="shared" si="128"/>
        <v>►</v>
      </c>
      <c r="E303" s="1402" t="str">
        <f t="shared" si="129"/>
        <v>►</v>
      </c>
      <c r="F303" s="1402" t="str">
        <f t="shared" si="130"/>
        <v>►</v>
      </c>
      <c r="G303" s="1402" t="str">
        <f t="shared" si="131"/>
        <v>►</v>
      </c>
      <c r="H303" s="1466" t="s">
        <v>6</v>
      </c>
      <c r="I303" s="1465"/>
      <c r="J303" s="1465"/>
      <c r="K303" s="1465"/>
      <c r="L303" s="1464"/>
      <c r="M303" s="1464"/>
      <c r="N303" s="1464"/>
      <c r="O303" s="1464"/>
      <c r="P303" s="1464"/>
      <c r="Q303" s="1464"/>
      <c r="R303" s="2459"/>
      <c r="S303" s="521" t="s">
        <v>6</v>
      </c>
      <c r="T303" s="2719">
        <f t="shared" si="118"/>
        <v>0</v>
      </c>
      <c r="U303" s="2443">
        <f t="shared" si="119"/>
        <v>0</v>
      </c>
      <c r="V303" s="2442"/>
      <c r="W303" s="1433">
        <f t="shared" si="126"/>
        <v>0</v>
      </c>
      <c r="X303" s="185" t="str">
        <f>IF(OR(W303=0, ISBLANK(P303)), "", TEXT(ROUND(W303/INDEX(AJ24:AJ94, MATCH(P303, AI24:AI94, 0)), 0),"# ##0") &amp; " " &amp; P303)</f>
        <v/>
      </c>
      <c r="Y303" s="210">
        <f t="shared" si="127"/>
        <v>0</v>
      </c>
      <c r="Z303" s="1434">
        <f t="shared" si="121"/>
        <v>0</v>
      </c>
      <c r="AA303" s="1435" t="str">
        <f t="shared" si="124"/>
        <v/>
      </c>
      <c r="AB303" s="1436"/>
      <c r="AC303" s="1433">
        <f t="shared" si="125"/>
        <v>0</v>
      </c>
      <c r="AD303" s="1437"/>
      <c r="AE303" s="1438" t="str">
        <f t="shared" si="115"/>
        <v/>
      </c>
      <c r="AF303" s="2564"/>
      <c r="AG303" s="2715">
        <f t="shared" si="122"/>
        <v>0</v>
      </c>
      <c r="AH303" s="2716">
        <f>IF(AND(V303&lt;&gt;"", ISNUMBER(T303)), IFERROR(INDEX(AJ24:AJ94, MATCH(P303, AI24:AI94, 0)) * O303 * IF(ISBLANK(L303), 1, L303), 0), 0)</f>
        <v>0</v>
      </c>
      <c r="AI303" s="31"/>
      <c r="AJ303" s="31"/>
      <c r="AK303" s="31"/>
      <c r="AL303" s="31"/>
      <c r="AM303" s="1401" t="str">
        <f t="shared" si="117"/>
        <v>►</v>
      </c>
      <c r="AN303" s="31"/>
      <c r="AO303" s="31"/>
      <c r="AP303" s="31"/>
      <c r="AQ303" s="1411"/>
      <c r="AR303" s="1411"/>
      <c r="AS303" s="31"/>
      <c r="AT303" s="31"/>
      <c r="AU303" s="31"/>
      <c r="AV303" s="31"/>
      <c r="AW303" s="1411"/>
      <c r="AX303" s="4">
        <v>1</v>
      </c>
    </row>
    <row r="304" spans="1:50" s="48" customFormat="1" ht="21" customHeight="1" x14ac:dyDescent="0.25">
      <c r="A304" s="1401" t="str">
        <f t="shared" si="116"/>
        <v>►</v>
      </c>
      <c r="B304" s="1402" t="str">
        <f t="shared" si="120"/>
        <v>►</v>
      </c>
      <c r="C304" s="1403" t="str">
        <f t="shared" si="123"/>
        <v>►</v>
      </c>
      <c r="D304" s="2475" t="str">
        <f t="shared" si="128"/>
        <v>►</v>
      </c>
      <c r="E304" s="1402" t="str">
        <f t="shared" si="129"/>
        <v>►</v>
      </c>
      <c r="F304" s="1402" t="str">
        <f t="shared" si="130"/>
        <v>►</v>
      </c>
      <c r="G304" s="1402" t="str">
        <f t="shared" si="131"/>
        <v>►</v>
      </c>
      <c r="H304" s="1466" t="s">
        <v>6</v>
      </c>
      <c r="I304" s="1465"/>
      <c r="J304" s="1465"/>
      <c r="K304" s="1465"/>
      <c r="L304" s="1464"/>
      <c r="M304" s="1464"/>
      <c r="N304" s="1464"/>
      <c r="O304" s="1464"/>
      <c r="P304" s="1464"/>
      <c r="Q304" s="1464"/>
      <c r="R304" s="2459"/>
      <c r="S304" s="521" t="s">
        <v>6</v>
      </c>
      <c r="T304" s="2719">
        <f t="shared" si="118"/>
        <v>0</v>
      </c>
      <c r="U304" s="2443">
        <f t="shared" si="119"/>
        <v>0</v>
      </c>
      <c r="V304" s="2442"/>
      <c r="W304" s="1440">
        <f t="shared" si="126"/>
        <v>0</v>
      </c>
      <c r="X304" s="199" t="str">
        <f>IF(OR(W304=0, ISBLANK(P304)), "", TEXT(ROUND(W304/INDEX(AJ24:AJ94, MATCH(P304, AI24:AI94, 0)), 0),"# ##0") &amp; " " &amp; P304)</f>
        <v/>
      </c>
      <c r="Y304" s="197">
        <f t="shared" si="127"/>
        <v>0</v>
      </c>
      <c r="Z304" s="1441">
        <f t="shared" si="121"/>
        <v>0</v>
      </c>
      <c r="AA304" s="1428" t="str">
        <f t="shared" si="124"/>
        <v/>
      </c>
      <c r="AB304" s="1436"/>
      <c r="AC304" s="1440">
        <f t="shared" si="125"/>
        <v>0</v>
      </c>
      <c r="AD304" s="1437"/>
      <c r="AE304" s="1442" t="str">
        <f t="shared" si="115"/>
        <v/>
      </c>
      <c r="AF304" s="2564"/>
      <c r="AG304" s="2715">
        <f t="shared" si="122"/>
        <v>0</v>
      </c>
      <c r="AH304" s="2716">
        <f>IF(AND(V304&lt;&gt;"", ISNUMBER(T304)), IFERROR(INDEX(AJ24:AJ94, MATCH(P304, AI24:AI94, 0)) * O304 * IF(ISBLANK(L304), 1, L304), 0), 0)</f>
        <v>0</v>
      </c>
      <c r="AI304" s="31"/>
      <c r="AJ304" s="31"/>
      <c r="AK304" s="31"/>
      <c r="AL304" s="31"/>
      <c r="AM304" s="1401" t="str">
        <f t="shared" si="117"/>
        <v>►</v>
      </c>
      <c r="AN304" s="31"/>
      <c r="AO304" s="31"/>
      <c r="AP304" s="31"/>
      <c r="AQ304" s="1411"/>
      <c r="AR304" s="1411"/>
      <c r="AS304" s="31"/>
      <c r="AT304" s="31"/>
      <c r="AU304" s="31"/>
      <c r="AV304" s="31"/>
      <c r="AW304" s="1411"/>
      <c r="AX304" s="4">
        <v>1</v>
      </c>
    </row>
    <row r="305" spans="1:50" s="48" customFormat="1" ht="21" customHeight="1" x14ac:dyDescent="0.25">
      <c r="A305" s="1401" t="str">
        <f t="shared" si="116"/>
        <v>►</v>
      </c>
      <c r="B305" s="1402" t="str">
        <f t="shared" si="120"/>
        <v>►</v>
      </c>
      <c r="C305" s="1403" t="str">
        <f t="shared" si="123"/>
        <v>►</v>
      </c>
      <c r="D305" s="2475" t="str">
        <f t="shared" si="128"/>
        <v>►</v>
      </c>
      <c r="E305" s="1402" t="str">
        <f t="shared" si="129"/>
        <v>►</v>
      </c>
      <c r="F305" s="1402" t="str">
        <f t="shared" si="130"/>
        <v>►</v>
      </c>
      <c r="G305" s="1402" t="str">
        <f t="shared" si="131"/>
        <v>►</v>
      </c>
      <c r="H305" s="1466" t="s">
        <v>6</v>
      </c>
      <c r="I305" s="1465"/>
      <c r="J305" s="1465"/>
      <c r="K305" s="1465"/>
      <c r="L305" s="1464"/>
      <c r="M305" s="1464"/>
      <c r="N305" s="1464"/>
      <c r="O305" s="1464"/>
      <c r="P305" s="1464"/>
      <c r="Q305" s="1464"/>
      <c r="R305" s="2459"/>
      <c r="S305" s="521" t="s">
        <v>6</v>
      </c>
      <c r="T305" s="2719">
        <f t="shared" si="118"/>
        <v>0</v>
      </c>
      <c r="U305" s="2443">
        <f t="shared" si="119"/>
        <v>0</v>
      </c>
      <c r="V305" s="2442"/>
      <c r="W305" s="1433">
        <f t="shared" si="126"/>
        <v>0</v>
      </c>
      <c r="X305" s="185" t="str">
        <f>IF(OR(W305=0, ISBLANK(P305)), "", TEXT(ROUND(W305/INDEX(AJ24:AJ94, MATCH(P305, AI24:AI94, 0)), 0),"# ##0") &amp; " " &amp; P305)</f>
        <v/>
      </c>
      <c r="Y305" s="210">
        <f t="shared" si="127"/>
        <v>0</v>
      </c>
      <c r="Z305" s="1434">
        <f t="shared" si="121"/>
        <v>0</v>
      </c>
      <c r="AA305" s="1435" t="str">
        <f t="shared" si="124"/>
        <v/>
      </c>
      <c r="AB305" s="1436"/>
      <c r="AC305" s="1433">
        <f t="shared" si="125"/>
        <v>0</v>
      </c>
      <c r="AD305" s="1437"/>
      <c r="AE305" s="1438" t="str">
        <f t="shared" si="115"/>
        <v/>
      </c>
      <c r="AF305" s="2564"/>
      <c r="AG305" s="2715">
        <f t="shared" si="122"/>
        <v>0</v>
      </c>
      <c r="AH305" s="2716">
        <f>IF(AND(V305&lt;&gt;"", ISNUMBER(T305)), IFERROR(INDEX(AJ24:AJ94, MATCH(P305, AI24:AI94, 0)) * O305 * IF(ISBLANK(L305), 1, L305), 0), 0)</f>
        <v>0</v>
      </c>
      <c r="AI305" s="31"/>
      <c r="AJ305" s="31"/>
      <c r="AK305" s="31"/>
      <c r="AL305" s="31"/>
      <c r="AM305" s="1401" t="str">
        <f t="shared" si="117"/>
        <v>►</v>
      </c>
      <c r="AN305" s="31"/>
      <c r="AO305" s="31"/>
      <c r="AP305" s="31"/>
      <c r="AQ305" s="1411"/>
      <c r="AR305" s="1411"/>
      <c r="AS305" s="31"/>
      <c r="AT305" s="31"/>
      <c r="AU305" s="31"/>
      <c r="AV305" s="31"/>
      <c r="AW305" s="1411"/>
      <c r="AX305" s="4">
        <v>1</v>
      </c>
    </row>
    <row r="306" spans="1:50" s="48" customFormat="1" ht="21" customHeight="1" x14ac:dyDescent="0.25">
      <c r="A306" s="1401" t="str">
        <f t="shared" si="116"/>
        <v>►</v>
      </c>
      <c r="B306" s="1402" t="str">
        <f t="shared" si="120"/>
        <v>►</v>
      </c>
      <c r="C306" s="1403" t="str">
        <f t="shared" si="123"/>
        <v>►</v>
      </c>
      <c r="D306" s="2475" t="str">
        <f t="shared" si="128"/>
        <v>►</v>
      </c>
      <c r="E306" s="1402" t="str">
        <f t="shared" si="129"/>
        <v>►</v>
      </c>
      <c r="F306" s="1402" t="str">
        <f t="shared" si="130"/>
        <v>►</v>
      </c>
      <c r="G306" s="1402" t="str">
        <f t="shared" si="131"/>
        <v>►</v>
      </c>
      <c r="H306" s="1466" t="s">
        <v>6</v>
      </c>
      <c r="I306" s="1465"/>
      <c r="J306" s="1465"/>
      <c r="K306" s="1465"/>
      <c r="L306" s="1464"/>
      <c r="M306" s="1464"/>
      <c r="N306" s="1464"/>
      <c r="O306" s="1464"/>
      <c r="P306" s="1464"/>
      <c r="Q306" s="1464"/>
      <c r="R306" s="2459"/>
      <c r="S306" s="521" t="s">
        <v>6</v>
      </c>
      <c r="T306" s="2719">
        <f t="shared" si="118"/>
        <v>0</v>
      </c>
      <c r="U306" s="2443">
        <f t="shared" si="119"/>
        <v>0</v>
      </c>
      <c r="V306" s="2442"/>
      <c r="W306" s="1440">
        <f t="shared" si="126"/>
        <v>0</v>
      </c>
      <c r="X306" s="199" t="str">
        <f>IF(OR(W306=0, ISBLANK(P306)), "", TEXT(ROUND(W306/INDEX(AJ24:AJ94, MATCH(P306, AI24:AI94, 0)), 0),"# ##0") &amp; " " &amp; P306)</f>
        <v/>
      </c>
      <c r="Y306" s="197">
        <f t="shared" si="127"/>
        <v>0</v>
      </c>
      <c r="Z306" s="1441">
        <f t="shared" si="121"/>
        <v>0</v>
      </c>
      <c r="AA306" s="1428" t="str">
        <f t="shared" si="124"/>
        <v/>
      </c>
      <c r="AB306" s="1436"/>
      <c r="AC306" s="1440">
        <f t="shared" si="125"/>
        <v>0</v>
      </c>
      <c r="AD306" s="1437"/>
      <c r="AE306" s="1442" t="str">
        <f t="shared" si="115"/>
        <v/>
      </c>
      <c r="AF306" s="2564"/>
      <c r="AG306" s="2715">
        <f t="shared" si="122"/>
        <v>0</v>
      </c>
      <c r="AH306" s="2716">
        <f>IF(AND(V306&lt;&gt;"", ISNUMBER(T306)), IFERROR(INDEX(AJ24:AJ94, MATCH(P306, AI24:AI94, 0)) * O306 * IF(ISBLANK(L306), 1, L306), 0), 0)</f>
        <v>0</v>
      </c>
      <c r="AI306" s="31"/>
      <c r="AJ306" s="31"/>
      <c r="AK306" s="31"/>
      <c r="AL306" s="31"/>
      <c r="AM306" s="1401" t="str">
        <f t="shared" si="117"/>
        <v>►</v>
      </c>
      <c r="AN306" s="31"/>
      <c r="AO306" s="31"/>
      <c r="AP306" s="31"/>
      <c r="AQ306" s="1411"/>
      <c r="AR306" s="1411"/>
      <c r="AS306" s="31"/>
      <c r="AT306" s="31"/>
      <c r="AU306" s="31"/>
      <c r="AV306" s="31"/>
      <c r="AW306" s="1411"/>
      <c r="AX306" s="4">
        <v>1</v>
      </c>
    </row>
    <row r="307" spans="1:50" s="48" customFormat="1" ht="21" customHeight="1" x14ac:dyDescent="0.25">
      <c r="A307" s="1401" t="str">
        <f t="shared" si="116"/>
        <v>►</v>
      </c>
      <c r="B307" s="1402" t="str">
        <f t="shared" si="120"/>
        <v>►</v>
      </c>
      <c r="C307" s="1403" t="str">
        <f t="shared" si="123"/>
        <v>►</v>
      </c>
      <c r="D307" s="2475" t="str">
        <f t="shared" si="128"/>
        <v>►</v>
      </c>
      <c r="E307" s="1402" t="str">
        <f t="shared" si="129"/>
        <v>►</v>
      </c>
      <c r="F307" s="1402" t="str">
        <f t="shared" si="130"/>
        <v>►</v>
      </c>
      <c r="G307" s="1402" t="str">
        <f t="shared" si="131"/>
        <v>►</v>
      </c>
      <c r="H307" s="1466" t="s">
        <v>6</v>
      </c>
      <c r="I307" s="1465"/>
      <c r="J307" s="1465"/>
      <c r="K307" s="1465"/>
      <c r="L307" s="1464"/>
      <c r="M307" s="1464"/>
      <c r="N307" s="1464"/>
      <c r="O307" s="1464"/>
      <c r="P307" s="1464"/>
      <c r="Q307" s="1464"/>
      <c r="R307" s="2459"/>
      <c r="S307" s="521" t="s">
        <v>6</v>
      </c>
      <c r="T307" s="2719">
        <f t="shared" si="118"/>
        <v>0</v>
      </c>
      <c r="U307" s="2443">
        <f t="shared" si="119"/>
        <v>0</v>
      </c>
      <c r="V307" s="2442"/>
      <c r="W307" s="1433">
        <f t="shared" si="126"/>
        <v>0</v>
      </c>
      <c r="X307" s="185" t="str">
        <f>IF(OR(W307=0, ISBLANK(P307)), "", TEXT(ROUND(W307/INDEX(AJ24:AJ94, MATCH(P307, AI24:AI94, 0)), 0),"# ##0") &amp; " " &amp; P307)</f>
        <v/>
      </c>
      <c r="Y307" s="210">
        <f t="shared" si="127"/>
        <v>0</v>
      </c>
      <c r="Z307" s="1449">
        <f t="shared" si="121"/>
        <v>0</v>
      </c>
      <c r="AA307" s="1450" t="str">
        <f t="shared" si="124"/>
        <v/>
      </c>
      <c r="AB307" s="1436"/>
      <c r="AC307" s="1433">
        <f t="shared" si="125"/>
        <v>0</v>
      </c>
      <c r="AD307" s="1437"/>
      <c r="AE307" s="1438" t="str">
        <f t="shared" si="115"/>
        <v/>
      </c>
      <c r="AF307" s="2564"/>
      <c r="AG307" s="2715">
        <f t="shared" si="122"/>
        <v>0</v>
      </c>
      <c r="AH307" s="2716">
        <f>IF(AND(V307&lt;&gt;"", ISNUMBER(T307)), IFERROR(INDEX(AJ24:AJ94, MATCH(P307, AI24:AI94, 0)) * O307 * IF(ISBLANK(L307), 1, L307), 0), 0)</f>
        <v>0</v>
      </c>
      <c r="AI307" s="31"/>
      <c r="AJ307" s="31"/>
      <c r="AK307" s="31"/>
      <c r="AL307" s="31"/>
      <c r="AM307" s="1401" t="str">
        <f t="shared" si="117"/>
        <v>►</v>
      </c>
      <c r="AN307" s="31"/>
      <c r="AO307" s="31"/>
      <c r="AP307" s="31"/>
      <c r="AQ307" s="1411"/>
      <c r="AR307" s="1411"/>
      <c r="AS307" s="31"/>
      <c r="AT307" s="31"/>
      <c r="AU307" s="31"/>
      <c r="AV307" s="31"/>
      <c r="AW307" s="1411"/>
      <c r="AX307" s="4">
        <v>1</v>
      </c>
    </row>
    <row r="308" spans="1:50" s="48" customFormat="1" ht="21" customHeight="1" x14ac:dyDescent="0.25">
      <c r="A308" s="1401" t="str">
        <f t="shared" si="116"/>
        <v>►</v>
      </c>
      <c r="B308" s="1402" t="str">
        <f t="shared" si="120"/>
        <v>►</v>
      </c>
      <c r="C308" s="1403" t="str">
        <f t="shared" si="123"/>
        <v>►</v>
      </c>
      <c r="D308" s="2475" t="str">
        <f t="shared" si="128"/>
        <v>►</v>
      </c>
      <c r="E308" s="1402" t="str">
        <f t="shared" si="129"/>
        <v>►</v>
      </c>
      <c r="F308" s="1402" t="str">
        <f t="shared" si="130"/>
        <v>►</v>
      </c>
      <c r="G308" s="1402" t="str">
        <f t="shared" si="131"/>
        <v>►</v>
      </c>
      <c r="H308" s="1466" t="s">
        <v>6</v>
      </c>
      <c r="I308" s="1465"/>
      <c r="J308" s="1465"/>
      <c r="K308" s="1465"/>
      <c r="L308" s="1464"/>
      <c r="M308" s="1464"/>
      <c r="N308" s="1464"/>
      <c r="O308" s="1464"/>
      <c r="P308" s="1464"/>
      <c r="Q308" s="1464"/>
      <c r="R308" s="2459"/>
      <c r="S308" s="521" t="s">
        <v>6</v>
      </c>
      <c r="T308" s="2719">
        <f t="shared" si="118"/>
        <v>0</v>
      </c>
      <c r="U308" s="2443">
        <f t="shared" si="119"/>
        <v>0</v>
      </c>
      <c r="V308" s="2442"/>
      <c r="W308" s="1440">
        <f t="shared" si="126"/>
        <v>0</v>
      </c>
      <c r="X308" s="199" t="str">
        <f>IF(OR(W308=0, ISBLANK(P308)), "", TEXT(ROUND(W308/INDEX(AJ24:AJ94, MATCH(P308, AI24:AI94, 0)), 0),"# ##0") &amp; " " &amp; P308)</f>
        <v/>
      </c>
      <c r="Y308" s="197">
        <f t="shared" si="127"/>
        <v>0</v>
      </c>
      <c r="Z308" s="1441">
        <f t="shared" si="121"/>
        <v>0</v>
      </c>
      <c r="AA308" s="1428" t="str">
        <f t="shared" si="124"/>
        <v/>
      </c>
      <c r="AB308" s="1436"/>
      <c r="AC308" s="1440">
        <f t="shared" si="125"/>
        <v>0</v>
      </c>
      <c r="AD308" s="1437"/>
      <c r="AE308" s="1442" t="str">
        <f t="shared" si="115"/>
        <v/>
      </c>
      <c r="AF308" s="2564"/>
      <c r="AG308" s="2715">
        <f t="shared" si="122"/>
        <v>0</v>
      </c>
      <c r="AH308" s="2716">
        <f>IF(AND(V308&lt;&gt;"", ISNUMBER(T308)), IFERROR(INDEX(AJ24:AJ94, MATCH(P308, AI24:AI94, 0)) * O308 * IF(ISBLANK(L308), 1, L308), 0), 0)</f>
        <v>0</v>
      </c>
      <c r="AI308" s="31"/>
      <c r="AJ308" s="31"/>
      <c r="AK308" s="31"/>
      <c r="AL308" s="31"/>
      <c r="AM308" s="1401" t="str">
        <f t="shared" si="117"/>
        <v>►</v>
      </c>
      <c r="AN308" s="31"/>
      <c r="AO308" s="31"/>
      <c r="AP308" s="31"/>
      <c r="AQ308" s="1411"/>
      <c r="AR308" s="1411"/>
      <c r="AS308" s="31"/>
      <c r="AT308" s="31"/>
      <c r="AU308" s="31"/>
      <c r="AV308" s="31"/>
      <c r="AW308" s="1411"/>
      <c r="AX308" s="4">
        <v>1</v>
      </c>
    </row>
    <row r="309" spans="1:50" s="48" customFormat="1" ht="21" customHeight="1" x14ac:dyDescent="0.25">
      <c r="A309" s="1401" t="str">
        <f t="shared" si="116"/>
        <v>►</v>
      </c>
      <c r="B309" s="1402" t="str">
        <f t="shared" si="120"/>
        <v>►</v>
      </c>
      <c r="C309" s="1403" t="str">
        <f t="shared" si="123"/>
        <v>►</v>
      </c>
      <c r="D309" s="2475" t="str">
        <f t="shared" si="128"/>
        <v>►</v>
      </c>
      <c r="E309" s="1402" t="str">
        <f t="shared" si="129"/>
        <v>►</v>
      </c>
      <c r="F309" s="1402" t="str">
        <f t="shared" si="130"/>
        <v>►</v>
      </c>
      <c r="G309" s="1402" t="str">
        <f t="shared" si="131"/>
        <v>►</v>
      </c>
      <c r="H309" s="1466" t="s">
        <v>6</v>
      </c>
      <c r="I309" s="1465"/>
      <c r="J309" s="1465"/>
      <c r="K309" s="1465"/>
      <c r="L309" s="1464"/>
      <c r="M309" s="1464"/>
      <c r="N309" s="1464"/>
      <c r="O309" s="1464"/>
      <c r="P309" s="1464"/>
      <c r="Q309" s="1464"/>
      <c r="R309" s="2459"/>
      <c r="S309" s="521" t="s">
        <v>6</v>
      </c>
      <c r="T309" s="2719">
        <f t="shared" si="118"/>
        <v>0</v>
      </c>
      <c r="U309" s="2443">
        <f t="shared" si="119"/>
        <v>0</v>
      </c>
      <c r="V309" s="2442"/>
      <c r="W309" s="1433">
        <f t="shared" si="126"/>
        <v>0</v>
      </c>
      <c r="X309" s="185" t="str">
        <f>IF(OR(W309=0, ISBLANK(P309)), "", TEXT(ROUND(W309/INDEX(AJ24:AJ94, MATCH(P309, AI24:AI94, 0)), 0),"# ##0") &amp; " " &amp; P309)</f>
        <v/>
      </c>
      <c r="Y309" s="210">
        <f t="shared" si="127"/>
        <v>0</v>
      </c>
      <c r="Z309" s="1434">
        <f t="shared" si="121"/>
        <v>0</v>
      </c>
      <c r="AA309" s="1435" t="str">
        <f t="shared" si="124"/>
        <v/>
      </c>
      <c r="AB309" s="1436"/>
      <c r="AC309" s="1433">
        <f t="shared" si="125"/>
        <v>0</v>
      </c>
      <c r="AD309" s="1437"/>
      <c r="AE309" s="1438" t="str">
        <f t="shared" si="115"/>
        <v/>
      </c>
      <c r="AF309" s="2564"/>
      <c r="AG309" s="2715">
        <f t="shared" si="122"/>
        <v>0</v>
      </c>
      <c r="AH309" s="2716">
        <f>IF(AND(V309&lt;&gt;"", ISNUMBER(T309)), IFERROR(INDEX(AJ24:AJ94, MATCH(P309, AI24:AI94, 0)) * O309 * IF(ISBLANK(L309), 1, L309), 0), 0)</f>
        <v>0</v>
      </c>
      <c r="AI309" s="31"/>
      <c r="AJ309" s="31"/>
      <c r="AK309" s="31"/>
      <c r="AL309" s="31"/>
      <c r="AM309" s="1401" t="str">
        <f t="shared" si="117"/>
        <v>►</v>
      </c>
      <c r="AN309" s="31"/>
      <c r="AO309" s="31"/>
      <c r="AP309" s="31"/>
      <c r="AQ309" s="1411"/>
      <c r="AR309" s="1411"/>
      <c r="AS309" s="31"/>
      <c r="AT309" s="31"/>
      <c r="AU309" s="31"/>
      <c r="AV309" s="31"/>
      <c r="AW309" s="1411"/>
      <c r="AX309" s="4">
        <v>1</v>
      </c>
    </row>
    <row r="310" spans="1:50" s="48" customFormat="1" ht="21" customHeight="1" x14ac:dyDescent="0.25">
      <c r="A310" s="1401" t="str">
        <f t="shared" si="116"/>
        <v>►</v>
      </c>
      <c r="B310" s="1402" t="str">
        <f t="shared" si="120"/>
        <v>►</v>
      </c>
      <c r="C310" s="1403" t="str">
        <f t="shared" si="123"/>
        <v>►</v>
      </c>
      <c r="D310" s="2475" t="str">
        <f t="shared" si="128"/>
        <v>►</v>
      </c>
      <c r="E310" s="1402" t="str">
        <f t="shared" si="129"/>
        <v>►</v>
      </c>
      <c r="F310" s="1402" t="str">
        <f t="shared" si="130"/>
        <v>►</v>
      </c>
      <c r="G310" s="1402" t="str">
        <f t="shared" si="131"/>
        <v>►</v>
      </c>
      <c r="H310" s="1466" t="s">
        <v>6</v>
      </c>
      <c r="I310" s="1465"/>
      <c r="J310" s="1465"/>
      <c r="K310" s="1465"/>
      <c r="L310" s="1464"/>
      <c r="M310" s="1464"/>
      <c r="N310" s="1464"/>
      <c r="O310" s="1464"/>
      <c r="P310" s="1464"/>
      <c r="Q310" s="1464"/>
      <c r="R310" s="2459"/>
      <c r="S310" s="521" t="s">
        <v>6</v>
      </c>
      <c r="T310" s="2719">
        <f t="shared" si="118"/>
        <v>0</v>
      </c>
      <c r="U310" s="2443">
        <f t="shared" si="119"/>
        <v>0</v>
      </c>
      <c r="V310" s="2442"/>
      <c r="W310" s="1440">
        <f t="shared" si="126"/>
        <v>0</v>
      </c>
      <c r="X310" s="199" t="str">
        <f>IF(OR(W310=0, ISBLANK(P310)), "", TEXT(ROUND(W310/INDEX(AJ24:AJ94, MATCH(P310, AI24:AI94, 0)), 0),"# ##0") &amp; " " &amp; P310)</f>
        <v/>
      </c>
      <c r="Y310" s="197">
        <f t="shared" si="127"/>
        <v>0</v>
      </c>
      <c r="Z310" s="1441">
        <f t="shared" si="121"/>
        <v>0</v>
      </c>
      <c r="AA310" s="1428" t="str">
        <f t="shared" si="124"/>
        <v/>
      </c>
      <c r="AB310" s="1436"/>
      <c r="AC310" s="1440">
        <f t="shared" si="125"/>
        <v>0</v>
      </c>
      <c r="AD310" s="1437"/>
      <c r="AE310" s="1442" t="str">
        <f t="shared" si="115"/>
        <v/>
      </c>
      <c r="AF310" s="2564"/>
      <c r="AG310" s="2715">
        <f t="shared" si="122"/>
        <v>0</v>
      </c>
      <c r="AH310" s="2716">
        <f>IF(AND(V310&lt;&gt;"", ISNUMBER(T310)), IFERROR(INDEX(AJ24:AJ94, MATCH(P310, AI24:AI94, 0)) * O310 * IF(ISBLANK(L310), 1, L310), 0), 0)</f>
        <v>0</v>
      </c>
      <c r="AI310" s="31"/>
      <c r="AJ310" s="31"/>
      <c r="AK310" s="31"/>
      <c r="AL310" s="31"/>
      <c r="AM310" s="1401" t="str">
        <f t="shared" si="117"/>
        <v>►</v>
      </c>
      <c r="AN310" s="31"/>
      <c r="AO310" s="31"/>
      <c r="AP310" s="31"/>
      <c r="AQ310" s="1411"/>
      <c r="AR310" s="1411"/>
      <c r="AS310" s="31"/>
      <c r="AT310" s="31"/>
      <c r="AU310" s="31"/>
      <c r="AV310" s="31"/>
      <c r="AW310" s="1411"/>
      <c r="AX310" s="4">
        <v>1</v>
      </c>
    </row>
    <row r="311" spans="1:50" s="48" customFormat="1" ht="21" customHeight="1" x14ac:dyDescent="0.25">
      <c r="A311" s="1401" t="str">
        <f t="shared" si="116"/>
        <v>►</v>
      </c>
      <c r="B311" s="1402" t="str">
        <f t="shared" si="120"/>
        <v>►</v>
      </c>
      <c r="C311" s="1403" t="str">
        <f t="shared" si="123"/>
        <v>►</v>
      </c>
      <c r="D311" s="2475" t="str">
        <f t="shared" si="128"/>
        <v>►</v>
      </c>
      <c r="E311" s="1402" t="str">
        <f t="shared" si="129"/>
        <v>►</v>
      </c>
      <c r="F311" s="1402" t="str">
        <f t="shared" si="130"/>
        <v>►</v>
      </c>
      <c r="G311" s="1402" t="str">
        <f t="shared" si="131"/>
        <v>►</v>
      </c>
      <c r="H311" s="1466" t="s">
        <v>6</v>
      </c>
      <c r="I311" s="1465"/>
      <c r="J311" s="1465"/>
      <c r="K311" s="1465"/>
      <c r="L311" s="1464"/>
      <c r="M311" s="1464"/>
      <c r="N311" s="1464"/>
      <c r="O311" s="1464"/>
      <c r="P311" s="1464"/>
      <c r="Q311" s="1464"/>
      <c r="R311" s="2459"/>
      <c r="S311" s="521" t="s">
        <v>6</v>
      </c>
      <c r="T311" s="2719">
        <f t="shared" si="118"/>
        <v>0</v>
      </c>
      <c r="U311" s="2443">
        <f t="shared" si="119"/>
        <v>0</v>
      </c>
      <c r="V311" s="2442"/>
      <c r="W311" s="1433">
        <f t="shared" si="126"/>
        <v>0</v>
      </c>
      <c r="X311" s="185" t="str">
        <f>IF(OR(W311=0, ISBLANK(P311)), "", TEXT(ROUND(W311/INDEX(AJ24:AJ94, MATCH(P311, AI24:AI94, 0)), 0),"# ##0") &amp; " " &amp; P311)</f>
        <v/>
      </c>
      <c r="Y311" s="210">
        <f t="shared" si="127"/>
        <v>0</v>
      </c>
      <c r="Z311" s="1434">
        <f t="shared" si="121"/>
        <v>0</v>
      </c>
      <c r="AA311" s="1435" t="str">
        <f t="shared" si="124"/>
        <v/>
      </c>
      <c r="AB311" s="1436"/>
      <c r="AC311" s="1433">
        <f t="shared" si="125"/>
        <v>0</v>
      </c>
      <c r="AD311" s="1437"/>
      <c r="AE311" s="1438" t="str">
        <f t="shared" si="115"/>
        <v/>
      </c>
      <c r="AF311" s="2564"/>
      <c r="AG311" s="2715">
        <f t="shared" si="122"/>
        <v>0</v>
      </c>
      <c r="AH311" s="2716">
        <f>IF(AND(V311&lt;&gt;"", ISNUMBER(T311)), IFERROR(INDEX(AJ24:AJ94, MATCH(P311, AI24:AI94, 0)) * O311 * IF(ISBLANK(L311), 1, L311), 0), 0)</f>
        <v>0</v>
      </c>
      <c r="AI311" s="31"/>
      <c r="AJ311" s="31"/>
      <c r="AK311" s="31"/>
      <c r="AL311" s="31"/>
      <c r="AM311" s="1401" t="str">
        <f t="shared" si="117"/>
        <v>►</v>
      </c>
      <c r="AN311" s="31"/>
      <c r="AO311" s="31"/>
      <c r="AP311" s="31"/>
      <c r="AQ311" s="1411"/>
      <c r="AR311" s="1411"/>
      <c r="AS311" s="31"/>
      <c r="AT311" s="31"/>
      <c r="AU311" s="31"/>
      <c r="AV311" s="31"/>
      <c r="AW311" s="1411"/>
      <c r="AX311" s="4">
        <v>1</v>
      </c>
    </row>
    <row r="312" spans="1:50" s="48" customFormat="1" ht="21" customHeight="1" x14ac:dyDescent="0.25">
      <c r="A312" s="1401" t="str">
        <f t="shared" si="116"/>
        <v>►</v>
      </c>
      <c r="B312" s="1402" t="str">
        <f t="shared" si="120"/>
        <v>►</v>
      </c>
      <c r="C312" s="1403" t="str">
        <f t="shared" si="123"/>
        <v>►</v>
      </c>
      <c r="D312" s="2475" t="str">
        <f t="shared" si="128"/>
        <v>►</v>
      </c>
      <c r="E312" s="1402" t="str">
        <f t="shared" si="129"/>
        <v>►</v>
      </c>
      <c r="F312" s="1402" t="str">
        <f t="shared" si="130"/>
        <v>►</v>
      </c>
      <c r="G312" s="1402" t="str">
        <f t="shared" si="131"/>
        <v>►</v>
      </c>
      <c r="H312" s="1466" t="s">
        <v>6</v>
      </c>
      <c r="I312" s="1465"/>
      <c r="J312" s="1465"/>
      <c r="K312" s="1465"/>
      <c r="L312" s="1464"/>
      <c r="M312" s="1464"/>
      <c r="N312" s="1464"/>
      <c r="O312" s="1464"/>
      <c r="P312" s="1464"/>
      <c r="Q312" s="1464"/>
      <c r="R312" s="2459"/>
      <c r="S312" s="521" t="s">
        <v>6</v>
      </c>
      <c r="T312" s="2719">
        <f t="shared" si="118"/>
        <v>0</v>
      </c>
      <c r="U312" s="2443">
        <f t="shared" si="119"/>
        <v>0</v>
      </c>
      <c r="V312" s="2442"/>
      <c r="W312" s="1453">
        <f t="shared" si="126"/>
        <v>0</v>
      </c>
      <c r="X312" s="1454" t="str">
        <f>IF(OR(W312=0, ISBLANK(P312)), "", TEXT(ROUND(W312/INDEX(AJ24:AJ94, MATCH(P312, AI24:AI94, 0)), 0),"# ##0") &amp; " " &amp; P312)</f>
        <v/>
      </c>
      <c r="Y312" s="197">
        <f t="shared" si="127"/>
        <v>0</v>
      </c>
      <c r="Z312" s="1441">
        <f t="shared" si="121"/>
        <v>0</v>
      </c>
      <c r="AA312" s="1428" t="str">
        <f t="shared" si="124"/>
        <v/>
      </c>
      <c r="AB312" s="1436"/>
      <c r="AC312" s="1440">
        <f t="shared" si="125"/>
        <v>0</v>
      </c>
      <c r="AD312" s="1437"/>
      <c r="AE312" s="1442" t="str">
        <f t="shared" si="115"/>
        <v/>
      </c>
      <c r="AF312" s="2564"/>
      <c r="AG312" s="2715">
        <f t="shared" si="122"/>
        <v>0</v>
      </c>
      <c r="AH312" s="2716">
        <f>IF(AND(V312&lt;&gt;"", ISNUMBER(T312)), IFERROR(INDEX(AJ24:AJ94, MATCH(P312, AI24:AI94, 0)) * O312 * IF(ISBLANK(L312), 1, L312), 0), 0)</f>
        <v>0</v>
      </c>
      <c r="AI312" s="31"/>
      <c r="AJ312" s="31"/>
      <c r="AK312" s="31"/>
      <c r="AL312" s="31"/>
      <c r="AM312" s="1401" t="str">
        <f t="shared" si="117"/>
        <v>►</v>
      </c>
      <c r="AN312" s="31"/>
      <c r="AO312" s="31"/>
      <c r="AP312" s="31"/>
      <c r="AQ312" s="1411"/>
      <c r="AR312" s="1411"/>
      <c r="AS312" s="31"/>
      <c r="AT312" s="31"/>
      <c r="AU312" s="31"/>
      <c r="AV312" s="31"/>
      <c r="AW312" s="1411"/>
      <c r="AX312" s="4">
        <v>1</v>
      </c>
    </row>
    <row r="313" spans="1:50" s="48" customFormat="1" ht="21" customHeight="1" x14ac:dyDescent="0.25">
      <c r="A313" s="1401" t="str">
        <f t="shared" si="116"/>
        <v>►</v>
      </c>
      <c r="B313" s="1402" t="str">
        <f t="shared" si="120"/>
        <v>►</v>
      </c>
      <c r="C313" s="1403" t="str">
        <f t="shared" si="123"/>
        <v>►</v>
      </c>
      <c r="D313" s="2475" t="str">
        <f t="shared" si="128"/>
        <v>►</v>
      </c>
      <c r="E313" s="1402" t="str">
        <f t="shared" si="129"/>
        <v>►</v>
      </c>
      <c r="F313" s="1402" t="str">
        <f t="shared" si="130"/>
        <v>►</v>
      </c>
      <c r="G313" s="1402" t="str">
        <f t="shared" si="131"/>
        <v>►</v>
      </c>
      <c r="H313" s="1466" t="s">
        <v>6</v>
      </c>
      <c r="I313" s="1465"/>
      <c r="J313" s="1465"/>
      <c r="K313" s="1465"/>
      <c r="L313" s="1464"/>
      <c r="M313" s="1464"/>
      <c r="N313" s="1464"/>
      <c r="O313" s="1464"/>
      <c r="P313" s="1464"/>
      <c r="Q313" s="1464"/>
      <c r="R313" s="2459"/>
      <c r="S313" s="521" t="s">
        <v>6</v>
      </c>
      <c r="T313" s="2719">
        <f t="shared" si="118"/>
        <v>0</v>
      </c>
      <c r="U313" s="2443">
        <f t="shared" si="119"/>
        <v>0</v>
      </c>
      <c r="V313" s="2442"/>
      <c r="W313" s="1433">
        <f t="shared" si="126"/>
        <v>0</v>
      </c>
      <c r="X313" s="185" t="str">
        <f>IF(OR(W313=0, ISBLANK(P313)), "", TEXT(ROUND(W313/INDEX(AJ24:AJ94, MATCH(P313, AI24:AI94, 0)), 0),"# ##0") &amp; " " &amp; P313)</f>
        <v/>
      </c>
      <c r="Y313" s="210">
        <f t="shared" si="127"/>
        <v>0</v>
      </c>
      <c r="Z313" s="1434">
        <f t="shared" si="121"/>
        <v>0</v>
      </c>
      <c r="AA313" s="1435" t="str">
        <f t="shared" si="124"/>
        <v/>
      </c>
      <c r="AB313" s="1436"/>
      <c r="AC313" s="1433">
        <f t="shared" si="125"/>
        <v>0</v>
      </c>
      <c r="AD313" s="1437"/>
      <c r="AE313" s="1438" t="str">
        <f t="shared" si="115"/>
        <v/>
      </c>
      <c r="AF313" s="2564"/>
      <c r="AG313" s="2715">
        <f t="shared" si="122"/>
        <v>0</v>
      </c>
      <c r="AH313" s="2716">
        <f>IF(AND(V313&lt;&gt;"", ISNUMBER(T313)), IFERROR(INDEX(AJ24:AJ94, MATCH(P313, AI24:AI94, 0)) * O313 * IF(ISBLANK(L313), 1, L313), 0), 0)</f>
        <v>0</v>
      </c>
      <c r="AI313" s="31"/>
      <c r="AJ313" s="31"/>
      <c r="AK313" s="31"/>
      <c r="AL313" s="31"/>
      <c r="AM313" s="1401" t="str">
        <f t="shared" si="117"/>
        <v>►</v>
      </c>
      <c r="AN313" s="31"/>
      <c r="AO313" s="31"/>
      <c r="AP313" s="31"/>
      <c r="AQ313" s="1411"/>
      <c r="AR313" s="1411"/>
      <c r="AS313" s="31"/>
      <c r="AT313" s="31"/>
      <c r="AU313" s="31"/>
      <c r="AV313" s="31"/>
      <c r="AW313" s="1411"/>
      <c r="AX313" s="4">
        <v>1</v>
      </c>
    </row>
    <row r="314" spans="1:50" s="48" customFormat="1" ht="21" customHeight="1" x14ac:dyDescent="0.25">
      <c r="A314" s="1401" t="str">
        <f t="shared" si="116"/>
        <v>►</v>
      </c>
      <c r="B314" s="1402" t="str">
        <f t="shared" si="120"/>
        <v>►</v>
      </c>
      <c r="C314" s="1403" t="str">
        <f t="shared" si="123"/>
        <v>►</v>
      </c>
      <c r="D314" s="2475" t="str">
        <f t="shared" si="128"/>
        <v>►</v>
      </c>
      <c r="E314" s="1402" t="str">
        <f t="shared" si="129"/>
        <v>►</v>
      </c>
      <c r="F314" s="1402" t="str">
        <f t="shared" si="130"/>
        <v>►</v>
      </c>
      <c r="G314" s="1402" t="str">
        <f t="shared" si="131"/>
        <v>►</v>
      </c>
      <c r="H314" s="1466" t="s">
        <v>6</v>
      </c>
      <c r="I314" s="1465"/>
      <c r="J314" s="1465"/>
      <c r="K314" s="1465"/>
      <c r="L314" s="1464"/>
      <c r="M314" s="1464"/>
      <c r="N314" s="1464"/>
      <c r="O314" s="1464"/>
      <c r="P314" s="1464"/>
      <c r="Q314" s="1464"/>
      <c r="R314" s="2459"/>
      <c r="S314" s="521" t="s">
        <v>6</v>
      </c>
      <c r="T314" s="2719">
        <f t="shared" si="118"/>
        <v>0</v>
      </c>
      <c r="U314" s="2443">
        <f t="shared" si="119"/>
        <v>0</v>
      </c>
      <c r="V314" s="2442"/>
      <c r="W314" s="1440">
        <f t="shared" si="126"/>
        <v>0</v>
      </c>
      <c r="X314" s="199" t="str">
        <f>IF(OR(W314=0, ISBLANK(P314)), "", TEXT(ROUND(W314/INDEX(AJ24:AJ94, MATCH(P314, AI24:AI94, 0)), 0),"# ##0") &amp; " " &amp; P314)</f>
        <v/>
      </c>
      <c r="Y314" s="197">
        <f t="shared" si="127"/>
        <v>0</v>
      </c>
      <c r="Z314" s="1441">
        <f t="shared" si="121"/>
        <v>0</v>
      </c>
      <c r="AA314" s="1428" t="str">
        <f t="shared" si="124"/>
        <v/>
      </c>
      <c r="AB314" s="1436"/>
      <c r="AC314" s="1440">
        <f t="shared" si="125"/>
        <v>0</v>
      </c>
      <c r="AD314" s="1437"/>
      <c r="AE314" s="1442" t="str">
        <f t="shared" si="115"/>
        <v/>
      </c>
      <c r="AF314" s="2564"/>
      <c r="AG314" s="2715">
        <f t="shared" si="122"/>
        <v>0</v>
      </c>
      <c r="AH314" s="2716">
        <f>IF(AND(V314&lt;&gt;"", ISNUMBER(T314)), IFERROR(INDEX(AJ24:AJ94, MATCH(P314, AI24:AI94, 0)) * O314 * IF(ISBLANK(L314), 1, L314), 0), 0)</f>
        <v>0</v>
      </c>
      <c r="AI314" s="31"/>
      <c r="AJ314" s="31"/>
      <c r="AK314" s="31"/>
      <c r="AL314" s="31"/>
      <c r="AM314" s="1401" t="str">
        <f t="shared" si="117"/>
        <v>►</v>
      </c>
      <c r="AN314" s="31"/>
      <c r="AO314" s="31"/>
      <c r="AP314" s="31"/>
      <c r="AQ314" s="1411"/>
      <c r="AR314" s="1411"/>
      <c r="AS314" s="31"/>
      <c r="AT314" s="31"/>
      <c r="AU314" s="31"/>
      <c r="AV314" s="31"/>
      <c r="AW314" s="1411"/>
      <c r="AX314" s="4">
        <v>1</v>
      </c>
    </row>
    <row r="315" spans="1:50" s="48" customFormat="1" ht="21" customHeight="1" x14ac:dyDescent="0.25">
      <c r="A315" s="1401" t="str">
        <f t="shared" si="116"/>
        <v>►</v>
      </c>
      <c r="B315" s="1402" t="str">
        <f t="shared" si="120"/>
        <v>►</v>
      </c>
      <c r="C315" s="1403" t="str">
        <f t="shared" si="123"/>
        <v>►</v>
      </c>
      <c r="D315" s="2475" t="str">
        <f t="shared" si="128"/>
        <v>►</v>
      </c>
      <c r="E315" s="1402" t="str">
        <f t="shared" si="129"/>
        <v>►</v>
      </c>
      <c r="F315" s="1402" t="str">
        <f t="shared" si="130"/>
        <v>►</v>
      </c>
      <c r="G315" s="1402" t="str">
        <f t="shared" si="131"/>
        <v>►</v>
      </c>
      <c r="H315" s="1466" t="s">
        <v>6</v>
      </c>
      <c r="I315" s="1465"/>
      <c r="J315" s="1465"/>
      <c r="K315" s="1465"/>
      <c r="L315" s="1464"/>
      <c r="M315" s="1464"/>
      <c r="N315" s="1464"/>
      <c r="O315" s="1464"/>
      <c r="P315" s="1464"/>
      <c r="Q315" s="1464"/>
      <c r="R315" s="2459"/>
      <c r="S315" s="521" t="s">
        <v>6</v>
      </c>
      <c r="T315" s="2719">
        <f t="shared" si="118"/>
        <v>0</v>
      </c>
      <c r="U315" s="2443">
        <f t="shared" si="119"/>
        <v>0</v>
      </c>
      <c r="V315" s="2442"/>
      <c r="W315" s="1433">
        <f t="shared" si="126"/>
        <v>0</v>
      </c>
      <c r="X315" s="185" t="str">
        <f>IF(OR(W315=0, ISBLANK(P315)), "", TEXT(ROUND(W315/INDEX(AJ24:AJ94, MATCH(P315, AI24:AI94, 0)), 0),"# ##0") &amp; " " &amp; P315)</f>
        <v/>
      </c>
      <c r="Y315" s="210">
        <f t="shared" si="127"/>
        <v>0</v>
      </c>
      <c r="Z315" s="1434">
        <f t="shared" si="121"/>
        <v>0</v>
      </c>
      <c r="AA315" s="1435" t="str">
        <f t="shared" si="124"/>
        <v/>
      </c>
      <c r="AB315" s="1436"/>
      <c r="AC315" s="1433">
        <f t="shared" si="125"/>
        <v>0</v>
      </c>
      <c r="AD315" s="1437"/>
      <c r="AE315" s="1438" t="str">
        <f t="shared" ref="AE315:AE378" si="132">IF(OR(ISBLANK(AD315), ISTEXT(L315)), "", IF(W315=0, Y315*AD315, W315*AD315))</f>
        <v/>
      </c>
      <c r="AF315" s="2564"/>
      <c r="AG315" s="2715">
        <f t="shared" si="122"/>
        <v>0</v>
      </c>
      <c r="AH315" s="2716">
        <f>IF(AND(V315&lt;&gt;"", ISNUMBER(T315)), IFERROR(INDEX(AJ24:AJ94, MATCH(P315, AI24:AI94, 0)) * O315 * IF(ISBLANK(L315), 1, L315), 0), 0)</f>
        <v>0</v>
      </c>
      <c r="AI315" s="31"/>
      <c r="AJ315" s="31"/>
      <c r="AK315" s="31"/>
      <c r="AL315" s="31"/>
      <c r="AM315" s="1401" t="str">
        <f t="shared" si="117"/>
        <v>►</v>
      </c>
      <c r="AN315" s="31"/>
      <c r="AO315" s="31"/>
      <c r="AP315" s="31"/>
      <c r="AQ315" s="1411"/>
      <c r="AR315" s="1411"/>
      <c r="AS315" s="31"/>
      <c r="AT315" s="31"/>
      <c r="AU315" s="31"/>
      <c r="AV315" s="31"/>
      <c r="AW315" s="1411"/>
      <c r="AX315" s="4">
        <v>1</v>
      </c>
    </row>
    <row r="316" spans="1:50" s="48" customFormat="1" ht="21" customHeight="1" x14ac:dyDescent="0.25">
      <c r="A316" s="1401" t="str">
        <f t="shared" si="116"/>
        <v>►</v>
      </c>
      <c r="B316" s="1402" t="str">
        <f t="shared" si="120"/>
        <v>►</v>
      </c>
      <c r="C316" s="1403" t="str">
        <f t="shared" si="123"/>
        <v>►</v>
      </c>
      <c r="D316" s="2475" t="str">
        <f t="shared" si="128"/>
        <v>►</v>
      </c>
      <c r="E316" s="1402" t="str">
        <f t="shared" si="129"/>
        <v>►</v>
      </c>
      <c r="F316" s="1402" t="str">
        <f t="shared" si="130"/>
        <v>►</v>
      </c>
      <c r="G316" s="1402" t="str">
        <f t="shared" si="131"/>
        <v>►</v>
      </c>
      <c r="H316" s="1466" t="s">
        <v>6</v>
      </c>
      <c r="I316" s="1465"/>
      <c r="J316" s="1465"/>
      <c r="K316" s="1465"/>
      <c r="L316" s="1464"/>
      <c r="M316" s="1464"/>
      <c r="N316" s="1464"/>
      <c r="O316" s="1464"/>
      <c r="P316" s="1464"/>
      <c r="Q316" s="1464"/>
      <c r="R316" s="2459"/>
      <c r="S316" s="521" t="s">
        <v>6</v>
      </c>
      <c r="T316" s="2719">
        <f t="shared" si="118"/>
        <v>0</v>
      </c>
      <c r="U316" s="2443">
        <f t="shared" si="119"/>
        <v>0</v>
      </c>
      <c r="V316" s="2442"/>
      <c r="W316" s="1440">
        <f t="shared" si="126"/>
        <v>0</v>
      </c>
      <c r="X316" s="199" t="str">
        <f>IF(OR(W316=0, ISBLANK(P316)), "", TEXT(ROUND(W316/INDEX(AJ24:AJ94, MATCH(P316, AI24:AI94, 0)), 0),"# ##0") &amp; " " &amp; P316)</f>
        <v/>
      </c>
      <c r="Y316" s="197">
        <f t="shared" si="127"/>
        <v>0</v>
      </c>
      <c r="Z316" s="1441">
        <f t="shared" si="121"/>
        <v>0</v>
      </c>
      <c r="AA316" s="1428" t="str">
        <f t="shared" si="124"/>
        <v/>
      </c>
      <c r="AB316" s="1436"/>
      <c r="AC316" s="1440">
        <f t="shared" si="125"/>
        <v>0</v>
      </c>
      <c r="AD316" s="1437"/>
      <c r="AE316" s="1442" t="str">
        <f t="shared" si="132"/>
        <v/>
      </c>
      <c r="AF316" s="2564"/>
      <c r="AG316" s="2715">
        <f t="shared" si="122"/>
        <v>0</v>
      </c>
      <c r="AH316" s="2716">
        <f>IF(AND(V316&lt;&gt;"", ISNUMBER(T316)), IFERROR(INDEX(AJ24:AJ94, MATCH(P316, AI24:AI94, 0)) * O316 * IF(ISBLANK(L316), 1, L316), 0), 0)</f>
        <v>0</v>
      </c>
      <c r="AI316" s="31"/>
      <c r="AJ316" s="31"/>
      <c r="AK316" s="31"/>
      <c r="AL316" s="31"/>
      <c r="AM316" s="1401" t="str">
        <f t="shared" si="117"/>
        <v>►</v>
      </c>
      <c r="AN316" s="31"/>
      <c r="AO316" s="31"/>
      <c r="AP316" s="31"/>
      <c r="AQ316" s="1411"/>
      <c r="AR316" s="1411"/>
      <c r="AS316" s="31"/>
      <c r="AT316" s="31"/>
      <c r="AU316" s="31"/>
      <c r="AV316" s="31"/>
      <c r="AW316" s="1411"/>
      <c r="AX316" s="4">
        <v>1</v>
      </c>
    </row>
    <row r="317" spans="1:50" s="48" customFormat="1" ht="21" customHeight="1" x14ac:dyDescent="0.25">
      <c r="A317" s="1401" t="str">
        <f t="shared" si="116"/>
        <v>►</v>
      </c>
      <c r="B317" s="1402" t="str">
        <f t="shared" si="120"/>
        <v>►</v>
      </c>
      <c r="C317" s="1403" t="str">
        <f t="shared" si="123"/>
        <v>►</v>
      </c>
      <c r="D317" s="2475" t="str">
        <f t="shared" si="128"/>
        <v>►</v>
      </c>
      <c r="E317" s="1402" t="str">
        <f t="shared" si="129"/>
        <v>►</v>
      </c>
      <c r="F317" s="1402" t="str">
        <f t="shared" si="130"/>
        <v>►</v>
      </c>
      <c r="G317" s="1402" t="str">
        <f t="shared" si="131"/>
        <v>►</v>
      </c>
      <c r="H317" s="1466" t="s">
        <v>6</v>
      </c>
      <c r="I317" s="1465"/>
      <c r="J317" s="1465"/>
      <c r="K317" s="1465"/>
      <c r="L317" s="1464"/>
      <c r="M317" s="1464"/>
      <c r="N317" s="1464"/>
      <c r="O317" s="1464"/>
      <c r="P317" s="1464"/>
      <c r="Q317" s="1464"/>
      <c r="R317" s="2459"/>
      <c r="S317" s="521" t="s">
        <v>6</v>
      </c>
      <c r="T317" s="2719">
        <f t="shared" si="118"/>
        <v>0</v>
      </c>
      <c r="U317" s="2443">
        <f t="shared" si="119"/>
        <v>0</v>
      </c>
      <c r="V317" s="2442"/>
      <c r="W317" s="1433">
        <f t="shared" si="126"/>
        <v>0</v>
      </c>
      <c r="X317" s="185" t="str">
        <f>IF(OR(W317=0, ISBLANK(P317)), "", TEXT(ROUND(W317/INDEX(AJ24:AJ94, MATCH(P317, AI24:AI94, 0)), 0),"# ##0") &amp; " " &amp; P317)</f>
        <v/>
      </c>
      <c r="Y317" s="210">
        <f t="shared" si="127"/>
        <v>0</v>
      </c>
      <c r="Z317" s="1434">
        <f t="shared" si="121"/>
        <v>0</v>
      </c>
      <c r="AA317" s="1435" t="str">
        <f t="shared" si="124"/>
        <v/>
      </c>
      <c r="AB317" s="1436"/>
      <c r="AC317" s="1433">
        <f t="shared" si="125"/>
        <v>0</v>
      </c>
      <c r="AD317" s="1437"/>
      <c r="AE317" s="1438" t="str">
        <f t="shared" si="132"/>
        <v/>
      </c>
      <c r="AF317" s="2564"/>
      <c r="AG317" s="2715">
        <f t="shared" si="122"/>
        <v>0</v>
      </c>
      <c r="AH317" s="2716">
        <f>IF(AND(V317&lt;&gt;"", ISNUMBER(T317)), IFERROR(INDEX(AJ24:AJ94, MATCH(P317, AI24:AI94, 0)) * O317 * IF(ISBLANK(L317), 1, L317), 0), 0)</f>
        <v>0</v>
      </c>
      <c r="AI317" s="31"/>
      <c r="AJ317" s="31"/>
      <c r="AK317" s="31"/>
      <c r="AL317" s="31"/>
      <c r="AM317" s="1401" t="str">
        <f t="shared" si="117"/>
        <v>►</v>
      </c>
      <c r="AN317" s="31"/>
      <c r="AO317" s="31"/>
      <c r="AP317" s="31"/>
      <c r="AQ317" s="1411"/>
      <c r="AR317" s="1411"/>
      <c r="AS317" s="31"/>
      <c r="AT317" s="31"/>
      <c r="AU317" s="31"/>
      <c r="AV317" s="31"/>
      <c r="AW317" s="1411"/>
      <c r="AX317" s="4">
        <v>1</v>
      </c>
    </row>
    <row r="318" spans="1:50" s="48" customFormat="1" ht="21" customHeight="1" x14ac:dyDescent="0.25">
      <c r="A318" s="1401" t="str">
        <f t="shared" si="116"/>
        <v>►</v>
      </c>
      <c r="B318" s="1402" t="str">
        <f t="shared" si="120"/>
        <v>►</v>
      </c>
      <c r="C318" s="1403" t="str">
        <f t="shared" si="123"/>
        <v>►</v>
      </c>
      <c r="D318" s="2475" t="str">
        <f t="shared" si="128"/>
        <v>►</v>
      </c>
      <c r="E318" s="1402" t="str">
        <f t="shared" si="129"/>
        <v>►</v>
      </c>
      <c r="F318" s="1402" t="str">
        <f t="shared" si="130"/>
        <v>►</v>
      </c>
      <c r="G318" s="1402" t="str">
        <f t="shared" si="131"/>
        <v>►</v>
      </c>
      <c r="H318" s="1466" t="s">
        <v>6</v>
      </c>
      <c r="I318" s="1465"/>
      <c r="J318" s="1465"/>
      <c r="K318" s="1465"/>
      <c r="L318" s="1464"/>
      <c r="M318" s="1464"/>
      <c r="N318" s="1464"/>
      <c r="O318" s="1464"/>
      <c r="P318" s="1464"/>
      <c r="Q318" s="1464"/>
      <c r="R318" s="2459"/>
      <c r="S318" s="521" t="s">
        <v>6</v>
      </c>
      <c r="T318" s="2719">
        <f t="shared" si="118"/>
        <v>0</v>
      </c>
      <c r="U318" s="2443">
        <f t="shared" si="119"/>
        <v>0</v>
      </c>
      <c r="V318" s="2442"/>
      <c r="W318" s="1440">
        <f t="shared" si="126"/>
        <v>0</v>
      </c>
      <c r="X318" s="199" t="str">
        <f>IF(OR(W318=0, ISBLANK(P318)), "", TEXT(ROUND(W318/INDEX(AJ24:AJ94, MATCH(P318, AI24:AI94, 0)), 0),"# ##0") &amp; " " &amp; P318)</f>
        <v/>
      </c>
      <c r="Y318" s="197">
        <f t="shared" si="127"/>
        <v>0</v>
      </c>
      <c r="Z318" s="1441">
        <f t="shared" si="121"/>
        <v>0</v>
      </c>
      <c r="AA318" s="1428" t="str">
        <f t="shared" si="124"/>
        <v/>
      </c>
      <c r="AB318" s="1436"/>
      <c r="AC318" s="1440">
        <f t="shared" si="125"/>
        <v>0</v>
      </c>
      <c r="AD318" s="1437"/>
      <c r="AE318" s="1442" t="str">
        <f t="shared" si="132"/>
        <v/>
      </c>
      <c r="AF318" s="2564"/>
      <c r="AG318" s="2715">
        <f t="shared" si="122"/>
        <v>0</v>
      </c>
      <c r="AH318" s="2716">
        <f>IF(AND(V318&lt;&gt;"", ISNUMBER(T318)), IFERROR(INDEX(AJ24:AJ94, MATCH(P318, AI24:AI94, 0)) * O318 * IF(ISBLANK(L318), 1, L318), 0), 0)</f>
        <v>0</v>
      </c>
      <c r="AI318" s="31"/>
      <c r="AJ318" s="31"/>
      <c r="AK318" s="31"/>
      <c r="AL318" s="31"/>
      <c r="AM318" s="1401" t="str">
        <f t="shared" si="117"/>
        <v>►</v>
      </c>
      <c r="AN318" s="31"/>
      <c r="AO318" s="31"/>
      <c r="AP318" s="31"/>
      <c r="AQ318" s="1411"/>
      <c r="AR318" s="1411"/>
      <c r="AS318" s="31"/>
      <c r="AT318" s="31"/>
      <c r="AU318" s="31"/>
      <c r="AV318" s="31"/>
      <c r="AW318" s="1411"/>
      <c r="AX318" s="4">
        <v>1</v>
      </c>
    </row>
    <row r="319" spans="1:50" s="48" customFormat="1" ht="21" customHeight="1" x14ac:dyDescent="0.25">
      <c r="A319" s="1401" t="str">
        <f t="shared" si="116"/>
        <v>►</v>
      </c>
      <c r="B319" s="1402" t="str">
        <f t="shared" si="120"/>
        <v>►</v>
      </c>
      <c r="C319" s="1403" t="str">
        <f t="shared" si="123"/>
        <v>►</v>
      </c>
      <c r="D319" s="2475" t="str">
        <f t="shared" si="128"/>
        <v>►</v>
      </c>
      <c r="E319" s="1402" t="str">
        <f t="shared" si="129"/>
        <v>►</v>
      </c>
      <c r="F319" s="1402" t="str">
        <f t="shared" si="130"/>
        <v>►</v>
      </c>
      <c r="G319" s="1402" t="str">
        <f t="shared" si="131"/>
        <v>►</v>
      </c>
      <c r="H319" s="1466" t="s">
        <v>6</v>
      </c>
      <c r="I319" s="1465"/>
      <c r="J319" s="1465"/>
      <c r="K319" s="1465"/>
      <c r="L319" s="1464"/>
      <c r="M319" s="1464"/>
      <c r="N319" s="1464"/>
      <c r="O319" s="1464"/>
      <c r="P319" s="1464"/>
      <c r="Q319" s="1464"/>
      <c r="R319" s="2459"/>
      <c r="S319" s="521" t="s">
        <v>6</v>
      </c>
      <c r="T319" s="2719">
        <f t="shared" si="118"/>
        <v>0</v>
      </c>
      <c r="U319" s="2443">
        <f t="shared" si="119"/>
        <v>0</v>
      </c>
      <c r="V319" s="2442"/>
      <c r="W319" s="1433">
        <f t="shared" si="126"/>
        <v>0</v>
      </c>
      <c r="X319" s="185" t="str">
        <f>IF(OR(W319=0, ISBLANK(P319)), "", TEXT(ROUND(W319/INDEX(AJ24:AJ94, MATCH(P319, AI24:AI94, 0)), 0),"# ##0") &amp; " " &amp; P319)</f>
        <v/>
      </c>
      <c r="Y319" s="210">
        <f t="shared" si="127"/>
        <v>0</v>
      </c>
      <c r="Z319" s="1434">
        <f t="shared" si="121"/>
        <v>0</v>
      </c>
      <c r="AA319" s="1435" t="str">
        <f t="shared" si="124"/>
        <v/>
      </c>
      <c r="AB319" s="1436"/>
      <c r="AC319" s="1433">
        <f t="shared" si="125"/>
        <v>0</v>
      </c>
      <c r="AD319" s="1437"/>
      <c r="AE319" s="1438" t="str">
        <f t="shared" si="132"/>
        <v/>
      </c>
      <c r="AF319" s="2564"/>
      <c r="AG319" s="2715">
        <f t="shared" si="122"/>
        <v>0</v>
      </c>
      <c r="AH319" s="2716">
        <f>IF(AND(V319&lt;&gt;"", ISNUMBER(T319)), IFERROR(INDEX(AJ24:AJ94, MATCH(P319, AI24:AI94, 0)) * O319 * IF(ISBLANK(L319), 1, L319), 0), 0)</f>
        <v>0</v>
      </c>
      <c r="AI319" s="31"/>
      <c r="AJ319" s="31"/>
      <c r="AK319" s="31"/>
      <c r="AL319" s="31"/>
      <c r="AM319" s="1401" t="str">
        <f t="shared" si="117"/>
        <v>►</v>
      </c>
      <c r="AN319" s="31"/>
      <c r="AO319" s="31"/>
      <c r="AP319" s="31"/>
      <c r="AQ319" s="1411"/>
      <c r="AR319" s="1411"/>
      <c r="AS319" s="31"/>
      <c r="AT319" s="31"/>
      <c r="AU319" s="31"/>
      <c r="AV319" s="31"/>
      <c r="AW319" s="1411"/>
      <c r="AX319" s="4">
        <v>1</v>
      </c>
    </row>
    <row r="320" spans="1:50" s="48" customFormat="1" ht="21" customHeight="1" x14ac:dyDescent="0.25">
      <c r="A320" s="1401" t="str">
        <f t="shared" si="116"/>
        <v>►</v>
      </c>
      <c r="B320" s="1402" t="str">
        <f t="shared" si="120"/>
        <v>►</v>
      </c>
      <c r="C320" s="1403" t="str">
        <f t="shared" si="123"/>
        <v>►</v>
      </c>
      <c r="D320" s="2475" t="str">
        <f t="shared" si="128"/>
        <v>►</v>
      </c>
      <c r="E320" s="1402" t="str">
        <f t="shared" si="129"/>
        <v>►</v>
      </c>
      <c r="F320" s="1402" t="str">
        <f t="shared" si="130"/>
        <v>►</v>
      </c>
      <c r="G320" s="1402" t="str">
        <f t="shared" si="131"/>
        <v>►</v>
      </c>
      <c r="H320" s="1466" t="s">
        <v>6</v>
      </c>
      <c r="I320" s="1465"/>
      <c r="J320" s="1465"/>
      <c r="K320" s="1465"/>
      <c r="L320" s="1464"/>
      <c r="M320" s="1464"/>
      <c r="N320" s="1464"/>
      <c r="O320" s="1464"/>
      <c r="P320" s="1464"/>
      <c r="Q320" s="1464"/>
      <c r="R320" s="2459"/>
      <c r="S320" s="521" t="s">
        <v>6</v>
      </c>
      <c r="T320" s="2719">
        <f t="shared" si="118"/>
        <v>0</v>
      </c>
      <c r="U320" s="2443">
        <f t="shared" si="119"/>
        <v>0</v>
      </c>
      <c r="V320" s="2442"/>
      <c r="W320" s="1440">
        <f t="shared" si="126"/>
        <v>0</v>
      </c>
      <c r="X320" s="199" t="str">
        <f>IF(OR(W320=0, ISBLANK(P320)), "", TEXT(ROUND(W320/INDEX(AJ24:AJ94, MATCH(P320, AI24:AI94, 0)), 0),"# ##0") &amp; " " &amp; P320)</f>
        <v/>
      </c>
      <c r="Y320" s="197">
        <f t="shared" si="127"/>
        <v>0</v>
      </c>
      <c r="Z320" s="1441">
        <f t="shared" si="121"/>
        <v>0</v>
      </c>
      <c r="AA320" s="1428" t="str">
        <f t="shared" si="124"/>
        <v/>
      </c>
      <c r="AB320" s="1436"/>
      <c r="AC320" s="1440">
        <f t="shared" si="125"/>
        <v>0</v>
      </c>
      <c r="AD320" s="1437"/>
      <c r="AE320" s="1442" t="str">
        <f t="shared" si="132"/>
        <v/>
      </c>
      <c r="AF320" s="2564"/>
      <c r="AG320" s="2715">
        <f t="shared" si="122"/>
        <v>0</v>
      </c>
      <c r="AH320" s="2716">
        <f>IF(AND(V320&lt;&gt;"", ISNUMBER(T320)), IFERROR(INDEX(AJ24:AJ94, MATCH(P320, AI24:AI94, 0)) * O320 * IF(ISBLANK(L320), 1, L320), 0), 0)</f>
        <v>0</v>
      </c>
      <c r="AI320" s="31"/>
      <c r="AJ320" s="31"/>
      <c r="AK320" s="31"/>
      <c r="AL320" s="31"/>
      <c r="AM320" s="1401" t="str">
        <f t="shared" si="117"/>
        <v>►</v>
      </c>
      <c r="AN320" s="31"/>
      <c r="AO320" s="31"/>
      <c r="AP320" s="31"/>
      <c r="AQ320" s="31"/>
      <c r="AR320" s="1411"/>
      <c r="AS320" s="31"/>
      <c r="AT320" s="31"/>
      <c r="AU320" s="31"/>
      <c r="AV320" s="31"/>
      <c r="AW320" s="1411"/>
      <c r="AX320" s="4">
        <v>1</v>
      </c>
    </row>
    <row r="321" spans="1:50" s="48" customFormat="1" ht="21" customHeight="1" x14ac:dyDescent="0.25">
      <c r="A321" s="1401" t="str">
        <f t="shared" si="116"/>
        <v>►</v>
      </c>
      <c r="B321" s="1402" t="str">
        <f t="shared" si="120"/>
        <v>►</v>
      </c>
      <c r="C321" s="1403" t="str">
        <f t="shared" si="123"/>
        <v>►</v>
      </c>
      <c r="D321" s="2475" t="str">
        <f t="shared" si="128"/>
        <v>►</v>
      </c>
      <c r="E321" s="1402" t="str">
        <f t="shared" si="129"/>
        <v>►</v>
      </c>
      <c r="F321" s="1402" t="str">
        <f t="shared" si="130"/>
        <v>►</v>
      </c>
      <c r="G321" s="1402" t="str">
        <f t="shared" si="131"/>
        <v>►</v>
      </c>
      <c r="H321" s="1466" t="s">
        <v>6</v>
      </c>
      <c r="I321" s="1465"/>
      <c r="J321" s="1465"/>
      <c r="K321" s="1465"/>
      <c r="L321" s="1464"/>
      <c r="M321" s="1464"/>
      <c r="N321" s="1464"/>
      <c r="O321" s="1464"/>
      <c r="P321" s="1464"/>
      <c r="Q321" s="1464"/>
      <c r="R321" s="2459"/>
      <c r="S321" s="521" t="s">
        <v>6</v>
      </c>
      <c r="T321" s="2719">
        <f t="shared" si="118"/>
        <v>0</v>
      </c>
      <c r="U321" s="2443">
        <f t="shared" si="119"/>
        <v>0</v>
      </c>
      <c r="V321" s="2442"/>
      <c r="W321" s="1433">
        <f t="shared" si="126"/>
        <v>0</v>
      </c>
      <c r="X321" s="185" t="str">
        <f>IF(OR(W321=0, ISBLANK(P321)), "", TEXT(ROUND(W321/INDEX(AJ24:AJ94, MATCH(P321, AI24:AI94, 0)), 0),"# ##0") &amp; " " &amp; P321)</f>
        <v/>
      </c>
      <c r="Y321" s="210">
        <f t="shared" si="127"/>
        <v>0</v>
      </c>
      <c r="Z321" s="1434">
        <f t="shared" si="121"/>
        <v>0</v>
      </c>
      <c r="AA321" s="1435" t="str">
        <f t="shared" si="124"/>
        <v/>
      </c>
      <c r="AB321" s="1436"/>
      <c r="AC321" s="1433">
        <f t="shared" si="125"/>
        <v>0</v>
      </c>
      <c r="AD321" s="1437"/>
      <c r="AE321" s="1438" t="str">
        <f t="shared" si="132"/>
        <v/>
      </c>
      <c r="AF321" s="2564"/>
      <c r="AG321" s="2715">
        <f t="shared" si="122"/>
        <v>0</v>
      </c>
      <c r="AH321" s="2716">
        <f>IF(AND(V321&lt;&gt;"", ISNUMBER(T321)), IFERROR(INDEX(AJ24:AJ94, MATCH(P321, AI24:AI94, 0)) * O321 * IF(ISBLANK(L321), 1, L321), 0), 0)</f>
        <v>0</v>
      </c>
      <c r="AI321" s="31"/>
      <c r="AJ321" s="31"/>
      <c r="AK321" s="31"/>
      <c r="AL321" s="31"/>
      <c r="AM321" s="1401" t="str">
        <f t="shared" si="117"/>
        <v>►</v>
      </c>
      <c r="AN321" s="31"/>
      <c r="AO321" s="31"/>
      <c r="AP321" s="31"/>
      <c r="AQ321" s="31"/>
      <c r="AR321" s="1411"/>
      <c r="AS321" s="31"/>
      <c r="AT321" s="31"/>
      <c r="AU321" s="31"/>
      <c r="AV321" s="31"/>
      <c r="AW321" s="1411"/>
      <c r="AX321" s="4">
        <v>1</v>
      </c>
    </row>
    <row r="322" spans="1:50" s="48" customFormat="1" ht="21" customHeight="1" x14ac:dyDescent="0.25">
      <c r="A322" s="1401" t="str">
        <f t="shared" si="116"/>
        <v>►</v>
      </c>
      <c r="B322" s="1402" t="str">
        <f t="shared" si="120"/>
        <v>►</v>
      </c>
      <c r="C322" s="1403" t="str">
        <f t="shared" si="123"/>
        <v>►</v>
      </c>
      <c r="D322" s="2475" t="str">
        <f t="shared" si="128"/>
        <v>►</v>
      </c>
      <c r="E322" s="1402" t="str">
        <f t="shared" si="129"/>
        <v>►</v>
      </c>
      <c r="F322" s="1402" t="str">
        <f t="shared" si="130"/>
        <v>►</v>
      </c>
      <c r="G322" s="1402" t="str">
        <f t="shared" si="131"/>
        <v>►</v>
      </c>
      <c r="H322" s="1466" t="s">
        <v>6</v>
      </c>
      <c r="I322" s="1465"/>
      <c r="J322" s="1465"/>
      <c r="K322" s="1465"/>
      <c r="L322" s="1464"/>
      <c r="M322" s="1464"/>
      <c r="N322" s="1464"/>
      <c r="O322" s="1464"/>
      <c r="P322" s="1464"/>
      <c r="Q322" s="1464"/>
      <c r="R322" s="2459"/>
      <c r="S322" s="521" t="s">
        <v>6</v>
      </c>
      <c r="T322" s="2719">
        <f t="shared" si="118"/>
        <v>0</v>
      </c>
      <c r="U322" s="2443">
        <f t="shared" si="119"/>
        <v>0</v>
      </c>
      <c r="V322" s="2442"/>
      <c r="W322" s="1440">
        <f t="shared" si="126"/>
        <v>0</v>
      </c>
      <c r="X322" s="199" t="str">
        <f>IF(OR(W322=0, ISBLANK(P322)), "", TEXT(ROUND(W322/INDEX(AJ24:AJ94, MATCH(P322, AI24:AI94, 0)), 0),"# ##0") &amp; " " &amp; P322)</f>
        <v/>
      </c>
      <c r="Y322" s="197">
        <f t="shared" si="127"/>
        <v>0</v>
      </c>
      <c r="Z322" s="1441">
        <f t="shared" si="121"/>
        <v>0</v>
      </c>
      <c r="AA322" s="1428" t="str">
        <f t="shared" si="124"/>
        <v/>
      </c>
      <c r="AB322" s="1436"/>
      <c r="AC322" s="1440">
        <f t="shared" si="125"/>
        <v>0</v>
      </c>
      <c r="AD322" s="1437"/>
      <c r="AE322" s="1442" t="str">
        <f t="shared" si="132"/>
        <v/>
      </c>
      <c r="AF322" s="2564"/>
      <c r="AG322" s="2715">
        <f t="shared" si="122"/>
        <v>0</v>
      </c>
      <c r="AH322" s="2716">
        <f>IF(AND(V322&lt;&gt;"", ISNUMBER(T322)), IFERROR(INDEX(AJ24:AJ94, MATCH(P322, AI24:AI94, 0)) * O322 * IF(ISBLANK(L322), 1, L322), 0), 0)</f>
        <v>0</v>
      </c>
      <c r="AI322" s="31"/>
      <c r="AJ322" s="31"/>
      <c r="AK322" s="31"/>
      <c r="AL322" s="31"/>
      <c r="AM322" s="1401" t="str">
        <f t="shared" si="117"/>
        <v>►</v>
      </c>
      <c r="AN322" s="31"/>
      <c r="AO322" s="31"/>
      <c r="AP322" s="31"/>
      <c r="AQ322" s="31"/>
      <c r="AR322" s="1411"/>
      <c r="AS322" s="31"/>
      <c r="AT322" s="31"/>
      <c r="AU322" s="31"/>
      <c r="AV322" s="31"/>
      <c r="AW322" s="1411"/>
      <c r="AX322" s="4">
        <v>1</v>
      </c>
    </row>
    <row r="323" spans="1:50" s="48" customFormat="1" ht="21" customHeight="1" x14ac:dyDescent="0.25">
      <c r="A323" s="1401" t="str">
        <f t="shared" si="116"/>
        <v>►</v>
      </c>
      <c r="B323" s="1402" t="str">
        <f t="shared" si="120"/>
        <v>►</v>
      </c>
      <c r="C323" s="1403" t="str">
        <f t="shared" si="123"/>
        <v>►</v>
      </c>
      <c r="D323" s="2475" t="str">
        <f t="shared" si="128"/>
        <v>►</v>
      </c>
      <c r="E323" s="1402" t="str">
        <f t="shared" si="129"/>
        <v>►</v>
      </c>
      <c r="F323" s="1402" t="str">
        <f t="shared" si="130"/>
        <v>►</v>
      </c>
      <c r="G323" s="1402" t="str">
        <f t="shared" si="131"/>
        <v>►</v>
      </c>
      <c r="H323" s="1466" t="s">
        <v>6</v>
      </c>
      <c r="I323" s="1465"/>
      <c r="J323" s="1465"/>
      <c r="K323" s="1465"/>
      <c r="L323" s="1464"/>
      <c r="M323" s="1464"/>
      <c r="N323" s="1464"/>
      <c r="O323" s="1464"/>
      <c r="P323" s="1464"/>
      <c r="Q323" s="1464"/>
      <c r="R323" s="2459"/>
      <c r="S323" s="521" t="s">
        <v>6</v>
      </c>
      <c r="T323" s="2719">
        <f t="shared" si="118"/>
        <v>0</v>
      </c>
      <c r="U323" s="2443">
        <f t="shared" si="119"/>
        <v>0</v>
      </c>
      <c r="V323" s="2442"/>
      <c r="W323" s="1433">
        <f t="shared" si="126"/>
        <v>0</v>
      </c>
      <c r="X323" s="185" t="str">
        <f>IF(OR(W323=0, ISBLANK(P323)), "", TEXT(ROUND(W323/INDEX(AJ24:AJ94, MATCH(P323, AI24:AI94, 0)), 0),"# ##0") &amp; " " &amp; P323)</f>
        <v/>
      </c>
      <c r="Y323" s="210">
        <f t="shared" si="127"/>
        <v>0</v>
      </c>
      <c r="Z323" s="1434">
        <f t="shared" si="121"/>
        <v>0</v>
      </c>
      <c r="AA323" s="1435" t="str">
        <f t="shared" si="124"/>
        <v/>
      </c>
      <c r="AB323" s="1436"/>
      <c r="AC323" s="1433">
        <f t="shared" si="125"/>
        <v>0</v>
      </c>
      <c r="AD323" s="1437"/>
      <c r="AE323" s="1438" t="str">
        <f t="shared" si="132"/>
        <v/>
      </c>
      <c r="AF323" s="2564"/>
      <c r="AG323" s="2715">
        <f t="shared" si="122"/>
        <v>0</v>
      </c>
      <c r="AH323" s="2716">
        <f>IF(AND(V323&lt;&gt;"", ISNUMBER(T323)), IFERROR(INDEX(AJ24:AJ94, MATCH(P323, AI24:AI94, 0)) * O323 * IF(ISBLANK(L323), 1, L323), 0), 0)</f>
        <v>0</v>
      </c>
      <c r="AI323" s="31"/>
      <c r="AJ323" s="31"/>
      <c r="AK323" s="31"/>
      <c r="AL323" s="31"/>
      <c r="AM323" s="1401" t="str">
        <f t="shared" si="117"/>
        <v>►</v>
      </c>
      <c r="AN323" s="31"/>
      <c r="AO323" s="31"/>
      <c r="AP323" s="31"/>
      <c r="AQ323" s="31"/>
      <c r="AR323" s="1411"/>
      <c r="AS323" s="31"/>
      <c r="AT323" s="31"/>
      <c r="AU323" s="31"/>
      <c r="AV323" s="31"/>
      <c r="AW323" s="1411"/>
      <c r="AX323" s="4">
        <v>1</v>
      </c>
    </row>
    <row r="324" spans="1:50" s="48" customFormat="1" ht="21" customHeight="1" x14ac:dyDescent="0.25">
      <c r="A324" s="1401" t="str">
        <f t="shared" si="116"/>
        <v>►</v>
      </c>
      <c r="B324" s="1402" t="str">
        <f t="shared" si="120"/>
        <v>►</v>
      </c>
      <c r="C324" s="1403" t="str">
        <f t="shared" si="123"/>
        <v>►</v>
      </c>
      <c r="D324" s="2475" t="str">
        <f t="shared" si="128"/>
        <v>►</v>
      </c>
      <c r="E324" s="1402" t="str">
        <f t="shared" si="129"/>
        <v>►</v>
      </c>
      <c r="F324" s="1402" t="str">
        <f t="shared" si="130"/>
        <v>►</v>
      </c>
      <c r="G324" s="1402" t="str">
        <f t="shared" si="131"/>
        <v>►</v>
      </c>
      <c r="H324" s="1466" t="s">
        <v>6</v>
      </c>
      <c r="I324" s="1465"/>
      <c r="J324" s="1465"/>
      <c r="K324" s="1465"/>
      <c r="L324" s="1464"/>
      <c r="M324" s="1464"/>
      <c r="N324" s="1464"/>
      <c r="O324" s="1464"/>
      <c r="P324" s="1464"/>
      <c r="Q324" s="1464"/>
      <c r="R324" s="2459"/>
      <c r="S324" s="521" t="s">
        <v>6</v>
      </c>
      <c r="T324" s="2719">
        <f t="shared" si="118"/>
        <v>0</v>
      </c>
      <c r="U324" s="2443">
        <f t="shared" si="119"/>
        <v>0</v>
      </c>
      <c r="V324" s="2442"/>
      <c r="W324" s="1440">
        <f t="shared" si="126"/>
        <v>0</v>
      </c>
      <c r="X324" s="199" t="str">
        <f>IF(OR(W324=0, ISBLANK(P324)), "", TEXT(ROUND(W324/INDEX(AJ24:AJ94, MATCH(P324, AI24:AI94, 0)), 0),"# ##0") &amp; " " &amp; P324)</f>
        <v/>
      </c>
      <c r="Y324" s="197">
        <f t="shared" si="127"/>
        <v>0</v>
      </c>
      <c r="Z324" s="1441">
        <f t="shared" si="121"/>
        <v>0</v>
      </c>
      <c r="AA324" s="1428" t="str">
        <f t="shared" si="124"/>
        <v/>
      </c>
      <c r="AB324" s="1436"/>
      <c r="AC324" s="1440">
        <f t="shared" si="125"/>
        <v>0</v>
      </c>
      <c r="AD324" s="1437"/>
      <c r="AE324" s="1442" t="str">
        <f t="shared" si="132"/>
        <v/>
      </c>
      <c r="AF324" s="2564"/>
      <c r="AG324" s="2715">
        <f t="shared" si="122"/>
        <v>0</v>
      </c>
      <c r="AH324" s="2716">
        <f>IF(AND(V324&lt;&gt;"", ISNUMBER(T324)), IFERROR(INDEX(AJ24:AJ94, MATCH(P324, AI24:AI94, 0)) * O324 * IF(ISBLANK(L324), 1, L324), 0), 0)</f>
        <v>0</v>
      </c>
      <c r="AI324" s="31"/>
      <c r="AJ324" s="31"/>
      <c r="AK324" s="31"/>
      <c r="AL324" s="31"/>
      <c r="AM324" s="1401" t="str">
        <f t="shared" si="117"/>
        <v>►</v>
      </c>
      <c r="AN324" s="31"/>
      <c r="AO324" s="31"/>
      <c r="AP324" s="31"/>
      <c r="AQ324" s="31"/>
      <c r="AR324" s="1411"/>
      <c r="AS324" s="31"/>
      <c r="AT324" s="31"/>
      <c r="AU324" s="31"/>
      <c r="AV324" s="31"/>
      <c r="AW324" s="1411"/>
      <c r="AX324" s="4">
        <v>1</v>
      </c>
    </row>
    <row r="325" spans="1:50" s="48" customFormat="1" ht="21" customHeight="1" x14ac:dyDescent="0.25">
      <c r="A325" s="1401" t="str">
        <f t="shared" si="116"/>
        <v>►</v>
      </c>
      <c r="B325" s="1402" t="str">
        <f t="shared" si="120"/>
        <v>►</v>
      </c>
      <c r="C325" s="1403" t="str">
        <f t="shared" si="123"/>
        <v>►</v>
      </c>
      <c r="D325" s="2475" t="str">
        <f t="shared" si="128"/>
        <v>►</v>
      </c>
      <c r="E325" s="1402" t="str">
        <f t="shared" si="129"/>
        <v>►</v>
      </c>
      <c r="F325" s="1402" t="str">
        <f t="shared" si="130"/>
        <v>►</v>
      </c>
      <c r="G325" s="1402" t="str">
        <f t="shared" si="131"/>
        <v>►</v>
      </c>
      <c r="H325" s="1466" t="s">
        <v>6</v>
      </c>
      <c r="I325" s="1465"/>
      <c r="J325" s="1465"/>
      <c r="K325" s="1465"/>
      <c r="L325" s="1464"/>
      <c r="M325" s="1464"/>
      <c r="N325" s="1464"/>
      <c r="O325" s="1464"/>
      <c r="P325" s="1464"/>
      <c r="Q325" s="1464"/>
      <c r="R325" s="2459"/>
      <c r="S325" s="521" t="s">
        <v>6</v>
      </c>
      <c r="T325" s="2719">
        <f t="shared" si="118"/>
        <v>0</v>
      </c>
      <c r="U325" s="2443">
        <f t="shared" si="119"/>
        <v>0</v>
      </c>
      <c r="V325" s="2442"/>
      <c r="W325" s="1433">
        <f t="shared" si="126"/>
        <v>0</v>
      </c>
      <c r="X325" s="185" t="str">
        <f>IF(OR(W325=0, ISBLANK(P325)), "", TEXT(ROUND(W325/INDEX(AJ24:AJ94, MATCH(P325, AI24:AI94, 0)), 0),"# ##0") &amp; " " &amp; P325)</f>
        <v/>
      </c>
      <c r="Y325" s="210">
        <f t="shared" si="127"/>
        <v>0</v>
      </c>
      <c r="Z325" s="1434">
        <f t="shared" si="121"/>
        <v>0</v>
      </c>
      <c r="AA325" s="1435" t="str">
        <f t="shared" si="124"/>
        <v/>
      </c>
      <c r="AB325" s="1436"/>
      <c r="AC325" s="1433">
        <f t="shared" si="125"/>
        <v>0</v>
      </c>
      <c r="AD325" s="1437"/>
      <c r="AE325" s="1438" t="str">
        <f t="shared" si="132"/>
        <v/>
      </c>
      <c r="AF325" s="2564"/>
      <c r="AG325" s="2715">
        <f t="shared" si="122"/>
        <v>0</v>
      </c>
      <c r="AH325" s="2716">
        <f>IF(AND(V325&lt;&gt;"", ISNUMBER(T325)), IFERROR(INDEX(AJ24:AJ94, MATCH(P325, AI24:AI94, 0)) * O325 * IF(ISBLANK(L325), 1, L325), 0), 0)</f>
        <v>0</v>
      </c>
      <c r="AI325" s="31"/>
      <c r="AJ325" s="31"/>
      <c r="AK325" s="31"/>
      <c r="AL325" s="31"/>
      <c r="AM325" s="1401" t="str">
        <f t="shared" si="117"/>
        <v>►</v>
      </c>
      <c r="AN325" s="31"/>
      <c r="AO325" s="31"/>
      <c r="AP325" s="31"/>
      <c r="AQ325" s="31"/>
      <c r="AR325" s="1411"/>
      <c r="AS325" s="31"/>
      <c r="AT325" s="31"/>
      <c r="AU325" s="31"/>
      <c r="AV325" s="31"/>
      <c r="AW325" s="1411"/>
      <c r="AX325" s="4">
        <v>1</v>
      </c>
    </row>
    <row r="326" spans="1:50" s="48" customFormat="1" ht="21" customHeight="1" x14ac:dyDescent="0.25">
      <c r="A326" s="1401" t="str">
        <f t="shared" si="116"/>
        <v>►</v>
      </c>
      <c r="B326" s="1402" t="str">
        <f t="shared" si="120"/>
        <v>►</v>
      </c>
      <c r="C326" s="1403" t="str">
        <f t="shared" si="123"/>
        <v>►</v>
      </c>
      <c r="D326" s="2475" t="str">
        <f t="shared" si="128"/>
        <v>►</v>
      </c>
      <c r="E326" s="1402" t="str">
        <f t="shared" si="129"/>
        <v>►</v>
      </c>
      <c r="F326" s="1402" t="str">
        <f t="shared" si="130"/>
        <v>►</v>
      </c>
      <c r="G326" s="1402" t="str">
        <f t="shared" si="131"/>
        <v>►</v>
      </c>
      <c r="H326" s="1466" t="s">
        <v>6</v>
      </c>
      <c r="I326" s="1465"/>
      <c r="J326" s="1465"/>
      <c r="K326" s="1465"/>
      <c r="L326" s="1464"/>
      <c r="M326" s="1464"/>
      <c r="N326" s="1464"/>
      <c r="O326" s="1464"/>
      <c r="P326" s="1464"/>
      <c r="Q326" s="1464"/>
      <c r="R326" s="2459"/>
      <c r="S326" s="521" t="s">
        <v>6</v>
      </c>
      <c r="T326" s="2719">
        <f t="shared" si="118"/>
        <v>0</v>
      </c>
      <c r="U326" s="2443">
        <f t="shared" si="119"/>
        <v>0</v>
      </c>
      <c r="V326" s="2442"/>
      <c r="W326" s="1440">
        <f t="shared" si="126"/>
        <v>0</v>
      </c>
      <c r="X326" s="199" t="str">
        <f>IF(OR(W326=0, ISBLANK(P326)), "", TEXT(ROUND(W326/INDEX(AJ24:AJ94, MATCH(P326, AI24:AI94, 0)), 0),"# ##0") &amp; " " &amp; P326)</f>
        <v/>
      </c>
      <c r="Y326" s="197">
        <f t="shared" si="127"/>
        <v>0</v>
      </c>
      <c r="Z326" s="1441">
        <f t="shared" si="121"/>
        <v>0</v>
      </c>
      <c r="AA326" s="1428" t="str">
        <f t="shared" si="124"/>
        <v/>
      </c>
      <c r="AB326" s="1436"/>
      <c r="AC326" s="1440">
        <f t="shared" si="125"/>
        <v>0</v>
      </c>
      <c r="AD326" s="1437"/>
      <c r="AE326" s="1442" t="str">
        <f t="shared" si="132"/>
        <v/>
      </c>
      <c r="AF326" s="2564"/>
      <c r="AG326" s="2715">
        <f t="shared" si="122"/>
        <v>0</v>
      </c>
      <c r="AH326" s="2716">
        <f>IF(AND(V326&lt;&gt;"", ISNUMBER(T326)), IFERROR(INDEX(AJ24:AJ94, MATCH(P326, AI24:AI94, 0)) * O326 * IF(ISBLANK(L326), 1, L326), 0), 0)</f>
        <v>0</v>
      </c>
      <c r="AI326" s="31"/>
      <c r="AJ326" s="31"/>
      <c r="AK326" s="31"/>
      <c r="AL326" s="31"/>
      <c r="AM326" s="1401" t="str">
        <f t="shared" si="117"/>
        <v>►</v>
      </c>
      <c r="AN326" s="31"/>
      <c r="AO326" s="31"/>
      <c r="AP326" s="31"/>
      <c r="AQ326" s="31"/>
      <c r="AR326" s="1411"/>
      <c r="AS326" s="31"/>
      <c r="AT326" s="31"/>
      <c r="AU326" s="31"/>
      <c r="AV326" s="31"/>
      <c r="AW326" s="1411"/>
      <c r="AX326" s="4">
        <v>1</v>
      </c>
    </row>
    <row r="327" spans="1:50" s="48" customFormat="1" ht="21" customHeight="1" x14ac:dyDescent="0.25">
      <c r="A327" s="1401" t="str">
        <f t="shared" si="116"/>
        <v>►</v>
      </c>
      <c r="B327" s="1402" t="str">
        <f t="shared" si="120"/>
        <v>►</v>
      </c>
      <c r="C327" s="1403" t="str">
        <f t="shared" si="123"/>
        <v>►</v>
      </c>
      <c r="D327" s="2475" t="str">
        <f t="shared" si="128"/>
        <v>►</v>
      </c>
      <c r="E327" s="1402" t="str">
        <f t="shared" si="129"/>
        <v>►</v>
      </c>
      <c r="F327" s="1402" t="str">
        <f t="shared" si="130"/>
        <v>►</v>
      </c>
      <c r="G327" s="1402" t="str">
        <f t="shared" si="131"/>
        <v>►</v>
      </c>
      <c r="H327" s="1466" t="s">
        <v>6</v>
      </c>
      <c r="I327" s="1465"/>
      <c r="J327" s="1465"/>
      <c r="K327" s="1465"/>
      <c r="L327" s="1464"/>
      <c r="M327" s="1464"/>
      <c r="N327" s="1464"/>
      <c r="O327" s="1464"/>
      <c r="P327" s="1464"/>
      <c r="Q327" s="1464"/>
      <c r="R327" s="2459"/>
      <c r="S327" s="521" t="s">
        <v>6</v>
      </c>
      <c r="T327" s="2719">
        <f t="shared" si="118"/>
        <v>0</v>
      </c>
      <c r="U327" s="2443">
        <f t="shared" si="119"/>
        <v>0</v>
      </c>
      <c r="V327" s="2442"/>
      <c r="W327" s="1433">
        <f t="shared" si="126"/>
        <v>0</v>
      </c>
      <c r="X327" s="185" t="str">
        <f>IF(OR(W327=0, ISBLANK(P327)), "", TEXT(ROUND(W327/INDEX(AJ24:AJ94, MATCH(P327, AI24:AI94, 0)), 0),"# ##0") &amp; " " &amp; P327)</f>
        <v/>
      </c>
      <c r="Y327" s="210">
        <f t="shared" si="127"/>
        <v>0</v>
      </c>
      <c r="Z327" s="1434">
        <f t="shared" si="121"/>
        <v>0</v>
      </c>
      <c r="AA327" s="1435" t="str">
        <f t="shared" si="124"/>
        <v/>
      </c>
      <c r="AB327" s="1436"/>
      <c r="AC327" s="1433">
        <f t="shared" si="125"/>
        <v>0</v>
      </c>
      <c r="AD327" s="1437"/>
      <c r="AE327" s="1438" t="str">
        <f t="shared" si="132"/>
        <v/>
      </c>
      <c r="AF327" s="2564"/>
      <c r="AG327" s="2715">
        <f t="shared" si="122"/>
        <v>0</v>
      </c>
      <c r="AH327" s="2716">
        <f>IF(AND(V327&lt;&gt;"", ISNUMBER(T327)), IFERROR(INDEX(AJ24:AJ94, MATCH(P327, AI24:AI94, 0)) * O327 * IF(ISBLANK(L327), 1, L327), 0), 0)</f>
        <v>0</v>
      </c>
      <c r="AI327" s="31"/>
      <c r="AJ327" s="31"/>
      <c r="AK327" s="31"/>
      <c r="AL327" s="31"/>
      <c r="AM327" s="1401" t="str">
        <f t="shared" si="117"/>
        <v>►</v>
      </c>
      <c r="AN327" s="31"/>
      <c r="AO327" s="31"/>
      <c r="AP327" s="31"/>
      <c r="AQ327" s="31"/>
      <c r="AR327" s="1411"/>
      <c r="AS327" s="31"/>
      <c r="AT327" s="31"/>
      <c r="AU327" s="31"/>
      <c r="AV327" s="31"/>
      <c r="AW327" s="1411"/>
      <c r="AX327" s="4">
        <v>1</v>
      </c>
    </row>
    <row r="328" spans="1:50" s="48" customFormat="1" ht="21" customHeight="1" x14ac:dyDescent="0.25">
      <c r="A328" s="1401" t="str">
        <f t="shared" si="116"/>
        <v>►</v>
      </c>
      <c r="B328" s="1402" t="str">
        <f t="shared" si="120"/>
        <v>►</v>
      </c>
      <c r="C328" s="1403" t="str">
        <f t="shared" si="123"/>
        <v>►</v>
      </c>
      <c r="D328" s="2475" t="str">
        <f t="shared" si="128"/>
        <v>►</v>
      </c>
      <c r="E328" s="1402" t="str">
        <f t="shared" si="129"/>
        <v>►</v>
      </c>
      <c r="F328" s="1402" t="str">
        <f t="shared" si="130"/>
        <v>►</v>
      </c>
      <c r="G328" s="1402" t="str">
        <f t="shared" si="131"/>
        <v>►</v>
      </c>
      <c r="H328" s="1466" t="s">
        <v>6</v>
      </c>
      <c r="I328" s="1465"/>
      <c r="J328" s="1465"/>
      <c r="K328" s="1465"/>
      <c r="L328" s="1464"/>
      <c r="M328" s="1464"/>
      <c r="N328" s="1464"/>
      <c r="O328" s="1464"/>
      <c r="P328" s="1464"/>
      <c r="Q328" s="1464"/>
      <c r="R328" s="2459"/>
      <c r="S328" s="521" t="s">
        <v>6</v>
      </c>
      <c r="T328" s="2719">
        <f t="shared" si="118"/>
        <v>0</v>
      </c>
      <c r="U328" s="2443">
        <f t="shared" si="119"/>
        <v>0</v>
      </c>
      <c r="V328" s="2442"/>
      <c r="W328" s="1440">
        <f t="shared" si="126"/>
        <v>0</v>
      </c>
      <c r="X328" s="199" t="str">
        <f>IF(OR(W328=0, ISBLANK(P328)), "", TEXT(ROUND(W328/INDEX(AJ24:AJ94, MATCH(P328, AI24:AI94, 0)), 0),"# ##0") &amp; " " &amp; P328)</f>
        <v/>
      </c>
      <c r="Y328" s="197">
        <f t="shared" si="127"/>
        <v>0</v>
      </c>
      <c r="Z328" s="1441">
        <f t="shared" si="121"/>
        <v>0</v>
      </c>
      <c r="AA328" s="1428" t="str">
        <f t="shared" si="124"/>
        <v/>
      </c>
      <c r="AB328" s="1436"/>
      <c r="AC328" s="1440">
        <f t="shared" si="125"/>
        <v>0</v>
      </c>
      <c r="AD328" s="1437"/>
      <c r="AE328" s="1442" t="str">
        <f t="shared" si="132"/>
        <v/>
      </c>
      <c r="AF328" s="2564"/>
      <c r="AG328" s="2715">
        <f t="shared" si="122"/>
        <v>0</v>
      </c>
      <c r="AH328" s="2716">
        <f>IF(AND(V328&lt;&gt;"", ISNUMBER(T328)), IFERROR(INDEX(AJ24:AJ94, MATCH(P328, AI24:AI94, 0)) * O328 * IF(ISBLANK(L328), 1, L328), 0), 0)</f>
        <v>0</v>
      </c>
      <c r="AI328" s="31"/>
      <c r="AJ328" s="31"/>
      <c r="AK328" s="31"/>
      <c r="AL328" s="31"/>
      <c r="AM328" s="1401" t="str">
        <f t="shared" si="117"/>
        <v>►</v>
      </c>
      <c r="AN328" s="31"/>
      <c r="AO328" s="31"/>
      <c r="AP328" s="31"/>
      <c r="AQ328" s="31"/>
      <c r="AR328" s="1411"/>
      <c r="AS328" s="31"/>
      <c r="AT328" s="31"/>
      <c r="AU328" s="31"/>
      <c r="AV328" s="31"/>
      <c r="AW328" s="1411"/>
      <c r="AX328" s="4">
        <v>1</v>
      </c>
    </row>
    <row r="329" spans="1:50" s="48" customFormat="1" ht="21" customHeight="1" x14ac:dyDescent="0.25">
      <c r="A329" s="1401" t="str">
        <f t="shared" si="116"/>
        <v>►</v>
      </c>
      <c r="B329" s="1402" t="str">
        <f t="shared" si="120"/>
        <v>►</v>
      </c>
      <c r="C329" s="1403" t="str">
        <f t="shared" si="123"/>
        <v>►</v>
      </c>
      <c r="D329" s="2475" t="str">
        <f t="shared" si="128"/>
        <v>►</v>
      </c>
      <c r="E329" s="1402" t="str">
        <f t="shared" si="129"/>
        <v>►</v>
      </c>
      <c r="F329" s="1402" t="str">
        <f t="shared" si="130"/>
        <v>►</v>
      </c>
      <c r="G329" s="1402" t="str">
        <f t="shared" si="131"/>
        <v>►</v>
      </c>
      <c r="H329" s="1466" t="s">
        <v>6</v>
      </c>
      <c r="I329" s="1465"/>
      <c r="J329" s="1465"/>
      <c r="K329" s="1465"/>
      <c r="L329" s="1464"/>
      <c r="M329" s="1464"/>
      <c r="N329" s="1464"/>
      <c r="O329" s="1464"/>
      <c r="P329" s="1464"/>
      <c r="Q329" s="1464"/>
      <c r="R329" s="2459"/>
      <c r="S329" s="521" t="s">
        <v>6</v>
      </c>
      <c r="T329" s="2719">
        <f t="shared" si="118"/>
        <v>0</v>
      </c>
      <c r="U329" s="2443">
        <f t="shared" si="119"/>
        <v>0</v>
      </c>
      <c r="V329" s="2442"/>
      <c r="W329" s="1433">
        <f t="shared" si="126"/>
        <v>0</v>
      </c>
      <c r="X329" s="185" t="str">
        <f>IF(OR(W329=0, ISBLANK(P329)), "", TEXT(ROUND(W329/INDEX(AJ24:AJ94, MATCH(P329, AI24:AI94, 0)), 0),"# ##0") &amp; " " &amp; P329)</f>
        <v/>
      </c>
      <c r="Y329" s="210">
        <f t="shared" si="127"/>
        <v>0</v>
      </c>
      <c r="Z329" s="1434">
        <f t="shared" si="121"/>
        <v>0</v>
      </c>
      <c r="AA329" s="1435" t="str">
        <f t="shared" si="124"/>
        <v/>
      </c>
      <c r="AB329" s="1436"/>
      <c r="AC329" s="1433">
        <f t="shared" si="125"/>
        <v>0</v>
      </c>
      <c r="AD329" s="1437"/>
      <c r="AE329" s="1438" t="str">
        <f t="shared" si="132"/>
        <v/>
      </c>
      <c r="AF329" s="2564"/>
      <c r="AG329" s="2715">
        <f t="shared" si="122"/>
        <v>0</v>
      </c>
      <c r="AH329" s="2716">
        <f>IF(AND(V329&lt;&gt;"", ISNUMBER(T329)), IFERROR(INDEX(AJ24:AJ94, MATCH(P329, AI24:AI94, 0)) * O329 * IF(ISBLANK(L329), 1, L329), 0), 0)</f>
        <v>0</v>
      </c>
      <c r="AI329" s="31"/>
      <c r="AJ329" s="31"/>
      <c r="AK329" s="31"/>
      <c r="AL329" s="31"/>
      <c r="AM329" s="1401" t="str">
        <f t="shared" si="117"/>
        <v>►</v>
      </c>
      <c r="AN329" s="31"/>
      <c r="AO329" s="31"/>
      <c r="AP329" s="31"/>
      <c r="AQ329" s="31"/>
      <c r="AR329" s="1411"/>
      <c r="AS329" s="31"/>
      <c r="AT329" s="31"/>
      <c r="AU329" s="31"/>
      <c r="AV329" s="31"/>
      <c r="AW329" s="1411"/>
      <c r="AX329" s="4">
        <v>1</v>
      </c>
    </row>
    <row r="330" spans="1:50" s="48" customFormat="1" ht="21" customHeight="1" x14ac:dyDescent="0.25">
      <c r="A330" s="1401" t="str">
        <f t="shared" si="116"/>
        <v>►</v>
      </c>
      <c r="B330" s="1402" t="str">
        <f t="shared" si="120"/>
        <v>►</v>
      </c>
      <c r="C330" s="1403" t="str">
        <f t="shared" si="123"/>
        <v>►</v>
      </c>
      <c r="D330" s="2475" t="str">
        <f t="shared" si="128"/>
        <v>►</v>
      </c>
      <c r="E330" s="1402" t="str">
        <f t="shared" si="129"/>
        <v>►</v>
      </c>
      <c r="F330" s="1402" t="str">
        <f t="shared" si="130"/>
        <v>►</v>
      </c>
      <c r="G330" s="1402" t="str">
        <f t="shared" si="131"/>
        <v>►</v>
      </c>
      <c r="H330" s="1466" t="s">
        <v>6</v>
      </c>
      <c r="I330" s="1465"/>
      <c r="J330" s="1465"/>
      <c r="K330" s="1465"/>
      <c r="L330" s="1464"/>
      <c r="M330" s="1464"/>
      <c r="N330" s="1464"/>
      <c r="O330" s="1464"/>
      <c r="P330" s="1464"/>
      <c r="Q330" s="1464"/>
      <c r="R330" s="2459"/>
      <c r="S330" s="521" t="s">
        <v>6</v>
      </c>
      <c r="T330" s="2719">
        <f t="shared" si="118"/>
        <v>0</v>
      </c>
      <c r="U330" s="2443">
        <f t="shared" si="119"/>
        <v>0</v>
      </c>
      <c r="V330" s="2442"/>
      <c r="W330" s="1440">
        <f t="shared" si="126"/>
        <v>0</v>
      </c>
      <c r="X330" s="199" t="str">
        <f>IF(OR(W330=0, ISBLANK(P330)), "", TEXT(ROUND(W330/INDEX(AJ24:AJ94, MATCH(P330, AI24:AI94, 0)), 0),"# ##0") &amp; " " &amp; P330)</f>
        <v/>
      </c>
      <c r="Y330" s="197">
        <f t="shared" si="127"/>
        <v>0</v>
      </c>
      <c r="Z330" s="1441">
        <f t="shared" si="121"/>
        <v>0</v>
      </c>
      <c r="AA330" s="1428" t="str">
        <f t="shared" si="124"/>
        <v/>
      </c>
      <c r="AB330" s="1436"/>
      <c r="AC330" s="1440">
        <f t="shared" si="125"/>
        <v>0</v>
      </c>
      <c r="AD330" s="1437"/>
      <c r="AE330" s="1442" t="str">
        <f t="shared" si="132"/>
        <v/>
      </c>
      <c r="AF330" s="2564"/>
      <c r="AG330" s="2715">
        <f t="shared" si="122"/>
        <v>0</v>
      </c>
      <c r="AH330" s="2716">
        <f>IF(AND(V330&lt;&gt;"", ISNUMBER(T330)), IFERROR(INDEX(AJ24:AJ94, MATCH(P330, AI24:AI94, 0)) * O330 * IF(ISBLANK(L330), 1, L330), 0), 0)</f>
        <v>0</v>
      </c>
      <c r="AI330" s="31"/>
      <c r="AJ330" s="31"/>
      <c r="AK330" s="31"/>
      <c r="AL330" s="31"/>
      <c r="AM330" s="1401" t="str">
        <f t="shared" si="117"/>
        <v>►</v>
      </c>
      <c r="AN330" s="31"/>
      <c r="AO330" s="31"/>
      <c r="AP330" s="31"/>
      <c r="AQ330" s="31"/>
      <c r="AR330" s="1411"/>
      <c r="AS330" s="31"/>
      <c r="AT330" s="31"/>
      <c r="AU330" s="31"/>
      <c r="AV330" s="31"/>
      <c r="AW330" s="1411"/>
      <c r="AX330" s="4">
        <v>1</v>
      </c>
    </row>
    <row r="331" spans="1:50" s="48" customFormat="1" ht="21" customHeight="1" x14ac:dyDescent="0.25">
      <c r="A331" s="1401" t="str">
        <f t="shared" si="116"/>
        <v>►</v>
      </c>
      <c r="B331" s="1402" t="str">
        <f t="shared" si="120"/>
        <v>►</v>
      </c>
      <c r="C331" s="1403" t="str">
        <f t="shared" si="123"/>
        <v>►</v>
      </c>
      <c r="D331" s="2475" t="str">
        <f t="shared" si="128"/>
        <v>►</v>
      </c>
      <c r="E331" s="1402" t="str">
        <f t="shared" si="129"/>
        <v>►</v>
      </c>
      <c r="F331" s="1402" t="str">
        <f t="shared" si="130"/>
        <v>►</v>
      </c>
      <c r="G331" s="1402" t="str">
        <f t="shared" si="131"/>
        <v>►</v>
      </c>
      <c r="H331" s="1466" t="s">
        <v>6</v>
      </c>
      <c r="I331" s="1465"/>
      <c r="J331" s="1465"/>
      <c r="K331" s="1465"/>
      <c r="L331" s="1464"/>
      <c r="M331" s="1464"/>
      <c r="N331" s="1464"/>
      <c r="O331" s="1464"/>
      <c r="P331" s="1464"/>
      <c r="Q331" s="1464"/>
      <c r="R331" s="2459"/>
      <c r="S331" s="521" t="s">
        <v>6</v>
      </c>
      <c r="T331" s="2719">
        <f t="shared" si="118"/>
        <v>0</v>
      </c>
      <c r="U331" s="2443">
        <f t="shared" si="119"/>
        <v>0</v>
      </c>
      <c r="V331" s="2442"/>
      <c r="W331" s="1433">
        <f t="shared" si="126"/>
        <v>0</v>
      </c>
      <c r="X331" s="185" t="str">
        <f>IF(OR(W331=0, ISBLANK(P331)), "", TEXT(ROUND(W331/INDEX(AJ24:AJ94, MATCH(P331, AI24:AI94, 0)), 0),"# ##0") &amp; " " &amp; P331)</f>
        <v/>
      </c>
      <c r="Y331" s="210">
        <f t="shared" si="127"/>
        <v>0</v>
      </c>
      <c r="Z331" s="1434">
        <f t="shared" si="121"/>
        <v>0</v>
      </c>
      <c r="AA331" s="1435" t="str">
        <f t="shared" si="124"/>
        <v/>
      </c>
      <c r="AB331" s="1436"/>
      <c r="AC331" s="1433">
        <f t="shared" si="125"/>
        <v>0</v>
      </c>
      <c r="AD331" s="1437"/>
      <c r="AE331" s="1438" t="str">
        <f t="shared" si="132"/>
        <v/>
      </c>
      <c r="AF331" s="2564"/>
      <c r="AG331" s="2715">
        <f t="shared" si="122"/>
        <v>0</v>
      </c>
      <c r="AH331" s="2716">
        <f>IF(AND(V331&lt;&gt;"", ISNUMBER(T331)), IFERROR(INDEX(AJ24:AJ94, MATCH(P331, AI24:AI94, 0)) * O331 * IF(ISBLANK(L331), 1, L331), 0), 0)</f>
        <v>0</v>
      </c>
      <c r="AI331" s="31"/>
      <c r="AJ331" s="31"/>
      <c r="AK331" s="31"/>
      <c r="AL331" s="31"/>
      <c r="AM331" s="1401" t="str">
        <f t="shared" si="117"/>
        <v>►</v>
      </c>
      <c r="AN331" s="31"/>
      <c r="AO331" s="31"/>
      <c r="AP331" s="31"/>
      <c r="AQ331" s="31"/>
      <c r="AR331" s="1411"/>
      <c r="AS331" s="31"/>
      <c r="AT331" s="31"/>
      <c r="AU331" s="31"/>
      <c r="AV331" s="31"/>
      <c r="AW331" s="1411"/>
      <c r="AX331" s="4">
        <v>1</v>
      </c>
    </row>
    <row r="332" spans="1:50" s="48" customFormat="1" ht="21" customHeight="1" x14ac:dyDescent="0.25">
      <c r="A332" s="1401" t="str">
        <f t="shared" si="116"/>
        <v>►</v>
      </c>
      <c r="B332" s="1402" t="str">
        <f t="shared" si="120"/>
        <v>►</v>
      </c>
      <c r="C332" s="1403" t="str">
        <f t="shared" si="123"/>
        <v>►</v>
      </c>
      <c r="D332" s="2475" t="str">
        <f t="shared" si="128"/>
        <v>►</v>
      </c>
      <c r="E332" s="1402" t="str">
        <f t="shared" si="129"/>
        <v>►</v>
      </c>
      <c r="F332" s="1402" t="str">
        <f t="shared" si="130"/>
        <v>►</v>
      </c>
      <c r="G332" s="1402" t="str">
        <f t="shared" si="131"/>
        <v>►</v>
      </c>
      <c r="H332" s="1466" t="s">
        <v>6</v>
      </c>
      <c r="I332" s="1465"/>
      <c r="J332" s="1465"/>
      <c r="K332" s="1465"/>
      <c r="L332" s="1464"/>
      <c r="M332" s="1464"/>
      <c r="N332" s="1464"/>
      <c r="O332" s="1464"/>
      <c r="P332" s="1464"/>
      <c r="Q332" s="1464"/>
      <c r="R332" s="2459"/>
      <c r="S332" s="521" t="s">
        <v>6</v>
      </c>
      <c r="T332" s="2719">
        <f t="shared" si="118"/>
        <v>0</v>
      </c>
      <c r="U332" s="2443">
        <f t="shared" si="119"/>
        <v>0</v>
      </c>
      <c r="V332" s="2442"/>
      <c r="W332" s="1440">
        <f t="shared" si="126"/>
        <v>0</v>
      </c>
      <c r="X332" s="199" t="str">
        <f>IF(OR(W332=0, ISBLANK(P332)), "", TEXT(ROUND(W332/INDEX(AJ24:AJ94, MATCH(P332, AI24:AI94, 0)), 0),"# ##0") &amp; " " &amp; P332)</f>
        <v/>
      </c>
      <c r="Y332" s="197">
        <f t="shared" si="127"/>
        <v>0</v>
      </c>
      <c r="Z332" s="1441">
        <f t="shared" si="121"/>
        <v>0</v>
      </c>
      <c r="AA332" s="1428" t="str">
        <f t="shared" si="124"/>
        <v/>
      </c>
      <c r="AB332" s="1436"/>
      <c r="AC332" s="1440">
        <f t="shared" si="125"/>
        <v>0</v>
      </c>
      <c r="AD332" s="1437"/>
      <c r="AE332" s="1442" t="str">
        <f t="shared" si="132"/>
        <v/>
      </c>
      <c r="AF332" s="2564"/>
      <c r="AG332" s="2715">
        <f t="shared" si="122"/>
        <v>0</v>
      </c>
      <c r="AH332" s="2716">
        <f>IF(AND(V332&lt;&gt;"", ISNUMBER(T332)), IFERROR(INDEX(AJ24:AJ94, MATCH(P332, AI24:AI94, 0)) * O332 * IF(ISBLANK(L332), 1, L332), 0), 0)</f>
        <v>0</v>
      </c>
      <c r="AI332" s="31"/>
      <c r="AJ332" s="31"/>
      <c r="AK332" s="31"/>
      <c r="AL332" s="31"/>
      <c r="AM332" s="1401" t="str">
        <f t="shared" si="117"/>
        <v>►</v>
      </c>
      <c r="AN332" s="31"/>
      <c r="AO332" s="31"/>
      <c r="AP332" s="31"/>
      <c r="AQ332" s="31"/>
      <c r="AR332" s="1411"/>
      <c r="AS332" s="31"/>
      <c r="AT332" s="31"/>
      <c r="AU332" s="31"/>
      <c r="AV332" s="31"/>
      <c r="AW332" s="1411"/>
      <c r="AX332" s="4">
        <v>1</v>
      </c>
    </row>
    <row r="333" spans="1:50" s="48" customFormat="1" ht="21" customHeight="1" x14ac:dyDescent="0.25">
      <c r="A333" s="1401" t="str">
        <f t="shared" si="116"/>
        <v>►</v>
      </c>
      <c r="B333" s="1402" t="str">
        <f t="shared" si="120"/>
        <v>►</v>
      </c>
      <c r="C333" s="1403" t="str">
        <f t="shared" si="123"/>
        <v>►</v>
      </c>
      <c r="D333" s="2475" t="str">
        <f t="shared" si="128"/>
        <v>►</v>
      </c>
      <c r="E333" s="1402" t="str">
        <f t="shared" si="129"/>
        <v>►</v>
      </c>
      <c r="F333" s="1402" t="str">
        <f t="shared" si="130"/>
        <v>►</v>
      </c>
      <c r="G333" s="1402" t="str">
        <f t="shared" si="131"/>
        <v>►</v>
      </c>
      <c r="H333" s="1466" t="s">
        <v>6</v>
      </c>
      <c r="I333" s="1465"/>
      <c r="J333" s="1465"/>
      <c r="K333" s="1465"/>
      <c r="L333" s="1464"/>
      <c r="M333" s="1464"/>
      <c r="N333" s="1464"/>
      <c r="O333" s="1464"/>
      <c r="P333" s="1464"/>
      <c r="Q333" s="1464"/>
      <c r="R333" s="2459"/>
      <c r="S333" s="521" t="s">
        <v>6</v>
      </c>
      <c r="T333" s="2719">
        <f t="shared" si="118"/>
        <v>0</v>
      </c>
      <c r="U333" s="2443">
        <f t="shared" si="119"/>
        <v>0</v>
      </c>
      <c r="V333" s="2442"/>
      <c r="W333" s="1433">
        <f t="shared" si="126"/>
        <v>0</v>
      </c>
      <c r="X333" s="185" t="str">
        <f>IF(OR(W333=0, ISBLANK(P333)), "", TEXT(ROUND(W333/INDEX(AJ24:AJ94, MATCH(P333, AI24:AI94, 0)), 0),"# ##0") &amp; " " &amp; P333)</f>
        <v/>
      </c>
      <c r="Y333" s="210">
        <f t="shared" si="127"/>
        <v>0</v>
      </c>
      <c r="Z333" s="1434">
        <f t="shared" si="121"/>
        <v>0</v>
      </c>
      <c r="AA333" s="1435" t="str">
        <f t="shared" si="124"/>
        <v/>
      </c>
      <c r="AB333" s="1436"/>
      <c r="AC333" s="1433">
        <f t="shared" si="125"/>
        <v>0</v>
      </c>
      <c r="AD333" s="1437"/>
      <c r="AE333" s="1438" t="str">
        <f t="shared" si="132"/>
        <v/>
      </c>
      <c r="AF333" s="2564"/>
      <c r="AG333" s="2715">
        <f t="shared" si="122"/>
        <v>0</v>
      </c>
      <c r="AH333" s="2716">
        <f>IF(AND(V333&lt;&gt;"", ISNUMBER(T333)), IFERROR(INDEX(AJ24:AJ94, MATCH(P333, AI24:AI94, 0)) * O333 * IF(ISBLANK(L333), 1, L333), 0), 0)</f>
        <v>0</v>
      </c>
      <c r="AI333" s="31"/>
      <c r="AJ333" s="31"/>
      <c r="AK333" s="31"/>
      <c r="AL333" s="31"/>
      <c r="AM333" s="1401" t="str">
        <f t="shared" si="117"/>
        <v>►</v>
      </c>
      <c r="AN333" s="31"/>
      <c r="AO333" s="31"/>
      <c r="AP333" s="31"/>
      <c r="AQ333" s="31"/>
      <c r="AR333" s="1411"/>
      <c r="AS333" s="31"/>
      <c r="AT333" s="31"/>
      <c r="AU333" s="31"/>
      <c r="AV333" s="31"/>
      <c r="AW333" s="1411"/>
      <c r="AX333" s="4">
        <v>1</v>
      </c>
    </row>
    <row r="334" spans="1:50" s="48" customFormat="1" ht="21" customHeight="1" x14ac:dyDescent="0.25">
      <c r="A334" s="1401" t="str">
        <f t="shared" si="116"/>
        <v>►</v>
      </c>
      <c r="B334" s="1402" t="str">
        <f t="shared" si="120"/>
        <v>►</v>
      </c>
      <c r="C334" s="1403" t="str">
        <f t="shared" si="123"/>
        <v>►</v>
      </c>
      <c r="D334" s="2475" t="str">
        <f t="shared" si="128"/>
        <v>►</v>
      </c>
      <c r="E334" s="1402" t="str">
        <f t="shared" si="129"/>
        <v>►</v>
      </c>
      <c r="F334" s="1402" t="str">
        <f t="shared" si="130"/>
        <v>►</v>
      </c>
      <c r="G334" s="1402" t="str">
        <f t="shared" si="131"/>
        <v>►</v>
      </c>
      <c r="H334" s="1466" t="s">
        <v>6</v>
      </c>
      <c r="I334" s="1465"/>
      <c r="J334" s="1465"/>
      <c r="K334" s="1465"/>
      <c r="L334" s="1464"/>
      <c r="M334" s="1464"/>
      <c r="N334" s="1464"/>
      <c r="O334" s="1464"/>
      <c r="P334" s="1464"/>
      <c r="Q334" s="1464"/>
      <c r="R334" s="2459"/>
      <c r="S334" s="521" t="s">
        <v>6</v>
      </c>
      <c r="T334" s="2719">
        <f t="shared" si="118"/>
        <v>0</v>
      </c>
      <c r="U334" s="2443">
        <f t="shared" si="119"/>
        <v>0</v>
      </c>
      <c r="V334" s="2442"/>
      <c r="W334" s="1440">
        <f t="shared" si="126"/>
        <v>0</v>
      </c>
      <c r="X334" s="199" t="str">
        <f>IF(OR(W334=0, ISBLANK(P334)), "", TEXT(ROUND(W334/INDEX(AJ24:AJ94, MATCH(P334, AI24:AI94, 0)), 0),"# ##0") &amp; " " &amp; P334)</f>
        <v/>
      </c>
      <c r="Y334" s="197">
        <f t="shared" si="127"/>
        <v>0</v>
      </c>
      <c r="Z334" s="1441">
        <f t="shared" si="121"/>
        <v>0</v>
      </c>
      <c r="AA334" s="1428" t="str">
        <f t="shared" si="124"/>
        <v/>
      </c>
      <c r="AB334" s="1436"/>
      <c r="AC334" s="1440">
        <f t="shared" si="125"/>
        <v>0</v>
      </c>
      <c r="AD334" s="1437"/>
      <c r="AE334" s="1442" t="str">
        <f t="shared" si="132"/>
        <v/>
      </c>
      <c r="AF334" s="2564"/>
      <c r="AG334" s="2715">
        <f t="shared" si="122"/>
        <v>0</v>
      </c>
      <c r="AH334" s="2716">
        <f>IF(AND(V334&lt;&gt;"", ISNUMBER(T334)), IFERROR(INDEX(AJ24:AJ94, MATCH(P334, AI24:AI94, 0)) * O334 * IF(ISBLANK(L334), 1, L334), 0), 0)</f>
        <v>0</v>
      </c>
      <c r="AI334" s="31"/>
      <c r="AJ334" s="31"/>
      <c r="AK334" s="31"/>
      <c r="AL334" s="31"/>
      <c r="AM334" s="1401" t="str">
        <f t="shared" si="117"/>
        <v>►</v>
      </c>
      <c r="AN334" s="31"/>
      <c r="AO334" s="31"/>
      <c r="AP334" s="31"/>
      <c r="AQ334" s="31"/>
      <c r="AR334" s="1411"/>
      <c r="AS334" s="31"/>
      <c r="AT334" s="31"/>
      <c r="AU334" s="31"/>
      <c r="AV334" s="31"/>
      <c r="AW334" s="1411"/>
      <c r="AX334" s="4">
        <v>1</v>
      </c>
    </row>
    <row r="335" spans="1:50" s="48" customFormat="1" ht="21" customHeight="1" x14ac:dyDescent="0.25">
      <c r="A335" s="1401" t="str">
        <f t="shared" ref="A335:A398" si="133">IF(H335&lt;&gt;"A", "►", "A")</f>
        <v>►</v>
      </c>
      <c r="B335" s="1402" t="str">
        <f t="shared" si="120"/>
        <v>►</v>
      </c>
      <c r="C335" s="1403" t="str">
        <f t="shared" si="123"/>
        <v>►</v>
      </c>
      <c r="D335" s="2475" t="str">
        <f t="shared" si="128"/>
        <v>►</v>
      </c>
      <c r="E335" s="1402" t="str">
        <f t="shared" si="129"/>
        <v>►</v>
      </c>
      <c r="F335" s="1402" t="str">
        <f t="shared" si="130"/>
        <v>►</v>
      </c>
      <c r="G335" s="1402" t="str">
        <f t="shared" si="131"/>
        <v>►</v>
      </c>
      <c r="H335" s="1466" t="s">
        <v>6</v>
      </c>
      <c r="I335" s="1465"/>
      <c r="J335" s="1465"/>
      <c r="K335" s="1465"/>
      <c r="L335" s="1464"/>
      <c r="M335" s="1464"/>
      <c r="N335" s="1464"/>
      <c r="O335" s="1464"/>
      <c r="P335" s="1464"/>
      <c r="Q335" s="1464"/>
      <c r="R335" s="2459"/>
      <c r="S335" s="521" t="s">
        <v>6</v>
      </c>
      <c r="T335" s="2719">
        <f t="shared" si="118"/>
        <v>0</v>
      </c>
      <c r="U335" s="2443">
        <f t="shared" si="119"/>
        <v>0</v>
      </c>
      <c r="V335" s="2442"/>
      <c r="W335" s="1433">
        <f t="shared" si="126"/>
        <v>0</v>
      </c>
      <c r="X335" s="185" t="str">
        <f>IF(OR(W335=0, ISBLANK(P335)), "", TEXT(ROUND(W335/INDEX(AJ24:AJ94, MATCH(P335, AI24:AI94, 0)), 0),"# ##0") &amp; " " &amp; P335)</f>
        <v/>
      </c>
      <c r="Y335" s="210">
        <f t="shared" si="127"/>
        <v>0</v>
      </c>
      <c r="Z335" s="1434">
        <f t="shared" si="121"/>
        <v>0</v>
      </c>
      <c r="AA335" s="1435" t="str">
        <f t="shared" si="124"/>
        <v/>
      </c>
      <c r="AB335" s="1436"/>
      <c r="AC335" s="1433">
        <f t="shared" si="125"/>
        <v>0</v>
      </c>
      <c r="AD335" s="1437"/>
      <c r="AE335" s="1438" t="str">
        <f t="shared" si="132"/>
        <v/>
      </c>
      <c r="AF335" s="2564"/>
      <c r="AG335" s="2715">
        <f t="shared" si="122"/>
        <v>0</v>
      </c>
      <c r="AH335" s="2716">
        <f>IF(AND(V335&lt;&gt;"", ISNUMBER(T335)), IFERROR(INDEX(AJ24:AJ94, MATCH(P335, AI24:AI94, 0)) * O335 * IF(ISBLANK(L335), 1, L335), 0), 0)</f>
        <v>0</v>
      </c>
      <c r="AI335" s="31"/>
      <c r="AJ335" s="31"/>
      <c r="AK335" s="31"/>
      <c r="AL335" s="31"/>
      <c r="AM335" s="1401" t="str">
        <f t="shared" si="117"/>
        <v>►</v>
      </c>
      <c r="AN335" s="31"/>
      <c r="AO335" s="31"/>
      <c r="AP335" s="31"/>
      <c r="AQ335" s="31"/>
      <c r="AR335" s="1411"/>
      <c r="AS335" s="31"/>
      <c r="AT335" s="31"/>
      <c r="AU335" s="31"/>
      <c r="AV335" s="31"/>
      <c r="AW335" s="1411"/>
      <c r="AX335" s="4">
        <v>1</v>
      </c>
    </row>
    <row r="336" spans="1:50" s="48" customFormat="1" ht="21" customHeight="1" x14ac:dyDescent="0.25">
      <c r="A336" s="1401" t="str">
        <f t="shared" si="133"/>
        <v>►</v>
      </c>
      <c r="B336" s="1402" t="str">
        <f t="shared" si="120"/>
        <v>►</v>
      </c>
      <c r="C336" s="1403" t="str">
        <f t="shared" si="123"/>
        <v>►</v>
      </c>
      <c r="D336" s="2475" t="str">
        <f t="shared" si="128"/>
        <v>►</v>
      </c>
      <c r="E336" s="1402" t="str">
        <f t="shared" si="129"/>
        <v>►</v>
      </c>
      <c r="F336" s="1402" t="str">
        <f t="shared" si="130"/>
        <v>►</v>
      </c>
      <c r="G336" s="1402" t="str">
        <f t="shared" si="131"/>
        <v>►</v>
      </c>
      <c r="H336" s="1466" t="s">
        <v>6</v>
      </c>
      <c r="I336" s="1465"/>
      <c r="J336" s="1465"/>
      <c r="K336" s="1465"/>
      <c r="L336" s="1464"/>
      <c r="M336" s="1464"/>
      <c r="N336" s="1464"/>
      <c r="O336" s="1464"/>
      <c r="P336" s="1464"/>
      <c r="Q336" s="1464"/>
      <c r="R336" s="2459"/>
      <c r="S336" s="521" t="s">
        <v>6</v>
      </c>
      <c r="T336" s="2719">
        <f t="shared" si="118"/>
        <v>0</v>
      </c>
      <c r="U336" s="2443">
        <f t="shared" si="119"/>
        <v>0</v>
      </c>
      <c r="V336" s="2442"/>
      <c r="W336" s="1440">
        <f t="shared" si="126"/>
        <v>0</v>
      </c>
      <c r="X336" s="199" t="str">
        <f>IF(OR(W336=0, ISBLANK(P336)), "", TEXT(ROUND(W336/INDEX(AJ24:AJ94, MATCH(P336, AI24:AI94, 0)), 0),"# ##0") &amp; " " &amp; P336)</f>
        <v/>
      </c>
      <c r="Y336" s="197">
        <f t="shared" si="127"/>
        <v>0</v>
      </c>
      <c r="Z336" s="1441">
        <f t="shared" si="121"/>
        <v>0</v>
      </c>
      <c r="AA336" s="1428" t="str">
        <f t="shared" si="124"/>
        <v/>
      </c>
      <c r="AB336" s="1436"/>
      <c r="AC336" s="1440">
        <f t="shared" si="125"/>
        <v>0</v>
      </c>
      <c r="AD336" s="1437"/>
      <c r="AE336" s="1442" t="str">
        <f t="shared" si="132"/>
        <v/>
      </c>
      <c r="AF336" s="2564"/>
      <c r="AG336" s="2715">
        <f t="shared" si="122"/>
        <v>0</v>
      </c>
      <c r="AH336" s="2716">
        <f>IF(AND(V336&lt;&gt;"", ISNUMBER(T336)), IFERROR(INDEX(AJ24:AJ94, MATCH(P336, AI24:AI94, 0)) * O336 * IF(ISBLANK(L336), 1, L336), 0), 0)</f>
        <v>0</v>
      </c>
      <c r="AI336" s="31"/>
      <c r="AJ336" s="31"/>
      <c r="AK336" s="31"/>
      <c r="AL336" s="31"/>
      <c r="AM336" s="1401" t="str">
        <f t="shared" ref="AM336:AM399" si="134">A336</f>
        <v>►</v>
      </c>
      <c r="AN336" s="31"/>
      <c r="AO336" s="31"/>
      <c r="AP336" s="31"/>
      <c r="AQ336" s="31"/>
      <c r="AR336" s="1411"/>
      <c r="AS336" s="31"/>
      <c r="AT336" s="31"/>
      <c r="AU336" s="31"/>
      <c r="AV336" s="31"/>
      <c r="AW336" s="1411"/>
      <c r="AX336" s="4">
        <v>1</v>
      </c>
    </row>
    <row r="337" spans="1:50" s="48" customFormat="1" ht="21" customHeight="1" x14ac:dyDescent="0.25">
      <c r="A337" s="1401" t="str">
        <f t="shared" si="133"/>
        <v>►</v>
      </c>
      <c r="B337" s="1402" t="str">
        <f t="shared" si="120"/>
        <v>►</v>
      </c>
      <c r="C337" s="1403" t="str">
        <f t="shared" si="123"/>
        <v>►</v>
      </c>
      <c r="D337" s="2475" t="str">
        <f t="shared" si="128"/>
        <v>►</v>
      </c>
      <c r="E337" s="1402" t="str">
        <f t="shared" si="129"/>
        <v>►</v>
      </c>
      <c r="F337" s="1402" t="str">
        <f t="shared" si="130"/>
        <v>►</v>
      </c>
      <c r="G337" s="1402" t="str">
        <f t="shared" si="131"/>
        <v>►</v>
      </c>
      <c r="H337" s="1466" t="s">
        <v>6</v>
      </c>
      <c r="I337" s="1465"/>
      <c r="J337" s="1465"/>
      <c r="K337" s="1465"/>
      <c r="L337" s="1464"/>
      <c r="M337" s="1464"/>
      <c r="N337" s="1464"/>
      <c r="O337" s="1464"/>
      <c r="P337" s="1464"/>
      <c r="Q337" s="1464"/>
      <c r="R337" s="2459"/>
      <c r="S337" s="521" t="s">
        <v>6</v>
      </c>
      <c r="T337" s="2719">
        <f t="shared" ref="T337:T400" si="135">IFERROR(IF(AND(ISNUMBER(V337),J337&gt;0),J337,0),0)</f>
        <v>0</v>
      </c>
      <c r="U337" s="2443">
        <f t="shared" ref="U337:U400" si="136">IFERROR(IF(AND(ISNUMBER(T337),V337&gt;0),K337,0),0)</f>
        <v>0</v>
      </c>
      <c r="V337" s="2442"/>
      <c r="W337" s="1433">
        <f t="shared" si="126"/>
        <v>0</v>
      </c>
      <c r="X337" s="185" t="str">
        <f>IF(OR(W337=0, ISBLANK(P337)), "", TEXT(ROUND(W337/INDEX(AJ24:AJ94, MATCH(P337, AI24:AI94, 0)), 0),"# ##0") &amp; " " &amp; P337)</f>
        <v/>
      </c>
      <c r="Y337" s="210">
        <f t="shared" si="127"/>
        <v>0</v>
      </c>
      <c r="Z337" s="1434">
        <f t="shared" si="121"/>
        <v>0</v>
      </c>
      <c r="AA337" s="1435" t="str">
        <f t="shared" si="124"/>
        <v/>
      </c>
      <c r="AB337" s="1436"/>
      <c r="AC337" s="1433">
        <f t="shared" si="125"/>
        <v>0</v>
      </c>
      <c r="AD337" s="1437"/>
      <c r="AE337" s="1438" t="str">
        <f t="shared" si="132"/>
        <v/>
      </c>
      <c r="AF337" s="2564"/>
      <c r="AG337" s="2715">
        <f t="shared" si="122"/>
        <v>0</v>
      </c>
      <c r="AH337" s="2716">
        <f>IF(AND(V337&lt;&gt;"", ISNUMBER(T337)), IFERROR(INDEX(AJ24:AJ94, MATCH(P337, AI24:AI94, 0)) * O337 * IF(ISBLANK(L337), 1, L337), 0), 0)</f>
        <v>0</v>
      </c>
      <c r="AI337" s="31"/>
      <c r="AJ337" s="31"/>
      <c r="AK337" s="31"/>
      <c r="AL337" s="31"/>
      <c r="AM337" s="1401" t="str">
        <f t="shared" si="134"/>
        <v>►</v>
      </c>
      <c r="AN337" s="31"/>
      <c r="AO337" s="31"/>
      <c r="AP337" s="31"/>
      <c r="AQ337" s="31"/>
      <c r="AR337" s="1411"/>
      <c r="AS337" s="31"/>
      <c r="AT337" s="31"/>
      <c r="AU337" s="31"/>
      <c r="AV337" s="31"/>
      <c r="AW337" s="1411"/>
      <c r="AX337" s="4">
        <v>1</v>
      </c>
    </row>
    <row r="338" spans="1:50" s="48" customFormat="1" ht="21" customHeight="1" x14ac:dyDescent="0.25">
      <c r="A338" s="1401" t="str">
        <f t="shared" si="133"/>
        <v>►</v>
      </c>
      <c r="B338" s="1402" t="str">
        <f t="shared" si="120"/>
        <v>►</v>
      </c>
      <c r="C338" s="1403" t="str">
        <f t="shared" si="123"/>
        <v>►</v>
      </c>
      <c r="D338" s="2475" t="str">
        <f t="shared" si="128"/>
        <v>►</v>
      </c>
      <c r="E338" s="1402" t="str">
        <f t="shared" si="129"/>
        <v>►</v>
      </c>
      <c r="F338" s="1402" t="str">
        <f t="shared" si="130"/>
        <v>►</v>
      </c>
      <c r="G338" s="1402" t="str">
        <f t="shared" si="131"/>
        <v>►</v>
      </c>
      <c r="H338" s="1466" t="s">
        <v>6</v>
      </c>
      <c r="I338" s="1465"/>
      <c r="J338" s="1465"/>
      <c r="K338" s="1465"/>
      <c r="L338" s="1464"/>
      <c r="M338" s="1464"/>
      <c r="N338" s="1464"/>
      <c r="O338" s="1464"/>
      <c r="P338" s="1464"/>
      <c r="Q338" s="1464"/>
      <c r="R338" s="2459"/>
      <c r="S338" s="521" t="s">
        <v>6</v>
      </c>
      <c r="T338" s="2719">
        <f t="shared" si="135"/>
        <v>0</v>
      </c>
      <c r="U338" s="2443">
        <f t="shared" si="136"/>
        <v>0</v>
      </c>
      <c r="V338" s="2442"/>
      <c r="W338" s="1440">
        <f t="shared" si="126"/>
        <v>0</v>
      </c>
      <c r="X338" s="199" t="str">
        <f>IF(OR(W338=0, ISBLANK(P338)), "", TEXT(ROUND(W338/INDEX(AJ24:AJ94, MATCH(P338, AI24:AI94, 0)), 0),"# ##0") &amp; " " &amp; P338)</f>
        <v/>
      </c>
      <c r="Y338" s="197">
        <f t="shared" si="127"/>
        <v>0</v>
      </c>
      <c r="Z338" s="1441">
        <f t="shared" si="121"/>
        <v>0</v>
      </c>
      <c r="AA338" s="1428" t="str">
        <f t="shared" si="124"/>
        <v/>
      </c>
      <c r="AB338" s="1436"/>
      <c r="AC338" s="1440">
        <f t="shared" si="125"/>
        <v>0</v>
      </c>
      <c r="AD338" s="1437"/>
      <c r="AE338" s="1442" t="str">
        <f t="shared" si="132"/>
        <v/>
      </c>
      <c r="AF338" s="2564"/>
      <c r="AG338" s="2715">
        <f t="shared" si="122"/>
        <v>0</v>
      </c>
      <c r="AH338" s="2716">
        <f>IF(AND(V338&lt;&gt;"", ISNUMBER(T338)), IFERROR(INDEX(AJ24:AJ94, MATCH(P338, AI24:AI94, 0)) * O338 * IF(ISBLANK(L338), 1, L338), 0), 0)</f>
        <v>0</v>
      </c>
      <c r="AI338" s="31"/>
      <c r="AJ338" s="31"/>
      <c r="AK338" s="31"/>
      <c r="AL338" s="31"/>
      <c r="AM338" s="1401" t="str">
        <f t="shared" si="134"/>
        <v>►</v>
      </c>
      <c r="AN338" s="31"/>
      <c r="AO338" s="31"/>
      <c r="AP338" s="31"/>
      <c r="AQ338" s="31"/>
      <c r="AR338" s="1411"/>
      <c r="AS338" s="31"/>
      <c r="AT338" s="31"/>
      <c r="AU338" s="31"/>
      <c r="AV338" s="31"/>
      <c r="AW338" s="1411"/>
      <c r="AX338" s="4">
        <v>1</v>
      </c>
    </row>
    <row r="339" spans="1:50" s="48" customFormat="1" ht="21" customHeight="1" x14ac:dyDescent="0.25">
      <c r="A339" s="1401" t="str">
        <f t="shared" si="133"/>
        <v>►</v>
      </c>
      <c r="B339" s="1402" t="str">
        <f t="shared" si="120"/>
        <v>►</v>
      </c>
      <c r="C339" s="1403" t="str">
        <f t="shared" si="123"/>
        <v>►</v>
      </c>
      <c r="D339" s="2475" t="str">
        <f t="shared" si="128"/>
        <v>►</v>
      </c>
      <c r="E339" s="1402" t="str">
        <f t="shared" si="129"/>
        <v>►</v>
      </c>
      <c r="F339" s="1402" t="str">
        <f t="shared" si="130"/>
        <v>►</v>
      </c>
      <c r="G339" s="1402" t="str">
        <f t="shared" si="131"/>
        <v>►</v>
      </c>
      <c r="H339" s="1466" t="s">
        <v>6</v>
      </c>
      <c r="I339" s="1465"/>
      <c r="J339" s="1465"/>
      <c r="K339" s="1465"/>
      <c r="L339" s="1464"/>
      <c r="M339" s="1464"/>
      <c r="N339" s="1464"/>
      <c r="O339" s="1464"/>
      <c r="P339" s="1464"/>
      <c r="Q339" s="1464"/>
      <c r="R339" s="2459"/>
      <c r="S339" s="521" t="s">
        <v>6</v>
      </c>
      <c r="T339" s="2719">
        <f t="shared" si="135"/>
        <v>0</v>
      </c>
      <c r="U339" s="2443">
        <f t="shared" si="136"/>
        <v>0</v>
      </c>
      <c r="V339" s="2442"/>
      <c r="W339" s="1433">
        <f t="shared" si="126"/>
        <v>0</v>
      </c>
      <c r="X339" s="185" t="str">
        <f>IF(OR(W339=0, ISBLANK(P339)), "", TEXT(ROUND(W339/INDEX(AJ24:AJ94, MATCH(P339, AI24:AI94, 0)), 0),"# ##0") &amp; " " &amp; P339)</f>
        <v/>
      </c>
      <c r="Y339" s="210">
        <f t="shared" si="127"/>
        <v>0</v>
      </c>
      <c r="Z339" s="1434">
        <f t="shared" si="121"/>
        <v>0</v>
      </c>
      <c r="AA339" s="1435" t="str">
        <f t="shared" si="124"/>
        <v/>
      </c>
      <c r="AB339" s="1436"/>
      <c r="AC339" s="1433">
        <f t="shared" si="125"/>
        <v>0</v>
      </c>
      <c r="AD339" s="1437"/>
      <c r="AE339" s="1438" t="str">
        <f t="shared" si="132"/>
        <v/>
      </c>
      <c r="AF339" s="2564"/>
      <c r="AG339" s="2715">
        <f t="shared" si="122"/>
        <v>0</v>
      </c>
      <c r="AH339" s="2716">
        <f>IF(AND(V339&lt;&gt;"", ISNUMBER(T339)), IFERROR(INDEX(AJ24:AJ94, MATCH(P339, AI24:AI94, 0)) * O339 * IF(ISBLANK(L339), 1, L339), 0), 0)</f>
        <v>0</v>
      </c>
      <c r="AI339" s="31"/>
      <c r="AJ339" s="31"/>
      <c r="AK339" s="31"/>
      <c r="AL339" s="31"/>
      <c r="AM339" s="1401" t="str">
        <f t="shared" si="134"/>
        <v>►</v>
      </c>
      <c r="AN339" s="31"/>
      <c r="AO339" s="31"/>
      <c r="AP339" s="31"/>
      <c r="AQ339" s="31"/>
      <c r="AR339" s="1411"/>
      <c r="AS339" s="31"/>
      <c r="AT339" s="31"/>
      <c r="AU339" s="31"/>
      <c r="AV339" s="31"/>
      <c r="AW339" s="1411"/>
      <c r="AX339" s="4">
        <v>1</v>
      </c>
    </row>
    <row r="340" spans="1:50" s="48" customFormat="1" ht="21" customHeight="1" x14ac:dyDescent="0.25">
      <c r="A340" s="1401" t="str">
        <f t="shared" si="133"/>
        <v>►</v>
      </c>
      <c r="B340" s="1402" t="str">
        <f t="shared" si="120"/>
        <v>►</v>
      </c>
      <c r="C340" s="1403" t="str">
        <f t="shared" si="123"/>
        <v>►</v>
      </c>
      <c r="D340" s="2475" t="str">
        <f t="shared" si="128"/>
        <v>►</v>
      </c>
      <c r="E340" s="1402" t="str">
        <f t="shared" si="129"/>
        <v>►</v>
      </c>
      <c r="F340" s="1402" t="str">
        <f t="shared" si="130"/>
        <v>►</v>
      </c>
      <c r="G340" s="1402" t="str">
        <f t="shared" si="131"/>
        <v>►</v>
      </c>
      <c r="H340" s="1466" t="s">
        <v>6</v>
      </c>
      <c r="I340" s="1465"/>
      <c r="J340" s="1465"/>
      <c r="K340" s="1465"/>
      <c r="L340" s="1464"/>
      <c r="M340" s="1464"/>
      <c r="N340" s="1464"/>
      <c r="O340" s="1464"/>
      <c r="P340" s="1464"/>
      <c r="Q340" s="1464"/>
      <c r="R340" s="2459"/>
      <c r="S340" s="521" t="s">
        <v>6</v>
      </c>
      <c r="T340" s="2719">
        <f t="shared" si="135"/>
        <v>0</v>
      </c>
      <c r="U340" s="2443">
        <f t="shared" si="136"/>
        <v>0</v>
      </c>
      <c r="V340" s="2442"/>
      <c r="W340" s="1440">
        <f t="shared" si="126"/>
        <v>0</v>
      </c>
      <c r="X340" s="199" t="str">
        <f>IF(OR(W340=0, ISBLANK(P340)), "", TEXT(ROUND(W340/INDEX(AJ24:AJ94, MATCH(P340, AI24:AI94, 0)), 0),"# ##0") &amp; " " &amp; P340)</f>
        <v/>
      </c>
      <c r="Y340" s="197">
        <f t="shared" si="127"/>
        <v>0</v>
      </c>
      <c r="Z340" s="1441">
        <f t="shared" si="121"/>
        <v>0</v>
      </c>
      <c r="AA340" s="1428" t="str">
        <f t="shared" si="124"/>
        <v/>
      </c>
      <c r="AB340" s="1436"/>
      <c r="AC340" s="1440">
        <f t="shared" si="125"/>
        <v>0</v>
      </c>
      <c r="AD340" s="1437"/>
      <c r="AE340" s="1442" t="str">
        <f t="shared" si="132"/>
        <v/>
      </c>
      <c r="AF340" s="2564"/>
      <c r="AG340" s="2715">
        <f t="shared" si="122"/>
        <v>0</v>
      </c>
      <c r="AH340" s="2716">
        <f>IF(AND(V340&lt;&gt;"", ISNUMBER(T340)), IFERROR(INDEX(AJ24:AJ94, MATCH(P340, AI24:AI94, 0)) * O340 * IF(ISBLANK(L340), 1, L340), 0), 0)</f>
        <v>0</v>
      </c>
      <c r="AI340" s="31"/>
      <c r="AJ340" s="31"/>
      <c r="AK340" s="31"/>
      <c r="AL340" s="31"/>
      <c r="AM340" s="1401" t="str">
        <f t="shared" si="134"/>
        <v>►</v>
      </c>
      <c r="AN340" s="31"/>
      <c r="AO340" s="31"/>
      <c r="AP340" s="31"/>
      <c r="AQ340" s="31"/>
      <c r="AR340" s="1411"/>
      <c r="AS340" s="31"/>
      <c r="AT340" s="31"/>
      <c r="AU340" s="31"/>
      <c r="AV340" s="31"/>
      <c r="AW340" s="1411"/>
      <c r="AX340" s="4">
        <v>1</v>
      </c>
    </row>
    <row r="341" spans="1:50" s="48" customFormat="1" ht="21" customHeight="1" x14ac:dyDescent="0.25">
      <c r="A341" s="1401" t="str">
        <f t="shared" si="133"/>
        <v>►</v>
      </c>
      <c r="B341" s="1402" t="str">
        <f t="shared" si="120"/>
        <v>►</v>
      </c>
      <c r="C341" s="1403" t="str">
        <f t="shared" si="123"/>
        <v>►</v>
      </c>
      <c r="D341" s="2475" t="str">
        <f t="shared" si="128"/>
        <v>►</v>
      </c>
      <c r="E341" s="1402" t="str">
        <f t="shared" si="129"/>
        <v>►</v>
      </c>
      <c r="F341" s="1402" t="str">
        <f t="shared" si="130"/>
        <v>►</v>
      </c>
      <c r="G341" s="1402" t="str">
        <f t="shared" si="131"/>
        <v>►</v>
      </c>
      <c r="H341" s="1466" t="s">
        <v>6</v>
      </c>
      <c r="I341" s="1465"/>
      <c r="J341" s="1465"/>
      <c r="K341" s="1465"/>
      <c r="L341" s="1464"/>
      <c r="M341" s="1464"/>
      <c r="N341" s="1464"/>
      <c r="O341" s="1464"/>
      <c r="P341" s="1464"/>
      <c r="Q341" s="1464"/>
      <c r="R341" s="2459"/>
      <c r="S341" s="521" t="s">
        <v>6</v>
      </c>
      <c r="T341" s="2719">
        <f t="shared" si="135"/>
        <v>0</v>
      </c>
      <c r="U341" s="2443">
        <f t="shared" si="136"/>
        <v>0</v>
      </c>
      <c r="V341" s="2442"/>
      <c r="W341" s="1433">
        <f t="shared" si="126"/>
        <v>0</v>
      </c>
      <c r="X341" s="185" t="str">
        <f>IF(OR(W341=0, ISBLANK(P341)), "", TEXT(ROUND(W341/INDEX(AJ24:AJ94, MATCH(P341, AI24:AI94, 0)), 0),"# ##0") &amp; " " &amp; P341)</f>
        <v/>
      </c>
      <c r="Y341" s="210">
        <f t="shared" si="127"/>
        <v>0</v>
      </c>
      <c r="Z341" s="1434">
        <f t="shared" si="121"/>
        <v>0</v>
      </c>
      <c r="AA341" s="1435" t="str">
        <f t="shared" si="124"/>
        <v/>
      </c>
      <c r="AB341" s="1436"/>
      <c r="AC341" s="1433">
        <f t="shared" si="125"/>
        <v>0</v>
      </c>
      <c r="AD341" s="1437"/>
      <c r="AE341" s="1438" t="str">
        <f t="shared" si="132"/>
        <v/>
      </c>
      <c r="AF341" s="2564"/>
      <c r="AG341" s="2715">
        <f t="shared" si="122"/>
        <v>0</v>
      </c>
      <c r="AH341" s="2716">
        <f>IF(AND(V341&lt;&gt;"", ISNUMBER(T341)), IFERROR(INDEX(AJ24:AJ94, MATCH(P341, AI24:AI94, 0)) * O341 * IF(ISBLANK(L341), 1, L341), 0), 0)</f>
        <v>0</v>
      </c>
      <c r="AI341" s="31"/>
      <c r="AJ341" s="31"/>
      <c r="AK341" s="31"/>
      <c r="AL341" s="31"/>
      <c r="AM341" s="1401" t="str">
        <f t="shared" si="134"/>
        <v>►</v>
      </c>
      <c r="AN341" s="31"/>
      <c r="AO341" s="31"/>
      <c r="AP341" s="31"/>
      <c r="AQ341" s="31"/>
      <c r="AR341" s="1411"/>
      <c r="AS341" s="31"/>
      <c r="AT341" s="31"/>
      <c r="AU341" s="31"/>
      <c r="AV341" s="31"/>
      <c r="AW341" s="1411"/>
      <c r="AX341" s="4">
        <v>1</v>
      </c>
    </row>
    <row r="342" spans="1:50" s="48" customFormat="1" ht="21" customHeight="1" x14ac:dyDescent="0.25">
      <c r="A342" s="1401" t="str">
        <f t="shared" si="133"/>
        <v>►</v>
      </c>
      <c r="B342" s="1402" t="str">
        <f t="shared" ref="B342:B405" si="137">IF(A342="►","►",IF(A342="A",IF(ISTEXT(I342),I342,"")))</f>
        <v>►</v>
      </c>
      <c r="C342" s="1403" t="str">
        <f t="shared" si="123"/>
        <v>►</v>
      </c>
      <c r="D342" s="2475" t="str">
        <f t="shared" si="128"/>
        <v>►</v>
      </c>
      <c r="E342" s="1402" t="str">
        <f t="shared" si="129"/>
        <v>►</v>
      </c>
      <c r="F342" s="1402" t="str">
        <f t="shared" si="130"/>
        <v>►</v>
      </c>
      <c r="G342" s="1402" t="str">
        <f t="shared" si="131"/>
        <v>►</v>
      </c>
      <c r="H342" s="1466" t="s">
        <v>6</v>
      </c>
      <c r="I342" s="1465"/>
      <c r="J342" s="1465"/>
      <c r="K342" s="1465"/>
      <c r="L342" s="1464"/>
      <c r="M342" s="1464"/>
      <c r="N342" s="1464"/>
      <c r="O342" s="1464"/>
      <c r="P342" s="1464"/>
      <c r="Q342" s="1464"/>
      <c r="R342" s="2459"/>
      <c r="S342" s="521" t="s">
        <v>6</v>
      </c>
      <c r="T342" s="2719">
        <f t="shared" si="135"/>
        <v>0</v>
      </c>
      <c r="U342" s="2443">
        <f t="shared" si="136"/>
        <v>0</v>
      </c>
      <c r="V342" s="2442"/>
      <c r="W342" s="1440">
        <f t="shared" si="126"/>
        <v>0</v>
      </c>
      <c r="X342" s="199" t="str">
        <f>IF(OR(W342=0, ISBLANK(P342)), "", TEXT(ROUND(W342/INDEX(AJ24:AJ94, MATCH(P342, AI24:AI94, 0)), 0),"# ##0") &amp; " " &amp; P342)</f>
        <v/>
      </c>
      <c r="Y342" s="197">
        <f t="shared" si="127"/>
        <v>0</v>
      </c>
      <c r="Z342" s="1441">
        <f t="shared" ref="Z342:Z405" si="138">IFERROR(IF(V342&gt;0,M342,0),0)</f>
        <v>0</v>
      </c>
      <c r="AA342" s="1428" t="str">
        <f t="shared" si="124"/>
        <v/>
      </c>
      <c r="AB342" s="1436"/>
      <c r="AC342" s="1440">
        <f t="shared" si="125"/>
        <v>0</v>
      </c>
      <c r="AD342" s="1437"/>
      <c r="AE342" s="1442" t="str">
        <f t="shared" si="132"/>
        <v/>
      </c>
      <c r="AF342" s="2564"/>
      <c r="AG342" s="2715">
        <f t="shared" ref="AG342:AG405" si="139">IFERROR(IF(ISNUMBER(V342)*ISNUMBER(T342),V342/T342,0),0)</f>
        <v>0</v>
      </c>
      <c r="AH342" s="2716">
        <f>IF(AND(V342&lt;&gt;"", ISNUMBER(T342)), IFERROR(INDEX(AJ24:AJ94, MATCH(P342, AI24:AI94, 0)) * O342 * IF(ISBLANK(L342), 1, L342), 0), 0)</f>
        <v>0</v>
      </c>
      <c r="AI342" s="31"/>
      <c r="AJ342" s="31"/>
      <c r="AK342" s="31"/>
      <c r="AL342" s="31"/>
      <c r="AM342" s="1401" t="str">
        <f t="shared" si="134"/>
        <v>►</v>
      </c>
      <c r="AN342" s="31"/>
      <c r="AO342" s="31"/>
      <c r="AP342" s="31"/>
      <c r="AQ342" s="31"/>
      <c r="AR342" s="1411"/>
      <c r="AS342" s="31"/>
      <c r="AT342" s="31"/>
      <c r="AU342" s="31"/>
      <c r="AV342" s="31"/>
      <c r="AW342" s="1411"/>
      <c r="AX342" s="4">
        <v>1</v>
      </c>
    </row>
    <row r="343" spans="1:50" s="48" customFormat="1" ht="21" customHeight="1" x14ac:dyDescent="0.25">
      <c r="A343" s="1401" t="str">
        <f t="shared" si="133"/>
        <v>►</v>
      </c>
      <c r="B343" s="1402" t="str">
        <f t="shared" si="137"/>
        <v>►</v>
      </c>
      <c r="C343" s="1403" t="str">
        <f t="shared" si="123"/>
        <v>►</v>
      </c>
      <c r="D343" s="2475" t="str">
        <f t="shared" si="128"/>
        <v>►</v>
      </c>
      <c r="E343" s="1402" t="str">
        <f t="shared" si="129"/>
        <v>►</v>
      </c>
      <c r="F343" s="1402" t="str">
        <f t="shared" si="130"/>
        <v>►</v>
      </c>
      <c r="G343" s="1402" t="str">
        <f t="shared" si="131"/>
        <v>►</v>
      </c>
      <c r="H343" s="1466" t="s">
        <v>6</v>
      </c>
      <c r="I343" s="1465"/>
      <c r="J343" s="1465"/>
      <c r="K343" s="1465"/>
      <c r="L343" s="1464"/>
      <c r="M343" s="1464"/>
      <c r="N343" s="1464"/>
      <c r="O343" s="1464"/>
      <c r="P343" s="1464"/>
      <c r="Q343" s="1464"/>
      <c r="R343" s="2459"/>
      <c r="S343" s="521" t="s">
        <v>6</v>
      </c>
      <c r="T343" s="2719">
        <f t="shared" si="135"/>
        <v>0</v>
      </c>
      <c r="U343" s="2443">
        <f t="shared" si="136"/>
        <v>0</v>
      </c>
      <c r="V343" s="2442"/>
      <c r="W343" s="1433">
        <f t="shared" si="126"/>
        <v>0</v>
      </c>
      <c r="X343" s="185" t="str">
        <f>IF(OR(W343=0, ISBLANK(P343)), "", TEXT(ROUND(W343/INDEX(AJ24:AJ94, MATCH(P343, AI24:AI94, 0)), 0),"# ##0") &amp; " " &amp; P343)</f>
        <v/>
      </c>
      <c r="Y343" s="210">
        <f t="shared" si="127"/>
        <v>0</v>
      </c>
      <c r="Z343" s="1434">
        <f t="shared" si="138"/>
        <v>0</v>
      </c>
      <c r="AA343" s="1435" t="str">
        <f t="shared" si="124"/>
        <v/>
      </c>
      <c r="AB343" s="1436"/>
      <c r="AC343" s="1433">
        <f t="shared" si="125"/>
        <v>0</v>
      </c>
      <c r="AD343" s="1437"/>
      <c r="AE343" s="1438" t="str">
        <f t="shared" si="132"/>
        <v/>
      </c>
      <c r="AF343" s="2564"/>
      <c r="AG343" s="2715">
        <f t="shared" si="139"/>
        <v>0</v>
      </c>
      <c r="AH343" s="2716">
        <f>IF(AND(V343&lt;&gt;"", ISNUMBER(T343)), IFERROR(INDEX(AJ24:AJ94, MATCH(P343, AI24:AI94, 0)) * O343 * IF(ISBLANK(L343), 1, L343), 0), 0)</f>
        <v>0</v>
      </c>
      <c r="AI343" s="31"/>
      <c r="AJ343" s="31"/>
      <c r="AK343" s="31"/>
      <c r="AL343" s="31"/>
      <c r="AM343" s="1401" t="str">
        <f t="shared" si="134"/>
        <v>►</v>
      </c>
      <c r="AN343" s="31"/>
      <c r="AO343" s="31"/>
      <c r="AP343" s="31"/>
      <c r="AQ343" s="31"/>
      <c r="AR343" s="1411"/>
      <c r="AS343" s="31"/>
      <c r="AT343" s="31"/>
      <c r="AU343" s="31"/>
      <c r="AV343" s="31"/>
      <c r="AW343" s="1411"/>
      <c r="AX343" s="4">
        <v>1</v>
      </c>
    </row>
    <row r="344" spans="1:50" s="48" customFormat="1" ht="21" customHeight="1" x14ac:dyDescent="0.25">
      <c r="A344" s="1401" t="str">
        <f t="shared" si="133"/>
        <v>►</v>
      </c>
      <c r="B344" s="1402" t="str">
        <f t="shared" si="137"/>
        <v>►</v>
      </c>
      <c r="C344" s="1403" t="str">
        <f t="shared" ref="C344:C407" si="140">IF(B344="►", "►", IFERROR(LEFT(B344, SEARCH(".", B344)-1), 0))</f>
        <v>►</v>
      </c>
      <c r="D344" s="2475" t="str">
        <f t="shared" si="128"/>
        <v>►</v>
      </c>
      <c r="E344" s="1402" t="str">
        <f t="shared" si="129"/>
        <v>►</v>
      </c>
      <c r="F344" s="1402" t="str">
        <f t="shared" si="130"/>
        <v>►</v>
      </c>
      <c r="G344" s="1402" t="str">
        <f t="shared" si="131"/>
        <v>►</v>
      </c>
      <c r="H344" s="1466" t="s">
        <v>6</v>
      </c>
      <c r="I344" s="1465"/>
      <c r="J344" s="1465"/>
      <c r="K344" s="1465"/>
      <c r="L344" s="1464"/>
      <c r="M344" s="1464"/>
      <c r="N344" s="1464"/>
      <c r="O344" s="1464"/>
      <c r="P344" s="1464"/>
      <c r="Q344" s="1464"/>
      <c r="R344" s="2459"/>
      <c r="S344" s="521" t="s">
        <v>6</v>
      </c>
      <c r="T344" s="2719">
        <f t="shared" si="135"/>
        <v>0</v>
      </c>
      <c r="U344" s="2443">
        <f t="shared" si="136"/>
        <v>0</v>
      </c>
      <c r="V344" s="2442"/>
      <c r="W344" s="1440">
        <f t="shared" si="126"/>
        <v>0</v>
      </c>
      <c r="X344" s="199" t="str">
        <f>IF(OR(W344=0, ISBLANK(P344)), "", TEXT(ROUND(W344/INDEX(AJ24:AJ94, MATCH(P344, AI24:AI94, 0)), 0),"# ##0") &amp; " " &amp; P344)</f>
        <v/>
      </c>
      <c r="Y344" s="197">
        <f t="shared" si="127"/>
        <v>0</v>
      </c>
      <c r="Z344" s="1441">
        <f t="shared" si="138"/>
        <v>0</v>
      </c>
      <c r="AA344" s="1428" t="str">
        <f t="shared" si="124"/>
        <v/>
      </c>
      <c r="AB344" s="1436"/>
      <c r="AC344" s="1440">
        <f t="shared" si="125"/>
        <v>0</v>
      </c>
      <c r="AD344" s="1437"/>
      <c r="AE344" s="1442" t="str">
        <f t="shared" si="132"/>
        <v/>
      </c>
      <c r="AF344" s="2564"/>
      <c r="AG344" s="2715">
        <f t="shared" si="139"/>
        <v>0</v>
      </c>
      <c r="AH344" s="2716">
        <f>IF(AND(V344&lt;&gt;"", ISNUMBER(T344)), IFERROR(INDEX(AJ24:AJ94, MATCH(P344, AI24:AI94, 0)) * O344 * IF(ISBLANK(L344), 1, L344), 0), 0)</f>
        <v>0</v>
      </c>
      <c r="AI344" s="31"/>
      <c r="AJ344" s="31"/>
      <c r="AK344" s="31"/>
      <c r="AL344" s="31"/>
      <c r="AM344" s="1401" t="str">
        <f t="shared" si="134"/>
        <v>►</v>
      </c>
      <c r="AN344" s="31"/>
      <c r="AO344" s="31"/>
      <c r="AP344" s="31"/>
      <c r="AQ344" s="31"/>
      <c r="AR344" s="1411"/>
      <c r="AS344" s="31"/>
      <c r="AT344" s="31"/>
      <c r="AU344" s="31"/>
      <c r="AV344" s="31"/>
      <c r="AW344" s="1411"/>
      <c r="AX344" s="4">
        <v>1</v>
      </c>
    </row>
    <row r="345" spans="1:50" s="48" customFormat="1" ht="21" customHeight="1" x14ac:dyDescent="0.25">
      <c r="A345" s="1401" t="str">
        <f t="shared" si="133"/>
        <v>►</v>
      </c>
      <c r="B345" s="1402" t="str">
        <f t="shared" si="137"/>
        <v>►</v>
      </c>
      <c r="C345" s="1403" t="str">
        <f t="shared" si="140"/>
        <v>►</v>
      </c>
      <c r="D345" s="2475" t="str">
        <f t="shared" si="128"/>
        <v>►</v>
      </c>
      <c r="E345" s="1402" t="str">
        <f t="shared" si="129"/>
        <v>►</v>
      </c>
      <c r="F345" s="1402" t="str">
        <f t="shared" si="130"/>
        <v>►</v>
      </c>
      <c r="G345" s="1402" t="str">
        <f t="shared" si="131"/>
        <v>►</v>
      </c>
      <c r="H345" s="1466" t="s">
        <v>6</v>
      </c>
      <c r="I345" s="1465"/>
      <c r="J345" s="1465"/>
      <c r="K345" s="1465"/>
      <c r="L345" s="1464"/>
      <c r="M345" s="1464"/>
      <c r="N345" s="1464"/>
      <c r="O345" s="1464"/>
      <c r="P345" s="1464"/>
      <c r="Q345" s="1464"/>
      <c r="R345" s="2459"/>
      <c r="S345" s="521" t="s">
        <v>6</v>
      </c>
      <c r="T345" s="2719">
        <f t="shared" si="135"/>
        <v>0</v>
      </c>
      <c r="U345" s="2443">
        <f t="shared" si="136"/>
        <v>0</v>
      </c>
      <c r="V345" s="2442"/>
      <c r="W345" s="1433">
        <f t="shared" si="126"/>
        <v>0</v>
      </c>
      <c r="X345" s="185" t="str">
        <f>IF(OR(W345=0, ISBLANK(P345)), "", TEXT(ROUND(W345/INDEX(AJ24:AJ94, MATCH(P345, AI24:AI94, 0)), 0),"# ##0") &amp; " " &amp; P345)</f>
        <v/>
      </c>
      <c r="Y345" s="210">
        <f t="shared" si="127"/>
        <v>0</v>
      </c>
      <c r="Z345" s="1449">
        <f t="shared" si="138"/>
        <v>0</v>
      </c>
      <c r="AA345" s="1450" t="str">
        <f t="shared" si="124"/>
        <v/>
      </c>
      <c r="AB345" s="1436"/>
      <c r="AC345" s="1433">
        <f t="shared" si="125"/>
        <v>0</v>
      </c>
      <c r="AD345" s="1437"/>
      <c r="AE345" s="1438" t="str">
        <f t="shared" si="132"/>
        <v/>
      </c>
      <c r="AF345" s="2564"/>
      <c r="AG345" s="2715">
        <f t="shared" si="139"/>
        <v>0</v>
      </c>
      <c r="AH345" s="2716">
        <f>IF(AND(V345&lt;&gt;"", ISNUMBER(T345)), IFERROR(INDEX(AJ24:AJ94, MATCH(P345, AI24:AI94, 0)) * O345 * IF(ISBLANK(L345), 1, L345), 0), 0)</f>
        <v>0</v>
      </c>
      <c r="AI345" s="31"/>
      <c r="AJ345" s="31"/>
      <c r="AK345" s="31"/>
      <c r="AL345" s="31"/>
      <c r="AM345" s="1401" t="str">
        <f t="shared" si="134"/>
        <v>►</v>
      </c>
      <c r="AN345" s="31"/>
      <c r="AO345" s="31"/>
      <c r="AP345" s="31"/>
      <c r="AQ345" s="31"/>
      <c r="AR345" s="1411"/>
      <c r="AS345" s="31"/>
      <c r="AT345" s="31"/>
      <c r="AU345" s="31"/>
      <c r="AV345" s="31"/>
      <c r="AW345" s="1411"/>
      <c r="AX345" s="4">
        <v>1</v>
      </c>
    </row>
    <row r="346" spans="1:50" s="48" customFormat="1" ht="21" customHeight="1" x14ac:dyDescent="0.25">
      <c r="A346" s="1401" t="str">
        <f t="shared" si="133"/>
        <v>►</v>
      </c>
      <c r="B346" s="1402" t="str">
        <f t="shared" si="137"/>
        <v>►</v>
      </c>
      <c r="C346" s="1403" t="str">
        <f t="shared" si="140"/>
        <v>►</v>
      </c>
      <c r="D346" s="2475" t="str">
        <f t="shared" si="128"/>
        <v>►</v>
      </c>
      <c r="E346" s="1402" t="str">
        <f t="shared" si="129"/>
        <v>►</v>
      </c>
      <c r="F346" s="1402" t="str">
        <f t="shared" si="130"/>
        <v>►</v>
      </c>
      <c r="G346" s="1402" t="str">
        <f t="shared" si="131"/>
        <v>►</v>
      </c>
      <c r="H346" s="1466" t="s">
        <v>6</v>
      </c>
      <c r="I346" s="1465"/>
      <c r="J346" s="1465"/>
      <c r="K346" s="1465"/>
      <c r="L346" s="1464"/>
      <c r="M346" s="1464"/>
      <c r="N346" s="1464"/>
      <c r="O346" s="1464"/>
      <c r="P346" s="1464"/>
      <c r="Q346" s="1464"/>
      <c r="R346" s="2459"/>
      <c r="S346" s="521" t="s">
        <v>6</v>
      </c>
      <c r="T346" s="2719">
        <f t="shared" si="135"/>
        <v>0</v>
      </c>
      <c r="U346" s="2443">
        <f t="shared" si="136"/>
        <v>0</v>
      </c>
      <c r="V346" s="2442"/>
      <c r="W346" s="1440">
        <f t="shared" si="126"/>
        <v>0</v>
      </c>
      <c r="X346" s="199" t="str">
        <f>IF(OR(W346=0, ISBLANK(P346)), "", TEXT(ROUND(W346/INDEX(AJ24:AJ94, MATCH(P346, AI24:AI94, 0)), 0),"# ##0") &amp; " " &amp; P346)</f>
        <v/>
      </c>
      <c r="Y346" s="197">
        <f t="shared" si="127"/>
        <v>0</v>
      </c>
      <c r="Z346" s="1441">
        <f t="shared" si="138"/>
        <v>0</v>
      </c>
      <c r="AA346" s="1428" t="str">
        <f t="shared" ref="AA346:AA409" si="141">IF(V346&gt;0,R346,"")</f>
        <v/>
      </c>
      <c r="AB346" s="1436"/>
      <c r="AC346" s="1440">
        <f t="shared" ref="AC346:AC409" si="142">IF(ISBLANK(AB346), W346, W346*(1-AB346/100))</f>
        <v>0</v>
      </c>
      <c r="AD346" s="1437"/>
      <c r="AE346" s="1442" t="str">
        <f t="shared" si="132"/>
        <v/>
      </c>
      <c r="AF346" s="2564"/>
      <c r="AG346" s="2715">
        <f t="shared" si="139"/>
        <v>0</v>
      </c>
      <c r="AH346" s="2716">
        <f>IF(AND(V346&lt;&gt;"", ISNUMBER(T346)), IFERROR(INDEX(AJ24:AJ94, MATCH(P346, AI24:AI94, 0)) * O346 * IF(ISBLANK(L346), 1, L346), 0), 0)</f>
        <v>0</v>
      </c>
      <c r="AI346" s="31"/>
      <c r="AJ346" s="31"/>
      <c r="AK346" s="31"/>
      <c r="AL346" s="31"/>
      <c r="AM346" s="1401" t="str">
        <f t="shared" si="134"/>
        <v>►</v>
      </c>
      <c r="AN346" s="31"/>
      <c r="AO346" s="31"/>
      <c r="AP346" s="31"/>
      <c r="AQ346" s="31"/>
      <c r="AR346" s="1411"/>
      <c r="AS346" s="31"/>
      <c r="AT346" s="31"/>
      <c r="AU346" s="31"/>
      <c r="AV346" s="31"/>
      <c r="AW346" s="1411"/>
      <c r="AX346" s="4">
        <v>1</v>
      </c>
    </row>
    <row r="347" spans="1:50" s="48" customFormat="1" ht="21" customHeight="1" x14ac:dyDescent="0.25">
      <c r="A347" s="1401" t="str">
        <f t="shared" si="133"/>
        <v>►</v>
      </c>
      <c r="B347" s="1402" t="str">
        <f t="shared" si="137"/>
        <v>►</v>
      </c>
      <c r="C347" s="1403" t="str">
        <f t="shared" si="140"/>
        <v>►</v>
      </c>
      <c r="D347" s="2475" t="str">
        <f t="shared" si="128"/>
        <v>►</v>
      </c>
      <c r="E347" s="1402" t="str">
        <f t="shared" si="129"/>
        <v>►</v>
      </c>
      <c r="F347" s="1402" t="str">
        <f t="shared" si="130"/>
        <v>►</v>
      </c>
      <c r="G347" s="1402" t="str">
        <f t="shared" si="131"/>
        <v>►</v>
      </c>
      <c r="H347" s="1466" t="s">
        <v>6</v>
      </c>
      <c r="I347" s="1465"/>
      <c r="J347" s="1465"/>
      <c r="K347" s="1465"/>
      <c r="L347" s="1464"/>
      <c r="M347" s="1464"/>
      <c r="N347" s="1464"/>
      <c r="O347" s="1464"/>
      <c r="P347" s="1464"/>
      <c r="Q347" s="1464"/>
      <c r="R347" s="2459"/>
      <c r="S347" s="521" t="s">
        <v>6</v>
      </c>
      <c r="T347" s="2719">
        <f t="shared" si="135"/>
        <v>0</v>
      </c>
      <c r="U347" s="2443">
        <f t="shared" si="136"/>
        <v>0</v>
      </c>
      <c r="V347" s="2442"/>
      <c r="W347" s="1433">
        <f t="shared" ref="W347:W410" si="143">IFERROR(IF(V347&gt;0, AH347*AG347*Q347, 0), 0)</f>
        <v>0</v>
      </c>
      <c r="X347" s="185" t="str">
        <f>IF(OR(W347=0, ISBLANK(P347)), "", TEXT(ROUND(W347/INDEX(AJ24:AJ94, MATCH(P347, AI24:AI94, 0)), 0),"# ##0") &amp; " " &amp; P347)</f>
        <v/>
      </c>
      <c r="Y347" s="210">
        <f t="shared" ref="Y347:Y410" si="144">IFERROR(IF(V347&gt;0, L347*AG347*Q347, 0), 0)</f>
        <v>0</v>
      </c>
      <c r="Z347" s="1434">
        <f t="shared" si="138"/>
        <v>0</v>
      </c>
      <c r="AA347" s="1435" t="str">
        <f t="shared" si="141"/>
        <v/>
      </c>
      <c r="AB347" s="1436"/>
      <c r="AC347" s="1433">
        <f t="shared" si="142"/>
        <v>0</v>
      </c>
      <c r="AD347" s="1437"/>
      <c r="AE347" s="1438" t="str">
        <f t="shared" si="132"/>
        <v/>
      </c>
      <c r="AF347" s="2564"/>
      <c r="AG347" s="2715">
        <f t="shared" si="139"/>
        <v>0</v>
      </c>
      <c r="AH347" s="2716">
        <f>IF(AND(V347&lt;&gt;"", ISNUMBER(T347)), IFERROR(INDEX(AJ24:AJ94, MATCH(P347, AI24:AI94, 0)) * O347 * IF(ISBLANK(L347), 1, L347), 0), 0)</f>
        <v>0</v>
      </c>
      <c r="AI347" s="31"/>
      <c r="AJ347" s="31"/>
      <c r="AK347" s="31"/>
      <c r="AL347" s="31"/>
      <c r="AM347" s="1401" t="str">
        <f t="shared" si="134"/>
        <v>►</v>
      </c>
      <c r="AN347" s="31"/>
      <c r="AO347" s="31"/>
      <c r="AP347" s="31"/>
      <c r="AQ347" s="31"/>
      <c r="AR347" s="1411"/>
      <c r="AS347" s="31"/>
      <c r="AT347" s="31"/>
      <c r="AU347" s="31"/>
      <c r="AV347" s="31"/>
      <c r="AW347" s="1411"/>
      <c r="AX347" s="4">
        <v>1</v>
      </c>
    </row>
    <row r="348" spans="1:50" s="48" customFormat="1" ht="21" customHeight="1" x14ac:dyDescent="0.25">
      <c r="A348" s="1401" t="str">
        <f t="shared" si="133"/>
        <v>►</v>
      </c>
      <c r="B348" s="1402" t="str">
        <f t="shared" si="137"/>
        <v>►</v>
      </c>
      <c r="C348" s="1403" t="str">
        <f t="shared" si="140"/>
        <v>►</v>
      </c>
      <c r="D348" s="2475" t="str">
        <f t="shared" si="128"/>
        <v>►</v>
      </c>
      <c r="E348" s="1402" t="str">
        <f t="shared" si="129"/>
        <v>►</v>
      </c>
      <c r="F348" s="1402" t="str">
        <f t="shared" si="130"/>
        <v>►</v>
      </c>
      <c r="G348" s="1402" t="str">
        <f t="shared" si="131"/>
        <v>►</v>
      </c>
      <c r="H348" s="1466" t="s">
        <v>6</v>
      </c>
      <c r="I348" s="1465"/>
      <c r="J348" s="1465"/>
      <c r="K348" s="1465"/>
      <c r="L348" s="1464"/>
      <c r="M348" s="1464"/>
      <c r="N348" s="1464"/>
      <c r="O348" s="1464"/>
      <c r="P348" s="1464"/>
      <c r="Q348" s="1464"/>
      <c r="R348" s="2459"/>
      <c r="S348" s="521" t="s">
        <v>6</v>
      </c>
      <c r="T348" s="2719">
        <f t="shared" si="135"/>
        <v>0</v>
      </c>
      <c r="U348" s="2443">
        <f t="shared" si="136"/>
        <v>0</v>
      </c>
      <c r="V348" s="2442"/>
      <c r="W348" s="1440">
        <f t="shared" si="143"/>
        <v>0</v>
      </c>
      <c r="X348" s="199" t="str">
        <f>IF(OR(W348=0, ISBLANK(P348)), "", TEXT(ROUND(W348/INDEX(AJ24:AJ94, MATCH(P348, AI24:AI94, 0)), 0),"# ##0") &amp; " " &amp; P348)</f>
        <v/>
      </c>
      <c r="Y348" s="197">
        <f t="shared" si="144"/>
        <v>0</v>
      </c>
      <c r="Z348" s="1441">
        <f t="shared" si="138"/>
        <v>0</v>
      </c>
      <c r="AA348" s="1428" t="str">
        <f t="shared" si="141"/>
        <v/>
      </c>
      <c r="AB348" s="1436"/>
      <c r="AC348" s="1440">
        <f t="shared" si="142"/>
        <v>0</v>
      </c>
      <c r="AD348" s="1437"/>
      <c r="AE348" s="1442" t="str">
        <f t="shared" si="132"/>
        <v/>
      </c>
      <c r="AF348" s="2564"/>
      <c r="AG348" s="2715">
        <f t="shared" si="139"/>
        <v>0</v>
      </c>
      <c r="AH348" s="2716">
        <f>IF(AND(V348&lt;&gt;"", ISNUMBER(T348)), IFERROR(INDEX(AJ24:AJ94, MATCH(P348, AI24:AI94, 0)) * O348 * IF(ISBLANK(L348), 1, L348), 0), 0)</f>
        <v>0</v>
      </c>
      <c r="AI348" s="31"/>
      <c r="AJ348" s="31"/>
      <c r="AK348" s="31"/>
      <c r="AL348" s="31"/>
      <c r="AM348" s="1401" t="str">
        <f t="shared" si="134"/>
        <v>►</v>
      </c>
      <c r="AN348" s="31"/>
      <c r="AO348" s="31"/>
      <c r="AP348" s="31"/>
      <c r="AQ348" s="31"/>
      <c r="AR348" s="1411"/>
      <c r="AS348" s="31"/>
      <c r="AT348" s="31"/>
      <c r="AU348" s="31"/>
      <c r="AV348" s="31"/>
      <c r="AW348" s="1411"/>
      <c r="AX348" s="4">
        <v>1</v>
      </c>
    </row>
    <row r="349" spans="1:50" s="48" customFormat="1" ht="21" customHeight="1" x14ac:dyDescent="0.25">
      <c r="A349" s="1401" t="str">
        <f t="shared" si="133"/>
        <v>►</v>
      </c>
      <c r="B349" s="1402" t="str">
        <f t="shared" si="137"/>
        <v>►</v>
      </c>
      <c r="C349" s="1403" t="str">
        <f t="shared" si="140"/>
        <v>►</v>
      </c>
      <c r="D349" s="2475" t="str">
        <f t="shared" si="128"/>
        <v>►</v>
      </c>
      <c r="E349" s="1402" t="str">
        <f t="shared" si="129"/>
        <v>►</v>
      </c>
      <c r="F349" s="1402" t="str">
        <f t="shared" si="130"/>
        <v>►</v>
      </c>
      <c r="G349" s="1402" t="str">
        <f t="shared" si="131"/>
        <v>►</v>
      </c>
      <c r="H349" s="1466" t="s">
        <v>6</v>
      </c>
      <c r="I349" s="1465"/>
      <c r="J349" s="1465"/>
      <c r="K349" s="1465"/>
      <c r="L349" s="1464"/>
      <c r="M349" s="1464"/>
      <c r="N349" s="1464"/>
      <c r="O349" s="1464"/>
      <c r="P349" s="1464"/>
      <c r="Q349" s="1464"/>
      <c r="R349" s="2459"/>
      <c r="S349" s="521" t="s">
        <v>6</v>
      </c>
      <c r="T349" s="2719">
        <f t="shared" si="135"/>
        <v>0</v>
      </c>
      <c r="U349" s="2443">
        <f t="shared" si="136"/>
        <v>0</v>
      </c>
      <c r="V349" s="2442"/>
      <c r="W349" s="1433">
        <f t="shared" si="143"/>
        <v>0</v>
      </c>
      <c r="X349" s="185" t="str">
        <f>IF(OR(W349=0, ISBLANK(P349)), "", TEXT(ROUND(W349/INDEX(AJ24:AJ94, MATCH(P349, AI24:AI94, 0)), 0),"# ##0") &amp; " " &amp; P349)</f>
        <v/>
      </c>
      <c r="Y349" s="210">
        <f t="shared" si="144"/>
        <v>0</v>
      </c>
      <c r="Z349" s="1434">
        <f t="shared" si="138"/>
        <v>0</v>
      </c>
      <c r="AA349" s="1435" t="str">
        <f t="shared" si="141"/>
        <v/>
      </c>
      <c r="AB349" s="1436"/>
      <c r="AC349" s="1433">
        <f t="shared" si="142"/>
        <v>0</v>
      </c>
      <c r="AD349" s="1437"/>
      <c r="AE349" s="1438" t="str">
        <f t="shared" si="132"/>
        <v/>
      </c>
      <c r="AF349" s="2564"/>
      <c r="AG349" s="2715">
        <f t="shared" si="139"/>
        <v>0</v>
      </c>
      <c r="AH349" s="2716">
        <f>IF(AND(V349&lt;&gt;"", ISNUMBER(T349)), IFERROR(INDEX(AJ24:AJ94, MATCH(P349, AI24:AI94, 0)) * O349 * IF(ISBLANK(L349), 1, L349), 0), 0)</f>
        <v>0</v>
      </c>
      <c r="AI349" s="31"/>
      <c r="AJ349" s="31"/>
      <c r="AK349" s="31"/>
      <c r="AL349" s="31"/>
      <c r="AM349" s="1401" t="str">
        <f t="shared" si="134"/>
        <v>►</v>
      </c>
      <c r="AN349" s="31"/>
      <c r="AO349" s="31"/>
      <c r="AP349" s="31"/>
      <c r="AQ349" s="31"/>
      <c r="AR349" s="1411"/>
      <c r="AS349" s="31"/>
      <c r="AT349" s="31"/>
      <c r="AU349" s="31"/>
      <c r="AV349" s="31"/>
      <c r="AW349" s="1411"/>
      <c r="AX349" s="4">
        <v>1</v>
      </c>
    </row>
    <row r="350" spans="1:50" s="48" customFormat="1" ht="21" customHeight="1" x14ac:dyDescent="0.25">
      <c r="A350" s="1401" t="str">
        <f t="shared" si="133"/>
        <v>►</v>
      </c>
      <c r="B350" s="1402" t="str">
        <f t="shared" si="137"/>
        <v>►</v>
      </c>
      <c r="C350" s="1403" t="str">
        <f t="shared" si="140"/>
        <v>►</v>
      </c>
      <c r="D350" s="2475" t="str">
        <f t="shared" si="128"/>
        <v>►</v>
      </c>
      <c r="E350" s="1402" t="str">
        <f t="shared" si="129"/>
        <v>►</v>
      </c>
      <c r="F350" s="1402" t="str">
        <f t="shared" si="130"/>
        <v>►</v>
      </c>
      <c r="G350" s="1402" t="str">
        <f t="shared" si="131"/>
        <v>►</v>
      </c>
      <c r="H350" s="1466" t="s">
        <v>6</v>
      </c>
      <c r="I350" s="1465"/>
      <c r="J350" s="1465"/>
      <c r="K350" s="1465"/>
      <c r="L350" s="1464"/>
      <c r="M350" s="1464"/>
      <c r="N350" s="1464"/>
      <c r="O350" s="1464"/>
      <c r="P350" s="1464"/>
      <c r="Q350" s="1464"/>
      <c r="R350" s="2459"/>
      <c r="S350" s="521" t="s">
        <v>6</v>
      </c>
      <c r="T350" s="2719">
        <f t="shared" si="135"/>
        <v>0</v>
      </c>
      <c r="U350" s="2443">
        <f t="shared" si="136"/>
        <v>0</v>
      </c>
      <c r="V350" s="2442"/>
      <c r="W350" s="1453">
        <f t="shared" si="143"/>
        <v>0</v>
      </c>
      <c r="X350" s="1454" t="str">
        <f>IF(OR(W350=0, ISBLANK(P350)), "", TEXT(ROUND(W350/INDEX(AJ24:AJ94, MATCH(P350, AI24:AI94, 0)), 0),"# ##0") &amp; " " &amp; P350)</f>
        <v/>
      </c>
      <c r="Y350" s="197">
        <f t="shared" si="144"/>
        <v>0</v>
      </c>
      <c r="Z350" s="1441">
        <f t="shared" si="138"/>
        <v>0</v>
      </c>
      <c r="AA350" s="1428" t="str">
        <f t="shared" si="141"/>
        <v/>
      </c>
      <c r="AB350" s="1436"/>
      <c r="AC350" s="1440">
        <f t="shared" si="142"/>
        <v>0</v>
      </c>
      <c r="AD350" s="1437"/>
      <c r="AE350" s="1442" t="str">
        <f t="shared" si="132"/>
        <v/>
      </c>
      <c r="AF350" s="2564"/>
      <c r="AG350" s="2715">
        <f t="shared" si="139"/>
        <v>0</v>
      </c>
      <c r="AH350" s="2716">
        <f>IF(AND(V350&lt;&gt;"", ISNUMBER(T350)), IFERROR(INDEX(AJ24:AJ94, MATCH(P350, AI24:AI94, 0)) * O350 * IF(ISBLANK(L350), 1, L350), 0), 0)</f>
        <v>0</v>
      </c>
      <c r="AI350" s="31"/>
      <c r="AJ350" s="31"/>
      <c r="AK350" s="31"/>
      <c r="AL350" s="31"/>
      <c r="AM350" s="1401" t="str">
        <f t="shared" si="134"/>
        <v>►</v>
      </c>
      <c r="AN350" s="31"/>
      <c r="AO350" s="31"/>
      <c r="AP350" s="31"/>
      <c r="AQ350" s="31"/>
      <c r="AR350" s="1411"/>
      <c r="AS350" s="31"/>
      <c r="AT350" s="31"/>
      <c r="AU350" s="31"/>
      <c r="AV350" s="31"/>
      <c r="AW350" s="1411"/>
      <c r="AX350" s="4">
        <v>1</v>
      </c>
    </row>
    <row r="351" spans="1:50" s="48" customFormat="1" ht="21" customHeight="1" x14ac:dyDescent="0.25">
      <c r="A351" s="1401" t="str">
        <f t="shared" si="133"/>
        <v>►</v>
      </c>
      <c r="B351" s="1402" t="str">
        <f t="shared" si="137"/>
        <v>►</v>
      </c>
      <c r="C351" s="1403" t="str">
        <f t="shared" si="140"/>
        <v>►</v>
      </c>
      <c r="D351" s="2475" t="str">
        <f t="shared" si="128"/>
        <v>►</v>
      </c>
      <c r="E351" s="1402" t="str">
        <f t="shared" si="129"/>
        <v>►</v>
      </c>
      <c r="F351" s="1402" t="str">
        <f t="shared" si="130"/>
        <v>►</v>
      </c>
      <c r="G351" s="1402" t="str">
        <f t="shared" si="131"/>
        <v>►</v>
      </c>
      <c r="H351" s="1466" t="s">
        <v>6</v>
      </c>
      <c r="I351" s="1465"/>
      <c r="J351" s="1465"/>
      <c r="K351" s="1465"/>
      <c r="L351" s="1464"/>
      <c r="M351" s="1464"/>
      <c r="N351" s="1464"/>
      <c r="O351" s="1464"/>
      <c r="P351" s="1464"/>
      <c r="Q351" s="1464"/>
      <c r="R351" s="2459"/>
      <c r="S351" s="521" t="s">
        <v>6</v>
      </c>
      <c r="T351" s="2719">
        <f t="shared" si="135"/>
        <v>0</v>
      </c>
      <c r="U351" s="2443">
        <f t="shared" si="136"/>
        <v>0</v>
      </c>
      <c r="V351" s="2442"/>
      <c r="W351" s="1433">
        <f t="shared" si="143"/>
        <v>0</v>
      </c>
      <c r="X351" s="185" t="str">
        <f>IF(OR(W351=0, ISBLANK(P351)), "", TEXT(ROUND(W351/INDEX(AJ24:AJ94, MATCH(P351, AI24:AI94, 0)), 0),"# ##0") &amp; " " &amp; P351)</f>
        <v/>
      </c>
      <c r="Y351" s="210">
        <f t="shared" si="144"/>
        <v>0</v>
      </c>
      <c r="Z351" s="1434">
        <f t="shared" si="138"/>
        <v>0</v>
      </c>
      <c r="AA351" s="1435" t="str">
        <f t="shared" si="141"/>
        <v/>
      </c>
      <c r="AB351" s="1436"/>
      <c r="AC351" s="1433">
        <f t="shared" si="142"/>
        <v>0</v>
      </c>
      <c r="AD351" s="1437"/>
      <c r="AE351" s="1438" t="str">
        <f t="shared" si="132"/>
        <v/>
      </c>
      <c r="AF351" s="2564"/>
      <c r="AG351" s="2715">
        <f t="shared" si="139"/>
        <v>0</v>
      </c>
      <c r="AH351" s="2716">
        <f>IF(AND(V351&lt;&gt;"", ISNUMBER(T351)), IFERROR(INDEX(AJ24:AJ94, MATCH(P351, AI24:AI94, 0)) * O351 * IF(ISBLANK(L351), 1, L351), 0), 0)</f>
        <v>0</v>
      </c>
      <c r="AI351" s="31"/>
      <c r="AJ351" s="31"/>
      <c r="AK351" s="31"/>
      <c r="AL351" s="31"/>
      <c r="AM351" s="1401" t="str">
        <f t="shared" si="134"/>
        <v>►</v>
      </c>
      <c r="AN351" s="31"/>
      <c r="AO351" s="31"/>
      <c r="AP351" s="31"/>
      <c r="AQ351" s="31"/>
      <c r="AR351" s="1411"/>
      <c r="AS351" s="31"/>
      <c r="AT351" s="31"/>
      <c r="AU351" s="31"/>
      <c r="AV351" s="31"/>
      <c r="AW351" s="1411"/>
      <c r="AX351" s="4">
        <v>1</v>
      </c>
    </row>
    <row r="352" spans="1:50" s="48" customFormat="1" ht="21" customHeight="1" x14ac:dyDescent="0.25">
      <c r="A352" s="1401" t="str">
        <f t="shared" si="133"/>
        <v>►</v>
      </c>
      <c r="B352" s="1402" t="str">
        <f t="shared" si="137"/>
        <v>►</v>
      </c>
      <c r="C352" s="1403" t="str">
        <f t="shared" si="140"/>
        <v>►</v>
      </c>
      <c r="D352" s="2475" t="str">
        <f t="shared" ref="D352:D415" si="145">IF(B352="►","►",IFERROR(MID(B352,SEARCH(".",B352)+1,SEARCH(".",B352,SEARCH(".",B352)+1)-SEARCH(".",B352)-1),0))</f>
        <v>►</v>
      </c>
      <c r="E352" s="1402" t="str">
        <f t="shared" ref="E352:E415" si="146">IF(B352="►", "►", IFERROR(MID(B352, SEARCH(".", B352, SEARCH(".", B352)+1)+1, SEARCH(".", B352, SEARCH(".", B352, SEARCH(".", B352)+1)+1) - SEARCH(".", B352, SEARCH(".", B352)+1)-1), 0))</f>
        <v>►</v>
      </c>
      <c r="F352" s="1402" t="str">
        <f t="shared" ref="F352:F415" si="147">IF(B352="►", "►", IFERROR(MID(B352, SEARCH(".", B352, SEARCH(".", B352, SEARCH(".", B352)+1)+1)+1, SEARCH(".", B352, SEARCH(".", B352, SEARCH(".", B352, SEARCH(".", B352)+1)+1)+1) - SEARCH(".", B352, SEARCH(".", B352, SEARCH(".", B352)+1)+1)-1), 0))</f>
        <v>►</v>
      </c>
      <c r="G352" s="1402" t="str">
        <f t="shared" ref="G352:G415" si="148">IF(OR(B352="►", ISBLANK(B352)), "►", IFERROR(RIGHT(B352, LEN(B352)-FIND("►", B352)-1), ""))</f>
        <v>►</v>
      </c>
      <c r="H352" s="1466" t="s">
        <v>6</v>
      </c>
      <c r="I352" s="1465"/>
      <c r="J352" s="1465"/>
      <c r="K352" s="1465"/>
      <c r="L352" s="1464"/>
      <c r="M352" s="1464"/>
      <c r="N352" s="1464"/>
      <c r="O352" s="1464"/>
      <c r="P352" s="1464"/>
      <c r="Q352" s="1464"/>
      <c r="R352" s="2459"/>
      <c r="S352" s="521" t="s">
        <v>6</v>
      </c>
      <c r="T352" s="2719">
        <f t="shared" si="135"/>
        <v>0</v>
      </c>
      <c r="U352" s="2443">
        <f t="shared" si="136"/>
        <v>0</v>
      </c>
      <c r="V352" s="2442"/>
      <c r="W352" s="1440">
        <f t="shared" si="143"/>
        <v>0</v>
      </c>
      <c r="X352" s="199" t="str">
        <f>IF(OR(W352=0, ISBLANK(P352)), "", TEXT(ROUND(W352/INDEX(AJ24:AJ94, MATCH(P352, AI24:AI94, 0)), 0),"# ##0") &amp; " " &amp; P352)</f>
        <v/>
      </c>
      <c r="Y352" s="197">
        <f t="shared" si="144"/>
        <v>0</v>
      </c>
      <c r="Z352" s="1441">
        <f t="shared" si="138"/>
        <v>0</v>
      </c>
      <c r="AA352" s="1428" t="str">
        <f t="shared" si="141"/>
        <v/>
      </c>
      <c r="AB352" s="1436"/>
      <c r="AC352" s="1440">
        <f t="shared" si="142"/>
        <v>0</v>
      </c>
      <c r="AD352" s="1437"/>
      <c r="AE352" s="1442" t="str">
        <f t="shared" si="132"/>
        <v/>
      </c>
      <c r="AF352" s="2564"/>
      <c r="AG352" s="2715">
        <f t="shared" si="139"/>
        <v>0</v>
      </c>
      <c r="AH352" s="2716">
        <f>IF(AND(V352&lt;&gt;"", ISNUMBER(T352)), IFERROR(INDEX(AJ24:AJ94, MATCH(P352, AI24:AI94, 0)) * O352 * IF(ISBLANK(L352), 1, L352), 0), 0)</f>
        <v>0</v>
      </c>
      <c r="AI352" s="31"/>
      <c r="AJ352" s="31"/>
      <c r="AK352" s="31"/>
      <c r="AL352" s="31"/>
      <c r="AM352" s="1401" t="str">
        <f t="shared" si="134"/>
        <v>►</v>
      </c>
      <c r="AN352" s="31"/>
      <c r="AO352" s="31"/>
      <c r="AP352" s="31"/>
      <c r="AQ352" s="31"/>
      <c r="AR352" s="1411"/>
      <c r="AS352" s="31"/>
      <c r="AT352" s="31"/>
      <c r="AU352" s="31"/>
      <c r="AV352" s="31"/>
      <c r="AW352" s="1411"/>
      <c r="AX352" s="4">
        <v>1</v>
      </c>
    </row>
    <row r="353" spans="1:50" s="48" customFormat="1" ht="21" customHeight="1" x14ac:dyDescent="0.25">
      <c r="A353" s="1401" t="str">
        <f t="shared" si="133"/>
        <v>►</v>
      </c>
      <c r="B353" s="1402" t="str">
        <f t="shared" si="137"/>
        <v>►</v>
      </c>
      <c r="C353" s="1403" t="str">
        <f t="shared" si="140"/>
        <v>►</v>
      </c>
      <c r="D353" s="2475" t="str">
        <f t="shared" si="145"/>
        <v>►</v>
      </c>
      <c r="E353" s="1402" t="str">
        <f t="shared" si="146"/>
        <v>►</v>
      </c>
      <c r="F353" s="1402" t="str">
        <f t="shared" si="147"/>
        <v>►</v>
      </c>
      <c r="G353" s="1402" t="str">
        <f t="shared" si="148"/>
        <v>►</v>
      </c>
      <c r="H353" s="1466" t="s">
        <v>6</v>
      </c>
      <c r="I353" s="1465"/>
      <c r="J353" s="1465"/>
      <c r="K353" s="1465"/>
      <c r="L353" s="1464"/>
      <c r="M353" s="1464"/>
      <c r="N353" s="1464"/>
      <c r="O353" s="1464"/>
      <c r="P353" s="1464"/>
      <c r="Q353" s="1464"/>
      <c r="R353" s="2459"/>
      <c r="S353" s="521" t="s">
        <v>6</v>
      </c>
      <c r="T353" s="2719">
        <f t="shared" si="135"/>
        <v>0</v>
      </c>
      <c r="U353" s="2443">
        <f t="shared" si="136"/>
        <v>0</v>
      </c>
      <c r="V353" s="2442"/>
      <c r="W353" s="1433">
        <f t="shared" si="143"/>
        <v>0</v>
      </c>
      <c r="X353" s="185" t="str">
        <f>IF(OR(W353=0, ISBLANK(P353)), "", TEXT(ROUND(W353/INDEX(AJ24:AJ94, MATCH(P353, AI24:AI94, 0)), 0),"# ##0") &amp; " " &amp; P353)</f>
        <v/>
      </c>
      <c r="Y353" s="210">
        <f t="shared" si="144"/>
        <v>0</v>
      </c>
      <c r="Z353" s="1434">
        <f t="shared" si="138"/>
        <v>0</v>
      </c>
      <c r="AA353" s="1435" t="str">
        <f t="shared" si="141"/>
        <v/>
      </c>
      <c r="AB353" s="1436"/>
      <c r="AC353" s="1433">
        <f t="shared" si="142"/>
        <v>0</v>
      </c>
      <c r="AD353" s="1437"/>
      <c r="AE353" s="1438" t="str">
        <f t="shared" si="132"/>
        <v/>
      </c>
      <c r="AF353" s="2564"/>
      <c r="AG353" s="2715">
        <f t="shared" si="139"/>
        <v>0</v>
      </c>
      <c r="AH353" s="2716">
        <f>IF(AND(V353&lt;&gt;"", ISNUMBER(T353)), IFERROR(INDEX(AJ24:AJ94, MATCH(P353, AI24:AI94, 0)) * O353 * IF(ISBLANK(L353), 1, L353), 0), 0)</f>
        <v>0</v>
      </c>
      <c r="AI353" s="31"/>
      <c r="AJ353" s="31"/>
      <c r="AK353" s="31"/>
      <c r="AL353" s="31"/>
      <c r="AM353" s="1401" t="str">
        <f t="shared" si="134"/>
        <v>►</v>
      </c>
      <c r="AN353" s="31"/>
      <c r="AO353" s="31"/>
      <c r="AP353" s="31"/>
      <c r="AQ353" s="31"/>
      <c r="AR353" s="1411"/>
      <c r="AS353" s="31"/>
      <c r="AT353" s="31"/>
      <c r="AU353" s="31"/>
      <c r="AV353" s="31"/>
      <c r="AW353" s="1411"/>
      <c r="AX353" s="4">
        <v>1</v>
      </c>
    </row>
    <row r="354" spans="1:50" s="48" customFormat="1" ht="21" customHeight="1" x14ac:dyDescent="0.25">
      <c r="A354" s="1401" t="str">
        <f t="shared" si="133"/>
        <v>►</v>
      </c>
      <c r="B354" s="1402" t="str">
        <f t="shared" si="137"/>
        <v>►</v>
      </c>
      <c r="C354" s="1403" t="str">
        <f t="shared" si="140"/>
        <v>►</v>
      </c>
      <c r="D354" s="2475" t="str">
        <f t="shared" si="145"/>
        <v>►</v>
      </c>
      <c r="E354" s="1402" t="str">
        <f t="shared" si="146"/>
        <v>►</v>
      </c>
      <c r="F354" s="1402" t="str">
        <f t="shared" si="147"/>
        <v>►</v>
      </c>
      <c r="G354" s="1402" t="str">
        <f t="shared" si="148"/>
        <v>►</v>
      </c>
      <c r="H354" s="1466" t="s">
        <v>6</v>
      </c>
      <c r="I354" s="1465"/>
      <c r="J354" s="1465"/>
      <c r="K354" s="1465"/>
      <c r="L354" s="1464"/>
      <c r="M354" s="1464"/>
      <c r="N354" s="1464"/>
      <c r="O354" s="1464"/>
      <c r="P354" s="1464"/>
      <c r="Q354" s="1464"/>
      <c r="R354" s="2459"/>
      <c r="S354" s="521" t="s">
        <v>6</v>
      </c>
      <c r="T354" s="2719">
        <f t="shared" si="135"/>
        <v>0</v>
      </c>
      <c r="U354" s="2443">
        <f t="shared" si="136"/>
        <v>0</v>
      </c>
      <c r="V354" s="2442"/>
      <c r="W354" s="1440">
        <f t="shared" si="143"/>
        <v>0</v>
      </c>
      <c r="X354" s="199" t="str">
        <f>IF(OR(W354=0, ISBLANK(P354)), "", TEXT(ROUND(W354/INDEX(AJ24:AJ94, MATCH(P354, AI24:AI94, 0)), 0),"# ##0") &amp; " " &amp; P354)</f>
        <v/>
      </c>
      <c r="Y354" s="197">
        <f t="shared" si="144"/>
        <v>0</v>
      </c>
      <c r="Z354" s="1441">
        <f t="shared" si="138"/>
        <v>0</v>
      </c>
      <c r="AA354" s="1428" t="str">
        <f t="shared" si="141"/>
        <v/>
      </c>
      <c r="AB354" s="1436"/>
      <c r="AC354" s="1440">
        <f t="shared" si="142"/>
        <v>0</v>
      </c>
      <c r="AD354" s="1437"/>
      <c r="AE354" s="1442" t="str">
        <f t="shared" si="132"/>
        <v/>
      </c>
      <c r="AF354" s="2564"/>
      <c r="AG354" s="2715">
        <f t="shared" si="139"/>
        <v>0</v>
      </c>
      <c r="AH354" s="2716">
        <f>IF(AND(V354&lt;&gt;"", ISNUMBER(T354)), IFERROR(INDEX(AJ24:AJ94, MATCH(P354, AI24:AI94, 0)) * O354 * IF(ISBLANK(L354), 1, L354), 0), 0)</f>
        <v>0</v>
      </c>
      <c r="AI354" s="31"/>
      <c r="AJ354" s="31"/>
      <c r="AK354" s="31"/>
      <c r="AL354" s="31"/>
      <c r="AM354" s="1401" t="str">
        <f t="shared" si="134"/>
        <v>►</v>
      </c>
      <c r="AN354" s="31"/>
      <c r="AO354" s="31"/>
      <c r="AP354" s="31"/>
      <c r="AQ354" s="31"/>
      <c r="AR354" s="1411"/>
      <c r="AS354" s="31"/>
      <c r="AT354" s="31"/>
      <c r="AU354" s="31"/>
      <c r="AV354" s="31"/>
      <c r="AW354" s="1411"/>
      <c r="AX354" s="4">
        <v>1</v>
      </c>
    </row>
    <row r="355" spans="1:50" s="48" customFormat="1" ht="21" customHeight="1" x14ac:dyDescent="0.25">
      <c r="A355" s="1401" t="str">
        <f t="shared" si="133"/>
        <v>►</v>
      </c>
      <c r="B355" s="1402" t="str">
        <f t="shared" si="137"/>
        <v>►</v>
      </c>
      <c r="C355" s="1403" t="str">
        <f t="shared" si="140"/>
        <v>►</v>
      </c>
      <c r="D355" s="2475" t="str">
        <f t="shared" si="145"/>
        <v>►</v>
      </c>
      <c r="E355" s="1402" t="str">
        <f t="shared" si="146"/>
        <v>►</v>
      </c>
      <c r="F355" s="1402" t="str">
        <f t="shared" si="147"/>
        <v>►</v>
      </c>
      <c r="G355" s="1402" t="str">
        <f t="shared" si="148"/>
        <v>►</v>
      </c>
      <c r="H355" s="1466" t="s">
        <v>6</v>
      </c>
      <c r="I355" s="1465"/>
      <c r="J355" s="1465"/>
      <c r="K355" s="1465"/>
      <c r="L355" s="1464"/>
      <c r="M355" s="1464"/>
      <c r="N355" s="1464"/>
      <c r="O355" s="1464"/>
      <c r="P355" s="1464"/>
      <c r="Q355" s="1464"/>
      <c r="R355" s="2459"/>
      <c r="S355" s="521" t="s">
        <v>6</v>
      </c>
      <c r="T355" s="2719">
        <f t="shared" si="135"/>
        <v>0</v>
      </c>
      <c r="U355" s="2443">
        <f t="shared" si="136"/>
        <v>0</v>
      </c>
      <c r="V355" s="2442"/>
      <c r="W355" s="1433">
        <f t="shared" si="143"/>
        <v>0</v>
      </c>
      <c r="X355" s="185" t="str">
        <f>IF(OR(W355=0, ISBLANK(P355)), "", TEXT(ROUND(W355/INDEX(AJ24:AJ94, MATCH(P355, AI24:AI94, 0)), 0),"# ##0") &amp; " " &amp; P355)</f>
        <v/>
      </c>
      <c r="Y355" s="210">
        <f t="shared" si="144"/>
        <v>0</v>
      </c>
      <c r="Z355" s="1434">
        <f t="shared" si="138"/>
        <v>0</v>
      </c>
      <c r="AA355" s="1435" t="str">
        <f t="shared" si="141"/>
        <v/>
      </c>
      <c r="AB355" s="1436"/>
      <c r="AC355" s="1433">
        <f t="shared" si="142"/>
        <v>0</v>
      </c>
      <c r="AD355" s="1437"/>
      <c r="AE355" s="1438" t="str">
        <f t="shared" si="132"/>
        <v/>
      </c>
      <c r="AF355" s="2564"/>
      <c r="AG355" s="2715">
        <f t="shared" si="139"/>
        <v>0</v>
      </c>
      <c r="AH355" s="2716">
        <f>IF(AND(V355&lt;&gt;"", ISNUMBER(T355)), IFERROR(INDEX(AJ24:AJ94, MATCH(P355, AI24:AI94, 0)) * O355 * IF(ISBLANK(L355), 1, L355), 0), 0)</f>
        <v>0</v>
      </c>
      <c r="AI355" s="31"/>
      <c r="AJ355" s="31"/>
      <c r="AK355" s="31"/>
      <c r="AL355" s="31"/>
      <c r="AM355" s="1401" t="str">
        <f t="shared" si="134"/>
        <v>►</v>
      </c>
      <c r="AN355" s="31"/>
      <c r="AO355" s="31"/>
      <c r="AP355" s="31"/>
      <c r="AQ355" s="31"/>
      <c r="AR355" s="1411"/>
      <c r="AS355" s="31"/>
      <c r="AT355" s="31"/>
      <c r="AU355" s="31"/>
      <c r="AV355" s="31"/>
      <c r="AW355" s="1411"/>
      <c r="AX355" s="4">
        <v>1</v>
      </c>
    </row>
    <row r="356" spans="1:50" s="48" customFormat="1" ht="21" customHeight="1" x14ac:dyDescent="0.25">
      <c r="A356" s="1401" t="str">
        <f t="shared" si="133"/>
        <v>►</v>
      </c>
      <c r="B356" s="1402" t="str">
        <f t="shared" si="137"/>
        <v>►</v>
      </c>
      <c r="C356" s="1403" t="str">
        <f t="shared" si="140"/>
        <v>►</v>
      </c>
      <c r="D356" s="2475" t="str">
        <f t="shared" si="145"/>
        <v>►</v>
      </c>
      <c r="E356" s="1402" t="str">
        <f t="shared" si="146"/>
        <v>►</v>
      </c>
      <c r="F356" s="1402" t="str">
        <f t="shared" si="147"/>
        <v>►</v>
      </c>
      <c r="G356" s="1402" t="str">
        <f t="shared" si="148"/>
        <v>►</v>
      </c>
      <c r="H356" s="1466" t="s">
        <v>6</v>
      </c>
      <c r="I356" s="1465"/>
      <c r="J356" s="1465"/>
      <c r="K356" s="1465"/>
      <c r="L356" s="1464"/>
      <c r="M356" s="1464"/>
      <c r="N356" s="1464"/>
      <c r="O356" s="1464"/>
      <c r="P356" s="1464"/>
      <c r="Q356" s="1464"/>
      <c r="R356" s="2459"/>
      <c r="S356" s="521" t="s">
        <v>6</v>
      </c>
      <c r="T356" s="2719">
        <f t="shared" si="135"/>
        <v>0</v>
      </c>
      <c r="U356" s="2443">
        <f t="shared" si="136"/>
        <v>0</v>
      </c>
      <c r="V356" s="2442"/>
      <c r="W356" s="1440">
        <f t="shared" si="143"/>
        <v>0</v>
      </c>
      <c r="X356" s="199" t="str">
        <f>IF(OR(W356=0, ISBLANK(P356)), "", TEXT(ROUND(W356/INDEX(AJ24:AJ94, MATCH(P356, AI24:AI94, 0)), 0),"# ##0") &amp; " " &amp; P356)</f>
        <v/>
      </c>
      <c r="Y356" s="197">
        <f t="shared" si="144"/>
        <v>0</v>
      </c>
      <c r="Z356" s="1441">
        <f t="shared" si="138"/>
        <v>0</v>
      </c>
      <c r="AA356" s="1428" t="str">
        <f t="shared" si="141"/>
        <v/>
      </c>
      <c r="AB356" s="1436"/>
      <c r="AC356" s="1440">
        <f t="shared" si="142"/>
        <v>0</v>
      </c>
      <c r="AD356" s="1437"/>
      <c r="AE356" s="1442" t="str">
        <f t="shared" si="132"/>
        <v/>
      </c>
      <c r="AF356" s="2564"/>
      <c r="AG356" s="2715">
        <f t="shared" si="139"/>
        <v>0</v>
      </c>
      <c r="AH356" s="2716">
        <f>IF(AND(V356&lt;&gt;"", ISNUMBER(T356)), IFERROR(INDEX(AJ24:AJ94, MATCH(P356, AI24:AI94, 0)) * O356 * IF(ISBLANK(L356), 1, L356), 0), 0)</f>
        <v>0</v>
      </c>
      <c r="AI356" s="31"/>
      <c r="AJ356" s="31"/>
      <c r="AK356" s="31"/>
      <c r="AL356" s="31"/>
      <c r="AM356" s="1401" t="str">
        <f t="shared" si="134"/>
        <v>►</v>
      </c>
      <c r="AN356" s="31"/>
      <c r="AO356" s="31"/>
      <c r="AP356" s="31"/>
      <c r="AQ356" s="31"/>
      <c r="AR356" s="1411"/>
      <c r="AS356" s="31"/>
      <c r="AT356" s="31"/>
      <c r="AU356" s="31"/>
      <c r="AV356" s="31"/>
      <c r="AW356" s="1411"/>
      <c r="AX356" s="4">
        <v>1</v>
      </c>
    </row>
    <row r="357" spans="1:50" s="48" customFormat="1" ht="21" customHeight="1" x14ac:dyDescent="0.25">
      <c r="A357" s="1401" t="str">
        <f t="shared" si="133"/>
        <v>►</v>
      </c>
      <c r="B357" s="1402" t="str">
        <f t="shared" si="137"/>
        <v>►</v>
      </c>
      <c r="C357" s="1403" t="str">
        <f t="shared" si="140"/>
        <v>►</v>
      </c>
      <c r="D357" s="2475" t="str">
        <f t="shared" si="145"/>
        <v>►</v>
      </c>
      <c r="E357" s="1402" t="str">
        <f t="shared" si="146"/>
        <v>►</v>
      </c>
      <c r="F357" s="1402" t="str">
        <f t="shared" si="147"/>
        <v>►</v>
      </c>
      <c r="G357" s="1402" t="str">
        <f t="shared" si="148"/>
        <v>►</v>
      </c>
      <c r="H357" s="1466" t="s">
        <v>6</v>
      </c>
      <c r="I357" s="1465"/>
      <c r="J357" s="1465"/>
      <c r="K357" s="1465"/>
      <c r="L357" s="1464"/>
      <c r="M357" s="1464"/>
      <c r="N357" s="1464"/>
      <c r="O357" s="1464"/>
      <c r="P357" s="1464"/>
      <c r="Q357" s="1464"/>
      <c r="R357" s="2459"/>
      <c r="S357" s="521" t="s">
        <v>6</v>
      </c>
      <c r="T357" s="2719">
        <f t="shared" si="135"/>
        <v>0</v>
      </c>
      <c r="U357" s="2443">
        <f t="shared" si="136"/>
        <v>0</v>
      </c>
      <c r="V357" s="2442"/>
      <c r="W357" s="1433">
        <f t="shared" si="143"/>
        <v>0</v>
      </c>
      <c r="X357" s="185" t="str">
        <f>IF(OR(W357=0, ISBLANK(P357)), "", TEXT(ROUND(W357/INDEX(AJ24:AJ94, MATCH(P357, AI24:AI94, 0)), 0),"# ##0") &amp; " " &amp; P357)</f>
        <v/>
      </c>
      <c r="Y357" s="210">
        <f t="shared" si="144"/>
        <v>0</v>
      </c>
      <c r="Z357" s="1434">
        <f t="shared" si="138"/>
        <v>0</v>
      </c>
      <c r="AA357" s="1435" t="str">
        <f t="shared" si="141"/>
        <v/>
      </c>
      <c r="AB357" s="1436"/>
      <c r="AC357" s="1433">
        <f t="shared" si="142"/>
        <v>0</v>
      </c>
      <c r="AD357" s="1437"/>
      <c r="AE357" s="1438" t="str">
        <f t="shared" si="132"/>
        <v/>
      </c>
      <c r="AF357" s="2564"/>
      <c r="AG357" s="2715">
        <f t="shared" si="139"/>
        <v>0</v>
      </c>
      <c r="AH357" s="2716">
        <f>IF(AND(V357&lt;&gt;"", ISNUMBER(T357)), IFERROR(INDEX(AJ24:AJ94, MATCH(P357, AI24:AI94, 0)) * O357 * IF(ISBLANK(L357), 1, L357), 0), 0)</f>
        <v>0</v>
      </c>
      <c r="AI357" s="31"/>
      <c r="AJ357" s="31"/>
      <c r="AK357" s="31"/>
      <c r="AL357" s="31"/>
      <c r="AM357" s="1401" t="str">
        <f t="shared" si="134"/>
        <v>►</v>
      </c>
      <c r="AN357" s="31"/>
      <c r="AO357" s="31"/>
      <c r="AP357" s="31"/>
      <c r="AQ357" s="31"/>
      <c r="AR357" s="1411"/>
      <c r="AS357" s="31"/>
      <c r="AT357" s="31"/>
      <c r="AU357" s="31"/>
      <c r="AV357" s="31"/>
      <c r="AW357" s="1411"/>
      <c r="AX357" s="4">
        <v>1</v>
      </c>
    </row>
    <row r="358" spans="1:50" s="48" customFormat="1" ht="21" customHeight="1" x14ac:dyDescent="0.25">
      <c r="A358" s="1401" t="str">
        <f t="shared" si="133"/>
        <v>►</v>
      </c>
      <c r="B358" s="1402" t="str">
        <f t="shared" si="137"/>
        <v>►</v>
      </c>
      <c r="C358" s="1403" t="str">
        <f t="shared" si="140"/>
        <v>►</v>
      </c>
      <c r="D358" s="2475" t="str">
        <f t="shared" si="145"/>
        <v>►</v>
      </c>
      <c r="E358" s="1402" t="str">
        <f t="shared" si="146"/>
        <v>►</v>
      </c>
      <c r="F358" s="1402" t="str">
        <f t="shared" si="147"/>
        <v>►</v>
      </c>
      <c r="G358" s="1402" t="str">
        <f t="shared" si="148"/>
        <v>►</v>
      </c>
      <c r="H358" s="1466" t="s">
        <v>6</v>
      </c>
      <c r="I358" s="1465"/>
      <c r="J358" s="1465"/>
      <c r="K358" s="1465"/>
      <c r="L358" s="1464"/>
      <c r="M358" s="1464"/>
      <c r="N358" s="1464"/>
      <c r="O358" s="1464"/>
      <c r="P358" s="1464"/>
      <c r="Q358" s="1464"/>
      <c r="R358" s="2459"/>
      <c r="S358" s="521" t="s">
        <v>6</v>
      </c>
      <c r="T358" s="2719">
        <f t="shared" si="135"/>
        <v>0</v>
      </c>
      <c r="U358" s="2443">
        <f t="shared" si="136"/>
        <v>0</v>
      </c>
      <c r="V358" s="2442"/>
      <c r="W358" s="1440">
        <f t="shared" si="143"/>
        <v>0</v>
      </c>
      <c r="X358" s="199" t="str">
        <f>IF(OR(W358=0, ISBLANK(P358)), "", TEXT(ROUND(W358/INDEX(AJ24:AJ94, MATCH(P358, AI24:AI94, 0)), 0),"# ##0") &amp; " " &amp; P358)</f>
        <v/>
      </c>
      <c r="Y358" s="197">
        <f t="shared" si="144"/>
        <v>0</v>
      </c>
      <c r="Z358" s="1441">
        <f t="shared" si="138"/>
        <v>0</v>
      </c>
      <c r="AA358" s="1428" t="str">
        <f t="shared" si="141"/>
        <v/>
      </c>
      <c r="AB358" s="1436"/>
      <c r="AC358" s="1440">
        <f t="shared" si="142"/>
        <v>0</v>
      </c>
      <c r="AD358" s="1437"/>
      <c r="AE358" s="1442" t="str">
        <f t="shared" si="132"/>
        <v/>
      </c>
      <c r="AF358" s="2564"/>
      <c r="AG358" s="2715">
        <f t="shared" si="139"/>
        <v>0</v>
      </c>
      <c r="AH358" s="2716">
        <f>IF(AND(V358&lt;&gt;"", ISNUMBER(T358)), IFERROR(INDEX(AJ24:AJ94, MATCH(P358, AI24:AI94, 0)) * O358 * IF(ISBLANK(L358), 1, L358), 0), 0)</f>
        <v>0</v>
      </c>
      <c r="AI358" s="31"/>
      <c r="AJ358" s="31"/>
      <c r="AK358" s="31"/>
      <c r="AL358" s="31"/>
      <c r="AM358" s="1401" t="str">
        <f t="shared" si="134"/>
        <v>►</v>
      </c>
      <c r="AN358" s="31"/>
      <c r="AO358" s="31"/>
      <c r="AP358" s="31"/>
      <c r="AQ358" s="31"/>
      <c r="AR358" s="1411"/>
      <c r="AS358" s="31"/>
      <c r="AT358" s="31"/>
      <c r="AU358" s="31"/>
      <c r="AV358" s="31"/>
      <c r="AW358" s="1411"/>
      <c r="AX358" s="4">
        <v>1</v>
      </c>
    </row>
    <row r="359" spans="1:50" s="48" customFormat="1" ht="21" customHeight="1" x14ac:dyDescent="0.25">
      <c r="A359" s="1401" t="str">
        <f t="shared" si="133"/>
        <v>►</v>
      </c>
      <c r="B359" s="1402" t="str">
        <f t="shared" si="137"/>
        <v>►</v>
      </c>
      <c r="C359" s="1403" t="str">
        <f t="shared" si="140"/>
        <v>►</v>
      </c>
      <c r="D359" s="2475" t="str">
        <f t="shared" si="145"/>
        <v>►</v>
      </c>
      <c r="E359" s="1402" t="str">
        <f t="shared" si="146"/>
        <v>►</v>
      </c>
      <c r="F359" s="1402" t="str">
        <f t="shared" si="147"/>
        <v>►</v>
      </c>
      <c r="G359" s="1402" t="str">
        <f t="shared" si="148"/>
        <v>►</v>
      </c>
      <c r="H359" s="1466" t="s">
        <v>6</v>
      </c>
      <c r="I359" s="1465"/>
      <c r="J359" s="1465"/>
      <c r="K359" s="1465"/>
      <c r="L359" s="1464"/>
      <c r="M359" s="1464"/>
      <c r="N359" s="1464"/>
      <c r="O359" s="1464"/>
      <c r="P359" s="1464"/>
      <c r="Q359" s="1464"/>
      <c r="R359" s="2459"/>
      <c r="S359" s="521" t="s">
        <v>6</v>
      </c>
      <c r="T359" s="2719">
        <f t="shared" si="135"/>
        <v>0</v>
      </c>
      <c r="U359" s="2443">
        <f t="shared" si="136"/>
        <v>0</v>
      </c>
      <c r="V359" s="2442"/>
      <c r="W359" s="1433">
        <f t="shared" si="143"/>
        <v>0</v>
      </c>
      <c r="X359" s="185" t="str">
        <f>IF(OR(W359=0, ISBLANK(P359)), "", TEXT(ROUND(W359/INDEX(AJ24:AJ94, MATCH(P359, AI24:AI94, 0)), 0),"# ##0") &amp; " " &amp; P359)</f>
        <v/>
      </c>
      <c r="Y359" s="210">
        <f t="shared" si="144"/>
        <v>0</v>
      </c>
      <c r="Z359" s="1434">
        <f t="shared" si="138"/>
        <v>0</v>
      </c>
      <c r="AA359" s="1435" t="str">
        <f t="shared" si="141"/>
        <v/>
      </c>
      <c r="AB359" s="1436"/>
      <c r="AC359" s="1433">
        <f t="shared" si="142"/>
        <v>0</v>
      </c>
      <c r="AD359" s="1437"/>
      <c r="AE359" s="1438" t="str">
        <f t="shared" si="132"/>
        <v/>
      </c>
      <c r="AF359" s="2564"/>
      <c r="AG359" s="2715">
        <f t="shared" si="139"/>
        <v>0</v>
      </c>
      <c r="AH359" s="2716">
        <f>IF(AND(V359&lt;&gt;"", ISNUMBER(T359)), IFERROR(INDEX(AJ24:AJ94, MATCH(P359, AI24:AI94, 0)) * O359 * IF(ISBLANK(L359), 1, L359), 0), 0)</f>
        <v>0</v>
      </c>
      <c r="AI359" s="31"/>
      <c r="AJ359" s="31"/>
      <c r="AK359" s="31"/>
      <c r="AL359" s="31"/>
      <c r="AM359" s="1401" t="str">
        <f t="shared" si="134"/>
        <v>►</v>
      </c>
      <c r="AN359" s="31"/>
      <c r="AO359" s="31"/>
      <c r="AP359" s="31"/>
      <c r="AQ359" s="31"/>
      <c r="AR359" s="1411"/>
      <c r="AS359" s="31"/>
      <c r="AT359" s="31"/>
      <c r="AU359" s="31"/>
      <c r="AV359" s="31"/>
      <c r="AW359" s="1411"/>
      <c r="AX359" s="4">
        <v>1</v>
      </c>
    </row>
    <row r="360" spans="1:50" s="48" customFormat="1" ht="21" customHeight="1" x14ac:dyDescent="0.25">
      <c r="A360" s="1401" t="str">
        <f t="shared" si="133"/>
        <v>►</v>
      </c>
      <c r="B360" s="1402" t="str">
        <f t="shared" si="137"/>
        <v>►</v>
      </c>
      <c r="C360" s="1403" t="str">
        <f t="shared" si="140"/>
        <v>►</v>
      </c>
      <c r="D360" s="2475" t="str">
        <f t="shared" si="145"/>
        <v>►</v>
      </c>
      <c r="E360" s="1402" t="str">
        <f t="shared" si="146"/>
        <v>►</v>
      </c>
      <c r="F360" s="1402" t="str">
        <f t="shared" si="147"/>
        <v>►</v>
      </c>
      <c r="G360" s="1402" t="str">
        <f t="shared" si="148"/>
        <v>►</v>
      </c>
      <c r="H360" s="1466" t="s">
        <v>6</v>
      </c>
      <c r="I360" s="1465"/>
      <c r="J360" s="1465"/>
      <c r="K360" s="1465"/>
      <c r="L360" s="1464"/>
      <c r="M360" s="1464"/>
      <c r="N360" s="1464"/>
      <c r="O360" s="1464"/>
      <c r="P360" s="1464"/>
      <c r="Q360" s="1464"/>
      <c r="R360" s="2459"/>
      <c r="S360" s="521" t="s">
        <v>6</v>
      </c>
      <c r="T360" s="2719">
        <f t="shared" si="135"/>
        <v>0</v>
      </c>
      <c r="U360" s="2443">
        <f t="shared" si="136"/>
        <v>0</v>
      </c>
      <c r="V360" s="2442"/>
      <c r="W360" s="1440">
        <f t="shared" si="143"/>
        <v>0</v>
      </c>
      <c r="X360" s="199" t="str">
        <f>IF(OR(W360=0, ISBLANK(P360)), "", TEXT(ROUND(W360/INDEX(AJ24:AJ94, MATCH(P360, AI24:AI94, 0)), 0),"# ##0") &amp; " " &amp; P360)</f>
        <v/>
      </c>
      <c r="Y360" s="197">
        <f t="shared" si="144"/>
        <v>0</v>
      </c>
      <c r="Z360" s="1441">
        <f t="shared" si="138"/>
        <v>0</v>
      </c>
      <c r="AA360" s="1428" t="str">
        <f t="shared" si="141"/>
        <v/>
      </c>
      <c r="AB360" s="1436"/>
      <c r="AC360" s="1440">
        <f t="shared" si="142"/>
        <v>0</v>
      </c>
      <c r="AD360" s="1437"/>
      <c r="AE360" s="1442" t="str">
        <f t="shared" si="132"/>
        <v/>
      </c>
      <c r="AF360" s="2564"/>
      <c r="AG360" s="2715">
        <f t="shared" si="139"/>
        <v>0</v>
      </c>
      <c r="AH360" s="2716">
        <f>IF(AND(V360&lt;&gt;"", ISNUMBER(T360)), IFERROR(INDEX(AJ24:AJ94, MATCH(P360, AI24:AI94, 0)) * O360 * IF(ISBLANK(L360), 1, L360), 0), 0)</f>
        <v>0</v>
      </c>
      <c r="AI360" s="31"/>
      <c r="AJ360" s="31"/>
      <c r="AK360" s="31"/>
      <c r="AL360" s="31"/>
      <c r="AM360" s="1401" t="str">
        <f t="shared" si="134"/>
        <v>►</v>
      </c>
      <c r="AN360" s="31"/>
      <c r="AO360" s="31"/>
      <c r="AP360" s="31"/>
      <c r="AQ360" s="31"/>
      <c r="AR360" s="1411"/>
      <c r="AS360" s="31"/>
      <c r="AT360" s="31"/>
      <c r="AU360" s="31"/>
      <c r="AV360" s="31"/>
      <c r="AW360" s="1411"/>
      <c r="AX360" s="4">
        <v>1</v>
      </c>
    </row>
    <row r="361" spans="1:50" s="48" customFormat="1" ht="21" customHeight="1" x14ac:dyDescent="0.25">
      <c r="A361" s="1401" t="str">
        <f t="shared" si="133"/>
        <v>►</v>
      </c>
      <c r="B361" s="1402" t="str">
        <f t="shared" si="137"/>
        <v>►</v>
      </c>
      <c r="C361" s="1403" t="str">
        <f t="shared" si="140"/>
        <v>►</v>
      </c>
      <c r="D361" s="2475" t="str">
        <f t="shared" si="145"/>
        <v>►</v>
      </c>
      <c r="E361" s="1402" t="str">
        <f t="shared" si="146"/>
        <v>►</v>
      </c>
      <c r="F361" s="1402" t="str">
        <f t="shared" si="147"/>
        <v>►</v>
      </c>
      <c r="G361" s="1402" t="str">
        <f t="shared" si="148"/>
        <v>►</v>
      </c>
      <c r="H361" s="1466" t="s">
        <v>6</v>
      </c>
      <c r="I361" s="1465"/>
      <c r="J361" s="1465"/>
      <c r="K361" s="1465"/>
      <c r="L361" s="1464"/>
      <c r="M361" s="1464"/>
      <c r="N361" s="1464"/>
      <c r="O361" s="1464"/>
      <c r="P361" s="1464"/>
      <c r="Q361" s="1464"/>
      <c r="R361" s="2459"/>
      <c r="S361" s="521" t="s">
        <v>6</v>
      </c>
      <c r="T361" s="2719">
        <f t="shared" si="135"/>
        <v>0</v>
      </c>
      <c r="U361" s="2443">
        <f t="shared" si="136"/>
        <v>0</v>
      </c>
      <c r="V361" s="2442"/>
      <c r="W361" s="1433">
        <f t="shared" si="143"/>
        <v>0</v>
      </c>
      <c r="X361" s="185" t="str">
        <f>IF(OR(W361=0, ISBLANK(P361)), "", TEXT(ROUND(W361/INDEX(AJ24:AJ94, MATCH(P361, AI24:AI94, 0)), 0),"# ##0") &amp; " " &amp; P361)</f>
        <v/>
      </c>
      <c r="Y361" s="210">
        <f t="shared" si="144"/>
        <v>0</v>
      </c>
      <c r="Z361" s="1434">
        <f t="shared" si="138"/>
        <v>0</v>
      </c>
      <c r="AA361" s="1435" t="str">
        <f t="shared" si="141"/>
        <v/>
      </c>
      <c r="AB361" s="1436"/>
      <c r="AC361" s="1433">
        <f t="shared" si="142"/>
        <v>0</v>
      </c>
      <c r="AD361" s="1437"/>
      <c r="AE361" s="1438" t="str">
        <f t="shared" si="132"/>
        <v/>
      </c>
      <c r="AF361" s="2564"/>
      <c r="AG361" s="2715">
        <f t="shared" si="139"/>
        <v>0</v>
      </c>
      <c r="AH361" s="2716">
        <f>IF(AND(V361&lt;&gt;"", ISNUMBER(T361)), IFERROR(INDEX(AJ24:AJ94, MATCH(P361, AI24:AI94, 0)) * O361 * IF(ISBLANK(L361), 1, L361), 0), 0)</f>
        <v>0</v>
      </c>
      <c r="AI361" s="31"/>
      <c r="AJ361" s="31"/>
      <c r="AK361" s="31"/>
      <c r="AL361" s="31"/>
      <c r="AM361" s="1401" t="str">
        <f t="shared" si="134"/>
        <v>►</v>
      </c>
      <c r="AN361" s="31"/>
      <c r="AO361" s="31"/>
      <c r="AP361" s="31"/>
      <c r="AQ361" s="31"/>
      <c r="AR361" s="1411"/>
      <c r="AS361" s="31"/>
      <c r="AT361" s="31"/>
      <c r="AU361" s="31"/>
      <c r="AV361" s="31"/>
      <c r="AW361" s="1411"/>
      <c r="AX361" s="4">
        <v>1</v>
      </c>
    </row>
    <row r="362" spans="1:50" s="48" customFormat="1" ht="21" customHeight="1" x14ac:dyDescent="0.25">
      <c r="A362" s="1401" t="str">
        <f t="shared" si="133"/>
        <v>►</v>
      </c>
      <c r="B362" s="1402" t="str">
        <f t="shared" si="137"/>
        <v>►</v>
      </c>
      <c r="C362" s="1403" t="str">
        <f t="shared" si="140"/>
        <v>►</v>
      </c>
      <c r="D362" s="2475" t="str">
        <f t="shared" si="145"/>
        <v>►</v>
      </c>
      <c r="E362" s="1402" t="str">
        <f t="shared" si="146"/>
        <v>►</v>
      </c>
      <c r="F362" s="1402" t="str">
        <f t="shared" si="147"/>
        <v>►</v>
      </c>
      <c r="G362" s="1402" t="str">
        <f t="shared" si="148"/>
        <v>►</v>
      </c>
      <c r="H362" s="1466" t="s">
        <v>6</v>
      </c>
      <c r="I362" s="1465"/>
      <c r="J362" s="1465"/>
      <c r="K362" s="1465"/>
      <c r="L362" s="1464"/>
      <c r="M362" s="1464"/>
      <c r="N362" s="1464"/>
      <c r="O362" s="1464"/>
      <c r="P362" s="1464"/>
      <c r="Q362" s="1464"/>
      <c r="R362" s="2459"/>
      <c r="S362" s="521" t="s">
        <v>6</v>
      </c>
      <c r="T362" s="2719">
        <f t="shared" si="135"/>
        <v>0</v>
      </c>
      <c r="U362" s="2443">
        <f t="shared" si="136"/>
        <v>0</v>
      </c>
      <c r="V362" s="2442"/>
      <c r="W362" s="1440">
        <f t="shared" si="143"/>
        <v>0</v>
      </c>
      <c r="X362" s="199" t="str">
        <f>IF(OR(W362=0, ISBLANK(P362)), "", TEXT(ROUND(W362/INDEX(AJ24:AJ94, MATCH(P362, AI24:AI94, 0)), 0),"# ##0") &amp; " " &amp; P362)</f>
        <v/>
      </c>
      <c r="Y362" s="197">
        <f t="shared" si="144"/>
        <v>0</v>
      </c>
      <c r="Z362" s="1441">
        <f t="shared" si="138"/>
        <v>0</v>
      </c>
      <c r="AA362" s="1428" t="str">
        <f t="shared" si="141"/>
        <v/>
      </c>
      <c r="AB362" s="1436"/>
      <c r="AC362" s="1440">
        <f t="shared" si="142"/>
        <v>0</v>
      </c>
      <c r="AD362" s="1437"/>
      <c r="AE362" s="1442" t="str">
        <f t="shared" si="132"/>
        <v/>
      </c>
      <c r="AF362" s="2564"/>
      <c r="AG362" s="2715">
        <f t="shared" si="139"/>
        <v>0</v>
      </c>
      <c r="AH362" s="2716">
        <f>IF(AND(V362&lt;&gt;"", ISNUMBER(T362)), IFERROR(INDEX(AJ24:AJ94, MATCH(P362, AI24:AI94, 0)) * O362 * IF(ISBLANK(L362), 1, L362), 0), 0)</f>
        <v>0</v>
      </c>
      <c r="AI362" s="31"/>
      <c r="AJ362" s="31"/>
      <c r="AK362" s="31"/>
      <c r="AL362" s="31"/>
      <c r="AM362" s="1401" t="str">
        <f t="shared" si="134"/>
        <v>►</v>
      </c>
      <c r="AN362" s="31"/>
      <c r="AO362" s="31"/>
      <c r="AP362" s="31"/>
      <c r="AQ362" s="31"/>
      <c r="AR362" s="1411"/>
      <c r="AS362" s="31"/>
      <c r="AT362" s="31"/>
      <c r="AU362" s="31"/>
      <c r="AV362" s="31"/>
      <c r="AW362" s="1411"/>
      <c r="AX362" s="4">
        <v>1</v>
      </c>
    </row>
    <row r="363" spans="1:50" s="48" customFormat="1" ht="21" customHeight="1" x14ac:dyDescent="0.25">
      <c r="A363" s="1401" t="str">
        <f t="shared" si="133"/>
        <v>►</v>
      </c>
      <c r="B363" s="1402" t="str">
        <f t="shared" si="137"/>
        <v>►</v>
      </c>
      <c r="C363" s="1403" t="str">
        <f t="shared" si="140"/>
        <v>►</v>
      </c>
      <c r="D363" s="2475" t="str">
        <f t="shared" si="145"/>
        <v>►</v>
      </c>
      <c r="E363" s="1402" t="str">
        <f t="shared" si="146"/>
        <v>►</v>
      </c>
      <c r="F363" s="1402" t="str">
        <f t="shared" si="147"/>
        <v>►</v>
      </c>
      <c r="G363" s="1402" t="str">
        <f t="shared" si="148"/>
        <v>►</v>
      </c>
      <c r="H363" s="1466" t="s">
        <v>6</v>
      </c>
      <c r="I363" s="1465"/>
      <c r="J363" s="1465"/>
      <c r="K363" s="1465"/>
      <c r="L363" s="1464"/>
      <c r="M363" s="1464"/>
      <c r="N363" s="1464"/>
      <c r="O363" s="1464"/>
      <c r="P363" s="1464"/>
      <c r="Q363" s="1464"/>
      <c r="R363" s="2459"/>
      <c r="S363" s="521" t="s">
        <v>6</v>
      </c>
      <c r="T363" s="2719">
        <f t="shared" si="135"/>
        <v>0</v>
      </c>
      <c r="U363" s="2443">
        <f t="shared" si="136"/>
        <v>0</v>
      </c>
      <c r="V363" s="2442"/>
      <c r="W363" s="1433">
        <f t="shared" si="143"/>
        <v>0</v>
      </c>
      <c r="X363" s="185" t="str">
        <f>IF(OR(W363=0, ISBLANK(P363)), "", TEXT(ROUND(W363/INDEX(AJ24:AJ94, MATCH(P363, AI24:AI94, 0)), 0),"# ##0") &amp; " " &amp; P363)</f>
        <v/>
      </c>
      <c r="Y363" s="210">
        <f t="shared" si="144"/>
        <v>0</v>
      </c>
      <c r="Z363" s="1434">
        <f t="shared" si="138"/>
        <v>0</v>
      </c>
      <c r="AA363" s="1435" t="str">
        <f t="shared" si="141"/>
        <v/>
      </c>
      <c r="AB363" s="1436"/>
      <c r="AC363" s="1433">
        <f t="shared" si="142"/>
        <v>0</v>
      </c>
      <c r="AD363" s="1437"/>
      <c r="AE363" s="1438" t="str">
        <f t="shared" si="132"/>
        <v/>
      </c>
      <c r="AF363" s="2564"/>
      <c r="AG363" s="2715">
        <f t="shared" si="139"/>
        <v>0</v>
      </c>
      <c r="AH363" s="2716">
        <f>IF(AND(V363&lt;&gt;"", ISNUMBER(T363)), IFERROR(INDEX(AJ24:AJ94, MATCH(P363, AI24:AI94, 0)) * O363 * IF(ISBLANK(L363), 1, L363), 0), 0)</f>
        <v>0</v>
      </c>
      <c r="AI363" s="31"/>
      <c r="AJ363" s="31"/>
      <c r="AK363" s="31"/>
      <c r="AL363" s="31"/>
      <c r="AM363" s="1401" t="str">
        <f t="shared" si="134"/>
        <v>►</v>
      </c>
      <c r="AN363" s="31"/>
      <c r="AO363" s="31"/>
      <c r="AP363" s="31"/>
      <c r="AQ363" s="31"/>
      <c r="AR363" s="1411"/>
      <c r="AS363" s="31"/>
      <c r="AT363" s="31"/>
      <c r="AU363" s="31"/>
      <c r="AV363" s="31"/>
      <c r="AW363" s="1411"/>
      <c r="AX363" s="4">
        <v>1</v>
      </c>
    </row>
    <row r="364" spans="1:50" s="48" customFormat="1" ht="21" customHeight="1" x14ac:dyDescent="0.25">
      <c r="A364" s="1401" t="str">
        <f t="shared" si="133"/>
        <v>►</v>
      </c>
      <c r="B364" s="1402" t="str">
        <f t="shared" si="137"/>
        <v>►</v>
      </c>
      <c r="C364" s="1403" t="str">
        <f t="shared" si="140"/>
        <v>►</v>
      </c>
      <c r="D364" s="2475" t="str">
        <f t="shared" si="145"/>
        <v>►</v>
      </c>
      <c r="E364" s="1402" t="str">
        <f t="shared" si="146"/>
        <v>►</v>
      </c>
      <c r="F364" s="1402" t="str">
        <f t="shared" si="147"/>
        <v>►</v>
      </c>
      <c r="G364" s="1402" t="str">
        <f t="shared" si="148"/>
        <v>►</v>
      </c>
      <c r="H364" s="1466" t="s">
        <v>6</v>
      </c>
      <c r="I364" s="1465"/>
      <c r="J364" s="1465"/>
      <c r="K364" s="1465"/>
      <c r="L364" s="1464"/>
      <c r="M364" s="1464"/>
      <c r="N364" s="1464"/>
      <c r="O364" s="1464"/>
      <c r="P364" s="1464"/>
      <c r="Q364" s="1464"/>
      <c r="R364" s="2459"/>
      <c r="S364" s="521" t="s">
        <v>6</v>
      </c>
      <c r="T364" s="2719">
        <f t="shared" si="135"/>
        <v>0</v>
      </c>
      <c r="U364" s="2443">
        <f t="shared" si="136"/>
        <v>0</v>
      </c>
      <c r="V364" s="2442"/>
      <c r="W364" s="1440">
        <f t="shared" si="143"/>
        <v>0</v>
      </c>
      <c r="X364" s="199" t="str">
        <f>IF(OR(W364=0, ISBLANK(P364)), "", TEXT(ROUND(W364/INDEX(AJ24:AJ94, MATCH(P364, AI24:AI94, 0)), 0),"# ##0") &amp; " " &amp; P364)</f>
        <v/>
      </c>
      <c r="Y364" s="197">
        <f t="shared" si="144"/>
        <v>0</v>
      </c>
      <c r="Z364" s="1441">
        <f t="shared" si="138"/>
        <v>0</v>
      </c>
      <c r="AA364" s="1428" t="str">
        <f t="shared" si="141"/>
        <v/>
      </c>
      <c r="AB364" s="1436"/>
      <c r="AC364" s="1440">
        <f t="shared" si="142"/>
        <v>0</v>
      </c>
      <c r="AD364" s="1437"/>
      <c r="AE364" s="1442" t="str">
        <f t="shared" si="132"/>
        <v/>
      </c>
      <c r="AF364" s="2564"/>
      <c r="AG364" s="2715">
        <f t="shared" si="139"/>
        <v>0</v>
      </c>
      <c r="AH364" s="2716">
        <f>IF(AND(V364&lt;&gt;"", ISNUMBER(T364)), IFERROR(INDEX(AJ24:AJ94, MATCH(P364, AI24:AI94, 0)) * O364 * IF(ISBLANK(L364), 1, L364), 0), 0)</f>
        <v>0</v>
      </c>
      <c r="AI364" s="31"/>
      <c r="AJ364" s="31"/>
      <c r="AK364" s="31"/>
      <c r="AL364" s="31"/>
      <c r="AM364" s="1401" t="str">
        <f t="shared" si="134"/>
        <v>►</v>
      </c>
      <c r="AN364" s="31"/>
      <c r="AO364" s="31"/>
      <c r="AP364" s="31"/>
      <c r="AQ364" s="31"/>
      <c r="AR364" s="1411"/>
      <c r="AS364" s="31"/>
      <c r="AT364" s="31"/>
      <c r="AU364" s="31"/>
      <c r="AV364" s="31"/>
      <c r="AW364" s="1411"/>
      <c r="AX364" s="4">
        <v>1</v>
      </c>
    </row>
    <row r="365" spans="1:50" s="48" customFormat="1" ht="21" customHeight="1" x14ac:dyDescent="0.25">
      <c r="A365" s="1401" t="str">
        <f t="shared" si="133"/>
        <v>►</v>
      </c>
      <c r="B365" s="1402" t="str">
        <f t="shared" si="137"/>
        <v>►</v>
      </c>
      <c r="C365" s="1403" t="str">
        <f t="shared" si="140"/>
        <v>►</v>
      </c>
      <c r="D365" s="2475" t="str">
        <f t="shared" si="145"/>
        <v>►</v>
      </c>
      <c r="E365" s="1402" t="str">
        <f t="shared" si="146"/>
        <v>►</v>
      </c>
      <c r="F365" s="1402" t="str">
        <f t="shared" si="147"/>
        <v>►</v>
      </c>
      <c r="G365" s="1402" t="str">
        <f t="shared" si="148"/>
        <v>►</v>
      </c>
      <c r="H365" s="1466" t="s">
        <v>6</v>
      </c>
      <c r="I365" s="1465"/>
      <c r="J365" s="1465"/>
      <c r="K365" s="1465"/>
      <c r="L365" s="1464"/>
      <c r="M365" s="1464"/>
      <c r="N365" s="1464"/>
      <c r="O365" s="1464"/>
      <c r="P365" s="1464"/>
      <c r="Q365" s="1464"/>
      <c r="R365" s="2459"/>
      <c r="S365" s="521" t="s">
        <v>6</v>
      </c>
      <c r="T365" s="2719">
        <f t="shared" si="135"/>
        <v>0</v>
      </c>
      <c r="U365" s="2443">
        <f t="shared" si="136"/>
        <v>0</v>
      </c>
      <c r="V365" s="2442"/>
      <c r="W365" s="1433">
        <f t="shared" si="143"/>
        <v>0</v>
      </c>
      <c r="X365" s="185" t="str">
        <f>IF(OR(W365=0, ISBLANK(P365)), "", TEXT(ROUND(W365/INDEX(AJ24:AJ94, MATCH(P365, AI24:AI94, 0)), 0),"# ##0") &amp; " " &amp; P365)</f>
        <v/>
      </c>
      <c r="Y365" s="210">
        <f t="shared" si="144"/>
        <v>0</v>
      </c>
      <c r="Z365" s="1434">
        <f t="shared" si="138"/>
        <v>0</v>
      </c>
      <c r="AA365" s="1435" t="str">
        <f t="shared" si="141"/>
        <v/>
      </c>
      <c r="AB365" s="1436"/>
      <c r="AC365" s="1433">
        <f t="shared" si="142"/>
        <v>0</v>
      </c>
      <c r="AD365" s="1437"/>
      <c r="AE365" s="1438" t="str">
        <f t="shared" si="132"/>
        <v/>
      </c>
      <c r="AF365" s="2564"/>
      <c r="AG365" s="2715">
        <f t="shared" si="139"/>
        <v>0</v>
      </c>
      <c r="AH365" s="2716">
        <f>IF(AND(V365&lt;&gt;"", ISNUMBER(T365)), IFERROR(INDEX(AJ24:AJ94, MATCH(P365, AI24:AI94, 0)) * O365 * IF(ISBLANK(L365), 1, L365), 0), 0)</f>
        <v>0</v>
      </c>
      <c r="AI365" s="31"/>
      <c r="AJ365" s="31"/>
      <c r="AK365" s="31"/>
      <c r="AL365" s="31"/>
      <c r="AM365" s="1401" t="str">
        <f t="shared" si="134"/>
        <v>►</v>
      </c>
      <c r="AN365" s="31"/>
      <c r="AO365" s="31"/>
      <c r="AP365" s="31"/>
      <c r="AQ365" s="31"/>
      <c r="AR365" s="1411"/>
      <c r="AS365" s="31"/>
      <c r="AT365" s="31"/>
      <c r="AU365" s="31"/>
      <c r="AV365" s="31"/>
      <c r="AW365" s="1411"/>
      <c r="AX365" s="4">
        <v>1</v>
      </c>
    </row>
    <row r="366" spans="1:50" s="48" customFormat="1" ht="21" customHeight="1" x14ac:dyDescent="0.25">
      <c r="A366" s="1401" t="str">
        <f t="shared" si="133"/>
        <v>►</v>
      </c>
      <c r="B366" s="1402" t="str">
        <f t="shared" si="137"/>
        <v>►</v>
      </c>
      <c r="C366" s="1403" t="str">
        <f t="shared" si="140"/>
        <v>►</v>
      </c>
      <c r="D366" s="2475" t="str">
        <f t="shared" si="145"/>
        <v>►</v>
      </c>
      <c r="E366" s="1402" t="str">
        <f t="shared" si="146"/>
        <v>►</v>
      </c>
      <c r="F366" s="1402" t="str">
        <f t="shared" si="147"/>
        <v>►</v>
      </c>
      <c r="G366" s="1402" t="str">
        <f t="shared" si="148"/>
        <v>►</v>
      </c>
      <c r="H366" s="1466" t="s">
        <v>6</v>
      </c>
      <c r="I366" s="1465"/>
      <c r="J366" s="1465"/>
      <c r="K366" s="1465"/>
      <c r="L366" s="1464"/>
      <c r="M366" s="1464"/>
      <c r="N366" s="1464"/>
      <c r="O366" s="1464"/>
      <c r="P366" s="1464"/>
      <c r="Q366" s="1464"/>
      <c r="R366" s="2459"/>
      <c r="S366" s="521" t="s">
        <v>6</v>
      </c>
      <c r="T366" s="2719">
        <f t="shared" si="135"/>
        <v>0</v>
      </c>
      <c r="U366" s="2443">
        <f t="shared" si="136"/>
        <v>0</v>
      </c>
      <c r="V366" s="2442"/>
      <c r="W366" s="1440">
        <f t="shared" si="143"/>
        <v>0</v>
      </c>
      <c r="X366" s="199" t="str">
        <f>IF(OR(W366=0, ISBLANK(P366)), "", TEXT(ROUND(W366/INDEX(AJ24:AJ94, MATCH(P366, AI24:AI94, 0)), 0),"# ##0") &amp; " " &amp; P366)</f>
        <v/>
      </c>
      <c r="Y366" s="197">
        <f t="shared" si="144"/>
        <v>0</v>
      </c>
      <c r="Z366" s="1441">
        <f t="shared" si="138"/>
        <v>0</v>
      </c>
      <c r="AA366" s="1428" t="str">
        <f t="shared" si="141"/>
        <v/>
      </c>
      <c r="AB366" s="1436"/>
      <c r="AC366" s="1440">
        <f t="shared" si="142"/>
        <v>0</v>
      </c>
      <c r="AD366" s="1437"/>
      <c r="AE366" s="1442" t="str">
        <f t="shared" si="132"/>
        <v/>
      </c>
      <c r="AF366" s="2564"/>
      <c r="AG366" s="2715">
        <f t="shared" si="139"/>
        <v>0</v>
      </c>
      <c r="AH366" s="2716">
        <f>IF(AND(V366&lt;&gt;"", ISNUMBER(T366)), IFERROR(INDEX(AJ24:AJ94, MATCH(P366, AI24:AI94, 0)) * O366 * IF(ISBLANK(L366), 1, L366), 0), 0)</f>
        <v>0</v>
      </c>
      <c r="AI366" s="31"/>
      <c r="AJ366" s="31"/>
      <c r="AK366" s="31"/>
      <c r="AL366" s="31"/>
      <c r="AM366" s="1401" t="str">
        <f t="shared" si="134"/>
        <v>►</v>
      </c>
      <c r="AN366" s="31"/>
      <c r="AO366" s="31"/>
      <c r="AP366" s="31"/>
      <c r="AQ366" s="31"/>
      <c r="AR366" s="1411"/>
      <c r="AS366" s="31"/>
      <c r="AT366" s="31"/>
      <c r="AU366" s="31"/>
      <c r="AV366" s="31"/>
      <c r="AW366" s="1411"/>
      <c r="AX366" s="4">
        <v>1</v>
      </c>
    </row>
    <row r="367" spans="1:50" s="48" customFormat="1" ht="21" customHeight="1" x14ac:dyDescent="0.25">
      <c r="A367" s="1401" t="str">
        <f t="shared" si="133"/>
        <v>►</v>
      </c>
      <c r="B367" s="1402" t="str">
        <f t="shared" si="137"/>
        <v>►</v>
      </c>
      <c r="C367" s="1403" t="str">
        <f t="shared" si="140"/>
        <v>►</v>
      </c>
      <c r="D367" s="2475" t="str">
        <f t="shared" si="145"/>
        <v>►</v>
      </c>
      <c r="E367" s="1402" t="str">
        <f t="shared" si="146"/>
        <v>►</v>
      </c>
      <c r="F367" s="1402" t="str">
        <f t="shared" si="147"/>
        <v>►</v>
      </c>
      <c r="G367" s="1402" t="str">
        <f t="shared" si="148"/>
        <v>►</v>
      </c>
      <c r="H367" s="1466" t="s">
        <v>6</v>
      </c>
      <c r="I367" s="1465"/>
      <c r="J367" s="1465"/>
      <c r="K367" s="1465"/>
      <c r="L367" s="1464"/>
      <c r="M367" s="1464"/>
      <c r="N367" s="1464"/>
      <c r="O367" s="1464"/>
      <c r="P367" s="1464"/>
      <c r="Q367" s="1464"/>
      <c r="R367" s="2459"/>
      <c r="S367" s="521" t="s">
        <v>6</v>
      </c>
      <c r="T367" s="2719">
        <f t="shared" si="135"/>
        <v>0</v>
      </c>
      <c r="U367" s="2443">
        <f t="shared" si="136"/>
        <v>0</v>
      </c>
      <c r="V367" s="2442"/>
      <c r="W367" s="1433">
        <f t="shared" si="143"/>
        <v>0</v>
      </c>
      <c r="X367" s="185" t="str">
        <f>IF(OR(W367=0, ISBLANK(P367)), "", TEXT(ROUND(W367/INDEX(AJ24:AJ94, MATCH(P367, AI24:AI94, 0)), 0),"# ##0") &amp; " " &amp; P367)</f>
        <v/>
      </c>
      <c r="Y367" s="210">
        <f t="shared" si="144"/>
        <v>0</v>
      </c>
      <c r="Z367" s="1434">
        <f t="shared" si="138"/>
        <v>0</v>
      </c>
      <c r="AA367" s="1435" t="str">
        <f t="shared" si="141"/>
        <v/>
      </c>
      <c r="AB367" s="1436"/>
      <c r="AC367" s="1433">
        <f t="shared" si="142"/>
        <v>0</v>
      </c>
      <c r="AD367" s="1437"/>
      <c r="AE367" s="1438" t="str">
        <f t="shared" si="132"/>
        <v/>
      </c>
      <c r="AF367" s="2564"/>
      <c r="AG367" s="2715">
        <f t="shared" si="139"/>
        <v>0</v>
      </c>
      <c r="AH367" s="2716">
        <f>IF(AND(V367&lt;&gt;"", ISNUMBER(T367)), IFERROR(INDEX(AJ24:AJ94, MATCH(P367, AI24:AI94, 0)) * O367 * IF(ISBLANK(L367), 1, L367), 0), 0)</f>
        <v>0</v>
      </c>
      <c r="AI367" s="31"/>
      <c r="AJ367" s="31"/>
      <c r="AK367" s="31"/>
      <c r="AL367" s="31"/>
      <c r="AM367" s="1401" t="str">
        <f t="shared" si="134"/>
        <v>►</v>
      </c>
      <c r="AN367" s="31"/>
      <c r="AO367" s="31"/>
      <c r="AP367" s="31"/>
      <c r="AQ367" s="1411"/>
      <c r="AR367" s="1411"/>
      <c r="AS367" s="31"/>
      <c r="AT367" s="31"/>
      <c r="AU367" s="31"/>
      <c r="AV367" s="31"/>
      <c r="AW367" s="1411"/>
      <c r="AX367" s="4">
        <v>1</v>
      </c>
    </row>
    <row r="368" spans="1:50" s="48" customFormat="1" ht="21" customHeight="1" x14ac:dyDescent="0.25">
      <c r="A368" s="1401" t="str">
        <f t="shared" si="133"/>
        <v>►</v>
      </c>
      <c r="B368" s="1402" t="str">
        <f t="shared" si="137"/>
        <v>►</v>
      </c>
      <c r="C368" s="1403" t="str">
        <f t="shared" si="140"/>
        <v>►</v>
      </c>
      <c r="D368" s="2475" t="str">
        <f t="shared" si="145"/>
        <v>►</v>
      </c>
      <c r="E368" s="1402" t="str">
        <f t="shared" si="146"/>
        <v>►</v>
      </c>
      <c r="F368" s="1402" t="str">
        <f t="shared" si="147"/>
        <v>►</v>
      </c>
      <c r="G368" s="1402" t="str">
        <f t="shared" si="148"/>
        <v>►</v>
      </c>
      <c r="H368" s="1466" t="s">
        <v>6</v>
      </c>
      <c r="I368" s="1465"/>
      <c r="J368" s="1465"/>
      <c r="K368" s="1465"/>
      <c r="L368" s="1464"/>
      <c r="M368" s="1464"/>
      <c r="N368" s="1464"/>
      <c r="O368" s="1464"/>
      <c r="P368" s="1464"/>
      <c r="Q368" s="1464"/>
      <c r="R368" s="2459"/>
      <c r="S368" s="521" t="s">
        <v>6</v>
      </c>
      <c r="T368" s="2719">
        <f t="shared" si="135"/>
        <v>0</v>
      </c>
      <c r="U368" s="2443">
        <f t="shared" si="136"/>
        <v>0</v>
      </c>
      <c r="V368" s="2442"/>
      <c r="W368" s="1440">
        <f t="shared" si="143"/>
        <v>0</v>
      </c>
      <c r="X368" s="199" t="str">
        <f>IF(OR(W368=0, ISBLANK(P368)), "", TEXT(ROUND(W368/INDEX(AJ24:AJ94, MATCH(P368, AI24:AI94, 0)), 0),"# ##0") &amp; " " &amp; P368)</f>
        <v/>
      </c>
      <c r="Y368" s="197">
        <f t="shared" si="144"/>
        <v>0</v>
      </c>
      <c r="Z368" s="1441">
        <f t="shared" si="138"/>
        <v>0</v>
      </c>
      <c r="AA368" s="1428" t="str">
        <f t="shared" si="141"/>
        <v/>
      </c>
      <c r="AB368" s="1436"/>
      <c r="AC368" s="1440">
        <f t="shared" si="142"/>
        <v>0</v>
      </c>
      <c r="AD368" s="1437"/>
      <c r="AE368" s="1442" t="str">
        <f t="shared" si="132"/>
        <v/>
      </c>
      <c r="AF368" s="2564"/>
      <c r="AG368" s="2715">
        <f t="shared" si="139"/>
        <v>0</v>
      </c>
      <c r="AH368" s="2716">
        <f>IF(AND(V368&lt;&gt;"", ISNUMBER(T368)), IFERROR(INDEX(AJ24:AJ94, MATCH(P368, AI24:AI94, 0)) * O368 * IF(ISBLANK(L368), 1, L368), 0), 0)</f>
        <v>0</v>
      </c>
      <c r="AI368" s="31"/>
      <c r="AJ368" s="31"/>
      <c r="AK368" s="31"/>
      <c r="AL368" s="31"/>
      <c r="AM368" s="1401" t="str">
        <f t="shared" si="134"/>
        <v>►</v>
      </c>
      <c r="AN368" s="31"/>
      <c r="AO368" s="31"/>
      <c r="AP368" s="31"/>
      <c r="AQ368" s="1411"/>
      <c r="AR368" s="1411"/>
      <c r="AS368" s="31"/>
      <c r="AT368" s="31"/>
      <c r="AU368" s="31"/>
      <c r="AV368" s="31"/>
      <c r="AW368" s="1411"/>
      <c r="AX368" s="4">
        <v>1</v>
      </c>
    </row>
    <row r="369" spans="1:50" s="48" customFormat="1" ht="21" customHeight="1" x14ac:dyDescent="0.25">
      <c r="A369" s="1401" t="str">
        <f t="shared" si="133"/>
        <v>►</v>
      </c>
      <c r="B369" s="1402" t="str">
        <f t="shared" si="137"/>
        <v>►</v>
      </c>
      <c r="C369" s="1403" t="str">
        <f t="shared" si="140"/>
        <v>►</v>
      </c>
      <c r="D369" s="2475" t="str">
        <f t="shared" si="145"/>
        <v>►</v>
      </c>
      <c r="E369" s="1402" t="str">
        <f t="shared" si="146"/>
        <v>►</v>
      </c>
      <c r="F369" s="1402" t="str">
        <f t="shared" si="147"/>
        <v>►</v>
      </c>
      <c r="G369" s="1402" t="str">
        <f t="shared" si="148"/>
        <v>►</v>
      </c>
      <c r="H369" s="1466" t="s">
        <v>6</v>
      </c>
      <c r="I369" s="1465"/>
      <c r="J369" s="1465"/>
      <c r="K369" s="1465"/>
      <c r="L369" s="1464"/>
      <c r="M369" s="1464"/>
      <c r="N369" s="1464"/>
      <c r="O369" s="1464"/>
      <c r="P369" s="1464"/>
      <c r="Q369" s="1464"/>
      <c r="R369" s="2459"/>
      <c r="S369" s="521" t="s">
        <v>6</v>
      </c>
      <c r="T369" s="2719">
        <f t="shared" si="135"/>
        <v>0</v>
      </c>
      <c r="U369" s="2443">
        <f t="shared" si="136"/>
        <v>0</v>
      </c>
      <c r="V369" s="2442"/>
      <c r="W369" s="1433">
        <f t="shared" si="143"/>
        <v>0</v>
      </c>
      <c r="X369" s="185" t="str">
        <f>IF(OR(W369=0, ISBLANK(P369)), "", TEXT(ROUND(W369/INDEX(AJ24:AJ94, MATCH(P369, AI24:AI94, 0)), 0),"# ##0") &amp; " " &amp; P369)</f>
        <v/>
      </c>
      <c r="Y369" s="210">
        <f t="shared" si="144"/>
        <v>0</v>
      </c>
      <c r="Z369" s="1434">
        <f t="shared" si="138"/>
        <v>0</v>
      </c>
      <c r="AA369" s="1435" t="str">
        <f t="shared" si="141"/>
        <v/>
      </c>
      <c r="AB369" s="1436"/>
      <c r="AC369" s="1433">
        <f t="shared" si="142"/>
        <v>0</v>
      </c>
      <c r="AD369" s="1437"/>
      <c r="AE369" s="1438" t="str">
        <f t="shared" si="132"/>
        <v/>
      </c>
      <c r="AF369" s="2564"/>
      <c r="AG369" s="2715">
        <f t="shared" si="139"/>
        <v>0</v>
      </c>
      <c r="AH369" s="2716">
        <f>IF(AND(V369&lt;&gt;"", ISNUMBER(T369)), IFERROR(INDEX(AJ24:AJ94, MATCH(P369, AI24:AI94, 0)) * O369 * IF(ISBLANK(L369), 1, L369), 0), 0)</f>
        <v>0</v>
      </c>
      <c r="AI369" s="31"/>
      <c r="AJ369" s="31"/>
      <c r="AK369" s="31"/>
      <c r="AL369" s="31"/>
      <c r="AM369" s="1401" t="str">
        <f t="shared" si="134"/>
        <v>►</v>
      </c>
      <c r="AN369" s="31"/>
      <c r="AO369" s="31"/>
      <c r="AP369" s="31"/>
      <c r="AQ369" s="1411"/>
      <c r="AR369" s="1411"/>
      <c r="AS369" s="31"/>
      <c r="AT369" s="31"/>
      <c r="AU369" s="31"/>
      <c r="AV369" s="31"/>
      <c r="AW369" s="1411"/>
      <c r="AX369" s="4">
        <v>1</v>
      </c>
    </row>
    <row r="370" spans="1:50" s="48" customFormat="1" ht="21" customHeight="1" x14ac:dyDescent="0.25">
      <c r="A370" s="1401" t="str">
        <f t="shared" si="133"/>
        <v>►</v>
      </c>
      <c r="B370" s="1402" t="str">
        <f t="shared" si="137"/>
        <v>►</v>
      </c>
      <c r="C370" s="1403" t="str">
        <f t="shared" si="140"/>
        <v>►</v>
      </c>
      <c r="D370" s="2475" t="str">
        <f t="shared" si="145"/>
        <v>►</v>
      </c>
      <c r="E370" s="1402" t="str">
        <f t="shared" si="146"/>
        <v>►</v>
      </c>
      <c r="F370" s="1402" t="str">
        <f t="shared" si="147"/>
        <v>►</v>
      </c>
      <c r="G370" s="1402" t="str">
        <f t="shared" si="148"/>
        <v>►</v>
      </c>
      <c r="H370" s="1466" t="s">
        <v>6</v>
      </c>
      <c r="I370" s="1465"/>
      <c r="J370" s="1465"/>
      <c r="K370" s="1465"/>
      <c r="L370" s="1464"/>
      <c r="M370" s="1464"/>
      <c r="N370" s="1464"/>
      <c r="O370" s="1464"/>
      <c r="P370" s="1464"/>
      <c r="Q370" s="1464"/>
      <c r="R370" s="2459"/>
      <c r="S370" s="521" t="s">
        <v>6</v>
      </c>
      <c r="T370" s="2719">
        <f t="shared" si="135"/>
        <v>0</v>
      </c>
      <c r="U370" s="2443">
        <f t="shared" si="136"/>
        <v>0</v>
      </c>
      <c r="V370" s="2442"/>
      <c r="W370" s="1440">
        <f t="shared" si="143"/>
        <v>0</v>
      </c>
      <c r="X370" s="199" t="str">
        <f>IF(OR(W370=0, ISBLANK(P370)), "", TEXT(ROUND(W370/INDEX(AJ24:AJ94, MATCH(P370, AI24:AI94, 0)), 0),"# ##0") &amp; " " &amp; P370)</f>
        <v/>
      </c>
      <c r="Y370" s="197">
        <f t="shared" si="144"/>
        <v>0</v>
      </c>
      <c r="Z370" s="1441">
        <f t="shared" si="138"/>
        <v>0</v>
      </c>
      <c r="AA370" s="1428" t="str">
        <f t="shared" si="141"/>
        <v/>
      </c>
      <c r="AB370" s="1436"/>
      <c r="AC370" s="1440">
        <f t="shared" si="142"/>
        <v>0</v>
      </c>
      <c r="AD370" s="1437"/>
      <c r="AE370" s="1442" t="str">
        <f t="shared" si="132"/>
        <v/>
      </c>
      <c r="AF370" s="2564"/>
      <c r="AG370" s="2715">
        <f t="shared" si="139"/>
        <v>0</v>
      </c>
      <c r="AH370" s="2716">
        <f>IF(AND(V370&lt;&gt;"", ISNUMBER(T370)), IFERROR(INDEX(AJ24:AJ94, MATCH(P370, AI24:AI94, 0)) * O370 * IF(ISBLANK(L370), 1, L370), 0), 0)</f>
        <v>0</v>
      </c>
      <c r="AI370" s="31"/>
      <c r="AJ370" s="31"/>
      <c r="AK370" s="31"/>
      <c r="AL370" s="31"/>
      <c r="AM370" s="1401" t="str">
        <f t="shared" si="134"/>
        <v>►</v>
      </c>
      <c r="AN370" s="31"/>
      <c r="AO370" s="31"/>
      <c r="AP370" s="31"/>
      <c r="AQ370" s="1411"/>
      <c r="AR370" s="1411"/>
      <c r="AS370" s="31"/>
      <c r="AT370" s="31"/>
      <c r="AU370" s="31"/>
      <c r="AV370" s="31"/>
      <c r="AW370" s="1411"/>
      <c r="AX370" s="4">
        <v>1</v>
      </c>
    </row>
    <row r="371" spans="1:50" s="48" customFormat="1" ht="21" customHeight="1" x14ac:dyDescent="0.25">
      <c r="A371" s="1401" t="str">
        <f t="shared" si="133"/>
        <v>►</v>
      </c>
      <c r="B371" s="1402" t="str">
        <f t="shared" si="137"/>
        <v>►</v>
      </c>
      <c r="C371" s="1403" t="str">
        <f t="shared" si="140"/>
        <v>►</v>
      </c>
      <c r="D371" s="2475" t="str">
        <f t="shared" si="145"/>
        <v>►</v>
      </c>
      <c r="E371" s="1402" t="str">
        <f t="shared" si="146"/>
        <v>►</v>
      </c>
      <c r="F371" s="1402" t="str">
        <f t="shared" si="147"/>
        <v>►</v>
      </c>
      <c r="G371" s="1402" t="str">
        <f t="shared" si="148"/>
        <v>►</v>
      </c>
      <c r="H371" s="1466" t="s">
        <v>6</v>
      </c>
      <c r="I371" s="1465"/>
      <c r="J371" s="1465"/>
      <c r="K371" s="1465"/>
      <c r="L371" s="1464"/>
      <c r="M371" s="1464"/>
      <c r="N371" s="1464"/>
      <c r="O371" s="1464"/>
      <c r="P371" s="1464"/>
      <c r="Q371" s="1464"/>
      <c r="R371" s="2459"/>
      <c r="S371" s="521" t="s">
        <v>6</v>
      </c>
      <c r="T371" s="2719">
        <f t="shared" si="135"/>
        <v>0</v>
      </c>
      <c r="U371" s="2443">
        <f t="shared" si="136"/>
        <v>0</v>
      </c>
      <c r="V371" s="2442"/>
      <c r="W371" s="1433">
        <f t="shared" si="143"/>
        <v>0</v>
      </c>
      <c r="X371" s="185" t="str">
        <f>IF(OR(W371=0, ISBLANK(P371)), "", TEXT(ROUND(W371/INDEX(AJ24:AJ94, MATCH(P371, AI24:AI94, 0)), 0),"# ##0") &amp; " " &amp; P371)</f>
        <v/>
      </c>
      <c r="Y371" s="210">
        <f t="shared" si="144"/>
        <v>0</v>
      </c>
      <c r="Z371" s="1434">
        <f t="shared" si="138"/>
        <v>0</v>
      </c>
      <c r="AA371" s="1435" t="str">
        <f t="shared" si="141"/>
        <v/>
      </c>
      <c r="AB371" s="1436"/>
      <c r="AC371" s="1433">
        <f t="shared" si="142"/>
        <v>0</v>
      </c>
      <c r="AD371" s="1437"/>
      <c r="AE371" s="1438" t="str">
        <f t="shared" si="132"/>
        <v/>
      </c>
      <c r="AF371" s="2564"/>
      <c r="AG371" s="2715">
        <f t="shared" si="139"/>
        <v>0</v>
      </c>
      <c r="AH371" s="2716">
        <f>IF(AND(V371&lt;&gt;"", ISNUMBER(T371)), IFERROR(INDEX(AJ24:AJ94, MATCH(P371, AI24:AI94, 0)) * O371 * IF(ISBLANK(L371), 1, L371), 0), 0)</f>
        <v>0</v>
      </c>
      <c r="AI371" s="31"/>
      <c r="AJ371" s="31"/>
      <c r="AK371" s="31"/>
      <c r="AL371" s="31"/>
      <c r="AM371" s="1401" t="str">
        <f t="shared" si="134"/>
        <v>►</v>
      </c>
      <c r="AN371" s="31"/>
      <c r="AO371" s="31"/>
      <c r="AP371" s="31"/>
      <c r="AQ371" s="1411"/>
      <c r="AR371" s="1411"/>
      <c r="AS371" s="31"/>
      <c r="AT371" s="31"/>
      <c r="AU371" s="31"/>
      <c r="AV371" s="31"/>
      <c r="AW371" s="1411"/>
      <c r="AX371" s="4">
        <v>1</v>
      </c>
    </row>
    <row r="372" spans="1:50" s="48" customFormat="1" ht="21" customHeight="1" x14ac:dyDescent="0.25">
      <c r="A372" s="1401" t="str">
        <f t="shared" si="133"/>
        <v>►</v>
      </c>
      <c r="B372" s="1402" t="str">
        <f t="shared" si="137"/>
        <v>►</v>
      </c>
      <c r="C372" s="1403" t="str">
        <f t="shared" si="140"/>
        <v>►</v>
      </c>
      <c r="D372" s="2475" t="str">
        <f t="shared" si="145"/>
        <v>►</v>
      </c>
      <c r="E372" s="1402" t="str">
        <f t="shared" si="146"/>
        <v>►</v>
      </c>
      <c r="F372" s="1402" t="str">
        <f t="shared" si="147"/>
        <v>►</v>
      </c>
      <c r="G372" s="1402" t="str">
        <f t="shared" si="148"/>
        <v>►</v>
      </c>
      <c r="H372" s="1466" t="s">
        <v>6</v>
      </c>
      <c r="I372" s="1465"/>
      <c r="J372" s="1465"/>
      <c r="K372" s="1465"/>
      <c r="L372" s="1464"/>
      <c r="M372" s="1464"/>
      <c r="N372" s="1464"/>
      <c r="O372" s="1464"/>
      <c r="P372" s="1464"/>
      <c r="Q372" s="1464"/>
      <c r="R372" s="2459"/>
      <c r="S372" s="521" t="s">
        <v>6</v>
      </c>
      <c r="T372" s="2719">
        <f t="shared" si="135"/>
        <v>0</v>
      </c>
      <c r="U372" s="2443">
        <f t="shared" si="136"/>
        <v>0</v>
      </c>
      <c r="V372" s="2442"/>
      <c r="W372" s="1440">
        <f t="shared" si="143"/>
        <v>0</v>
      </c>
      <c r="X372" s="199" t="str">
        <f>IF(OR(W372=0, ISBLANK(P372)), "", TEXT(ROUND(W372/INDEX(AJ24:AJ94, MATCH(P372, AI24:AI94, 0)), 0),"# ##0") &amp; " " &amp; P372)</f>
        <v/>
      </c>
      <c r="Y372" s="197">
        <f t="shared" si="144"/>
        <v>0</v>
      </c>
      <c r="Z372" s="1441">
        <f t="shared" si="138"/>
        <v>0</v>
      </c>
      <c r="AA372" s="1428" t="str">
        <f t="shared" si="141"/>
        <v/>
      </c>
      <c r="AB372" s="1436"/>
      <c r="AC372" s="1440">
        <f t="shared" si="142"/>
        <v>0</v>
      </c>
      <c r="AD372" s="1437"/>
      <c r="AE372" s="1442" t="str">
        <f t="shared" si="132"/>
        <v/>
      </c>
      <c r="AF372" s="2564"/>
      <c r="AG372" s="2715">
        <f t="shared" si="139"/>
        <v>0</v>
      </c>
      <c r="AH372" s="2716">
        <f>IF(AND(V372&lt;&gt;"", ISNUMBER(T372)), IFERROR(INDEX(AJ24:AJ94, MATCH(P372, AI24:AI94, 0)) * O372 * IF(ISBLANK(L372), 1, L372), 0), 0)</f>
        <v>0</v>
      </c>
      <c r="AI372" s="31"/>
      <c r="AJ372" s="31"/>
      <c r="AK372" s="31"/>
      <c r="AL372" s="31"/>
      <c r="AM372" s="1401" t="str">
        <f t="shared" si="134"/>
        <v>►</v>
      </c>
      <c r="AN372" s="31"/>
      <c r="AO372" s="31"/>
      <c r="AP372" s="31"/>
      <c r="AQ372" s="1411"/>
      <c r="AR372" s="1411"/>
      <c r="AS372" s="31"/>
      <c r="AT372" s="31"/>
      <c r="AU372" s="31"/>
      <c r="AV372" s="31"/>
      <c r="AW372" s="1411"/>
      <c r="AX372" s="4">
        <v>1</v>
      </c>
    </row>
    <row r="373" spans="1:50" s="48" customFormat="1" ht="21" customHeight="1" x14ac:dyDescent="0.25">
      <c r="A373" s="1401" t="str">
        <f t="shared" si="133"/>
        <v>►</v>
      </c>
      <c r="B373" s="1402" t="str">
        <f t="shared" si="137"/>
        <v>►</v>
      </c>
      <c r="C373" s="1403" t="str">
        <f t="shared" si="140"/>
        <v>►</v>
      </c>
      <c r="D373" s="2475" t="str">
        <f t="shared" si="145"/>
        <v>►</v>
      </c>
      <c r="E373" s="1402" t="str">
        <f t="shared" si="146"/>
        <v>►</v>
      </c>
      <c r="F373" s="1402" t="str">
        <f t="shared" si="147"/>
        <v>►</v>
      </c>
      <c r="G373" s="1402" t="str">
        <f t="shared" si="148"/>
        <v>►</v>
      </c>
      <c r="H373" s="1466" t="s">
        <v>6</v>
      </c>
      <c r="I373" s="1465"/>
      <c r="J373" s="1465"/>
      <c r="K373" s="1465"/>
      <c r="L373" s="1464"/>
      <c r="M373" s="1464"/>
      <c r="N373" s="1464"/>
      <c r="O373" s="1464"/>
      <c r="P373" s="1464"/>
      <c r="Q373" s="1464"/>
      <c r="R373" s="2459"/>
      <c r="S373" s="521" t="s">
        <v>6</v>
      </c>
      <c r="T373" s="2719">
        <f t="shared" si="135"/>
        <v>0</v>
      </c>
      <c r="U373" s="2443">
        <f t="shared" si="136"/>
        <v>0</v>
      </c>
      <c r="V373" s="2442"/>
      <c r="W373" s="1433">
        <f t="shared" si="143"/>
        <v>0</v>
      </c>
      <c r="X373" s="185" t="str">
        <f>IF(OR(W373=0, ISBLANK(P373)), "", TEXT(ROUND(W373/INDEX(AJ24:AJ94, MATCH(P373, AI24:AI94, 0)), 0),"# ##0") &amp; " " &amp; P373)</f>
        <v/>
      </c>
      <c r="Y373" s="210">
        <f t="shared" si="144"/>
        <v>0</v>
      </c>
      <c r="Z373" s="1434">
        <f t="shared" si="138"/>
        <v>0</v>
      </c>
      <c r="AA373" s="1435" t="str">
        <f t="shared" si="141"/>
        <v/>
      </c>
      <c r="AB373" s="1436"/>
      <c r="AC373" s="1433">
        <f t="shared" si="142"/>
        <v>0</v>
      </c>
      <c r="AD373" s="1437"/>
      <c r="AE373" s="1438" t="str">
        <f t="shared" si="132"/>
        <v/>
      </c>
      <c r="AF373" s="2564"/>
      <c r="AG373" s="2715">
        <f t="shared" si="139"/>
        <v>0</v>
      </c>
      <c r="AH373" s="2716">
        <f>IF(AND(V373&lt;&gt;"", ISNUMBER(T373)), IFERROR(INDEX(AJ24:AJ94, MATCH(P373, AI24:AI94, 0)) * O373 * IF(ISBLANK(L373), 1, L373), 0), 0)</f>
        <v>0</v>
      </c>
      <c r="AI373" s="31"/>
      <c r="AJ373" s="31"/>
      <c r="AK373" s="31"/>
      <c r="AL373" s="31"/>
      <c r="AM373" s="1401" t="str">
        <f t="shared" si="134"/>
        <v>►</v>
      </c>
      <c r="AN373" s="31"/>
      <c r="AO373" s="31"/>
      <c r="AP373" s="31"/>
      <c r="AQ373" s="1411"/>
      <c r="AR373" s="1411"/>
      <c r="AS373" s="31"/>
      <c r="AT373" s="31"/>
      <c r="AU373" s="31"/>
      <c r="AV373" s="31"/>
      <c r="AW373" s="1411"/>
      <c r="AX373" s="4">
        <v>1</v>
      </c>
    </row>
    <row r="374" spans="1:50" s="48" customFormat="1" ht="21" customHeight="1" x14ac:dyDescent="0.25">
      <c r="A374" s="1401" t="str">
        <f t="shared" si="133"/>
        <v>►</v>
      </c>
      <c r="B374" s="1402" t="str">
        <f t="shared" si="137"/>
        <v>►</v>
      </c>
      <c r="C374" s="1403" t="str">
        <f t="shared" si="140"/>
        <v>►</v>
      </c>
      <c r="D374" s="2475" t="str">
        <f t="shared" si="145"/>
        <v>►</v>
      </c>
      <c r="E374" s="1402" t="str">
        <f t="shared" si="146"/>
        <v>►</v>
      </c>
      <c r="F374" s="1402" t="str">
        <f t="shared" si="147"/>
        <v>►</v>
      </c>
      <c r="G374" s="1402" t="str">
        <f t="shared" si="148"/>
        <v>►</v>
      </c>
      <c r="H374" s="1466" t="s">
        <v>6</v>
      </c>
      <c r="I374" s="1465"/>
      <c r="J374" s="1465"/>
      <c r="K374" s="1465"/>
      <c r="L374" s="1464"/>
      <c r="M374" s="1464"/>
      <c r="N374" s="1464"/>
      <c r="O374" s="1464"/>
      <c r="P374" s="1464"/>
      <c r="Q374" s="1464"/>
      <c r="R374" s="2459"/>
      <c r="S374" s="521" t="s">
        <v>6</v>
      </c>
      <c r="T374" s="2719">
        <f t="shared" si="135"/>
        <v>0</v>
      </c>
      <c r="U374" s="2443">
        <f t="shared" si="136"/>
        <v>0</v>
      </c>
      <c r="V374" s="2442"/>
      <c r="W374" s="1440">
        <f t="shared" si="143"/>
        <v>0</v>
      </c>
      <c r="X374" s="199" t="str">
        <f>IF(OR(W374=0, ISBLANK(P374)), "", TEXT(ROUND(W374/INDEX(AJ24:AJ94, MATCH(P374, AI24:AI94, 0)), 0),"# ##0") &amp; " " &amp; P374)</f>
        <v/>
      </c>
      <c r="Y374" s="197">
        <f t="shared" si="144"/>
        <v>0</v>
      </c>
      <c r="Z374" s="1441">
        <f t="shared" si="138"/>
        <v>0</v>
      </c>
      <c r="AA374" s="1428" t="str">
        <f t="shared" si="141"/>
        <v/>
      </c>
      <c r="AB374" s="1436"/>
      <c r="AC374" s="1440">
        <f t="shared" si="142"/>
        <v>0</v>
      </c>
      <c r="AD374" s="1437"/>
      <c r="AE374" s="1442" t="str">
        <f t="shared" si="132"/>
        <v/>
      </c>
      <c r="AF374" s="2564"/>
      <c r="AG374" s="2715">
        <f t="shared" si="139"/>
        <v>0</v>
      </c>
      <c r="AH374" s="2716">
        <f>IF(AND(V374&lt;&gt;"", ISNUMBER(T374)), IFERROR(INDEX(AJ24:AJ94, MATCH(P374, AI24:AI94, 0)) * O374 * IF(ISBLANK(L374), 1, L374), 0), 0)</f>
        <v>0</v>
      </c>
      <c r="AI374" s="31"/>
      <c r="AJ374" s="31"/>
      <c r="AK374" s="31"/>
      <c r="AL374" s="31"/>
      <c r="AM374" s="1401" t="str">
        <f t="shared" si="134"/>
        <v>►</v>
      </c>
      <c r="AN374" s="31"/>
      <c r="AO374" s="31"/>
      <c r="AP374" s="31"/>
      <c r="AQ374" s="1411"/>
      <c r="AR374" s="1411"/>
      <c r="AS374" s="31"/>
      <c r="AT374" s="31"/>
      <c r="AU374" s="31"/>
      <c r="AV374" s="31"/>
      <c r="AW374" s="1411"/>
      <c r="AX374" s="4">
        <v>1</v>
      </c>
    </row>
    <row r="375" spans="1:50" s="48" customFormat="1" ht="21" customHeight="1" x14ac:dyDescent="0.25">
      <c r="A375" s="1401" t="str">
        <f t="shared" si="133"/>
        <v>►</v>
      </c>
      <c r="B375" s="1402" t="str">
        <f t="shared" si="137"/>
        <v>►</v>
      </c>
      <c r="C375" s="1403" t="str">
        <f t="shared" si="140"/>
        <v>►</v>
      </c>
      <c r="D375" s="2475" t="str">
        <f t="shared" si="145"/>
        <v>►</v>
      </c>
      <c r="E375" s="1402" t="str">
        <f t="shared" si="146"/>
        <v>►</v>
      </c>
      <c r="F375" s="1402" t="str">
        <f t="shared" si="147"/>
        <v>►</v>
      </c>
      <c r="G375" s="1402" t="str">
        <f t="shared" si="148"/>
        <v>►</v>
      </c>
      <c r="H375" s="1466" t="s">
        <v>6</v>
      </c>
      <c r="I375" s="1465"/>
      <c r="J375" s="1465"/>
      <c r="K375" s="1465"/>
      <c r="L375" s="1464"/>
      <c r="M375" s="1464"/>
      <c r="N375" s="1464"/>
      <c r="O375" s="1464"/>
      <c r="P375" s="1464"/>
      <c r="Q375" s="1464"/>
      <c r="R375" s="2459"/>
      <c r="S375" s="521" t="s">
        <v>6</v>
      </c>
      <c r="T375" s="2719">
        <f t="shared" si="135"/>
        <v>0</v>
      </c>
      <c r="U375" s="2443">
        <f t="shared" si="136"/>
        <v>0</v>
      </c>
      <c r="V375" s="2442"/>
      <c r="W375" s="1433">
        <f t="shared" si="143"/>
        <v>0</v>
      </c>
      <c r="X375" s="185" t="str">
        <f>IF(OR(W375=0, ISBLANK(P375)), "", TEXT(ROUND(W375/INDEX(AJ24:AJ94, MATCH(P375, AI24:AI94, 0)), 0),"# ##0") &amp; " " &amp; P375)</f>
        <v/>
      </c>
      <c r="Y375" s="210">
        <f t="shared" si="144"/>
        <v>0</v>
      </c>
      <c r="Z375" s="1434">
        <f t="shared" si="138"/>
        <v>0</v>
      </c>
      <c r="AA375" s="1435" t="str">
        <f t="shared" si="141"/>
        <v/>
      </c>
      <c r="AB375" s="1436"/>
      <c r="AC375" s="1433">
        <f t="shared" si="142"/>
        <v>0</v>
      </c>
      <c r="AD375" s="1437"/>
      <c r="AE375" s="1438" t="str">
        <f t="shared" si="132"/>
        <v/>
      </c>
      <c r="AF375" s="2564"/>
      <c r="AG375" s="2715">
        <f t="shared" si="139"/>
        <v>0</v>
      </c>
      <c r="AH375" s="2716">
        <f>IF(AND(V375&lt;&gt;"", ISNUMBER(T375)), IFERROR(INDEX(AJ24:AJ94, MATCH(P375, AI24:AI94, 0)) * O375 * IF(ISBLANK(L375), 1, L375), 0), 0)</f>
        <v>0</v>
      </c>
      <c r="AI375" s="31"/>
      <c r="AJ375" s="31"/>
      <c r="AK375" s="31"/>
      <c r="AL375" s="31"/>
      <c r="AM375" s="1401" t="str">
        <f t="shared" si="134"/>
        <v>►</v>
      </c>
      <c r="AN375" s="31"/>
      <c r="AO375" s="31"/>
      <c r="AP375" s="31"/>
      <c r="AQ375" s="1411"/>
      <c r="AR375" s="1411"/>
      <c r="AS375" s="31"/>
      <c r="AT375" s="31"/>
      <c r="AU375" s="31"/>
      <c r="AV375" s="31"/>
      <c r="AW375" s="1411"/>
      <c r="AX375" s="4">
        <v>1</v>
      </c>
    </row>
    <row r="376" spans="1:50" s="48" customFormat="1" ht="21" customHeight="1" x14ac:dyDescent="0.25">
      <c r="A376" s="1401" t="str">
        <f t="shared" si="133"/>
        <v>►</v>
      </c>
      <c r="B376" s="1402" t="str">
        <f t="shared" si="137"/>
        <v>►</v>
      </c>
      <c r="C376" s="1403" t="str">
        <f t="shared" si="140"/>
        <v>►</v>
      </c>
      <c r="D376" s="2475" t="str">
        <f t="shared" si="145"/>
        <v>►</v>
      </c>
      <c r="E376" s="1402" t="str">
        <f t="shared" si="146"/>
        <v>►</v>
      </c>
      <c r="F376" s="1402" t="str">
        <f t="shared" si="147"/>
        <v>►</v>
      </c>
      <c r="G376" s="1402" t="str">
        <f t="shared" si="148"/>
        <v>►</v>
      </c>
      <c r="H376" s="1466" t="s">
        <v>6</v>
      </c>
      <c r="I376" s="1465"/>
      <c r="J376" s="1465"/>
      <c r="K376" s="1465"/>
      <c r="L376" s="1464"/>
      <c r="M376" s="1464"/>
      <c r="N376" s="1464"/>
      <c r="O376" s="1464"/>
      <c r="P376" s="1464"/>
      <c r="Q376" s="1464"/>
      <c r="R376" s="2459"/>
      <c r="S376" s="521" t="s">
        <v>6</v>
      </c>
      <c r="T376" s="2719">
        <f t="shared" si="135"/>
        <v>0</v>
      </c>
      <c r="U376" s="2443">
        <f t="shared" si="136"/>
        <v>0</v>
      </c>
      <c r="V376" s="2442"/>
      <c r="W376" s="1440">
        <f t="shared" si="143"/>
        <v>0</v>
      </c>
      <c r="X376" s="199" t="str">
        <f>IF(OR(W376=0, ISBLANK(P376)), "", TEXT(ROUND(W376/INDEX(AJ24:AJ94, MATCH(P376, AI24:AI94, 0)), 0),"# ##0") &amp; " " &amp; P376)</f>
        <v/>
      </c>
      <c r="Y376" s="197">
        <f t="shared" si="144"/>
        <v>0</v>
      </c>
      <c r="Z376" s="1441">
        <f t="shared" si="138"/>
        <v>0</v>
      </c>
      <c r="AA376" s="1428" t="str">
        <f t="shared" si="141"/>
        <v/>
      </c>
      <c r="AB376" s="1436"/>
      <c r="AC376" s="1440">
        <f t="shared" si="142"/>
        <v>0</v>
      </c>
      <c r="AD376" s="1437"/>
      <c r="AE376" s="1442" t="str">
        <f t="shared" si="132"/>
        <v/>
      </c>
      <c r="AF376" s="2564"/>
      <c r="AG376" s="2715">
        <f t="shared" si="139"/>
        <v>0</v>
      </c>
      <c r="AH376" s="2716">
        <f>IF(AND(V376&lt;&gt;"", ISNUMBER(T376)), IFERROR(INDEX(AJ24:AJ94, MATCH(P376, AI24:AI94, 0)) * O376 * IF(ISBLANK(L376), 1, L376), 0), 0)</f>
        <v>0</v>
      </c>
      <c r="AI376" s="31"/>
      <c r="AJ376" s="31"/>
      <c r="AK376" s="31"/>
      <c r="AL376" s="31"/>
      <c r="AM376" s="1401" t="str">
        <f t="shared" si="134"/>
        <v>►</v>
      </c>
      <c r="AN376" s="31"/>
      <c r="AO376" s="31"/>
      <c r="AP376" s="31"/>
      <c r="AQ376" s="31"/>
      <c r="AR376" s="1411"/>
      <c r="AS376" s="31"/>
      <c r="AT376" s="31"/>
      <c r="AU376" s="31"/>
      <c r="AV376" s="31"/>
      <c r="AW376" s="1411"/>
      <c r="AX376" s="4">
        <v>1</v>
      </c>
    </row>
    <row r="377" spans="1:50" s="48" customFormat="1" ht="21" customHeight="1" x14ac:dyDescent="0.25">
      <c r="A377" s="1401" t="str">
        <f t="shared" si="133"/>
        <v>►</v>
      </c>
      <c r="B377" s="1402" t="str">
        <f t="shared" si="137"/>
        <v>►</v>
      </c>
      <c r="C377" s="1403" t="str">
        <f t="shared" si="140"/>
        <v>►</v>
      </c>
      <c r="D377" s="2475" t="str">
        <f t="shared" si="145"/>
        <v>►</v>
      </c>
      <c r="E377" s="1402" t="str">
        <f t="shared" si="146"/>
        <v>►</v>
      </c>
      <c r="F377" s="1402" t="str">
        <f t="shared" si="147"/>
        <v>►</v>
      </c>
      <c r="G377" s="1402" t="str">
        <f t="shared" si="148"/>
        <v>►</v>
      </c>
      <c r="H377" s="1466" t="s">
        <v>6</v>
      </c>
      <c r="I377" s="1465"/>
      <c r="J377" s="1465"/>
      <c r="K377" s="1465"/>
      <c r="L377" s="1464"/>
      <c r="M377" s="1464"/>
      <c r="N377" s="1464"/>
      <c r="O377" s="1464"/>
      <c r="P377" s="1464"/>
      <c r="Q377" s="1464"/>
      <c r="R377" s="2459"/>
      <c r="S377" s="521" t="s">
        <v>6</v>
      </c>
      <c r="T377" s="2719">
        <f t="shared" si="135"/>
        <v>0</v>
      </c>
      <c r="U377" s="2443">
        <f t="shared" si="136"/>
        <v>0</v>
      </c>
      <c r="V377" s="2442"/>
      <c r="W377" s="1433">
        <f t="shared" si="143"/>
        <v>0</v>
      </c>
      <c r="X377" s="185" t="str">
        <f>IF(OR(W377=0, ISBLANK(P377)), "", TEXT(ROUND(W377/INDEX(AJ24:AJ94, MATCH(P377, AI24:AI94, 0)), 0),"# ##0") &amp; " " &amp; P377)</f>
        <v/>
      </c>
      <c r="Y377" s="210">
        <f t="shared" si="144"/>
        <v>0</v>
      </c>
      <c r="Z377" s="1434">
        <f t="shared" si="138"/>
        <v>0</v>
      </c>
      <c r="AA377" s="1435" t="str">
        <f t="shared" si="141"/>
        <v/>
      </c>
      <c r="AB377" s="1436"/>
      <c r="AC377" s="1433">
        <f t="shared" si="142"/>
        <v>0</v>
      </c>
      <c r="AD377" s="1437"/>
      <c r="AE377" s="1438" t="str">
        <f t="shared" si="132"/>
        <v/>
      </c>
      <c r="AF377" s="2564"/>
      <c r="AG377" s="2715">
        <f t="shared" si="139"/>
        <v>0</v>
      </c>
      <c r="AH377" s="2716">
        <f>IF(AND(V377&lt;&gt;"", ISNUMBER(T377)), IFERROR(INDEX(AJ24:AJ94, MATCH(P377, AI24:AI94, 0)) * O377 * IF(ISBLANK(L377), 1, L377), 0), 0)</f>
        <v>0</v>
      </c>
      <c r="AI377" s="31"/>
      <c r="AJ377" s="31"/>
      <c r="AK377" s="31"/>
      <c r="AL377" s="31"/>
      <c r="AM377" s="1401" t="str">
        <f t="shared" si="134"/>
        <v>►</v>
      </c>
      <c r="AN377" s="31"/>
      <c r="AO377" s="31"/>
      <c r="AP377" s="31"/>
      <c r="AQ377" s="31"/>
      <c r="AR377" s="1411"/>
      <c r="AS377" s="31"/>
      <c r="AT377" s="31"/>
      <c r="AU377" s="31"/>
      <c r="AV377" s="31"/>
      <c r="AW377" s="1411"/>
      <c r="AX377" s="4">
        <v>1</v>
      </c>
    </row>
    <row r="378" spans="1:50" s="48" customFormat="1" ht="21" customHeight="1" x14ac:dyDescent="0.25">
      <c r="A378" s="1401" t="str">
        <f t="shared" si="133"/>
        <v>►</v>
      </c>
      <c r="B378" s="1402" t="str">
        <f t="shared" si="137"/>
        <v>►</v>
      </c>
      <c r="C378" s="1403" t="str">
        <f t="shared" si="140"/>
        <v>►</v>
      </c>
      <c r="D378" s="2475" t="str">
        <f t="shared" si="145"/>
        <v>►</v>
      </c>
      <c r="E378" s="1402" t="str">
        <f t="shared" si="146"/>
        <v>►</v>
      </c>
      <c r="F378" s="1402" t="str">
        <f t="shared" si="147"/>
        <v>►</v>
      </c>
      <c r="G378" s="1402" t="str">
        <f t="shared" si="148"/>
        <v>►</v>
      </c>
      <c r="H378" s="1466" t="s">
        <v>6</v>
      </c>
      <c r="I378" s="1465"/>
      <c r="J378" s="1465"/>
      <c r="K378" s="1465"/>
      <c r="L378" s="1464"/>
      <c r="M378" s="1464"/>
      <c r="N378" s="1464"/>
      <c r="O378" s="1464"/>
      <c r="P378" s="1464"/>
      <c r="Q378" s="1464"/>
      <c r="R378" s="2459"/>
      <c r="S378" s="521" t="s">
        <v>6</v>
      </c>
      <c r="T378" s="2719">
        <f t="shared" si="135"/>
        <v>0</v>
      </c>
      <c r="U378" s="2443">
        <f t="shared" si="136"/>
        <v>0</v>
      </c>
      <c r="V378" s="2442"/>
      <c r="W378" s="1440">
        <f t="shared" si="143"/>
        <v>0</v>
      </c>
      <c r="X378" s="199" t="str">
        <f>IF(OR(W378=0, ISBLANK(P378)), "", TEXT(ROUND(W378/INDEX(AJ24:AJ94, MATCH(P378, AI24:AI94, 0)), 0),"# ##0") &amp; " " &amp; P378)</f>
        <v/>
      </c>
      <c r="Y378" s="197">
        <f t="shared" si="144"/>
        <v>0</v>
      </c>
      <c r="Z378" s="1441">
        <f t="shared" si="138"/>
        <v>0</v>
      </c>
      <c r="AA378" s="1428" t="str">
        <f t="shared" si="141"/>
        <v/>
      </c>
      <c r="AB378" s="1436"/>
      <c r="AC378" s="1440">
        <f t="shared" si="142"/>
        <v>0</v>
      </c>
      <c r="AD378" s="1437"/>
      <c r="AE378" s="1442" t="str">
        <f t="shared" si="132"/>
        <v/>
      </c>
      <c r="AF378" s="2564"/>
      <c r="AG378" s="2715">
        <f t="shared" si="139"/>
        <v>0</v>
      </c>
      <c r="AH378" s="2716">
        <f>IF(AND(V378&lt;&gt;"", ISNUMBER(T378)), IFERROR(INDEX(AJ24:AJ94, MATCH(P378, AI24:AI94, 0)) * O378 * IF(ISBLANK(L378), 1, L378), 0), 0)</f>
        <v>0</v>
      </c>
      <c r="AI378" s="31"/>
      <c r="AJ378" s="31"/>
      <c r="AK378" s="31"/>
      <c r="AL378" s="31"/>
      <c r="AM378" s="1401" t="str">
        <f t="shared" si="134"/>
        <v>►</v>
      </c>
      <c r="AN378" s="31"/>
      <c r="AO378" s="31"/>
      <c r="AP378" s="31"/>
      <c r="AQ378" s="31"/>
      <c r="AR378" s="1411"/>
      <c r="AS378" s="31"/>
      <c r="AT378" s="31"/>
      <c r="AU378" s="31"/>
      <c r="AV378" s="31"/>
      <c r="AW378" s="1411"/>
      <c r="AX378" s="4">
        <v>1</v>
      </c>
    </row>
    <row r="379" spans="1:50" s="48" customFormat="1" ht="21" customHeight="1" x14ac:dyDescent="0.25">
      <c r="A379" s="1401" t="str">
        <f t="shared" si="133"/>
        <v>►</v>
      </c>
      <c r="B379" s="1402" t="str">
        <f t="shared" si="137"/>
        <v>►</v>
      </c>
      <c r="C379" s="1403" t="str">
        <f t="shared" si="140"/>
        <v>►</v>
      </c>
      <c r="D379" s="2475" t="str">
        <f t="shared" si="145"/>
        <v>►</v>
      </c>
      <c r="E379" s="1402" t="str">
        <f t="shared" si="146"/>
        <v>►</v>
      </c>
      <c r="F379" s="1402" t="str">
        <f t="shared" si="147"/>
        <v>►</v>
      </c>
      <c r="G379" s="1402" t="str">
        <f t="shared" si="148"/>
        <v>►</v>
      </c>
      <c r="H379" s="1466" t="s">
        <v>6</v>
      </c>
      <c r="I379" s="1465"/>
      <c r="J379" s="1465"/>
      <c r="K379" s="1465"/>
      <c r="L379" s="1464"/>
      <c r="M379" s="1464"/>
      <c r="N379" s="1464"/>
      <c r="O379" s="1464"/>
      <c r="P379" s="1464"/>
      <c r="Q379" s="1464"/>
      <c r="R379" s="2459"/>
      <c r="S379" s="521" t="s">
        <v>6</v>
      </c>
      <c r="T379" s="2719">
        <f t="shared" si="135"/>
        <v>0</v>
      </c>
      <c r="U379" s="2443">
        <f t="shared" si="136"/>
        <v>0</v>
      </c>
      <c r="V379" s="2442"/>
      <c r="W379" s="1433">
        <f t="shared" si="143"/>
        <v>0</v>
      </c>
      <c r="X379" s="185" t="str">
        <f>IF(OR(W379=0, ISBLANK(P379)), "", TEXT(ROUND(W379/INDEX(AJ24:AJ94, MATCH(P379, AI24:AI94, 0)), 0),"# ##0") &amp; " " &amp; P379)</f>
        <v/>
      </c>
      <c r="Y379" s="210">
        <f t="shared" si="144"/>
        <v>0</v>
      </c>
      <c r="Z379" s="1434">
        <f t="shared" si="138"/>
        <v>0</v>
      </c>
      <c r="AA379" s="1435" t="str">
        <f t="shared" si="141"/>
        <v/>
      </c>
      <c r="AB379" s="1436"/>
      <c r="AC379" s="1433">
        <f t="shared" si="142"/>
        <v>0</v>
      </c>
      <c r="AD379" s="1437"/>
      <c r="AE379" s="1438" t="str">
        <f t="shared" ref="AE379:AE442" si="149">IF(OR(ISBLANK(AD379), ISTEXT(L379)), "", IF(W379=0, Y379*AD379, W379*AD379))</f>
        <v/>
      </c>
      <c r="AF379" s="2564"/>
      <c r="AG379" s="2715">
        <f t="shared" si="139"/>
        <v>0</v>
      </c>
      <c r="AH379" s="2716">
        <f>IF(AND(V379&lt;&gt;"", ISNUMBER(T379)), IFERROR(INDEX(AJ24:AJ94, MATCH(P379, AI24:AI94, 0)) * O379 * IF(ISBLANK(L379), 1, L379), 0), 0)</f>
        <v>0</v>
      </c>
      <c r="AI379" s="31"/>
      <c r="AJ379" s="31"/>
      <c r="AK379" s="31"/>
      <c r="AL379" s="31"/>
      <c r="AM379" s="1401" t="str">
        <f t="shared" si="134"/>
        <v>►</v>
      </c>
      <c r="AN379" s="31"/>
      <c r="AO379" s="31"/>
      <c r="AP379" s="31"/>
      <c r="AQ379" s="31"/>
      <c r="AR379" s="1411"/>
      <c r="AS379" s="31"/>
      <c r="AT379" s="31"/>
      <c r="AU379" s="31"/>
      <c r="AV379" s="31"/>
      <c r="AW379" s="1411"/>
      <c r="AX379" s="4">
        <v>1</v>
      </c>
    </row>
    <row r="380" spans="1:50" s="48" customFormat="1" ht="21" customHeight="1" x14ac:dyDescent="0.25">
      <c r="A380" s="1401" t="str">
        <f t="shared" si="133"/>
        <v>►</v>
      </c>
      <c r="B380" s="1402" t="str">
        <f t="shared" si="137"/>
        <v>►</v>
      </c>
      <c r="C380" s="1403" t="str">
        <f t="shared" si="140"/>
        <v>►</v>
      </c>
      <c r="D380" s="2475" t="str">
        <f t="shared" si="145"/>
        <v>►</v>
      </c>
      <c r="E380" s="1402" t="str">
        <f t="shared" si="146"/>
        <v>►</v>
      </c>
      <c r="F380" s="1402" t="str">
        <f t="shared" si="147"/>
        <v>►</v>
      </c>
      <c r="G380" s="1402" t="str">
        <f t="shared" si="148"/>
        <v>►</v>
      </c>
      <c r="H380" s="1466" t="s">
        <v>6</v>
      </c>
      <c r="I380" s="1465"/>
      <c r="J380" s="1465"/>
      <c r="K380" s="1465"/>
      <c r="L380" s="1464"/>
      <c r="M380" s="1464"/>
      <c r="N380" s="1464"/>
      <c r="O380" s="1464"/>
      <c r="P380" s="1464"/>
      <c r="Q380" s="1464"/>
      <c r="R380" s="2459"/>
      <c r="S380" s="521" t="s">
        <v>6</v>
      </c>
      <c r="T380" s="2719">
        <f t="shared" si="135"/>
        <v>0</v>
      </c>
      <c r="U380" s="2443">
        <f t="shared" si="136"/>
        <v>0</v>
      </c>
      <c r="V380" s="2442"/>
      <c r="W380" s="1440">
        <f t="shared" si="143"/>
        <v>0</v>
      </c>
      <c r="X380" s="199" t="str">
        <f>IF(OR(W380=0, ISBLANK(P380)), "", TEXT(ROUND(W380/INDEX(AJ24:AJ94, MATCH(P380, AI24:AI94, 0)), 0),"# ##0") &amp; " " &amp; P380)</f>
        <v/>
      </c>
      <c r="Y380" s="197">
        <f t="shared" si="144"/>
        <v>0</v>
      </c>
      <c r="Z380" s="1441">
        <f t="shared" si="138"/>
        <v>0</v>
      </c>
      <c r="AA380" s="1428" t="str">
        <f t="shared" si="141"/>
        <v/>
      </c>
      <c r="AB380" s="1436"/>
      <c r="AC380" s="1440">
        <f t="shared" si="142"/>
        <v>0</v>
      </c>
      <c r="AD380" s="1437"/>
      <c r="AE380" s="1442" t="str">
        <f t="shared" si="149"/>
        <v/>
      </c>
      <c r="AF380" s="2564"/>
      <c r="AG380" s="2715">
        <f t="shared" si="139"/>
        <v>0</v>
      </c>
      <c r="AH380" s="2716">
        <f>IF(AND(V380&lt;&gt;"", ISNUMBER(T380)), IFERROR(INDEX(AJ24:AJ94, MATCH(P380, AI24:AI94, 0)) * O380 * IF(ISBLANK(L380), 1, L380), 0), 0)</f>
        <v>0</v>
      </c>
      <c r="AI380" s="31"/>
      <c r="AJ380" s="31"/>
      <c r="AK380" s="31"/>
      <c r="AL380" s="31"/>
      <c r="AM380" s="1401" t="str">
        <f t="shared" si="134"/>
        <v>►</v>
      </c>
      <c r="AN380" s="31"/>
      <c r="AO380" s="31"/>
      <c r="AP380" s="31"/>
      <c r="AQ380" s="31"/>
      <c r="AR380" s="1411"/>
      <c r="AS380" s="31"/>
      <c r="AT380" s="31"/>
      <c r="AU380" s="31"/>
      <c r="AV380" s="31"/>
      <c r="AW380" s="1411"/>
      <c r="AX380" s="4">
        <v>1</v>
      </c>
    </row>
    <row r="381" spans="1:50" s="48" customFormat="1" ht="21" customHeight="1" x14ac:dyDescent="0.25">
      <c r="A381" s="1401" t="str">
        <f t="shared" si="133"/>
        <v>►</v>
      </c>
      <c r="B381" s="1402" t="str">
        <f t="shared" si="137"/>
        <v>►</v>
      </c>
      <c r="C381" s="1403" t="str">
        <f t="shared" si="140"/>
        <v>►</v>
      </c>
      <c r="D381" s="2475" t="str">
        <f t="shared" si="145"/>
        <v>►</v>
      </c>
      <c r="E381" s="1402" t="str">
        <f t="shared" si="146"/>
        <v>►</v>
      </c>
      <c r="F381" s="1402" t="str">
        <f t="shared" si="147"/>
        <v>►</v>
      </c>
      <c r="G381" s="1402" t="str">
        <f t="shared" si="148"/>
        <v>►</v>
      </c>
      <c r="H381" s="1466" t="s">
        <v>6</v>
      </c>
      <c r="I381" s="1465"/>
      <c r="J381" s="1465"/>
      <c r="K381" s="1465"/>
      <c r="L381" s="1464"/>
      <c r="M381" s="1464"/>
      <c r="N381" s="1464"/>
      <c r="O381" s="1464"/>
      <c r="P381" s="1464"/>
      <c r="Q381" s="1464"/>
      <c r="R381" s="2459"/>
      <c r="S381" s="521" t="s">
        <v>6</v>
      </c>
      <c r="T381" s="2719">
        <f t="shared" si="135"/>
        <v>0</v>
      </c>
      <c r="U381" s="2443">
        <f t="shared" si="136"/>
        <v>0</v>
      </c>
      <c r="V381" s="2442"/>
      <c r="W381" s="1433">
        <f t="shared" si="143"/>
        <v>0</v>
      </c>
      <c r="X381" s="185" t="str">
        <f>IF(OR(W381=0, ISBLANK(P381)), "", TEXT(ROUND(W381/INDEX(AJ24:AJ94, MATCH(P381, AI24:AI94, 0)), 0),"# ##0") &amp; " " &amp; P381)</f>
        <v/>
      </c>
      <c r="Y381" s="210">
        <f t="shared" si="144"/>
        <v>0</v>
      </c>
      <c r="Z381" s="1434">
        <f t="shared" si="138"/>
        <v>0</v>
      </c>
      <c r="AA381" s="1435" t="str">
        <f t="shared" si="141"/>
        <v/>
      </c>
      <c r="AB381" s="1436"/>
      <c r="AC381" s="1433">
        <f t="shared" si="142"/>
        <v>0</v>
      </c>
      <c r="AD381" s="1437"/>
      <c r="AE381" s="1438" t="str">
        <f t="shared" si="149"/>
        <v/>
      </c>
      <c r="AF381" s="2564"/>
      <c r="AG381" s="2715">
        <f t="shared" si="139"/>
        <v>0</v>
      </c>
      <c r="AH381" s="2716">
        <f>IF(AND(V381&lt;&gt;"", ISNUMBER(T381)), IFERROR(INDEX(AJ24:AJ94, MATCH(P381, AI24:AI94, 0)) * O381 * IF(ISBLANK(L381), 1, L381), 0), 0)</f>
        <v>0</v>
      </c>
      <c r="AI381" s="31"/>
      <c r="AJ381" s="31"/>
      <c r="AK381" s="31"/>
      <c r="AL381" s="31"/>
      <c r="AM381" s="1401" t="str">
        <f t="shared" si="134"/>
        <v>►</v>
      </c>
      <c r="AN381" s="31"/>
      <c r="AO381" s="31"/>
      <c r="AP381" s="31"/>
      <c r="AQ381" s="31"/>
      <c r="AR381" s="1411"/>
      <c r="AS381" s="31"/>
      <c r="AT381" s="31"/>
      <c r="AU381" s="31"/>
      <c r="AV381" s="31"/>
      <c r="AW381" s="1411"/>
      <c r="AX381" s="4">
        <v>1</v>
      </c>
    </row>
    <row r="382" spans="1:50" s="48" customFormat="1" ht="21" customHeight="1" x14ac:dyDescent="0.25">
      <c r="A382" s="1401" t="str">
        <f t="shared" si="133"/>
        <v>►</v>
      </c>
      <c r="B382" s="1402" t="str">
        <f t="shared" si="137"/>
        <v>►</v>
      </c>
      <c r="C382" s="1403" t="str">
        <f t="shared" si="140"/>
        <v>►</v>
      </c>
      <c r="D382" s="2475" t="str">
        <f t="shared" si="145"/>
        <v>►</v>
      </c>
      <c r="E382" s="1402" t="str">
        <f t="shared" si="146"/>
        <v>►</v>
      </c>
      <c r="F382" s="1402" t="str">
        <f t="shared" si="147"/>
        <v>►</v>
      </c>
      <c r="G382" s="1402" t="str">
        <f t="shared" si="148"/>
        <v>►</v>
      </c>
      <c r="H382" s="1466" t="s">
        <v>6</v>
      </c>
      <c r="I382" s="1465"/>
      <c r="J382" s="1465"/>
      <c r="K382" s="1465"/>
      <c r="L382" s="1464"/>
      <c r="M382" s="1464"/>
      <c r="N382" s="1464"/>
      <c r="O382" s="1464"/>
      <c r="P382" s="1464"/>
      <c r="Q382" s="1464"/>
      <c r="R382" s="2459"/>
      <c r="S382" s="521" t="s">
        <v>6</v>
      </c>
      <c r="T382" s="2719">
        <f t="shared" si="135"/>
        <v>0</v>
      </c>
      <c r="U382" s="2443">
        <f t="shared" si="136"/>
        <v>0</v>
      </c>
      <c r="V382" s="2442"/>
      <c r="W382" s="1440">
        <f t="shared" si="143"/>
        <v>0</v>
      </c>
      <c r="X382" s="199" t="str">
        <f>IF(OR(W382=0, ISBLANK(P382)), "", TEXT(ROUND(W382/INDEX(AJ24:AJ94, MATCH(P382, AI24:AI94, 0)), 0),"# ##0") &amp; " " &amp; P382)</f>
        <v/>
      </c>
      <c r="Y382" s="197">
        <f t="shared" si="144"/>
        <v>0</v>
      </c>
      <c r="Z382" s="1441">
        <f t="shared" si="138"/>
        <v>0</v>
      </c>
      <c r="AA382" s="1428" t="str">
        <f t="shared" si="141"/>
        <v/>
      </c>
      <c r="AB382" s="1436"/>
      <c r="AC382" s="1440">
        <f t="shared" si="142"/>
        <v>0</v>
      </c>
      <c r="AD382" s="1437"/>
      <c r="AE382" s="1442" t="str">
        <f t="shared" si="149"/>
        <v/>
      </c>
      <c r="AF382" s="2564"/>
      <c r="AG382" s="2715">
        <f t="shared" si="139"/>
        <v>0</v>
      </c>
      <c r="AH382" s="2716">
        <f>IF(AND(V382&lt;&gt;"", ISNUMBER(T382)), IFERROR(INDEX(AJ24:AJ94, MATCH(P382, AI24:AI94, 0)) * O382 * IF(ISBLANK(L382), 1, L382), 0), 0)</f>
        <v>0</v>
      </c>
      <c r="AI382" s="31"/>
      <c r="AJ382" s="31"/>
      <c r="AK382" s="31"/>
      <c r="AL382" s="31"/>
      <c r="AM382" s="1401" t="str">
        <f t="shared" si="134"/>
        <v>►</v>
      </c>
      <c r="AN382" s="31"/>
      <c r="AO382" s="31"/>
      <c r="AP382" s="31"/>
      <c r="AQ382" s="31"/>
      <c r="AR382" s="1411"/>
      <c r="AS382" s="31"/>
      <c r="AT382" s="31"/>
      <c r="AU382" s="31"/>
      <c r="AV382" s="31"/>
      <c r="AW382" s="1411"/>
      <c r="AX382" s="4">
        <v>1</v>
      </c>
    </row>
    <row r="383" spans="1:50" s="48" customFormat="1" ht="21" customHeight="1" x14ac:dyDescent="0.25">
      <c r="A383" s="1401" t="str">
        <f t="shared" si="133"/>
        <v>►</v>
      </c>
      <c r="B383" s="1402" t="str">
        <f t="shared" si="137"/>
        <v>►</v>
      </c>
      <c r="C383" s="1403" t="str">
        <f t="shared" si="140"/>
        <v>►</v>
      </c>
      <c r="D383" s="2475" t="str">
        <f t="shared" si="145"/>
        <v>►</v>
      </c>
      <c r="E383" s="1402" t="str">
        <f t="shared" si="146"/>
        <v>►</v>
      </c>
      <c r="F383" s="1402" t="str">
        <f t="shared" si="147"/>
        <v>►</v>
      </c>
      <c r="G383" s="1402" t="str">
        <f t="shared" si="148"/>
        <v>►</v>
      </c>
      <c r="H383" s="1466" t="s">
        <v>6</v>
      </c>
      <c r="I383" s="1465"/>
      <c r="J383" s="1465"/>
      <c r="K383" s="1465"/>
      <c r="L383" s="1464"/>
      <c r="M383" s="1464"/>
      <c r="N383" s="1464"/>
      <c r="O383" s="1464"/>
      <c r="P383" s="1464"/>
      <c r="Q383" s="1464"/>
      <c r="R383" s="2459"/>
      <c r="S383" s="521" t="s">
        <v>6</v>
      </c>
      <c r="T383" s="2719">
        <f t="shared" si="135"/>
        <v>0</v>
      </c>
      <c r="U383" s="2443">
        <f t="shared" si="136"/>
        <v>0</v>
      </c>
      <c r="V383" s="2442"/>
      <c r="W383" s="1433">
        <f t="shared" si="143"/>
        <v>0</v>
      </c>
      <c r="X383" s="185" t="str">
        <f>IF(OR(W383=0, ISBLANK(P383)), "", TEXT(ROUND(W383/INDEX(AJ24:AJ94, MATCH(P383, AI24:AI94, 0)), 0),"# ##0") &amp; " " &amp; P383)</f>
        <v/>
      </c>
      <c r="Y383" s="210">
        <f t="shared" si="144"/>
        <v>0</v>
      </c>
      <c r="Z383" s="1449">
        <f t="shared" si="138"/>
        <v>0</v>
      </c>
      <c r="AA383" s="1450" t="str">
        <f t="shared" si="141"/>
        <v/>
      </c>
      <c r="AB383" s="1436"/>
      <c r="AC383" s="1433">
        <f t="shared" si="142"/>
        <v>0</v>
      </c>
      <c r="AD383" s="1437"/>
      <c r="AE383" s="1438" t="str">
        <f t="shared" si="149"/>
        <v/>
      </c>
      <c r="AF383" s="2564"/>
      <c r="AG383" s="2715">
        <f t="shared" si="139"/>
        <v>0</v>
      </c>
      <c r="AH383" s="2716">
        <f>IF(AND(V383&lt;&gt;"", ISNUMBER(T383)), IFERROR(INDEX(AJ24:AJ94, MATCH(P383, AI24:AI94, 0)) * O383 * IF(ISBLANK(L383), 1, L383), 0), 0)</f>
        <v>0</v>
      </c>
      <c r="AI383" s="31"/>
      <c r="AJ383" s="31"/>
      <c r="AK383" s="31"/>
      <c r="AL383" s="31"/>
      <c r="AM383" s="1401" t="str">
        <f t="shared" si="134"/>
        <v>►</v>
      </c>
      <c r="AN383" s="31"/>
      <c r="AO383" s="31"/>
      <c r="AP383" s="31"/>
      <c r="AQ383" s="31"/>
      <c r="AR383" s="1411"/>
      <c r="AS383" s="31"/>
      <c r="AT383" s="31"/>
      <c r="AU383" s="31"/>
      <c r="AV383" s="31"/>
      <c r="AW383" s="1411"/>
      <c r="AX383" s="4">
        <v>1</v>
      </c>
    </row>
    <row r="384" spans="1:50" s="48" customFormat="1" ht="21" customHeight="1" x14ac:dyDescent="0.25">
      <c r="A384" s="1401" t="str">
        <f t="shared" si="133"/>
        <v>►</v>
      </c>
      <c r="B384" s="1402" t="str">
        <f t="shared" si="137"/>
        <v>►</v>
      </c>
      <c r="C384" s="1403" t="str">
        <f t="shared" si="140"/>
        <v>►</v>
      </c>
      <c r="D384" s="2475" t="str">
        <f t="shared" si="145"/>
        <v>►</v>
      </c>
      <c r="E384" s="1402" t="str">
        <f t="shared" si="146"/>
        <v>►</v>
      </c>
      <c r="F384" s="1402" t="str">
        <f t="shared" si="147"/>
        <v>►</v>
      </c>
      <c r="G384" s="1402" t="str">
        <f t="shared" si="148"/>
        <v>►</v>
      </c>
      <c r="H384" s="1466" t="s">
        <v>6</v>
      </c>
      <c r="I384" s="1465"/>
      <c r="J384" s="1465"/>
      <c r="K384" s="1465"/>
      <c r="L384" s="1464"/>
      <c r="M384" s="1464"/>
      <c r="N384" s="1464"/>
      <c r="O384" s="1464"/>
      <c r="P384" s="1464"/>
      <c r="Q384" s="1464"/>
      <c r="R384" s="2459"/>
      <c r="S384" s="521" t="s">
        <v>6</v>
      </c>
      <c r="T384" s="2719">
        <f t="shared" si="135"/>
        <v>0</v>
      </c>
      <c r="U384" s="2443">
        <f t="shared" si="136"/>
        <v>0</v>
      </c>
      <c r="V384" s="2442"/>
      <c r="W384" s="1440">
        <f t="shared" si="143"/>
        <v>0</v>
      </c>
      <c r="X384" s="199" t="str">
        <f>IF(OR(W384=0, ISBLANK(P384)), "", TEXT(ROUND(W384/INDEX(AJ24:AJ94, MATCH(P384, AI24:AI94, 0)), 0),"# ##0") &amp; " " &amp; P384)</f>
        <v/>
      </c>
      <c r="Y384" s="197">
        <f t="shared" si="144"/>
        <v>0</v>
      </c>
      <c r="Z384" s="1441">
        <f t="shared" si="138"/>
        <v>0</v>
      </c>
      <c r="AA384" s="1428" t="str">
        <f t="shared" si="141"/>
        <v/>
      </c>
      <c r="AB384" s="1436"/>
      <c r="AC384" s="1440">
        <f t="shared" si="142"/>
        <v>0</v>
      </c>
      <c r="AD384" s="1437"/>
      <c r="AE384" s="1442" t="str">
        <f t="shared" si="149"/>
        <v/>
      </c>
      <c r="AF384" s="2564"/>
      <c r="AG384" s="2715">
        <f t="shared" si="139"/>
        <v>0</v>
      </c>
      <c r="AH384" s="2716">
        <f>IF(AND(V384&lt;&gt;"", ISNUMBER(T384)), IFERROR(INDEX(AJ24:AJ94, MATCH(P384, AI24:AI94, 0)) * O384 * IF(ISBLANK(L384), 1, L384), 0), 0)</f>
        <v>0</v>
      </c>
      <c r="AI384" s="31"/>
      <c r="AJ384" s="31"/>
      <c r="AK384" s="31"/>
      <c r="AL384" s="31"/>
      <c r="AM384" s="1401" t="str">
        <f t="shared" si="134"/>
        <v>►</v>
      </c>
      <c r="AN384" s="31"/>
      <c r="AO384" s="31"/>
      <c r="AP384" s="31"/>
      <c r="AQ384" s="31"/>
      <c r="AR384" s="1411"/>
      <c r="AS384" s="31"/>
      <c r="AT384" s="31"/>
      <c r="AU384" s="31"/>
      <c r="AV384" s="31"/>
      <c r="AW384" s="1411"/>
      <c r="AX384" s="4">
        <v>1</v>
      </c>
    </row>
    <row r="385" spans="1:52" s="48" customFormat="1" ht="21" customHeight="1" x14ac:dyDescent="0.25">
      <c r="A385" s="1401" t="str">
        <f t="shared" si="133"/>
        <v>►</v>
      </c>
      <c r="B385" s="1402" t="str">
        <f t="shared" si="137"/>
        <v>►</v>
      </c>
      <c r="C385" s="1403" t="str">
        <f t="shared" si="140"/>
        <v>►</v>
      </c>
      <c r="D385" s="2475" t="str">
        <f t="shared" si="145"/>
        <v>►</v>
      </c>
      <c r="E385" s="1402" t="str">
        <f t="shared" si="146"/>
        <v>►</v>
      </c>
      <c r="F385" s="1402" t="str">
        <f t="shared" si="147"/>
        <v>►</v>
      </c>
      <c r="G385" s="1402" t="str">
        <f t="shared" si="148"/>
        <v>►</v>
      </c>
      <c r="H385" s="1466" t="s">
        <v>6</v>
      </c>
      <c r="I385" s="1465"/>
      <c r="J385" s="1465"/>
      <c r="K385" s="1465"/>
      <c r="L385" s="1464"/>
      <c r="M385" s="1464"/>
      <c r="N385" s="1464"/>
      <c r="O385" s="1464"/>
      <c r="P385" s="1464"/>
      <c r="Q385" s="1464"/>
      <c r="R385" s="2459"/>
      <c r="S385" s="521" t="s">
        <v>6</v>
      </c>
      <c r="T385" s="2719">
        <f t="shared" si="135"/>
        <v>0</v>
      </c>
      <c r="U385" s="2443">
        <f t="shared" si="136"/>
        <v>0</v>
      </c>
      <c r="V385" s="2442"/>
      <c r="W385" s="1433">
        <f t="shared" si="143"/>
        <v>0</v>
      </c>
      <c r="X385" s="185" t="str">
        <f>IF(OR(W385=0, ISBLANK(P385)), "", TEXT(ROUND(W385/INDEX(AJ24:AJ94, MATCH(P385, AI24:AI94, 0)), 0),"# ##0") &amp; " " &amp; P385)</f>
        <v/>
      </c>
      <c r="Y385" s="210">
        <f t="shared" si="144"/>
        <v>0</v>
      </c>
      <c r="Z385" s="1434">
        <f t="shared" si="138"/>
        <v>0</v>
      </c>
      <c r="AA385" s="1435" t="str">
        <f t="shared" si="141"/>
        <v/>
      </c>
      <c r="AB385" s="1436"/>
      <c r="AC385" s="1433">
        <f t="shared" si="142"/>
        <v>0</v>
      </c>
      <c r="AD385" s="1437"/>
      <c r="AE385" s="1438" t="str">
        <f t="shared" si="149"/>
        <v/>
      </c>
      <c r="AF385" s="2564"/>
      <c r="AG385" s="2715">
        <f t="shared" si="139"/>
        <v>0</v>
      </c>
      <c r="AH385" s="2716">
        <f>IF(AND(V385&lt;&gt;"", ISNUMBER(T385)), IFERROR(INDEX(AJ24:AJ94, MATCH(P385, AI24:AI94, 0)) * O385 * IF(ISBLANK(L385), 1, L385), 0), 0)</f>
        <v>0</v>
      </c>
      <c r="AI385" s="31"/>
      <c r="AJ385" s="31"/>
      <c r="AK385" s="31"/>
      <c r="AL385" s="31"/>
      <c r="AM385" s="1401" t="str">
        <f t="shared" si="134"/>
        <v>►</v>
      </c>
      <c r="AN385" s="31"/>
      <c r="AO385" s="31"/>
      <c r="AP385" s="31"/>
      <c r="AQ385" s="31"/>
      <c r="AR385" s="1411"/>
      <c r="AS385" s="31"/>
      <c r="AT385" s="31"/>
      <c r="AU385" s="31"/>
      <c r="AV385" s="31"/>
      <c r="AW385" s="1411"/>
      <c r="AX385" s="4">
        <v>1</v>
      </c>
    </row>
    <row r="386" spans="1:52" s="48" customFormat="1" ht="21" customHeight="1" x14ac:dyDescent="0.25">
      <c r="A386" s="1401" t="str">
        <f t="shared" si="133"/>
        <v>►</v>
      </c>
      <c r="B386" s="1402" t="str">
        <f t="shared" si="137"/>
        <v>►</v>
      </c>
      <c r="C386" s="1403" t="str">
        <f t="shared" si="140"/>
        <v>►</v>
      </c>
      <c r="D386" s="2475" t="str">
        <f t="shared" si="145"/>
        <v>►</v>
      </c>
      <c r="E386" s="1402" t="str">
        <f t="shared" si="146"/>
        <v>►</v>
      </c>
      <c r="F386" s="1402" t="str">
        <f t="shared" si="147"/>
        <v>►</v>
      </c>
      <c r="G386" s="1402" t="str">
        <f t="shared" si="148"/>
        <v>►</v>
      </c>
      <c r="H386" s="1466" t="s">
        <v>6</v>
      </c>
      <c r="I386" s="1465"/>
      <c r="J386" s="1465"/>
      <c r="K386" s="1465"/>
      <c r="L386" s="1464"/>
      <c r="M386" s="1464"/>
      <c r="N386" s="1464"/>
      <c r="O386" s="1464"/>
      <c r="P386" s="1464"/>
      <c r="Q386" s="1464"/>
      <c r="R386" s="2459"/>
      <c r="S386" s="521" t="s">
        <v>6</v>
      </c>
      <c r="T386" s="2719">
        <f t="shared" si="135"/>
        <v>0</v>
      </c>
      <c r="U386" s="2443">
        <f t="shared" si="136"/>
        <v>0</v>
      </c>
      <c r="V386" s="2442"/>
      <c r="W386" s="1440">
        <f t="shared" si="143"/>
        <v>0</v>
      </c>
      <c r="X386" s="199" t="str">
        <f>IF(OR(W386=0, ISBLANK(P386)), "", TEXT(ROUND(W386/INDEX(AJ24:AJ94, MATCH(P386, AI24:AI94, 0)), 0),"# ##0") &amp; " " &amp; P386)</f>
        <v/>
      </c>
      <c r="Y386" s="197">
        <f t="shared" si="144"/>
        <v>0</v>
      </c>
      <c r="Z386" s="1441">
        <f t="shared" si="138"/>
        <v>0</v>
      </c>
      <c r="AA386" s="1428" t="str">
        <f t="shared" si="141"/>
        <v/>
      </c>
      <c r="AB386" s="1436"/>
      <c r="AC386" s="1440">
        <f t="shared" si="142"/>
        <v>0</v>
      </c>
      <c r="AD386" s="1437"/>
      <c r="AE386" s="1442" t="str">
        <f t="shared" si="149"/>
        <v/>
      </c>
      <c r="AF386" s="2564"/>
      <c r="AG386" s="2715">
        <f t="shared" si="139"/>
        <v>0</v>
      </c>
      <c r="AH386" s="2716">
        <f>IF(AND(V386&lt;&gt;"", ISNUMBER(T386)), IFERROR(INDEX(AJ24:AJ94, MATCH(P386, AI24:AI94, 0)) * O386 * IF(ISBLANK(L386), 1, L386), 0), 0)</f>
        <v>0</v>
      </c>
      <c r="AI386" s="31"/>
      <c r="AJ386" s="31"/>
      <c r="AK386" s="31"/>
      <c r="AL386" s="31"/>
      <c r="AM386" s="1401" t="str">
        <f t="shared" si="134"/>
        <v>►</v>
      </c>
      <c r="AN386" s="31"/>
      <c r="AO386" s="31"/>
      <c r="AP386" s="31"/>
      <c r="AQ386" s="31"/>
      <c r="AR386" s="1411"/>
      <c r="AS386" s="31"/>
      <c r="AT386" s="31"/>
      <c r="AU386" s="31"/>
      <c r="AV386" s="31"/>
      <c r="AW386" s="1411"/>
      <c r="AX386" s="4">
        <v>1</v>
      </c>
    </row>
    <row r="387" spans="1:52" s="48" customFormat="1" ht="21" customHeight="1" x14ac:dyDescent="0.25">
      <c r="A387" s="1401" t="str">
        <f t="shared" si="133"/>
        <v>►</v>
      </c>
      <c r="B387" s="1402" t="str">
        <f t="shared" si="137"/>
        <v>►</v>
      </c>
      <c r="C387" s="1403" t="str">
        <f t="shared" si="140"/>
        <v>►</v>
      </c>
      <c r="D387" s="2475" t="str">
        <f t="shared" si="145"/>
        <v>►</v>
      </c>
      <c r="E387" s="1402" t="str">
        <f t="shared" si="146"/>
        <v>►</v>
      </c>
      <c r="F387" s="1402" t="str">
        <f t="shared" si="147"/>
        <v>►</v>
      </c>
      <c r="G387" s="1402" t="str">
        <f t="shared" si="148"/>
        <v>►</v>
      </c>
      <c r="H387" s="1466" t="s">
        <v>6</v>
      </c>
      <c r="I387" s="1465"/>
      <c r="J387" s="1465"/>
      <c r="K387" s="1465"/>
      <c r="L387" s="1464"/>
      <c r="M387" s="1464"/>
      <c r="N387" s="1464"/>
      <c r="O387" s="1464"/>
      <c r="P387" s="1464"/>
      <c r="Q387" s="1464"/>
      <c r="R387" s="2459"/>
      <c r="S387" s="521" t="s">
        <v>6</v>
      </c>
      <c r="T387" s="2719">
        <f t="shared" si="135"/>
        <v>0</v>
      </c>
      <c r="U387" s="2443">
        <f t="shared" si="136"/>
        <v>0</v>
      </c>
      <c r="V387" s="2442"/>
      <c r="W387" s="1433">
        <f t="shared" si="143"/>
        <v>0</v>
      </c>
      <c r="X387" s="185" t="str">
        <f>IF(OR(W387=0, ISBLANK(P387)), "", TEXT(ROUND(W387/INDEX(AJ24:AJ94, MATCH(P387, AI24:AI94, 0)), 0),"# ##0") &amp; " " &amp; P387)</f>
        <v/>
      </c>
      <c r="Y387" s="210">
        <f t="shared" si="144"/>
        <v>0</v>
      </c>
      <c r="Z387" s="1434">
        <f t="shared" si="138"/>
        <v>0</v>
      </c>
      <c r="AA387" s="1435" t="str">
        <f t="shared" si="141"/>
        <v/>
      </c>
      <c r="AB387" s="1436"/>
      <c r="AC387" s="1433">
        <f t="shared" si="142"/>
        <v>0</v>
      </c>
      <c r="AD387" s="1437"/>
      <c r="AE387" s="1438" t="str">
        <f t="shared" si="149"/>
        <v/>
      </c>
      <c r="AF387" s="2564"/>
      <c r="AG387" s="2715">
        <f t="shared" si="139"/>
        <v>0</v>
      </c>
      <c r="AH387" s="2716">
        <f>IF(AND(V387&lt;&gt;"", ISNUMBER(T387)), IFERROR(INDEX(AJ24:AJ94, MATCH(P387, AI24:AI94, 0)) * O387 * IF(ISBLANK(L387), 1, L387), 0), 0)</f>
        <v>0</v>
      </c>
      <c r="AI387" s="31"/>
      <c r="AJ387" s="31"/>
      <c r="AK387" s="31"/>
      <c r="AL387" s="31"/>
      <c r="AM387" s="1401" t="str">
        <f t="shared" si="134"/>
        <v>►</v>
      </c>
      <c r="AN387" s="31"/>
      <c r="AO387" s="31"/>
      <c r="AP387" s="31"/>
      <c r="AQ387" s="31"/>
      <c r="AR387" s="1411"/>
      <c r="AS387" s="31"/>
      <c r="AT387" s="31"/>
      <c r="AU387" s="31"/>
      <c r="AV387" s="31"/>
      <c r="AW387" s="1411"/>
      <c r="AX387" s="4">
        <v>1</v>
      </c>
    </row>
    <row r="388" spans="1:52" s="48" customFormat="1" ht="21" customHeight="1" x14ac:dyDescent="0.25">
      <c r="A388" s="1401" t="str">
        <f t="shared" si="133"/>
        <v>►</v>
      </c>
      <c r="B388" s="1402" t="str">
        <f t="shared" si="137"/>
        <v>►</v>
      </c>
      <c r="C388" s="1403" t="str">
        <f t="shared" si="140"/>
        <v>►</v>
      </c>
      <c r="D388" s="2475" t="str">
        <f t="shared" si="145"/>
        <v>►</v>
      </c>
      <c r="E388" s="1402" t="str">
        <f t="shared" si="146"/>
        <v>►</v>
      </c>
      <c r="F388" s="1402" t="str">
        <f t="shared" si="147"/>
        <v>►</v>
      </c>
      <c r="G388" s="1402" t="str">
        <f t="shared" si="148"/>
        <v>►</v>
      </c>
      <c r="H388" s="1466" t="s">
        <v>6</v>
      </c>
      <c r="I388" s="1465"/>
      <c r="J388" s="1465"/>
      <c r="K388" s="1465"/>
      <c r="L388" s="1464"/>
      <c r="M388" s="1464"/>
      <c r="N388" s="1464"/>
      <c r="O388" s="1464"/>
      <c r="P388" s="1464"/>
      <c r="Q388" s="1464"/>
      <c r="R388" s="2459"/>
      <c r="S388" s="521" t="s">
        <v>6</v>
      </c>
      <c r="T388" s="2719">
        <f t="shared" si="135"/>
        <v>0</v>
      </c>
      <c r="U388" s="2443">
        <f t="shared" si="136"/>
        <v>0</v>
      </c>
      <c r="V388" s="2442"/>
      <c r="W388" s="1453">
        <f t="shared" si="143"/>
        <v>0</v>
      </c>
      <c r="X388" s="1454" t="str">
        <f>IF(OR(W388=0, ISBLANK(P388)), "", TEXT(ROUND(W388/INDEX(AJ24:AJ94, MATCH(P388, AI24:AI94, 0)), 0),"# ##0") &amp; " " &amp; P388)</f>
        <v/>
      </c>
      <c r="Y388" s="197">
        <f t="shared" si="144"/>
        <v>0</v>
      </c>
      <c r="Z388" s="1441">
        <f t="shared" si="138"/>
        <v>0</v>
      </c>
      <c r="AA388" s="1428" t="str">
        <f t="shared" si="141"/>
        <v/>
      </c>
      <c r="AB388" s="1436"/>
      <c r="AC388" s="1440">
        <f t="shared" si="142"/>
        <v>0</v>
      </c>
      <c r="AD388" s="1437"/>
      <c r="AE388" s="1442" t="str">
        <f t="shared" si="149"/>
        <v/>
      </c>
      <c r="AF388" s="2564"/>
      <c r="AG388" s="2715">
        <f t="shared" si="139"/>
        <v>0</v>
      </c>
      <c r="AH388" s="2716">
        <f>IF(AND(V388&lt;&gt;"", ISNUMBER(T388)), IFERROR(INDEX(AJ24:AJ94, MATCH(P388, AI24:AI94, 0)) * O388 * IF(ISBLANK(L388), 1, L388), 0), 0)</f>
        <v>0</v>
      </c>
      <c r="AI388" s="31"/>
      <c r="AJ388" s="31"/>
      <c r="AK388" s="31"/>
      <c r="AL388" s="31"/>
      <c r="AM388" s="1401" t="str">
        <f t="shared" si="134"/>
        <v>►</v>
      </c>
      <c r="AN388" s="31"/>
      <c r="AO388" s="31"/>
      <c r="AP388" s="31"/>
      <c r="AQ388" s="31"/>
      <c r="AR388" s="1411"/>
      <c r="AS388" s="31"/>
      <c r="AT388" s="31"/>
      <c r="AU388" s="31"/>
      <c r="AV388" s="31"/>
      <c r="AW388" s="1411"/>
      <c r="AX388" s="4">
        <v>1</v>
      </c>
    </row>
    <row r="389" spans="1:52" ht="21" customHeight="1" x14ac:dyDescent="0.25">
      <c r="A389" s="1401" t="str">
        <f t="shared" si="133"/>
        <v>►</v>
      </c>
      <c r="B389" s="1402" t="str">
        <f t="shared" si="137"/>
        <v>►</v>
      </c>
      <c r="C389" s="1403" t="str">
        <f t="shared" si="140"/>
        <v>►</v>
      </c>
      <c r="D389" s="2475" t="str">
        <f t="shared" si="145"/>
        <v>►</v>
      </c>
      <c r="E389" s="1402" t="str">
        <f t="shared" si="146"/>
        <v>►</v>
      </c>
      <c r="F389" s="1402" t="str">
        <f t="shared" si="147"/>
        <v>►</v>
      </c>
      <c r="G389" s="1402" t="str">
        <f t="shared" si="148"/>
        <v>►</v>
      </c>
      <c r="H389" s="1466" t="s">
        <v>6</v>
      </c>
      <c r="I389" s="1465"/>
      <c r="J389" s="1465"/>
      <c r="K389" s="1465"/>
      <c r="L389" s="1464"/>
      <c r="M389" s="1464"/>
      <c r="N389" s="1464"/>
      <c r="O389" s="1464"/>
      <c r="P389" s="1464"/>
      <c r="Q389" s="1464"/>
      <c r="R389" s="2459"/>
      <c r="S389" s="521" t="s">
        <v>6</v>
      </c>
      <c r="T389" s="2719">
        <f t="shared" si="135"/>
        <v>0</v>
      </c>
      <c r="U389" s="2443">
        <f t="shared" si="136"/>
        <v>0</v>
      </c>
      <c r="V389" s="2442"/>
      <c r="W389" s="1433">
        <f t="shared" si="143"/>
        <v>0</v>
      </c>
      <c r="X389" s="185" t="str">
        <f>IF(OR(W389=0, ISBLANK(P389)), "", TEXT(ROUND(W389/INDEX(AJ24:AJ94, MATCH(P389, AI24:AI94, 0)), 0),"# ##0") &amp; " " &amp; P389)</f>
        <v/>
      </c>
      <c r="Y389" s="210">
        <f t="shared" si="144"/>
        <v>0</v>
      </c>
      <c r="Z389" s="1434">
        <f t="shared" si="138"/>
        <v>0</v>
      </c>
      <c r="AA389" s="1435" t="str">
        <f t="shared" si="141"/>
        <v/>
      </c>
      <c r="AB389" s="1436"/>
      <c r="AC389" s="1433">
        <f t="shared" si="142"/>
        <v>0</v>
      </c>
      <c r="AD389" s="1437"/>
      <c r="AE389" s="1438" t="str">
        <f t="shared" si="149"/>
        <v/>
      </c>
      <c r="AF389" s="2564"/>
      <c r="AG389" s="2715">
        <f t="shared" si="139"/>
        <v>0</v>
      </c>
      <c r="AH389" s="2716">
        <f>IF(AND(V389&lt;&gt;"", ISNUMBER(T389)), IFERROR(INDEX(AJ24:AJ94, MATCH(P389, AI24:AI94, 0)) * O389 * IF(ISBLANK(L389), 1, L389), 0), 0)</f>
        <v>0</v>
      </c>
      <c r="AI389" s="31"/>
      <c r="AJ389" s="31"/>
      <c r="AK389" s="31"/>
      <c r="AL389" s="31"/>
      <c r="AM389" s="1401" t="str">
        <f t="shared" si="134"/>
        <v>►</v>
      </c>
      <c r="AR389" s="1411"/>
      <c r="AW389" s="1411"/>
      <c r="AX389" s="4">
        <v>1</v>
      </c>
    </row>
    <row r="390" spans="1:52" ht="21" customHeight="1" x14ac:dyDescent="0.25">
      <c r="A390" s="1401" t="str">
        <f t="shared" si="133"/>
        <v>►</v>
      </c>
      <c r="B390" s="1402" t="str">
        <f t="shared" si="137"/>
        <v>►</v>
      </c>
      <c r="C390" s="1403" t="str">
        <f t="shared" si="140"/>
        <v>►</v>
      </c>
      <c r="D390" s="2475" t="str">
        <f t="shared" si="145"/>
        <v>►</v>
      </c>
      <c r="E390" s="1402" t="str">
        <f t="shared" si="146"/>
        <v>►</v>
      </c>
      <c r="F390" s="1402" t="str">
        <f t="shared" si="147"/>
        <v>►</v>
      </c>
      <c r="G390" s="1402" t="str">
        <f t="shared" si="148"/>
        <v>►</v>
      </c>
      <c r="H390" s="1466" t="s">
        <v>6</v>
      </c>
      <c r="I390" s="1465"/>
      <c r="J390" s="1465"/>
      <c r="K390" s="1465"/>
      <c r="L390" s="1464"/>
      <c r="M390" s="1464"/>
      <c r="N390" s="1464"/>
      <c r="O390" s="1464"/>
      <c r="P390" s="1464"/>
      <c r="Q390" s="1464"/>
      <c r="R390" s="2459"/>
      <c r="S390" s="521" t="s">
        <v>6</v>
      </c>
      <c r="T390" s="2719">
        <f t="shared" si="135"/>
        <v>0</v>
      </c>
      <c r="U390" s="2443">
        <f t="shared" si="136"/>
        <v>0</v>
      </c>
      <c r="V390" s="2442"/>
      <c r="W390" s="1440">
        <f t="shared" si="143"/>
        <v>0</v>
      </c>
      <c r="X390" s="199" t="str">
        <f>IF(OR(W390=0, ISBLANK(P390)), "", TEXT(ROUND(W390/INDEX(AJ24:AJ94, MATCH(P390, AI24:AI94, 0)), 0),"# ##0") &amp; " " &amp; P390)</f>
        <v/>
      </c>
      <c r="Y390" s="197">
        <f t="shared" si="144"/>
        <v>0</v>
      </c>
      <c r="Z390" s="1441">
        <f t="shared" si="138"/>
        <v>0</v>
      </c>
      <c r="AA390" s="1428" t="str">
        <f t="shared" si="141"/>
        <v/>
      </c>
      <c r="AB390" s="1436"/>
      <c r="AC390" s="1440">
        <f t="shared" si="142"/>
        <v>0</v>
      </c>
      <c r="AD390" s="1437"/>
      <c r="AE390" s="1442" t="str">
        <f t="shared" si="149"/>
        <v/>
      </c>
      <c r="AF390" s="2564"/>
      <c r="AG390" s="2715">
        <f t="shared" si="139"/>
        <v>0</v>
      </c>
      <c r="AH390" s="2716">
        <f>IF(AND(V390&lt;&gt;"", ISNUMBER(T390)), IFERROR(INDEX(AJ24:AJ94, MATCH(P390, AI24:AI94, 0)) * O390 * IF(ISBLANK(L390), 1, L390), 0), 0)</f>
        <v>0</v>
      </c>
      <c r="AI390" s="31"/>
      <c r="AJ390" s="31"/>
      <c r="AK390" s="31"/>
      <c r="AL390" s="31"/>
      <c r="AM390" s="1401" t="str">
        <f t="shared" si="134"/>
        <v>►</v>
      </c>
      <c r="AR390" s="1411"/>
      <c r="AW390" s="1411"/>
      <c r="AX390" s="4">
        <v>1</v>
      </c>
    </row>
    <row r="391" spans="1:52" ht="21" customHeight="1" x14ac:dyDescent="0.25">
      <c r="A391" s="1401" t="str">
        <f t="shared" si="133"/>
        <v>►</v>
      </c>
      <c r="B391" s="1402" t="str">
        <f t="shared" si="137"/>
        <v>►</v>
      </c>
      <c r="C391" s="1403" t="str">
        <f t="shared" si="140"/>
        <v>►</v>
      </c>
      <c r="D391" s="2475" t="str">
        <f t="shared" si="145"/>
        <v>►</v>
      </c>
      <c r="E391" s="1402" t="str">
        <f t="shared" si="146"/>
        <v>►</v>
      </c>
      <c r="F391" s="1402" t="str">
        <f t="shared" si="147"/>
        <v>►</v>
      </c>
      <c r="G391" s="1402" t="str">
        <f t="shared" si="148"/>
        <v>►</v>
      </c>
      <c r="H391" s="1466" t="s">
        <v>6</v>
      </c>
      <c r="I391" s="1465"/>
      <c r="J391" s="1465"/>
      <c r="K391" s="1465"/>
      <c r="L391" s="1464"/>
      <c r="M391" s="1464"/>
      <c r="N391" s="1464"/>
      <c r="O391" s="1464"/>
      <c r="P391" s="1464"/>
      <c r="Q391" s="1464"/>
      <c r="R391" s="2459"/>
      <c r="S391" s="521" t="s">
        <v>6</v>
      </c>
      <c r="T391" s="2719">
        <f t="shared" si="135"/>
        <v>0</v>
      </c>
      <c r="U391" s="2443">
        <f t="shared" si="136"/>
        <v>0</v>
      </c>
      <c r="V391" s="2442"/>
      <c r="W391" s="1433">
        <f t="shared" si="143"/>
        <v>0</v>
      </c>
      <c r="X391" s="185" t="str">
        <f>IF(OR(W391=0, ISBLANK(P391)), "", TEXT(ROUND(W391/INDEX(AJ24:AJ94, MATCH(P391, AI24:AI94, 0)), 0),"# ##0") &amp; " " &amp; P391)</f>
        <v/>
      </c>
      <c r="Y391" s="210">
        <f t="shared" si="144"/>
        <v>0</v>
      </c>
      <c r="Z391" s="1434">
        <f t="shared" si="138"/>
        <v>0</v>
      </c>
      <c r="AA391" s="1435" t="str">
        <f t="shared" si="141"/>
        <v/>
      </c>
      <c r="AB391" s="1436"/>
      <c r="AC391" s="1433">
        <f t="shared" si="142"/>
        <v>0</v>
      </c>
      <c r="AD391" s="1437"/>
      <c r="AE391" s="1438" t="str">
        <f t="shared" si="149"/>
        <v/>
      </c>
      <c r="AF391" s="2564"/>
      <c r="AG391" s="2715">
        <f t="shared" si="139"/>
        <v>0</v>
      </c>
      <c r="AH391" s="2716">
        <f>IF(AND(V391&lt;&gt;"", ISNUMBER(T391)), IFERROR(INDEX(AJ24:AJ94, MATCH(P391, AI24:AI94, 0)) * O391 * IF(ISBLANK(L391), 1, L391), 0), 0)</f>
        <v>0</v>
      </c>
      <c r="AI391" s="31"/>
      <c r="AJ391" s="31"/>
      <c r="AK391" s="31"/>
      <c r="AL391" s="31"/>
      <c r="AM391" s="1401" t="str">
        <f t="shared" si="134"/>
        <v>►</v>
      </c>
      <c r="AR391" s="1411"/>
      <c r="AW391" s="1411"/>
      <c r="AX391" s="4">
        <v>1</v>
      </c>
    </row>
    <row r="392" spans="1:52" ht="21" customHeight="1" x14ac:dyDescent="0.25">
      <c r="A392" s="1401" t="str">
        <f t="shared" si="133"/>
        <v>►</v>
      </c>
      <c r="B392" s="1402" t="str">
        <f t="shared" si="137"/>
        <v>►</v>
      </c>
      <c r="C392" s="1403" t="str">
        <f t="shared" si="140"/>
        <v>►</v>
      </c>
      <c r="D392" s="2475" t="str">
        <f t="shared" si="145"/>
        <v>►</v>
      </c>
      <c r="E392" s="1402" t="str">
        <f t="shared" si="146"/>
        <v>►</v>
      </c>
      <c r="F392" s="1402" t="str">
        <f t="shared" si="147"/>
        <v>►</v>
      </c>
      <c r="G392" s="1402" t="str">
        <f t="shared" si="148"/>
        <v>►</v>
      </c>
      <c r="H392" s="1466" t="s">
        <v>6</v>
      </c>
      <c r="I392" s="1465"/>
      <c r="J392" s="1465"/>
      <c r="K392" s="1465"/>
      <c r="L392" s="1464"/>
      <c r="M392" s="1464"/>
      <c r="N392" s="1464"/>
      <c r="O392" s="1464"/>
      <c r="P392" s="1464"/>
      <c r="Q392" s="1464"/>
      <c r="R392" s="2459"/>
      <c r="S392" s="521" t="s">
        <v>6</v>
      </c>
      <c r="T392" s="2719">
        <f t="shared" si="135"/>
        <v>0</v>
      </c>
      <c r="U392" s="2443">
        <f t="shared" si="136"/>
        <v>0</v>
      </c>
      <c r="V392" s="2442"/>
      <c r="W392" s="1440">
        <f t="shared" si="143"/>
        <v>0</v>
      </c>
      <c r="X392" s="199" t="str">
        <f>IF(OR(W392=0, ISBLANK(P392)), "", TEXT(ROUND(W392/INDEX(AJ24:AJ94, MATCH(P392, AI24:AI94, 0)), 0),"# ##0") &amp; " " &amp; P392)</f>
        <v/>
      </c>
      <c r="Y392" s="197">
        <f t="shared" si="144"/>
        <v>0</v>
      </c>
      <c r="Z392" s="1441">
        <f t="shared" si="138"/>
        <v>0</v>
      </c>
      <c r="AA392" s="1428" t="str">
        <f t="shared" si="141"/>
        <v/>
      </c>
      <c r="AB392" s="1436"/>
      <c r="AC392" s="1440">
        <f t="shared" si="142"/>
        <v>0</v>
      </c>
      <c r="AD392" s="1437"/>
      <c r="AE392" s="1442" t="str">
        <f t="shared" si="149"/>
        <v/>
      </c>
      <c r="AF392" s="2564"/>
      <c r="AG392" s="2715">
        <f t="shared" si="139"/>
        <v>0</v>
      </c>
      <c r="AH392" s="2716">
        <f>IF(AND(V392&lt;&gt;"", ISNUMBER(T392)), IFERROR(INDEX(AJ24:AJ94, MATCH(P392, AI24:AI94, 0)) * O392 * IF(ISBLANK(L392), 1, L392), 0), 0)</f>
        <v>0</v>
      </c>
      <c r="AI392" s="31"/>
      <c r="AJ392" s="31"/>
      <c r="AK392" s="31"/>
      <c r="AL392" s="31"/>
      <c r="AM392" s="1401" t="str">
        <f t="shared" si="134"/>
        <v>►</v>
      </c>
      <c r="AR392" s="1411"/>
      <c r="AW392" s="1411"/>
      <c r="AX392" s="4">
        <v>1</v>
      </c>
    </row>
    <row r="393" spans="1:52" ht="21" customHeight="1" x14ac:dyDescent="0.25">
      <c r="A393" s="1401" t="str">
        <f t="shared" si="133"/>
        <v>►</v>
      </c>
      <c r="B393" s="1402" t="str">
        <f t="shared" si="137"/>
        <v>►</v>
      </c>
      <c r="C393" s="1403" t="str">
        <f t="shared" si="140"/>
        <v>►</v>
      </c>
      <c r="D393" s="2475" t="str">
        <f t="shared" si="145"/>
        <v>►</v>
      </c>
      <c r="E393" s="1402" t="str">
        <f t="shared" si="146"/>
        <v>►</v>
      </c>
      <c r="F393" s="1402" t="str">
        <f t="shared" si="147"/>
        <v>►</v>
      </c>
      <c r="G393" s="1402" t="str">
        <f t="shared" si="148"/>
        <v>►</v>
      </c>
      <c r="H393" s="1466" t="s">
        <v>6</v>
      </c>
      <c r="I393" s="1465"/>
      <c r="J393" s="1465"/>
      <c r="K393" s="1465"/>
      <c r="L393" s="1464"/>
      <c r="M393" s="1464"/>
      <c r="N393" s="1464"/>
      <c r="O393" s="1464"/>
      <c r="P393" s="1464"/>
      <c r="Q393" s="1464"/>
      <c r="R393" s="2459"/>
      <c r="S393" s="521" t="s">
        <v>6</v>
      </c>
      <c r="T393" s="2719">
        <f t="shared" si="135"/>
        <v>0</v>
      </c>
      <c r="U393" s="2443">
        <f t="shared" si="136"/>
        <v>0</v>
      </c>
      <c r="V393" s="2442"/>
      <c r="W393" s="1433">
        <f t="shared" si="143"/>
        <v>0</v>
      </c>
      <c r="X393" s="185" t="str">
        <f>IF(OR(W393=0, ISBLANK(P393)), "", TEXT(ROUND(W393/INDEX(AJ24:AJ94, MATCH(P393, AI24:AI94, 0)), 0),"# ##0") &amp; " " &amp; P393)</f>
        <v/>
      </c>
      <c r="Y393" s="210">
        <f t="shared" si="144"/>
        <v>0</v>
      </c>
      <c r="Z393" s="1434">
        <f t="shared" si="138"/>
        <v>0</v>
      </c>
      <c r="AA393" s="1435" t="str">
        <f t="shared" si="141"/>
        <v/>
      </c>
      <c r="AB393" s="1436"/>
      <c r="AC393" s="1433">
        <f t="shared" si="142"/>
        <v>0</v>
      </c>
      <c r="AD393" s="1437"/>
      <c r="AE393" s="1438" t="str">
        <f t="shared" si="149"/>
        <v/>
      </c>
      <c r="AF393" s="2564"/>
      <c r="AG393" s="2715">
        <f t="shared" si="139"/>
        <v>0</v>
      </c>
      <c r="AH393" s="2716">
        <f>IF(AND(V393&lt;&gt;"", ISNUMBER(T393)), IFERROR(INDEX(AJ24:AJ94, MATCH(P393, AI24:AI94, 0)) * O393 * IF(ISBLANK(L393), 1, L393), 0), 0)</f>
        <v>0</v>
      </c>
      <c r="AI393" s="31"/>
      <c r="AJ393" s="31"/>
      <c r="AK393" s="31"/>
      <c r="AL393" s="31"/>
      <c r="AM393" s="1401" t="str">
        <f t="shared" si="134"/>
        <v>►</v>
      </c>
      <c r="AR393" s="1411"/>
      <c r="AW393" s="1411"/>
      <c r="AX393" s="4">
        <v>1</v>
      </c>
    </row>
    <row r="394" spans="1:52" ht="21" customHeight="1" x14ac:dyDescent="0.25">
      <c r="A394" s="1401" t="str">
        <f t="shared" si="133"/>
        <v>►</v>
      </c>
      <c r="B394" s="1402" t="str">
        <f t="shared" si="137"/>
        <v>►</v>
      </c>
      <c r="C394" s="1403" t="str">
        <f t="shared" si="140"/>
        <v>►</v>
      </c>
      <c r="D394" s="2475" t="str">
        <f t="shared" si="145"/>
        <v>►</v>
      </c>
      <c r="E394" s="1402" t="str">
        <f t="shared" si="146"/>
        <v>►</v>
      </c>
      <c r="F394" s="1402" t="str">
        <f t="shared" si="147"/>
        <v>►</v>
      </c>
      <c r="G394" s="1402" t="str">
        <f t="shared" si="148"/>
        <v>►</v>
      </c>
      <c r="H394" s="1466" t="s">
        <v>6</v>
      </c>
      <c r="I394" s="1465"/>
      <c r="J394" s="1465"/>
      <c r="K394" s="1465"/>
      <c r="L394" s="1464"/>
      <c r="M394" s="1464"/>
      <c r="N394" s="1464"/>
      <c r="O394" s="1464"/>
      <c r="P394" s="1464"/>
      <c r="Q394" s="1464"/>
      <c r="R394" s="2459"/>
      <c r="S394" s="521" t="s">
        <v>6</v>
      </c>
      <c r="T394" s="2719">
        <f t="shared" si="135"/>
        <v>0</v>
      </c>
      <c r="U394" s="2443">
        <f t="shared" si="136"/>
        <v>0</v>
      </c>
      <c r="V394" s="2442"/>
      <c r="W394" s="1440">
        <f t="shared" si="143"/>
        <v>0</v>
      </c>
      <c r="X394" s="199" t="str">
        <f>IF(OR(W394=0, ISBLANK(P394)), "", TEXT(ROUND(W394/INDEX(AJ24:AJ94, MATCH(P394, AI24:AI94, 0)), 0),"# ##0") &amp; " " &amp; P394)</f>
        <v/>
      </c>
      <c r="Y394" s="197">
        <f t="shared" si="144"/>
        <v>0</v>
      </c>
      <c r="Z394" s="1441">
        <f t="shared" si="138"/>
        <v>0</v>
      </c>
      <c r="AA394" s="1428" t="str">
        <f t="shared" si="141"/>
        <v/>
      </c>
      <c r="AB394" s="1436"/>
      <c r="AC394" s="1440">
        <f t="shared" si="142"/>
        <v>0</v>
      </c>
      <c r="AD394" s="1437"/>
      <c r="AE394" s="1442" t="str">
        <f t="shared" si="149"/>
        <v/>
      </c>
      <c r="AF394" s="2564"/>
      <c r="AG394" s="2715">
        <f t="shared" si="139"/>
        <v>0</v>
      </c>
      <c r="AH394" s="2716">
        <f>IF(AND(V394&lt;&gt;"", ISNUMBER(T394)), IFERROR(INDEX(AJ24:AJ94, MATCH(P394, AI24:AI94, 0)) * O394 * IF(ISBLANK(L394), 1, L394), 0), 0)</f>
        <v>0</v>
      </c>
      <c r="AI394" s="31"/>
      <c r="AJ394" s="31"/>
      <c r="AK394" s="31"/>
      <c r="AL394" s="31"/>
      <c r="AM394" s="1401" t="str">
        <f t="shared" si="134"/>
        <v>►</v>
      </c>
      <c r="AR394" s="1411"/>
      <c r="AW394" s="1411"/>
      <c r="AX394" s="4">
        <v>1</v>
      </c>
    </row>
    <row r="395" spans="1:52" ht="21" customHeight="1" x14ac:dyDescent="0.25">
      <c r="A395" s="1401" t="str">
        <f t="shared" si="133"/>
        <v>►</v>
      </c>
      <c r="B395" s="1402" t="str">
        <f t="shared" si="137"/>
        <v>►</v>
      </c>
      <c r="C395" s="1403" t="str">
        <f t="shared" si="140"/>
        <v>►</v>
      </c>
      <c r="D395" s="2475" t="str">
        <f t="shared" si="145"/>
        <v>►</v>
      </c>
      <c r="E395" s="1402" t="str">
        <f t="shared" si="146"/>
        <v>►</v>
      </c>
      <c r="F395" s="1402" t="str">
        <f t="shared" si="147"/>
        <v>►</v>
      </c>
      <c r="G395" s="1402" t="str">
        <f t="shared" si="148"/>
        <v>►</v>
      </c>
      <c r="H395" s="1466" t="s">
        <v>6</v>
      </c>
      <c r="I395" s="1465"/>
      <c r="J395" s="1465"/>
      <c r="K395" s="1465"/>
      <c r="L395" s="1464"/>
      <c r="M395" s="1464"/>
      <c r="N395" s="1464"/>
      <c r="O395" s="1464"/>
      <c r="P395" s="1464"/>
      <c r="Q395" s="1464"/>
      <c r="R395" s="2459"/>
      <c r="S395" s="521" t="s">
        <v>6</v>
      </c>
      <c r="T395" s="2719">
        <f t="shared" si="135"/>
        <v>0</v>
      </c>
      <c r="U395" s="2443">
        <f t="shared" si="136"/>
        <v>0</v>
      </c>
      <c r="V395" s="2442"/>
      <c r="W395" s="1433">
        <f t="shared" si="143"/>
        <v>0</v>
      </c>
      <c r="X395" s="185" t="str">
        <f>IF(OR(W395=0, ISBLANK(P395)), "", TEXT(ROUND(W395/INDEX(AJ24:AJ94, MATCH(P395, AI24:AI94, 0)), 0),"# ##0") &amp; " " &amp; P395)</f>
        <v/>
      </c>
      <c r="Y395" s="210">
        <f t="shared" si="144"/>
        <v>0</v>
      </c>
      <c r="Z395" s="1434">
        <f t="shared" si="138"/>
        <v>0</v>
      </c>
      <c r="AA395" s="1435" t="str">
        <f t="shared" si="141"/>
        <v/>
      </c>
      <c r="AB395" s="1436"/>
      <c r="AC395" s="1433">
        <f t="shared" si="142"/>
        <v>0</v>
      </c>
      <c r="AD395" s="1437"/>
      <c r="AE395" s="1438" t="str">
        <f t="shared" si="149"/>
        <v/>
      </c>
      <c r="AF395" s="2564"/>
      <c r="AG395" s="2715">
        <f t="shared" si="139"/>
        <v>0</v>
      </c>
      <c r="AH395" s="2716">
        <f>IF(AND(V395&lt;&gt;"", ISNUMBER(T395)), IFERROR(INDEX(AJ24:AJ94, MATCH(P395, AI24:AI94, 0)) * O395 * IF(ISBLANK(L395), 1, L395), 0), 0)</f>
        <v>0</v>
      </c>
      <c r="AI395" s="31"/>
      <c r="AJ395" s="31"/>
      <c r="AK395" s="31"/>
      <c r="AL395" s="31"/>
      <c r="AM395" s="1401" t="str">
        <f t="shared" si="134"/>
        <v>►</v>
      </c>
      <c r="AR395" s="1411"/>
      <c r="AW395" s="1411"/>
      <c r="AX395" s="4">
        <v>1</v>
      </c>
    </row>
    <row r="396" spans="1:52" ht="21" customHeight="1" x14ac:dyDescent="0.25">
      <c r="A396" s="1401" t="str">
        <f t="shared" si="133"/>
        <v>►</v>
      </c>
      <c r="B396" s="1402" t="str">
        <f t="shared" si="137"/>
        <v>►</v>
      </c>
      <c r="C396" s="1403" t="str">
        <f t="shared" si="140"/>
        <v>►</v>
      </c>
      <c r="D396" s="2475" t="str">
        <f t="shared" si="145"/>
        <v>►</v>
      </c>
      <c r="E396" s="1402" t="str">
        <f t="shared" si="146"/>
        <v>►</v>
      </c>
      <c r="F396" s="1402" t="str">
        <f t="shared" si="147"/>
        <v>►</v>
      </c>
      <c r="G396" s="1402" t="str">
        <f t="shared" si="148"/>
        <v>►</v>
      </c>
      <c r="H396" s="1466" t="s">
        <v>6</v>
      </c>
      <c r="I396" s="1465"/>
      <c r="J396" s="1465"/>
      <c r="K396" s="1465"/>
      <c r="L396" s="1464"/>
      <c r="M396" s="1464"/>
      <c r="N396" s="1464"/>
      <c r="O396" s="1464"/>
      <c r="P396" s="1464"/>
      <c r="Q396" s="1464"/>
      <c r="R396" s="2459"/>
      <c r="S396" s="521" t="s">
        <v>6</v>
      </c>
      <c r="T396" s="2719">
        <f t="shared" si="135"/>
        <v>0</v>
      </c>
      <c r="U396" s="2443">
        <f t="shared" si="136"/>
        <v>0</v>
      </c>
      <c r="V396" s="2442"/>
      <c r="W396" s="1440">
        <f t="shared" si="143"/>
        <v>0</v>
      </c>
      <c r="X396" s="199" t="str">
        <f>IF(OR(W396=0, ISBLANK(P396)), "", TEXT(ROUND(W396/INDEX(AJ24:AJ94, MATCH(P396, AI24:AI94, 0)), 0),"# ##0") &amp; " " &amp; P396)</f>
        <v/>
      </c>
      <c r="Y396" s="197">
        <f t="shared" si="144"/>
        <v>0</v>
      </c>
      <c r="Z396" s="1441">
        <f t="shared" si="138"/>
        <v>0</v>
      </c>
      <c r="AA396" s="1428" t="str">
        <f t="shared" si="141"/>
        <v/>
      </c>
      <c r="AB396" s="1436"/>
      <c r="AC396" s="1440">
        <f t="shared" si="142"/>
        <v>0</v>
      </c>
      <c r="AD396" s="1437"/>
      <c r="AE396" s="1442" t="str">
        <f t="shared" si="149"/>
        <v/>
      </c>
      <c r="AF396" s="2564"/>
      <c r="AG396" s="2715">
        <f t="shared" si="139"/>
        <v>0</v>
      </c>
      <c r="AH396" s="2716">
        <f>IF(AND(V396&lt;&gt;"", ISNUMBER(T396)), IFERROR(INDEX(AJ24:AJ94, MATCH(P396, AI24:AI94, 0)) * O396 * IF(ISBLANK(L396), 1, L396), 0), 0)</f>
        <v>0</v>
      </c>
      <c r="AI396" s="31"/>
      <c r="AJ396" s="31"/>
      <c r="AK396" s="31"/>
      <c r="AL396" s="31"/>
      <c r="AM396" s="1401" t="str">
        <f t="shared" si="134"/>
        <v>►</v>
      </c>
      <c r="AR396" s="1411"/>
      <c r="AW396" s="1411"/>
      <c r="AX396" s="4">
        <v>1</v>
      </c>
    </row>
    <row r="397" spans="1:52" ht="21" customHeight="1" x14ac:dyDescent="0.25">
      <c r="A397" s="1401" t="str">
        <f t="shared" si="133"/>
        <v>►</v>
      </c>
      <c r="B397" s="1402" t="str">
        <f t="shared" si="137"/>
        <v>►</v>
      </c>
      <c r="C397" s="1403" t="str">
        <f t="shared" si="140"/>
        <v>►</v>
      </c>
      <c r="D397" s="2475" t="str">
        <f t="shared" si="145"/>
        <v>►</v>
      </c>
      <c r="E397" s="1402" t="str">
        <f t="shared" si="146"/>
        <v>►</v>
      </c>
      <c r="F397" s="1402" t="str">
        <f t="shared" si="147"/>
        <v>►</v>
      </c>
      <c r="G397" s="1402" t="str">
        <f t="shared" si="148"/>
        <v>►</v>
      </c>
      <c r="H397" s="1466" t="s">
        <v>6</v>
      </c>
      <c r="I397" s="1465"/>
      <c r="J397" s="1465"/>
      <c r="K397" s="1465"/>
      <c r="L397" s="1464"/>
      <c r="M397" s="1464"/>
      <c r="N397" s="1464"/>
      <c r="O397" s="1464"/>
      <c r="P397" s="1464"/>
      <c r="Q397" s="1464"/>
      <c r="R397" s="2459"/>
      <c r="S397" s="521" t="s">
        <v>6</v>
      </c>
      <c r="T397" s="2719">
        <f t="shared" si="135"/>
        <v>0</v>
      </c>
      <c r="U397" s="2443">
        <f t="shared" si="136"/>
        <v>0</v>
      </c>
      <c r="V397" s="2442"/>
      <c r="W397" s="1433">
        <f t="shared" si="143"/>
        <v>0</v>
      </c>
      <c r="X397" s="185" t="str">
        <f>IF(OR(W397=0, ISBLANK(P397)), "", TEXT(ROUND(W397/INDEX(AJ24:AJ94, MATCH(P397, AI24:AI94, 0)), 0),"# ##0") &amp; " " &amp; P397)</f>
        <v/>
      </c>
      <c r="Y397" s="210">
        <f t="shared" si="144"/>
        <v>0</v>
      </c>
      <c r="Z397" s="1434">
        <f t="shared" si="138"/>
        <v>0</v>
      </c>
      <c r="AA397" s="1435" t="str">
        <f t="shared" si="141"/>
        <v/>
      </c>
      <c r="AB397" s="1436"/>
      <c r="AC397" s="1433">
        <f t="shared" si="142"/>
        <v>0</v>
      </c>
      <c r="AD397" s="1437"/>
      <c r="AE397" s="1438" t="str">
        <f t="shared" si="149"/>
        <v/>
      </c>
      <c r="AF397" s="2564"/>
      <c r="AG397" s="2715">
        <f t="shared" si="139"/>
        <v>0</v>
      </c>
      <c r="AH397" s="2716">
        <f>IF(AND(V397&lt;&gt;"", ISNUMBER(T397)), IFERROR(INDEX(AJ24:AJ94, MATCH(P397, AI24:AI94, 0)) * O397 * IF(ISBLANK(L397), 1, L397), 0), 0)</f>
        <v>0</v>
      </c>
      <c r="AI397" s="31"/>
      <c r="AJ397" s="31"/>
      <c r="AK397" s="31"/>
      <c r="AL397" s="31"/>
      <c r="AM397" s="1401" t="str">
        <f t="shared" si="134"/>
        <v>►</v>
      </c>
      <c r="AR397" s="1411"/>
      <c r="AW397" s="1411"/>
      <c r="AX397" s="4">
        <v>1</v>
      </c>
    </row>
    <row r="398" spans="1:52" ht="21" customHeight="1" x14ac:dyDescent="0.25">
      <c r="A398" s="1401" t="str">
        <f t="shared" si="133"/>
        <v>►</v>
      </c>
      <c r="B398" s="1402" t="str">
        <f t="shared" si="137"/>
        <v>►</v>
      </c>
      <c r="C398" s="1403" t="str">
        <f t="shared" si="140"/>
        <v>►</v>
      </c>
      <c r="D398" s="2475" t="str">
        <f t="shared" si="145"/>
        <v>►</v>
      </c>
      <c r="E398" s="1402" t="str">
        <f t="shared" si="146"/>
        <v>►</v>
      </c>
      <c r="F398" s="1402" t="str">
        <f t="shared" si="147"/>
        <v>►</v>
      </c>
      <c r="G398" s="1402" t="str">
        <f t="shared" si="148"/>
        <v>►</v>
      </c>
      <c r="H398" s="1466" t="s">
        <v>6</v>
      </c>
      <c r="I398" s="1465"/>
      <c r="J398" s="1465"/>
      <c r="K398" s="1465"/>
      <c r="L398" s="1464"/>
      <c r="M398" s="1464"/>
      <c r="N398" s="1464"/>
      <c r="O398" s="1464"/>
      <c r="P398" s="1464"/>
      <c r="Q398" s="1464"/>
      <c r="R398" s="2459"/>
      <c r="S398" s="521" t="s">
        <v>6</v>
      </c>
      <c r="T398" s="2719">
        <f t="shared" si="135"/>
        <v>0</v>
      </c>
      <c r="U398" s="2443">
        <f t="shared" si="136"/>
        <v>0</v>
      </c>
      <c r="V398" s="2442"/>
      <c r="W398" s="1440">
        <f t="shared" si="143"/>
        <v>0</v>
      </c>
      <c r="X398" s="199" t="str">
        <f>IF(OR(W398=0, ISBLANK(P398)), "", TEXT(ROUND(W398/INDEX(AJ24:AJ94, MATCH(P398, AI24:AI94, 0)), 0),"# ##0") &amp; " " &amp; P398)</f>
        <v/>
      </c>
      <c r="Y398" s="197">
        <f t="shared" si="144"/>
        <v>0</v>
      </c>
      <c r="Z398" s="1441">
        <f t="shared" si="138"/>
        <v>0</v>
      </c>
      <c r="AA398" s="1428" t="str">
        <f t="shared" si="141"/>
        <v/>
      </c>
      <c r="AB398" s="1436"/>
      <c r="AC398" s="1440">
        <f t="shared" si="142"/>
        <v>0</v>
      </c>
      <c r="AD398" s="1437"/>
      <c r="AE398" s="1442" t="str">
        <f t="shared" si="149"/>
        <v/>
      </c>
      <c r="AF398" s="2564"/>
      <c r="AG398" s="2715">
        <f t="shared" si="139"/>
        <v>0</v>
      </c>
      <c r="AH398" s="2716">
        <f>IF(AND(V398&lt;&gt;"", ISNUMBER(T398)), IFERROR(INDEX(AJ24:AJ94, MATCH(P398, AI24:AI94, 0)) * O398 * IF(ISBLANK(L398), 1, L398), 0), 0)</f>
        <v>0</v>
      </c>
      <c r="AI398" s="31"/>
      <c r="AJ398" s="31"/>
      <c r="AK398" s="31"/>
      <c r="AL398" s="31"/>
      <c r="AM398" s="1401" t="str">
        <f t="shared" si="134"/>
        <v>►</v>
      </c>
      <c r="AR398" s="1411"/>
      <c r="AW398" s="1411"/>
      <c r="AX398" s="4">
        <v>1</v>
      </c>
    </row>
    <row r="399" spans="1:52" ht="21" customHeight="1" x14ac:dyDescent="0.25">
      <c r="A399" s="1401" t="str">
        <f t="shared" ref="A399:A462" si="150">IF(H399&lt;&gt;"A", "►", "A")</f>
        <v>►</v>
      </c>
      <c r="B399" s="1402" t="str">
        <f t="shared" si="137"/>
        <v>►</v>
      </c>
      <c r="C399" s="1403" t="str">
        <f t="shared" si="140"/>
        <v>►</v>
      </c>
      <c r="D399" s="2475" t="str">
        <f t="shared" si="145"/>
        <v>►</v>
      </c>
      <c r="E399" s="1402" t="str">
        <f t="shared" si="146"/>
        <v>►</v>
      </c>
      <c r="F399" s="1402" t="str">
        <f t="shared" si="147"/>
        <v>►</v>
      </c>
      <c r="G399" s="1402" t="str">
        <f t="shared" si="148"/>
        <v>►</v>
      </c>
      <c r="H399" s="1466" t="s">
        <v>6</v>
      </c>
      <c r="I399" s="1465"/>
      <c r="J399" s="1465"/>
      <c r="K399" s="1465"/>
      <c r="L399" s="1464"/>
      <c r="M399" s="1464"/>
      <c r="N399" s="1464"/>
      <c r="O399" s="1464"/>
      <c r="P399" s="1464"/>
      <c r="Q399" s="1464"/>
      <c r="R399" s="2459"/>
      <c r="S399" s="521" t="s">
        <v>6</v>
      </c>
      <c r="T399" s="2719">
        <f t="shared" si="135"/>
        <v>0</v>
      </c>
      <c r="U399" s="2443">
        <f t="shared" si="136"/>
        <v>0</v>
      </c>
      <c r="V399" s="2442"/>
      <c r="W399" s="1433">
        <f t="shared" si="143"/>
        <v>0</v>
      </c>
      <c r="X399" s="185" t="str">
        <f>IF(OR(W399=0, ISBLANK(P399)), "", TEXT(ROUND(W399/INDEX(AJ24:AJ94, MATCH(P399, AI24:AI94, 0)), 0),"# ##0") &amp; " " &amp; P399)</f>
        <v/>
      </c>
      <c r="Y399" s="210">
        <f t="shared" si="144"/>
        <v>0</v>
      </c>
      <c r="Z399" s="1434">
        <f t="shared" si="138"/>
        <v>0</v>
      </c>
      <c r="AA399" s="1435" t="str">
        <f t="shared" si="141"/>
        <v/>
      </c>
      <c r="AB399" s="1436"/>
      <c r="AC399" s="1433">
        <f t="shared" si="142"/>
        <v>0</v>
      </c>
      <c r="AD399" s="1437"/>
      <c r="AE399" s="1438" t="str">
        <f t="shared" si="149"/>
        <v/>
      </c>
      <c r="AF399" s="2564"/>
      <c r="AG399" s="2715">
        <f t="shared" si="139"/>
        <v>0</v>
      </c>
      <c r="AH399" s="2716">
        <f>IF(AND(V399&lt;&gt;"", ISNUMBER(T399)), IFERROR(INDEX(AJ24:AJ94, MATCH(P399, AI24:AI94, 0)) * O399 * IF(ISBLANK(L399), 1, L399), 0), 0)</f>
        <v>0</v>
      </c>
      <c r="AI399" s="31"/>
      <c r="AJ399" s="31"/>
      <c r="AK399" s="31"/>
      <c r="AL399" s="31"/>
      <c r="AM399" s="1401" t="str">
        <f t="shared" si="134"/>
        <v>►</v>
      </c>
      <c r="AR399" s="1411"/>
      <c r="AW399" s="1411"/>
      <c r="AX399" s="4">
        <v>1</v>
      </c>
    </row>
    <row r="400" spans="1:52" s="31" customFormat="1" ht="21" customHeight="1" x14ac:dyDescent="0.25">
      <c r="A400" s="1401" t="str">
        <f t="shared" si="150"/>
        <v>►</v>
      </c>
      <c r="B400" s="1402" t="str">
        <f t="shared" si="137"/>
        <v>►</v>
      </c>
      <c r="C400" s="1403" t="str">
        <f t="shared" si="140"/>
        <v>►</v>
      </c>
      <c r="D400" s="2475" t="str">
        <f t="shared" si="145"/>
        <v>►</v>
      </c>
      <c r="E400" s="1402" t="str">
        <f t="shared" si="146"/>
        <v>►</v>
      </c>
      <c r="F400" s="1402" t="str">
        <f t="shared" si="147"/>
        <v>►</v>
      </c>
      <c r="G400" s="1402" t="str">
        <f t="shared" si="148"/>
        <v>►</v>
      </c>
      <c r="H400" s="1466" t="s">
        <v>6</v>
      </c>
      <c r="I400" s="1465"/>
      <c r="J400" s="1465"/>
      <c r="K400" s="1465"/>
      <c r="L400" s="1464"/>
      <c r="M400" s="1464"/>
      <c r="N400" s="1464"/>
      <c r="O400" s="1464"/>
      <c r="P400" s="1464"/>
      <c r="Q400" s="1464"/>
      <c r="R400" s="2459"/>
      <c r="S400" s="521" t="s">
        <v>6</v>
      </c>
      <c r="T400" s="2719">
        <f t="shared" si="135"/>
        <v>0</v>
      </c>
      <c r="U400" s="2443">
        <f t="shared" si="136"/>
        <v>0</v>
      </c>
      <c r="V400" s="2442"/>
      <c r="W400" s="1440">
        <f t="shared" si="143"/>
        <v>0</v>
      </c>
      <c r="X400" s="199" t="str">
        <f>IF(OR(W400=0, ISBLANK(P400)), "", TEXT(ROUND(W400/INDEX(AJ24:AJ94, MATCH(P400, AI24:AI94, 0)), 0),"# ##0") &amp; " " &amp; P400)</f>
        <v/>
      </c>
      <c r="Y400" s="197">
        <f t="shared" si="144"/>
        <v>0</v>
      </c>
      <c r="Z400" s="1441">
        <f t="shared" si="138"/>
        <v>0</v>
      </c>
      <c r="AA400" s="1428" t="str">
        <f t="shared" si="141"/>
        <v/>
      </c>
      <c r="AB400" s="1436"/>
      <c r="AC400" s="1440">
        <f t="shared" si="142"/>
        <v>0</v>
      </c>
      <c r="AD400" s="1437"/>
      <c r="AE400" s="1442" t="str">
        <f t="shared" si="149"/>
        <v/>
      </c>
      <c r="AF400" s="2564"/>
      <c r="AG400" s="2715">
        <f t="shared" si="139"/>
        <v>0</v>
      </c>
      <c r="AH400" s="2716">
        <f>IF(AND(V400&lt;&gt;"", ISNUMBER(T400)), IFERROR(INDEX(AJ24:AJ94, MATCH(P400, AI24:AI94, 0)) * O400 * IF(ISBLANK(L400), 1, L400), 0), 0)</f>
        <v>0</v>
      </c>
      <c r="AM400" s="1401" t="str">
        <f t="shared" ref="AM400:AM463" si="151">A400</f>
        <v>►</v>
      </c>
      <c r="AR400" s="1411"/>
      <c r="AW400" s="1411"/>
      <c r="AX400" s="4">
        <v>1</v>
      </c>
      <c r="AY400" s="48"/>
      <c r="AZ400" s="48"/>
    </row>
    <row r="401" spans="1:52" s="31" customFormat="1" ht="21" customHeight="1" x14ac:dyDescent="0.25">
      <c r="A401" s="1401" t="str">
        <f t="shared" si="150"/>
        <v>►</v>
      </c>
      <c r="B401" s="1402" t="str">
        <f t="shared" si="137"/>
        <v>►</v>
      </c>
      <c r="C401" s="1403" t="str">
        <f t="shared" si="140"/>
        <v>►</v>
      </c>
      <c r="D401" s="2475" t="str">
        <f t="shared" si="145"/>
        <v>►</v>
      </c>
      <c r="E401" s="1402" t="str">
        <f t="shared" si="146"/>
        <v>►</v>
      </c>
      <c r="F401" s="1402" t="str">
        <f t="shared" si="147"/>
        <v>►</v>
      </c>
      <c r="G401" s="1402" t="str">
        <f t="shared" si="148"/>
        <v>►</v>
      </c>
      <c r="H401" s="1466" t="s">
        <v>6</v>
      </c>
      <c r="I401" s="1465"/>
      <c r="J401" s="1465"/>
      <c r="K401" s="1465"/>
      <c r="L401" s="1464"/>
      <c r="M401" s="1464"/>
      <c r="N401" s="1464"/>
      <c r="O401" s="1464"/>
      <c r="P401" s="1464"/>
      <c r="Q401" s="1464"/>
      <c r="R401" s="2459"/>
      <c r="S401" s="521" t="s">
        <v>6</v>
      </c>
      <c r="T401" s="2719">
        <f t="shared" ref="T401:T464" si="152">IFERROR(IF(AND(ISNUMBER(V401),J401&gt;0),J401,0),0)</f>
        <v>0</v>
      </c>
      <c r="U401" s="2443">
        <f t="shared" ref="U401:U464" si="153">IFERROR(IF(AND(ISNUMBER(T401),V401&gt;0),K401,0),0)</f>
        <v>0</v>
      </c>
      <c r="V401" s="2442"/>
      <c r="W401" s="1433">
        <f t="shared" si="143"/>
        <v>0</v>
      </c>
      <c r="X401" s="185" t="str">
        <f>IF(OR(W401=0, ISBLANK(P401)), "", TEXT(ROUND(W401/INDEX(AJ24:AJ94, MATCH(P401, AI24:AI94, 0)), 0),"# ##0") &amp; " " &amp; P401)</f>
        <v/>
      </c>
      <c r="Y401" s="210">
        <f t="shared" si="144"/>
        <v>0</v>
      </c>
      <c r="Z401" s="1434">
        <f t="shared" si="138"/>
        <v>0</v>
      </c>
      <c r="AA401" s="1435" t="str">
        <f t="shared" si="141"/>
        <v/>
      </c>
      <c r="AB401" s="1436"/>
      <c r="AC401" s="1433">
        <f t="shared" si="142"/>
        <v>0</v>
      </c>
      <c r="AD401" s="1437"/>
      <c r="AE401" s="1438" t="str">
        <f t="shared" si="149"/>
        <v/>
      </c>
      <c r="AF401" s="2564"/>
      <c r="AG401" s="2715">
        <f t="shared" si="139"/>
        <v>0</v>
      </c>
      <c r="AH401" s="2716">
        <f>IF(AND(V401&lt;&gt;"", ISNUMBER(T401)), IFERROR(INDEX(AJ24:AJ94, MATCH(P401, AI24:AI94, 0)) * O401 * IF(ISBLANK(L401), 1, L401), 0), 0)</f>
        <v>0</v>
      </c>
      <c r="AM401" s="1401" t="str">
        <f t="shared" si="151"/>
        <v>►</v>
      </c>
      <c r="AR401" s="1411"/>
      <c r="AW401" s="1411"/>
      <c r="AX401" s="4">
        <v>1</v>
      </c>
      <c r="AY401" s="48"/>
      <c r="AZ401" s="48"/>
    </row>
    <row r="402" spans="1:52" s="31" customFormat="1" ht="21" customHeight="1" x14ac:dyDescent="0.25">
      <c r="A402" s="1401" t="str">
        <f t="shared" si="150"/>
        <v>►</v>
      </c>
      <c r="B402" s="1402" t="str">
        <f t="shared" si="137"/>
        <v>►</v>
      </c>
      <c r="C402" s="1403" t="str">
        <f t="shared" si="140"/>
        <v>►</v>
      </c>
      <c r="D402" s="2475" t="str">
        <f t="shared" si="145"/>
        <v>►</v>
      </c>
      <c r="E402" s="1402" t="str">
        <f t="shared" si="146"/>
        <v>►</v>
      </c>
      <c r="F402" s="1402" t="str">
        <f t="shared" si="147"/>
        <v>►</v>
      </c>
      <c r="G402" s="1402" t="str">
        <f t="shared" si="148"/>
        <v>►</v>
      </c>
      <c r="H402" s="1466" t="s">
        <v>6</v>
      </c>
      <c r="I402" s="1465"/>
      <c r="J402" s="1465"/>
      <c r="K402" s="1465"/>
      <c r="L402" s="1464"/>
      <c r="M402" s="1464"/>
      <c r="N402" s="1464"/>
      <c r="O402" s="1464"/>
      <c r="P402" s="1464"/>
      <c r="Q402" s="1464"/>
      <c r="R402" s="2459"/>
      <c r="S402" s="521" t="s">
        <v>6</v>
      </c>
      <c r="T402" s="2719">
        <f t="shared" si="152"/>
        <v>0</v>
      </c>
      <c r="U402" s="2443">
        <f t="shared" si="153"/>
        <v>0</v>
      </c>
      <c r="V402" s="2442"/>
      <c r="W402" s="1440">
        <f t="shared" si="143"/>
        <v>0</v>
      </c>
      <c r="X402" s="199" t="str">
        <f>IF(OR(W402=0, ISBLANK(P402)), "", TEXT(ROUND(W402/INDEX(AJ24:AJ94, MATCH(P402, AI24:AI94, 0)), 0),"# ##0") &amp; " " &amp; P402)</f>
        <v/>
      </c>
      <c r="Y402" s="197">
        <f t="shared" si="144"/>
        <v>0</v>
      </c>
      <c r="Z402" s="1441">
        <f t="shared" si="138"/>
        <v>0</v>
      </c>
      <c r="AA402" s="1428" t="str">
        <f t="shared" si="141"/>
        <v/>
      </c>
      <c r="AB402" s="1436"/>
      <c r="AC402" s="1440">
        <f t="shared" si="142"/>
        <v>0</v>
      </c>
      <c r="AD402" s="1437"/>
      <c r="AE402" s="1442" t="str">
        <f t="shared" si="149"/>
        <v/>
      </c>
      <c r="AF402" s="2564"/>
      <c r="AG402" s="2715">
        <f t="shared" si="139"/>
        <v>0</v>
      </c>
      <c r="AH402" s="2716">
        <f>IF(AND(V402&lt;&gt;"", ISNUMBER(T402)), IFERROR(INDEX(AJ24:AJ94, MATCH(P402, AI24:AI94, 0)) * O402 * IF(ISBLANK(L402), 1, L402), 0), 0)</f>
        <v>0</v>
      </c>
      <c r="AM402" s="1401" t="str">
        <f t="shared" si="151"/>
        <v>►</v>
      </c>
      <c r="AR402" s="1411"/>
      <c r="AW402" s="1411"/>
      <c r="AX402" s="4">
        <v>1</v>
      </c>
      <c r="AY402" s="48"/>
      <c r="AZ402" s="48"/>
    </row>
    <row r="403" spans="1:52" s="31" customFormat="1" ht="21" customHeight="1" x14ac:dyDescent="0.25">
      <c r="A403" s="1401" t="str">
        <f t="shared" si="150"/>
        <v>►</v>
      </c>
      <c r="B403" s="1402" t="str">
        <f t="shared" si="137"/>
        <v>►</v>
      </c>
      <c r="C403" s="1403" t="str">
        <f t="shared" si="140"/>
        <v>►</v>
      </c>
      <c r="D403" s="2475" t="str">
        <f t="shared" si="145"/>
        <v>►</v>
      </c>
      <c r="E403" s="1402" t="str">
        <f t="shared" si="146"/>
        <v>►</v>
      </c>
      <c r="F403" s="1402" t="str">
        <f t="shared" si="147"/>
        <v>►</v>
      </c>
      <c r="G403" s="1402" t="str">
        <f t="shared" si="148"/>
        <v>►</v>
      </c>
      <c r="H403" s="1466" t="s">
        <v>6</v>
      </c>
      <c r="I403" s="1465"/>
      <c r="J403" s="1465"/>
      <c r="K403" s="1465"/>
      <c r="L403" s="1464"/>
      <c r="M403" s="1464"/>
      <c r="N403" s="1464"/>
      <c r="O403" s="1464"/>
      <c r="P403" s="1464"/>
      <c r="Q403" s="1464"/>
      <c r="R403" s="2459"/>
      <c r="S403" s="521" t="s">
        <v>6</v>
      </c>
      <c r="T403" s="2719">
        <f t="shared" si="152"/>
        <v>0</v>
      </c>
      <c r="U403" s="2443">
        <f t="shared" si="153"/>
        <v>0</v>
      </c>
      <c r="V403" s="2442"/>
      <c r="W403" s="1433">
        <f t="shared" si="143"/>
        <v>0</v>
      </c>
      <c r="X403" s="185" t="str">
        <f>IF(OR(W403=0, ISBLANK(P403)), "", TEXT(ROUND(W403/INDEX(AJ24:AJ94, MATCH(P403, AI24:AI94, 0)), 0),"# ##0") &amp; " " &amp; P403)</f>
        <v/>
      </c>
      <c r="Y403" s="210">
        <f t="shared" si="144"/>
        <v>0</v>
      </c>
      <c r="Z403" s="1434">
        <f t="shared" si="138"/>
        <v>0</v>
      </c>
      <c r="AA403" s="1435" t="str">
        <f t="shared" si="141"/>
        <v/>
      </c>
      <c r="AB403" s="1436"/>
      <c r="AC403" s="1433">
        <f t="shared" si="142"/>
        <v>0</v>
      </c>
      <c r="AD403" s="1437"/>
      <c r="AE403" s="1438" t="str">
        <f t="shared" si="149"/>
        <v/>
      </c>
      <c r="AF403" s="2564"/>
      <c r="AG403" s="2715">
        <f t="shared" si="139"/>
        <v>0</v>
      </c>
      <c r="AH403" s="2716">
        <f>IF(AND(V403&lt;&gt;"", ISNUMBER(T403)), IFERROR(INDEX(AJ24:AJ94, MATCH(P403, AI24:AI94, 0)) * O403 * IF(ISBLANK(L403), 1, L403), 0), 0)</f>
        <v>0</v>
      </c>
      <c r="AM403" s="1401" t="str">
        <f t="shared" si="151"/>
        <v>►</v>
      </c>
      <c r="AR403" s="1411"/>
      <c r="AW403" s="1411"/>
      <c r="AX403" s="4">
        <v>1</v>
      </c>
      <c r="AY403" s="48"/>
      <c r="AZ403" s="48"/>
    </row>
    <row r="404" spans="1:52" s="31" customFormat="1" ht="21" customHeight="1" x14ac:dyDescent="0.25">
      <c r="A404" s="1401" t="str">
        <f t="shared" si="150"/>
        <v>►</v>
      </c>
      <c r="B404" s="1402" t="str">
        <f t="shared" si="137"/>
        <v>►</v>
      </c>
      <c r="C404" s="1403" t="str">
        <f t="shared" si="140"/>
        <v>►</v>
      </c>
      <c r="D404" s="2475" t="str">
        <f t="shared" si="145"/>
        <v>►</v>
      </c>
      <c r="E404" s="1402" t="str">
        <f t="shared" si="146"/>
        <v>►</v>
      </c>
      <c r="F404" s="1402" t="str">
        <f t="shared" si="147"/>
        <v>►</v>
      </c>
      <c r="G404" s="1402" t="str">
        <f t="shared" si="148"/>
        <v>►</v>
      </c>
      <c r="H404" s="1466" t="s">
        <v>6</v>
      </c>
      <c r="I404" s="1465"/>
      <c r="J404" s="1465"/>
      <c r="K404" s="1465"/>
      <c r="L404" s="1464"/>
      <c r="M404" s="1464"/>
      <c r="N404" s="1464"/>
      <c r="O404" s="1464"/>
      <c r="P404" s="1464"/>
      <c r="Q404" s="1464"/>
      <c r="R404" s="2459"/>
      <c r="S404" s="521" t="s">
        <v>6</v>
      </c>
      <c r="T404" s="2719">
        <f t="shared" si="152"/>
        <v>0</v>
      </c>
      <c r="U404" s="2443">
        <f t="shared" si="153"/>
        <v>0</v>
      </c>
      <c r="V404" s="2442"/>
      <c r="W404" s="1440">
        <f t="shared" si="143"/>
        <v>0</v>
      </c>
      <c r="X404" s="199" t="str">
        <f>IF(OR(W404=0, ISBLANK(P404)), "", TEXT(ROUND(W404/INDEX(AJ24:AJ94, MATCH(P404, AI24:AI94, 0)), 0),"# ##0") &amp; " " &amp; P404)</f>
        <v/>
      </c>
      <c r="Y404" s="197">
        <f t="shared" si="144"/>
        <v>0</v>
      </c>
      <c r="Z404" s="1441">
        <f t="shared" si="138"/>
        <v>0</v>
      </c>
      <c r="AA404" s="1428" t="str">
        <f t="shared" si="141"/>
        <v/>
      </c>
      <c r="AB404" s="1436"/>
      <c r="AC404" s="1440">
        <f t="shared" si="142"/>
        <v>0</v>
      </c>
      <c r="AD404" s="1437"/>
      <c r="AE404" s="1442" t="str">
        <f t="shared" si="149"/>
        <v/>
      </c>
      <c r="AF404" s="2564"/>
      <c r="AG404" s="2715">
        <f t="shared" si="139"/>
        <v>0</v>
      </c>
      <c r="AH404" s="2716">
        <f>IF(AND(V404&lt;&gt;"", ISNUMBER(T404)), IFERROR(INDEX(AJ24:AJ94, MATCH(P404, AI24:AI94, 0)) * O404 * IF(ISBLANK(L404), 1, L404), 0), 0)</f>
        <v>0</v>
      </c>
      <c r="AM404" s="1401" t="str">
        <f t="shared" si="151"/>
        <v>►</v>
      </c>
      <c r="AR404" s="1411"/>
      <c r="AW404" s="1411"/>
      <c r="AX404" s="4">
        <v>1</v>
      </c>
      <c r="AY404" s="48"/>
      <c r="AZ404" s="48"/>
    </row>
    <row r="405" spans="1:52" s="31" customFormat="1" ht="21" customHeight="1" x14ac:dyDescent="0.25">
      <c r="A405" s="1401" t="str">
        <f t="shared" si="150"/>
        <v>►</v>
      </c>
      <c r="B405" s="1402" t="str">
        <f t="shared" si="137"/>
        <v>►</v>
      </c>
      <c r="C405" s="1403" t="str">
        <f t="shared" si="140"/>
        <v>►</v>
      </c>
      <c r="D405" s="2475" t="str">
        <f t="shared" si="145"/>
        <v>►</v>
      </c>
      <c r="E405" s="1402" t="str">
        <f t="shared" si="146"/>
        <v>►</v>
      </c>
      <c r="F405" s="1402" t="str">
        <f t="shared" si="147"/>
        <v>►</v>
      </c>
      <c r="G405" s="1402" t="str">
        <f t="shared" si="148"/>
        <v>►</v>
      </c>
      <c r="H405" s="1466" t="s">
        <v>6</v>
      </c>
      <c r="I405" s="1465"/>
      <c r="J405" s="1465"/>
      <c r="K405" s="1465"/>
      <c r="L405" s="1464"/>
      <c r="M405" s="1464"/>
      <c r="N405" s="1464"/>
      <c r="O405" s="1464"/>
      <c r="P405" s="1464"/>
      <c r="Q405" s="1464"/>
      <c r="R405" s="2459"/>
      <c r="S405" s="521" t="s">
        <v>6</v>
      </c>
      <c r="T405" s="2719">
        <f t="shared" si="152"/>
        <v>0</v>
      </c>
      <c r="U405" s="2443">
        <f t="shared" si="153"/>
        <v>0</v>
      </c>
      <c r="V405" s="2442"/>
      <c r="W405" s="1433">
        <f t="shared" si="143"/>
        <v>0</v>
      </c>
      <c r="X405" s="185" t="str">
        <f>IF(OR(W405=0, ISBLANK(P405)), "", TEXT(ROUND(W405/INDEX(AJ24:AJ94, MATCH(P405, AI24:AI94, 0)), 0),"# ##0") &amp; " " &amp; P405)</f>
        <v/>
      </c>
      <c r="Y405" s="210">
        <f t="shared" si="144"/>
        <v>0</v>
      </c>
      <c r="Z405" s="1434">
        <f t="shared" si="138"/>
        <v>0</v>
      </c>
      <c r="AA405" s="1435" t="str">
        <f t="shared" si="141"/>
        <v/>
      </c>
      <c r="AB405" s="1436"/>
      <c r="AC405" s="1433">
        <f t="shared" si="142"/>
        <v>0</v>
      </c>
      <c r="AD405" s="1437"/>
      <c r="AE405" s="1438" t="str">
        <f t="shared" si="149"/>
        <v/>
      </c>
      <c r="AF405" s="2564"/>
      <c r="AG405" s="2715">
        <f t="shared" si="139"/>
        <v>0</v>
      </c>
      <c r="AH405" s="2716">
        <f>IF(AND(V405&lt;&gt;"", ISNUMBER(T405)), IFERROR(INDEX(AJ24:AJ94, MATCH(P405, AI24:AI94, 0)) * O405 * IF(ISBLANK(L405), 1, L405), 0), 0)</f>
        <v>0</v>
      </c>
      <c r="AM405" s="1401" t="str">
        <f t="shared" si="151"/>
        <v>►</v>
      </c>
      <c r="AR405" s="1411"/>
      <c r="AW405" s="1411"/>
      <c r="AX405" s="4">
        <v>1</v>
      </c>
      <c r="AY405" s="48"/>
      <c r="AZ405" s="48"/>
    </row>
    <row r="406" spans="1:52" s="31" customFormat="1" ht="21" customHeight="1" x14ac:dyDescent="0.25">
      <c r="A406" s="1401" t="str">
        <f t="shared" si="150"/>
        <v>►</v>
      </c>
      <c r="B406" s="1402" t="str">
        <f t="shared" ref="B406:B469" si="154">IF(A406="►","►",IF(A406="A",IF(ISTEXT(I406),I406,"")))</f>
        <v>►</v>
      </c>
      <c r="C406" s="1403" t="str">
        <f t="shared" si="140"/>
        <v>►</v>
      </c>
      <c r="D406" s="2475" t="str">
        <f t="shared" si="145"/>
        <v>►</v>
      </c>
      <c r="E406" s="1402" t="str">
        <f t="shared" si="146"/>
        <v>►</v>
      </c>
      <c r="F406" s="1402" t="str">
        <f t="shared" si="147"/>
        <v>►</v>
      </c>
      <c r="G406" s="1402" t="str">
        <f t="shared" si="148"/>
        <v>►</v>
      </c>
      <c r="H406" s="1466" t="s">
        <v>6</v>
      </c>
      <c r="I406" s="1465"/>
      <c r="J406" s="1465"/>
      <c r="K406" s="1465"/>
      <c r="L406" s="1464"/>
      <c r="M406" s="1464"/>
      <c r="N406" s="1464"/>
      <c r="O406" s="1464"/>
      <c r="P406" s="1464"/>
      <c r="Q406" s="1464"/>
      <c r="R406" s="2459"/>
      <c r="S406" s="521" t="s">
        <v>6</v>
      </c>
      <c r="T406" s="2719">
        <f t="shared" si="152"/>
        <v>0</v>
      </c>
      <c r="U406" s="2443">
        <f t="shared" si="153"/>
        <v>0</v>
      </c>
      <c r="V406" s="2442"/>
      <c r="W406" s="1440">
        <f t="shared" si="143"/>
        <v>0</v>
      </c>
      <c r="X406" s="199" t="str">
        <f>IF(OR(W406=0, ISBLANK(P406)), "", TEXT(ROUND(W406/INDEX(AJ24:AJ94, MATCH(P406, AI24:AI94, 0)), 0),"# ##0") &amp; " " &amp; P406)</f>
        <v/>
      </c>
      <c r="Y406" s="197">
        <f t="shared" si="144"/>
        <v>0</v>
      </c>
      <c r="Z406" s="1441">
        <f t="shared" ref="Z406:Z469" si="155">IFERROR(IF(V406&gt;0,M406,0),0)</f>
        <v>0</v>
      </c>
      <c r="AA406" s="1428" t="str">
        <f t="shared" si="141"/>
        <v/>
      </c>
      <c r="AB406" s="1436"/>
      <c r="AC406" s="1440">
        <f t="shared" si="142"/>
        <v>0</v>
      </c>
      <c r="AD406" s="1437"/>
      <c r="AE406" s="1442" t="str">
        <f t="shared" si="149"/>
        <v/>
      </c>
      <c r="AF406" s="2564"/>
      <c r="AG406" s="2715">
        <f t="shared" ref="AG406:AG469" si="156">IFERROR(IF(ISNUMBER(V406)*ISNUMBER(T406),V406/T406,0),0)</f>
        <v>0</v>
      </c>
      <c r="AH406" s="2716">
        <f>IF(AND(V406&lt;&gt;"", ISNUMBER(T406)), IFERROR(INDEX(AJ24:AJ94, MATCH(P406, AI24:AI94, 0)) * O406 * IF(ISBLANK(L406), 1, L406), 0), 0)</f>
        <v>0</v>
      </c>
      <c r="AM406" s="1401" t="str">
        <f t="shared" si="151"/>
        <v>►</v>
      </c>
      <c r="AR406" s="1411"/>
      <c r="AW406" s="1411"/>
      <c r="AX406" s="4">
        <v>1</v>
      </c>
      <c r="AY406" s="48"/>
      <c r="AZ406" s="48"/>
    </row>
    <row r="407" spans="1:52" s="31" customFormat="1" ht="21" customHeight="1" x14ac:dyDescent="0.25">
      <c r="A407" s="1401" t="str">
        <f t="shared" si="150"/>
        <v>►</v>
      </c>
      <c r="B407" s="1402" t="str">
        <f t="shared" si="154"/>
        <v>►</v>
      </c>
      <c r="C407" s="1403" t="str">
        <f t="shared" si="140"/>
        <v>►</v>
      </c>
      <c r="D407" s="2475" t="str">
        <f t="shared" si="145"/>
        <v>►</v>
      </c>
      <c r="E407" s="1402" t="str">
        <f t="shared" si="146"/>
        <v>►</v>
      </c>
      <c r="F407" s="1402" t="str">
        <f t="shared" si="147"/>
        <v>►</v>
      </c>
      <c r="G407" s="1402" t="str">
        <f t="shared" si="148"/>
        <v>►</v>
      </c>
      <c r="H407" s="1466" t="s">
        <v>6</v>
      </c>
      <c r="I407" s="1465"/>
      <c r="J407" s="1465"/>
      <c r="K407" s="1465"/>
      <c r="L407" s="1464"/>
      <c r="M407" s="1464"/>
      <c r="N407" s="1464"/>
      <c r="O407" s="1464"/>
      <c r="P407" s="1464"/>
      <c r="Q407" s="1464"/>
      <c r="R407" s="2459"/>
      <c r="S407" s="521" t="s">
        <v>6</v>
      </c>
      <c r="T407" s="2719">
        <f t="shared" si="152"/>
        <v>0</v>
      </c>
      <c r="U407" s="2443">
        <f t="shared" si="153"/>
        <v>0</v>
      </c>
      <c r="V407" s="2442"/>
      <c r="W407" s="1433">
        <f t="shared" si="143"/>
        <v>0</v>
      </c>
      <c r="X407" s="185" t="str">
        <f>IF(OR(W407=0, ISBLANK(P407)), "", TEXT(ROUND(W407/INDEX(AJ24:AJ94, MATCH(P407, AI24:AI94, 0)), 0),"# ##0") &amp; " " &amp; P407)</f>
        <v/>
      </c>
      <c r="Y407" s="210">
        <f t="shared" si="144"/>
        <v>0</v>
      </c>
      <c r="Z407" s="1434">
        <f t="shared" si="155"/>
        <v>0</v>
      </c>
      <c r="AA407" s="1435" t="str">
        <f t="shared" si="141"/>
        <v/>
      </c>
      <c r="AB407" s="1436"/>
      <c r="AC407" s="1433">
        <f t="shared" si="142"/>
        <v>0</v>
      </c>
      <c r="AD407" s="1437"/>
      <c r="AE407" s="1438" t="str">
        <f t="shared" si="149"/>
        <v/>
      </c>
      <c r="AF407" s="2564"/>
      <c r="AG407" s="2715">
        <f t="shared" si="156"/>
        <v>0</v>
      </c>
      <c r="AH407" s="2716">
        <f>IF(AND(V407&lt;&gt;"", ISNUMBER(T407)), IFERROR(INDEX(AJ24:AJ94, MATCH(P407, AI24:AI94, 0)) * O407 * IF(ISBLANK(L407), 1, L407), 0), 0)</f>
        <v>0</v>
      </c>
      <c r="AM407" s="1401" t="str">
        <f t="shared" si="151"/>
        <v>►</v>
      </c>
      <c r="AR407" s="1411"/>
      <c r="AW407" s="1411"/>
      <c r="AX407" s="4">
        <v>1</v>
      </c>
      <c r="AY407" s="48"/>
      <c r="AZ407" s="48"/>
    </row>
    <row r="408" spans="1:52" s="31" customFormat="1" ht="21" customHeight="1" x14ac:dyDescent="0.25">
      <c r="A408" s="1401" t="str">
        <f t="shared" si="150"/>
        <v>►</v>
      </c>
      <c r="B408" s="1402" t="str">
        <f t="shared" si="154"/>
        <v>►</v>
      </c>
      <c r="C408" s="1403" t="str">
        <f t="shared" ref="C408:C471" si="157">IF(B408="►", "►", IFERROR(LEFT(B408, SEARCH(".", B408)-1), 0))</f>
        <v>►</v>
      </c>
      <c r="D408" s="2475" t="str">
        <f t="shared" si="145"/>
        <v>►</v>
      </c>
      <c r="E408" s="1402" t="str">
        <f t="shared" si="146"/>
        <v>►</v>
      </c>
      <c r="F408" s="1402" t="str">
        <f t="shared" si="147"/>
        <v>►</v>
      </c>
      <c r="G408" s="1402" t="str">
        <f t="shared" si="148"/>
        <v>►</v>
      </c>
      <c r="H408" s="1466" t="s">
        <v>6</v>
      </c>
      <c r="I408" s="1465"/>
      <c r="J408" s="1465"/>
      <c r="K408" s="1465"/>
      <c r="L408" s="1464"/>
      <c r="M408" s="1464"/>
      <c r="N408" s="1464"/>
      <c r="O408" s="1464"/>
      <c r="P408" s="1464"/>
      <c r="Q408" s="1464"/>
      <c r="R408" s="2459"/>
      <c r="S408" s="521" t="s">
        <v>6</v>
      </c>
      <c r="T408" s="2719">
        <f t="shared" si="152"/>
        <v>0</v>
      </c>
      <c r="U408" s="2443">
        <f t="shared" si="153"/>
        <v>0</v>
      </c>
      <c r="V408" s="2442"/>
      <c r="W408" s="1440">
        <f t="shared" si="143"/>
        <v>0</v>
      </c>
      <c r="X408" s="199" t="str">
        <f>IF(OR(W408=0, ISBLANK(P408)), "", TEXT(ROUND(W408/INDEX(AJ24:AJ94, MATCH(P408, AI24:AI94, 0)), 0),"# ##0") &amp; " " &amp; P408)</f>
        <v/>
      </c>
      <c r="Y408" s="197">
        <f t="shared" si="144"/>
        <v>0</v>
      </c>
      <c r="Z408" s="1441">
        <f t="shared" si="155"/>
        <v>0</v>
      </c>
      <c r="AA408" s="1428" t="str">
        <f t="shared" si="141"/>
        <v/>
      </c>
      <c r="AB408" s="1436"/>
      <c r="AC408" s="1440">
        <f t="shared" si="142"/>
        <v>0</v>
      </c>
      <c r="AD408" s="1437"/>
      <c r="AE408" s="1442" t="str">
        <f t="shared" si="149"/>
        <v/>
      </c>
      <c r="AF408" s="2564"/>
      <c r="AG408" s="2715">
        <f t="shared" si="156"/>
        <v>0</v>
      </c>
      <c r="AH408" s="2716">
        <f>IF(AND(V408&lt;&gt;"", ISNUMBER(T408)), IFERROR(INDEX(AJ24:AJ94, MATCH(P408, AI24:AI94, 0)) * O408 * IF(ISBLANK(L408), 1, L408), 0), 0)</f>
        <v>0</v>
      </c>
      <c r="AM408" s="1401" t="str">
        <f t="shared" si="151"/>
        <v>►</v>
      </c>
      <c r="AR408" s="1411"/>
      <c r="AW408" s="1411"/>
      <c r="AX408" s="4">
        <v>1</v>
      </c>
      <c r="AY408" s="48"/>
      <c r="AZ408" s="48"/>
    </row>
    <row r="409" spans="1:52" s="48" customFormat="1" ht="21" customHeight="1" x14ac:dyDescent="0.25">
      <c r="A409" s="1401" t="str">
        <f t="shared" si="150"/>
        <v>►</v>
      </c>
      <c r="B409" s="1402" t="str">
        <f t="shared" si="154"/>
        <v>►</v>
      </c>
      <c r="C409" s="1403" t="str">
        <f t="shared" si="157"/>
        <v>►</v>
      </c>
      <c r="D409" s="2475" t="str">
        <f t="shared" si="145"/>
        <v>►</v>
      </c>
      <c r="E409" s="1402" t="str">
        <f t="shared" si="146"/>
        <v>►</v>
      </c>
      <c r="F409" s="1402" t="str">
        <f t="shared" si="147"/>
        <v>►</v>
      </c>
      <c r="G409" s="1402" t="str">
        <f t="shared" si="148"/>
        <v>►</v>
      </c>
      <c r="H409" s="1466" t="s">
        <v>6</v>
      </c>
      <c r="I409" s="1465"/>
      <c r="J409" s="1465"/>
      <c r="K409" s="1465"/>
      <c r="L409" s="1464"/>
      <c r="M409" s="1464"/>
      <c r="N409" s="1464"/>
      <c r="O409" s="1464"/>
      <c r="P409" s="1464"/>
      <c r="Q409" s="1464"/>
      <c r="R409" s="2459"/>
      <c r="S409" s="521" t="s">
        <v>6</v>
      </c>
      <c r="T409" s="2719">
        <f t="shared" si="152"/>
        <v>0</v>
      </c>
      <c r="U409" s="2443">
        <f t="shared" si="153"/>
        <v>0</v>
      </c>
      <c r="V409" s="2442"/>
      <c r="W409" s="1433">
        <f t="shared" si="143"/>
        <v>0</v>
      </c>
      <c r="X409" s="185" t="str">
        <f>IF(OR(W409=0, ISBLANK(P409)), "", TEXT(ROUND(W409/INDEX(AJ24:AJ94, MATCH(P409, AI24:AI94, 0)), 0),"# ##0") &amp; " " &amp; P409)</f>
        <v/>
      </c>
      <c r="Y409" s="210">
        <f t="shared" si="144"/>
        <v>0</v>
      </c>
      <c r="Z409" s="1434">
        <f t="shared" si="155"/>
        <v>0</v>
      </c>
      <c r="AA409" s="1435" t="str">
        <f t="shared" si="141"/>
        <v/>
      </c>
      <c r="AB409" s="1436"/>
      <c r="AC409" s="1433">
        <f t="shared" si="142"/>
        <v>0</v>
      </c>
      <c r="AD409" s="1437"/>
      <c r="AE409" s="1438" t="str">
        <f t="shared" si="149"/>
        <v/>
      </c>
      <c r="AF409" s="2564"/>
      <c r="AG409" s="2715">
        <f t="shared" si="156"/>
        <v>0</v>
      </c>
      <c r="AH409" s="2716">
        <f>IF(AND(V409&lt;&gt;"", ISNUMBER(T409)), IFERROR(INDEX(AJ24:AJ94, MATCH(P409, AI24:AI94, 0)) * O409 * IF(ISBLANK(L409), 1, L409), 0), 0)</f>
        <v>0</v>
      </c>
      <c r="AI409" s="31"/>
      <c r="AJ409" s="31"/>
      <c r="AK409" s="31"/>
      <c r="AL409" s="31"/>
      <c r="AM409" s="1401" t="str">
        <f t="shared" si="151"/>
        <v>►</v>
      </c>
      <c r="AN409" s="31"/>
      <c r="AO409" s="31"/>
      <c r="AP409" s="31"/>
      <c r="AQ409" s="31"/>
      <c r="AR409" s="1411"/>
      <c r="AS409" s="31"/>
      <c r="AT409" s="31"/>
      <c r="AU409" s="31"/>
      <c r="AV409" s="31"/>
      <c r="AW409" s="1411"/>
      <c r="AX409" s="4">
        <v>1</v>
      </c>
    </row>
    <row r="410" spans="1:52" s="48" customFormat="1" ht="21" customHeight="1" x14ac:dyDescent="0.25">
      <c r="A410" s="1401" t="str">
        <f t="shared" si="150"/>
        <v>►</v>
      </c>
      <c r="B410" s="1402" t="str">
        <f t="shared" si="154"/>
        <v>►</v>
      </c>
      <c r="C410" s="1403" t="str">
        <f t="shared" si="157"/>
        <v>►</v>
      </c>
      <c r="D410" s="2475" t="str">
        <f t="shared" si="145"/>
        <v>►</v>
      </c>
      <c r="E410" s="1402" t="str">
        <f t="shared" si="146"/>
        <v>►</v>
      </c>
      <c r="F410" s="1402" t="str">
        <f t="shared" si="147"/>
        <v>►</v>
      </c>
      <c r="G410" s="1402" t="str">
        <f t="shared" si="148"/>
        <v>►</v>
      </c>
      <c r="H410" s="1466" t="s">
        <v>6</v>
      </c>
      <c r="I410" s="1465"/>
      <c r="J410" s="1465"/>
      <c r="K410" s="1465"/>
      <c r="L410" s="1464"/>
      <c r="M410" s="1464"/>
      <c r="N410" s="1464"/>
      <c r="O410" s="1464"/>
      <c r="P410" s="1464"/>
      <c r="Q410" s="1464"/>
      <c r="R410" s="2459"/>
      <c r="S410" s="521" t="s">
        <v>6</v>
      </c>
      <c r="T410" s="2719">
        <f t="shared" si="152"/>
        <v>0</v>
      </c>
      <c r="U410" s="2443">
        <f t="shared" si="153"/>
        <v>0</v>
      </c>
      <c r="V410" s="2442"/>
      <c r="W410" s="1440">
        <f t="shared" si="143"/>
        <v>0</v>
      </c>
      <c r="X410" s="199" t="str">
        <f>IF(OR(W410=0, ISBLANK(P410)), "", TEXT(ROUND(W410/INDEX(AJ24:AJ94, MATCH(P410, AI24:AI94, 0)), 0),"# ##0") &amp; " " &amp; P410)</f>
        <v/>
      </c>
      <c r="Y410" s="197">
        <f t="shared" si="144"/>
        <v>0</v>
      </c>
      <c r="Z410" s="1441">
        <f t="shared" si="155"/>
        <v>0</v>
      </c>
      <c r="AA410" s="1428" t="str">
        <f t="shared" ref="AA410:AA473" si="158">IF(V410&gt;0,R410,"")</f>
        <v/>
      </c>
      <c r="AB410" s="1436"/>
      <c r="AC410" s="1440">
        <f t="shared" ref="AC410:AC473" si="159">IF(ISBLANK(AB410), W410, W410*(1-AB410/100))</f>
        <v>0</v>
      </c>
      <c r="AD410" s="1437"/>
      <c r="AE410" s="1442" t="str">
        <f t="shared" si="149"/>
        <v/>
      </c>
      <c r="AF410" s="2564"/>
      <c r="AG410" s="2715">
        <f t="shared" si="156"/>
        <v>0</v>
      </c>
      <c r="AH410" s="2716">
        <f>IF(AND(V410&lt;&gt;"", ISNUMBER(T410)), IFERROR(INDEX(AJ24:AJ94, MATCH(P410, AI24:AI94, 0)) * O410 * IF(ISBLANK(L410), 1, L410), 0), 0)</f>
        <v>0</v>
      </c>
      <c r="AI410" s="31"/>
      <c r="AJ410" s="31"/>
      <c r="AK410" s="31"/>
      <c r="AL410" s="31"/>
      <c r="AM410" s="1401" t="str">
        <f t="shared" si="151"/>
        <v>►</v>
      </c>
      <c r="AN410" s="31"/>
      <c r="AO410" s="31"/>
      <c r="AP410" s="31"/>
      <c r="AQ410" s="31"/>
      <c r="AR410" s="1411"/>
      <c r="AS410" s="31"/>
      <c r="AT410" s="31"/>
      <c r="AU410" s="31"/>
      <c r="AV410" s="31"/>
      <c r="AW410" s="1411"/>
      <c r="AX410" s="4">
        <v>1</v>
      </c>
    </row>
    <row r="411" spans="1:52" s="48" customFormat="1" ht="21" customHeight="1" x14ac:dyDescent="0.25">
      <c r="A411" s="1401" t="str">
        <f t="shared" si="150"/>
        <v>►</v>
      </c>
      <c r="B411" s="1402" t="str">
        <f t="shared" si="154"/>
        <v>►</v>
      </c>
      <c r="C411" s="1403" t="str">
        <f t="shared" si="157"/>
        <v>►</v>
      </c>
      <c r="D411" s="2475" t="str">
        <f t="shared" si="145"/>
        <v>►</v>
      </c>
      <c r="E411" s="1402" t="str">
        <f t="shared" si="146"/>
        <v>►</v>
      </c>
      <c r="F411" s="1402" t="str">
        <f t="shared" si="147"/>
        <v>►</v>
      </c>
      <c r="G411" s="1402" t="str">
        <f t="shared" si="148"/>
        <v>►</v>
      </c>
      <c r="H411" s="1466" t="s">
        <v>6</v>
      </c>
      <c r="I411" s="1465"/>
      <c r="J411" s="1465"/>
      <c r="K411" s="1465"/>
      <c r="L411" s="1464"/>
      <c r="M411" s="1464"/>
      <c r="N411" s="1464"/>
      <c r="O411" s="1464"/>
      <c r="P411" s="1464"/>
      <c r="Q411" s="1464"/>
      <c r="R411" s="2459"/>
      <c r="S411" s="521" t="s">
        <v>6</v>
      </c>
      <c r="T411" s="2719">
        <f t="shared" si="152"/>
        <v>0</v>
      </c>
      <c r="U411" s="2443">
        <f t="shared" si="153"/>
        <v>0</v>
      </c>
      <c r="V411" s="2442"/>
      <c r="W411" s="1433">
        <f t="shared" ref="W411:W474" si="160">IFERROR(IF(V411&gt;0, AH411*AG411*Q411, 0), 0)</f>
        <v>0</v>
      </c>
      <c r="X411" s="185" t="str">
        <f>IF(OR(W411=0, ISBLANK(P411)), "", TEXT(ROUND(W411/INDEX(AJ24:AJ94, MATCH(P411, AI24:AI94, 0)), 0),"# ##0") &amp; " " &amp; P411)</f>
        <v/>
      </c>
      <c r="Y411" s="210">
        <f t="shared" ref="Y411:Y474" si="161">IFERROR(IF(V411&gt;0, L411*AG411*Q411, 0), 0)</f>
        <v>0</v>
      </c>
      <c r="Z411" s="1434">
        <f t="shared" si="155"/>
        <v>0</v>
      </c>
      <c r="AA411" s="1435" t="str">
        <f t="shared" si="158"/>
        <v/>
      </c>
      <c r="AB411" s="1436"/>
      <c r="AC411" s="1433">
        <f t="shared" si="159"/>
        <v>0</v>
      </c>
      <c r="AD411" s="1437"/>
      <c r="AE411" s="1438" t="str">
        <f t="shared" si="149"/>
        <v/>
      </c>
      <c r="AF411" s="2564"/>
      <c r="AG411" s="2715">
        <f t="shared" si="156"/>
        <v>0</v>
      </c>
      <c r="AH411" s="2716">
        <f>IF(AND(V411&lt;&gt;"", ISNUMBER(T411)), IFERROR(INDEX(AJ24:AJ94, MATCH(P411, AI24:AI94, 0)) * O411 * IF(ISBLANK(L411), 1, L411), 0), 0)</f>
        <v>0</v>
      </c>
      <c r="AI411" s="31"/>
      <c r="AJ411" s="31"/>
      <c r="AK411" s="31"/>
      <c r="AL411" s="31"/>
      <c r="AM411" s="1401" t="str">
        <f t="shared" si="151"/>
        <v>►</v>
      </c>
      <c r="AN411" s="31"/>
      <c r="AO411" s="31"/>
      <c r="AP411" s="31"/>
      <c r="AQ411" s="31"/>
      <c r="AR411" s="1411"/>
      <c r="AS411" s="31"/>
      <c r="AT411" s="31"/>
      <c r="AU411" s="31"/>
      <c r="AV411" s="31"/>
      <c r="AW411" s="1411"/>
      <c r="AX411" s="4">
        <v>1</v>
      </c>
    </row>
    <row r="412" spans="1:52" s="48" customFormat="1" ht="21" customHeight="1" x14ac:dyDescent="0.25">
      <c r="A412" s="1401" t="str">
        <f t="shared" si="150"/>
        <v>►</v>
      </c>
      <c r="B412" s="1402" t="str">
        <f t="shared" si="154"/>
        <v>►</v>
      </c>
      <c r="C412" s="1403" t="str">
        <f t="shared" si="157"/>
        <v>►</v>
      </c>
      <c r="D412" s="2475" t="str">
        <f t="shared" si="145"/>
        <v>►</v>
      </c>
      <c r="E412" s="1402" t="str">
        <f t="shared" si="146"/>
        <v>►</v>
      </c>
      <c r="F412" s="1402" t="str">
        <f t="shared" si="147"/>
        <v>►</v>
      </c>
      <c r="G412" s="1402" t="str">
        <f t="shared" si="148"/>
        <v>►</v>
      </c>
      <c r="H412" s="1466" t="s">
        <v>6</v>
      </c>
      <c r="I412" s="1465"/>
      <c r="J412" s="1465"/>
      <c r="K412" s="1465"/>
      <c r="L412" s="1464"/>
      <c r="M412" s="1464"/>
      <c r="N412" s="1464"/>
      <c r="O412" s="1464"/>
      <c r="P412" s="1464"/>
      <c r="Q412" s="1464"/>
      <c r="R412" s="2459"/>
      <c r="S412" s="521" t="s">
        <v>6</v>
      </c>
      <c r="T412" s="2719">
        <f t="shared" si="152"/>
        <v>0</v>
      </c>
      <c r="U412" s="2443">
        <f t="shared" si="153"/>
        <v>0</v>
      </c>
      <c r="V412" s="2442"/>
      <c r="W412" s="1440">
        <f t="shared" si="160"/>
        <v>0</v>
      </c>
      <c r="X412" s="199" t="str">
        <f>IF(OR(W412=0, ISBLANK(P412)), "", TEXT(ROUND(W412/INDEX(AJ24:AJ94, MATCH(P412, AI24:AI94, 0)), 0),"# ##0") &amp; " " &amp; P412)</f>
        <v/>
      </c>
      <c r="Y412" s="197">
        <f t="shared" si="161"/>
        <v>0</v>
      </c>
      <c r="Z412" s="1441">
        <f t="shared" si="155"/>
        <v>0</v>
      </c>
      <c r="AA412" s="1428" t="str">
        <f t="shared" si="158"/>
        <v/>
      </c>
      <c r="AB412" s="1436"/>
      <c r="AC412" s="1440">
        <f t="shared" si="159"/>
        <v>0</v>
      </c>
      <c r="AD412" s="1437"/>
      <c r="AE412" s="1442" t="str">
        <f t="shared" si="149"/>
        <v/>
      </c>
      <c r="AF412" s="2564"/>
      <c r="AG412" s="2715">
        <f t="shared" si="156"/>
        <v>0</v>
      </c>
      <c r="AH412" s="2716">
        <f>IF(AND(V412&lt;&gt;"", ISNUMBER(T412)), IFERROR(INDEX(AJ24:AJ94, MATCH(P412, AI24:AI94, 0)) * O412 * IF(ISBLANK(L412), 1, L412), 0), 0)</f>
        <v>0</v>
      </c>
      <c r="AI412" s="31"/>
      <c r="AJ412" s="31"/>
      <c r="AK412" s="31"/>
      <c r="AL412" s="31"/>
      <c r="AM412" s="1401" t="str">
        <f t="shared" si="151"/>
        <v>►</v>
      </c>
      <c r="AN412" s="31"/>
      <c r="AO412" s="31"/>
      <c r="AP412" s="31"/>
      <c r="AQ412" s="31"/>
      <c r="AR412" s="1411"/>
      <c r="AS412" s="31"/>
      <c r="AT412" s="31"/>
      <c r="AU412" s="31"/>
      <c r="AV412" s="31"/>
      <c r="AW412" s="1411"/>
      <c r="AX412" s="4">
        <v>1</v>
      </c>
    </row>
    <row r="413" spans="1:52" s="48" customFormat="1" ht="21" customHeight="1" x14ac:dyDescent="0.25">
      <c r="A413" s="1401" t="str">
        <f t="shared" si="150"/>
        <v>►</v>
      </c>
      <c r="B413" s="1402" t="str">
        <f t="shared" si="154"/>
        <v>►</v>
      </c>
      <c r="C413" s="1403" t="str">
        <f t="shared" si="157"/>
        <v>►</v>
      </c>
      <c r="D413" s="2475" t="str">
        <f t="shared" si="145"/>
        <v>►</v>
      </c>
      <c r="E413" s="1402" t="str">
        <f t="shared" si="146"/>
        <v>►</v>
      </c>
      <c r="F413" s="1402" t="str">
        <f t="shared" si="147"/>
        <v>►</v>
      </c>
      <c r="G413" s="1402" t="str">
        <f t="shared" si="148"/>
        <v>►</v>
      </c>
      <c r="H413" s="1466" t="s">
        <v>6</v>
      </c>
      <c r="I413" s="1465"/>
      <c r="J413" s="1465"/>
      <c r="K413" s="1465"/>
      <c r="L413" s="1464"/>
      <c r="M413" s="1464"/>
      <c r="N413" s="1464"/>
      <c r="O413" s="1464"/>
      <c r="P413" s="1464"/>
      <c r="Q413" s="1464"/>
      <c r="R413" s="2459"/>
      <c r="S413" s="521" t="s">
        <v>6</v>
      </c>
      <c r="T413" s="2719">
        <f t="shared" si="152"/>
        <v>0</v>
      </c>
      <c r="U413" s="2443">
        <f t="shared" si="153"/>
        <v>0</v>
      </c>
      <c r="V413" s="2442"/>
      <c r="W413" s="1433">
        <f t="shared" si="160"/>
        <v>0</v>
      </c>
      <c r="X413" s="185" t="str">
        <f>IF(OR(W413=0, ISBLANK(P413)), "", TEXT(ROUND(W413/INDEX(AJ24:AJ94, MATCH(P413, AI24:AI94, 0)), 0),"# ##0") &amp; " " &amp; P413)</f>
        <v/>
      </c>
      <c r="Y413" s="210">
        <f t="shared" si="161"/>
        <v>0</v>
      </c>
      <c r="Z413" s="1434">
        <f t="shared" si="155"/>
        <v>0</v>
      </c>
      <c r="AA413" s="1435" t="str">
        <f t="shared" si="158"/>
        <v/>
      </c>
      <c r="AB413" s="1436"/>
      <c r="AC413" s="1433">
        <f t="shared" si="159"/>
        <v>0</v>
      </c>
      <c r="AD413" s="1437"/>
      <c r="AE413" s="1438" t="str">
        <f t="shared" si="149"/>
        <v/>
      </c>
      <c r="AF413" s="2564"/>
      <c r="AG413" s="2715">
        <f t="shared" si="156"/>
        <v>0</v>
      </c>
      <c r="AH413" s="2716">
        <f>IF(AND(V413&lt;&gt;"", ISNUMBER(T413)), IFERROR(INDEX(AJ24:AJ94, MATCH(P413, AI24:AI94, 0)) * O413 * IF(ISBLANK(L413), 1, L413), 0), 0)</f>
        <v>0</v>
      </c>
      <c r="AI413" s="31"/>
      <c r="AJ413" s="31"/>
      <c r="AK413" s="31"/>
      <c r="AL413" s="31"/>
      <c r="AM413" s="1401" t="str">
        <f t="shared" si="151"/>
        <v>►</v>
      </c>
      <c r="AN413" s="31"/>
      <c r="AO413" s="31"/>
      <c r="AP413" s="31"/>
      <c r="AQ413" s="31"/>
      <c r="AR413" s="1411"/>
      <c r="AS413" s="31"/>
      <c r="AT413" s="31"/>
      <c r="AU413" s="31"/>
      <c r="AV413" s="31"/>
      <c r="AW413" s="1411"/>
      <c r="AX413" s="4">
        <v>1</v>
      </c>
    </row>
    <row r="414" spans="1:52" s="48" customFormat="1" ht="21" customHeight="1" x14ac:dyDescent="0.25">
      <c r="A414" s="1401" t="str">
        <f t="shared" si="150"/>
        <v>►</v>
      </c>
      <c r="B414" s="1402" t="str">
        <f t="shared" si="154"/>
        <v>►</v>
      </c>
      <c r="C414" s="1403" t="str">
        <f t="shared" si="157"/>
        <v>►</v>
      </c>
      <c r="D414" s="2475" t="str">
        <f t="shared" si="145"/>
        <v>►</v>
      </c>
      <c r="E414" s="1402" t="str">
        <f t="shared" si="146"/>
        <v>►</v>
      </c>
      <c r="F414" s="1402" t="str">
        <f t="shared" si="147"/>
        <v>►</v>
      </c>
      <c r="G414" s="1402" t="str">
        <f t="shared" si="148"/>
        <v>►</v>
      </c>
      <c r="H414" s="1466" t="s">
        <v>6</v>
      </c>
      <c r="I414" s="1465"/>
      <c r="J414" s="1465"/>
      <c r="K414" s="1465"/>
      <c r="L414" s="1464"/>
      <c r="M414" s="1464"/>
      <c r="N414" s="1464"/>
      <c r="O414" s="1464"/>
      <c r="P414" s="1464"/>
      <c r="Q414" s="1464"/>
      <c r="R414" s="2459"/>
      <c r="S414" s="521" t="s">
        <v>6</v>
      </c>
      <c r="T414" s="2719">
        <f t="shared" si="152"/>
        <v>0</v>
      </c>
      <c r="U414" s="2443">
        <f t="shared" si="153"/>
        <v>0</v>
      </c>
      <c r="V414" s="2442"/>
      <c r="W414" s="1440">
        <f t="shared" si="160"/>
        <v>0</v>
      </c>
      <c r="X414" s="199" t="str">
        <f>IF(OR(W414=0, ISBLANK(P414)), "", TEXT(ROUND(W414/INDEX(AJ24:AJ94, MATCH(P414, AI24:AI94, 0)), 0),"# ##0") &amp; " " &amp; P414)</f>
        <v/>
      </c>
      <c r="Y414" s="197">
        <f t="shared" si="161"/>
        <v>0</v>
      </c>
      <c r="Z414" s="1441">
        <f t="shared" si="155"/>
        <v>0</v>
      </c>
      <c r="AA414" s="1428" t="str">
        <f t="shared" si="158"/>
        <v/>
      </c>
      <c r="AB414" s="1436"/>
      <c r="AC414" s="1440">
        <f t="shared" si="159"/>
        <v>0</v>
      </c>
      <c r="AD414" s="1437"/>
      <c r="AE414" s="1442" t="str">
        <f t="shared" si="149"/>
        <v/>
      </c>
      <c r="AF414" s="2564"/>
      <c r="AG414" s="2715">
        <f t="shared" si="156"/>
        <v>0</v>
      </c>
      <c r="AH414" s="2716">
        <f>IF(AND(V414&lt;&gt;"", ISNUMBER(T414)), IFERROR(INDEX(AJ24:AJ94, MATCH(P414, AI24:AI94, 0)) * O414 * IF(ISBLANK(L414), 1, L414), 0), 0)</f>
        <v>0</v>
      </c>
      <c r="AI414" s="31"/>
      <c r="AJ414" s="31"/>
      <c r="AK414" s="31"/>
      <c r="AL414" s="31"/>
      <c r="AM414" s="1401" t="str">
        <f t="shared" si="151"/>
        <v>►</v>
      </c>
      <c r="AN414" s="31"/>
      <c r="AO414" s="31"/>
      <c r="AP414" s="31"/>
      <c r="AQ414" s="31"/>
      <c r="AR414" s="1411"/>
      <c r="AS414" s="31"/>
      <c r="AT414" s="31"/>
      <c r="AU414" s="31"/>
      <c r="AV414" s="31"/>
      <c r="AW414" s="1411"/>
      <c r="AX414" s="4">
        <v>1</v>
      </c>
    </row>
    <row r="415" spans="1:52" s="48" customFormat="1" ht="21" customHeight="1" x14ac:dyDescent="0.25">
      <c r="A415" s="1401" t="str">
        <f t="shared" si="150"/>
        <v>►</v>
      </c>
      <c r="B415" s="1402" t="str">
        <f t="shared" si="154"/>
        <v>►</v>
      </c>
      <c r="C415" s="1403" t="str">
        <f t="shared" si="157"/>
        <v>►</v>
      </c>
      <c r="D415" s="2475" t="str">
        <f t="shared" si="145"/>
        <v>►</v>
      </c>
      <c r="E415" s="1402" t="str">
        <f t="shared" si="146"/>
        <v>►</v>
      </c>
      <c r="F415" s="1402" t="str">
        <f t="shared" si="147"/>
        <v>►</v>
      </c>
      <c r="G415" s="1402" t="str">
        <f t="shared" si="148"/>
        <v>►</v>
      </c>
      <c r="H415" s="1466" t="s">
        <v>6</v>
      </c>
      <c r="I415" s="1465"/>
      <c r="J415" s="1465"/>
      <c r="K415" s="1465"/>
      <c r="L415" s="1464"/>
      <c r="M415" s="1464"/>
      <c r="N415" s="1464"/>
      <c r="O415" s="1464"/>
      <c r="P415" s="1464"/>
      <c r="Q415" s="1464"/>
      <c r="R415" s="2459"/>
      <c r="S415" s="521" t="s">
        <v>6</v>
      </c>
      <c r="T415" s="2719">
        <f t="shared" si="152"/>
        <v>0</v>
      </c>
      <c r="U415" s="2443">
        <f t="shared" si="153"/>
        <v>0</v>
      </c>
      <c r="V415" s="2442"/>
      <c r="W415" s="1433">
        <f t="shared" si="160"/>
        <v>0</v>
      </c>
      <c r="X415" s="185" t="str">
        <f>IF(OR(W415=0, ISBLANK(P415)), "", TEXT(ROUND(W415/INDEX(AJ24:AJ94, MATCH(P415, AI24:AI94, 0)), 0),"# ##0") &amp; " " &amp; P415)</f>
        <v/>
      </c>
      <c r="Y415" s="210">
        <f t="shared" si="161"/>
        <v>0</v>
      </c>
      <c r="Z415" s="1434">
        <f t="shared" si="155"/>
        <v>0</v>
      </c>
      <c r="AA415" s="1435" t="str">
        <f t="shared" si="158"/>
        <v/>
      </c>
      <c r="AB415" s="1436"/>
      <c r="AC415" s="1433">
        <f t="shared" si="159"/>
        <v>0</v>
      </c>
      <c r="AD415" s="1437"/>
      <c r="AE415" s="1438" t="str">
        <f t="shared" si="149"/>
        <v/>
      </c>
      <c r="AF415" s="2564"/>
      <c r="AG415" s="2715">
        <f t="shared" si="156"/>
        <v>0</v>
      </c>
      <c r="AH415" s="2716">
        <f>IF(AND(V415&lt;&gt;"", ISNUMBER(T415)), IFERROR(INDEX(AJ24:AJ94, MATCH(P415, AI24:AI94, 0)) * O415 * IF(ISBLANK(L415), 1, L415), 0), 0)</f>
        <v>0</v>
      </c>
      <c r="AI415" s="31"/>
      <c r="AJ415" s="31"/>
      <c r="AK415" s="31"/>
      <c r="AL415" s="31"/>
      <c r="AM415" s="1401" t="str">
        <f t="shared" si="151"/>
        <v>►</v>
      </c>
      <c r="AN415" s="31"/>
      <c r="AO415" s="31"/>
      <c r="AP415" s="31"/>
      <c r="AQ415" s="31"/>
      <c r="AR415" s="1411"/>
      <c r="AS415" s="31"/>
      <c r="AT415" s="31"/>
      <c r="AU415" s="31"/>
      <c r="AV415" s="31"/>
      <c r="AW415" s="1411"/>
      <c r="AX415" s="4">
        <v>1</v>
      </c>
    </row>
    <row r="416" spans="1:52" s="48" customFormat="1" ht="21" customHeight="1" x14ac:dyDescent="0.25">
      <c r="A416" s="1401" t="str">
        <f t="shared" si="150"/>
        <v>►</v>
      </c>
      <c r="B416" s="1402" t="str">
        <f t="shared" si="154"/>
        <v>►</v>
      </c>
      <c r="C416" s="1403" t="str">
        <f t="shared" si="157"/>
        <v>►</v>
      </c>
      <c r="D416" s="2475" t="str">
        <f t="shared" ref="D416:D479" si="162">IF(B416="►","►",IFERROR(MID(B416,SEARCH(".",B416)+1,SEARCH(".",B416,SEARCH(".",B416)+1)-SEARCH(".",B416)-1),0))</f>
        <v>►</v>
      </c>
      <c r="E416" s="1402" t="str">
        <f t="shared" ref="E416:E479" si="163">IF(B416="►", "►", IFERROR(MID(B416, SEARCH(".", B416, SEARCH(".", B416)+1)+1, SEARCH(".", B416, SEARCH(".", B416, SEARCH(".", B416)+1)+1) - SEARCH(".", B416, SEARCH(".", B416)+1)-1), 0))</f>
        <v>►</v>
      </c>
      <c r="F416" s="1402" t="str">
        <f t="shared" ref="F416:F479" si="164">IF(B416="►", "►", IFERROR(MID(B416, SEARCH(".", B416, SEARCH(".", B416, SEARCH(".", B416)+1)+1)+1, SEARCH(".", B416, SEARCH(".", B416, SEARCH(".", B416, SEARCH(".", B416)+1)+1)+1) - SEARCH(".", B416, SEARCH(".", B416, SEARCH(".", B416)+1)+1)-1), 0))</f>
        <v>►</v>
      </c>
      <c r="G416" s="1402" t="str">
        <f t="shared" ref="G416:G479" si="165">IF(OR(B416="►", ISBLANK(B416)), "►", IFERROR(RIGHT(B416, LEN(B416)-FIND("►", B416)-1), ""))</f>
        <v>►</v>
      </c>
      <c r="H416" s="1466" t="s">
        <v>6</v>
      </c>
      <c r="I416" s="1465"/>
      <c r="J416" s="1465"/>
      <c r="K416" s="1465"/>
      <c r="L416" s="1464"/>
      <c r="M416" s="1464"/>
      <c r="N416" s="1464"/>
      <c r="O416" s="1464"/>
      <c r="P416" s="1464"/>
      <c r="Q416" s="1464"/>
      <c r="R416" s="2459"/>
      <c r="S416" s="521" t="s">
        <v>6</v>
      </c>
      <c r="T416" s="2719">
        <f t="shared" si="152"/>
        <v>0</v>
      </c>
      <c r="U416" s="2443">
        <f t="shared" si="153"/>
        <v>0</v>
      </c>
      <c r="V416" s="2442"/>
      <c r="W416" s="1440">
        <f t="shared" si="160"/>
        <v>0</v>
      </c>
      <c r="X416" s="199" t="str">
        <f>IF(OR(W416=0, ISBLANK(P416)), "", TEXT(ROUND(W416/INDEX(AJ24:AJ94, MATCH(P416, AI24:AI94, 0)), 0),"# ##0") &amp; " " &amp; P416)</f>
        <v/>
      </c>
      <c r="Y416" s="197">
        <f t="shared" si="161"/>
        <v>0</v>
      </c>
      <c r="Z416" s="1441">
        <f t="shared" si="155"/>
        <v>0</v>
      </c>
      <c r="AA416" s="1428" t="str">
        <f t="shared" si="158"/>
        <v/>
      </c>
      <c r="AB416" s="1436"/>
      <c r="AC416" s="1440">
        <f t="shared" si="159"/>
        <v>0</v>
      </c>
      <c r="AD416" s="1437"/>
      <c r="AE416" s="1442" t="str">
        <f t="shared" si="149"/>
        <v/>
      </c>
      <c r="AF416" s="2564"/>
      <c r="AG416" s="2715">
        <f t="shared" si="156"/>
        <v>0</v>
      </c>
      <c r="AH416" s="2716">
        <f>IF(AND(V416&lt;&gt;"", ISNUMBER(T416)), IFERROR(INDEX(AJ24:AJ94, MATCH(P416, AI24:AI94, 0)) * O416 * IF(ISBLANK(L416), 1, L416), 0), 0)</f>
        <v>0</v>
      </c>
      <c r="AI416" s="31"/>
      <c r="AJ416" s="31"/>
      <c r="AK416" s="31"/>
      <c r="AL416" s="31"/>
      <c r="AM416" s="1401" t="str">
        <f t="shared" si="151"/>
        <v>►</v>
      </c>
      <c r="AN416" s="31"/>
      <c r="AO416" s="31"/>
      <c r="AP416" s="31"/>
      <c r="AQ416" s="31"/>
      <c r="AR416" s="1411"/>
      <c r="AS416" s="31"/>
      <c r="AT416" s="31"/>
      <c r="AU416" s="31"/>
      <c r="AV416" s="31"/>
      <c r="AW416" s="1411"/>
      <c r="AX416" s="4">
        <v>1</v>
      </c>
    </row>
    <row r="417" spans="1:52" s="48" customFormat="1" ht="21" customHeight="1" x14ac:dyDescent="0.25">
      <c r="A417" s="1401" t="str">
        <f t="shared" si="150"/>
        <v>►</v>
      </c>
      <c r="B417" s="1402" t="str">
        <f t="shared" si="154"/>
        <v>►</v>
      </c>
      <c r="C417" s="1403" t="str">
        <f t="shared" si="157"/>
        <v>►</v>
      </c>
      <c r="D417" s="2475" t="str">
        <f t="shared" si="162"/>
        <v>►</v>
      </c>
      <c r="E417" s="1402" t="str">
        <f t="shared" si="163"/>
        <v>►</v>
      </c>
      <c r="F417" s="1402" t="str">
        <f t="shared" si="164"/>
        <v>►</v>
      </c>
      <c r="G417" s="1402" t="str">
        <f t="shared" si="165"/>
        <v>►</v>
      </c>
      <c r="H417" s="1466" t="s">
        <v>6</v>
      </c>
      <c r="I417" s="1465"/>
      <c r="J417" s="1465"/>
      <c r="K417" s="1465"/>
      <c r="L417" s="1464"/>
      <c r="M417" s="1464"/>
      <c r="N417" s="1464"/>
      <c r="O417" s="1464"/>
      <c r="P417" s="1464"/>
      <c r="Q417" s="1464"/>
      <c r="R417" s="2459"/>
      <c r="S417" s="521" t="s">
        <v>6</v>
      </c>
      <c r="T417" s="2719">
        <f t="shared" si="152"/>
        <v>0</v>
      </c>
      <c r="U417" s="2443">
        <f t="shared" si="153"/>
        <v>0</v>
      </c>
      <c r="V417" s="2442"/>
      <c r="W417" s="1433">
        <f t="shared" si="160"/>
        <v>0</v>
      </c>
      <c r="X417" s="185" t="str">
        <f>IF(OR(W417=0, ISBLANK(P417)), "", TEXT(ROUND(W417/INDEX(AJ24:AJ94, MATCH(P417, AI24:AI94, 0)), 0),"# ##0") &amp; " " &amp; P417)</f>
        <v/>
      </c>
      <c r="Y417" s="210">
        <f t="shared" si="161"/>
        <v>0</v>
      </c>
      <c r="Z417" s="1434">
        <f t="shared" si="155"/>
        <v>0</v>
      </c>
      <c r="AA417" s="1435" t="str">
        <f t="shared" si="158"/>
        <v/>
      </c>
      <c r="AB417" s="1436"/>
      <c r="AC417" s="1433">
        <f t="shared" si="159"/>
        <v>0</v>
      </c>
      <c r="AD417" s="1437"/>
      <c r="AE417" s="1438" t="str">
        <f t="shared" si="149"/>
        <v/>
      </c>
      <c r="AF417" s="2564"/>
      <c r="AG417" s="2715">
        <f t="shared" si="156"/>
        <v>0</v>
      </c>
      <c r="AH417" s="2716">
        <f>IF(AND(V417&lt;&gt;"", ISNUMBER(T417)), IFERROR(INDEX(AJ24:AJ94, MATCH(P417, AI24:AI94, 0)) * O417 * IF(ISBLANK(L417), 1, L417), 0), 0)</f>
        <v>0</v>
      </c>
      <c r="AI417" s="31"/>
      <c r="AJ417" s="31"/>
      <c r="AK417" s="31"/>
      <c r="AL417" s="31"/>
      <c r="AM417" s="1401" t="str">
        <f t="shared" si="151"/>
        <v>►</v>
      </c>
      <c r="AN417" s="31"/>
      <c r="AO417" s="31"/>
      <c r="AP417" s="31"/>
      <c r="AQ417" s="31"/>
      <c r="AR417" s="1411"/>
      <c r="AS417" s="31"/>
      <c r="AT417" s="31"/>
      <c r="AU417" s="31"/>
      <c r="AV417" s="31"/>
      <c r="AW417" s="1411"/>
      <c r="AX417" s="4">
        <v>1</v>
      </c>
    </row>
    <row r="418" spans="1:52" s="31" customFormat="1" ht="21" customHeight="1" x14ac:dyDescent="0.25">
      <c r="A418" s="1401" t="str">
        <f t="shared" si="150"/>
        <v>►</v>
      </c>
      <c r="B418" s="1402" t="str">
        <f t="shared" si="154"/>
        <v>►</v>
      </c>
      <c r="C418" s="1403" t="str">
        <f t="shared" si="157"/>
        <v>►</v>
      </c>
      <c r="D418" s="2475" t="str">
        <f t="shared" si="162"/>
        <v>►</v>
      </c>
      <c r="E418" s="1402" t="str">
        <f t="shared" si="163"/>
        <v>►</v>
      </c>
      <c r="F418" s="1402" t="str">
        <f t="shared" si="164"/>
        <v>►</v>
      </c>
      <c r="G418" s="1402" t="str">
        <f t="shared" si="165"/>
        <v>►</v>
      </c>
      <c r="H418" s="1466" t="s">
        <v>6</v>
      </c>
      <c r="I418" s="1465"/>
      <c r="J418" s="1465"/>
      <c r="K418" s="1465"/>
      <c r="L418" s="1464"/>
      <c r="M418" s="1464"/>
      <c r="N418" s="1464"/>
      <c r="O418" s="1464"/>
      <c r="P418" s="1464"/>
      <c r="Q418" s="1464"/>
      <c r="R418" s="2459"/>
      <c r="S418" s="521" t="s">
        <v>6</v>
      </c>
      <c r="T418" s="2719">
        <f t="shared" si="152"/>
        <v>0</v>
      </c>
      <c r="U418" s="2443">
        <f t="shared" si="153"/>
        <v>0</v>
      </c>
      <c r="V418" s="2442"/>
      <c r="W418" s="1440">
        <f t="shared" si="160"/>
        <v>0</v>
      </c>
      <c r="X418" s="199" t="str">
        <f>IF(OR(W418=0, ISBLANK(P418)), "", TEXT(ROUND(W418/INDEX(AJ24:AJ94, MATCH(P418, AI24:AI94, 0)), 0),"# ##0") &amp; " " &amp; P418)</f>
        <v/>
      </c>
      <c r="Y418" s="197">
        <f t="shared" si="161"/>
        <v>0</v>
      </c>
      <c r="Z418" s="1441">
        <f t="shared" si="155"/>
        <v>0</v>
      </c>
      <c r="AA418" s="1428" t="str">
        <f t="shared" si="158"/>
        <v/>
      </c>
      <c r="AB418" s="1436"/>
      <c r="AC418" s="1440">
        <f t="shared" si="159"/>
        <v>0</v>
      </c>
      <c r="AD418" s="1437"/>
      <c r="AE418" s="1442" t="str">
        <f t="shared" si="149"/>
        <v/>
      </c>
      <c r="AF418" s="2564"/>
      <c r="AG418" s="2715">
        <f t="shared" si="156"/>
        <v>0</v>
      </c>
      <c r="AH418" s="2716">
        <f>IF(AND(V418&lt;&gt;"", ISNUMBER(T418)), IFERROR(INDEX(AJ24:AJ94, MATCH(P418, AI24:AI94, 0)) * O418 * IF(ISBLANK(L418), 1, L418), 0), 0)</f>
        <v>0</v>
      </c>
      <c r="AM418" s="1401" t="str">
        <f t="shared" si="151"/>
        <v>►</v>
      </c>
      <c r="AR418" s="1411"/>
      <c r="AW418" s="1411"/>
      <c r="AX418" s="4">
        <v>1</v>
      </c>
      <c r="AY418" s="48"/>
      <c r="AZ418" s="48"/>
    </row>
    <row r="419" spans="1:52" s="31" customFormat="1" ht="21" customHeight="1" x14ac:dyDescent="0.25">
      <c r="A419" s="1401" t="str">
        <f t="shared" si="150"/>
        <v>►</v>
      </c>
      <c r="B419" s="1402" t="str">
        <f t="shared" si="154"/>
        <v>►</v>
      </c>
      <c r="C419" s="1403" t="str">
        <f t="shared" si="157"/>
        <v>►</v>
      </c>
      <c r="D419" s="2475" t="str">
        <f t="shared" si="162"/>
        <v>►</v>
      </c>
      <c r="E419" s="1402" t="str">
        <f t="shared" si="163"/>
        <v>►</v>
      </c>
      <c r="F419" s="1402" t="str">
        <f t="shared" si="164"/>
        <v>►</v>
      </c>
      <c r="G419" s="1402" t="str">
        <f t="shared" si="165"/>
        <v>►</v>
      </c>
      <c r="H419" s="1466" t="s">
        <v>6</v>
      </c>
      <c r="I419" s="1465"/>
      <c r="J419" s="1465"/>
      <c r="K419" s="1465"/>
      <c r="L419" s="1464"/>
      <c r="M419" s="1464"/>
      <c r="N419" s="1464"/>
      <c r="O419" s="1464"/>
      <c r="P419" s="1464"/>
      <c r="Q419" s="1464"/>
      <c r="R419" s="2459"/>
      <c r="S419" s="521" t="s">
        <v>6</v>
      </c>
      <c r="T419" s="2719">
        <f t="shared" si="152"/>
        <v>0</v>
      </c>
      <c r="U419" s="2443">
        <f t="shared" si="153"/>
        <v>0</v>
      </c>
      <c r="V419" s="2442"/>
      <c r="W419" s="1433">
        <f t="shared" si="160"/>
        <v>0</v>
      </c>
      <c r="X419" s="185" t="str">
        <f>IF(OR(W419=0, ISBLANK(P419)), "", TEXT(ROUND(W419/INDEX(AJ24:AJ94, MATCH(P419, AI24:AI94, 0)), 0),"# ##0") &amp; " " &amp; P419)</f>
        <v/>
      </c>
      <c r="Y419" s="210">
        <f t="shared" si="161"/>
        <v>0</v>
      </c>
      <c r="Z419" s="1434">
        <f t="shared" si="155"/>
        <v>0</v>
      </c>
      <c r="AA419" s="1435" t="str">
        <f t="shared" si="158"/>
        <v/>
      </c>
      <c r="AB419" s="1436"/>
      <c r="AC419" s="1433">
        <f t="shared" si="159"/>
        <v>0</v>
      </c>
      <c r="AD419" s="1437"/>
      <c r="AE419" s="1438" t="str">
        <f t="shared" si="149"/>
        <v/>
      </c>
      <c r="AF419" s="2564"/>
      <c r="AG419" s="2715">
        <f t="shared" si="156"/>
        <v>0</v>
      </c>
      <c r="AH419" s="2716">
        <f>IF(AND(V419&lt;&gt;"", ISNUMBER(T419)), IFERROR(INDEX(AJ24:AJ94, MATCH(P419, AI24:AI94, 0)) * O419 * IF(ISBLANK(L419), 1, L419), 0), 0)</f>
        <v>0</v>
      </c>
      <c r="AM419" s="1401" t="str">
        <f t="shared" si="151"/>
        <v>►</v>
      </c>
      <c r="AR419" s="1411"/>
      <c r="AW419" s="1411"/>
      <c r="AX419" s="4">
        <v>1</v>
      </c>
      <c r="AY419" s="48"/>
      <c r="AZ419" s="48"/>
    </row>
    <row r="420" spans="1:52" s="31" customFormat="1" ht="21" customHeight="1" x14ac:dyDescent="0.25">
      <c r="A420" s="1401" t="str">
        <f t="shared" si="150"/>
        <v>►</v>
      </c>
      <c r="B420" s="1402" t="str">
        <f t="shared" si="154"/>
        <v>►</v>
      </c>
      <c r="C420" s="1403" t="str">
        <f t="shared" si="157"/>
        <v>►</v>
      </c>
      <c r="D420" s="2475" t="str">
        <f t="shared" si="162"/>
        <v>►</v>
      </c>
      <c r="E420" s="1402" t="str">
        <f t="shared" si="163"/>
        <v>►</v>
      </c>
      <c r="F420" s="1402" t="str">
        <f t="shared" si="164"/>
        <v>►</v>
      </c>
      <c r="G420" s="1402" t="str">
        <f t="shared" si="165"/>
        <v>►</v>
      </c>
      <c r="H420" s="1466" t="s">
        <v>6</v>
      </c>
      <c r="I420" s="1465"/>
      <c r="J420" s="1465"/>
      <c r="K420" s="1465"/>
      <c r="L420" s="1464"/>
      <c r="M420" s="1464"/>
      <c r="N420" s="1464"/>
      <c r="O420" s="1464"/>
      <c r="P420" s="1464"/>
      <c r="Q420" s="1464"/>
      <c r="R420" s="2459"/>
      <c r="S420" s="521" t="s">
        <v>6</v>
      </c>
      <c r="T420" s="2719">
        <f t="shared" si="152"/>
        <v>0</v>
      </c>
      <c r="U420" s="2443">
        <f t="shared" si="153"/>
        <v>0</v>
      </c>
      <c r="V420" s="2442"/>
      <c r="W420" s="1440">
        <f t="shared" si="160"/>
        <v>0</v>
      </c>
      <c r="X420" s="199" t="str">
        <f>IF(OR(W420=0, ISBLANK(P420)), "", TEXT(ROUND(W420/INDEX(AJ24:AJ94, MATCH(P420, AI24:AI94, 0)), 0),"# ##0") &amp; " " &amp; P420)</f>
        <v/>
      </c>
      <c r="Y420" s="197">
        <f t="shared" si="161"/>
        <v>0</v>
      </c>
      <c r="Z420" s="1441">
        <f t="shared" si="155"/>
        <v>0</v>
      </c>
      <c r="AA420" s="1428" t="str">
        <f t="shared" si="158"/>
        <v/>
      </c>
      <c r="AB420" s="1436"/>
      <c r="AC420" s="1440">
        <f t="shared" si="159"/>
        <v>0</v>
      </c>
      <c r="AD420" s="1437"/>
      <c r="AE420" s="1442" t="str">
        <f t="shared" si="149"/>
        <v/>
      </c>
      <c r="AF420" s="2564"/>
      <c r="AG420" s="2715">
        <f t="shared" si="156"/>
        <v>0</v>
      </c>
      <c r="AH420" s="2716">
        <f>IF(AND(V420&lt;&gt;"", ISNUMBER(T420)), IFERROR(INDEX(AJ24:AJ94, MATCH(P420, AI24:AI94, 0)) * O420 * IF(ISBLANK(L420), 1, L420), 0), 0)</f>
        <v>0</v>
      </c>
      <c r="AM420" s="1401" t="str">
        <f t="shared" si="151"/>
        <v>►</v>
      </c>
      <c r="AR420" s="1411"/>
      <c r="AW420" s="1411"/>
      <c r="AX420" s="4">
        <v>1</v>
      </c>
      <c r="AY420" s="48"/>
      <c r="AZ420" s="48"/>
    </row>
    <row r="421" spans="1:52" s="31" customFormat="1" ht="21" customHeight="1" x14ac:dyDescent="0.25">
      <c r="A421" s="1401" t="str">
        <f t="shared" si="150"/>
        <v>►</v>
      </c>
      <c r="B421" s="1402" t="str">
        <f t="shared" si="154"/>
        <v>►</v>
      </c>
      <c r="C421" s="1403" t="str">
        <f t="shared" si="157"/>
        <v>►</v>
      </c>
      <c r="D421" s="2475" t="str">
        <f t="shared" si="162"/>
        <v>►</v>
      </c>
      <c r="E421" s="1402" t="str">
        <f t="shared" si="163"/>
        <v>►</v>
      </c>
      <c r="F421" s="1402" t="str">
        <f t="shared" si="164"/>
        <v>►</v>
      </c>
      <c r="G421" s="1402" t="str">
        <f t="shared" si="165"/>
        <v>►</v>
      </c>
      <c r="H421" s="1466" t="s">
        <v>6</v>
      </c>
      <c r="I421" s="1465"/>
      <c r="J421" s="1465"/>
      <c r="K421" s="1465"/>
      <c r="L421" s="1464"/>
      <c r="M421" s="1464"/>
      <c r="N421" s="1464"/>
      <c r="O421" s="1464"/>
      <c r="P421" s="1464"/>
      <c r="Q421" s="1464"/>
      <c r="R421" s="2459"/>
      <c r="S421" s="521" t="s">
        <v>6</v>
      </c>
      <c r="T421" s="2719">
        <f t="shared" si="152"/>
        <v>0</v>
      </c>
      <c r="U421" s="2443">
        <f t="shared" si="153"/>
        <v>0</v>
      </c>
      <c r="V421" s="2442"/>
      <c r="W421" s="1433">
        <f t="shared" si="160"/>
        <v>0</v>
      </c>
      <c r="X421" s="185" t="str">
        <f>IF(OR(W421=0, ISBLANK(P421)), "", TEXT(ROUND(W421/INDEX(AJ24:AJ94, MATCH(P421, AI24:AI94, 0)), 0),"# ##0") &amp; " " &amp; P421)</f>
        <v/>
      </c>
      <c r="Y421" s="210">
        <f t="shared" si="161"/>
        <v>0</v>
      </c>
      <c r="Z421" s="1449">
        <f t="shared" si="155"/>
        <v>0</v>
      </c>
      <c r="AA421" s="1450" t="str">
        <f t="shared" si="158"/>
        <v/>
      </c>
      <c r="AB421" s="1436"/>
      <c r="AC421" s="1433">
        <f t="shared" si="159"/>
        <v>0</v>
      </c>
      <c r="AD421" s="1437"/>
      <c r="AE421" s="1438" t="str">
        <f t="shared" si="149"/>
        <v/>
      </c>
      <c r="AF421" s="2564"/>
      <c r="AG421" s="2715">
        <f t="shared" si="156"/>
        <v>0</v>
      </c>
      <c r="AH421" s="2716">
        <f>IF(AND(V421&lt;&gt;"", ISNUMBER(T421)), IFERROR(INDEX(AJ24:AJ94, MATCH(P421, AI24:AI94, 0)) * O421 * IF(ISBLANK(L421), 1, L421), 0), 0)</f>
        <v>0</v>
      </c>
      <c r="AM421" s="1401" t="str">
        <f t="shared" si="151"/>
        <v>►</v>
      </c>
      <c r="AR421" s="1411"/>
      <c r="AW421" s="1411"/>
      <c r="AX421" s="4">
        <v>1</v>
      </c>
      <c r="AY421" s="48"/>
      <c r="AZ421" s="48"/>
    </row>
    <row r="422" spans="1:52" s="31" customFormat="1" ht="21" customHeight="1" x14ac:dyDescent="0.25">
      <c r="A422" s="1401" t="str">
        <f t="shared" si="150"/>
        <v>►</v>
      </c>
      <c r="B422" s="1402" t="str">
        <f t="shared" si="154"/>
        <v>►</v>
      </c>
      <c r="C422" s="1403" t="str">
        <f t="shared" si="157"/>
        <v>►</v>
      </c>
      <c r="D422" s="2475" t="str">
        <f t="shared" si="162"/>
        <v>►</v>
      </c>
      <c r="E422" s="1402" t="str">
        <f t="shared" si="163"/>
        <v>►</v>
      </c>
      <c r="F422" s="1402" t="str">
        <f t="shared" si="164"/>
        <v>►</v>
      </c>
      <c r="G422" s="1402" t="str">
        <f t="shared" si="165"/>
        <v>►</v>
      </c>
      <c r="H422" s="1466" t="s">
        <v>6</v>
      </c>
      <c r="I422" s="1465"/>
      <c r="J422" s="1465"/>
      <c r="K422" s="1465"/>
      <c r="L422" s="1464"/>
      <c r="M422" s="1464"/>
      <c r="N422" s="1464"/>
      <c r="O422" s="1464"/>
      <c r="P422" s="1464"/>
      <c r="Q422" s="1464"/>
      <c r="R422" s="2459"/>
      <c r="S422" s="521" t="s">
        <v>6</v>
      </c>
      <c r="T422" s="2719">
        <f t="shared" si="152"/>
        <v>0</v>
      </c>
      <c r="U422" s="2443">
        <f t="shared" si="153"/>
        <v>0</v>
      </c>
      <c r="V422" s="2442"/>
      <c r="W422" s="1440">
        <f t="shared" si="160"/>
        <v>0</v>
      </c>
      <c r="X422" s="199" t="str">
        <f>IF(OR(W422=0, ISBLANK(P422)), "", TEXT(ROUND(W422/INDEX(AJ24:AJ94, MATCH(P422, AI24:AI94, 0)), 0),"# ##0") &amp; " " &amp; P422)</f>
        <v/>
      </c>
      <c r="Y422" s="197">
        <f t="shared" si="161"/>
        <v>0</v>
      </c>
      <c r="Z422" s="1441">
        <f t="shared" si="155"/>
        <v>0</v>
      </c>
      <c r="AA422" s="1428" t="str">
        <f t="shared" si="158"/>
        <v/>
      </c>
      <c r="AB422" s="1436"/>
      <c r="AC422" s="1440">
        <f t="shared" si="159"/>
        <v>0</v>
      </c>
      <c r="AD422" s="1437"/>
      <c r="AE422" s="1442" t="str">
        <f t="shared" si="149"/>
        <v/>
      </c>
      <c r="AF422" s="2564"/>
      <c r="AG422" s="2715">
        <f t="shared" si="156"/>
        <v>0</v>
      </c>
      <c r="AH422" s="2716">
        <f>IF(AND(V422&lt;&gt;"", ISNUMBER(T422)), IFERROR(INDEX(AJ24:AJ94, MATCH(P422, AI24:AI94, 0)) * O422 * IF(ISBLANK(L422), 1, L422), 0), 0)</f>
        <v>0</v>
      </c>
      <c r="AM422" s="1401" t="str">
        <f t="shared" si="151"/>
        <v>►</v>
      </c>
      <c r="AR422" s="1411"/>
      <c r="AW422" s="1411"/>
      <c r="AX422" s="4">
        <v>1</v>
      </c>
      <c r="AY422" s="48"/>
      <c r="AZ422" s="48"/>
    </row>
    <row r="423" spans="1:52" s="31" customFormat="1" ht="21" customHeight="1" x14ac:dyDescent="0.25">
      <c r="A423" s="1401" t="str">
        <f t="shared" si="150"/>
        <v>►</v>
      </c>
      <c r="B423" s="1402" t="str">
        <f t="shared" si="154"/>
        <v>►</v>
      </c>
      <c r="C423" s="1403" t="str">
        <f t="shared" si="157"/>
        <v>►</v>
      </c>
      <c r="D423" s="2475" t="str">
        <f t="shared" si="162"/>
        <v>►</v>
      </c>
      <c r="E423" s="1402" t="str">
        <f t="shared" si="163"/>
        <v>►</v>
      </c>
      <c r="F423" s="1402" t="str">
        <f t="shared" si="164"/>
        <v>►</v>
      </c>
      <c r="G423" s="1402" t="str">
        <f t="shared" si="165"/>
        <v>►</v>
      </c>
      <c r="H423" s="1466" t="s">
        <v>6</v>
      </c>
      <c r="I423" s="1465"/>
      <c r="J423" s="1465"/>
      <c r="K423" s="1465"/>
      <c r="L423" s="1464"/>
      <c r="M423" s="1464"/>
      <c r="N423" s="1464"/>
      <c r="O423" s="1464"/>
      <c r="P423" s="1464"/>
      <c r="Q423" s="1464"/>
      <c r="R423" s="2459"/>
      <c r="S423" s="521" t="s">
        <v>6</v>
      </c>
      <c r="T423" s="2719">
        <f t="shared" si="152"/>
        <v>0</v>
      </c>
      <c r="U423" s="2443">
        <f t="shared" si="153"/>
        <v>0</v>
      </c>
      <c r="V423" s="2442"/>
      <c r="W423" s="1433">
        <f t="shared" si="160"/>
        <v>0</v>
      </c>
      <c r="X423" s="185" t="str">
        <f>IF(OR(W423=0, ISBLANK(P423)), "", TEXT(ROUND(W423/INDEX(AJ24:AJ94, MATCH(P423, AI24:AI94, 0)), 0),"# ##0") &amp; " " &amp; P423)</f>
        <v/>
      </c>
      <c r="Y423" s="210">
        <f t="shared" si="161"/>
        <v>0</v>
      </c>
      <c r="Z423" s="1434">
        <f t="shared" si="155"/>
        <v>0</v>
      </c>
      <c r="AA423" s="1435" t="str">
        <f t="shared" si="158"/>
        <v/>
      </c>
      <c r="AB423" s="1436"/>
      <c r="AC423" s="1433">
        <f t="shared" si="159"/>
        <v>0</v>
      </c>
      <c r="AD423" s="1437"/>
      <c r="AE423" s="1438" t="str">
        <f t="shared" si="149"/>
        <v/>
      </c>
      <c r="AF423" s="2564"/>
      <c r="AG423" s="2715">
        <f t="shared" si="156"/>
        <v>0</v>
      </c>
      <c r="AH423" s="2716">
        <f>IF(AND(V423&lt;&gt;"", ISNUMBER(T423)), IFERROR(INDEX(AJ24:AJ94, MATCH(P423, AI24:AI94, 0)) * O423 * IF(ISBLANK(L423), 1, L423), 0), 0)</f>
        <v>0</v>
      </c>
      <c r="AM423" s="1401" t="str">
        <f t="shared" si="151"/>
        <v>►</v>
      </c>
      <c r="AR423" s="1411"/>
      <c r="AW423" s="1411"/>
      <c r="AX423" s="4">
        <v>1</v>
      </c>
      <c r="AY423" s="48"/>
      <c r="AZ423" s="48"/>
    </row>
    <row r="424" spans="1:52" s="31" customFormat="1" ht="21" customHeight="1" x14ac:dyDescent="0.25">
      <c r="A424" s="1401" t="str">
        <f t="shared" si="150"/>
        <v>►</v>
      </c>
      <c r="B424" s="1402" t="str">
        <f t="shared" si="154"/>
        <v>►</v>
      </c>
      <c r="C424" s="1403" t="str">
        <f t="shared" si="157"/>
        <v>►</v>
      </c>
      <c r="D424" s="2475" t="str">
        <f t="shared" si="162"/>
        <v>►</v>
      </c>
      <c r="E424" s="1402" t="str">
        <f t="shared" si="163"/>
        <v>►</v>
      </c>
      <c r="F424" s="1402" t="str">
        <f t="shared" si="164"/>
        <v>►</v>
      </c>
      <c r="G424" s="1402" t="str">
        <f t="shared" si="165"/>
        <v>►</v>
      </c>
      <c r="H424" s="1466" t="s">
        <v>6</v>
      </c>
      <c r="I424" s="1465"/>
      <c r="J424" s="1465"/>
      <c r="K424" s="1465"/>
      <c r="L424" s="1464"/>
      <c r="M424" s="1464"/>
      <c r="N424" s="1464"/>
      <c r="O424" s="1464"/>
      <c r="P424" s="1464"/>
      <c r="Q424" s="1464"/>
      <c r="R424" s="2459"/>
      <c r="S424" s="521" t="s">
        <v>6</v>
      </c>
      <c r="T424" s="2719">
        <f t="shared" si="152"/>
        <v>0</v>
      </c>
      <c r="U424" s="2443">
        <f t="shared" si="153"/>
        <v>0</v>
      </c>
      <c r="V424" s="2442"/>
      <c r="W424" s="1440">
        <f t="shared" si="160"/>
        <v>0</v>
      </c>
      <c r="X424" s="199" t="str">
        <f>IF(OR(W424=0, ISBLANK(P424)), "", TEXT(ROUND(W424/INDEX(AJ24:AJ94, MATCH(P424, AI24:AI94, 0)), 0),"# ##0") &amp; " " &amp; P424)</f>
        <v/>
      </c>
      <c r="Y424" s="197">
        <f t="shared" si="161"/>
        <v>0</v>
      </c>
      <c r="Z424" s="1441">
        <f t="shared" si="155"/>
        <v>0</v>
      </c>
      <c r="AA424" s="1428" t="str">
        <f t="shared" si="158"/>
        <v/>
      </c>
      <c r="AB424" s="1436"/>
      <c r="AC424" s="1440">
        <f t="shared" si="159"/>
        <v>0</v>
      </c>
      <c r="AD424" s="1437"/>
      <c r="AE424" s="1442" t="str">
        <f t="shared" si="149"/>
        <v/>
      </c>
      <c r="AF424" s="2564"/>
      <c r="AG424" s="2715">
        <f t="shared" si="156"/>
        <v>0</v>
      </c>
      <c r="AH424" s="2716">
        <f>IF(AND(V424&lt;&gt;"", ISNUMBER(T424)), IFERROR(INDEX(AJ24:AJ94, MATCH(P424, AI24:AI94, 0)) * O424 * IF(ISBLANK(L424), 1, L424), 0), 0)</f>
        <v>0</v>
      </c>
      <c r="AM424" s="1401" t="str">
        <f t="shared" si="151"/>
        <v>►</v>
      </c>
      <c r="AR424" s="1411"/>
      <c r="AW424" s="1411"/>
      <c r="AX424" s="4">
        <v>1</v>
      </c>
      <c r="AY424" s="48"/>
      <c r="AZ424" s="48"/>
    </row>
    <row r="425" spans="1:52" s="31" customFormat="1" ht="21" customHeight="1" x14ac:dyDescent="0.25">
      <c r="A425" s="1401" t="str">
        <f t="shared" si="150"/>
        <v>►</v>
      </c>
      <c r="B425" s="1402" t="str">
        <f t="shared" si="154"/>
        <v>►</v>
      </c>
      <c r="C425" s="1403" t="str">
        <f t="shared" si="157"/>
        <v>►</v>
      </c>
      <c r="D425" s="2475" t="str">
        <f t="shared" si="162"/>
        <v>►</v>
      </c>
      <c r="E425" s="1402" t="str">
        <f t="shared" si="163"/>
        <v>►</v>
      </c>
      <c r="F425" s="1402" t="str">
        <f t="shared" si="164"/>
        <v>►</v>
      </c>
      <c r="G425" s="1402" t="str">
        <f t="shared" si="165"/>
        <v>►</v>
      </c>
      <c r="H425" s="1466" t="s">
        <v>6</v>
      </c>
      <c r="I425" s="1465"/>
      <c r="J425" s="1465"/>
      <c r="K425" s="1465"/>
      <c r="L425" s="1464"/>
      <c r="M425" s="1464"/>
      <c r="N425" s="1464"/>
      <c r="O425" s="1464"/>
      <c r="P425" s="1464"/>
      <c r="Q425" s="1464"/>
      <c r="R425" s="2459"/>
      <c r="S425" s="521" t="s">
        <v>6</v>
      </c>
      <c r="T425" s="2719">
        <f t="shared" si="152"/>
        <v>0</v>
      </c>
      <c r="U425" s="2443">
        <f t="shared" si="153"/>
        <v>0</v>
      </c>
      <c r="V425" s="2442"/>
      <c r="W425" s="1433">
        <f t="shared" si="160"/>
        <v>0</v>
      </c>
      <c r="X425" s="185" t="str">
        <f>IF(OR(W425=0, ISBLANK(P425)), "", TEXT(ROUND(W425/INDEX(AJ24:AJ94, MATCH(P425, AI24:AI94, 0)), 0),"# ##0") &amp; " " &amp; P425)</f>
        <v/>
      </c>
      <c r="Y425" s="210">
        <f t="shared" si="161"/>
        <v>0</v>
      </c>
      <c r="Z425" s="1434">
        <f t="shared" si="155"/>
        <v>0</v>
      </c>
      <c r="AA425" s="1435" t="str">
        <f t="shared" si="158"/>
        <v/>
      </c>
      <c r="AB425" s="1436"/>
      <c r="AC425" s="1433">
        <f t="shared" si="159"/>
        <v>0</v>
      </c>
      <c r="AD425" s="1437"/>
      <c r="AE425" s="1438" t="str">
        <f t="shared" si="149"/>
        <v/>
      </c>
      <c r="AF425" s="2564"/>
      <c r="AG425" s="2715">
        <f t="shared" si="156"/>
        <v>0</v>
      </c>
      <c r="AH425" s="2716">
        <f>IF(AND(V425&lt;&gt;"", ISNUMBER(T425)), IFERROR(INDEX(AJ24:AJ94, MATCH(P425, AI24:AI94, 0)) * O425 * IF(ISBLANK(L425), 1, L425), 0), 0)</f>
        <v>0</v>
      </c>
      <c r="AM425" s="1401" t="str">
        <f t="shared" si="151"/>
        <v>►</v>
      </c>
      <c r="AR425" s="1411"/>
      <c r="AW425" s="1411"/>
      <c r="AX425" s="4">
        <v>1</v>
      </c>
      <c r="AY425" s="48"/>
      <c r="AZ425" s="48"/>
    </row>
    <row r="426" spans="1:52" s="31" customFormat="1" ht="21" customHeight="1" x14ac:dyDescent="0.25">
      <c r="A426" s="1401" t="str">
        <f t="shared" si="150"/>
        <v>►</v>
      </c>
      <c r="B426" s="1402" t="str">
        <f t="shared" si="154"/>
        <v>►</v>
      </c>
      <c r="C426" s="1403" t="str">
        <f t="shared" si="157"/>
        <v>►</v>
      </c>
      <c r="D426" s="2475" t="str">
        <f t="shared" si="162"/>
        <v>►</v>
      </c>
      <c r="E426" s="1402" t="str">
        <f t="shared" si="163"/>
        <v>►</v>
      </c>
      <c r="F426" s="1402" t="str">
        <f t="shared" si="164"/>
        <v>►</v>
      </c>
      <c r="G426" s="1402" t="str">
        <f t="shared" si="165"/>
        <v>►</v>
      </c>
      <c r="H426" s="1466" t="s">
        <v>6</v>
      </c>
      <c r="I426" s="1465"/>
      <c r="J426" s="1465"/>
      <c r="K426" s="1465"/>
      <c r="L426" s="1464"/>
      <c r="M426" s="1464"/>
      <c r="N426" s="1464"/>
      <c r="O426" s="1464"/>
      <c r="P426" s="1464"/>
      <c r="Q426" s="1464"/>
      <c r="R426" s="2459"/>
      <c r="S426" s="521" t="s">
        <v>6</v>
      </c>
      <c r="T426" s="2719">
        <f t="shared" si="152"/>
        <v>0</v>
      </c>
      <c r="U426" s="2443">
        <f t="shared" si="153"/>
        <v>0</v>
      </c>
      <c r="V426" s="2442"/>
      <c r="W426" s="1453">
        <f t="shared" si="160"/>
        <v>0</v>
      </c>
      <c r="X426" s="1454" t="str">
        <f>IF(OR(W426=0, ISBLANK(P426)), "", TEXT(ROUND(W426/INDEX(AJ24:AJ94, MATCH(P426, AI24:AI94, 0)), 0),"# ##0") &amp; " " &amp; P426)</f>
        <v/>
      </c>
      <c r="Y426" s="197">
        <f t="shared" si="161"/>
        <v>0</v>
      </c>
      <c r="Z426" s="1441">
        <f t="shared" si="155"/>
        <v>0</v>
      </c>
      <c r="AA426" s="1428" t="str">
        <f t="shared" si="158"/>
        <v/>
      </c>
      <c r="AB426" s="1436"/>
      <c r="AC426" s="1440">
        <f t="shared" si="159"/>
        <v>0</v>
      </c>
      <c r="AD426" s="1437"/>
      <c r="AE426" s="1442" t="str">
        <f t="shared" si="149"/>
        <v/>
      </c>
      <c r="AF426" s="2564"/>
      <c r="AG426" s="2715">
        <f t="shared" si="156"/>
        <v>0</v>
      </c>
      <c r="AH426" s="2716">
        <f>IF(AND(V426&lt;&gt;"", ISNUMBER(T426)), IFERROR(INDEX(AJ24:AJ94, MATCH(P426, AI24:AI94, 0)) * O426 * IF(ISBLANK(L426), 1, L426), 0), 0)</f>
        <v>0</v>
      </c>
      <c r="AM426" s="1401" t="str">
        <f t="shared" si="151"/>
        <v>►</v>
      </c>
      <c r="AR426" s="1411"/>
      <c r="AW426" s="1411"/>
      <c r="AX426" s="4">
        <v>1</v>
      </c>
      <c r="AY426" s="48"/>
      <c r="AZ426" s="48"/>
    </row>
    <row r="427" spans="1:52" s="31" customFormat="1" ht="21" customHeight="1" x14ac:dyDescent="0.25">
      <c r="A427" s="1401" t="str">
        <f t="shared" si="150"/>
        <v>►</v>
      </c>
      <c r="B427" s="1402" t="str">
        <f t="shared" si="154"/>
        <v>►</v>
      </c>
      <c r="C427" s="1403" t="str">
        <f t="shared" si="157"/>
        <v>►</v>
      </c>
      <c r="D427" s="2475" t="str">
        <f t="shared" si="162"/>
        <v>►</v>
      </c>
      <c r="E427" s="1402" t="str">
        <f t="shared" si="163"/>
        <v>►</v>
      </c>
      <c r="F427" s="1402" t="str">
        <f t="shared" si="164"/>
        <v>►</v>
      </c>
      <c r="G427" s="1402" t="str">
        <f t="shared" si="165"/>
        <v>►</v>
      </c>
      <c r="H427" s="1466" t="s">
        <v>6</v>
      </c>
      <c r="I427" s="1465"/>
      <c r="J427" s="1465"/>
      <c r="K427" s="1465"/>
      <c r="L427" s="1464"/>
      <c r="M427" s="1464"/>
      <c r="N427" s="1464"/>
      <c r="O427" s="1464"/>
      <c r="P427" s="1464"/>
      <c r="Q427" s="1464"/>
      <c r="R427" s="2459"/>
      <c r="S427" s="521" t="s">
        <v>6</v>
      </c>
      <c r="T427" s="2719">
        <f t="shared" si="152"/>
        <v>0</v>
      </c>
      <c r="U427" s="2443">
        <f t="shared" si="153"/>
        <v>0</v>
      </c>
      <c r="V427" s="2442"/>
      <c r="W427" s="1433">
        <f t="shared" si="160"/>
        <v>0</v>
      </c>
      <c r="X427" s="185" t="str">
        <f>IF(OR(W427=0, ISBLANK(P427)), "", TEXT(ROUND(W427/INDEX(AJ24:AJ94, MATCH(P427, AI24:AI94, 0)), 0),"# ##0") &amp; " " &amp; P427)</f>
        <v/>
      </c>
      <c r="Y427" s="210">
        <f t="shared" si="161"/>
        <v>0</v>
      </c>
      <c r="Z427" s="1434">
        <f t="shared" si="155"/>
        <v>0</v>
      </c>
      <c r="AA427" s="1435" t="str">
        <f t="shared" si="158"/>
        <v/>
      </c>
      <c r="AB427" s="1436"/>
      <c r="AC427" s="1433">
        <f t="shared" si="159"/>
        <v>0</v>
      </c>
      <c r="AD427" s="1437"/>
      <c r="AE427" s="1438" t="str">
        <f t="shared" si="149"/>
        <v/>
      </c>
      <c r="AF427" s="2564"/>
      <c r="AG427" s="2715">
        <f t="shared" si="156"/>
        <v>0</v>
      </c>
      <c r="AH427" s="2716">
        <f>IF(AND(V427&lt;&gt;"", ISNUMBER(T427)), IFERROR(INDEX(AJ24:AJ94, MATCH(P427, AI24:AI94, 0)) * O427 * IF(ISBLANK(L427), 1, L427), 0), 0)</f>
        <v>0</v>
      </c>
      <c r="AM427" s="1401" t="str">
        <f t="shared" si="151"/>
        <v>►</v>
      </c>
      <c r="AR427" s="1411"/>
      <c r="AW427" s="1411"/>
      <c r="AX427" s="4">
        <v>1</v>
      </c>
      <c r="AY427" s="48"/>
      <c r="AZ427" s="48"/>
    </row>
    <row r="428" spans="1:52" s="31" customFormat="1" ht="21" customHeight="1" x14ac:dyDescent="0.25">
      <c r="A428" s="1401" t="str">
        <f t="shared" si="150"/>
        <v>►</v>
      </c>
      <c r="B428" s="1402" t="str">
        <f t="shared" si="154"/>
        <v>►</v>
      </c>
      <c r="C428" s="1403" t="str">
        <f t="shared" si="157"/>
        <v>►</v>
      </c>
      <c r="D428" s="2475" t="str">
        <f t="shared" si="162"/>
        <v>►</v>
      </c>
      <c r="E428" s="1402" t="str">
        <f t="shared" si="163"/>
        <v>►</v>
      </c>
      <c r="F428" s="1402" t="str">
        <f t="shared" si="164"/>
        <v>►</v>
      </c>
      <c r="G428" s="1402" t="str">
        <f t="shared" si="165"/>
        <v>►</v>
      </c>
      <c r="H428" s="1466" t="s">
        <v>6</v>
      </c>
      <c r="I428" s="1465"/>
      <c r="J428" s="1465"/>
      <c r="K428" s="1465"/>
      <c r="L428" s="1464"/>
      <c r="M428" s="1464"/>
      <c r="N428" s="1464"/>
      <c r="O428" s="1464"/>
      <c r="P428" s="1464"/>
      <c r="Q428" s="1464"/>
      <c r="R428" s="2459"/>
      <c r="S428" s="521" t="s">
        <v>6</v>
      </c>
      <c r="T428" s="2719">
        <f t="shared" si="152"/>
        <v>0</v>
      </c>
      <c r="U428" s="2443">
        <f t="shared" si="153"/>
        <v>0</v>
      </c>
      <c r="V428" s="2442"/>
      <c r="W428" s="1440">
        <f t="shared" si="160"/>
        <v>0</v>
      </c>
      <c r="X428" s="199" t="str">
        <f>IF(OR(W428=0, ISBLANK(P428)), "", TEXT(ROUND(W428/INDEX(AJ24:AJ94, MATCH(P428, AI24:AI94, 0)), 0),"# ##0") &amp; " " &amp; P428)</f>
        <v/>
      </c>
      <c r="Y428" s="197">
        <f t="shared" si="161"/>
        <v>0</v>
      </c>
      <c r="Z428" s="1441">
        <f t="shared" si="155"/>
        <v>0</v>
      </c>
      <c r="AA428" s="1428" t="str">
        <f t="shared" si="158"/>
        <v/>
      </c>
      <c r="AB428" s="1436"/>
      <c r="AC428" s="1440">
        <f t="shared" si="159"/>
        <v>0</v>
      </c>
      <c r="AD428" s="1437"/>
      <c r="AE428" s="1442" t="str">
        <f t="shared" si="149"/>
        <v/>
      </c>
      <c r="AF428" s="2564"/>
      <c r="AG428" s="2715">
        <f t="shared" si="156"/>
        <v>0</v>
      </c>
      <c r="AH428" s="2716">
        <f>IF(AND(V428&lt;&gt;"", ISNUMBER(T428)), IFERROR(INDEX(AJ24:AJ94, MATCH(P428, AI24:AI94, 0)) * O428 * IF(ISBLANK(L428), 1, L428), 0), 0)</f>
        <v>0</v>
      </c>
      <c r="AM428" s="1401" t="str">
        <f t="shared" si="151"/>
        <v>►</v>
      </c>
      <c r="AR428" s="1411"/>
      <c r="AW428" s="1411"/>
      <c r="AX428" s="4">
        <v>1</v>
      </c>
      <c r="AY428" s="48"/>
      <c r="AZ428" s="48"/>
    </row>
    <row r="429" spans="1:52" s="31" customFormat="1" ht="21" customHeight="1" x14ac:dyDescent="0.25">
      <c r="A429" s="1401" t="str">
        <f t="shared" si="150"/>
        <v>►</v>
      </c>
      <c r="B429" s="1402" t="str">
        <f t="shared" si="154"/>
        <v>►</v>
      </c>
      <c r="C429" s="1403" t="str">
        <f t="shared" si="157"/>
        <v>►</v>
      </c>
      <c r="D429" s="2475" t="str">
        <f t="shared" si="162"/>
        <v>►</v>
      </c>
      <c r="E429" s="1402" t="str">
        <f t="shared" si="163"/>
        <v>►</v>
      </c>
      <c r="F429" s="1402" t="str">
        <f t="shared" si="164"/>
        <v>►</v>
      </c>
      <c r="G429" s="1402" t="str">
        <f t="shared" si="165"/>
        <v>►</v>
      </c>
      <c r="H429" s="1466" t="s">
        <v>6</v>
      </c>
      <c r="I429" s="1465"/>
      <c r="J429" s="1465"/>
      <c r="K429" s="1465"/>
      <c r="L429" s="1464"/>
      <c r="M429" s="1464"/>
      <c r="N429" s="1464"/>
      <c r="O429" s="1464"/>
      <c r="P429" s="1464"/>
      <c r="Q429" s="1464"/>
      <c r="R429" s="2459"/>
      <c r="S429" s="521" t="s">
        <v>6</v>
      </c>
      <c r="T429" s="2719">
        <f t="shared" si="152"/>
        <v>0</v>
      </c>
      <c r="U429" s="2443">
        <f t="shared" si="153"/>
        <v>0</v>
      </c>
      <c r="V429" s="2442"/>
      <c r="W429" s="1433">
        <f t="shared" si="160"/>
        <v>0</v>
      </c>
      <c r="X429" s="185" t="str">
        <f>IF(OR(W429=0, ISBLANK(P429)), "", TEXT(ROUND(W429/INDEX(AJ24:AJ94, MATCH(P429, AI24:AI94, 0)), 0),"# ##0") &amp; " " &amp; P429)</f>
        <v/>
      </c>
      <c r="Y429" s="210">
        <f t="shared" si="161"/>
        <v>0</v>
      </c>
      <c r="Z429" s="1434">
        <f t="shared" si="155"/>
        <v>0</v>
      </c>
      <c r="AA429" s="1435" t="str">
        <f t="shared" si="158"/>
        <v/>
      </c>
      <c r="AB429" s="1436"/>
      <c r="AC429" s="1433">
        <f t="shared" si="159"/>
        <v>0</v>
      </c>
      <c r="AD429" s="1437"/>
      <c r="AE429" s="1438" t="str">
        <f t="shared" si="149"/>
        <v/>
      </c>
      <c r="AF429" s="2564"/>
      <c r="AG429" s="2715">
        <f t="shared" si="156"/>
        <v>0</v>
      </c>
      <c r="AH429" s="2716">
        <f>IF(AND(V429&lt;&gt;"", ISNUMBER(T429)), IFERROR(INDEX(AJ24:AJ94, MATCH(P429, AI24:AI94, 0)) * O429 * IF(ISBLANK(L429), 1, L429), 0), 0)</f>
        <v>0</v>
      </c>
      <c r="AM429" s="1401" t="str">
        <f t="shared" si="151"/>
        <v>►</v>
      </c>
      <c r="AR429" s="1411"/>
      <c r="AW429" s="1411"/>
      <c r="AX429" s="4">
        <v>1</v>
      </c>
      <c r="AY429" s="48"/>
      <c r="AZ429" s="48"/>
    </row>
    <row r="430" spans="1:52" s="31" customFormat="1" ht="21" customHeight="1" x14ac:dyDescent="0.25">
      <c r="A430" s="1401" t="str">
        <f t="shared" si="150"/>
        <v>►</v>
      </c>
      <c r="B430" s="1402" t="str">
        <f t="shared" si="154"/>
        <v>►</v>
      </c>
      <c r="C430" s="1403" t="str">
        <f t="shared" si="157"/>
        <v>►</v>
      </c>
      <c r="D430" s="2475" t="str">
        <f t="shared" si="162"/>
        <v>►</v>
      </c>
      <c r="E430" s="1402" t="str">
        <f t="shared" si="163"/>
        <v>►</v>
      </c>
      <c r="F430" s="1402" t="str">
        <f t="shared" si="164"/>
        <v>►</v>
      </c>
      <c r="G430" s="1402" t="str">
        <f t="shared" si="165"/>
        <v>►</v>
      </c>
      <c r="H430" s="1466" t="s">
        <v>6</v>
      </c>
      <c r="I430" s="1465"/>
      <c r="J430" s="1465"/>
      <c r="K430" s="1465"/>
      <c r="L430" s="1464"/>
      <c r="M430" s="1464"/>
      <c r="N430" s="1464"/>
      <c r="O430" s="1464"/>
      <c r="P430" s="1464"/>
      <c r="Q430" s="1464"/>
      <c r="R430" s="2459"/>
      <c r="S430" s="521" t="s">
        <v>6</v>
      </c>
      <c r="T430" s="2719">
        <f t="shared" si="152"/>
        <v>0</v>
      </c>
      <c r="U430" s="2443">
        <f t="shared" si="153"/>
        <v>0</v>
      </c>
      <c r="V430" s="2442"/>
      <c r="W430" s="1440">
        <f t="shared" si="160"/>
        <v>0</v>
      </c>
      <c r="X430" s="199" t="str">
        <f>IF(OR(W430=0, ISBLANK(P430)), "", TEXT(ROUND(W430/INDEX(AJ24:AJ94, MATCH(P430, AI24:AI94, 0)), 0),"# ##0") &amp; " " &amp; P430)</f>
        <v/>
      </c>
      <c r="Y430" s="197">
        <f t="shared" si="161"/>
        <v>0</v>
      </c>
      <c r="Z430" s="1441">
        <f t="shared" si="155"/>
        <v>0</v>
      </c>
      <c r="AA430" s="1428" t="str">
        <f t="shared" si="158"/>
        <v/>
      </c>
      <c r="AB430" s="1436"/>
      <c r="AC430" s="1440">
        <f t="shared" si="159"/>
        <v>0</v>
      </c>
      <c r="AD430" s="1437"/>
      <c r="AE430" s="1442" t="str">
        <f t="shared" si="149"/>
        <v/>
      </c>
      <c r="AF430" s="2564"/>
      <c r="AG430" s="2715">
        <f t="shared" si="156"/>
        <v>0</v>
      </c>
      <c r="AH430" s="2716">
        <f>IF(AND(V430&lt;&gt;"", ISNUMBER(T430)), IFERROR(INDEX(AJ24:AJ94, MATCH(P430, AI24:AI94, 0)) * O430 * IF(ISBLANK(L430), 1, L430), 0), 0)</f>
        <v>0</v>
      </c>
      <c r="AM430" s="1401" t="str">
        <f t="shared" si="151"/>
        <v>►</v>
      </c>
      <c r="AR430" s="1411"/>
      <c r="AW430" s="1411"/>
      <c r="AX430" s="4">
        <v>1</v>
      </c>
      <c r="AY430" s="48"/>
      <c r="AZ430" s="48"/>
    </row>
    <row r="431" spans="1:52" s="31" customFormat="1" ht="21" customHeight="1" x14ac:dyDescent="0.25">
      <c r="A431" s="1401" t="str">
        <f t="shared" si="150"/>
        <v>►</v>
      </c>
      <c r="B431" s="1402" t="str">
        <f t="shared" si="154"/>
        <v>►</v>
      </c>
      <c r="C431" s="1403" t="str">
        <f t="shared" si="157"/>
        <v>►</v>
      </c>
      <c r="D431" s="2475" t="str">
        <f t="shared" si="162"/>
        <v>►</v>
      </c>
      <c r="E431" s="1402" t="str">
        <f t="shared" si="163"/>
        <v>►</v>
      </c>
      <c r="F431" s="1402" t="str">
        <f t="shared" si="164"/>
        <v>►</v>
      </c>
      <c r="G431" s="1402" t="str">
        <f t="shared" si="165"/>
        <v>►</v>
      </c>
      <c r="H431" s="1466" t="s">
        <v>6</v>
      </c>
      <c r="I431" s="1465"/>
      <c r="J431" s="1465"/>
      <c r="K431" s="1465"/>
      <c r="L431" s="1464"/>
      <c r="M431" s="1464"/>
      <c r="N431" s="1464"/>
      <c r="O431" s="1464"/>
      <c r="P431" s="1464"/>
      <c r="Q431" s="1464"/>
      <c r="R431" s="2459"/>
      <c r="S431" s="521" t="s">
        <v>6</v>
      </c>
      <c r="T431" s="2719">
        <f t="shared" si="152"/>
        <v>0</v>
      </c>
      <c r="U431" s="2443">
        <f t="shared" si="153"/>
        <v>0</v>
      </c>
      <c r="V431" s="2442"/>
      <c r="W431" s="1433">
        <f t="shared" si="160"/>
        <v>0</v>
      </c>
      <c r="X431" s="185" t="str">
        <f>IF(OR(W431=0, ISBLANK(P431)), "", TEXT(ROUND(W431/INDEX(AJ24:AJ94, MATCH(P431, AI24:AI94, 0)), 0),"# ##0") &amp; " " &amp; P431)</f>
        <v/>
      </c>
      <c r="Y431" s="210">
        <f t="shared" si="161"/>
        <v>0</v>
      </c>
      <c r="Z431" s="1434">
        <f t="shared" si="155"/>
        <v>0</v>
      </c>
      <c r="AA431" s="1435" t="str">
        <f t="shared" si="158"/>
        <v/>
      </c>
      <c r="AB431" s="1436"/>
      <c r="AC431" s="1433">
        <f t="shared" si="159"/>
        <v>0</v>
      </c>
      <c r="AD431" s="1437"/>
      <c r="AE431" s="1438" t="str">
        <f t="shared" si="149"/>
        <v/>
      </c>
      <c r="AF431" s="2564"/>
      <c r="AG431" s="2715">
        <f t="shared" si="156"/>
        <v>0</v>
      </c>
      <c r="AH431" s="2716">
        <f>IF(AND(V431&lt;&gt;"", ISNUMBER(T431)), IFERROR(INDEX(AJ24:AJ94, MATCH(P431, AI24:AI94, 0)) * O431 * IF(ISBLANK(L431), 1, L431), 0), 0)</f>
        <v>0</v>
      </c>
      <c r="AM431" s="1401" t="str">
        <f t="shared" si="151"/>
        <v>►</v>
      </c>
      <c r="AR431" s="1411"/>
      <c r="AW431" s="1411"/>
      <c r="AX431" s="4">
        <v>1</v>
      </c>
      <c r="AY431" s="48"/>
      <c r="AZ431" s="48"/>
    </row>
    <row r="432" spans="1:52" s="31" customFormat="1" ht="21" customHeight="1" x14ac:dyDescent="0.25">
      <c r="A432" s="1401" t="str">
        <f t="shared" si="150"/>
        <v>►</v>
      </c>
      <c r="B432" s="1402" t="str">
        <f t="shared" si="154"/>
        <v>►</v>
      </c>
      <c r="C432" s="1403" t="str">
        <f t="shared" si="157"/>
        <v>►</v>
      </c>
      <c r="D432" s="2475" t="str">
        <f t="shared" si="162"/>
        <v>►</v>
      </c>
      <c r="E432" s="1402" t="str">
        <f t="shared" si="163"/>
        <v>►</v>
      </c>
      <c r="F432" s="1402" t="str">
        <f t="shared" si="164"/>
        <v>►</v>
      </c>
      <c r="G432" s="1402" t="str">
        <f t="shared" si="165"/>
        <v>►</v>
      </c>
      <c r="H432" s="1466" t="s">
        <v>6</v>
      </c>
      <c r="I432" s="1465"/>
      <c r="J432" s="1465"/>
      <c r="K432" s="1465"/>
      <c r="L432" s="1464"/>
      <c r="M432" s="1464"/>
      <c r="N432" s="1464"/>
      <c r="O432" s="1464"/>
      <c r="P432" s="1464"/>
      <c r="Q432" s="1464"/>
      <c r="R432" s="2459"/>
      <c r="S432" s="521" t="s">
        <v>6</v>
      </c>
      <c r="T432" s="2719">
        <f t="shared" si="152"/>
        <v>0</v>
      </c>
      <c r="U432" s="2443">
        <f t="shared" si="153"/>
        <v>0</v>
      </c>
      <c r="V432" s="2442"/>
      <c r="W432" s="1440">
        <f t="shared" si="160"/>
        <v>0</v>
      </c>
      <c r="X432" s="199" t="str">
        <f>IF(OR(W432=0, ISBLANK(P432)), "", TEXT(ROUND(W432/INDEX(AJ24:AJ94, MATCH(P432, AI24:AI94, 0)), 0),"# ##0") &amp; " " &amp; P432)</f>
        <v/>
      </c>
      <c r="Y432" s="197">
        <f t="shared" si="161"/>
        <v>0</v>
      </c>
      <c r="Z432" s="1441">
        <f t="shared" si="155"/>
        <v>0</v>
      </c>
      <c r="AA432" s="1428" t="str">
        <f t="shared" si="158"/>
        <v/>
      </c>
      <c r="AB432" s="1436"/>
      <c r="AC432" s="1440">
        <f t="shared" si="159"/>
        <v>0</v>
      </c>
      <c r="AD432" s="1437"/>
      <c r="AE432" s="1442" t="str">
        <f t="shared" si="149"/>
        <v/>
      </c>
      <c r="AF432" s="2564"/>
      <c r="AG432" s="2715">
        <f t="shared" si="156"/>
        <v>0</v>
      </c>
      <c r="AH432" s="2716">
        <f>IF(AND(V432&lt;&gt;"", ISNUMBER(T432)), IFERROR(INDEX(AJ24:AJ94, MATCH(P432, AI24:AI94, 0)) * O432 * IF(ISBLANK(L432), 1, L432), 0), 0)</f>
        <v>0</v>
      </c>
      <c r="AM432" s="1401" t="str">
        <f t="shared" si="151"/>
        <v>►</v>
      </c>
      <c r="AR432" s="1411"/>
      <c r="AW432" s="1411"/>
      <c r="AX432" s="4">
        <v>1</v>
      </c>
      <c r="AY432" s="48"/>
      <c r="AZ432" s="48"/>
    </row>
    <row r="433" spans="1:52" s="31" customFormat="1" ht="21" customHeight="1" x14ac:dyDescent="0.25">
      <c r="A433" s="1401" t="str">
        <f t="shared" si="150"/>
        <v>►</v>
      </c>
      <c r="B433" s="1402" t="str">
        <f t="shared" si="154"/>
        <v>►</v>
      </c>
      <c r="C433" s="1403" t="str">
        <f t="shared" si="157"/>
        <v>►</v>
      </c>
      <c r="D433" s="2475" t="str">
        <f t="shared" si="162"/>
        <v>►</v>
      </c>
      <c r="E433" s="1402" t="str">
        <f t="shared" si="163"/>
        <v>►</v>
      </c>
      <c r="F433" s="1402" t="str">
        <f t="shared" si="164"/>
        <v>►</v>
      </c>
      <c r="G433" s="1402" t="str">
        <f t="shared" si="165"/>
        <v>►</v>
      </c>
      <c r="H433" s="1466" t="s">
        <v>6</v>
      </c>
      <c r="I433" s="1465"/>
      <c r="J433" s="1465"/>
      <c r="K433" s="1465"/>
      <c r="L433" s="1464"/>
      <c r="M433" s="1464"/>
      <c r="N433" s="1464"/>
      <c r="O433" s="1464"/>
      <c r="P433" s="1464"/>
      <c r="Q433" s="1464"/>
      <c r="R433" s="2459"/>
      <c r="S433" s="521" t="s">
        <v>6</v>
      </c>
      <c r="T433" s="2719">
        <f t="shared" si="152"/>
        <v>0</v>
      </c>
      <c r="U433" s="2443">
        <f t="shared" si="153"/>
        <v>0</v>
      </c>
      <c r="V433" s="2442"/>
      <c r="W433" s="1433">
        <f t="shared" si="160"/>
        <v>0</v>
      </c>
      <c r="X433" s="185" t="str">
        <f>IF(OR(W433=0, ISBLANK(P433)), "", TEXT(ROUND(W433/INDEX(AJ24:AJ94, MATCH(P433, AI24:AI94, 0)), 0),"# ##0") &amp; " " &amp; P433)</f>
        <v/>
      </c>
      <c r="Y433" s="210">
        <f t="shared" si="161"/>
        <v>0</v>
      </c>
      <c r="Z433" s="1434">
        <f t="shared" si="155"/>
        <v>0</v>
      </c>
      <c r="AA433" s="1435" t="str">
        <f t="shared" si="158"/>
        <v/>
      </c>
      <c r="AB433" s="1436"/>
      <c r="AC433" s="1433">
        <f t="shared" si="159"/>
        <v>0</v>
      </c>
      <c r="AD433" s="1437"/>
      <c r="AE433" s="1438" t="str">
        <f t="shared" si="149"/>
        <v/>
      </c>
      <c r="AF433" s="2564"/>
      <c r="AG433" s="2715">
        <f t="shared" si="156"/>
        <v>0</v>
      </c>
      <c r="AH433" s="2716">
        <f>IF(AND(V433&lt;&gt;"", ISNUMBER(T433)), IFERROR(INDEX(AJ24:AJ94, MATCH(P433, AI24:AI94, 0)) * O433 * IF(ISBLANK(L433), 1, L433), 0), 0)</f>
        <v>0</v>
      </c>
      <c r="AM433" s="1401" t="str">
        <f t="shared" si="151"/>
        <v>►</v>
      </c>
      <c r="AR433" s="1411"/>
      <c r="AW433" s="1411"/>
      <c r="AX433" s="4">
        <v>1</v>
      </c>
      <c r="AY433" s="48"/>
      <c r="AZ433" s="48"/>
    </row>
    <row r="434" spans="1:52" s="31" customFormat="1" ht="21" customHeight="1" x14ac:dyDescent="0.25">
      <c r="A434" s="1401" t="str">
        <f t="shared" si="150"/>
        <v>►</v>
      </c>
      <c r="B434" s="1402" t="str">
        <f t="shared" si="154"/>
        <v>►</v>
      </c>
      <c r="C434" s="1403" t="str">
        <f t="shared" si="157"/>
        <v>►</v>
      </c>
      <c r="D434" s="2475" t="str">
        <f t="shared" si="162"/>
        <v>►</v>
      </c>
      <c r="E434" s="1402" t="str">
        <f t="shared" si="163"/>
        <v>►</v>
      </c>
      <c r="F434" s="1402" t="str">
        <f t="shared" si="164"/>
        <v>►</v>
      </c>
      <c r="G434" s="1402" t="str">
        <f t="shared" si="165"/>
        <v>►</v>
      </c>
      <c r="H434" s="1466" t="s">
        <v>6</v>
      </c>
      <c r="I434" s="1465"/>
      <c r="J434" s="1465"/>
      <c r="K434" s="1465"/>
      <c r="L434" s="1464"/>
      <c r="M434" s="1464"/>
      <c r="N434" s="1464"/>
      <c r="O434" s="1464"/>
      <c r="P434" s="1464"/>
      <c r="Q434" s="1464"/>
      <c r="R434" s="2459"/>
      <c r="S434" s="521" t="s">
        <v>6</v>
      </c>
      <c r="T434" s="2719">
        <f t="shared" si="152"/>
        <v>0</v>
      </c>
      <c r="U434" s="2443">
        <f t="shared" si="153"/>
        <v>0</v>
      </c>
      <c r="V434" s="2442"/>
      <c r="W434" s="1440">
        <f t="shared" si="160"/>
        <v>0</v>
      </c>
      <c r="X434" s="199" t="str">
        <f>IF(OR(W434=0, ISBLANK(P434)), "", TEXT(ROUND(W434/INDEX(AJ24:AJ94, MATCH(P434, AI24:AI94, 0)), 0),"# ##0") &amp; " " &amp; P434)</f>
        <v/>
      </c>
      <c r="Y434" s="197">
        <f t="shared" si="161"/>
        <v>0</v>
      </c>
      <c r="Z434" s="1441">
        <f t="shared" si="155"/>
        <v>0</v>
      </c>
      <c r="AA434" s="1428" t="str">
        <f t="shared" si="158"/>
        <v/>
      </c>
      <c r="AB434" s="1436"/>
      <c r="AC434" s="1440">
        <f t="shared" si="159"/>
        <v>0</v>
      </c>
      <c r="AD434" s="1437"/>
      <c r="AE434" s="1442" t="str">
        <f t="shared" si="149"/>
        <v/>
      </c>
      <c r="AF434" s="2564"/>
      <c r="AG434" s="2715">
        <f t="shared" si="156"/>
        <v>0</v>
      </c>
      <c r="AH434" s="2716">
        <f>IF(AND(V434&lt;&gt;"", ISNUMBER(T434)), IFERROR(INDEX(AJ24:AJ94, MATCH(P434, AI24:AI94, 0)) * O434 * IF(ISBLANK(L434), 1, L434), 0), 0)</f>
        <v>0</v>
      </c>
      <c r="AM434" s="1401" t="str">
        <f t="shared" si="151"/>
        <v>►</v>
      </c>
      <c r="AR434" s="1411"/>
      <c r="AW434" s="1411"/>
      <c r="AX434" s="4">
        <v>1</v>
      </c>
      <c r="AY434" s="48"/>
      <c r="AZ434" s="48"/>
    </row>
    <row r="435" spans="1:52" s="31" customFormat="1" ht="21" customHeight="1" x14ac:dyDescent="0.25">
      <c r="A435" s="1401" t="str">
        <f t="shared" si="150"/>
        <v>►</v>
      </c>
      <c r="B435" s="1402" t="str">
        <f t="shared" si="154"/>
        <v>►</v>
      </c>
      <c r="C435" s="1403" t="str">
        <f t="shared" si="157"/>
        <v>►</v>
      </c>
      <c r="D435" s="2475" t="str">
        <f t="shared" si="162"/>
        <v>►</v>
      </c>
      <c r="E435" s="1402" t="str">
        <f t="shared" si="163"/>
        <v>►</v>
      </c>
      <c r="F435" s="1402" t="str">
        <f t="shared" si="164"/>
        <v>►</v>
      </c>
      <c r="G435" s="1402" t="str">
        <f t="shared" si="165"/>
        <v>►</v>
      </c>
      <c r="H435" s="1466" t="s">
        <v>6</v>
      </c>
      <c r="I435" s="1465"/>
      <c r="J435" s="1465"/>
      <c r="K435" s="1465"/>
      <c r="L435" s="1464"/>
      <c r="M435" s="1464"/>
      <c r="N435" s="1464"/>
      <c r="O435" s="1464"/>
      <c r="P435" s="1464"/>
      <c r="Q435" s="1464"/>
      <c r="R435" s="2459"/>
      <c r="S435" s="521" t="s">
        <v>6</v>
      </c>
      <c r="T435" s="2719">
        <f t="shared" si="152"/>
        <v>0</v>
      </c>
      <c r="U435" s="2443">
        <f t="shared" si="153"/>
        <v>0</v>
      </c>
      <c r="V435" s="2442"/>
      <c r="W435" s="1433">
        <f t="shared" si="160"/>
        <v>0</v>
      </c>
      <c r="X435" s="185" t="str">
        <f>IF(OR(W435=0, ISBLANK(P435)), "", TEXT(ROUND(W435/INDEX(AJ24:AJ94, MATCH(P435, AI24:AI94, 0)), 0),"# ##0") &amp; " " &amp; P435)</f>
        <v/>
      </c>
      <c r="Y435" s="210">
        <f t="shared" si="161"/>
        <v>0</v>
      </c>
      <c r="Z435" s="1434">
        <f t="shared" si="155"/>
        <v>0</v>
      </c>
      <c r="AA435" s="1435" t="str">
        <f t="shared" si="158"/>
        <v/>
      </c>
      <c r="AB435" s="1436"/>
      <c r="AC435" s="1433">
        <f t="shared" si="159"/>
        <v>0</v>
      </c>
      <c r="AD435" s="1437"/>
      <c r="AE435" s="1438" t="str">
        <f t="shared" si="149"/>
        <v/>
      </c>
      <c r="AF435" s="2564"/>
      <c r="AG435" s="2715">
        <f t="shared" si="156"/>
        <v>0</v>
      </c>
      <c r="AH435" s="2716">
        <f>IF(AND(V435&lt;&gt;"", ISNUMBER(T435)), IFERROR(INDEX(AJ24:AJ94, MATCH(P435, AI24:AI94, 0)) * O435 * IF(ISBLANK(L435), 1, L435), 0), 0)</f>
        <v>0</v>
      </c>
      <c r="AM435" s="1401" t="str">
        <f t="shared" si="151"/>
        <v>►</v>
      </c>
      <c r="AR435" s="1411"/>
      <c r="AW435" s="1411"/>
      <c r="AX435" s="4">
        <v>1</v>
      </c>
      <c r="AY435" s="48"/>
      <c r="AZ435" s="48"/>
    </row>
    <row r="436" spans="1:52" s="31" customFormat="1" ht="21" customHeight="1" x14ac:dyDescent="0.25">
      <c r="A436" s="1401" t="str">
        <f t="shared" si="150"/>
        <v>►</v>
      </c>
      <c r="B436" s="1402" t="str">
        <f t="shared" si="154"/>
        <v>►</v>
      </c>
      <c r="C436" s="1403" t="str">
        <f t="shared" si="157"/>
        <v>►</v>
      </c>
      <c r="D436" s="2475" t="str">
        <f t="shared" si="162"/>
        <v>►</v>
      </c>
      <c r="E436" s="1402" t="str">
        <f t="shared" si="163"/>
        <v>►</v>
      </c>
      <c r="F436" s="1402" t="str">
        <f t="shared" si="164"/>
        <v>►</v>
      </c>
      <c r="G436" s="1402" t="str">
        <f t="shared" si="165"/>
        <v>►</v>
      </c>
      <c r="H436" s="1466" t="s">
        <v>6</v>
      </c>
      <c r="I436" s="1465"/>
      <c r="J436" s="1465"/>
      <c r="K436" s="1465"/>
      <c r="L436" s="1464"/>
      <c r="M436" s="1464"/>
      <c r="N436" s="1464"/>
      <c r="O436" s="1464"/>
      <c r="P436" s="1464"/>
      <c r="Q436" s="1464"/>
      <c r="R436" s="2459"/>
      <c r="S436" s="521" t="s">
        <v>6</v>
      </c>
      <c r="T436" s="2719">
        <f t="shared" si="152"/>
        <v>0</v>
      </c>
      <c r="U436" s="2443">
        <f t="shared" si="153"/>
        <v>0</v>
      </c>
      <c r="V436" s="2442"/>
      <c r="W436" s="1440">
        <f t="shared" si="160"/>
        <v>0</v>
      </c>
      <c r="X436" s="199" t="str">
        <f>IF(OR(W436=0, ISBLANK(P436)), "", TEXT(ROUND(W436/INDEX(AJ24:AJ94, MATCH(P436, AI24:AI94, 0)), 0),"# ##0") &amp; " " &amp; P436)</f>
        <v/>
      </c>
      <c r="Y436" s="197">
        <f t="shared" si="161"/>
        <v>0</v>
      </c>
      <c r="Z436" s="1441">
        <f t="shared" si="155"/>
        <v>0</v>
      </c>
      <c r="AA436" s="1428" t="str">
        <f t="shared" si="158"/>
        <v/>
      </c>
      <c r="AB436" s="1436"/>
      <c r="AC436" s="1440">
        <f t="shared" si="159"/>
        <v>0</v>
      </c>
      <c r="AD436" s="1437"/>
      <c r="AE436" s="1442" t="str">
        <f t="shared" si="149"/>
        <v/>
      </c>
      <c r="AF436" s="2564"/>
      <c r="AG436" s="2715">
        <f t="shared" si="156"/>
        <v>0</v>
      </c>
      <c r="AH436" s="2716">
        <f>IF(AND(V436&lt;&gt;"", ISNUMBER(T436)), IFERROR(INDEX(AJ24:AJ94, MATCH(P436, AI24:AI94, 0)) * O436 * IF(ISBLANK(L436), 1, L436), 0), 0)</f>
        <v>0</v>
      </c>
      <c r="AM436" s="1401" t="str">
        <f t="shared" si="151"/>
        <v>►</v>
      </c>
      <c r="AR436" s="1411"/>
      <c r="AW436" s="1411"/>
      <c r="AX436" s="4">
        <v>1</v>
      </c>
      <c r="AY436" s="48"/>
      <c r="AZ436" s="48"/>
    </row>
    <row r="437" spans="1:52" s="31" customFormat="1" ht="21" customHeight="1" x14ac:dyDescent="0.25">
      <c r="A437" s="1401" t="str">
        <f t="shared" si="150"/>
        <v>►</v>
      </c>
      <c r="B437" s="1402" t="str">
        <f t="shared" si="154"/>
        <v>►</v>
      </c>
      <c r="C437" s="1403" t="str">
        <f t="shared" si="157"/>
        <v>►</v>
      </c>
      <c r="D437" s="2475" t="str">
        <f t="shared" si="162"/>
        <v>►</v>
      </c>
      <c r="E437" s="1402" t="str">
        <f t="shared" si="163"/>
        <v>►</v>
      </c>
      <c r="F437" s="1402" t="str">
        <f t="shared" si="164"/>
        <v>►</v>
      </c>
      <c r="G437" s="1402" t="str">
        <f t="shared" si="165"/>
        <v>►</v>
      </c>
      <c r="H437" s="1466" t="s">
        <v>6</v>
      </c>
      <c r="I437" s="1465"/>
      <c r="J437" s="1465"/>
      <c r="K437" s="1465"/>
      <c r="L437" s="1464"/>
      <c r="M437" s="1464"/>
      <c r="N437" s="1464"/>
      <c r="O437" s="1464"/>
      <c r="P437" s="1464"/>
      <c r="Q437" s="1464"/>
      <c r="R437" s="2459"/>
      <c r="S437" s="521" t="s">
        <v>6</v>
      </c>
      <c r="T437" s="2719">
        <f t="shared" si="152"/>
        <v>0</v>
      </c>
      <c r="U437" s="2443">
        <f t="shared" si="153"/>
        <v>0</v>
      </c>
      <c r="V437" s="2442"/>
      <c r="W437" s="1433">
        <f t="shared" si="160"/>
        <v>0</v>
      </c>
      <c r="X437" s="185" t="str">
        <f>IF(OR(W437=0, ISBLANK(P437)), "", TEXT(ROUND(W437/INDEX(AJ24:AJ94, MATCH(P437, AI24:AI94, 0)), 0),"# ##0") &amp; " " &amp; P437)</f>
        <v/>
      </c>
      <c r="Y437" s="210">
        <f t="shared" si="161"/>
        <v>0</v>
      </c>
      <c r="Z437" s="1434">
        <f t="shared" si="155"/>
        <v>0</v>
      </c>
      <c r="AA437" s="1435" t="str">
        <f t="shared" si="158"/>
        <v/>
      </c>
      <c r="AB437" s="1436"/>
      <c r="AC437" s="1433">
        <f t="shared" si="159"/>
        <v>0</v>
      </c>
      <c r="AD437" s="1437"/>
      <c r="AE437" s="1438" t="str">
        <f t="shared" si="149"/>
        <v/>
      </c>
      <c r="AF437" s="2564"/>
      <c r="AG437" s="2715">
        <f t="shared" si="156"/>
        <v>0</v>
      </c>
      <c r="AH437" s="2716">
        <f>IF(AND(V437&lt;&gt;"", ISNUMBER(T437)), IFERROR(INDEX(AJ24:AJ94, MATCH(P437, AI24:AI94, 0)) * O437 * IF(ISBLANK(L437), 1, L437), 0), 0)</f>
        <v>0</v>
      </c>
      <c r="AM437" s="1401" t="str">
        <f t="shared" si="151"/>
        <v>►</v>
      </c>
      <c r="AR437" s="1411"/>
      <c r="AW437" s="1411"/>
      <c r="AX437" s="4">
        <v>1</v>
      </c>
      <c r="AY437" s="48"/>
      <c r="AZ437" s="48"/>
    </row>
    <row r="438" spans="1:52" s="31" customFormat="1" ht="21" customHeight="1" x14ac:dyDescent="0.25">
      <c r="A438" s="1401" t="str">
        <f t="shared" si="150"/>
        <v>►</v>
      </c>
      <c r="B438" s="1402" t="str">
        <f t="shared" si="154"/>
        <v>►</v>
      </c>
      <c r="C438" s="1403" t="str">
        <f t="shared" si="157"/>
        <v>►</v>
      </c>
      <c r="D438" s="2475" t="str">
        <f t="shared" si="162"/>
        <v>►</v>
      </c>
      <c r="E438" s="1402" t="str">
        <f t="shared" si="163"/>
        <v>►</v>
      </c>
      <c r="F438" s="1402" t="str">
        <f t="shared" si="164"/>
        <v>►</v>
      </c>
      <c r="G438" s="1402" t="str">
        <f t="shared" si="165"/>
        <v>►</v>
      </c>
      <c r="H438" s="1466" t="s">
        <v>6</v>
      </c>
      <c r="I438" s="1465"/>
      <c r="J438" s="1465"/>
      <c r="K438" s="1465"/>
      <c r="L438" s="1464"/>
      <c r="M438" s="1464"/>
      <c r="N438" s="1464"/>
      <c r="O438" s="1464"/>
      <c r="P438" s="1464"/>
      <c r="Q438" s="1464"/>
      <c r="R438" s="2459"/>
      <c r="S438" s="521" t="s">
        <v>6</v>
      </c>
      <c r="T438" s="2719">
        <f t="shared" si="152"/>
        <v>0</v>
      </c>
      <c r="U438" s="2443">
        <f t="shared" si="153"/>
        <v>0</v>
      </c>
      <c r="V438" s="2442"/>
      <c r="W438" s="1440">
        <f t="shared" si="160"/>
        <v>0</v>
      </c>
      <c r="X438" s="199" t="str">
        <f>IF(OR(W438=0, ISBLANK(P438)), "", TEXT(ROUND(W438/INDEX(AJ24:AJ94, MATCH(P438, AI24:AI94, 0)), 0),"# ##0") &amp; " " &amp; P438)</f>
        <v/>
      </c>
      <c r="Y438" s="197">
        <f t="shared" si="161"/>
        <v>0</v>
      </c>
      <c r="Z438" s="1441">
        <f t="shared" si="155"/>
        <v>0</v>
      </c>
      <c r="AA438" s="1428" t="str">
        <f t="shared" si="158"/>
        <v/>
      </c>
      <c r="AB438" s="1436"/>
      <c r="AC438" s="1440">
        <f t="shared" si="159"/>
        <v>0</v>
      </c>
      <c r="AD438" s="1437"/>
      <c r="AE438" s="1442" t="str">
        <f t="shared" si="149"/>
        <v/>
      </c>
      <c r="AF438" s="2564"/>
      <c r="AG438" s="2715">
        <f t="shared" si="156"/>
        <v>0</v>
      </c>
      <c r="AH438" s="2716">
        <f>IF(AND(V438&lt;&gt;"", ISNUMBER(T438)), IFERROR(INDEX(AJ24:AJ94, MATCH(P438, AI24:AI94, 0)) * O438 * IF(ISBLANK(L438), 1, L438), 0), 0)</f>
        <v>0</v>
      </c>
      <c r="AM438" s="1401" t="str">
        <f t="shared" si="151"/>
        <v>►</v>
      </c>
      <c r="AR438" s="1411"/>
      <c r="AW438" s="1411"/>
      <c r="AX438" s="4">
        <v>1</v>
      </c>
      <c r="AY438" s="48"/>
      <c r="AZ438" s="48"/>
    </row>
    <row r="439" spans="1:52" s="31" customFormat="1" ht="21" customHeight="1" x14ac:dyDescent="0.25">
      <c r="A439" s="1401" t="str">
        <f t="shared" si="150"/>
        <v>►</v>
      </c>
      <c r="B439" s="1402" t="str">
        <f t="shared" si="154"/>
        <v>►</v>
      </c>
      <c r="C439" s="1403" t="str">
        <f t="shared" si="157"/>
        <v>►</v>
      </c>
      <c r="D439" s="2475" t="str">
        <f t="shared" si="162"/>
        <v>►</v>
      </c>
      <c r="E439" s="1402" t="str">
        <f t="shared" si="163"/>
        <v>►</v>
      </c>
      <c r="F439" s="1402" t="str">
        <f t="shared" si="164"/>
        <v>►</v>
      </c>
      <c r="G439" s="1402" t="str">
        <f t="shared" si="165"/>
        <v>►</v>
      </c>
      <c r="H439" s="1466" t="s">
        <v>6</v>
      </c>
      <c r="I439" s="1465"/>
      <c r="J439" s="1465"/>
      <c r="K439" s="1465"/>
      <c r="L439" s="1464"/>
      <c r="M439" s="1464"/>
      <c r="N439" s="1464"/>
      <c r="O439" s="1464"/>
      <c r="P439" s="1464"/>
      <c r="Q439" s="1464"/>
      <c r="R439" s="2459"/>
      <c r="S439" s="521" t="s">
        <v>6</v>
      </c>
      <c r="T439" s="2719">
        <f t="shared" si="152"/>
        <v>0</v>
      </c>
      <c r="U439" s="2443">
        <f t="shared" si="153"/>
        <v>0</v>
      </c>
      <c r="V439" s="2442"/>
      <c r="W439" s="1433">
        <f t="shared" si="160"/>
        <v>0</v>
      </c>
      <c r="X439" s="185" t="str">
        <f>IF(OR(W439=0, ISBLANK(P439)), "", TEXT(ROUND(W439/INDEX(AJ24:AJ94, MATCH(P439, AI24:AI94, 0)), 0),"# ##0") &amp; " " &amp; P439)</f>
        <v/>
      </c>
      <c r="Y439" s="210">
        <f t="shared" si="161"/>
        <v>0</v>
      </c>
      <c r="Z439" s="1434">
        <f t="shared" si="155"/>
        <v>0</v>
      </c>
      <c r="AA439" s="1435" t="str">
        <f t="shared" si="158"/>
        <v/>
      </c>
      <c r="AB439" s="1436"/>
      <c r="AC439" s="1433">
        <f t="shared" si="159"/>
        <v>0</v>
      </c>
      <c r="AD439" s="1437"/>
      <c r="AE439" s="1438" t="str">
        <f t="shared" si="149"/>
        <v/>
      </c>
      <c r="AF439" s="2564"/>
      <c r="AG439" s="2715">
        <f t="shared" si="156"/>
        <v>0</v>
      </c>
      <c r="AH439" s="2716">
        <f>IF(AND(V439&lt;&gt;"", ISNUMBER(T439)), IFERROR(INDEX(AJ24:AJ94, MATCH(P439, AI24:AI94, 0)) * O439 * IF(ISBLANK(L439), 1, L439), 0), 0)</f>
        <v>0</v>
      </c>
      <c r="AM439" s="1401" t="str">
        <f t="shared" si="151"/>
        <v>►</v>
      </c>
      <c r="AR439" s="1411"/>
      <c r="AW439" s="1411"/>
      <c r="AX439" s="4">
        <v>1</v>
      </c>
      <c r="AY439" s="48"/>
      <c r="AZ439" s="48"/>
    </row>
    <row r="440" spans="1:52" s="31" customFormat="1" ht="21" customHeight="1" x14ac:dyDescent="0.25">
      <c r="A440" s="1401" t="str">
        <f t="shared" si="150"/>
        <v>►</v>
      </c>
      <c r="B440" s="1402" t="str">
        <f t="shared" si="154"/>
        <v>►</v>
      </c>
      <c r="C440" s="1403" t="str">
        <f t="shared" si="157"/>
        <v>►</v>
      </c>
      <c r="D440" s="2475" t="str">
        <f t="shared" si="162"/>
        <v>►</v>
      </c>
      <c r="E440" s="1402" t="str">
        <f t="shared" si="163"/>
        <v>►</v>
      </c>
      <c r="F440" s="1402" t="str">
        <f t="shared" si="164"/>
        <v>►</v>
      </c>
      <c r="G440" s="1402" t="str">
        <f t="shared" si="165"/>
        <v>►</v>
      </c>
      <c r="H440" s="1466" t="s">
        <v>6</v>
      </c>
      <c r="I440" s="1465"/>
      <c r="J440" s="1465"/>
      <c r="K440" s="1465"/>
      <c r="L440" s="1464"/>
      <c r="M440" s="1464"/>
      <c r="N440" s="1464"/>
      <c r="O440" s="1464"/>
      <c r="P440" s="1464"/>
      <c r="Q440" s="1464"/>
      <c r="R440" s="2459"/>
      <c r="S440" s="521" t="s">
        <v>6</v>
      </c>
      <c r="T440" s="2719">
        <f t="shared" si="152"/>
        <v>0</v>
      </c>
      <c r="U440" s="2443">
        <f t="shared" si="153"/>
        <v>0</v>
      </c>
      <c r="V440" s="2442"/>
      <c r="W440" s="1440">
        <f t="shared" si="160"/>
        <v>0</v>
      </c>
      <c r="X440" s="199" t="str">
        <f>IF(OR(W440=0, ISBLANK(P440)), "", TEXT(ROUND(W440/INDEX(AJ24:AJ94, MATCH(P440, AI24:AI94, 0)), 0),"# ##0") &amp; " " &amp; P440)</f>
        <v/>
      </c>
      <c r="Y440" s="197">
        <f t="shared" si="161"/>
        <v>0</v>
      </c>
      <c r="Z440" s="1441">
        <f t="shared" si="155"/>
        <v>0</v>
      </c>
      <c r="AA440" s="1428" t="str">
        <f t="shared" si="158"/>
        <v/>
      </c>
      <c r="AB440" s="1436"/>
      <c r="AC440" s="1440">
        <f t="shared" si="159"/>
        <v>0</v>
      </c>
      <c r="AD440" s="1437"/>
      <c r="AE440" s="1442" t="str">
        <f t="shared" si="149"/>
        <v/>
      </c>
      <c r="AF440" s="2564"/>
      <c r="AG440" s="2715">
        <f t="shared" si="156"/>
        <v>0</v>
      </c>
      <c r="AH440" s="2716">
        <f>IF(AND(V440&lt;&gt;"", ISNUMBER(T440)), IFERROR(INDEX(AJ24:AJ94, MATCH(P440, AI24:AI94, 0)) * O440 * IF(ISBLANK(L440), 1, L440), 0), 0)</f>
        <v>0</v>
      </c>
      <c r="AM440" s="1401" t="str">
        <f t="shared" si="151"/>
        <v>►</v>
      </c>
      <c r="AR440" s="1411"/>
      <c r="AW440" s="1411"/>
      <c r="AX440" s="4">
        <v>1</v>
      </c>
      <c r="AY440" s="48"/>
      <c r="AZ440" s="48"/>
    </row>
    <row r="441" spans="1:52" s="31" customFormat="1" ht="21" customHeight="1" x14ac:dyDescent="0.25">
      <c r="A441" s="1401" t="str">
        <f t="shared" si="150"/>
        <v>►</v>
      </c>
      <c r="B441" s="1402" t="str">
        <f t="shared" si="154"/>
        <v>►</v>
      </c>
      <c r="C441" s="1403" t="str">
        <f t="shared" si="157"/>
        <v>►</v>
      </c>
      <c r="D441" s="2475" t="str">
        <f t="shared" si="162"/>
        <v>►</v>
      </c>
      <c r="E441" s="1402" t="str">
        <f t="shared" si="163"/>
        <v>►</v>
      </c>
      <c r="F441" s="1402" t="str">
        <f t="shared" si="164"/>
        <v>►</v>
      </c>
      <c r="G441" s="1402" t="str">
        <f t="shared" si="165"/>
        <v>►</v>
      </c>
      <c r="H441" s="1466" t="s">
        <v>6</v>
      </c>
      <c r="I441" s="1465"/>
      <c r="J441" s="1465"/>
      <c r="K441" s="1465"/>
      <c r="L441" s="1464"/>
      <c r="M441" s="1464"/>
      <c r="N441" s="1464"/>
      <c r="O441" s="1464"/>
      <c r="P441" s="1464"/>
      <c r="Q441" s="1464"/>
      <c r="R441" s="2459"/>
      <c r="S441" s="521" t="s">
        <v>6</v>
      </c>
      <c r="T441" s="2719">
        <f t="shared" si="152"/>
        <v>0</v>
      </c>
      <c r="U441" s="2443">
        <f t="shared" si="153"/>
        <v>0</v>
      </c>
      <c r="V441" s="2442"/>
      <c r="W441" s="1433">
        <f t="shared" si="160"/>
        <v>0</v>
      </c>
      <c r="X441" s="185" t="str">
        <f>IF(OR(W441=0, ISBLANK(P441)), "", TEXT(ROUND(W441/INDEX(AJ24:AJ94, MATCH(P441, AI24:AI94, 0)), 0),"# ##0") &amp; " " &amp; P441)</f>
        <v/>
      </c>
      <c r="Y441" s="210">
        <f t="shared" si="161"/>
        <v>0</v>
      </c>
      <c r="Z441" s="1434">
        <f t="shared" si="155"/>
        <v>0</v>
      </c>
      <c r="AA441" s="1435" t="str">
        <f t="shared" si="158"/>
        <v/>
      </c>
      <c r="AB441" s="1436"/>
      <c r="AC441" s="1433">
        <f t="shared" si="159"/>
        <v>0</v>
      </c>
      <c r="AD441" s="1437"/>
      <c r="AE441" s="1438" t="str">
        <f t="shared" si="149"/>
        <v/>
      </c>
      <c r="AF441" s="2564"/>
      <c r="AG441" s="2715">
        <f t="shared" si="156"/>
        <v>0</v>
      </c>
      <c r="AH441" s="2716">
        <f>IF(AND(V441&lt;&gt;"", ISNUMBER(T441)), IFERROR(INDEX(AJ24:AJ94, MATCH(P441, AI24:AI94, 0)) * O441 * IF(ISBLANK(L441), 1, L441), 0), 0)</f>
        <v>0</v>
      </c>
      <c r="AM441" s="1401" t="str">
        <f t="shared" si="151"/>
        <v>►</v>
      </c>
      <c r="AR441" s="1411"/>
      <c r="AW441" s="1411"/>
      <c r="AX441" s="4">
        <v>1</v>
      </c>
      <c r="AY441" s="48"/>
      <c r="AZ441" s="48"/>
    </row>
    <row r="442" spans="1:52" s="31" customFormat="1" ht="21" customHeight="1" x14ac:dyDescent="0.25">
      <c r="A442" s="1401" t="str">
        <f t="shared" si="150"/>
        <v>►</v>
      </c>
      <c r="B442" s="1402" t="str">
        <f t="shared" si="154"/>
        <v>►</v>
      </c>
      <c r="C442" s="1403" t="str">
        <f t="shared" si="157"/>
        <v>►</v>
      </c>
      <c r="D442" s="2475" t="str">
        <f t="shared" si="162"/>
        <v>►</v>
      </c>
      <c r="E442" s="1402" t="str">
        <f t="shared" si="163"/>
        <v>►</v>
      </c>
      <c r="F442" s="1402" t="str">
        <f t="shared" si="164"/>
        <v>►</v>
      </c>
      <c r="G442" s="1402" t="str">
        <f t="shared" si="165"/>
        <v>►</v>
      </c>
      <c r="H442" s="1466" t="s">
        <v>6</v>
      </c>
      <c r="I442" s="1465"/>
      <c r="J442" s="1465"/>
      <c r="K442" s="1465"/>
      <c r="L442" s="1464"/>
      <c r="M442" s="1464"/>
      <c r="N442" s="1464"/>
      <c r="O442" s="1464"/>
      <c r="P442" s="1464"/>
      <c r="Q442" s="1464"/>
      <c r="R442" s="2459"/>
      <c r="S442" s="521" t="s">
        <v>6</v>
      </c>
      <c r="T442" s="2719">
        <f t="shared" si="152"/>
        <v>0</v>
      </c>
      <c r="U442" s="2443">
        <f t="shared" si="153"/>
        <v>0</v>
      </c>
      <c r="V442" s="2442"/>
      <c r="W442" s="1440">
        <f t="shared" si="160"/>
        <v>0</v>
      </c>
      <c r="X442" s="199" t="str">
        <f>IF(OR(W442=0, ISBLANK(P442)), "", TEXT(ROUND(W442/INDEX(AJ24:AJ94, MATCH(P442, AI24:AI94, 0)), 0),"# ##0") &amp; " " &amp; P442)</f>
        <v/>
      </c>
      <c r="Y442" s="197">
        <f t="shared" si="161"/>
        <v>0</v>
      </c>
      <c r="Z442" s="1441">
        <f t="shared" si="155"/>
        <v>0</v>
      </c>
      <c r="AA442" s="1428" t="str">
        <f t="shared" si="158"/>
        <v/>
      </c>
      <c r="AB442" s="1436"/>
      <c r="AC442" s="1440">
        <f t="shared" si="159"/>
        <v>0</v>
      </c>
      <c r="AD442" s="1437"/>
      <c r="AE442" s="1442" t="str">
        <f t="shared" si="149"/>
        <v/>
      </c>
      <c r="AF442" s="2564"/>
      <c r="AG442" s="2715">
        <f t="shared" si="156"/>
        <v>0</v>
      </c>
      <c r="AH442" s="2716">
        <f>IF(AND(V442&lt;&gt;"", ISNUMBER(T442)), IFERROR(INDEX(AJ24:AJ94, MATCH(P442, AI24:AI94, 0)) * O442 * IF(ISBLANK(L442), 1, L442), 0), 0)</f>
        <v>0</v>
      </c>
      <c r="AM442" s="1401" t="str">
        <f t="shared" si="151"/>
        <v>►</v>
      </c>
      <c r="AR442" s="1411"/>
      <c r="AW442" s="1411"/>
      <c r="AX442" s="4">
        <v>1</v>
      </c>
      <c r="AY442" s="48"/>
      <c r="AZ442" s="48"/>
    </row>
    <row r="443" spans="1:52" s="31" customFormat="1" ht="21" customHeight="1" x14ac:dyDescent="0.25">
      <c r="A443" s="1401" t="str">
        <f t="shared" si="150"/>
        <v>►</v>
      </c>
      <c r="B443" s="1402" t="str">
        <f t="shared" si="154"/>
        <v>►</v>
      </c>
      <c r="C443" s="1403" t="str">
        <f t="shared" si="157"/>
        <v>►</v>
      </c>
      <c r="D443" s="2475" t="str">
        <f t="shared" si="162"/>
        <v>►</v>
      </c>
      <c r="E443" s="1402" t="str">
        <f t="shared" si="163"/>
        <v>►</v>
      </c>
      <c r="F443" s="1402" t="str">
        <f t="shared" si="164"/>
        <v>►</v>
      </c>
      <c r="G443" s="1402" t="str">
        <f t="shared" si="165"/>
        <v>►</v>
      </c>
      <c r="H443" s="1466" t="s">
        <v>6</v>
      </c>
      <c r="I443" s="1465"/>
      <c r="J443" s="1465"/>
      <c r="K443" s="1465"/>
      <c r="L443" s="1464"/>
      <c r="M443" s="1464"/>
      <c r="N443" s="1464"/>
      <c r="O443" s="1464"/>
      <c r="P443" s="1464"/>
      <c r="Q443" s="1464"/>
      <c r="R443" s="2459"/>
      <c r="S443" s="521" t="s">
        <v>6</v>
      </c>
      <c r="T443" s="2719">
        <f t="shared" si="152"/>
        <v>0</v>
      </c>
      <c r="U443" s="2443">
        <f t="shared" si="153"/>
        <v>0</v>
      </c>
      <c r="V443" s="2442"/>
      <c r="W443" s="1433">
        <f t="shared" si="160"/>
        <v>0</v>
      </c>
      <c r="X443" s="185" t="str">
        <f>IF(OR(W443=0, ISBLANK(P443)), "", TEXT(ROUND(W443/INDEX(AJ24:AJ94, MATCH(P443, AI24:AI94, 0)), 0),"# ##0") &amp; " " &amp; P443)</f>
        <v/>
      </c>
      <c r="Y443" s="210">
        <f t="shared" si="161"/>
        <v>0</v>
      </c>
      <c r="Z443" s="1434">
        <f t="shared" si="155"/>
        <v>0</v>
      </c>
      <c r="AA443" s="1435" t="str">
        <f t="shared" si="158"/>
        <v/>
      </c>
      <c r="AB443" s="1436"/>
      <c r="AC443" s="1433">
        <f t="shared" si="159"/>
        <v>0</v>
      </c>
      <c r="AD443" s="1437"/>
      <c r="AE443" s="1438" t="str">
        <f t="shared" ref="AE443:AE506" si="166">IF(OR(ISBLANK(AD443), ISTEXT(L443)), "", IF(W443=0, Y443*AD443, W443*AD443))</f>
        <v/>
      </c>
      <c r="AF443" s="2564"/>
      <c r="AG443" s="2715">
        <f t="shared" si="156"/>
        <v>0</v>
      </c>
      <c r="AH443" s="2716">
        <f>IF(AND(V443&lt;&gt;"", ISNUMBER(T443)), IFERROR(INDEX(AJ24:AJ94, MATCH(P443, AI24:AI94, 0)) * O443 * IF(ISBLANK(L443), 1, L443), 0), 0)</f>
        <v>0</v>
      </c>
      <c r="AM443" s="1401" t="str">
        <f t="shared" si="151"/>
        <v>►</v>
      </c>
      <c r="AR443" s="1411"/>
      <c r="AW443" s="1411"/>
      <c r="AX443" s="4">
        <v>1</v>
      </c>
      <c r="AY443" s="48"/>
      <c r="AZ443" s="48"/>
    </row>
    <row r="444" spans="1:52" s="31" customFormat="1" ht="21" customHeight="1" x14ac:dyDescent="0.25">
      <c r="A444" s="1401" t="str">
        <f t="shared" si="150"/>
        <v>►</v>
      </c>
      <c r="B444" s="1402" t="str">
        <f t="shared" si="154"/>
        <v>►</v>
      </c>
      <c r="C444" s="1403" t="str">
        <f t="shared" si="157"/>
        <v>►</v>
      </c>
      <c r="D444" s="2475" t="str">
        <f t="shared" si="162"/>
        <v>►</v>
      </c>
      <c r="E444" s="1402" t="str">
        <f t="shared" si="163"/>
        <v>►</v>
      </c>
      <c r="F444" s="1402" t="str">
        <f t="shared" si="164"/>
        <v>►</v>
      </c>
      <c r="G444" s="1402" t="str">
        <f t="shared" si="165"/>
        <v>►</v>
      </c>
      <c r="H444" s="1466" t="s">
        <v>6</v>
      </c>
      <c r="I444" s="1465"/>
      <c r="J444" s="1465"/>
      <c r="K444" s="1465"/>
      <c r="L444" s="1464"/>
      <c r="M444" s="1464"/>
      <c r="N444" s="1464"/>
      <c r="O444" s="1464"/>
      <c r="P444" s="1464"/>
      <c r="Q444" s="1464"/>
      <c r="R444" s="2459"/>
      <c r="S444" s="521" t="s">
        <v>6</v>
      </c>
      <c r="T444" s="2719">
        <f t="shared" si="152"/>
        <v>0</v>
      </c>
      <c r="U444" s="2443">
        <f t="shared" si="153"/>
        <v>0</v>
      </c>
      <c r="V444" s="2442"/>
      <c r="W444" s="1440">
        <f t="shared" si="160"/>
        <v>0</v>
      </c>
      <c r="X444" s="199" t="str">
        <f>IF(OR(W444=0, ISBLANK(P444)), "", TEXT(ROUND(W444/INDEX(AJ24:AJ94, MATCH(P444, AI24:AI94, 0)), 0),"# ##0") &amp; " " &amp; P444)</f>
        <v/>
      </c>
      <c r="Y444" s="197">
        <f t="shared" si="161"/>
        <v>0</v>
      </c>
      <c r="Z444" s="1441">
        <f t="shared" si="155"/>
        <v>0</v>
      </c>
      <c r="AA444" s="1428" t="str">
        <f t="shared" si="158"/>
        <v/>
      </c>
      <c r="AB444" s="1436"/>
      <c r="AC444" s="1440">
        <f t="shared" si="159"/>
        <v>0</v>
      </c>
      <c r="AD444" s="1437"/>
      <c r="AE444" s="1442" t="str">
        <f t="shared" si="166"/>
        <v/>
      </c>
      <c r="AF444" s="2564"/>
      <c r="AG444" s="2715">
        <f t="shared" si="156"/>
        <v>0</v>
      </c>
      <c r="AH444" s="2716">
        <f>IF(AND(V444&lt;&gt;"", ISNUMBER(T444)), IFERROR(INDEX(AJ24:AJ94, MATCH(P444, AI24:AI94, 0)) * O444 * IF(ISBLANK(L444), 1, L444), 0), 0)</f>
        <v>0</v>
      </c>
      <c r="AM444" s="1401" t="str">
        <f t="shared" si="151"/>
        <v>►</v>
      </c>
      <c r="AR444" s="1411"/>
      <c r="AW444" s="1411"/>
      <c r="AX444" s="4">
        <v>1</v>
      </c>
      <c r="AY444" s="48"/>
      <c r="AZ444" s="48"/>
    </row>
    <row r="445" spans="1:52" s="31" customFormat="1" ht="21" customHeight="1" x14ac:dyDescent="0.25">
      <c r="A445" s="1401" t="str">
        <f t="shared" si="150"/>
        <v>►</v>
      </c>
      <c r="B445" s="1402" t="str">
        <f t="shared" si="154"/>
        <v>►</v>
      </c>
      <c r="C445" s="1403" t="str">
        <f t="shared" si="157"/>
        <v>►</v>
      </c>
      <c r="D445" s="2475" t="str">
        <f t="shared" si="162"/>
        <v>►</v>
      </c>
      <c r="E445" s="1402" t="str">
        <f t="shared" si="163"/>
        <v>►</v>
      </c>
      <c r="F445" s="1402" t="str">
        <f t="shared" si="164"/>
        <v>►</v>
      </c>
      <c r="G445" s="1402" t="str">
        <f t="shared" si="165"/>
        <v>►</v>
      </c>
      <c r="H445" s="1466" t="s">
        <v>6</v>
      </c>
      <c r="I445" s="1465"/>
      <c r="J445" s="1465"/>
      <c r="K445" s="1465"/>
      <c r="L445" s="1464"/>
      <c r="M445" s="1464"/>
      <c r="N445" s="1464"/>
      <c r="O445" s="1464"/>
      <c r="P445" s="1464"/>
      <c r="Q445" s="1464"/>
      <c r="R445" s="2459"/>
      <c r="S445" s="521" t="s">
        <v>6</v>
      </c>
      <c r="T445" s="2719">
        <f t="shared" si="152"/>
        <v>0</v>
      </c>
      <c r="U445" s="2443">
        <f t="shared" si="153"/>
        <v>0</v>
      </c>
      <c r="V445" s="2442"/>
      <c r="W445" s="1433">
        <f t="shared" si="160"/>
        <v>0</v>
      </c>
      <c r="X445" s="185" t="str">
        <f>IF(OR(W445=0, ISBLANK(P445)), "", TEXT(ROUND(W445/INDEX(AJ24:AJ94, MATCH(P445, AI24:AI94, 0)), 0),"# ##0") &amp; " " &amp; P445)</f>
        <v/>
      </c>
      <c r="Y445" s="210">
        <f t="shared" si="161"/>
        <v>0</v>
      </c>
      <c r="Z445" s="1434">
        <f t="shared" si="155"/>
        <v>0</v>
      </c>
      <c r="AA445" s="1435" t="str">
        <f t="shared" si="158"/>
        <v/>
      </c>
      <c r="AB445" s="1436"/>
      <c r="AC445" s="1433">
        <f t="shared" si="159"/>
        <v>0</v>
      </c>
      <c r="AD445" s="1437"/>
      <c r="AE445" s="1438" t="str">
        <f t="shared" si="166"/>
        <v/>
      </c>
      <c r="AF445" s="2564"/>
      <c r="AG445" s="2715">
        <f t="shared" si="156"/>
        <v>0</v>
      </c>
      <c r="AH445" s="2716">
        <f>IF(AND(V445&lt;&gt;"", ISNUMBER(T445)), IFERROR(INDEX(AJ24:AJ94, MATCH(P445, AI24:AI94, 0)) * O445 * IF(ISBLANK(L445), 1, L445), 0), 0)</f>
        <v>0</v>
      </c>
      <c r="AM445" s="1401" t="str">
        <f t="shared" si="151"/>
        <v>►</v>
      </c>
      <c r="AR445" s="1411"/>
      <c r="AW445" s="1411"/>
      <c r="AX445" s="4">
        <v>1</v>
      </c>
      <c r="AY445" s="48"/>
      <c r="AZ445" s="48"/>
    </row>
    <row r="446" spans="1:52" s="31" customFormat="1" ht="21" customHeight="1" x14ac:dyDescent="0.25">
      <c r="A446" s="1401" t="str">
        <f t="shared" si="150"/>
        <v>►</v>
      </c>
      <c r="B446" s="1402" t="str">
        <f t="shared" si="154"/>
        <v>►</v>
      </c>
      <c r="C446" s="1403" t="str">
        <f t="shared" si="157"/>
        <v>►</v>
      </c>
      <c r="D446" s="2475" t="str">
        <f t="shared" si="162"/>
        <v>►</v>
      </c>
      <c r="E446" s="1402" t="str">
        <f t="shared" si="163"/>
        <v>►</v>
      </c>
      <c r="F446" s="1402" t="str">
        <f t="shared" si="164"/>
        <v>►</v>
      </c>
      <c r="G446" s="1402" t="str">
        <f t="shared" si="165"/>
        <v>►</v>
      </c>
      <c r="H446" s="1466" t="s">
        <v>6</v>
      </c>
      <c r="I446" s="1465"/>
      <c r="J446" s="1465"/>
      <c r="K446" s="1465"/>
      <c r="L446" s="1464"/>
      <c r="M446" s="1464"/>
      <c r="N446" s="1464"/>
      <c r="O446" s="1464"/>
      <c r="P446" s="1464"/>
      <c r="Q446" s="1464"/>
      <c r="R446" s="2459"/>
      <c r="S446" s="521" t="s">
        <v>6</v>
      </c>
      <c r="T446" s="2719">
        <f t="shared" si="152"/>
        <v>0</v>
      </c>
      <c r="U446" s="2443">
        <f t="shared" si="153"/>
        <v>0</v>
      </c>
      <c r="V446" s="2442"/>
      <c r="W446" s="1440">
        <f t="shared" si="160"/>
        <v>0</v>
      </c>
      <c r="X446" s="199" t="str">
        <f>IF(OR(W446=0, ISBLANK(P446)), "", TEXT(ROUND(W446/INDEX(AJ24:AJ94, MATCH(P446, AI24:AI94, 0)), 0),"# ##0") &amp; " " &amp; P446)</f>
        <v/>
      </c>
      <c r="Y446" s="197">
        <f t="shared" si="161"/>
        <v>0</v>
      </c>
      <c r="Z446" s="1441">
        <f t="shared" si="155"/>
        <v>0</v>
      </c>
      <c r="AA446" s="1428" t="str">
        <f t="shared" si="158"/>
        <v/>
      </c>
      <c r="AB446" s="1436"/>
      <c r="AC446" s="1440">
        <f t="shared" si="159"/>
        <v>0</v>
      </c>
      <c r="AD446" s="1437"/>
      <c r="AE446" s="1442" t="str">
        <f t="shared" si="166"/>
        <v/>
      </c>
      <c r="AF446" s="2564"/>
      <c r="AG446" s="2715">
        <f t="shared" si="156"/>
        <v>0</v>
      </c>
      <c r="AH446" s="2716">
        <f>IF(AND(V446&lt;&gt;"", ISNUMBER(T446)), IFERROR(INDEX(AJ24:AJ94, MATCH(P446, AI24:AI94, 0)) * O446 * IF(ISBLANK(L446), 1, L446), 0), 0)</f>
        <v>0</v>
      </c>
      <c r="AM446" s="1401" t="str">
        <f t="shared" si="151"/>
        <v>►</v>
      </c>
      <c r="AR446" s="1411"/>
      <c r="AW446" s="1411"/>
      <c r="AX446" s="4">
        <v>1</v>
      </c>
      <c r="AY446" s="48"/>
      <c r="AZ446" s="48"/>
    </row>
    <row r="447" spans="1:52" s="31" customFormat="1" ht="21" customHeight="1" x14ac:dyDescent="0.25">
      <c r="A447" s="1401" t="str">
        <f t="shared" si="150"/>
        <v>►</v>
      </c>
      <c r="B447" s="1402" t="str">
        <f t="shared" si="154"/>
        <v>►</v>
      </c>
      <c r="C447" s="1403" t="str">
        <f t="shared" si="157"/>
        <v>►</v>
      </c>
      <c r="D447" s="2475" t="str">
        <f t="shared" si="162"/>
        <v>►</v>
      </c>
      <c r="E447" s="1402" t="str">
        <f t="shared" si="163"/>
        <v>►</v>
      </c>
      <c r="F447" s="1402" t="str">
        <f t="shared" si="164"/>
        <v>►</v>
      </c>
      <c r="G447" s="1402" t="str">
        <f t="shared" si="165"/>
        <v>►</v>
      </c>
      <c r="H447" s="1466" t="s">
        <v>6</v>
      </c>
      <c r="I447" s="1465"/>
      <c r="J447" s="1465"/>
      <c r="K447" s="1465"/>
      <c r="L447" s="1464"/>
      <c r="M447" s="1464"/>
      <c r="N447" s="1464"/>
      <c r="O447" s="1464"/>
      <c r="P447" s="1464"/>
      <c r="Q447" s="1464"/>
      <c r="R447" s="2459"/>
      <c r="S447" s="521" t="s">
        <v>6</v>
      </c>
      <c r="T447" s="2719">
        <f t="shared" si="152"/>
        <v>0</v>
      </c>
      <c r="U447" s="2443">
        <f t="shared" si="153"/>
        <v>0</v>
      </c>
      <c r="V447" s="2442"/>
      <c r="W447" s="1433">
        <f t="shared" si="160"/>
        <v>0</v>
      </c>
      <c r="X447" s="185" t="str">
        <f>IF(OR(W447=0, ISBLANK(P447)), "", TEXT(ROUND(W447/INDEX(AJ24:AJ94, MATCH(P447, AI24:AI94, 0)), 0),"# ##0") &amp; " " &amp; P447)</f>
        <v/>
      </c>
      <c r="Y447" s="210">
        <f t="shared" si="161"/>
        <v>0</v>
      </c>
      <c r="Z447" s="1434">
        <f t="shared" si="155"/>
        <v>0</v>
      </c>
      <c r="AA447" s="1435" t="str">
        <f t="shared" si="158"/>
        <v/>
      </c>
      <c r="AB447" s="1436"/>
      <c r="AC447" s="1433">
        <f t="shared" si="159"/>
        <v>0</v>
      </c>
      <c r="AD447" s="1437"/>
      <c r="AE447" s="1438" t="str">
        <f t="shared" si="166"/>
        <v/>
      </c>
      <c r="AF447" s="2564"/>
      <c r="AG447" s="2715">
        <f t="shared" si="156"/>
        <v>0</v>
      </c>
      <c r="AH447" s="2716">
        <f>IF(AND(V447&lt;&gt;"", ISNUMBER(T447)), IFERROR(INDEX(AJ24:AJ94, MATCH(P447, AI24:AI94, 0)) * O447 * IF(ISBLANK(L447), 1, L447), 0), 0)</f>
        <v>0</v>
      </c>
      <c r="AM447" s="1401" t="str">
        <f t="shared" si="151"/>
        <v>►</v>
      </c>
      <c r="AR447" s="1411"/>
      <c r="AW447" s="1411"/>
      <c r="AX447" s="4">
        <v>1</v>
      </c>
      <c r="AY447" s="48"/>
      <c r="AZ447" s="48"/>
    </row>
    <row r="448" spans="1:52" s="31" customFormat="1" ht="21" customHeight="1" x14ac:dyDescent="0.25">
      <c r="A448" s="1401" t="str">
        <f t="shared" si="150"/>
        <v>►</v>
      </c>
      <c r="B448" s="1402" t="str">
        <f t="shared" si="154"/>
        <v>►</v>
      </c>
      <c r="C448" s="1403" t="str">
        <f t="shared" si="157"/>
        <v>►</v>
      </c>
      <c r="D448" s="2475" t="str">
        <f t="shared" si="162"/>
        <v>►</v>
      </c>
      <c r="E448" s="1402" t="str">
        <f t="shared" si="163"/>
        <v>►</v>
      </c>
      <c r="F448" s="1402" t="str">
        <f t="shared" si="164"/>
        <v>►</v>
      </c>
      <c r="G448" s="1402" t="str">
        <f t="shared" si="165"/>
        <v>►</v>
      </c>
      <c r="H448" s="1466" t="s">
        <v>6</v>
      </c>
      <c r="I448" s="1465"/>
      <c r="J448" s="1465"/>
      <c r="K448" s="1465"/>
      <c r="L448" s="1464"/>
      <c r="M448" s="1464"/>
      <c r="N448" s="1464"/>
      <c r="O448" s="1464"/>
      <c r="P448" s="1464"/>
      <c r="Q448" s="1464"/>
      <c r="R448" s="2459"/>
      <c r="S448" s="521" t="s">
        <v>6</v>
      </c>
      <c r="T448" s="2719">
        <f t="shared" si="152"/>
        <v>0</v>
      </c>
      <c r="U448" s="2443">
        <f t="shared" si="153"/>
        <v>0</v>
      </c>
      <c r="V448" s="2442"/>
      <c r="W448" s="1440">
        <f t="shared" si="160"/>
        <v>0</v>
      </c>
      <c r="X448" s="199" t="str">
        <f>IF(OR(W448=0, ISBLANK(P448)), "", TEXT(ROUND(W448/INDEX(AJ24:AJ94, MATCH(P448, AI24:AI94, 0)), 0),"# ##0") &amp; " " &amp; P448)</f>
        <v/>
      </c>
      <c r="Y448" s="197">
        <f t="shared" si="161"/>
        <v>0</v>
      </c>
      <c r="Z448" s="1441">
        <f t="shared" si="155"/>
        <v>0</v>
      </c>
      <c r="AA448" s="1428" t="str">
        <f t="shared" si="158"/>
        <v/>
      </c>
      <c r="AB448" s="1436"/>
      <c r="AC448" s="1440">
        <f t="shared" si="159"/>
        <v>0</v>
      </c>
      <c r="AD448" s="1437"/>
      <c r="AE448" s="1442" t="str">
        <f t="shared" si="166"/>
        <v/>
      </c>
      <c r="AF448" s="2564"/>
      <c r="AG448" s="2715">
        <f t="shared" si="156"/>
        <v>0</v>
      </c>
      <c r="AH448" s="2716">
        <f>IF(AND(V448&lt;&gt;"", ISNUMBER(T448)), IFERROR(INDEX(AJ24:AJ94, MATCH(P448, AI24:AI94, 0)) * O448 * IF(ISBLANK(L448), 1, L448), 0), 0)</f>
        <v>0</v>
      </c>
      <c r="AM448" s="1401" t="str">
        <f t="shared" si="151"/>
        <v>►</v>
      </c>
      <c r="AR448" s="1411"/>
      <c r="AW448" s="1411"/>
      <c r="AX448" s="4">
        <v>1</v>
      </c>
      <c r="AY448" s="48"/>
      <c r="AZ448" s="48"/>
    </row>
    <row r="449" spans="1:52" s="31" customFormat="1" ht="21" customHeight="1" x14ac:dyDescent="0.25">
      <c r="A449" s="1401" t="str">
        <f t="shared" si="150"/>
        <v>►</v>
      </c>
      <c r="B449" s="1402" t="str">
        <f t="shared" si="154"/>
        <v>►</v>
      </c>
      <c r="C449" s="1403" t="str">
        <f t="shared" si="157"/>
        <v>►</v>
      </c>
      <c r="D449" s="2475" t="str">
        <f t="shared" si="162"/>
        <v>►</v>
      </c>
      <c r="E449" s="1402" t="str">
        <f t="shared" si="163"/>
        <v>►</v>
      </c>
      <c r="F449" s="1402" t="str">
        <f t="shared" si="164"/>
        <v>►</v>
      </c>
      <c r="G449" s="1402" t="str">
        <f t="shared" si="165"/>
        <v>►</v>
      </c>
      <c r="H449" s="1466" t="s">
        <v>6</v>
      </c>
      <c r="I449" s="1465"/>
      <c r="J449" s="1465"/>
      <c r="K449" s="1465"/>
      <c r="L449" s="1464"/>
      <c r="M449" s="1464"/>
      <c r="N449" s="1464"/>
      <c r="O449" s="1464"/>
      <c r="P449" s="1464"/>
      <c r="Q449" s="1464"/>
      <c r="R449" s="2459"/>
      <c r="S449" s="521" t="s">
        <v>6</v>
      </c>
      <c r="T449" s="2719">
        <f t="shared" si="152"/>
        <v>0</v>
      </c>
      <c r="U449" s="2443">
        <f t="shared" si="153"/>
        <v>0</v>
      </c>
      <c r="V449" s="2442"/>
      <c r="W449" s="1433">
        <f t="shared" si="160"/>
        <v>0</v>
      </c>
      <c r="X449" s="185" t="str">
        <f>IF(OR(W449=0, ISBLANK(P449)), "", TEXT(ROUND(W449/INDEX(AJ24:AJ94, MATCH(P449, AI24:AI94, 0)), 0),"# ##0") &amp; " " &amp; P449)</f>
        <v/>
      </c>
      <c r="Y449" s="210">
        <f t="shared" si="161"/>
        <v>0</v>
      </c>
      <c r="Z449" s="1434">
        <f t="shared" si="155"/>
        <v>0</v>
      </c>
      <c r="AA449" s="1435" t="str">
        <f t="shared" si="158"/>
        <v/>
      </c>
      <c r="AB449" s="1436"/>
      <c r="AC449" s="1433">
        <f t="shared" si="159"/>
        <v>0</v>
      </c>
      <c r="AD449" s="1437"/>
      <c r="AE449" s="1438" t="str">
        <f t="shared" si="166"/>
        <v/>
      </c>
      <c r="AF449" s="2564"/>
      <c r="AG449" s="2715">
        <f t="shared" si="156"/>
        <v>0</v>
      </c>
      <c r="AH449" s="2716">
        <f>IF(AND(V449&lt;&gt;"", ISNUMBER(T449)), IFERROR(INDEX(AJ24:AJ94, MATCH(P449, AI24:AI94, 0)) * O449 * IF(ISBLANK(L449), 1, L449), 0), 0)</f>
        <v>0</v>
      </c>
      <c r="AM449" s="1401" t="str">
        <f t="shared" si="151"/>
        <v>►</v>
      </c>
      <c r="AR449" s="1411"/>
      <c r="AW449" s="1411"/>
      <c r="AX449" s="4">
        <v>1</v>
      </c>
      <c r="AY449" s="48"/>
      <c r="AZ449" s="48"/>
    </row>
    <row r="450" spans="1:52" s="31" customFormat="1" ht="21" customHeight="1" x14ac:dyDescent="0.25">
      <c r="A450" s="1401" t="str">
        <f t="shared" si="150"/>
        <v>►</v>
      </c>
      <c r="B450" s="1402" t="str">
        <f t="shared" si="154"/>
        <v>►</v>
      </c>
      <c r="C450" s="1403" t="str">
        <f t="shared" si="157"/>
        <v>►</v>
      </c>
      <c r="D450" s="2475" t="str">
        <f t="shared" si="162"/>
        <v>►</v>
      </c>
      <c r="E450" s="1402" t="str">
        <f t="shared" si="163"/>
        <v>►</v>
      </c>
      <c r="F450" s="1402" t="str">
        <f t="shared" si="164"/>
        <v>►</v>
      </c>
      <c r="G450" s="1402" t="str">
        <f t="shared" si="165"/>
        <v>►</v>
      </c>
      <c r="H450" s="1466" t="s">
        <v>6</v>
      </c>
      <c r="I450" s="1465"/>
      <c r="J450" s="1465"/>
      <c r="K450" s="1465"/>
      <c r="L450" s="1464"/>
      <c r="M450" s="1464"/>
      <c r="N450" s="1464"/>
      <c r="O450" s="1464"/>
      <c r="P450" s="1464"/>
      <c r="Q450" s="1464"/>
      <c r="R450" s="2459"/>
      <c r="S450" s="521" t="s">
        <v>6</v>
      </c>
      <c r="T450" s="2719">
        <f t="shared" si="152"/>
        <v>0</v>
      </c>
      <c r="U450" s="2443">
        <f t="shared" si="153"/>
        <v>0</v>
      </c>
      <c r="V450" s="2442"/>
      <c r="W450" s="1440">
        <f t="shared" si="160"/>
        <v>0</v>
      </c>
      <c r="X450" s="199" t="str">
        <f>IF(OR(W450=0, ISBLANK(P450)), "", TEXT(ROUND(W450/INDEX(AJ24:AJ94, MATCH(P450, AI24:AI94, 0)), 0),"# ##0") &amp; " " &amp; P450)</f>
        <v/>
      </c>
      <c r="Y450" s="197">
        <f t="shared" si="161"/>
        <v>0</v>
      </c>
      <c r="Z450" s="1441">
        <f t="shared" si="155"/>
        <v>0</v>
      </c>
      <c r="AA450" s="1428" t="str">
        <f t="shared" si="158"/>
        <v/>
      </c>
      <c r="AB450" s="1436"/>
      <c r="AC450" s="1440">
        <f t="shared" si="159"/>
        <v>0</v>
      </c>
      <c r="AD450" s="1437"/>
      <c r="AE450" s="1442" t="str">
        <f t="shared" si="166"/>
        <v/>
      </c>
      <c r="AF450" s="2564"/>
      <c r="AG450" s="2715">
        <f t="shared" si="156"/>
        <v>0</v>
      </c>
      <c r="AH450" s="2716">
        <f>IF(AND(V450&lt;&gt;"", ISNUMBER(T450)), IFERROR(INDEX(AJ24:AJ94, MATCH(P450, AI24:AI94, 0)) * O450 * IF(ISBLANK(L450), 1, L450), 0), 0)</f>
        <v>0</v>
      </c>
      <c r="AM450" s="1401" t="str">
        <f t="shared" si="151"/>
        <v>►</v>
      </c>
      <c r="AR450" s="1411"/>
      <c r="AW450" s="1411"/>
      <c r="AX450" s="4">
        <v>1</v>
      </c>
      <c r="AY450" s="48"/>
      <c r="AZ450" s="48"/>
    </row>
    <row r="451" spans="1:52" s="31" customFormat="1" ht="21" customHeight="1" x14ac:dyDescent="0.25">
      <c r="A451" s="1401" t="str">
        <f t="shared" si="150"/>
        <v>►</v>
      </c>
      <c r="B451" s="1402" t="str">
        <f t="shared" si="154"/>
        <v>►</v>
      </c>
      <c r="C451" s="1403" t="str">
        <f t="shared" si="157"/>
        <v>►</v>
      </c>
      <c r="D451" s="2475" t="str">
        <f t="shared" si="162"/>
        <v>►</v>
      </c>
      <c r="E451" s="1402" t="str">
        <f t="shared" si="163"/>
        <v>►</v>
      </c>
      <c r="F451" s="1402" t="str">
        <f t="shared" si="164"/>
        <v>►</v>
      </c>
      <c r="G451" s="1402" t="str">
        <f t="shared" si="165"/>
        <v>►</v>
      </c>
      <c r="H451" s="1466" t="s">
        <v>6</v>
      </c>
      <c r="I451" s="1465"/>
      <c r="J451" s="1465"/>
      <c r="K451" s="1465"/>
      <c r="L451" s="1464"/>
      <c r="M451" s="1464"/>
      <c r="N451" s="1464"/>
      <c r="O451" s="1464"/>
      <c r="P451" s="1464"/>
      <c r="Q451" s="1464"/>
      <c r="R451" s="2459"/>
      <c r="S451" s="521" t="s">
        <v>6</v>
      </c>
      <c r="T451" s="2719">
        <f t="shared" si="152"/>
        <v>0</v>
      </c>
      <c r="U451" s="2443">
        <f t="shared" si="153"/>
        <v>0</v>
      </c>
      <c r="V451" s="2442"/>
      <c r="W451" s="1433">
        <f t="shared" si="160"/>
        <v>0</v>
      </c>
      <c r="X451" s="185" t="str">
        <f>IF(OR(W451=0, ISBLANK(P451)), "", TEXT(ROUND(W451/INDEX(AJ24:AJ94, MATCH(P451, AI24:AI94, 0)), 0),"# ##0") &amp; " " &amp; P451)</f>
        <v/>
      </c>
      <c r="Y451" s="210">
        <f t="shared" si="161"/>
        <v>0</v>
      </c>
      <c r="Z451" s="1434">
        <f t="shared" si="155"/>
        <v>0</v>
      </c>
      <c r="AA451" s="1435" t="str">
        <f t="shared" si="158"/>
        <v/>
      </c>
      <c r="AB451" s="1436"/>
      <c r="AC451" s="1433">
        <f t="shared" si="159"/>
        <v>0</v>
      </c>
      <c r="AD451" s="1437"/>
      <c r="AE451" s="1438" t="str">
        <f t="shared" si="166"/>
        <v/>
      </c>
      <c r="AF451" s="2564"/>
      <c r="AG451" s="2715">
        <f t="shared" si="156"/>
        <v>0</v>
      </c>
      <c r="AH451" s="2716">
        <f>IF(AND(V451&lt;&gt;"", ISNUMBER(T451)), IFERROR(INDEX(AJ24:AJ94, MATCH(P451, AI24:AI94, 0)) * O451 * IF(ISBLANK(L451), 1, L451), 0), 0)</f>
        <v>0</v>
      </c>
      <c r="AM451" s="1401" t="str">
        <f t="shared" si="151"/>
        <v>►</v>
      </c>
      <c r="AR451" s="1411"/>
      <c r="AW451" s="1411"/>
      <c r="AX451" s="4">
        <v>1</v>
      </c>
      <c r="AY451" s="48"/>
      <c r="AZ451" s="48"/>
    </row>
    <row r="452" spans="1:52" s="31" customFormat="1" ht="21" customHeight="1" x14ac:dyDescent="0.25">
      <c r="A452" s="1401" t="str">
        <f t="shared" si="150"/>
        <v>►</v>
      </c>
      <c r="B452" s="1402" t="str">
        <f t="shared" si="154"/>
        <v>►</v>
      </c>
      <c r="C452" s="1403" t="str">
        <f t="shared" si="157"/>
        <v>►</v>
      </c>
      <c r="D452" s="2475" t="str">
        <f t="shared" si="162"/>
        <v>►</v>
      </c>
      <c r="E452" s="1402" t="str">
        <f t="shared" si="163"/>
        <v>►</v>
      </c>
      <c r="F452" s="1402" t="str">
        <f t="shared" si="164"/>
        <v>►</v>
      </c>
      <c r="G452" s="1402" t="str">
        <f t="shared" si="165"/>
        <v>►</v>
      </c>
      <c r="H452" s="1466" t="s">
        <v>6</v>
      </c>
      <c r="I452" s="1465"/>
      <c r="J452" s="1465"/>
      <c r="K452" s="1465"/>
      <c r="L452" s="1464"/>
      <c r="M452" s="1464"/>
      <c r="N452" s="1464"/>
      <c r="O452" s="1464"/>
      <c r="P452" s="1464"/>
      <c r="Q452" s="1464"/>
      <c r="R452" s="2459"/>
      <c r="S452" s="521" t="s">
        <v>6</v>
      </c>
      <c r="T452" s="2719">
        <f t="shared" si="152"/>
        <v>0</v>
      </c>
      <c r="U452" s="2443">
        <f t="shared" si="153"/>
        <v>0</v>
      </c>
      <c r="V452" s="2442"/>
      <c r="W452" s="1440">
        <f t="shared" si="160"/>
        <v>0</v>
      </c>
      <c r="X452" s="199" t="str">
        <f>IF(OR(W452=0, ISBLANK(P452)), "", TEXT(ROUND(W452/INDEX(AJ24:AJ94, MATCH(P452, AI24:AI94, 0)), 0),"# ##0") &amp; " " &amp; P452)</f>
        <v/>
      </c>
      <c r="Y452" s="197">
        <f t="shared" si="161"/>
        <v>0</v>
      </c>
      <c r="Z452" s="1441">
        <f t="shared" si="155"/>
        <v>0</v>
      </c>
      <c r="AA452" s="1428" t="str">
        <f t="shared" si="158"/>
        <v/>
      </c>
      <c r="AB452" s="1436"/>
      <c r="AC452" s="1440">
        <f t="shared" si="159"/>
        <v>0</v>
      </c>
      <c r="AD452" s="1437"/>
      <c r="AE452" s="1442" t="str">
        <f t="shared" si="166"/>
        <v/>
      </c>
      <c r="AF452" s="2564"/>
      <c r="AG452" s="2715">
        <f t="shared" si="156"/>
        <v>0</v>
      </c>
      <c r="AH452" s="2716">
        <f>IF(AND(V452&lt;&gt;"", ISNUMBER(T452)), IFERROR(INDEX(AJ24:AJ94, MATCH(P452, AI24:AI94, 0)) * O452 * IF(ISBLANK(L452), 1, L452), 0), 0)</f>
        <v>0</v>
      </c>
      <c r="AM452" s="1401" t="str">
        <f t="shared" si="151"/>
        <v>►</v>
      </c>
      <c r="AR452" s="1411"/>
      <c r="AW452" s="1411"/>
      <c r="AX452" s="4">
        <v>1</v>
      </c>
      <c r="AY452" s="48"/>
      <c r="AZ452" s="48"/>
    </row>
    <row r="453" spans="1:52" s="31" customFormat="1" ht="21" customHeight="1" x14ac:dyDescent="0.25">
      <c r="A453" s="1401" t="str">
        <f t="shared" si="150"/>
        <v>►</v>
      </c>
      <c r="B453" s="1402" t="str">
        <f t="shared" si="154"/>
        <v>►</v>
      </c>
      <c r="C453" s="1403" t="str">
        <f t="shared" si="157"/>
        <v>►</v>
      </c>
      <c r="D453" s="2475" t="str">
        <f t="shared" si="162"/>
        <v>►</v>
      </c>
      <c r="E453" s="1402" t="str">
        <f t="shared" si="163"/>
        <v>►</v>
      </c>
      <c r="F453" s="1402" t="str">
        <f t="shared" si="164"/>
        <v>►</v>
      </c>
      <c r="G453" s="1402" t="str">
        <f t="shared" si="165"/>
        <v>►</v>
      </c>
      <c r="H453" s="1466" t="s">
        <v>6</v>
      </c>
      <c r="I453" s="1465"/>
      <c r="J453" s="1465"/>
      <c r="K453" s="1465"/>
      <c r="L453" s="1464"/>
      <c r="M453" s="1464"/>
      <c r="N453" s="1464"/>
      <c r="O453" s="1464"/>
      <c r="P453" s="1464"/>
      <c r="Q453" s="1464"/>
      <c r="R453" s="2459"/>
      <c r="S453" s="521" t="s">
        <v>6</v>
      </c>
      <c r="T453" s="2719">
        <f t="shared" si="152"/>
        <v>0</v>
      </c>
      <c r="U453" s="2443">
        <f t="shared" si="153"/>
        <v>0</v>
      </c>
      <c r="V453" s="2442"/>
      <c r="W453" s="1433">
        <f t="shared" si="160"/>
        <v>0</v>
      </c>
      <c r="X453" s="185" t="str">
        <f>IF(OR(W453=0, ISBLANK(P453)), "", TEXT(ROUND(W453/INDEX(AJ24:AJ94, MATCH(P453, AI24:AI94, 0)), 0),"# ##0") &amp; " " &amp; P453)</f>
        <v/>
      </c>
      <c r="Y453" s="210">
        <f t="shared" si="161"/>
        <v>0</v>
      </c>
      <c r="Z453" s="1434">
        <f t="shared" si="155"/>
        <v>0</v>
      </c>
      <c r="AA453" s="1435" t="str">
        <f t="shared" si="158"/>
        <v/>
      </c>
      <c r="AB453" s="1436"/>
      <c r="AC453" s="1433">
        <f t="shared" si="159"/>
        <v>0</v>
      </c>
      <c r="AD453" s="1437"/>
      <c r="AE453" s="1438" t="str">
        <f t="shared" si="166"/>
        <v/>
      </c>
      <c r="AF453" s="2564"/>
      <c r="AG453" s="2715">
        <f t="shared" si="156"/>
        <v>0</v>
      </c>
      <c r="AH453" s="2716">
        <f>IF(AND(V453&lt;&gt;"", ISNUMBER(T453)), IFERROR(INDEX(AJ24:AJ94, MATCH(P453, AI24:AI94, 0)) * O453 * IF(ISBLANK(L453), 1, L453), 0), 0)</f>
        <v>0</v>
      </c>
      <c r="AM453" s="1401" t="str">
        <f t="shared" si="151"/>
        <v>►</v>
      </c>
      <c r="AR453" s="1411"/>
      <c r="AW453" s="1411"/>
      <c r="AX453" s="4">
        <v>1</v>
      </c>
      <c r="AY453" s="48"/>
      <c r="AZ453" s="48"/>
    </row>
    <row r="454" spans="1:52" s="31" customFormat="1" ht="21" customHeight="1" x14ac:dyDescent="0.25">
      <c r="A454" s="1401" t="str">
        <f t="shared" si="150"/>
        <v>►</v>
      </c>
      <c r="B454" s="1402" t="str">
        <f t="shared" si="154"/>
        <v>►</v>
      </c>
      <c r="C454" s="1403" t="str">
        <f t="shared" si="157"/>
        <v>►</v>
      </c>
      <c r="D454" s="2475" t="str">
        <f t="shared" si="162"/>
        <v>►</v>
      </c>
      <c r="E454" s="1402" t="str">
        <f t="shared" si="163"/>
        <v>►</v>
      </c>
      <c r="F454" s="1402" t="str">
        <f t="shared" si="164"/>
        <v>►</v>
      </c>
      <c r="G454" s="1402" t="str">
        <f t="shared" si="165"/>
        <v>►</v>
      </c>
      <c r="H454" s="1466" t="s">
        <v>6</v>
      </c>
      <c r="I454" s="1465"/>
      <c r="J454" s="1465"/>
      <c r="K454" s="1465"/>
      <c r="L454" s="1464"/>
      <c r="M454" s="1464"/>
      <c r="N454" s="1464"/>
      <c r="O454" s="1464"/>
      <c r="P454" s="1464"/>
      <c r="Q454" s="1464"/>
      <c r="R454" s="2459"/>
      <c r="S454" s="521" t="s">
        <v>6</v>
      </c>
      <c r="T454" s="2719">
        <f t="shared" si="152"/>
        <v>0</v>
      </c>
      <c r="U454" s="2443">
        <f t="shared" si="153"/>
        <v>0</v>
      </c>
      <c r="V454" s="2442"/>
      <c r="W454" s="1440">
        <f t="shared" si="160"/>
        <v>0</v>
      </c>
      <c r="X454" s="199" t="str">
        <f>IF(OR(W454=0, ISBLANK(P454)), "", TEXT(ROUND(W454/INDEX(AJ24:AJ94, MATCH(P454, AI24:AI94, 0)), 0),"# ##0") &amp; " " &amp; P454)</f>
        <v/>
      </c>
      <c r="Y454" s="197">
        <f t="shared" si="161"/>
        <v>0</v>
      </c>
      <c r="Z454" s="1441">
        <f t="shared" si="155"/>
        <v>0</v>
      </c>
      <c r="AA454" s="1428" t="str">
        <f t="shared" si="158"/>
        <v/>
      </c>
      <c r="AB454" s="1436"/>
      <c r="AC454" s="1440">
        <f t="shared" si="159"/>
        <v>0</v>
      </c>
      <c r="AD454" s="1437"/>
      <c r="AE454" s="1442" t="str">
        <f t="shared" si="166"/>
        <v/>
      </c>
      <c r="AF454" s="2564"/>
      <c r="AG454" s="2715">
        <f t="shared" si="156"/>
        <v>0</v>
      </c>
      <c r="AH454" s="2716">
        <f>IF(AND(V454&lt;&gt;"", ISNUMBER(T454)), IFERROR(INDEX(AJ24:AJ94, MATCH(P454, AI24:AI94, 0)) * O454 * IF(ISBLANK(L454), 1, L454), 0), 0)</f>
        <v>0</v>
      </c>
      <c r="AM454" s="1401" t="str">
        <f t="shared" si="151"/>
        <v>►</v>
      </c>
      <c r="AR454" s="1411"/>
      <c r="AW454" s="1411"/>
      <c r="AX454" s="4">
        <v>1</v>
      </c>
      <c r="AY454" s="48"/>
      <c r="AZ454" s="48"/>
    </row>
    <row r="455" spans="1:52" s="31" customFormat="1" ht="21" customHeight="1" x14ac:dyDescent="0.25">
      <c r="A455" s="1401" t="str">
        <f t="shared" si="150"/>
        <v>►</v>
      </c>
      <c r="B455" s="1402" t="str">
        <f t="shared" si="154"/>
        <v>►</v>
      </c>
      <c r="C455" s="1403" t="str">
        <f t="shared" si="157"/>
        <v>►</v>
      </c>
      <c r="D455" s="2475" t="str">
        <f t="shared" si="162"/>
        <v>►</v>
      </c>
      <c r="E455" s="1402" t="str">
        <f t="shared" si="163"/>
        <v>►</v>
      </c>
      <c r="F455" s="1402" t="str">
        <f t="shared" si="164"/>
        <v>►</v>
      </c>
      <c r="G455" s="1402" t="str">
        <f t="shared" si="165"/>
        <v>►</v>
      </c>
      <c r="H455" s="1466" t="s">
        <v>6</v>
      </c>
      <c r="I455" s="1465"/>
      <c r="J455" s="1465"/>
      <c r="K455" s="1465"/>
      <c r="L455" s="1464"/>
      <c r="M455" s="1464"/>
      <c r="N455" s="1464"/>
      <c r="O455" s="1464"/>
      <c r="P455" s="1464"/>
      <c r="Q455" s="1464"/>
      <c r="R455" s="2459"/>
      <c r="S455" s="521" t="s">
        <v>6</v>
      </c>
      <c r="T455" s="2719">
        <f t="shared" si="152"/>
        <v>0</v>
      </c>
      <c r="U455" s="2443">
        <f t="shared" si="153"/>
        <v>0</v>
      </c>
      <c r="V455" s="2442"/>
      <c r="W455" s="1433">
        <f t="shared" si="160"/>
        <v>0</v>
      </c>
      <c r="X455" s="185" t="str">
        <f>IF(OR(W455=0, ISBLANK(P455)), "", TEXT(ROUND(W455/INDEX(AJ24:AJ94, MATCH(P455, AI24:AI94, 0)), 0),"# ##0") &amp; " " &amp; P455)</f>
        <v/>
      </c>
      <c r="Y455" s="210">
        <f t="shared" si="161"/>
        <v>0</v>
      </c>
      <c r="Z455" s="1449">
        <f t="shared" si="155"/>
        <v>0</v>
      </c>
      <c r="AA455" s="1450" t="str">
        <f t="shared" si="158"/>
        <v/>
      </c>
      <c r="AB455" s="1436"/>
      <c r="AC455" s="1433">
        <f t="shared" si="159"/>
        <v>0</v>
      </c>
      <c r="AD455" s="1437"/>
      <c r="AE455" s="1438" t="str">
        <f t="shared" si="166"/>
        <v/>
      </c>
      <c r="AF455" s="2564"/>
      <c r="AG455" s="2715">
        <f t="shared" si="156"/>
        <v>0</v>
      </c>
      <c r="AH455" s="2716">
        <f>IF(AND(V455&lt;&gt;"", ISNUMBER(T455)), IFERROR(INDEX(AJ24:AJ94, MATCH(P455, AI24:AI94, 0)) * O455 * IF(ISBLANK(L455), 1, L455), 0), 0)</f>
        <v>0</v>
      </c>
      <c r="AM455" s="1401" t="str">
        <f t="shared" si="151"/>
        <v>►</v>
      </c>
      <c r="AR455" s="1411"/>
      <c r="AW455" s="1411"/>
      <c r="AX455" s="4">
        <v>1</v>
      </c>
      <c r="AY455" s="48"/>
      <c r="AZ455" s="48"/>
    </row>
    <row r="456" spans="1:52" s="31" customFormat="1" ht="21" customHeight="1" x14ac:dyDescent="0.25">
      <c r="A456" s="1401" t="str">
        <f t="shared" si="150"/>
        <v>►</v>
      </c>
      <c r="B456" s="1402" t="str">
        <f t="shared" si="154"/>
        <v>►</v>
      </c>
      <c r="C456" s="1403" t="str">
        <f t="shared" si="157"/>
        <v>►</v>
      </c>
      <c r="D456" s="2475" t="str">
        <f t="shared" si="162"/>
        <v>►</v>
      </c>
      <c r="E456" s="1402" t="str">
        <f t="shared" si="163"/>
        <v>►</v>
      </c>
      <c r="F456" s="1402" t="str">
        <f t="shared" si="164"/>
        <v>►</v>
      </c>
      <c r="G456" s="1402" t="str">
        <f t="shared" si="165"/>
        <v>►</v>
      </c>
      <c r="H456" s="1466" t="s">
        <v>6</v>
      </c>
      <c r="I456" s="1465"/>
      <c r="J456" s="1465"/>
      <c r="K456" s="1465"/>
      <c r="L456" s="1464"/>
      <c r="M456" s="1464"/>
      <c r="N456" s="1464"/>
      <c r="O456" s="1464"/>
      <c r="P456" s="1464"/>
      <c r="Q456" s="1464"/>
      <c r="R456" s="2459"/>
      <c r="S456" s="521" t="s">
        <v>6</v>
      </c>
      <c r="T456" s="2719">
        <f t="shared" si="152"/>
        <v>0</v>
      </c>
      <c r="U456" s="2443">
        <f t="shared" si="153"/>
        <v>0</v>
      </c>
      <c r="V456" s="2442"/>
      <c r="W456" s="1440">
        <f t="shared" si="160"/>
        <v>0</v>
      </c>
      <c r="X456" s="199" t="str">
        <f>IF(OR(W456=0, ISBLANK(P456)), "", TEXT(ROUND(W456/INDEX(AJ24:AJ94, MATCH(P456, AI24:AI94, 0)), 0),"# ##0") &amp; " " &amp; P456)</f>
        <v/>
      </c>
      <c r="Y456" s="197">
        <f t="shared" si="161"/>
        <v>0</v>
      </c>
      <c r="Z456" s="1441">
        <f t="shared" si="155"/>
        <v>0</v>
      </c>
      <c r="AA456" s="1428" t="str">
        <f t="shared" si="158"/>
        <v/>
      </c>
      <c r="AB456" s="1436"/>
      <c r="AC456" s="1440">
        <f t="shared" si="159"/>
        <v>0</v>
      </c>
      <c r="AD456" s="1437"/>
      <c r="AE456" s="1442" t="str">
        <f t="shared" si="166"/>
        <v/>
      </c>
      <c r="AF456" s="2564"/>
      <c r="AG456" s="2715">
        <f t="shared" si="156"/>
        <v>0</v>
      </c>
      <c r="AH456" s="2716">
        <f>IF(AND(V456&lt;&gt;"", ISNUMBER(T456)), IFERROR(INDEX(AJ24:AJ94, MATCH(P456, AI24:AI94, 0)) * O456 * IF(ISBLANK(L456), 1, L456), 0), 0)</f>
        <v>0</v>
      </c>
      <c r="AM456" s="1401" t="str">
        <f t="shared" si="151"/>
        <v>►</v>
      </c>
      <c r="AR456" s="1411"/>
      <c r="AW456" s="1411"/>
      <c r="AX456" s="4">
        <v>1</v>
      </c>
      <c r="AY456" s="48"/>
      <c r="AZ456" s="48"/>
    </row>
    <row r="457" spans="1:52" s="31" customFormat="1" ht="21" customHeight="1" x14ac:dyDescent="0.25">
      <c r="A457" s="1401" t="str">
        <f t="shared" si="150"/>
        <v>►</v>
      </c>
      <c r="B457" s="1402" t="str">
        <f t="shared" si="154"/>
        <v>►</v>
      </c>
      <c r="C457" s="1403" t="str">
        <f t="shared" si="157"/>
        <v>►</v>
      </c>
      <c r="D457" s="2475" t="str">
        <f t="shared" si="162"/>
        <v>►</v>
      </c>
      <c r="E457" s="1402" t="str">
        <f t="shared" si="163"/>
        <v>►</v>
      </c>
      <c r="F457" s="1402" t="str">
        <f t="shared" si="164"/>
        <v>►</v>
      </c>
      <c r="G457" s="1402" t="str">
        <f t="shared" si="165"/>
        <v>►</v>
      </c>
      <c r="H457" s="1466" t="s">
        <v>6</v>
      </c>
      <c r="I457" s="1465"/>
      <c r="J457" s="1465"/>
      <c r="K457" s="1465"/>
      <c r="L457" s="1464"/>
      <c r="M457" s="1464"/>
      <c r="N457" s="1464"/>
      <c r="O457" s="1464"/>
      <c r="P457" s="1464"/>
      <c r="Q457" s="1464"/>
      <c r="R457" s="2459"/>
      <c r="S457" s="521" t="s">
        <v>6</v>
      </c>
      <c r="T457" s="2719">
        <f t="shared" si="152"/>
        <v>0</v>
      </c>
      <c r="U457" s="2443">
        <f t="shared" si="153"/>
        <v>0</v>
      </c>
      <c r="V457" s="2442"/>
      <c r="W457" s="1433">
        <f t="shared" si="160"/>
        <v>0</v>
      </c>
      <c r="X457" s="185" t="str">
        <f>IF(OR(W457=0, ISBLANK(P457)), "", TEXT(ROUND(W457/INDEX(AJ24:AJ94, MATCH(P457, AI24:AI94, 0)), 0),"# ##0") &amp; " " &amp; P457)</f>
        <v/>
      </c>
      <c r="Y457" s="210">
        <f t="shared" si="161"/>
        <v>0</v>
      </c>
      <c r="Z457" s="1434">
        <f t="shared" si="155"/>
        <v>0</v>
      </c>
      <c r="AA457" s="1435" t="str">
        <f t="shared" si="158"/>
        <v/>
      </c>
      <c r="AB457" s="1436"/>
      <c r="AC457" s="1433">
        <f t="shared" si="159"/>
        <v>0</v>
      </c>
      <c r="AD457" s="1437"/>
      <c r="AE457" s="1438" t="str">
        <f t="shared" si="166"/>
        <v/>
      </c>
      <c r="AF457" s="2564"/>
      <c r="AG457" s="2715">
        <f t="shared" si="156"/>
        <v>0</v>
      </c>
      <c r="AH457" s="2716">
        <f>IF(AND(V457&lt;&gt;"", ISNUMBER(T457)), IFERROR(INDEX(AJ24:AJ94, MATCH(P457, AI24:AI94, 0)) * O457 * IF(ISBLANK(L457), 1, L457), 0), 0)</f>
        <v>0</v>
      </c>
      <c r="AM457" s="1401" t="str">
        <f t="shared" si="151"/>
        <v>►</v>
      </c>
      <c r="AR457" s="1411"/>
      <c r="AW457" s="1411"/>
      <c r="AX457" s="4">
        <v>1</v>
      </c>
      <c r="AY457" s="48"/>
      <c r="AZ457" s="48"/>
    </row>
    <row r="458" spans="1:52" s="31" customFormat="1" ht="21" customHeight="1" x14ac:dyDescent="0.25">
      <c r="A458" s="1401" t="str">
        <f t="shared" si="150"/>
        <v>►</v>
      </c>
      <c r="B458" s="1402" t="str">
        <f t="shared" si="154"/>
        <v>►</v>
      </c>
      <c r="C458" s="1403" t="str">
        <f t="shared" si="157"/>
        <v>►</v>
      </c>
      <c r="D458" s="2475" t="str">
        <f t="shared" si="162"/>
        <v>►</v>
      </c>
      <c r="E458" s="1402" t="str">
        <f t="shared" si="163"/>
        <v>►</v>
      </c>
      <c r="F458" s="1402" t="str">
        <f t="shared" si="164"/>
        <v>►</v>
      </c>
      <c r="G458" s="1402" t="str">
        <f t="shared" si="165"/>
        <v>►</v>
      </c>
      <c r="H458" s="1466" t="s">
        <v>6</v>
      </c>
      <c r="I458" s="1465"/>
      <c r="J458" s="1465"/>
      <c r="K458" s="1465"/>
      <c r="L458" s="1464"/>
      <c r="M458" s="1464"/>
      <c r="N458" s="1464"/>
      <c r="O458" s="1464"/>
      <c r="P458" s="1464"/>
      <c r="Q458" s="1464"/>
      <c r="R458" s="2459"/>
      <c r="S458" s="521" t="s">
        <v>6</v>
      </c>
      <c r="T458" s="2719">
        <f t="shared" si="152"/>
        <v>0</v>
      </c>
      <c r="U458" s="2443">
        <f t="shared" si="153"/>
        <v>0</v>
      </c>
      <c r="V458" s="2442"/>
      <c r="W458" s="1440">
        <f t="shared" si="160"/>
        <v>0</v>
      </c>
      <c r="X458" s="199" t="str">
        <f>IF(OR(W458=0, ISBLANK(P458)), "", TEXT(ROUND(W458/INDEX(AJ24:AJ94, MATCH(P458, AI24:AI94, 0)), 0),"# ##0") &amp; " " &amp; P458)</f>
        <v/>
      </c>
      <c r="Y458" s="197">
        <f t="shared" si="161"/>
        <v>0</v>
      </c>
      <c r="Z458" s="1441">
        <f t="shared" si="155"/>
        <v>0</v>
      </c>
      <c r="AA458" s="1428" t="str">
        <f t="shared" si="158"/>
        <v/>
      </c>
      <c r="AB458" s="1436"/>
      <c r="AC458" s="1440">
        <f t="shared" si="159"/>
        <v>0</v>
      </c>
      <c r="AD458" s="1437"/>
      <c r="AE458" s="1442" t="str">
        <f t="shared" si="166"/>
        <v/>
      </c>
      <c r="AF458" s="2564"/>
      <c r="AG458" s="2715">
        <f t="shared" si="156"/>
        <v>0</v>
      </c>
      <c r="AH458" s="2716">
        <f>IF(AND(V458&lt;&gt;"", ISNUMBER(T458)), IFERROR(INDEX(AJ24:AJ94, MATCH(P458, AI24:AI94, 0)) * O458 * IF(ISBLANK(L458), 1, L458), 0), 0)</f>
        <v>0</v>
      </c>
      <c r="AM458" s="1401" t="str">
        <f t="shared" si="151"/>
        <v>►</v>
      </c>
      <c r="AR458" s="1411"/>
      <c r="AW458" s="1411"/>
      <c r="AX458" s="4">
        <v>1</v>
      </c>
      <c r="AY458" s="48"/>
      <c r="AZ458" s="48"/>
    </row>
    <row r="459" spans="1:52" s="31" customFormat="1" ht="21" customHeight="1" x14ac:dyDescent="0.25">
      <c r="A459" s="1401" t="str">
        <f t="shared" si="150"/>
        <v>►</v>
      </c>
      <c r="B459" s="1402" t="str">
        <f t="shared" si="154"/>
        <v>►</v>
      </c>
      <c r="C459" s="1403" t="str">
        <f t="shared" si="157"/>
        <v>►</v>
      </c>
      <c r="D459" s="2475" t="str">
        <f t="shared" si="162"/>
        <v>►</v>
      </c>
      <c r="E459" s="1402" t="str">
        <f t="shared" si="163"/>
        <v>►</v>
      </c>
      <c r="F459" s="1402" t="str">
        <f t="shared" si="164"/>
        <v>►</v>
      </c>
      <c r="G459" s="1402" t="str">
        <f t="shared" si="165"/>
        <v>►</v>
      </c>
      <c r="H459" s="1466" t="s">
        <v>6</v>
      </c>
      <c r="I459" s="1465"/>
      <c r="J459" s="1465"/>
      <c r="K459" s="1465"/>
      <c r="L459" s="1464"/>
      <c r="M459" s="1464"/>
      <c r="N459" s="1464"/>
      <c r="O459" s="1464"/>
      <c r="P459" s="1464"/>
      <c r="Q459" s="1464"/>
      <c r="R459" s="2459"/>
      <c r="S459" s="521" t="s">
        <v>6</v>
      </c>
      <c r="T459" s="2719">
        <f t="shared" si="152"/>
        <v>0</v>
      </c>
      <c r="U459" s="2443">
        <f t="shared" si="153"/>
        <v>0</v>
      </c>
      <c r="V459" s="2442"/>
      <c r="W459" s="1433">
        <f t="shared" si="160"/>
        <v>0</v>
      </c>
      <c r="X459" s="185" t="str">
        <f>IF(OR(W459=0, ISBLANK(P459)), "", TEXT(ROUND(W459/INDEX(AJ24:AJ94, MATCH(P459, AI24:AI94, 0)), 0),"# ##0") &amp; " " &amp; P459)</f>
        <v/>
      </c>
      <c r="Y459" s="210">
        <f t="shared" si="161"/>
        <v>0</v>
      </c>
      <c r="Z459" s="1452">
        <f t="shared" si="155"/>
        <v>0</v>
      </c>
      <c r="AA459" s="1435" t="str">
        <f t="shared" si="158"/>
        <v/>
      </c>
      <c r="AB459" s="1436"/>
      <c r="AC459" s="1433">
        <f t="shared" si="159"/>
        <v>0</v>
      </c>
      <c r="AD459" s="1437"/>
      <c r="AE459" s="1438" t="str">
        <f t="shared" si="166"/>
        <v/>
      </c>
      <c r="AF459" s="2564"/>
      <c r="AG459" s="2715">
        <f t="shared" si="156"/>
        <v>0</v>
      </c>
      <c r="AH459" s="2716">
        <f>IF(AND(V459&lt;&gt;"", ISNUMBER(T459)), IFERROR(INDEX(AJ24:AJ94, MATCH(P459, AI24:AI94, 0)) * O459 * IF(ISBLANK(L459), 1, L459), 0), 0)</f>
        <v>0</v>
      </c>
      <c r="AM459" s="1401" t="str">
        <f t="shared" si="151"/>
        <v>►</v>
      </c>
      <c r="AR459" s="1411"/>
      <c r="AW459" s="1411"/>
      <c r="AX459" s="4">
        <v>1</v>
      </c>
      <c r="AY459" s="48"/>
      <c r="AZ459" s="48"/>
    </row>
    <row r="460" spans="1:52" s="31" customFormat="1" ht="21" customHeight="1" x14ac:dyDescent="0.25">
      <c r="A460" s="1401" t="str">
        <f t="shared" si="150"/>
        <v>►</v>
      </c>
      <c r="B460" s="1402" t="str">
        <f t="shared" si="154"/>
        <v>►</v>
      </c>
      <c r="C460" s="1403" t="str">
        <f t="shared" si="157"/>
        <v>►</v>
      </c>
      <c r="D460" s="2475" t="str">
        <f t="shared" si="162"/>
        <v>►</v>
      </c>
      <c r="E460" s="1402" t="str">
        <f t="shared" si="163"/>
        <v>►</v>
      </c>
      <c r="F460" s="1402" t="str">
        <f t="shared" si="164"/>
        <v>►</v>
      </c>
      <c r="G460" s="1402" t="str">
        <f t="shared" si="165"/>
        <v>►</v>
      </c>
      <c r="H460" s="1466" t="s">
        <v>6</v>
      </c>
      <c r="I460" s="1465"/>
      <c r="J460" s="1465"/>
      <c r="K460" s="1465"/>
      <c r="L460" s="1464"/>
      <c r="M460" s="1464"/>
      <c r="N460" s="1464"/>
      <c r="O460" s="1464"/>
      <c r="P460" s="1464"/>
      <c r="Q460" s="1464"/>
      <c r="R460" s="2459"/>
      <c r="S460" s="521" t="s">
        <v>6</v>
      </c>
      <c r="T460" s="2719">
        <f t="shared" si="152"/>
        <v>0</v>
      </c>
      <c r="U460" s="2443">
        <f t="shared" si="153"/>
        <v>0</v>
      </c>
      <c r="V460" s="2442"/>
      <c r="W460" s="1453">
        <f t="shared" si="160"/>
        <v>0</v>
      </c>
      <c r="X460" s="1454" t="str">
        <f>IF(OR(W460=0, ISBLANK(P460)), "", TEXT(ROUND(W460/INDEX(AJ24:AJ94, MATCH(P460, AI24:AI94, 0)), 0),"# ##0") &amp; " " &amp; P460)</f>
        <v/>
      </c>
      <c r="Y460" s="197">
        <f t="shared" si="161"/>
        <v>0</v>
      </c>
      <c r="Z460" s="1441">
        <f t="shared" si="155"/>
        <v>0</v>
      </c>
      <c r="AA460" s="1428" t="str">
        <f t="shared" si="158"/>
        <v/>
      </c>
      <c r="AB460" s="1436"/>
      <c r="AC460" s="1440">
        <f t="shared" si="159"/>
        <v>0</v>
      </c>
      <c r="AD460" s="1437"/>
      <c r="AE460" s="1442" t="str">
        <f t="shared" si="166"/>
        <v/>
      </c>
      <c r="AF460" s="2564"/>
      <c r="AG460" s="2715">
        <f t="shared" si="156"/>
        <v>0</v>
      </c>
      <c r="AH460" s="2716">
        <f>IF(AND(V460&lt;&gt;"", ISNUMBER(T460)), IFERROR(INDEX(AJ24:AJ94, MATCH(P460, AI24:AI94, 0)) * O460 * IF(ISBLANK(L460), 1, L460), 0), 0)</f>
        <v>0</v>
      </c>
      <c r="AM460" s="1401" t="str">
        <f t="shared" si="151"/>
        <v>►</v>
      </c>
      <c r="AR460" s="1411"/>
      <c r="AW460" s="1411"/>
      <c r="AX460" s="4">
        <v>1</v>
      </c>
      <c r="AY460" s="48"/>
      <c r="AZ460" s="48"/>
    </row>
    <row r="461" spans="1:52" s="31" customFormat="1" ht="21" customHeight="1" x14ac:dyDescent="0.25">
      <c r="A461" s="1401" t="str">
        <f t="shared" si="150"/>
        <v>►</v>
      </c>
      <c r="B461" s="1402" t="str">
        <f t="shared" si="154"/>
        <v>►</v>
      </c>
      <c r="C461" s="1403" t="str">
        <f t="shared" si="157"/>
        <v>►</v>
      </c>
      <c r="D461" s="2475" t="str">
        <f t="shared" si="162"/>
        <v>►</v>
      </c>
      <c r="E461" s="1402" t="str">
        <f t="shared" si="163"/>
        <v>►</v>
      </c>
      <c r="F461" s="1402" t="str">
        <f t="shared" si="164"/>
        <v>►</v>
      </c>
      <c r="G461" s="1402" t="str">
        <f t="shared" si="165"/>
        <v>►</v>
      </c>
      <c r="H461" s="1466" t="s">
        <v>6</v>
      </c>
      <c r="I461" s="1465"/>
      <c r="J461" s="1465"/>
      <c r="K461" s="1465"/>
      <c r="L461" s="1464"/>
      <c r="M461" s="1464"/>
      <c r="N461" s="1464"/>
      <c r="O461" s="1464"/>
      <c r="P461" s="1464"/>
      <c r="Q461" s="1464"/>
      <c r="R461" s="2459"/>
      <c r="S461" s="521" t="s">
        <v>6</v>
      </c>
      <c r="T461" s="2719">
        <f t="shared" si="152"/>
        <v>0</v>
      </c>
      <c r="U461" s="2443">
        <f t="shared" si="153"/>
        <v>0</v>
      </c>
      <c r="V461" s="2442"/>
      <c r="W461" s="1433">
        <f t="shared" si="160"/>
        <v>0</v>
      </c>
      <c r="X461" s="185" t="str">
        <f>IF(OR(W461=0, ISBLANK(P461)), "", TEXT(ROUND(W461/INDEX(AJ24:AJ94, MATCH(P461, AI24:AI94, 0)), 0),"# ##0") &amp; " " &amp; P461)</f>
        <v/>
      </c>
      <c r="Y461" s="210">
        <f t="shared" si="161"/>
        <v>0</v>
      </c>
      <c r="Z461" s="1434">
        <f t="shared" si="155"/>
        <v>0</v>
      </c>
      <c r="AA461" s="1435" t="str">
        <f t="shared" si="158"/>
        <v/>
      </c>
      <c r="AB461" s="1436"/>
      <c r="AC461" s="1433">
        <f t="shared" si="159"/>
        <v>0</v>
      </c>
      <c r="AD461" s="1437"/>
      <c r="AE461" s="1438" t="str">
        <f t="shared" si="166"/>
        <v/>
      </c>
      <c r="AF461" s="2564"/>
      <c r="AG461" s="2715">
        <f t="shared" si="156"/>
        <v>0</v>
      </c>
      <c r="AH461" s="2716">
        <f>IF(AND(V461&lt;&gt;"", ISNUMBER(T461)), IFERROR(INDEX(AJ24:AJ94, MATCH(P461, AI24:AI94, 0)) * O461 * IF(ISBLANK(L461), 1, L461), 0), 0)</f>
        <v>0</v>
      </c>
      <c r="AM461" s="1401" t="str">
        <f t="shared" si="151"/>
        <v>►</v>
      </c>
      <c r="AR461" s="1411"/>
      <c r="AW461" s="1411"/>
      <c r="AX461" s="4">
        <v>1</v>
      </c>
      <c r="AY461" s="48"/>
      <c r="AZ461" s="48"/>
    </row>
    <row r="462" spans="1:52" s="31" customFormat="1" ht="21" customHeight="1" x14ac:dyDescent="0.25">
      <c r="A462" s="1401" t="str">
        <f t="shared" si="150"/>
        <v>►</v>
      </c>
      <c r="B462" s="1402" t="str">
        <f t="shared" si="154"/>
        <v>►</v>
      </c>
      <c r="C462" s="1403" t="str">
        <f t="shared" si="157"/>
        <v>►</v>
      </c>
      <c r="D462" s="2475" t="str">
        <f t="shared" si="162"/>
        <v>►</v>
      </c>
      <c r="E462" s="1402" t="str">
        <f t="shared" si="163"/>
        <v>►</v>
      </c>
      <c r="F462" s="1402" t="str">
        <f t="shared" si="164"/>
        <v>►</v>
      </c>
      <c r="G462" s="1402" t="str">
        <f t="shared" si="165"/>
        <v>►</v>
      </c>
      <c r="H462" s="1466" t="s">
        <v>6</v>
      </c>
      <c r="I462" s="1465"/>
      <c r="J462" s="1465"/>
      <c r="K462" s="1465"/>
      <c r="L462" s="1464"/>
      <c r="M462" s="1464"/>
      <c r="N462" s="1464"/>
      <c r="O462" s="1464"/>
      <c r="P462" s="1464"/>
      <c r="Q462" s="1464"/>
      <c r="R462" s="2459"/>
      <c r="S462" s="521" t="s">
        <v>6</v>
      </c>
      <c r="T462" s="2719">
        <f t="shared" si="152"/>
        <v>0</v>
      </c>
      <c r="U462" s="2443">
        <f t="shared" si="153"/>
        <v>0</v>
      </c>
      <c r="V462" s="2442"/>
      <c r="W462" s="1440">
        <f t="shared" si="160"/>
        <v>0</v>
      </c>
      <c r="X462" s="199" t="str">
        <f>IF(OR(W462=0, ISBLANK(P462)), "", TEXT(ROUND(W462/INDEX(AJ24:AJ94, MATCH(P462, AI24:AI94, 0)), 0),"# ##0") &amp; " " &amp; P462)</f>
        <v/>
      </c>
      <c r="Y462" s="197">
        <f t="shared" si="161"/>
        <v>0</v>
      </c>
      <c r="Z462" s="1441">
        <f t="shared" si="155"/>
        <v>0</v>
      </c>
      <c r="AA462" s="1428" t="str">
        <f t="shared" si="158"/>
        <v/>
      </c>
      <c r="AB462" s="1436"/>
      <c r="AC462" s="1440">
        <f t="shared" si="159"/>
        <v>0</v>
      </c>
      <c r="AD462" s="1437"/>
      <c r="AE462" s="1442" t="str">
        <f t="shared" si="166"/>
        <v/>
      </c>
      <c r="AF462" s="2564"/>
      <c r="AG462" s="2715">
        <f t="shared" si="156"/>
        <v>0</v>
      </c>
      <c r="AH462" s="2716">
        <f>IF(AND(V462&lt;&gt;"", ISNUMBER(T462)), IFERROR(INDEX(AJ24:AJ94, MATCH(P462, AI24:AI94, 0)) * O462 * IF(ISBLANK(L462), 1, L462), 0), 0)</f>
        <v>0</v>
      </c>
      <c r="AM462" s="1401" t="str">
        <f t="shared" si="151"/>
        <v>►</v>
      </c>
      <c r="AR462" s="1411"/>
      <c r="AW462" s="1411"/>
      <c r="AX462" s="4">
        <v>1</v>
      </c>
      <c r="AY462" s="48"/>
      <c r="AZ462" s="48"/>
    </row>
    <row r="463" spans="1:52" s="31" customFormat="1" ht="21" customHeight="1" x14ac:dyDescent="0.25">
      <c r="A463" s="1401" t="str">
        <f t="shared" ref="A463:A526" si="167">IF(H463&lt;&gt;"A", "►", "A")</f>
        <v>►</v>
      </c>
      <c r="B463" s="1402" t="str">
        <f t="shared" si="154"/>
        <v>►</v>
      </c>
      <c r="C463" s="1403" t="str">
        <f t="shared" si="157"/>
        <v>►</v>
      </c>
      <c r="D463" s="2475" t="str">
        <f t="shared" si="162"/>
        <v>►</v>
      </c>
      <c r="E463" s="1402" t="str">
        <f t="shared" si="163"/>
        <v>►</v>
      </c>
      <c r="F463" s="1402" t="str">
        <f t="shared" si="164"/>
        <v>►</v>
      </c>
      <c r="G463" s="1402" t="str">
        <f t="shared" si="165"/>
        <v>►</v>
      </c>
      <c r="H463" s="1466" t="s">
        <v>6</v>
      </c>
      <c r="I463" s="1465"/>
      <c r="J463" s="1465"/>
      <c r="K463" s="1465"/>
      <c r="L463" s="1464"/>
      <c r="M463" s="1464"/>
      <c r="N463" s="1464"/>
      <c r="O463" s="1464"/>
      <c r="P463" s="1464"/>
      <c r="Q463" s="1464"/>
      <c r="R463" s="2459"/>
      <c r="S463" s="521" t="s">
        <v>6</v>
      </c>
      <c r="T463" s="2719">
        <f t="shared" si="152"/>
        <v>0</v>
      </c>
      <c r="U463" s="2443">
        <f t="shared" si="153"/>
        <v>0</v>
      </c>
      <c r="V463" s="2442"/>
      <c r="W463" s="1433">
        <f t="shared" si="160"/>
        <v>0</v>
      </c>
      <c r="X463" s="185" t="str">
        <f>IF(OR(W463=0, ISBLANK(P463)), "", TEXT(ROUND(W463/INDEX(AJ24:AJ94, MATCH(P463, AI24:AI94, 0)), 0),"# ##0") &amp; " " &amp; P463)</f>
        <v/>
      </c>
      <c r="Y463" s="210">
        <f t="shared" si="161"/>
        <v>0</v>
      </c>
      <c r="Z463" s="1434">
        <f t="shared" si="155"/>
        <v>0</v>
      </c>
      <c r="AA463" s="1435" t="str">
        <f t="shared" si="158"/>
        <v/>
      </c>
      <c r="AB463" s="1436"/>
      <c r="AC463" s="1433">
        <f t="shared" si="159"/>
        <v>0</v>
      </c>
      <c r="AD463" s="1437"/>
      <c r="AE463" s="1438" t="str">
        <f t="shared" si="166"/>
        <v/>
      </c>
      <c r="AF463" s="2564"/>
      <c r="AG463" s="2715">
        <f t="shared" si="156"/>
        <v>0</v>
      </c>
      <c r="AH463" s="2716">
        <f>IF(AND(V463&lt;&gt;"", ISNUMBER(T463)), IFERROR(INDEX(AJ24:AJ94, MATCH(P463, AI24:AI94, 0)) * O463 * IF(ISBLANK(L463), 1, L463), 0), 0)</f>
        <v>0</v>
      </c>
      <c r="AM463" s="1401" t="str">
        <f t="shared" si="151"/>
        <v>►</v>
      </c>
      <c r="AR463" s="1411"/>
      <c r="AW463" s="1411"/>
      <c r="AX463" s="4">
        <v>1</v>
      </c>
      <c r="AY463" s="48"/>
      <c r="AZ463" s="48"/>
    </row>
    <row r="464" spans="1:52" s="31" customFormat="1" ht="21" customHeight="1" x14ac:dyDescent="0.25">
      <c r="A464" s="1401" t="str">
        <f t="shared" si="167"/>
        <v>►</v>
      </c>
      <c r="B464" s="1402" t="str">
        <f t="shared" si="154"/>
        <v>►</v>
      </c>
      <c r="C464" s="1403" t="str">
        <f t="shared" si="157"/>
        <v>►</v>
      </c>
      <c r="D464" s="2475" t="str">
        <f t="shared" si="162"/>
        <v>►</v>
      </c>
      <c r="E464" s="1402" t="str">
        <f t="shared" si="163"/>
        <v>►</v>
      </c>
      <c r="F464" s="1402" t="str">
        <f t="shared" si="164"/>
        <v>►</v>
      </c>
      <c r="G464" s="1402" t="str">
        <f t="shared" si="165"/>
        <v>►</v>
      </c>
      <c r="H464" s="1466" t="s">
        <v>6</v>
      </c>
      <c r="I464" s="1465"/>
      <c r="J464" s="1465"/>
      <c r="K464" s="1465"/>
      <c r="L464" s="1464"/>
      <c r="M464" s="1464"/>
      <c r="N464" s="1464"/>
      <c r="O464" s="1464"/>
      <c r="P464" s="1464"/>
      <c r="Q464" s="1464"/>
      <c r="R464" s="2459"/>
      <c r="S464" s="521" t="s">
        <v>6</v>
      </c>
      <c r="T464" s="2719">
        <f t="shared" si="152"/>
        <v>0</v>
      </c>
      <c r="U464" s="2443">
        <f t="shared" si="153"/>
        <v>0</v>
      </c>
      <c r="V464" s="2442"/>
      <c r="W464" s="1440">
        <f t="shared" si="160"/>
        <v>0</v>
      </c>
      <c r="X464" s="199" t="str">
        <f>IF(OR(W464=0, ISBLANK(P464)), "", TEXT(ROUND(W464/INDEX(AJ24:AJ94, MATCH(P464, AI24:AI94, 0)), 0),"# ##0") &amp; " " &amp; P464)</f>
        <v/>
      </c>
      <c r="Y464" s="197">
        <f t="shared" si="161"/>
        <v>0</v>
      </c>
      <c r="Z464" s="1441">
        <f t="shared" si="155"/>
        <v>0</v>
      </c>
      <c r="AA464" s="1428" t="str">
        <f t="shared" si="158"/>
        <v/>
      </c>
      <c r="AB464" s="1436"/>
      <c r="AC464" s="1440">
        <f t="shared" si="159"/>
        <v>0</v>
      </c>
      <c r="AD464" s="1437"/>
      <c r="AE464" s="1442" t="str">
        <f t="shared" si="166"/>
        <v/>
      </c>
      <c r="AF464" s="2564"/>
      <c r="AG464" s="2715">
        <f t="shared" si="156"/>
        <v>0</v>
      </c>
      <c r="AH464" s="2716">
        <f>IF(AND(V464&lt;&gt;"", ISNUMBER(T464)), IFERROR(INDEX(AJ24:AJ94, MATCH(P464, AI24:AI94, 0)) * O464 * IF(ISBLANK(L464), 1, L464), 0), 0)</f>
        <v>0</v>
      </c>
      <c r="AM464" s="1401" t="str">
        <f t="shared" ref="AM464:AM527" si="168">A464</f>
        <v>►</v>
      </c>
      <c r="AR464" s="1411"/>
      <c r="AW464" s="1411"/>
      <c r="AX464" s="4">
        <v>1</v>
      </c>
      <c r="AY464" s="48"/>
      <c r="AZ464" s="48"/>
    </row>
    <row r="465" spans="1:52" s="31" customFormat="1" ht="21" customHeight="1" x14ac:dyDescent="0.25">
      <c r="A465" s="1401" t="str">
        <f t="shared" si="167"/>
        <v>►</v>
      </c>
      <c r="B465" s="1402" t="str">
        <f t="shared" si="154"/>
        <v>►</v>
      </c>
      <c r="C465" s="1403" t="str">
        <f t="shared" si="157"/>
        <v>►</v>
      </c>
      <c r="D465" s="2475" t="str">
        <f t="shared" si="162"/>
        <v>►</v>
      </c>
      <c r="E465" s="1402" t="str">
        <f t="shared" si="163"/>
        <v>►</v>
      </c>
      <c r="F465" s="1402" t="str">
        <f t="shared" si="164"/>
        <v>►</v>
      </c>
      <c r="G465" s="1402" t="str">
        <f t="shared" si="165"/>
        <v>►</v>
      </c>
      <c r="H465" s="1466" t="s">
        <v>6</v>
      </c>
      <c r="I465" s="1465"/>
      <c r="J465" s="1465"/>
      <c r="K465" s="1465"/>
      <c r="L465" s="1464"/>
      <c r="M465" s="1464"/>
      <c r="N465" s="1464"/>
      <c r="O465" s="1464"/>
      <c r="P465" s="1464"/>
      <c r="Q465" s="1464"/>
      <c r="R465" s="2459"/>
      <c r="S465" s="521" t="s">
        <v>6</v>
      </c>
      <c r="T465" s="2719">
        <f t="shared" ref="T465:T528" si="169">IFERROR(IF(AND(ISNUMBER(V465),J465&gt;0),J465,0),0)</f>
        <v>0</v>
      </c>
      <c r="U465" s="2443">
        <f t="shared" ref="U465:U528" si="170">IFERROR(IF(AND(ISNUMBER(T465),V465&gt;0),K465,0),0)</f>
        <v>0</v>
      </c>
      <c r="V465" s="2442"/>
      <c r="W465" s="1433">
        <f t="shared" si="160"/>
        <v>0</v>
      </c>
      <c r="X465" s="185" t="str">
        <f>IF(OR(W465=0, ISBLANK(P465)), "", TEXT(ROUND(W465/INDEX(AJ24:AJ94, MATCH(P465, AI24:AI94, 0)), 0),"# ##0") &amp; " " &amp; P465)</f>
        <v/>
      </c>
      <c r="Y465" s="210">
        <f t="shared" si="161"/>
        <v>0</v>
      </c>
      <c r="Z465" s="1434">
        <f t="shared" si="155"/>
        <v>0</v>
      </c>
      <c r="AA465" s="1435" t="str">
        <f t="shared" si="158"/>
        <v/>
      </c>
      <c r="AB465" s="1436"/>
      <c r="AC465" s="1433">
        <f t="shared" si="159"/>
        <v>0</v>
      </c>
      <c r="AD465" s="1437"/>
      <c r="AE465" s="1438" t="str">
        <f t="shared" si="166"/>
        <v/>
      </c>
      <c r="AF465" s="2564"/>
      <c r="AG465" s="2715">
        <f t="shared" si="156"/>
        <v>0</v>
      </c>
      <c r="AH465" s="2716">
        <f>IF(AND(V465&lt;&gt;"", ISNUMBER(T465)), IFERROR(INDEX(AJ24:AJ94, MATCH(P465, AI24:AI94, 0)) * O465 * IF(ISBLANK(L465), 1, L465), 0), 0)</f>
        <v>0</v>
      </c>
      <c r="AM465" s="1401" t="str">
        <f t="shared" si="168"/>
        <v>►</v>
      </c>
      <c r="AR465" s="1411"/>
      <c r="AW465" s="1411"/>
      <c r="AX465" s="4">
        <v>1</v>
      </c>
      <c r="AY465" s="48"/>
      <c r="AZ465" s="48"/>
    </row>
    <row r="466" spans="1:52" s="31" customFormat="1" ht="21" customHeight="1" x14ac:dyDescent="0.25">
      <c r="A466" s="1401" t="str">
        <f t="shared" si="167"/>
        <v>►</v>
      </c>
      <c r="B466" s="1402" t="str">
        <f t="shared" si="154"/>
        <v>►</v>
      </c>
      <c r="C466" s="1403" t="str">
        <f t="shared" si="157"/>
        <v>►</v>
      </c>
      <c r="D466" s="2475" t="str">
        <f t="shared" si="162"/>
        <v>►</v>
      </c>
      <c r="E466" s="1402" t="str">
        <f t="shared" si="163"/>
        <v>►</v>
      </c>
      <c r="F466" s="1402" t="str">
        <f t="shared" si="164"/>
        <v>►</v>
      </c>
      <c r="G466" s="1402" t="str">
        <f t="shared" si="165"/>
        <v>►</v>
      </c>
      <c r="H466" s="1466" t="s">
        <v>6</v>
      </c>
      <c r="I466" s="1465"/>
      <c r="J466" s="1465"/>
      <c r="K466" s="1465"/>
      <c r="L466" s="1464"/>
      <c r="M466" s="1464"/>
      <c r="N466" s="1464"/>
      <c r="O466" s="1464"/>
      <c r="P466" s="1464"/>
      <c r="Q466" s="1464"/>
      <c r="R466" s="2459"/>
      <c r="S466" s="521" t="s">
        <v>6</v>
      </c>
      <c r="T466" s="2719">
        <f t="shared" si="169"/>
        <v>0</v>
      </c>
      <c r="U466" s="2443">
        <f t="shared" si="170"/>
        <v>0</v>
      </c>
      <c r="V466" s="2442"/>
      <c r="W466" s="1440">
        <f t="shared" si="160"/>
        <v>0</v>
      </c>
      <c r="X466" s="199" t="str">
        <f>IF(OR(W466=0, ISBLANK(P466)), "", TEXT(ROUND(W466/INDEX(AJ24:AJ94, MATCH(P466, AI24:AI94, 0)), 0),"# ##0") &amp; " " &amp; P466)</f>
        <v/>
      </c>
      <c r="Y466" s="197">
        <f t="shared" si="161"/>
        <v>0</v>
      </c>
      <c r="Z466" s="1441">
        <f t="shared" si="155"/>
        <v>0</v>
      </c>
      <c r="AA466" s="1428" t="str">
        <f t="shared" si="158"/>
        <v/>
      </c>
      <c r="AB466" s="1436"/>
      <c r="AC466" s="1440">
        <f t="shared" si="159"/>
        <v>0</v>
      </c>
      <c r="AD466" s="1437"/>
      <c r="AE466" s="1442" t="str">
        <f t="shared" si="166"/>
        <v/>
      </c>
      <c r="AF466" s="2564"/>
      <c r="AG466" s="2715">
        <f t="shared" si="156"/>
        <v>0</v>
      </c>
      <c r="AH466" s="2716">
        <f>IF(AND(V466&lt;&gt;"", ISNUMBER(T466)), IFERROR(INDEX(AJ24:AJ94, MATCH(P466, AI24:AI94, 0)) * O466 * IF(ISBLANK(L466), 1, L466), 0), 0)</f>
        <v>0</v>
      </c>
      <c r="AM466" s="1401" t="str">
        <f t="shared" si="168"/>
        <v>►</v>
      </c>
      <c r="AR466" s="1411"/>
      <c r="AW466" s="1411"/>
      <c r="AX466" s="4">
        <v>1</v>
      </c>
      <c r="AY466" s="48"/>
      <c r="AZ466" s="48"/>
    </row>
    <row r="467" spans="1:52" s="31" customFormat="1" ht="21" customHeight="1" x14ac:dyDescent="0.25">
      <c r="A467" s="1401" t="str">
        <f t="shared" si="167"/>
        <v>►</v>
      </c>
      <c r="B467" s="1402" t="str">
        <f t="shared" si="154"/>
        <v>►</v>
      </c>
      <c r="C467" s="1403" t="str">
        <f t="shared" si="157"/>
        <v>►</v>
      </c>
      <c r="D467" s="2475" t="str">
        <f t="shared" si="162"/>
        <v>►</v>
      </c>
      <c r="E467" s="1402" t="str">
        <f t="shared" si="163"/>
        <v>►</v>
      </c>
      <c r="F467" s="1402" t="str">
        <f t="shared" si="164"/>
        <v>►</v>
      </c>
      <c r="G467" s="1402" t="str">
        <f t="shared" si="165"/>
        <v>►</v>
      </c>
      <c r="H467" s="1466" t="s">
        <v>6</v>
      </c>
      <c r="I467" s="1465"/>
      <c r="J467" s="1465"/>
      <c r="K467" s="1465"/>
      <c r="L467" s="1464"/>
      <c r="M467" s="1464"/>
      <c r="N467" s="1464"/>
      <c r="O467" s="1464"/>
      <c r="P467" s="1464"/>
      <c r="Q467" s="1464"/>
      <c r="R467" s="2459"/>
      <c r="S467" s="521" t="s">
        <v>6</v>
      </c>
      <c r="T467" s="2719">
        <f t="shared" si="169"/>
        <v>0</v>
      </c>
      <c r="U467" s="2443">
        <f t="shared" si="170"/>
        <v>0</v>
      </c>
      <c r="V467" s="2442"/>
      <c r="W467" s="1433">
        <f t="shared" si="160"/>
        <v>0</v>
      </c>
      <c r="X467" s="185" t="str">
        <f>IF(OR(W467=0, ISBLANK(P467)), "", TEXT(ROUND(W467/INDEX(AJ24:AJ94, MATCH(P467, AI24:AI94, 0)), 0),"# ##0") &amp; " " &amp; P467)</f>
        <v/>
      </c>
      <c r="Y467" s="210">
        <f t="shared" si="161"/>
        <v>0</v>
      </c>
      <c r="Z467" s="1434">
        <f t="shared" si="155"/>
        <v>0</v>
      </c>
      <c r="AA467" s="1435" t="str">
        <f t="shared" si="158"/>
        <v/>
      </c>
      <c r="AB467" s="1436"/>
      <c r="AC467" s="1433">
        <f t="shared" si="159"/>
        <v>0</v>
      </c>
      <c r="AD467" s="1437"/>
      <c r="AE467" s="1438" t="str">
        <f t="shared" si="166"/>
        <v/>
      </c>
      <c r="AF467" s="2564"/>
      <c r="AG467" s="2715">
        <f t="shared" si="156"/>
        <v>0</v>
      </c>
      <c r="AH467" s="2716">
        <f>IF(AND(V467&lt;&gt;"", ISNUMBER(T467)), IFERROR(INDEX(AJ24:AJ94, MATCH(P467, AI24:AI94, 0)) * O467 * IF(ISBLANK(L467), 1, L467), 0), 0)</f>
        <v>0</v>
      </c>
      <c r="AM467" s="1401" t="str">
        <f t="shared" si="168"/>
        <v>►</v>
      </c>
      <c r="AR467" s="1411"/>
      <c r="AW467" s="1411"/>
      <c r="AX467" s="4">
        <v>1</v>
      </c>
      <c r="AY467" s="48"/>
      <c r="AZ467" s="48"/>
    </row>
    <row r="468" spans="1:52" s="31" customFormat="1" ht="21" customHeight="1" x14ac:dyDescent="0.25">
      <c r="A468" s="1401" t="str">
        <f t="shared" si="167"/>
        <v>►</v>
      </c>
      <c r="B468" s="1402" t="str">
        <f t="shared" si="154"/>
        <v>►</v>
      </c>
      <c r="C468" s="1403" t="str">
        <f t="shared" si="157"/>
        <v>►</v>
      </c>
      <c r="D468" s="2475" t="str">
        <f t="shared" si="162"/>
        <v>►</v>
      </c>
      <c r="E468" s="1402" t="str">
        <f t="shared" si="163"/>
        <v>►</v>
      </c>
      <c r="F468" s="1402" t="str">
        <f t="shared" si="164"/>
        <v>►</v>
      </c>
      <c r="G468" s="1402" t="str">
        <f t="shared" si="165"/>
        <v>►</v>
      </c>
      <c r="H468" s="1466" t="s">
        <v>6</v>
      </c>
      <c r="I468" s="1465"/>
      <c r="J468" s="1465"/>
      <c r="K468" s="1465"/>
      <c r="L468" s="1464"/>
      <c r="M468" s="1464"/>
      <c r="N468" s="1464"/>
      <c r="O468" s="1464"/>
      <c r="P468" s="1464"/>
      <c r="Q468" s="1464"/>
      <c r="R468" s="2459"/>
      <c r="S468" s="521" t="s">
        <v>6</v>
      </c>
      <c r="T468" s="2719">
        <f t="shared" si="169"/>
        <v>0</v>
      </c>
      <c r="U468" s="2443">
        <f t="shared" si="170"/>
        <v>0</v>
      </c>
      <c r="V468" s="2442"/>
      <c r="W468" s="1440">
        <f t="shared" si="160"/>
        <v>0</v>
      </c>
      <c r="X468" s="199" t="str">
        <f>IF(OR(W468=0, ISBLANK(P468)), "", TEXT(ROUND(W468/INDEX(AJ24:AJ94, MATCH(P468, AI24:AI94, 0)), 0),"# ##0") &amp; " " &amp; P468)</f>
        <v/>
      </c>
      <c r="Y468" s="197">
        <f t="shared" si="161"/>
        <v>0</v>
      </c>
      <c r="Z468" s="1441">
        <f t="shared" si="155"/>
        <v>0</v>
      </c>
      <c r="AA468" s="1428" t="str">
        <f t="shared" si="158"/>
        <v/>
      </c>
      <c r="AB468" s="1436"/>
      <c r="AC468" s="1440">
        <f t="shared" si="159"/>
        <v>0</v>
      </c>
      <c r="AD468" s="1437"/>
      <c r="AE468" s="1442" t="str">
        <f t="shared" si="166"/>
        <v/>
      </c>
      <c r="AF468" s="2564"/>
      <c r="AG468" s="2715">
        <f t="shared" si="156"/>
        <v>0</v>
      </c>
      <c r="AH468" s="2716">
        <f>IF(AND(V468&lt;&gt;"", ISNUMBER(T468)), IFERROR(INDEX(AJ24:AJ94, MATCH(P468, AI24:AI94, 0)) * O468 * IF(ISBLANK(L468), 1, L468), 0), 0)</f>
        <v>0</v>
      </c>
      <c r="AI468" s="1411"/>
      <c r="AJ468" s="1411"/>
      <c r="AK468" s="1411"/>
      <c r="AL468" s="1411"/>
      <c r="AM468" s="1401" t="str">
        <f t="shared" si="168"/>
        <v>►</v>
      </c>
      <c r="AR468" s="1411"/>
      <c r="AW468" s="1411"/>
      <c r="AX468" s="4">
        <v>1</v>
      </c>
      <c r="AY468" s="48"/>
      <c r="AZ468" s="48"/>
    </row>
    <row r="469" spans="1:52" s="31" customFormat="1" ht="21" customHeight="1" x14ac:dyDescent="0.25">
      <c r="A469" s="1401" t="str">
        <f t="shared" si="167"/>
        <v>►</v>
      </c>
      <c r="B469" s="1402" t="str">
        <f t="shared" si="154"/>
        <v>►</v>
      </c>
      <c r="C469" s="1403" t="str">
        <f t="shared" si="157"/>
        <v>►</v>
      </c>
      <c r="D469" s="2475" t="str">
        <f t="shared" si="162"/>
        <v>►</v>
      </c>
      <c r="E469" s="1402" t="str">
        <f t="shared" si="163"/>
        <v>►</v>
      </c>
      <c r="F469" s="1402" t="str">
        <f t="shared" si="164"/>
        <v>►</v>
      </c>
      <c r="G469" s="1402" t="str">
        <f t="shared" si="165"/>
        <v>►</v>
      </c>
      <c r="H469" s="1466" t="s">
        <v>6</v>
      </c>
      <c r="I469" s="1465"/>
      <c r="J469" s="1465"/>
      <c r="K469" s="1465"/>
      <c r="L469" s="1464"/>
      <c r="M469" s="1464"/>
      <c r="N469" s="1464"/>
      <c r="O469" s="1464"/>
      <c r="P469" s="1464"/>
      <c r="Q469" s="1464"/>
      <c r="R469" s="2459"/>
      <c r="S469" s="521" t="s">
        <v>6</v>
      </c>
      <c r="T469" s="2719">
        <f t="shared" si="169"/>
        <v>0</v>
      </c>
      <c r="U469" s="2443">
        <f t="shared" si="170"/>
        <v>0</v>
      </c>
      <c r="V469" s="2442"/>
      <c r="W469" s="1433">
        <f t="shared" si="160"/>
        <v>0</v>
      </c>
      <c r="X469" s="185" t="str">
        <f>IF(OR(W469=0, ISBLANK(P469)), "", TEXT(ROUND(W469/INDEX(AJ24:AJ94, MATCH(P469, AI24:AI94, 0)), 0),"# ##0") &amp; " " &amp; P469)</f>
        <v/>
      </c>
      <c r="Y469" s="210">
        <f t="shared" si="161"/>
        <v>0</v>
      </c>
      <c r="Z469" s="1434">
        <f t="shared" si="155"/>
        <v>0</v>
      </c>
      <c r="AA469" s="1435" t="str">
        <f t="shared" si="158"/>
        <v/>
      </c>
      <c r="AB469" s="1436"/>
      <c r="AC469" s="1433">
        <f t="shared" si="159"/>
        <v>0</v>
      </c>
      <c r="AD469" s="1437"/>
      <c r="AE469" s="1438" t="str">
        <f t="shared" si="166"/>
        <v/>
      </c>
      <c r="AF469" s="2564"/>
      <c r="AG469" s="2715">
        <f t="shared" si="156"/>
        <v>0</v>
      </c>
      <c r="AH469" s="2716">
        <f>IF(AND(V469&lt;&gt;"", ISNUMBER(T469)), IFERROR(INDEX(AJ24:AJ94, MATCH(P469, AI24:AI94, 0)) * O469 * IF(ISBLANK(L469), 1, L469), 0), 0)</f>
        <v>0</v>
      </c>
      <c r="AI469" s="1411"/>
      <c r="AJ469" s="1411"/>
      <c r="AK469" s="1411"/>
      <c r="AL469" s="1411"/>
      <c r="AM469" s="1401" t="str">
        <f t="shared" si="168"/>
        <v>►</v>
      </c>
      <c r="AR469" s="1411"/>
      <c r="AW469" s="1411"/>
      <c r="AX469" s="4">
        <v>1</v>
      </c>
      <c r="AY469" s="48"/>
      <c r="AZ469" s="48"/>
    </row>
    <row r="470" spans="1:52" s="31" customFormat="1" ht="21" customHeight="1" x14ac:dyDescent="0.25">
      <c r="A470" s="1401" t="str">
        <f t="shared" si="167"/>
        <v>►</v>
      </c>
      <c r="B470" s="1402" t="str">
        <f t="shared" ref="B470:B533" si="171">IF(A470="►","►",IF(A470="A",IF(ISTEXT(I470),I470,"")))</f>
        <v>►</v>
      </c>
      <c r="C470" s="1403" t="str">
        <f t="shared" si="157"/>
        <v>►</v>
      </c>
      <c r="D470" s="2475" t="str">
        <f t="shared" si="162"/>
        <v>►</v>
      </c>
      <c r="E470" s="1402" t="str">
        <f t="shared" si="163"/>
        <v>►</v>
      </c>
      <c r="F470" s="1402" t="str">
        <f t="shared" si="164"/>
        <v>►</v>
      </c>
      <c r="G470" s="1402" t="str">
        <f t="shared" si="165"/>
        <v>►</v>
      </c>
      <c r="H470" s="1466" t="s">
        <v>6</v>
      </c>
      <c r="I470" s="1465"/>
      <c r="J470" s="1465"/>
      <c r="K470" s="1465"/>
      <c r="L470" s="1464"/>
      <c r="M470" s="1464"/>
      <c r="N470" s="1464"/>
      <c r="O470" s="1464"/>
      <c r="P470" s="1464"/>
      <c r="Q470" s="1464"/>
      <c r="R470" s="2459"/>
      <c r="S470" s="521" t="s">
        <v>6</v>
      </c>
      <c r="T470" s="2719">
        <f t="shared" si="169"/>
        <v>0</v>
      </c>
      <c r="U470" s="2443">
        <f t="shared" si="170"/>
        <v>0</v>
      </c>
      <c r="V470" s="2442"/>
      <c r="W470" s="1440">
        <f t="shared" si="160"/>
        <v>0</v>
      </c>
      <c r="X470" s="199" t="str">
        <f>IF(OR(W470=0, ISBLANK(P470)), "", TEXT(ROUND(W470/INDEX(AJ24:AJ94, MATCH(P470, AI24:AI94, 0)), 0),"# ##0") &amp; " " &amp; P470)</f>
        <v/>
      </c>
      <c r="Y470" s="197">
        <f t="shared" si="161"/>
        <v>0</v>
      </c>
      <c r="Z470" s="1441">
        <f t="shared" ref="Z470:Z533" si="172">IFERROR(IF(V470&gt;0,M470,0),0)</f>
        <v>0</v>
      </c>
      <c r="AA470" s="1428" t="str">
        <f t="shared" si="158"/>
        <v/>
      </c>
      <c r="AB470" s="1436"/>
      <c r="AC470" s="1440">
        <f t="shared" si="159"/>
        <v>0</v>
      </c>
      <c r="AD470" s="1437"/>
      <c r="AE470" s="1442" t="str">
        <f t="shared" si="166"/>
        <v/>
      </c>
      <c r="AF470" s="2564"/>
      <c r="AG470" s="2715">
        <f t="shared" ref="AG470:AG533" si="173">IFERROR(IF(ISNUMBER(V470)*ISNUMBER(T470),V470/T470,0),0)</f>
        <v>0</v>
      </c>
      <c r="AH470" s="2716">
        <f>IF(AND(V470&lt;&gt;"", ISNUMBER(T470)), IFERROR(INDEX(AJ24:AJ94, MATCH(P470, AI24:AI94, 0)) * O470 * IF(ISBLANK(L470), 1, L470), 0), 0)</f>
        <v>0</v>
      </c>
      <c r="AI470" s="1411"/>
      <c r="AJ470" s="1411"/>
      <c r="AK470" s="1411"/>
      <c r="AL470" s="1411"/>
      <c r="AM470" s="1401" t="str">
        <f t="shared" si="168"/>
        <v>►</v>
      </c>
      <c r="AR470" s="1411"/>
      <c r="AW470" s="1411"/>
      <c r="AX470" s="4">
        <v>1</v>
      </c>
      <c r="AY470" s="48"/>
      <c r="AZ470" s="48"/>
    </row>
    <row r="471" spans="1:52" s="31" customFormat="1" ht="21" customHeight="1" x14ac:dyDescent="0.25">
      <c r="A471" s="1401" t="str">
        <f t="shared" si="167"/>
        <v>►</v>
      </c>
      <c r="B471" s="1402" t="str">
        <f t="shared" si="171"/>
        <v>►</v>
      </c>
      <c r="C471" s="1403" t="str">
        <f t="shared" si="157"/>
        <v>►</v>
      </c>
      <c r="D471" s="2475" t="str">
        <f t="shared" si="162"/>
        <v>►</v>
      </c>
      <c r="E471" s="1402" t="str">
        <f t="shared" si="163"/>
        <v>►</v>
      </c>
      <c r="F471" s="1402" t="str">
        <f t="shared" si="164"/>
        <v>►</v>
      </c>
      <c r="G471" s="1402" t="str">
        <f t="shared" si="165"/>
        <v>►</v>
      </c>
      <c r="H471" s="1466" t="s">
        <v>6</v>
      </c>
      <c r="I471" s="1465"/>
      <c r="J471" s="1465"/>
      <c r="K471" s="1465"/>
      <c r="L471" s="1464"/>
      <c r="M471" s="1464"/>
      <c r="N471" s="1464"/>
      <c r="O471" s="1464"/>
      <c r="P471" s="1464"/>
      <c r="Q471" s="1464"/>
      <c r="R471" s="2459"/>
      <c r="S471" s="521" t="s">
        <v>6</v>
      </c>
      <c r="T471" s="2719">
        <f t="shared" si="169"/>
        <v>0</v>
      </c>
      <c r="U471" s="2443">
        <f t="shared" si="170"/>
        <v>0</v>
      </c>
      <c r="V471" s="2442"/>
      <c r="W471" s="1433">
        <f t="shared" si="160"/>
        <v>0</v>
      </c>
      <c r="X471" s="185" t="str">
        <f>IF(OR(W471=0, ISBLANK(P471)), "", TEXT(ROUND(W471/INDEX(AJ24:AJ94, MATCH(P471, AI24:AI94, 0)), 0),"# ##0") &amp; " " &amp; P471)</f>
        <v/>
      </c>
      <c r="Y471" s="210">
        <f t="shared" si="161"/>
        <v>0</v>
      </c>
      <c r="Z471" s="1434">
        <f t="shared" si="172"/>
        <v>0</v>
      </c>
      <c r="AA471" s="1435" t="str">
        <f t="shared" si="158"/>
        <v/>
      </c>
      <c r="AB471" s="1436"/>
      <c r="AC471" s="1433">
        <f t="shared" si="159"/>
        <v>0</v>
      </c>
      <c r="AD471" s="1437"/>
      <c r="AE471" s="1438" t="str">
        <f t="shared" si="166"/>
        <v/>
      </c>
      <c r="AF471" s="2564"/>
      <c r="AG471" s="2715">
        <f t="shared" si="173"/>
        <v>0</v>
      </c>
      <c r="AH471" s="2716">
        <f>IF(AND(V471&lt;&gt;"", ISNUMBER(T471)), IFERROR(INDEX(AJ24:AJ94, MATCH(P471, AI24:AI94, 0)) * O471 * IF(ISBLANK(L471), 1, L471), 0), 0)</f>
        <v>0</v>
      </c>
      <c r="AI471" s="1411"/>
      <c r="AJ471" s="1411"/>
      <c r="AK471" s="1411"/>
      <c r="AL471" s="1411"/>
      <c r="AM471" s="1401" t="str">
        <f t="shared" si="168"/>
        <v>►</v>
      </c>
      <c r="AR471" s="1411"/>
      <c r="AW471" s="1411"/>
      <c r="AX471" s="4">
        <v>1</v>
      </c>
      <c r="AY471" s="48"/>
      <c r="AZ471" s="48"/>
    </row>
    <row r="472" spans="1:52" s="31" customFormat="1" ht="21" customHeight="1" x14ac:dyDescent="0.25">
      <c r="A472" s="1401" t="str">
        <f t="shared" si="167"/>
        <v>►</v>
      </c>
      <c r="B472" s="1402" t="str">
        <f t="shared" si="171"/>
        <v>►</v>
      </c>
      <c r="C472" s="1403" t="str">
        <f t="shared" ref="C472:C535" si="174">IF(B472="►", "►", IFERROR(LEFT(B472, SEARCH(".", B472)-1), 0))</f>
        <v>►</v>
      </c>
      <c r="D472" s="2475" t="str">
        <f t="shared" si="162"/>
        <v>►</v>
      </c>
      <c r="E472" s="1402" t="str">
        <f t="shared" si="163"/>
        <v>►</v>
      </c>
      <c r="F472" s="1402" t="str">
        <f t="shared" si="164"/>
        <v>►</v>
      </c>
      <c r="G472" s="1402" t="str">
        <f t="shared" si="165"/>
        <v>►</v>
      </c>
      <c r="H472" s="1466" t="s">
        <v>6</v>
      </c>
      <c r="I472" s="1465"/>
      <c r="J472" s="1465"/>
      <c r="K472" s="1465"/>
      <c r="L472" s="1464"/>
      <c r="M472" s="1464"/>
      <c r="N472" s="1464"/>
      <c r="O472" s="1464"/>
      <c r="P472" s="1464"/>
      <c r="Q472" s="1464"/>
      <c r="R472" s="2459"/>
      <c r="S472" s="521" t="s">
        <v>6</v>
      </c>
      <c r="T472" s="2719">
        <f t="shared" si="169"/>
        <v>0</v>
      </c>
      <c r="U472" s="2443">
        <f t="shared" si="170"/>
        <v>0</v>
      </c>
      <c r="V472" s="2442"/>
      <c r="W472" s="1440">
        <f t="shared" si="160"/>
        <v>0</v>
      </c>
      <c r="X472" s="199" t="str">
        <f>IF(OR(W472=0, ISBLANK(P472)), "", TEXT(ROUND(W472/INDEX(AJ24:AJ94, MATCH(P472, AI24:AI94, 0)), 0),"# ##0") &amp; " " &amp; P472)</f>
        <v/>
      </c>
      <c r="Y472" s="197">
        <f t="shared" si="161"/>
        <v>0</v>
      </c>
      <c r="Z472" s="1441">
        <f t="shared" si="172"/>
        <v>0</v>
      </c>
      <c r="AA472" s="1428" t="str">
        <f t="shared" si="158"/>
        <v/>
      </c>
      <c r="AB472" s="1436"/>
      <c r="AC472" s="1440">
        <f t="shared" si="159"/>
        <v>0</v>
      </c>
      <c r="AD472" s="1437"/>
      <c r="AE472" s="1442" t="str">
        <f t="shared" si="166"/>
        <v/>
      </c>
      <c r="AF472" s="2564"/>
      <c r="AG472" s="2715">
        <f t="shared" si="173"/>
        <v>0</v>
      </c>
      <c r="AH472" s="2716">
        <f>IF(AND(V472&lt;&gt;"", ISNUMBER(T472)), IFERROR(INDEX(AJ24:AJ94, MATCH(P472, AI24:AI94, 0)) * O472 * IF(ISBLANK(L472), 1, L472), 0), 0)</f>
        <v>0</v>
      </c>
      <c r="AI472" s="1411"/>
      <c r="AJ472" s="1411"/>
      <c r="AK472" s="1411"/>
      <c r="AL472" s="1411"/>
      <c r="AM472" s="1401" t="str">
        <f t="shared" si="168"/>
        <v>►</v>
      </c>
      <c r="AR472" s="1411"/>
      <c r="AW472" s="1411"/>
      <c r="AX472" s="4">
        <v>1</v>
      </c>
      <c r="AY472" s="48"/>
      <c r="AZ472" s="48"/>
    </row>
    <row r="473" spans="1:52" s="31" customFormat="1" ht="21" customHeight="1" x14ac:dyDescent="0.25">
      <c r="A473" s="1401" t="str">
        <f t="shared" si="167"/>
        <v>►</v>
      </c>
      <c r="B473" s="1402" t="str">
        <f t="shared" si="171"/>
        <v>►</v>
      </c>
      <c r="C473" s="1403" t="str">
        <f t="shared" si="174"/>
        <v>►</v>
      </c>
      <c r="D473" s="2475" t="str">
        <f t="shared" si="162"/>
        <v>►</v>
      </c>
      <c r="E473" s="1402" t="str">
        <f t="shared" si="163"/>
        <v>►</v>
      </c>
      <c r="F473" s="1402" t="str">
        <f t="shared" si="164"/>
        <v>►</v>
      </c>
      <c r="G473" s="1402" t="str">
        <f t="shared" si="165"/>
        <v>►</v>
      </c>
      <c r="H473" s="1466" t="s">
        <v>6</v>
      </c>
      <c r="I473" s="1465"/>
      <c r="J473" s="1465"/>
      <c r="K473" s="1465"/>
      <c r="L473" s="1464"/>
      <c r="M473" s="1464"/>
      <c r="N473" s="1464"/>
      <c r="O473" s="1464"/>
      <c r="P473" s="1464"/>
      <c r="Q473" s="1464"/>
      <c r="R473" s="2459"/>
      <c r="S473" s="521" t="s">
        <v>6</v>
      </c>
      <c r="T473" s="2719">
        <f t="shared" si="169"/>
        <v>0</v>
      </c>
      <c r="U473" s="2443">
        <f t="shared" si="170"/>
        <v>0</v>
      </c>
      <c r="V473" s="2442"/>
      <c r="W473" s="1433">
        <f t="shared" si="160"/>
        <v>0</v>
      </c>
      <c r="X473" s="185" t="str">
        <f>IF(OR(W473=0, ISBLANK(P473)), "", TEXT(ROUND(W473/INDEX(AJ24:AJ94, MATCH(P473, AI24:AI94, 0)), 0),"# ##0") &amp; " " &amp; P473)</f>
        <v/>
      </c>
      <c r="Y473" s="210">
        <f t="shared" si="161"/>
        <v>0</v>
      </c>
      <c r="Z473" s="1434">
        <f t="shared" si="172"/>
        <v>0</v>
      </c>
      <c r="AA473" s="1435" t="str">
        <f t="shared" si="158"/>
        <v/>
      </c>
      <c r="AB473" s="1436"/>
      <c r="AC473" s="1433">
        <f t="shared" si="159"/>
        <v>0</v>
      </c>
      <c r="AD473" s="1437"/>
      <c r="AE473" s="1438" t="str">
        <f t="shared" si="166"/>
        <v/>
      </c>
      <c r="AF473" s="2564"/>
      <c r="AG473" s="2715">
        <f t="shared" si="173"/>
        <v>0</v>
      </c>
      <c r="AH473" s="2716">
        <f>IF(AND(V473&lt;&gt;"", ISNUMBER(T473)), IFERROR(INDEX(AJ24:AJ94, MATCH(P473, AI24:AI94, 0)) * O473 * IF(ISBLANK(L473), 1, L473), 0), 0)</f>
        <v>0</v>
      </c>
      <c r="AI473" s="1411"/>
      <c r="AJ473" s="1411"/>
      <c r="AK473" s="1411"/>
      <c r="AL473" s="1411"/>
      <c r="AM473" s="1401" t="str">
        <f t="shared" si="168"/>
        <v>►</v>
      </c>
      <c r="AR473" s="1411"/>
      <c r="AW473" s="1411"/>
      <c r="AX473" s="4">
        <v>1</v>
      </c>
      <c r="AY473" s="48"/>
      <c r="AZ473" s="48"/>
    </row>
    <row r="474" spans="1:52" s="31" customFormat="1" ht="21" customHeight="1" x14ac:dyDescent="0.25">
      <c r="A474" s="1401" t="str">
        <f t="shared" si="167"/>
        <v>►</v>
      </c>
      <c r="B474" s="1402" t="str">
        <f t="shared" si="171"/>
        <v>►</v>
      </c>
      <c r="C474" s="1403" t="str">
        <f t="shared" si="174"/>
        <v>►</v>
      </c>
      <c r="D474" s="2475" t="str">
        <f t="shared" si="162"/>
        <v>►</v>
      </c>
      <c r="E474" s="1402" t="str">
        <f t="shared" si="163"/>
        <v>►</v>
      </c>
      <c r="F474" s="1402" t="str">
        <f t="shared" si="164"/>
        <v>►</v>
      </c>
      <c r="G474" s="1402" t="str">
        <f t="shared" si="165"/>
        <v>►</v>
      </c>
      <c r="H474" s="1466" t="s">
        <v>6</v>
      </c>
      <c r="I474" s="1465"/>
      <c r="J474" s="1465"/>
      <c r="K474" s="1465"/>
      <c r="L474" s="1464"/>
      <c r="M474" s="1464"/>
      <c r="N474" s="1464"/>
      <c r="O474" s="1464"/>
      <c r="P474" s="1464"/>
      <c r="Q474" s="1464"/>
      <c r="R474" s="2459"/>
      <c r="S474" s="521" t="s">
        <v>6</v>
      </c>
      <c r="T474" s="2719">
        <f t="shared" si="169"/>
        <v>0</v>
      </c>
      <c r="U474" s="2443">
        <f t="shared" si="170"/>
        <v>0</v>
      </c>
      <c r="V474" s="2442"/>
      <c r="W474" s="1440">
        <f t="shared" si="160"/>
        <v>0</v>
      </c>
      <c r="X474" s="199" t="str">
        <f>IF(OR(W474=0, ISBLANK(P474)), "", TEXT(ROUND(W474/INDEX(AJ24:AJ94, MATCH(P474, AI24:AI94, 0)), 0),"# ##0") &amp; " " &amp; P474)</f>
        <v/>
      </c>
      <c r="Y474" s="197">
        <f t="shared" si="161"/>
        <v>0</v>
      </c>
      <c r="Z474" s="1441">
        <f t="shared" si="172"/>
        <v>0</v>
      </c>
      <c r="AA474" s="1428" t="str">
        <f t="shared" ref="AA474:AA537" si="175">IF(V474&gt;0,R474,"")</f>
        <v/>
      </c>
      <c r="AB474" s="1436"/>
      <c r="AC474" s="1440">
        <f t="shared" ref="AC474:AC537" si="176">IF(ISBLANK(AB474), W474, W474*(1-AB474/100))</f>
        <v>0</v>
      </c>
      <c r="AD474" s="1437"/>
      <c r="AE474" s="1442" t="str">
        <f t="shared" si="166"/>
        <v/>
      </c>
      <c r="AF474" s="2564"/>
      <c r="AG474" s="2715">
        <f t="shared" si="173"/>
        <v>0</v>
      </c>
      <c r="AH474" s="2716">
        <f>IF(AND(V474&lt;&gt;"", ISNUMBER(T474)), IFERROR(INDEX(AJ24:AJ94, MATCH(P474, AI24:AI94, 0)) * O474 * IF(ISBLANK(L474), 1, L474), 0), 0)</f>
        <v>0</v>
      </c>
      <c r="AI474" s="1411"/>
      <c r="AJ474" s="1411"/>
      <c r="AK474" s="1411"/>
      <c r="AL474" s="1411"/>
      <c r="AM474" s="1401" t="str">
        <f t="shared" si="168"/>
        <v>►</v>
      </c>
      <c r="AR474" s="1411"/>
      <c r="AW474" s="1411"/>
      <c r="AX474" s="4">
        <v>1</v>
      </c>
      <c r="AY474" s="48"/>
      <c r="AZ474" s="48"/>
    </row>
    <row r="475" spans="1:52" s="31" customFormat="1" ht="21" customHeight="1" x14ac:dyDescent="0.25">
      <c r="A475" s="1401" t="str">
        <f t="shared" si="167"/>
        <v>►</v>
      </c>
      <c r="B475" s="1402" t="str">
        <f t="shared" si="171"/>
        <v>►</v>
      </c>
      <c r="C475" s="1403" t="str">
        <f t="shared" si="174"/>
        <v>►</v>
      </c>
      <c r="D475" s="2475" t="str">
        <f t="shared" si="162"/>
        <v>►</v>
      </c>
      <c r="E475" s="1402" t="str">
        <f t="shared" si="163"/>
        <v>►</v>
      </c>
      <c r="F475" s="1402" t="str">
        <f t="shared" si="164"/>
        <v>►</v>
      </c>
      <c r="G475" s="1402" t="str">
        <f t="shared" si="165"/>
        <v>►</v>
      </c>
      <c r="H475" s="1466" t="s">
        <v>6</v>
      </c>
      <c r="I475" s="1465"/>
      <c r="J475" s="1465"/>
      <c r="K475" s="1465"/>
      <c r="L475" s="1464"/>
      <c r="M475" s="1464"/>
      <c r="N475" s="1464"/>
      <c r="O475" s="1464"/>
      <c r="P475" s="1464"/>
      <c r="Q475" s="1464"/>
      <c r="R475" s="2459"/>
      <c r="S475" s="521" t="s">
        <v>6</v>
      </c>
      <c r="T475" s="2719">
        <f t="shared" si="169"/>
        <v>0</v>
      </c>
      <c r="U475" s="2443">
        <f t="shared" si="170"/>
        <v>0</v>
      </c>
      <c r="V475" s="2442"/>
      <c r="W475" s="1433">
        <f t="shared" ref="W475:W538" si="177">IFERROR(IF(V475&gt;0, AH475*AG475*Q475, 0), 0)</f>
        <v>0</v>
      </c>
      <c r="X475" s="185" t="str">
        <f>IF(OR(W475=0, ISBLANK(P475)), "", TEXT(ROUND(W475/INDEX(AJ24:AJ94, MATCH(P475, AI24:AI94, 0)), 0),"# ##0") &amp; " " &amp; P475)</f>
        <v/>
      </c>
      <c r="Y475" s="210">
        <f t="shared" ref="Y475:Y538" si="178">IFERROR(IF(V475&gt;0, L475*AG475*Q475, 0), 0)</f>
        <v>0</v>
      </c>
      <c r="Z475" s="1434">
        <f t="shared" si="172"/>
        <v>0</v>
      </c>
      <c r="AA475" s="1435" t="str">
        <f t="shared" si="175"/>
        <v/>
      </c>
      <c r="AB475" s="1436"/>
      <c r="AC475" s="1433">
        <f t="shared" si="176"/>
        <v>0</v>
      </c>
      <c r="AD475" s="1437"/>
      <c r="AE475" s="1438" t="str">
        <f t="shared" si="166"/>
        <v/>
      </c>
      <c r="AF475" s="2564"/>
      <c r="AG475" s="2715">
        <f t="shared" si="173"/>
        <v>0</v>
      </c>
      <c r="AH475" s="2716">
        <f>IF(AND(V475&lt;&gt;"", ISNUMBER(T475)), IFERROR(INDEX(AJ24:AJ94, MATCH(P475, AI24:AI94, 0)) * O475 * IF(ISBLANK(L475), 1, L475), 0), 0)</f>
        <v>0</v>
      </c>
      <c r="AI475" s="1411"/>
      <c r="AJ475" s="1411"/>
      <c r="AK475" s="1411"/>
      <c r="AL475" s="1411"/>
      <c r="AM475" s="1401" t="str">
        <f t="shared" si="168"/>
        <v>►</v>
      </c>
      <c r="AR475" s="1411"/>
      <c r="AW475" s="1411"/>
      <c r="AX475" s="4">
        <v>1</v>
      </c>
      <c r="AY475" s="48"/>
      <c r="AZ475" s="48"/>
    </row>
    <row r="476" spans="1:52" s="31" customFormat="1" ht="21" customHeight="1" x14ac:dyDescent="0.25">
      <c r="A476" s="1401" t="str">
        <f t="shared" si="167"/>
        <v>►</v>
      </c>
      <c r="B476" s="1402" t="str">
        <f t="shared" si="171"/>
        <v>►</v>
      </c>
      <c r="C476" s="1403" t="str">
        <f t="shared" si="174"/>
        <v>►</v>
      </c>
      <c r="D476" s="2475" t="str">
        <f t="shared" si="162"/>
        <v>►</v>
      </c>
      <c r="E476" s="1402" t="str">
        <f t="shared" si="163"/>
        <v>►</v>
      </c>
      <c r="F476" s="1402" t="str">
        <f t="shared" si="164"/>
        <v>►</v>
      </c>
      <c r="G476" s="1402" t="str">
        <f t="shared" si="165"/>
        <v>►</v>
      </c>
      <c r="H476" s="1466" t="s">
        <v>6</v>
      </c>
      <c r="I476" s="1465"/>
      <c r="J476" s="1465"/>
      <c r="K476" s="1465"/>
      <c r="L476" s="1464"/>
      <c r="M476" s="1464"/>
      <c r="N476" s="1464"/>
      <c r="O476" s="1464"/>
      <c r="P476" s="1464"/>
      <c r="Q476" s="1464"/>
      <c r="R476" s="2459"/>
      <c r="S476" s="521" t="s">
        <v>6</v>
      </c>
      <c r="T476" s="2719">
        <f t="shared" si="169"/>
        <v>0</v>
      </c>
      <c r="U476" s="2443">
        <f t="shared" si="170"/>
        <v>0</v>
      </c>
      <c r="V476" s="2442"/>
      <c r="W476" s="1440">
        <f t="shared" si="177"/>
        <v>0</v>
      </c>
      <c r="X476" s="199" t="str">
        <f>IF(OR(W476=0, ISBLANK(P476)), "", TEXT(ROUND(W476/INDEX(AJ24:AJ94, MATCH(P476, AI24:AI94, 0)), 0),"# ##0") &amp; " " &amp; P476)</f>
        <v/>
      </c>
      <c r="Y476" s="197">
        <f t="shared" si="178"/>
        <v>0</v>
      </c>
      <c r="Z476" s="1441">
        <f t="shared" si="172"/>
        <v>0</v>
      </c>
      <c r="AA476" s="1428" t="str">
        <f t="shared" si="175"/>
        <v/>
      </c>
      <c r="AB476" s="1436"/>
      <c r="AC476" s="1440">
        <f t="shared" si="176"/>
        <v>0</v>
      </c>
      <c r="AD476" s="1437"/>
      <c r="AE476" s="1442" t="str">
        <f t="shared" si="166"/>
        <v/>
      </c>
      <c r="AF476" s="2564"/>
      <c r="AG476" s="2715">
        <f t="shared" si="173"/>
        <v>0</v>
      </c>
      <c r="AH476" s="2716">
        <f>IF(AND(V476&lt;&gt;"", ISNUMBER(T476)), IFERROR(INDEX(AJ24:AJ94, MATCH(P476, AI24:AI94, 0)) * O476 * IF(ISBLANK(L476), 1, L476), 0), 0)</f>
        <v>0</v>
      </c>
      <c r="AI476" s="1411"/>
      <c r="AJ476" s="1411"/>
      <c r="AK476" s="1411"/>
      <c r="AL476" s="1411"/>
      <c r="AM476" s="1401" t="str">
        <f t="shared" si="168"/>
        <v>►</v>
      </c>
      <c r="AR476" s="1411"/>
      <c r="AW476" s="1411"/>
      <c r="AX476" s="4">
        <v>1</v>
      </c>
      <c r="AY476" s="48"/>
      <c r="AZ476" s="48"/>
    </row>
    <row r="477" spans="1:52" s="31" customFormat="1" ht="21" customHeight="1" x14ac:dyDescent="0.25">
      <c r="A477" s="1401" t="str">
        <f t="shared" si="167"/>
        <v>►</v>
      </c>
      <c r="B477" s="1402" t="str">
        <f t="shared" si="171"/>
        <v>►</v>
      </c>
      <c r="C477" s="1403" t="str">
        <f t="shared" si="174"/>
        <v>►</v>
      </c>
      <c r="D477" s="2475" t="str">
        <f t="shared" si="162"/>
        <v>►</v>
      </c>
      <c r="E477" s="1402" t="str">
        <f t="shared" si="163"/>
        <v>►</v>
      </c>
      <c r="F477" s="1402" t="str">
        <f t="shared" si="164"/>
        <v>►</v>
      </c>
      <c r="G477" s="1402" t="str">
        <f t="shared" si="165"/>
        <v>►</v>
      </c>
      <c r="H477" s="1466" t="s">
        <v>6</v>
      </c>
      <c r="I477" s="1465"/>
      <c r="J477" s="1465"/>
      <c r="K477" s="1465"/>
      <c r="L477" s="1464"/>
      <c r="M477" s="1464"/>
      <c r="N477" s="1464"/>
      <c r="O477" s="1464"/>
      <c r="P477" s="1464"/>
      <c r="Q477" s="1464"/>
      <c r="R477" s="2459"/>
      <c r="S477" s="521" t="s">
        <v>6</v>
      </c>
      <c r="T477" s="2719">
        <f t="shared" si="169"/>
        <v>0</v>
      </c>
      <c r="U477" s="2443">
        <f t="shared" si="170"/>
        <v>0</v>
      </c>
      <c r="V477" s="2442"/>
      <c r="W477" s="1433">
        <f t="shared" si="177"/>
        <v>0</v>
      </c>
      <c r="X477" s="185" t="str">
        <f>IF(OR(W477=0, ISBLANK(P477)), "", TEXT(ROUND(W477/INDEX(AJ24:AJ94, MATCH(P477, AI24:AI94, 0)), 0),"# ##0") &amp; " " &amp; P477)</f>
        <v/>
      </c>
      <c r="Y477" s="210">
        <f t="shared" si="178"/>
        <v>0</v>
      </c>
      <c r="Z477" s="1434">
        <f t="shared" si="172"/>
        <v>0</v>
      </c>
      <c r="AA477" s="1435" t="str">
        <f t="shared" si="175"/>
        <v/>
      </c>
      <c r="AB477" s="1436"/>
      <c r="AC477" s="1433">
        <f t="shared" si="176"/>
        <v>0</v>
      </c>
      <c r="AD477" s="1437"/>
      <c r="AE477" s="1438" t="str">
        <f t="shared" si="166"/>
        <v/>
      </c>
      <c r="AF477" s="2564"/>
      <c r="AG477" s="2715">
        <f t="shared" si="173"/>
        <v>0</v>
      </c>
      <c r="AH477" s="2716">
        <f>IF(AND(V477&lt;&gt;"", ISNUMBER(T477)), IFERROR(INDEX(AJ24:AJ94, MATCH(P477, AI24:AI94, 0)) * O477 * IF(ISBLANK(L477), 1, L477), 0), 0)</f>
        <v>0</v>
      </c>
      <c r="AI477" s="1411"/>
      <c r="AJ477" s="1411"/>
      <c r="AK477" s="1411"/>
      <c r="AL477" s="1411"/>
      <c r="AM477" s="1401" t="str">
        <f t="shared" si="168"/>
        <v>►</v>
      </c>
      <c r="AR477" s="1411"/>
      <c r="AW477" s="1411"/>
      <c r="AX477" s="4">
        <v>1</v>
      </c>
      <c r="AY477" s="48"/>
      <c r="AZ477" s="48"/>
    </row>
    <row r="478" spans="1:52" s="31" customFormat="1" ht="21" customHeight="1" x14ac:dyDescent="0.25">
      <c r="A478" s="1401" t="str">
        <f t="shared" si="167"/>
        <v>►</v>
      </c>
      <c r="B478" s="1402" t="str">
        <f t="shared" si="171"/>
        <v>►</v>
      </c>
      <c r="C478" s="1403" t="str">
        <f t="shared" si="174"/>
        <v>►</v>
      </c>
      <c r="D478" s="2475" t="str">
        <f t="shared" si="162"/>
        <v>►</v>
      </c>
      <c r="E478" s="1402" t="str">
        <f t="shared" si="163"/>
        <v>►</v>
      </c>
      <c r="F478" s="1402" t="str">
        <f t="shared" si="164"/>
        <v>►</v>
      </c>
      <c r="G478" s="1402" t="str">
        <f t="shared" si="165"/>
        <v>►</v>
      </c>
      <c r="H478" s="1466" t="s">
        <v>6</v>
      </c>
      <c r="I478" s="1465"/>
      <c r="J478" s="1465"/>
      <c r="K478" s="1465"/>
      <c r="L478" s="1464"/>
      <c r="M478" s="1464"/>
      <c r="N478" s="1464"/>
      <c r="O478" s="1464"/>
      <c r="P478" s="1464"/>
      <c r="Q478" s="1464"/>
      <c r="R478" s="2459"/>
      <c r="S478" s="521" t="s">
        <v>6</v>
      </c>
      <c r="T478" s="2719">
        <f t="shared" si="169"/>
        <v>0</v>
      </c>
      <c r="U478" s="2443">
        <f t="shared" si="170"/>
        <v>0</v>
      </c>
      <c r="V478" s="2442"/>
      <c r="W478" s="1440">
        <f t="shared" si="177"/>
        <v>0</v>
      </c>
      <c r="X478" s="199" t="str">
        <f>IF(OR(W478=0, ISBLANK(P478)), "", TEXT(ROUND(W478/INDEX(AJ24:AJ94, MATCH(P478, AI24:AI94, 0)), 0),"# ##0") &amp; " " &amp; P478)</f>
        <v/>
      </c>
      <c r="Y478" s="197">
        <f t="shared" si="178"/>
        <v>0</v>
      </c>
      <c r="Z478" s="1441">
        <f t="shared" si="172"/>
        <v>0</v>
      </c>
      <c r="AA478" s="1428" t="str">
        <f t="shared" si="175"/>
        <v/>
      </c>
      <c r="AB478" s="1436"/>
      <c r="AC478" s="1440">
        <f t="shared" si="176"/>
        <v>0</v>
      </c>
      <c r="AD478" s="1437"/>
      <c r="AE478" s="1442" t="str">
        <f t="shared" si="166"/>
        <v/>
      </c>
      <c r="AF478" s="2564"/>
      <c r="AG478" s="2715">
        <f t="shared" si="173"/>
        <v>0</v>
      </c>
      <c r="AH478" s="2716">
        <f>IF(AND(V478&lt;&gt;"", ISNUMBER(T478)), IFERROR(INDEX(AJ24:AJ94, MATCH(P478, AI24:AI94, 0)) * O478 * IF(ISBLANK(L478), 1, L478), 0), 0)</f>
        <v>0</v>
      </c>
      <c r="AI478" s="1411"/>
      <c r="AJ478" s="1411"/>
      <c r="AK478" s="1411"/>
      <c r="AL478" s="1411"/>
      <c r="AM478" s="1401" t="str">
        <f t="shared" si="168"/>
        <v>►</v>
      </c>
      <c r="AR478" s="1411"/>
      <c r="AW478" s="1411"/>
      <c r="AX478" s="4">
        <v>1</v>
      </c>
      <c r="AY478" s="48"/>
      <c r="AZ478" s="48"/>
    </row>
    <row r="479" spans="1:52" s="31" customFormat="1" ht="21" customHeight="1" x14ac:dyDescent="0.25">
      <c r="A479" s="1401" t="str">
        <f t="shared" si="167"/>
        <v>►</v>
      </c>
      <c r="B479" s="1402" t="str">
        <f t="shared" si="171"/>
        <v>►</v>
      </c>
      <c r="C479" s="1403" t="str">
        <f t="shared" si="174"/>
        <v>►</v>
      </c>
      <c r="D479" s="2475" t="str">
        <f t="shared" si="162"/>
        <v>►</v>
      </c>
      <c r="E479" s="1402" t="str">
        <f t="shared" si="163"/>
        <v>►</v>
      </c>
      <c r="F479" s="1402" t="str">
        <f t="shared" si="164"/>
        <v>►</v>
      </c>
      <c r="G479" s="1402" t="str">
        <f t="shared" si="165"/>
        <v>►</v>
      </c>
      <c r="H479" s="1466" t="s">
        <v>6</v>
      </c>
      <c r="I479" s="1465"/>
      <c r="J479" s="1465"/>
      <c r="K479" s="1465"/>
      <c r="L479" s="1464"/>
      <c r="M479" s="1464"/>
      <c r="N479" s="1464"/>
      <c r="O479" s="1464"/>
      <c r="P479" s="1464"/>
      <c r="Q479" s="1464"/>
      <c r="R479" s="2459"/>
      <c r="S479" s="521" t="s">
        <v>6</v>
      </c>
      <c r="T479" s="2719">
        <f t="shared" si="169"/>
        <v>0</v>
      </c>
      <c r="U479" s="2443">
        <f t="shared" si="170"/>
        <v>0</v>
      </c>
      <c r="V479" s="2442"/>
      <c r="W479" s="1433">
        <f t="shared" si="177"/>
        <v>0</v>
      </c>
      <c r="X479" s="185" t="str">
        <f>IF(OR(W479=0, ISBLANK(P479)), "", TEXT(ROUND(W479/INDEX(AJ24:AJ94, MATCH(P479, AI24:AI94, 0)), 0),"# ##0") &amp; " " &amp; P479)</f>
        <v/>
      </c>
      <c r="Y479" s="210">
        <f t="shared" si="178"/>
        <v>0</v>
      </c>
      <c r="Z479" s="1434">
        <f t="shared" si="172"/>
        <v>0</v>
      </c>
      <c r="AA479" s="1435" t="str">
        <f t="shared" si="175"/>
        <v/>
      </c>
      <c r="AB479" s="1436"/>
      <c r="AC479" s="1433">
        <f t="shared" si="176"/>
        <v>0</v>
      </c>
      <c r="AD479" s="1437"/>
      <c r="AE479" s="1438" t="str">
        <f t="shared" si="166"/>
        <v/>
      </c>
      <c r="AF479" s="2564"/>
      <c r="AG479" s="2715">
        <f t="shared" si="173"/>
        <v>0</v>
      </c>
      <c r="AH479" s="2716">
        <f>IF(AND(V479&lt;&gt;"", ISNUMBER(T479)), IFERROR(INDEX(AJ24:AJ94, MATCH(P479, AI24:AI94, 0)) * O479 * IF(ISBLANK(L479), 1, L479), 0), 0)</f>
        <v>0</v>
      </c>
      <c r="AI479" s="1411"/>
      <c r="AJ479" s="1411"/>
      <c r="AK479" s="1411"/>
      <c r="AL479" s="1411"/>
      <c r="AM479" s="1401" t="str">
        <f t="shared" si="168"/>
        <v>►</v>
      </c>
      <c r="AR479" s="1411"/>
      <c r="AW479" s="1411"/>
      <c r="AX479" s="4">
        <v>1</v>
      </c>
      <c r="AY479" s="48"/>
      <c r="AZ479" s="48"/>
    </row>
    <row r="480" spans="1:52" s="31" customFormat="1" ht="21" customHeight="1" x14ac:dyDescent="0.25">
      <c r="A480" s="1401" t="str">
        <f t="shared" si="167"/>
        <v>►</v>
      </c>
      <c r="B480" s="1402" t="str">
        <f t="shared" si="171"/>
        <v>►</v>
      </c>
      <c r="C480" s="1403" t="str">
        <f t="shared" si="174"/>
        <v>►</v>
      </c>
      <c r="D480" s="2475" t="str">
        <f t="shared" ref="D480:D543" si="179">IF(B480="►","►",IFERROR(MID(B480,SEARCH(".",B480)+1,SEARCH(".",B480,SEARCH(".",B480)+1)-SEARCH(".",B480)-1),0))</f>
        <v>►</v>
      </c>
      <c r="E480" s="1402" t="str">
        <f t="shared" ref="E480:E543" si="180">IF(B480="►", "►", IFERROR(MID(B480, SEARCH(".", B480, SEARCH(".", B480)+1)+1, SEARCH(".", B480, SEARCH(".", B480, SEARCH(".", B480)+1)+1) - SEARCH(".", B480, SEARCH(".", B480)+1)-1), 0))</f>
        <v>►</v>
      </c>
      <c r="F480" s="1402" t="str">
        <f t="shared" ref="F480:F543" si="181">IF(B480="►", "►", IFERROR(MID(B480, SEARCH(".", B480, SEARCH(".", B480, SEARCH(".", B480)+1)+1)+1, SEARCH(".", B480, SEARCH(".", B480, SEARCH(".", B480, SEARCH(".", B480)+1)+1)+1) - SEARCH(".", B480, SEARCH(".", B480, SEARCH(".", B480)+1)+1)-1), 0))</f>
        <v>►</v>
      </c>
      <c r="G480" s="1402" t="str">
        <f t="shared" ref="G480:G543" si="182">IF(OR(B480="►", ISBLANK(B480)), "►", IFERROR(RIGHT(B480, LEN(B480)-FIND("►", B480)-1), ""))</f>
        <v>►</v>
      </c>
      <c r="H480" s="1466" t="s">
        <v>6</v>
      </c>
      <c r="I480" s="1465"/>
      <c r="J480" s="1465"/>
      <c r="K480" s="1465"/>
      <c r="L480" s="1464"/>
      <c r="M480" s="1464"/>
      <c r="N480" s="1464"/>
      <c r="O480" s="1464"/>
      <c r="P480" s="1464"/>
      <c r="Q480" s="1464"/>
      <c r="R480" s="2459"/>
      <c r="S480" s="521" t="s">
        <v>6</v>
      </c>
      <c r="T480" s="2719">
        <f t="shared" si="169"/>
        <v>0</v>
      </c>
      <c r="U480" s="2443">
        <f t="shared" si="170"/>
        <v>0</v>
      </c>
      <c r="V480" s="2442"/>
      <c r="W480" s="1440">
        <f t="shared" si="177"/>
        <v>0</v>
      </c>
      <c r="X480" s="199" t="str">
        <f>IF(OR(W480=0, ISBLANK(P480)), "", TEXT(ROUND(W480/INDEX(AJ24:AJ94, MATCH(P480, AI24:AI94, 0)), 0),"# ##0") &amp; " " &amp; P480)</f>
        <v/>
      </c>
      <c r="Y480" s="197">
        <f t="shared" si="178"/>
        <v>0</v>
      </c>
      <c r="Z480" s="1441">
        <f t="shared" si="172"/>
        <v>0</v>
      </c>
      <c r="AA480" s="1428" t="str">
        <f t="shared" si="175"/>
        <v/>
      </c>
      <c r="AB480" s="1436"/>
      <c r="AC480" s="1440">
        <f t="shared" si="176"/>
        <v>0</v>
      </c>
      <c r="AD480" s="1437"/>
      <c r="AE480" s="1442" t="str">
        <f t="shared" si="166"/>
        <v/>
      </c>
      <c r="AF480" s="2564"/>
      <c r="AG480" s="2715">
        <f t="shared" si="173"/>
        <v>0</v>
      </c>
      <c r="AH480" s="2716">
        <f>IF(AND(V480&lt;&gt;"", ISNUMBER(T480)), IFERROR(INDEX(AJ24:AJ94, MATCH(P480, AI24:AI94, 0)) * O480 * IF(ISBLANK(L480), 1, L480), 0), 0)</f>
        <v>0</v>
      </c>
      <c r="AI480" s="1411"/>
      <c r="AJ480" s="1411"/>
      <c r="AK480" s="1411"/>
      <c r="AL480" s="1411"/>
      <c r="AM480" s="1401" t="str">
        <f t="shared" si="168"/>
        <v>►</v>
      </c>
      <c r="AR480" s="1411"/>
      <c r="AW480" s="1411"/>
      <c r="AX480" s="4">
        <v>1</v>
      </c>
      <c r="AY480" s="48"/>
      <c r="AZ480" s="48"/>
    </row>
    <row r="481" spans="1:52" s="31" customFormat="1" ht="21" customHeight="1" x14ac:dyDescent="0.25">
      <c r="A481" s="1401" t="str">
        <f t="shared" si="167"/>
        <v>►</v>
      </c>
      <c r="B481" s="1402" t="str">
        <f t="shared" si="171"/>
        <v>►</v>
      </c>
      <c r="C481" s="1403" t="str">
        <f t="shared" si="174"/>
        <v>►</v>
      </c>
      <c r="D481" s="2475" t="str">
        <f t="shared" si="179"/>
        <v>►</v>
      </c>
      <c r="E481" s="1402" t="str">
        <f t="shared" si="180"/>
        <v>►</v>
      </c>
      <c r="F481" s="1402" t="str">
        <f t="shared" si="181"/>
        <v>►</v>
      </c>
      <c r="G481" s="1402" t="str">
        <f t="shared" si="182"/>
        <v>►</v>
      </c>
      <c r="H481" s="1466" t="s">
        <v>6</v>
      </c>
      <c r="I481" s="1465"/>
      <c r="J481" s="1465"/>
      <c r="K481" s="1465"/>
      <c r="L481" s="1464"/>
      <c r="M481" s="1464"/>
      <c r="N481" s="1464"/>
      <c r="O481" s="1464"/>
      <c r="P481" s="1464"/>
      <c r="Q481" s="1464"/>
      <c r="R481" s="2459"/>
      <c r="S481" s="521" t="s">
        <v>6</v>
      </c>
      <c r="T481" s="2719">
        <f t="shared" si="169"/>
        <v>0</v>
      </c>
      <c r="U481" s="2443">
        <f t="shared" si="170"/>
        <v>0</v>
      </c>
      <c r="V481" s="2442"/>
      <c r="W481" s="1433">
        <f t="shared" si="177"/>
        <v>0</v>
      </c>
      <c r="X481" s="185" t="str">
        <f>IF(OR(W481=0, ISBLANK(P481)), "", TEXT(ROUND(W481/INDEX(AJ24:AJ94, MATCH(P481, AI24:AI94, 0)), 0),"# ##0") &amp; " " &amp; P481)</f>
        <v/>
      </c>
      <c r="Y481" s="210">
        <f t="shared" si="178"/>
        <v>0</v>
      </c>
      <c r="Z481" s="1434">
        <f t="shared" si="172"/>
        <v>0</v>
      </c>
      <c r="AA481" s="1435" t="str">
        <f t="shared" si="175"/>
        <v/>
      </c>
      <c r="AB481" s="1436"/>
      <c r="AC481" s="1433">
        <f t="shared" si="176"/>
        <v>0</v>
      </c>
      <c r="AD481" s="1437"/>
      <c r="AE481" s="1438" t="str">
        <f t="shared" si="166"/>
        <v/>
      </c>
      <c r="AF481" s="2564"/>
      <c r="AG481" s="2715">
        <f t="shared" si="173"/>
        <v>0</v>
      </c>
      <c r="AH481" s="2716">
        <f>IF(AND(V481&lt;&gt;"", ISNUMBER(T481)), IFERROR(INDEX(AJ24:AJ94, MATCH(P481, AI24:AI94, 0)) * O481 * IF(ISBLANK(L481), 1, L481), 0), 0)</f>
        <v>0</v>
      </c>
      <c r="AI481" s="1411"/>
      <c r="AJ481" s="1411"/>
      <c r="AK481" s="1411"/>
      <c r="AL481" s="1411"/>
      <c r="AM481" s="1401" t="str">
        <f t="shared" si="168"/>
        <v>►</v>
      </c>
      <c r="AR481" s="1411"/>
      <c r="AW481" s="1411"/>
      <c r="AX481" s="4">
        <v>1</v>
      </c>
      <c r="AY481" s="48"/>
      <c r="AZ481" s="48"/>
    </row>
    <row r="482" spans="1:52" s="31" customFormat="1" ht="21" customHeight="1" x14ac:dyDescent="0.25">
      <c r="A482" s="1401" t="str">
        <f t="shared" si="167"/>
        <v>►</v>
      </c>
      <c r="B482" s="1402" t="str">
        <f t="shared" si="171"/>
        <v>►</v>
      </c>
      <c r="C482" s="1403" t="str">
        <f t="shared" si="174"/>
        <v>►</v>
      </c>
      <c r="D482" s="2475" t="str">
        <f t="shared" si="179"/>
        <v>►</v>
      </c>
      <c r="E482" s="1402" t="str">
        <f t="shared" si="180"/>
        <v>►</v>
      </c>
      <c r="F482" s="1402" t="str">
        <f t="shared" si="181"/>
        <v>►</v>
      </c>
      <c r="G482" s="1402" t="str">
        <f t="shared" si="182"/>
        <v>►</v>
      </c>
      <c r="H482" s="1466" t="s">
        <v>6</v>
      </c>
      <c r="I482" s="1465"/>
      <c r="J482" s="1465"/>
      <c r="K482" s="1465"/>
      <c r="L482" s="1464"/>
      <c r="M482" s="1464"/>
      <c r="N482" s="1464"/>
      <c r="O482" s="1464"/>
      <c r="P482" s="1464"/>
      <c r="Q482" s="1464"/>
      <c r="R482" s="2459"/>
      <c r="S482" s="521" t="s">
        <v>6</v>
      </c>
      <c r="T482" s="2719">
        <f t="shared" si="169"/>
        <v>0</v>
      </c>
      <c r="U482" s="2443">
        <f t="shared" si="170"/>
        <v>0</v>
      </c>
      <c r="V482" s="2442"/>
      <c r="W482" s="1440">
        <f t="shared" si="177"/>
        <v>0</v>
      </c>
      <c r="X482" s="199" t="str">
        <f>IF(OR(W482=0, ISBLANK(P482)), "", TEXT(ROUND(W482/INDEX(AJ24:AJ94, MATCH(P482, AI24:AI94, 0)), 0),"# ##0") &amp; " " &amp; P482)</f>
        <v/>
      </c>
      <c r="Y482" s="197">
        <f t="shared" si="178"/>
        <v>0</v>
      </c>
      <c r="Z482" s="1441">
        <f t="shared" si="172"/>
        <v>0</v>
      </c>
      <c r="AA482" s="1428" t="str">
        <f t="shared" si="175"/>
        <v/>
      </c>
      <c r="AB482" s="1436"/>
      <c r="AC482" s="1440">
        <f t="shared" si="176"/>
        <v>0</v>
      </c>
      <c r="AD482" s="1437"/>
      <c r="AE482" s="1442" t="str">
        <f t="shared" si="166"/>
        <v/>
      </c>
      <c r="AF482" s="2564"/>
      <c r="AG482" s="2715">
        <f t="shared" si="173"/>
        <v>0</v>
      </c>
      <c r="AH482" s="2716">
        <f>IF(AND(V482&lt;&gt;"", ISNUMBER(T482)), IFERROR(INDEX(AJ24:AJ94, MATCH(P482, AI24:AI94, 0)) * O482 * IF(ISBLANK(L482), 1, L482), 0), 0)</f>
        <v>0</v>
      </c>
      <c r="AI482" s="1411"/>
      <c r="AJ482" s="1411"/>
      <c r="AK482" s="1411"/>
      <c r="AL482" s="1411"/>
      <c r="AM482" s="1401" t="str">
        <f t="shared" si="168"/>
        <v>►</v>
      </c>
      <c r="AR482" s="1411"/>
      <c r="AW482" s="1411"/>
      <c r="AX482" s="4">
        <v>1</v>
      </c>
      <c r="AY482" s="48"/>
      <c r="AZ482" s="48"/>
    </row>
    <row r="483" spans="1:52" s="31" customFormat="1" ht="21" customHeight="1" x14ac:dyDescent="0.25">
      <c r="A483" s="1401" t="str">
        <f t="shared" si="167"/>
        <v>►</v>
      </c>
      <c r="B483" s="1402" t="str">
        <f t="shared" si="171"/>
        <v>►</v>
      </c>
      <c r="C483" s="1403" t="str">
        <f t="shared" si="174"/>
        <v>►</v>
      </c>
      <c r="D483" s="2475" t="str">
        <f t="shared" si="179"/>
        <v>►</v>
      </c>
      <c r="E483" s="1402" t="str">
        <f t="shared" si="180"/>
        <v>►</v>
      </c>
      <c r="F483" s="1402" t="str">
        <f t="shared" si="181"/>
        <v>►</v>
      </c>
      <c r="G483" s="1402" t="str">
        <f t="shared" si="182"/>
        <v>►</v>
      </c>
      <c r="H483" s="1466" t="s">
        <v>6</v>
      </c>
      <c r="I483" s="1465"/>
      <c r="J483" s="1465"/>
      <c r="K483" s="1465"/>
      <c r="L483" s="1464"/>
      <c r="M483" s="1464"/>
      <c r="N483" s="1464"/>
      <c r="O483" s="1464"/>
      <c r="P483" s="1464"/>
      <c r="Q483" s="1464"/>
      <c r="R483" s="2459"/>
      <c r="S483" s="521" t="s">
        <v>6</v>
      </c>
      <c r="T483" s="2719">
        <f t="shared" si="169"/>
        <v>0</v>
      </c>
      <c r="U483" s="2443">
        <f t="shared" si="170"/>
        <v>0</v>
      </c>
      <c r="V483" s="2442"/>
      <c r="W483" s="1433">
        <f t="shared" si="177"/>
        <v>0</v>
      </c>
      <c r="X483" s="185" t="str">
        <f>IF(OR(W483=0, ISBLANK(P483)), "", TEXT(ROUND(W483/INDEX(AJ24:AJ94, MATCH(P483, AI24:AI94, 0)), 0),"# ##0") &amp; " " &amp; P483)</f>
        <v/>
      </c>
      <c r="Y483" s="210">
        <f t="shared" si="178"/>
        <v>0</v>
      </c>
      <c r="Z483" s="1434">
        <f t="shared" si="172"/>
        <v>0</v>
      </c>
      <c r="AA483" s="1435" t="str">
        <f t="shared" si="175"/>
        <v/>
      </c>
      <c r="AB483" s="1436"/>
      <c r="AC483" s="1433">
        <f t="shared" si="176"/>
        <v>0</v>
      </c>
      <c r="AD483" s="1437"/>
      <c r="AE483" s="1438" t="str">
        <f t="shared" si="166"/>
        <v/>
      </c>
      <c r="AF483" s="2564"/>
      <c r="AG483" s="2715">
        <f t="shared" si="173"/>
        <v>0</v>
      </c>
      <c r="AH483" s="2716">
        <f>IF(AND(V483&lt;&gt;"", ISNUMBER(T483)), IFERROR(INDEX(AJ24:AJ94, MATCH(P483, AI24:AI94, 0)) * O483 * IF(ISBLANK(L483), 1, L483), 0), 0)</f>
        <v>0</v>
      </c>
      <c r="AI483" s="1411"/>
      <c r="AJ483" s="1411"/>
      <c r="AK483" s="1411"/>
      <c r="AL483" s="1411"/>
      <c r="AM483" s="1401" t="str">
        <f t="shared" si="168"/>
        <v>►</v>
      </c>
      <c r="AR483" s="1411"/>
      <c r="AW483" s="1411"/>
      <c r="AX483" s="4">
        <v>1</v>
      </c>
      <c r="AY483" s="48"/>
      <c r="AZ483" s="48"/>
    </row>
    <row r="484" spans="1:52" s="31" customFormat="1" ht="21" customHeight="1" x14ac:dyDescent="0.25">
      <c r="A484" s="1401" t="str">
        <f t="shared" si="167"/>
        <v>►</v>
      </c>
      <c r="B484" s="1402" t="str">
        <f t="shared" si="171"/>
        <v>►</v>
      </c>
      <c r="C484" s="1403" t="str">
        <f t="shared" si="174"/>
        <v>►</v>
      </c>
      <c r="D484" s="2475" t="str">
        <f t="shared" si="179"/>
        <v>►</v>
      </c>
      <c r="E484" s="1402" t="str">
        <f t="shared" si="180"/>
        <v>►</v>
      </c>
      <c r="F484" s="1402" t="str">
        <f t="shared" si="181"/>
        <v>►</v>
      </c>
      <c r="G484" s="1402" t="str">
        <f t="shared" si="182"/>
        <v>►</v>
      </c>
      <c r="H484" s="1466" t="s">
        <v>6</v>
      </c>
      <c r="I484" s="1465"/>
      <c r="J484" s="1465"/>
      <c r="K484" s="1465"/>
      <c r="L484" s="1464"/>
      <c r="M484" s="1464"/>
      <c r="N484" s="1464"/>
      <c r="O484" s="1464"/>
      <c r="P484" s="1464"/>
      <c r="Q484" s="1464"/>
      <c r="R484" s="2459"/>
      <c r="S484" s="521" t="s">
        <v>6</v>
      </c>
      <c r="T484" s="2719">
        <f t="shared" si="169"/>
        <v>0</v>
      </c>
      <c r="U484" s="2443">
        <f t="shared" si="170"/>
        <v>0</v>
      </c>
      <c r="V484" s="2442"/>
      <c r="W484" s="1440">
        <f t="shared" si="177"/>
        <v>0</v>
      </c>
      <c r="X484" s="199" t="str">
        <f>IF(OR(W484=0, ISBLANK(P484)), "", TEXT(ROUND(W484/INDEX(AJ24:AJ94, MATCH(P484, AI24:AI94, 0)), 0),"# ##0") &amp; " " &amp; P484)</f>
        <v/>
      </c>
      <c r="Y484" s="197">
        <f t="shared" si="178"/>
        <v>0</v>
      </c>
      <c r="Z484" s="1441">
        <f t="shared" si="172"/>
        <v>0</v>
      </c>
      <c r="AA484" s="1428" t="str">
        <f t="shared" si="175"/>
        <v/>
      </c>
      <c r="AB484" s="1436"/>
      <c r="AC484" s="1440">
        <f t="shared" si="176"/>
        <v>0</v>
      </c>
      <c r="AD484" s="1437"/>
      <c r="AE484" s="1442" t="str">
        <f t="shared" si="166"/>
        <v/>
      </c>
      <c r="AF484" s="2564"/>
      <c r="AG484" s="2715">
        <f t="shared" si="173"/>
        <v>0</v>
      </c>
      <c r="AH484" s="2716">
        <f>IF(AND(V484&lt;&gt;"", ISNUMBER(T484)), IFERROR(INDEX(AJ24:AJ94, MATCH(P484, AI24:AI94, 0)) * O484 * IF(ISBLANK(L484), 1, L484), 0), 0)</f>
        <v>0</v>
      </c>
      <c r="AI484" s="1411"/>
      <c r="AJ484" s="1411"/>
      <c r="AK484" s="1411"/>
      <c r="AL484" s="1411"/>
      <c r="AM484" s="1401" t="str">
        <f t="shared" si="168"/>
        <v>►</v>
      </c>
      <c r="AR484" s="1411"/>
      <c r="AW484" s="1411"/>
      <c r="AX484" s="4">
        <v>1</v>
      </c>
      <c r="AY484" s="48"/>
      <c r="AZ484" s="48"/>
    </row>
    <row r="485" spans="1:52" s="31" customFormat="1" ht="21" customHeight="1" x14ac:dyDescent="0.25">
      <c r="A485" s="1401" t="str">
        <f t="shared" si="167"/>
        <v>►</v>
      </c>
      <c r="B485" s="1402" t="str">
        <f t="shared" si="171"/>
        <v>►</v>
      </c>
      <c r="C485" s="1403" t="str">
        <f t="shared" si="174"/>
        <v>►</v>
      </c>
      <c r="D485" s="2475" t="str">
        <f t="shared" si="179"/>
        <v>►</v>
      </c>
      <c r="E485" s="1402" t="str">
        <f t="shared" si="180"/>
        <v>►</v>
      </c>
      <c r="F485" s="1402" t="str">
        <f t="shared" si="181"/>
        <v>►</v>
      </c>
      <c r="G485" s="1402" t="str">
        <f t="shared" si="182"/>
        <v>►</v>
      </c>
      <c r="H485" s="1466" t="s">
        <v>6</v>
      </c>
      <c r="I485" s="1465"/>
      <c r="J485" s="1465"/>
      <c r="K485" s="1465"/>
      <c r="L485" s="1464"/>
      <c r="M485" s="1464"/>
      <c r="N485" s="1464"/>
      <c r="O485" s="1464"/>
      <c r="P485" s="1464"/>
      <c r="Q485" s="1464"/>
      <c r="R485" s="2459"/>
      <c r="S485" s="521" t="s">
        <v>6</v>
      </c>
      <c r="T485" s="2719">
        <f t="shared" si="169"/>
        <v>0</v>
      </c>
      <c r="U485" s="2443">
        <f t="shared" si="170"/>
        <v>0</v>
      </c>
      <c r="V485" s="2442"/>
      <c r="W485" s="1433">
        <f t="shared" si="177"/>
        <v>0</v>
      </c>
      <c r="X485" s="185" t="str">
        <f>IF(OR(W485=0, ISBLANK(P485)), "", TEXT(ROUND(W485/INDEX(AJ24:AJ94, MATCH(P485, AI24:AI94, 0)), 0),"# ##0") &amp; " " &amp; P485)</f>
        <v/>
      </c>
      <c r="Y485" s="210">
        <f t="shared" si="178"/>
        <v>0</v>
      </c>
      <c r="Z485" s="1434">
        <f t="shared" si="172"/>
        <v>0</v>
      </c>
      <c r="AA485" s="1435" t="str">
        <f t="shared" si="175"/>
        <v/>
      </c>
      <c r="AB485" s="1436"/>
      <c r="AC485" s="1433">
        <f t="shared" si="176"/>
        <v>0</v>
      </c>
      <c r="AD485" s="1437"/>
      <c r="AE485" s="1438" t="str">
        <f t="shared" si="166"/>
        <v/>
      </c>
      <c r="AF485" s="2564"/>
      <c r="AG485" s="2715">
        <f t="shared" si="173"/>
        <v>0</v>
      </c>
      <c r="AH485" s="2716">
        <f>IF(AND(V485&lt;&gt;"", ISNUMBER(T485)), IFERROR(INDEX(AJ24:AJ94, MATCH(P485, AI24:AI94, 0)) * O485 * IF(ISBLANK(L485), 1, L485), 0), 0)</f>
        <v>0</v>
      </c>
      <c r="AI485" s="1411"/>
      <c r="AJ485" s="1411"/>
      <c r="AK485" s="1411"/>
      <c r="AL485" s="1411"/>
      <c r="AM485" s="1401" t="str">
        <f t="shared" si="168"/>
        <v>►</v>
      </c>
      <c r="AR485" s="1411"/>
      <c r="AW485" s="1411"/>
      <c r="AX485" s="4">
        <v>1</v>
      </c>
      <c r="AY485" s="48"/>
      <c r="AZ485" s="48"/>
    </row>
    <row r="486" spans="1:52" s="31" customFormat="1" ht="21" customHeight="1" x14ac:dyDescent="0.25">
      <c r="A486" s="1401" t="str">
        <f t="shared" si="167"/>
        <v>►</v>
      </c>
      <c r="B486" s="1402" t="str">
        <f t="shared" si="171"/>
        <v>►</v>
      </c>
      <c r="C486" s="1403" t="str">
        <f t="shared" si="174"/>
        <v>►</v>
      </c>
      <c r="D486" s="2475" t="str">
        <f t="shared" si="179"/>
        <v>►</v>
      </c>
      <c r="E486" s="1402" t="str">
        <f t="shared" si="180"/>
        <v>►</v>
      </c>
      <c r="F486" s="1402" t="str">
        <f t="shared" si="181"/>
        <v>►</v>
      </c>
      <c r="G486" s="1402" t="str">
        <f t="shared" si="182"/>
        <v>►</v>
      </c>
      <c r="H486" s="1466" t="s">
        <v>6</v>
      </c>
      <c r="I486" s="1465"/>
      <c r="J486" s="1465"/>
      <c r="K486" s="1465"/>
      <c r="L486" s="1464"/>
      <c r="M486" s="1464"/>
      <c r="N486" s="1464"/>
      <c r="O486" s="1464"/>
      <c r="P486" s="1464"/>
      <c r="Q486" s="1464"/>
      <c r="R486" s="2459"/>
      <c r="S486" s="521" t="s">
        <v>6</v>
      </c>
      <c r="T486" s="2719">
        <f t="shared" si="169"/>
        <v>0</v>
      </c>
      <c r="U486" s="2443">
        <f t="shared" si="170"/>
        <v>0</v>
      </c>
      <c r="V486" s="2442"/>
      <c r="W486" s="1440">
        <f t="shared" si="177"/>
        <v>0</v>
      </c>
      <c r="X486" s="199" t="str">
        <f>IF(OR(W486=0, ISBLANK(P486)), "", TEXT(ROUND(W486/INDEX(AJ24:AJ94, MATCH(P486, AI24:AI94, 0)), 0),"# ##0") &amp; " " &amp; P486)</f>
        <v/>
      </c>
      <c r="Y486" s="197">
        <f t="shared" si="178"/>
        <v>0</v>
      </c>
      <c r="Z486" s="1441">
        <f t="shared" si="172"/>
        <v>0</v>
      </c>
      <c r="AA486" s="1428" t="str">
        <f t="shared" si="175"/>
        <v/>
      </c>
      <c r="AB486" s="1436"/>
      <c r="AC486" s="1440">
        <f t="shared" si="176"/>
        <v>0</v>
      </c>
      <c r="AD486" s="1437"/>
      <c r="AE486" s="1442" t="str">
        <f t="shared" si="166"/>
        <v/>
      </c>
      <c r="AF486" s="2564"/>
      <c r="AG486" s="2715">
        <f t="shared" si="173"/>
        <v>0</v>
      </c>
      <c r="AH486" s="2716">
        <f>IF(AND(V486&lt;&gt;"", ISNUMBER(T486)), IFERROR(INDEX(AJ24:AJ94, MATCH(P486, AI24:AI94, 0)) * O486 * IF(ISBLANK(L486), 1, L486), 0), 0)</f>
        <v>0</v>
      </c>
      <c r="AI486" s="1411"/>
      <c r="AJ486" s="1411"/>
      <c r="AK486" s="1411"/>
      <c r="AL486" s="1411"/>
      <c r="AM486" s="1401" t="str">
        <f t="shared" si="168"/>
        <v>►</v>
      </c>
      <c r="AR486" s="1411"/>
      <c r="AW486" s="1411"/>
      <c r="AX486" s="4">
        <v>1</v>
      </c>
      <c r="AY486" s="48"/>
      <c r="AZ486" s="48"/>
    </row>
    <row r="487" spans="1:52" s="31" customFormat="1" ht="21" customHeight="1" x14ac:dyDescent="0.25">
      <c r="A487" s="1401" t="str">
        <f t="shared" si="167"/>
        <v>►</v>
      </c>
      <c r="B487" s="1402" t="str">
        <f t="shared" si="171"/>
        <v>►</v>
      </c>
      <c r="C487" s="1403" t="str">
        <f t="shared" si="174"/>
        <v>►</v>
      </c>
      <c r="D487" s="2475" t="str">
        <f t="shared" si="179"/>
        <v>►</v>
      </c>
      <c r="E487" s="1402" t="str">
        <f t="shared" si="180"/>
        <v>►</v>
      </c>
      <c r="F487" s="1402" t="str">
        <f t="shared" si="181"/>
        <v>►</v>
      </c>
      <c r="G487" s="1402" t="str">
        <f t="shared" si="182"/>
        <v>►</v>
      </c>
      <c r="H487" s="1466" t="s">
        <v>6</v>
      </c>
      <c r="I487" s="1465"/>
      <c r="J487" s="1465"/>
      <c r="K487" s="1465"/>
      <c r="L487" s="1464"/>
      <c r="M487" s="1464"/>
      <c r="N487" s="1464"/>
      <c r="O487" s="1464"/>
      <c r="P487" s="1464"/>
      <c r="Q487" s="1464"/>
      <c r="R487" s="2459"/>
      <c r="S487" s="521" t="s">
        <v>6</v>
      </c>
      <c r="T487" s="2719">
        <f t="shared" si="169"/>
        <v>0</v>
      </c>
      <c r="U487" s="2443">
        <f t="shared" si="170"/>
        <v>0</v>
      </c>
      <c r="V487" s="2442"/>
      <c r="W487" s="1433">
        <f t="shared" si="177"/>
        <v>0</v>
      </c>
      <c r="X487" s="185" t="str">
        <f>IF(OR(W487=0, ISBLANK(P487)), "", TEXT(ROUND(W487/INDEX(AJ24:AJ94, MATCH(P487, AI24:AI94, 0)), 0),"# ##0") &amp; " " &amp; P487)</f>
        <v/>
      </c>
      <c r="Y487" s="210">
        <f t="shared" si="178"/>
        <v>0</v>
      </c>
      <c r="Z487" s="1434">
        <f t="shared" si="172"/>
        <v>0</v>
      </c>
      <c r="AA487" s="1435" t="str">
        <f t="shared" si="175"/>
        <v/>
      </c>
      <c r="AB487" s="1436"/>
      <c r="AC487" s="1433">
        <f t="shared" si="176"/>
        <v>0</v>
      </c>
      <c r="AD487" s="1437"/>
      <c r="AE487" s="1438" t="str">
        <f t="shared" si="166"/>
        <v/>
      </c>
      <c r="AF487" s="2564"/>
      <c r="AG487" s="2715">
        <f t="shared" si="173"/>
        <v>0</v>
      </c>
      <c r="AH487" s="2716">
        <f>IF(AND(V487&lt;&gt;"", ISNUMBER(T487)), IFERROR(INDEX(AJ24:AJ94, MATCH(P487, AI24:AI94, 0)) * O487 * IF(ISBLANK(L487), 1, L487), 0), 0)</f>
        <v>0</v>
      </c>
      <c r="AI487" s="1411"/>
      <c r="AJ487" s="1411"/>
      <c r="AK487" s="1411"/>
      <c r="AL487" s="1411"/>
      <c r="AM487" s="1401" t="str">
        <f t="shared" si="168"/>
        <v>►</v>
      </c>
      <c r="AR487" s="1411"/>
      <c r="AW487" s="1411"/>
      <c r="AX487" s="4">
        <v>1</v>
      </c>
      <c r="AY487" s="48"/>
      <c r="AZ487" s="48"/>
    </row>
    <row r="488" spans="1:52" s="31" customFormat="1" ht="21" customHeight="1" x14ac:dyDescent="0.25">
      <c r="A488" s="1401" t="str">
        <f t="shared" si="167"/>
        <v>►</v>
      </c>
      <c r="B488" s="1402" t="str">
        <f t="shared" si="171"/>
        <v>►</v>
      </c>
      <c r="C488" s="1403" t="str">
        <f t="shared" si="174"/>
        <v>►</v>
      </c>
      <c r="D488" s="2475" t="str">
        <f t="shared" si="179"/>
        <v>►</v>
      </c>
      <c r="E488" s="1402" t="str">
        <f t="shared" si="180"/>
        <v>►</v>
      </c>
      <c r="F488" s="1402" t="str">
        <f t="shared" si="181"/>
        <v>►</v>
      </c>
      <c r="G488" s="1402" t="str">
        <f t="shared" si="182"/>
        <v>►</v>
      </c>
      <c r="H488" s="1466" t="s">
        <v>6</v>
      </c>
      <c r="I488" s="1465"/>
      <c r="J488" s="1465"/>
      <c r="K488" s="1465"/>
      <c r="L488" s="1464"/>
      <c r="M488" s="1464"/>
      <c r="N488" s="1464"/>
      <c r="O488" s="1464"/>
      <c r="P488" s="1464"/>
      <c r="Q488" s="1464"/>
      <c r="R488" s="2459"/>
      <c r="S488" s="521" t="s">
        <v>6</v>
      </c>
      <c r="T488" s="2719">
        <f t="shared" si="169"/>
        <v>0</v>
      </c>
      <c r="U488" s="2443">
        <f t="shared" si="170"/>
        <v>0</v>
      </c>
      <c r="V488" s="2442"/>
      <c r="W488" s="1440">
        <f t="shared" si="177"/>
        <v>0</v>
      </c>
      <c r="X488" s="199" t="str">
        <f>IF(OR(W488=0, ISBLANK(P488)), "", TEXT(ROUND(W488/INDEX(AJ24:AJ94, MATCH(P488, AI24:AI94, 0)), 0),"# ##0") &amp; " " &amp; P488)</f>
        <v/>
      </c>
      <c r="Y488" s="197">
        <f t="shared" si="178"/>
        <v>0</v>
      </c>
      <c r="Z488" s="1441">
        <f t="shared" si="172"/>
        <v>0</v>
      </c>
      <c r="AA488" s="1428" t="str">
        <f t="shared" si="175"/>
        <v/>
      </c>
      <c r="AB488" s="1436"/>
      <c r="AC488" s="1440">
        <f t="shared" si="176"/>
        <v>0</v>
      </c>
      <c r="AD488" s="1437"/>
      <c r="AE488" s="1442" t="str">
        <f t="shared" si="166"/>
        <v/>
      </c>
      <c r="AF488" s="2564"/>
      <c r="AG488" s="2715">
        <f t="shared" si="173"/>
        <v>0</v>
      </c>
      <c r="AH488" s="2716">
        <f>IF(AND(V488&lt;&gt;"", ISNUMBER(T488)), IFERROR(INDEX(AJ24:AJ94, MATCH(P488, AI24:AI94, 0)) * O488 * IF(ISBLANK(L488), 1, L488), 0), 0)</f>
        <v>0</v>
      </c>
      <c r="AI488" s="1411"/>
      <c r="AJ488" s="1411"/>
      <c r="AK488" s="1411"/>
      <c r="AL488" s="1411"/>
      <c r="AM488" s="1401" t="str">
        <f t="shared" si="168"/>
        <v>►</v>
      </c>
      <c r="AR488" s="1411"/>
      <c r="AW488" s="1411"/>
      <c r="AX488" s="4">
        <v>1</v>
      </c>
      <c r="AY488" s="48"/>
      <c r="AZ488" s="48"/>
    </row>
    <row r="489" spans="1:52" s="31" customFormat="1" ht="21" customHeight="1" x14ac:dyDescent="0.25">
      <c r="A489" s="1401" t="str">
        <f t="shared" si="167"/>
        <v>►</v>
      </c>
      <c r="B489" s="1402" t="str">
        <f t="shared" si="171"/>
        <v>►</v>
      </c>
      <c r="C489" s="1403" t="str">
        <f t="shared" si="174"/>
        <v>►</v>
      </c>
      <c r="D489" s="2475" t="str">
        <f t="shared" si="179"/>
        <v>►</v>
      </c>
      <c r="E489" s="1402" t="str">
        <f t="shared" si="180"/>
        <v>►</v>
      </c>
      <c r="F489" s="1402" t="str">
        <f t="shared" si="181"/>
        <v>►</v>
      </c>
      <c r="G489" s="1402" t="str">
        <f t="shared" si="182"/>
        <v>►</v>
      </c>
      <c r="H489" s="1466" t="s">
        <v>6</v>
      </c>
      <c r="I489" s="1465"/>
      <c r="J489" s="1465"/>
      <c r="K489" s="1465"/>
      <c r="L489" s="1464"/>
      <c r="M489" s="1464"/>
      <c r="N489" s="1464"/>
      <c r="O489" s="1464"/>
      <c r="P489" s="1464"/>
      <c r="Q489" s="1464"/>
      <c r="R489" s="2459"/>
      <c r="S489" s="521" t="s">
        <v>6</v>
      </c>
      <c r="T489" s="2719">
        <f t="shared" si="169"/>
        <v>0</v>
      </c>
      <c r="U489" s="2443">
        <f t="shared" si="170"/>
        <v>0</v>
      </c>
      <c r="V489" s="2442"/>
      <c r="W489" s="1433">
        <f t="shared" si="177"/>
        <v>0</v>
      </c>
      <c r="X489" s="185" t="str">
        <f>IF(OR(W489=0, ISBLANK(P489)), "", TEXT(ROUND(W489/INDEX(AJ24:AJ94, MATCH(P489, AI24:AI94, 0)), 0),"# ##0") &amp; " " &amp; P489)</f>
        <v/>
      </c>
      <c r="Y489" s="210">
        <f t="shared" si="178"/>
        <v>0</v>
      </c>
      <c r="Z489" s="1434">
        <f t="shared" si="172"/>
        <v>0</v>
      </c>
      <c r="AA489" s="1435" t="str">
        <f t="shared" si="175"/>
        <v/>
      </c>
      <c r="AB489" s="1436"/>
      <c r="AC489" s="1433">
        <f t="shared" si="176"/>
        <v>0</v>
      </c>
      <c r="AD489" s="1437"/>
      <c r="AE489" s="1438" t="str">
        <f t="shared" si="166"/>
        <v/>
      </c>
      <c r="AF489" s="2564"/>
      <c r="AG489" s="2715">
        <f t="shared" si="173"/>
        <v>0</v>
      </c>
      <c r="AH489" s="2716">
        <f>IF(AND(V489&lt;&gt;"", ISNUMBER(T489)), IFERROR(INDEX(AJ24:AJ94, MATCH(P489, AI24:AI94, 0)) * O489 * IF(ISBLANK(L489), 1, L489), 0), 0)</f>
        <v>0</v>
      </c>
      <c r="AI489" s="1411"/>
      <c r="AJ489" s="1411"/>
      <c r="AK489" s="1411"/>
      <c r="AL489" s="1411"/>
      <c r="AM489" s="1401" t="str">
        <f t="shared" si="168"/>
        <v>►</v>
      </c>
      <c r="AR489" s="1411"/>
      <c r="AW489" s="1411"/>
      <c r="AX489" s="4">
        <v>1</v>
      </c>
      <c r="AY489" s="48"/>
      <c r="AZ489" s="48"/>
    </row>
    <row r="490" spans="1:52" s="31" customFormat="1" ht="21" customHeight="1" x14ac:dyDescent="0.25">
      <c r="A490" s="1401" t="str">
        <f t="shared" si="167"/>
        <v>►</v>
      </c>
      <c r="B490" s="1402" t="str">
        <f t="shared" si="171"/>
        <v>►</v>
      </c>
      <c r="C490" s="1403" t="str">
        <f t="shared" si="174"/>
        <v>►</v>
      </c>
      <c r="D490" s="2475" t="str">
        <f t="shared" si="179"/>
        <v>►</v>
      </c>
      <c r="E490" s="1402" t="str">
        <f t="shared" si="180"/>
        <v>►</v>
      </c>
      <c r="F490" s="1402" t="str">
        <f t="shared" si="181"/>
        <v>►</v>
      </c>
      <c r="G490" s="1402" t="str">
        <f t="shared" si="182"/>
        <v>►</v>
      </c>
      <c r="H490" s="1466" t="s">
        <v>6</v>
      </c>
      <c r="I490" s="1465"/>
      <c r="J490" s="1465"/>
      <c r="K490" s="1465"/>
      <c r="L490" s="1464"/>
      <c r="M490" s="1464"/>
      <c r="N490" s="1464"/>
      <c r="O490" s="1464"/>
      <c r="P490" s="1464"/>
      <c r="Q490" s="1464"/>
      <c r="R490" s="2459"/>
      <c r="S490" s="521" t="s">
        <v>6</v>
      </c>
      <c r="T490" s="2719">
        <f t="shared" si="169"/>
        <v>0</v>
      </c>
      <c r="U490" s="2443">
        <f t="shared" si="170"/>
        <v>0</v>
      </c>
      <c r="V490" s="2442"/>
      <c r="W490" s="1440">
        <f t="shared" si="177"/>
        <v>0</v>
      </c>
      <c r="X490" s="199" t="str">
        <f>IF(OR(W490=0, ISBLANK(P490)), "", TEXT(ROUND(W490/INDEX(AJ24:AJ94, MATCH(P490, AI24:AI94, 0)), 0),"# ##0") &amp; " " &amp; P490)</f>
        <v/>
      </c>
      <c r="Y490" s="197">
        <f t="shared" si="178"/>
        <v>0</v>
      </c>
      <c r="Z490" s="1441">
        <f t="shared" si="172"/>
        <v>0</v>
      </c>
      <c r="AA490" s="1428" t="str">
        <f t="shared" si="175"/>
        <v/>
      </c>
      <c r="AB490" s="1436"/>
      <c r="AC490" s="1440">
        <f t="shared" si="176"/>
        <v>0</v>
      </c>
      <c r="AD490" s="1437"/>
      <c r="AE490" s="1442" t="str">
        <f t="shared" si="166"/>
        <v/>
      </c>
      <c r="AF490" s="2564"/>
      <c r="AG490" s="2715">
        <f t="shared" si="173"/>
        <v>0</v>
      </c>
      <c r="AH490" s="2716">
        <f>IF(AND(V490&lt;&gt;"", ISNUMBER(T490)), IFERROR(INDEX(AJ24:AJ94, MATCH(P490, AI24:AI94, 0)) * O490 * IF(ISBLANK(L490), 1, L490), 0), 0)</f>
        <v>0</v>
      </c>
      <c r="AI490" s="1411"/>
      <c r="AJ490" s="1411"/>
      <c r="AK490" s="1411"/>
      <c r="AL490" s="1411"/>
      <c r="AM490" s="1401" t="str">
        <f t="shared" si="168"/>
        <v>►</v>
      </c>
      <c r="AR490" s="1411"/>
      <c r="AW490" s="1411"/>
      <c r="AX490" s="4">
        <v>1</v>
      </c>
      <c r="AY490" s="48"/>
      <c r="AZ490" s="48"/>
    </row>
    <row r="491" spans="1:52" s="31" customFormat="1" ht="21" customHeight="1" x14ac:dyDescent="0.25">
      <c r="A491" s="1401" t="str">
        <f t="shared" si="167"/>
        <v>►</v>
      </c>
      <c r="B491" s="1402" t="str">
        <f t="shared" si="171"/>
        <v>►</v>
      </c>
      <c r="C491" s="1403" t="str">
        <f t="shared" si="174"/>
        <v>►</v>
      </c>
      <c r="D491" s="2475" t="str">
        <f t="shared" si="179"/>
        <v>►</v>
      </c>
      <c r="E491" s="1402" t="str">
        <f t="shared" si="180"/>
        <v>►</v>
      </c>
      <c r="F491" s="1402" t="str">
        <f t="shared" si="181"/>
        <v>►</v>
      </c>
      <c r="G491" s="1402" t="str">
        <f t="shared" si="182"/>
        <v>►</v>
      </c>
      <c r="H491" s="1466" t="s">
        <v>6</v>
      </c>
      <c r="I491" s="1465"/>
      <c r="J491" s="1465"/>
      <c r="K491" s="1465"/>
      <c r="L491" s="1464"/>
      <c r="M491" s="1464"/>
      <c r="N491" s="1464"/>
      <c r="O491" s="1464"/>
      <c r="P491" s="1464"/>
      <c r="Q491" s="1464"/>
      <c r="R491" s="2459"/>
      <c r="S491" s="521" t="s">
        <v>6</v>
      </c>
      <c r="T491" s="2719">
        <f t="shared" si="169"/>
        <v>0</v>
      </c>
      <c r="U491" s="2443">
        <f t="shared" si="170"/>
        <v>0</v>
      </c>
      <c r="V491" s="2442"/>
      <c r="W491" s="1433">
        <f t="shared" si="177"/>
        <v>0</v>
      </c>
      <c r="X491" s="185" t="str">
        <f>IF(OR(W491=0, ISBLANK(P491)), "", TEXT(ROUND(W491/INDEX(AJ24:AJ94, MATCH(P491, AI24:AI94, 0)), 0),"# ##0") &amp; " " &amp; P491)</f>
        <v/>
      </c>
      <c r="Y491" s="210">
        <f t="shared" si="178"/>
        <v>0</v>
      </c>
      <c r="Z491" s="1434">
        <f t="shared" si="172"/>
        <v>0</v>
      </c>
      <c r="AA491" s="1435" t="str">
        <f t="shared" si="175"/>
        <v/>
      </c>
      <c r="AB491" s="1436"/>
      <c r="AC491" s="1433">
        <f t="shared" si="176"/>
        <v>0</v>
      </c>
      <c r="AD491" s="1437"/>
      <c r="AE491" s="1438" t="str">
        <f t="shared" si="166"/>
        <v/>
      </c>
      <c r="AF491" s="2564"/>
      <c r="AG491" s="2715">
        <f t="shared" si="173"/>
        <v>0</v>
      </c>
      <c r="AH491" s="2716">
        <f>IF(AND(V491&lt;&gt;"", ISNUMBER(T491)), IFERROR(INDEX(AJ24:AJ94, MATCH(P491, AI24:AI94, 0)) * O491 * IF(ISBLANK(L491), 1, L491), 0), 0)</f>
        <v>0</v>
      </c>
      <c r="AI491" s="1411"/>
      <c r="AJ491" s="1411"/>
      <c r="AK491" s="1411"/>
      <c r="AL491" s="1411"/>
      <c r="AM491" s="1401" t="str">
        <f t="shared" si="168"/>
        <v>►</v>
      </c>
      <c r="AR491" s="1411"/>
      <c r="AW491" s="1411"/>
      <c r="AX491" s="4">
        <v>1</v>
      </c>
      <c r="AY491" s="48"/>
      <c r="AZ491" s="48"/>
    </row>
    <row r="492" spans="1:52" s="31" customFormat="1" ht="21" customHeight="1" x14ac:dyDescent="0.25">
      <c r="A492" s="1401" t="str">
        <f t="shared" si="167"/>
        <v>►</v>
      </c>
      <c r="B492" s="1402" t="str">
        <f t="shared" si="171"/>
        <v>►</v>
      </c>
      <c r="C492" s="1403" t="str">
        <f t="shared" si="174"/>
        <v>►</v>
      </c>
      <c r="D492" s="2475" t="str">
        <f t="shared" si="179"/>
        <v>►</v>
      </c>
      <c r="E492" s="1402" t="str">
        <f t="shared" si="180"/>
        <v>►</v>
      </c>
      <c r="F492" s="1402" t="str">
        <f t="shared" si="181"/>
        <v>►</v>
      </c>
      <c r="G492" s="1402" t="str">
        <f t="shared" si="182"/>
        <v>►</v>
      </c>
      <c r="H492" s="1466" t="s">
        <v>6</v>
      </c>
      <c r="I492" s="1465"/>
      <c r="J492" s="1465"/>
      <c r="K492" s="1465"/>
      <c r="L492" s="1464"/>
      <c r="M492" s="1464"/>
      <c r="N492" s="1464"/>
      <c r="O492" s="1464"/>
      <c r="P492" s="1464"/>
      <c r="Q492" s="1464"/>
      <c r="R492" s="2459"/>
      <c r="S492" s="521" t="s">
        <v>6</v>
      </c>
      <c r="T492" s="2719">
        <f t="shared" si="169"/>
        <v>0</v>
      </c>
      <c r="U492" s="2443">
        <f t="shared" si="170"/>
        <v>0</v>
      </c>
      <c r="V492" s="2442"/>
      <c r="W492" s="1440">
        <f t="shared" si="177"/>
        <v>0</v>
      </c>
      <c r="X492" s="199" t="str">
        <f>IF(OR(W492=0, ISBLANK(P492)), "", TEXT(ROUND(W492/INDEX(AJ24:AJ94, MATCH(P492, AI24:AI94, 0)), 0),"# ##0") &amp; " " &amp; P492)</f>
        <v/>
      </c>
      <c r="Y492" s="197">
        <f t="shared" si="178"/>
        <v>0</v>
      </c>
      <c r="Z492" s="1441">
        <f t="shared" si="172"/>
        <v>0</v>
      </c>
      <c r="AA492" s="1428" t="str">
        <f t="shared" si="175"/>
        <v/>
      </c>
      <c r="AB492" s="1436"/>
      <c r="AC492" s="1440">
        <f t="shared" si="176"/>
        <v>0</v>
      </c>
      <c r="AD492" s="1437"/>
      <c r="AE492" s="1442" t="str">
        <f t="shared" si="166"/>
        <v/>
      </c>
      <c r="AF492" s="2564"/>
      <c r="AG492" s="2715">
        <f t="shared" si="173"/>
        <v>0</v>
      </c>
      <c r="AH492" s="2716">
        <f>IF(AND(V492&lt;&gt;"", ISNUMBER(T492)), IFERROR(INDEX(AJ24:AJ94, MATCH(P492, AI24:AI94, 0)) * O492 * IF(ISBLANK(L492), 1, L492), 0), 0)</f>
        <v>0</v>
      </c>
      <c r="AI492" s="1411"/>
      <c r="AJ492" s="1411"/>
      <c r="AK492" s="1411"/>
      <c r="AL492" s="1411"/>
      <c r="AM492" s="1401" t="str">
        <f t="shared" si="168"/>
        <v>►</v>
      </c>
      <c r="AR492" s="1411"/>
      <c r="AW492" s="1411"/>
      <c r="AX492" s="4">
        <v>1</v>
      </c>
      <c r="AY492" s="48"/>
      <c r="AZ492" s="48"/>
    </row>
    <row r="493" spans="1:52" s="31" customFormat="1" ht="21" customHeight="1" x14ac:dyDescent="0.25">
      <c r="A493" s="1401" t="str">
        <f t="shared" si="167"/>
        <v>►</v>
      </c>
      <c r="B493" s="1402" t="str">
        <f t="shared" si="171"/>
        <v>►</v>
      </c>
      <c r="C493" s="1403" t="str">
        <f t="shared" si="174"/>
        <v>►</v>
      </c>
      <c r="D493" s="2475" t="str">
        <f t="shared" si="179"/>
        <v>►</v>
      </c>
      <c r="E493" s="1402" t="str">
        <f t="shared" si="180"/>
        <v>►</v>
      </c>
      <c r="F493" s="1402" t="str">
        <f t="shared" si="181"/>
        <v>►</v>
      </c>
      <c r="G493" s="1402" t="str">
        <f t="shared" si="182"/>
        <v>►</v>
      </c>
      <c r="H493" s="1466" t="s">
        <v>6</v>
      </c>
      <c r="I493" s="1465"/>
      <c r="J493" s="1465"/>
      <c r="K493" s="1465"/>
      <c r="L493" s="1464"/>
      <c r="M493" s="1464"/>
      <c r="N493" s="1464"/>
      <c r="O493" s="1464"/>
      <c r="P493" s="1464"/>
      <c r="Q493" s="1464"/>
      <c r="R493" s="2459"/>
      <c r="S493" s="521" t="s">
        <v>6</v>
      </c>
      <c r="T493" s="2719">
        <f t="shared" si="169"/>
        <v>0</v>
      </c>
      <c r="U493" s="2443">
        <f t="shared" si="170"/>
        <v>0</v>
      </c>
      <c r="V493" s="2442"/>
      <c r="W493" s="1433">
        <f t="shared" si="177"/>
        <v>0</v>
      </c>
      <c r="X493" s="185" t="str">
        <f>IF(OR(W493=0, ISBLANK(P493)), "", TEXT(ROUND(W493/INDEX(AJ24:AJ94, MATCH(P493, AI24:AI94, 0)), 0),"# ##0") &amp; " " &amp; P493)</f>
        <v/>
      </c>
      <c r="Y493" s="210">
        <f t="shared" si="178"/>
        <v>0</v>
      </c>
      <c r="Z493" s="1449">
        <f t="shared" si="172"/>
        <v>0</v>
      </c>
      <c r="AA493" s="1450" t="str">
        <f t="shared" si="175"/>
        <v/>
      </c>
      <c r="AB493" s="1436"/>
      <c r="AC493" s="1433">
        <f t="shared" si="176"/>
        <v>0</v>
      </c>
      <c r="AD493" s="1437"/>
      <c r="AE493" s="1438" t="str">
        <f t="shared" si="166"/>
        <v/>
      </c>
      <c r="AF493" s="2564"/>
      <c r="AG493" s="2715">
        <f t="shared" si="173"/>
        <v>0</v>
      </c>
      <c r="AH493" s="2716">
        <f>IF(AND(V493&lt;&gt;"", ISNUMBER(T493)), IFERROR(INDEX(AJ24:AJ94, MATCH(P493, AI24:AI94, 0)) * O493 * IF(ISBLANK(L493), 1, L493), 0), 0)</f>
        <v>0</v>
      </c>
      <c r="AI493" s="1411"/>
      <c r="AJ493" s="1411"/>
      <c r="AK493" s="1411"/>
      <c r="AL493" s="1411"/>
      <c r="AM493" s="1401" t="str">
        <f t="shared" si="168"/>
        <v>►</v>
      </c>
      <c r="AR493" s="1411"/>
      <c r="AW493" s="1411"/>
      <c r="AX493" s="4">
        <v>1</v>
      </c>
      <c r="AY493" s="48"/>
      <c r="AZ493" s="48"/>
    </row>
    <row r="494" spans="1:52" s="31" customFormat="1" ht="21" customHeight="1" x14ac:dyDescent="0.25">
      <c r="A494" s="1401" t="str">
        <f t="shared" si="167"/>
        <v>►</v>
      </c>
      <c r="B494" s="1402" t="str">
        <f t="shared" si="171"/>
        <v>►</v>
      </c>
      <c r="C494" s="1403" t="str">
        <f t="shared" si="174"/>
        <v>►</v>
      </c>
      <c r="D494" s="2475" t="str">
        <f t="shared" si="179"/>
        <v>►</v>
      </c>
      <c r="E494" s="1402" t="str">
        <f t="shared" si="180"/>
        <v>►</v>
      </c>
      <c r="F494" s="1402" t="str">
        <f t="shared" si="181"/>
        <v>►</v>
      </c>
      <c r="G494" s="1402" t="str">
        <f t="shared" si="182"/>
        <v>►</v>
      </c>
      <c r="H494" s="1466" t="s">
        <v>6</v>
      </c>
      <c r="I494" s="1465"/>
      <c r="J494" s="1465"/>
      <c r="K494" s="1465"/>
      <c r="L494" s="1464"/>
      <c r="M494" s="1464"/>
      <c r="N494" s="1464"/>
      <c r="O494" s="1464"/>
      <c r="P494" s="1464"/>
      <c r="Q494" s="1464"/>
      <c r="R494" s="2459"/>
      <c r="S494" s="521" t="s">
        <v>6</v>
      </c>
      <c r="T494" s="2719">
        <f t="shared" si="169"/>
        <v>0</v>
      </c>
      <c r="U494" s="2443">
        <f t="shared" si="170"/>
        <v>0</v>
      </c>
      <c r="V494" s="2442"/>
      <c r="W494" s="1440">
        <f t="shared" si="177"/>
        <v>0</v>
      </c>
      <c r="X494" s="199" t="str">
        <f>IF(OR(W494=0, ISBLANK(P494)), "", TEXT(ROUND(W494/INDEX(AJ24:AJ94, MATCH(P494, AI24:AI94, 0)), 0),"# ##0") &amp; " " &amp; P494)</f>
        <v/>
      </c>
      <c r="Y494" s="197">
        <f t="shared" si="178"/>
        <v>0</v>
      </c>
      <c r="Z494" s="1441">
        <f t="shared" si="172"/>
        <v>0</v>
      </c>
      <c r="AA494" s="1428" t="str">
        <f t="shared" si="175"/>
        <v/>
      </c>
      <c r="AB494" s="1436"/>
      <c r="AC494" s="1440">
        <f t="shared" si="176"/>
        <v>0</v>
      </c>
      <c r="AD494" s="1437"/>
      <c r="AE494" s="1442" t="str">
        <f t="shared" si="166"/>
        <v/>
      </c>
      <c r="AF494" s="2564"/>
      <c r="AG494" s="2715">
        <f t="shared" si="173"/>
        <v>0</v>
      </c>
      <c r="AH494" s="2716">
        <f>IF(AND(V494&lt;&gt;"", ISNUMBER(T494)), IFERROR(INDEX(AJ24:AJ94, MATCH(P494, AI24:AI94, 0)) * O494 * IF(ISBLANK(L494), 1, L494), 0), 0)</f>
        <v>0</v>
      </c>
      <c r="AI494" s="1411"/>
      <c r="AJ494" s="1411"/>
      <c r="AK494" s="1411"/>
      <c r="AL494" s="1411"/>
      <c r="AM494" s="1401" t="str">
        <f t="shared" si="168"/>
        <v>►</v>
      </c>
      <c r="AR494" s="1411"/>
      <c r="AW494" s="1411"/>
      <c r="AX494" s="4">
        <v>1</v>
      </c>
      <c r="AY494" s="48"/>
      <c r="AZ494" s="48"/>
    </row>
    <row r="495" spans="1:52" s="31" customFormat="1" ht="21" customHeight="1" x14ac:dyDescent="0.25">
      <c r="A495" s="1401" t="str">
        <f t="shared" si="167"/>
        <v>►</v>
      </c>
      <c r="B495" s="1402" t="str">
        <f t="shared" si="171"/>
        <v>►</v>
      </c>
      <c r="C495" s="1403" t="str">
        <f t="shared" si="174"/>
        <v>►</v>
      </c>
      <c r="D495" s="2475" t="str">
        <f t="shared" si="179"/>
        <v>►</v>
      </c>
      <c r="E495" s="1402" t="str">
        <f t="shared" si="180"/>
        <v>►</v>
      </c>
      <c r="F495" s="1402" t="str">
        <f t="shared" si="181"/>
        <v>►</v>
      </c>
      <c r="G495" s="1402" t="str">
        <f t="shared" si="182"/>
        <v>►</v>
      </c>
      <c r="H495" s="1466" t="s">
        <v>6</v>
      </c>
      <c r="I495" s="1465"/>
      <c r="J495" s="1465"/>
      <c r="K495" s="1465"/>
      <c r="L495" s="1464"/>
      <c r="M495" s="1464"/>
      <c r="N495" s="1464"/>
      <c r="O495" s="1464"/>
      <c r="P495" s="1464"/>
      <c r="Q495" s="1464"/>
      <c r="R495" s="2459"/>
      <c r="S495" s="521" t="s">
        <v>6</v>
      </c>
      <c r="T495" s="2719">
        <f t="shared" si="169"/>
        <v>0</v>
      </c>
      <c r="U495" s="2443">
        <f t="shared" si="170"/>
        <v>0</v>
      </c>
      <c r="V495" s="2442"/>
      <c r="W495" s="1433">
        <f t="shared" si="177"/>
        <v>0</v>
      </c>
      <c r="X495" s="185" t="str">
        <f>IF(OR(W495=0, ISBLANK(P495)), "", TEXT(ROUND(W495/INDEX(AJ24:AJ94, MATCH(P495, AI24:AI94, 0)), 0),"# ##0") &amp; " " &amp; P495)</f>
        <v/>
      </c>
      <c r="Y495" s="210">
        <f t="shared" si="178"/>
        <v>0</v>
      </c>
      <c r="Z495" s="1434">
        <f t="shared" si="172"/>
        <v>0</v>
      </c>
      <c r="AA495" s="1435" t="str">
        <f t="shared" si="175"/>
        <v/>
      </c>
      <c r="AB495" s="1436"/>
      <c r="AC495" s="1433">
        <f t="shared" si="176"/>
        <v>0</v>
      </c>
      <c r="AD495" s="1437"/>
      <c r="AE495" s="1438" t="str">
        <f t="shared" si="166"/>
        <v/>
      </c>
      <c r="AF495" s="2564"/>
      <c r="AG495" s="2715">
        <f t="shared" si="173"/>
        <v>0</v>
      </c>
      <c r="AH495" s="2716">
        <f>IF(AND(V495&lt;&gt;"", ISNUMBER(T495)), IFERROR(INDEX(AJ24:AJ94, MATCH(P495, AI24:AI94, 0)) * O495 * IF(ISBLANK(L495), 1, L495), 0), 0)</f>
        <v>0</v>
      </c>
      <c r="AI495" s="1411"/>
      <c r="AJ495" s="1411"/>
      <c r="AK495" s="1411"/>
      <c r="AL495" s="1411"/>
      <c r="AM495" s="1401" t="str">
        <f t="shared" si="168"/>
        <v>►</v>
      </c>
      <c r="AR495" s="1411"/>
      <c r="AW495" s="1411"/>
      <c r="AX495" s="4">
        <v>1</v>
      </c>
      <c r="AY495" s="48"/>
      <c r="AZ495" s="48"/>
    </row>
    <row r="496" spans="1:52" s="31" customFormat="1" ht="21" customHeight="1" x14ac:dyDescent="0.25">
      <c r="A496" s="1401" t="str">
        <f t="shared" si="167"/>
        <v>►</v>
      </c>
      <c r="B496" s="1402" t="str">
        <f t="shared" si="171"/>
        <v>►</v>
      </c>
      <c r="C496" s="1403" t="str">
        <f t="shared" si="174"/>
        <v>►</v>
      </c>
      <c r="D496" s="2475" t="str">
        <f t="shared" si="179"/>
        <v>►</v>
      </c>
      <c r="E496" s="1402" t="str">
        <f t="shared" si="180"/>
        <v>►</v>
      </c>
      <c r="F496" s="1402" t="str">
        <f t="shared" si="181"/>
        <v>►</v>
      </c>
      <c r="G496" s="1402" t="str">
        <f t="shared" si="182"/>
        <v>►</v>
      </c>
      <c r="H496" s="1466" t="s">
        <v>6</v>
      </c>
      <c r="I496" s="1465"/>
      <c r="J496" s="1465"/>
      <c r="K496" s="1465"/>
      <c r="L496" s="1464"/>
      <c r="M496" s="1464"/>
      <c r="N496" s="1464"/>
      <c r="O496" s="1464"/>
      <c r="P496" s="1464"/>
      <c r="Q496" s="1464"/>
      <c r="R496" s="2459"/>
      <c r="S496" s="521" t="s">
        <v>6</v>
      </c>
      <c r="T496" s="2719">
        <f t="shared" si="169"/>
        <v>0</v>
      </c>
      <c r="U496" s="2443">
        <f t="shared" si="170"/>
        <v>0</v>
      </c>
      <c r="V496" s="2442"/>
      <c r="W496" s="1440">
        <f t="shared" si="177"/>
        <v>0</v>
      </c>
      <c r="X496" s="199" t="str">
        <f>IF(OR(W496=0, ISBLANK(P496)), "", TEXT(ROUND(W496/INDEX(AJ24:AJ94, MATCH(P496, AI24:AI94, 0)), 0),"# ##0") &amp; " " &amp; P496)</f>
        <v/>
      </c>
      <c r="Y496" s="197">
        <f t="shared" si="178"/>
        <v>0</v>
      </c>
      <c r="Z496" s="1441">
        <f t="shared" si="172"/>
        <v>0</v>
      </c>
      <c r="AA496" s="1428" t="str">
        <f t="shared" si="175"/>
        <v/>
      </c>
      <c r="AB496" s="1436"/>
      <c r="AC496" s="1440">
        <f t="shared" si="176"/>
        <v>0</v>
      </c>
      <c r="AD496" s="1437"/>
      <c r="AE496" s="1442" t="str">
        <f t="shared" si="166"/>
        <v/>
      </c>
      <c r="AF496" s="2564"/>
      <c r="AG496" s="2715">
        <f t="shared" si="173"/>
        <v>0</v>
      </c>
      <c r="AH496" s="2716">
        <f>IF(AND(V496&lt;&gt;"", ISNUMBER(T496)), IFERROR(INDEX(AJ24:AJ94, MATCH(P496, AI24:AI94, 0)) * O496 * IF(ISBLANK(L496), 1, L496), 0), 0)</f>
        <v>0</v>
      </c>
      <c r="AI496" s="1411"/>
      <c r="AJ496" s="1411"/>
      <c r="AK496" s="1411"/>
      <c r="AL496" s="1411"/>
      <c r="AM496" s="1401" t="str">
        <f t="shared" si="168"/>
        <v>►</v>
      </c>
      <c r="AR496" s="1411"/>
      <c r="AW496" s="1411"/>
      <c r="AX496" s="4">
        <v>1</v>
      </c>
      <c r="AY496" s="48"/>
      <c r="AZ496" s="48"/>
    </row>
    <row r="497" spans="1:52" s="31" customFormat="1" ht="21" customHeight="1" x14ac:dyDescent="0.25">
      <c r="A497" s="1401" t="str">
        <f t="shared" si="167"/>
        <v>►</v>
      </c>
      <c r="B497" s="1402" t="str">
        <f t="shared" si="171"/>
        <v>►</v>
      </c>
      <c r="C497" s="1403" t="str">
        <f t="shared" si="174"/>
        <v>►</v>
      </c>
      <c r="D497" s="2475" t="str">
        <f t="shared" si="179"/>
        <v>►</v>
      </c>
      <c r="E497" s="1402" t="str">
        <f t="shared" si="180"/>
        <v>►</v>
      </c>
      <c r="F497" s="1402" t="str">
        <f t="shared" si="181"/>
        <v>►</v>
      </c>
      <c r="G497" s="1402" t="str">
        <f t="shared" si="182"/>
        <v>►</v>
      </c>
      <c r="H497" s="1466" t="s">
        <v>6</v>
      </c>
      <c r="I497" s="1465"/>
      <c r="J497" s="1465"/>
      <c r="K497" s="1465"/>
      <c r="L497" s="1464"/>
      <c r="M497" s="1464"/>
      <c r="N497" s="1464"/>
      <c r="O497" s="1464"/>
      <c r="P497" s="1464"/>
      <c r="Q497" s="1464"/>
      <c r="R497" s="2459"/>
      <c r="S497" s="521" t="s">
        <v>6</v>
      </c>
      <c r="T497" s="2719">
        <f t="shared" si="169"/>
        <v>0</v>
      </c>
      <c r="U497" s="2443">
        <f t="shared" si="170"/>
        <v>0</v>
      </c>
      <c r="V497" s="2442"/>
      <c r="W497" s="1433">
        <f t="shared" si="177"/>
        <v>0</v>
      </c>
      <c r="X497" s="185" t="str">
        <f>IF(OR(W497=0, ISBLANK(P497)), "", TEXT(ROUND(W497/INDEX(AJ24:AJ94, MATCH(P497, AI24:AI94, 0)), 0),"# ##0") &amp; " " &amp; P497)</f>
        <v/>
      </c>
      <c r="Y497" s="210">
        <f t="shared" si="178"/>
        <v>0</v>
      </c>
      <c r="Z497" s="1434">
        <f t="shared" si="172"/>
        <v>0</v>
      </c>
      <c r="AA497" s="1435" t="str">
        <f t="shared" si="175"/>
        <v/>
      </c>
      <c r="AB497" s="1436"/>
      <c r="AC497" s="1433">
        <f t="shared" si="176"/>
        <v>0</v>
      </c>
      <c r="AD497" s="1437"/>
      <c r="AE497" s="1438" t="str">
        <f t="shared" si="166"/>
        <v/>
      </c>
      <c r="AF497" s="2564"/>
      <c r="AG497" s="2715">
        <f t="shared" si="173"/>
        <v>0</v>
      </c>
      <c r="AH497" s="2716">
        <f>IF(AND(V497&lt;&gt;"", ISNUMBER(T497)), IFERROR(INDEX(AJ24:AJ94, MATCH(P497, AI24:AI94, 0)) * O497 * IF(ISBLANK(L497), 1, L497), 0), 0)</f>
        <v>0</v>
      </c>
      <c r="AI497" s="1411"/>
      <c r="AJ497" s="1411"/>
      <c r="AK497" s="1411"/>
      <c r="AL497" s="1411"/>
      <c r="AM497" s="1401" t="str">
        <f t="shared" si="168"/>
        <v>►</v>
      </c>
      <c r="AR497" s="1411"/>
      <c r="AW497" s="1411"/>
      <c r="AX497" s="4">
        <v>1</v>
      </c>
      <c r="AY497" s="48"/>
      <c r="AZ497" s="48"/>
    </row>
    <row r="498" spans="1:52" s="31" customFormat="1" ht="21" customHeight="1" x14ac:dyDescent="0.25">
      <c r="A498" s="1401" t="str">
        <f t="shared" si="167"/>
        <v>►</v>
      </c>
      <c r="B498" s="1402" t="str">
        <f t="shared" si="171"/>
        <v>►</v>
      </c>
      <c r="C498" s="1403" t="str">
        <f t="shared" si="174"/>
        <v>►</v>
      </c>
      <c r="D498" s="2475" t="str">
        <f t="shared" si="179"/>
        <v>►</v>
      </c>
      <c r="E498" s="1402" t="str">
        <f t="shared" si="180"/>
        <v>►</v>
      </c>
      <c r="F498" s="1402" t="str">
        <f t="shared" si="181"/>
        <v>►</v>
      </c>
      <c r="G498" s="1402" t="str">
        <f t="shared" si="182"/>
        <v>►</v>
      </c>
      <c r="H498" s="1466" t="s">
        <v>6</v>
      </c>
      <c r="I498" s="1465"/>
      <c r="J498" s="1465"/>
      <c r="K498" s="1465"/>
      <c r="L498" s="1464"/>
      <c r="M498" s="1464"/>
      <c r="N498" s="1464"/>
      <c r="O498" s="1464"/>
      <c r="P498" s="1464"/>
      <c r="Q498" s="1464"/>
      <c r="R498" s="2459"/>
      <c r="S498" s="521" t="s">
        <v>6</v>
      </c>
      <c r="T498" s="2719">
        <f t="shared" si="169"/>
        <v>0</v>
      </c>
      <c r="U498" s="2443">
        <f t="shared" si="170"/>
        <v>0</v>
      </c>
      <c r="V498" s="2442"/>
      <c r="W498" s="1453">
        <f t="shared" si="177"/>
        <v>0</v>
      </c>
      <c r="X498" s="1454" t="str">
        <f>IF(OR(W498=0, ISBLANK(P498)), "", TEXT(ROUND(W498/INDEX(AJ24:AJ94, MATCH(P498, AI24:AI94, 0)), 0),"# ##0") &amp; " " &amp; P498)</f>
        <v/>
      </c>
      <c r="Y498" s="197">
        <f t="shared" si="178"/>
        <v>0</v>
      </c>
      <c r="Z498" s="1441">
        <f t="shared" si="172"/>
        <v>0</v>
      </c>
      <c r="AA498" s="1428" t="str">
        <f t="shared" si="175"/>
        <v/>
      </c>
      <c r="AB498" s="1436"/>
      <c r="AC498" s="1440">
        <f t="shared" si="176"/>
        <v>0</v>
      </c>
      <c r="AD498" s="1437"/>
      <c r="AE498" s="1442" t="str">
        <f t="shared" si="166"/>
        <v/>
      </c>
      <c r="AF498" s="2564"/>
      <c r="AG498" s="2715">
        <f t="shared" si="173"/>
        <v>0</v>
      </c>
      <c r="AH498" s="2716">
        <f>IF(AND(V498&lt;&gt;"", ISNUMBER(T498)), IFERROR(INDEX(AJ24:AJ94, MATCH(P498, AI24:AI94, 0)) * O498 * IF(ISBLANK(L498), 1, L498), 0), 0)</f>
        <v>0</v>
      </c>
      <c r="AI498" s="1411"/>
      <c r="AJ498" s="1411"/>
      <c r="AK498" s="1411"/>
      <c r="AL498" s="1411"/>
      <c r="AM498" s="1401" t="str">
        <f t="shared" si="168"/>
        <v>►</v>
      </c>
      <c r="AR498" s="1411"/>
      <c r="AW498" s="1411"/>
      <c r="AX498" s="4">
        <v>1</v>
      </c>
      <c r="AY498" s="48"/>
      <c r="AZ498" s="48"/>
    </row>
    <row r="499" spans="1:52" s="31" customFormat="1" ht="21" customHeight="1" x14ac:dyDescent="0.25">
      <c r="A499" s="1401" t="str">
        <f t="shared" si="167"/>
        <v>►</v>
      </c>
      <c r="B499" s="1402" t="str">
        <f t="shared" si="171"/>
        <v>►</v>
      </c>
      <c r="C499" s="1403" t="str">
        <f t="shared" si="174"/>
        <v>►</v>
      </c>
      <c r="D499" s="2475" t="str">
        <f t="shared" si="179"/>
        <v>►</v>
      </c>
      <c r="E499" s="1402" t="str">
        <f t="shared" si="180"/>
        <v>►</v>
      </c>
      <c r="F499" s="1402" t="str">
        <f t="shared" si="181"/>
        <v>►</v>
      </c>
      <c r="G499" s="1402" t="str">
        <f t="shared" si="182"/>
        <v>►</v>
      </c>
      <c r="H499" s="1466" t="s">
        <v>6</v>
      </c>
      <c r="I499" s="1465"/>
      <c r="J499" s="1465"/>
      <c r="K499" s="1465"/>
      <c r="L499" s="1464"/>
      <c r="M499" s="1464"/>
      <c r="N499" s="1464"/>
      <c r="O499" s="1464"/>
      <c r="P499" s="1464"/>
      <c r="Q499" s="1464"/>
      <c r="R499" s="2459"/>
      <c r="S499" s="521" t="s">
        <v>6</v>
      </c>
      <c r="T499" s="2719">
        <f t="shared" si="169"/>
        <v>0</v>
      </c>
      <c r="U499" s="2443">
        <f t="shared" si="170"/>
        <v>0</v>
      </c>
      <c r="V499" s="2442"/>
      <c r="W499" s="1433">
        <f t="shared" si="177"/>
        <v>0</v>
      </c>
      <c r="X499" s="185" t="str">
        <f>IF(OR(W499=0, ISBLANK(P499)), "", TEXT(ROUND(W499/INDEX(AJ24:AJ94, MATCH(P499, AI24:AI94, 0)), 0),"# ##0") &amp; " " &amp; P499)</f>
        <v/>
      </c>
      <c r="Y499" s="210">
        <f t="shared" si="178"/>
        <v>0</v>
      </c>
      <c r="Z499" s="1434">
        <f t="shared" si="172"/>
        <v>0</v>
      </c>
      <c r="AA499" s="1435" t="str">
        <f t="shared" si="175"/>
        <v/>
      </c>
      <c r="AB499" s="1436"/>
      <c r="AC499" s="1433">
        <f t="shared" si="176"/>
        <v>0</v>
      </c>
      <c r="AD499" s="1437"/>
      <c r="AE499" s="1438" t="str">
        <f t="shared" si="166"/>
        <v/>
      </c>
      <c r="AF499" s="2564"/>
      <c r="AG499" s="2715">
        <f t="shared" si="173"/>
        <v>0</v>
      </c>
      <c r="AH499" s="2716">
        <f>IF(AND(V499&lt;&gt;"", ISNUMBER(T499)), IFERROR(INDEX(AJ24:AJ94, MATCH(P499, AI24:AI94, 0)) * O499 * IF(ISBLANK(L499), 1, L499), 0), 0)</f>
        <v>0</v>
      </c>
      <c r="AI499" s="1411"/>
      <c r="AJ499" s="1411"/>
      <c r="AK499" s="1411"/>
      <c r="AL499" s="1411"/>
      <c r="AM499" s="1401" t="str">
        <f t="shared" si="168"/>
        <v>►</v>
      </c>
      <c r="AR499" s="1411"/>
      <c r="AW499" s="1411"/>
      <c r="AX499" s="4">
        <v>1</v>
      </c>
      <c r="AY499" s="48"/>
      <c r="AZ499" s="48"/>
    </row>
    <row r="500" spans="1:52" s="31" customFormat="1" ht="21" customHeight="1" x14ac:dyDescent="0.25">
      <c r="A500" s="1401" t="str">
        <f t="shared" si="167"/>
        <v>►</v>
      </c>
      <c r="B500" s="1402" t="str">
        <f t="shared" si="171"/>
        <v>►</v>
      </c>
      <c r="C500" s="1403" t="str">
        <f t="shared" si="174"/>
        <v>►</v>
      </c>
      <c r="D500" s="2475" t="str">
        <f t="shared" si="179"/>
        <v>►</v>
      </c>
      <c r="E500" s="1402" t="str">
        <f t="shared" si="180"/>
        <v>►</v>
      </c>
      <c r="F500" s="1402" t="str">
        <f t="shared" si="181"/>
        <v>►</v>
      </c>
      <c r="G500" s="1402" t="str">
        <f t="shared" si="182"/>
        <v>►</v>
      </c>
      <c r="H500" s="1466" t="s">
        <v>6</v>
      </c>
      <c r="I500" s="1465"/>
      <c r="J500" s="1465"/>
      <c r="K500" s="1465"/>
      <c r="L500" s="1464"/>
      <c r="M500" s="1464"/>
      <c r="N500" s="1464"/>
      <c r="O500" s="1464"/>
      <c r="P500" s="1464"/>
      <c r="Q500" s="1464"/>
      <c r="R500" s="2459"/>
      <c r="S500" s="521" t="s">
        <v>6</v>
      </c>
      <c r="T500" s="2719">
        <f t="shared" si="169"/>
        <v>0</v>
      </c>
      <c r="U500" s="2443">
        <f t="shared" si="170"/>
        <v>0</v>
      </c>
      <c r="V500" s="2442"/>
      <c r="W500" s="1440">
        <f t="shared" si="177"/>
        <v>0</v>
      </c>
      <c r="X500" s="199" t="str">
        <f>IF(OR(W500=0, ISBLANK(P500)), "", TEXT(ROUND(W500/INDEX(AJ24:AJ94, MATCH(P500, AI24:AI94, 0)), 0),"# ##0") &amp; " " &amp; P500)</f>
        <v/>
      </c>
      <c r="Y500" s="197">
        <f t="shared" si="178"/>
        <v>0</v>
      </c>
      <c r="Z500" s="1441">
        <f t="shared" si="172"/>
        <v>0</v>
      </c>
      <c r="AA500" s="1428" t="str">
        <f t="shared" si="175"/>
        <v/>
      </c>
      <c r="AB500" s="1436"/>
      <c r="AC500" s="1440">
        <f t="shared" si="176"/>
        <v>0</v>
      </c>
      <c r="AD500" s="1437"/>
      <c r="AE500" s="1442" t="str">
        <f t="shared" si="166"/>
        <v/>
      </c>
      <c r="AF500" s="2564"/>
      <c r="AG500" s="2715">
        <f t="shared" si="173"/>
        <v>0</v>
      </c>
      <c r="AH500" s="2716">
        <f>IF(AND(V500&lt;&gt;"", ISNUMBER(T500)), IFERROR(INDEX(AJ24:AJ94, MATCH(P500, AI24:AI94, 0)) * O500 * IF(ISBLANK(L500), 1, L500), 0), 0)</f>
        <v>0</v>
      </c>
      <c r="AI500" s="1411"/>
      <c r="AJ500" s="1411"/>
      <c r="AK500" s="1411"/>
      <c r="AL500" s="1411"/>
      <c r="AM500" s="1401" t="str">
        <f t="shared" si="168"/>
        <v>►</v>
      </c>
      <c r="AR500" s="1411"/>
      <c r="AW500" s="1411"/>
      <c r="AX500" s="4">
        <v>1</v>
      </c>
      <c r="AY500" s="48"/>
      <c r="AZ500" s="48"/>
    </row>
    <row r="501" spans="1:52" s="31" customFormat="1" ht="21" customHeight="1" x14ac:dyDescent="0.25">
      <c r="A501" s="1401" t="str">
        <f t="shared" si="167"/>
        <v>►</v>
      </c>
      <c r="B501" s="1402" t="str">
        <f t="shared" si="171"/>
        <v>►</v>
      </c>
      <c r="C501" s="1403" t="str">
        <f t="shared" si="174"/>
        <v>►</v>
      </c>
      <c r="D501" s="2475" t="str">
        <f t="shared" si="179"/>
        <v>►</v>
      </c>
      <c r="E501" s="1402" t="str">
        <f t="shared" si="180"/>
        <v>►</v>
      </c>
      <c r="F501" s="1402" t="str">
        <f t="shared" si="181"/>
        <v>►</v>
      </c>
      <c r="G501" s="1402" t="str">
        <f t="shared" si="182"/>
        <v>►</v>
      </c>
      <c r="H501" s="1466" t="s">
        <v>6</v>
      </c>
      <c r="I501" s="1465"/>
      <c r="J501" s="1465"/>
      <c r="K501" s="1465"/>
      <c r="L501" s="1464"/>
      <c r="M501" s="1464"/>
      <c r="N501" s="1464"/>
      <c r="O501" s="1464"/>
      <c r="P501" s="1464"/>
      <c r="Q501" s="1464"/>
      <c r="R501" s="2459"/>
      <c r="S501" s="521" t="s">
        <v>6</v>
      </c>
      <c r="T501" s="2719">
        <f t="shared" si="169"/>
        <v>0</v>
      </c>
      <c r="U501" s="2443">
        <f t="shared" si="170"/>
        <v>0</v>
      </c>
      <c r="V501" s="2442"/>
      <c r="W501" s="1433">
        <f t="shared" si="177"/>
        <v>0</v>
      </c>
      <c r="X501" s="185" t="str">
        <f>IF(OR(W501=0, ISBLANK(P501)), "", TEXT(ROUND(W501/INDEX(AJ24:AJ94, MATCH(P501, AI24:AI94, 0)), 0),"# ##0") &amp; " " &amp; P501)</f>
        <v/>
      </c>
      <c r="Y501" s="210">
        <f t="shared" si="178"/>
        <v>0</v>
      </c>
      <c r="Z501" s="1434">
        <f t="shared" si="172"/>
        <v>0</v>
      </c>
      <c r="AA501" s="1435" t="str">
        <f t="shared" si="175"/>
        <v/>
      </c>
      <c r="AB501" s="1436"/>
      <c r="AC501" s="1433">
        <f t="shared" si="176"/>
        <v>0</v>
      </c>
      <c r="AD501" s="1437"/>
      <c r="AE501" s="1438" t="str">
        <f t="shared" si="166"/>
        <v/>
      </c>
      <c r="AF501" s="2564"/>
      <c r="AG501" s="2715">
        <f t="shared" si="173"/>
        <v>0</v>
      </c>
      <c r="AH501" s="2716">
        <f>IF(AND(V501&lt;&gt;"", ISNUMBER(T501)), IFERROR(INDEX(AJ24:AJ94, MATCH(P501, AI24:AI94, 0)) * O501 * IF(ISBLANK(L501), 1, L501), 0), 0)</f>
        <v>0</v>
      </c>
      <c r="AI501" s="1411"/>
      <c r="AJ501" s="1411"/>
      <c r="AK501" s="1411"/>
      <c r="AL501" s="1411"/>
      <c r="AM501" s="1401" t="str">
        <f t="shared" si="168"/>
        <v>►</v>
      </c>
      <c r="AR501" s="1411"/>
      <c r="AW501" s="1411"/>
      <c r="AX501" s="4">
        <v>1</v>
      </c>
      <c r="AY501" s="48"/>
      <c r="AZ501" s="48"/>
    </row>
    <row r="502" spans="1:52" s="31" customFormat="1" ht="21" customHeight="1" x14ac:dyDescent="0.25">
      <c r="A502" s="1401" t="str">
        <f t="shared" si="167"/>
        <v>►</v>
      </c>
      <c r="B502" s="1402" t="str">
        <f t="shared" si="171"/>
        <v>►</v>
      </c>
      <c r="C502" s="1403" t="str">
        <f t="shared" si="174"/>
        <v>►</v>
      </c>
      <c r="D502" s="2475" t="str">
        <f t="shared" si="179"/>
        <v>►</v>
      </c>
      <c r="E502" s="1402" t="str">
        <f t="shared" si="180"/>
        <v>►</v>
      </c>
      <c r="F502" s="1402" t="str">
        <f t="shared" si="181"/>
        <v>►</v>
      </c>
      <c r="G502" s="1402" t="str">
        <f t="shared" si="182"/>
        <v>►</v>
      </c>
      <c r="H502" s="1466" t="s">
        <v>6</v>
      </c>
      <c r="I502" s="1465"/>
      <c r="J502" s="1465"/>
      <c r="K502" s="1465"/>
      <c r="L502" s="1464"/>
      <c r="M502" s="1464"/>
      <c r="N502" s="1464"/>
      <c r="O502" s="1464"/>
      <c r="P502" s="1464"/>
      <c r="Q502" s="1464"/>
      <c r="R502" s="2459"/>
      <c r="S502" s="521" t="s">
        <v>6</v>
      </c>
      <c r="T502" s="2719">
        <f t="shared" si="169"/>
        <v>0</v>
      </c>
      <c r="U502" s="2443">
        <f t="shared" si="170"/>
        <v>0</v>
      </c>
      <c r="V502" s="2442"/>
      <c r="W502" s="1440">
        <f t="shared" si="177"/>
        <v>0</v>
      </c>
      <c r="X502" s="199" t="str">
        <f>IF(OR(W502=0, ISBLANK(P502)), "", TEXT(ROUND(W502/INDEX(AJ24:AJ94, MATCH(P502, AI24:AI94, 0)), 0),"# ##0") &amp; " " &amp; P502)</f>
        <v/>
      </c>
      <c r="Y502" s="197">
        <f t="shared" si="178"/>
        <v>0</v>
      </c>
      <c r="Z502" s="1441">
        <f t="shared" si="172"/>
        <v>0</v>
      </c>
      <c r="AA502" s="1428" t="str">
        <f t="shared" si="175"/>
        <v/>
      </c>
      <c r="AB502" s="1436"/>
      <c r="AC502" s="1440">
        <f t="shared" si="176"/>
        <v>0</v>
      </c>
      <c r="AD502" s="1437"/>
      <c r="AE502" s="1442" t="str">
        <f t="shared" si="166"/>
        <v/>
      </c>
      <c r="AF502" s="2564"/>
      <c r="AG502" s="2715">
        <f t="shared" si="173"/>
        <v>0</v>
      </c>
      <c r="AH502" s="2716">
        <f>IF(AND(V502&lt;&gt;"", ISNUMBER(T502)), IFERROR(INDEX(AJ24:AJ94, MATCH(P502, AI24:AI94, 0)) * O502 * IF(ISBLANK(L502), 1, L502), 0), 0)</f>
        <v>0</v>
      </c>
      <c r="AI502" s="1411"/>
      <c r="AJ502" s="1411"/>
      <c r="AK502" s="1411"/>
      <c r="AL502" s="1411"/>
      <c r="AM502" s="1401" t="str">
        <f t="shared" si="168"/>
        <v>►</v>
      </c>
      <c r="AQ502" s="1411"/>
      <c r="AR502" s="1411"/>
      <c r="AW502" s="1411"/>
      <c r="AX502" s="4">
        <v>1</v>
      </c>
      <c r="AY502" s="48"/>
      <c r="AZ502" s="48"/>
    </row>
    <row r="503" spans="1:52" s="31" customFormat="1" ht="21" customHeight="1" x14ac:dyDescent="0.25">
      <c r="A503" s="1401" t="str">
        <f t="shared" si="167"/>
        <v>►</v>
      </c>
      <c r="B503" s="1402" t="str">
        <f t="shared" si="171"/>
        <v>►</v>
      </c>
      <c r="C503" s="1403" t="str">
        <f t="shared" si="174"/>
        <v>►</v>
      </c>
      <c r="D503" s="2475" t="str">
        <f t="shared" si="179"/>
        <v>►</v>
      </c>
      <c r="E503" s="1402" t="str">
        <f t="shared" si="180"/>
        <v>►</v>
      </c>
      <c r="F503" s="1402" t="str">
        <f t="shared" si="181"/>
        <v>►</v>
      </c>
      <c r="G503" s="1402" t="str">
        <f t="shared" si="182"/>
        <v>►</v>
      </c>
      <c r="H503" s="1466" t="s">
        <v>6</v>
      </c>
      <c r="I503" s="1465"/>
      <c r="J503" s="1465"/>
      <c r="K503" s="1465"/>
      <c r="L503" s="1464"/>
      <c r="M503" s="1464"/>
      <c r="N503" s="1464"/>
      <c r="O503" s="1464"/>
      <c r="P503" s="1464"/>
      <c r="Q503" s="1464"/>
      <c r="R503" s="2459"/>
      <c r="S503" s="521" t="s">
        <v>6</v>
      </c>
      <c r="T503" s="2719">
        <f t="shared" si="169"/>
        <v>0</v>
      </c>
      <c r="U503" s="2443">
        <f t="shared" si="170"/>
        <v>0</v>
      </c>
      <c r="V503" s="2442"/>
      <c r="W503" s="1433">
        <f t="shared" si="177"/>
        <v>0</v>
      </c>
      <c r="X503" s="185" t="str">
        <f>IF(OR(W503=0, ISBLANK(P503)), "", TEXT(ROUND(W503/INDEX(AJ24:AJ94, MATCH(P503, AI24:AI94, 0)), 0),"# ##0") &amp; " " &amp; P503)</f>
        <v/>
      </c>
      <c r="Y503" s="210">
        <f t="shared" si="178"/>
        <v>0</v>
      </c>
      <c r="Z503" s="1434">
        <f t="shared" si="172"/>
        <v>0</v>
      </c>
      <c r="AA503" s="1435" t="str">
        <f t="shared" si="175"/>
        <v/>
      </c>
      <c r="AB503" s="1436"/>
      <c r="AC503" s="1433">
        <f t="shared" si="176"/>
        <v>0</v>
      </c>
      <c r="AD503" s="1437"/>
      <c r="AE503" s="1438" t="str">
        <f t="shared" si="166"/>
        <v/>
      </c>
      <c r="AF503" s="2564"/>
      <c r="AG503" s="2715">
        <f t="shared" si="173"/>
        <v>0</v>
      </c>
      <c r="AH503" s="2716">
        <f>IF(AND(V503&lt;&gt;"", ISNUMBER(T503)), IFERROR(INDEX(AJ24:AJ94, MATCH(P503, AI24:AI94, 0)) * O503 * IF(ISBLANK(L503), 1, L503), 0), 0)</f>
        <v>0</v>
      </c>
      <c r="AI503" s="1411"/>
      <c r="AJ503" s="1411"/>
      <c r="AK503" s="1411"/>
      <c r="AL503" s="1411"/>
      <c r="AM503" s="1401" t="str">
        <f t="shared" si="168"/>
        <v>►</v>
      </c>
      <c r="AQ503" s="1411"/>
      <c r="AR503" s="1411"/>
      <c r="AW503" s="1411"/>
      <c r="AX503" s="4">
        <v>1</v>
      </c>
      <c r="AY503" s="48"/>
      <c r="AZ503" s="48"/>
    </row>
    <row r="504" spans="1:52" s="31" customFormat="1" ht="21" customHeight="1" x14ac:dyDescent="0.25">
      <c r="A504" s="1401" t="str">
        <f t="shared" si="167"/>
        <v>►</v>
      </c>
      <c r="B504" s="1402" t="str">
        <f t="shared" si="171"/>
        <v>►</v>
      </c>
      <c r="C504" s="1403" t="str">
        <f t="shared" si="174"/>
        <v>►</v>
      </c>
      <c r="D504" s="2475" t="str">
        <f t="shared" si="179"/>
        <v>►</v>
      </c>
      <c r="E504" s="1402" t="str">
        <f t="shared" si="180"/>
        <v>►</v>
      </c>
      <c r="F504" s="1402" t="str">
        <f t="shared" si="181"/>
        <v>►</v>
      </c>
      <c r="G504" s="1402" t="str">
        <f t="shared" si="182"/>
        <v>►</v>
      </c>
      <c r="H504" s="1466" t="s">
        <v>6</v>
      </c>
      <c r="I504" s="1465"/>
      <c r="J504" s="1465"/>
      <c r="K504" s="1465"/>
      <c r="L504" s="1464"/>
      <c r="M504" s="1464"/>
      <c r="N504" s="1464"/>
      <c r="O504" s="1464"/>
      <c r="P504" s="1464"/>
      <c r="Q504" s="1464"/>
      <c r="R504" s="2459"/>
      <c r="S504" s="521" t="s">
        <v>6</v>
      </c>
      <c r="T504" s="2719">
        <f t="shared" si="169"/>
        <v>0</v>
      </c>
      <c r="U504" s="2443">
        <f t="shared" si="170"/>
        <v>0</v>
      </c>
      <c r="V504" s="2442"/>
      <c r="W504" s="1440">
        <f t="shared" si="177"/>
        <v>0</v>
      </c>
      <c r="X504" s="199" t="str">
        <f>IF(OR(W504=0, ISBLANK(P504)), "", TEXT(ROUND(W504/INDEX(AJ24:AJ94, MATCH(P504, AI24:AI94, 0)), 0),"# ##0") &amp; " " &amp; P504)</f>
        <v/>
      </c>
      <c r="Y504" s="197">
        <f t="shared" si="178"/>
        <v>0</v>
      </c>
      <c r="Z504" s="1441">
        <f t="shared" si="172"/>
        <v>0</v>
      </c>
      <c r="AA504" s="1428" t="str">
        <f t="shared" si="175"/>
        <v/>
      </c>
      <c r="AB504" s="1436"/>
      <c r="AC504" s="1440">
        <f t="shared" si="176"/>
        <v>0</v>
      </c>
      <c r="AD504" s="1437"/>
      <c r="AE504" s="1442" t="str">
        <f t="shared" si="166"/>
        <v/>
      </c>
      <c r="AF504" s="2564"/>
      <c r="AG504" s="2715">
        <f t="shared" si="173"/>
        <v>0</v>
      </c>
      <c r="AH504" s="2716">
        <f>IF(AND(V504&lt;&gt;"", ISNUMBER(T504)), IFERROR(INDEX(AJ24:AJ94, MATCH(P504, AI24:AI94, 0)) * O504 * IF(ISBLANK(L504), 1, L504), 0), 0)</f>
        <v>0</v>
      </c>
      <c r="AI504" s="1411"/>
      <c r="AJ504" s="1411"/>
      <c r="AK504" s="1411"/>
      <c r="AL504" s="1411"/>
      <c r="AM504" s="1401" t="str">
        <f t="shared" si="168"/>
        <v>►</v>
      </c>
      <c r="AQ504" s="1411"/>
      <c r="AR504" s="1411"/>
      <c r="AW504" s="1411"/>
      <c r="AX504" s="4">
        <v>1</v>
      </c>
      <c r="AY504" s="48"/>
      <c r="AZ504" s="48"/>
    </row>
    <row r="505" spans="1:52" s="31" customFormat="1" ht="21" customHeight="1" x14ac:dyDescent="0.25">
      <c r="A505" s="1401" t="str">
        <f t="shared" si="167"/>
        <v>►</v>
      </c>
      <c r="B505" s="1402" t="str">
        <f t="shared" si="171"/>
        <v>►</v>
      </c>
      <c r="C505" s="1403" t="str">
        <f t="shared" si="174"/>
        <v>►</v>
      </c>
      <c r="D505" s="2475" t="str">
        <f t="shared" si="179"/>
        <v>►</v>
      </c>
      <c r="E505" s="1402" t="str">
        <f t="shared" si="180"/>
        <v>►</v>
      </c>
      <c r="F505" s="1402" t="str">
        <f t="shared" si="181"/>
        <v>►</v>
      </c>
      <c r="G505" s="1402" t="str">
        <f t="shared" si="182"/>
        <v>►</v>
      </c>
      <c r="H505" s="1466" t="s">
        <v>6</v>
      </c>
      <c r="I505" s="1465"/>
      <c r="J505" s="1465"/>
      <c r="K505" s="1465"/>
      <c r="L505" s="1464"/>
      <c r="M505" s="1464"/>
      <c r="N505" s="1464"/>
      <c r="O505" s="1464"/>
      <c r="P505" s="1464"/>
      <c r="Q505" s="1464"/>
      <c r="R505" s="2459"/>
      <c r="S505" s="521" t="s">
        <v>6</v>
      </c>
      <c r="T505" s="2719">
        <f t="shared" si="169"/>
        <v>0</v>
      </c>
      <c r="U505" s="2443">
        <f t="shared" si="170"/>
        <v>0</v>
      </c>
      <c r="V505" s="2442"/>
      <c r="W505" s="1433">
        <f t="shared" si="177"/>
        <v>0</v>
      </c>
      <c r="X505" s="185" t="str">
        <f>IF(OR(W505=0, ISBLANK(P505)), "", TEXT(ROUND(W505/INDEX(AJ24:AJ94, MATCH(P505, AI24:AI94, 0)), 0),"# ##0") &amp; " " &amp; P505)</f>
        <v/>
      </c>
      <c r="Y505" s="210">
        <f t="shared" si="178"/>
        <v>0</v>
      </c>
      <c r="Z505" s="1434">
        <f t="shared" si="172"/>
        <v>0</v>
      </c>
      <c r="AA505" s="1435" t="str">
        <f t="shared" si="175"/>
        <v/>
      </c>
      <c r="AB505" s="1436"/>
      <c r="AC505" s="1433">
        <f t="shared" si="176"/>
        <v>0</v>
      </c>
      <c r="AD505" s="1437"/>
      <c r="AE505" s="1438" t="str">
        <f t="shared" si="166"/>
        <v/>
      </c>
      <c r="AF505" s="2564"/>
      <c r="AG505" s="2715">
        <f t="shared" si="173"/>
        <v>0</v>
      </c>
      <c r="AH505" s="2716">
        <f>IF(AND(V505&lt;&gt;"", ISNUMBER(T505)), IFERROR(INDEX(AJ24:AJ94, MATCH(P505, AI24:AI94, 0)) * O505 * IF(ISBLANK(L505), 1, L505), 0), 0)</f>
        <v>0</v>
      </c>
      <c r="AI505" s="1411"/>
      <c r="AJ505" s="1411"/>
      <c r="AK505" s="1411"/>
      <c r="AL505" s="1411"/>
      <c r="AM505" s="1401" t="str">
        <f t="shared" si="168"/>
        <v>►</v>
      </c>
      <c r="AQ505" s="1411"/>
      <c r="AR505" s="1411"/>
      <c r="AW505" s="1411"/>
      <c r="AX505" s="4">
        <v>1</v>
      </c>
      <c r="AY505" s="48"/>
      <c r="AZ505" s="48"/>
    </row>
    <row r="506" spans="1:52" s="31" customFormat="1" ht="21" customHeight="1" x14ac:dyDescent="0.25">
      <c r="A506" s="1401" t="str">
        <f t="shared" si="167"/>
        <v>►</v>
      </c>
      <c r="B506" s="1402" t="str">
        <f t="shared" si="171"/>
        <v>►</v>
      </c>
      <c r="C506" s="1403" t="str">
        <f t="shared" si="174"/>
        <v>►</v>
      </c>
      <c r="D506" s="2475" t="str">
        <f t="shared" si="179"/>
        <v>►</v>
      </c>
      <c r="E506" s="1402" t="str">
        <f t="shared" si="180"/>
        <v>►</v>
      </c>
      <c r="F506" s="1402" t="str">
        <f t="shared" si="181"/>
        <v>►</v>
      </c>
      <c r="G506" s="1402" t="str">
        <f t="shared" si="182"/>
        <v>►</v>
      </c>
      <c r="H506" s="1466" t="s">
        <v>6</v>
      </c>
      <c r="I506" s="1465"/>
      <c r="J506" s="1465"/>
      <c r="K506" s="1465"/>
      <c r="L506" s="1464"/>
      <c r="M506" s="1464"/>
      <c r="N506" s="1464"/>
      <c r="O506" s="1464"/>
      <c r="P506" s="1464"/>
      <c r="Q506" s="1464"/>
      <c r="R506" s="2459"/>
      <c r="S506" s="521" t="s">
        <v>6</v>
      </c>
      <c r="T506" s="2719">
        <f t="shared" si="169"/>
        <v>0</v>
      </c>
      <c r="U506" s="2443">
        <f t="shared" si="170"/>
        <v>0</v>
      </c>
      <c r="V506" s="2442"/>
      <c r="W506" s="1440">
        <f t="shared" si="177"/>
        <v>0</v>
      </c>
      <c r="X506" s="199" t="str">
        <f>IF(OR(W506=0, ISBLANK(P506)), "", TEXT(ROUND(W506/INDEX(AJ24:AJ94, MATCH(P506, AI24:AI94, 0)), 0),"# ##0") &amp; " " &amp; P506)</f>
        <v/>
      </c>
      <c r="Y506" s="197">
        <f t="shared" si="178"/>
        <v>0</v>
      </c>
      <c r="Z506" s="1441">
        <f t="shared" si="172"/>
        <v>0</v>
      </c>
      <c r="AA506" s="1428" t="str">
        <f t="shared" si="175"/>
        <v/>
      </c>
      <c r="AB506" s="1436"/>
      <c r="AC506" s="1440">
        <f t="shared" si="176"/>
        <v>0</v>
      </c>
      <c r="AD506" s="1437"/>
      <c r="AE506" s="1442" t="str">
        <f t="shared" si="166"/>
        <v/>
      </c>
      <c r="AF506" s="2564"/>
      <c r="AG506" s="2715">
        <f t="shared" si="173"/>
        <v>0</v>
      </c>
      <c r="AH506" s="2716">
        <f>IF(AND(V506&lt;&gt;"", ISNUMBER(T506)), IFERROR(INDEX(AJ24:AJ94, MATCH(P506, AI24:AI94, 0)) * O506 * IF(ISBLANK(L506), 1, L506), 0), 0)</f>
        <v>0</v>
      </c>
      <c r="AI506" s="1411"/>
      <c r="AJ506" s="1411"/>
      <c r="AK506" s="1411"/>
      <c r="AL506" s="1411"/>
      <c r="AM506" s="1401" t="str">
        <f t="shared" si="168"/>
        <v>►</v>
      </c>
      <c r="AQ506" s="1411"/>
      <c r="AR506" s="1411"/>
      <c r="AW506" s="1411"/>
      <c r="AX506" s="4">
        <v>1</v>
      </c>
      <c r="AY506" s="48"/>
      <c r="AZ506" s="48"/>
    </row>
    <row r="507" spans="1:52" s="31" customFormat="1" ht="21" customHeight="1" x14ac:dyDescent="0.25">
      <c r="A507" s="1401" t="str">
        <f t="shared" si="167"/>
        <v>►</v>
      </c>
      <c r="B507" s="1402" t="str">
        <f t="shared" si="171"/>
        <v>►</v>
      </c>
      <c r="C507" s="1403" t="str">
        <f t="shared" si="174"/>
        <v>►</v>
      </c>
      <c r="D507" s="2475" t="str">
        <f t="shared" si="179"/>
        <v>►</v>
      </c>
      <c r="E507" s="1402" t="str">
        <f t="shared" si="180"/>
        <v>►</v>
      </c>
      <c r="F507" s="1402" t="str">
        <f t="shared" si="181"/>
        <v>►</v>
      </c>
      <c r="G507" s="1402" t="str">
        <f t="shared" si="182"/>
        <v>►</v>
      </c>
      <c r="H507" s="1466" t="s">
        <v>6</v>
      </c>
      <c r="I507" s="1465"/>
      <c r="J507" s="1465"/>
      <c r="K507" s="1465"/>
      <c r="L507" s="1464"/>
      <c r="M507" s="1464"/>
      <c r="N507" s="1464"/>
      <c r="O507" s="1464"/>
      <c r="P507" s="1464"/>
      <c r="Q507" s="1464"/>
      <c r="R507" s="2459"/>
      <c r="S507" s="521" t="s">
        <v>6</v>
      </c>
      <c r="T507" s="2719">
        <f t="shared" si="169"/>
        <v>0</v>
      </c>
      <c r="U507" s="2443">
        <f t="shared" si="170"/>
        <v>0</v>
      </c>
      <c r="V507" s="2442"/>
      <c r="W507" s="1433">
        <f t="shared" si="177"/>
        <v>0</v>
      </c>
      <c r="X507" s="185" t="str">
        <f>IF(OR(W507=0, ISBLANK(P507)), "", TEXT(ROUND(W507/INDEX(AJ24:AJ94, MATCH(P507, AI24:AI94, 0)), 0),"# ##0") &amp; " " &amp; P507)</f>
        <v/>
      </c>
      <c r="Y507" s="210">
        <f t="shared" si="178"/>
        <v>0</v>
      </c>
      <c r="Z507" s="1434">
        <f t="shared" si="172"/>
        <v>0</v>
      </c>
      <c r="AA507" s="1435" t="str">
        <f t="shared" si="175"/>
        <v/>
      </c>
      <c r="AB507" s="1436"/>
      <c r="AC507" s="1433">
        <f t="shared" si="176"/>
        <v>0</v>
      </c>
      <c r="AD507" s="1437"/>
      <c r="AE507" s="1438" t="str">
        <f t="shared" ref="AE507:AE570" si="183">IF(OR(ISBLANK(AD507), ISTEXT(L507)), "", IF(W507=0, Y507*AD507, W507*AD507))</f>
        <v/>
      </c>
      <c r="AF507" s="2564"/>
      <c r="AG507" s="2715">
        <f t="shared" si="173"/>
        <v>0</v>
      </c>
      <c r="AH507" s="2716">
        <f>IF(AND(V507&lt;&gt;"", ISNUMBER(T507)), IFERROR(INDEX(AJ24:AJ94, MATCH(P507, AI24:AI94, 0)) * O507 * IF(ISBLANK(L507), 1, L507), 0), 0)</f>
        <v>0</v>
      </c>
      <c r="AI507" s="1411"/>
      <c r="AJ507" s="1411"/>
      <c r="AK507" s="1411"/>
      <c r="AL507" s="1411"/>
      <c r="AM507" s="1401" t="str">
        <f t="shared" si="168"/>
        <v>►</v>
      </c>
      <c r="AQ507" s="1411"/>
      <c r="AR507" s="1411"/>
      <c r="AW507" s="1411"/>
      <c r="AX507" s="4">
        <v>1</v>
      </c>
      <c r="AY507" s="48"/>
      <c r="AZ507" s="48"/>
    </row>
    <row r="508" spans="1:52" s="31" customFormat="1" ht="21" customHeight="1" x14ac:dyDescent="0.25">
      <c r="A508" s="1401" t="str">
        <f t="shared" si="167"/>
        <v>►</v>
      </c>
      <c r="B508" s="1402" t="str">
        <f t="shared" si="171"/>
        <v>►</v>
      </c>
      <c r="C508" s="1403" t="str">
        <f t="shared" si="174"/>
        <v>►</v>
      </c>
      <c r="D508" s="2475" t="str">
        <f t="shared" si="179"/>
        <v>►</v>
      </c>
      <c r="E508" s="1402" t="str">
        <f t="shared" si="180"/>
        <v>►</v>
      </c>
      <c r="F508" s="1402" t="str">
        <f t="shared" si="181"/>
        <v>►</v>
      </c>
      <c r="G508" s="1402" t="str">
        <f t="shared" si="182"/>
        <v>►</v>
      </c>
      <c r="H508" s="1466" t="s">
        <v>6</v>
      </c>
      <c r="I508" s="1465"/>
      <c r="J508" s="1465"/>
      <c r="K508" s="1465"/>
      <c r="L508" s="1464"/>
      <c r="M508" s="1464"/>
      <c r="N508" s="1464"/>
      <c r="O508" s="1464"/>
      <c r="P508" s="1464"/>
      <c r="Q508" s="1464"/>
      <c r="R508" s="2459"/>
      <c r="S508" s="521" t="s">
        <v>6</v>
      </c>
      <c r="T508" s="2719">
        <f t="shared" si="169"/>
        <v>0</v>
      </c>
      <c r="U508" s="2443">
        <f t="shared" si="170"/>
        <v>0</v>
      </c>
      <c r="V508" s="2442"/>
      <c r="W508" s="1440">
        <f t="shared" si="177"/>
        <v>0</v>
      </c>
      <c r="X508" s="199" t="str">
        <f>IF(OR(W508=0, ISBLANK(P508)), "", TEXT(ROUND(W508/INDEX(AJ24:AJ94, MATCH(P508, AI24:AI94, 0)), 0),"# ##0") &amp; " " &amp; P508)</f>
        <v/>
      </c>
      <c r="Y508" s="197">
        <f t="shared" si="178"/>
        <v>0</v>
      </c>
      <c r="Z508" s="1441">
        <f t="shared" si="172"/>
        <v>0</v>
      </c>
      <c r="AA508" s="1428" t="str">
        <f t="shared" si="175"/>
        <v/>
      </c>
      <c r="AB508" s="1436"/>
      <c r="AC508" s="1440">
        <f t="shared" si="176"/>
        <v>0</v>
      </c>
      <c r="AD508" s="1437"/>
      <c r="AE508" s="1442" t="str">
        <f t="shared" si="183"/>
        <v/>
      </c>
      <c r="AF508" s="2564"/>
      <c r="AG508" s="2715">
        <f t="shared" si="173"/>
        <v>0</v>
      </c>
      <c r="AH508" s="2716">
        <f>IF(AND(V508&lt;&gt;"", ISNUMBER(T508)), IFERROR(INDEX(AJ24:AJ94, MATCH(P508, AI24:AI94, 0)) * O508 * IF(ISBLANK(L508), 1, L508), 0), 0)</f>
        <v>0</v>
      </c>
      <c r="AI508" s="1411"/>
      <c r="AJ508" s="1411"/>
      <c r="AK508" s="1411"/>
      <c r="AL508" s="1411"/>
      <c r="AM508" s="1401" t="str">
        <f t="shared" si="168"/>
        <v>►</v>
      </c>
      <c r="AQ508" s="1411"/>
      <c r="AR508" s="1411"/>
      <c r="AW508" s="1411"/>
      <c r="AX508" s="4">
        <v>1</v>
      </c>
      <c r="AY508" s="48"/>
      <c r="AZ508" s="48"/>
    </row>
    <row r="509" spans="1:52" s="31" customFormat="1" ht="21" customHeight="1" x14ac:dyDescent="0.25">
      <c r="A509" s="1401" t="str">
        <f t="shared" si="167"/>
        <v>►</v>
      </c>
      <c r="B509" s="1402" t="str">
        <f t="shared" si="171"/>
        <v>►</v>
      </c>
      <c r="C509" s="1403" t="str">
        <f t="shared" si="174"/>
        <v>►</v>
      </c>
      <c r="D509" s="2475" t="str">
        <f t="shared" si="179"/>
        <v>►</v>
      </c>
      <c r="E509" s="1402" t="str">
        <f t="shared" si="180"/>
        <v>►</v>
      </c>
      <c r="F509" s="1402" t="str">
        <f t="shared" si="181"/>
        <v>►</v>
      </c>
      <c r="G509" s="1402" t="str">
        <f t="shared" si="182"/>
        <v>►</v>
      </c>
      <c r="H509" s="1466" t="s">
        <v>6</v>
      </c>
      <c r="I509" s="1465"/>
      <c r="J509" s="1465"/>
      <c r="K509" s="1465"/>
      <c r="L509" s="1464"/>
      <c r="M509" s="1464"/>
      <c r="N509" s="1464"/>
      <c r="O509" s="1464"/>
      <c r="P509" s="1464"/>
      <c r="Q509" s="1464"/>
      <c r="R509" s="2459"/>
      <c r="S509" s="521" t="s">
        <v>6</v>
      </c>
      <c r="T509" s="2719">
        <f t="shared" si="169"/>
        <v>0</v>
      </c>
      <c r="U509" s="2443">
        <f t="shared" si="170"/>
        <v>0</v>
      </c>
      <c r="V509" s="2442"/>
      <c r="W509" s="1433">
        <f t="shared" si="177"/>
        <v>0</v>
      </c>
      <c r="X509" s="185" t="str">
        <f>IF(OR(W509=0, ISBLANK(P509)), "", TEXT(ROUND(W509/INDEX(AJ24:AJ94, MATCH(P509, AI24:AI94, 0)), 0),"# ##0") &amp; " " &amp; P509)</f>
        <v/>
      </c>
      <c r="Y509" s="210">
        <f t="shared" si="178"/>
        <v>0</v>
      </c>
      <c r="Z509" s="1434">
        <f t="shared" si="172"/>
        <v>0</v>
      </c>
      <c r="AA509" s="1435" t="str">
        <f t="shared" si="175"/>
        <v/>
      </c>
      <c r="AB509" s="1436"/>
      <c r="AC509" s="1433">
        <f t="shared" si="176"/>
        <v>0</v>
      </c>
      <c r="AD509" s="1437"/>
      <c r="AE509" s="1438" t="str">
        <f t="shared" si="183"/>
        <v/>
      </c>
      <c r="AF509" s="2564"/>
      <c r="AG509" s="2715">
        <f t="shared" si="173"/>
        <v>0</v>
      </c>
      <c r="AH509" s="2716">
        <f>IF(AND(V509&lt;&gt;"", ISNUMBER(T509)), IFERROR(INDEX(AJ24:AJ94, MATCH(P509, AI24:AI94, 0)) * O509 * IF(ISBLANK(L509), 1, L509), 0), 0)</f>
        <v>0</v>
      </c>
      <c r="AI509" s="1411"/>
      <c r="AJ509" s="1411"/>
      <c r="AK509" s="1411"/>
      <c r="AL509" s="1411"/>
      <c r="AM509" s="1401" t="str">
        <f t="shared" si="168"/>
        <v>►</v>
      </c>
      <c r="AQ509" s="1411"/>
      <c r="AR509" s="1411"/>
      <c r="AW509" s="1411"/>
      <c r="AX509" s="4">
        <v>1</v>
      </c>
      <c r="AY509" s="48"/>
      <c r="AZ509" s="48"/>
    </row>
    <row r="510" spans="1:52" s="31" customFormat="1" ht="21" customHeight="1" x14ac:dyDescent="0.25">
      <c r="A510" s="1401" t="str">
        <f t="shared" si="167"/>
        <v>►</v>
      </c>
      <c r="B510" s="1402" t="str">
        <f t="shared" si="171"/>
        <v>►</v>
      </c>
      <c r="C510" s="1403" t="str">
        <f t="shared" si="174"/>
        <v>►</v>
      </c>
      <c r="D510" s="2475" t="str">
        <f t="shared" si="179"/>
        <v>►</v>
      </c>
      <c r="E510" s="1402" t="str">
        <f t="shared" si="180"/>
        <v>►</v>
      </c>
      <c r="F510" s="1402" t="str">
        <f t="shared" si="181"/>
        <v>►</v>
      </c>
      <c r="G510" s="1402" t="str">
        <f t="shared" si="182"/>
        <v>►</v>
      </c>
      <c r="H510" s="1466" t="s">
        <v>6</v>
      </c>
      <c r="I510" s="1465"/>
      <c r="J510" s="1465"/>
      <c r="K510" s="1465"/>
      <c r="L510" s="1464"/>
      <c r="M510" s="1464"/>
      <c r="N510" s="1464"/>
      <c r="O510" s="1464"/>
      <c r="P510" s="1464"/>
      <c r="Q510" s="1464"/>
      <c r="R510" s="2459"/>
      <c r="S510" s="521" t="s">
        <v>6</v>
      </c>
      <c r="T510" s="2719">
        <f t="shared" si="169"/>
        <v>0</v>
      </c>
      <c r="U510" s="2443">
        <f t="shared" si="170"/>
        <v>0</v>
      </c>
      <c r="V510" s="2442"/>
      <c r="W510" s="1440">
        <f t="shared" si="177"/>
        <v>0</v>
      </c>
      <c r="X510" s="199" t="str">
        <f>IF(OR(W510=0, ISBLANK(P510)), "", TEXT(ROUND(W510/INDEX(AJ24:AJ94, MATCH(P510, AI24:AI94, 0)), 0),"# ##0") &amp; " " &amp; P510)</f>
        <v/>
      </c>
      <c r="Y510" s="197">
        <f t="shared" si="178"/>
        <v>0</v>
      </c>
      <c r="Z510" s="1441">
        <f t="shared" si="172"/>
        <v>0</v>
      </c>
      <c r="AA510" s="1428" t="str">
        <f t="shared" si="175"/>
        <v/>
      </c>
      <c r="AB510" s="1436"/>
      <c r="AC510" s="1440">
        <f t="shared" si="176"/>
        <v>0</v>
      </c>
      <c r="AD510" s="1437"/>
      <c r="AE510" s="1442" t="str">
        <f t="shared" si="183"/>
        <v/>
      </c>
      <c r="AF510" s="2564"/>
      <c r="AG510" s="2715">
        <f t="shared" si="173"/>
        <v>0</v>
      </c>
      <c r="AH510" s="2716">
        <f>IF(AND(V510&lt;&gt;"", ISNUMBER(T510)), IFERROR(INDEX(AJ24:AJ94, MATCH(P510, AI24:AI94, 0)) * O510 * IF(ISBLANK(L510), 1, L510), 0), 0)</f>
        <v>0</v>
      </c>
      <c r="AI510" s="1411"/>
      <c r="AJ510" s="1411"/>
      <c r="AK510" s="1411"/>
      <c r="AL510" s="1411"/>
      <c r="AM510" s="1401" t="str">
        <f t="shared" si="168"/>
        <v>►</v>
      </c>
      <c r="AQ510" s="1411"/>
      <c r="AR510" s="1411"/>
      <c r="AW510" s="1411"/>
      <c r="AX510" s="4">
        <v>1</v>
      </c>
      <c r="AY510" s="48"/>
      <c r="AZ510" s="48"/>
    </row>
    <row r="511" spans="1:52" s="31" customFormat="1" ht="21" customHeight="1" x14ac:dyDescent="0.25">
      <c r="A511" s="1401" t="str">
        <f t="shared" si="167"/>
        <v>►</v>
      </c>
      <c r="B511" s="1402" t="str">
        <f t="shared" si="171"/>
        <v>►</v>
      </c>
      <c r="C511" s="1403" t="str">
        <f t="shared" si="174"/>
        <v>►</v>
      </c>
      <c r="D511" s="2475" t="str">
        <f t="shared" si="179"/>
        <v>►</v>
      </c>
      <c r="E511" s="1402" t="str">
        <f t="shared" si="180"/>
        <v>►</v>
      </c>
      <c r="F511" s="1402" t="str">
        <f t="shared" si="181"/>
        <v>►</v>
      </c>
      <c r="G511" s="1402" t="str">
        <f t="shared" si="182"/>
        <v>►</v>
      </c>
      <c r="H511" s="1466" t="s">
        <v>6</v>
      </c>
      <c r="I511" s="1465"/>
      <c r="J511" s="1465"/>
      <c r="K511" s="1465"/>
      <c r="L511" s="1464"/>
      <c r="M511" s="1464"/>
      <c r="N511" s="1464"/>
      <c r="O511" s="1464"/>
      <c r="P511" s="1464"/>
      <c r="Q511" s="1464"/>
      <c r="R511" s="2459"/>
      <c r="S511" s="521" t="s">
        <v>6</v>
      </c>
      <c r="T511" s="2719">
        <f t="shared" si="169"/>
        <v>0</v>
      </c>
      <c r="U511" s="2443">
        <f t="shared" si="170"/>
        <v>0</v>
      </c>
      <c r="V511" s="2442"/>
      <c r="W511" s="1433">
        <f t="shared" si="177"/>
        <v>0</v>
      </c>
      <c r="X511" s="185" t="str">
        <f>IF(OR(W511=0, ISBLANK(P511)), "", TEXT(ROUND(W511/INDEX(AJ24:AJ94, MATCH(P511, AI24:AI94, 0)), 0),"# ##0") &amp; " " &amp; P511)</f>
        <v/>
      </c>
      <c r="Y511" s="210">
        <f t="shared" si="178"/>
        <v>0</v>
      </c>
      <c r="Z511" s="1434">
        <f t="shared" si="172"/>
        <v>0</v>
      </c>
      <c r="AA511" s="1435" t="str">
        <f t="shared" si="175"/>
        <v/>
      </c>
      <c r="AB511" s="1436"/>
      <c r="AC511" s="1433">
        <f t="shared" si="176"/>
        <v>0</v>
      </c>
      <c r="AD511" s="1437"/>
      <c r="AE511" s="1438" t="str">
        <f t="shared" si="183"/>
        <v/>
      </c>
      <c r="AF511" s="2564"/>
      <c r="AG511" s="2715">
        <f t="shared" si="173"/>
        <v>0</v>
      </c>
      <c r="AH511" s="2716">
        <f>IF(AND(V511&lt;&gt;"", ISNUMBER(T511)), IFERROR(INDEX(AJ24:AJ94, MATCH(P511, AI24:AI94, 0)) * O511 * IF(ISBLANK(L511), 1, L511), 0), 0)</f>
        <v>0</v>
      </c>
      <c r="AI511" s="1411"/>
      <c r="AJ511" s="1411"/>
      <c r="AK511" s="1411"/>
      <c r="AL511" s="1411"/>
      <c r="AM511" s="1401" t="str">
        <f t="shared" si="168"/>
        <v>►</v>
      </c>
      <c r="AQ511" s="1411"/>
      <c r="AR511" s="1411"/>
      <c r="AW511" s="1411"/>
      <c r="AX511" s="4">
        <v>1</v>
      </c>
      <c r="AY511" s="48"/>
      <c r="AZ511" s="48"/>
    </row>
    <row r="512" spans="1:52" s="31" customFormat="1" ht="21" customHeight="1" x14ac:dyDescent="0.25">
      <c r="A512" s="1401" t="str">
        <f t="shared" si="167"/>
        <v>►</v>
      </c>
      <c r="B512" s="1402" t="str">
        <f t="shared" si="171"/>
        <v>►</v>
      </c>
      <c r="C512" s="1403" t="str">
        <f t="shared" si="174"/>
        <v>►</v>
      </c>
      <c r="D512" s="2475" t="str">
        <f t="shared" si="179"/>
        <v>►</v>
      </c>
      <c r="E512" s="1402" t="str">
        <f t="shared" si="180"/>
        <v>►</v>
      </c>
      <c r="F512" s="1402" t="str">
        <f t="shared" si="181"/>
        <v>►</v>
      </c>
      <c r="G512" s="1402" t="str">
        <f t="shared" si="182"/>
        <v>►</v>
      </c>
      <c r="H512" s="1466" t="s">
        <v>6</v>
      </c>
      <c r="I512" s="1465"/>
      <c r="J512" s="1465"/>
      <c r="K512" s="1465"/>
      <c r="L512" s="1464"/>
      <c r="M512" s="1464"/>
      <c r="N512" s="1464"/>
      <c r="O512" s="1464"/>
      <c r="P512" s="1464"/>
      <c r="Q512" s="1464"/>
      <c r="R512" s="2459"/>
      <c r="S512" s="521" t="s">
        <v>6</v>
      </c>
      <c r="T512" s="2719">
        <f t="shared" si="169"/>
        <v>0</v>
      </c>
      <c r="U512" s="2443">
        <f t="shared" si="170"/>
        <v>0</v>
      </c>
      <c r="V512" s="2442"/>
      <c r="W512" s="1440">
        <f t="shared" si="177"/>
        <v>0</v>
      </c>
      <c r="X512" s="199" t="str">
        <f>IF(OR(W512=0, ISBLANK(P512)), "", TEXT(ROUND(W512/INDEX(AJ24:AJ94, MATCH(P512, AI24:AI94, 0)), 0),"# ##0") &amp; " " &amp; P512)</f>
        <v/>
      </c>
      <c r="Y512" s="197">
        <f t="shared" si="178"/>
        <v>0</v>
      </c>
      <c r="Z512" s="1441">
        <f t="shared" si="172"/>
        <v>0</v>
      </c>
      <c r="AA512" s="1428" t="str">
        <f t="shared" si="175"/>
        <v/>
      </c>
      <c r="AB512" s="1436"/>
      <c r="AC512" s="1440">
        <f t="shared" si="176"/>
        <v>0</v>
      </c>
      <c r="AD512" s="1437"/>
      <c r="AE512" s="1442" t="str">
        <f t="shared" si="183"/>
        <v/>
      </c>
      <c r="AF512" s="2564"/>
      <c r="AG512" s="2715">
        <f t="shared" si="173"/>
        <v>0</v>
      </c>
      <c r="AH512" s="2716">
        <f>IF(AND(V512&lt;&gt;"", ISNUMBER(T512)), IFERROR(INDEX(AJ24:AJ94, MATCH(P512, AI24:AI94, 0)) * O512 * IF(ISBLANK(L512), 1, L512), 0), 0)</f>
        <v>0</v>
      </c>
      <c r="AI512" s="1411"/>
      <c r="AJ512" s="1411"/>
      <c r="AK512" s="1411"/>
      <c r="AL512" s="1411"/>
      <c r="AM512" s="1401" t="str">
        <f t="shared" si="168"/>
        <v>►</v>
      </c>
      <c r="AQ512" s="1411"/>
      <c r="AR512" s="1411"/>
      <c r="AW512" s="1411"/>
      <c r="AX512" s="4">
        <v>1</v>
      </c>
      <c r="AY512" s="48"/>
      <c r="AZ512" s="48"/>
    </row>
    <row r="513" spans="1:52" s="31" customFormat="1" ht="21" customHeight="1" x14ac:dyDescent="0.25">
      <c r="A513" s="1401" t="str">
        <f t="shared" si="167"/>
        <v>►</v>
      </c>
      <c r="B513" s="1402" t="str">
        <f t="shared" si="171"/>
        <v>►</v>
      </c>
      <c r="C513" s="1403" t="str">
        <f t="shared" si="174"/>
        <v>►</v>
      </c>
      <c r="D513" s="2475" t="str">
        <f t="shared" si="179"/>
        <v>►</v>
      </c>
      <c r="E513" s="1402" t="str">
        <f t="shared" si="180"/>
        <v>►</v>
      </c>
      <c r="F513" s="1402" t="str">
        <f t="shared" si="181"/>
        <v>►</v>
      </c>
      <c r="G513" s="1402" t="str">
        <f t="shared" si="182"/>
        <v>►</v>
      </c>
      <c r="H513" s="1466" t="s">
        <v>6</v>
      </c>
      <c r="I513" s="1465"/>
      <c r="J513" s="1465"/>
      <c r="K513" s="1465"/>
      <c r="L513" s="1464"/>
      <c r="M513" s="1464"/>
      <c r="N513" s="1464"/>
      <c r="O513" s="1464"/>
      <c r="P513" s="1464"/>
      <c r="Q513" s="1464"/>
      <c r="R513" s="2459"/>
      <c r="S513" s="521" t="s">
        <v>6</v>
      </c>
      <c r="T513" s="2719">
        <f t="shared" si="169"/>
        <v>0</v>
      </c>
      <c r="U513" s="2443">
        <f t="shared" si="170"/>
        <v>0</v>
      </c>
      <c r="V513" s="2442"/>
      <c r="W513" s="1433">
        <f t="shared" si="177"/>
        <v>0</v>
      </c>
      <c r="X513" s="185" t="str">
        <f>IF(OR(W513=0, ISBLANK(P513)), "", TEXT(ROUND(W513/INDEX(AJ24:AJ94, MATCH(P513, AI24:AI94, 0)), 0),"# ##0") &amp; " " &amp; P513)</f>
        <v/>
      </c>
      <c r="Y513" s="210">
        <f t="shared" si="178"/>
        <v>0</v>
      </c>
      <c r="Z513" s="1434">
        <f t="shared" si="172"/>
        <v>0</v>
      </c>
      <c r="AA513" s="1435" t="str">
        <f t="shared" si="175"/>
        <v/>
      </c>
      <c r="AB513" s="1436"/>
      <c r="AC513" s="1433">
        <f t="shared" si="176"/>
        <v>0</v>
      </c>
      <c r="AD513" s="1437"/>
      <c r="AE513" s="1438" t="str">
        <f t="shared" si="183"/>
        <v/>
      </c>
      <c r="AF513" s="2564"/>
      <c r="AG513" s="2715">
        <f t="shared" si="173"/>
        <v>0</v>
      </c>
      <c r="AH513" s="2716">
        <f>IF(AND(V513&lt;&gt;"", ISNUMBER(T513)), IFERROR(INDEX(AJ24:AJ94, MATCH(P513, AI24:AI94, 0)) * O513 * IF(ISBLANK(L513), 1, L513), 0), 0)</f>
        <v>0</v>
      </c>
      <c r="AI513" s="1411"/>
      <c r="AJ513" s="1411"/>
      <c r="AK513" s="1411"/>
      <c r="AL513" s="1411"/>
      <c r="AM513" s="1401" t="str">
        <f t="shared" si="168"/>
        <v>►</v>
      </c>
      <c r="AQ513" s="1411"/>
      <c r="AR513" s="1411"/>
      <c r="AW513" s="1411"/>
      <c r="AX513" s="4">
        <v>1</v>
      </c>
      <c r="AY513" s="48"/>
      <c r="AZ513" s="48"/>
    </row>
    <row r="514" spans="1:52" s="31" customFormat="1" ht="21" customHeight="1" x14ac:dyDescent="0.25">
      <c r="A514" s="1401" t="str">
        <f t="shared" si="167"/>
        <v>►</v>
      </c>
      <c r="B514" s="1402" t="str">
        <f t="shared" si="171"/>
        <v>►</v>
      </c>
      <c r="C514" s="1403" t="str">
        <f t="shared" si="174"/>
        <v>►</v>
      </c>
      <c r="D514" s="2475" t="str">
        <f t="shared" si="179"/>
        <v>►</v>
      </c>
      <c r="E514" s="1402" t="str">
        <f t="shared" si="180"/>
        <v>►</v>
      </c>
      <c r="F514" s="1402" t="str">
        <f t="shared" si="181"/>
        <v>►</v>
      </c>
      <c r="G514" s="1402" t="str">
        <f t="shared" si="182"/>
        <v>►</v>
      </c>
      <c r="H514" s="1466" t="s">
        <v>6</v>
      </c>
      <c r="I514" s="1465"/>
      <c r="J514" s="1465"/>
      <c r="K514" s="1465"/>
      <c r="L514" s="1464"/>
      <c r="M514" s="1464"/>
      <c r="N514" s="1464"/>
      <c r="O514" s="1464"/>
      <c r="P514" s="1464"/>
      <c r="Q514" s="1464"/>
      <c r="R514" s="2459"/>
      <c r="S514" s="521" t="s">
        <v>6</v>
      </c>
      <c r="T514" s="2719">
        <f t="shared" si="169"/>
        <v>0</v>
      </c>
      <c r="U514" s="2443">
        <f t="shared" si="170"/>
        <v>0</v>
      </c>
      <c r="V514" s="2442"/>
      <c r="W514" s="1440">
        <f t="shared" si="177"/>
        <v>0</v>
      </c>
      <c r="X514" s="199" t="str">
        <f>IF(OR(W514=0, ISBLANK(P514)), "", TEXT(ROUND(W514/INDEX(AJ24:AJ94, MATCH(P514, AI24:AI94, 0)), 0),"# ##0") &amp; " " &amp; P514)</f>
        <v/>
      </c>
      <c r="Y514" s="197">
        <f t="shared" si="178"/>
        <v>0</v>
      </c>
      <c r="Z514" s="1441">
        <f t="shared" si="172"/>
        <v>0</v>
      </c>
      <c r="AA514" s="1428" t="str">
        <f t="shared" si="175"/>
        <v/>
      </c>
      <c r="AB514" s="1436"/>
      <c r="AC514" s="1440">
        <f t="shared" si="176"/>
        <v>0</v>
      </c>
      <c r="AD514" s="1437"/>
      <c r="AE514" s="1442" t="str">
        <f t="shared" si="183"/>
        <v/>
      </c>
      <c r="AF514" s="2564"/>
      <c r="AG514" s="2715">
        <f t="shared" si="173"/>
        <v>0</v>
      </c>
      <c r="AH514" s="2716">
        <f>IF(AND(V514&lt;&gt;"", ISNUMBER(T514)), IFERROR(INDEX(AJ24:AJ94, MATCH(P514, AI24:AI94, 0)) * O514 * IF(ISBLANK(L514), 1, L514), 0), 0)</f>
        <v>0</v>
      </c>
      <c r="AI514" s="1411"/>
      <c r="AJ514" s="1411"/>
      <c r="AK514" s="1411"/>
      <c r="AL514" s="1411"/>
      <c r="AM514" s="1401" t="str">
        <f t="shared" si="168"/>
        <v>►</v>
      </c>
      <c r="AQ514" s="1411"/>
      <c r="AR514" s="1411"/>
      <c r="AW514" s="1411"/>
      <c r="AX514" s="4">
        <v>1</v>
      </c>
      <c r="AY514" s="48"/>
      <c r="AZ514" s="48"/>
    </row>
    <row r="515" spans="1:52" s="31" customFormat="1" ht="21" customHeight="1" x14ac:dyDescent="0.25">
      <c r="A515" s="1401" t="str">
        <f t="shared" si="167"/>
        <v>►</v>
      </c>
      <c r="B515" s="1402" t="str">
        <f t="shared" si="171"/>
        <v>►</v>
      </c>
      <c r="C515" s="1403" t="str">
        <f t="shared" si="174"/>
        <v>►</v>
      </c>
      <c r="D515" s="2475" t="str">
        <f t="shared" si="179"/>
        <v>►</v>
      </c>
      <c r="E515" s="1402" t="str">
        <f t="shared" si="180"/>
        <v>►</v>
      </c>
      <c r="F515" s="1402" t="str">
        <f t="shared" si="181"/>
        <v>►</v>
      </c>
      <c r="G515" s="1402" t="str">
        <f t="shared" si="182"/>
        <v>►</v>
      </c>
      <c r="H515" s="1466" t="s">
        <v>6</v>
      </c>
      <c r="I515" s="1465"/>
      <c r="J515" s="1465"/>
      <c r="K515" s="1465"/>
      <c r="L515" s="1464"/>
      <c r="M515" s="1464"/>
      <c r="N515" s="1464"/>
      <c r="O515" s="1464"/>
      <c r="P515" s="1464"/>
      <c r="Q515" s="1464"/>
      <c r="R515" s="2459"/>
      <c r="S515" s="521" t="s">
        <v>6</v>
      </c>
      <c r="T515" s="2719">
        <f t="shared" si="169"/>
        <v>0</v>
      </c>
      <c r="U515" s="2443">
        <f t="shared" si="170"/>
        <v>0</v>
      </c>
      <c r="V515" s="2442"/>
      <c r="W515" s="1433">
        <f t="shared" si="177"/>
        <v>0</v>
      </c>
      <c r="X515" s="185" t="str">
        <f>IF(OR(W515=0, ISBLANK(P515)), "", TEXT(ROUND(W515/INDEX(AJ24:AJ94, MATCH(P515, AI24:AI94, 0)), 0),"# ##0") &amp; " " &amp; P515)</f>
        <v/>
      </c>
      <c r="Y515" s="210">
        <f t="shared" si="178"/>
        <v>0</v>
      </c>
      <c r="Z515" s="1434">
        <f t="shared" si="172"/>
        <v>0</v>
      </c>
      <c r="AA515" s="1435" t="str">
        <f t="shared" si="175"/>
        <v/>
      </c>
      <c r="AB515" s="1436"/>
      <c r="AC515" s="1433">
        <f t="shared" si="176"/>
        <v>0</v>
      </c>
      <c r="AD515" s="1437"/>
      <c r="AE515" s="1438" t="str">
        <f t="shared" si="183"/>
        <v/>
      </c>
      <c r="AF515" s="2564"/>
      <c r="AG515" s="2715">
        <f t="shared" si="173"/>
        <v>0</v>
      </c>
      <c r="AH515" s="2716">
        <f>IF(AND(V515&lt;&gt;"", ISNUMBER(T515)), IFERROR(INDEX(AJ24:AJ94, MATCH(P515, AI24:AI94, 0)) * O515 * IF(ISBLANK(L515), 1, L515), 0), 0)</f>
        <v>0</v>
      </c>
      <c r="AI515" s="1411"/>
      <c r="AJ515" s="1411"/>
      <c r="AK515" s="1411"/>
      <c r="AL515" s="1411"/>
      <c r="AM515" s="1401" t="str">
        <f t="shared" si="168"/>
        <v>►</v>
      </c>
      <c r="AQ515" s="1411"/>
      <c r="AR515" s="1411"/>
      <c r="AW515" s="1411"/>
      <c r="AX515" s="4">
        <v>1</v>
      </c>
      <c r="AY515" s="48"/>
      <c r="AZ515" s="48"/>
    </row>
    <row r="516" spans="1:52" s="31" customFormat="1" ht="21" customHeight="1" x14ac:dyDescent="0.25">
      <c r="A516" s="1401" t="str">
        <f t="shared" si="167"/>
        <v>►</v>
      </c>
      <c r="B516" s="1402" t="str">
        <f t="shared" si="171"/>
        <v>►</v>
      </c>
      <c r="C516" s="1403" t="str">
        <f t="shared" si="174"/>
        <v>►</v>
      </c>
      <c r="D516" s="2475" t="str">
        <f t="shared" si="179"/>
        <v>►</v>
      </c>
      <c r="E516" s="1402" t="str">
        <f t="shared" si="180"/>
        <v>►</v>
      </c>
      <c r="F516" s="1402" t="str">
        <f t="shared" si="181"/>
        <v>►</v>
      </c>
      <c r="G516" s="1402" t="str">
        <f t="shared" si="182"/>
        <v>►</v>
      </c>
      <c r="H516" s="1466" t="s">
        <v>6</v>
      </c>
      <c r="I516" s="1465"/>
      <c r="J516" s="1465"/>
      <c r="K516" s="1465"/>
      <c r="L516" s="1464"/>
      <c r="M516" s="1464"/>
      <c r="N516" s="1464"/>
      <c r="O516" s="1464"/>
      <c r="P516" s="1464"/>
      <c r="Q516" s="1464"/>
      <c r="R516" s="2459"/>
      <c r="S516" s="521" t="s">
        <v>6</v>
      </c>
      <c r="T516" s="2719">
        <f t="shared" si="169"/>
        <v>0</v>
      </c>
      <c r="U516" s="2443">
        <f t="shared" si="170"/>
        <v>0</v>
      </c>
      <c r="V516" s="2442"/>
      <c r="W516" s="1440">
        <f t="shared" si="177"/>
        <v>0</v>
      </c>
      <c r="X516" s="199" t="str">
        <f>IF(OR(W516=0, ISBLANK(P516)), "", TEXT(ROUND(W516/INDEX(AJ24:AJ94, MATCH(P516, AI24:AI94, 0)), 0),"# ##0") &amp; " " &amp; P516)</f>
        <v/>
      </c>
      <c r="Y516" s="197">
        <f t="shared" si="178"/>
        <v>0</v>
      </c>
      <c r="Z516" s="1441">
        <f t="shared" si="172"/>
        <v>0</v>
      </c>
      <c r="AA516" s="1428" t="str">
        <f t="shared" si="175"/>
        <v/>
      </c>
      <c r="AB516" s="1436"/>
      <c r="AC516" s="1440">
        <f t="shared" si="176"/>
        <v>0</v>
      </c>
      <c r="AD516" s="1437"/>
      <c r="AE516" s="1442" t="str">
        <f t="shared" si="183"/>
        <v/>
      </c>
      <c r="AF516" s="2564"/>
      <c r="AG516" s="2715">
        <f t="shared" si="173"/>
        <v>0</v>
      </c>
      <c r="AH516" s="2716">
        <f>IF(AND(V516&lt;&gt;"", ISNUMBER(T516)), IFERROR(INDEX(AJ24:AJ94, MATCH(P516, AI24:AI94, 0)) * O516 * IF(ISBLANK(L516), 1, L516), 0), 0)</f>
        <v>0</v>
      </c>
      <c r="AI516" s="1411"/>
      <c r="AJ516" s="1411"/>
      <c r="AK516" s="1411"/>
      <c r="AL516" s="1411"/>
      <c r="AM516" s="1401" t="str">
        <f t="shared" si="168"/>
        <v>►</v>
      </c>
      <c r="AQ516" s="1411"/>
      <c r="AR516" s="1411"/>
      <c r="AW516" s="1411"/>
      <c r="AX516" s="4">
        <v>1</v>
      </c>
      <c r="AY516" s="48"/>
      <c r="AZ516" s="48"/>
    </row>
    <row r="517" spans="1:52" s="31" customFormat="1" ht="21" customHeight="1" x14ac:dyDescent="0.25">
      <c r="A517" s="1401" t="str">
        <f t="shared" si="167"/>
        <v>►</v>
      </c>
      <c r="B517" s="1402" t="str">
        <f t="shared" si="171"/>
        <v>►</v>
      </c>
      <c r="C517" s="1403" t="str">
        <f t="shared" si="174"/>
        <v>►</v>
      </c>
      <c r="D517" s="2475" t="str">
        <f t="shared" si="179"/>
        <v>►</v>
      </c>
      <c r="E517" s="1402" t="str">
        <f t="shared" si="180"/>
        <v>►</v>
      </c>
      <c r="F517" s="1402" t="str">
        <f t="shared" si="181"/>
        <v>►</v>
      </c>
      <c r="G517" s="1402" t="str">
        <f t="shared" si="182"/>
        <v>►</v>
      </c>
      <c r="H517" s="1466" t="s">
        <v>6</v>
      </c>
      <c r="I517" s="1465"/>
      <c r="J517" s="1465"/>
      <c r="K517" s="1465"/>
      <c r="L517" s="1464"/>
      <c r="M517" s="1464"/>
      <c r="N517" s="1464"/>
      <c r="O517" s="1464"/>
      <c r="P517" s="1464"/>
      <c r="Q517" s="1464"/>
      <c r="R517" s="2459"/>
      <c r="S517" s="521" t="s">
        <v>6</v>
      </c>
      <c r="T517" s="2719">
        <f t="shared" si="169"/>
        <v>0</v>
      </c>
      <c r="U517" s="2443">
        <f t="shared" si="170"/>
        <v>0</v>
      </c>
      <c r="V517" s="2442"/>
      <c r="W517" s="1433">
        <f t="shared" si="177"/>
        <v>0</v>
      </c>
      <c r="X517" s="185" t="str">
        <f>IF(OR(W517=0, ISBLANK(P517)), "", TEXT(ROUND(W517/INDEX(AJ24:AJ94, MATCH(P517, AI24:AI94, 0)), 0),"# ##0") &amp; " " &amp; P517)</f>
        <v/>
      </c>
      <c r="Y517" s="210">
        <f t="shared" si="178"/>
        <v>0</v>
      </c>
      <c r="Z517" s="1434">
        <f t="shared" si="172"/>
        <v>0</v>
      </c>
      <c r="AA517" s="1435" t="str">
        <f t="shared" si="175"/>
        <v/>
      </c>
      <c r="AB517" s="1436"/>
      <c r="AC517" s="1433">
        <f t="shared" si="176"/>
        <v>0</v>
      </c>
      <c r="AD517" s="1437"/>
      <c r="AE517" s="1438" t="str">
        <f t="shared" si="183"/>
        <v/>
      </c>
      <c r="AF517" s="2564"/>
      <c r="AG517" s="2715">
        <f t="shared" si="173"/>
        <v>0</v>
      </c>
      <c r="AH517" s="2716">
        <f>IF(AND(V517&lt;&gt;"", ISNUMBER(T517)), IFERROR(INDEX(AJ24:AJ94, MATCH(P517, AI24:AI94, 0)) * O517 * IF(ISBLANK(L517), 1, L517), 0), 0)</f>
        <v>0</v>
      </c>
      <c r="AI517" s="1411"/>
      <c r="AJ517" s="1411"/>
      <c r="AK517" s="1411"/>
      <c r="AL517" s="1411"/>
      <c r="AM517" s="1401" t="str">
        <f t="shared" si="168"/>
        <v>►</v>
      </c>
      <c r="AQ517" s="1411"/>
      <c r="AR517" s="1411"/>
      <c r="AW517" s="1411"/>
      <c r="AX517" s="4">
        <v>1</v>
      </c>
      <c r="AY517" s="48"/>
      <c r="AZ517" s="48"/>
    </row>
    <row r="518" spans="1:52" s="31" customFormat="1" ht="21" customHeight="1" x14ac:dyDescent="0.25">
      <c r="A518" s="1401" t="str">
        <f t="shared" si="167"/>
        <v>►</v>
      </c>
      <c r="B518" s="1402" t="str">
        <f t="shared" si="171"/>
        <v>►</v>
      </c>
      <c r="C518" s="1403" t="str">
        <f t="shared" si="174"/>
        <v>►</v>
      </c>
      <c r="D518" s="2475" t="str">
        <f t="shared" si="179"/>
        <v>►</v>
      </c>
      <c r="E518" s="1402" t="str">
        <f t="shared" si="180"/>
        <v>►</v>
      </c>
      <c r="F518" s="1402" t="str">
        <f t="shared" si="181"/>
        <v>►</v>
      </c>
      <c r="G518" s="1402" t="str">
        <f t="shared" si="182"/>
        <v>►</v>
      </c>
      <c r="H518" s="1466" t="s">
        <v>6</v>
      </c>
      <c r="I518" s="1465"/>
      <c r="J518" s="1465"/>
      <c r="K518" s="1465"/>
      <c r="L518" s="1464"/>
      <c r="M518" s="1464"/>
      <c r="N518" s="1464"/>
      <c r="O518" s="1464"/>
      <c r="P518" s="1464"/>
      <c r="Q518" s="1464"/>
      <c r="R518" s="2459"/>
      <c r="S518" s="521" t="s">
        <v>6</v>
      </c>
      <c r="T518" s="2719">
        <f t="shared" si="169"/>
        <v>0</v>
      </c>
      <c r="U518" s="2443">
        <f t="shared" si="170"/>
        <v>0</v>
      </c>
      <c r="V518" s="2442"/>
      <c r="W518" s="1440">
        <f t="shared" si="177"/>
        <v>0</v>
      </c>
      <c r="X518" s="199" t="str">
        <f>IF(OR(W518=0, ISBLANK(P518)), "", TEXT(ROUND(W518/INDEX(AJ24:AJ94, MATCH(P518, AI24:AI94, 0)), 0),"# ##0") &amp; " " &amp; P518)</f>
        <v/>
      </c>
      <c r="Y518" s="197">
        <f t="shared" si="178"/>
        <v>0</v>
      </c>
      <c r="Z518" s="1441">
        <f t="shared" si="172"/>
        <v>0</v>
      </c>
      <c r="AA518" s="1428" t="str">
        <f t="shared" si="175"/>
        <v/>
      </c>
      <c r="AB518" s="1436"/>
      <c r="AC518" s="1440">
        <f t="shared" si="176"/>
        <v>0</v>
      </c>
      <c r="AD518" s="1437"/>
      <c r="AE518" s="1442" t="str">
        <f t="shared" si="183"/>
        <v/>
      </c>
      <c r="AF518" s="2564"/>
      <c r="AG518" s="2715">
        <f t="shared" si="173"/>
        <v>0</v>
      </c>
      <c r="AH518" s="2716">
        <f>IF(AND(V518&lt;&gt;"", ISNUMBER(T518)), IFERROR(INDEX(AJ24:AJ94, MATCH(P518, AI24:AI94, 0)) * O518 * IF(ISBLANK(L518), 1, L518), 0), 0)</f>
        <v>0</v>
      </c>
      <c r="AI518" s="1411"/>
      <c r="AJ518" s="1411"/>
      <c r="AK518" s="1411"/>
      <c r="AL518" s="1411"/>
      <c r="AM518" s="1401" t="str">
        <f t="shared" si="168"/>
        <v>►</v>
      </c>
      <c r="AQ518" s="1411"/>
      <c r="AR518" s="1411"/>
      <c r="AW518" s="1411"/>
      <c r="AX518" s="4">
        <v>1</v>
      </c>
      <c r="AY518" s="48"/>
      <c r="AZ518" s="48"/>
    </row>
    <row r="519" spans="1:52" s="31" customFormat="1" ht="21" customHeight="1" x14ac:dyDescent="0.25">
      <c r="A519" s="1401" t="str">
        <f t="shared" si="167"/>
        <v>►</v>
      </c>
      <c r="B519" s="1402" t="str">
        <f t="shared" si="171"/>
        <v>►</v>
      </c>
      <c r="C519" s="1403" t="str">
        <f t="shared" si="174"/>
        <v>►</v>
      </c>
      <c r="D519" s="2475" t="str">
        <f t="shared" si="179"/>
        <v>►</v>
      </c>
      <c r="E519" s="1402" t="str">
        <f t="shared" si="180"/>
        <v>►</v>
      </c>
      <c r="F519" s="1402" t="str">
        <f t="shared" si="181"/>
        <v>►</v>
      </c>
      <c r="G519" s="1402" t="str">
        <f t="shared" si="182"/>
        <v>►</v>
      </c>
      <c r="H519" s="1466" t="s">
        <v>6</v>
      </c>
      <c r="I519" s="1465"/>
      <c r="J519" s="1465"/>
      <c r="K519" s="1465"/>
      <c r="L519" s="1464"/>
      <c r="M519" s="1464"/>
      <c r="N519" s="1464"/>
      <c r="O519" s="1464"/>
      <c r="P519" s="1464"/>
      <c r="Q519" s="1464"/>
      <c r="R519" s="2459"/>
      <c r="S519" s="521" t="s">
        <v>6</v>
      </c>
      <c r="T519" s="2719">
        <f t="shared" si="169"/>
        <v>0</v>
      </c>
      <c r="U519" s="2443">
        <f t="shared" si="170"/>
        <v>0</v>
      </c>
      <c r="V519" s="2442"/>
      <c r="W519" s="1433">
        <f t="shared" si="177"/>
        <v>0</v>
      </c>
      <c r="X519" s="185" t="str">
        <f>IF(OR(W519=0, ISBLANK(P519)), "", TEXT(ROUND(W519/INDEX(AJ24:AJ94, MATCH(P519, AI24:AI94, 0)), 0),"# ##0") &amp; " " &amp; P519)</f>
        <v/>
      </c>
      <c r="Y519" s="210">
        <f t="shared" si="178"/>
        <v>0</v>
      </c>
      <c r="Z519" s="1434">
        <f t="shared" si="172"/>
        <v>0</v>
      </c>
      <c r="AA519" s="1435" t="str">
        <f t="shared" si="175"/>
        <v/>
      </c>
      <c r="AB519" s="1436"/>
      <c r="AC519" s="1433">
        <f t="shared" si="176"/>
        <v>0</v>
      </c>
      <c r="AD519" s="1437"/>
      <c r="AE519" s="1438" t="str">
        <f t="shared" si="183"/>
        <v/>
      </c>
      <c r="AF519" s="2564"/>
      <c r="AG519" s="2715">
        <f t="shared" si="173"/>
        <v>0</v>
      </c>
      <c r="AH519" s="2716">
        <f>IF(AND(V519&lt;&gt;"", ISNUMBER(T519)), IFERROR(INDEX(AJ24:AJ94, MATCH(P519, AI24:AI94, 0)) * O519 * IF(ISBLANK(L519), 1, L519), 0), 0)</f>
        <v>0</v>
      </c>
      <c r="AI519" s="1411"/>
      <c r="AJ519" s="1411"/>
      <c r="AK519" s="1411"/>
      <c r="AL519" s="1411"/>
      <c r="AM519" s="1401" t="str">
        <f t="shared" si="168"/>
        <v>►</v>
      </c>
      <c r="AQ519" s="1411"/>
      <c r="AR519" s="1411"/>
      <c r="AW519" s="1411"/>
      <c r="AX519" s="4">
        <v>1</v>
      </c>
      <c r="AY519" s="48"/>
      <c r="AZ519" s="48"/>
    </row>
    <row r="520" spans="1:52" s="31" customFormat="1" ht="21" customHeight="1" x14ac:dyDescent="0.25">
      <c r="A520" s="1401" t="str">
        <f t="shared" si="167"/>
        <v>►</v>
      </c>
      <c r="B520" s="1402" t="str">
        <f t="shared" si="171"/>
        <v>►</v>
      </c>
      <c r="C520" s="1403" t="str">
        <f t="shared" si="174"/>
        <v>►</v>
      </c>
      <c r="D520" s="2475" t="str">
        <f t="shared" si="179"/>
        <v>►</v>
      </c>
      <c r="E520" s="1402" t="str">
        <f t="shared" si="180"/>
        <v>►</v>
      </c>
      <c r="F520" s="1402" t="str">
        <f t="shared" si="181"/>
        <v>►</v>
      </c>
      <c r="G520" s="1402" t="str">
        <f t="shared" si="182"/>
        <v>►</v>
      </c>
      <c r="H520" s="1466" t="s">
        <v>6</v>
      </c>
      <c r="I520" s="1465"/>
      <c r="J520" s="1465"/>
      <c r="K520" s="1465"/>
      <c r="L520" s="1464"/>
      <c r="M520" s="1464"/>
      <c r="N520" s="1464"/>
      <c r="O520" s="1464"/>
      <c r="P520" s="1464"/>
      <c r="Q520" s="1464"/>
      <c r="R520" s="2459"/>
      <c r="S520" s="521" t="s">
        <v>6</v>
      </c>
      <c r="T520" s="2719">
        <f t="shared" si="169"/>
        <v>0</v>
      </c>
      <c r="U520" s="2443">
        <f t="shared" si="170"/>
        <v>0</v>
      </c>
      <c r="V520" s="2442"/>
      <c r="W520" s="1440">
        <f t="shared" si="177"/>
        <v>0</v>
      </c>
      <c r="X520" s="199" t="str">
        <f>IF(OR(W520=0, ISBLANK(P520)), "", TEXT(ROUND(W520/INDEX(AJ24:AJ94, MATCH(P520, AI24:AI94, 0)), 0),"# ##0") &amp; " " &amp; P520)</f>
        <v/>
      </c>
      <c r="Y520" s="197">
        <f t="shared" si="178"/>
        <v>0</v>
      </c>
      <c r="Z520" s="1441">
        <f t="shared" si="172"/>
        <v>0</v>
      </c>
      <c r="AA520" s="1428" t="str">
        <f t="shared" si="175"/>
        <v/>
      </c>
      <c r="AB520" s="1436"/>
      <c r="AC520" s="1440">
        <f t="shared" si="176"/>
        <v>0</v>
      </c>
      <c r="AD520" s="1437"/>
      <c r="AE520" s="1442" t="str">
        <f t="shared" si="183"/>
        <v/>
      </c>
      <c r="AF520" s="2564"/>
      <c r="AG520" s="2715">
        <f t="shared" si="173"/>
        <v>0</v>
      </c>
      <c r="AH520" s="2716">
        <f>IF(AND(V520&lt;&gt;"", ISNUMBER(T520)), IFERROR(INDEX(AJ24:AJ94, MATCH(P520, AI24:AI94, 0)) * O520 * IF(ISBLANK(L520), 1, L520), 0), 0)</f>
        <v>0</v>
      </c>
      <c r="AI520" s="1411"/>
      <c r="AJ520" s="1411"/>
      <c r="AK520" s="1411"/>
      <c r="AL520" s="1411"/>
      <c r="AM520" s="1401" t="str">
        <f t="shared" si="168"/>
        <v>►</v>
      </c>
      <c r="AQ520" s="1411"/>
      <c r="AR520" s="1411"/>
      <c r="AW520" s="1411"/>
      <c r="AX520" s="4">
        <v>1</v>
      </c>
      <c r="AY520" s="48"/>
      <c r="AZ520" s="48"/>
    </row>
    <row r="521" spans="1:52" s="31" customFormat="1" ht="21" customHeight="1" x14ac:dyDescent="0.25">
      <c r="A521" s="1401" t="str">
        <f t="shared" si="167"/>
        <v>►</v>
      </c>
      <c r="B521" s="1402" t="str">
        <f t="shared" si="171"/>
        <v>►</v>
      </c>
      <c r="C521" s="1403" t="str">
        <f t="shared" si="174"/>
        <v>►</v>
      </c>
      <c r="D521" s="2475" t="str">
        <f t="shared" si="179"/>
        <v>►</v>
      </c>
      <c r="E521" s="1402" t="str">
        <f t="shared" si="180"/>
        <v>►</v>
      </c>
      <c r="F521" s="1402" t="str">
        <f t="shared" si="181"/>
        <v>►</v>
      </c>
      <c r="G521" s="1402" t="str">
        <f t="shared" si="182"/>
        <v>►</v>
      </c>
      <c r="H521" s="1466" t="s">
        <v>6</v>
      </c>
      <c r="I521" s="1465"/>
      <c r="J521" s="1465"/>
      <c r="K521" s="1465"/>
      <c r="L521" s="1464"/>
      <c r="M521" s="1464"/>
      <c r="N521" s="1464"/>
      <c r="O521" s="1464"/>
      <c r="P521" s="1464"/>
      <c r="Q521" s="1464"/>
      <c r="R521" s="2459"/>
      <c r="S521" s="521" t="s">
        <v>6</v>
      </c>
      <c r="T521" s="2719">
        <f t="shared" si="169"/>
        <v>0</v>
      </c>
      <c r="U521" s="2443">
        <f t="shared" si="170"/>
        <v>0</v>
      </c>
      <c r="V521" s="2442"/>
      <c r="W521" s="1433">
        <f t="shared" si="177"/>
        <v>0</v>
      </c>
      <c r="X521" s="185" t="str">
        <f>IF(OR(W521=0, ISBLANK(P521)), "", TEXT(ROUND(W521/INDEX(AJ24:AJ94, MATCH(P521, AI24:AI94, 0)), 0),"# ##0") &amp; " " &amp; P521)</f>
        <v/>
      </c>
      <c r="Y521" s="210">
        <f t="shared" si="178"/>
        <v>0</v>
      </c>
      <c r="Z521" s="1434">
        <f t="shared" si="172"/>
        <v>0</v>
      </c>
      <c r="AA521" s="1435" t="str">
        <f t="shared" si="175"/>
        <v/>
      </c>
      <c r="AB521" s="1436"/>
      <c r="AC521" s="1433">
        <f t="shared" si="176"/>
        <v>0</v>
      </c>
      <c r="AD521" s="1437"/>
      <c r="AE521" s="1438" t="str">
        <f t="shared" si="183"/>
        <v/>
      </c>
      <c r="AF521" s="2564"/>
      <c r="AG521" s="2715">
        <f t="shared" si="173"/>
        <v>0</v>
      </c>
      <c r="AH521" s="2716">
        <f>IF(AND(V521&lt;&gt;"", ISNUMBER(T521)), IFERROR(INDEX(AJ24:AJ94, MATCH(P521, AI24:AI94, 0)) * O521 * IF(ISBLANK(L521), 1, L521), 0), 0)</f>
        <v>0</v>
      </c>
      <c r="AI521" s="1411"/>
      <c r="AJ521" s="1411"/>
      <c r="AK521" s="1411"/>
      <c r="AL521" s="1411"/>
      <c r="AM521" s="1401" t="str">
        <f t="shared" si="168"/>
        <v>►</v>
      </c>
      <c r="AQ521" s="1411"/>
      <c r="AR521" s="1411"/>
      <c r="AW521" s="1411"/>
      <c r="AX521" s="4">
        <v>1</v>
      </c>
      <c r="AY521" s="48"/>
      <c r="AZ521" s="48"/>
    </row>
    <row r="522" spans="1:52" s="31" customFormat="1" ht="21" customHeight="1" x14ac:dyDescent="0.25">
      <c r="A522" s="1401" t="str">
        <f t="shared" si="167"/>
        <v>►</v>
      </c>
      <c r="B522" s="1402" t="str">
        <f t="shared" si="171"/>
        <v>►</v>
      </c>
      <c r="C522" s="1403" t="str">
        <f t="shared" si="174"/>
        <v>►</v>
      </c>
      <c r="D522" s="2475" t="str">
        <f t="shared" si="179"/>
        <v>►</v>
      </c>
      <c r="E522" s="1402" t="str">
        <f t="shared" si="180"/>
        <v>►</v>
      </c>
      <c r="F522" s="1402" t="str">
        <f t="shared" si="181"/>
        <v>►</v>
      </c>
      <c r="G522" s="1402" t="str">
        <f t="shared" si="182"/>
        <v>►</v>
      </c>
      <c r="H522" s="1466" t="s">
        <v>6</v>
      </c>
      <c r="I522" s="1465"/>
      <c r="J522" s="1465"/>
      <c r="K522" s="1465"/>
      <c r="L522" s="1464"/>
      <c r="M522" s="1464"/>
      <c r="N522" s="1464"/>
      <c r="O522" s="1464"/>
      <c r="P522" s="1464"/>
      <c r="Q522" s="1464"/>
      <c r="R522" s="2459"/>
      <c r="S522" s="521" t="s">
        <v>6</v>
      </c>
      <c r="T522" s="2719">
        <f t="shared" si="169"/>
        <v>0</v>
      </c>
      <c r="U522" s="2443">
        <f t="shared" si="170"/>
        <v>0</v>
      </c>
      <c r="V522" s="2442"/>
      <c r="W522" s="1440">
        <f t="shared" si="177"/>
        <v>0</v>
      </c>
      <c r="X522" s="199" t="str">
        <f>IF(OR(W522=0, ISBLANK(P522)), "", TEXT(ROUND(W522/INDEX(AJ24:AJ94, MATCH(P522, AI24:AI94, 0)), 0),"# ##0") &amp; " " &amp; P522)</f>
        <v/>
      </c>
      <c r="Y522" s="197">
        <f t="shared" si="178"/>
        <v>0</v>
      </c>
      <c r="Z522" s="1441">
        <f t="shared" si="172"/>
        <v>0</v>
      </c>
      <c r="AA522" s="1428" t="str">
        <f t="shared" si="175"/>
        <v/>
      </c>
      <c r="AB522" s="1436"/>
      <c r="AC522" s="1440">
        <f t="shared" si="176"/>
        <v>0</v>
      </c>
      <c r="AD522" s="1437"/>
      <c r="AE522" s="1442" t="str">
        <f t="shared" si="183"/>
        <v/>
      </c>
      <c r="AF522" s="2564"/>
      <c r="AG522" s="2715">
        <f t="shared" si="173"/>
        <v>0</v>
      </c>
      <c r="AH522" s="2716">
        <f>IF(AND(V522&lt;&gt;"", ISNUMBER(T522)), IFERROR(INDEX(AJ24:AJ94, MATCH(P522, AI24:AI94, 0)) * O522 * IF(ISBLANK(L522), 1, L522), 0), 0)</f>
        <v>0</v>
      </c>
      <c r="AI522" s="1411"/>
      <c r="AJ522" s="1411"/>
      <c r="AK522" s="1411"/>
      <c r="AL522" s="1411"/>
      <c r="AM522" s="1401" t="str">
        <f t="shared" si="168"/>
        <v>►</v>
      </c>
      <c r="AQ522" s="1411"/>
      <c r="AR522" s="1411"/>
      <c r="AW522" s="1411"/>
      <c r="AX522" s="4">
        <v>1</v>
      </c>
      <c r="AY522" s="48"/>
      <c r="AZ522" s="48"/>
    </row>
    <row r="523" spans="1:52" s="31" customFormat="1" ht="21" customHeight="1" x14ac:dyDescent="0.25">
      <c r="A523" s="1401" t="str">
        <f t="shared" si="167"/>
        <v>►</v>
      </c>
      <c r="B523" s="1402" t="str">
        <f t="shared" si="171"/>
        <v>►</v>
      </c>
      <c r="C523" s="1403" t="str">
        <f t="shared" si="174"/>
        <v>►</v>
      </c>
      <c r="D523" s="2475" t="str">
        <f t="shared" si="179"/>
        <v>►</v>
      </c>
      <c r="E523" s="1402" t="str">
        <f t="shared" si="180"/>
        <v>►</v>
      </c>
      <c r="F523" s="1402" t="str">
        <f t="shared" si="181"/>
        <v>►</v>
      </c>
      <c r="G523" s="1402" t="str">
        <f t="shared" si="182"/>
        <v>►</v>
      </c>
      <c r="H523" s="1466" t="s">
        <v>6</v>
      </c>
      <c r="I523" s="1465"/>
      <c r="J523" s="1465"/>
      <c r="K523" s="1465"/>
      <c r="L523" s="1464"/>
      <c r="M523" s="1464"/>
      <c r="N523" s="1464"/>
      <c r="O523" s="1464"/>
      <c r="P523" s="1464"/>
      <c r="Q523" s="1464"/>
      <c r="R523" s="2459"/>
      <c r="S523" s="521" t="s">
        <v>6</v>
      </c>
      <c r="T523" s="2719">
        <f t="shared" si="169"/>
        <v>0</v>
      </c>
      <c r="U523" s="2443">
        <f t="shared" si="170"/>
        <v>0</v>
      </c>
      <c r="V523" s="2442"/>
      <c r="W523" s="1433">
        <f t="shared" si="177"/>
        <v>0</v>
      </c>
      <c r="X523" s="185" t="str">
        <f>IF(OR(W523=0, ISBLANK(P523)), "", TEXT(ROUND(W523/INDEX(AJ24:AJ94, MATCH(P523, AI24:AI94, 0)), 0),"# ##0") &amp; " " &amp; P523)</f>
        <v/>
      </c>
      <c r="Y523" s="210">
        <f t="shared" si="178"/>
        <v>0</v>
      </c>
      <c r="Z523" s="1434">
        <f t="shared" si="172"/>
        <v>0</v>
      </c>
      <c r="AA523" s="1435" t="str">
        <f t="shared" si="175"/>
        <v/>
      </c>
      <c r="AB523" s="1436"/>
      <c r="AC523" s="1433">
        <f t="shared" si="176"/>
        <v>0</v>
      </c>
      <c r="AD523" s="1437"/>
      <c r="AE523" s="1438" t="str">
        <f t="shared" si="183"/>
        <v/>
      </c>
      <c r="AF523" s="2564"/>
      <c r="AG523" s="2715">
        <f t="shared" si="173"/>
        <v>0</v>
      </c>
      <c r="AH523" s="2716">
        <f>IF(AND(V523&lt;&gt;"", ISNUMBER(T523)), IFERROR(INDEX(AJ24:AJ94, MATCH(P523, AI24:AI94, 0)) * O523 * IF(ISBLANK(L523), 1, L523), 0), 0)</f>
        <v>0</v>
      </c>
      <c r="AI523" s="1411"/>
      <c r="AJ523" s="1411"/>
      <c r="AK523" s="1411"/>
      <c r="AL523" s="1411"/>
      <c r="AM523" s="1401" t="str">
        <f t="shared" si="168"/>
        <v>►</v>
      </c>
      <c r="AQ523" s="1411"/>
      <c r="AR523" s="1411"/>
      <c r="AW523" s="1411"/>
      <c r="AX523" s="4">
        <v>1</v>
      </c>
      <c r="AY523" s="48"/>
      <c r="AZ523" s="48"/>
    </row>
    <row r="524" spans="1:52" s="31" customFormat="1" ht="21" customHeight="1" x14ac:dyDescent="0.25">
      <c r="A524" s="1401" t="str">
        <f t="shared" si="167"/>
        <v>►</v>
      </c>
      <c r="B524" s="1402" t="str">
        <f t="shared" si="171"/>
        <v>►</v>
      </c>
      <c r="C524" s="1403" t="str">
        <f t="shared" si="174"/>
        <v>►</v>
      </c>
      <c r="D524" s="2475" t="str">
        <f t="shared" si="179"/>
        <v>►</v>
      </c>
      <c r="E524" s="1402" t="str">
        <f t="shared" si="180"/>
        <v>►</v>
      </c>
      <c r="F524" s="1402" t="str">
        <f t="shared" si="181"/>
        <v>►</v>
      </c>
      <c r="G524" s="1402" t="str">
        <f t="shared" si="182"/>
        <v>►</v>
      </c>
      <c r="H524" s="1466" t="s">
        <v>6</v>
      </c>
      <c r="I524" s="1465"/>
      <c r="J524" s="1465"/>
      <c r="K524" s="1465"/>
      <c r="L524" s="1464"/>
      <c r="M524" s="1464"/>
      <c r="N524" s="1464"/>
      <c r="O524" s="1464"/>
      <c r="P524" s="1464"/>
      <c r="Q524" s="1464"/>
      <c r="R524" s="2459"/>
      <c r="S524" s="521" t="s">
        <v>6</v>
      </c>
      <c r="T524" s="2719">
        <f t="shared" si="169"/>
        <v>0</v>
      </c>
      <c r="U524" s="2443">
        <f t="shared" si="170"/>
        <v>0</v>
      </c>
      <c r="V524" s="2442"/>
      <c r="W524" s="1440">
        <f t="shared" si="177"/>
        <v>0</v>
      </c>
      <c r="X524" s="199" t="str">
        <f>IF(OR(W524=0, ISBLANK(P524)), "", TEXT(ROUND(W524/INDEX(AJ24:AJ94, MATCH(P524, AI24:AI94, 0)), 0),"# ##0") &amp; " " &amp; P524)</f>
        <v/>
      </c>
      <c r="Y524" s="197">
        <f t="shared" si="178"/>
        <v>0</v>
      </c>
      <c r="Z524" s="1441">
        <f t="shared" si="172"/>
        <v>0</v>
      </c>
      <c r="AA524" s="1428" t="str">
        <f t="shared" si="175"/>
        <v/>
      </c>
      <c r="AB524" s="1436"/>
      <c r="AC524" s="1440">
        <f t="shared" si="176"/>
        <v>0</v>
      </c>
      <c r="AD524" s="1437"/>
      <c r="AE524" s="1442" t="str">
        <f t="shared" si="183"/>
        <v/>
      </c>
      <c r="AF524" s="2564"/>
      <c r="AG524" s="2715">
        <f t="shared" si="173"/>
        <v>0</v>
      </c>
      <c r="AH524" s="2716">
        <f>IF(AND(V524&lt;&gt;"", ISNUMBER(T524)), IFERROR(INDEX(AJ24:AJ94, MATCH(P524, AI24:AI94, 0)) * O524 * IF(ISBLANK(L524), 1, L524), 0), 0)</f>
        <v>0</v>
      </c>
      <c r="AI524" s="1411"/>
      <c r="AJ524" s="1411"/>
      <c r="AK524" s="1411"/>
      <c r="AL524" s="1411"/>
      <c r="AM524" s="1401" t="str">
        <f t="shared" si="168"/>
        <v>►</v>
      </c>
      <c r="AQ524" s="1411"/>
      <c r="AR524" s="1411"/>
      <c r="AW524" s="1411"/>
      <c r="AX524" s="4">
        <v>1</v>
      </c>
      <c r="AY524" s="48"/>
      <c r="AZ524" s="48"/>
    </row>
    <row r="525" spans="1:52" s="31" customFormat="1" ht="21" customHeight="1" x14ac:dyDescent="0.25">
      <c r="A525" s="1401" t="str">
        <f t="shared" si="167"/>
        <v>►</v>
      </c>
      <c r="B525" s="1402" t="str">
        <f t="shared" si="171"/>
        <v>►</v>
      </c>
      <c r="C525" s="1403" t="str">
        <f t="shared" si="174"/>
        <v>►</v>
      </c>
      <c r="D525" s="2475" t="str">
        <f t="shared" si="179"/>
        <v>►</v>
      </c>
      <c r="E525" s="1402" t="str">
        <f t="shared" si="180"/>
        <v>►</v>
      </c>
      <c r="F525" s="1402" t="str">
        <f t="shared" si="181"/>
        <v>►</v>
      </c>
      <c r="G525" s="1402" t="str">
        <f t="shared" si="182"/>
        <v>►</v>
      </c>
      <c r="H525" s="1466" t="s">
        <v>6</v>
      </c>
      <c r="I525" s="1465"/>
      <c r="J525" s="1465"/>
      <c r="K525" s="1465"/>
      <c r="L525" s="1464"/>
      <c r="M525" s="1464"/>
      <c r="N525" s="1464"/>
      <c r="O525" s="1464"/>
      <c r="P525" s="1464"/>
      <c r="Q525" s="1464"/>
      <c r="R525" s="2459"/>
      <c r="S525" s="521" t="s">
        <v>6</v>
      </c>
      <c r="T525" s="2719">
        <f t="shared" si="169"/>
        <v>0</v>
      </c>
      <c r="U525" s="2443">
        <f t="shared" si="170"/>
        <v>0</v>
      </c>
      <c r="V525" s="2442"/>
      <c r="W525" s="1433">
        <f t="shared" si="177"/>
        <v>0</v>
      </c>
      <c r="X525" s="185" t="str">
        <f>IF(OR(W525=0, ISBLANK(P525)), "", TEXT(ROUND(W525/INDEX(AJ24:AJ94, MATCH(P525, AI24:AI94, 0)), 0),"# ##0") &amp; " " &amp; P525)</f>
        <v/>
      </c>
      <c r="Y525" s="210">
        <f t="shared" si="178"/>
        <v>0</v>
      </c>
      <c r="Z525" s="1434">
        <f t="shared" si="172"/>
        <v>0</v>
      </c>
      <c r="AA525" s="1435" t="str">
        <f t="shared" si="175"/>
        <v/>
      </c>
      <c r="AB525" s="1436"/>
      <c r="AC525" s="1433">
        <f t="shared" si="176"/>
        <v>0</v>
      </c>
      <c r="AD525" s="1437"/>
      <c r="AE525" s="1438" t="str">
        <f t="shared" si="183"/>
        <v/>
      </c>
      <c r="AF525" s="2564"/>
      <c r="AG525" s="2715">
        <f t="shared" si="173"/>
        <v>0</v>
      </c>
      <c r="AH525" s="2716">
        <f>IF(AND(V525&lt;&gt;"", ISNUMBER(T525)), IFERROR(INDEX(AJ24:AJ94, MATCH(P525, AI24:AI94, 0)) * O525 * IF(ISBLANK(L525), 1, L525), 0), 0)</f>
        <v>0</v>
      </c>
      <c r="AI525" s="1411"/>
      <c r="AJ525" s="1411"/>
      <c r="AK525" s="1411"/>
      <c r="AL525" s="1411"/>
      <c r="AM525" s="1401" t="str">
        <f t="shared" si="168"/>
        <v>►</v>
      </c>
      <c r="AQ525" s="1411"/>
      <c r="AR525" s="1411"/>
      <c r="AW525" s="1411"/>
      <c r="AX525" s="4">
        <v>1</v>
      </c>
      <c r="AY525" s="48"/>
      <c r="AZ525" s="48"/>
    </row>
    <row r="526" spans="1:52" s="31" customFormat="1" ht="21" customHeight="1" x14ac:dyDescent="0.25">
      <c r="A526" s="1401" t="str">
        <f t="shared" si="167"/>
        <v>►</v>
      </c>
      <c r="B526" s="1402" t="str">
        <f t="shared" si="171"/>
        <v>►</v>
      </c>
      <c r="C526" s="1403" t="str">
        <f t="shared" si="174"/>
        <v>►</v>
      </c>
      <c r="D526" s="2475" t="str">
        <f t="shared" si="179"/>
        <v>►</v>
      </c>
      <c r="E526" s="1402" t="str">
        <f t="shared" si="180"/>
        <v>►</v>
      </c>
      <c r="F526" s="1402" t="str">
        <f t="shared" si="181"/>
        <v>►</v>
      </c>
      <c r="G526" s="1402" t="str">
        <f t="shared" si="182"/>
        <v>►</v>
      </c>
      <c r="H526" s="1466" t="s">
        <v>6</v>
      </c>
      <c r="I526" s="1465"/>
      <c r="J526" s="1465"/>
      <c r="K526" s="1465"/>
      <c r="L526" s="1464"/>
      <c r="M526" s="1464"/>
      <c r="N526" s="1464"/>
      <c r="O526" s="1464"/>
      <c r="P526" s="1464"/>
      <c r="Q526" s="1464"/>
      <c r="R526" s="2459"/>
      <c r="S526" s="521" t="s">
        <v>6</v>
      </c>
      <c r="T526" s="2719">
        <f t="shared" si="169"/>
        <v>0</v>
      </c>
      <c r="U526" s="2443">
        <f t="shared" si="170"/>
        <v>0</v>
      </c>
      <c r="V526" s="2442"/>
      <c r="W526" s="1440">
        <f t="shared" si="177"/>
        <v>0</v>
      </c>
      <c r="X526" s="199" t="str">
        <f>IF(OR(W526=0, ISBLANK(P526)), "", TEXT(ROUND(W526/INDEX(AJ24:AJ94, MATCH(P526, AI24:AI94, 0)), 0),"# ##0") &amp; " " &amp; P526)</f>
        <v/>
      </c>
      <c r="Y526" s="197">
        <f t="shared" si="178"/>
        <v>0</v>
      </c>
      <c r="Z526" s="1441">
        <f t="shared" si="172"/>
        <v>0</v>
      </c>
      <c r="AA526" s="1428" t="str">
        <f t="shared" si="175"/>
        <v/>
      </c>
      <c r="AB526" s="1436"/>
      <c r="AC526" s="1440">
        <f t="shared" si="176"/>
        <v>0</v>
      </c>
      <c r="AD526" s="1437"/>
      <c r="AE526" s="1442" t="str">
        <f t="shared" si="183"/>
        <v/>
      </c>
      <c r="AF526" s="2564"/>
      <c r="AG526" s="2715">
        <f t="shared" si="173"/>
        <v>0</v>
      </c>
      <c r="AH526" s="2716">
        <f>IF(AND(V526&lt;&gt;"", ISNUMBER(T526)), IFERROR(INDEX(AJ24:AJ94, MATCH(P526, AI24:AI94, 0)) * O526 * IF(ISBLANK(L526), 1, L526), 0), 0)</f>
        <v>0</v>
      </c>
      <c r="AI526" s="1411"/>
      <c r="AJ526" s="1411"/>
      <c r="AK526" s="1411"/>
      <c r="AL526" s="1411"/>
      <c r="AM526" s="1401" t="str">
        <f t="shared" si="168"/>
        <v>►</v>
      </c>
      <c r="AQ526" s="1411"/>
      <c r="AR526" s="1411"/>
      <c r="AW526" s="1411"/>
      <c r="AX526" s="4">
        <v>1</v>
      </c>
      <c r="AY526" s="48"/>
      <c r="AZ526" s="48"/>
    </row>
    <row r="527" spans="1:52" s="31" customFormat="1" ht="21" customHeight="1" x14ac:dyDescent="0.25">
      <c r="A527" s="1401" t="str">
        <f t="shared" ref="A527:A579" si="184">IF(H527&lt;&gt;"A", "►", "A")</f>
        <v>►</v>
      </c>
      <c r="B527" s="1402" t="str">
        <f t="shared" si="171"/>
        <v>►</v>
      </c>
      <c r="C527" s="1403" t="str">
        <f t="shared" si="174"/>
        <v>►</v>
      </c>
      <c r="D527" s="2475" t="str">
        <f t="shared" si="179"/>
        <v>►</v>
      </c>
      <c r="E527" s="1402" t="str">
        <f t="shared" si="180"/>
        <v>►</v>
      </c>
      <c r="F527" s="1402" t="str">
        <f t="shared" si="181"/>
        <v>►</v>
      </c>
      <c r="G527" s="1402" t="str">
        <f t="shared" si="182"/>
        <v>►</v>
      </c>
      <c r="H527" s="1466" t="s">
        <v>6</v>
      </c>
      <c r="I527" s="1465"/>
      <c r="J527" s="1465"/>
      <c r="K527" s="1465"/>
      <c r="L527" s="1464"/>
      <c r="M527" s="1464"/>
      <c r="N527" s="1464"/>
      <c r="O527" s="1464"/>
      <c r="P527" s="1464"/>
      <c r="Q527" s="1464"/>
      <c r="R527" s="2459"/>
      <c r="S527" s="521" t="s">
        <v>6</v>
      </c>
      <c r="T527" s="2719">
        <f t="shared" si="169"/>
        <v>0</v>
      </c>
      <c r="U527" s="2443">
        <f t="shared" si="170"/>
        <v>0</v>
      </c>
      <c r="V527" s="2442"/>
      <c r="W527" s="1433">
        <f t="shared" si="177"/>
        <v>0</v>
      </c>
      <c r="X527" s="185" t="str">
        <f>IF(OR(W527=0, ISBLANK(P527)), "", TEXT(ROUND(W527/INDEX(AJ24:AJ94, MATCH(P527, AI24:AI94, 0)), 0),"# ##0") &amp; " " &amp; P527)</f>
        <v/>
      </c>
      <c r="Y527" s="210">
        <f t="shared" si="178"/>
        <v>0</v>
      </c>
      <c r="Z527" s="1434">
        <f t="shared" si="172"/>
        <v>0</v>
      </c>
      <c r="AA527" s="1435" t="str">
        <f t="shared" si="175"/>
        <v/>
      </c>
      <c r="AB527" s="1436"/>
      <c r="AC527" s="1433">
        <f t="shared" si="176"/>
        <v>0</v>
      </c>
      <c r="AD527" s="1437"/>
      <c r="AE527" s="1438" t="str">
        <f t="shared" si="183"/>
        <v/>
      </c>
      <c r="AF527" s="2564"/>
      <c r="AG527" s="2715">
        <f t="shared" si="173"/>
        <v>0</v>
      </c>
      <c r="AH527" s="2716">
        <f>IF(AND(V527&lt;&gt;"", ISNUMBER(T527)), IFERROR(INDEX(AJ24:AJ94, MATCH(P527, AI24:AI94, 0)) * O527 * IF(ISBLANK(L527), 1, L527), 0), 0)</f>
        <v>0</v>
      </c>
      <c r="AI527" s="1411"/>
      <c r="AJ527" s="1411"/>
      <c r="AK527" s="1411"/>
      <c r="AL527" s="1411"/>
      <c r="AM527" s="1401" t="str">
        <f t="shared" si="168"/>
        <v>►</v>
      </c>
      <c r="AQ527" s="1411"/>
      <c r="AR527" s="1411"/>
      <c r="AW527" s="1411"/>
      <c r="AX527" s="4">
        <v>1</v>
      </c>
      <c r="AY527" s="48"/>
      <c r="AZ527" s="48"/>
    </row>
    <row r="528" spans="1:52" s="31" customFormat="1" ht="21" customHeight="1" x14ac:dyDescent="0.25">
      <c r="A528" s="1401" t="str">
        <f t="shared" si="184"/>
        <v>►</v>
      </c>
      <c r="B528" s="1402" t="str">
        <f t="shared" si="171"/>
        <v>►</v>
      </c>
      <c r="C528" s="1403" t="str">
        <f t="shared" si="174"/>
        <v>►</v>
      </c>
      <c r="D528" s="2475" t="str">
        <f t="shared" si="179"/>
        <v>►</v>
      </c>
      <c r="E528" s="1402" t="str">
        <f t="shared" si="180"/>
        <v>►</v>
      </c>
      <c r="F528" s="1402" t="str">
        <f t="shared" si="181"/>
        <v>►</v>
      </c>
      <c r="G528" s="1402" t="str">
        <f t="shared" si="182"/>
        <v>►</v>
      </c>
      <c r="H528" s="1466" t="s">
        <v>6</v>
      </c>
      <c r="I528" s="1465"/>
      <c r="J528" s="1465"/>
      <c r="K528" s="1465"/>
      <c r="L528" s="1464"/>
      <c r="M528" s="1464"/>
      <c r="N528" s="1464"/>
      <c r="O528" s="1464"/>
      <c r="P528" s="1464"/>
      <c r="Q528" s="1464"/>
      <c r="R528" s="2459"/>
      <c r="S528" s="521" t="s">
        <v>6</v>
      </c>
      <c r="T528" s="2719">
        <f t="shared" si="169"/>
        <v>0</v>
      </c>
      <c r="U528" s="2443">
        <f t="shared" si="170"/>
        <v>0</v>
      </c>
      <c r="V528" s="2442"/>
      <c r="W528" s="1440">
        <f t="shared" si="177"/>
        <v>0</v>
      </c>
      <c r="X528" s="199" t="str">
        <f>IF(OR(W528=0, ISBLANK(P528)), "", TEXT(ROUND(W528/INDEX(AJ24:AJ94, MATCH(P528, AI24:AI94, 0)), 0),"# ##0") &amp; " " &amp; P528)</f>
        <v/>
      </c>
      <c r="Y528" s="197">
        <f t="shared" si="178"/>
        <v>0</v>
      </c>
      <c r="Z528" s="1441">
        <f t="shared" si="172"/>
        <v>0</v>
      </c>
      <c r="AA528" s="1428" t="str">
        <f t="shared" si="175"/>
        <v/>
      </c>
      <c r="AB528" s="1436"/>
      <c r="AC528" s="1440">
        <f t="shared" si="176"/>
        <v>0</v>
      </c>
      <c r="AD528" s="1437"/>
      <c r="AE528" s="1442" t="str">
        <f t="shared" si="183"/>
        <v/>
      </c>
      <c r="AF528" s="2564"/>
      <c r="AG528" s="2715">
        <f t="shared" si="173"/>
        <v>0</v>
      </c>
      <c r="AH528" s="2716">
        <f>IF(AND(V528&lt;&gt;"", ISNUMBER(T528)), IFERROR(INDEX(AJ24:AJ94, MATCH(P528, AI24:AI94, 0)) * O528 * IF(ISBLANK(L528), 1, L528), 0), 0)</f>
        <v>0</v>
      </c>
      <c r="AI528" s="1411"/>
      <c r="AJ528" s="1411"/>
      <c r="AK528" s="1411"/>
      <c r="AL528" s="1411"/>
      <c r="AM528" s="1401" t="str">
        <f t="shared" ref="AM528:AM591" si="185">A528</f>
        <v>►</v>
      </c>
      <c r="AQ528" s="1411"/>
      <c r="AR528" s="1411"/>
      <c r="AW528" s="1411"/>
      <c r="AX528" s="4">
        <v>1</v>
      </c>
      <c r="AY528" s="48"/>
      <c r="AZ528" s="48"/>
    </row>
    <row r="529" spans="1:52" s="31" customFormat="1" ht="21" customHeight="1" x14ac:dyDescent="0.25">
      <c r="A529" s="1401" t="str">
        <f t="shared" si="184"/>
        <v>►</v>
      </c>
      <c r="B529" s="1402" t="str">
        <f t="shared" si="171"/>
        <v>►</v>
      </c>
      <c r="C529" s="1403" t="str">
        <f t="shared" si="174"/>
        <v>►</v>
      </c>
      <c r="D529" s="2475" t="str">
        <f t="shared" si="179"/>
        <v>►</v>
      </c>
      <c r="E529" s="1402" t="str">
        <f t="shared" si="180"/>
        <v>►</v>
      </c>
      <c r="F529" s="1402" t="str">
        <f t="shared" si="181"/>
        <v>►</v>
      </c>
      <c r="G529" s="1402" t="str">
        <f t="shared" si="182"/>
        <v>►</v>
      </c>
      <c r="H529" s="1466" t="s">
        <v>6</v>
      </c>
      <c r="I529" s="1465"/>
      <c r="J529" s="1465"/>
      <c r="K529" s="1465"/>
      <c r="L529" s="1464"/>
      <c r="M529" s="1464"/>
      <c r="N529" s="1464"/>
      <c r="O529" s="1464"/>
      <c r="P529" s="1464"/>
      <c r="Q529" s="1464"/>
      <c r="R529" s="2459"/>
      <c r="S529" s="521" t="s">
        <v>6</v>
      </c>
      <c r="T529" s="2719">
        <f t="shared" ref="T529:T592" si="186">IFERROR(IF(AND(ISNUMBER(V529),J529&gt;0),J529,0),0)</f>
        <v>0</v>
      </c>
      <c r="U529" s="2443">
        <f t="shared" ref="U529:U592" si="187">IFERROR(IF(AND(ISNUMBER(T529),V529&gt;0),K529,0),0)</f>
        <v>0</v>
      </c>
      <c r="V529" s="2442"/>
      <c r="W529" s="1433">
        <f t="shared" si="177"/>
        <v>0</v>
      </c>
      <c r="X529" s="185" t="str">
        <f>IF(OR(W529=0, ISBLANK(P529)), "", TEXT(ROUND(W529/INDEX(AJ24:AJ94, MATCH(P529, AI24:AI94, 0)), 0),"# ##0") &amp; " " &amp; P529)</f>
        <v/>
      </c>
      <c r="Y529" s="210">
        <f t="shared" si="178"/>
        <v>0</v>
      </c>
      <c r="Z529" s="1434">
        <f t="shared" si="172"/>
        <v>0</v>
      </c>
      <c r="AA529" s="1435" t="str">
        <f t="shared" si="175"/>
        <v/>
      </c>
      <c r="AB529" s="1436"/>
      <c r="AC529" s="1433">
        <f t="shared" si="176"/>
        <v>0</v>
      </c>
      <c r="AD529" s="1437"/>
      <c r="AE529" s="1438" t="str">
        <f t="shared" si="183"/>
        <v/>
      </c>
      <c r="AF529" s="2564"/>
      <c r="AG529" s="2715">
        <f t="shared" si="173"/>
        <v>0</v>
      </c>
      <c r="AH529" s="2716">
        <f>IF(AND(V529&lt;&gt;"", ISNUMBER(T529)), IFERROR(INDEX(AJ24:AJ94, MATCH(P529, AI24:AI94, 0)) * O529 * IF(ISBLANK(L529), 1, L529), 0), 0)</f>
        <v>0</v>
      </c>
      <c r="AI529" s="1411"/>
      <c r="AJ529" s="1411"/>
      <c r="AK529" s="1411"/>
      <c r="AL529" s="1411"/>
      <c r="AM529" s="1401" t="str">
        <f t="shared" si="185"/>
        <v>►</v>
      </c>
      <c r="AR529" s="1411"/>
      <c r="AW529" s="1411"/>
      <c r="AX529" s="4">
        <v>1</v>
      </c>
      <c r="AY529" s="48"/>
      <c r="AZ529" s="48"/>
    </row>
    <row r="530" spans="1:52" s="31" customFormat="1" ht="21" customHeight="1" x14ac:dyDescent="0.25">
      <c r="A530" s="1401" t="str">
        <f t="shared" si="184"/>
        <v>►</v>
      </c>
      <c r="B530" s="1402" t="str">
        <f t="shared" si="171"/>
        <v>►</v>
      </c>
      <c r="C530" s="1403" t="str">
        <f t="shared" si="174"/>
        <v>►</v>
      </c>
      <c r="D530" s="2475" t="str">
        <f t="shared" si="179"/>
        <v>►</v>
      </c>
      <c r="E530" s="1402" t="str">
        <f t="shared" si="180"/>
        <v>►</v>
      </c>
      <c r="F530" s="1402" t="str">
        <f t="shared" si="181"/>
        <v>►</v>
      </c>
      <c r="G530" s="1402" t="str">
        <f t="shared" si="182"/>
        <v>►</v>
      </c>
      <c r="H530" s="1466" t="s">
        <v>6</v>
      </c>
      <c r="I530" s="1465"/>
      <c r="J530" s="1465"/>
      <c r="K530" s="1465"/>
      <c r="L530" s="1464"/>
      <c r="M530" s="1464"/>
      <c r="N530" s="1464"/>
      <c r="O530" s="1464"/>
      <c r="P530" s="1464"/>
      <c r="Q530" s="1464"/>
      <c r="R530" s="2459"/>
      <c r="S530" s="521" t="s">
        <v>6</v>
      </c>
      <c r="T530" s="2719">
        <f t="shared" si="186"/>
        <v>0</v>
      </c>
      <c r="U530" s="2443">
        <f t="shared" si="187"/>
        <v>0</v>
      </c>
      <c r="V530" s="2442"/>
      <c r="W530" s="1440">
        <f t="shared" si="177"/>
        <v>0</v>
      </c>
      <c r="X530" s="199" t="str">
        <f>IF(OR(W530=0, ISBLANK(P530)), "", TEXT(ROUND(W530/INDEX(AJ24:AJ94, MATCH(P530, AI24:AI94, 0)), 0),"# ##0") &amp; " " &amp; P530)</f>
        <v/>
      </c>
      <c r="Y530" s="197">
        <f t="shared" si="178"/>
        <v>0</v>
      </c>
      <c r="Z530" s="1441">
        <f t="shared" si="172"/>
        <v>0</v>
      </c>
      <c r="AA530" s="1428" t="str">
        <f t="shared" si="175"/>
        <v/>
      </c>
      <c r="AB530" s="1436"/>
      <c r="AC530" s="1440">
        <f t="shared" si="176"/>
        <v>0</v>
      </c>
      <c r="AD530" s="1437"/>
      <c r="AE530" s="1442" t="str">
        <f t="shared" si="183"/>
        <v/>
      </c>
      <c r="AF530" s="2564"/>
      <c r="AG530" s="2715">
        <f t="shared" si="173"/>
        <v>0</v>
      </c>
      <c r="AH530" s="2716">
        <f>IF(AND(V530&lt;&gt;"", ISNUMBER(T530)), IFERROR(INDEX(AJ24:AJ94, MATCH(P530, AI24:AI94, 0)) * O530 * IF(ISBLANK(L530), 1, L530), 0), 0)</f>
        <v>0</v>
      </c>
      <c r="AI530" s="1411"/>
      <c r="AJ530" s="1411"/>
      <c r="AK530" s="1411"/>
      <c r="AL530" s="1411"/>
      <c r="AM530" s="1401" t="str">
        <f t="shared" si="185"/>
        <v>►</v>
      </c>
      <c r="AR530" s="1411"/>
      <c r="AW530" s="1411"/>
      <c r="AX530" s="4">
        <v>1</v>
      </c>
      <c r="AY530" s="48"/>
      <c r="AZ530" s="48"/>
    </row>
    <row r="531" spans="1:52" s="31" customFormat="1" ht="21" customHeight="1" x14ac:dyDescent="0.25">
      <c r="A531" s="1401" t="str">
        <f t="shared" si="184"/>
        <v>►</v>
      </c>
      <c r="B531" s="1402" t="str">
        <f t="shared" si="171"/>
        <v>►</v>
      </c>
      <c r="C531" s="1403" t="str">
        <f t="shared" si="174"/>
        <v>►</v>
      </c>
      <c r="D531" s="2475" t="str">
        <f t="shared" si="179"/>
        <v>►</v>
      </c>
      <c r="E531" s="1402" t="str">
        <f t="shared" si="180"/>
        <v>►</v>
      </c>
      <c r="F531" s="1402" t="str">
        <f t="shared" si="181"/>
        <v>►</v>
      </c>
      <c r="G531" s="1402" t="str">
        <f t="shared" si="182"/>
        <v>►</v>
      </c>
      <c r="H531" s="1466" t="s">
        <v>6</v>
      </c>
      <c r="I531" s="1465"/>
      <c r="J531" s="1465"/>
      <c r="K531" s="1465"/>
      <c r="L531" s="1464"/>
      <c r="M531" s="1464"/>
      <c r="N531" s="1464"/>
      <c r="O531" s="1464"/>
      <c r="P531" s="1464"/>
      <c r="Q531" s="1464"/>
      <c r="R531" s="2459"/>
      <c r="S531" s="521" t="s">
        <v>6</v>
      </c>
      <c r="T531" s="2719">
        <f t="shared" si="186"/>
        <v>0</v>
      </c>
      <c r="U531" s="2443">
        <f t="shared" si="187"/>
        <v>0</v>
      </c>
      <c r="V531" s="2442"/>
      <c r="W531" s="1433">
        <f t="shared" si="177"/>
        <v>0</v>
      </c>
      <c r="X531" s="185" t="str">
        <f>IF(OR(W531=0, ISBLANK(P531)), "", TEXT(ROUND(W531/INDEX(AJ24:AJ94, MATCH(P531, AI24:AI94, 0)), 0),"# ##0") &amp; " " &amp; P531)</f>
        <v/>
      </c>
      <c r="Y531" s="210">
        <f t="shared" si="178"/>
        <v>0</v>
      </c>
      <c r="Z531" s="1449">
        <f t="shared" si="172"/>
        <v>0</v>
      </c>
      <c r="AA531" s="1450" t="str">
        <f t="shared" si="175"/>
        <v/>
      </c>
      <c r="AB531" s="1436"/>
      <c r="AC531" s="1433">
        <f t="shared" si="176"/>
        <v>0</v>
      </c>
      <c r="AD531" s="1437"/>
      <c r="AE531" s="1438" t="str">
        <f t="shared" si="183"/>
        <v/>
      </c>
      <c r="AF531" s="2564"/>
      <c r="AG531" s="2715">
        <f t="shared" si="173"/>
        <v>0</v>
      </c>
      <c r="AH531" s="2716">
        <f>IF(AND(V531&lt;&gt;"", ISNUMBER(T531)), IFERROR(INDEX(AJ24:AJ94, MATCH(P531, AI24:AI94, 0)) * O531 * IF(ISBLANK(L531), 1, L531), 0), 0)</f>
        <v>0</v>
      </c>
      <c r="AI531" s="1411"/>
      <c r="AJ531" s="1411"/>
      <c r="AK531" s="1411"/>
      <c r="AL531" s="1411"/>
      <c r="AM531" s="1401" t="str">
        <f t="shared" si="185"/>
        <v>►</v>
      </c>
      <c r="AR531" s="1411"/>
      <c r="AW531" s="1411"/>
      <c r="AX531" s="4">
        <v>1</v>
      </c>
      <c r="AY531" s="48"/>
      <c r="AZ531" s="48"/>
    </row>
    <row r="532" spans="1:52" s="31" customFormat="1" ht="21" customHeight="1" x14ac:dyDescent="0.25">
      <c r="A532" s="1401" t="str">
        <f t="shared" si="184"/>
        <v>►</v>
      </c>
      <c r="B532" s="1402" t="str">
        <f t="shared" si="171"/>
        <v>►</v>
      </c>
      <c r="C532" s="1403" t="str">
        <f t="shared" si="174"/>
        <v>►</v>
      </c>
      <c r="D532" s="2475" t="str">
        <f t="shared" si="179"/>
        <v>►</v>
      </c>
      <c r="E532" s="1402" t="str">
        <f t="shared" si="180"/>
        <v>►</v>
      </c>
      <c r="F532" s="1402" t="str">
        <f t="shared" si="181"/>
        <v>►</v>
      </c>
      <c r="G532" s="1402" t="str">
        <f t="shared" si="182"/>
        <v>►</v>
      </c>
      <c r="H532" s="1466" t="s">
        <v>6</v>
      </c>
      <c r="I532" s="1465"/>
      <c r="J532" s="1465"/>
      <c r="K532" s="1465"/>
      <c r="L532" s="1464"/>
      <c r="M532" s="1464"/>
      <c r="N532" s="1464"/>
      <c r="O532" s="1464"/>
      <c r="P532" s="1464"/>
      <c r="Q532" s="1464"/>
      <c r="R532" s="2459"/>
      <c r="S532" s="521" t="s">
        <v>6</v>
      </c>
      <c r="T532" s="2719">
        <f t="shared" si="186"/>
        <v>0</v>
      </c>
      <c r="U532" s="2443">
        <f t="shared" si="187"/>
        <v>0</v>
      </c>
      <c r="V532" s="2442"/>
      <c r="W532" s="1440">
        <f t="shared" si="177"/>
        <v>0</v>
      </c>
      <c r="X532" s="199" t="str">
        <f>IF(OR(W532=0, ISBLANK(P532)), "", TEXT(ROUND(W532/INDEX(AJ24:AJ94, MATCH(P532, AI24:AI94, 0)), 0),"# ##0") &amp; " " &amp; P532)</f>
        <v/>
      </c>
      <c r="Y532" s="197">
        <f t="shared" si="178"/>
        <v>0</v>
      </c>
      <c r="Z532" s="1441">
        <f t="shared" si="172"/>
        <v>0</v>
      </c>
      <c r="AA532" s="1428" t="str">
        <f t="shared" si="175"/>
        <v/>
      </c>
      <c r="AB532" s="1436"/>
      <c r="AC532" s="1440">
        <f t="shared" si="176"/>
        <v>0</v>
      </c>
      <c r="AD532" s="1437"/>
      <c r="AE532" s="1442" t="str">
        <f t="shared" si="183"/>
        <v/>
      </c>
      <c r="AF532" s="2564"/>
      <c r="AG532" s="2715">
        <f t="shared" si="173"/>
        <v>0</v>
      </c>
      <c r="AH532" s="2716">
        <f>IF(AND(V532&lt;&gt;"", ISNUMBER(T532)), IFERROR(INDEX(AJ24:AJ94, MATCH(P532, AI24:AI94, 0)) * O532 * IF(ISBLANK(L532), 1, L532), 0), 0)</f>
        <v>0</v>
      </c>
      <c r="AI532" s="1411"/>
      <c r="AJ532" s="1411"/>
      <c r="AK532" s="1411"/>
      <c r="AL532" s="1411"/>
      <c r="AM532" s="1401" t="str">
        <f t="shared" si="185"/>
        <v>►</v>
      </c>
      <c r="AR532" s="1411"/>
      <c r="AW532" s="1411"/>
      <c r="AX532" s="4">
        <v>1</v>
      </c>
      <c r="AY532" s="48"/>
      <c r="AZ532" s="48"/>
    </row>
    <row r="533" spans="1:52" s="31" customFormat="1" ht="21" customHeight="1" x14ac:dyDescent="0.25">
      <c r="A533" s="1401" t="str">
        <f t="shared" si="184"/>
        <v>►</v>
      </c>
      <c r="B533" s="1402" t="str">
        <f t="shared" si="171"/>
        <v>►</v>
      </c>
      <c r="C533" s="1403" t="str">
        <f t="shared" si="174"/>
        <v>►</v>
      </c>
      <c r="D533" s="2475" t="str">
        <f t="shared" si="179"/>
        <v>►</v>
      </c>
      <c r="E533" s="1402" t="str">
        <f t="shared" si="180"/>
        <v>►</v>
      </c>
      <c r="F533" s="1402" t="str">
        <f t="shared" si="181"/>
        <v>►</v>
      </c>
      <c r="G533" s="1402" t="str">
        <f t="shared" si="182"/>
        <v>►</v>
      </c>
      <c r="H533" s="1466" t="s">
        <v>6</v>
      </c>
      <c r="I533" s="1465"/>
      <c r="J533" s="1465"/>
      <c r="K533" s="1465"/>
      <c r="L533" s="1464"/>
      <c r="M533" s="1464"/>
      <c r="N533" s="1464"/>
      <c r="O533" s="1464"/>
      <c r="P533" s="1464"/>
      <c r="Q533" s="1464"/>
      <c r="R533" s="2459"/>
      <c r="S533" s="521" t="s">
        <v>6</v>
      </c>
      <c r="T533" s="2719">
        <f t="shared" si="186"/>
        <v>0</v>
      </c>
      <c r="U533" s="2443">
        <f t="shared" si="187"/>
        <v>0</v>
      </c>
      <c r="V533" s="2442"/>
      <c r="W533" s="1433">
        <f t="shared" si="177"/>
        <v>0</v>
      </c>
      <c r="X533" s="185" t="str">
        <f>IF(OR(W533=0, ISBLANK(P533)), "", TEXT(ROUND(W533/INDEX(AJ24:AJ94, MATCH(P533, AI24:AI94, 0)), 0),"# ##0") &amp; " " &amp; P533)</f>
        <v/>
      </c>
      <c r="Y533" s="210">
        <f t="shared" si="178"/>
        <v>0</v>
      </c>
      <c r="Z533" s="1434">
        <f t="shared" si="172"/>
        <v>0</v>
      </c>
      <c r="AA533" s="1435" t="str">
        <f t="shared" si="175"/>
        <v/>
      </c>
      <c r="AB533" s="1436"/>
      <c r="AC533" s="1433">
        <f t="shared" si="176"/>
        <v>0</v>
      </c>
      <c r="AD533" s="1437"/>
      <c r="AE533" s="1438" t="str">
        <f t="shared" si="183"/>
        <v/>
      </c>
      <c r="AF533" s="2564"/>
      <c r="AG533" s="2715">
        <f t="shared" si="173"/>
        <v>0</v>
      </c>
      <c r="AH533" s="2716">
        <f>IF(AND(V533&lt;&gt;"", ISNUMBER(T533)), IFERROR(INDEX(AJ24:AJ94, MATCH(P533, AI24:AI94, 0)) * O533 * IF(ISBLANK(L533), 1, L533), 0), 0)</f>
        <v>0</v>
      </c>
      <c r="AI533" s="1411"/>
      <c r="AJ533" s="1411"/>
      <c r="AK533" s="1411"/>
      <c r="AL533" s="1411"/>
      <c r="AM533" s="1401" t="str">
        <f t="shared" si="185"/>
        <v>►</v>
      </c>
      <c r="AR533" s="1411"/>
      <c r="AW533" s="1411"/>
      <c r="AX533" s="4">
        <v>1</v>
      </c>
      <c r="AY533" s="48"/>
      <c r="AZ533" s="48"/>
    </row>
    <row r="534" spans="1:52" s="31" customFormat="1" ht="21" customHeight="1" x14ac:dyDescent="0.25">
      <c r="A534" s="1401" t="str">
        <f t="shared" si="184"/>
        <v>►</v>
      </c>
      <c r="B534" s="1402" t="str">
        <f t="shared" ref="B534:B597" si="188">IF(A534="►","►",IF(A534="A",IF(ISTEXT(I534),I534,"")))</f>
        <v>►</v>
      </c>
      <c r="C534" s="1403" t="str">
        <f t="shared" si="174"/>
        <v>►</v>
      </c>
      <c r="D534" s="2475" t="str">
        <f t="shared" si="179"/>
        <v>►</v>
      </c>
      <c r="E534" s="1402" t="str">
        <f t="shared" si="180"/>
        <v>►</v>
      </c>
      <c r="F534" s="1402" t="str">
        <f t="shared" si="181"/>
        <v>►</v>
      </c>
      <c r="G534" s="1402" t="str">
        <f t="shared" si="182"/>
        <v>►</v>
      </c>
      <c r="H534" s="1466" t="s">
        <v>6</v>
      </c>
      <c r="I534" s="1465"/>
      <c r="J534" s="1465"/>
      <c r="K534" s="1465"/>
      <c r="L534" s="1464"/>
      <c r="M534" s="1464"/>
      <c r="N534" s="1464"/>
      <c r="O534" s="1464"/>
      <c r="P534" s="1464"/>
      <c r="Q534" s="1464"/>
      <c r="R534" s="2459"/>
      <c r="S534" s="521" t="s">
        <v>6</v>
      </c>
      <c r="T534" s="2719">
        <f t="shared" si="186"/>
        <v>0</v>
      </c>
      <c r="U534" s="2443">
        <f t="shared" si="187"/>
        <v>0</v>
      </c>
      <c r="V534" s="2442"/>
      <c r="W534" s="1440">
        <f t="shared" si="177"/>
        <v>0</v>
      </c>
      <c r="X534" s="199" t="str">
        <f>IF(OR(W534=0, ISBLANK(P534)), "", TEXT(ROUND(W534/INDEX(AJ24:AJ94, MATCH(P534, AI24:AI94, 0)), 0),"# ##0") &amp; " " &amp; P534)</f>
        <v/>
      </c>
      <c r="Y534" s="197">
        <f t="shared" si="178"/>
        <v>0</v>
      </c>
      <c r="Z534" s="1441">
        <f t="shared" ref="Z534:Z597" si="189">IFERROR(IF(V534&gt;0,M534,0),0)</f>
        <v>0</v>
      </c>
      <c r="AA534" s="1428" t="str">
        <f t="shared" si="175"/>
        <v/>
      </c>
      <c r="AB534" s="1436"/>
      <c r="AC534" s="1440">
        <f t="shared" si="176"/>
        <v>0</v>
      </c>
      <c r="AD534" s="1437"/>
      <c r="AE534" s="1442" t="str">
        <f t="shared" si="183"/>
        <v/>
      </c>
      <c r="AF534" s="2564"/>
      <c r="AG534" s="2715">
        <f t="shared" ref="AG534:AG597" si="190">IFERROR(IF(ISNUMBER(V534)*ISNUMBER(T534),V534/T534,0),0)</f>
        <v>0</v>
      </c>
      <c r="AH534" s="2716">
        <f>IF(AND(V534&lt;&gt;"", ISNUMBER(T534)), IFERROR(INDEX(AJ24:AJ94, MATCH(P534, AI24:AI94, 0)) * O534 * IF(ISBLANK(L534), 1, L534), 0), 0)</f>
        <v>0</v>
      </c>
      <c r="AI534" s="1411"/>
      <c r="AJ534" s="1411"/>
      <c r="AK534" s="1411"/>
      <c r="AL534" s="1411"/>
      <c r="AM534" s="1401" t="str">
        <f t="shared" si="185"/>
        <v>►</v>
      </c>
      <c r="AR534" s="1411"/>
      <c r="AW534" s="1411"/>
      <c r="AX534" s="4">
        <v>1</v>
      </c>
      <c r="AY534" s="48"/>
      <c r="AZ534" s="48"/>
    </row>
    <row r="535" spans="1:52" s="31" customFormat="1" ht="21" customHeight="1" x14ac:dyDescent="0.25">
      <c r="A535" s="1401" t="str">
        <f t="shared" si="184"/>
        <v>►</v>
      </c>
      <c r="B535" s="1402" t="str">
        <f t="shared" si="188"/>
        <v>►</v>
      </c>
      <c r="C535" s="1403" t="str">
        <f t="shared" si="174"/>
        <v>►</v>
      </c>
      <c r="D535" s="2475" t="str">
        <f t="shared" si="179"/>
        <v>►</v>
      </c>
      <c r="E535" s="1402" t="str">
        <f t="shared" si="180"/>
        <v>►</v>
      </c>
      <c r="F535" s="1402" t="str">
        <f t="shared" si="181"/>
        <v>►</v>
      </c>
      <c r="G535" s="1402" t="str">
        <f t="shared" si="182"/>
        <v>►</v>
      </c>
      <c r="H535" s="1466" t="s">
        <v>6</v>
      </c>
      <c r="I535" s="1465"/>
      <c r="J535" s="1465"/>
      <c r="K535" s="1465"/>
      <c r="L535" s="1464"/>
      <c r="M535" s="1464"/>
      <c r="N535" s="1464"/>
      <c r="O535" s="1464"/>
      <c r="P535" s="1464"/>
      <c r="Q535" s="1464"/>
      <c r="R535" s="2459"/>
      <c r="S535" s="521" t="s">
        <v>6</v>
      </c>
      <c r="T535" s="2719">
        <f t="shared" si="186"/>
        <v>0</v>
      </c>
      <c r="U535" s="2443">
        <f t="shared" si="187"/>
        <v>0</v>
      </c>
      <c r="V535" s="2442"/>
      <c r="W535" s="1433">
        <f t="shared" si="177"/>
        <v>0</v>
      </c>
      <c r="X535" s="185" t="str">
        <f>IF(OR(W535=0, ISBLANK(P535)), "", TEXT(ROUND(W535/INDEX(AJ24:AJ94, MATCH(P535, AI24:AI94, 0)), 0),"# ##0") &amp; " " &amp; P535)</f>
        <v/>
      </c>
      <c r="Y535" s="210">
        <f t="shared" si="178"/>
        <v>0</v>
      </c>
      <c r="Z535" s="1434">
        <f t="shared" si="189"/>
        <v>0</v>
      </c>
      <c r="AA535" s="1435" t="str">
        <f t="shared" si="175"/>
        <v/>
      </c>
      <c r="AB535" s="1436"/>
      <c r="AC535" s="1433">
        <f t="shared" si="176"/>
        <v>0</v>
      </c>
      <c r="AD535" s="1437"/>
      <c r="AE535" s="1438" t="str">
        <f t="shared" si="183"/>
        <v/>
      </c>
      <c r="AF535" s="2564"/>
      <c r="AG535" s="2715">
        <f t="shared" si="190"/>
        <v>0</v>
      </c>
      <c r="AH535" s="2716">
        <f>IF(AND(V535&lt;&gt;"", ISNUMBER(T535)), IFERROR(INDEX(AJ24:AJ94, MATCH(P535, AI24:AI94, 0)) * O535 * IF(ISBLANK(L535), 1, L535), 0), 0)</f>
        <v>0</v>
      </c>
      <c r="AI535" s="1411"/>
      <c r="AJ535" s="1411"/>
      <c r="AK535" s="1411"/>
      <c r="AL535" s="1411"/>
      <c r="AM535" s="1401" t="str">
        <f t="shared" si="185"/>
        <v>►</v>
      </c>
      <c r="AR535" s="1411"/>
      <c r="AW535" s="1411"/>
      <c r="AX535" s="4">
        <v>1</v>
      </c>
      <c r="AY535" s="48"/>
      <c r="AZ535" s="48"/>
    </row>
    <row r="536" spans="1:52" s="31" customFormat="1" ht="21" customHeight="1" x14ac:dyDescent="0.25">
      <c r="A536" s="1401" t="str">
        <f t="shared" si="184"/>
        <v>►</v>
      </c>
      <c r="B536" s="1402" t="str">
        <f t="shared" si="188"/>
        <v>►</v>
      </c>
      <c r="C536" s="1403" t="str">
        <f t="shared" ref="C536:C599" si="191">IF(B536="►", "►", IFERROR(LEFT(B536, SEARCH(".", B536)-1), 0))</f>
        <v>►</v>
      </c>
      <c r="D536" s="2475" t="str">
        <f t="shared" si="179"/>
        <v>►</v>
      </c>
      <c r="E536" s="1402" t="str">
        <f t="shared" si="180"/>
        <v>►</v>
      </c>
      <c r="F536" s="1402" t="str">
        <f t="shared" si="181"/>
        <v>►</v>
      </c>
      <c r="G536" s="1402" t="str">
        <f t="shared" si="182"/>
        <v>►</v>
      </c>
      <c r="H536" s="1466" t="s">
        <v>6</v>
      </c>
      <c r="I536" s="1465"/>
      <c r="J536" s="1465"/>
      <c r="K536" s="1465"/>
      <c r="L536" s="1464"/>
      <c r="M536" s="1464"/>
      <c r="N536" s="1464"/>
      <c r="O536" s="1464"/>
      <c r="P536" s="1464"/>
      <c r="Q536" s="1464"/>
      <c r="R536" s="2459"/>
      <c r="S536" s="521" t="s">
        <v>6</v>
      </c>
      <c r="T536" s="2719">
        <f t="shared" si="186"/>
        <v>0</v>
      </c>
      <c r="U536" s="2443">
        <f t="shared" si="187"/>
        <v>0</v>
      </c>
      <c r="V536" s="2442"/>
      <c r="W536" s="1453">
        <f t="shared" si="177"/>
        <v>0</v>
      </c>
      <c r="X536" s="1454" t="str">
        <f>IF(OR(W536=0, ISBLANK(P536)), "", TEXT(ROUND(W536/INDEX(AJ24:AJ94, MATCH(P536, AI24:AI94, 0)), 0),"# ##0") &amp; " " &amp; P536)</f>
        <v/>
      </c>
      <c r="Y536" s="197">
        <f t="shared" si="178"/>
        <v>0</v>
      </c>
      <c r="Z536" s="1441">
        <f t="shared" si="189"/>
        <v>0</v>
      </c>
      <c r="AA536" s="1428" t="str">
        <f t="shared" si="175"/>
        <v/>
      </c>
      <c r="AB536" s="1436"/>
      <c r="AC536" s="1440">
        <f t="shared" si="176"/>
        <v>0</v>
      </c>
      <c r="AD536" s="1437"/>
      <c r="AE536" s="1442" t="str">
        <f t="shared" si="183"/>
        <v/>
      </c>
      <c r="AF536" s="2564"/>
      <c r="AG536" s="2715">
        <f t="shared" si="190"/>
        <v>0</v>
      </c>
      <c r="AH536" s="2716">
        <f>IF(AND(V536&lt;&gt;"", ISNUMBER(T536)), IFERROR(INDEX(AJ24:AJ94, MATCH(P536, AI24:AI94, 0)) * O536 * IF(ISBLANK(L536), 1, L536), 0), 0)</f>
        <v>0</v>
      </c>
      <c r="AI536" s="1411"/>
      <c r="AJ536" s="1411"/>
      <c r="AK536" s="1411"/>
      <c r="AL536" s="1411"/>
      <c r="AM536" s="1401" t="str">
        <f t="shared" si="185"/>
        <v>►</v>
      </c>
      <c r="AR536" s="1411"/>
      <c r="AW536" s="1411"/>
      <c r="AX536" s="4">
        <v>1</v>
      </c>
      <c r="AY536" s="48"/>
      <c r="AZ536" s="48"/>
    </row>
    <row r="537" spans="1:52" s="31" customFormat="1" ht="21" customHeight="1" x14ac:dyDescent="0.25">
      <c r="A537" s="1401" t="str">
        <f t="shared" si="184"/>
        <v>►</v>
      </c>
      <c r="B537" s="1402" t="str">
        <f t="shared" si="188"/>
        <v>►</v>
      </c>
      <c r="C537" s="1403" t="str">
        <f t="shared" si="191"/>
        <v>►</v>
      </c>
      <c r="D537" s="2475" t="str">
        <f t="shared" si="179"/>
        <v>►</v>
      </c>
      <c r="E537" s="1402" t="str">
        <f t="shared" si="180"/>
        <v>►</v>
      </c>
      <c r="F537" s="1402" t="str">
        <f t="shared" si="181"/>
        <v>►</v>
      </c>
      <c r="G537" s="1402" t="str">
        <f t="shared" si="182"/>
        <v>►</v>
      </c>
      <c r="H537" s="1466" t="s">
        <v>6</v>
      </c>
      <c r="I537" s="1465"/>
      <c r="J537" s="1465"/>
      <c r="K537" s="1465"/>
      <c r="L537" s="1464"/>
      <c r="M537" s="1464"/>
      <c r="N537" s="1464"/>
      <c r="O537" s="1464"/>
      <c r="P537" s="1464"/>
      <c r="Q537" s="1464"/>
      <c r="R537" s="2459"/>
      <c r="S537" s="521" t="s">
        <v>6</v>
      </c>
      <c r="T537" s="2719">
        <f t="shared" si="186"/>
        <v>0</v>
      </c>
      <c r="U537" s="2443">
        <f t="shared" si="187"/>
        <v>0</v>
      </c>
      <c r="V537" s="2442"/>
      <c r="W537" s="1433">
        <f t="shared" si="177"/>
        <v>0</v>
      </c>
      <c r="X537" s="185" t="str">
        <f>IF(OR(W537=0, ISBLANK(P537)), "", TEXT(ROUND(W537/INDEX(AJ24:AJ94, MATCH(P537, AI24:AI94, 0)), 0),"# ##0") &amp; " " &amp; P537)</f>
        <v/>
      </c>
      <c r="Y537" s="210">
        <f t="shared" si="178"/>
        <v>0</v>
      </c>
      <c r="Z537" s="1434">
        <f t="shared" si="189"/>
        <v>0</v>
      </c>
      <c r="AA537" s="1435" t="str">
        <f t="shared" si="175"/>
        <v/>
      </c>
      <c r="AB537" s="1436"/>
      <c r="AC537" s="1433">
        <f t="shared" si="176"/>
        <v>0</v>
      </c>
      <c r="AD537" s="1437"/>
      <c r="AE537" s="1438" t="str">
        <f t="shared" si="183"/>
        <v/>
      </c>
      <c r="AF537" s="2564"/>
      <c r="AG537" s="2715">
        <f t="shared" si="190"/>
        <v>0</v>
      </c>
      <c r="AH537" s="2716">
        <f>IF(AND(V537&lt;&gt;"", ISNUMBER(T537)), IFERROR(INDEX(AJ24:AJ94, MATCH(P537, AI24:AI94, 0)) * O537 * IF(ISBLANK(L537), 1, L537), 0), 0)</f>
        <v>0</v>
      </c>
      <c r="AI537" s="1411"/>
      <c r="AJ537" s="1411"/>
      <c r="AK537" s="1411"/>
      <c r="AL537" s="1411"/>
      <c r="AM537" s="1401" t="str">
        <f t="shared" si="185"/>
        <v>►</v>
      </c>
      <c r="AR537" s="1411"/>
      <c r="AW537" s="1411"/>
      <c r="AX537" s="4">
        <v>1</v>
      </c>
      <c r="AY537" s="48"/>
      <c r="AZ537" s="48"/>
    </row>
    <row r="538" spans="1:52" s="31" customFormat="1" ht="21" customHeight="1" x14ac:dyDescent="0.25">
      <c r="A538" s="1401" t="str">
        <f t="shared" si="184"/>
        <v>►</v>
      </c>
      <c r="B538" s="1402" t="str">
        <f t="shared" si="188"/>
        <v>►</v>
      </c>
      <c r="C538" s="1403" t="str">
        <f t="shared" si="191"/>
        <v>►</v>
      </c>
      <c r="D538" s="2475" t="str">
        <f t="shared" si="179"/>
        <v>►</v>
      </c>
      <c r="E538" s="1402" t="str">
        <f t="shared" si="180"/>
        <v>►</v>
      </c>
      <c r="F538" s="1402" t="str">
        <f t="shared" si="181"/>
        <v>►</v>
      </c>
      <c r="G538" s="1402" t="str">
        <f t="shared" si="182"/>
        <v>►</v>
      </c>
      <c r="H538" s="1466" t="s">
        <v>6</v>
      </c>
      <c r="I538" s="1465"/>
      <c r="J538" s="1465"/>
      <c r="K538" s="1465"/>
      <c r="L538" s="1464"/>
      <c r="M538" s="1464"/>
      <c r="N538" s="1464"/>
      <c r="O538" s="1464"/>
      <c r="P538" s="1464"/>
      <c r="Q538" s="1464"/>
      <c r="R538" s="2459"/>
      <c r="S538" s="521" t="s">
        <v>6</v>
      </c>
      <c r="T538" s="2719">
        <f t="shared" si="186"/>
        <v>0</v>
      </c>
      <c r="U538" s="2443">
        <f t="shared" si="187"/>
        <v>0</v>
      </c>
      <c r="V538" s="2442"/>
      <c r="W538" s="1440">
        <f t="shared" si="177"/>
        <v>0</v>
      </c>
      <c r="X538" s="199" t="str">
        <f>IF(OR(W538=0, ISBLANK(P538)), "", TEXT(ROUND(W538/INDEX(AJ24:AJ94, MATCH(P538, AI24:AI94, 0)), 0),"# ##0") &amp; " " &amp; P538)</f>
        <v/>
      </c>
      <c r="Y538" s="197">
        <f t="shared" si="178"/>
        <v>0</v>
      </c>
      <c r="Z538" s="1441">
        <f t="shared" si="189"/>
        <v>0</v>
      </c>
      <c r="AA538" s="1428" t="str">
        <f t="shared" ref="AA538:AA601" si="192">IF(V538&gt;0,R538,"")</f>
        <v/>
      </c>
      <c r="AB538" s="1436"/>
      <c r="AC538" s="1440">
        <f t="shared" ref="AC538:AC601" si="193">IF(ISBLANK(AB538), W538, W538*(1-AB538/100))</f>
        <v>0</v>
      </c>
      <c r="AD538" s="1437"/>
      <c r="AE538" s="1442" t="str">
        <f t="shared" si="183"/>
        <v/>
      </c>
      <c r="AF538" s="2564"/>
      <c r="AG538" s="2715">
        <f t="shared" si="190"/>
        <v>0</v>
      </c>
      <c r="AH538" s="2716">
        <f>IF(AND(V538&lt;&gt;"", ISNUMBER(T538)), IFERROR(INDEX(AJ24:AJ94, MATCH(P538, AI24:AI94, 0)) * O538 * IF(ISBLANK(L538), 1, L538), 0), 0)</f>
        <v>0</v>
      </c>
      <c r="AI538" s="1411"/>
      <c r="AJ538" s="1411"/>
      <c r="AK538" s="1411"/>
      <c r="AL538" s="1411"/>
      <c r="AM538" s="1401" t="str">
        <f t="shared" si="185"/>
        <v>►</v>
      </c>
      <c r="AR538" s="1411"/>
      <c r="AW538" s="1411"/>
      <c r="AX538" s="4">
        <v>1</v>
      </c>
      <c r="AY538" s="48"/>
      <c r="AZ538" s="48"/>
    </row>
    <row r="539" spans="1:52" s="31" customFormat="1" ht="21" customHeight="1" x14ac:dyDescent="0.25">
      <c r="A539" s="1401" t="str">
        <f t="shared" si="184"/>
        <v>►</v>
      </c>
      <c r="B539" s="1402" t="str">
        <f t="shared" si="188"/>
        <v>►</v>
      </c>
      <c r="C539" s="1403" t="str">
        <f t="shared" si="191"/>
        <v>►</v>
      </c>
      <c r="D539" s="2475" t="str">
        <f t="shared" si="179"/>
        <v>►</v>
      </c>
      <c r="E539" s="1402" t="str">
        <f t="shared" si="180"/>
        <v>►</v>
      </c>
      <c r="F539" s="1402" t="str">
        <f t="shared" si="181"/>
        <v>►</v>
      </c>
      <c r="G539" s="1402" t="str">
        <f t="shared" si="182"/>
        <v>►</v>
      </c>
      <c r="H539" s="1466" t="s">
        <v>6</v>
      </c>
      <c r="I539" s="1465"/>
      <c r="J539" s="1465"/>
      <c r="K539" s="1465"/>
      <c r="L539" s="1464"/>
      <c r="M539" s="1464"/>
      <c r="N539" s="1464"/>
      <c r="O539" s="1464"/>
      <c r="P539" s="1464"/>
      <c r="Q539" s="1464"/>
      <c r="R539" s="2459"/>
      <c r="S539" s="521" t="s">
        <v>6</v>
      </c>
      <c r="T539" s="2719">
        <f t="shared" si="186"/>
        <v>0</v>
      </c>
      <c r="U539" s="2443">
        <f t="shared" si="187"/>
        <v>0</v>
      </c>
      <c r="V539" s="2442"/>
      <c r="W539" s="1433">
        <f t="shared" ref="W539:W602" si="194">IFERROR(IF(V539&gt;0, AH539*AG539*Q539, 0), 0)</f>
        <v>0</v>
      </c>
      <c r="X539" s="185" t="str">
        <f>IF(OR(W539=0, ISBLANK(P539)), "", TEXT(ROUND(W539/INDEX(AJ24:AJ94, MATCH(P539, AI24:AI94, 0)), 0),"# ##0") &amp; " " &amp; P539)</f>
        <v/>
      </c>
      <c r="Y539" s="210">
        <f t="shared" ref="Y539:Y602" si="195">IFERROR(IF(V539&gt;0, L539*AG539*Q539, 0), 0)</f>
        <v>0</v>
      </c>
      <c r="Z539" s="1434">
        <f t="shared" si="189"/>
        <v>0</v>
      </c>
      <c r="AA539" s="1435" t="str">
        <f t="shared" si="192"/>
        <v/>
      </c>
      <c r="AB539" s="1436"/>
      <c r="AC539" s="1433">
        <f t="shared" si="193"/>
        <v>0</v>
      </c>
      <c r="AD539" s="1437"/>
      <c r="AE539" s="1438" t="str">
        <f t="shared" si="183"/>
        <v/>
      </c>
      <c r="AF539" s="2564"/>
      <c r="AG539" s="2715">
        <f t="shared" si="190"/>
        <v>0</v>
      </c>
      <c r="AH539" s="2716">
        <f>IF(AND(V539&lt;&gt;"", ISNUMBER(T539)), IFERROR(INDEX(AJ24:AJ94, MATCH(P539, AI24:AI94, 0)) * O539 * IF(ISBLANK(L539), 1, L539), 0), 0)</f>
        <v>0</v>
      </c>
      <c r="AI539" s="1411"/>
      <c r="AJ539" s="1411"/>
      <c r="AK539" s="1411"/>
      <c r="AL539" s="1411"/>
      <c r="AM539" s="1401" t="str">
        <f t="shared" si="185"/>
        <v>►</v>
      </c>
      <c r="AR539" s="1411"/>
      <c r="AW539" s="1411"/>
      <c r="AX539" s="4">
        <v>1</v>
      </c>
      <c r="AY539" s="48"/>
      <c r="AZ539" s="48"/>
    </row>
    <row r="540" spans="1:52" s="31" customFormat="1" ht="21" customHeight="1" x14ac:dyDescent="0.25">
      <c r="A540" s="1401" t="str">
        <f t="shared" si="184"/>
        <v>►</v>
      </c>
      <c r="B540" s="1402" t="str">
        <f t="shared" si="188"/>
        <v>►</v>
      </c>
      <c r="C540" s="1403" t="str">
        <f t="shared" si="191"/>
        <v>►</v>
      </c>
      <c r="D540" s="2475" t="str">
        <f t="shared" si="179"/>
        <v>►</v>
      </c>
      <c r="E540" s="1402" t="str">
        <f t="shared" si="180"/>
        <v>►</v>
      </c>
      <c r="F540" s="1402" t="str">
        <f t="shared" si="181"/>
        <v>►</v>
      </c>
      <c r="G540" s="1402" t="str">
        <f t="shared" si="182"/>
        <v>►</v>
      </c>
      <c r="H540" s="1466" t="s">
        <v>6</v>
      </c>
      <c r="I540" s="1465"/>
      <c r="J540" s="1465"/>
      <c r="K540" s="1465"/>
      <c r="L540" s="1464"/>
      <c r="M540" s="1464"/>
      <c r="N540" s="1464"/>
      <c r="O540" s="1464"/>
      <c r="P540" s="1464"/>
      <c r="Q540" s="1464"/>
      <c r="R540" s="2459"/>
      <c r="S540" s="521" t="s">
        <v>6</v>
      </c>
      <c r="T540" s="2719">
        <f t="shared" si="186"/>
        <v>0</v>
      </c>
      <c r="U540" s="2443">
        <f t="shared" si="187"/>
        <v>0</v>
      </c>
      <c r="V540" s="2442"/>
      <c r="W540" s="1440">
        <f t="shared" si="194"/>
        <v>0</v>
      </c>
      <c r="X540" s="199" t="str">
        <f>IF(OR(W540=0, ISBLANK(P540)), "", TEXT(ROUND(W540/INDEX(AJ24:AJ94, MATCH(P540, AI24:AI94, 0)), 0),"# ##0") &amp; " " &amp; P540)</f>
        <v/>
      </c>
      <c r="Y540" s="197">
        <f t="shared" si="195"/>
        <v>0</v>
      </c>
      <c r="Z540" s="1441">
        <f t="shared" si="189"/>
        <v>0</v>
      </c>
      <c r="AA540" s="1428" t="str">
        <f t="shared" si="192"/>
        <v/>
      </c>
      <c r="AB540" s="1436"/>
      <c r="AC540" s="1440">
        <f t="shared" si="193"/>
        <v>0</v>
      </c>
      <c r="AD540" s="1437"/>
      <c r="AE540" s="1442" t="str">
        <f t="shared" si="183"/>
        <v/>
      </c>
      <c r="AF540" s="2564"/>
      <c r="AG540" s="2715">
        <f t="shared" si="190"/>
        <v>0</v>
      </c>
      <c r="AH540" s="2716">
        <f>IF(AND(V540&lt;&gt;"", ISNUMBER(T540)), IFERROR(INDEX(AJ24:AJ94, MATCH(P540, AI24:AI94, 0)) * O540 * IF(ISBLANK(L540), 1, L540), 0), 0)</f>
        <v>0</v>
      </c>
      <c r="AI540" s="1411"/>
      <c r="AJ540" s="1411"/>
      <c r="AK540" s="1411"/>
      <c r="AL540" s="1411"/>
      <c r="AM540" s="1401" t="str">
        <f t="shared" si="185"/>
        <v>►</v>
      </c>
      <c r="AR540" s="1411"/>
      <c r="AW540" s="1411"/>
      <c r="AX540" s="4">
        <v>1</v>
      </c>
      <c r="AY540" s="48"/>
      <c r="AZ540" s="48"/>
    </row>
    <row r="541" spans="1:52" s="31" customFormat="1" ht="21" customHeight="1" x14ac:dyDescent="0.25">
      <c r="A541" s="1401" t="str">
        <f t="shared" si="184"/>
        <v>►</v>
      </c>
      <c r="B541" s="1402" t="str">
        <f t="shared" si="188"/>
        <v>►</v>
      </c>
      <c r="C541" s="1403" t="str">
        <f t="shared" si="191"/>
        <v>►</v>
      </c>
      <c r="D541" s="2475" t="str">
        <f t="shared" si="179"/>
        <v>►</v>
      </c>
      <c r="E541" s="1402" t="str">
        <f t="shared" si="180"/>
        <v>►</v>
      </c>
      <c r="F541" s="1402" t="str">
        <f t="shared" si="181"/>
        <v>►</v>
      </c>
      <c r="G541" s="1402" t="str">
        <f t="shared" si="182"/>
        <v>►</v>
      </c>
      <c r="H541" s="1466" t="s">
        <v>6</v>
      </c>
      <c r="I541" s="1465"/>
      <c r="J541" s="1465"/>
      <c r="K541" s="1465"/>
      <c r="L541" s="1464"/>
      <c r="M541" s="1464"/>
      <c r="N541" s="1464"/>
      <c r="O541" s="1464"/>
      <c r="P541" s="1464"/>
      <c r="Q541" s="1464"/>
      <c r="R541" s="2459"/>
      <c r="S541" s="521" t="s">
        <v>6</v>
      </c>
      <c r="T541" s="2719">
        <f t="shared" si="186"/>
        <v>0</v>
      </c>
      <c r="U541" s="2443">
        <f t="shared" si="187"/>
        <v>0</v>
      </c>
      <c r="V541" s="2442"/>
      <c r="W541" s="1433">
        <f t="shared" si="194"/>
        <v>0</v>
      </c>
      <c r="X541" s="185" t="str">
        <f>IF(OR(W541=0, ISBLANK(P541)), "", TEXT(ROUND(W541/INDEX(AJ24:AJ94, MATCH(P541, AI24:AI94, 0)), 0),"# ##0") &amp; " " &amp; P541)</f>
        <v/>
      </c>
      <c r="Y541" s="210">
        <f t="shared" si="195"/>
        <v>0</v>
      </c>
      <c r="Z541" s="1434">
        <f t="shared" si="189"/>
        <v>0</v>
      </c>
      <c r="AA541" s="1435" t="str">
        <f t="shared" si="192"/>
        <v/>
      </c>
      <c r="AB541" s="1436"/>
      <c r="AC541" s="1433">
        <f t="shared" si="193"/>
        <v>0</v>
      </c>
      <c r="AD541" s="1437"/>
      <c r="AE541" s="1438" t="str">
        <f t="shared" si="183"/>
        <v/>
      </c>
      <c r="AF541" s="2564"/>
      <c r="AG541" s="2715">
        <f t="shared" si="190"/>
        <v>0</v>
      </c>
      <c r="AH541" s="2716">
        <f>IF(AND(V541&lt;&gt;"", ISNUMBER(T541)), IFERROR(INDEX(AJ24:AJ94, MATCH(P541, AI24:AI94, 0)) * O541 * IF(ISBLANK(L541), 1, L541), 0), 0)</f>
        <v>0</v>
      </c>
      <c r="AI541" s="1411"/>
      <c r="AJ541" s="1411"/>
      <c r="AK541" s="1411"/>
      <c r="AL541" s="1411"/>
      <c r="AM541" s="1401" t="str">
        <f t="shared" si="185"/>
        <v>►</v>
      </c>
      <c r="AR541" s="1411"/>
      <c r="AW541" s="1411"/>
      <c r="AX541" s="4">
        <v>1</v>
      </c>
      <c r="AY541" s="48"/>
      <c r="AZ541" s="48"/>
    </row>
    <row r="542" spans="1:52" s="31" customFormat="1" ht="21" customHeight="1" x14ac:dyDescent="0.25">
      <c r="A542" s="1401" t="str">
        <f t="shared" si="184"/>
        <v>►</v>
      </c>
      <c r="B542" s="1402" t="str">
        <f t="shared" si="188"/>
        <v>►</v>
      </c>
      <c r="C542" s="1403" t="str">
        <f t="shared" si="191"/>
        <v>►</v>
      </c>
      <c r="D542" s="2475" t="str">
        <f t="shared" si="179"/>
        <v>►</v>
      </c>
      <c r="E542" s="1402" t="str">
        <f t="shared" si="180"/>
        <v>►</v>
      </c>
      <c r="F542" s="1402" t="str">
        <f t="shared" si="181"/>
        <v>►</v>
      </c>
      <c r="G542" s="1402" t="str">
        <f t="shared" si="182"/>
        <v>►</v>
      </c>
      <c r="H542" s="1466" t="s">
        <v>6</v>
      </c>
      <c r="I542" s="1465"/>
      <c r="J542" s="1465"/>
      <c r="K542" s="1465"/>
      <c r="L542" s="1464"/>
      <c r="M542" s="1464"/>
      <c r="N542" s="1464"/>
      <c r="O542" s="1464"/>
      <c r="P542" s="1464"/>
      <c r="Q542" s="1464"/>
      <c r="R542" s="2459"/>
      <c r="S542" s="521" t="s">
        <v>6</v>
      </c>
      <c r="T542" s="2719">
        <f t="shared" si="186"/>
        <v>0</v>
      </c>
      <c r="U542" s="2443">
        <f t="shared" si="187"/>
        <v>0</v>
      </c>
      <c r="V542" s="2442"/>
      <c r="W542" s="1440">
        <f t="shared" si="194"/>
        <v>0</v>
      </c>
      <c r="X542" s="199" t="str">
        <f>IF(OR(W542=0, ISBLANK(P542)), "", TEXT(ROUND(W542/INDEX(AJ24:AJ94, MATCH(P542, AI24:AI94, 0)), 0),"# ##0") &amp; " " &amp; P542)</f>
        <v/>
      </c>
      <c r="Y542" s="197">
        <f t="shared" si="195"/>
        <v>0</v>
      </c>
      <c r="Z542" s="1441">
        <f t="shared" si="189"/>
        <v>0</v>
      </c>
      <c r="AA542" s="1428" t="str">
        <f t="shared" si="192"/>
        <v/>
      </c>
      <c r="AB542" s="1436"/>
      <c r="AC542" s="1440">
        <f t="shared" si="193"/>
        <v>0</v>
      </c>
      <c r="AD542" s="1437"/>
      <c r="AE542" s="1442" t="str">
        <f t="shared" si="183"/>
        <v/>
      </c>
      <c r="AF542" s="2564"/>
      <c r="AG542" s="2715">
        <f t="shared" si="190"/>
        <v>0</v>
      </c>
      <c r="AH542" s="2716">
        <f>IF(AND(V542&lt;&gt;"", ISNUMBER(T542)), IFERROR(INDEX(AJ24:AJ94, MATCH(P542, AI24:AI94, 0)) * O542 * IF(ISBLANK(L542), 1, L542), 0), 0)</f>
        <v>0</v>
      </c>
      <c r="AI542" s="1411"/>
      <c r="AJ542" s="1411"/>
      <c r="AK542" s="1411"/>
      <c r="AL542" s="1411"/>
      <c r="AM542" s="1401" t="str">
        <f t="shared" si="185"/>
        <v>►</v>
      </c>
      <c r="AR542" s="1411"/>
      <c r="AW542" s="1411"/>
      <c r="AX542" s="4">
        <v>1</v>
      </c>
      <c r="AY542" s="48"/>
      <c r="AZ542" s="48"/>
    </row>
    <row r="543" spans="1:52" s="31" customFormat="1" ht="21" customHeight="1" x14ac:dyDescent="0.25">
      <c r="A543" s="1401" t="str">
        <f t="shared" si="184"/>
        <v>►</v>
      </c>
      <c r="B543" s="1402" t="str">
        <f t="shared" si="188"/>
        <v>►</v>
      </c>
      <c r="C543" s="1403" t="str">
        <f t="shared" si="191"/>
        <v>►</v>
      </c>
      <c r="D543" s="2475" t="str">
        <f t="shared" si="179"/>
        <v>►</v>
      </c>
      <c r="E543" s="1402" t="str">
        <f t="shared" si="180"/>
        <v>►</v>
      </c>
      <c r="F543" s="1402" t="str">
        <f t="shared" si="181"/>
        <v>►</v>
      </c>
      <c r="G543" s="1402" t="str">
        <f t="shared" si="182"/>
        <v>►</v>
      </c>
      <c r="H543" s="1466" t="s">
        <v>6</v>
      </c>
      <c r="I543" s="1465"/>
      <c r="J543" s="1465"/>
      <c r="K543" s="1465"/>
      <c r="L543" s="1464"/>
      <c r="M543" s="1464"/>
      <c r="N543" s="1464"/>
      <c r="O543" s="1464"/>
      <c r="P543" s="1464"/>
      <c r="Q543" s="1464"/>
      <c r="R543" s="2459"/>
      <c r="S543" s="521" t="s">
        <v>6</v>
      </c>
      <c r="T543" s="2719">
        <f t="shared" si="186"/>
        <v>0</v>
      </c>
      <c r="U543" s="2443">
        <f t="shared" si="187"/>
        <v>0</v>
      </c>
      <c r="V543" s="2442"/>
      <c r="W543" s="1433">
        <f t="shared" si="194"/>
        <v>0</v>
      </c>
      <c r="X543" s="185" t="str">
        <f>IF(OR(W543=0, ISBLANK(P543)), "", TEXT(ROUND(W543/INDEX(AJ24:AJ94, MATCH(P543, AI24:AI94, 0)), 0),"# ##0") &amp; " " &amp; P543)</f>
        <v/>
      </c>
      <c r="Y543" s="210">
        <f t="shared" si="195"/>
        <v>0</v>
      </c>
      <c r="Z543" s="1434">
        <f t="shared" si="189"/>
        <v>0</v>
      </c>
      <c r="AA543" s="1435" t="str">
        <f t="shared" si="192"/>
        <v/>
      </c>
      <c r="AB543" s="1436"/>
      <c r="AC543" s="1433">
        <f t="shared" si="193"/>
        <v>0</v>
      </c>
      <c r="AD543" s="1437"/>
      <c r="AE543" s="1438" t="str">
        <f t="shared" si="183"/>
        <v/>
      </c>
      <c r="AF543" s="2564"/>
      <c r="AG543" s="2715">
        <f t="shared" si="190"/>
        <v>0</v>
      </c>
      <c r="AH543" s="2716">
        <f>IF(AND(V543&lt;&gt;"", ISNUMBER(T543)), IFERROR(INDEX(AJ24:AJ94, MATCH(P543, AI24:AI94, 0)) * O543 * IF(ISBLANK(L543), 1, L543), 0), 0)</f>
        <v>0</v>
      </c>
      <c r="AI543" s="1411"/>
      <c r="AJ543" s="1411"/>
      <c r="AK543" s="1411"/>
      <c r="AL543" s="1411"/>
      <c r="AM543" s="1401" t="str">
        <f t="shared" si="185"/>
        <v>►</v>
      </c>
      <c r="AR543" s="1411"/>
      <c r="AW543" s="1411"/>
      <c r="AX543" s="4">
        <v>1</v>
      </c>
      <c r="AY543" s="48"/>
      <c r="AZ543" s="48"/>
    </row>
    <row r="544" spans="1:52" s="31" customFormat="1" ht="21" customHeight="1" x14ac:dyDescent="0.25">
      <c r="A544" s="1401" t="str">
        <f t="shared" si="184"/>
        <v>►</v>
      </c>
      <c r="B544" s="1402" t="str">
        <f t="shared" si="188"/>
        <v>►</v>
      </c>
      <c r="C544" s="1403" t="str">
        <f t="shared" si="191"/>
        <v>►</v>
      </c>
      <c r="D544" s="2475" t="str">
        <f t="shared" ref="D544:D607" si="196">IF(B544="►","►",IFERROR(MID(B544,SEARCH(".",B544)+1,SEARCH(".",B544,SEARCH(".",B544)+1)-SEARCH(".",B544)-1),0))</f>
        <v>►</v>
      </c>
      <c r="E544" s="1402" t="str">
        <f t="shared" ref="E544:E607" si="197">IF(B544="►", "►", IFERROR(MID(B544, SEARCH(".", B544, SEARCH(".", B544)+1)+1, SEARCH(".", B544, SEARCH(".", B544, SEARCH(".", B544)+1)+1) - SEARCH(".", B544, SEARCH(".", B544)+1)-1), 0))</f>
        <v>►</v>
      </c>
      <c r="F544" s="1402" t="str">
        <f t="shared" ref="F544:F607" si="198">IF(B544="►", "►", IFERROR(MID(B544, SEARCH(".", B544, SEARCH(".", B544, SEARCH(".", B544)+1)+1)+1, SEARCH(".", B544, SEARCH(".", B544, SEARCH(".", B544, SEARCH(".", B544)+1)+1)+1) - SEARCH(".", B544, SEARCH(".", B544, SEARCH(".", B544)+1)+1)-1), 0))</f>
        <v>►</v>
      </c>
      <c r="G544" s="1402" t="str">
        <f t="shared" ref="G544:G607" si="199">IF(OR(B544="►", ISBLANK(B544)), "►", IFERROR(RIGHT(B544, LEN(B544)-FIND("►", B544)-1), ""))</f>
        <v>►</v>
      </c>
      <c r="H544" s="1466" t="s">
        <v>6</v>
      </c>
      <c r="I544" s="1465"/>
      <c r="J544" s="1465"/>
      <c r="K544" s="1465"/>
      <c r="L544" s="1464"/>
      <c r="M544" s="1464"/>
      <c r="N544" s="1464"/>
      <c r="O544" s="1464"/>
      <c r="P544" s="1464"/>
      <c r="Q544" s="1464"/>
      <c r="R544" s="2459"/>
      <c r="S544" s="521" t="s">
        <v>6</v>
      </c>
      <c r="T544" s="2719">
        <f t="shared" si="186"/>
        <v>0</v>
      </c>
      <c r="U544" s="2443">
        <f t="shared" si="187"/>
        <v>0</v>
      </c>
      <c r="V544" s="2442"/>
      <c r="W544" s="1440">
        <f t="shared" si="194"/>
        <v>0</v>
      </c>
      <c r="X544" s="199" t="str">
        <f>IF(OR(W544=0, ISBLANK(P544)), "", TEXT(ROUND(W544/INDEX(AJ24:AJ94, MATCH(P544, AI24:AI94, 0)), 0),"# ##0") &amp; " " &amp; P544)</f>
        <v/>
      </c>
      <c r="Y544" s="197">
        <f t="shared" si="195"/>
        <v>0</v>
      </c>
      <c r="Z544" s="1441">
        <f t="shared" si="189"/>
        <v>0</v>
      </c>
      <c r="AA544" s="1428" t="str">
        <f t="shared" si="192"/>
        <v/>
      </c>
      <c r="AB544" s="1436"/>
      <c r="AC544" s="1440">
        <f t="shared" si="193"/>
        <v>0</v>
      </c>
      <c r="AD544" s="1437"/>
      <c r="AE544" s="1442" t="str">
        <f t="shared" si="183"/>
        <v/>
      </c>
      <c r="AF544" s="2564"/>
      <c r="AG544" s="2715">
        <f t="shared" si="190"/>
        <v>0</v>
      </c>
      <c r="AH544" s="2716">
        <f>IF(AND(V544&lt;&gt;"", ISNUMBER(T544)), IFERROR(INDEX(AJ24:AJ94, MATCH(P544, AI24:AI94, 0)) * O544 * IF(ISBLANK(L544), 1, L544), 0), 0)</f>
        <v>0</v>
      </c>
      <c r="AI544" s="1411"/>
      <c r="AJ544" s="1411"/>
      <c r="AK544" s="1411"/>
      <c r="AL544" s="1411"/>
      <c r="AM544" s="1401" t="str">
        <f t="shared" si="185"/>
        <v>►</v>
      </c>
      <c r="AR544" s="1411"/>
      <c r="AW544" s="1411"/>
      <c r="AX544" s="4">
        <v>1</v>
      </c>
      <c r="AY544" s="48"/>
      <c r="AZ544" s="48"/>
    </row>
    <row r="545" spans="1:52" s="31" customFormat="1" ht="21" customHeight="1" x14ac:dyDescent="0.25">
      <c r="A545" s="1401" t="str">
        <f t="shared" si="184"/>
        <v>►</v>
      </c>
      <c r="B545" s="1402" t="str">
        <f t="shared" si="188"/>
        <v>►</v>
      </c>
      <c r="C545" s="1403" t="str">
        <f t="shared" si="191"/>
        <v>►</v>
      </c>
      <c r="D545" s="2475" t="str">
        <f t="shared" si="196"/>
        <v>►</v>
      </c>
      <c r="E545" s="1402" t="str">
        <f t="shared" si="197"/>
        <v>►</v>
      </c>
      <c r="F545" s="1402" t="str">
        <f t="shared" si="198"/>
        <v>►</v>
      </c>
      <c r="G545" s="1402" t="str">
        <f t="shared" si="199"/>
        <v>►</v>
      </c>
      <c r="H545" s="1466" t="s">
        <v>6</v>
      </c>
      <c r="I545" s="1465"/>
      <c r="J545" s="1465"/>
      <c r="K545" s="1465"/>
      <c r="L545" s="1464"/>
      <c r="M545" s="1464"/>
      <c r="N545" s="1464"/>
      <c r="O545" s="1464"/>
      <c r="P545" s="1464"/>
      <c r="Q545" s="1464"/>
      <c r="R545" s="2459"/>
      <c r="S545" s="521" t="s">
        <v>6</v>
      </c>
      <c r="T545" s="2719">
        <f t="shared" si="186"/>
        <v>0</v>
      </c>
      <c r="U545" s="2443">
        <f t="shared" si="187"/>
        <v>0</v>
      </c>
      <c r="V545" s="2442"/>
      <c r="W545" s="1433">
        <f t="shared" si="194"/>
        <v>0</v>
      </c>
      <c r="X545" s="185" t="str">
        <f>IF(OR(W545=0, ISBLANK(P545)), "", TEXT(ROUND(W545/INDEX(AJ24:AJ94, MATCH(P545, AI24:AI94, 0)), 0),"# ##0") &amp; " " &amp; P545)</f>
        <v/>
      </c>
      <c r="Y545" s="210">
        <f t="shared" si="195"/>
        <v>0</v>
      </c>
      <c r="Z545" s="1434">
        <f t="shared" si="189"/>
        <v>0</v>
      </c>
      <c r="AA545" s="1435" t="str">
        <f t="shared" si="192"/>
        <v/>
      </c>
      <c r="AB545" s="1436"/>
      <c r="AC545" s="1433">
        <f t="shared" si="193"/>
        <v>0</v>
      </c>
      <c r="AD545" s="1437"/>
      <c r="AE545" s="1438" t="str">
        <f t="shared" si="183"/>
        <v/>
      </c>
      <c r="AF545" s="2564"/>
      <c r="AG545" s="2715">
        <f t="shared" si="190"/>
        <v>0</v>
      </c>
      <c r="AH545" s="2716">
        <f>IF(AND(V545&lt;&gt;"", ISNUMBER(T545)), IFERROR(INDEX(AJ24:AJ94, MATCH(P545, AI24:AI94, 0)) * O545 * IF(ISBLANK(L545), 1, L545), 0), 0)</f>
        <v>0</v>
      </c>
      <c r="AI545" s="1411"/>
      <c r="AJ545" s="1411"/>
      <c r="AK545" s="1411"/>
      <c r="AL545" s="1411"/>
      <c r="AM545" s="1401" t="str">
        <f t="shared" si="185"/>
        <v>►</v>
      </c>
      <c r="AR545" s="1411"/>
      <c r="AW545" s="1411"/>
      <c r="AX545" s="4">
        <v>1</v>
      </c>
      <c r="AY545" s="48"/>
      <c r="AZ545" s="48"/>
    </row>
    <row r="546" spans="1:52" s="31" customFormat="1" ht="21" customHeight="1" x14ac:dyDescent="0.25">
      <c r="A546" s="1401" t="str">
        <f t="shared" si="184"/>
        <v>►</v>
      </c>
      <c r="B546" s="1402" t="str">
        <f t="shared" si="188"/>
        <v>►</v>
      </c>
      <c r="C546" s="1403" t="str">
        <f t="shared" si="191"/>
        <v>►</v>
      </c>
      <c r="D546" s="2475" t="str">
        <f t="shared" si="196"/>
        <v>►</v>
      </c>
      <c r="E546" s="1402" t="str">
        <f t="shared" si="197"/>
        <v>►</v>
      </c>
      <c r="F546" s="1402" t="str">
        <f t="shared" si="198"/>
        <v>►</v>
      </c>
      <c r="G546" s="1402" t="str">
        <f t="shared" si="199"/>
        <v>►</v>
      </c>
      <c r="H546" s="1466" t="s">
        <v>6</v>
      </c>
      <c r="I546" s="1465"/>
      <c r="J546" s="1465"/>
      <c r="K546" s="1465"/>
      <c r="L546" s="1464"/>
      <c r="M546" s="1464"/>
      <c r="N546" s="1464"/>
      <c r="O546" s="1464"/>
      <c r="P546" s="1464"/>
      <c r="Q546" s="1464"/>
      <c r="R546" s="2459"/>
      <c r="S546" s="521" t="s">
        <v>6</v>
      </c>
      <c r="T546" s="2719">
        <f t="shared" si="186"/>
        <v>0</v>
      </c>
      <c r="U546" s="2443">
        <f t="shared" si="187"/>
        <v>0</v>
      </c>
      <c r="V546" s="2442"/>
      <c r="W546" s="1440">
        <f t="shared" si="194"/>
        <v>0</v>
      </c>
      <c r="X546" s="199" t="str">
        <f>IF(OR(W546=0, ISBLANK(P546)), "", TEXT(ROUND(W546/INDEX(AJ24:AJ94, MATCH(P546, AI24:AI94, 0)), 0),"# ##0") &amp; " " &amp; P546)</f>
        <v/>
      </c>
      <c r="Y546" s="197">
        <f t="shared" si="195"/>
        <v>0</v>
      </c>
      <c r="Z546" s="1441">
        <f t="shared" si="189"/>
        <v>0</v>
      </c>
      <c r="AA546" s="1428" t="str">
        <f t="shared" si="192"/>
        <v/>
      </c>
      <c r="AB546" s="1436"/>
      <c r="AC546" s="1440">
        <f t="shared" si="193"/>
        <v>0</v>
      </c>
      <c r="AD546" s="1437"/>
      <c r="AE546" s="1442" t="str">
        <f t="shared" si="183"/>
        <v/>
      </c>
      <c r="AF546" s="2564"/>
      <c r="AG546" s="2715">
        <f t="shared" si="190"/>
        <v>0</v>
      </c>
      <c r="AH546" s="2716">
        <f>IF(AND(V546&lt;&gt;"", ISNUMBER(T546)), IFERROR(INDEX(AJ24:AJ94, MATCH(P546, AI24:AI94, 0)) * O546 * IF(ISBLANK(L546), 1, L546), 0), 0)</f>
        <v>0</v>
      </c>
      <c r="AI546" s="1411"/>
      <c r="AJ546" s="1411"/>
      <c r="AK546" s="1411"/>
      <c r="AL546" s="1411"/>
      <c r="AM546" s="1401" t="str">
        <f t="shared" si="185"/>
        <v>►</v>
      </c>
      <c r="AR546" s="1411"/>
      <c r="AW546" s="1411"/>
      <c r="AX546" s="4">
        <v>1</v>
      </c>
      <c r="AY546" s="48"/>
      <c r="AZ546" s="48"/>
    </row>
    <row r="547" spans="1:52" s="31" customFormat="1" ht="21" customHeight="1" x14ac:dyDescent="0.25">
      <c r="A547" s="1401" t="str">
        <f t="shared" si="184"/>
        <v>►</v>
      </c>
      <c r="B547" s="1402" t="str">
        <f t="shared" si="188"/>
        <v>►</v>
      </c>
      <c r="C547" s="1403" t="str">
        <f t="shared" si="191"/>
        <v>►</v>
      </c>
      <c r="D547" s="2475" t="str">
        <f t="shared" si="196"/>
        <v>►</v>
      </c>
      <c r="E547" s="1402" t="str">
        <f t="shared" si="197"/>
        <v>►</v>
      </c>
      <c r="F547" s="1402" t="str">
        <f t="shared" si="198"/>
        <v>►</v>
      </c>
      <c r="G547" s="1402" t="str">
        <f t="shared" si="199"/>
        <v>►</v>
      </c>
      <c r="H547" s="1466" t="s">
        <v>6</v>
      </c>
      <c r="I547" s="1465"/>
      <c r="J547" s="1465"/>
      <c r="K547" s="1465"/>
      <c r="L547" s="1464"/>
      <c r="M547" s="1464"/>
      <c r="N547" s="1464"/>
      <c r="O547" s="1464"/>
      <c r="P547" s="1464"/>
      <c r="Q547" s="1464"/>
      <c r="R547" s="2459"/>
      <c r="S547" s="521" t="s">
        <v>6</v>
      </c>
      <c r="T547" s="2719">
        <f t="shared" si="186"/>
        <v>0</v>
      </c>
      <c r="U547" s="2443">
        <f t="shared" si="187"/>
        <v>0</v>
      </c>
      <c r="V547" s="2442"/>
      <c r="W547" s="1433">
        <f t="shared" si="194"/>
        <v>0</v>
      </c>
      <c r="X547" s="185" t="str">
        <f>IF(OR(W547=0, ISBLANK(P547)), "", TEXT(ROUND(W547/INDEX(AJ24:AJ94, MATCH(P547, AI24:AI94, 0)), 0),"# ##0") &amp; " " &amp; P547)</f>
        <v/>
      </c>
      <c r="Y547" s="210">
        <f t="shared" si="195"/>
        <v>0</v>
      </c>
      <c r="Z547" s="1434">
        <f t="shared" si="189"/>
        <v>0</v>
      </c>
      <c r="AA547" s="1435" t="str">
        <f t="shared" si="192"/>
        <v/>
      </c>
      <c r="AB547" s="1436"/>
      <c r="AC547" s="1433">
        <f t="shared" si="193"/>
        <v>0</v>
      </c>
      <c r="AD547" s="1437"/>
      <c r="AE547" s="1438" t="str">
        <f t="shared" si="183"/>
        <v/>
      </c>
      <c r="AF547" s="2564"/>
      <c r="AG547" s="2715">
        <f t="shared" si="190"/>
        <v>0</v>
      </c>
      <c r="AH547" s="2716">
        <f>IF(AND(V547&lt;&gt;"", ISNUMBER(T547)), IFERROR(INDEX(AJ24:AJ94, MATCH(P547, AI24:AI94, 0)) * O547 * IF(ISBLANK(L547), 1, L547), 0), 0)</f>
        <v>0</v>
      </c>
      <c r="AI547" s="1411"/>
      <c r="AJ547" s="1411"/>
      <c r="AK547" s="1411"/>
      <c r="AL547" s="1411"/>
      <c r="AM547" s="1401" t="str">
        <f t="shared" si="185"/>
        <v>►</v>
      </c>
      <c r="AR547" s="1411"/>
      <c r="AW547" s="1411"/>
      <c r="AX547" s="4">
        <v>1</v>
      </c>
      <c r="AY547" s="48"/>
      <c r="AZ547" s="48"/>
    </row>
    <row r="548" spans="1:52" s="31" customFormat="1" ht="21" customHeight="1" x14ac:dyDescent="0.25">
      <c r="A548" s="1401" t="str">
        <f t="shared" si="184"/>
        <v>►</v>
      </c>
      <c r="B548" s="1402" t="str">
        <f t="shared" si="188"/>
        <v>►</v>
      </c>
      <c r="C548" s="1403" t="str">
        <f t="shared" si="191"/>
        <v>►</v>
      </c>
      <c r="D548" s="2475" t="str">
        <f t="shared" si="196"/>
        <v>►</v>
      </c>
      <c r="E548" s="1402" t="str">
        <f t="shared" si="197"/>
        <v>►</v>
      </c>
      <c r="F548" s="1402" t="str">
        <f t="shared" si="198"/>
        <v>►</v>
      </c>
      <c r="G548" s="1402" t="str">
        <f t="shared" si="199"/>
        <v>►</v>
      </c>
      <c r="H548" s="1466" t="s">
        <v>6</v>
      </c>
      <c r="I548" s="1465"/>
      <c r="J548" s="1465"/>
      <c r="K548" s="1465"/>
      <c r="L548" s="1464"/>
      <c r="M548" s="1464"/>
      <c r="N548" s="1464"/>
      <c r="O548" s="1464"/>
      <c r="P548" s="1464"/>
      <c r="Q548" s="1464"/>
      <c r="R548" s="2459"/>
      <c r="S548" s="521" t="s">
        <v>6</v>
      </c>
      <c r="T548" s="2719">
        <f t="shared" si="186"/>
        <v>0</v>
      </c>
      <c r="U548" s="2443">
        <f t="shared" si="187"/>
        <v>0</v>
      </c>
      <c r="V548" s="2442"/>
      <c r="W548" s="1440">
        <f t="shared" si="194"/>
        <v>0</v>
      </c>
      <c r="X548" s="199" t="str">
        <f>IF(OR(W548=0, ISBLANK(P548)), "", TEXT(ROUND(W548/INDEX(AJ24:AJ94, MATCH(P548, AI24:AI94, 0)), 0),"# ##0") &amp; " " &amp; P548)</f>
        <v/>
      </c>
      <c r="Y548" s="197">
        <f t="shared" si="195"/>
        <v>0</v>
      </c>
      <c r="Z548" s="1441">
        <f t="shared" si="189"/>
        <v>0</v>
      </c>
      <c r="AA548" s="1428" t="str">
        <f t="shared" si="192"/>
        <v/>
      </c>
      <c r="AB548" s="1436"/>
      <c r="AC548" s="1440">
        <f t="shared" si="193"/>
        <v>0</v>
      </c>
      <c r="AD548" s="1437"/>
      <c r="AE548" s="1442" t="str">
        <f t="shared" si="183"/>
        <v/>
      </c>
      <c r="AF548" s="2564"/>
      <c r="AG548" s="2715">
        <f t="shared" si="190"/>
        <v>0</v>
      </c>
      <c r="AH548" s="2716">
        <f>IF(AND(V548&lt;&gt;"", ISNUMBER(T548)), IFERROR(INDEX(AJ24:AJ94, MATCH(P548, AI24:AI94, 0)) * O548 * IF(ISBLANK(L548), 1, L548), 0), 0)</f>
        <v>0</v>
      </c>
      <c r="AI548" s="1411"/>
      <c r="AJ548" s="1411"/>
      <c r="AK548" s="1411"/>
      <c r="AL548" s="1411"/>
      <c r="AM548" s="1401" t="str">
        <f t="shared" si="185"/>
        <v>►</v>
      </c>
      <c r="AR548" s="1411"/>
      <c r="AW548" s="1411"/>
      <c r="AX548" s="4">
        <v>1</v>
      </c>
      <c r="AY548" s="48"/>
      <c r="AZ548" s="48"/>
    </row>
    <row r="549" spans="1:52" s="31" customFormat="1" ht="21" customHeight="1" x14ac:dyDescent="0.25">
      <c r="A549" s="1401" t="str">
        <f t="shared" si="184"/>
        <v>►</v>
      </c>
      <c r="B549" s="1402" t="str">
        <f t="shared" si="188"/>
        <v>►</v>
      </c>
      <c r="C549" s="1403" t="str">
        <f t="shared" si="191"/>
        <v>►</v>
      </c>
      <c r="D549" s="2475" t="str">
        <f t="shared" si="196"/>
        <v>►</v>
      </c>
      <c r="E549" s="1402" t="str">
        <f t="shared" si="197"/>
        <v>►</v>
      </c>
      <c r="F549" s="1402" t="str">
        <f t="shared" si="198"/>
        <v>►</v>
      </c>
      <c r="G549" s="1402" t="str">
        <f t="shared" si="199"/>
        <v>►</v>
      </c>
      <c r="H549" s="1466" t="s">
        <v>6</v>
      </c>
      <c r="I549" s="1465"/>
      <c r="J549" s="1465"/>
      <c r="K549" s="1465"/>
      <c r="L549" s="1464"/>
      <c r="M549" s="1464"/>
      <c r="N549" s="1464"/>
      <c r="O549" s="1464"/>
      <c r="P549" s="1464"/>
      <c r="Q549" s="1464"/>
      <c r="R549" s="2459"/>
      <c r="S549" s="521" t="s">
        <v>6</v>
      </c>
      <c r="T549" s="2719">
        <f t="shared" si="186"/>
        <v>0</v>
      </c>
      <c r="U549" s="2443">
        <f t="shared" si="187"/>
        <v>0</v>
      </c>
      <c r="V549" s="2442"/>
      <c r="W549" s="1433">
        <f t="shared" si="194"/>
        <v>0</v>
      </c>
      <c r="X549" s="185" t="str">
        <f>IF(OR(W549=0, ISBLANK(P549)), "", TEXT(ROUND(W549/INDEX(AJ24:AJ94, MATCH(P549, AI24:AI94, 0)), 0),"# ##0") &amp; " " &amp; P549)</f>
        <v/>
      </c>
      <c r="Y549" s="210">
        <f t="shared" si="195"/>
        <v>0</v>
      </c>
      <c r="Z549" s="1434">
        <f t="shared" si="189"/>
        <v>0</v>
      </c>
      <c r="AA549" s="1435" t="str">
        <f t="shared" si="192"/>
        <v/>
      </c>
      <c r="AB549" s="1436"/>
      <c r="AC549" s="1433">
        <f t="shared" si="193"/>
        <v>0</v>
      </c>
      <c r="AD549" s="1437"/>
      <c r="AE549" s="1438" t="str">
        <f t="shared" si="183"/>
        <v/>
      </c>
      <c r="AF549" s="2564"/>
      <c r="AG549" s="2715">
        <f t="shared" si="190"/>
        <v>0</v>
      </c>
      <c r="AH549" s="2716">
        <f>IF(AND(V549&lt;&gt;"", ISNUMBER(T549)), IFERROR(INDEX(AJ24:AJ94, MATCH(P549, AI24:AI94, 0)) * O549 * IF(ISBLANK(L549), 1, L549), 0), 0)</f>
        <v>0</v>
      </c>
      <c r="AI549" s="1411"/>
      <c r="AJ549" s="1411"/>
      <c r="AK549" s="1411"/>
      <c r="AL549" s="1411"/>
      <c r="AM549" s="1401" t="str">
        <f t="shared" si="185"/>
        <v>►</v>
      </c>
      <c r="AR549" s="1411"/>
      <c r="AW549" s="1411"/>
      <c r="AX549" s="4">
        <v>1</v>
      </c>
      <c r="AY549" s="48"/>
      <c r="AZ549" s="48"/>
    </row>
    <row r="550" spans="1:52" s="31" customFormat="1" ht="21" customHeight="1" x14ac:dyDescent="0.25">
      <c r="A550" s="1401" t="str">
        <f t="shared" si="184"/>
        <v>►</v>
      </c>
      <c r="B550" s="1402" t="str">
        <f t="shared" si="188"/>
        <v>►</v>
      </c>
      <c r="C550" s="1403" t="str">
        <f t="shared" si="191"/>
        <v>►</v>
      </c>
      <c r="D550" s="2475" t="str">
        <f t="shared" si="196"/>
        <v>►</v>
      </c>
      <c r="E550" s="1402" t="str">
        <f t="shared" si="197"/>
        <v>►</v>
      </c>
      <c r="F550" s="1402" t="str">
        <f t="shared" si="198"/>
        <v>►</v>
      </c>
      <c r="G550" s="1402" t="str">
        <f t="shared" si="199"/>
        <v>►</v>
      </c>
      <c r="H550" s="1466" t="s">
        <v>6</v>
      </c>
      <c r="I550" s="1465"/>
      <c r="J550" s="1465"/>
      <c r="K550" s="1465"/>
      <c r="L550" s="1464"/>
      <c r="M550" s="1464"/>
      <c r="N550" s="1464"/>
      <c r="O550" s="1464"/>
      <c r="P550" s="1464"/>
      <c r="Q550" s="1464"/>
      <c r="R550" s="2459"/>
      <c r="S550" s="521" t="s">
        <v>6</v>
      </c>
      <c r="T550" s="2719">
        <f t="shared" si="186"/>
        <v>0</v>
      </c>
      <c r="U550" s="2443">
        <f t="shared" si="187"/>
        <v>0</v>
      </c>
      <c r="V550" s="2442"/>
      <c r="W550" s="1440">
        <f t="shared" si="194"/>
        <v>0</v>
      </c>
      <c r="X550" s="199" t="str">
        <f>IF(OR(W550=0, ISBLANK(P550)), "", TEXT(ROUND(W550/INDEX(AJ24:AJ94, MATCH(P550, AI24:AI94, 0)), 0),"# ##0") &amp; " " &amp; P550)</f>
        <v/>
      </c>
      <c r="Y550" s="197">
        <f t="shared" si="195"/>
        <v>0</v>
      </c>
      <c r="Z550" s="1441">
        <f t="shared" si="189"/>
        <v>0</v>
      </c>
      <c r="AA550" s="1428" t="str">
        <f t="shared" si="192"/>
        <v/>
      </c>
      <c r="AB550" s="1436"/>
      <c r="AC550" s="1440">
        <f t="shared" si="193"/>
        <v>0</v>
      </c>
      <c r="AD550" s="1437"/>
      <c r="AE550" s="1442" t="str">
        <f t="shared" si="183"/>
        <v/>
      </c>
      <c r="AF550" s="2564"/>
      <c r="AG550" s="2715">
        <f t="shared" si="190"/>
        <v>0</v>
      </c>
      <c r="AH550" s="2716">
        <f>IF(AND(V550&lt;&gt;"", ISNUMBER(T550)), IFERROR(INDEX(AJ24:AJ94, MATCH(P550, AI24:AI94, 0)) * O550 * IF(ISBLANK(L550), 1, L550), 0), 0)</f>
        <v>0</v>
      </c>
      <c r="AI550" s="1411"/>
      <c r="AJ550" s="1411"/>
      <c r="AK550" s="1411"/>
      <c r="AL550" s="1411"/>
      <c r="AM550" s="1401" t="str">
        <f t="shared" si="185"/>
        <v>►</v>
      </c>
      <c r="AR550" s="1411"/>
      <c r="AW550" s="1411"/>
      <c r="AX550" s="4">
        <v>1</v>
      </c>
      <c r="AY550" s="48"/>
      <c r="AZ550" s="48"/>
    </row>
    <row r="551" spans="1:52" s="31" customFormat="1" ht="21" customHeight="1" x14ac:dyDescent="0.25">
      <c r="A551" s="1401" t="str">
        <f t="shared" si="184"/>
        <v>►</v>
      </c>
      <c r="B551" s="1402" t="str">
        <f t="shared" si="188"/>
        <v>►</v>
      </c>
      <c r="C551" s="1403" t="str">
        <f t="shared" si="191"/>
        <v>►</v>
      </c>
      <c r="D551" s="2475" t="str">
        <f t="shared" si="196"/>
        <v>►</v>
      </c>
      <c r="E551" s="1402" t="str">
        <f t="shared" si="197"/>
        <v>►</v>
      </c>
      <c r="F551" s="1402" t="str">
        <f t="shared" si="198"/>
        <v>►</v>
      </c>
      <c r="G551" s="1402" t="str">
        <f t="shared" si="199"/>
        <v>►</v>
      </c>
      <c r="H551" s="1466" t="s">
        <v>6</v>
      </c>
      <c r="I551" s="1465"/>
      <c r="J551" s="1465"/>
      <c r="K551" s="1465"/>
      <c r="L551" s="1464"/>
      <c r="M551" s="1464"/>
      <c r="N551" s="1464"/>
      <c r="O551" s="1464"/>
      <c r="P551" s="1464"/>
      <c r="Q551" s="1464"/>
      <c r="R551" s="2459"/>
      <c r="S551" s="521" t="s">
        <v>6</v>
      </c>
      <c r="T551" s="2719">
        <f t="shared" si="186"/>
        <v>0</v>
      </c>
      <c r="U551" s="2443">
        <f t="shared" si="187"/>
        <v>0</v>
      </c>
      <c r="V551" s="2442"/>
      <c r="W551" s="1433">
        <f t="shared" si="194"/>
        <v>0</v>
      </c>
      <c r="X551" s="185" t="str">
        <f>IF(OR(W551=0, ISBLANK(P551)), "", TEXT(ROUND(W551/INDEX(AJ24:AJ94, MATCH(P551, AI24:AI94, 0)), 0),"# ##0") &amp; " " &amp; P551)</f>
        <v/>
      </c>
      <c r="Y551" s="210">
        <f t="shared" si="195"/>
        <v>0</v>
      </c>
      <c r="Z551" s="1434">
        <f t="shared" si="189"/>
        <v>0</v>
      </c>
      <c r="AA551" s="1435" t="str">
        <f t="shared" si="192"/>
        <v/>
      </c>
      <c r="AB551" s="1436"/>
      <c r="AC551" s="1433">
        <f t="shared" si="193"/>
        <v>0</v>
      </c>
      <c r="AD551" s="1437"/>
      <c r="AE551" s="1438" t="str">
        <f t="shared" si="183"/>
        <v/>
      </c>
      <c r="AF551" s="2564"/>
      <c r="AG551" s="2715">
        <f t="shared" si="190"/>
        <v>0</v>
      </c>
      <c r="AH551" s="2716">
        <f>IF(AND(V551&lt;&gt;"", ISNUMBER(T551)), IFERROR(INDEX(AJ24:AJ94, MATCH(P551, AI24:AI94, 0)) * O551 * IF(ISBLANK(L551), 1, L551), 0), 0)</f>
        <v>0</v>
      </c>
      <c r="AI551" s="1411"/>
      <c r="AJ551" s="1411"/>
      <c r="AK551" s="1411"/>
      <c r="AL551" s="1411"/>
      <c r="AM551" s="1401" t="str">
        <f t="shared" si="185"/>
        <v>►</v>
      </c>
      <c r="AR551" s="1411"/>
      <c r="AW551" s="1411"/>
      <c r="AX551" s="4">
        <v>1</v>
      </c>
      <c r="AY551" s="48"/>
      <c r="AZ551" s="48"/>
    </row>
    <row r="552" spans="1:52" s="31" customFormat="1" ht="21" customHeight="1" x14ac:dyDescent="0.25">
      <c r="A552" s="1401" t="str">
        <f t="shared" si="184"/>
        <v>►</v>
      </c>
      <c r="B552" s="1402" t="str">
        <f t="shared" si="188"/>
        <v>►</v>
      </c>
      <c r="C552" s="1403" t="str">
        <f t="shared" si="191"/>
        <v>►</v>
      </c>
      <c r="D552" s="2475" t="str">
        <f t="shared" si="196"/>
        <v>►</v>
      </c>
      <c r="E552" s="1402" t="str">
        <f t="shared" si="197"/>
        <v>►</v>
      </c>
      <c r="F552" s="1402" t="str">
        <f t="shared" si="198"/>
        <v>►</v>
      </c>
      <c r="G552" s="1402" t="str">
        <f t="shared" si="199"/>
        <v>►</v>
      </c>
      <c r="H552" s="1466" t="s">
        <v>6</v>
      </c>
      <c r="I552" s="1465"/>
      <c r="J552" s="1465"/>
      <c r="K552" s="1465"/>
      <c r="L552" s="1464"/>
      <c r="M552" s="1464"/>
      <c r="N552" s="1464"/>
      <c r="O552" s="1464"/>
      <c r="P552" s="1464"/>
      <c r="Q552" s="1464"/>
      <c r="R552" s="2459"/>
      <c r="S552" s="521" t="s">
        <v>6</v>
      </c>
      <c r="T552" s="2719">
        <f t="shared" si="186"/>
        <v>0</v>
      </c>
      <c r="U552" s="2443">
        <f t="shared" si="187"/>
        <v>0</v>
      </c>
      <c r="V552" s="2442"/>
      <c r="W552" s="1440">
        <f t="shared" si="194"/>
        <v>0</v>
      </c>
      <c r="X552" s="199" t="str">
        <f>IF(OR(W552=0, ISBLANK(P552)), "", TEXT(ROUND(W552/INDEX(AJ24:AJ94, MATCH(P552, AI24:AI94, 0)), 0),"# ##0") &amp; " " &amp; P552)</f>
        <v/>
      </c>
      <c r="Y552" s="197">
        <f t="shared" si="195"/>
        <v>0</v>
      </c>
      <c r="Z552" s="1441">
        <f t="shared" si="189"/>
        <v>0</v>
      </c>
      <c r="AA552" s="1428" t="str">
        <f t="shared" si="192"/>
        <v/>
      </c>
      <c r="AB552" s="1436"/>
      <c r="AC552" s="1440">
        <f t="shared" si="193"/>
        <v>0</v>
      </c>
      <c r="AD552" s="1437"/>
      <c r="AE552" s="1442" t="str">
        <f t="shared" si="183"/>
        <v/>
      </c>
      <c r="AF552" s="2564"/>
      <c r="AG552" s="2715">
        <f t="shared" si="190"/>
        <v>0</v>
      </c>
      <c r="AH552" s="2716">
        <f>IF(AND(V552&lt;&gt;"", ISNUMBER(T552)), IFERROR(INDEX(AJ24:AJ94, MATCH(P552, AI24:AI94, 0)) * O552 * IF(ISBLANK(L552), 1, L552), 0), 0)</f>
        <v>0</v>
      </c>
      <c r="AI552" s="1411"/>
      <c r="AJ552" s="1411"/>
      <c r="AK552" s="1411"/>
      <c r="AL552" s="1411"/>
      <c r="AM552" s="1401" t="str">
        <f t="shared" si="185"/>
        <v>►</v>
      </c>
      <c r="AR552" s="1411"/>
      <c r="AW552" s="1411"/>
      <c r="AX552" s="4">
        <v>1</v>
      </c>
      <c r="AY552" s="48"/>
      <c r="AZ552" s="48"/>
    </row>
    <row r="553" spans="1:52" s="31" customFormat="1" ht="21" customHeight="1" x14ac:dyDescent="0.25">
      <c r="A553" s="1401" t="str">
        <f t="shared" si="184"/>
        <v>►</v>
      </c>
      <c r="B553" s="1402" t="str">
        <f t="shared" si="188"/>
        <v>►</v>
      </c>
      <c r="C553" s="1403" t="str">
        <f t="shared" si="191"/>
        <v>►</v>
      </c>
      <c r="D553" s="2475" t="str">
        <f t="shared" si="196"/>
        <v>►</v>
      </c>
      <c r="E553" s="1402" t="str">
        <f t="shared" si="197"/>
        <v>►</v>
      </c>
      <c r="F553" s="1402" t="str">
        <f t="shared" si="198"/>
        <v>►</v>
      </c>
      <c r="G553" s="1402" t="str">
        <f t="shared" si="199"/>
        <v>►</v>
      </c>
      <c r="H553" s="1466" t="s">
        <v>6</v>
      </c>
      <c r="I553" s="1465"/>
      <c r="J553" s="1465"/>
      <c r="K553" s="1465"/>
      <c r="L553" s="1464"/>
      <c r="M553" s="1464"/>
      <c r="N553" s="1464"/>
      <c r="O553" s="1464"/>
      <c r="P553" s="1464"/>
      <c r="Q553" s="1464"/>
      <c r="R553" s="2459"/>
      <c r="S553" s="521" t="s">
        <v>6</v>
      </c>
      <c r="T553" s="2719">
        <f t="shared" si="186"/>
        <v>0</v>
      </c>
      <c r="U553" s="2443">
        <f t="shared" si="187"/>
        <v>0</v>
      </c>
      <c r="V553" s="2442"/>
      <c r="W553" s="1433">
        <f t="shared" si="194"/>
        <v>0</v>
      </c>
      <c r="X553" s="185" t="str">
        <f>IF(OR(W553=0, ISBLANK(P553)), "", TEXT(ROUND(W553/INDEX(AJ24:AJ94, MATCH(P553, AI24:AI94, 0)), 0),"# ##0") &amp; " " &amp; P553)</f>
        <v/>
      </c>
      <c r="Y553" s="210">
        <f t="shared" si="195"/>
        <v>0</v>
      </c>
      <c r="Z553" s="1434">
        <f t="shared" si="189"/>
        <v>0</v>
      </c>
      <c r="AA553" s="1435" t="str">
        <f t="shared" si="192"/>
        <v/>
      </c>
      <c r="AB553" s="1436"/>
      <c r="AC553" s="1433">
        <f t="shared" si="193"/>
        <v>0</v>
      </c>
      <c r="AD553" s="1437"/>
      <c r="AE553" s="1438" t="str">
        <f t="shared" si="183"/>
        <v/>
      </c>
      <c r="AF553" s="2564"/>
      <c r="AG553" s="2715">
        <f t="shared" si="190"/>
        <v>0</v>
      </c>
      <c r="AH553" s="2716">
        <f>IF(AND(V553&lt;&gt;"", ISNUMBER(T553)), IFERROR(INDEX(AJ24:AJ94, MATCH(P553, AI24:AI94, 0)) * O553 * IF(ISBLANK(L553), 1, L553), 0), 0)</f>
        <v>0</v>
      </c>
      <c r="AI553" s="1411"/>
      <c r="AJ553" s="1411"/>
      <c r="AK553" s="1411"/>
      <c r="AL553" s="1411"/>
      <c r="AM553" s="1401" t="str">
        <f t="shared" si="185"/>
        <v>►</v>
      </c>
      <c r="AR553" s="1411"/>
      <c r="AW553" s="1411"/>
      <c r="AX553" s="4">
        <v>1</v>
      </c>
      <c r="AY553" s="48"/>
      <c r="AZ553" s="48"/>
    </row>
    <row r="554" spans="1:52" s="31" customFormat="1" ht="21" customHeight="1" x14ac:dyDescent="0.25">
      <c r="A554" s="1401" t="str">
        <f t="shared" si="184"/>
        <v>►</v>
      </c>
      <c r="B554" s="1402" t="str">
        <f t="shared" si="188"/>
        <v>►</v>
      </c>
      <c r="C554" s="1403" t="str">
        <f t="shared" si="191"/>
        <v>►</v>
      </c>
      <c r="D554" s="2475" t="str">
        <f t="shared" si="196"/>
        <v>►</v>
      </c>
      <c r="E554" s="1402" t="str">
        <f t="shared" si="197"/>
        <v>►</v>
      </c>
      <c r="F554" s="1402" t="str">
        <f t="shared" si="198"/>
        <v>►</v>
      </c>
      <c r="G554" s="1402" t="str">
        <f t="shared" si="199"/>
        <v>►</v>
      </c>
      <c r="H554" s="1466" t="s">
        <v>6</v>
      </c>
      <c r="I554" s="1465"/>
      <c r="J554" s="1465"/>
      <c r="K554" s="1465"/>
      <c r="L554" s="1464"/>
      <c r="M554" s="1464"/>
      <c r="N554" s="1464"/>
      <c r="O554" s="1464"/>
      <c r="P554" s="1464"/>
      <c r="Q554" s="1464"/>
      <c r="R554" s="2459"/>
      <c r="S554" s="521" t="s">
        <v>6</v>
      </c>
      <c r="T554" s="2719">
        <f t="shared" si="186"/>
        <v>0</v>
      </c>
      <c r="U554" s="2443">
        <f t="shared" si="187"/>
        <v>0</v>
      </c>
      <c r="V554" s="2442"/>
      <c r="W554" s="1440">
        <f t="shared" si="194"/>
        <v>0</v>
      </c>
      <c r="X554" s="199" t="str">
        <f>IF(OR(W554=0, ISBLANK(P554)), "", TEXT(ROUND(W554/INDEX(AJ24:AJ94, MATCH(P554, AI24:AI94, 0)), 0),"# ##0") &amp; " " &amp; P554)</f>
        <v/>
      </c>
      <c r="Y554" s="197">
        <f t="shared" si="195"/>
        <v>0</v>
      </c>
      <c r="Z554" s="1441">
        <f t="shared" si="189"/>
        <v>0</v>
      </c>
      <c r="AA554" s="1428" t="str">
        <f t="shared" si="192"/>
        <v/>
      </c>
      <c r="AB554" s="1436"/>
      <c r="AC554" s="1440">
        <f t="shared" si="193"/>
        <v>0</v>
      </c>
      <c r="AD554" s="1437"/>
      <c r="AE554" s="1442" t="str">
        <f t="shared" si="183"/>
        <v/>
      </c>
      <c r="AF554" s="2564"/>
      <c r="AG554" s="2715">
        <f t="shared" si="190"/>
        <v>0</v>
      </c>
      <c r="AH554" s="2716">
        <f>IF(AND(V554&lt;&gt;"", ISNUMBER(T554)), IFERROR(INDEX(AJ24:AJ94, MATCH(P554, AI24:AI94, 0)) * O554 * IF(ISBLANK(L554), 1, L554), 0), 0)</f>
        <v>0</v>
      </c>
      <c r="AI554" s="1411"/>
      <c r="AJ554" s="1411"/>
      <c r="AK554" s="1411"/>
      <c r="AL554" s="1411"/>
      <c r="AM554" s="1401" t="str">
        <f t="shared" si="185"/>
        <v>►</v>
      </c>
      <c r="AR554" s="1411"/>
      <c r="AW554" s="1411"/>
      <c r="AX554" s="4">
        <v>1</v>
      </c>
      <c r="AY554" s="48"/>
      <c r="AZ554" s="48"/>
    </row>
    <row r="555" spans="1:52" s="31" customFormat="1" ht="21" customHeight="1" x14ac:dyDescent="0.25">
      <c r="A555" s="1401" t="str">
        <f t="shared" si="184"/>
        <v>►</v>
      </c>
      <c r="B555" s="1402" t="str">
        <f t="shared" si="188"/>
        <v>►</v>
      </c>
      <c r="C555" s="1403" t="str">
        <f t="shared" si="191"/>
        <v>►</v>
      </c>
      <c r="D555" s="2475" t="str">
        <f t="shared" si="196"/>
        <v>►</v>
      </c>
      <c r="E555" s="1402" t="str">
        <f t="shared" si="197"/>
        <v>►</v>
      </c>
      <c r="F555" s="1402" t="str">
        <f t="shared" si="198"/>
        <v>►</v>
      </c>
      <c r="G555" s="1402" t="str">
        <f t="shared" si="199"/>
        <v>►</v>
      </c>
      <c r="H555" s="1466" t="s">
        <v>6</v>
      </c>
      <c r="I555" s="1465"/>
      <c r="J555" s="1465"/>
      <c r="K555" s="1465"/>
      <c r="L555" s="1464"/>
      <c r="M555" s="1464"/>
      <c r="N555" s="1464"/>
      <c r="O555" s="1464"/>
      <c r="P555" s="1464"/>
      <c r="Q555" s="1464"/>
      <c r="R555" s="2459"/>
      <c r="S555" s="521" t="s">
        <v>6</v>
      </c>
      <c r="T555" s="2719">
        <f t="shared" si="186"/>
        <v>0</v>
      </c>
      <c r="U555" s="2443">
        <f t="shared" si="187"/>
        <v>0</v>
      </c>
      <c r="V555" s="2442"/>
      <c r="W555" s="1433">
        <f t="shared" si="194"/>
        <v>0</v>
      </c>
      <c r="X555" s="185" t="str">
        <f>IF(OR(W555=0, ISBLANK(P555)), "", TEXT(ROUND(W555/INDEX(AJ24:AJ94, MATCH(P555, AI24:AI94, 0)), 0),"# ##0") &amp; " " &amp; P555)</f>
        <v/>
      </c>
      <c r="Y555" s="210">
        <f t="shared" si="195"/>
        <v>0</v>
      </c>
      <c r="Z555" s="1434">
        <f t="shared" si="189"/>
        <v>0</v>
      </c>
      <c r="AA555" s="1435" t="str">
        <f t="shared" si="192"/>
        <v/>
      </c>
      <c r="AB555" s="1436"/>
      <c r="AC555" s="1433">
        <f t="shared" si="193"/>
        <v>0</v>
      </c>
      <c r="AD555" s="1437"/>
      <c r="AE555" s="1438" t="str">
        <f t="shared" si="183"/>
        <v/>
      </c>
      <c r="AF555" s="2564"/>
      <c r="AG555" s="2715">
        <f t="shared" si="190"/>
        <v>0</v>
      </c>
      <c r="AH555" s="2716">
        <f>IF(AND(V555&lt;&gt;"", ISNUMBER(T555)), IFERROR(INDEX(AJ24:AJ94, MATCH(P555, AI24:AI94, 0)) * O555 * IF(ISBLANK(L555), 1, L555), 0), 0)</f>
        <v>0</v>
      </c>
      <c r="AI555" s="1411"/>
      <c r="AJ555" s="1411"/>
      <c r="AK555" s="1411"/>
      <c r="AL555" s="1411"/>
      <c r="AM555" s="1401" t="str">
        <f t="shared" si="185"/>
        <v>►</v>
      </c>
      <c r="AR555" s="1411"/>
      <c r="AW555" s="1411"/>
      <c r="AX555" s="4">
        <v>1</v>
      </c>
      <c r="AY555" s="48"/>
      <c r="AZ555" s="48"/>
    </row>
    <row r="556" spans="1:52" s="31" customFormat="1" ht="21" customHeight="1" x14ac:dyDescent="0.25">
      <c r="A556" s="1401" t="str">
        <f t="shared" si="184"/>
        <v>►</v>
      </c>
      <c r="B556" s="1402" t="str">
        <f t="shared" si="188"/>
        <v>►</v>
      </c>
      <c r="C556" s="1403" t="str">
        <f t="shared" si="191"/>
        <v>►</v>
      </c>
      <c r="D556" s="2475" t="str">
        <f t="shared" si="196"/>
        <v>►</v>
      </c>
      <c r="E556" s="1402" t="str">
        <f t="shared" si="197"/>
        <v>►</v>
      </c>
      <c r="F556" s="1402" t="str">
        <f t="shared" si="198"/>
        <v>►</v>
      </c>
      <c r="G556" s="1402" t="str">
        <f t="shared" si="199"/>
        <v>►</v>
      </c>
      <c r="H556" s="1466" t="s">
        <v>6</v>
      </c>
      <c r="I556" s="1465"/>
      <c r="J556" s="1465"/>
      <c r="K556" s="1465"/>
      <c r="L556" s="1464"/>
      <c r="M556" s="1464"/>
      <c r="N556" s="1464"/>
      <c r="O556" s="1464"/>
      <c r="P556" s="1464"/>
      <c r="Q556" s="1464"/>
      <c r="R556" s="2459"/>
      <c r="S556" s="521" t="s">
        <v>6</v>
      </c>
      <c r="T556" s="2719">
        <f t="shared" si="186"/>
        <v>0</v>
      </c>
      <c r="U556" s="2443">
        <f t="shared" si="187"/>
        <v>0</v>
      </c>
      <c r="V556" s="2442"/>
      <c r="W556" s="1440">
        <f t="shared" si="194"/>
        <v>0</v>
      </c>
      <c r="X556" s="199" t="str">
        <f>IF(OR(W556=0, ISBLANK(P556)), "", TEXT(ROUND(W556/INDEX(AJ24:AJ94, MATCH(P556, AI24:AI94, 0)), 0),"# ##0") &amp; " " &amp; P556)</f>
        <v/>
      </c>
      <c r="Y556" s="197">
        <f t="shared" si="195"/>
        <v>0</v>
      </c>
      <c r="Z556" s="1441">
        <f t="shared" si="189"/>
        <v>0</v>
      </c>
      <c r="AA556" s="1428" t="str">
        <f t="shared" si="192"/>
        <v/>
      </c>
      <c r="AB556" s="1436"/>
      <c r="AC556" s="1440">
        <f t="shared" si="193"/>
        <v>0</v>
      </c>
      <c r="AD556" s="1437"/>
      <c r="AE556" s="1442" t="str">
        <f t="shared" si="183"/>
        <v/>
      </c>
      <c r="AF556" s="2564"/>
      <c r="AG556" s="2715">
        <f t="shared" si="190"/>
        <v>0</v>
      </c>
      <c r="AH556" s="2716">
        <f>IF(AND(V556&lt;&gt;"", ISNUMBER(T556)), IFERROR(INDEX(AJ24:AJ94, MATCH(P556, AI24:AI94, 0)) * O556 * IF(ISBLANK(L556), 1, L556), 0), 0)</f>
        <v>0</v>
      </c>
      <c r="AI556" s="1411"/>
      <c r="AJ556" s="1411"/>
      <c r="AK556" s="1411"/>
      <c r="AL556" s="1411"/>
      <c r="AM556" s="1401" t="str">
        <f t="shared" si="185"/>
        <v>►</v>
      </c>
      <c r="AR556" s="1411"/>
      <c r="AW556" s="1411"/>
      <c r="AX556" s="4">
        <v>1</v>
      </c>
      <c r="AY556" s="48"/>
      <c r="AZ556" s="48"/>
    </row>
    <row r="557" spans="1:52" s="31" customFormat="1" ht="21" customHeight="1" x14ac:dyDescent="0.25">
      <c r="A557" s="1401" t="str">
        <f t="shared" si="184"/>
        <v>►</v>
      </c>
      <c r="B557" s="1402" t="str">
        <f t="shared" si="188"/>
        <v>►</v>
      </c>
      <c r="C557" s="1403" t="str">
        <f t="shared" si="191"/>
        <v>►</v>
      </c>
      <c r="D557" s="2475" t="str">
        <f t="shared" si="196"/>
        <v>►</v>
      </c>
      <c r="E557" s="1402" t="str">
        <f t="shared" si="197"/>
        <v>►</v>
      </c>
      <c r="F557" s="1402" t="str">
        <f t="shared" si="198"/>
        <v>►</v>
      </c>
      <c r="G557" s="1402" t="str">
        <f t="shared" si="199"/>
        <v>►</v>
      </c>
      <c r="H557" s="1466" t="s">
        <v>6</v>
      </c>
      <c r="I557" s="1465"/>
      <c r="J557" s="1465"/>
      <c r="K557" s="1465"/>
      <c r="L557" s="1464"/>
      <c r="M557" s="1464"/>
      <c r="N557" s="1464"/>
      <c r="O557" s="1464"/>
      <c r="P557" s="1464"/>
      <c r="Q557" s="1464"/>
      <c r="R557" s="2459"/>
      <c r="S557" s="521" t="s">
        <v>6</v>
      </c>
      <c r="T557" s="2719">
        <f t="shared" si="186"/>
        <v>0</v>
      </c>
      <c r="U557" s="2443">
        <f t="shared" si="187"/>
        <v>0</v>
      </c>
      <c r="V557" s="2442"/>
      <c r="W557" s="1433">
        <f t="shared" si="194"/>
        <v>0</v>
      </c>
      <c r="X557" s="185" t="str">
        <f>IF(OR(W557=0, ISBLANK(P557)), "", TEXT(ROUND(W557/INDEX(AJ24:AJ94, MATCH(P557, AI24:AI94, 0)), 0),"# ##0") &amp; " " &amp; P557)</f>
        <v/>
      </c>
      <c r="Y557" s="210">
        <f t="shared" si="195"/>
        <v>0</v>
      </c>
      <c r="Z557" s="1434">
        <f t="shared" si="189"/>
        <v>0</v>
      </c>
      <c r="AA557" s="1435" t="str">
        <f t="shared" si="192"/>
        <v/>
      </c>
      <c r="AB557" s="1436"/>
      <c r="AC557" s="1433">
        <f t="shared" si="193"/>
        <v>0</v>
      </c>
      <c r="AD557" s="1437"/>
      <c r="AE557" s="1438" t="str">
        <f t="shared" si="183"/>
        <v/>
      </c>
      <c r="AF557" s="2564"/>
      <c r="AG557" s="2715">
        <f t="shared" si="190"/>
        <v>0</v>
      </c>
      <c r="AH557" s="2716">
        <f>IF(AND(V557&lt;&gt;"", ISNUMBER(T557)), IFERROR(INDEX(AJ24:AJ94, MATCH(P557, AI24:AI94, 0)) * O557 * IF(ISBLANK(L557), 1, L557), 0), 0)</f>
        <v>0</v>
      </c>
      <c r="AI557" s="1411"/>
      <c r="AJ557" s="1411"/>
      <c r="AK557" s="1411"/>
      <c r="AL557" s="1411"/>
      <c r="AM557" s="1401" t="str">
        <f t="shared" si="185"/>
        <v>►</v>
      </c>
      <c r="AR557" s="1411"/>
      <c r="AW557" s="1411"/>
      <c r="AX557" s="4">
        <v>1</v>
      </c>
      <c r="AY557" s="48"/>
      <c r="AZ557" s="48"/>
    </row>
    <row r="558" spans="1:52" s="31" customFormat="1" ht="21" customHeight="1" x14ac:dyDescent="0.25">
      <c r="A558" s="1401" t="str">
        <f t="shared" si="184"/>
        <v>►</v>
      </c>
      <c r="B558" s="1402" t="str">
        <f t="shared" si="188"/>
        <v>►</v>
      </c>
      <c r="C558" s="1403" t="str">
        <f t="shared" si="191"/>
        <v>►</v>
      </c>
      <c r="D558" s="2475" t="str">
        <f t="shared" si="196"/>
        <v>►</v>
      </c>
      <c r="E558" s="1402" t="str">
        <f t="shared" si="197"/>
        <v>►</v>
      </c>
      <c r="F558" s="1402" t="str">
        <f t="shared" si="198"/>
        <v>►</v>
      </c>
      <c r="G558" s="1402" t="str">
        <f t="shared" si="199"/>
        <v>►</v>
      </c>
      <c r="H558" s="1466" t="s">
        <v>6</v>
      </c>
      <c r="I558" s="1465"/>
      <c r="J558" s="1465"/>
      <c r="K558" s="1465"/>
      <c r="L558" s="1464"/>
      <c r="M558" s="1464"/>
      <c r="N558" s="1464"/>
      <c r="O558" s="1464"/>
      <c r="P558" s="1464"/>
      <c r="Q558" s="1464"/>
      <c r="R558" s="2459"/>
      <c r="S558" s="521" t="s">
        <v>6</v>
      </c>
      <c r="T558" s="2719">
        <f t="shared" si="186"/>
        <v>0</v>
      </c>
      <c r="U558" s="2443">
        <f t="shared" si="187"/>
        <v>0</v>
      </c>
      <c r="V558" s="2442"/>
      <c r="W558" s="1440">
        <f t="shared" si="194"/>
        <v>0</v>
      </c>
      <c r="X558" s="199" t="str">
        <f>IF(OR(W558=0, ISBLANK(P558)), "", TEXT(ROUND(W558/INDEX(AJ24:AJ94, MATCH(P558, AI24:AI94, 0)), 0),"# ##0") &amp; " " &amp; P558)</f>
        <v/>
      </c>
      <c r="Y558" s="197">
        <f t="shared" si="195"/>
        <v>0</v>
      </c>
      <c r="Z558" s="1441">
        <f t="shared" si="189"/>
        <v>0</v>
      </c>
      <c r="AA558" s="1428" t="str">
        <f t="shared" si="192"/>
        <v/>
      </c>
      <c r="AB558" s="1436"/>
      <c r="AC558" s="1440">
        <f t="shared" si="193"/>
        <v>0</v>
      </c>
      <c r="AD558" s="1437"/>
      <c r="AE558" s="1442" t="str">
        <f t="shared" si="183"/>
        <v/>
      </c>
      <c r="AF558" s="2564"/>
      <c r="AG558" s="2715">
        <f t="shared" si="190"/>
        <v>0</v>
      </c>
      <c r="AH558" s="2716">
        <f>IF(AND(V558&lt;&gt;"", ISNUMBER(T558)), IFERROR(INDEX(AJ24:AJ94, MATCH(P558, AI24:AI94, 0)) * O558 * IF(ISBLANK(L558), 1, L558), 0), 0)</f>
        <v>0</v>
      </c>
      <c r="AI558" s="1411"/>
      <c r="AJ558" s="1411"/>
      <c r="AK558" s="1411"/>
      <c r="AL558" s="1411"/>
      <c r="AM558" s="1401" t="str">
        <f t="shared" si="185"/>
        <v>►</v>
      </c>
      <c r="AR558" s="1411"/>
      <c r="AW558" s="1411"/>
      <c r="AX558" s="4">
        <v>1</v>
      </c>
      <c r="AY558" s="48"/>
      <c r="AZ558" s="48"/>
    </row>
    <row r="559" spans="1:52" s="31" customFormat="1" ht="21" customHeight="1" x14ac:dyDescent="0.25">
      <c r="A559" s="1401" t="str">
        <f t="shared" si="184"/>
        <v>►</v>
      </c>
      <c r="B559" s="1402" t="str">
        <f t="shared" si="188"/>
        <v>►</v>
      </c>
      <c r="C559" s="1403" t="str">
        <f t="shared" si="191"/>
        <v>►</v>
      </c>
      <c r="D559" s="2475" t="str">
        <f t="shared" si="196"/>
        <v>►</v>
      </c>
      <c r="E559" s="1402" t="str">
        <f t="shared" si="197"/>
        <v>►</v>
      </c>
      <c r="F559" s="1402" t="str">
        <f t="shared" si="198"/>
        <v>►</v>
      </c>
      <c r="G559" s="1402" t="str">
        <f t="shared" si="199"/>
        <v>►</v>
      </c>
      <c r="H559" s="1466" t="s">
        <v>6</v>
      </c>
      <c r="I559" s="1465"/>
      <c r="J559" s="1465"/>
      <c r="K559" s="1465"/>
      <c r="L559" s="1464"/>
      <c r="M559" s="1464"/>
      <c r="N559" s="1464"/>
      <c r="O559" s="1464"/>
      <c r="P559" s="1464"/>
      <c r="Q559" s="1464"/>
      <c r="R559" s="2459"/>
      <c r="S559" s="521" t="s">
        <v>6</v>
      </c>
      <c r="T559" s="2719">
        <f t="shared" si="186"/>
        <v>0</v>
      </c>
      <c r="U559" s="2443">
        <f t="shared" si="187"/>
        <v>0</v>
      </c>
      <c r="V559" s="2442"/>
      <c r="W559" s="1433">
        <f t="shared" si="194"/>
        <v>0</v>
      </c>
      <c r="X559" s="185" t="str">
        <f>IF(OR(W559=0, ISBLANK(P559)), "", TEXT(ROUND(W559/INDEX(AJ24:AJ94, MATCH(P559, AI24:AI94, 0)), 0),"# ##0") &amp; " " &amp; P559)</f>
        <v/>
      </c>
      <c r="Y559" s="210">
        <f t="shared" si="195"/>
        <v>0</v>
      </c>
      <c r="Z559" s="1434">
        <f t="shared" si="189"/>
        <v>0</v>
      </c>
      <c r="AA559" s="1435" t="str">
        <f t="shared" si="192"/>
        <v/>
      </c>
      <c r="AB559" s="1436"/>
      <c r="AC559" s="1433">
        <f t="shared" si="193"/>
        <v>0</v>
      </c>
      <c r="AD559" s="1437"/>
      <c r="AE559" s="1438" t="str">
        <f t="shared" si="183"/>
        <v/>
      </c>
      <c r="AF559" s="2564"/>
      <c r="AG559" s="2715">
        <f t="shared" si="190"/>
        <v>0</v>
      </c>
      <c r="AH559" s="2716">
        <f>IF(AND(V559&lt;&gt;"", ISNUMBER(T559)), IFERROR(INDEX(AJ24:AJ94, MATCH(P559, AI24:AI94, 0)) * O559 * IF(ISBLANK(L559), 1, L559), 0), 0)</f>
        <v>0</v>
      </c>
      <c r="AI559" s="1411"/>
      <c r="AJ559" s="1411"/>
      <c r="AK559" s="1411"/>
      <c r="AL559" s="1411"/>
      <c r="AM559" s="1401" t="str">
        <f t="shared" si="185"/>
        <v>►</v>
      </c>
      <c r="AR559" s="1411"/>
      <c r="AW559" s="1411"/>
      <c r="AX559" s="4">
        <v>1</v>
      </c>
      <c r="AY559" s="48"/>
      <c r="AZ559" s="48"/>
    </row>
    <row r="560" spans="1:52" s="31" customFormat="1" ht="21" customHeight="1" x14ac:dyDescent="0.25">
      <c r="A560" s="1401" t="str">
        <f t="shared" si="184"/>
        <v>►</v>
      </c>
      <c r="B560" s="1402" t="str">
        <f t="shared" si="188"/>
        <v>►</v>
      </c>
      <c r="C560" s="1403" t="str">
        <f t="shared" si="191"/>
        <v>►</v>
      </c>
      <c r="D560" s="2475" t="str">
        <f t="shared" si="196"/>
        <v>►</v>
      </c>
      <c r="E560" s="1402" t="str">
        <f t="shared" si="197"/>
        <v>►</v>
      </c>
      <c r="F560" s="1402" t="str">
        <f t="shared" si="198"/>
        <v>►</v>
      </c>
      <c r="G560" s="1402" t="str">
        <f t="shared" si="199"/>
        <v>►</v>
      </c>
      <c r="H560" s="1466" t="s">
        <v>6</v>
      </c>
      <c r="I560" s="1465"/>
      <c r="J560" s="1465"/>
      <c r="K560" s="1465"/>
      <c r="L560" s="1464"/>
      <c r="M560" s="1464"/>
      <c r="N560" s="1464"/>
      <c r="O560" s="1464"/>
      <c r="P560" s="1464"/>
      <c r="Q560" s="1464"/>
      <c r="R560" s="2459"/>
      <c r="S560" s="521" t="s">
        <v>6</v>
      </c>
      <c r="T560" s="2719">
        <f t="shared" si="186"/>
        <v>0</v>
      </c>
      <c r="U560" s="2443">
        <f t="shared" si="187"/>
        <v>0</v>
      </c>
      <c r="V560" s="2442"/>
      <c r="W560" s="1440">
        <f t="shared" si="194"/>
        <v>0</v>
      </c>
      <c r="X560" s="199" t="str">
        <f>IF(OR(W560=0, ISBLANK(P560)), "", TEXT(ROUND(W560/INDEX(AJ24:AJ94, MATCH(P560, AI24:AI94, 0)), 0),"# ##0") &amp; " " &amp; P560)</f>
        <v/>
      </c>
      <c r="Y560" s="197">
        <f t="shared" si="195"/>
        <v>0</v>
      </c>
      <c r="Z560" s="1441">
        <f t="shared" si="189"/>
        <v>0</v>
      </c>
      <c r="AA560" s="1428" t="str">
        <f t="shared" si="192"/>
        <v/>
      </c>
      <c r="AB560" s="1436"/>
      <c r="AC560" s="1440">
        <f t="shared" si="193"/>
        <v>0</v>
      </c>
      <c r="AD560" s="1437"/>
      <c r="AE560" s="1442" t="str">
        <f t="shared" si="183"/>
        <v/>
      </c>
      <c r="AF560" s="2564"/>
      <c r="AG560" s="2715">
        <f t="shared" si="190"/>
        <v>0</v>
      </c>
      <c r="AH560" s="2716">
        <f>IF(AND(V560&lt;&gt;"", ISNUMBER(T560)), IFERROR(INDEX(AJ24:AJ94, MATCH(P560, AI24:AI94, 0)) * O560 * IF(ISBLANK(L560), 1, L560), 0), 0)</f>
        <v>0</v>
      </c>
      <c r="AI560" s="1411"/>
      <c r="AJ560" s="1411"/>
      <c r="AK560" s="1411"/>
      <c r="AL560" s="1411"/>
      <c r="AM560" s="1401" t="str">
        <f t="shared" si="185"/>
        <v>►</v>
      </c>
      <c r="AR560" s="1411"/>
      <c r="AW560" s="1411"/>
      <c r="AX560" s="4">
        <v>1</v>
      </c>
      <c r="AY560" s="48"/>
      <c r="AZ560" s="48"/>
    </row>
    <row r="561" spans="1:52" s="31" customFormat="1" ht="21" customHeight="1" x14ac:dyDescent="0.25">
      <c r="A561" s="1401" t="str">
        <f t="shared" si="184"/>
        <v>►</v>
      </c>
      <c r="B561" s="1402" t="str">
        <f t="shared" si="188"/>
        <v>►</v>
      </c>
      <c r="C561" s="1403" t="str">
        <f t="shared" si="191"/>
        <v>►</v>
      </c>
      <c r="D561" s="2475" t="str">
        <f t="shared" si="196"/>
        <v>►</v>
      </c>
      <c r="E561" s="1402" t="str">
        <f t="shared" si="197"/>
        <v>►</v>
      </c>
      <c r="F561" s="1402" t="str">
        <f t="shared" si="198"/>
        <v>►</v>
      </c>
      <c r="G561" s="1402" t="str">
        <f t="shared" si="199"/>
        <v>►</v>
      </c>
      <c r="H561" s="1466" t="s">
        <v>6</v>
      </c>
      <c r="I561" s="1465"/>
      <c r="J561" s="1465"/>
      <c r="K561" s="1465"/>
      <c r="L561" s="1464"/>
      <c r="M561" s="1464"/>
      <c r="N561" s="1464"/>
      <c r="O561" s="1464"/>
      <c r="P561" s="1464"/>
      <c r="Q561" s="1464"/>
      <c r="R561" s="2459"/>
      <c r="S561" s="521" t="s">
        <v>6</v>
      </c>
      <c r="T561" s="2719">
        <f t="shared" si="186"/>
        <v>0</v>
      </c>
      <c r="U561" s="2443">
        <f t="shared" si="187"/>
        <v>0</v>
      </c>
      <c r="V561" s="2442"/>
      <c r="W561" s="1433">
        <f t="shared" si="194"/>
        <v>0</v>
      </c>
      <c r="X561" s="185" t="str">
        <f>IF(OR(W561=0, ISBLANK(P561)), "", TEXT(ROUND(W561/INDEX(AJ24:AJ94, MATCH(P561, AI24:AI94, 0)), 0),"# ##0") &amp; " " &amp; P561)</f>
        <v/>
      </c>
      <c r="Y561" s="210">
        <f t="shared" si="195"/>
        <v>0</v>
      </c>
      <c r="Z561" s="1434">
        <f t="shared" si="189"/>
        <v>0</v>
      </c>
      <c r="AA561" s="1435" t="str">
        <f t="shared" si="192"/>
        <v/>
      </c>
      <c r="AB561" s="1436"/>
      <c r="AC561" s="1433">
        <f t="shared" si="193"/>
        <v>0</v>
      </c>
      <c r="AD561" s="1437"/>
      <c r="AE561" s="1438" t="str">
        <f t="shared" si="183"/>
        <v/>
      </c>
      <c r="AF561" s="2564"/>
      <c r="AG561" s="2715">
        <f t="shared" si="190"/>
        <v>0</v>
      </c>
      <c r="AH561" s="2716">
        <f>IF(AND(V561&lt;&gt;"", ISNUMBER(T561)), IFERROR(INDEX(AJ24:AJ94, MATCH(P561, AI24:AI94, 0)) * O561 * IF(ISBLANK(L561), 1, L561), 0), 0)</f>
        <v>0</v>
      </c>
      <c r="AI561" s="1411"/>
      <c r="AJ561" s="1411"/>
      <c r="AK561" s="1411"/>
      <c r="AL561" s="1411"/>
      <c r="AM561" s="1401" t="str">
        <f t="shared" si="185"/>
        <v>►</v>
      </c>
      <c r="AR561" s="1411"/>
      <c r="AW561" s="1411"/>
      <c r="AX561" s="4">
        <v>1</v>
      </c>
      <c r="AY561" s="48"/>
      <c r="AZ561" s="48"/>
    </row>
    <row r="562" spans="1:52" s="31" customFormat="1" ht="21" customHeight="1" x14ac:dyDescent="0.25">
      <c r="A562" s="1401" t="str">
        <f t="shared" si="184"/>
        <v>►</v>
      </c>
      <c r="B562" s="1402" t="str">
        <f t="shared" si="188"/>
        <v>►</v>
      </c>
      <c r="C562" s="1403" t="str">
        <f t="shared" si="191"/>
        <v>►</v>
      </c>
      <c r="D562" s="2475" t="str">
        <f t="shared" si="196"/>
        <v>►</v>
      </c>
      <c r="E562" s="1402" t="str">
        <f t="shared" si="197"/>
        <v>►</v>
      </c>
      <c r="F562" s="1402" t="str">
        <f t="shared" si="198"/>
        <v>►</v>
      </c>
      <c r="G562" s="1402" t="str">
        <f t="shared" si="199"/>
        <v>►</v>
      </c>
      <c r="H562" s="1466" t="s">
        <v>6</v>
      </c>
      <c r="I562" s="1465"/>
      <c r="J562" s="1465"/>
      <c r="K562" s="1465"/>
      <c r="L562" s="1464"/>
      <c r="M562" s="1464"/>
      <c r="N562" s="1464"/>
      <c r="O562" s="1464"/>
      <c r="P562" s="1464"/>
      <c r="Q562" s="1464"/>
      <c r="R562" s="2459"/>
      <c r="S562" s="521" t="s">
        <v>6</v>
      </c>
      <c r="T562" s="2719">
        <f t="shared" si="186"/>
        <v>0</v>
      </c>
      <c r="U562" s="2443">
        <f t="shared" si="187"/>
        <v>0</v>
      </c>
      <c r="V562" s="2442"/>
      <c r="W562" s="1440">
        <f t="shared" si="194"/>
        <v>0</v>
      </c>
      <c r="X562" s="199" t="str">
        <f>IF(OR(W562=0, ISBLANK(P562)), "", TEXT(ROUND(W562/INDEX(AJ24:AJ94, MATCH(P562, AI24:AI94, 0)), 0),"# ##0") &amp; " " &amp; P562)</f>
        <v/>
      </c>
      <c r="Y562" s="197">
        <f t="shared" si="195"/>
        <v>0</v>
      </c>
      <c r="Z562" s="1441">
        <f t="shared" si="189"/>
        <v>0</v>
      </c>
      <c r="AA562" s="1428" t="str">
        <f t="shared" si="192"/>
        <v/>
      </c>
      <c r="AB562" s="1436"/>
      <c r="AC562" s="1440">
        <f t="shared" si="193"/>
        <v>0</v>
      </c>
      <c r="AD562" s="1437"/>
      <c r="AE562" s="1442" t="str">
        <f t="shared" si="183"/>
        <v/>
      </c>
      <c r="AF562" s="2564"/>
      <c r="AG562" s="2715">
        <f t="shared" si="190"/>
        <v>0</v>
      </c>
      <c r="AH562" s="2716">
        <f>IF(AND(V562&lt;&gt;"", ISNUMBER(T562)), IFERROR(INDEX(AJ24:AJ94, MATCH(P562, AI24:AI94, 0)) * O562 * IF(ISBLANK(L562), 1, L562), 0), 0)</f>
        <v>0</v>
      </c>
      <c r="AI562" s="1411"/>
      <c r="AJ562" s="1411"/>
      <c r="AK562" s="1411"/>
      <c r="AL562" s="1411"/>
      <c r="AM562" s="1401" t="str">
        <f t="shared" si="185"/>
        <v>►</v>
      </c>
      <c r="AR562" s="1411"/>
      <c r="AW562" s="1411"/>
      <c r="AX562" s="4">
        <v>1</v>
      </c>
      <c r="AY562" s="48"/>
      <c r="AZ562" s="48"/>
    </row>
    <row r="563" spans="1:52" s="31" customFormat="1" ht="21" customHeight="1" x14ac:dyDescent="0.25">
      <c r="A563" s="1401" t="str">
        <f t="shared" si="184"/>
        <v>►</v>
      </c>
      <c r="B563" s="1402" t="str">
        <f t="shared" si="188"/>
        <v>►</v>
      </c>
      <c r="C563" s="1403" t="str">
        <f t="shared" si="191"/>
        <v>►</v>
      </c>
      <c r="D563" s="2475" t="str">
        <f t="shared" si="196"/>
        <v>►</v>
      </c>
      <c r="E563" s="1402" t="str">
        <f t="shared" si="197"/>
        <v>►</v>
      </c>
      <c r="F563" s="1402" t="str">
        <f t="shared" si="198"/>
        <v>►</v>
      </c>
      <c r="G563" s="1402" t="str">
        <f t="shared" si="199"/>
        <v>►</v>
      </c>
      <c r="H563" s="1466" t="s">
        <v>6</v>
      </c>
      <c r="I563" s="1465"/>
      <c r="J563" s="1465"/>
      <c r="K563" s="1465"/>
      <c r="L563" s="1464"/>
      <c r="M563" s="1464"/>
      <c r="N563" s="1464"/>
      <c r="O563" s="1464"/>
      <c r="P563" s="1464"/>
      <c r="Q563" s="1464"/>
      <c r="R563" s="2459"/>
      <c r="S563" s="521" t="s">
        <v>6</v>
      </c>
      <c r="T563" s="2719">
        <f t="shared" si="186"/>
        <v>0</v>
      </c>
      <c r="U563" s="2443">
        <f t="shared" si="187"/>
        <v>0</v>
      </c>
      <c r="V563" s="2442"/>
      <c r="W563" s="1433">
        <f t="shared" si="194"/>
        <v>0</v>
      </c>
      <c r="X563" s="185" t="str">
        <f>IF(OR(W563=0, ISBLANK(P563)), "", TEXT(ROUND(W563/INDEX(AJ24:AJ94, MATCH(P563, AI24:AI94, 0)), 0),"# ##0") &amp; " " &amp; P563)</f>
        <v/>
      </c>
      <c r="Y563" s="210">
        <f t="shared" si="195"/>
        <v>0</v>
      </c>
      <c r="Z563" s="1434">
        <f t="shared" si="189"/>
        <v>0</v>
      </c>
      <c r="AA563" s="1435" t="str">
        <f t="shared" si="192"/>
        <v/>
      </c>
      <c r="AB563" s="1436"/>
      <c r="AC563" s="1433">
        <f t="shared" si="193"/>
        <v>0</v>
      </c>
      <c r="AD563" s="1437"/>
      <c r="AE563" s="1438" t="str">
        <f t="shared" si="183"/>
        <v/>
      </c>
      <c r="AF563" s="2564"/>
      <c r="AG563" s="2715">
        <f t="shared" si="190"/>
        <v>0</v>
      </c>
      <c r="AH563" s="2716">
        <f>IF(AND(V563&lt;&gt;"", ISNUMBER(T563)), IFERROR(INDEX(AJ24:AJ94, MATCH(P563, AI24:AI94, 0)) * O563 * IF(ISBLANK(L563), 1, L563), 0), 0)</f>
        <v>0</v>
      </c>
      <c r="AI563" s="1411"/>
      <c r="AJ563" s="1411"/>
      <c r="AK563" s="1411"/>
      <c r="AL563" s="1411"/>
      <c r="AM563" s="1401" t="str">
        <f t="shared" si="185"/>
        <v>►</v>
      </c>
      <c r="AR563" s="1411"/>
      <c r="AW563" s="1411"/>
      <c r="AX563" s="4">
        <v>1</v>
      </c>
      <c r="AY563" s="48"/>
      <c r="AZ563" s="48"/>
    </row>
    <row r="564" spans="1:52" s="31" customFormat="1" ht="21" customHeight="1" x14ac:dyDescent="0.25">
      <c r="A564" s="1401" t="str">
        <f t="shared" si="184"/>
        <v>►</v>
      </c>
      <c r="B564" s="1402" t="str">
        <f t="shared" si="188"/>
        <v>►</v>
      </c>
      <c r="C564" s="1403" t="str">
        <f t="shared" si="191"/>
        <v>►</v>
      </c>
      <c r="D564" s="2475" t="str">
        <f t="shared" si="196"/>
        <v>►</v>
      </c>
      <c r="E564" s="1402" t="str">
        <f t="shared" si="197"/>
        <v>►</v>
      </c>
      <c r="F564" s="1402" t="str">
        <f t="shared" si="198"/>
        <v>►</v>
      </c>
      <c r="G564" s="1402" t="str">
        <f t="shared" si="199"/>
        <v>►</v>
      </c>
      <c r="H564" s="1466" t="s">
        <v>6</v>
      </c>
      <c r="I564" s="1465"/>
      <c r="J564" s="1465"/>
      <c r="K564" s="1465"/>
      <c r="L564" s="1464"/>
      <c r="M564" s="1464"/>
      <c r="N564" s="1464"/>
      <c r="O564" s="1464"/>
      <c r="P564" s="1464"/>
      <c r="Q564" s="1464"/>
      <c r="R564" s="2459"/>
      <c r="S564" s="521" t="s">
        <v>6</v>
      </c>
      <c r="T564" s="2719">
        <f t="shared" si="186"/>
        <v>0</v>
      </c>
      <c r="U564" s="2443">
        <f t="shared" si="187"/>
        <v>0</v>
      </c>
      <c r="V564" s="2442"/>
      <c r="W564" s="1440">
        <f t="shared" si="194"/>
        <v>0</v>
      </c>
      <c r="X564" s="199" t="str">
        <f>IF(OR(W564=0, ISBLANK(P564)), "", TEXT(ROUND(W564/INDEX(AJ24:AJ94, MATCH(P564, AI24:AI94, 0)), 0),"# ##0") &amp; " " &amp; P564)</f>
        <v/>
      </c>
      <c r="Y564" s="197">
        <f t="shared" si="195"/>
        <v>0</v>
      </c>
      <c r="Z564" s="1441">
        <f t="shared" si="189"/>
        <v>0</v>
      </c>
      <c r="AA564" s="1428" t="str">
        <f t="shared" si="192"/>
        <v/>
      </c>
      <c r="AB564" s="1436"/>
      <c r="AC564" s="1440">
        <f t="shared" si="193"/>
        <v>0</v>
      </c>
      <c r="AD564" s="1437"/>
      <c r="AE564" s="1442" t="str">
        <f t="shared" si="183"/>
        <v/>
      </c>
      <c r="AF564" s="2564"/>
      <c r="AG564" s="2715">
        <f t="shared" si="190"/>
        <v>0</v>
      </c>
      <c r="AH564" s="2716">
        <f>IF(AND(V564&lt;&gt;"", ISNUMBER(T564)), IFERROR(INDEX(AJ24:AJ94, MATCH(P564, AI24:AI94, 0)) * O564 * IF(ISBLANK(L564), 1, L564), 0), 0)</f>
        <v>0</v>
      </c>
      <c r="AI564" s="1411"/>
      <c r="AJ564" s="1411"/>
      <c r="AK564" s="1411"/>
      <c r="AL564" s="1411"/>
      <c r="AM564" s="1401" t="str">
        <f t="shared" si="185"/>
        <v>►</v>
      </c>
      <c r="AR564" s="1411"/>
      <c r="AW564" s="1411"/>
      <c r="AX564" s="4">
        <v>1</v>
      </c>
      <c r="AY564" s="48"/>
      <c r="AZ564" s="48"/>
    </row>
    <row r="565" spans="1:52" s="31" customFormat="1" ht="21" customHeight="1" x14ac:dyDescent="0.25">
      <c r="A565" s="1401" t="str">
        <f t="shared" si="184"/>
        <v>►</v>
      </c>
      <c r="B565" s="1402" t="str">
        <f t="shared" si="188"/>
        <v>►</v>
      </c>
      <c r="C565" s="1403" t="str">
        <f t="shared" si="191"/>
        <v>►</v>
      </c>
      <c r="D565" s="2475" t="str">
        <f t="shared" si="196"/>
        <v>►</v>
      </c>
      <c r="E565" s="1402" t="str">
        <f t="shared" si="197"/>
        <v>►</v>
      </c>
      <c r="F565" s="1402" t="str">
        <f t="shared" si="198"/>
        <v>►</v>
      </c>
      <c r="G565" s="1402" t="str">
        <f t="shared" si="199"/>
        <v>►</v>
      </c>
      <c r="H565" s="1466" t="s">
        <v>6</v>
      </c>
      <c r="I565" s="1465"/>
      <c r="J565" s="1465"/>
      <c r="K565" s="1465"/>
      <c r="L565" s="1464"/>
      <c r="M565" s="1464"/>
      <c r="N565" s="1464"/>
      <c r="O565" s="1464"/>
      <c r="P565" s="1464"/>
      <c r="Q565" s="1464"/>
      <c r="R565" s="2459"/>
      <c r="S565" s="521" t="s">
        <v>6</v>
      </c>
      <c r="T565" s="2719">
        <f t="shared" si="186"/>
        <v>0</v>
      </c>
      <c r="U565" s="2443">
        <f t="shared" si="187"/>
        <v>0</v>
      </c>
      <c r="V565" s="2442"/>
      <c r="W565" s="1433">
        <f t="shared" si="194"/>
        <v>0</v>
      </c>
      <c r="X565" s="185" t="str">
        <f>IF(OR(W565=0, ISBLANK(P565)), "", TEXT(ROUND(W565/INDEX(AJ24:AJ94, MATCH(P565, AI24:AI94, 0)), 0),"# ##0") &amp; " " &amp; P565)</f>
        <v/>
      </c>
      <c r="Y565" s="210">
        <f t="shared" si="195"/>
        <v>0</v>
      </c>
      <c r="Z565" s="1434">
        <f t="shared" si="189"/>
        <v>0</v>
      </c>
      <c r="AA565" s="1435" t="str">
        <f t="shared" si="192"/>
        <v/>
      </c>
      <c r="AB565" s="1436"/>
      <c r="AC565" s="1433">
        <f t="shared" si="193"/>
        <v>0</v>
      </c>
      <c r="AD565" s="1437"/>
      <c r="AE565" s="1438" t="str">
        <f t="shared" si="183"/>
        <v/>
      </c>
      <c r="AF565" s="2564"/>
      <c r="AG565" s="2715">
        <f t="shared" si="190"/>
        <v>0</v>
      </c>
      <c r="AH565" s="2716">
        <f>IF(AND(V565&lt;&gt;"", ISNUMBER(T565)), IFERROR(INDEX(AJ24:AJ94, MATCH(P565, AI24:AI94, 0)) * O565 * IF(ISBLANK(L565), 1, L565), 0), 0)</f>
        <v>0</v>
      </c>
      <c r="AI565" s="1411"/>
      <c r="AJ565" s="1411"/>
      <c r="AK565" s="1411"/>
      <c r="AL565" s="1411"/>
      <c r="AM565" s="1401" t="str">
        <f t="shared" si="185"/>
        <v>►</v>
      </c>
      <c r="AR565" s="1411"/>
      <c r="AW565" s="1411"/>
      <c r="AX565" s="4">
        <v>1</v>
      </c>
      <c r="AY565" s="48"/>
      <c r="AZ565" s="48"/>
    </row>
    <row r="566" spans="1:52" s="31" customFormat="1" ht="21" customHeight="1" x14ac:dyDescent="0.25">
      <c r="A566" s="1401" t="str">
        <f t="shared" si="184"/>
        <v>►</v>
      </c>
      <c r="B566" s="1402" t="str">
        <f t="shared" si="188"/>
        <v>►</v>
      </c>
      <c r="C566" s="1403" t="str">
        <f t="shared" si="191"/>
        <v>►</v>
      </c>
      <c r="D566" s="2475" t="str">
        <f t="shared" si="196"/>
        <v>►</v>
      </c>
      <c r="E566" s="1402" t="str">
        <f t="shared" si="197"/>
        <v>►</v>
      </c>
      <c r="F566" s="1402" t="str">
        <f t="shared" si="198"/>
        <v>►</v>
      </c>
      <c r="G566" s="1402" t="str">
        <f t="shared" si="199"/>
        <v>►</v>
      </c>
      <c r="H566" s="1466" t="s">
        <v>6</v>
      </c>
      <c r="I566" s="1465"/>
      <c r="J566" s="1465"/>
      <c r="K566" s="1465"/>
      <c r="L566" s="1464"/>
      <c r="M566" s="1464"/>
      <c r="N566" s="1464"/>
      <c r="O566" s="1464"/>
      <c r="P566" s="1464"/>
      <c r="Q566" s="1464"/>
      <c r="R566" s="2459"/>
      <c r="S566" s="521" t="s">
        <v>6</v>
      </c>
      <c r="T566" s="2719">
        <f t="shared" si="186"/>
        <v>0</v>
      </c>
      <c r="U566" s="2443">
        <f t="shared" si="187"/>
        <v>0</v>
      </c>
      <c r="V566" s="2442"/>
      <c r="W566" s="1440">
        <f t="shared" si="194"/>
        <v>0</v>
      </c>
      <c r="X566" s="199" t="str">
        <f>IF(OR(W566=0, ISBLANK(P566)), "", TEXT(ROUND(W566/INDEX(AJ24:AJ94, MATCH(P566, AI24:AI94, 0)), 0),"# ##0") &amp; " " &amp; P566)</f>
        <v/>
      </c>
      <c r="Y566" s="197">
        <f t="shared" si="195"/>
        <v>0</v>
      </c>
      <c r="Z566" s="1441">
        <f t="shared" si="189"/>
        <v>0</v>
      </c>
      <c r="AA566" s="1428" t="str">
        <f t="shared" si="192"/>
        <v/>
      </c>
      <c r="AB566" s="1436"/>
      <c r="AC566" s="1440">
        <f t="shared" si="193"/>
        <v>0</v>
      </c>
      <c r="AD566" s="1437"/>
      <c r="AE566" s="1442" t="str">
        <f t="shared" si="183"/>
        <v/>
      </c>
      <c r="AF566" s="2564"/>
      <c r="AG566" s="2715">
        <f t="shared" si="190"/>
        <v>0</v>
      </c>
      <c r="AH566" s="2716">
        <f>IF(AND(V566&lt;&gt;"", ISNUMBER(T566)), IFERROR(INDEX(AJ24:AJ94, MATCH(P566, AI24:AI94, 0)) * O566 * IF(ISBLANK(L566), 1, L566), 0), 0)</f>
        <v>0</v>
      </c>
      <c r="AI566" s="1411"/>
      <c r="AJ566" s="1411"/>
      <c r="AK566" s="1411"/>
      <c r="AL566" s="1411"/>
      <c r="AM566" s="1401" t="str">
        <f t="shared" si="185"/>
        <v>►</v>
      </c>
      <c r="AR566" s="1411"/>
      <c r="AW566" s="1411"/>
      <c r="AX566" s="4">
        <v>1</v>
      </c>
      <c r="AY566" s="48"/>
      <c r="AZ566" s="48"/>
    </row>
    <row r="567" spans="1:52" s="31" customFormat="1" ht="21" customHeight="1" x14ac:dyDescent="0.25">
      <c r="A567" s="1401" t="str">
        <f t="shared" si="184"/>
        <v>►</v>
      </c>
      <c r="B567" s="1402" t="str">
        <f t="shared" si="188"/>
        <v>►</v>
      </c>
      <c r="C567" s="1403" t="str">
        <f t="shared" si="191"/>
        <v>►</v>
      </c>
      <c r="D567" s="2475" t="str">
        <f t="shared" si="196"/>
        <v>►</v>
      </c>
      <c r="E567" s="1402" t="str">
        <f t="shared" si="197"/>
        <v>►</v>
      </c>
      <c r="F567" s="1402" t="str">
        <f t="shared" si="198"/>
        <v>►</v>
      </c>
      <c r="G567" s="1402" t="str">
        <f t="shared" si="199"/>
        <v>►</v>
      </c>
      <c r="H567" s="1466" t="s">
        <v>6</v>
      </c>
      <c r="I567" s="1465"/>
      <c r="J567" s="1465"/>
      <c r="K567" s="1465"/>
      <c r="L567" s="1464"/>
      <c r="M567" s="1464"/>
      <c r="N567" s="1464"/>
      <c r="O567" s="1464"/>
      <c r="P567" s="1464"/>
      <c r="Q567" s="1464"/>
      <c r="R567" s="2459"/>
      <c r="S567" s="521" t="s">
        <v>6</v>
      </c>
      <c r="T567" s="2719">
        <f t="shared" si="186"/>
        <v>0</v>
      </c>
      <c r="U567" s="2443">
        <f t="shared" si="187"/>
        <v>0</v>
      </c>
      <c r="V567" s="2442"/>
      <c r="W567" s="1433">
        <f t="shared" si="194"/>
        <v>0</v>
      </c>
      <c r="X567" s="185" t="str">
        <f>IF(OR(W567=0, ISBLANK(P567)), "", TEXT(ROUND(W567/INDEX(AJ24:AJ94, MATCH(P567, AI24:AI94, 0)), 0),"# ##0") &amp; " " &amp; P567)</f>
        <v/>
      </c>
      <c r="Y567" s="210">
        <f t="shared" si="195"/>
        <v>0</v>
      </c>
      <c r="Z567" s="1434">
        <f t="shared" si="189"/>
        <v>0</v>
      </c>
      <c r="AA567" s="1435" t="str">
        <f t="shared" si="192"/>
        <v/>
      </c>
      <c r="AB567" s="1436"/>
      <c r="AC567" s="1433">
        <f t="shared" si="193"/>
        <v>0</v>
      </c>
      <c r="AD567" s="1437"/>
      <c r="AE567" s="1438" t="str">
        <f t="shared" si="183"/>
        <v/>
      </c>
      <c r="AF567" s="2564"/>
      <c r="AG567" s="2715">
        <f t="shared" si="190"/>
        <v>0</v>
      </c>
      <c r="AH567" s="2716">
        <f>IF(AND(V567&lt;&gt;"", ISNUMBER(T567)), IFERROR(INDEX(AJ24:AJ94, MATCH(P567, AI24:AI94, 0)) * O567 * IF(ISBLANK(L567), 1, L567), 0), 0)</f>
        <v>0</v>
      </c>
      <c r="AI567" s="1411"/>
      <c r="AJ567" s="1411"/>
      <c r="AK567" s="1411"/>
      <c r="AL567" s="1411"/>
      <c r="AM567" s="1401" t="str">
        <f t="shared" si="185"/>
        <v>►</v>
      </c>
      <c r="AR567" s="1411"/>
      <c r="AW567" s="1411"/>
      <c r="AX567" s="4">
        <v>1</v>
      </c>
      <c r="AY567" s="48"/>
      <c r="AZ567" s="48"/>
    </row>
    <row r="568" spans="1:52" s="31" customFormat="1" ht="21" customHeight="1" x14ac:dyDescent="0.25">
      <c r="A568" s="1401" t="str">
        <f t="shared" si="184"/>
        <v>►</v>
      </c>
      <c r="B568" s="1402" t="str">
        <f t="shared" si="188"/>
        <v>►</v>
      </c>
      <c r="C568" s="1403" t="str">
        <f t="shared" si="191"/>
        <v>►</v>
      </c>
      <c r="D568" s="2475" t="str">
        <f t="shared" si="196"/>
        <v>►</v>
      </c>
      <c r="E568" s="1402" t="str">
        <f t="shared" si="197"/>
        <v>►</v>
      </c>
      <c r="F568" s="1402" t="str">
        <f t="shared" si="198"/>
        <v>►</v>
      </c>
      <c r="G568" s="1402" t="str">
        <f t="shared" si="199"/>
        <v>►</v>
      </c>
      <c r="H568" s="1466" t="s">
        <v>6</v>
      </c>
      <c r="I568" s="1465"/>
      <c r="J568" s="1465"/>
      <c r="K568" s="1465"/>
      <c r="L568" s="1464"/>
      <c r="M568" s="1464"/>
      <c r="N568" s="1464"/>
      <c r="O568" s="1464"/>
      <c r="P568" s="1464"/>
      <c r="Q568" s="1464"/>
      <c r="R568" s="2459"/>
      <c r="S568" s="521" t="s">
        <v>6</v>
      </c>
      <c r="T568" s="2719">
        <f t="shared" si="186"/>
        <v>0</v>
      </c>
      <c r="U568" s="2443">
        <f t="shared" si="187"/>
        <v>0</v>
      </c>
      <c r="V568" s="2442"/>
      <c r="W568" s="1440">
        <f t="shared" si="194"/>
        <v>0</v>
      </c>
      <c r="X568" s="199" t="str">
        <f>IF(OR(W568=0, ISBLANK(P568)), "", TEXT(ROUND(W568/INDEX(AJ24:AJ94, MATCH(P568, AI24:AI94, 0)), 0),"# ##0") &amp; " " &amp; P568)</f>
        <v/>
      </c>
      <c r="Y568" s="197">
        <f t="shared" si="195"/>
        <v>0</v>
      </c>
      <c r="Z568" s="1441">
        <f t="shared" si="189"/>
        <v>0</v>
      </c>
      <c r="AA568" s="1428" t="str">
        <f t="shared" si="192"/>
        <v/>
      </c>
      <c r="AB568" s="1436"/>
      <c r="AC568" s="1440">
        <f t="shared" si="193"/>
        <v>0</v>
      </c>
      <c r="AD568" s="1437"/>
      <c r="AE568" s="1442" t="str">
        <f t="shared" si="183"/>
        <v/>
      </c>
      <c r="AF568" s="2564"/>
      <c r="AG568" s="2715">
        <f t="shared" si="190"/>
        <v>0</v>
      </c>
      <c r="AH568" s="2716">
        <f>IF(AND(V568&lt;&gt;"", ISNUMBER(T568)), IFERROR(INDEX(AJ24:AJ94, MATCH(P568, AI24:AI94, 0)) * O568 * IF(ISBLANK(L568), 1, L568), 0), 0)</f>
        <v>0</v>
      </c>
      <c r="AI568" s="1411"/>
      <c r="AJ568" s="1411"/>
      <c r="AK568" s="1411"/>
      <c r="AL568" s="1411"/>
      <c r="AM568" s="1401" t="str">
        <f t="shared" si="185"/>
        <v>►</v>
      </c>
      <c r="AR568" s="1411"/>
      <c r="AW568" s="1411"/>
      <c r="AX568" s="4">
        <v>1</v>
      </c>
      <c r="AY568" s="48"/>
      <c r="AZ568" s="48"/>
    </row>
    <row r="569" spans="1:52" s="31" customFormat="1" ht="21" customHeight="1" x14ac:dyDescent="0.25">
      <c r="A569" s="1401" t="str">
        <f t="shared" si="184"/>
        <v>►</v>
      </c>
      <c r="B569" s="1402" t="str">
        <f t="shared" si="188"/>
        <v>►</v>
      </c>
      <c r="C569" s="1403" t="str">
        <f t="shared" si="191"/>
        <v>►</v>
      </c>
      <c r="D569" s="2475" t="str">
        <f t="shared" si="196"/>
        <v>►</v>
      </c>
      <c r="E569" s="1402" t="str">
        <f t="shared" si="197"/>
        <v>►</v>
      </c>
      <c r="F569" s="1402" t="str">
        <f t="shared" si="198"/>
        <v>►</v>
      </c>
      <c r="G569" s="1402" t="str">
        <f t="shared" si="199"/>
        <v>►</v>
      </c>
      <c r="H569" s="1466" t="s">
        <v>6</v>
      </c>
      <c r="I569" s="1465"/>
      <c r="J569" s="1465"/>
      <c r="K569" s="1465"/>
      <c r="L569" s="1464"/>
      <c r="M569" s="1464"/>
      <c r="N569" s="1464"/>
      <c r="O569" s="1464"/>
      <c r="P569" s="1464"/>
      <c r="Q569" s="1464"/>
      <c r="R569" s="2459"/>
      <c r="S569" s="521" t="s">
        <v>6</v>
      </c>
      <c r="T569" s="2719">
        <f t="shared" si="186"/>
        <v>0</v>
      </c>
      <c r="U569" s="2443">
        <f t="shared" si="187"/>
        <v>0</v>
      </c>
      <c r="V569" s="2442"/>
      <c r="W569" s="1433">
        <f t="shared" si="194"/>
        <v>0</v>
      </c>
      <c r="X569" s="185" t="str">
        <f>IF(OR(W569=0, ISBLANK(P569)), "", TEXT(ROUND(W569/INDEX(AJ24:AJ94, MATCH(P569, AI24:AI94, 0)), 0),"# ##0") &amp; " " &amp; P569)</f>
        <v/>
      </c>
      <c r="Y569" s="210">
        <f t="shared" si="195"/>
        <v>0</v>
      </c>
      <c r="Z569" s="1449">
        <f t="shared" si="189"/>
        <v>0</v>
      </c>
      <c r="AA569" s="1450" t="str">
        <f t="shared" si="192"/>
        <v/>
      </c>
      <c r="AB569" s="1436"/>
      <c r="AC569" s="1433">
        <f t="shared" si="193"/>
        <v>0</v>
      </c>
      <c r="AD569" s="1437"/>
      <c r="AE569" s="1438" t="str">
        <f t="shared" si="183"/>
        <v/>
      </c>
      <c r="AF569" s="2564"/>
      <c r="AG569" s="2715">
        <f t="shared" si="190"/>
        <v>0</v>
      </c>
      <c r="AH569" s="2716">
        <f>IF(AND(V569&lt;&gt;"", ISNUMBER(T569)), IFERROR(INDEX(AJ24:AJ94, MATCH(P569, AI24:AI94, 0)) * O569 * IF(ISBLANK(L569), 1, L569), 0), 0)</f>
        <v>0</v>
      </c>
      <c r="AI569" s="1411"/>
      <c r="AJ569" s="1411"/>
      <c r="AK569" s="1411"/>
      <c r="AL569" s="1411"/>
      <c r="AM569" s="1401" t="str">
        <f t="shared" si="185"/>
        <v>►</v>
      </c>
      <c r="AR569" s="1411"/>
      <c r="AW569" s="1411"/>
      <c r="AX569" s="4">
        <v>1</v>
      </c>
      <c r="AY569" s="48"/>
      <c r="AZ569" s="48"/>
    </row>
    <row r="570" spans="1:52" s="31" customFormat="1" ht="21" customHeight="1" x14ac:dyDescent="0.25">
      <c r="A570" s="1401" t="str">
        <f t="shared" si="184"/>
        <v>►</v>
      </c>
      <c r="B570" s="1402" t="str">
        <f t="shared" si="188"/>
        <v>►</v>
      </c>
      <c r="C570" s="1403" t="str">
        <f t="shared" si="191"/>
        <v>►</v>
      </c>
      <c r="D570" s="2475" t="str">
        <f t="shared" si="196"/>
        <v>►</v>
      </c>
      <c r="E570" s="1402" t="str">
        <f t="shared" si="197"/>
        <v>►</v>
      </c>
      <c r="F570" s="1402" t="str">
        <f t="shared" si="198"/>
        <v>►</v>
      </c>
      <c r="G570" s="1402" t="str">
        <f t="shared" si="199"/>
        <v>►</v>
      </c>
      <c r="H570" s="1466" t="s">
        <v>6</v>
      </c>
      <c r="I570" s="1465"/>
      <c r="J570" s="1465"/>
      <c r="K570" s="1465"/>
      <c r="L570" s="1464"/>
      <c r="M570" s="1464"/>
      <c r="N570" s="1464"/>
      <c r="O570" s="1464"/>
      <c r="P570" s="1464"/>
      <c r="Q570" s="1464"/>
      <c r="R570" s="2459"/>
      <c r="S570" s="521" t="s">
        <v>6</v>
      </c>
      <c r="T570" s="2719">
        <f t="shared" si="186"/>
        <v>0</v>
      </c>
      <c r="U570" s="2443">
        <f t="shared" si="187"/>
        <v>0</v>
      </c>
      <c r="V570" s="2442"/>
      <c r="W570" s="1440">
        <f t="shared" si="194"/>
        <v>0</v>
      </c>
      <c r="X570" s="199" t="str">
        <f>IF(OR(W570=0, ISBLANK(P570)), "", TEXT(ROUND(W570/INDEX(AJ24:AJ94, MATCH(P570, AI24:AI94, 0)), 0),"# ##0") &amp; " " &amp; P570)</f>
        <v/>
      </c>
      <c r="Y570" s="197">
        <f t="shared" si="195"/>
        <v>0</v>
      </c>
      <c r="Z570" s="1441">
        <f t="shared" si="189"/>
        <v>0</v>
      </c>
      <c r="AA570" s="1428" t="str">
        <f t="shared" si="192"/>
        <v/>
      </c>
      <c r="AB570" s="1436"/>
      <c r="AC570" s="1440">
        <f t="shared" si="193"/>
        <v>0</v>
      </c>
      <c r="AD570" s="1437"/>
      <c r="AE570" s="1442" t="str">
        <f t="shared" si="183"/>
        <v/>
      </c>
      <c r="AF570" s="2564"/>
      <c r="AG570" s="2715">
        <f t="shared" si="190"/>
        <v>0</v>
      </c>
      <c r="AH570" s="2716">
        <f>IF(AND(V570&lt;&gt;"", ISNUMBER(T570)), IFERROR(INDEX(AJ24:AJ94, MATCH(P570, AI24:AI94, 0)) * O570 * IF(ISBLANK(L570), 1, L570), 0), 0)</f>
        <v>0</v>
      </c>
      <c r="AI570" s="1411"/>
      <c r="AJ570" s="1411"/>
      <c r="AK570" s="1411"/>
      <c r="AL570" s="1411"/>
      <c r="AM570" s="1401" t="str">
        <f t="shared" si="185"/>
        <v>►</v>
      </c>
      <c r="AR570" s="1411"/>
      <c r="AW570" s="1411"/>
      <c r="AX570" s="4">
        <v>1</v>
      </c>
      <c r="AY570" s="48"/>
      <c r="AZ570" s="48"/>
    </row>
    <row r="571" spans="1:52" s="31" customFormat="1" ht="21" customHeight="1" x14ac:dyDescent="0.25">
      <c r="A571" s="1401" t="str">
        <f t="shared" si="184"/>
        <v>►</v>
      </c>
      <c r="B571" s="1402" t="str">
        <f t="shared" si="188"/>
        <v>►</v>
      </c>
      <c r="C571" s="1403" t="str">
        <f t="shared" si="191"/>
        <v>►</v>
      </c>
      <c r="D571" s="2475" t="str">
        <f t="shared" si="196"/>
        <v>►</v>
      </c>
      <c r="E571" s="1402" t="str">
        <f t="shared" si="197"/>
        <v>►</v>
      </c>
      <c r="F571" s="1402" t="str">
        <f t="shared" si="198"/>
        <v>►</v>
      </c>
      <c r="G571" s="1402" t="str">
        <f t="shared" si="199"/>
        <v>►</v>
      </c>
      <c r="H571" s="1466" t="s">
        <v>6</v>
      </c>
      <c r="I571" s="1465"/>
      <c r="J571" s="1465"/>
      <c r="K571" s="1465"/>
      <c r="L571" s="1464"/>
      <c r="M571" s="1464"/>
      <c r="N571" s="1464"/>
      <c r="O571" s="1464"/>
      <c r="P571" s="1464"/>
      <c r="Q571" s="1464"/>
      <c r="R571" s="2459"/>
      <c r="S571" s="521" t="s">
        <v>6</v>
      </c>
      <c r="T571" s="2719">
        <f t="shared" si="186"/>
        <v>0</v>
      </c>
      <c r="U571" s="2443">
        <f t="shared" si="187"/>
        <v>0</v>
      </c>
      <c r="V571" s="2442"/>
      <c r="W571" s="1433">
        <f t="shared" si="194"/>
        <v>0</v>
      </c>
      <c r="X571" s="185" t="str">
        <f>IF(OR(W571=0, ISBLANK(P571)), "", TEXT(ROUND(W571/INDEX(AJ24:AJ94, MATCH(P571, AI24:AI94, 0)), 0),"# ##0") &amp; " " &amp; P571)</f>
        <v/>
      </c>
      <c r="Y571" s="210">
        <f t="shared" si="195"/>
        <v>0</v>
      </c>
      <c r="Z571" s="1434">
        <f t="shared" si="189"/>
        <v>0</v>
      </c>
      <c r="AA571" s="1435" t="str">
        <f t="shared" si="192"/>
        <v/>
      </c>
      <c r="AB571" s="1436"/>
      <c r="AC571" s="1433">
        <f t="shared" si="193"/>
        <v>0</v>
      </c>
      <c r="AD571" s="1437"/>
      <c r="AE571" s="1438" t="str">
        <f t="shared" ref="AE571:AE634" si="200">IF(OR(ISBLANK(AD571), ISTEXT(L571)), "", IF(W571=0, Y571*AD571, W571*AD571))</f>
        <v/>
      </c>
      <c r="AF571" s="2564"/>
      <c r="AG571" s="2715">
        <f t="shared" si="190"/>
        <v>0</v>
      </c>
      <c r="AH571" s="2716">
        <f>IF(AND(V571&lt;&gt;"", ISNUMBER(T571)), IFERROR(INDEX(AJ24:AJ94, MATCH(P571, AI24:AI94, 0)) * O571 * IF(ISBLANK(L571), 1, L571), 0), 0)</f>
        <v>0</v>
      </c>
      <c r="AI571" s="1411"/>
      <c r="AJ571" s="1411"/>
      <c r="AK571" s="1411"/>
      <c r="AL571" s="1411"/>
      <c r="AM571" s="1401" t="str">
        <f t="shared" si="185"/>
        <v>►</v>
      </c>
      <c r="AR571" s="1411"/>
      <c r="AW571" s="1411"/>
      <c r="AX571" s="4">
        <v>1</v>
      </c>
      <c r="AY571" s="48"/>
      <c r="AZ571" s="48"/>
    </row>
    <row r="572" spans="1:52" s="31" customFormat="1" ht="21" customHeight="1" x14ac:dyDescent="0.25">
      <c r="A572" s="1401" t="str">
        <f t="shared" si="184"/>
        <v>►</v>
      </c>
      <c r="B572" s="1402" t="str">
        <f t="shared" si="188"/>
        <v>►</v>
      </c>
      <c r="C572" s="1403" t="str">
        <f t="shared" si="191"/>
        <v>►</v>
      </c>
      <c r="D572" s="2475" t="str">
        <f t="shared" si="196"/>
        <v>►</v>
      </c>
      <c r="E572" s="1402" t="str">
        <f t="shared" si="197"/>
        <v>►</v>
      </c>
      <c r="F572" s="1402" t="str">
        <f t="shared" si="198"/>
        <v>►</v>
      </c>
      <c r="G572" s="1402" t="str">
        <f t="shared" si="199"/>
        <v>►</v>
      </c>
      <c r="H572" s="1466" t="s">
        <v>6</v>
      </c>
      <c r="I572" s="1465"/>
      <c r="J572" s="1465"/>
      <c r="K572" s="1465"/>
      <c r="L572" s="1464"/>
      <c r="M572" s="1464"/>
      <c r="N572" s="1464"/>
      <c r="O572" s="1464"/>
      <c r="P572" s="1464"/>
      <c r="Q572" s="1464"/>
      <c r="R572" s="2459"/>
      <c r="S572" s="521" t="s">
        <v>6</v>
      </c>
      <c r="T572" s="2719">
        <f t="shared" si="186"/>
        <v>0</v>
      </c>
      <c r="U572" s="2443">
        <f t="shared" si="187"/>
        <v>0</v>
      </c>
      <c r="V572" s="2442"/>
      <c r="W572" s="1440">
        <f t="shared" si="194"/>
        <v>0</v>
      </c>
      <c r="X572" s="199" t="str">
        <f>IF(OR(W572=0, ISBLANK(P572)), "", TEXT(ROUND(W572/INDEX(AJ24:AJ94, MATCH(P572, AI24:AI94, 0)), 0),"# ##0") &amp; " " &amp; P572)</f>
        <v/>
      </c>
      <c r="Y572" s="197">
        <f t="shared" si="195"/>
        <v>0</v>
      </c>
      <c r="Z572" s="1441">
        <f t="shared" si="189"/>
        <v>0</v>
      </c>
      <c r="AA572" s="1428" t="str">
        <f t="shared" si="192"/>
        <v/>
      </c>
      <c r="AB572" s="1436"/>
      <c r="AC572" s="1440">
        <f t="shared" si="193"/>
        <v>0</v>
      </c>
      <c r="AD572" s="1437"/>
      <c r="AE572" s="1442" t="str">
        <f t="shared" si="200"/>
        <v/>
      </c>
      <c r="AF572" s="2564"/>
      <c r="AG572" s="2715">
        <f t="shared" si="190"/>
        <v>0</v>
      </c>
      <c r="AH572" s="2716">
        <f>IF(AND(V572&lt;&gt;"", ISNUMBER(T572)), IFERROR(INDEX(AJ24:AJ94, MATCH(P572, AI24:AI94, 0)) * O572 * IF(ISBLANK(L572), 1, L572), 0), 0)</f>
        <v>0</v>
      </c>
      <c r="AI572" s="1411"/>
      <c r="AJ572" s="1411"/>
      <c r="AK572" s="1411"/>
      <c r="AL572" s="1411"/>
      <c r="AM572" s="1401" t="str">
        <f t="shared" si="185"/>
        <v>►</v>
      </c>
      <c r="AR572" s="1411"/>
      <c r="AW572" s="1411"/>
      <c r="AX572" s="4">
        <v>1</v>
      </c>
      <c r="AY572" s="48"/>
      <c r="AZ572" s="48"/>
    </row>
    <row r="573" spans="1:52" s="31" customFormat="1" ht="21" customHeight="1" x14ac:dyDescent="0.25">
      <c r="A573" s="1401" t="str">
        <f t="shared" si="184"/>
        <v>►</v>
      </c>
      <c r="B573" s="1402" t="str">
        <f t="shared" si="188"/>
        <v>►</v>
      </c>
      <c r="C573" s="1403" t="str">
        <f t="shared" si="191"/>
        <v>►</v>
      </c>
      <c r="D573" s="2475" t="str">
        <f t="shared" si="196"/>
        <v>►</v>
      </c>
      <c r="E573" s="1402" t="str">
        <f t="shared" si="197"/>
        <v>►</v>
      </c>
      <c r="F573" s="1402" t="str">
        <f t="shared" si="198"/>
        <v>►</v>
      </c>
      <c r="G573" s="1402" t="str">
        <f t="shared" si="199"/>
        <v>►</v>
      </c>
      <c r="H573" s="1466" t="s">
        <v>6</v>
      </c>
      <c r="I573" s="1465"/>
      <c r="J573" s="1465"/>
      <c r="K573" s="1465"/>
      <c r="L573" s="1464"/>
      <c r="M573" s="1464"/>
      <c r="N573" s="1464"/>
      <c r="O573" s="1464"/>
      <c r="P573" s="1464"/>
      <c r="Q573" s="1464"/>
      <c r="R573" s="2459"/>
      <c r="S573" s="521" t="s">
        <v>6</v>
      </c>
      <c r="T573" s="2719">
        <f t="shared" si="186"/>
        <v>0</v>
      </c>
      <c r="U573" s="2443">
        <f t="shared" si="187"/>
        <v>0</v>
      </c>
      <c r="V573" s="2442"/>
      <c r="W573" s="1433">
        <f t="shared" si="194"/>
        <v>0</v>
      </c>
      <c r="X573" s="185" t="str">
        <f>IF(OR(W573=0, ISBLANK(P573)), "", TEXT(ROUND(W573/INDEX(AJ24:AJ94, MATCH(P573, AI24:AI94, 0)), 0),"# ##0") &amp; " " &amp; P573)</f>
        <v/>
      </c>
      <c r="Y573" s="210">
        <f t="shared" si="195"/>
        <v>0</v>
      </c>
      <c r="Z573" s="1434">
        <f t="shared" si="189"/>
        <v>0</v>
      </c>
      <c r="AA573" s="1435" t="str">
        <f t="shared" si="192"/>
        <v/>
      </c>
      <c r="AB573" s="1436"/>
      <c r="AC573" s="1433">
        <f t="shared" si="193"/>
        <v>0</v>
      </c>
      <c r="AD573" s="1437"/>
      <c r="AE573" s="1438" t="str">
        <f t="shared" si="200"/>
        <v/>
      </c>
      <c r="AF573" s="2564"/>
      <c r="AG573" s="2715">
        <f t="shared" si="190"/>
        <v>0</v>
      </c>
      <c r="AH573" s="2716">
        <f>IF(AND(V573&lt;&gt;"", ISNUMBER(T573)), IFERROR(INDEX(AJ24:AJ94, MATCH(P573, AI24:AI94, 0)) * O573 * IF(ISBLANK(L573), 1, L573), 0), 0)</f>
        <v>0</v>
      </c>
      <c r="AI573" s="1411"/>
      <c r="AJ573" s="1411"/>
      <c r="AK573" s="1411"/>
      <c r="AL573" s="1411"/>
      <c r="AM573" s="1401" t="str">
        <f t="shared" si="185"/>
        <v>►</v>
      </c>
      <c r="AR573" s="1411"/>
      <c r="AW573" s="1411"/>
      <c r="AX573" s="4">
        <v>1</v>
      </c>
      <c r="AY573" s="48"/>
      <c r="AZ573" s="48"/>
    </row>
    <row r="574" spans="1:52" s="31" customFormat="1" ht="21" customHeight="1" x14ac:dyDescent="0.25">
      <c r="A574" s="1401" t="str">
        <f t="shared" si="184"/>
        <v>►</v>
      </c>
      <c r="B574" s="1402" t="str">
        <f t="shared" si="188"/>
        <v>►</v>
      </c>
      <c r="C574" s="1403" t="str">
        <f t="shared" si="191"/>
        <v>►</v>
      </c>
      <c r="D574" s="2475" t="str">
        <f t="shared" si="196"/>
        <v>►</v>
      </c>
      <c r="E574" s="1402" t="str">
        <f t="shared" si="197"/>
        <v>►</v>
      </c>
      <c r="F574" s="1402" t="str">
        <f t="shared" si="198"/>
        <v>►</v>
      </c>
      <c r="G574" s="1402" t="str">
        <f t="shared" si="199"/>
        <v>►</v>
      </c>
      <c r="H574" s="1466" t="s">
        <v>6</v>
      </c>
      <c r="I574" s="1465"/>
      <c r="J574" s="1465"/>
      <c r="K574" s="1465"/>
      <c r="L574" s="1464"/>
      <c r="M574" s="1464"/>
      <c r="N574" s="1464"/>
      <c r="O574" s="1464"/>
      <c r="P574" s="1464"/>
      <c r="Q574" s="1464"/>
      <c r="R574" s="2459"/>
      <c r="S574" s="521" t="s">
        <v>6</v>
      </c>
      <c r="T574" s="2719">
        <f t="shared" si="186"/>
        <v>0</v>
      </c>
      <c r="U574" s="2443">
        <f t="shared" si="187"/>
        <v>0</v>
      </c>
      <c r="V574" s="2442"/>
      <c r="W574" s="1453">
        <f t="shared" si="194"/>
        <v>0</v>
      </c>
      <c r="X574" s="1454" t="str">
        <f>IF(OR(W574=0, ISBLANK(P574)), "", TEXT(ROUND(W574/INDEX(AJ24:AJ94, MATCH(P574, AI24:AI94, 0)), 0),"# ##0") &amp; " " &amp; P574)</f>
        <v/>
      </c>
      <c r="Y574" s="197">
        <f t="shared" si="195"/>
        <v>0</v>
      </c>
      <c r="Z574" s="1441">
        <f t="shared" si="189"/>
        <v>0</v>
      </c>
      <c r="AA574" s="1428" t="str">
        <f t="shared" si="192"/>
        <v/>
      </c>
      <c r="AB574" s="1436"/>
      <c r="AC574" s="1440">
        <f t="shared" si="193"/>
        <v>0</v>
      </c>
      <c r="AD574" s="1437"/>
      <c r="AE574" s="1442" t="str">
        <f t="shared" si="200"/>
        <v/>
      </c>
      <c r="AF574" s="2564"/>
      <c r="AG574" s="2715">
        <f t="shared" si="190"/>
        <v>0</v>
      </c>
      <c r="AH574" s="2716">
        <f>IF(AND(V574&lt;&gt;"", ISNUMBER(T574)), IFERROR(INDEX(AJ24:AJ94, MATCH(P574, AI24:AI94, 0)) * O574 * IF(ISBLANK(L574), 1, L574), 0), 0)</f>
        <v>0</v>
      </c>
      <c r="AI574" s="1411"/>
      <c r="AJ574" s="1411"/>
      <c r="AK574" s="1411"/>
      <c r="AL574" s="1411"/>
      <c r="AM574" s="1401" t="str">
        <f t="shared" si="185"/>
        <v>►</v>
      </c>
      <c r="AR574" s="1411"/>
      <c r="AW574" s="1411"/>
      <c r="AX574" s="4">
        <v>1</v>
      </c>
      <c r="AY574" s="48"/>
      <c r="AZ574" s="48"/>
    </row>
    <row r="575" spans="1:52" s="31" customFormat="1" ht="21" customHeight="1" x14ac:dyDescent="0.25">
      <c r="A575" s="1401" t="str">
        <f t="shared" si="184"/>
        <v>►</v>
      </c>
      <c r="B575" s="1402" t="str">
        <f t="shared" si="188"/>
        <v>►</v>
      </c>
      <c r="C575" s="1403" t="str">
        <f t="shared" si="191"/>
        <v>►</v>
      </c>
      <c r="D575" s="2475" t="str">
        <f t="shared" si="196"/>
        <v>►</v>
      </c>
      <c r="E575" s="1402" t="str">
        <f t="shared" si="197"/>
        <v>►</v>
      </c>
      <c r="F575" s="1402" t="str">
        <f t="shared" si="198"/>
        <v>►</v>
      </c>
      <c r="G575" s="1402" t="str">
        <f t="shared" si="199"/>
        <v>►</v>
      </c>
      <c r="H575" s="1466" t="s">
        <v>6</v>
      </c>
      <c r="I575" s="1465"/>
      <c r="J575" s="1465"/>
      <c r="K575" s="1465"/>
      <c r="L575" s="1464"/>
      <c r="M575" s="1464"/>
      <c r="N575" s="1464"/>
      <c r="O575" s="1464"/>
      <c r="P575" s="1464"/>
      <c r="Q575" s="1464"/>
      <c r="R575" s="2459"/>
      <c r="S575" s="521" t="s">
        <v>6</v>
      </c>
      <c r="T575" s="2719">
        <f t="shared" si="186"/>
        <v>0</v>
      </c>
      <c r="U575" s="2443">
        <f t="shared" si="187"/>
        <v>0</v>
      </c>
      <c r="V575" s="2442"/>
      <c r="W575" s="1433">
        <f t="shared" si="194"/>
        <v>0</v>
      </c>
      <c r="X575" s="185" t="str">
        <f>IF(OR(W575=0, ISBLANK(P575)), "", TEXT(ROUND(W575/INDEX(AJ24:AJ94, MATCH(P575, AI24:AI94, 0)), 0),"# ##0") &amp; " " &amp; P575)</f>
        <v/>
      </c>
      <c r="Y575" s="210">
        <f t="shared" si="195"/>
        <v>0</v>
      </c>
      <c r="Z575" s="1434">
        <f t="shared" si="189"/>
        <v>0</v>
      </c>
      <c r="AA575" s="1435" t="str">
        <f t="shared" si="192"/>
        <v/>
      </c>
      <c r="AB575" s="1436"/>
      <c r="AC575" s="1433">
        <f t="shared" si="193"/>
        <v>0</v>
      </c>
      <c r="AD575" s="1437"/>
      <c r="AE575" s="1438" t="str">
        <f t="shared" si="200"/>
        <v/>
      </c>
      <c r="AF575" s="2564"/>
      <c r="AG575" s="2715">
        <f t="shared" si="190"/>
        <v>0</v>
      </c>
      <c r="AH575" s="2716">
        <f>IF(AND(V575&lt;&gt;"", ISNUMBER(T575)), IFERROR(INDEX(AJ24:AJ94, MATCH(P575, AI24:AI94, 0)) * O575 * IF(ISBLANK(L575), 1, L575), 0), 0)</f>
        <v>0</v>
      </c>
      <c r="AI575" s="1411"/>
      <c r="AJ575" s="1411"/>
      <c r="AK575" s="1411"/>
      <c r="AL575" s="1411"/>
      <c r="AM575" s="1401" t="str">
        <f t="shared" si="185"/>
        <v>►</v>
      </c>
      <c r="AR575" s="1411"/>
      <c r="AW575" s="1411"/>
      <c r="AX575" s="4">
        <v>1</v>
      </c>
      <c r="AY575" s="48"/>
      <c r="AZ575" s="48"/>
    </row>
    <row r="576" spans="1:52" s="31" customFormat="1" ht="21" customHeight="1" x14ac:dyDescent="0.25">
      <c r="A576" s="1401" t="str">
        <f t="shared" si="184"/>
        <v>►</v>
      </c>
      <c r="B576" s="1402" t="str">
        <f t="shared" si="188"/>
        <v>►</v>
      </c>
      <c r="C576" s="1403" t="str">
        <f t="shared" si="191"/>
        <v>►</v>
      </c>
      <c r="D576" s="2475" t="str">
        <f t="shared" si="196"/>
        <v>►</v>
      </c>
      <c r="E576" s="1402" t="str">
        <f t="shared" si="197"/>
        <v>►</v>
      </c>
      <c r="F576" s="1402" t="str">
        <f t="shared" si="198"/>
        <v>►</v>
      </c>
      <c r="G576" s="1402" t="str">
        <f t="shared" si="199"/>
        <v>►</v>
      </c>
      <c r="H576" s="1466" t="s">
        <v>6</v>
      </c>
      <c r="I576" s="1465"/>
      <c r="J576" s="1465"/>
      <c r="K576" s="1465"/>
      <c r="L576" s="1464"/>
      <c r="M576" s="1464"/>
      <c r="N576" s="1464"/>
      <c r="O576" s="1464"/>
      <c r="P576" s="1464"/>
      <c r="Q576" s="1464"/>
      <c r="R576" s="2459"/>
      <c r="S576" s="521" t="s">
        <v>6</v>
      </c>
      <c r="T576" s="2719">
        <f t="shared" si="186"/>
        <v>0</v>
      </c>
      <c r="U576" s="2443">
        <f t="shared" si="187"/>
        <v>0</v>
      </c>
      <c r="V576" s="2442"/>
      <c r="W576" s="1440">
        <f t="shared" si="194"/>
        <v>0</v>
      </c>
      <c r="X576" s="199" t="str">
        <f>IF(OR(W576=0, ISBLANK(P576)), "", TEXT(ROUND(W576/INDEX(AJ24:AJ94, MATCH(P576, AI24:AI94, 0)), 0),"# ##0") &amp; " " &amp; P576)</f>
        <v/>
      </c>
      <c r="Y576" s="197">
        <f t="shared" si="195"/>
        <v>0</v>
      </c>
      <c r="Z576" s="1441">
        <f t="shared" si="189"/>
        <v>0</v>
      </c>
      <c r="AA576" s="1428" t="str">
        <f t="shared" si="192"/>
        <v/>
      </c>
      <c r="AB576" s="1436"/>
      <c r="AC576" s="1440">
        <f t="shared" si="193"/>
        <v>0</v>
      </c>
      <c r="AD576" s="1437"/>
      <c r="AE576" s="1442" t="str">
        <f t="shared" si="200"/>
        <v/>
      </c>
      <c r="AF576" s="2564"/>
      <c r="AG576" s="2715">
        <f t="shared" si="190"/>
        <v>0</v>
      </c>
      <c r="AH576" s="2716">
        <f>IF(AND(V576&lt;&gt;"", ISNUMBER(T576)), IFERROR(INDEX(AJ24:AJ94, MATCH(P576, AI24:AI94, 0)) * O576 * IF(ISBLANK(L576), 1, L576), 0), 0)</f>
        <v>0</v>
      </c>
      <c r="AI576" s="1411"/>
      <c r="AJ576" s="1411"/>
      <c r="AK576" s="1411"/>
      <c r="AL576" s="1411"/>
      <c r="AM576" s="1401" t="str">
        <f t="shared" si="185"/>
        <v>►</v>
      </c>
      <c r="AR576" s="1411"/>
      <c r="AW576" s="1411"/>
      <c r="AX576" s="4">
        <v>1</v>
      </c>
      <c r="AY576" s="48"/>
      <c r="AZ576" s="48"/>
    </row>
    <row r="577" spans="1:52" s="31" customFormat="1" ht="21" customHeight="1" x14ac:dyDescent="0.25">
      <c r="A577" s="1401" t="str">
        <f t="shared" si="184"/>
        <v>►</v>
      </c>
      <c r="B577" s="1402" t="str">
        <f t="shared" si="188"/>
        <v>►</v>
      </c>
      <c r="C577" s="1403" t="str">
        <f t="shared" si="191"/>
        <v>►</v>
      </c>
      <c r="D577" s="2475" t="str">
        <f t="shared" si="196"/>
        <v>►</v>
      </c>
      <c r="E577" s="1402" t="str">
        <f t="shared" si="197"/>
        <v>►</v>
      </c>
      <c r="F577" s="1402" t="str">
        <f t="shared" si="198"/>
        <v>►</v>
      </c>
      <c r="G577" s="1402" t="str">
        <f t="shared" si="199"/>
        <v>►</v>
      </c>
      <c r="H577" s="1466" t="s">
        <v>6</v>
      </c>
      <c r="I577" s="1465"/>
      <c r="J577" s="1465"/>
      <c r="K577" s="1465"/>
      <c r="L577" s="1464"/>
      <c r="M577" s="1464"/>
      <c r="N577" s="1464"/>
      <c r="O577" s="1464"/>
      <c r="P577" s="1464"/>
      <c r="Q577" s="1464"/>
      <c r="R577" s="2459"/>
      <c r="S577" s="521" t="s">
        <v>6</v>
      </c>
      <c r="T577" s="2719">
        <f t="shared" si="186"/>
        <v>0</v>
      </c>
      <c r="U577" s="2443">
        <f t="shared" si="187"/>
        <v>0</v>
      </c>
      <c r="V577" s="2442"/>
      <c r="W577" s="1433">
        <f t="shared" si="194"/>
        <v>0</v>
      </c>
      <c r="X577" s="185" t="str">
        <f>IF(OR(W577=0, ISBLANK(P577)), "", TEXT(ROUND(W577/INDEX(AJ24:AJ94, MATCH(P577, AI24:AI94, 0)), 0),"# ##0") &amp; " " &amp; P577)</f>
        <v/>
      </c>
      <c r="Y577" s="210">
        <f t="shared" si="195"/>
        <v>0</v>
      </c>
      <c r="Z577" s="1434">
        <f t="shared" si="189"/>
        <v>0</v>
      </c>
      <c r="AA577" s="1435" t="str">
        <f t="shared" si="192"/>
        <v/>
      </c>
      <c r="AB577" s="1436"/>
      <c r="AC577" s="1433">
        <f t="shared" si="193"/>
        <v>0</v>
      </c>
      <c r="AD577" s="1437"/>
      <c r="AE577" s="1438" t="str">
        <f t="shared" si="200"/>
        <v/>
      </c>
      <c r="AF577" s="2564"/>
      <c r="AG577" s="2715">
        <f t="shared" si="190"/>
        <v>0</v>
      </c>
      <c r="AH577" s="2716">
        <f>IF(AND(V577&lt;&gt;"", ISNUMBER(T577)), IFERROR(INDEX(AJ24:AJ94, MATCH(P577, AI24:AI94, 0)) * O577 * IF(ISBLANK(L577), 1, L577), 0), 0)</f>
        <v>0</v>
      </c>
      <c r="AI577" s="1411"/>
      <c r="AJ577" s="1411"/>
      <c r="AK577" s="1411"/>
      <c r="AL577" s="1411"/>
      <c r="AM577" s="1401" t="str">
        <f t="shared" si="185"/>
        <v>►</v>
      </c>
      <c r="AR577" s="1411"/>
      <c r="AW577" s="1411"/>
      <c r="AX577" s="4">
        <v>1</v>
      </c>
      <c r="AY577" s="48"/>
      <c r="AZ577" s="48"/>
    </row>
    <row r="578" spans="1:52" s="31" customFormat="1" ht="21" customHeight="1" x14ac:dyDescent="0.25">
      <c r="A578" s="1401" t="str">
        <f t="shared" si="184"/>
        <v>►</v>
      </c>
      <c r="B578" s="1402" t="str">
        <f t="shared" si="188"/>
        <v>►</v>
      </c>
      <c r="C578" s="1403" t="str">
        <f t="shared" si="191"/>
        <v>►</v>
      </c>
      <c r="D578" s="2475" t="str">
        <f t="shared" si="196"/>
        <v>►</v>
      </c>
      <c r="E578" s="1402" t="str">
        <f t="shared" si="197"/>
        <v>►</v>
      </c>
      <c r="F578" s="1402" t="str">
        <f t="shared" si="198"/>
        <v>►</v>
      </c>
      <c r="G578" s="1402" t="str">
        <f t="shared" si="199"/>
        <v>►</v>
      </c>
      <c r="H578" s="1466" t="s">
        <v>6</v>
      </c>
      <c r="I578" s="1465"/>
      <c r="J578" s="1465"/>
      <c r="K578" s="1465"/>
      <c r="L578" s="1464"/>
      <c r="M578" s="1464"/>
      <c r="N578" s="1464"/>
      <c r="O578" s="1464"/>
      <c r="P578" s="1464"/>
      <c r="Q578" s="1464"/>
      <c r="R578" s="2459"/>
      <c r="S578" s="521" t="s">
        <v>6</v>
      </c>
      <c r="T578" s="2719">
        <f t="shared" si="186"/>
        <v>0</v>
      </c>
      <c r="U578" s="2443">
        <f t="shared" si="187"/>
        <v>0</v>
      </c>
      <c r="V578" s="2442"/>
      <c r="W578" s="1440">
        <f t="shared" si="194"/>
        <v>0</v>
      </c>
      <c r="X578" s="199" t="str">
        <f>IF(OR(W578=0, ISBLANK(P578)), "", TEXT(ROUND(W578/INDEX(AJ24:AJ94, MATCH(P578, AI24:AI94, 0)), 0),"# ##0") &amp; " " &amp; P578)</f>
        <v/>
      </c>
      <c r="Y578" s="197">
        <f t="shared" si="195"/>
        <v>0</v>
      </c>
      <c r="Z578" s="1441">
        <f t="shared" si="189"/>
        <v>0</v>
      </c>
      <c r="AA578" s="1428" t="str">
        <f t="shared" si="192"/>
        <v/>
      </c>
      <c r="AB578" s="1436"/>
      <c r="AC578" s="1440">
        <f t="shared" si="193"/>
        <v>0</v>
      </c>
      <c r="AD578" s="1437"/>
      <c r="AE578" s="1442" t="str">
        <f t="shared" si="200"/>
        <v/>
      </c>
      <c r="AF578" s="2564"/>
      <c r="AG578" s="2715">
        <f t="shared" si="190"/>
        <v>0</v>
      </c>
      <c r="AH578" s="2716">
        <f>IF(AND(V578&lt;&gt;"", ISNUMBER(T578)), IFERROR(INDEX(AJ24:AJ94, MATCH(P578, AI24:AI94, 0)) * O578 * IF(ISBLANK(L578), 1, L578), 0), 0)</f>
        <v>0</v>
      </c>
      <c r="AI578" s="1411"/>
      <c r="AJ578" s="1411"/>
      <c r="AK578" s="1411"/>
      <c r="AL578" s="1411"/>
      <c r="AM578" s="1401" t="str">
        <f t="shared" si="185"/>
        <v>►</v>
      </c>
      <c r="AR578" s="1411"/>
      <c r="AW578" s="1411"/>
      <c r="AX578" s="4">
        <v>1</v>
      </c>
      <c r="AY578" s="48"/>
      <c r="AZ578" s="48"/>
    </row>
    <row r="579" spans="1:52" s="31" customFormat="1" ht="21" customHeight="1" x14ac:dyDescent="0.25">
      <c r="A579" s="1401" t="str">
        <f t="shared" si="184"/>
        <v>►</v>
      </c>
      <c r="B579" s="1402" t="str">
        <f t="shared" si="188"/>
        <v>►</v>
      </c>
      <c r="C579" s="1403" t="str">
        <f t="shared" si="191"/>
        <v>►</v>
      </c>
      <c r="D579" s="2475" t="str">
        <f t="shared" si="196"/>
        <v>►</v>
      </c>
      <c r="E579" s="1402" t="str">
        <f t="shared" si="197"/>
        <v>►</v>
      </c>
      <c r="F579" s="1402" t="str">
        <f t="shared" si="198"/>
        <v>►</v>
      </c>
      <c r="G579" s="1402" t="str">
        <f t="shared" si="199"/>
        <v>►</v>
      </c>
      <c r="H579" s="1466" t="s">
        <v>6</v>
      </c>
      <c r="I579" s="1465"/>
      <c r="J579" s="1465"/>
      <c r="K579" s="1465"/>
      <c r="L579" s="1464"/>
      <c r="M579" s="1464"/>
      <c r="N579" s="1464"/>
      <c r="O579" s="1464"/>
      <c r="P579" s="1464"/>
      <c r="Q579" s="1464"/>
      <c r="R579" s="2459"/>
      <c r="S579" s="521" t="s">
        <v>6</v>
      </c>
      <c r="T579" s="2719">
        <f t="shared" si="186"/>
        <v>0</v>
      </c>
      <c r="U579" s="2443">
        <f t="shared" si="187"/>
        <v>0</v>
      </c>
      <c r="V579" s="2442"/>
      <c r="W579" s="1433">
        <f t="shared" si="194"/>
        <v>0</v>
      </c>
      <c r="X579" s="185" t="str">
        <f>IF(OR(W579=0, ISBLANK(P579)), "", TEXT(ROUND(W579/INDEX(AJ24:AJ94, MATCH(P579, AI24:AI94, 0)), 0),"# ##0") &amp; " " &amp; P579)</f>
        <v/>
      </c>
      <c r="Y579" s="210">
        <f t="shared" si="195"/>
        <v>0</v>
      </c>
      <c r="Z579" s="1434">
        <f t="shared" si="189"/>
        <v>0</v>
      </c>
      <c r="AA579" s="1435" t="str">
        <f t="shared" si="192"/>
        <v/>
      </c>
      <c r="AB579" s="1436"/>
      <c r="AC579" s="1433">
        <f t="shared" si="193"/>
        <v>0</v>
      </c>
      <c r="AD579" s="1437"/>
      <c r="AE579" s="1438" t="str">
        <f t="shared" si="200"/>
        <v/>
      </c>
      <c r="AF579" s="2564"/>
      <c r="AG579" s="2715">
        <f t="shared" si="190"/>
        <v>0</v>
      </c>
      <c r="AH579" s="2716">
        <f>IF(AND(V579&lt;&gt;"", ISNUMBER(T579)), IFERROR(INDEX(AJ24:AJ94, MATCH(P579, AI24:AI94, 0)) * O579 * IF(ISBLANK(L579), 1, L579), 0), 0)</f>
        <v>0</v>
      </c>
      <c r="AI579" s="1411"/>
      <c r="AJ579" s="1411"/>
      <c r="AK579" s="1411"/>
      <c r="AL579" s="1411"/>
      <c r="AM579" s="1401" t="str">
        <f t="shared" si="185"/>
        <v>►</v>
      </c>
      <c r="AR579" s="1411"/>
      <c r="AW579" s="1411"/>
      <c r="AX579" s="4">
        <v>1</v>
      </c>
      <c r="AY579" s="48"/>
      <c r="AZ579" s="48"/>
    </row>
    <row r="580" spans="1:52" s="31" customFormat="1" ht="21" customHeight="1" x14ac:dyDescent="0.25">
      <c r="A580" s="1401" t="str">
        <f>IF(H580&lt;&gt;"A", "►", "A")</f>
        <v>►</v>
      </c>
      <c r="B580" s="1402" t="str">
        <f t="shared" si="188"/>
        <v>►</v>
      </c>
      <c r="C580" s="1403" t="str">
        <f t="shared" si="191"/>
        <v>►</v>
      </c>
      <c r="D580" s="2475" t="str">
        <f t="shared" si="196"/>
        <v>►</v>
      </c>
      <c r="E580" s="1402" t="str">
        <f t="shared" si="197"/>
        <v>►</v>
      </c>
      <c r="F580" s="1402" t="str">
        <f t="shared" si="198"/>
        <v>►</v>
      </c>
      <c r="G580" s="1402" t="str">
        <f t="shared" si="199"/>
        <v>►</v>
      </c>
      <c r="H580" s="1466" t="s">
        <v>6</v>
      </c>
      <c r="I580" s="1465"/>
      <c r="J580" s="1465"/>
      <c r="K580" s="1465"/>
      <c r="L580" s="1464"/>
      <c r="M580" s="1464"/>
      <c r="N580" s="1464"/>
      <c r="O580" s="1464"/>
      <c r="P580" s="1464"/>
      <c r="Q580" s="1464"/>
      <c r="R580" s="2459"/>
      <c r="S580" s="521" t="s">
        <v>6</v>
      </c>
      <c r="T580" s="2719">
        <f t="shared" si="186"/>
        <v>0</v>
      </c>
      <c r="U580" s="2443">
        <f t="shared" si="187"/>
        <v>0</v>
      </c>
      <c r="V580" s="2442"/>
      <c r="W580" s="1440">
        <f t="shared" si="194"/>
        <v>0</v>
      </c>
      <c r="X580" s="199" t="str">
        <f>IF(OR(W580=0, ISBLANK(P580)), "", TEXT(ROUND(W580/INDEX(AJ24:AJ94, MATCH(P580, AI24:AI94, 0)), 0),"# ##0") &amp; " " &amp; P580)</f>
        <v/>
      </c>
      <c r="Y580" s="197">
        <f t="shared" si="195"/>
        <v>0</v>
      </c>
      <c r="Z580" s="1441">
        <f t="shared" si="189"/>
        <v>0</v>
      </c>
      <c r="AA580" s="1428" t="str">
        <f t="shared" si="192"/>
        <v/>
      </c>
      <c r="AB580" s="1436"/>
      <c r="AC580" s="1440">
        <f t="shared" si="193"/>
        <v>0</v>
      </c>
      <c r="AD580" s="1437"/>
      <c r="AE580" s="1442" t="str">
        <f t="shared" si="200"/>
        <v/>
      </c>
      <c r="AF580" s="2564"/>
      <c r="AG580" s="2715">
        <f t="shared" si="190"/>
        <v>0</v>
      </c>
      <c r="AH580" s="2716">
        <f>IF(AND(V580&lt;&gt;"", ISNUMBER(T580)), IFERROR(INDEX(AJ24:AJ94, MATCH(P580, AI24:AI94, 0)) * O580 * IF(ISBLANK(L580), 1, L580), 0), 0)</f>
        <v>0</v>
      </c>
      <c r="AI580" s="1411"/>
      <c r="AJ580" s="1411"/>
      <c r="AK580" s="1411"/>
      <c r="AL580" s="1411"/>
      <c r="AM580" s="1401" t="str">
        <f t="shared" si="185"/>
        <v>►</v>
      </c>
      <c r="AR580" s="1411"/>
      <c r="AW580" s="1411"/>
      <c r="AX580" s="4">
        <v>1</v>
      </c>
      <c r="AY580" s="48"/>
      <c r="AZ580" s="48"/>
    </row>
    <row r="581" spans="1:52" s="31" customFormat="1" ht="21" customHeight="1" x14ac:dyDescent="0.25">
      <c r="A581" s="1401" t="str">
        <f t="shared" ref="A581:A644" si="201">IF(H581&lt;&gt;"A", "►", "A")</f>
        <v>►</v>
      </c>
      <c r="B581" s="1402" t="str">
        <f t="shared" si="188"/>
        <v>►</v>
      </c>
      <c r="C581" s="1403" t="str">
        <f t="shared" si="191"/>
        <v>►</v>
      </c>
      <c r="D581" s="2475" t="str">
        <f t="shared" si="196"/>
        <v>►</v>
      </c>
      <c r="E581" s="1402" t="str">
        <f t="shared" si="197"/>
        <v>►</v>
      </c>
      <c r="F581" s="1402" t="str">
        <f t="shared" si="198"/>
        <v>►</v>
      </c>
      <c r="G581" s="1402" t="str">
        <f t="shared" si="199"/>
        <v>►</v>
      </c>
      <c r="H581" s="1466" t="s">
        <v>6</v>
      </c>
      <c r="I581" s="1465"/>
      <c r="J581" s="1465"/>
      <c r="K581" s="1465"/>
      <c r="L581" s="1464"/>
      <c r="M581" s="1464"/>
      <c r="N581" s="1464"/>
      <c r="O581" s="1464"/>
      <c r="P581" s="1464"/>
      <c r="Q581" s="1464"/>
      <c r="R581" s="2459"/>
      <c r="S581" s="521" t="s">
        <v>6</v>
      </c>
      <c r="T581" s="2719">
        <f t="shared" si="186"/>
        <v>0</v>
      </c>
      <c r="U581" s="2443">
        <f t="shared" si="187"/>
        <v>0</v>
      </c>
      <c r="V581" s="2442"/>
      <c r="W581" s="1433">
        <f t="shared" si="194"/>
        <v>0</v>
      </c>
      <c r="X581" s="185" t="str">
        <f>IF(OR(W581=0, ISBLANK(P581)), "", TEXT(ROUND(W581/INDEX(AJ24:AJ94, MATCH(P581, AI24:AI94, 0)), 0),"# ##0") &amp; " " &amp; P581)</f>
        <v/>
      </c>
      <c r="Y581" s="210">
        <f t="shared" si="195"/>
        <v>0</v>
      </c>
      <c r="Z581" s="1434">
        <f t="shared" si="189"/>
        <v>0</v>
      </c>
      <c r="AA581" s="1435" t="str">
        <f t="shared" si="192"/>
        <v/>
      </c>
      <c r="AB581" s="1436"/>
      <c r="AC581" s="1433">
        <f t="shared" si="193"/>
        <v>0</v>
      </c>
      <c r="AD581" s="1437"/>
      <c r="AE581" s="1438" t="str">
        <f t="shared" si="200"/>
        <v/>
      </c>
      <c r="AF581" s="2564"/>
      <c r="AG581" s="2715">
        <f t="shared" si="190"/>
        <v>0</v>
      </c>
      <c r="AH581" s="2716">
        <f>IF(AND(V581&lt;&gt;"", ISNUMBER(T581)), IFERROR(INDEX(AJ24:AJ94, MATCH(P581, AI24:AI94, 0)) * O581 * IF(ISBLANK(L581), 1, L581), 0), 0)</f>
        <v>0</v>
      </c>
      <c r="AI581" s="1411"/>
      <c r="AJ581" s="1411"/>
      <c r="AK581" s="1411"/>
      <c r="AL581" s="1411"/>
      <c r="AM581" s="1401" t="str">
        <f t="shared" si="185"/>
        <v>►</v>
      </c>
      <c r="AR581" s="1411"/>
      <c r="AW581" s="1411"/>
      <c r="AX581" s="4">
        <v>1</v>
      </c>
      <c r="AY581" s="48"/>
      <c r="AZ581" s="48"/>
    </row>
    <row r="582" spans="1:52" s="31" customFormat="1" ht="21" customHeight="1" x14ac:dyDescent="0.25">
      <c r="A582" s="1401" t="str">
        <f t="shared" si="201"/>
        <v>►</v>
      </c>
      <c r="B582" s="1402" t="str">
        <f t="shared" si="188"/>
        <v>►</v>
      </c>
      <c r="C582" s="1403" t="str">
        <f t="shared" si="191"/>
        <v>►</v>
      </c>
      <c r="D582" s="2475" t="str">
        <f t="shared" si="196"/>
        <v>►</v>
      </c>
      <c r="E582" s="1402" t="str">
        <f t="shared" si="197"/>
        <v>►</v>
      </c>
      <c r="F582" s="1402" t="str">
        <f t="shared" si="198"/>
        <v>►</v>
      </c>
      <c r="G582" s="1402" t="str">
        <f t="shared" si="199"/>
        <v>►</v>
      </c>
      <c r="H582" s="1466" t="s">
        <v>6</v>
      </c>
      <c r="I582" s="1465"/>
      <c r="J582" s="1465"/>
      <c r="K582" s="1465"/>
      <c r="L582" s="1464"/>
      <c r="M582" s="1464"/>
      <c r="N582" s="1464"/>
      <c r="O582" s="1464"/>
      <c r="P582" s="1464"/>
      <c r="Q582" s="1464"/>
      <c r="R582" s="2459"/>
      <c r="S582" s="521" t="s">
        <v>6</v>
      </c>
      <c r="T582" s="2719">
        <f t="shared" si="186"/>
        <v>0</v>
      </c>
      <c r="U582" s="2443">
        <f t="shared" si="187"/>
        <v>0</v>
      </c>
      <c r="V582" s="2442"/>
      <c r="W582" s="1440">
        <f t="shared" si="194"/>
        <v>0</v>
      </c>
      <c r="X582" s="199" t="str">
        <f>IF(OR(W582=0, ISBLANK(P582)), "", TEXT(ROUND(W582/INDEX(AJ24:AJ94, MATCH(P582, AI24:AI94, 0)), 0),"# ##0") &amp; " " &amp; P582)</f>
        <v/>
      </c>
      <c r="Y582" s="197">
        <f t="shared" si="195"/>
        <v>0</v>
      </c>
      <c r="Z582" s="1441">
        <f t="shared" si="189"/>
        <v>0</v>
      </c>
      <c r="AA582" s="1428" t="str">
        <f t="shared" si="192"/>
        <v/>
      </c>
      <c r="AB582" s="1436"/>
      <c r="AC582" s="1440">
        <f t="shared" si="193"/>
        <v>0</v>
      </c>
      <c r="AD582" s="1437"/>
      <c r="AE582" s="1442" t="str">
        <f t="shared" si="200"/>
        <v/>
      </c>
      <c r="AF582" s="2564"/>
      <c r="AG582" s="2715">
        <f t="shared" si="190"/>
        <v>0</v>
      </c>
      <c r="AH582" s="2716">
        <f>IF(AND(V582&lt;&gt;"", ISNUMBER(T582)), IFERROR(INDEX(AJ24:AJ94, MATCH(P582, AI24:AI94, 0)) * O582 * IF(ISBLANK(L582), 1, L582), 0), 0)</f>
        <v>0</v>
      </c>
      <c r="AI582" s="1411"/>
      <c r="AJ582" s="1411"/>
      <c r="AK582" s="1411"/>
      <c r="AL582" s="1411"/>
      <c r="AM582" s="1401" t="str">
        <f t="shared" si="185"/>
        <v>►</v>
      </c>
      <c r="AR582" s="1411"/>
      <c r="AW582" s="1411"/>
      <c r="AX582" s="4">
        <v>1</v>
      </c>
      <c r="AY582" s="48"/>
      <c r="AZ582" s="48"/>
    </row>
    <row r="583" spans="1:52" s="31" customFormat="1" ht="21" customHeight="1" x14ac:dyDescent="0.25">
      <c r="A583" s="1401" t="str">
        <f t="shared" si="201"/>
        <v>►</v>
      </c>
      <c r="B583" s="1402" t="str">
        <f t="shared" si="188"/>
        <v>►</v>
      </c>
      <c r="C583" s="1403" t="str">
        <f t="shared" si="191"/>
        <v>►</v>
      </c>
      <c r="D583" s="2475" t="str">
        <f t="shared" si="196"/>
        <v>►</v>
      </c>
      <c r="E583" s="1402" t="str">
        <f t="shared" si="197"/>
        <v>►</v>
      </c>
      <c r="F583" s="1402" t="str">
        <f t="shared" si="198"/>
        <v>►</v>
      </c>
      <c r="G583" s="1402" t="str">
        <f t="shared" si="199"/>
        <v>►</v>
      </c>
      <c r="H583" s="1466" t="s">
        <v>6</v>
      </c>
      <c r="I583" s="1465"/>
      <c r="J583" s="1465"/>
      <c r="K583" s="1465"/>
      <c r="L583" s="1464"/>
      <c r="M583" s="1464"/>
      <c r="N583" s="1464"/>
      <c r="O583" s="1464"/>
      <c r="P583" s="1464"/>
      <c r="Q583" s="1464"/>
      <c r="R583" s="2459"/>
      <c r="S583" s="521" t="s">
        <v>6</v>
      </c>
      <c r="T583" s="2719">
        <f t="shared" si="186"/>
        <v>0</v>
      </c>
      <c r="U583" s="2443">
        <f t="shared" si="187"/>
        <v>0</v>
      </c>
      <c r="V583" s="2442"/>
      <c r="W583" s="1433">
        <f t="shared" si="194"/>
        <v>0</v>
      </c>
      <c r="X583" s="185" t="str">
        <f>IF(OR(W583=0, ISBLANK(P583)), "", TEXT(ROUND(W583/INDEX(AJ24:AJ94, MATCH(P583, AI24:AI94, 0)), 0),"# ##0") &amp; " " &amp; P583)</f>
        <v/>
      </c>
      <c r="Y583" s="210">
        <f t="shared" si="195"/>
        <v>0</v>
      </c>
      <c r="Z583" s="1434">
        <f t="shared" si="189"/>
        <v>0</v>
      </c>
      <c r="AA583" s="1435" t="str">
        <f t="shared" si="192"/>
        <v/>
      </c>
      <c r="AB583" s="1436"/>
      <c r="AC583" s="1433">
        <f t="shared" si="193"/>
        <v>0</v>
      </c>
      <c r="AD583" s="1437"/>
      <c r="AE583" s="1438" t="str">
        <f t="shared" si="200"/>
        <v/>
      </c>
      <c r="AF583" s="2564"/>
      <c r="AG583" s="2715">
        <f t="shared" si="190"/>
        <v>0</v>
      </c>
      <c r="AH583" s="2716">
        <f>IF(AND(V583&lt;&gt;"", ISNUMBER(T583)), IFERROR(INDEX(AJ24:AJ94, MATCH(P583, AI24:AI94, 0)) * O583 * IF(ISBLANK(L583), 1, L583), 0), 0)</f>
        <v>0</v>
      </c>
      <c r="AI583" s="1411"/>
      <c r="AJ583" s="1411"/>
      <c r="AK583" s="1411"/>
      <c r="AL583" s="1411"/>
      <c r="AM583" s="1401" t="str">
        <f t="shared" si="185"/>
        <v>►</v>
      </c>
      <c r="AR583" s="1411"/>
      <c r="AW583" s="1411"/>
      <c r="AX583" s="4">
        <v>1</v>
      </c>
      <c r="AY583" s="48"/>
      <c r="AZ583" s="48"/>
    </row>
    <row r="584" spans="1:52" s="31" customFormat="1" ht="21" customHeight="1" x14ac:dyDescent="0.25">
      <c r="A584" s="1401" t="str">
        <f t="shared" si="201"/>
        <v>►</v>
      </c>
      <c r="B584" s="1402" t="str">
        <f t="shared" si="188"/>
        <v>►</v>
      </c>
      <c r="C584" s="1403" t="str">
        <f t="shared" si="191"/>
        <v>►</v>
      </c>
      <c r="D584" s="2475" t="str">
        <f t="shared" si="196"/>
        <v>►</v>
      </c>
      <c r="E584" s="1402" t="str">
        <f t="shared" si="197"/>
        <v>►</v>
      </c>
      <c r="F584" s="1402" t="str">
        <f t="shared" si="198"/>
        <v>►</v>
      </c>
      <c r="G584" s="1402" t="str">
        <f t="shared" si="199"/>
        <v>►</v>
      </c>
      <c r="H584" s="1466" t="s">
        <v>6</v>
      </c>
      <c r="I584" s="1465"/>
      <c r="J584" s="1465"/>
      <c r="K584" s="1465"/>
      <c r="L584" s="1464"/>
      <c r="M584" s="1464"/>
      <c r="N584" s="1464"/>
      <c r="O584" s="1464"/>
      <c r="P584" s="1464"/>
      <c r="Q584" s="1464"/>
      <c r="R584" s="2459"/>
      <c r="S584" s="521" t="s">
        <v>6</v>
      </c>
      <c r="T584" s="2719">
        <f t="shared" si="186"/>
        <v>0</v>
      </c>
      <c r="U584" s="2443">
        <f t="shared" si="187"/>
        <v>0</v>
      </c>
      <c r="V584" s="2442"/>
      <c r="W584" s="1440">
        <f t="shared" si="194"/>
        <v>0</v>
      </c>
      <c r="X584" s="199" t="str">
        <f>IF(OR(W584=0, ISBLANK(P584)), "", TEXT(ROUND(W584/INDEX(AJ24:AJ94, MATCH(P584, AI24:AI94, 0)), 0),"# ##0") &amp; " " &amp; P584)</f>
        <v/>
      </c>
      <c r="Y584" s="197">
        <f t="shared" si="195"/>
        <v>0</v>
      </c>
      <c r="Z584" s="1441">
        <f t="shared" si="189"/>
        <v>0</v>
      </c>
      <c r="AA584" s="1428" t="str">
        <f t="shared" si="192"/>
        <v/>
      </c>
      <c r="AB584" s="1436"/>
      <c r="AC584" s="1440">
        <f t="shared" si="193"/>
        <v>0</v>
      </c>
      <c r="AD584" s="1437"/>
      <c r="AE584" s="1442" t="str">
        <f t="shared" si="200"/>
        <v/>
      </c>
      <c r="AF584" s="2564"/>
      <c r="AG584" s="2715">
        <f t="shared" si="190"/>
        <v>0</v>
      </c>
      <c r="AH584" s="2716">
        <f>IF(AND(V584&lt;&gt;"", ISNUMBER(T584)), IFERROR(INDEX(AJ24:AJ94, MATCH(P584, AI24:AI94, 0)) * O584 * IF(ISBLANK(L584), 1, L584), 0), 0)</f>
        <v>0</v>
      </c>
      <c r="AI584" s="1411"/>
      <c r="AJ584" s="1411"/>
      <c r="AK584" s="1411"/>
      <c r="AL584" s="1411"/>
      <c r="AM584" s="1401" t="str">
        <f t="shared" si="185"/>
        <v>►</v>
      </c>
      <c r="AR584" s="1411"/>
      <c r="AW584" s="1411"/>
      <c r="AX584" s="4">
        <v>1</v>
      </c>
      <c r="AY584" s="48"/>
      <c r="AZ584" s="48"/>
    </row>
    <row r="585" spans="1:52" s="31" customFormat="1" ht="21" customHeight="1" x14ac:dyDescent="0.25">
      <c r="A585" s="1401" t="str">
        <f t="shared" si="201"/>
        <v>►</v>
      </c>
      <c r="B585" s="1402" t="str">
        <f t="shared" si="188"/>
        <v>►</v>
      </c>
      <c r="C585" s="1403" t="str">
        <f t="shared" si="191"/>
        <v>►</v>
      </c>
      <c r="D585" s="2475" t="str">
        <f t="shared" si="196"/>
        <v>►</v>
      </c>
      <c r="E585" s="1402" t="str">
        <f t="shared" si="197"/>
        <v>►</v>
      </c>
      <c r="F585" s="1402" t="str">
        <f t="shared" si="198"/>
        <v>►</v>
      </c>
      <c r="G585" s="1402" t="str">
        <f t="shared" si="199"/>
        <v>►</v>
      </c>
      <c r="H585" s="1466" t="s">
        <v>6</v>
      </c>
      <c r="I585" s="1465"/>
      <c r="J585" s="1465"/>
      <c r="K585" s="1465"/>
      <c r="L585" s="1464"/>
      <c r="M585" s="1464"/>
      <c r="N585" s="1464"/>
      <c r="O585" s="1464"/>
      <c r="P585" s="1464"/>
      <c r="Q585" s="1464"/>
      <c r="R585" s="2459"/>
      <c r="S585" s="521" t="s">
        <v>6</v>
      </c>
      <c r="T585" s="2719">
        <f t="shared" si="186"/>
        <v>0</v>
      </c>
      <c r="U585" s="2443">
        <f t="shared" si="187"/>
        <v>0</v>
      </c>
      <c r="V585" s="2442"/>
      <c r="W585" s="1433">
        <f t="shared" si="194"/>
        <v>0</v>
      </c>
      <c r="X585" s="185" t="str">
        <f>IF(OR(W585=0, ISBLANK(P585)), "", TEXT(ROUND(W585/INDEX(AJ24:AJ94, MATCH(P585, AI24:AI94, 0)), 0),"# ##0") &amp; " " &amp; P585)</f>
        <v/>
      </c>
      <c r="Y585" s="210">
        <f t="shared" si="195"/>
        <v>0</v>
      </c>
      <c r="Z585" s="1434">
        <f t="shared" si="189"/>
        <v>0</v>
      </c>
      <c r="AA585" s="1435" t="str">
        <f t="shared" si="192"/>
        <v/>
      </c>
      <c r="AB585" s="1436"/>
      <c r="AC585" s="1433">
        <f t="shared" si="193"/>
        <v>0</v>
      </c>
      <c r="AD585" s="1437"/>
      <c r="AE585" s="1438" t="str">
        <f t="shared" si="200"/>
        <v/>
      </c>
      <c r="AF585" s="2564"/>
      <c r="AG585" s="2715">
        <f t="shared" si="190"/>
        <v>0</v>
      </c>
      <c r="AH585" s="2716">
        <f>IF(AND(V585&lt;&gt;"", ISNUMBER(T585)), IFERROR(INDEX(AJ24:AJ94, MATCH(P585, AI24:AI94, 0)) * O585 * IF(ISBLANK(L585), 1, L585), 0), 0)</f>
        <v>0</v>
      </c>
      <c r="AI585" s="1411"/>
      <c r="AJ585" s="1411"/>
      <c r="AK585" s="1411"/>
      <c r="AL585" s="1411"/>
      <c r="AM585" s="1401" t="str">
        <f t="shared" si="185"/>
        <v>►</v>
      </c>
      <c r="AR585" s="1411"/>
      <c r="AW585" s="1411"/>
      <c r="AX585" s="4">
        <v>1</v>
      </c>
      <c r="AY585" s="48"/>
      <c r="AZ585" s="48"/>
    </row>
    <row r="586" spans="1:52" s="31" customFormat="1" ht="21" customHeight="1" x14ac:dyDescent="0.25">
      <c r="A586" s="1401" t="str">
        <f t="shared" si="201"/>
        <v>►</v>
      </c>
      <c r="B586" s="1402" t="str">
        <f t="shared" si="188"/>
        <v>►</v>
      </c>
      <c r="C586" s="1403" t="str">
        <f t="shared" si="191"/>
        <v>►</v>
      </c>
      <c r="D586" s="2475" t="str">
        <f t="shared" si="196"/>
        <v>►</v>
      </c>
      <c r="E586" s="1402" t="str">
        <f t="shared" si="197"/>
        <v>►</v>
      </c>
      <c r="F586" s="1402" t="str">
        <f t="shared" si="198"/>
        <v>►</v>
      </c>
      <c r="G586" s="1402" t="str">
        <f t="shared" si="199"/>
        <v>►</v>
      </c>
      <c r="H586" s="1466" t="s">
        <v>6</v>
      </c>
      <c r="I586" s="1465"/>
      <c r="J586" s="1465"/>
      <c r="K586" s="1465"/>
      <c r="L586" s="1464"/>
      <c r="M586" s="1464"/>
      <c r="N586" s="1464"/>
      <c r="O586" s="1464"/>
      <c r="P586" s="1464"/>
      <c r="Q586" s="1464"/>
      <c r="R586" s="2459"/>
      <c r="S586" s="521" t="s">
        <v>6</v>
      </c>
      <c r="T586" s="2719">
        <f t="shared" si="186"/>
        <v>0</v>
      </c>
      <c r="U586" s="2443">
        <f t="shared" si="187"/>
        <v>0</v>
      </c>
      <c r="V586" s="2442"/>
      <c r="W586" s="1440">
        <f t="shared" si="194"/>
        <v>0</v>
      </c>
      <c r="X586" s="199" t="str">
        <f>IF(OR(W586=0, ISBLANK(P586)), "", TEXT(ROUND(W586/INDEX(AJ24:AJ94, MATCH(P586, AI24:AI94, 0)), 0),"# ##0") &amp; " " &amp; P586)</f>
        <v/>
      </c>
      <c r="Y586" s="197">
        <f t="shared" si="195"/>
        <v>0</v>
      </c>
      <c r="Z586" s="1441">
        <f t="shared" si="189"/>
        <v>0</v>
      </c>
      <c r="AA586" s="1428" t="str">
        <f t="shared" si="192"/>
        <v/>
      </c>
      <c r="AB586" s="1436"/>
      <c r="AC586" s="1440">
        <f t="shared" si="193"/>
        <v>0</v>
      </c>
      <c r="AD586" s="1437"/>
      <c r="AE586" s="1442" t="str">
        <f t="shared" si="200"/>
        <v/>
      </c>
      <c r="AF586" s="2564"/>
      <c r="AG586" s="2715">
        <f t="shared" si="190"/>
        <v>0</v>
      </c>
      <c r="AH586" s="2716">
        <f>IF(AND(V586&lt;&gt;"", ISNUMBER(T586)), IFERROR(INDEX(AJ24:AJ94, MATCH(P586, AI24:AI94, 0)) * O586 * IF(ISBLANK(L586), 1, L586), 0), 0)</f>
        <v>0</v>
      </c>
      <c r="AI586" s="1411"/>
      <c r="AJ586" s="1411"/>
      <c r="AK586" s="1411"/>
      <c r="AL586" s="1411"/>
      <c r="AM586" s="1401" t="str">
        <f t="shared" si="185"/>
        <v>►</v>
      </c>
      <c r="AR586" s="1411"/>
      <c r="AW586" s="1411"/>
      <c r="AX586" s="4">
        <v>1</v>
      </c>
      <c r="AY586" s="48"/>
      <c r="AZ586" s="48"/>
    </row>
    <row r="587" spans="1:52" s="31" customFormat="1" ht="21" customHeight="1" x14ac:dyDescent="0.25">
      <c r="A587" s="1401" t="str">
        <f t="shared" si="201"/>
        <v>►</v>
      </c>
      <c r="B587" s="1402" t="str">
        <f t="shared" si="188"/>
        <v>►</v>
      </c>
      <c r="C587" s="1403" t="str">
        <f t="shared" si="191"/>
        <v>►</v>
      </c>
      <c r="D587" s="2475" t="str">
        <f t="shared" si="196"/>
        <v>►</v>
      </c>
      <c r="E587" s="1402" t="str">
        <f t="shared" si="197"/>
        <v>►</v>
      </c>
      <c r="F587" s="1402" t="str">
        <f t="shared" si="198"/>
        <v>►</v>
      </c>
      <c r="G587" s="1402" t="str">
        <f t="shared" si="199"/>
        <v>►</v>
      </c>
      <c r="H587" s="1466" t="s">
        <v>6</v>
      </c>
      <c r="I587" s="1465"/>
      <c r="J587" s="1465"/>
      <c r="K587" s="1465"/>
      <c r="L587" s="1464"/>
      <c r="M587" s="1464"/>
      <c r="N587" s="1464"/>
      <c r="O587" s="1464"/>
      <c r="P587" s="1464"/>
      <c r="Q587" s="1464"/>
      <c r="R587" s="2459"/>
      <c r="S587" s="521" t="s">
        <v>6</v>
      </c>
      <c r="T587" s="2719">
        <f t="shared" si="186"/>
        <v>0</v>
      </c>
      <c r="U587" s="2443">
        <f t="shared" si="187"/>
        <v>0</v>
      </c>
      <c r="V587" s="2442"/>
      <c r="W587" s="1433">
        <f t="shared" si="194"/>
        <v>0</v>
      </c>
      <c r="X587" s="185" t="str">
        <f>IF(OR(W587=0, ISBLANK(P587)), "", TEXT(ROUND(W587/INDEX(AJ24:AJ94, MATCH(P587, AI24:AI94, 0)), 0),"# ##0") &amp; " " &amp; P587)</f>
        <v/>
      </c>
      <c r="Y587" s="210">
        <f t="shared" si="195"/>
        <v>0</v>
      </c>
      <c r="Z587" s="1434">
        <f t="shared" si="189"/>
        <v>0</v>
      </c>
      <c r="AA587" s="1435" t="str">
        <f t="shared" si="192"/>
        <v/>
      </c>
      <c r="AB587" s="1436"/>
      <c r="AC587" s="1433">
        <f t="shared" si="193"/>
        <v>0</v>
      </c>
      <c r="AD587" s="1437"/>
      <c r="AE587" s="1438" t="str">
        <f t="shared" si="200"/>
        <v/>
      </c>
      <c r="AF587" s="2564"/>
      <c r="AG587" s="2715">
        <f t="shared" si="190"/>
        <v>0</v>
      </c>
      <c r="AH587" s="2716">
        <f>IF(AND(V587&lt;&gt;"", ISNUMBER(T587)), IFERROR(INDEX(AJ24:AJ94, MATCH(P587, AI24:AI94, 0)) * O587 * IF(ISBLANK(L587), 1, L587), 0), 0)</f>
        <v>0</v>
      </c>
      <c r="AI587" s="1411"/>
      <c r="AJ587" s="1411"/>
      <c r="AK587" s="1411"/>
      <c r="AL587" s="1411"/>
      <c r="AM587" s="1401" t="str">
        <f t="shared" si="185"/>
        <v>►</v>
      </c>
      <c r="AR587" s="1411"/>
      <c r="AW587" s="1411"/>
      <c r="AX587" s="4">
        <v>1</v>
      </c>
      <c r="AY587" s="48"/>
      <c r="AZ587" s="48"/>
    </row>
    <row r="588" spans="1:52" s="31" customFormat="1" ht="21" customHeight="1" x14ac:dyDescent="0.25">
      <c r="A588" s="1401" t="str">
        <f t="shared" si="201"/>
        <v>►</v>
      </c>
      <c r="B588" s="1402" t="str">
        <f t="shared" si="188"/>
        <v>►</v>
      </c>
      <c r="C588" s="1403" t="str">
        <f t="shared" si="191"/>
        <v>►</v>
      </c>
      <c r="D588" s="2475" t="str">
        <f t="shared" si="196"/>
        <v>►</v>
      </c>
      <c r="E588" s="1402" t="str">
        <f t="shared" si="197"/>
        <v>►</v>
      </c>
      <c r="F588" s="1402" t="str">
        <f t="shared" si="198"/>
        <v>►</v>
      </c>
      <c r="G588" s="1402" t="str">
        <f t="shared" si="199"/>
        <v>►</v>
      </c>
      <c r="H588" s="1466" t="s">
        <v>6</v>
      </c>
      <c r="I588" s="1465"/>
      <c r="J588" s="1465"/>
      <c r="K588" s="1465"/>
      <c r="L588" s="1464"/>
      <c r="M588" s="1464"/>
      <c r="N588" s="1464"/>
      <c r="O588" s="1464"/>
      <c r="P588" s="1464"/>
      <c r="Q588" s="1464"/>
      <c r="R588" s="2459"/>
      <c r="S588" s="521" t="s">
        <v>6</v>
      </c>
      <c r="T588" s="2719">
        <f t="shared" si="186"/>
        <v>0</v>
      </c>
      <c r="U588" s="2443">
        <f t="shared" si="187"/>
        <v>0</v>
      </c>
      <c r="V588" s="2442"/>
      <c r="W588" s="1440">
        <f t="shared" si="194"/>
        <v>0</v>
      </c>
      <c r="X588" s="199" t="str">
        <f>IF(OR(W588=0, ISBLANK(P588)), "", TEXT(ROUND(W588/INDEX(AJ24:AJ94, MATCH(P588, AI24:AI94, 0)), 0),"# ##0") &amp; " " &amp; P588)</f>
        <v/>
      </c>
      <c r="Y588" s="197">
        <f t="shared" si="195"/>
        <v>0</v>
      </c>
      <c r="Z588" s="1441">
        <f t="shared" si="189"/>
        <v>0</v>
      </c>
      <c r="AA588" s="1428" t="str">
        <f t="shared" si="192"/>
        <v/>
      </c>
      <c r="AB588" s="1436"/>
      <c r="AC588" s="1440">
        <f t="shared" si="193"/>
        <v>0</v>
      </c>
      <c r="AD588" s="1437"/>
      <c r="AE588" s="1442" t="str">
        <f t="shared" si="200"/>
        <v/>
      </c>
      <c r="AF588" s="2564"/>
      <c r="AG588" s="2715">
        <f t="shared" si="190"/>
        <v>0</v>
      </c>
      <c r="AH588" s="2716">
        <f>IF(AND(V588&lt;&gt;"", ISNUMBER(T588)), IFERROR(INDEX(AJ24:AJ94, MATCH(P588, AI24:AI94, 0)) * O588 * IF(ISBLANK(L588), 1, L588), 0), 0)</f>
        <v>0</v>
      </c>
      <c r="AI588" s="1411"/>
      <c r="AJ588" s="1411"/>
      <c r="AK588" s="1411"/>
      <c r="AL588" s="1411"/>
      <c r="AM588" s="1401" t="str">
        <f t="shared" si="185"/>
        <v>►</v>
      </c>
      <c r="AR588" s="1411"/>
      <c r="AW588" s="1411"/>
      <c r="AX588" s="4">
        <v>1</v>
      </c>
      <c r="AY588" s="48"/>
      <c r="AZ588" s="48"/>
    </row>
    <row r="589" spans="1:52" s="31" customFormat="1" ht="21" customHeight="1" x14ac:dyDescent="0.25">
      <c r="A589" s="1401" t="str">
        <f t="shared" si="201"/>
        <v>►</v>
      </c>
      <c r="B589" s="1402" t="str">
        <f t="shared" si="188"/>
        <v>►</v>
      </c>
      <c r="C589" s="1403" t="str">
        <f t="shared" si="191"/>
        <v>►</v>
      </c>
      <c r="D589" s="2475" t="str">
        <f t="shared" si="196"/>
        <v>►</v>
      </c>
      <c r="E589" s="1402" t="str">
        <f t="shared" si="197"/>
        <v>►</v>
      </c>
      <c r="F589" s="1402" t="str">
        <f t="shared" si="198"/>
        <v>►</v>
      </c>
      <c r="G589" s="1402" t="str">
        <f t="shared" si="199"/>
        <v>►</v>
      </c>
      <c r="H589" s="1466" t="s">
        <v>6</v>
      </c>
      <c r="I589" s="1465"/>
      <c r="J589" s="1465"/>
      <c r="K589" s="1465"/>
      <c r="L589" s="1464"/>
      <c r="M589" s="1464"/>
      <c r="N589" s="1464"/>
      <c r="O589" s="1464"/>
      <c r="P589" s="1464"/>
      <c r="Q589" s="1464"/>
      <c r="R589" s="2459"/>
      <c r="S589" s="521" t="s">
        <v>6</v>
      </c>
      <c r="T589" s="2719">
        <f t="shared" si="186"/>
        <v>0</v>
      </c>
      <c r="U589" s="2443">
        <f t="shared" si="187"/>
        <v>0</v>
      </c>
      <c r="V589" s="2442"/>
      <c r="W589" s="1433">
        <f t="shared" si="194"/>
        <v>0</v>
      </c>
      <c r="X589" s="185" t="str">
        <f>IF(OR(W589=0, ISBLANK(P589)), "", TEXT(ROUND(W589/INDEX(AJ24:AJ94, MATCH(P589, AI24:AI94, 0)), 0),"# ##0") &amp; " " &amp; P589)</f>
        <v/>
      </c>
      <c r="Y589" s="210">
        <f t="shared" si="195"/>
        <v>0</v>
      </c>
      <c r="Z589" s="1434">
        <f t="shared" si="189"/>
        <v>0</v>
      </c>
      <c r="AA589" s="1435" t="str">
        <f t="shared" si="192"/>
        <v/>
      </c>
      <c r="AB589" s="1436"/>
      <c r="AC589" s="1433">
        <f t="shared" si="193"/>
        <v>0</v>
      </c>
      <c r="AD589" s="1437"/>
      <c r="AE589" s="1438" t="str">
        <f t="shared" si="200"/>
        <v/>
      </c>
      <c r="AF589" s="2564"/>
      <c r="AG589" s="2715">
        <f t="shared" si="190"/>
        <v>0</v>
      </c>
      <c r="AH589" s="2716">
        <f>IF(AND(V589&lt;&gt;"", ISNUMBER(T589)), IFERROR(INDEX(AJ24:AJ94, MATCH(P589, AI24:AI94, 0)) * O589 * IF(ISBLANK(L589), 1, L589), 0), 0)</f>
        <v>0</v>
      </c>
      <c r="AI589" s="1411"/>
      <c r="AJ589" s="1411"/>
      <c r="AK589" s="1411"/>
      <c r="AL589" s="1411"/>
      <c r="AM589" s="1401" t="str">
        <f t="shared" si="185"/>
        <v>►</v>
      </c>
      <c r="AR589" s="1411"/>
      <c r="AW589" s="1411"/>
      <c r="AX589" s="4">
        <v>1</v>
      </c>
      <c r="AY589" s="48"/>
      <c r="AZ589" s="48"/>
    </row>
    <row r="590" spans="1:52" s="31" customFormat="1" ht="21" customHeight="1" x14ac:dyDescent="0.25">
      <c r="A590" s="1401" t="str">
        <f t="shared" si="201"/>
        <v>►</v>
      </c>
      <c r="B590" s="1402" t="str">
        <f t="shared" si="188"/>
        <v>►</v>
      </c>
      <c r="C590" s="1403" t="str">
        <f t="shared" si="191"/>
        <v>►</v>
      </c>
      <c r="D590" s="2475" t="str">
        <f t="shared" si="196"/>
        <v>►</v>
      </c>
      <c r="E590" s="1402" t="str">
        <f t="shared" si="197"/>
        <v>►</v>
      </c>
      <c r="F590" s="1402" t="str">
        <f t="shared" si="198"/>
        <v>►</v>
      </c>
      <c r="G590" s="1402" t="str">
        <f t="shared" si="199"/>
        <v>►</v>
      </c>
      <c r="H590" s="1466" t="s">
        <v>6</v>
      </c>
      <c r="I590" s="1465"/>
      <c r="J590" s="1465"/>
      <c r="K590" s="1465"/>
      <c r="L590" s="1464"/>
      <c r="M590" s="1464"/>
      <c r="N590" s="1464"/>
      <c r="O590" s="1464"/>
      <c r="P590" s="1464"/>
      <c r="Q590" s="1464"/>
      <c r="R590" s="2459"/>
      <c r="S590" s="521" t="s">
        <v>6</v>
      </c>
      <c r="T590" s="2719">
        <f t="shared" si="186"/>
        <v>0</v>
      </c>
      <c r="U590" s="2443">
        <f t="shared" si="187"/>
        <v>0</v>
      </c>
      <c r="V590" s="2442"/>
      <c r="W590" s="1440">
        <f t="shared" si="194"/>
        <v>0</v>
      </c>
      <c r="X590" s="199" t="str">
        <f>IF(OR(W590=0, ISBLANK(P590)), "", TEXT(ROUND(W590/INDEX(AJ24:AJ94, MATCH(P590, AI24:AI94, 0)), 0),"# ##0") &amp; " " &amp; P590)</f>
        <v/>
      </c>
      <c r="Y590" s="197">
        <f t="shared" si="195"/>
        <v>0</v>
      </c>
      <c r="Z590" s="1441">
        <f t="shared" si="189"/>
        <v>0</v>
      </c>
      <c r="AA590" s="1428" t="str">
        <f t="shared" si="192"/>
        <v/>
      </c>
      <c r="AB590" s="1436"/>
      <c r="AC590" s="1440">
        <f t="shared" si="193"/>
        <v>0</v>
      </c>
      <c r="AD590" s="1437"/>
      <c r="AE590" s="1442" t="str">
        <f t="shared" si="200"/>
        <v/>
      </c>
      <c r="AF590" s="2564"/>
      <c r="AG590" s="2715">
        <f t="shared" si="190"/>
        <v>0</v>
      </c>
      <c r="AH590" s="2716">
        <f>IF(AND(V590&lt;&gt;"", ISNUMBER(T590)), IFERROR(INDEX(AJ24:AJ94, MATCH(P590, AI24:AI94, 0)) * O590 * IF(ISBLANK(L590), 1, L590), 0), 0)</f>
        <v>0</v>
      </c>
      <c r="AI590" s="1411"/>
      <c r="AJ590" s="1411"/>
      <c r="AK590" s="1411"/>
      <c r="AL590" s="1411"/>
      <c r="AM590" s="1401" t="str">
        <f t="shared" si="185"/>
        <v>►</v>
      </c>
      <c r="AR590" s="1411"/>
      <c r="AW590" s="1411"/>
      <c r="AX590" s="4">
        <v>1</v>
      </c>
      <c r="AY590" s="48"/>
      <c r="AZ590" s="48"/>
    </row>
    <row r="591" spans="1:52" s="31" customFormat="1" ht="21" customHeight="1" x14ac:dyDescent="0.25">
      <c r="A591" s="1401" t="str">
        <f t="shared" si="201"/>
        <v>►</v>
      </c>
      <c r="B591" s="1402" t="str">
        <f t="shared" si="188"/>
        <v>►</v>
      </c>
      <c r="C591" s="1403" t="str">
        <f t="shared" si="191"/>
        <v>►</v>
      </c>
      <c r="D591" s="2475" t="str">
        <f t="shared" si="196"/>
        <v>►</v>
      </c>
      <c r="E591" s="1402" t="str">
        <f t="shared" si="197"/>
        <v>►</v>
      </c>
      <c r="F591" s="1402" t="str">
        <f t="shared" si="198"/>
        <v>►</v>
      </c>
      <c r="G591" s="1402" t="str">
        <f t="shared" si="199"/>
        <v>►</v>
      </c>
      <c r="H591" s="1466" t="s">
        <v>6</v>
      </c>
      <c r="I591" s="1465"/>
      <c r="J591" s="1465"/>
      <c r="K591" s="1465"/>
      <c r="L591" s="1464"/>
      <c r="M591" s="1464"/>
      <c r="N591" s="1464"/>
      <c r="O591" s="1464"/>
      <c r="P591" s="1464"/>
      <c r="Q591" s="1464"/>
      <c r="R591" s="2459"/>
      <c r="S591" s="521" t="s">
        <v>6</v>
      </c>
      <c r="T591" s="2719">
        <f t="shared" si="186"/>
        <v>0</v>
      </c>
      <c r="U591" s="2443">
        <f t="shared" si="187"/>
        <v>0</v>
      </c>
      <c r="V591" s="2442"/>
      <c r="W591" s="1433">
        <f t="shared" si="194"/>
        <v>0</v>
      </c>
      <c r="X591" s="185" t="str">
        <f>IF(OR(W591=0, ISBLANK(P591)), "", TEXT(ROUND(W591/INDEX(AJ24:AJ94, MATCH(P591, AI24:AI94, 0)), 0),"# ##0") &amp; " " &amp; P591)</f>
        <v/>
      </c>
      <c r="Y591" s="210">
        <f t="shared" si="195"/>
        <v>0</v>
      </c>
      <c r="Z591" s="1434">
        <f t="shared" si="189"/>
        <v>0</v>
      </c>
      <c r="AA591" s="1435" t="str">
        <f t="shared" si="192"/>
        <v/>
      </c>
      <c r="AB591" s="1436"/>
      <c r="AC591" s="1433">
        <f t="shared" si="193"/>
        <v>0</v>
      </c>
      <c r="AD591" s="1437"/>
      <c r="AE591" s="1438" t="str">
        <f t="shared" si="200"/>
        <v/>
      </c>
      <c r="AF591" s="2564"/>
      <c r="AG591" s="2715">
        <f t="shared" si="190"/>
        <v>0</v>
      </c>
      <c r="AH591" s="2716">
        <f>IF(AND(V591&lt;&gt;"", ISNUMBER(T591)), IFERROR(INDEX(AJ24:AJ94, MATCH(P591, AI24:AI94, 0)) * O591 * IF(ISBLANK(L591), 1, L591), 0), 0)</f>
        <v>0</v>
      </c>
      <c r="AI591" s="1411"/>
      <c r="AJ591" s="1411"/>
      <c r="AK591" s="1411"/>
      <c r="AL591" s="1411"/>
      <c r="AM591" s="1401" t="str">
        <f t="shared" si="185"/>
        <v>►</v>
      </c>
      <c r="AR591" s="1411"/>
      <c r="AW591" s="1411"/>
      <c r="AX591" s="4">
        <v>1</v>
      </c>
      <c r="AY591" s="48"/>
      <c r="AZ591" s="48"/>
    </row>
    <row r="592" spans="1:52" s="31" customFormat="1" ht="21" customHeight="1" x14ac:dyDescent="0.25">
      <c r="A592" s="1401" t="str">
        <f t="shared" si="201"/>
        <v>►</v>
      </c>
      <c r="B592" s="1402" t="str">
        <f t="shared" si="188"/>
        <v>►</v>
      </c>
      <c r="C592" s="1403" t="str">
        <f t="shared" si="191"/>
        <v>►</v>
      </c>
      <c r="D592" s="2475" t="str">
        <f t="shared" si="196"/>
        <v>►</v>
      </c>
      <c r="E592" s="1402" t="str">
        <f t="shared" si="197"/>
        <v>►</v>
      </c>
      <c r="F592" s="1402" t="str">
        <f t="shared" si="198"/>
        <v>►</v>
      </c>
      <c r="G592" s="1402" t="str">
        <f t="shared" si="199"/>
        <v>►</v>
      </c>
      <c r="H592" s="1466" t="s">
        <v>6</v>
      </c>
      <c r="I592" s="1465"/>
      <c r="J592" s="1465"/>
      <c r="K592" s="1465"/>
      <c r="L592" s="1464"/>
      <c r="M592" s="1464"/>
      <c r="N592" s="1464"/>
      <c r="O592" s="1464"/>
      <c r="P592" s="1464"/>
      <c r="Q592" s="1464"/>
      <c r="R592" s="2459"/>
      <c r="S592" s="521" t="s">
        <v>6</v>
      </c>
      <c r="T592" s="2719">
        <f t="shared" si="186"/>
        <v>0</v>
      </c>
      <c r="U592" s="2443">
        <f t="shared" si="187"/>
        <v>0</v>
      </c>
      <c r="V592" s="2442"/>
      <c r="W592" s="1440">
        <f t="shared" si="194"/>
        <v>0</v>
      </c>
      <c r="X592" s="199" t="str">
        <f>IF(OR(W592=0, ISBLANK(P592)), "", TEXT(ROUND(W592/INDEX(AJ24:AJ94, MATCH(P592, AI24:AI94, 0)), 0),"# ##0") &amp; " " &amp; P592)</f>
        <v/>
      </c>
      <c r="Y592" s="197">
        <f t="shared" si="195"/>
        <v>0</v>
      </c>
      <c r="Z592" s="1441">
        <f t="shared" si="189"/>
        <v>0</v>
      </c>
      <c r="AA592" s="1428" t="str">
        <f t="shared" si="192"/>
        <v/>
      </c>
      <c r="AB592" s="1436"/>
      <c r="AC592" s="1440">
        <f t="shared" si="193"/>
        <v>0</v>
      </c>
      <c r="AD592" s="1437"/>
      <c r="AE592" s="1442" t="str">
        <f t="shared" si="200"/>
        <v/>
      </c>
      <c r="AF592" s="2564"/>
      <c r="AG592" s="2715">
        <f t="shared" si="190"/>
        <v>0</v>
      </c>
      <c r="AH592" s="2716">
        <f>IF(AND(V592&lt;&gt;"", ISNUMBER(T592)), IFERROR(INDEX(AJ24:AJ94, MATCH(P592, AI24:AI94, 0)) * O592 * IF(ISBLANK(L592), 1, L592), 0), 0)</f>
        <v>0</v>
      </c>
      <c r="AI592" s="1411"/>
      <c r="AJ592" s="1411"/>
      <c r="AK592" s="1411"/>
      <c r="AL592" s="1411"/>
      <c r="AM592" s="1401" t="str">
        <f t="shared" ref="AM592:AM655" si="202">A592</f>
        <v>►</v>
      </c>
      <c r="AR592" s="1411"/>
      <c r="AW592" s="1411"/>
      <c r="AX592" s="4">
        <v>1</v>
      </c>
      <c r="AY592" s="48"/>
      <c r="AZ592" s="48"/>
    </row>
    <row r="593" spans="1:52" s="31" customFormat="1" ht="21" customHeight="1" x14ac:dyDescent="0.25">
      <c r="A593" s="1401" t="str">
        <f t="shared" si="201"/>
        <v>►</v>
      </c>
      <c r="B593" s="1402" t="str">
        <f t="shared" si="188"/>
        <v>►</v>
      </c>
      <c r="C593" s="1403" t="str">
        <f t="shared" si="191"/>
        <v>►</v>
      </c>
      <c r="D593" s="2475" t="str">
        <f t="shared" si="196"/>
        <v>►</v>
      </c>
      <c r="E593" s="1402" t="str">
        <f t="shared" si="197"/>
        <v>►</v>
      </c>
      <c r="F593" s="1402" t="str">
        <f t="shared" si="198"/>
        <v>►</v>
      </c>
      <c r="G593" s="1402" t="str">
        <f t="shared" si="199"/>
        <v>►</v>
      </c>
      <c r="H593" s="1466" t="s">
        <v>6</v>
      </c>
      <c r="I593" s="1465"/>
      <c r="J593" s="1465"/>
      <c r="K593" s="1465"/>
      <c r="L593" s="1464"/>
      <c r="M593" s="1464"/>
      <c r="N593" s="1464"/>
      <c r="O593" s="1464"/>
      <c r="P593" s="1464"/>
      <c r="Q593" s="1464"/>
      <c r="R593" s="2459"/>
      <c r="S593" s="521" t="s">
        <v>6</v>
      </c>
      <c r="T593" s="2719">
        <f t="shared" ref="T593:T656" si="203">IFERROR(IF(AND(ISNUMBER(V593),J593&gt;0),J593,0),0)</f>
        <v>0</v>
      </c>
      <c r="U593" s="2443">
        <f t="shared" ref="U593:U656" si="204">IFERROR(IF(AND(ISNUMBER(T593),V593&gt;0),K593,0),0)</f>
        <v>0</v>
      </c>
      <c r="V593" s="2442"/>
      <c r="W593" s="1433">
        <f t="shared" si="194"/>
        <v>0</v>
      </c>
      <c r="X593" s="185" t="str">
        <f>IF(OR(W593=0, ISBLANK(P593)), "", TEXT(ROUND(W593/INDEX(AJ24:AJ94, MATCH(P593, AI24:AI94, 0)), 0),"# ##0") &amp; " " &amp; P593)</f>
        <v/>
      </c>
      <c r="Y593" s="210">
        <f t="shared" si="195"/>
        <v>0</v>
      </c>
      <c r="Z593" s="1434">
        <f t="shared" si="189"/>
        <v>0</v>
      </c>
      <c r="AA593" s="1435" t="str">
        <f t="shared" si="192"/>
        <v/>
      </c>
      <c r="AB593" s="1436"/>
      <c r="AC593" s="1433">
        <f t="shared" si="193"/>
        <v>0</v>
      </c>
      <c r="AD593" s="1437"/>
      <c r="AE593" s="1438" t="str">
        <f t="shared" si="200"/>
        <v/>
      </c>
      <c r="AF593" s="2564"/>
      <c r="AG593" s="2715">
        <f t="shared" si="190"/>
        <v>0</v>
      </c>
      <c r="AH593" s="2716">
        <f>IF(AND(V593&lt;&gt;"", ISNUMBER(T593)), IFERROR(INDEX(AJ24:AJ94, MATCH(P593, AI24:AI94, 0)) * O593 * IF(ISBLANK(L593), 1, L593), 0), 0)</f>
        <v>0</v>
      </c>
      <c r="AI593" s="1411"/>
      <c r="AJ593" s="1411"/>
      <c r="AK593" s="1411"/>
      <c r="AL593" s="1411"/>
      <c r="AM593" s="1401" t="str">
        <f t="shared" si="202"/>
        <v>►</v>
      </c>
      <c r="AR593" s="1411"/>
      <c r="AW593" s="1411"/>
      <c r="AX593" s="4">
        <v>1</v>
      </c>
      <c r="AY593" s="48"/>
      <c r="AZ593" s="48"/>
    </row>
    <row r="594" spans="1:52" s="31" customFormat="1" ht="21" customHeight="1" x14ac:dyDescent="0.25">
      <c r="A594" s="1401" t="str">
        <f t="shared" si="201"/>
        <v>►</v>
      </c>
      <c r="B594" s="1402" t="str">
        <f t="shared" si="188"/>
        <v>►</v>
      </c>
      <c r="C594" s="1403" t="str">
        <f t="shared" si="191"/>
        <v>►</v>
      </c>
      <c r="D594" s="2475" t="str">
        <f t="shared" si="196"/>
        <v>►</v>
      </c>
      <c r="E594" s="1402" t="str">
        <f t="shared" si="197"/>
        <v>►</v>
      </c>
      <c r="F594" s="1402" t="str">
        <f t="shared" si="198"/>
        <v>►</v>
      </c>
      <c r="G594" s="1402" t="str">
        <f t="shared" si="199"/>
        <v>►</v>
      </c>
      <c r="H594" s="1466" t="s">
        <v>6</v>
      </c>
      <c r="I594" s="1465"/>
      <c r="J594" s="1465"/>
      <c r="K594" s="1465"/>
      <c r="L594" s="1464"/>
      <c r="M594" s="1464"/>
      <c r="N594" s="1464"/>
      <c r="O594" s="1464"/>
      <c r="P594" s="1464"/>
      <c r="Q594" s="1464"/>
      <c r="R594" s="2459"/>
      <c r="S594" s="521" t="s">
        <v>6</v>
      </c>
      <c r="T594" s="2719">
        <f t="shared" si="203"/>
        <v>0</v>
      </c>
      <c r="U594" s="2443">
        <f t="shared" si="204"/>
        <v>0</v>
      </c>
      <c r="V594" s="2442"/>
      <c r="W594" s="1440">
        <f t="shared" si="194"/>
        <v>0</v>
      </c>
      <c r="X594" s="199" t="str">
        <f>IF(OR(W594=0, ISBLANK(P594)), "", TEXT(ROUND(W594/INDEX(AJ24:AJ94, MATCH(P594, AI24:AI94, 0)), 0),"# ##0") &amp; " " &amp; P594)</f>
        <v/>
      </c>
      <c r="Y594" s="197">
        <f t="shared" si="195"/>
        <v>0</v>
      </c>
      <c r="Z594" s="1441">
        <f t="shared" si="189"/>
        <v>0</v>
      </c>
      <c r="AA594" s="1428" t="str">
        <f t="shared" si="192"/>
        <v/>
      </c>
      <c r="AB594" s="1436"/>
      <c r="AC594" s="1440">
        <f t="shared" si="193"/>
        <v>0</v>
      </c>
      <c r="AD594" s="1437"/>
      <c r="AE594" s="1442" t="str">
        <f t="shared" si="200"/>
        <v/>
      </c>
      <c r="AF594" s="2564"/>
      <c r="AG594" s="2715">
        <f t="shared" si="190"/>
        <v>0</v>
      </c>
      <c r="AH594" s="2716">
        <f>IF(AND(V594&lt;&gt;"", ISNUMBER(T594)), IFERROR(INDEX(AJ24:AJ94, MATCH(P594, AI24:AI94, 0)) * O594 * IF(ISBLANK(L594), 1, L594), 0), 0)</f>
        <v>0</v>
      </c>
      <c r="AI594" s="1411"/>
      <c r="AJ594" s="1411"/>
      <c r="AK594" s="1411"/>
      <c r="AL594" s="1411"/>
      <c r="AM594" s="1401" t="str">
        <f t="shared" si="202"/>
        <v>►</v>
      </c>
      <c r="AR594" s="1411"/>
      <c r="AW594" s="1411"/>
      <c r="AX594" s="4">
        <v>1</v>
      </c>
      <c r="AY594" s="48"/>
      <c r="AZ594" s="48"/>
    </row>
    <row r="595" spans="1:52" s="31" customFormat="1" ht="21" customHeight="1" x14ac:dyDescent="0.25">
      <c r="A595" s="1401" t="str">
        <f t="shared" si="201"/>
        <v>►</v>
      </c>
      <c r="B595" s="1402" t="str">
        <f t="shared" si="188"/>
        <v>►</v>
      </c>
      <c r="C595" s="1403" t="str">
        <f t="shared" si="191"/>
        <v>►</v>
      </c>
      <c r="D595" s="2475" t="str">
        <f t="shared" si="196"/>
        <v>►</v>
      </c>
      <c r="E595" s="1402" t="str">
        <f t="shared" si="197"/>
        <v>►</v>
      </c>
      <c r="F595" s="1402" t="str">
        <f t="shared" si="198"/>
        <v>►</v>
      </c>
      <c r="G595" s="1402" t="str">
        <f t="shared" si="199"/>
        <v>►</v>
      </c>
      <c r="H595" s="1466" t="s">
        <v>6</v>
      </c>
      <c r="I595" s="1465"/>
      <c r="J595" s="1465"/>
      <c r="K595" s="1465"/>
      <c r="L595" s="1464"/>
      <c r="M595" s="1464"/>
      <c r="N595" s="1464"/>
      <c r="O595" s="1464"/>
      <c r="P595" s="1464"/>
      <c r="Q595" s="1464"/>
      <c r="R595" s="2459"/>
      <c r="S595" s="521" t="s">
        <v>6</v>
      </c>
      <c r="T595" s="2719">
        <f t="shared" si="203"/>
        <v>0</v>
      </c>
      <c r="U595" s="2443">
        <f t="shared" si="204"/>
        <v>0</v>
      </c>
      <c r="V595" s="2442"/>
      <c r="W595" s="1433">
        <f t="shared" si="194"/>
        <v>0</v>
      </c>
      <c r="X595" s="185" t="str">
        <f>IF(OR(W595=0, ISBLANK(P595)), "", TEXT(ROUND(W595/INDEX(AJ24:AJ94, MATCH(P595, AI24:AI94, 0)), 0),"# ##0") &amp; " " &amp; P595)</f>
        <v/>
      </c>
      <c r="Y595" s="210">
        <f t="shared" si="195"/>
        <v>0</v>
      </c>
      <c r="Z595" s="1434">
        <f t="shared" si="189"/>
        <v>0</v>
      </c>
      <c r="AA595" s="1435" t="str">
        <f t="shared" si="192"/>
        <v/>
      </c>
      <c r="AB595" s="1436"/>
      <c r="AC595" s="1433">
        <f t="shared" si="193"/>
        <v>0</v>
      </c>
      <c r="AD595" s="1437"/>
      <c r="AE595" s="1438" t="str">
        <f t="shared" si="200"/>
        <v/>
      </c>
      <c r="AF595" s="2564"/>
      <c r="AG595" s="2715">
        <f t="shared" si="190"/>
        <v>0</v>
      </c>
      <c r="AH595" s="2716">
        <f>IF(AND(V595&lt;&gt;"", ISNUMBER(T595)), IFERROR(INDEX(AJ24:AJ94, MATCH(P595, AI24:AI94, 0)) * O595 * IF(ISBLANK(L595), 1, L595), 0), 0)</f>
        <v>0</v>
      </c>
      <c r="AI595" s="1411"/>
      <c r="AJ595" s="1411"/>
      <c r="AK595" s="1411"/>
      <c r="AL595" s="1411"/>
      <c r="AM595" s="1401" t="str">
        <f t="shared" si="202"/>
        <v>►</v>
      </c>
      <c r="AR595" s="1411"/>
      <c r="AW595" s="1411"/>
      <c r="AX595" s="4">
        <v>1</v>
      </c>
      <c r="AY595" s="48"/>
      <c r="AZ595" s="48"/>
    </row>
    <row r="596" spans="1:52" s="31" customFormat="1" ht="21" customHeight="1" x14ac:dyDescent="0.25">
      <c r="A596" s="1401" t="str">
        <f t="shared" si="201"/>
        <v>►</v>
      </c>
      <c r="B596" s="1402" t="str">
        <f t="shared" si="188"/>
        <v>►</v>
      </c>
      <c r="C596" s="1403" t="str">
        <f t="shared" si="191"/>
        <v>►</v>
      </c>
      <c r="D596" s="2475" t="str">
        <f t="shared" si="196"/>
        <v>►</v>
      </c>
      <c r="E596" s="1402" t="str">
        <f t="shared" si="197"/>
        <v>►</v>
      </c>
      <c r="F596" s="1402" t="str">
        <f t="shared" si="198"/>
        <v>►</v>
      </c>
      <c r="G596" s="1402" t="str">
        <f t="shared" si="199"/>
        <v>►</v>
      </c>
      <c r="H596" s="1466" t="s">
        <v>6</v>
      </c>
      <c r="I596" s="1465"/>
      <c r="J596" s="1465"/>
      <c r="K596" s="1465"/>
      <c r="L596" s="1464"/>
      <c r="M596" s="1464"/>
      <c r="N596" s="1464"/>
      <c r="O596" s="1464"/>
      <c r="P596" s="1464"/>
      <c r="Q596" s="1464"/>
      <c r="R596" s="2459"/>
      <c r="S596" s="521" t="s">
        <v>6</v>
      </c>
      <c r="T596" s="2719">
        <f t="shared" si="203"/>
        <v>0</v>
      </c>
      <c r="U596" s="2443">
        <f t="shared" si="204"/>
        <v>0</v>
      </c>
      <c r="V596" s="2442"/>
      <c r="W596" s="1440">
        <f t="shared" si="194"/>
        <v>0</v>
      </c>
      <c r="X596" s="199" t="str">
        <f>IF(OR(W596=0, ISBLANK(P596)), "", TEXT(ROUND(W596/INDEX(AJ24:AJ94, MATCH(P596, AI24:AI94, 0)), 0),"# ##0") &amp; " " &amp; P596)</f>
        <v/>
      </c>
      <c r="Y596" s="197">
        <f t="shared" si="195"/>
        <v>0</v>
      </c>
      <c r="Z596" s="1441">
        <f t="shared" si="189"/>
        <v>0</v>
      </c>
      <c r="AA596" s="1428" t="str">
        <f t="shared" si="192"/>
        <v/>
      </c>
      <c r="AB596" s="1436"/>
      <c r="AC596" s="1440">
        <f t="shared" si="193"/>
        <v>0</v>
      </c>
      <c r="AD596" s="1437"/>
      <c r="AE596" s="1442" t="str">
        <f t="shared" si="200"/>
        <v/>
      </c>
      <c r="AF596" s="2564"/>
      <c r="AG596" s="2715">
        <f t="shared" si="190"/>
        <v>0</v>
      </c>
      <c r="AH596" s="2716">
        <f>IF(AND(V596&lt;&gt;"", ISNUMBER(T596)), IFERROR(INDEX(AJ24:AJ94, MATCH(P596, AI24:AI94, 0)) * O596 * IF(ISBLANK(L596), 1, L596), 0), 0)</f>
        <v>0</v>
      </c>
      <c r="AI596" s="1411"/>
      <c r="AJ596" s="1411"/>
      <c r="AK596" s="1411"/>
      <c r="AL596" s="1411"/>
      <c r="AM596" s="1401" t="str">
        <f t="shared" si="202"/>
        <v>►</v>
      </c>
      <c r="AR596" s="1411"/>
      <c r="AW596" s="1411"/>
      <c r="AX596" s="4">
        <v>1</v>
      </c>
      <c r="AY596" s="48"/>
      <c r="AZ596" s="48"/>
    </row>
    <row r="597" spans="1:52" s="31" customFormat="1" ht="21" customHeight="1" x14ac:dyDescent="0.25">
      <c r="A597" s="1401" t="str">
        <f t="shared" si="201"/>
        <v>►</v>
      </c>
      <c r="B597" s="1402" t="str">
        <f t="shared" si="188"/>
        <v>►</v>
      </c>
      <c r="C597" s="1403" t="str">
        <f t="shared" si="191"/>
        <v>►</v>
      </c>
      <c r="D597" s="2475" t="str">
        <f t="shared" si="196"/>
        <v>►</v>
      </c>
      <c r="E597" s="1402" t="str">
        <f t="shared" si="197"/>
        <v>►</v>
      </c>
      <c r="F597" s="1402" t="str">
        <f t="shared" si="198"/>
        <v>►</v>
      </c>
      <c r="G597" s="1402" t="str">
        <f t="shared" si="199"/>
        <v>►</v>
      </c>
      <c r="H597" s="1466" t="s">
        <v>6</v>
      </c>
      <c r="I597" s="1465"/>
      <c r="J597" s="1465"/>
      <c r="K597" s="1465"/>
      <c r="L597" s="1464"/>
      <c r="M597" s="1464"/>
      <c r="N597" s="1464"/>
      <c r="O597" s="1464"/>
      <c r="P597" s="1464"/>
      <c r="Q597" s="1464"/>
      <c r="R597" s="2459"/>
      <c r="S597" s="521" t="s">
        <v>6</v>
      </c>
      <c r="T597" s="2719">
        <f t="shared" si="203"/>
        <v>0</v>
      </c>
      <c r="U597" s="2443">
        <f t="shared" si="204"/>
        <v>0</v>
      </c>
      <c r="V597" s="2442"/>
      <c r="W597" s="1433">
        <f t="shared" si="194"/>
        <v>0</v>
      </c>
      <c r="X597" s="185" t="str">
        <f>IF(OR(W597=0, ISBLANK(P597)), "", TEXT(ROUND(W597/INDEX(AJ24:AJ94, MATCH(P597, AI24:AI94, 0)), 0),"# ##0") &amp; " " &amp; P597)</f>
        <v/>
      </c>
      <c r="Y597" s="210">
        <f t="shared" si="195"/>
        <v>0</v>
      </c>
      <c r="Z597" s="1434">
        <f t="shared" si="189"/>
        <v>0</v>
      </c>
      <c r="AA597" s="1435" t="str">
        <f t="shared" si="192"/>
        <v/>
      </c>
      <c r="AB597" s="1436"/>
      <c r="AC597" s="1433">
        <f t="shared" si="193"/>
        <v>0</v>
      </c>
      <c r="AD597" s="1437"/>
      <c r="AE597" s="1438" t="str">
        <f t="shared" si="200"/>
        <v/>
      </c>
      <c r="AF597" s="2564"/>
      <c r="AG597" s="2715">
        <f t="shared" si="190"/>
        <v>0</v>
      </c>
      <c r="AH597" s="2716">
        <f>IF(AND(V597&lt;&gt;"", ISNUMBER(T597)), IFERROR(INDEX(AJ24:AJ94, MATCH(P597, AI24:AI94, 0)) * O597 * IF(ISBLANK(L597), 1, L597), 0), 0)</f>
        <v>0</v>
      </c>
      <c r="AI597" s="1411"/>
      <c r="AJ597" s="1411"/>
      <c r="AK597" s="1411"/>
      <c r="AL597" s="1411"/>
      <c r="AM597" s="1401" t="str">
        <f t="shared" si="202"/>
        <v>►</v>
      </c>
      <c r="AR597" s="1411"/>
      <c r="AW597" s="1411"/>
      <c r="AX597" s="4">
        <v>1</v>
      </c>
      <c r="AY597" s="48"/>
      <c r="AZ597" s="48"/>
    </row>
    <row r="598" spans="1:52" s="31" customFormat="1" ht="21" customHeight="1" x14ac:dyDescent="0.25">
      <c r="A598" s="1401" t="str">
        <f t="shared" si="201"/>
        <v>►</v>
      </c>
      <c r="B598" s="1402" t="str">
        <f t="shared" ref="B598:B661" si="205">IF(A598="►","►",IF(A598="A",IF(ISTEXT(I598),I598,"")))</f>
        <v>►</v>
      </c>
      <c r="C598" s="1403" t="str">
        <f t="shared" si="191"/>
        <v>►</v>
      </c>
      <c r="D598" s="2475" t="str">
        <f t="shared" si="196"/>
        <v>►</v>
      </c>
      <c r="E598" s="1402" t="str">
        <f t="shared" si="197"/>
        <v>►</v>
      </c>
      <c r="F598" s="1402" t="str">
        <f t="shared" si="198"/>
        <v>►</v>
      </c>
      <c r="G598" s="1402" t="str">
        <f t="shared" si="199"/>
        <v>►</v>
      </c>
      <c r="H598" s="1466" t="s">
        <v>6</v>
      </c>
      <c r="I598" s="1465"/>
      <c r="J598" s="1465"/>
      <c r="K598" s="1465"/>
      <c r="L598" s="1464"/>
      <c r="M598" s="1464"/>
      <c r="N598" s="1464"/>
      <c r="O598" s="1464"/>
      <c r="P598" s="1464"/>
      <c r="Q598" s="1464"/>
      <c r="R598" s="2459"/>
      <c r="S598" s="521" t="s">
        <v>6</v>
      </c>
      <c r="T598" s="2719">
        <f t="shared" si="203"/>
        <v>0</v>
      </c>
      <c r="U598" s="2443">
        <f t="shared" si="204"/>
        <v>0</v>
      </c>
      <c r="V598" s="2442"/>
      <c r="W598" s="1440">
        <f t="shared" si="194"/>
        <v>0</v>
      </c>
      <c r="X598" s="199" t="str">
        <f>IF(OR(W598=0, ISBLANK(P598)), "", TEXT(ROUND(W598/INDEX(AJ24:AJ94, MATCH(P598, AI24:AI94, 0)), 0),"# ##0") &amp; " " &amp; P598)</f>
        <v/>
      </c>
      <c r="Y598" s="197">
        <f t="shared" si="195"/>
        <v>0</v>
      </c>
      <c r="Z598" s="1441">
        <f t="shared" ref="Z598:Z661" si="206">IFERROR(IF(V598&gt;0,M598,0),0)</f>
        <v>0</v>
      </c>
      <c r="AA598" s="1428" t="str">
        <f t="shared" si="192"/>
        <v/>
      </c>
      <c r="AB598" s="1436"/>
      <c r="AC598" s="1440">
        <f t="shared" si="193"/>
        <v>0</v>
      </c>
      <c r="AD598" s="1437"/>
      <c r="AE598" s="1442" t="str">
        <f t="shared" si="200"/>
        <v/>
      </c>
      <c r="AF598" s="2564"/>
      <c r="AG598" s="2715">
        <f t="shared" ref="AG598:AG661" si="207">IFERROR(IF(ISNUMBER(V598)*ISNUMBER(T598),V598/T598,0),0)</f>
        <v>0</v>
      </c>
      <c r="AH598" s="2716">
        <f>IF(AND(V598&lt;&gt;"", ISNUMBER(T598)), IFERROR(INDEX(AJ24:AJ94, MATCH(P598, AI24:AI94, 0)) * O598 * IF(ISBLANK(L598), 1, L598), 0), 0)</f>
        <v>0</v>
      </c>
      <c r="AI598" s="1411"/>
      <c r="AJ598" s="1411"/>
      <c r="AK598" s="1411"/>
      <c r="AL598" s="1411"/>
      <c r="AM598" s="1401" t="str">
        <f t="shared" si="202"/>
        <v>►</v>
      </c>
      <c r="AR598" s="1411"/>
      <c r="AW598" s="1411"/>
      <c r="AX598" s="4">
        <v>1</v>
      </c>
      <c r="AY598" s="48"/>
      <c r="AZ598" s="48"/>
    </row>
    <row r="599" spans="1:52" s="31" customFormat="1" ht="21" customHeight="1" x14ac:dyDescent="0.25">
      <c r="A599" s="1401" t="str">
        <f t="shared" si="201"/>
        <v>►</v>
      </c>
      <c r="B599" s="1402" t="str">
        <f t="shared" si="205"/>
        <v>►</v>
      </c>
      <c r="C599" s="1403" t="str">
        <f t="shared" si="191"/>
        <v>►</v>
      </c>
      <c r="D599" s="2475" t="str">
        <f t="shared" si="196"/>
        <v>►</v>
      </c>
      <c r="E599" s="1402" t="str">
        <f t="shared" si="197"/>
        <v>►</v>
      </c>
      <c r="F599" s="1402" t="str">
        <f t="shared" si="198"/>
        <v>►</v>
      </c>
      <c r="G599" s="1402" t="str">
        <f t="shared" si="199"/>
        <v>►</v>
      </c>
      <c r="H599" s="1466" t="s">
        <v>6</v>
      </c>
      <c r="I599" s="1465"/>
      <c r="J599" s="1465"/>
      <c r="K599" s="1465"/>
      <c r="L599" s="1464"/>
      <c r="M599" s="1464"/>
      <c r="N599" s="1464"/>
      <c r="O599" s="1464"/>
      <c r="P599" s="1464"/>
      <c r="Q599" s="1464"/>
      <c r="R599" s="2459"/>
      <c r="S599" s="521" t="s">
        <v>6</v>
      </c>
      <c r="T599" s="2719">
        <f t="shared" si="203"/>
        <v>0</v>
      </c>
      <c r="U599" s="2443">
        <f t="shared" si="204"/>
        <v>0</v>
      </c>
      <c r="V599" s="2442"/>
      <c r="W599" s="1433">
        <f t="shared" si="194"/>
        <v>0</v>
      </c>
      <c r="X599" s="185" t="str">
        <f>IF(OR(W599=0, ISBLANK(P599)), "", TEXT(ROUND(W599/INDEX(AJ24:AJ94, MATCH(P599, AI24:AI94, 0)), 0),"# ##0") &amp; " " &amp; P599)</f>
        <v/>
      </c>
      <c r="Y599" s="210">
        <f t="shared" si="195"/>
        <v>0</v>
      </c>
      <c r="Z599" s="1434">
        <f t="shared" si="206"/>
        <v>0</v>
      </c>
      <c r="AA599" s="1435" t="str">
        <f t="shared" si="192"/>
        <v/>
      </c>
      <c r="AB599" s="1436"/>
      <c r="AC599" s="1433">
        <f t="shared" si="193"/>
        <v>0</v>
      </c>
      <c r="AD599" s="1437"/>
      <c r="AE599" s="1438" t="str">
        <f t="shared" si="200"/>
        <v/>
      </c>
      <c r="AF599" s="2564"/>
      <c r="AG599" s="2715">
        <f t="shared" si="207"/>
        <v>0</v>
      </c>
      <c r="AH599" s="2716">
        <f>IF(AND(V599&lt;&gt;"", ISNUMBER(T599)), IFERROR(INDEX(AJ24:AJ94, MATCH(P599, AI24:AI94, 0)) * O599 * IF(ISBLANK(L599), 1, L599), 0), 0)</f>
        <v>0</v>
      </c>
      <c r="AI599" s="1411"/>
      <c r="AJ599" s="1411"/>
      <c r="AK599" s="1411"/>
      <c r="AL599" s="1411"/>
      <c r="AM599" s="1401" t="str">
        <f t="shared" si="202"/>
        <v>►</v>
      </c>
      <c r="AR599" s="1411"/>
      <c r="AW599" s="1411"/>
      <c r="AX599" s="4">
        <v>1</v>
      </c>
      <c r="AY599" s="48"/>
      <c r="AZ599" s="48"/>
    </row>
    <row r="600" spans="1:52" s="31" customFormat="1" ht="21" customHeight="1" x14ac:dyDescent="0.25">
      <c r="A600" s="1401" t="str">
        <f t="shared" si="201"/>
        <v>►</v>
      </c>
      <c r="B600" s="1402" t="str">
        <f t="shared" si="205"/>
        <v>►</v>
      </c>
      <c r="C600" s="1403" t="str">
        <f t="shared" ref="C600:C663" si="208">IF(B600="►", "►", IFERROR(LEFT(B600, SEARCH(".", B600)-1), 0))</f>
        <v>►</v>
      </c>
      <c r="D600" s="2475" t="str">
        <f t="shared" si="196"/>
        <v>►</v>
      </c>
      <c r="E600" s="1402" t="str">
        <f t="shared" si="197"/>
        <v>►</v>
      </c>
      <c r="F600" s="1402" t="str">
        <f t="shared" si="198"/>
        <v>►</v>
      </c>
      <c r="G600" s="1402" t="str">
        <f t="shared" si="199"/>
        <v>►</v>
      </c>
      <c r="H600" s="1466" t="s">
        <v>6</v>
      </c>
      <c r="I600" s="1465"/>
      <c r="J600" s="1465"/>
      <c r="K600" s="1465"/>
      <c r="L600" s="1464"/>
      <c r="M600" s="1464"/>
      <c r="N600" s="1464"/>
      <c r="O600" s="1464"/>
      <c r="P600" s="1464"/>
      <c r="Q600" s="1464"/>
      <c r="R600" s="2459"/>
      <c r="S600" s="521" t="s">
        <v>6</v>
      </c>
      <c r="T600" s="2719">
        <f t="shared" si="203"/>
        <v>0</v>
      </c>
      <c r="U600" s="2443">
        <f t="shared" si="204"/>
        <v>0</v>
      </c>
      <c r="V600" s="2442"/>
      <c r="W600" s="1440">
        <f t="shared" si="194"/>
        <v>0</v>
      </c>
      <c r="X600" s="199" t="str">
        <f>IF(OR(W600=0, ISBLANK(P600)), "", TEXT(ROUND(W600/INDEX(AJ24:AJ94, MATCH(P600, AI24:AI94, 0)), 0),"# ##0") &amp; " " &amp; P600)</f>
        <v/>
      </c>
      <c r="Y600" s="197">
        <f t="shared" si="195"/>
        <v>0</v>
      </c>
      <c r="Z600" s="1441">
        <f t="shared" si="206"/>
        <v>0</v>
      </c>
      <c r="AA600" s="1428" t="str">
        <f t="shared" si="192"/>
        <v/>
      </c>
      <c r="AB600" s="1436"/>
      <c r="AC600" s="1440">
        <f t="shared" si="193"/>
        <v>0</v>
      </c>
      <c r="AD600" s="1437"/>
      <c r="AE600" s="1442" t="str">
        <f t="shared" si="200"/>
        <v/>
      </c>
      <c r="AF600" s="2564"/>
      <c r="AG600" s="2715">
        <f t="shared" si="207"/>
        <v>0</v>
      </c>
      <c r="AH600" s="2716">
        <f>IF(AND(V600&lt;&gt;"", ISNUMBER(T600)), IFERROR(INDEX(AJ24:AJ94, MATCH(P600, AI24:AI94, 0)) * O600 * IF(ISBLANK(L600), 1, L600), 0), 0)</f>
        <v>0</v>
      </c>
      <c r="AI600" s="1411"/>
      <c r="AJ600" s="1411"/>
      <c r="AK600" s="1411"/>
      <c r="AL600" s="1411"/>
      <c r="AM600" s="1401" t="str">
        <f t="shared" si="202"/>
        <v>►</v>
      </c>
      <c r="AR600" s="1411"/>
      <c r="AW600" s="1411"/>
      <c r="AX600" s="4">
        <v>1</v>
      </c>
      <c r="AY600" s="48"/>
      <c r="AZ600" s="48"/>
    </row>
    <row r="601" spans="1:52" s="31" customFormat="1" ht="21" customHeight="1" x14ac:dyDescent="0.25">
      <c r="A601" s="1401" t="str">
        <f t="shared" si="201"/>
        <v>►</v>
      </c>
      <c r="B601" s="1402" t="str">
        <f t="shared" si="205"/>
        <v>►</v>
      </c>
      <c r="C601" s="1403" t="str">
        <f t="shared" si="208"/>
        <v>►</v>
      </c>
      <c r="D601" s="2475" t="str">
        <f t="shared" si="196"/>
        <v>►</v>
      </c>
      <c r="E601" s="1402" t="str">
        <f t="shared" si="197"/>
        <v>►</v>
      </c>
      <c r="F601" s="1402" t="str">
        <f t="shared" si="198"/>
        <v>►</v>
      </c>
      <c r="G601" s="1402" t="str">
        <f t="shared" si="199"/>
        <v>►</v>
      </c>
      <c r="H601" s="1466" t="s">
        <v>6</v>
      </c>
      <c r="I601" s="1465"/>
      <c r="J601" s="1465"/>
      <c r="K601" s="1465"/>
      <c r="L601" s="1464"/>
      <c r="M601" s="1464"/>
      <c r="N601" s="1464"/>
      <c r="O601" s="1464"/>
      <c r="P601" s="1464"/>
      <c r="Q601" s="1464"/>
      <c r="R601" s="2459"/>
      <c r="S601" s="521" t="s">
        <v>6</v>
      </c>
      <c r="T601" s="2719">
        <f t="shared" si="203"/>
        <v>0</v>
      </c>
      <c r="U601" s="2443">
        <f t="shared" si="204"/>
        <v>0</v>
      </c>
      <c r="V601" s="2442"/>
      <c r="W601" s="1433">
        <f t="shared" si="194"/>
        <v>0</v>
      </c>
      <c r="X601" s="185" t="str">
        <f>IF(OR(W601=0, ISBLANK(P601)), "", TEXT(ROUND(W601/INDEX(AJ24:AJ94, MATCH(P601, AI24:AI94, 0)), 0),"# ##0") &amp; " " &amp; P601)</f>
        <v/>
      </c>
      <c r="Y601" s="210">
        <f t="shared" si="195"/>
        <v>0</v>
      </c>
      <c r="Z601" s="1434">
        <f t="shared" si="206"/>
        <v>0</v>
      </c>
      <c r="AA601" s="1435" t="str">
        <f t="shared" si="192"/>
        <v/>
      </c>
      <c r="AB601" s="1436"/>
      <c r="AC601" s="1433">
        <f t="shared" si="193"/>
        <v>0</v>
      </c>
      <c r="AD601" s="1437"/>
      <c r="AE601" s="1438" t="str">
        <f t="shared" si="200"/>
        <v/>
      </c>
      <c r="AF601" s="2564"/>
      <c r="AG601" s="2715">
        <f t="shared" si="207"/>
        <v>0</v>
      </c>
      <c r="AH601" s="2716">
        <f>IF(AND(V601&lt;&gt;"", ISNUMBER(T601)), IFERROR(INDEX(AJ24:AJ94, MATCH(P601, AI24:AI94, 0)) * O601 * IF(ISBLANK(L601), 1, L601), 0), 0)</f>
        <v>0</v>
      </c>
      <c r="AI601" s="1411"/>
      <c r="AJ601" s="1411"/>
      <c r="AK601" s="1411"/>
      <c r="AL601" s="1411"/>
      <c r="AM601" s="1401" t="str">
        <f t="shared" si="202"/>
        <v>►</v>
      </c>
      <c r="AR601" s="1411"/>
      <c r="AW601" s="1411"/>
      <c r="AX601" s="4">
        <v>1</v>
      </c>
      <c r="AY601" s="48"/>
      <c r="AZ601" s="48"/>
    </row>
    <row r="602" spans="1:52" s="31" customFormat="1" ht="21" customHeight="1" x14ac:dyDescent="0.25">
      <c r="A602" s="1401" t="str">
        <f t="shared" si="201"/>
        <v>►</v>
      </c>
      <c r="B602" s="1402" t="str">
        <f t="shared" si="205"/>
        <v>►</v>
      </c>
      <c r="C602" s="1403" t="str">
        <f t="shared" si="208"/>
        <v>►</v>
      </c>
      <c r="D602" s="2475" t="str">
        <f t="shared" si="196"/>
        <v>►</v>
      </c>
      <c r="E602" s="1402" t="str">
        <f t="shared" si="197"/>
        <v>►</v>
      </c>
      <c r="F602" s="1402" t="str">
        <f t="shared" si="198"/>
        <v>►</v>
      </c>
      <c r="G602" s="1402" t="str">
        <f t="shared" si="199"/>
        <v>►</v>
      </c>
      <c r="H602" s="1466" t="s">
        <v>6</v>
      </c>
      <c r="I602" s="1465"/>
      <c r="J602" s="1465"/>
      <c r="K602" s="1465"/>
      <c r="L602" s="1464"/>
      <c r="M602" s="1464"/>
      <c r="N602" s="1464"/>
      <c r="O602" s="1464"/>
      <c r="P602" s="1464"/>
      <c r="Q602" s="1464"/>
      <c r="R602" s="2459"/>
      <c r="S602" s="521" t="s">
        <v>6</v>
      </c>
      <c r="T602" s="2719">
        <f t="shared" si="203"/>
        <v>0</v>
      </c>
      <c r="U602" s="2443">
        <f t="shared" si="204"/>
        <v>0</v>
      </c>
      <c r="V602" s="2442"/>
      <c r="W602" s="1440">
        <f t="shared" si="194"/>
        <v>0</v>
      </c>
      <c r="X602" s="199" t="str">
        <f>IF(OR(W602=0, ISBLANK(P602)), "", TEXT(ROUND(W602/INDEX(AJ24:AJ94, MATCH(P602, AI24:AI94, 0)), 0),"# ##0") &amp; " " &amp; P602)</f>
        <v/>
      </c>
      <c r="Y602" s="197">
        <f t="shared" si="195"/>
        <v>0</v>
      </c>
      <c r="Z602" s="1441">
        <f t="shared" si="206"/>
        <v>0</v>
      </c>
      <c r="AA602" s="1428" t="str">
        <f t="shared" ref="AA602:AA665" si="209">IF(V602&gt;0,R602,"")</f>
        <v/>
      </c>
      <c r="AB602" s="1436"/>
      <c r="AC602" s="1440">
        <f t="shared" ref="AC602:AC665" si="210">IF(ISBLANK(AB602), W602, W602*(1-AB602/100))</f>
        <v>0</v>
      </c>
      <c r="AD602" s="1437"/>
      <c r="AE602" s="1442" t="str">
        <f t="shared" si="200"/>
        <v/>
      </c>
      <c r="AF602" s="2564"/>
      <c r="AG602" s="2715">
        <f t="shared" si="207"/>
        <v>0</v>
      </c>
      <c r="AH602" s="2716">
        <f>IF(AND(V602&lt;&gt;"", ISNUMBER(T602)), IFERROR(INDEX(AJ24:AJ94, MATCH(P602, AI24:AI94, 0)) * O602 * IF(ISBLANK(L602), 1, L602), 0), 0)</f>
        <v>0</v>
      </c>
      <c r="AI602" s="1411"/>
      <c r="AJ602" s="1411"/>
      <c r="AK602" s="1411"/>
      <c r="AL602" s="1411"/>
      <c r="AM602" s="1401" t="str">
        <f t="shared" si="202"/>
        <v>►</v>
      </c>
      <c r="AR602" s="1411"/>
      <c r="AW602" s="1411"/>
      <c r="AX602" s="4">
        <v>1</v>
      </c>
      <c r="AY602" s="48"/>
      <c r="AZ602" s="48"/>
    </row>
    <row r="603" spans="1:52" s="31" customFormat="1" ht="21" customHeight="1" x14ac:dyDescent="0.25">
      <c r="A603" s="1401" t="str">
        <f t="shared" si="201"/>
        <v>►</v>
      </c>
      <c r="B603" s="1402" t="str">
        <f t="shared" si="205"/>
        <v>►</v>
      </c>
      <c r="C603" s="1403" t="str">
        <f t="shared" si="208"/>
        <v>►</v>
      </c>
      <c r="D603" s="2475" t="str">
        <f t="shared" si="196"/>
        <v>►</v>
      </c>
      <c r="E603" s="1402" t="str">
        <f t="shared" si="197"/>
        <v>►</v>
      </c>
      <c r="F603" s="1402" t="str">
        <f t="shared" si="198"/>
        <v>►</v>
      </c>
      <c r="G603" s="1402" t="str">
        <f t="shared" si="199"/>
        <v>►</v>
      </c>
      <c r="H603" s="1466" t="s">
        <v>6</v>
      </c>
      <c r="I603" s="1465"/>
      <c r="J603" s="1465"/>
      <c r="K603" s="1465"/>
      <c r="L603" s="1464"/>
      <c r="M603" s="1464"/>
      <c r="N603" s="1464"/>
      <c r="O603" s="1464"/>
      <c r="P603" s="1464"/>
      <c r="Q603" s="1464"/>
      <c r="R603" s="2459"/>
      <c r="S603" s="521" t="s">
        <v>6</v>
      </c>
      <c r="T603" s="2719">
        <f t="shared" si="203"/>
        <v>0</v>
      </c>
      <c r="U603" s="2443">
        <f t="shared" si="204"/>
        <v>0</v>
      </c>
      <c r="V603" s="2442"/>
      <c r="W603" s="1433">
        <f t="shared" ref="W603:W666" si="211">IFERROR(IF(V603&gt;0, AH603*AG603*Q603, 0), 0)</f>
        <v>0</v>
      </c>
      <c r="X603" s="185" t="str">
        <f>IF(OR(W603=0, ISBLANK(P603)), "", TEXT(ROUND(W603/INDEX(AJ24:AJ94, MATCH(P603, AI24:AI94, 0)), 0),"# ##0") &amp; " " &amp; P603)</f>
        <v/>
      </c>
      <c r="Y603" s="210">
        <f t="shared" ref="Y603:Y666" si="212">IFERROR(IF(V603&gt;0, L603*AG603*Q603, 0), 0)</f>
        <v>0</v>
      </c>
      <c r="Z603" s="1434">
        <f t="shared" si="206"/>
        <v>0</v>
      </c>
      <c r="AA603" s="1435" t="str">
        <f t="shared" si="209"/>
        <v/>
      </c>
      <c r="AB603" s="1436"/>
      <c r="AC603" s="1433">
        <f t="shared" si="210"/>
        <v>0</v>
      </c>
      <c r="AD603" s="1437"/>
      <c r="AE603" s="1438" t="str">
        <f t="shared" si="200"/>
        <v/>
      </c>
      <c r="AF603" s="2564"/>
      <c r="AG603" s="2715">
        <f t="shared" si="207"/>
        <v>0</v>
      </c>
      <c r="AH603" s="2716">
        <f>IF(AND(V603&lt;&gt;"", ISNUMBER(T603)), IFERROR(INDEX(AJ24:AJ94, MATCH(P603, AI24:AI94, 0)) * O603 * IF(ISBLANK(L603), 1, L603), 0), 0)</f>
        <v>0</v>
      </c>
      <c r="AI603" s="1411"/>
      <c r="AJ603" s="1411"/>
      <c r="AK603" s="1411"/>
      <c r="AL603" s="1411"/>
      <c r="AM603" s="1401" t="str">
        <f t="shared" si="202"/>
        <v>►</v>
      </c>
      <c r="AR603" s="1411"/>
      <c r="AW603" s="1411"/>
      <c r="AX603" s="4">
        <v>1</v>
      </c>
      <c r="AY603" s="48"/>
      <c r="AZ603" s="48"/>
    </row>
    <row r="604" spans="1:52" s="31" customFormat="1" ht="21" customHeight="1" x14ac:dyDescent="0.25">
      <c r="A604" s="1401" t="str">
        <f t="shared" si="201"/>
        <v>►</v>
      </c>
      <c r="B604" s="1402" t="str">
        <f t="shared" si="205"/>
        <v>►</v>
      </c>
      <c r="C604" s="1403" t="str">
        <f t="shared" si="208"/>
        <v>►</v>
      </c>
      <c r="D604" s="2475" t="str">
        <f t="shared" si="196"/>
        <v>►</v>
      </c>
      <c r="E604" s="1402" t="str">
        <f t="shared" si="197"/>
        <v>►</v>
      </c>
      <c r="F604" s="1402" t="str">
        <f t="shared" si="198"/>
        <v>►</v>
      </c>
      <c r="G604" s="1402" t="str">
        <f t="shared" si="199"/>
        <v>►</v>
      </c>
      <c r="H604" s="1466" t="s">
        <v>6</v>
      </c>
      <c r="I604" s="1465"/>
      <c r="J604" s="1465"/>
      <c r="K604" s="1465"/>
      <c r="L604" s="1464"/>
      <c r="M604" s="1464"/>
      <c r="N604" s="1464"/>
      <c r="O604" s="1464"/>
      <c r="P604" s="1464"/>
      <c r="Q604" s="1464"/>
      <c r="R604" s="2459"/>
      <c r="S604" s="521" t="s">
        <v>6</v>
      </c>
      <c r="T604" s="2719">
        <f t="shared" si="203"/>
        <v>0</v>
      </c>
      <c r="U604" s="2443">
        <f t="shared" si="204"/>
        <v>0</v>
      </c>
      <c r="V604" s="2442"/>
      <c r="W604" s="1440">
        <f t="shared" si="211"/>
        <v>0</v>
      </c>
      <c r="X604" s="199" t="str">
        <f>IF(OR(W604=0, ISBLANK(P604)), "", TEXT(ROUND(W604/INDEX(AJ24:AJ94, MATCH(P604, AI24:AI94, 0)), 0),"# ##0") &amp; " " &amp; P604)</f>
        <v/>
      </c>
      <c r="Y604" s="197">
        <f t="shared" si="212"/>
        <v>0</v>
      </c>
      <c r="Z604" s="1441">
        <f t="shared" si="206"/>
        <v>0</v>
      </c>
      <c r="AA604" s="1428" t="str">
        <f t="shared" si="209"/>
        <v/>
      </c>
      <c r="AB604" s="1436"/>
      <c r="AC604" s="1440">
        <f t="shared" si="210"/>
        <v>0</v>
      </c>
      <c r="AD604" s="1437"/>
      <c r="AE604" s="1442" t="str">
        <f t="shared" si="200"/>
        <v/>
      </c>
      <c r="AF604" s="2564"/>
      <c r="AG604" s="2715">
        <f t="shared" si="207"/>
        <v>0</v>
      </c>
      <c r="AH604" s="2716">
        <f>IF(AND(V604&lt;&gt;"", ISNUMBER(T604)), IFERROR(INDEX(AJ24:AJ94, MATCH(P604, AI24:AI94, 0)) * O604 * IF(ISBLANK(L604), 1, L604), 0), 0)</f>
        <v>0</v>
      </c>
      <c r="AI604" s="1411"/>
      <c r="AJ604" s="1411"/>
      <c r="AK604" s="1411"/>
      <c r="AL604" s="1411"/>
      <c r="AM604" s="1401" t="str">
        <f t="shared" si="202"/>
        <v>►</v>
      </c>
      <c r="AR604" s="1411"/>
      <c r="AW604" s="1411"/>
      <c r="AX604" s="4">
        <v>1</v>
      </c>
      <c r="AY604" s="48"/>
      <c r="AZ604" s="48"/>
    </row>
    <row r="605" spans="1:52" s="31" customFormat="1" ht="21" customHeight="1" x14ac:dyDescent="0.25">
      <c r="A605" s="1401" t="str">
        <f t="shared" si="201"/>
        <v>►</v>
      </c>
      <c r="B605" s="1402" t="str">
        <f t="shared" si="205"/>
        <v>►</v>
      </c>
      <c r="C605" s="1403" t="str">
        <f t="shared" si="208"/>
        <v>►</v>
      </c>
      <c r="D605" s="2475" t="str">
        <f t="shared" si="196"/>
        <v>►</v>
      </c>
      <c r="E605" s="1402" t="str">
        <f t="shared" si="197"/>
        <v>►</v>
      </c>
      <c r="F605" s="1402" t="str">
        <f t="shared" si="198"/>
        <v>►</v>
      </c>
      <c r="G605" s="1402" t="str">
        <f t="shared" si="199"/>
        <v>►</v>
      </c>
      <c r="H605" s="1466" t="s">
        <v>6</v>
      </c>
      <c r="I605" s="1465"/>
      <c r="J605" s="1465"/>
      <c r="K605" s="1465"/>
      <c r="L605" s="1464"/>
      <c r="M605" s="1464"/>
      <c r="N605" s="1464"/>
      <c r="O605" s="1464"/>
      <c r="P605" s="1464"/>
      <c r="Q605" s="1464"/>
      <c r="R605" s="2459"/>
      <c r="S605" s="521" t="s">
        <v>6</v>
      </c>
      <c r="T605" s="2719">
        <f t="shared" si="203"/>
        <v>0</v>
      </c>
      <c r="U605" s="2443">
        <f t="shared" si="204"/>
        <v>0</v>
      </c>
      <c r="V605" s="2442"/>
      <c r="W605" s="1433">
        <f t="shared" si="211"/>
        <v>0</v>
      </c>
      <c r="X605" s="185" t="str">
        <f>IF(OR(W605=0, ISBLANK(P605)), "", TEXT(ROUND(W605/INDEX(AJ24:AJ94, MATCH(P605, AI24:AI94, 0)), 0),"# ##0") &amp; " " &amp; P605)</f>
        <v/>
      </c>
      <c r="Y605" s="210">
        <f t="shared" si="212"/>
        <v>0</v>
      </c>
      <c r="Z605" s="1434">
        <f t="shared" si="206"/>
        <v>0</v>
      </c>
      <c r="AA605" s="1435" t="str">
        <f t="shared" si="209"/>
        <v/>
      </c>
      <c r="AB605" s="1436"/>
      <c r="AC605" s="1433">
        <f t="shared" si="210"/>
        <v>0</v>
      </c>
      <c r="AD605" s="1437"/>
      <c r="AE605" s="1438" t="str">
        <f t="shared" si="200"/>
        <v/>
      </c>
      <c r="AF605" s="2564"/>
      <c r="AG605" s="2715">
        <f t="shared" si="207"/>
        <v>0</v>
      </c>
      <c r="AH605" s="2716">
        <f>IF(AND(V605&lt;&gt;"", ISNUMBER(T605)), IFERROR(INDEX(AJ24:AJ94, MATCH(P605, AI24:AI94, 0)) * O605 * IF(ISBLANK(L605), 1, L605), 0), 0)</f>
        <v>0</v>
      </c>
      <c r="AI605" s="1411"/>
      <c r="AJ605" s="1411"/>
      <c r="AK605" s="1411"/>
      <c r="AL605" s="1411"/>
      <c r="AM605" s="1401" t="str">
        <f t="shared" si="202"/>
        <v>►</v>
      </c>
      <c r="AR605" s="1411"/>
      <c r="AW605" s="1411"/>
      <c r="AX605" s="4">
        <v>1</v>
      </c>
      <c r="AY605" s="48"/>
      <c r="AZ605" s="48"/>
    </row>
    <row r="606" spans="1:52" s="31" customFormat="1" ht="21" customHeight="1" x14ac:dyDescent="0.25">
      <c r="A606" s="1401" t="str">
        <f t="shared" si="201"/>
        <v>►</v>
      </c>
      <c r="B606" s="1402" t="str">
        <f t="shared" si="205"/>
        <v>►</v>
      </c>
      <c r="C606" s="1403" t="str">
        <f t="shared" si="208"/>
        <v>►</v>
      </c>
      <c r="D606" s="2475" t="str">
        <f t="shared" si="196"/>
        <v>►</v>
      </c>
      <c r="E606" s="1402" t="str">
        <f t="shared" si="197"/>
        <v>►</v>
      </c>
      <c r="F606" s="1402" t="str">
        <f t="shared" si="198"/>
        <v>►</v>
      </c>
      <c r="G606" s="1402" t="str">
        <f t="shared" si="199"/>
        <v>►</v>
      </c>
      <c r="H606" s="1466" t="s">
        <v>6</v>
      </c>
      <c r="I606" s="1465"/>
      <c r="J606" s="1465"/>
      <c r="K606" s="1465"/>
      <c r="L606" s="1464"/>
      <c r="M606" s="1464"/>
      <c r="N606" s="1464"/>
      <c r="O606" s="1464"/>
      <c r="P606" s="1464"/>
      <c r="Q606" s="1464"/>
      <c r="R606" s="2459"/>
      <c r="S606" s="521" t="s">
        <v>6</v>
      </c>
      <c r="T606" s="2719">
        <f t="shared" si="203"/>
        <v>0</v>
      </c>
      <c r="U606" s="2443">
        <f t="shared" si="204"/>
        <v>0</v>
      </c>
      <c r="V606" s="2442"/>
      <c r="W606" s="1440">
        <f t="shared" si="211"/>
        <v>0</v>
      </c>
      <c r="X606" s="199" t="str">
        <f>IF(OR(W606=0, ISBLANK(P606)), "", TEXT(ROUND(W606/INDEX(AJ24:AJ94, MATCH(P606, AI24:AI94, 0)), 0),"# ##0") &amp; " " &amp; P606)</f>
        <v/>
      </c>
      <c r="Y606" s="197">
        <f t="shared" si="212"/>
        <v>0</v>
      </c>
      <c r="Z606" s="1441">
        <f t="shared" si="206"/>
        <v>0</v>
      </c>
      <c r="AA606" s="1428" t="str">
        <f t="shared" si="209"/>
        <v/>
      </c>
      <c r="AB606" s="1436"/>
      <c r="AC606" s="1440">
        <f t="shared" si="210"/>
        <v>0</v>
      </c>
      <c r="AD606" s="1437"/>
      <c r="AE606" s="1442" t="str">
        <f t="shared" si="200"/>
        <v/>
      </c>
      <c r="AF606" s="2564"/>
      <c r="AG606" s="2715">
        <f t="shared" si="207"/>
        <v>0</v>
      </c>
      <c r="AH606" s="2716">
        <f>IF(AND(V606&lt;&gt;"", ISNUMBER(T606)), IFERROR(INDEX(AJ24:AJ94, MATCH(P606, AI24:AI94, 0)) * O606 * IF(ISBLANK(L606), 1, L606), 0), 0)</f>
        <v>0</v>
      </c>
      <c r="AI606" s="1411"/>
      <c r="AJ606" s="1411"/>
      <c r="AK606" s="1411"/>
      <c r="AL606" s="1411"/>
      <c r="AM606" s="1401" t="str">
        <f t="shared" si="202"/>
        <v>►</v>
      </c>
      <c r="AR606" s="1411"/>
      <c r="AW606" s="1411"/>
      <c r="AX606" s="4">
        <v>1</v>
      </c>
      <c r="AY606" s="48"/>
      <c r="AZ606" s="48"/>
    </row>
    <row r="607" spans="1:52" s="31" customFormat="1" ht="21" customHeight="1" x14ac:dyDescent="0.25">
      <c r="A607" s="1401" t="str">
        <f t="shared" si="201"/>
        <v>►</v>
      </c>
      <c r="B607" s="1402" t="str">
        <f t="shared" si="205"/>
        <v>►</v>
      </c>
      <c r="C607" s="1403" t="str">
        <f t="shared" si="208"/>
        <v>►</v>
      </c>
      <c r="D607" s="2475" t="str">
        <f t="shared" si="196"/>
        <v>►</v>
      </c>
      <c r="E607" s="1402" t="str">
        <f t="shared" si="197"/>
        <v>►</v>
      </c>
      <c r="F607" s="1402" t="str">
        <f t="shared" si="198"/>
        <v>►</v>
      </c>
      <c r="G607" s="1402" t="str">
        <f t="shared" si="199"/>
        <v>►</v>
      </c>
      <c r="H607" s="1466" t="s">
        <v>6</v>
      </c>
      <c r="I607" s="1465"/>
      <c r="J607" s="1465"/>
      <c r="K607" s="1465"/>
      <c r="L607" s="1464"/>
      <c r="M607" s="1464"/>
      <c r="N607" s="1464"/>
      <c r="O607" s="1464"/>
      <c r="P607" s="1464"/>
      <c r="Q607" s="1464"/>
      <c r="R607" s="2459"/>
      <c r="S607" s="521" t="s">
        <v>6</v>
      </c>
      <c r="T607" s="2719">
        <f t="shared" si="203"/>
        <v>0</v>
      </c>
      <c r="U607" s="2443">
        <f t="shared" si="204"/>
        <v>0</v>
      </c>
      <c r="V607" s="2442"/>
      <c r="W607" s="1433">
        <f t="shared" si="211"/>
        <v>0</v>
      </c>
      <c r="X607" s="185" t="str">
        <f>IF(OR(W607=0, ISBLANK(P607)), "", TEXT(ROUND(W607/INDEX(AJ24:AJ94, MATCH(P607, AI24:AI94, 0)), 0),"# ##0") &amp; " " &amp; P607)</f>
        <v/>
      </c>
      <c r="Y607" s="210">
        <f t="shared" si="212"/>
        <v>0</v>
      </c>
      <c r="Z607" s="1449">
        <f t="shared" si="206"/>
        <v>0</v>
      </c>
      <c r="AA607" s="1450" t="str">
        <f t="shared" si="209"/>
        <v/>
      </c>
      <c r="AB607" s="1436"/>
      <c r="AC607" s="1433">
        <f t="shared" si="210"/>
        <v>0</v>
      </c>
      <c r="AD607" s="1437"/>
      <c r="AE607" s="1438" t="str">
        <f t="shared" si="200"/>
        <v/>
      </c>
      <c r="AF607" s="2564"/>
      <c r="AG607" s="2715">
        <f t="shared" si="207"/>
        <v>0</v>
      </c>
      <c r="AH607" s="2716">
        <f>IF(AND(V607&lt;&gt;"", ISNUMBER(T607)), IFERROR(INDEX(AJ24:AJ94, MATCH(P607, AI24:AI94, 0)) * O607 * IF(ISBLANK(L607), 1, L607), 0), 0)</f>
        <v>0</v>
      </c>
      <c r="AI607" s="1411"/>
      <c r="AJ607" s="1411"/>
      <c r="AK607" s="1411"/>
      <c r="AL607" s="1411"/>
      <c r="AM607" s="1401" t="str">
        <f t="shared" si="202"/>
        <v>►</v>
      </c>
      <c r="AR607" s="1411"/>
      <c r="AW607" s="1411"/>
      <c r="AX607" s="4">
        <v>1</v>
      </c>
      <c r="AY607" s="48"/>
      <c r="AZ607" s="48"/>
    </row>
    <row r="608" spans="1:52" s="31" customFormat="1" ht="21" customHeight="1" x14ac:dyDescent="0.25">
      <c r="A608" s="1401" t="str">
        <f t="shared" si="201"/>
        <v>►</v>
      </c>
      <c r="B608" s="1402" t="str">
        <f t="shared" si="205"/>
        <v>►</v>
      </c>
      <c r="C608" s="1403" t="str">
        <f t="shared" si="208"/>
        <v>►</v>
      </c>
      <c r="D608" s="2475" t="str">
        <f t="shared" ref="D608:D671" si="213">IF(B608="►","►",IFERROR(MID(B608,SEARCH(".",B608)+1,SEARCH(".",B608,SEARCH(".",B608)+1)-SEARCH(".",B608)-1),0))</f>
        <v>►</v>
      </c>
      <c r="E608" s="1402" t="str">
        <f t="shared" ref="E608:E671" si="214">IF(B608="►", "►", IFERROR(MID(B608, SEARCH(".", B608, SEARCH(".", B608)+1)+1, SEARCH(".", B608, SEARCH(".", B608, SEARCH(".", B608)+1)+1) - SEARCH(".", B608, SEARCH(".", B608)+1)-1), 0))</f>
        <v>►</v>
      </c>
      <c r="F608" s="1402" t="str">
        <f t="shared" ref="F608:F671" si="215">IF(B608="►", "►", IFERROR(MID(B608, SEARCH(".", B608, SEARCH(".", B608, SEARCH(".", B608)+1)+1)+1, SEARCH(".", B608, SEARCH(".", B608, SEARCH(".", B608, SEARCH(".", B608)+1)+1)+1) - SEARCH(".", B608, SEARCH(".", B608, SEARCH(".", B608)+1)+1)-1), 0))</f>
        <v>►</v>
      </c>
      <c r="G608" s="1402" t="str">
        <f t="shared" ref="G608:G671" si="216">IF(OR(B608="►", ISBLANK(B608)), "►", IFERROR(RIGHT(B608, LEN(B608)-FIND("►", B608)-1), ""))</f>
        <v>►</v>
      </c>
      <c r="H608" s="1466" t="s">
        <v>6</v>
      </c>
      <c r="I608" s="1465"/>
      <c r="J608" s="1465"/>
      <c r="K608" s="1465"/>
      <c r="L608" s="1464"/>
      <c r="M608" s="1464"/>
      <c r="N608" s="1464"/>
      <c r="O608" s="1464"/>
      <c r="P608" s="1464"/>
      <c r="Q608" s="1464"/>
      <c r="R608" s="2459"/>
      <c r="S608" s="521" t="s">
        <v>6</v>
      </c>
      <c r="T608" s="2719">
        <f t="shared" si="203"/>
        <v>0</v>
      </c>
      <c r="U608" s="2443">
        <f t="shared" si="204"/>
        <v>0</v>
      </c>
      <c r="V608" s="2442"/>
      <c r="W608" s="1440">
        <f t="shared" si="211"/>
        <v>0</v>
      </c>
      <c r="X608" s="199" t="str">
        <f>IF(OR(W608=0, ISBLANK(P608)), "", TEXT(ROUND(W608/INDEX(AJ24:AJ94, MATCH(P608, AI24:AI94, 0)), 0),"# ##0") &amp; " " &amp; P608)</f>
        <v/>
      </c>
      <c r="Y608" s="197">
        <f t="shared" si="212"/>
        <v>0</v>
      </c>
      <c r="Z608" s="1441">
        <f t="shared" si="206"/>
        <v>0</v>
      </c>
      <c r="AA608" s="1428" t="str">
        <f t="shared" si="209"/>
        <v/>
      </c>
      <c r="AB608" s="1436"/>
      <c r="AC608" s="1440">
        <f t="shared" si="210"/>
        <v>0</v>
      </c>
      <c r="AD608" s="1437"/>
      <c r="AE608" s="1442" t="str">
        <f t="shared" si="200"/>
        <v/>
      </c>
      <c r="AF608" s="2564"/>
      <c r="AG608" s="2715">
        <f t="shared" si="207"/>
        <v>0</v>
      </c>
      <c r="AH608" s="2716">
        <f>IF(AND(V608&lt;&gt;"", ISNUMBER(T608)), IFERROR(INDEX(AJ24:AJ94, MATCH(P608, AI24:AI94, 0)) * O608 * IF(ISBLANK(L608), 1, L608), 0), 0)</f>
        <v>0</v>
      </c>
      <c r="AI608" s="1411"/>
      <c r="AJ608" s="1411"/>
      <c r="AK608" s="1411"/>
      <c r="AL608" s="1411"/>
      <c r="AM608" s="1401" t="str">
        <f t="shared" si="202"/>
        <v>►</v>
      </c>
      <c r="AX608" s="4">
        <v>1</v>
      </c>
      <c r="AY608" s="48"/>
      <c r="AZ608" s="48"/>
    </row>
    <row r="609" spans="1:52" s="31" customFormat="1" ht="21" customHeight="1" x14ac:dyDescent="0.25">
      <c r="A609" s="1401" t="str">
        <f t="shared" si="201"/>
        <v>►</v>
      </c>
      <c r="B609" s="1402" t="str">
        <f t="shared" si="205"/>
        <v>►</v>
      </c>
      <c r="C609" s="1403" t="str">
        <f t="shared" si="208"/>
        <v>►</v>
      </c>
      <c r="D609" s="2475" t="str">
        <f t="shared" si="213"/>
        <v>►</v>
      </c>
      <c r="E609" s="1402" t="str">
        <f t="shared" si="214"/>
        <v>►</v>
      </c>
      <c r="F609" s="1402" t="str">
        <f t="shared" si="215"/>
        <v>►</v>
      </c>
      <c r="G609" s="1402" t="str">
        <f t="shared" si="216"/>
        <v>►</v>
      </c>
      <c r="H609" s="1466" t="s">
        <v>6</v>
      </c>
      <c r="I609" s="1465"/>
      <c r="J609" s="1465"/>
      <c r="K609" s="1465"/>
      <c r="L609" s="1464"/>
      <c r="M609" s="1464"/>
      <c r="N609" s="1464"/>
      <c r="O609" s="1464"/>
      <c r="P609" s="1464"/>
      <c r="Q609" s="1464"/>
      <c r="R609" s="2459"/>
      <c r="S609" s="521" t="s">
        <v>6</v>
      </c>
      <c r="T609" s="2719">
        <f t="shared" si="203"/>
        <v>0</v>
      </c>
      <c r="U609" s="2443">
        <f t="shared" si="204"/>
        <v>0</v>
      </c>
      <c r="V609" s="2442"/>
      <c r="W609" s="1433">
        <f t="shared" si="211"/>
        <v>0</v>
      </c>
      <c r="X609" s="185" t="str">
        <f>IF(OR(W609=0, ISBLANK(P609)), "", TEXT(ROUND(W609/INDEX(AJ24:AJ94, MATCH(P609, AI24:AI94, 0)), 0),"# ##0") &amp; " " &amp; P609)</f>
        <v/>
      </c>
      <c r="Y609" s="210">
        <f t="shared" si="212"/>
        <v>0</v>
      </c>
      <c r="Z609" s="1434">
        <f t="shared" si="206"/>
        <v>0</v>
      </c>
      <c r="AA609" s="1435" t="str">
        <f t="shared" si="209"/>
        <v/>
      </c>
      <c r="AB609" s="1436"/>
      <c r="AC609" s="1433">
        <f t="shared" si="210"/>
        <v>0</v>
      </c>
      <c r="AD609" s="1437"/>
      <c r="AE609" s="1438" t="str">
        <f t="shared" si="200"/>
        <v/>
      </c>
      <c r="AF609" s="2564"/>
      <c r="AG609" s="2715">
        <f t="shared" si="207"/>
        <v>0</v>
      </c>
      <c r="AH609" s="2716">
        <f>IF(AND(V609&lt;&gt;"", ISNUMBER(T609)), IFERROR(INDEX(AJ24:AJ94, MATCH(P609, AI24:AI94, 0)) * O609 * IF(ISBLANK(L609), 1, L609), 0), 0)</f>
        <v>0</v>
      </c>
      <c r="AI609" s="1411"/>
      <c r="AJ609" s="1411"/>
      <c r="AK609" s="1411"/>
      <c r="AL609" s="1411"/>
      <c r="AM609" s="1401" t="str">
        <f t="shared" si="202"/>
        <v>►</v>
      </c>
      <c r="AX609" s="4">
        <v>1</v>
      </c>
      <c r="AY609" s="48"/>
      <c r="AZ609" s="48"/>
    </row>
    <row r="610" spans="1:52" s="31" customFormat="1" ht="21" customHeight="1" x14ac:dyDescent="0.25">
      <c r="A610" s="1401" t="str">
        <f t="shared" si="201"/>
        <v>►</v>
      </c>
      <c r="B610" s="1402" t="str">
        <f t="shared" si="205"/>
        <v>►</v>
      </c>
      <c r="C610" s="1403" t="str">
        <f t="shared" si="208"/>
        <v>►</v>
      </c>
      <c r="D610" s="2475" t="str">
        <f t="shared" si="213"/>
        <v>►</v>
      </c>
      <c r="E610" s="1402" t="str">
        <f t="shared" si="214"/>
        <v>►</v>
      </c>
      <c r="F610" s="1402" t="str">
        <f t="shared" si="215"/>
        <v>►</v>
      </c>
      <c r="G610" s="1402" t="str">
        <f t="shared" si="216"/>
        <v>►</v>
      </c>
      <c r="H610" s="1466" t="s">
        <v>6</v>
      </c>
      <c r="I610" s="1465"/>
      <c r="J610" s="1465"/>
      <c r="K610" s="1465"/>
      <c r="L610" s="1464"/>
      <c r="M610" s="1464"/>
      <c r="N610" s="1464"/>
      <c r="O610" s="1464"/>
      <c r="P610" s="1464"/>
      <c r="Q610" s="1464"/>
      <c r="R610" s="2459"/>
      <c r="S610" s="521" t="s">
        <v>6</v>
      </c>
      <c r="T610" s="2719">
        <f t="shared" si="203"/>
        <v>0</v>
      </c>
      <c r="U610" s="2443">
        <f t="shared" si="204"/>
        <v>0</v>
      </c>
      <c r="V610" s="2442"/>
      <c r="W610" s="1440">
        <f t="shared" si="211"/>
        <v>0</v>
      </c>
      <c r="X610" s="199" t="str">
        <f>IF(OR(W610=0, ISBLANK(P610)), "", TEXT(ROUND(W610/INDEX(AJ24:AJ94, MATCH(P610, AI24:AI94, 0)), 0),"# ##0") &amp; " " &amp; P610)</f>
        <v/>
      </c>
      <c r="Y610" s="197">
        <f t="shared" si="212"/>
        <v>0</v>
      </c>
      <c r="Z610" s="1441">
        <f t="shared" si="206"/>
        <v>0</v>
      </c>
      <c r="AA610" s="1428" t="str">
        <f t="shared" si="209"/>
        <v/>
      </c>
      <c r="AB610" s="1436"/>
      <c r="AC610" s="1440">
        <f t="shared" si="210"/>
        <v>0</v>
      </c>
      <c r="AD610" s="1437"/>
      <c r="AE610" s="1442" t="str">
        <f t="shared" si="200"/>
        <v/>
      </c>
      <c r="AF610" s="2564"/>
      <c r="AG610" s="2715">
        <f t="shared" si="207"/>
        <v>0</v>
      </c>
      <c r="AH610" s="2716">
        <f>IF(AND(V610&lt;&gt;"", ISNUMBER(T610)), IFERROR(INDEX(AJ24:AJ94, MATCH(P610, AI24:AI94, 0)) * O610 * IF(ISBLANK(L610), 1, L610), 0), 0)</f>
        <v>0</v>
      </c>
      <c r="AI610" s="1411"/>
      <c r="AJ610" s="1411"/>
      <c r="AK610" s="1411"/>
      <c r="AL610" s="1411"/>
      <c r="AM610" s="1401" t="str">
        <f t="shared" si="202"/>
        <v>►</v>
      </c>
      <c r="AX610" s="4">
        <v>1</v>
      </c>
      <c r="AY610" s="48"/>
      <c r="AZ610" s="48"/>
    </row>
    <row r="611" spans="1:52" s="31" customFormat="1" ht="21" customHeight="1" x14ac:dyDescent="0.25">
      <c r="A611" s="1401" t="str">
        <f t="shared" si="201"/>
        <v>►</v>
      </c>
      <c r="B611" s="1402" t="str">
        <f t="shared" si="205"/>
        <v>►</v>
      </c>
      <c r="C611" s="1403" t="str">
        <f t="shared" si="208"/>
        <v>►</v>
      </c>
      <c r="D611" s="2475" t="str">
        <f t="shared" si="213"/>
        <v>►</v>
      </c>
      <c r="E611" s="1402" t="str">
        <f t="shared" si="214"/>
        <v>►</v>
      </c>
      <c r="F611" s="1402" t="str">
        <f t="shared" si="215"/>
        <v>►</v>
      </c>
      <c r="G611" s="1402" t="str">
        <f t="shared" si="216"/>
        <v>►</v>
      </c>
      <c r="H611" s="1466" t="s">
        <v>6</v>
      </c>
      <c r="I611" s="1465"/>
      <c r="J611" s="1465"/>
      <c r="K611" s="1465"/>
      <c r="L611" s="1464"/>
      <c r="M611" s="1464"/>
      <c r="N611" s="1464"/>
      <c r="O611" s="1464"/>
      <c r="P611" s="1464"/>
      <c r="Q611" s="1464"/>
      <c r="R611" s="2459"/>
      <c r="S611" s="521" t="s">
        <v>6</v>
      </c>
      <c r="T611" s="2719">
        <f t="shared" si="203"/>
        <v>0</v>
      </c>
      <c r="U611" s="2443">
        <f t="shared" si="204"/>
        <v>0</v>
      </c>
      <c r="V611" s="2442"/>
      <c r="W611" s="1433">
        <f t="shared" si="211"/>
        <v>0</v>
      </c>
      <c r="X611" s="185" t="str">
        <f>IF(OR(W611=0, ISBLANK(P611)), "", TEXT(ROUND(W611/INDEX(AJ24:AJ94, MATCH(P611, AI24:AI94, 0)), 0),"# ##0") &amp; " " &amp; P611)</f>
        <v/>
      </c>
      <c r="Y611" s="210">
        <f t="shared" si="212"/>
        <v>0</v>
      </c>
      <c r="Z611" s="1434">
        <f t="shared" si="206"/>
        <v>0</v>
      </c>
      <c r="AA611" s="1435" t="str">
        <f t="shared" si="209"/>
        <v/>
      </c>
      <c r="AB611" s="1436"/>
      <c r="AC611" s="1433">
        <f t="shared" si="210"/>
        <v>0</v>
      </c>
      <c r="AD611" s="1437"/>
      <c r="AE611" s="1438" t="str">
        <f t="shared" si="200"/>
        <v/>
      </c>
      <c r="AF611" s="2564"/>
      <c r="AG611" s="2715">
        <f t="shared" si="207"/>
        <v>0</v>
      </c>
      <c r="AH611" s="2716">
        <f>IF(AND(V611&lt;&gt;"", ISNUMBER(T611)), IFERROR(INDEX(AJ24:AJ94, MATCH(P611, AI24:AI94, 0)) * O611 * IF(ISBLANK(L611), 1, L611), 0), 0)</f>
        <v>0</v>
      </c>
      <c r="AI611" s="1411"/>
      <c r="AJ611" s="1411"/>
      <c r="AK611" s="1411"/>
      <c r="AL611" s="1411"/>
      <c r="AM611" s="1401" t="str">
        <f t="shared" si="202"/>
        <v>►</v>
      </c>
      <c r="AX611" s="4">
        <v>1</v>
      </c>
      <c r="AY611" s="48"/>
      <c r="AZ611" s="48"/>
    </row>
    <row r="612" spans="1:52" s="31" customFormat="1" ht="21" customHeight="1" x14ac:dyDescent="0.25">
      <c r="A612" s="1401" t="str">
        <f t="shared" si="201"/>
        <v>►</v>
      </c>
      <c r="B612" s="1402" t="str">
        <f t="shared" si="205"/>
        <v>►</v>
      </c>
      <c r="C612" s="1403" t="str">
        <f t="shared" si="208"/>
        <v>►</v>
      </c>
      <c r="D612" s="2475" t="str">
        <f t="shared" si="213"/>
        <v>►</v>
      </c>
      <c r="E612" s="1402" t="str">
        <f t="shared" si="214"/>
        <v>►</v>
      </c>
      <c r="F612" s="1402" t="str">
        <f t="shared" si="215"/>
        <v>►</v>
      </c>
      <c r="G612" s="1402" t="str">
        <f t="shared" si="216"/>
        <v>►</v>
      </c>
      <c r="H612" s="1466" t="s">
        <v>6</v>
      </c>
      <c r="I612" s="1465"/>
      <c r="J612" s="1465"/>
      <c r="K612" s="1465"/>
      <c r="L612" s="1464"/>
      <c r="M612" s="1464"/>
      <c r="N612" s="1464"/>
      <c r="O612" s="1464"/>
      <c r="P612" s="1464"/>
      <c r="Q612" s="1464"/>
      <c r="R612" s="2459"/>
      <c r="S612" s="521" t="s">
        <v>6</v>
      </c>
      <c r="T612" s="2719">
        <f t="shared" si="203"/>
        <v>0</v>
      </c>
      <c r="U612" s="2443">
        <f t="shared" si="204"/>
        <v>0</v>
      </c>
      <c r="V612" s="2442"/>
      <c r="W612" s="1453">
        <f t="shared" si="211"/>
        <v>0</v>
      </c>
      <c r="X612" s="1454" t="str">
        <f>IF(OR(W612=0, ISBLANK(P612)), "", TEXT(ROUND(W612/INDEX(AJ24:AJ94, MATCH(P612, AI24:AI94, 0)), 0),"# ##0") &amp; " " &amp; P612)</f>
        <v/>
      </c>
      <c r="Y612" s="197">
        <f t="shared" si="212"/>
        <v>0</v>
      </c>
      <c r="Z612" s="1441">
        <f t="shared" si="206"/>
        <v>0</v>
      </c>
      <c r="AA612" s="1428" t="str">
        <f t="shared" si="209"/>
        <v/>
      </c>
      <c r="AB612" s="1436"/>
      <c r="AC612" s="1440">
        <f t="shared" si="210"/>
        <v>0</v>
      </c>
      <c r="AD612" s="1437"/>
      <c r="AE612" s="1442" t="str">
        <f t="shared" si="200"/>
        <v/>
      </c>
      <c r="AF612" s="2564"/>
      <c r="AG612" s="2715">
        <f t="shared" si="207"/>
        <v>0</v>
      </c>
      <c r="AH612" s="2716">
        <f>IF(AND(V612&lt;&gt;"", ISNUMBER(T612)), IFERROR(INDEX(AJ24:AJ94, MATCH(P612, AI24:AI94, 0)) * O612 * IF(ISBLANK(L612), 1, L612), 0), 0)</f>
        <v>0</v>
      </c>
      <c r="AI612" s="1411"/>
      <c r="AJ612" s="1411"/>
      <c r="AK612" s="1411"/>
      <c r="AL612" s="1411"/>
      <c r="AM612" s="1401" t="str">
        <f t="shared" si="202"/>
        <v>►</v>
      </c>
      <c r="AX612" s="4">
        <v>1</v>
      </c>
      <c r="AY612" s="48"/>
      <c r="AZ612" s="48"/>
    </row>
    <row r="613" spans="1:52" s="31" customFormat="1" ht="21" customHeight="1" x14ac:dyDescent="0.25">
      <c r="A613" s="1401" t="str">
        <f t="shared" si="201"/>
        <v>►</v>
      </c>
      <c r="B613" s="1402" t="str">
        <f t="shared" si="205"/>
        <v>►</v>
      </c>
      <c r="C613" s="1403" t="str">
        <f t="shared" si="208"/>
        <v>►</v>
      </c>
      <c r="D613" s="2475" t="str">
        <f t="shared" si="213"/>
        <v>►</v>
      </c>
      <c r="E613" s="1402" t="str">
        <f t="shared" si="214"/>
        <v>►</v>
      </c>
      <c r="F613" s="1402" t="str">
        <f t="shared" si="215"/>
        <v>►</v>
      </c>
      <c r="G613" s="1402" t="str">
        <f t="shared" si="216"/>
        <v>►</v>
      </c>
      <c r="H613" s="1466" t="s">
        <v>6</v>
      </c>
      <c r="I613" s="1465"/>
      <c r="J613" s="1465"/>
      <c r="K613" s="1465"/>
      <c r="L613" s="1464"/>
      <c r="M613" s="1464"/>
      <c r="N613" s="1464"/>
      <c r="O613" s="1464"/>
      <c r="P613" s="1464"/>
      <c r="Q613" s="1464"/>
      <c r="R613" s="2459"/>
      <c r="S613" s="521" t="s">
        <v>6</v>
      </c>
      <c r="T613" s="2719">
        <f t="shared" si="203"/>
        <v>0</v>
      </c>
      <c r="U613" s="2443">
        <f t="shared" si="204"/>
        <v>0</v>
      </c>
      <c r="V613" s="2442"/>
      <c r="W613" s="1433">
        <f t="shared" si="211"/>
        <v>0</v>
      </c>
      <c r="X613" s="185" t="str">
        <f>IF(OR(W613=0, ISBLANK(P613)), "", TEXT(ROUND(W613/INDEX(AJ24:AJ94, MATCH(P613, AI24:AI94, 0)), 0),"# ##0") &amp; " " &amp; P613)</f>
        <v/>
      </c>
      <c r="Y613" s="210">
        <f t="shared" si="212"/>
        <v>0</v>
      </c>
      <c r="Z613" s="1434">
        <f t="shared" si="206"/>
        <v>0</v>
      </c>
      <c r="AA613" s="1435" t="str">
        <f t="shared" si="209"/>
        <v/>
      </c>
      <c r="AB613" s="1436"/>
      <c r="AC613" s="1433">
        <f t="shared" si="210"/>
        <v>0</v>
      </c>
      <c r="AD613" s="1437"/>
      <c r="AE613" s="1438" t="str">
        <f t="shared" si="200"/>
        <v/>
      </c>
      <c r="AF613" s="2564"/>
      <c r="AG613" s="2715">
        <f t="shared" si="207"/>
        <v>0</v>
      </c>
      <c r="AH613" s="2716">
        <f>IF(AND(V613&lt;&gt;"", ISNUMBER(T613)), IFERROR(INDEX(AJ24:AJ94, MATCH(P613, AI24:AI94, 0)) * O613 * IF(ISBLANK(L613), 1, L613), 0), 0)</f>
        <v>0</v>
      </c>
      <c r="AI613" s="1411"/>
      <c r="AJ613" s="1411"/>
      <c r="AK613" s="1411"/>
      <c r="AL613" s="1411"/>
      <c r="AM613" s="1401" t="str">
        <f t="shared" si="202"/>
        <v>►</v>
      </c>
      <c r="AX613" s="4">
        <v>1</v>
      </c>
      <c r="AY613" s="48"/>
      <c r="AZ613" s="48"/>
    </row>
    <row r="614" spans="1:52" s="31" customFormat="1" ht="21" customHeight="1" x14ac:dyDescent="0.25">
      <c r="A614" s="1401" t="str">
        <f t="shared" si="201"/>
        <v>►</v>
      </c>
      <c r="B614" s="1402" t="str">
        <f t="shared" si="205"/>
        <v>►</v>
      </c>
      <c r="C614" s="1403" t="str">
        <f t="shared" si="208"/>
        <v>►</v>
      </c>
      <c r="D614" s="2475" t="str">
        <f t="shared" si="213"/>
        <v>►</v>
      </c>
      <c r="E614" s="1402" t="str">
        <f t="shared" si="214"/>
        <v>►</v>
      </c>
      <c r="F614" s="1402" t="str">
        <f t="shared" si="215"/>
        <v>►</v>
      </c>
      <c r="G614" s="1402" t="str">
        <f t="shared" si="216"/>
        <v>►</v>
      </c>
      <c r="H614" s="1466" t="s">
        <v>6</v>
      </c>
      <c r="I614" s="1465"/>
      <c r="J614" s="1465"/>
      <c r="K614" s="1465"/>
      <c r="L614" s="1464"/>
      <c r="M614" s="1464"/>
      <c r="N614" s="1464"/>
      <c r="O614" s="1464"/>
      <c r="P614" s="1464"/>
      <c r="Q614" s="1464"/>
      <c r="R614" s="2459"/>
      <c r="S614" s="521" t="s">
        <v>6</v>
      </c>
      <c r="T614" s="2719">
        <f t="shared" si="203"/>
        <v>0</v>
      </c>
      <c r="U614" s="2443">
        <f t="shared" si="204"/>
        <v>0</v>
      </c>
      <c r="V614" s="2442"/>
      <c r="W614" s="1440">
        <f t="shared" si="211"/>
        <v>0</v>
      </c>
      <c r="X614" s="199" t="str">
        <f>IF(OR(W614=0, ISBLANK(P614)), "", TEXT(ROUND(W614/INDEX(AJ24:AJ94, MATCH(P614, AI24:AI94, 0)), 0),"# ##0") &amp; " " &amp; P614)</f>
        <v/>
      </c>
      <c r="Y614" s="197">
        <f t="shared" si="212"/>
        <v>0</v>
      </c>
      <c r="Z614" s="1441">
        <f t="shared" si="206"/>
        <v>0</v>
      </c>
      <c r="AA614" s="1428" t="str">
        <f t="shared" si="209"/>
        <v/>
      </c>
      <c r="AB614" s="1436"/>
      <c r="AC614" s="1440">
        <f t="shared" si="210"/>
        <v>0</v>
      </c>
      <c r="AD614" s="1437"/>
      <c r="AE614" s="1442" t="str">
        <f t="shared" si="200"/>
        <v/>
      </c>
      <c r="AF614" s="2564"/>
      <c r="AG614" s="2715">
        <f t="shared" si="207"/>
        <v>0</v>
      </c>
      <c r="AH614" s="2716">
        <f>IF(AND(V614&lt;&gt;"", ISNUMBER(T614)), IFERROR(INDEX(AJ24:AJ94, MATCH(P614, AI24:AI94, 0)) * O614 * IF(ISBLANK(L614), 1, L614), 0), 0)</f>
        <v>0</v>
      </c>
      <c r="AI614" s="1411"/>
      <c r="AJ614" s="1411"/>
      <c r="AK614" s="1411"/>
      <c r="AL614" s="1411"/>
      <c r="AM614" s="1401" t="str">
        <f t="shared" si="202"/>
        <v>►</v>
      </c>
      <c r="AX614" s="4">
        <v>1</v>
      </c>
      <c r="AY614" s="48"/>
      <c r="AZ614" s="48"/>
    </row>
    <row r="615" spans="1:52" s="31" customFormat="1" ht="21" customHeight="1" x14ac:dyDescent="0.25">
      <c r="A615" s="1401" t="str">
        <f t="shared" si="201"/>
        <v>►</v>
      </c>
      <c r="B615" s="1402" t="str">
        <f t="shared" si="205"/>
        <v>►</v>
      </c>
      <c r="C615" s="1403" t="str">
        <f t="shared" si="208"/>
        <v>►</v>
      </c>
      <c r="D615" s="2475" t="str">
        <f t="shared" si="213"/>
        <v>►</v>
      </c>
      <c r="E615" s="1402" t="str">
        <f t="shared" si="214"/>
        <v>►</v>
      </c>
      <c r="F615" s="1402" t="str">
        <f t="shared" si="215"/>
        <v>►</v>
      </c>
      <c r="G615" s="1402" t="str">
        <f t="shared" si="216"/>
        <v>►</v>
      </c>
      <c r="H615" s="1466" t="s">
        <v>6</v>
      </c>
      <c r="I615" s="1465"/>
      <c r="J615" s="1465"/>
      <c r="K615" s="1465"/>
      <c r="L615" s="1464"/>
      <c r="M615" s="1464"/>
      <c r="N615" s="1464"/>
      <c r="O615" s="1464"/>
      <c r="P615" s="1464"/>
      <c r="Q615" s="1464"/>
      <c r="R615" s="2459"/>
      <c r="S615" s="521" t="s">
        <v>6</v>
      </c>
      <c r="T615" s="2719">
        <f t="shared" si="203"/>
        <v>0</v>
      </c>
      <c r="U615" s="2443">
        <f t="shared" si="204"/>
        <v>0</v>
      </c>
      <c r="V615" s="2442"/>
      <c r="W615" s="1433">
        <f t="shared" si="211"/>
        <v>0</v>
      </c>
      <c r="X615" s="185" t="str">
        <f>IF(OR(W615=0, ISBLANK(P615)), "", TEXT(ROUND(W615/INDEX(AJ24:AJ94, MATCH(P615, AI24:AI94, 0)), 0),"# ##0") &amp; " " &amp; P615)</f>
        <v/>
      </c>
      <c r="Y615" s="210">
        <f t="shared" si="212"/>
        <v>0</v>
      </c>
      <c r="Z615" s="1434">
        <f t="shared" si="206"/>
        <v>0</v>
      </c>
      <c r="AA615" s="1435" t="str">
        <f t="shared" si="209"/>
        <v/>
      </c>
      <c r="AB615" s="1436"/>
      <c r="AC615" s="1433">
        <f t="shared" si="210"/>
        <v>0</v>
      </c>
      <c r="AD615" s="1437"/>
      <c r="AE615" s="1438" t="str">
        <f t="shared" si="200"/>
        <v/>
      </c>
      <c r="AF615" s="2564"/>
      <c r="AG615" s="2715">
        <f t="shared" si="207"/>
        <v>0</v>
      </c>
      <c r="AH615" s="2716">
        <f>IF(AND(V615&lt;&gt;"", ISNUMBER(T615)), IFERROR(INDEX(AJ24:AJ94, MATCH(P615, AI24:AI94, 0)) * O615 * IF(ISBLANK(L615), 1, L615), 0), 0)</f>
        <v>0</v>
      </c>
      <c r="AI615" s="1411"/>
      <c r="AJ615" s="1411"/>
      <c r="AK615" s="1411"/>
      <c r="AL615" s="1411"/>
      <c r="AM615" s="1401" t="str">
        <f t="shared" si="202"/>
        <v>►</v>
      </c>
      <c r="AR615" s="1372"/>
      <c r="AW615" s="1372"/>
      <c r="AX615" s="4">
        <v>1</v>
      </c>
      <c r="AY615" s="48"/>
      <c r="AZ615" s="48"/>
    </row>
    <row r="616" spans="1:52" s="31" customFormat="1" ht="21" customHeight="1" x14ac:dyDescent="0.25">
      <c r="A616" s="1401" t="str">
        <f t="shared" si="201"/>
        <v>►</v>
      </c>
      <c r="B616" s="1402" t="str">
        <f t="shared" si="205"/>
        <v>►</v>
      </c>
      <c r="C616" s="1403" t="str">
        <f t="shared" si="208"/>
        <v>►</v>
      </c>
      <c r="D616" s="2475" t="str">
        <f t="shared" si="213"/>
        <v>►</v>
      </c>
      <c r="E616" s="1402" t="str">
        <f t="shared" si="214"/>
        <v>►</v>
      </c>
      <c r="F616" s="1402" t="str">
        <f t="shared" si="215"/>
        <v>►</v>
      </c>
      <c r="G616" s="1402" t="str">
        <f t="shared" si="216"/>
        <v>►</v>
      </c>
      <c r="H616" s="1466" t="s">
        <v>6</v>
      </c>
      <c r="I616" s="1465"/>
      <c r="J616" s="1465"/>
      <c r="K616" s="1465"/>
      <c r="L616" s="1464"/>
      <c r="M616" s="1464"/>
      <c r="N616" s="1464"/>
      <c r="O616" s="1464"/>
      <c r="P616" s="1464"/>
      <c r="Q616" s="1464"/>
      <c r="R616" s="2459"/>
      <c r="S616" s="521" t="s">
        <v>6</v>
      </c>
      <c r="T616" s="2719">
        <f t="shared" si="203"/>
        <v>0</v>
      </c>
      <c r="U616" s="2443">
        <f t="shared" si="204"/>
        <v>0</v>
      </c>
      <c r="V616" s="2442"/>
      <c r="W616" s="1440">
        <f t="shared" si="211"/>
        <v>0</v>
      </c>
      <c r="X616" s="199" t="str">
        <f>IF(OR(W616=0, ISBLANK(P616)), "", TEXT(ROUND(W616/INDEX(AJ24:AJ94, MATCH(P616, AI24:AI94, 0)), 0),"# ##0") &amp; " " &amp; P616)</f>
        <v/>
      </c>
      <c r="Y616" s="197">
        <f t="shared" si="212"/>
        <v>0</v>
      </c>
      <c r="Z616" s="1441">
        <f t="shared" si="206"/>
        <v>0</v>
      </c>
      <c r="AA616" s="1428" t="str">
        <f t="shared" si="209"/>
        <v/>
      </c>
      <c r="AB616" s="1436"/>
      <c r="AC616" s="1440">
        <f t="shared" si="210"/>
        <v>0</v>
      </c>
      <c r="AD616" s="1437"/>
      <c r="AE616" s="1442" t="str">
        <f t="shared" si="200"/>
        <v/>
      </c>
      <c r="AF616" s="2564"/>
      <c r="AG616" s="2715">
        <f t="shared" si="207"/>
        <v>0</v>
      </c>
      <c r="AH616" s="2716">
        <f>IF(AND(V616&lt;&gt;"", ISNUMBER(T616)), IFERROR(INDEX(AJ24:AJ94, MATCH(P616, AI24:AI94, 0)) * O616 * IF(ISBLANK(L616), 1, L616), 0), 0)</f>
        <v>0</v>
      </c>
      <c r="AI616" s="1411"/>
      <c r="AJ616" s="1411"/>
      <c r="AK616" s="1411"/>
      <c r="AL616" s="1411"/>
      <c r="AM616" s="1401" t="str">
        <f t="shared" si="202"/>
        <v>►</v>
      </c>
      <c r="AR616" s="1372"/>
      <c r="AW616" s="1372"/>
      <c r="AX616" s="4">
        <v>1</v>
      </c>
      <c r="AY616" s="48"/>
      <c r="AZ616" s="48"/>
    </row>
    <row r="617" spans="1:52" s="31" customFormat="1" ht="21" customHeight="1" x14ac:dyDescent="0.25">
      <c r="A617" s="1401" t="str">
        <f t="shared" si="201"/>
        <v>►</v>
      </c>
      <c r="B617" s="1402" t="str">
        <f t="shared" si="205"/>
        <v>►</v>
      </c>
      <c r="C617" s="1403" t="str">
        <f t="shared" si="208"/>
        <v>►</v>
      </c>
      <c r="D617" s="2475" t="str">
        <f t="shared" si="213"/>
        <v>►</v>
      </c>
      <c r="E617" s="1402" t="str">
        <f t="shared" si="214"/>
        <v>►</v>
      </c>
      <c r="F617" s="1402" t="str">
        <f t="shared" si="215"/>
        <v>►</v>
      </c>
      <c r="G617" s="1402" t="str">
        <f t="shared" si="216"/>
        <v>►</v>
      </c>
      <c r="H617" s="1466" t="s">
        <v>6</v>
      </c>
      <c r="I617" s="1465"/>
      <c r="J617" s="1465"/>
      <c r="K617" s="1465"/>
      <c r="L617" s="1464"/>
      <c r="M617" s="1464"/>
      <c r="N617" s="1464"/>
      <c r="O617" s="1464"/>
      <c r="P617" s="1464"/>
      <c r="Q617" s="1464"/>
      <c r="R617" s="2459"/>
      <c r="S617" s="521" t="s">
        <v>6</v>
      </c>
      <c r="T617" s="2719">
        <f t="shared" si="203"/>
        <v>0</v>
      </c>
      <c r="U617" s="2443">
        <f t="shared" si="204"/>
        <v>0</v>
      </c>
      <c r="V617" s="2442"/>
      <c r="W617" s="1433">
        <f t="shared" si="211"/>
        <v>0</v>
      </c>
      <c r="X617" s="185" t="str">
        <f>IF(OR(W617=0, ISBLANK(P617)), "", TEXT(ROUND(W617/INDEX(AJ24:AJ94, MATCH(P617, AI24:AI94, 0)), 0),"# ##0") &amp; " " &amp; P617)</f>
        <v/>
      </c>
      <c r="Y617" s="210">
        <f t="shared" si="212"/>
        <v>0</v>
      </c>
      <c r="Z617" s="1434">
        <f t="shared" si="206"/>
        <v>0</v>
      </c>
      <c r="AA617" s="1435" t="str">
        <f t="shared" si="209"/>
        <v/>
      </c>
      <c r="AB617" s="1436"/>
      <c r="AC617" s="1433">
        <f t="shared" si="210"/>
        <v>0</v>
      </c>
      <c r="AD617" s="1437"/>
      <c r="AE617" s="1438" t="str">
        <f t="shared" si="200"/>
        <v/>
      </c>
      <c r="AF617" s="2564"/>
      <c r="AG617" s="2715">
        <f t="shared" si="207"/>
        <v>0</v>
      </c>
      <c r="AH617" s="2716">
        <f>IF(AND(V617&lt;&gt;"", ISNUMBER(T617)), IFERROR(INDEX(AJ24:AJ94, MATCH(P617, AI24:AI94, 0)) * O617 * IF(ISBLANK(L617), 1, L617), 0), 0)</f>
        <v>0</v>
      </c>
      <c r="AI617" s="1411"/>
      <c r="AJ617" s="1411"/>
      <c r="AK617" s="1411"/>
      <c r="AL617" s="1411"/>
      <c r="AM617" s="1401" t="str">
        <f t="shared" si="202"/>
        <v>►</v>
      </c>
      <c r="AR617" s="1372"/>
      <c r="AW617" s="1372"/>
      <c r="AX617" s="4">
        <v>1</v>
      </c>
      <c r="AY617" s="48"/>
      <c r="AZ617" s="48"/>
    </row>
    <row r="618" spans="1:52" s="31" customFormat="1" ht="21" customHeight="1" x14ac:dyDescent="0.25">
      <c r="A618" s="1401" t="str">
        <f t="shared" si="201"/>
        <v>►</v>
      </c>
      <c r="B618" s="1402" t="str">
        <f t="shared" si="205"/>
        <v>►</v>
      </c>
      <c r="C618" s="1403" t="str">
        <f t="shared" si="208"/>
        <v>►</v>
      </c>
      <c r="D618" s="2475" t="str">
        <f t="shared" si="213"/>
        <v>►</v>
      </c>
      <c r="E618" s="1402" t="str">
        <f t="shared" si="214"/>
        <v>►</v>
      </c>
      <c r="F618" s="1402" t="str">
        <f t="shared" si="215"/>
        <v>►</v>
      </c>
      <c r="G618" s="1402" t="str">
        <f t="shared" si="216"/>
        <v>►</v>
      </c>
      <c r="H618" s="1466" t="s">
        <v>6</v>
      </c>
      <c r="I618" s="1465"/>
      <c r="J618" s="1465"/>
      <c r="K618" s="1465"/>
      <c r="L618" s="1464"/>
      <c r="M618" s="1464"/>
      <c r="N618" s="1464"/>
      <c r="O618" s="1464"/>
      <c r="P618" s="1464"/>
      <c r="Q618" s="1464"/>
      <c r="R618" s="2459"/>
      <c r="S618" s="521" t="s">
        <v>6</v>
      </c>
      <c r="T618" s="2719">
        <f t="shared" si="203"/>
        <v>0</v>
      </c>
      <c r="U618" s="2443">
        <f t="shared" si="204"/>
        <v>0</v>
      </c>
      <c r="V618" s="2442"/>
      <c r="W618" s="1440">
        <f t="shared" si="211"/>
        <v>0</v>
      </c>
      <c r="X618" s="199" t="str">
        <f>IF(OR(W618=0, ISBLANK(P618)), "", TEXT(ROUND(W618/INDEX(AJ24:AJ94, MATCH(P618, AI24:AI94, 0)), 0),"# ##0") &amp; " " &amp; P618)</f>
        <v/>
      </c>
      <c r="Y618" s="197">
        <f t="shared" si="212"/>
        <v>0</v>
      </c>
      <c r="Z618" s="1441">
        <f t="shared" si="206"/>
        <v>0</v>
      </c>
      <c r="AA618" s="1428" t="str">
        <f t="shared" si="209"/>
        <v/>
      </c>
      <c r="AB618" s="1436"/>
      <c r="AC618" s="1440">
        <f t="shared" si="210"/>
        <v>0</v>
      </c>
      <c r="AD618" s="1437"/>
      <c r="AE618" s="1442" t="str">
        <f t="shared" si="200"/>
        <v/>
      </c>
      <c r="AF618" s="2564"/>
      <c r="AG618" s="2715">
        <f t="shared" si="207"/>
        <v>0</v>
      </c>
      <c r="AH618" s="2716">
        <f>IF(AND(V618&lt;&gt;"", ISNUMBER(T618)), IFERROR(INDEX(AJ24:AJ94, MATCH(P618, AI24:AI94, 0)) * O618 * IF(ISBLANK(L618), 1, L618), 0), 0)</f>
        <v>0</v>
      </c>
      <c r="AI618" s="1411"/>
      <c r="AJ618" s="1411"/>
      <c r="AK618" s="1411"/>
      <c r="AL618" s="1411"/>
      <c r="AM618" s="1401" t="str">
        <f t="shared" si="202"/>
        <v>►</v>
      </c>
      <c r="AR618" s="1372"/>
      <c r="AW618" s="1372"/>
      <c r="AX618" s="4">
        <v>1</v>
      </c>
      <c r="AY618" s="48"/>
      <c r="AZ618" s="48"/>
    </row>
    <row r="619" spans="1:52" s="31" customFormat="1" ht="21" customHeight="1" x14ac:dyDescent="0.25">
      <c r="A619" s="1401" t="str">
        <f t="shared" si="201"/>
        <v>►</v>
      </c>
      <c r="B619" s="1402" t="str">
        <f t="shared" si="205"/>
        <v>►</v>
      </c>
      <c r="C619" s="1403" t="str">
        <f t="shared" si="208"/>
        <v>►</v>
      </c>
      <c r="D619" s="2475" t="str">
        <f t="shared" si="213"/>
        <v>►</v>
      </c>
      <c r="E619" s="1402" t="str">
        <f t="shared" si="214"/>
        <v>►</v>
      </c>
      <c r="F619" s="1402" t="str">
        <f t="shared" si="215"/>
        <v>►</v>
      </c>
      <c r="G619" s="1402" t="str">
        <f t="shared" si="216"/>
        <v>►</v>
      </c>
      <c r="H619" s="1466" t="s">
        <v>6</v>
      </c>
      <c r="I619" s="1465"/>
      <c r="J619" s="1465"/>
      <c r="K619" s="1465"/>
      <c r="L619" s="1464"/>
      <c r="M619" s="1464"/>
      <c r="N619" s="1464"/>
      <c r="O619" s="1464"/>
      <c r="P619" s="1464"/>
      <c r="Q619" s="1464"/>
      <c r="R619" s="2459"/>
      <c r="S619" s="521" t="s">
        <v>6</v>
      </c>
      <c r="T619" s="2719">
        <f t="shared" si="203"/>
        <v>0</v>
      </c>
      <c r="U619" s="2443">
        <f t="shared" si="204"/>
        <v>0</v>
      </c>
      <c r="V619" s="2442"/>
      <c r="W619" s="1433">
        <f t="shared" si="211"/>
        <v>0</v>
      </c>
      <c r="X619" s="185" t="str">
        <f>IF(OR(W619=0, ISBLANK(P619)), "", TEXT(ROUND(W619/INDEX(AJ24:AJ94, MATCH(P619, AI24:AI94, 0)), 0),"# ##0") &amp; " " &amp; P619)</f>
        <v/>
      </c>
      <c r="Y619" s="210">
        <f t="shared" si="212"/>
        <v>0</v>
      </c>
      <c r="Z619" s="1434">
        <f t="shared" si="206"/>
        <v>0</v>
      </c>
      <c r="AA619" s="1435" t="str">
        <f t="shared" si="209"/>
        <v/>
      </c>
      <c r="AB619" s="1436"/>
      <c r="AC619" s="1433">
        <f t="shared" si="210"/>
        <v>0</v>
      </c>
      <c r="AD619" s="1437"/>
      <c r="AE619" s="1438" t="str">
        <f t="shared" si="200"/>
        <v/>
      </c>
      <c r="AF619" s="2564"/>
      <c r="AG619" s="2715">
        <f t="shared" si="207"/>
        <v>0</v>
      </c>
      <c r="AH619" s="2716">
        <f>IF(AND(V619&lt;&gt;"", ISNUMBER(T619)), IFERROR(INDEX(AJ24:AJ94, MATCH(P619, AI24:AI94, 0)) * O619 * IF(ISBLANK(L619), 1, L619), 0), 0)</f>
        <v>0</v>
      </c>
      <c r="AI619" s="1411"/>
      <c r="AJ619" s="1411"/>
      <c r="AK619" s="1411"/>
      <c r="AL619" s="1411"/>
      <c r="AM619" s="1401" t="str">
        <f t="shared" si="202"/>
        <v>►</v>
      </c>
      <c r="AR619" s="1372"/>
      <c r="AW619" s="1372"/>
      <c r="AX619" s="4">
        <v>1</v>
      </c>
      <c r="AY619" s="48"/>
      <c r="AZ619" s="48"/>
    </row>
    <row r="620" spans="1:52" s="31" customFormat="1" ht="21" customHeight="1" x14ac:dyDescent="0.25">
      <c r="A620" s="1401" t="str">
        <f t="shared" si="201"/>
        <v>►</v>
      </c>
      <c r="B620" s="1402" t="str">
        <f t="shared" si="205"/>
        <v>►</v>
      </c>
      <c r="C620" s="1403" t="str">
        <f t="shared" si="208"/>
        <v>►</v>
      </c>
      <c r="D620" s="2475" t="str">
        <f t="shared" si="213"/>
        <v>►</v>
      </c>
      <c r="E620" s="1402" t="str">
        <f t="shared" si="214"/>
        <v>►</v>
      </c>
      <c r="F620" s="1402" t="str">
        <f t="shared" si="215"/>
        <v>►</v>
      </c>
      <c r="G620" s="1402" t="str">
        <f t="shared" si="216"/>
        <v>►</v>
      </c>
      <c r="H620" s="1466" t="s">
        <v>6</v>
      </c>
      <c r="I620" s="1465"/>
      <c r="J620" s="1465"/>
      <c r="K620" s="1465"/>
      <c r="L620" s="1464"/>
      <c r="M620" s="1464"/>
      <c r="N620" s="1464"/>
      <c r="O620" s="1464"/>
      <c r="P620" s="1464"/>
      <c r="Q620" s="1464"/>
      <c r="R620" s="2459"/>
      <c r="S620" s="521" t="s">
        <v>6</v>
      </c>
      <c r="T620" s="2719">
        <f t="shared" si="203"/>
        <v>0</v>
      </c>
      <c r="U620" s="2443">
        <f t="shared" si="204"/>
        <v>0</v>
      </c>
      <c r="V620" s="2442"/>
      <c r="W620" s="1440">
        <f t="shared" si="211"/>
        <v>0</v>
      </c>
      <c r="X620" s="199" t="str">
        <f>IF(OR(W620=0, ISBLANK(P620)), "", TEXT(ROUND(W620/INDEX(AJ24:AJ94, MATCH(P620, AI24:AI94, 0)), 0),"# ##0") &amp; " " &amp; P620)</f>
        <v/>
      </c>
      <c r="Y620" s="197">
        <f t="shared" si="212"/>
        <v>0</v>
      </c>
      <c r="Z620" s="1441">
        <f t="shared" si="206"/>
        <v>0</v>
      </c>
      <c r="AA620" s="1428" t="str">
        <f t="shared" si="209"/>
        <v/>
      </c>
      <c r="AB620" s="1436"/>
      <c r="AC620" s="1440">
        <f t="shared" si="210"/>
        <v>0</v>
      </c>
      <c r="AD620" s="1437"/>
      <c r="AE620" s="1442" t="str">
        <f t="shared" si="200"/>
        <v/>
      </c>
      <c r="AF620" s="2564"/>
      <c r="AG620" s="2715">
        <f t="shared" si="207"/>
        <v>0</v>
      </c>
      <c r="AH620" s="2716">
        <f>IF(AND(V620&lt;&gt;"", ISNUMBER(T620)), IFERROR(INDEX(AJ24:AJ94, MATCH(P620, AI24:AI94, 0)) * O620 * IF(ISBLANK(L620), 1, L620), 0), 0)</f>
        <v>0</v>
      </c>
      <c r="AI620" s="1411"/>
      <c r="AJ620" s="1411"/>
      <c r="AK620" s="1411"/>
      <c r="AL620" s="1411"/>
      <c r="AM620" s="1401" t="str">
        <f t="shared" si="202"/>
        <v>►</v>
      </c>
      <c r="AR620" s="1372"/>
      <c r="AW620" s="1372"/>
      <c r="AX620" s="4">
        <v>1</v>
      </c>
      <c r="AY620" s="48"/>
      <c r="AZ620" s="48"/>
    </row>
    <row r="621" spans="1:52" s="31" customFormat="1" ht="21" customHeight="1" x14ac:dyDescent="0.25">
      <c r="A621" s="1401" t="str">
        <f t="shared" si="201"/>
        <v>►</v>
      </c>
      <c r="B621" s="1402" t="str">
        <f t="shared" si="205"/>
        <v>►</v>
      </c>
      <c r="C621" s="1403" t="str">
        <f t="shared" si="208"/>
        <v>►</v>
      </c>
      <c r="D621" s="2475" t="str">
        <f t="shared" si="213"/>
        <v>►</v>
      </c>
      <c r="E621" s="1402" t="str">
        <f t="shared" si="214"/>
        <v>►</v>
      </c>
      <c r="F621" s="1402" t="str">
        <f t="shared" si="215"/>
        <v>►</v>
      </c>
      <c r="G621" s="1402" t="str">
        <f t="shared" si="216"/>
        <v>►</v>
      </c>
      <c r="H621" s="1466" t="s">
        <v>6</v>
      </c>
      <c r="I621" s="1465"/>
      <c r="J621" s="1465"/>
      <c r="K621" s="1465"/>
      <c r="L621" s="1464"/>
      <c r="M621" s="1464"/>
      <c r="N621" s="1464"/>
      <c r="O621" s="1464"/>
      <c r="P621" s="1464"/>
      <c r="Q621" s="1464"/>
      <c r="R621" s="2459"/>
      <c r="S621" s="521" t="s">
        <v>6</v>
      </c>
      <c r="T621" s="2719">
        <f t="shared" si="203"/>
        <v>0</v>
      </c>
      <c r="U621" s="2443">
        <f t="shared" si="204"/>
        <v>0</v>
      </c>
      <c r="V621" s="2442"/>
      <c r="W621" s="1433">
        <f t="shared" si="211"/>
        <v>0</v>
      </c>
      <c r="X621" s="185" t="str">
        <f>IF(OR(W621=0, ISBLANK(P621)), "", TEXT(ROUND(W621/INDEX(AJ24:AJ94, MATCH(P621, AI24:AI94, 0)), 0),"# ##0") &amp; " " &amp; P621)</f>
        <v/>
      </c>
      <c r="Y621" s="210">
        <f t="shared" si="212"/>
        <v>0</v>
      </c>
      <c r="Z621" s="1434">
        <f t="shared" si="206"/>
        <v>0</v>
      </c>
      <c r="AA621" s="1435" t="str">
        <f t="shared" si="209"/>
        <v/>
      </c>
      <c r="AB621" s="1436"/>
      <c r="AC621" s="1433">
        <f t="shared" si="210"/>
        <v>0</v>
      </c>
      <c r="AD621" s="1437"/>
      <c r="AE621" s="1438" t="str">
        <f t="shared" si="200"/>
        <v/>
      </c>
      <c r="AF621" s="2564"/>
      <c r="AG621" s="2715">
        <f t="shared" si="207"/>
        <v>0</v>
      </c>
      <c r="AH621" s="2716">
        <f>IF(AND(V621&lt;&gt;"", ISNUMBER(T621)), IFERROR(INDEX(AJ24:AJ94, MATCH(P621, AI24:AI94, 0)) * O621 * IF(ISBLANK(L621), 1, L621), 0), 0)</f>
        <v>0</v>
      </c>
      <c r="AI621" s="1411"/>
      <c r="AJ621" s="1411"/>
      <c r="AK621" s="1411"/>
      <c r="AL621" s="1411"/>
      <c r="AM621" s="1401" t="str">
        <f t="shared" si="202"/>
        <v>►</v>
      </c>
      <c r="AR621" s="1372"/>
      <c r="AW621" s="1372"/>
      <c r="AX621" s="4">
        <v>1</v>
      </c>
      <c r="AY621" s="48"/>
      <c r="AZ621" s="48"/>
    </row>
    <row r="622" spans="1:52" s="31" customFormat="1" ht="21" customHeight="1" x14ac:dyDescent="0.25">
      <c r="A622" s="1401" t="str">
        <f t="shared" si="201"/>
        <v>►</v>
      </c>
      <c r="B622" s="1402" t="str">
        <f t="shared" si="205"/>
        <v>►</v>
      </c>
      <c r="C622" s="1403" t="str">
        <f t="shared" si="208"/>
        <v>►</v>
      </c>
      <c r="D622" s="2475" t="str">
        <f t="shared" si="213"/>
        <v>►</v>
      </c>
      <c r="E622" s="1402" t="str">
        <f t="shared" si="214"/>
        <v>►</v>
      </c>
      <c r="F622" s="1402" t="str">
        <f t="shared" si="215"/>
        <v>►</v>
      </c>
      <c r="G622" s="1402" t="str">
        <f t="shared" si="216"/>
        <v>►</v>
      </c>
      <c r="H622" s="1466" t="s">
        <v>6</v>
      </c>
      <c r="I622" s="1465"/>
      <c r="J622" s="1465"/>
      <c r="K622" s="1465"/>
      <c r="L622" s="1464"/>
      <c r="M622" s="1464"/>
      <c r="N622" s="1464"/>
      <c r="O622" s="1464"/>
      <c r="P622" s="1464"/>
      <c r="Q622" s="1464"/>
      <c r="R622" s="2459"/>
      <c r="S622" s="521" t="s">
        <v>6</v>
      </c>
      <c r="T622" s="2719">
        <f t="shared" si="203"/>
        <v>0</v>
      </c>
      <c r="U622" s="2443">
        <f t="shared" si="204"/>
        <v>0</v>
      </c>
      <c r="V622" s="2442"/>
      <c r="W622" s="1440">
        <f t="shared" si="211"/>
        <v>0</v>
      </c>
      <c r="X622" s="199" t="str">
        <f>IF(OR(W622=0, ISBLANK(P622)), "", TEXT(ROUND(W622/INDEX(AJ24:AJ94, MATCH(P622, AI24:AI94, 0)), 0),"# ##0") &amp; " " &amp; P622)</f>
        <v/>
      </c>
      <c r="Y622" s="197">
        <f t="shared" si="212"/>
        <v>0</v>
      </c>
      <c r="Z622" s="1441">
        <f t="shared" si="206"/>
        <v>0</v>
      </c>
      <c r="AA622" s="1428" t="str">
        <f t="shared" si="209"/>
        <v/>
      </c>
      <c r="AB622" s="1436"/>
      <c r="AC622" s="1440">
        <f t="shared" si="210"/>
        <v>0</v>
      </c>
      <c r="AD622" s="1437"/>
      <c r="AE622" s="1442" t="str">
        <f t="shared" si="200"/>
        <v/>
      </c>
      <c r="AF622" s="2564"/>
      <c r="AG622" s="2715">
        <f t="shared" si="207"/>
        <v>0</v>
      </c>
      <c r="AH622" s="2716">
        <f>IF(AND(V622&lt;&gt;"", ISNUMBER(T622)), IFERROR(INDEX(AJ24:AJ94, MATCH(P622, AI24:AI94, 0)) * O622 * IF(ISBLANK(L622), 1, L622), 0), 0)</f>
        <v>0</v>
      </c>
      <c r="AI622" s="1411"/>
      <c r="AJ622" s="1411"/>
      <c r="AK622" s="1411"/>
      <c r="AL622" s="1411"/>
      <c r="AM622" s="1401" t="str">
        <f t="shared" si="202"/>
        <v>►</v>
      </c>
      <c r="AR622" s="1372"/>
      <c r="AW622" s="1372"/>
      <c r="AX622" s="4">
        <v>1</v>
      </c>
      <c r="AY622" s="48"/>
      <c r="AZ622" s="48"/>
    </row>
    <row r="623" spans="1:52" s="31" customFormat="1" ht="21" customHeight="1" x14ac:dyDescent="0.25">
      <c r="A623" s="1401" t="str">
        <f t="shared" si="201"/>
        <v>►</v>
      </c>
      <c r="B623" s="1402" t="str">
        <f t="shared" si="205"/>
        <v>►</v>
      </c>
      <c r="C623" s="1403" t="str">
        <f t="shared" si="208"/>
        <v>►</v>
      </c>
      <c r="D623" s="2475" t="str">
        <f t="shared" si="213"/>
        <v>►</v>
      </c>
      <c r="E623" s="1402" t="str">
        <f t="shared" si="214"/>
        <v>►</v>
      </c>
      <c r="F623" s="1402" t="str">
        <f t="shared" si="215"/>
        <v>►</v>
      </c>
      <c r="G623" s="1402" t="str">
        <f t="shared" si="216"/>
        <v>►</v>
      </c>
      <c r="H623" s="1466" t="s">
        <v>6</v>
      </c>
      <c r="I623" s="1465"/>
      <c r="J623" s="1465"/>
      <c r="K623" s="1465"/>
      <c r="L623" s="1464"/>
      <c r="M623" s="1464"/>
      <c r="N623" s="1464"/>
      <c r="O623" s="1464"/>
      <c r="P623" s="1464"/>
      <c r="Q623" s="1464"/>
      <c r="R623" s="2459"/>
      <c r="S623" s="521" t="s">
        <v>6</v>
      </c>
      <c r="T623" s="2719">
        <f t="shared" si="203"/>
        <v>0</v>
      </c>
      <c r="U623" s="2443">
        <f t="shared" si="204"/>
        <v>0</v>
      </c>
      <c r="V623" s="2442"/>
      <c r="W623" s="1433">
        <f t="shared" si="211"/>
        <v>0</v>
      </c>
      <c r="X623" s="185" t="str">
        <f>IF(OR(W623=0, ISBLANK(P623)), "", TEXT(ROUND(W623/INDEX(AJ24:AJ94, MATCH(P623, AI24:AI94, 0)), 0),"# ##0") &amp; " " &amp; P623)</f>
        <v/>
      </c>
      <c r="Y623" s="210">
        <f t="shared" si="212"/>
        <v>0</v>
      </c>
      <c r="Z623" s="1434">
        <f t="shared" si="206"/>
        <v>0</v>
      </c>
      <c r="AA623" s="1435" t="str">
        <f t="shared" si="209"/>
        <v/>
      </c>
      <c r="AB623" s="1436"/>
      <c r="AC623" s="1433">
        <f t="shared" si="210"/>
        <v>0</v>
      </c>
      <c r="AD623" s="1437"/>
      <c r="AE623" s="1438" t="str">
        <f t="shared" si="200"/>
        <v/>
      </c>
      <c r="AF623" s="2564"/>
      <c r="AG623" s="2715">
        <f t="shared" si="207"/>
        <v>0</v>
      </c>
      <c r="AH623" s="2716">
        <f>IF(AND(V623&lt;&gt;"", ISNUMBER(T623)), IFERROR(INDEX(AJ24:AJ94, MATCH(P623, AI24:AI94, 0)) * O623 * IF(ISBLANK(L623), 1, L623), 0), 0)</f>
        <v>0</v>
      </c>
      <c r="AI623" s="1411"/>
      <c r="AJ623" s="1411"/>
      <c r="AK623" s="1411"/>
      <c r="AL623" s="1411"/>
      <c r="AM623" s="1401" t="str">
        <f t="shared" si="202"/>
        <v>►</v>
      </c>
      <c r="AR623" s="1372"/>
      <c r="AW623" s="1372"/>
      <c r="AX623" s="4">
        <v>1</v>
      </c>
      <c r="AY623" s="48"/>
      <c r="AZ623" s="48"/>
    </row>
    <row r="624" spans="1:52" s="31" customFormat="1" ht="21" customHeight="1" x14ac:dyDescent="0.25">
      <c r="A624" s="1401" t="str">
        <f t="shared" si="201"/>
        <v>►</v>
      </c>
      <c r="B624" s="1402" t="str">
        <f t="shared" si="205"/>
        <v>►</v>
      </c>
      <c r="C624" s="1403" t="str">
        <f t="shared" si="208"/>
        <v>►</v>
      </c>
      <c r="D624" s="2475" t="str">
        <f t="shared" si="213"/>
        <v>►</v>
      </c>
      <c r="E624" s="1402" t="str">
        <f t="shared" si="214"/>
        <v>►</v>
      </c>
      <c r="F624" s="1402" t="str">
        <f t="shared" si="215"/>
        <v>►</v>
      </c>
      <c r="G624" s="1402" t="str">
        <f t="shared" si="216"/>
        <v>►</v>
      </c>
      <c r="H624" s="1466" t="s">
        <v>6</v>
      </c>
      <c r="I624" s="1465"/>
      <c r="J624" s="1465"/>
      <c r="K624" s="1465"/>
      <c r="L624" s="1464"/>
      <c r="M624" s="1464"/>
      <c r="N624" s="1464"/>
      <c r="O624" s="1464"/>
      <c r="P624" s="1464"/>
      <c r="Q624" s="1464"/>
      <c r="R624" s="2459"/>
      <c r="S624" s="521" t="s">
        <v>6</v>
      </c>
      <c r="T624" s="2719">
        <f t="shared" si="203"/>
        <v>0</v>
      </c>
      <c r="U624" s="2443">
        <f t="shared" si="204"/>
        <v>0</v>
      </c>
      <c r="V624" s="2442"/>
      <c r="W624" s="1440">
        <f t="shared" si="211"/>
        <v>0</v>
      </c>
      <c r="X624" s="199" t="str">
        <f>IF(OR(W624=0, ISBLANK(P624)), "", TEXT(ROUND(W624/INDEX(AJ24:AJ94, MATCH(P624, AI24:AI94, 0)), 0),"# ##0") &amp; " " &amp; P624)</f>
        <v/>
      </c>
      <c r="Y624" s="197">
        <f t="shared" si="212"/>
        <v>0</v>
      </c>
      <c r="Z624" s="1441">
        <f t="shared" si="206"/>
        <v>0</v>
      </c>
      <c r="AA624" s="1428" t="str">
        <f t="shared" si="209"/>
        <v/>
      </c>
      <c r="AB624" s="1436"/>
      <c r="AC624" s="1440">
        <f t="shared" si="210"/>
        <v>0</v>
      </c>
      <c r="AD624" s="1437"/>
      <c r="AE624" s="1442" t="str">
        <f t="shared" si="200"/>
        <v/>
      </c>
      <c r="AF624" s="2564"/>
      <c r="AG624" s="2715">
        <f t="shared" si="207"/>
        <v>0</v>
      </c>
      <c r="AH624" s="2716">
        <f>IF(AND(V624&lt;&gt;"", ISNUMBER(T624)), IFERROR(INDEX(AJ24:AJ94, MATCH(P624, AI24:AI94, 0)) * O624 * IF(ISBLANK(L624), 1, L624), 0), 0)</f>
        <v>0</v>
      </c>
      <c r="AI624" s="1411"/>
      <c r="AJ624" s="1411"/>
      <c r="AK624" s="1411"/>
      <c r="AL624" s="1411"/>
      <c r="AM624" s="1401" t="str">
        <f t="shared" si="202"/>
        <v>►</v>
      </c>
      <c r="AR624" s="1372"/>
      <c r="AW624" s="1372"/>
      <c r="AX624" s="4">
        <v>1</v>
      </c>
      <c r="AY624" s="48"/>
      <c r="AZ624" s="48"/>
    </row>
    <row r="625" spans="1:52" s="31" customFormat="1" ht="21" customHeight="1" x14ac:dyDescent="0.25">
      <c r="A625" s="1401" t="str">
        <f t="shared" si="201"/>
        <v>►</v>
      </c>
      <c r="B625" s="1402" t="str">
        <f t="shared" si="205"/>
        <v>►</v>
      </c>
      <c r="C625" s="1403" t="str">
        <f t="shared" si="208"/>
        <v>►</v>
      </c>
      <c r="D625" s="2475" t="str">
        <f t="shared" si="213"/>
        <v>►</v>
      </c>
      <c r="E625" s="1402" t="str">
        <f t="shared" si="214"/>
        <v>►</v>
      </c>
      <c r="F625" s="1402" t="str">
        <f t="shared" si="215"/>
        <v>►</v>
      </c>
      <c r="G625" s="1402" t="str">
        <f t="shared" si="216"/>
        <v>►</v>
      </c>
      <c r="H625" s="1466" t="s">
        <v>6</v>
      </c>
      <c r="I625" s="1465"/>
      <c r="J625" s="1465"/>
      <c r="K625" s="1465"/>
      <c r="L625" s="1464"/>
      <c r="M625" s="1464"/>
      <c r="N625" s="1464"/>
      <c r="O625" s="1464"/>
      <c r="P625" s="1464"/>
      <c r="Q625" s="1464"/>
      <c r="R625" s="2459"/>
      <c r="S625" s="521" t="s">
        <v>6</v>
      </c>
      <c r="T625" s="2719">
        <f t="shared" si="203"/>
        <v>0</v>
      </c>
      <c r="U625" s="2443">
        <f t="shared" si="204"/>
        <v>0</v>
      </c>
      <c r="V625" s="2442"/>
      <c r="W625" s="1433">
        <f t="shared" si="211"/>
        <v>0</v>
      </c>
      <c r="X625" s="185" t="str">
        <f>IF(OR(W625=0, ISBLANK(P625)), "", TEXT(ROUND(W625/INDEX(AJ24:AJ94, MATCH(P625, AI24:AI94, 0)), 0),"# ##0") &amp; " " &amp; P625)</f>
        <v/>
      </c>
      <c r="Y625" s="210">
        <f t="shared" si="212"/>
        <v>0</v>
      </c>
      <c r="Z625" s="1434">
        <f t="shared" si="206"/>
        <v>0</v>
      </c>
      <c r="AA625" s="1435" t="str">
        <f t="shared" si="209"/>
        <v/>
      </c>
      <c r="AB625" s="1436"/>
      <c r="AC625" s="1433">
        <f t="shared" si="210"/>
        <v>0</v>
      </c>
      <c r="AD625" s="1437"/>
      <c r="AE625" s="1438" t="str">
        <f t="shared" si="200"/>
        <v/>
      </c>
      <c r="AF625" s="2564"/>
      <c r="AG625" s="2715">
        <f t="shared" si="207"/>
        <v>0</v>
      </c>
      <c r="AH625" s="2716">
        <f>IF(AND(V625&lt;&gt;"", ISNUMBER(T625)), IFERROR(INDEX(AJ24:AJ94, MATCH(P625, AI24:AI94, 0)) * O625 * IF(ISBLANK(L625), 1, L625), 0), 0)</f>
        <v>0</v>
      </c>
      <c r="AI625" s="1411"/>
      <c r="AJ625" s="1411"/>
      <c r="AK625" s="1411"/>
      <c r="AL625" s="1411"/>
      <c r="AM625" s="1401" t="str">
        <f t="shared" si="202"/>
        <v>►</v>
      </c>
      <c r="AR625" s="1372"/>
      <c r="AW625" s="1372"/>
      <c r="AX625" s="4">
        <v>1</v>
      </c>
      <c r="AY625" s="48"/>
      <c r="AZ625" s="48"/>
    </row>
    <row r="626" spans="1:52" s="31" customFormat="1" ht="21" customHeight="1" x14ac:dyDescent="0.25">
      <c r="A626" s="1401" t="str">
        <f t="shared" si="201"/>
        <v>►</v>
      </c>
      <c r="B626" s="1402" t="str">
        <f t="shared" si="205"/>
        <v>►</v>
      </c>
      <c r="C626" s="1403" t="str">
        <f t="shared" si="208"/>
        <v>►</v>
      </c>
      <c r="D626" s="2475" t="str">
        <f t="shared" si="213"/>
        <v>►</v>
      </c>
      <c r="E626" s="1402" t="str">
        <f t="shared" si="214"/>
        <v>►</v>
      </c>
      <c r="F626" s="1402" t="str">
        <f t="shared" si="215"/>
        <v>►</v>
      </c>
      <c r="G626" s="1402" t="str">
        <f t="shared" si="216"/>
        <v>►</v>
      </c>
      <c r="H626" s="1466" t="s">
        <v>6</v>
      </c>
      <c r="I626" s="1465"/>
      <c r="J626" s="1465"/>
      <c r="K626" s="1465"/>
      <c r="L626" s="1464"/>
      <c r="M626" s="1464"/>
      <c r="N626" s="1464"/>
      <c r="O626" s="1464"/>
      <c r="P626" s="1464"/>
      <c r="Q626" s="1464"/>
      <c r="R626" s="2459"/>
      <c r="S626" s="521" t="s">
        <v>6</v>
      </c>
      <c r="T626" s="2719">
        <f t="shared" si="203"/>
        <v>0</v>
      </c>
      <c r="U626" s="2443">
        <f t="shared" si="204"/>
        <v>0</v>
      </c>
      <c r="V626" s="2442"/>
      <c r="W626" s="1440">
        <f t="shared" si="211"/>
        <v>0</v>
      </c>
      <c r="X626" s="199" t="str">
        <f>IF(OR(W626=0, ISBLANK(P626)), "", TEXT(ROUND(W626/INDEX(AJ24:AJ94, MATCH(P626, AI24:AI94, 0)), 0),"# ##0") &amp; " " &amp; P626)</f>
        <v/>
      </c>
      <c r="Y626" s="197">
        <f t="shared" si="212"/>
        <v>0</v>
      </c>
      <c r="Z626" s="1441">
        <f t="shared" si="206"/>
        <v>0</v>
      </c>
      <c r="AA626" s="1428" t="str">
        <f t="shared" si="209"/>
        <v/>
      </c>
      <c r="AB626" s="1436"/>
      <c r="AC626" s="1440">
        <f t="shared" si="210"/>
        <v>0</v>
      </c>
      <c r="AD626" s="1437"/>
      <c r="AE626" s="1442" t="str">
        <f t="shared" si="200"/>
        <v/>
      </c>
      <c r="AF626" s="2564"/>
      <c r="AG626" s="2715">
        <f t="shared" si="207"/>
        <v>0</v>
      </c>
      <c r="AH626" s="2716">
        <f>IF(AND(V626&lt;&gt;"", ISNUMBER(T626)), IFERROR(INDEX(AJ24:AJ94, MATCH(P626, AI24:AI94, 0)) * O626 * IF(ISBLANK(L626), 1, L626), 0), 0)</f>
        <v>0</v>
      </c>
      <c r="AI626" s="1411"/>
      <c r="AJ626" s="1411"/>
      <c r="AK626" s="1411"/>
      <c r="AL626" s="1411"/>
      <c r="AM626" s="1401" t="str">
        <f t="shared" si="202"/>
        <v>►</v>
      </c>
      <c r="AR626" s="1372"/>
      <c r="AW626" s="1372"/>
      <c r="AX626" s="4">
        <v>1</v>
      </c>
      <c r="AY626" s="48"/>
      <c r="AZ626" s="48"/>
    </row>
    <row r="627" spans="1:52" s="31" customFormat="1" ht="21" customHeight="1" x14ac:dyDescent="0.25">
      <c r="A627" s="1401" t="str">
        <f t="shared" si="201"/>
        <v>►</v>
      </c>
      <c r="B627" s="1402" t="str">
        <f t="shared" si="205"/>
        <v>►</v>
      </c>
      <c r="C627" s="1403" t="str">
        <f t="shared" si="208"/>
        <v>►</v>
      </c>
      <c r="D627" s="2475" t="str">
        <f t="shared" si="213"/>
        <v>►</v>
      </c>
      <c r="E627" s="1402" t="str">
        <f t="shared" si="214"/>
        <v>►</v>
      </c>
      <c r="F627" s="1402" t="str">
        <f t="shared" si="215"/>
        <v>►</v>
      </c>
      <c r="G627" s="1402" t="str">
        <f t="shared" si="216"/>
        <v>►</v>
      </c>
      <c r="H627" s="1466" t="s">
        <v>6</v>
      </c>
      <c r="I627" s="1465"/>
      <c r="J627" s="1465"/>
      <c r="K627" s="1465"/>
      <c r="L627" s="1464"/>
      <c r="M627" s="1464"/>
      <c r="N627" s="1464"/>
      <c r="O627" s="1464"/>
      <c r="P627" s="1464"/>
      <c r="Q627" s="1464"/>
      <c r="R627" s="2459"/>
      <c r="S627" s="521" t="s">
        <v>6</v>
      </c>
      <c r="T627" s="2719">
        <f t="shared" si="203"/>
        <v>0</v>
      </c>
      <c r="U627" s="2443">
        <f t="shared" si="204"/>
        <v>0</v>
      </c>
      <c r="V627" s="2442"/>
      <c r="W627" s="1433">
        <f t="shared" si="211"/>
        <v>0</v>
      </c>
      <c r="X627" s="185" t="str">
        <f>IF(OR(W627=0, ISBLANK(P627)), "", TEXT(ROUND(W627/INDEX(AJ24:AJ94, MATCH(P627, AI24:AI94, 0)), 0),"# ##0") &amp; " " &amp; P627)</f>
        <v/>
      </c>
      <c r="Y627" s="210">
        <f t="shared" si="212"/>
        <v>0</v>
      </c>
      <c r="Z627" s="1434">
        <f t="shared" si="206"/>
        <v>0</v>
      </c>
      <c r="AA627" s="1435" t="str">
        <f t="shared" si="209"/>
        <v/>
      </c>
      <c r="AB627" s="1436"/>
      <c r="AC627" s="1433">
        <f t="shared" si="210"/>
        <v>0</v>
      </c>
      <c r="AD627" s="1437"/>
      <c r="AE627" s="1438" t="str">
        <f t="shared" si="200"/>
        <v/>
      </c>
      <c r="AF627" s="2564"/>
      <c r="AG627" s="2715">
        <f t="shared" si="207"/>
        <v>0</v>
      </c>
      <c r="AH627" s="2716">
        <f>IF(AND(V627&lt;&gt;"", ISNUMBER(T627)), IFERROR(INDEX(AJ24:AJ94, MATCH(P627, AI24:AI94, 0)) * O627 * IF(ISBLANK(L627), 1, L627), 0), 0)</f>
        <v>0</v>
      </c>
      <c r="AI627" s="1411"/>
      <c r="AJ627" s="1411"/>
      <c r="AK627" s="1411"/>
      <c r="AL627" s="1411"/>
      <c r="AM627" s="1401" t="str">
        <f t="shared" si="202"/>
        <v>►</v>
      </c>
      <c r="AR627" s="1372"/>
      <c r="AW627" s="1372"/>
      <c r="AX627" s="4">
        <v>1</v>
      </c>
      <c r="AY627" s="48"/>
      <c r="AZ627" s="48"/>
    </row>
    <row r="628" spans="1:52" s="31" customFormat="1" ht="21" customHeight="1" x14ac:dyDescent="0.25">
      <c r="A628" s="1401" t="str">
        <f t="shared" si="201"/>
        <v>►</v>
      </c>
      <c r="B628" s="1402" t="str">
        <f t="shared" si="205"/>
        <v>►</v>
      </c>
      <c r="C628" s="1403" t="str">
        <f t="shared" si="208"/>
        <v>►</v>
      </c>
      <c r="D628" s="2475" t="str">
        <f t="shared" si="213"/>
        <v>►</v>
      </c>
      <c r="E628" s="1402" t="str">
        <f t="shared" si="214"/>
        <v>►</v>
      </c>
      <c r="F628" s="1402" t="str">
        <f t="shared" si="215"/>
        <v>►</v>
      </c>
      <c r="G628" s="1402" t="str">
        <f t="shared" si="216"/>
        <v>►</v>
      </c>
      <c r="H628" s="1466" t="s">
        <v>6</v>
      </c>
      <c r="I628" s="1465"/>
      <c r="J628" s="1465"/>
      <c r="K628" s="1465"/>
      <c r="L628" s="1464"/>
      <c r="M628" s="1464"/>
      <c r="N628" s="1464"/>
      <c r="O628" s="1464"/>
      <c r="P628" s="1464"/>
      <c r="Q628" s="1464"/>
      <c r="R628" s="2459"/>
      <c r="S628" s="521" t="s">
        <v>6</v>
      </c>
      <c r="T628" s="2719">
        <f t="shared" si="203"/>
        <v>0</v>
      </c>
      <c r="U628" s="2443">
        <f t="shared" si="204"/>
        <v>0</v>
      </c>
      <c r="V628" s="2442"/>
      <c r="W628" s="1440">
        <f t="shared" si="211"/>
        <v>0</v>
      </c>
      <c r="X628" s="199" t="str">
        <f>IF(OR(W628=0, ISBLANK(P628)), "", TEXT(ROUND(W628/INDEX(AJ24:AJ94, MATCH(P628, AI24:AI94, 0)), 0),"# ##0") &amp; " " &amp; P628)</f>
        <v/>
      </c>
      <c r="Y628" s="197">
        <f t="shared" si="212"/>
        <v>0</v>
      </c>
      <c r="Z628" s="1441">
        <f t="shared" si="206"/>
        <v>0</v>
      </c>
      <c r="AA628" s="1428" t="str">
        <f t="shared" si="209"/>
        <v/>
      </c>
      <c r="AB628" s="1436"/>
      <c r="AC628" s="1440">
        <f t="shared" si="210"/>
        <v>0</v>
      </c>
      <c r="AD628" s="1437"/>
      <c r="AE628" s="1442" t="str">
        <f t="shared" si="200"/>
        <v/>
      </c>
      <c r="AF628" s="2564"/>
      <c r="AG628" s="2715">
        <f t="shared" si="207"/>
        <v>0</v>
      </c>
      <c r="AH628" s="2716">
        <f>IF(AND(V628&lt;&gt;"", ISNUMBER(T628)), IFERROR(INDEX(AJ24:AJ94, MATCH(P628, AI24:AI94, 0)) * O628 * IF(ISBLANK(L628), 1, L628), 0), 0)</f>
        <v>0</v>
      </c>
      <c r="AI628" s="1411"/>
      <c r="AJ628" s="1411"/>
      <c r="AK628" s="1411"/>
      <c r="AL628" s="1411"/>
      <c r="AM628" s="1401" t="str">
        <f t="shared" si="202"/>
        <v>►</v>
      </c>
      <c r="AR628" s="1372"/>
      <c r="AW628" s="1372"/>
      <c r="AX628" s="4">
        <v>1</v>
      </c>
      <c r="AY628" s="48"/>
      <c r="AZ628" s="48"/>
    </row>
    <row r="629" spans="1:52" s="31" customFormat="1" ht="21" customHeight="1" x14ac:dyDescent="0.25">
      <c r="A629" s="1401" t="str">
        <f t="shared" si="201"/>
        <v>►</v>
      </c>
      <c r="B629" s="1402" t="str">
        <f t="shared" si="205"/>
        <v>►</v>
      </c>
      <c r="C629" s="1403" t="str">
        <f t="shared" si="208"/>
        <v>►</v>
      </c>
      <c r="D629" s="2475" t="str">
        <f t="shared" si="213"/>
        <v>►</v>
      </c>
      <c r="E629" s="1402" t="str">
        <f t="shared" si="214"/>
        <v>►</v>
      </c>
      <c r="F629" s="1402" t="str">
        <f t="shared" si="215"/>
        <v>►</v>
      </c>
      <c r="G629" s="1402" t="str">
        <f t="shared" si="216"/>
        <v>►</v>
      </c>
      <c r="H629" s="1466" t="s">
        <v>6</v>
      </c>
      <c r="I629" s="1465"/>
      <c r="J629" s="1465"/>
      <c r="K629" s="1465"/>
      <c r="L629" s="1464"/>
      <c r="M629" s="1464"/>
      <c r="N629" s="1464"/>
      <c r="O629" s="1464"/>
      <c r="P629" s="1464"/>
      <c r="Q629" s="1464"/>
      <c r="R629" s="2459"/>
      <c r="S629" s="521" t="s">
        <v>6</v>
      </c>
      <c r="T629" s="2719">
        <f t="shared" si="203"/>
        <v>0</v>
      </c>
      <c r="U629" s="2443">
        <f t="shared" si="204"/>
        <v>0</v>
      </c>
      <c r="V629" s="2442"/>
      <c r="W629" s="1433">
        <f t="shared" si="211"/>
        <v>0</v>
      </c>
      <c r="X629" s="185" t="str">
        <f>IF(OR(W629=0, ISBLANK(P629)), "", TEXT(ROUND(W629/INDEX(AJ24:AJ94, MATCH(P629, AI24:AI94, 0)), 0),"# ##0") &amp; " " &amp; P629)</f>
        <v/>
      </c>
      <c r="Y629" s="210">
        <f t="shared" si="212"/>
        <v>0</v>
      </c>
      <c r="Z629" s="1434">
        <f t="shared" si="206"/>
        <v>0</v>
      </c>
      <c r="AA629" s="1435" t="str">
        <f t="shared" si="209"/>
        <v/>
      </c>
      <c r="AB629" s="1436"/>
      <c r="AC629" s="1433">
        <f t="shared" si="210"/>
        <v>0</v>
      </c>
      <c r="AD629" s="1437"/>
      <c r="AE629" s="1438" t="str">
        <f t="shared" si="200"/>
        <v/>
      </c>
      <c r="AF629" s="2564"/>
      <c r="AG629" s="2715">
        <f t="shared" si="207"/>
        <v>0</v>
      </c>
      <c r="AH629" s="2716">
        <f>IF(AND(V629&lt;&gt;"", ISNUMBER(T629)), IFERROR(INDEX(AJ24:AJ94, MATCH(P629, AI24:AI94, 0)) * O629 * IF(ISBLANK(L629), 1, L629), 0), 0)</f>
        <v>0</v>
      </c>
      <c r="AI629" s="1411"/>
      <c r="AJ629" s="1411"/>
      <c r="AK629" s="1411"/>
      <c r="AL629" s="1411"/>
      <c r="AM629" s="1401" t="str">
        <f t="shared" si="202"/>
        <v>►</v>
      </c>
      <c r="AR629" s="1372"/>
      <c r="AW629" s="1372"/>
      <c r="AX629" s="4">
        <v>1</v>
      </c>
      <c r="AY629" s="48"/>
      <c r="AZ629" s="48"/>
    </row>
    <row r="630" spans="1:52" s="31" customFormat="1" ht="21" customHeight="1" x14ac:dyDescent="0.25">
      <c r="A630" s="1401" t="str">
        <f t="shared" si="201"/>
        <v>►</v>
      </c>
      <c r="B630" s="1402" t="str">
        <f t="shared" si="205"/>
        <v>►</v>
      </c>
      <c r="C630" s="1403" t="str">
        <f t="shared" si="208"/>
        <v>►</v>
      </c>
      <c r="D630" s="2475" t="str">
        <f t="shared" si="213"/>
        <v>►</v>
      </c>
      <c r="E630" s="1402" t="str">
        <f t="shared" si="214"/>
        <v>►</v>
      </c>
      <c r="F630" s="1402" t="str">
        <f t="shared" si="215"/>
        <v>►</v>
      </c>
      <c r="G630" s="1402" t="str">
        <f t="shared" si="216"/>
        <v>►</v>
      </c>
      <c r="H630" s="1466" t="s">
        <v>6</v>
      </c>
      <c r="I630" s="1465"/>
      <c r="J630" s="1465"/>
      <c r="K630" s="1465"/>
      <c r="L630" s="1464"/>
      <c r="M630" s="1464"/>
      <c r="N630" s="1464"/>
      <c r="O630" s="1464"/>
      <c r="P630" s="1464"/>
      <c r="Q630" s="1464"/>
      <c r="R630" s="2459"/>
      <c r="S630" s="521" t="s">
        <v>6</v>
      </c>
      <c r="T630" s="2719">
        <f t="shared" si="203"/>
        <v>0</v>
      </c>
      <c r="U630" s="2443">
        <f t="shared" si="204"/>
        <v>0</v>
      </c>
      <c r="V630" s="2442"/>
      <c r="W630" s="1440">
        <f t="shared" si="211"/>
        <v>0</v>
      </c>
      <c r="X630" s="199" t="str">
        <f>IF(OR(W630=0, ISBLANK(P630)), "", TEXT(ROUND(W630/INDEX(AJ24:AJ94, MATCH(P630, AI24:AI94, 0)), 0),"# ##0") &amp; " " &amp; P630)</f>
        <v/>
      </c>
      <c r="Y630" s="197">
        <f t="shared" si="212"/>
        <v>0</v>
      </c>
      <c r="Z630" s="1441">
        <f t="shared" si="206"/>
        <v>0</v>
      </c>
      <c r="AA630" s="1428" t="str">
        <f t="shared" si="209"/>
        <v/>
      </c>
      <c r="AB630" s="1436"/>
      <c r="AC630" s="1440">
        <f t="shared" si="210"/>
        <v>0</v>
      </c>
      <c r="AD630" s="1437"/>
      <c r="AE630" s="1442" t="str">
        <f t="shared" si="200"/>
        <v/>
      </c>
      <c r="AF630" s="2564"/>
      <c r="AG630" s="2715">
        <f t="shared" si="207"/>
        <v>0</v>
      </c>
      <c r="AH630" s="2716">
        <f>IF(AND(V630&lt;&gt;"", ISNUMBER(T630)), IFERROR(INDEX(AJ24:AJ94, MATCH(P630, AI24:AI94, 0)) * O630 * IF(ISBLANK(L630), 1, L630), 0), 0)</f>
        <v>0</v>
      </c>
      <c r="AI630" s="1411"/>
      <c r="AJ630" s="1411"/>
      <c r="AK630" s="1411"/>
      <c r="AL630" s="1411"/>
      <c r="AM630" s="1401" t="str">
        <f t="shared" si="202"/>
        <v>►</v>
      </c>
      <c r="AR630" s="1372"/>
      <c r="AW630" s="1372"/>
      <c r="AX630" s="4">
        <v>1</v>
      </c>
      <c r="AY630" s="48"/>
      <c r="AZ630" s="48"/>
    </row>
    <row r="631" spans="1:52" s="31" customFormat="1" ht="21" customHeight="1" x14ac:dyDescent="0.25">
      <c r="A631" s="1401" t="str">
        <f t="shared" si="201"/>
        <v>►</v>
      </c>
      <c r="B631" s="1402" t="str">
        <f t="shared" si="205"/>
        <v>►</v>
      </c>
      <c r="C631" s="1403" t="str">
        <f t="shared" si="208"/>
        <v>►</v>
      </c>
      <c r="D631" s="2475" t="str">
        <f t="shared" si="213"/>
        <v>►</v>
      </c>
      <c r="E631" s="1402" t="str">
        <f t="shared" si="214"/>
        <v>►</v>
      </c>
      <c r="F631" s="1402" t="str">
        <f t="shared" si="215"/>
        <v>►</v>
      </c>
      <c r="G631" s="1402" t="str">
        <f t="shared" si="216"/>
        <v>►</v>
      </c>
      <c r="H631" s="1466" t="s">
        <v>6</v>
      </c>
      <c r="I631" s="1465"/>
      <c r="J631" s="1465"/>
      <c r="K631" s="1465"/>
      <c r="L631" s="1464"/>
      <c r="M631" s="1464"/>
      <c r="N631" s="1464"/>
      <c r="O631" s="1464"/>
      <c r="P631" s="1464"/>
      <c r="Q631" s="1464"/>
      <c r="R631" s="2459"/>
      <c r="S631" s="521" t="s">
        <v>6</v>
      </c>
      <c r="T631" s="2719">
        <f t="shared" si="203"/>
        <v>0</v>
      </c>
      <c r="U631" s="2443">
        <f t="shared" si="204"/>
        <v>0</v>
      </c>
      <c r="V631" s="2442"/>
      <c r="W631" s="1433">
        <f t="shared" si="211"/>
        <v>0</v>
      </c>
      <c r="X631" s="185" t="str">
        <f>IF(OR(W631=0, ISBLANK(P631)), "", TEXT(ROUND(W631/INDEX(AJ24:AJ94, MATCH(P631, AI24:AI94, 0)), 0),"# ##0") &amp; " " &amp; P631)</f>
        <v/>
      </c>
      <c r="Y631" s="210">
        <f t="shared" si="212"/>
        <v>0</v>
      </c>
      <c r="Z631" s="1434">
        <f t="shared" si="206"/>
        <v>0</v>
      </c>
      <c r="AA631" s="1435" t="str">
        <f t="shared" si="209"/>
        <v/>
      </c>
      <c r="AB631" s="1436"/>
      <c r="AC631" s="1433">
        <f t="shared" si="210"/>
        <v>0</v>
      </c>
      <c r="AD631" s="1437"/>
      <c r="AE631" s="1438" t="str">
        <f t="shared" si="200"/>
        <v/>
      </c>
      <c r="AF631" s="2564"/>
      <c r="AG631" s="2715">
        <f t="shared" si="207"/>
        <v>0</v>
      </c>
      <c r="AH631" s="2716">
        <f>IF(AND(V631&lt;&gt;"", ISNUMBER(T631)), IFERROR(INDEX(AJ24:AJ94, MATCH(P631, AI24:AI94, 0)) * O631 * IF(ISBLANK(L631), 1, L631), 0), 0)</f>
        <v>0</v>
      </c>
      <c r="AI631" s="1411"/>
      <c r="AJ631" s="1411"/>
      <c r="AK631" s="1411"/>
      <c r="AL631" s="1411"/>
      <c r="AM631" s="1401" t="str">
        <f t="shared" si="202"/>
        <v>►</v>
      </c>
      <c r="AR631" s="1372"/>
      <c r="AW631" s="1372"/>
      <c r="AX631" s="4">
        <v>1</v>
      </c>
      <c r="AY631" s="48"/>
      <c r="AZ631" s="48"/>
    </row>
    <row r="632" spans="1:52" s="31" customFormat="1" ht="21" customHeight="1" x14ac:dyDescent="0.25">
      <c r="A632" s="1401" t="str">
        <f t="shared" si="201"/>
        <v>►</v>
      </c>
      <c r="B632" s="1402" t="str">
        <f t="shared" si="205"/>
        <v>►</v>
      </c>
      <c r="C632" s="1403" t="str">
        <f t="shared" si="208"/>
        <v>►</v>
      </c>
      <c r="D632" s="2475" t="str">
        <f t="shared" si="213"/>
        <v>►</v>
      </c>
      <c r="E632" s="1402" t="str">
        <f t="shared" si="214"/>
        <v>►</v>
      </c>
      <c r="F632" s="1402" t="str">
        <f t="shared" si="215"/>
        <v>►</v>
      </c>
      <c r="G632" s="1402" t="str">
        <f t="shared" si="216"/>
        <v>►</v>
      </c>
      <c r="H632" s="1466" t="s">
        <v>6</v>
      </c>
      <c r="I632" s="1465"/>
      <c r="J632" s="1465"/>
      <c r="K632" s="1465"/>
      <c r="L632" s="1464"/>
      <c r="M632" s="1464"/>
      <c r="N632" s="1464"/>
      <c r="O632" s="1464"/>
      <c r="P632" s="1464"/>
      <c r="Q632" s="1464"/>
      <c r="R632" s="2459"/>
      <c r="S632" s="521" t="s">
        <v>6</v>
      </c>
      <c r="T632" s="2719">
        <f t="shared" si="203"/>
        <v>0</v>
      </c>
      <c r="U632" s="2443">
        <f t="shared" si="204"/>
        <v>0</v>
      </c>
      <c r="V632" s="2442"/>
      <c r="W632" s="1440">
        <f t="shared" si="211"/>
        <v>0</v>
      </c>
      <c r="X632" s="199" t="str">
        <f>IF(OR(W632=0, ISBLANK(P632)), "", TEXT(ROUND(W632/INDEX(AJ24:AJ94, MATCH(P632, AI24:AI94, 0)), 0),"# ##0") &amp; " " &amp; P632)</f>
        <v/>
      </c>
      <c r="Y632" s="197">
        <f t="shared" si="212"/>
        <v>0</v>
      </c>
      <c r="Z632" s="1441">
        <f t="shared" si="206"/>
        <v>0</v>
      </c>
      <c r="AA632" s="1428" t="str">
        <f t="shared" si="209"/>
        <v/>
      </c>
      <c r="AB632" s="1436"/>
      <c r="AC632" s="1440">
        <f t="shared" si="210"/>
        <v>0</v>
      </c>
      <c r="AD632" s="1437"/>
      <c r="AE632" s="1442" t="str">
        <f t="shared" si="200"/>
        <v/>
      </c>
      <c r="AF632" s="2564"/>
      <c r="AG632" s="2715">
        <f t="shared" si="207"/>
        <v>0</v>
      </c>
      <c r="AH632" s="2716">
        <f>IF(AND(V632&lt;&gt;"", ISNUMBER(T632)), IFERROR(INDEX(AJ24:AJ94, MATCH(P632, AI24:AI94, 0)) * O632 * IF(ISBLANK(L632), 1, L632), 0), 0)</f>
        <v>0</v>
      </c>
      <c r="AI632" s="1411"/>
      <c r="AJ632" s="1411"/>
      <c r="AK632" s="1411"/>
      <c r="AL632" s="1411"/>
      <c r="AM632" s="1401" t="str">
        <f t="shared" si="202"/>
        <v>►</v>
      </c>
      <c r="AR632" s="1372"/>
      <c r="AW632" s="1372"/>
      <c r="AX632" s="4">
        <v>1</v>
      </c>
      <c r="AY632" s="48"/>
      <c r="AZ632" s="48"/>
    </row>
    <row r="633" spans="1:52" s="31" customFormat="1" ht="21" customHeight="1" x14ac:dyDescent="0.25">
      <c r="A633" s="1401" t="str">
        <f t="shared" si="201"/>
        <v>►</v>
      </c>
      <c r="B633" s="1402" t="str">
        <f t="shared" si="205"/>
        <v>►</v>
      </c>
      <c r="C633" s="1403" t="str">
        <f t="shared" si="208"/>
        <v>►</v>
      </c>
      <c r="D633" s="2475" t="str">
        <f t="shared" si="213"/>
        <v>►</v>
      </c>
      <c r="E633" s="1402" t="str">
        <f t="shared" si="214"/>
        <v>►</v>
      </c>
      <c r="F633" s="1402" t="str">
        <f t="shared" si="215"/>
        <v>►</v>
      </c>
      <c r="G633" s="1402" t="str">
        <f t="shared" si="216"/>
        <v>►</v>
      </c>
      <c r="H633" s="1466" t="s">
        <v>6</v>
      </c>
      <c r="I633" s="1465"/>
      <c r="J633" s="1465"/>
      <c r="K633" s="1465"/>
      <c r="L633" s="1464"/>
      <c r="M633" s="1464"/>
      <c r="N633" s="1464"/>
      <c r="O633" s="1464"/>
      <c r="P633" s="1464"/>
      <c r="Q633" s="1464"/>
      <c r="R633" s="2459"/>
      <c r="S633" s="521" t="s">
        <v>6</v>
      </c>
      <c r="T633" s="2719">
        <f t="shared" si="203"/>
        <v>0</v>
      </c>
      <c r="U633" s="2443">
        <f t="shared" si="204"/>
        <v>0</v>
      </c>
      <c r="V633" s="2442"/>
      <c r="W633" s="1433">
        <f t="shared" si="211"/>
        <v>0</v>
      </c>
      <c r="X633" s="185" t="str">
        <f>IF(OR(W633=0, ISBLANK(P633)), "", TEXT(ROUND(W633/INDEX(AJ24:AJ94, MATCH(P633, AI24:AI94, 0)), 0),"# ##0") &amp; " " &amp; P633)</f>
        <v/>
      </c>
      <c r="Y633" s="210">
        <f t="shared" si="212"/>
        <v>0</v>
      </c>
      <c r="Z633" s="1434">
        <f t="shared" si="206"/>
        <v>0</v>
      </c>
      <c r="AA633" s="1435" t="str">
        <f t="shared" si="209"/>
        <v/>
      </c>
      <c r="AB633" s="1436"/>
      <c r="AC633" s="1433">
        <f t="shared" si="210"/>
        <v>0</v>
      </c>
      <c r="AD633" s="1437"/>
      <c r="AE633" s="1438" t="str">
        <f t="shared" si="200"/>
        <v/>
      </c>
      <c r="AF633" s="2564"/>
      <c r="AG633" s="2715">
        <f t="shared" si="207"/>
        <v>0</v>
      </c>
      <c r="AH633" s="2716">
        <f>IF(AND(V633&lt;&gt;"", ISNUMBER(T633)), IFERROR(INDEX(AJ24:AJ94, MATCH(P633, AI24:AI94, 0)) * O633 * IF(ISBLANK(L633), 1, L633), 0), 0)</f>
        <v>0</v>
      </c>
      <c r="AI633" s="1411"/>
      <c r="AJ633" s="1411"/>
      <c r="AK633" s="1411"/>
      <c r="AL633" s="1411"/>
      <c r="AM633" s="1401" t="str">
        <f t="shared" si="202"/>
        <v>►</v>
      </c>
      <c r="AR633" s="1372"/>
      <c r="AW633" s="1372"/>
      <c r="AX633" s="4">
        <v>1</v>
      </c>
      <c r="AY633" s="48"/>
      <c r="AZ633" s="48"/>
    </row>
    <row r="634" spans="1:52" s="31" customFormat="1" ht="21" customHeight="1" x14ac:dyDescent="0.25">
      <c r="A634" s="1401" t="str">
        <f t="shared" si="201"/>
        <v>►</v>
      </c>
      <c r="B634" s="1402" t="str">
        <f t="shared" si="205"/>
        <v>►</v>
      </c>
      <c r="C634" s="1403" t="str">
        <f t="shared" si="208"/>
        <v>►</v>
      </c>
      <c r="D634" s="2475" t="str">
        <f t="shared" si="213"/>
        <v>►</v>
      </c>
      <c r="E634" s="1402" t="str">
        <f t="shared" si="214"/>
        <v>►</v>
      </c>
      <c r="F634" s="1402" t="str">
        <f t="shared" si="215"/>
        <v>►</v>
      </c>
      <c r="G634" s="1402" t="str">
        <f t="shared" si="216"/>
        <v>►</v>
      </c>
      <c r="H634" s="1466" t="s">
        <v>6</v>
      </c>
      <c r="I634" s="1465"/>
      <c r="J634" s="1465"/>
      <c r="K634" s="1465"/>
      <c r="L634" s="1464"/>
      <c r="M634" s="1464"/>
      <c r="N634" s="1464"/>
      <c r="O634" s="1464"/>
      <c r="P634" s="1464"/>
      <c r="Q634" s="1464"/>
      <c r="R634" s="2459"/>
      <c r="S634" s="521" t="s">
        <v>6</v>
      </c>
      <c r="T634" s="2719">
        <f t="shared" si="203"/>
        <v>0</v>
      </c>
      <c r="U634" s="2443">
        <f t="shared" si="204"/>
        <v>0</v>
      </c>
      <c r="V634" s="2442"/>
      <c r="W634" s="1440">
        <f t="shared" si="211"/>
        <v>0</v>
      </c>
      <c r="X634" s="199" t="str">
        <f>IF(OR(W634=0, ISBLANK(P634)), "", TEXT(ROUND(W634/INDEX(AJ24:AJ94, MATCH(P634, AI24:AI94, 0)), 0),"# ##0") &amp; " " &amp; P634)</f>
        <v/>
      </c>
      <c r="Y634" s="197">
        <f t="shared" si="212"/>
        <v>0</v>
      </c>
      <c r="Z634" s="1441">
        <f t="shared" si="206"/>
        <v>0</v>
      </c>
      <c r="AA634" s="1428" t="str">
        <f t="shared" si="209"/>
        <v/>
      </c>
      <c r="AB634" s="1436"/>
      <c r="AC634" s="1440">
        <f t="shared" si="210"/>
        <v>0</v>
      </c>
      <c r="AD634" s="1437"/>
      <c r="AE634" s="1442" t="str">
        <f t="shared" si="200"/>
        <v/>
      </c>
      <c r="AF634" s="2564"/>
      <c r="AG634" s="2715">
        <f t="shared" si="207"/>
        <v>0</v>
      </c>
      <c r="AH634" s="2716">
        <f>IF(AND(V634&lt;&gt;"", ISNUMBER(T634)), IFERROR(INDEX(AJ24:AJ94, MATCH(P634, AI24:AI94, 0)) * O634 * IF(ISBLANK(L634), 1, L634), 0), 0)</f>
        <v>0</v>
      </c>
      <c r="AI634" s="1411"/>
      <c r="AJ634" s="1411"/>
      <c r="AK634" s="1411"/>
      <c r="AL634" s="1411"/>
      <c r="AM634" s="1401" t="str">
        <f t="shared" si="202"/>
        <v>►</v>
      </c>
      <c r="AR634" s="1372"/>
      <c r="AW634" s="1372"/>
      <c r="AX634" s="4">
        <v>1</v>
      </c>
      <c r="AY634" s="48"/>
      <c r="AZ634" s="48"/>
    </row>
    <row r="635" spans="1:52" s="31" customFormat="1" ht="21" customHeight="1" x14ac:dyDescent="0.25">
      <c r="A635" s="1401" t="str">
        <f t="shared" si="201"/>
        <v>►</v>
      </c>
      <c r="B635" s="1402" t="str">
        <f t="shared" si="205"/>
        <v>►</v>
      </c>
      <c r="C635" s="1403" t="str">
        <f t="shared" si="208"/>
        <v>►</v>
      </c>
      <c r="D635" s="2475" t="str">
        <f t="shared" si="213"/>
        <v>►</v>
      </c>
      <c r="E635" s="1402" t="str">
        <f t="shared" si="214"/>
        <v>►</v>
      </c>
      <c r="F635" s="1402" t="str">
        <f t="shared" si="215"/>
        <v>►</v>
      </c>
      <c r="G635" s="1402" t="str">
        <f t="shared" si="216"/>
        <v>►</v>
      </c>
      <c r="H635" s="1466" t="s">
        <v>6</v>
      </c>
      <c r="I635" s="1465"/>
      <c r="J635" s="1465"/>
      <c r="K635" s="1465"/>
      <c r="L635" s="1464"/>
      <c r="M635" s="1464"/>
      <c r="N635" s="1464"/>
      <c r="O635" s="1464"/>
      <c r="P635" s="1464"/>
      <c r="Q635" s="1464"/>
      <c r="R635" s="2459"/>
      <c r="S635" s="521" t="s">
        <v>6</v>
      </c>
      <c r="T635" s="2719">
        <f t="shared" si="203"/>
        <v>0</v>
      </c>
      <c r="U635" s="2443">
        <f t="shared" si="204"/>
        <v>0</v>
      </c>
      <c r="V635" s="2442"/>
      <c r="W635" s="1433">
        <f t="shared" si="211"/>
        <v>0</v>
      </c>
      <c r="X635" s="185" t="str">
        <f>IF(OR(W635=0, ISBLANK(P635)), "", TEXT(ROUND(W635/INDEX(AJ24:AJ94, MATCH(P635, AI24:AI94, 0)), 0),"# ##0") &amp; " " &amp; P635)</f>
        <v/>
      </c>
      <c r="Y635" s="210">
        <f t="shared" si="212"/>
        <v>0</v>
      </c>
      <c r="Z635" s="1434">
        <f t="shared" si="206"/>
        <v>0</v>
      </c>
      <c r="AA635" s="1435" t="str">
        <f t="shared" si="209"/>
        <v/>
      </c>
      <c r="AB635" s="1436"/>
      <c r="AC635" s="1433">
        <f t="shared" si="210"/>
        <v>0</v>
      </c>
      <c r="AD635" s="1437"/>
      <c r="AE635" s="1438" t="str">
        <f t="shared" ref="AE635:AE698" si="217">IF(OR(ISBLANK(AD635), ISTEXT(L635)), "", IF(W635=0, Y635*AD635, W635*AD635))</f>
        <v/>
      </c>
      <c r="AF635" s="2564"/>
      <c r="AG635" s="2715">
        <f t="shared" si="207"/>
        <v>0</v>
      </c>
      <c r="AH635" s="2716">
        <f>IF(AND(V635&lt;&gt;"", ISNUMBER(T635)), IFERROR(INDEX(AJ24:AJ94, MATCH(P635, AI24:AI94, 0)) * O635 * IF(ISBLANK(L635), 1, L635), 0), 0)</f>
        <v>0</v>
      </c>
      <c r="AI635" s="1411"/>
      <c r="AJ635" s="1411"/>
      <c r="AK635" s="1411"/>
      <c r="AL635" s="1411"/>
      <c r="AM635" s="1401" t="str">
        <f t="shared" si="202"/>
        <v>►</v>
      </c>
      <c r="AR635" s="1372"/>
      <c r="AW635" s="1372"/>
      <c r="AX635" s="4">
        <v>1</v>
      </c>
      <c r="AY635" s="48"/>
      <c r="AZ635" s="48"/>
    </row>
    <row r="636" spans="1:52" s="31" customFormat="1" ht="21" customHeight="1" x14ac:dyDescent="0.25">
      <c r="A636" s="1401" t="str">
        <f t="shared" si="201"/>
        <v>►</v>
      </c>
      <c r="B636" s="1402" t="str">
        <f t="shared" si="205"/>
        <v>►</v>
      </c>
      <c r="C636" s="1403" t="str">
        <f t="shared" si="208"/>
        <v>►</v>
      </c>
      <c r="D636" s="2475" t="str">
        <f t="shared" si="213"/>
        <v>►</v>
      </c>
      <c r="E636" s="1402" t="str">
        <f t="shared" si="214"/>
        <v>►</v>
      </c>
      <c r="F636" s="1402" t="str">
        <f t="shared" si="215"/>
        <v>►</v>
      </c>
      <c r="G636" s="1402" t="str">
        <f t="shared" si="216"/>
        <v>►</v>
      </c>
      <c r="H636" s="1466" t="s">
        <v>6</v>
      </c>
      <c r="I636" s="1465"/>
      <c r="J636" s="1465"/>
      <c r="K636" s="1465"/>
      <c r="L636" s="1464"/>
      <c r="M636" s="1464"/>
      <c r="N636" s="1464"/>
      <c r="O636" s="1464"/>
      <c r="P636" s="1464"/>
      <c r="Q636" s="1464"/>
      <c r="R636" s="2459"/>
      <c r="S636" s="521" t="s">
        <v>6</v>
      </c>
      <c r="T636" s="2719">
        <f t="shared" si="203"/>
        <v>0</v>
      </c>
      <c r="U636" s="2443">
        <f t="shared" si="204"/>
        <v>0</v>
      </c>
      <c r="V636" s="2442"/>
      <c r="W636" s="1440">
        <f t="shared" si="211"/>
        <v>0</v>
      </c>
      <c r="X636" s="199" t="str">
        <f>IF(OR(W636=0, ISBLANK(P636)), "", TEXT(ROUND(W636/INDEX(AJ24:AJ94, MATCH(P636, AI24:AI94, 0)), 0),"# ##0") &amp; " " &amp; P636)</f>
        <v/>
      </c>
      <c r="Y636" s="197">
        <f t="shared" si="212"/>
        <v>0</v>
      </c>
      <c r="Z636" s="1441">
        <f t="shared" si="206"/>
        <v>0</v>
      </c>
      <c r="AA636" s="1428" t="str">
        <f t="shared" si="209"/>
        <v/>
      </c>
      <c r="AB636" s="1436"/>
      <c r="AC636" s="1440">
        <f t="shared" si="210"/>
        <v>0</v>
      </c>
      <c r="AD636" s="1437"/>
      <c r="AE636" s="1442" t="str">
        <f t="shared" si="217"/>
        <v/>
      </c>
      <c r="AF636" s="2564"/>
      <c r="AG636" s="2715">
        <f t="shared" si="207"/>
        <v>0</v>
      </c>
      <c r="AH636" s="2716">
        <f>IF(AND(V636&lt;&gt;"", ISNUMBER(T636)), IFERROR(INDEX(AJ24:AJ94, MATCH(P636, AI24:AI94, 0)) * O636 * IF(ISBLANK(L636), 1, L636), 0), 0)</f>
        <v>0</v>
      </c>
      <c r="AI636" s="1411"/>
      <c r="AJ636" s="1411"/>
      <c r="AK636" s="1411"/>
      <c r="AL636" s="1411"/>
      <c r="AM636" s="1401" t="str">
        <f t="shared" si="202"/>
        <v>►</v>
      </c>
      <c r="AR636" s="1372"/>
      <c r="AW636" s="1372"/>
      <c r="AX636" s="4">
        <v>1</v>
      </c>
      <c r="AY636" s="48"/>
      <c r="AZ636" s="48"/>
    </row>
    <row r="637" spans="1:52" s="31" customFormat="1" ht="21" customHeight="1" x14ac:dyDescent="0.25">
      <c r="A637" s="1401" t="str">
        <f t="shared" si="201"/>
        <v>►</v>
      </c>
      <c r="B637" s="1402" t="str">
        <f t="shared" si="205"/>
        <v>►</v>
      </c>
      <c r="C637" s="1403" t="str">
        <f t="shared" si="208"/>
        <v>►</v>
      </c>
      <c r="D637" s="2475" t="str">
        <f t="shared" si="213"/>
        <v>►</v>
      </c>
      <c r="E637" s="1402" t="str">
        <f t="shared" si="214"/>
        <v>►</v>
      </c>
      <c r="F637" s="1402" t="str">
        <f t="shared" si="215"/>
        <v>►</v>
      </c>
      <c r="G637" s="1402" t="str">
        <f t="shared" si="216"/>
        <v>►</v>
      </c>
      <c r="H637" s="1466" t="s">
        <v>6</v>
      </c>
      <c r="I637" s="1465"/>
      <c r="J637" s="1465"/>
      <c r="K637" s="1465"/>
      <c r="L637" s="1464"/>
      <c r="M637" s="1464"/>
      <c r="N637" s="1464"/>
      <c r="O637" s="1464"/>
      <c r="P637" s="1464"/>
      <c r="Q637" s="1464"/>
      <c r="R637" s="2459"/>
      <c r="S637" s="521" t="s">
        <v>6</v>
      </c>
      <c r="T637" s="2719">
        <f t="shared" si="203"/>
        <v>0</v>
      </c>
      <c r="U637" s="2443">
        <f t="shared" si="204"/>
        <v>0</v>
      </c>
      <c r="V637" s="2442"/>
      <c r="W637" s="1433">
        <f t="shared" si="211"/>
        <v>0</v>
      </c>
      <c r="X637" s="185" t="str">
        <f>IF(OR(W637=0, ISBLANK(P637)), "", TEXT(ROUND(W637/INDEX(AJ24:AJ94, MATCH(P637, AI24:AI94, 0)), 0),"# ##0") &amp; " " &amp; P637)</f>
        <v/>
      </c>
      <c r="Y637" s="210">
        <f t="shared" si="212"/>
        <v>0</v>
      </c>
      <c r="Z637" s="1434">
        <f t="shared" si="206"/>
        <v>0</v>
      </c>
      <c r="AA637" s="1435" t="str">
        <f t="shared" si="209"/>
        <v/>
      </c>
      <c r="AB637" s="1436"/>
      <c r="AC637" s="1433">
        <f t="shared" si="210"/>
        <v>0</v>
      </c>
      <c r="AD637" s="1437"/>
      <c r="AE637" s="1438" t="str">
        <f t="shared" si="217"/>
        <v/>
      </c>
      <c r="AF637" s="2564"/>
      <c r="AG637" s="2715">
        <f t="shared" si="207"/>
        <v>0</v>
      </c>
      <c r="AH637" s="2716">
        <f>IF(AND(V637&lt;&gt;"", ISNUMBER(T637)), IFERROR(INDEX(AJ24:AJ94, MATCH(P637, AI24:AI94, 0)) * O637 * IF(ISBLANK(L637), 1, L637), 0), 0)</f>
        <v>0</v>
      </c>
      <c r="AI637" s="1411"/>
      <c r="AJ637" s="1411"/>
      <c r="AK637" s="1411"/>
      <c r="AL637" s="1411"/>
      <c r="AM637" s="1401" t="str">
        <f t="shared" si="202"/>
        <v>►</v>
      </c>
      <c r="AR637" s="1372"/>
      <c r="AW637" s="1372"/>
      <c r="AX637" s="4">
        <v>1</v>
      </c>
      <c r="AY637" s="48"/>
      <c r="AZ637" s="48"/>
    </row>
    <row r="638" spans="1:52" s="31" customFormat="1" ht="21" customHeight="1" x14ac:dyDescent="0.25">
      <c r="A638" s="1401" t="str">
        <f t="shared" si="201"/>
        <v>►</v>
      </c>
      <c r="B638" s="1402" t="str">
        <f t="shared" si="205"/>
        <v>►</v>
      </c>
      <c r="C638" s="1403" t="str">
        <f t="shared" si="208"/>
        <v>►</v>
      </c>
      <c r="D638" s="2475" t="str">
        <f t="shared" si="213"/>
        <v>►</v>
      </c>
      <c r="E638" s="1402" t="str">
        <f t="shared" si="214"/>
        <v>►</v>
      </c>
      <c r="F638" s="1402" t="str">
        <f t="shared" si="215"/>
        <v>►</v>
      </c>
      <c r="G638" s="1402" t="str">
        <f t="shared" si="216"/>
        <v>►</v>
      </c>
      <c r="H638" s="1466" t="s">
        <v>6</v>
      </c>
      <c r="I638" s="1465"/>
      <c r="J638" s="1465"/>
      <c r="K638" s="1465"/>
      <c r="L638" s="1464"/>
      <c r="M638" s="1464"/>
      <c r="N638" s="1464"/>
      <c r="O638" s="1464"/>
      <c r="P638" s="1464"/>
      <c r="Q638" s="1464"/>
      <c r="R638" s="2459"/>
      <c r="S638" s="521" t="s">
        <v>6</v>
      </c>
      <c r="T638" s="2719">
        <f t="shared" si="203"/>
        <v>0</v>
      </c>
      <c r="U638" s="2443">
        <f t="shared" si="204"/>
        <v>0</v>
      </c>
      <c r="V638" s="2442"/>
      <c r="W638" s="1440">
        <f t="shared" si="211"/>
        <v>0</v>
      </c>
      <c r="X638" s="199" t="str">
        <f>IF(OR(W638=0, ISBLANK(P638)), "", TEXT(ROUND(W638/INDEX(AJ24:AJ94, MATCH(P638, AI24:AI94, 0)), 0),"# ##0") &amp; " " &amp; P638)</f>
        <v/>
      </c>
      <c r="Y638" s="197">
        <f t="shared" si="212"/>
        <v>0</v>
      </c>
      <c r="Z638" s="1441">
        <f t="shared" si="206"/>
        <v>0</v>
      </c>
      <c r="AA638" s="1428" t="str">
        <f t="shared" si="209"/>
        <v/>
      </c>
      <c r="AB638" s="1436"/>
      <c r="AC638" s="1440">
        <f t="shared" si="210"/>
        <v>0</v>
      </c>
      <c r="AD638" s="1437"/>
      <c r="AE638" s="1442" t="str">
        <f t="shared" si="217"/>
        <v/>
      </c>
      <c r="AF638" s="2564"/>
      <c r="AG638" s="2715">
        <f t="shared" si="207"/>
        <v>0</v>
      </c>
      <c r="AH638" s="2716">
        <f>IF(AND(V638&lt;&gt;"", ISNUMBER(T638)), IFERROR(INDEX(AJ24:AJ94, MATCH(P638, AI24:AI94, 0)) * O638 * IF(ISBLANK(L638), 1, L638), 0), 0)</f>
        <v>0</v>
      </c>
      <c r="AI638" s="1411"/>
      <c r="AJ638" s="1411"/>
      <c r="AK638" s="1411"/>
      <c r="AL638" s="1411"/>
      <c r="AM638" s="1401" t="str">
        <f t="shared" si="202"/>
        <v>►</v>
      </c>
      <c r="AR638" s="1372"/>
      <c r="AW638" s="1372"/>
      <c r="AX638" s="4">
        <v>1</v>
      </c>
      <c r="AY638" s="48"/>
      <c r="AZ638" s="48"/>
    </row>
    <row r="639" spans="1:52" s="31" customFormat="1" ht="21" customHeight="1" x14ac:dyDescent="0.25">
      <c r="A639" s="1401" t="str">
        <f t="shared" si="201"/>
        <v>►</v>
      </c>
      <c r="B639" s="1402" t="str">
        <f t="shared" si="205"/>
        <v>►</v>
      </c>
      <c r="C639" s="1403" t="str">
        <f t="shared" si="208"/>
        <v>►</v>
      </c>
      <c r="D639" s="2475" t="str">
        <f t="shared" si="213"/>
        <v>►</v>
      </c>
      <c r="E639" s="1402" t="str">
        <f t="shared" si="214"/>
        <v>►</v>
      </c>
      <c r="F639" s="1402" t="str">
        <f t="shared" si="215"/>
        <v>►</v>
      </c>
      <c r="G639" s="1402" t="str">
        <f t="shared" si="216"/>
        <v>►</v>
      </c>
      <c r="H639" s="1466" t="s">
        <v>6</v>
      </c>
      <c r="I639" s="1465"/>
      <c r="J639" s="1465"/>
      <c r="K639" s="1465"/>
      <c r="L639" s="1464"/>
      <c r="M639" s="1464"/>
      <c r="N639" s="1464"/>
      <c r="O639" s="1464"/>
      <c r="P639" s="1464"/>
      <c r="Q639" s="1464"/>
      <c r="R639" s="2459"/>
      <c r="S639" s="521" t="s">
        <v>6</v>
      </c>
      <c r="T639" s="2719">
        <f t="shared" si="203"/>
        <v>0</v>
      </c>
      <c r="U639" s="2443">
        <f t="shared" si="204"/>
        <v>0</v>
      </c>
      <c r="V639" s="2442"/>
      <c r="W639" s="1433">
        <f t="shared" si="211"/>
        <v>0</v>
      </c>
      <c r="X639" s="185" t="str">
        <f>IF(OR(W639=0, ISBLANK(P639)), "", TEXT(ROUND(W639/INDEX(AJ24:AJ94, MATCH(P639, AI24:AI94, 0)), 0),"# ##0") &amp; " " &amp; P639)</f>
        <v/>
      </c>
      <c r="Y639" s="210">
        <f t="shared" si="212"/>
        <v>0</v>
      </c>
      <c r="Z639" s="1434">
        <f t="shared" si="206"/>
        <v>0</v>
      </c>
      <c r="AA639" s="1435" t="str">
        <f t="shared" si="209"/>
        <v/>
      </c>
      <c r="AB639" s="1436"/>
      <c r="AC639" s="1433">
        <f t="shared" si="210"/>
        <v>0</v>
      </c>
      <c r="AD639" s="1437"/>
      <c r="AE639" s="1438" t="str">
        <f t="shared" si="217"/>
        <v/>
      </c>
      <c r="AF639" s="2564"/>
      <c r="AG639" s="2715">
        <f t="shared" si="207"/>
        <v>0</v>
      </c>
      <c r="AH639" s="2716">
        <f>IF(AND(V639&lt;&gt;"", ISNUMBER(T639)), IFERROR(INDEX(AJ24:AJ94, MATCH(P639, AI24:AI94, 0)) * O639 * IF(ISBLANK(L639), 1, L639), 0), 0)</f>
        <v>0</v>
      </c>
      <c r="AI639" s="1411"/>
      <c r="AJ639" s="1411"/>
      <c r="AK639" s="1411"/>
      <c r="AL639" s="1411"/>
      <c r="AM639" s="1401" t="str">
        <f t="shared" si="202"/>
        <v>►</v>
      </c>
      <c r="AR639" s="1372"/>
      <c r="AW639" s="1372"/>
      <c r="AX639" s="4">
        <v>1</v>
      </c>
      <c r="AY639" s="48"/>
      <c r="AZ639" s="48"/>
    </row>
    <row r="640" spans="1:52" s="31" customFormat="1" ht="21" customHeight="1" x14ac:dyDescent="0.25">
      <c r="A640" s="1401" t="str">
        <f t="shared" si="201"/>
        <v>►</v>
      </c>
      <c r="B640" s="1402" t="str">
        <f t="shared" si="205"/>
        <v>►</v>
      </c>
      <c r="C640" s="1403" t="str">
        <f t="shared" si="208"/>
        <v>►</v>
      </c>
      <c r="D640" s="2475" t="str">
        <f t="shared" si="213"/>
        <v>►</v>
      </c>
      <c r="E640" s="1402" t="str">
        <f t="shared" si="214"/>
        <v>►</v>
      </c>
      <c r="F640" s="1402" t="str">
        <f t="shared" si="215"/>
        <v>►</v>
      </c>
      <c r="G640" s="1402" t="str">
        <f t="shared" si="216"/>
        <v>►</v>
      </c>
      <c r="H640" s="1466" t="s">
        <v>6</v>
      </c>
      <c r="I640" s="1465"/>
      <c r="J640" s="1465"/>
      <c r="K640" s="1465"/>
      <c r="L640" s="1464"/>
      <c r="M640" s="1464"/>
      <c r="N640" s="1464"/>
      <c r="O640" s="1464"/>
      <c r="P640" s="1464"/>
      <c r="Q640" s="1464"/>
      <c r="R640" s="2459"/>
      <c r="S640" s="521" t="s">
        <v>6</v>
      </c>
      <c r="T640" s="2719">
        <f t="shared" si="203"/>
        <v>0</v>
      </c>
      <c r="U640" s="2443">
        <f t="shared" si="204"/>
        <v>0</v>
      </c>
      <c r="V640" s="2442"/>
      <c r="W640" s="1440">
        <f t="shared" si="211"/>
        <v>0</v>
      </c>
      <c r="X640" s="199" t="str">
        <f>IF(OR(W640=0, ISBLANK(P640)), "", TEXT(ROUND(W640/INDEX(AJ24:AJ94, MATCH(P640, AI24:AI94, 0)), 0),"# ##0") &amp; " " &amp; P640)</f>
        <v/>
      </c>
      <c r="Y640" s="197">
        <f t="shared" si="212"/>
        <v>0</v>
      </c>
      <c r="Z640" s="1441">
        <f t="shared" si="206"/>
        <v>0</v>
      </c>
      <c r="AA640" s="1428" t="str">
        <f t="shared" si="209"/>
        <v/>
      </c>
      <c r="AB640" s="1436"/>
      <c r="AC640" s="1440">
        <f t="shared" si="210"/>
        <v>0</v>
      </c>
      <c r="AD640" s="1437"/>
      <c r="AE640" s="1442" t="str">
        <f t="shared" si="217"/>
        <v/>
      </c>
      <c r="AF640" s="2564"/>
      <c r="AG640" s="2715">
        <f t="shared" si="207"/>
        <v>0</v>
      </c>
      <c r="AH640" s="2716">
        <f>IF(AND(V640&lt;&gt;"", ISNUMBER(T640)), IFERROR(INDEX(AJ24:AJ94, MATCH(P640, AI24:AI94, 0)) * O640 * IF(ISBLANK(L640), 1, L640), 0), 0)</f>
        <v>0</v>
      </c>
      <c r="AI640" s="1411"/>
      <c r="AJ640" s="1411"/>
      <c r="AK640" s="1411"/>
      <c r="AL640" s="1411"/>
      <c r="AM640" s="1401" t="str">
        <f t="shared" si="202"/>
        <v>►</v>
      </c>
      <c r="AR640" s="1372"/>
      <c r="AW640" s="1372"/>
      <c r="AX640" s="4">
        <v>1</v>
      </c>
      <c r="AY640" s="48"/>
      <c r="AZ640" s="48"/>
    </row>
    <row r="641" spans="1:52" s="31" customFormat="1" ht="21" customHeight="1" x14ac:dyDescent="0.25">
      <c r="A641" s="1401" t="str">
        <f t="shared" si="201"/>
        <v>►</v>
      </c>
      <c r="B641" s="1402" t="str">
        <f t="shared" si="205"/>
        <v>►</v>
      </c>
      <c r="C641" s="1403" t="str">
        <f t="shared" si="208"/>
        <v>►</v>
      </c>
      <c r="D641" s="2475" t="str">
        <f t="shared" si="213"/>
        <v>►</v>
      </c>
      <c r="E641" s="1402" t="str">
        <f t="shared" si="214"/>
        <v>►</v>
      </c>
      <c r="F641" s="1402" t="str">
        <f t="shared" si="215"/>
        <v>►</v>
      </c>
      <c r="G641" s="1402" t="str">
        <f t="shared" si="216"/>
        <v>►</v>
      </c>
      <c r="H641" s="1466" t="s">
        <v>6</v>
      </c>
      <c r="I641" s="1465"/>
      <c r="J641" s="1465"/>
      <c r="K641" s="1465"/>
      <c r="L641" s="1464"/>
      <c r="M641" s="1464"/>
      <c r="N641" s="1464"/>
      <c r="O641" s="1464"/>
      <c r="P641" s="1464"/>
      <c r="Q641" s="1464"/>
      <c r="R641" s="2459"/>
      <c r="S641" s="521" t="s">
        <v>6</v>
      </c>
      <c r="T641" s="2719">
        <f t="shared" si="203"/>
        <v>0</v>
      </c>
      <c r="U641" s="2443">
        <f t="shared" si="204"/>
        <v>0</v>
      </c>
      <c r="V641" s="2442"/>
      <c r="W641" s="1433">
        <f t="shared" si="211"/>
        <v>0</v>
      </c>
      <c r="X641" s="185" t="str">
        <f>IF(OR(W641=0, ISBLANK(P641)), "", TEXT(ROUND(W641/INDEX(AJ24:AJ94, MATCH(P641, AI24:AI94, 0)), 0),"# ##0") &amp; " " &amp; P641)</f>
        <v/>
      </c>
      <c r="Y641" s="210">
        <f t="shared" si="212"/>
        <v>0</v>
      </c>
      <c r="Z641" s="1434">
        <f t="shared" si="206"/>
        <v>0</v>
      </c>
      <c r="AA641" s="1435" t="str">
        <f t="shared" si="209"/>
        <v/>
      </c>
      <c r="AB641" s="1436"/>
      <c r="AC641" s="1433">
        <f t="shared" si="210"/>
        <v>0</v>
      </c>
      <c r="AD641" s="1437"/>
      <c r="AE641" s="1438" t="str">
        <f t="shared" si="217"/>
        <v/>
      </c>
      <c r="AF641" s="2564"/>
      <c r="AG641" s="2715">
        <f t="shared" si="207"/>
        <v>0</v>
      </c>
      <c r="AH641" s="2716">
        <f>IF(AND(V641&lt;&gt;"", ISNUMBER(T641)), IFERROR(INDEX(AJ24:AJ94, MATCH(P641, AI24:AI94, 0)) * O641 * IF(ISBLANK(L641), 1, L641), 0), 0)</f>
        <v>0</v>
      </c>
      <c r="AI641" s="1411"/>
      <c r="AJ641" s="1411"/>
      <c r="AK641" s="1411"/>
      <c r="AL641" s="1411"/>
      <c r="AM641" s="1401" t="str">
        <f t="shared" si="202"/>
        <v>►</v>
      </c>
      <c r="AR641" s="1372"/>
      <c r="AW641" s="1372"/>
      <c r="AX641" s="4">
        <v>1</v>
      </c>
      <c r="AY641" s="48"/>
      <c r="AZ641" s="48"/>
    </row>
    <row r="642" spans="1:52" s="31" customFormat="1" ht="21" customHeight="1" x14ac:dyDescent="0.25">
      <c r="A642" s="1401" t="str">
        <f t="shared" si="201"/>
        <v>►</v>
      </c>
      <c r="B642" s="1402" t="str">
        <f t="shared" si="205"/>
        <v>►</v>
      </c>
      <c r="C642" s="1403" t="str">
        <f t="shared" si="208"/>
        <v>►</v>
      </c>
      <c r="D642" s="2475" t="str">
        <f t="shared" si="213"/>
        <v>►</v>
      </c>
      <c r="E642" s="1402" t="str">
        <f t="shared" si="214"/>
        <v>►</v>
      </c>
      <c r="F642" s="1402" t="str">
        <f t="shared" si="215"/>
        <v>►</v>
      </c>
      <c r="G642" s="1402" t="str">
        <f t="shared" si="216"/>
        <v>►</v>
      </c>
      <c r="H642" s="1466" t="s">
        <v>6</v>
      </c>
      <c r="I642" s="1465"/>
      <c r="J642" s="1465"/>
      <c r="K642" s="1465"/>
      <c r="L642" s="1464"/>
      <c r="M642" s="1464"/>
      <c r="N642" s="1464"/>
      <c r="O642" s="1464"/>
      <c r="P642" s="1464"/>
      <c r="Q642" s="1464"/>
      <c r="R642" s="2459"/>
      <c r="S642" s="521" t="s">
        <v>6</v>
      </c>
      <c r="T642" s="2719">
        <f t="shared" si="203"/>
        <v>0</v>
      </c>
      <c r="U642" s="2443">
        <f t="shared" si="204"/>
        <v>0</v>
      </c>
      <c r="V642" s="2442"/>
      <c r="W642" s="1440">
        <f t="shared" si="211"/>
        <v>0</v>
      </c>
      <c r="X642" s="199" t="str">
        <f>IF(OR(W642=0, ISBLANK(P642)), "", TEXT(ROUND(W642/INDEX(AJ24:AJ94, MATCH(P642, AI24:AI94, 0)), 0),"# ##0") &amp; " " &amp; P642)</f>
        <v/>
      </c>
      <c r="Y642" s="197">
        <f t="shared" si="212"/>
        <v>0</v>
      </c>
      <c r="Z642" s="1441">
        <f t="shared" si="206"/>
        <v>0</v>
      </c>
      <c r="AA642" s="1428" t="str">
        <f t="shared" si="209"/>
        <v/>
      </c>
      <c r="AB642" s="1436"/>
      <c r="AC642" s="1440">
        <f t="shared" si="210"/>
        <v>0</v>
      </c>
      <c r="AD642" s="1437"/>
      <c r="AE642" s="1442" t="str">
        <f t="shared" si="217"/>
        <v/>
      </c>
      <c r="AF642" s="2564"/>
      <c r="AG642" s="2715">
        <f t="shared" si="207"/>
        <v>0</v>
      </c>
      <c r="AH642" s="2716">
        <f>IF(AND(V642&lt;&gt;"", ISNUMBER(T642)), IFERROR(INDEX(AJ24:AJ94, MATCH(P642, AI24:AI94, 0)) * O642 * IF(ISBLANK(L642), 1, L642), 0), 0)</f>
        <v>0</v>
      </c>
      <c r="AI642" s="1411"/>
      <c r="AJ642" s="1411"/>
      <c r="AK642" s="1411"/>
      <c r="AL642" s="1411"/>
      <c r="AM642" s="1401" t="str">
        <f t="shared" si="202"/>
        <v>►</v>
      </c>
      <c r="AR642" s="1372"/>
      <c r="AW642" s="1372"/>
      <c r="AX642" s="4">
        <v>1</v>
      </c>
      <c r="AY642" s="48"/>
      <c r="AZ642" s="48"/>
    </row>
    <row r="643" spans="1:52" s="31" customFormat="1" ht="21" customHeight="1" x14ac:dyDescent="0.25">
      <c r="A643" s="1401" t="str">
        <f t="shared" si="201"/>
        <v>►</v>
      </c>
      <c r="B643" s="1402" t="str">
        <f t="shared" si="205"/>
        <v>►</v>
      </c>
      <c r="C643" s="1403" t="str">
        <f t="shared" si="208"/>
        <v>►</v>
      </c>
      <c r="D643" s="2475" t="str">
        <f t="shared" si="213"/>
        <v>►</v>
      </c>
      <c r="E643" s="1402" t="str">
        <f t="shared" si="214"/>
        <v>►</v>
      </c>
      <c r="F643" s="1402" t="str">
        <f t="shared" si="215"/>
        <v>►</v>
      </c>
      <c r="G643" s="1402" t="str">
        <f t="shared" si="216"/>
        <v>►</v>
      </c>
      <c r="H643" s="1466" t="s">
        <v>6</v>
      </c>
      <c r="I643" s="1465"/>
      <c r="J643" s="1465"/>
      <c r="K643" s="1465"/>
      <c r="L643" s="1464"/>
      <c r="M643" s="1464"/>
      <c r="N643" s="1464"/>
      <c r="O643" s="1464"/>
      <c r="P643" s="1464"/>
      <c r="Q643" s="1464"/>
      <c r="R643" s="2459"/>
      <c r="S643" s="521" t="s">
        <v>6</v>
      </c>
      <c r="T643" s="2719">
        <f t="shared" si="203"/>
        <v>0</v>
      </c>
      <c r="U643" s="2443">
        <f t="shared" si="204"/>
        <v>0</v>
      </c>
      <c r="V643" s="2442"/>
      <c r="W643" s="1433">
        <f t="shared" si="211"/>
        <v>0</v>
      </c>
      <c r="X643" s="185" t="str">
        <f>IF(OR(W643=0, ISBLANK(P643)), "", TEXT(ROUND(W643/INDEX(AJ24:AJ94, MATCH(P643, AI24:AI94, 0)), 0),"# ##0") &amp; " " &amp; P643)</f>
        <v/>
      </c>
      <c r="Y643" s="210">
        <f t="shared" si="212"/>
        <v>0</v>
      </c>
      <c r="Z643" s="1434">
        <f t="shared" si="206"/>
        <v>0</v>
      </c>
      <c r="AA643" s="1435" t="str">
        <f t="shared" si="209"/>
        <v/>
      </c>
      <c r="AB643" s="1436"/>
      <c r="AC643" s="1433">
        <f t="shared" si="210"/>
        <v>0</v>
      </c>
      <c r="AD643" s="1437"/>
      <c r="AE643" s="1438" t="str">
        <f t="shared" si="217"/>
        <v/>
      </c>
      <c r="AF643" s="2564"/>
      <c r="AG643" s="2715">
        <f t="shared" si="207"/>
        <v>0</v>
      </c>
      <c r="AH643" s="2716">
        <f>IF(AND(V643&lt;&gt;"", ISNUMBER(T643)), IFERROR(INDEX(AJ24:AJ94, MATCH(P643, AI24:AI94, 0)) * O643 * IF(ISBLANK(L643), 1, L643), 0), 0)</f>
        <v>0</v>
      </c>
      <c r="AI643" s="1411"/>
      <c r="AJ643" s="1411"/>
      <c r="AK643" s="1411"/>
      <c r="AL643" s="1411"/>
      <c r="AM643" s="1401" t="str">
        <f t="shared" si="202"/>
        <v>►</v>
      </c>
      <c r="AR643" s="1372"/>
      <c r="AW643" s="1372"/>
      <c r="AX643" s="4">
        <v>1</v>
      </c>
      <c r="AY643" s="48"/>
      <c r="AZ643" s="48"/>
    </row>
    <row r="644" spans="1:52" s="31" customFormat="1" ht="21" customHeight="1" x14ac:dyDescent="0.25">
      <c r="A644" s="1401" t="str">
        <f t="shared" si="201"/>
        <v>►</v>
      </c>
      <c r="B644" s="1402" t="str">
        <f t="shared" si="205"/>
        <v>►</v>
      </c>
      <c r="C644" s="1403" t="str">
        <f t="shared" si="208"/>
        <v>►</v>
      </c>
      <c r="D644" s="2475" t="str">
        <f t="shared" si="213"/>
        <v>►</v>
      </c>
      <c r="E644" s="1402" t="str">
        <f t="shared" si="214"/>
        <v>►</v>
      </c>
      <c r="F644" s="1402" t="str">
        <f t="shared" si="215"/>
        <v>►</v>
      </c>
      <c r="G644" s="1402" t="str">
        <f t="shared" si="216"/>
        <v>►</v>
      </c>
      <c r="H644" s="1466" t="s">
        <v>6</v>
      </c>
      <c r="I644" s="1465"/>
      <c r="J644" s="1465"/>
      <c r="K644" s="1465"/>
      <c r="L644" s="1464"/>
      <c r="M644" s="1464"/>
      <c r="N644" s="1464"/>
      <c r="O644" s="1464"/>
      <c r="P644" s="1464"/>
      <c r="Q644" s="1464"/>
      <c r="R644" s="2459"/>
      <c r="S644" s="521" t="s">
        <v>6</v>
      </c>
      <c r="T644" s="2719">
        <f t="shared" si="203"/>
        <v>0</v>
      </c>
      <c r="U644" s="2443">
        <f t="shared" si="204"/>
        <v>0</v>
      </c>
      <c r="V644" s="2442"/>
      <c r="W644" s="1440">
        <f t="shared" si="211"/>
        <v>0</v>
      </c>
      <c r="X644" s="199" t="str">
        <f>IF(OR(W644=0, ISBLANK(P644)), "", TEXT(ROUND(W644/INDEX(AJ24:AJ94, MATCH(P644, AI24:AI94, 0)), 0),"# ##0") &amp; " " &amp; P644)</f>
        <v/>
      </c>
      <c r="Y644" s="197">
        <f t="shared" si="212"/>
        <v>0</v>
      </c>
      <c r="Z644" s="1441">
        <f t="shared" si="206"/>
        <v>0</v>
      </c>
      <c r="AA644" s="1428" t="str">
        <f t="shared" si="209"/>
        <v/>
      </c>
      <c r="AB644" s="1436"/>
      <c r="AC644" s="1440">
        <f t="shared" si="210"/>
        <v>0</v>
      </c>
      <c r="AD644" s="1437"/>
      <c r="AE644" s="1442" t="str">
        <f t="shared" si="217"/>
        <v/>
      </c>
      <c r="AF644" s="2564"/>
      <c r="AG644" s="2715">
        <f t="shared" si="207"/>
        <v>0</v>
      </c>
      <c r="AH644" s="2716">
        <f>IF(AND(V644&lt;&gt;"", ISNUMBER(T644)), IFERROR(INDEX(AJ24:AJ94, MATCH(P644, AI24:AI94, 0)) * O644 * IF(ISBLANK(L644), 1, L644), 0), 0)</f>
        <v>0</v>
      </c>
      <c r="AI644" s="1411"/>
      <c r="AJ644" s="1411"/>
      <c r="AK644" s="1411"/>
      <c r="AL644" s="1411"/>
      <c r="AM644" s="1401" t="str">
        <f t="shared" si="202"/>
        <v>►</v>
      </c>
      <c r="AR644" s="1372"/>
      <c r="AW644" s="1372"/>
      <c r="AX644" s="4">
        <v>1</v>
      </c>
      <c r="AY644" s="48"/>
      <c r="AZ644" s="48"/>
    </row>
    <row r="645" spans="1:52" s="31" customFormat="1" ht="21" customHeight="1" x14ac:dyDescent="0.25">
      <c r="A645" s="1401" t="str">
        <f t="shared" ref="A645:A700" si="218">IF(H645&lt;&gt;"A", "►", "A")</f>
        <v>►</v>
      </c>
      <c r="B645" s="1402" t="str">
        <f t="shared" si="205"/>
        <v>►</v>
      </c>
      <c r="C645" s="1403" t="str">
        <f t="shared" si="208"/>
        <v>►</v>
      </c>
      <c r="D645" s="2475" t="str">
        <f t="shared" si="213"/>
        <v>►</v>
      </c>
      <c r="E645" s="1402" t="str">
        <f t="shared" si="214"/>
        <v>►</v>
      </c>
      <c r="F645" s="1402" t="str">
        <f t="shared" si="215"/>
        <v>►</v>
      </c>
      <c r="G645" s="1402" t="str">
        <f t="shared" si="216"/>
        <v>►</v>
      </c>
      <c r="H645" s="1466" t="s">
        <v>6</v>
      </c>
      <c r="I645" s="1465"/>
      <c r="J645" s="1465"/>
      <c r="K645" s="1465"/>
      <c r="L645" s="1464"/>
      <c r="M645" s="1464"/>
      <c r="N645" s="1464"/>
      <c r="O645" s="1464"/>
      <c r="P645" s="1464"/>
      <c r="Q645" s="1464"/>
      <c r="R645" s="2459"/>
      <c r="S645" s="521" t="s">
        <v>6</v>
      </c>
      <c r="T645" s="2719">
        <f t="shared" si="203"/>
        <v>0</v>
      </c>
      <c r="U645" s="2443">
        <f t="shared" si="204"/>
        <v>0</v>
      </c>
      <c r="V645" s="2442"/>
      <c r="W645" s="1433">
        <f t="shared" si="211"/>
        <v>0</v>
      </c>
      <c r="X645" s="185" t="str">
        <f>IF(OR(W645=0, ISBLANK(P645)), "", TEXT(ROUND(W645/INDEX(AJ24:AJ94, MATCH(P645, AI24:AI94, 0)), 0),"# ##0") &amp; " " &amp; P645)</f>
        <v/>
      </c>
      <c r="Y645" s="210">
        <f t="shared" si="212"/>
        <v>0</v>
      </c>
      <c r="Z645" s="1449">
        <f t="shared" si="206"/>
        <v>0</v>
      </c>
      <c r="AA645" s="1450" t="str">
        <f t="shared" si="209"/>
        <v/>
      </c>
      <c r="AB645" s="1436"/>
      <c r="AC645" s="1433">
        <f t="shared" si="210"/>
        <v>0</v>
      </c>
      <c r="AD645" s="1437"/>
      <c r="AE645" s="1438" t="str">
        <f t="shared" si="217"/>
        <v/>
      </c>
      <c r="AF645" s="2564"/>
      <c r="AG645" s="2715">
        <f t="shared" si="207"/>
        <v>0</v>
      </c>
      <c r="AH645" s="2716">
        <f>IF(AND(V645&lt;&gt;"", ISNUMBER(T645)), IFERROR(INDEX(AJ24:AJ94, MATCH(P645, AI24:AI94, 0)) * O645 * IF(ISBLANK(L645), 1, L645), 0), 0)</f>
        <v>0</v>
      </c>
      <c r="AI645" s="1411"/>
      <c r="AJ645" s="1411"/>
      <c r="AK645" s="1411"/>
      <c r="AL645" s="1411"/>
      <c r="AM645" s="1401" t="str">
        <f t="shared" si="202"/>
        <v>►</v>
      </c>
      <c r="AR645" s="1372"/>
      <c r="AW645" s="1372"/>
      <c r="AX645" s="4">
        <v>1</v>
      </c>
      <c r="AY645" s="48"/>
      <c r="AZ645" s="48"/>
    </row>
    <row r="646" spans="1:52" s="31" customFormat="1" ht="21" customHeight="1" x14ac:dyDescent="0.25">
      <c r="A646" s="1401" t="str">
        <f t="shared" si="218"/>
        <v>►</v>
      </c>
      <c r="B646" s="1402" t="str">
        <f t="shared" si="205"/>
        <v>►</v>
      </c>
      <c r="C646" s="1403" t="str">
        <f t="shared" si="208"/>
        <v>►</v>
      </c>
      <c r="D646" s="2475" t="str">
        <f t="shared" si="213"/>
        <v>►</v>
      </c>
      <c r="E646" s="1402" t="str">
        <f t="shared" si="214"/>
        <v>►</v>
      </c>
      <c r="F646" s="1402" t="str">
        <f t="shared" si="215"/>
        <v>►</v>
      </c>
      <c r="G646" s="1402" t="str">
        <f t="shared" si="216"/>
        <v>►</v>
      </c>
      <c r="H646" s="1466" t="s">
        <v>6</v>
      </c>
      <c r="I646" s="1465"/>
      <c r="J646" s="1465"/>
      <c r="K646" s="1465"/>
      <c r="L646" s="1464"/>
      <c r="M646" s="1464"/>
      <c r="N646" s="1464"/>
      <c r="O646" s="1464"/>
      <c r="P646" s="1464"/>
      <c r="Q646" s="1464"/>
      <c r="R646" s="2459"/>
      <c r="S646" s="521" t="s">
        <v>6</v>
      </c>
      <c r="T646" s="2719">
        <f t="shared" si="203"/>
        <v>0</v>
      </c>
      <c r="U646" s="2443">
        <f t="shared" si="204"/>
        <v>0</v>
      </c>
      <c r="V646" s="2442"/>
      <c r="W646" s="1440">
        <f t="shared" si="211"/>
        <v>0</v>
      </c>
      <c r="X646" s="199" t="str">
        <f>IF(OR(W646=0, ISBLANK(P646)), "", TEXT(ROUND(W646/INDEX(AJ24:AJ94, MATCH(P646, AI24:AI94, 0)), 0),"# ##0") &amp; " " &amp; P646)</f>
        <v/>
      </c>
      <c r="Y646" s="197">
        <f t="shared" si="212"/>
        <v>0</v>
      </c>
      <c r="Z646" s="1441">
        <f t="shared" si="206"/>
        <v>0</v>
      </c>
      <c r="AA646" s="1428" t="str">
        <f t="shared" si="209"/>
        <v/>
      </c>
      <c r="AB646" s="1436"/>
      <c r="AC646" s="1440">
        <f t="shared" si="210"/>
        <v>0</v>
      </c>
      <c r="AD646" s="1437"/>
      <c r="AE646" s="1442" t="str">
        <f t="shared" si="217"/>
        <v/>
      </c>
      <c r="AF646" s="2564"/>
      <c r="AG646" s="2715">
        <f t="shared" si="207"/>
        <v>0</v>
      </c>
      <c r="AH646" s="2716">
        <f>IF(AND(V646&lt;&gt;"", ISNUMBER(T646)), IFERROR(INDEX(AJ24:AJ94, MATCH(P646, AI24:AI94, 0)) * O646 * IF(ISBLANK(L646), 1, L646), 0), 0)</f>
        <v>0</v>
      </c>
      <c r="AI646" s="1411"/>
      <c r="AJ646" s="1411"/>
      <c r="AK646" s="1411"/>
      <c r="AL646" s="1411"/>
      <c r="AM646" s="1401" t="str">
        <f t="shared" si="202"/>
        <v>►</v>
      </c>
      <c r="AR646" s="1372"/>
      <c r="AW646" s="1372"/>
      <c r="AX646" s="4">
        <v>1</v>
      </c>
      <c r="AY646" s="48"/>
      <c r="AZ646" s="48"/>
    </row>
    <row r="647" spans="1:52" s="31" customFormat="1" ht="21" customHeight="1" x14ac:dyDescent="0.25">
      <c r="A647" s="1401" t="str">
        <f t="shared" si="218"/>
        <v>►</v>
      </c>
      <c r="B647" s="1402" t="str">
        <f t="shared" si="205"/>
        <v>►</v>
      </c>
      <c r="C647" s="1403" t="str">
        <f t="shared" si="208"/>
        <v>►</v>
      </c>
      <c r="D647" s="2475" t="str">
        <f t="shared" si="213"/>
        <v>►</v>
      </c>
      <c r="E647" s="1402" t="str">
        <f t="shared" si="214"/>
        <v>►</v>
      </c>
      <c r="F647" s="1402" t="str">
        <f t="shared" si="215"/>
        <v>►</v>
      </c>
      <c r="G647" s="1402" t="str">
        <f t="shared" si="216"/>
        <v>►</v>
      </c>
      <c r="H647" s="1466" t="s">
        <v>6</v>
      </c>
      <c r="I647" s="1465"/>
      <c r="J647" s="1465"/>
      <c r="K647" s="1465"/>
      <c r="L647" s="1464"/>
      <c r="M647" s="1464"/>
      <c r="N647" s="1464"/>
      <c r="O647" s="1464"/>
      <c r="P647" s="1464"/>
      <c r="Q647" s="1464"/>
      <c r="R647" s="2459"/>
      <c r="S647" s="521" t="s">
        <v>6</v>
      </c>
      <c r="T647" s="2719">
        <f t="shared" si="203"/>
        <v>0</v>
      </c>
      <c r="U647" s="2443">
        <f t="shared" si="204"/>
        <v>0</v>
      </c>
      <c r="V647" s="2442"/>
      <c r="W647" s="1433">
        <f t="shared" si="211"/>
        <v>0</v>
      </c>
      <c r="X647" s="185" t="str">
        <f>IF(OR(W647=0, ISBLANK(P647)), "", TEXT(ROUND(W647/INDEX(AJ24:AJ94, MATCH(P647, AI24:AI94, 0)), 0),"# ##0") &amp; " " &amp; P647)</f>
        <v/>
      </c>
      <c r="Y647" s="210">
        <f t="shared" si="212"/>
        <v>0</v>
      </c>
      <c r="Z647" s="1434">
        <f t="shared" si="206"/>
        <v>0</v>
      </c>
      <c r="AA647" s="1435" t="str">
        <f t="shared" si="209"/>
        <v/>
      </c>
      <c r="AB647" s="1436"/>
      <c r="AC647" s="1433">
        <f t="shared" si="210"/>
        <v>0</v>
      </c>
      <c r="AD647" s="1437"/>
      <c r="AE647" s="1438" t="str">
        <f t="shared" si="217"/>
        <v/>
      </c>
      <c r="AF647" s="2564"/>
      <c r="AG647" s="2715">
        <f t="shared" si="207"/>
        <v>0</v>
      </c>
      <c r="AH647" s="2716">
        <f>IF(AND(V647&lt;&gt;"", ISNUMBER(T647)), IFERROR(INDEX(AJ24:AJ94, MATCH(P647, AI24:AI94, 0)) * O647 * IF(ISBLANK(L647), 1, L647), 0), 0)</f>
        <v>0</v>
      </c>
      <c r="AI647" s="1411"/>
      <c r="AJ647" s="1411"/>
      <c r="AK647" s="1411"/>
      <c r="AL647" s="1411"/>
      <c r="AM647" s="1401" t="str">
        <f t="shared" si="202"/>
        <v>►</v>
      </c>
      <c r="AR647" s="1372"/>
      <c r="AW647" s="1372"/>
      <c r="AX647" s="4">
        <v>1</v>
      </c>
      <c r="AY647" s="48"/>
      <c r="AZ647" s="48"/>
    </row>
    <row r="648" spans="1:52" s="31" customFormat="1" ht="21" customHeight="1" x14ac:dyDescent="0.25">
      <c r="A648" s="1401" t="str">
        <f t="shared" si="218"/>
        <v>►</v>
      </c>
      <c r="B648" s="1402" t="str">
        <f t="shared" si="205"/>
        <v>►</v>
      </c>
      <c r="C648" s="1403" t="str">
        <f t="shared" si="208"/>
        <v>►</v>
      </c>
      <c r="D648" s="2475" t="str">
        <f t="shared" si="213"/>
        <v>►</v>
      </c>
      <c r="E648" s="1402" t="str">
        <f t="shared" si="214"/>
        <v>►</v>
      </c>
      <c r="F648" s="1402" t="str">
        <f t="shared" si="215"/>
        <v>►</v>
      </c>
      <c r="G648" s="1402" t="str">
        <f t="shared" si="216"/>
        <v>►</v>
      </c>
      <c r="H648" s="1466" t="s">
        <v>6</v>
      </c>
      <c r="I648" s="1465"/>
      <c r="J648" s="1465"/>
      <c r="K648" s="1465"/>
      <c r="L648" s="1464"/>
      <c r="M648" s="1464"/>
      <c r="N648" s="1464"/>
      <c r="O648" s="1464"/>
      <c r="P648" s="1464"/>
      <c r="Q648" s="1464"/>
      <c r="R648" s="2459"/>
      <c r="S648" s="521" t="s">
        <v>6</v>
      </c>
      <c r="T648" s="2719">
        <f t="shared" si="203"/>
        <v>0</v>
      </c>
      <c r="U648" s="2443">
        <f t="shared" si="204"/>
        <v>0</v>
      </c>
      <c r="V648" s="2442"/>
      <c r="W648" s="1440">
        <f t="shared" si="211"/>
        <v>0</v>
      </c>
      <c r="X648" s="199" t="str">
        <f>IF(OR(W648=0, ISBLANK(P648)), "", TEXT(ROUND(W648/INDEX(AJ24:AJ94, MATCH(P648, AI24:AI94, 0)), 0),"# ##0") &amp; " " &amp; P648)</f>
        <v/>
      </c>
      <c r="Y648" s="197">
        <f t="shared" si="212"/>
        <v>0</v>
      </c>
      <c r="Z648" s="1441">
        <f t="shared" si="206"/>
        <v>0</v>
      </c>
      <c r="AA648" s="1428" t="str">
        <f t="shared" si="209"/>
        <v/>
      </c>
      <c r="AB648" s="1436"/>
      <c r="AC648" s="1440">
        <f t="shared" si="210"/>
        <v>0</v>
      </c>
      <c r="AD648" s="1437"/>
      <c r="AE648" s="1442" t="str">
        <f t="shared" si="217"/>
        <v/>
      </c>
      <c r="AF648" s="2564"/>
      <c r="AG648" s="2715">
        <f t="shared" si="207"/>
        <v>0</v>
      </c>
      <c r="AH648" s="2716">
        <f>IF(AND(V648&lt;&gt;"", ISNUMBER(T648)), IFERROR(INDEX(AJ24:AJ94, MATCH(P648, AI24:AI94, 0)) * O648 * IF(ISBLANK(L648), 1, L648), 0), 0)</f>
        <v>0</v>
      </c>
      <c r="AI648" s="1411"/>
      <c r="AJ648" s="1411"/>
      <c r="AK648" s="1411"/>
      <c r="AL648" s="1411"/>
      <c r="AM648" s="1401" t="str">
        <f t="shared" si="202"/>
        <v>►</v>
      </c>
      <c r="AR648" s="1372"/>
      <c r="AW648" s="1372"/>
      <c r="AX648" s="4">
        <v>1</v>
      </c>
      <c r="AY648" s="48"/>
      <c r="AZ648" s="48"/>
    </row>
    <row r="649" spans="1:52" s="31" customFormat="1" ht="21" customHeight="1" x14ac:dyDescent="0.25">
      <c r="A649" s="1401" t="str">
        <f t="shared" si="218"/>
        <v>►</v>
      </c>
      <c r="B649" s="1402" t="str">
        <f t="shared" si="205"/>
        <v>►</v>
      </c>
      <c r="C649" s="1403" t="str">
        <f t="shared" si="208"/>
        <v>►</v>
      </c>
      <c r="D649" s="2475" t="str">
        <f t="shared" si="213"/>
        <v>►</v>
      </c>
      <c r="E649" s="1402" t="str">
        <f t="shared" si="214"/>
        <v>►</v>
      </c>
      <c r="F649" s="1402" t="str">
        <f t="shared" si="215"/>
        <v>►</v>
      </c>
      <c r="G649" s="1402" t="str">
        <f t="shared" si="216"/>
        <v>►</v>
      </c>
      <c r="H649" s="1466" t="s">
        <v>6</v>
      </c>
      <c r="I649" s="1465"/>
      <c r="J649" s="1465"/>
      <c r="K649" s="1465"/>
      <c r="L649" s="1464"/>
      <c r="M649" s="1464"/>
      <c r="N649" s="1464"/>
      <c r="O649" s="1464"/>
      <c r="P649" s="1464"/>
      <c r="Q649" s="1464"/>
      <c r="R649" s="2459"/>
      <c r="S649" s="521" t="s">
        <v>6</v>
      </c>
      <c r="T649" s="2719">
        <f t="shared" si="203"/>
        <v>0</v>
      </c>
      <c r="U649" s="2443">
        <f t="shared" si="204"/>
        <v>0</v>
      </c>
      <c r="V649" s="2442"/>
      <c r="W649" s="1433">
        <f t="shared" si="211"/>
        <v>0</v>
      </c>
      <c r="X649" s="185" t="str">
        <f>IF(OR(W649=0, ISBLANK(P649)), "", TEXT(ROUND(W649/INDEX(AJ24:AJ94, MATCH(P649, AI24:AI94, 0)), 0),"# ##0") &amp; " " &amp; P649)</f>
        <v/>
      </c>
      <c r="Y649" s="210">
        <f t="shared" si="212"/>
        <v>0</v>
      </c>
      <c r="Z649" s="1434">
        <f t="shared" si="206"/>
        <v>0</v>
      </c>
      <c r="AA649" s="1435" t="str">
        <f t="shared" si="209"/>
        <v/>
      </c>
      <c r="AB649" s="1436"/>
      <c r="AC649" s="1433">
        <f t="shared" si="210"/>
        <v>0</v>
      </c>
      <c r="AD649" s="1437"/>
      <c r="AE649" s="1438" t="str">
        <f t="shared" si="217"/>
        <v/>
      </c>
      <c r="AF649" s="2564"/>
      <c r="AG649" s="2715">
        <f t="shared" si="207"/>
        <v>0</v>
      </c>
      <c r="AH649" s="2716">
        <f>IF(AND(V649&lt;&gt;"", ISNUMBER(T649)), IFERROR(INDEX(AJ24:AJ94, MATCH(P649, AI24:AI94, 0)) * O649 * IF(ISBLANK(L649), 1, L649), 0), 0)</f>
        <v>0</v>
      </c>
      <c r="AI649" s="1411"/>
      <c r="AJ649" s="1411"/>
      <c r="AK649" s="1411"/>
      <c r="AL649" s="1411"/>
      <c r="AM649" s="1401" t="str">
        <f t="shared" si="202"/>
        <v>►</v>
      </c>
      <c r="AR649" s="1372"/>
      <c r="AW649" s="1372"/>
      <c r="AX649" s="4">
        <v>1</v>
      </c>
      <c r="AY649" s="48"/>
      <c r="AZ649" s="48"/>
    </row>
    <row r="650" spans="1:52" s="31" customFormat="1" ht="21" customHeight="1" x14ac:dyDescent="0.25">
      <c r="A650" s="1401" t="str">
        <f t="shared" si="218"/>
        <v>►</v>
      </c>
      <c r="B650" s="1402" t="str">
        <f t="shared" si="205"/>
        <v>►</v>
      </c>
      <c r="C650" s="1403" t="str">
        <f t="shared" si="208"/>
        <v>►</v>
      </c>
      <c r="D650" s="2475" t="str">
        <f t="shared" si="213"/>
        <v>►</v>
      </c>
      <c r="E650" s="1402" t="str">
        <f t="shared" si="214"/>
        <v>►</v>
      </c>
      <c r="F650" s="1402" t="str">
        <f t="shared" si="215"/>
        <v>►</v>
      </c>
      <c r="G650" s="1402" t="str">
        <f t="shared" si="216"/>
        <v>►</v>
      </c>
      <c r="H650" s="1466" t="s">
        <v>6</v>
      </c>
      <c r="I650" s="1465"/>
      <c r="J650" s="1465"/>
      <c r="K650" s="1465"/>
      <c r="L650" s="1464"/>
      <c r="M650" s="1464"/>
      <c r="N650" s="1464"/>
      <c r="O650" s="1464"/>
      <c r="P650" s="1464"/>
      <c r="Q650" s="1464"/>
      <c r="R650" s="2459"/>
      <c r="S650" s="521" t="s">
        <v>6</v>
      </c>
      <c r="T650" s="2719">
        <f t="shared" si="203"/>
        <v>0</v>
      </c>
      <c r="U650" s="2443">
        <f t="shared" si="204"/>
        <v>0</v>
      </c>
      <c r="V650" s="2442"/>
      <c r="W650" s="1440">
        <f t="shared" si="211"/>
        <v>0</v>
      </c>
      <c r="X650" s="199" t="str">
        <f>IF(OR(W650=0, ISBLANK(P650)), "", TEXT(ROUND(W650/INDEX(AJ24:AJ94, MATCH(P650, AI24:AI94, 0)), 0),"# ##0") &amp; " " &amp; P650)</f>
        <v/>
      </c>
      <c r="Y650" s="197">
        <f t="shared" si="212"/>
        <v>0</v>
      </c>
      <c r="Z650" s="1441">
        <f t="shared" si="206"/>
        <v>0</v>
      </c>
      <c r="AA650" s="1428" t="str">
        <f t="shared" si="209"/>
        <v/>
      </c>
      <c r="AB650" s="1436"/>
      <c r="AC650" s="1440">
        <f t="shared" si="210"/>
        <v>0</v>
      </c>
      <c r="AD650" s="1437"/>
      <c r="AE650" s="1442" t="str">
        <f t="shared" si="217"/>
        <v/>
      </c>
      <c r="AF650" s="2564"/>
      <c r="AG650" s="2715">
        <f t="shared" si="207"/>
        <v>0</v>
      </c>
      <c r="AH650" s="2716">
        <f>IF(AND(V650&lt;&gt;"", ISNUMBER(T650)), IFERROR(INDEX(AJ24:AJ94, MATCH(P650, AI24:AI94, 0)) * O650 * IF(ISBLANK(L650), 1, L650), 0), 0)</f>
        <v>0</v>
      </c>
      <c r="AI650" s="1411"/>
      <c r="AJ650" s="1411"/>
      <c r="AK650" s="1411"/>
      <c r="AL650" s="1411"/>
      <c r="AM650" s="1401" t="str">
        <f t="shared" si="202"/>
        <v>►</v>
      </c>
      <c r="AR650" s="1372"/>
      <c r="AW650" s="1372"/>
      <c r="AX650" s="4">
        <v>1</v>
      </c>
      <c r="AY650" s="48"/>
      <c r="AZ650" s="48"/>
    </row>
    <row r="651" spans="1:52" s="31" customFormat="1" ht="21" customHeight="1" x14ac:dyDescent="0.25">
      <c r="A651" s="1401" t="str">
        <f t="shared" si="218"/>
        <v>►</v>
      </c>
      <c r="B651" s="1402" t="str">
        <f t="shared" si="205"/>
        <v>►</v>
      </c>
      <c r="C651" s="1403" t="str">
        <f t="shared" si="208"/>
        <v>►</v>
      </c>
      <c r="D651" s="2475" t="str">
        <f t="shared" si="213"/>
        <v>►</v>
      </c>
      <c r="E651" s="1402" t="str">
        <f t="shared" si="214"/>
        <v>►</v>
      </c>
      <c r="F651" s="1402" t="str">
        <f t="shared" si="215"/>
        <v>►</v>
      </c>
      <c r="G651" s="1402" t="str">
        <f t="shared" si="216"/>
        <v>►</v>
      </c>
      <c r="H651" s="1466" t="s">
        <v>6</v>
      </c>
      <c r="I651" s="1465"/>
      <c r="J651" s="1465"/>
      <c r="K651" s="1465"/>
      <c r="L651" s="1464"/>
      <c r="M651" s="1464"/>
      <c r="N651" s="1464"/>
      <c r="O651" s="1464"/>
      <c r="P651" s="1464"/>
      <c r="Q651" s="1464"/>
      <c r="R651" s="2459"/>
      <c r="S651" s="521" t="s">
        <v>6</v>
      </c>
      <c r="T651" s="2719">
        <f t="shared" si="203"/>
        <v>0</v>
      </c>
      <c r="U651" s="2443">
        <f t="shared" si="204"/>
        <v>0</v>
      </c>
      <c r="V651" s="2442"/>
      <c r="W651" s="1433">
        <f t="shared" si="211"/>
        <v>0</v>
      </c>
      <c r="X651" s="185" t="str">
        <f>IF(OR(W651=0, ISBLANK(P651)), "", TEXT(ROUND(W651/INDEX(AJ24:AJ94, MATCH(P651, AI24:AI94, 0)), 0),"# ##0") &amp; " " &amp; P651)</f>
        <v/>
      </c>
      <c r="Y651" s="210">
        <f t="shared" si="212"/>
        <v>0</v>
      </c>
      <c r="Z651" s="1434">
        <f t="shared" si="206"/>
        <v>0</v>
      </c>
      <c r="AA651" s="1435" t="str">
        <f t="shared" si="209"/>
        <v/>
      </c>
      <c r="AB651" s="1436"/>
      <c r="AC651" s="1433">
        <f t="shared" si="210"/>
        <v>0</v>
      </c>
      <c r="AD651" s="1437"/>
      <c r="AE651" s="1438" t="str">
        <f t="shared" si="217"/>
        <v/>
      </c>
      <c r="AF651" s="2564"/>
      <c r="AG651" s="2715">
        <f t="shared" si="207"/>
        <v>0</v>
      </c>
      <c r="AH651" s="2716">
        <f>IF(AND(V651&lt;&gt;"", ISNUMBER(T651)), IFERROR(INDEX(AJ24:AJ94, MATCH(P651, AI24:AI94, 0)) * O651 * IF(ISBLANK(L651), 1, L651), 0), 0)</f>
        <v>0</v>
      </c>
      <c r="AI651" s="1411"/>
      <c r="AJ651" s="1411"/>
      <c r="AK651" s="1411"/>
      <c r="AL651" s="1411"/>
      <c r="AM651" s="1401" t="str">
        <f t="shared" si="202"/>
        <v>►</v>
      </c>
      <c r="AR651" s="1372"/>
      <c r="AW651" s="1372"/>
      <c r="AX651" s="4">
        <v>1</v>
      </c>
    </row>
    <row r="652" spans="1:52" ht="21" customHeight="1" x14ac:dyDescent="0.25">
      <c r="A652" s="1401" t="str">
        <f t="shared" si="218"/>
        <v>►</v>
      </c>
      <c r="B652" s="1402" t="str">
        <f t="shared" si="205"/>
        <v>►</v>
      </c>
      <c r="C652" s="1403" t="str">
        <f t="shared" si="208"/>
        <v>►</v>
      </c>
      <c r="D652" s="2475" t="str">
        <f t="shared" si="213"/>
        <v>►</v>
      </c>
      <c r="E652" s="1402" t="str">
        <f t="shared" si="214"/>
        <v>►</v>
      </c>
      <c r="F652" s="1402" t="str">
        <f t="shared" si="215"/>
        <v>►</v>
      </c>
      <c r="G652" s="1402" t="str">
        <f t="shared" si="216"/>
        <v>►</v>
      </c>
      <c r="H652" s="1466" t="s">
        <v>6</v>
      </c>
      <c r="I652" s="1465"/>
      <c r="J652" s="1465"/>
      <c r="K652" s="1465"/>
      <c r="L652" s="1464"/>
      <c r="M652" s="1464"/>
      <c r="N652" s="1464"/>
      <c r="O652" s="1464"/>
      <c r="P652" s="1464"/>
      <c r="Q652" s="1464"/>
      <c r="R652" s="2459"/>
      <c r="S652" s="521" t="s">
        <v>6</v>
      </c>
      <c r="T652" s="2719">
        <f t="shared" si="203"/>
        <v>0</v>
      </c>
      <c r="U652" s="2443">
        <f t="shared" si="204"/>
        <v>0</v>
      </c>
      <c r="V652" s="2442"/>
      <c r="W652" s="1440">
        <f t="shared" si="211"/>
        <v>0</v>
      </c>
      <c r="X652" s="199" t="str">
        <f>IF(OR(W652=0, ISBLANK(P652)), "", TEXT(ROUND(W652/INDEX(AJ24:AJ94, MATCH(P652, AI24:AI94, 0)), 0),"# ##0") &amp; " " &amp; P652)</f>
        <v/>
      </c>
      <c r="Y652" s="197">
        <f t="shared" si="212"/>
        <v>0</v>
      </c>
      <c r="Z652" s="1441">
        <f t="shared" si="206"/>
        <v>0</v>
      </c>
      <c r="AA652" s="1428" t="str">
        <f t="shared" si="209"/>
        <v/>
      </c>
      <c r="AB652" s="1436"/>
      <c r="AC652" s="1440">
        <f t="shared" si="210"/>
        <v>0</v>
      </c>
      <c r="AD652" s="1437"/>
      <c r="AE652" s="1442" t="str">
        <f t="shared" si="217"/>
        <v/>
      </c>
      <c r="AF652" s="2564"/>
      <c r="AG652" s="2715">
        <f t="shared" si="207"/>
        <v>0</v>
      </c>
      <c r="AH652" s="2716">
        <f>IF(AND(V652&lt;&gt;"", ISNUMBER(T652)), IFERROR(INDEX(AJ24:AJ94, MATCH(P652, AI24:AI94, 0)) * O652 * IF(ISBLANK(L652), 1, L652), 0), 0)</f>
        <v>0</v>
      </c>
      <c r="AI652" s="1411"/>
      <c r="AJ652" s="1411"/>
      <c r="AK652" s="1411"/>
      <c r="AL652" s="1411"/>
      <c r="AM652" s="1401" t="str">
        <f t="shared" si="202"/>
        <v>►</v>
      </c>
      <c r="AX652" s="4">
        <v>1</v>
      </c>
    </row>
    <row r="653" spans="1:52" ht="21" customHeight="1" x14ac:dyDescent="0.25">
      <c r="A653" s="1401" t="str">
        <f t="shared" si="218"/>
        <v>►</v>
      </c>
      <c r="B653" s="1402" t="str">
        <f t="shared" si="205"/>
        <v>►</v>
      </c>
      <c r="C653" s="1403" t="str">
        <f t="shared" si="208"/>
        <v>►</v>
      </c>
      <c r="D653" s="2475" t="str">
        <f t="shared" si="213"/>
        <v>►</v>
      </c>
      <c r="E653" s="1402" t="str">
        <f t="shared" si="214"/>
        <v>►</v>
      </c>
      <c r="F653" s="1402" t="str">
        <f t="shared" si="215"/>
        <v>►</v>
      </c>
      <c r="G653" s="1402" t="str">
        <f t="shared" si="216"/>
        <v>►</v>
      </c>
      <c r="H653" s="1466" t="s">
        <v>6</v>
      </c>
      <c r="I653" s="1465"/>
      <c r="J653" s="1465"/>
      <c r="K653" s="1465"/>
      <c r="L653" s="1464"/>
      <c r="M653" s="1464"/>
      <c r="N653" s="1464"/>
      <c r="O653" s="1464"/>
      <c r="P653" s="1464"/>
      <c r="Q653" s="1464"/>
      <c r="R653" s="2459"/>
      <c r="S653" s="521" t="s">
        <v>6</v>
      </c>
      <c r="T653" s="2719">
        <f t="shared" si="203"/>
        <v>0</v>
      </c>
      <c r="U653" s="2443">
        <f t="shared" si="204"/>
        <v>0</v>
      </c>
      <c r="V653" s="2442"/>
      <c r="W653" s="1433">
        <f t="shared" si="211"/>
        <v>0</v>
      </c>
      <c r="X653" s="185" t="str">
        <f>IF(OR(W653=0, ISBLANK(P653)), "", TEXT(ROUND(W653/INDEX(AJ24:AJ94, MATCH(P653, AI24:AI94, 0)), 0),"# ##0") &amp; " " &amp; P653)</f>
        <v/>
      </c>
      <c r="Y653" s="210">
        <f t="shared" si="212"/>
        <v>0</v>
      </c>
      <c r="Z653" s="1434">
        <f t="shared" si="206"/>
        <v>0</v>
      </c>
      <c r="AA653" s="1435" t="str">
        <f t="shared" si="209"/>
        <v/>
      </c>
      <c r="AB653" s="1436"/>
      <c r="AC653" s="1433">
        <f t="shared" si="210"/>
        <v>0</v>
      </c>
      <c r="AD653" s="1437"/>
      <c r="AE653" s="1438" t="str">
        <f t="shared" si="217"/>
        <v/>
      </c>
      <c r="AF653" s="2564"/>
      <c r="AG653" s="2715">
        <f t="shared" si="207"/>
        <v>0</v>
      </c>
      <c r="AH653" s="2716">
        <f>IF(AND(V653&lt;&gt;"", ISNUMBER(T653)), IFERROR(INDEX(AJ24:AJ94, MATCH(P653, AI24:AI94, 0)) * O653 * IF(ISBLANK(L653), 1, L653), 0), 0)</f>
        <v>0</v>
      </c>
      <c r="AM653" s="1401" t="str">
        <f t="shared" si="202"/>
        <v>►</v>
      </c>
      <c r="AX653" s="4">
        <v>1</v>
      </c>
    </row>
    <row r="654" spans="1:52" ht="21" customHeight="1" x14ac:dyDescent="0.25">
      <c r="A654" s="1401" t="str">
        <f t="shared" si="218"/>
        <v>►</v>
      </c>
      <c r="B654" s="1402" t="str">
        <f t="shared" si="205"/>
        <v>►</v>
      </c>
      <c r="C654" s="1403" t="str">
        <f t="shared" si="208"/>
        <v>►</v>
      </c>
      <c r="D654" s="2475" t="str">
        <f t="shared" si="213"/>
        <v>►</v>
      </c>
      <c r="E654" s="1402" t="str">
        <f t="shared" si="214"/>
        <v>►</v>
      </c>
      <c r="F654" s="1402" t="str">
        <f t="shared" si="215"/>
        <v>►</v>
      </c>
      <c r="G654" s="1402" t="str">
        <f t="shared" si="216"/>
        <v>►</v>
      </c>
      <c r="H654" s="1466" t="s">
        <v>6</v>
      </c>
      <c r="I654" s="1465"/>
      <c r="J654" s="1465"/>
      <c r="K654" s="1465"/>
      <c r="L654" s="1464"/>
      <c r="M654" s="1464"/>
      <c r="N654" s="1464"/>
      <c r="O654" s="1464"/>
      <c r="P654" s="1464"/>
      <c r="Q654" s="1464"/>
      <c r="R654" s="2459"/>
      <c r="S654" s="521" t="s">
        <v>6</v>
      </c>
      <c r="T654" s="2719">
        <f t="shared" si="203"/>
        <v>0</v>
      </c>
      <c r="U654" s="2443">
        <f t="shared" si="204"/>
        <v>0</v>
      </c>
      <c r="V654" s="2442"/>
      <c r="W654" s="1440">
        <f t="shared" si="211"/>
        <v>0</v>
      </c>
      <c r="X654" s="199" t="str">
        <f>IF(OR(W654=0, ISBLANK(P654)), "", TEXT(ROUND(W654/INDEX(AJ24:AJ94, MATCH(P654, AI24:AI94, 0)), 0),"# ##0") &amp; " " &amp; P654)</f>
        <v/>
      </c>
      <c r="Y654" s="197">
        <f t="shared" si="212"/>
        <v>0</v>
      </c>
      <c r="Z654" s="1441">
        <f t="shared" si="206"/>
        <v>0</v>
      </c>
      <c r="AA654" s="1428" t="str">
        <f t="shared" si="209"/>
        <v/>
      </c>
      <c r="AB654" s="1436"/>
      <c r="AC654" s="1440">
        <f t="shared" si="210"/>
        <v>0</v>
      </c>
      <c r="AD654" s="1437"/>
      <c r="AE654" s="1442" t="str">
        <f t="shared" si="217"/>
        <v/>
      </c>
      <c r="AF654" s="2564"/>
      <c r="AG654" s="2715">
        <f t="shared" si="207"/>
        <v>0</v>
      </c>
      <c r="AH654" s="2716">
        <f>IF(AND(V654&lt;&gt;"", ISNUMBER(T654)), IFERROR(INDEX(AJ24:AJ94, MATCH(P654, AI24:AI94, 0)) * O654 * IF(ISBLANK(L654), 1, L654), 0), 0)</f>
        <v>0</v>
      </c>
      <c r="AM654" s="1401" t="str">
        <f t="shared" si="202"/>
        <v>►</v>
      </c>
      <c r="AX654" s="4">
        <v>1</v>
      </c>
    </row>
    <row r="655" spans="1:52" ht="21" customHeight="1" x14ac:dyDescent="0.25">
      <c r="A655" s="1401" t="str">
        <f t="shared" si="218"/>
        <v>►</v>
      </c>
      <c r="B655" s="1402" t="str">
        <f t="shared" si="205"/>
        <v>►</v>
      </c>
      <c r="C655" s="1403" t="str">
        <f t="shared" si="208"/>
        <v>►</v>
      </c>
      <c r="D655" s="2475" t="str">
        <f t="shared" si="213"/>
        <v>►</v>
      </c>
      <c r="E655" s="1402" t="str">
        <f t="shared" si="214"/>
        <v>►</v>
      </c>
      <c r="F655" s="1402" t="str">
        <f t="shared" si="215"/>
        <v>►</v>
      </c>
      <c r="G655" s="1402" t="str">
        <f t="shared" si="216"/>
        <v>►</v>
      </c>
      <c r="H655" s="1466" t="s">
        <v>6</v>
      </c>
      <c r="I655" s="1465"/>
      <c r="J655" s="1465"/>
      <c r="K655" s="1465"/>
      <c r="L655" s="1464"/>
      <c r="M655" s="1464"/>
      <c r="N655" s="1464"/>
      <c r="O655" s="1464"/>
      <c r="P655" s="1464"/>
      <c r="Q655" s="1464"/>
      <c r="R655" s="2459"/>
      <c r="S655" s="521" t="s">
        <v>6</v>
      </c>
      <c r="T655" s="2719">
        <f t="shared" si="203"/>
        <v>0</v>
      </c>
      <c r="U655" s="2443">
        <f t="shared" si="204"/>
        <v>0</v>
      </c>
      <c r="V655" s="2442"/>
      <c r="W655" s="1433">
        <f t="shared" si="211"/>
        <v>0</v>
      </c>
      <c r="X655" s="185" t="str">
        <f>IF(OR(W655=0, ISBLANK(P655)), "", TEXT(ROUND(W655/INDEX(AJ24:AJ94, MATCH(P655, AI24:AI94, 0)), 0),"# ##0") &amp; " " &amp; P655)</f>
        <v/>
      </c>
      <c r="Y655" s="210">
        <f t="shared" si="212"/>
        <v>0</v>
      </c>
      <c r="Z655" s="1434">
        <f t="shared" si="206"/>
        <v>0</v>
      </c>
      <c r="AA655" s="1435" t="str">
        <f t="shared" si="209"/>
        <v/>
      </c>
      <c r="AB655" s="1436"/>
      <c r="AC655" s="1433">
        <f t="shared" si="210"/>
        <v>0</v>
      </c>
      <c r="AD655" s="1437"/>
      <c r="AE655" s="1438" t="str">
        <f t="shared" si="217"/>
        <v/>
      </c>
      <c r="AF655" s="2564"/>
      <c r="AG655" s="2715">
        <f t="shared" si="207"/>
        <v>0</v>
      </c>
      <c r="AH655" s="2716">
        <f>IF(AND(V655&lt;&gt;"", ISNUMBER(T655)), IFERROR(INDEX(AJ24:AJ94, MATCH(P655, AI24:AI94, 0)) * O655 * IF(ISBLANK(L655), 1, L655), 0), 0)</f>
        <v>0</v>
      </c>
      <c r="AM655" s="1401" t="str">
        <f t="shared" si="202"/>
        <v>►</v>
      </c>
      <c r="AX655" s="4">
        <v>1</v>
      </c>
    </row>
    <row r="656" spans="1:52" ht="21" customHeight="1" x14ac:dyDescent="0.25">
      <c r="A656" s="1401" t="str">
        <f t="shared" si="218"/>
        <v>►</v>
      </c>
      <c r="B656" s="1402" t="str">
        <f t="shared" si="205"/>
        <v>►</v>
      </c>
      <c r="C656" s="1403" t="str">
        <f t="shared" si="208"/>
        <v>►</v>
      </c>
      <c r="D656" s="2475" t="str">
        <f t="shared" si="213"/>
        <v>►</v>
      </c>
      <c r="E656" s="1402" t="str">
        <f t="shared" si="214"/>
        <v>►</v>
      </c>
      <c r="F656" s="1402" t="str">
        <f t="shared" si="215"/>
        <v>►</v>
      </c>
      <c r="G656" s="1402" t="str">
        <f t="shared" si="216"/>
        <v>►</v>
      </c>
      <c r="H656" s="1466" t="s">
        <v>6</v>
      </c>
      <c r="I656" s="1465"/>
      <c r="J656" s="1465"/>
      <c r="K656" s="1465"/>
      <c r="L656" s="1464"/>
      <c r="M656" s="1464"/>
      <c r="N656" s="1464"/>
      <c r="O656" s="1464"/>
      <c r="P656" s="1464"/>
      <c r="Q656" s="1464"/>
      <c r="R656" s="2459"/>
      <c r="S656" s="521" t="s">
        <v>6</v>
      </c>
      <c r="T656" s="2719">
        <f t="shared" si="203"/>
        <v>0</v>
      </c>
      <c r="U656" s="2443">
        <f t="shared" si="204"/>
        <v>0</v>
      </c>
      <c r="V656" s="2442"/>
      <c r="W656" s="1440">
        <f t="shared" si="211"/>
        <v>0</v>
      </c>
      <c r="X656" s="199" t="str">
        <f>IF(OR(W656=0, ISBLANK(P656)), "", TEXT(ROUND(W656/INDEX(AJ24:AJ94, MATCH(P656, AI24:AI94, 0)), 0),"# ##0") &amp; " " &amp; P656)</f>
        <v/>
      </c>
      <c r="Y656" s="197">
        <f t="shared" si="212"/>
        <v>0</v>
      </c>
      <c r="Z656" s="1441">
        <f t="shared" si="206"/>
        <v>0</v>
      </c>
      <c r="AA656" s="1428" t="str">
        <f t="shared" si="209"/>
        <v/>
      </c>
      <c r="AB656" s="1436"/>
      <c r="AC656" s="1440">
        <f t="shared" si="210"/>
        <v>0</v>
      </c>
      <c r="AD656" s="1437"/>
      <c r="AE656" s="1442" t="str">
        <f t="shared" si="217"/>
        <v/>
      </c>
      <c r="AF656" s="2564"/>
      <c r="AG656" s="2715">
        <f t="shared" si="207"/>
        <v>0</v>
      </c>
      <c r="AH656" s="2716">
        <f>IF(AND(V656&lt;&gt;"", ISNUMBER(T656)), IFERROR(INDEX(AJ24:AJ94, MATCH(P656, AI24:AI94, 0)) * O656 * IF(ISBLANK(L656), 1, L656), 0), 0)</f>
        <v>0</v>
      </c>
      <c r="AM656" s="1401" t="str">
        <f t="shared" ref="AM656:AM701" si="219">A656</f>
        <v>►</v>
      </c>
      <c r="AX656" s="4">
        <v>1</v>
      </c>
    </row>
    <row r="657" spans="1:50" ht="21" customHeight="1" x14ac:dyDescent="0.25">
      <c r="A657" s="1401" t="str">
        <f t="shared" si="218"/>
        <v>►</v>
      </c>
      <c r="B657" s="1402" t="str">
        <f t="shared" si="205"/>
        <v>►</v>
      </c>
      <c r="C657" s="1403" t="str">
        <f t="shared" si="208"/>
        <v>►</v>
      </c>
      <c r="D657" s="2475" t="str">
        <f t="shared" si="213"/>
        <v>►</v>
      </c>
      <c r="E657" s="1402" t="str">
        <f t="shared" si="214"/>
        <v>►</v>
      </c>
      <c r="F657" s="1402" t="str">
        <f t="shared" si="215"/>
        <v>►</v>
      </c>
      <c r="G657" s="1402" t="str">
        <f t="shared" si="216"/>
        <v>►</v>
      </c>
      <c r="H657" s="1466" t="s">
        <v>6</v>
      </c>
      <c r="I657" s="1465"/>
      <c r="J657" s="1465"/>
      <c r="K657" s="1465"/>
      <c r="L657" s="1464"/>
      <c r="M657" s="1464"/>
      <c r="N657" s="1464"/>
      <c r="O657" s="1464"/>
      <c r="P657" s="1464"/>
      <c r="Q657" s="1464"/>
      <c r="R657" s="2459"/>
      <c r="S657" s="521" t="s">
        <v>6</v>
      </c>
      <c r="T657" s="2719">
        <f t="shared" ref="T657:T700" si="220">IFERROR(IF(AND(ISNUMBER(V657),J657&gt;0),J657,0),0)</f>
        <v>0</v>
      </c>
      <c r="U657" s="2443">
        <f t="shared" ref="U657:U700" si="221">IFERROR(IF(AND(ISNUMBER(T657),V657&gt;0),K657,0),0)</f>
        <v>0</v>
      </c>
      <c r="V657" s="2442"/>
      <c r="W657" s="1433">
        <f t="shared" si="211"/>
        <v>0</v>
      </c>
      <c r="X657" s="185" t="str">
        <f>IF(OR(W657=0, ISBLANK(P657)), "", TEXT(ROUND(W657/INDEX(AJ24:AJ94, MATCH(P657, AI24:AI94, 0)), 0),"# ##0") &amp; " " &amp; P657)</f>
        <v/>
      </c>
      <c r="Y657" s="210">
        <f t="shared" si="212"/>
        <v>0</v>
      </c>
      <c r="Z657" s="1434">
        <f t="shared" si="206"/>
        <v>0</v>
      </c>
      <c r="AA657" s="1435" t="str">
        <f t="shared" si="209"/>
        <v/>
      </c>
      <c r="AB657" s="1436"/>
      <c r="AC657" s="1433">
        <f t="shared" si="210"/>
        <v>0</v>
      </c>
      <c r="AD657" s="1437"/>
      <c r="AE657" s="1438" t="str">
        <f t="shared" si="217"/>
        <v/>
      </c>
      <c r="AF657" s="2564"/>
      <c r="AG657" s="2715">
        <f t="shared" si="207"/>
        <v>0</v>
      </c>
      <c r="AH657" s="2716">
        <f>IF(AND(V657&lt;&gt;"", ISNUMBER(T657)), IFERROR(INDEX(AJ24:AJ94, MATCH(P657, AI24:AI94, 0)) * O657 * IF(ISBLANK(L657), 1, L657), 0), 0)</f>
        <v>0</v>
      </c>
      <c r="AM657" s="1401" t="str">
        <f t="shared" si="219"/>
        <v>►</v>
      </c>
      <c r="AX657" s="4">
        <v>1</v>
      </c>
    </row>
    <row r="658" spans="1:50" ht="21" customHeight="1" x14ac:dyDescent="0.25">
      <c r="A658" s="1401" t="str">
        <f t="shared" si="218"/>
        <v>►</v>
      </c>
      <c r="B658" s="1402" t="str">
        <f t="shared" si="205"/>
        <v>►</v>
      </c>
      <c r="C658" s="1403" t="str">
        <f t="shared" si="208"/>
        <v>►</v>
      </c>
      <c r="D658" s="2475" t="str">
        <f t="shared" si="213"/>
        <v>►</v>
      </c>
      <c r="E658" s="1402" t="str">
        <f t="shared" si="214"/>
        <v>►</v>
      </c>
      <c r="F658" s="1402" t="str">
        <f t="shared" si="215"/>
        <v>►</v>
      </c>
      <c r="G658" s="1402" t="str">
        <f t="shared" si="216"/>
        <v>►</v>
      </c>
      <c r="H658" s="1466" t="s">
        <v>6</v>
      </c>
      <c r="I658" s="1465"/>
      <c r="J658" s="1465"/>
      <c r="K658" s="1465"/>
      <c r="L658" s="1464"/>
      <c r="M658" s="1464"/>
      <c r="N658" s="1464"/>
      <c r="O658" s="1464"/>
      <c r="P658" s="1464"/>
      <c r="Q658" s="1464"/>
      <c r="R658" s="2459"/>
      <c r="S658" s="521" t="s">
        <v>6</v>
      </c>
      <c r="T658" s="2719">
        <f t="shared" si="220"/>
        <v>0</v>
      </c>
      <c r="U658" s="2443">
        <f t="shared" si="221"/>
        <v>0</v>
      </c>
      <c r="V658" s="2442"/>
      <c r="W658" s="1440">
        <f t="shared" si="211"/>
        <v>0</v>
      </c>
      <c r="X658" s="199" t="str">
        <f>IF(OR(W658=0, ISBLANK(P658)), "", TEXT(ROUND(W658/INDEX(AJ24:AJ94, MATCH(P658, AI24:AI94, 0)), 0),"# ##0") &amp; " " &amp; P658)</f>
        <v/>
      </c>
      <c r="Y658" s="197">
        <f t="shared" si="212"/>
        <v>0</v>
      </c>
      <c r="Z658" s="1441">
        <f t="shared" si="206"/>
        <v>0</v>
      </c>
      <c r="AA658" s="1428" t="str">
        <f t="shared" si="209"/>
        <v/>
      </c>
      <c r="AB658" s="1436"/>
      <c r="AC658" s="1440">
        <f t="shared" si="210"/>
        <v>0</v>
      </c>
      <c r="AD658" s="1437"/>
      <c r="AE658" s="1442" t="str">
        <f t="shared" si="217"/>
        <v/>
      </c>
      <c r="AF658" s="2564"/>
      <c r="AG658" s="2715">
        <f t="shared" si="207"/>
        <v>0</v>
      </c>
      <c r="AH658" s="2716">
        <f>IF(AND(V658&lt;&gt;"", ISNUMBER(T658)), IFERROR(INDEX(AJ24:AJ94, MATCH(P658, AI24:AI94, 0)) * O658 * IF(ISBLANK(L658), 1, L658), 0), 0)</f>
        <v>0</v>
      </c>
      <c r="AM658" s="1401" t="str">
        <f t="shared" si="219"/>
        <v>►</v>
      </c>
      <c r="AX658" s="4">
        <v>1</v>
      </c>
    </row>
    <row r="659" spans="1:50" ht="21" customHeight="1" x14ac:dyDescent="0.25">
      <c r="A659" s="1401" t="str">
        <f t="shared" si="218"/>
        <v>►</v>
      </c>
      <c r="B659" s="1402" t="str">
        <f t="shared" si="205"/>
        <v>►</v>
      </c>
      <c r="C659" s="1403" t="str">
        <f t="shared" si="208"/>
        <v>►</v>
      </c>
      <c r="D659" s="2475" t="str">
        <f t="shared" si="213"/>
        <v>►</v>
      </c>
      <c r="E659" s="1402" t="str">
        <f t="shared" si="214"/>
        <v>►</v>
      </c>
      <c r="F659" s="1402" t="str">
        <f t="shared" si="215"/>
        <v>►</v>
      </c>
      <c r="G659" s="1402" t="str">
        <f t="shared" si="216"/>
        <v>►</v>
      </c>
      <c r="H659" s="1466" t="s">
        <v>6</v>
      </c>
      <c r="I659" s="1465"/>
      <c r="J659" s="1465"/>
      <c r="K659" s="1465"/>
      <c r="L659" s="1464"/>
      <c r="M659" s="1464"/>
      <c r="N659" s="1464"/>
      <c r="O659" s="1464"/>
      <c r="P659" s="1464"/>
      <c r="Q659" s="1464"/>
      <c r="R659" s="2459"/>
      <c r="S659" s="521" t="s">
        <v>6</v>
      </c>
      <c r="T659" s="2719">
        <f t="shared" si="220"/>
        <v>0</v>
      </c>
      <c r="U659" s="2443">
        <f t="shared" si="221"/>
        <v>0</v>
      </c>
      <c r="V659" s="2442"/>
      <c r="W659" s="1433">
        <f t="shared" si="211"/>
        <v>0</v>
      </c>
      <c r="X659" s="185" t="str">
        <f>IF(OR(W659=0, ISBLANK(P659)), "", TEXT(ROUND(W659/INDEX(AJ24:AJ94, MATCH(P659, AI24:AI94, 0)), 0),"# ##0") &amp; " " &amp; P659)</f>
        <v/>
      </c>
      <c r="Y659" s="210">
        <f t="shared" si="212"/>
        <v>0</v>
      </c>
      <c r="Z659" s="1434">
        <f t="shared" si="206"/>
        <v>0</v>
      </c>
      <c r="AA659" s="1435" t="str">
        <f t="shared" si="209"/>
        <v/>
      </c>
      <c r="AB659" s="1436"/>
      <c r="AC659" s="1433">
        <f t="shared" si="210"/>
        <v>0</v>
      </c>
      <c r="AD659" s="1437"/>
      <c r="AE659" s="1438" t="str">
        <f t="shared" si="217"/>
        <v/>
      </c>
      <c r="AF659" s="2564"/>
      <c r="AG659" s="2715">
        <f t="shared" si="207"/>
        <v>0</v>
      </c>
      <c r="AH659" s="2716">
        <f>IF(AND(V659&lt;&gt;"", ISNUMBER(T659)), IFERROR(INDEX(AJ24:AJ94, MATCH(P659, AI24:AI94, 0)) * O659 * IF(ISBLANK(L659), 1, L659), 0), 0)</f>
        <v>0</v>
      </c>
      <c r="AM659" s="1401" t="str">
        <f t="shared" si="219"/>
        <v>►</v>
      </c>
      <c r="AX659" s="4">
        <v>1</v>
      </c>
    </row>
    <row r="660" spans="1:50" ht="21" customHeight="1" x14ac:dyDescent="0.25">
      <c r="A660" s="1401" t="str">
        <f t="shared" si="218"/>
        <v>►</v>
      </c>
      <c r="B660" s="1402" t="str">
        <f t="shared" si="205"/>
        <v>►</v>
      </c>
      <c r="C660" s="1403" t="str">
        <f t="shared" si="208"/>
        <v>►</v>
      </c>
      <c r="D660" s="2475" t="str">
        <f t="shared" si="213"/>
        <v>►</v>
      </c>
      <c r="E660" s="1402" t="str">
        <f t="shared" si="214"/>
        <v>►</v>
      </c>
      <c r="F660" s="1402" t="str">
        <f t="shared" si="215"/>
        <v>►</v>
      </c>
      <c r="G660" s="1402" t="str">
        <f t="shared" si="216"/>
        <v>►</v>
      </c>
      <c r="H660" s="1466" t="s">
        <v>6</v>
      </c>
      <c r="I660" s="1465"/>
      <c r="J660" s="1465"/>
      <c r="K660" s="1465"/>
      <c r="L660" s="1464"/>
      <c r="M660" s="1464"/>
      <c r="N660" s="1464"/>
      <c r="O660" s="1464"/>
      <c r="P660" s="1464"/>
      <c r="Q660" s="1464"/>
      <c r="R660" s="2459"/>
      <c r="S660" s="521" t="s">
        <v>6</v>
      </c>
      <c r="T660" s="2719">
        <f t="shared" si="220"/>
        <v>0</v>
      </c>
      <c r="U660" s="2443">
        <f t="shared" si="221"/>
        <v>0</v>
      </c>
      <c r="V660" s="2442"/>
      <c r="W660" s="1440">
        <f t="shared" si="211"/>
        <v>0</v>
      </c>
      <c r="X660" s="199" t="str">
        <f>IF(OR(W660=0, ISBLANK(P660)), "", TEXT(ROUND(W660/INDEX(AJ24:AJ94, MATCH(P660, AI24:AI94, 0)), 0),"# ##0") &amp; " " &amp; P660)</f>
        <v/>
      </c>
      <c r="Y660" s="197">
        <f t="shared" si="212"/>
        <v>0</v>
      </c>
      <c r="Z660" s="1441">
        <f t="shared" si="206"/>
        <v>0</v>
      </c>
      <c r="AA660" s="1428" t="str">
        <f t="shared" si="209"/>
        <v/>
      </c>
      <c r="AB660" s="1436"/>
      <c r="AC660" s="1440">
        <f t="shared" si="210"/>
        <v>0</v>
      </c>
      <c r="AD660" s="1437"/>
      <c r="AE660" s="1442" t="str">
        <f t="shared" si="217"/>
        <v/>
      </c>
      <c r="AF660" s="2564"/>
      <c r="AG660" s="2715">
        <f t="shared" si="207"/>
        <v>0</v>
      </c>
      <c r="AH660" s="2716">
        <f>IF(AND(V660&lt;&gt;"", ISNUMBER(T660)), IFERROR(INDEX(AJ24:AJ94, MATCH(P660, AI24:AI94, 0)) * O660 * IF(ISBLANK(L660), 1, L660), 0), 0)</f>
        <v>0</v>
      </c>
      <c r="AM660" s="1401" t="str">
        <f t="shared" si="219"/>
        <v>►</v>
      </c>
      <c r="AX660" s="4">
        <v>1</v>
      </c>
    </row>
    <row r="661" spans="1:50" ht="21" customHeight="1" x14ac:dyDescent="0.25">
      <c r="A661" s="1401" t="str">
        <f t="shared" si="218"/>
        <v>►</v>
      </c>
      <c r="B661" s="1402" t="str">
        <f t="shared" si="205"/>
        <v>►</v>
      </c>
      <c r="C661" s="1403" t="str">
        <f t="shared" si="208"/>
        <v>►</v>
      </c>
      <c r="D661" s="2475" t="str">
        <f t="shared" si="213"/>
        <v>►</v>
      </c>
      <c r="E661" s="1402" t="str">
        <f t="shared" si="214"/>
        <v>►</v>
      </c>
      <c r="F661" s="1402" t="str">
        <f t="shared" si="215"/>
        <v>►</v>
      </c>
      <c r="G661" s="1402" t="str">
        <f t="shared" si="216"/>
        <v>►</v>
      </c>
      <c r="H661" s="1466" t="s">
        <v>6</v>
      </c>
      <c r="I661" s="1465"/>
      <c r="J661" s="1465"/>
      <c r="K661" s="1465"/>
      <c r="L661" s="1464"/>
      <c r="M661" s="1464"/>
      <c r="N661" s="1464"/>
      <c r="O661" s="1464"/>
      <c r="P661" s="1464"/>
      <c r="Q661" s="1464"/>
      <c r="R661" s="2459"/>
      <c r="S661" s="521" t="s">
        <v>6</v>
      </c>
      <c r="T661" s="2719">
        <f t="shared" si="220"/>
        <v>0</v>
      </c>
      <c r="U661" s="2443">
        <f t="shared" si="221"/>
        <v>0</v>
      </c>
      <c r="V661" s="2442"/>
      <c r="W661" s="1433">
        <f t="shared" si="211"/>
        <v>0</v>
      </c>
      <c r="X661" s="185" t="str">
        <f>IF(OR(W661=0, ISBLANK(P661)), "", TEXT(ROUND(W661/INDEX(AJ24:AJ94, MATCH(P661, AI24:AI94, 0)), 0),"# ##0") &amp; " " &amp; P661)</f>
        <v/>
      </c>
      <c r="Y661" s="210">
        <f t="shared" si="212"/>
        <v>0</v>
      </c>
      <c r="Z661" s="1434">
        <f t="shared" si="206"/>
        <v>0</v>
      </c>
      <c r="AA661" s="1435" t="str">
        <f t="shared" si="209"/>
        <v/>
      </c>
      <c r="AB661" s="1436"/>
      <c r="AC661" s="1433">
        <f t="shared" si="210"/>
        <v>0</v>
      </c>
      <c r="AD661" s="1437"/>
      <c r="AE661" s="1438" t="str">
        <f t="shared" si="217"/>
        <v/>
      </c>
      <c r="AF661" s="2564"/>
      <c r="AG661" s="2715">
        <f t="shared" si="207"/>
        <v>0</v>
      </c>
      <c r="AH661" s="2716">
        <f>IF(AND(V661&lt;&gt;"", ISNUMBER(T661)), IFERROR(INDEX(AJ24:AJ94, MATCH(P661, AI24:AI94, 0)) * O661 * IF(ISBLANK(L661), 1, L661), 0), 0)</f>
        <v>0</v>
      </c>
      <c r="AM661" s="1401" t="str">
        <f t="shared" si="219"/>
        <v>►</v>
      </c>
      <c r="AX661" s="4">
        <v>1</v>
      </c>
    </row>
    <row r="662" spans="1:50" ht="21" customHeight="1" x14ac:dyDescent="0.25">
      <c r="A662" s="1401" t="str">
        <f t="shared" si="218"/>
        <v>►</v>
      </c>
      <c r="B662" s="1402" t="str">
        <f t="shared" ref="B662:B700" si="222">IF(A662="►","►",IF(A662="A",IF(ISTEXT(I662),I662,"")))</f>
        <v>►</v>
      </c>
      <c r="C662" s="1403" t="str">
        <f t="shared" si="208"/>
        <v>►</v>
      </c>
      <c r="D662" s="2475" t="str">
        <f t="shared" si="213"/>
        <v>►</v>
      </c>
      <c r="E662" s="1402" t="str">
        <f t="shared" si="214"/>
        <v>►</v>
      </c>
      <c r="F662" s="1402" t="str">
        <f t="shared" si="215"/>
        <v>►</v>
      </c>
      <c r="G662" s="1402" t="str">
        <f t="shared" si="216"/>
        <v>►</v>
      </c>
      <c r="H662" s="1466" t="s">
        <v>6</v>
      </c>
      <c r="I662" s="1465"/>
      <c r="J662" s="1465"/>
      <c r="K662" s="1465"/>
      <c r="L662" s="1464"/>
      <c r="M662" s="1464"/>
      <c r="N662" s="1464"/>
      <c r="O662" s="1464"/>
      <c r="P662" s="1464"/>
      <c r="Q662" s="1464"/>
      <c r="R662" s="2459"/>
      <c r="S662" s="521" t="s">
        <v>6</v>
      </c>
      <c r="T662" s="2719">
        <f t="shared" si="220"/>
        <v>0</v>
      </c>
      <c r="U662" s="2443">
        <f t="shared" si="221"/>
        <v>0</v>
      </c>
      <c r="V662" s="2442"/>
      <c r="W662" s="1440">
        <f t="shared" si="211"/>
        <v>0</v>
      </c>
      <c r="X662" s="199" t="str">
        <f>IF(OR(W662=0, ISBLANK(P662)), "", TEXT(ROUND(W662/INDEX(AJ24:AJ94, MATCH(P662, AI24:AI94, 0)), 0),"# ##0") &amp; " " &amp; P662)</f>
        <v/>
      </c>
      <c r="Y662" s="197">
        <f t="shared" si="212"/>
        <v>0</v>
      </c>
      <c r="Z662" s="1441">
        <f t="shared" ref="Z662:Z700" si="223">IFERROR(IF(V662&gt;0,M662,0),0)</f>
        <v>0</v>
      </c>
      <c r="AA662" s="1428" t="str">
        <f t="shared" si="209"/>
        <v/>
      </c>
      <c r="AB662" s="1436"/>
      <c r="AC662" s="1440">
        <f t="shared" si="210"/>
        <v>0</v>
      </c>
      <c r="AD662" s="1437"/>
      <c r="AE662" s="1442" t="str">
        <f t="shared" si="217"/>
        <v/>
      </c>
      <c r="AF662" s="2564"/>
      <c r="AG662" s="2715">
        <f t="shared" ref="AG662:AG700" si="224">IFERROR(IF(ISNUMBER(V662)*ISNUMBER(T662),V662/T662,0),0)</f>
        <v>0</v>
      </c>
      <c r="AH662" s="2716">
        <f>IF(AND(V662&lt;&gt;"", ISNUMBER(T662)), IFERROR(INDEX(AJ24:AJ94, MATCH(P662, AI24:AI94, 0)) * O662 * IF(ISBLANK(L662), 1, L662), 0), 0)</f>
        <v>0</v>
      </c>
      <c r="AM662" s="1401" t="str">
        <f t="shared" si="219"/>
        <v>►</v>
      </c>
      <c r="AX662" s="4">
        <v>1</v>
      </c>
    </row>
    <row r="663" spans="1:50" ht="21" customHeight="1" x14ac:dyDescent="0.25">
      <c r="A663" s="1401" t="str">
        <f t="shared" si="218"/>
        <v>►</v>
      </c>
      <c r="B663" s="1402" t="str">
        <f t="shared" si="222"/>
        <v>►</v>
      </c>
      <c r="C663" s="1403" t="str">
        <f t="shared" si="208"/>
        <v>►</v>
      </c>
      <c r="D663" s="2475" t="str">
        <f t="shared" si="213"/>
        <v>►</v>
      </c>
      <c r="E663" s="1402" t="str">
        <f t="shared" si="214"/>
        <v>►</v>
      </c>
      <c r="F663" s="1402" t="str">
        <f t="shared" si="215"/>
        <v>►</v>
      </c>
      <c r="G663" s="1402" t="str">
        <f t="shared" si="216"/>
        <v>►</v>
      </c>
      <c r="H663" s="1466" t="s">
        <v>6</v>
      </c>
      <c r="I663" s="1465"/>
      <c r="J663" s="1465"/>
      <c r="K663" s="1465"/>
      <c r="L663" s="1464"/>
      <c r="M663" s="1464"/>
      <c r="N663" s="1464"/>
      <c r="O663" s="1464"/>
      <c r="P663" s="1464"/>
      <c r="Q663" s="1464"/>
      <c r="R663" s="2459"/>
      <c r="S663" s="521" t="s">
        <v>6</v>
      </c>
      <c r="T663" s="2719">
        <f t="shared" si="220"/>
        <v>0</v>
      </c>
      <c r="U663" s="2443">
        <f t="shared" si="221"/>
        <v>0</v>
      </c>
      <c r="V663" s="2442"/>
      <c r="W663" s="1433">
        <f t="shared" si="211"/>
        <v>0</v>
      </c>
      <c r="X663" s="185" t="str">
        <f>IF(OR(W663=0, ISBLANK(P663)), "", TEXT(ROUND(W663/INDEX(AJ24:AJ94, MATCH(P663, AI24:AI94, 0)), 0),"# ##0") &amp; " " &amp; P663)</f>
        <v/>
      </c>
      <c r="Y663" s="210">
        <f t="shared" si="212"/>
        <v>0</v>
      </c>
      <c r="Z663" s="1434">
        <f t="shared" si="223"/>
        <v>0</v>
      </c>
      <c r="AA663" s="1435" t="str">
        <f t="shared" si="209"/>
        <v/>
      </c>
      <c r="AB663" s="1436"/>
      <c r="AC663" s="1433">
        <f t="shared" si="210"/>
        <v>0</v>
      </c>
      <c r="AD663" s="1437"/>
      <c r="AE663" s="1438" t="str">
        <f t="shared" si="217"/>
        <v/>
      </c>
      <c r="AF663" s="2564"/>
      <c r="AG663" s="2715">
        <f t="shared" si="224"/>
        <v>0</v>
      </c>
      <c r="AH663" s="2716">
        <f>IF(AND(V663&lt;&gt;"", ISNUMBER(T663)), IFERROR(INDEX(AJ24:AJ94, MATCH(P663, AI24:AI94, 0)) * O663 * IF(ISBLANK(L663), 1, L663), 0), 0)</f>
        <v>0</v>
      </c>
      <c r="AM663" s="1401" t="str">
        <f t="shared" si="219"/>
        <v>►</v>
      </c>
      <c r="AX663" s="4">
        <v>1</v>
      </c>
    </row>
    <row r="664" spans="1:50" ht="21" customHeight="1" x14ac:dyDescent="0.25">
      <c r="A664" s="1401" t="str">
        <f t="shared" si="218"/>
        <v>►</v>
      </c>
      <c r="B664" s="1402" t="str">
        <f t="shared" si="222"/>
        <v>►</v>
      </c>
      <c r="C664" s="1403" t="str">
        <f t="shared" ref="C664:C700" si="225">IF(B664="►", "►", IFERROR(LEFT(B664, SEARCH(".", B664)-1), 0))</f>
        <v>►</v>
      </c>
      <c r="D664" s="2475" t="str">
        <f t="shared" si="213"/>
        <v>►</v>
      </c>
      <c r="E664" s="1402" t="str">
        <f t="shared" si="214"/>
        <v>►</v>
      </c>
      <c r="F664" s="1402" t="str">
        <f t="shared" si="215"/>
        <v>►</v>
      </c>
      <c r="G664" s="1402" t="str">
        <f t="shared" si="216"/>
        <v>►</v>
      </c>
      <c r="H664" s="1466" t="s">
        <v>6</v>
      </c>
      <c r="I664" s="1465"/>
      <c r="J664" s="1465"/>
      <c r="K664" s="1465"/>
      <c r="L664" s="1464"/>
      <c r="M664" s="1464"/>
      <c r="N664" s="1464"/>
      <c r="O664" s="1464"/>
      <c r="P664" s="1464"/>
      <c r="Q664" s="1464"/>
      <c r="R664" s="2459"/>
      <c r="S664" s="521" t="s">
        <v>6</v>
      </c>
      <c r="T664" s="2719">
        <f t="shared" si="220"/>
        <v>0</v>
      </c>
      <c r="U664" s="2443">
        <f t="shared" si="221"/>
        <v>0</v>
      </c>
      <c r="V664" s="2442"/>
      <c r="W664" s="1440">
        <f t="shared" si="211"/>
        <v>0</v>
      </c>
      <c r="X664" s="199" t="str">
        <f>IF(OR(W664=0, ISBLANK(P664)), "", TEXT(ROUND(W664/INDEX(AJ24:AJ94, MATCH(P664, AI24:AI94, 0)), 0),"# ##0") &amp; " " &amp; P664)</f>
        <v/>
      </c>
      <c r="Y664" s="197">
        <f t="shared" si="212"/>
        <v>0</v>
      </c>
      <c r="Z664" s="1441">
        <f t="shared" si="223"/>
        <v>0</v>
      </c>
      <c r="AA664" s="1428" t="str">
        <f t="shared" si="209"/>
        <v/>
      </c>
      <c r="AB664" s="1436"/>
      <c r="AC664" s="1440">
        <f t="shared" si="210"/>
        <v>0</v>
      </c>
      <c r="AD664" s="1437"/>
      <c r="AE664" s="1442" t="str">
        <f t="shared" si="217"/>
        <v/>
      </c>
      <c r="AF664" s="2564"/>
      <c r="AG664" s="2715">
        <f t="shared" si="224"/>
        <v>0</v>
      </c>
      <c r="AH664" s="2716">
        <f>IF(AND(V664&lt;&gt;"", ISNUMBER(T664)), IFERROR(INDEX(AJ24:AJ94, MATCH(P664, AI24:AI94, 0)) * O664 * IF(ISBLANK(L664), 1, L664), 0), 0)</f>
        <v>0</v>
      </c>
      <c r="AM664" s="1401" t="str">
        <f t="shared" si="219"/>
        <v>►</v>
      </c>
      <c r="AX664" s="4">
        <v>1</v>
      </c>
    </row>
    <row r="665" spans="1:50" ht="21" customHeight="1" x14ac:dyDescent="0.25">
      <c r="A665" s="1401" t="str">
        <f t="shared" si="218"/>
        <v>►</v>
      </c>
      <c r="B665" s="1402" t="str">
        <f t="shared" si="222"/>
        <v>►</v>
      </c>
      <c r="C665" s="1403" t="str">
        <f t="shared" si="225"/>
        <v>►</v>
      </c>
      <c r="D665" s="2475" t="str">
        <f t="shared" si="213"/>
        <v>►</v>
      </c>
      <c r="E665" s="1402" t="str">
        <f t="shared" si="214"/>
        <v>►</v>
      </c>
      <c r="F665" s="1402" t="str">
        <f t="shared" si="215"/>
        <v>►</v>
      </c>
      <c r="G665" s="1402" t="str">
        <f t="shared" si="216"/>
        <v>►</v>
      </c>
      <c r="H665" s="1466" t="s">
        <v>6</v>
      </c>
      <c r="I665" s="1465"/>
      <c r="J665" s="1465"/>
      <c r="K665" s="1465"/>
      <c r="L665" s="1464"/>
      <c r="M665" s="1464"/>
      <c r="N665" s="1464"/>
      <c r="O665" s="1464"/>
      <c r="P665" s="1464"/>
      <c r="Q665" s="1464"/>
      <c r="R665" s="2459"/>
      <c r="S665" s="521" t="s">
        <v>6</v>
      </c>
      <c r="T665" s="2719">
        <f t="shared" si="220"/>
        <v>0</v>
      </c>
      <c r="U665" s="2443">
        <f t="shared" si="221"/>
        <v>0</v>
      </c>
      <c r="V665" s="2442"/>
      <c r="W665" s="1433">
        <f t="shared" si="211"/>
        <v>0</v>
      </c>
      <c r="X665" s="185" t="str">
        <f>IF(OR(W665=0, ISBLANK(P665)), "", TEXT(ROUND(W665/INDEX(AJ24:AJ94, MATCH(P665, AI24:AI94, 0)), 0),"# ##0") &amp; " " &amp; P665)</f>
        <v/>
      </c>
      <c r="Y665" s="210">
        <f t="shared" si="212"/>
        <v>0</v>
      </c>
      <c r="Z665" s="1434">
        <f t="shared" si="223"/>
        <v>0</v>
      </c>
      <c r="AA665" s="1435" t="str">
        <f t="shared" si="209"/>
        <v/>
      </c>
      <c r="AB665" s="1436"/>
      <c r="AC665" s="1433">
        <f t="shared" si="210"/>
        <v>0</v>
      </c>
      <c r="AD665" s="1437"/>
      <c r="AE665" s="1438" t="str">
        <f t="shared" si="217"/>
        <v/>
      </c>
      <c r="AF665" s="2564"/>
      <c r="AG665" s="2715">
        <f t="shared" si="224"/>
        <v>0</v>
      </c>
      <c r="AH665" s="2716">
        <f>IF(AND(V665&lt;&gt;"", ISNUMBER(T665)), IFERROR(INDEX(AJ24:AJ94, MATCH(P665, AI24:AI94, 0)) * O665 * IF(ISBLANK(L665), 1, L665), 0), 0)</f>
        <v>0</v>
      </c>
      <c r="AM665" s="1401" t="str">
        <f t="shared" si="219"/>
        <v>►</v>
      </c>
      <c r="AX665" s="4">
        <v>1</v>
      </c>
    </row>
    <row r="666" spans="1:50" ht="21" customHeight="1" x14ac:dyDescent="0.25">
      <c r="A666" s="1401" t="str">
        <f t="shared" si="218"/>
        <v>►</v>
      </c>
      <c r="B666" s="1402" t="str">
        <f t="shared" si="222"/>
        <v>►</v>
      </c>
      <c r="C666" s="1403" t="str">
        <f t="shared" si="225"/>
        <v>►</v>
      </c>
      <c r="D666" s="2475" t="str">
        <f t="shared" si="213"/>
        <v>►</v>
      </c>
      <c r="E666" s="1402" t="str">
        <f t="shared" si="214"/>
        <v>►</v>
      </c>
      <c r="F666" s="1402" t="str">
        <f t="shared" si="215"/>
        <v>►</v>
      </c>
      <c r="G666" s="1402" t="str">
        <f t="shared" si="216"/>
        <v>►</v>
      </c>
      <c r="H666" s="1466" t="s">
        <v>6</v>
      </c>
      <c r="I666" s="1465"/>
      <c r="J666" s="1465"/>
      <c r="K666" s="1465"/>
      <c r="L666" s="1464"/>
      <c r="M666" s="1464"/>
      <c r="N666" s="1464"/>
      <c r="O666" s="1464"/>
      <c r="P666" s="1464"/>
      <c r="Q666" s="1464"/>
      <c r="R666" s="2459"/>
      <c r="S666" s="521" t="s">
        <v>6</v>
      </c>
      <c r="T666" s="2719">
        <f t="shared" si="220"/>
        <v>0</v>
      </c>
      <c r="U666" s="2443">
        <f t="shared" si="221"/>
        <v>0</v>
      </c>
      <c r="V666" s="2442"/>
      <c r="W666" s="1440">
        <f t="shared" si="211"/>
        <v>0</v>
      </c>
      <c r="X666" s="199" t="str">
        <f>IF(OR(W666=0, ISBLANK(P666)), "", TEXT(ROUND(W666/INDEX(AJ24:AJ94, MATCH(P666, AI24:AI94, 0)), 0),"# ##0") &amp; " " &amp; P666)</f>
        <v/>
      </c>
      <c r="Y666" s="197">
        <f t="shared" si="212"/>
        <v>0</v>
      </c>
      <c r="Z666" s="1441">
        <f t="shared" si="223"/>
        <v>0</v>
      </c>
      <c r="AA666" s="1428" t="str">
        <f t="shared" ref="AA666:AA700" si="226">IF(V666&gt;0,R666,"")</f>
        <v/>
      </c>
      <c r="AB666" s="1436"/>
      <c r="AC666" s="1440">
        <f t="shared" ref="AC666:AC700" si="227">IF(ISBLANK(AB666), W666, W666*(1-AB666/100))</f>
        <v>0</v>
      </c>
      <c r="AD666" s="1437"/>
      <c r="AE666" s="1442" t="str">
        <f t="shared" si="217"/>
        <v/>
      </c>
      <c r="AF666" s="2564"/>
      <c r="AG666" s="2715">
        <f t="shared" si="224"/>
        <v>0</v>
      </c>
      <c r="AH666" s="2716">
        <f>IF(AND(V666&lt;&gt;"", ISNUMBER(T666)), IFERROR(INDEX(AJ24:AJ94, MATCH(P666, AI24:AI94, 0)) * O666 * IF(ISBLANK(L666), 1, L666), 0), 0)</f>
        <v>0</v>
      </c>
      <c r="AM666" s="1401" t="str">
        <f t="shared" si="219"/>
        <v>►</v>
      </c>
      <c r="AX666" s="4">
        <v>1</v>
      </c>
    </row>
    <row r="667" spans="1:50" ht="21" customHeight="1" x14ac:dyDescent="0.25">
      <c r="A667" s="1401" t="str">
        <f t="shared" si="218"/>
        <v>►</v>
      </c>
      <c r="B667" s="1402" t="str">
        <f t="shared" si="222"/>
        <v>►</v>
      </c>
      <c r="C667" s="1403" t="str">
        <f t="shared" si="225"/>
        <v>►</v>
      </c>
      <c r="D667" s="2475" t="str">
        <f t="shared" si="213"/>
        <v>►</v>
      </c>
      <c r="E667" s="1402" t="str">
        <f t="shared" si="214"/>
        <v>►</v>
      </c>
      <c r="F667" s="1402" t="str">
        <f t="shared" si="215"/>
        <v>►</v>
      </c>
      <c r="G667" s="1402" t="str">
        <f t="shared" si="216"/>
        <v>►</v>
      </c>
      <c r="H667" s="1466" t="s">
        <v>6</v>
      </c>
      <c r="I667" s="1465"/>
      <c r="J667" s="1465"/>
      <c r="K667" s="1465"/>
      <c r="L667" s="1464"/>
      <c r="M667" s="1464"/>
      <c r="N667" s="1464"/>
      <c r="O667" s="1464"/>
      <c r="P667" s="1464"/>
      <c r="Q667" s="1464"/>
      <c r="R667" s="2459"/>
      <c r="S667" s="521" t="s">
        <v>6</v>
      </c>
      <c r="T667" s="2719">
        <f t="shared" si="220"/>
        <v>0</v>
      </c>
      <c r="U667" s="2443">
        <f t="shared" si="221"/>
        <v>0</v>
      </c>
      <c r="V667" s="2442"/>
      <c r="W667" s="1433">
        <f t="shared" ref="W667:W700" si="228">IFERROR(IF(V667&gt;0, AH667*AG667*Q667, 0), 0)</f>
        <v>0</v>
      </c>
      <c r="X667" s="185" t="str">
        <f>IF(OR(W667=0, ISBLANK(P667)), "", TEXT(ROUND(W667/INDEX(AJ24:AJ94, MATCH(P667, AI24:AI94, 0)), 0),"# ##0") &amp; " " &amp; P667)</f>
        <v/>
      </c>
      <c r="Y667" s="210">
        <f t="shared" ref="Y667:Y700" si="229">IFERROR(IF(V667&gt;0, L667*AG667*Q667, 0), 0)</f>
        <v>0</v>
      </c>
      <c r="Z667" s="1434">
        <f t="shared" si="223"/>
        <v>0</v>
      </c>
      <c r="AA667" s="1435" t="str">
        <f t="shared" si="226"/>
        <v/>
      </c>
      <c r="AB667" s="1436"/>
      <c r="AC667" s="1433">
        <f t="shared" si="227"/>
        <v>0</v>
      </c>
      <c r="AD667" s="1437"/>
      <c r="AE667" s="1438" t="str">
        <f t="shared" si="217"/>
        <v/>
      </c>
      <c r="AF667" s="2564"/>
      <c r="AG667" s="2715">
        <f t="shared" si="224"/>
        <v>0</v>
      </c>
      <c r="AH667" s="2716">
        <f>IF(AND(V667&lt;&gt;"", ISNUMBER(T667)), IFERROR(INDEX(AJ24:AJ94, MATCH(P667, AI24:AI94, 0)) * O667 * IF(ISBLANK(L667), 1, L667), 0), 0)</f>
        <v>0</v>
      </c>
      <c r="AM667" s="1401" t="str">
        <f t="shared" si="219"/>
        <v>►</v>
      </c>
      <c r="AX667" s="4">
        <v>1</v>
      </c>
    </row>
    <row r="668" spans="1:50" ht="21" customHeight="1" x14ac:dyDescent="0.25">
      <c r="A668" s="1401" t="str">
        <f t="shared" si="218"/>
        <v>►</v>
      </c>
      <c r="B668" s="1402" t="str">
        <f t="shared" si="222"/>
        <v>►</v>
      </c>
      <c r="C668" s="1403" t="str">
        <f t="shared" si="225"/>
        <v>►</v>
      </c>
      <c r="D668" s="2475" t="str">
        <f t="shared" si="213"/>
        <v>►</v>
      </c>
      <c r="E668" s="1402" t="str">
        <f t="shared" si="214"/>
        <v>►</v>
      </c>
      <c r="F668" s="1402" t="str">
        <f t="shared" si="215"/>
        <v>►</v>
      </c>
      <c r="G668" s="1402" t="str">
        <f t="shared" si="216"/>
        <v>►</v>
      </c>
      <c r="H668" s="1466" t="s">
        <v>6</v>
      </c>
      <c r="I668" s="1465"/>
      <c r="J668" s="1465"/>
      <c r="K668" s="1465"/>
      <c r="L668" s="1464"/>
      <c r="M668" s="1464"/>
      <c r="N668" s="1464"/>
      <c r="O668" s="1464"/>
      <c r="P668" s="1464"/>
      <c r="Q668" s="1464"/>
      <c r="R668" s="2459"/>
      <c r="S668" s="521" t="s">
        <v>6</v>
      </c>
      <c r="T668" s="2719">
        <f t="shared" si="220"/>
        <v>0</v>
      </c>
      <c r="U668" s="2443">
        <f t="shared" si="221"/>
        <v>0</v>
      </c>
      <c r="V668" s="2442"/>
      <c r="W668" s="1440">
        <f t="shared" si="228"/>
        <v>0</v>
      </c>
      <c r="X668" s="199" t="str">
        <f>IF(OR(W668=0, ISBLANK(P668)), "", TEXT(ROUND(W668/INDEX(AJ24:AJ94, MATCH(P668, AI24:AI94, 0)), 0),"# ##0") &amp; " " &amp; P668)</f>
        <v/>
      </c>
      <c r="Y668" s="197">
        <f t="shared" si="229"/>
        <v>0</v>
      </c>
      <c r="Z668" s="1441">
        <f t="shared" si="223"/>
        <v>0</v>
      </c>
      <c r="AA668" s="1428" t="str">
        <f t="shared" si="226"/>
        <v/>
      </c>
      <c r="AB668" s="1436"/>
      <c r="AC668" s="1440">
        <f t="shared" si="227"/>
        <v>0</v>
      </c>
      <c r="AD668" s="1437"/>
      <c r="AE668" s="1442" t="str">
        <f t="shared" si="217"/>
        <v/>
      </c>
      <c r="AF668" s="2564"/>
      <c r="AG668" s="2715">
        <f t="shared" si="224"/>
        <v>0</v>
      </c>
      <c r="AH668" s="2716">
        <f>IF(AND(V668&lt;&gt;"", ISNUMBER(T668)), IFERROR(INDEX(AJ24:AJ94, MATCH(P668, AI24:AI94, 0)) * O668 * IF(ISBLANK(L668), 1, L668), 0), 0)</f>
        <v>0</v>
      </c>
      <c r="AM668" s="1401" t="str">
        <f t="shared" si="219"/>
        <v>►</v>
      </c>
      <c r="AX668" s="4">
        <v>1</v>
      </c>
    </row>
    <row r="669" spans="1:50" ht="21" customHeight="1" x14ac:dyDescent="0.25">
      <c r="A669" s="1401" t="str">
        <f t="shared" si="218"/>
        <v>►</v>
      </c>
      <c r="B669" s="1402" t="str">
        <f t="shared" si="222"/>
        <v>►</v>
      </c>
      <c r="C669" s="1403" t="str">
        <f t="shared" si="225"/>
        <v>►</v>
      </c>
      <c r="D669" s="2475" t="str">
        <f t="shared" si="213"/>
        <v>►</v>
      </c>
      <c r="E669" s="1402" t="str">
        <f t="shared" si="214"/>
        <v>►</v>
      </c>
      <c r="F669" s="1402" t="str">
        <f t="shared" si="215"/>
        <v>►</v>
      </c>
      <c r="G669" s="1402" t="str">
        <f t="shared" si="216"/>
        <v>►</v>
      </c>
      <c r="H669" s="1466" t="s">
        <v>6</v>
      </c>
      <c r="I669" s="1465"/>
      <c r="J669" s="1465"/>
      <c r="K669" s="1465"/>
      <c r="L669" s="1464"/>
      <c r="M669" s="1464"/>
      <c r="N669" s="1464"/>
      <c r="O669" s="1464"/>
      <c r="P669" s="1464"/>
      <c r="Q669" s="1464"/>
      <c r="R669" s="2459"/>
      <c r="S669" s="521" t="s">
        <v>6</v>
      </c>
      <c r="T669" s="2719">
        <f t="shared" si="220"/>
        <v>0</v>
      </c>
      <c r="U669" s="2443">
        <f t="shared" si="221"/>
        <v>0</v>
      </c>
      <c r="V669" s="2442"/>
      <c r="W669" s="1433">
        <f t="shared" si="228"/>
        <v>0</v>
      </c>
      <c r="X669" s="185" t="str">
        <f>IF(OR(W669=0, ISBLANK(P669)), "", TEXT(ROUND(W669/INDEX(AJ24:AJ94, MATCH(P669, AI24:AI94, 0)), 0),"# ##0") &amp; " " &amp; P669)</f>
        <v/>
      </c>
      <c r="Y669" s="210">
        <f t="shared" si="229"/>
        <v>0</v>
      </c>
      <c r="Z669" s="1434">
        <f t="shared" si="223"/>
        <v>0</v>
      </c>
      <c r="AA669" s="1435" t="str">
        <f t="shared" si="226"/>
        <v/>
      </c>
      <c r="AB669" s="1436"/>
      <c r="AC669" s="1433">
        <f t="shared" si="227"/>
        <v>0</v>
      </c>
      <c r="AD669" s="1437"/>
      <c r="AE669" s="1438" t="str">
        <f t="shared" si="217"/>
        <v/>
      </c>
      <c r="AF669" s="2564"/>
      <c r="AG669" s="2715">
        <f t="shared" si="224"/>
        <v>0</v>
      </c>
      <c r="AH669" s="2716">
        <f>IF(AND(V669&lt;&gt;"", ISNUMBER(T669)), IFERROR(INDEX(AJ24:AJ94, MATCH(P669, AI24:AI94, 0)) * O669 * IF(ISBLANK(L669), 1, L669), 0), 0)</f>
        <v>0</v>
      </c>
      <c r="AM669" s="1401" t="str">
        <f t="shared" si="219"/>
        <v>►</v>
      </c>
      <c r="AX669" s="4">
        <v>1</v>
      </c>
    </row>
    <row r="670" spans="1:50" ht="21" customHeight="1" x14ac:dyDescent="0.25">
      <c r="A670" s="1401" t="str">
        <f t="shared" si="218"/>
        <v>►</v>
      </c>
      <c r="B670" s="1402" t="str">
        <f t="shared" si="222"/>
        <v>►</v>
      </c>
      <c r="C670" s="1403" t="str">
        <f t="shared" si="225"/>
        <v>►</v>
      </c>
      <c r="D670" s="2475" t="str">
        <f t="shared" si="213"/>
        <v>►</v>
      </c>
      <c r="E670" s="1402" t="str">
        <f t="shared" si="214"/>
        <v>►</v>
      </c>
      <c r="F670" s="1402" t="str">
        <f t="shared" si="215"/>
        <v>►</v>
      </c>
      <c r="G670" s="1402" t="str">
        <f t="shared" si="216"/>
        <v>►</v>
      </c>
      <c r="H670" s="1466" t="s">
        <v>6</v>
      </c>
      <c r="I670" s="1465"/>
      <c r="J670" s="1465"/>
      <c r="K670" s="1465"/>
      <c r="L670" s="1464"/>
      <c r="M670" s="1464"/>
      <c r="N670" s="1464"/>
      <c r="O670" s="1464"/>
      <c r="P670" s="1464"/>
      <c r="Q670" s="1464"/>
      <c r="R670" s="2459"/>
      <c r="S670" s="521" t="s">
        <v>6</v>
      </c>
      <c r="T670" s="2719">
        <f t="shared" si="220"/>
        <v>0</v>
      </c>
      <c r="U670" s="2443">
        <f t="shared" si="221"/>
        <v>0</v>
      </c>
      <c r="V670" s="2442"/>
      <c r="W670" s="1440">
        <f t="shared" si="228"/>
        <v>0</v>
      </c>
      <c r="X670" s="199" t="str">
        <f>IF(OR(W670=0, ISBLANK(P670)), "", TEXT(ROUND(W670/INDEX(AJ24:AJ94, MATCH(P670, AI24:AI94, 0)), 0),"# ##0") &amp; " " &amp; P670)</f>
        <v/>
      </c>
      <c r="Y670" s="197">
        <f t="shared" si="229"/>
        <v>0</v>
      </c>
      <c r="Z670" s="1441">
        <f t="shared" si="223"/>
        <v>0</v>
      </c>
      <c r="AA670" s="1428" t="str">
        <f t="shared" si="226"/>
        <v/>
      </c>
      <c r="AB670" s="1436"/>
      <c r="AC670" s="1440">
        <f t="shared" si="227"/>
        <v>0</v>
      </c>
      <c r="AD670" s="1437"/>
      <c r="AE670" s="1442" t="str">
        <f t="shared" si="217"/>
        <v/>
      </c>
      <c r="AF670" s="2564"/>
      <c r="AG670" s="2715">
        <f t="shared" si="224"/>
        <v>0</v>
      </c>
      <c r="AH670" s="2716">
        <f>IF(AND(V670&lt;&gt;"", ISNUMBER(T670)), IFERROR(INDEX(AJ24:AJ94, MATCH(P670, AI24:AI94, 0)) * O670 * IF(ISBLANK(L670), 1, L670), 0), 0)</f>
        <v>0</v>
      </c>
      <c r="AM670" s="1401" t="str">
        <f t="shared" si="219"/>
        <v>►</v>
      </c>
      <c r="AX670" s="4">
        <v>1</v>
      </c>
    </row>
    <row r="671" spans="1:50" ht="21" customHeight="1" x14ac:dyDescent="0.25">
      <c r="A671" s="1401" t="str">
        <f t="shared" si="218"/>
        <v>►</v>
      </c>
      <c r="B671" s="1402" t="str">
        <f t="shared" si="222"/>
        <v>►</v>
      </c>
      <c r="C671" s="1403" t="str">
        <f t="shared" si="225"/>
        <v>►</v>
      </c>
      <c r="D671" s="2475" t="str">
        <f t="shared" si="213"/>
        <v>►</v>
      </c>
      <c r="E671" s="1402" t="str">
        <f t="shared" si="214"/>
        <v>►</v>
      </c>
      <c r="F671" s="1402" t="str">
        <f t="shared" si="215"/>
        <v>►</v>
      </c>
      <c r="G671" s="1402" t="str">
        <f t="shared" si="216"/>
        <v>►</v>
      </c>
      <c r="H671" s="1466" t="s">
        <v>6</v>
      </c>
      <c r="I671" s="1465"/>
      <c r="J671" s="1465"/>
      <c r="K671" s="1465"/>
      <c r="L671" s="1464"/>
      <c r="M671" s="1464"/>
      <c r="N671" s="1464"/>
      <c r="O671" s="1464"/>
      <c r="P671" s="1464"/>
      <c r="Q671" s="1464"/>
      <c r="R671" s="2459"/>
      <c r="S671" s="521" t="s">
        <v>6</v>
      </c>
      <c r="T671" s="2719">
        <f t="shared" si="220"/>
        <v>0</v>
      </c>
      <c r="U671" s="2443">
        <f t="shared" si="221"/>
        <v>0</v>
      </c>
      <c r="V671" s="2442"/>
      <c r="W671" s="1433">
        <f t="shared" si="228"/>
        <v>0</v>
      </c>
      <c r="X671" s="185" t="str">
        <f>IF(OR(W671=0, ISBLANK(P671)), "", TEXT(ROUND(W671/INDEX(AJ24:AJ94, MATCH(P671, AI24:AI94, 0)), 0),"# ##0") &amp; " " &amp; P671)</f>
        <v/>
      </c>
      <c r="Y671" s="210">
        <f t="shared" si="229"/>
        <v>0</v>
      </c>
      <c r="Z671" s="1434">
        <f t="shared" si="223"/>
        <v>0</v>
      </c>
      <c r="AA671" s="1435" t="str">
        <f t="shared" si="226"/>
        <v/>
      </c>
      <c r="AB671" s="1436"/>
      <c r="AC671" s="1433">
        <f t="shared" si="227"/>
        <v>0</v>
      </c>
      <c r="AD671" s="1437"/>
      <c r="AE671" s="1438" t="str">
        <f t="shared" si="217"/>
        <v/>
      </c>
      <c r="AF671" s="2564"/>
      <c r="AG671" s="2715">
        <f t="shared" si="224"/>
        <v>0</v>
      </c>
      <c r="AH671" s="2716">
        <f>IF(AND(V671&lt;&gt;"", ISNUMBER(T671)), IFERROR(INDEX(AJ24:AJ94, MATCH(P671, AI24:AI94, 0)) * O671 * IF(ISBLANK(L671), 1, L671), 0), 0)</f>
        <v>0</v>
      </c>
      <c r="AM671" s="1401" t="str">
        <f t="shared" si="219"/>
        <v>►</v>
      </c>
      <c r="AX671" s="4">
        <v>1</v>
      </c>
    </row>
    <row r="672" spans="1:50" ht="21" customHeight="1" x14ac:dyDescent="0.25">
      <c r="A672" s="1401" t="str">
        <f t="shared" si="218"/>
        <v>►</v>
      </c>
      <c r="B672" s="1402" t="str">
        <f t="shared" si="222"/>
        <v>►</v>
      </c>
      <c r="C672" s="1403" t="str">
        <f t="shared" si="225"/>
        <v>►</v>
      </c>
      <c r="D672" s="2475" t="str">
        <f t="shared" ref="D672:D700" si="230">IF(B672="►","►",IFERROR(MID(B672,SEARCH(".",B672)+1,SEARCH(".",B672,SEARCH(".",B672)+1)-SEARCH(".",B672)-1),0))</f>
        <v>►</v>
      </c>
      <c r="E672" s="1402" t="str">
        <f t="shared" ref="E672:E700" si="231">IF(B672="►", "►", IFERROR(MID(B672, SEARCH(".", B672, SEARCH(".", B672)+1)+1, SEARCH(".", B672, SEARCH(".", B672, SEARCH(".", B672)+1)+1) - SEARCH(".", B672, SEARCH(".", B672)+1)-1), 0))</f>
        <v>►</v>
      </c>
      <c r="F672" s="1402" t="str">
        <f t="shared" ref="F672:F700" si="232">IF(B672="►", "►", IFERROR(MID(B672, SEARCH(".", B672, SEARCH(".", B672, SEARCH(".", B672)+1)+1)+1, SEARCH(".", B672, SEARCH(".", B672, SEARCH(".", B672, SEARCH(".", B672)+1)+1)+1) - SEARCH(".", B672, SEARCH(".", B672, SEARCH(".", B672)+1)+1)-1), 0))</f>
        <v>►</v>
      </c>
      <c r="G672" s="1402" t="str">
        <f t="shared" ref="G672:G700" si="233">IF(OR(B672="►", ISBLANK(B672)), "►", IFERROR(RIGHT(B672, LEN(B672)-FIND("►", B672)-1), ""))</f>
        <v>►</v>
      </c>
      <c r="H672" s="1466" t="s">
        <v>6</v>
      </c>
      <c r="I672" s="1465"/>
      <c r="J672" s="1465"/>
      <c r="K672" s="1465"/>
      <c r="L672" s="1464"/>
      <c r="M672" s="1464"/>
      <c r="N672" s="1464"/>
      <c r="O672" s="1464"/>
      <c r="P672" s="1464"/>
      <c r="Q672" s="1464"/>
      <c r="R672" s="2459"/>
      <c r="S672" s="521" t="s">
        <v>6</v>
      </c>
      <c r="T672" s="2719">
        <f t="shared" si="220"/>
        <v>0</v>
      </c>
      <c r="U672" s="2443">
        <f t="shared" si="221"/>
        <v>0</v>
      </c>
      <c r="V672" s="2442"/>
      <c r="W672" s="1440">
        <f t="shared" si="228"/>
        <v>0</v>
      </c>
      <c r="X672" s="199" t="str">
        <f>IF(OR(W672=0, ISBLANK(P672)), "", TEXT(ROUND(W672/INDEX(AJ24:AJ94, MATCH(P672, AI24:AI94, 0)), 0),"# ##0") &amp; " " &amp; P672)</f>
        <v/>
      </c>
      <c r="Y672" s="197">
        <f t="shared" si="229"/>
        <v>0</v>
      </c>
      <c r="Z672" s="1441">
        <f t="shared" si="223"/>
        <v>0</v>
      </c>
      <c r="AA672" s="1428" t="str">
        <f t="shared" si="226"/>
        <v/>
      </c>
      <c r="AB672" s="1436"/>
      <c r="AC672" s="1440">
        <f t="shared" si="227"/>
        <v>0</v>
      </c>
      <c r="AD672" s="1437"/>
      <c r="AE672" s="1442" t="str">
        <f t="shared" si="217"/>
        <v/>
      </c>
      <c r="AF672" s="2564"/>
      <c r="AG672" s="2715">
        <f t="shared" si="224"/>
        <v>0</v>
      </c>
      <c r="AH672" s="2716">
        <f>IF(AND(V672&lt;&gt;"", ISNUMBER(T672)), IFERROR(INDEX(AJ24:AJ94, MATCH(P672, AI24:AI94, 0)) * O672 * IF(ISBLANK(L672), 1, L672), 0), 0)</f>
        <v>0</v>
      </c>
      <c r="AM672" s="1401" t="str">
        <f t="shared" si="219"/>
        <v>►</v>
      </c>
      <c r="AX672" s="4">
        <v>1</v>
      </c>
    </row>
    <row r="673" spans="1:50" ht="21" customHeight="1" x14ac:dyDescent="0.25">
      <c r="A673" s="1401" t="str">
        <f t="shared" si="218"/>
        <v>►</v>
      </c>
      <c r="B673" s="1402" t="str">
        <f t="shared" si="222"/>
        <v>►</v>
      </c>
      <c r="C673" s="1403" t="str">
        <f t="shared" si="225"/>
        <v>►</v>
      </c>
      <c r="D673" s="2475" t="str">
        <f t="shared" si="230"/>
        <v>►</v>
      </c>
      <c r="E673" s="1402" t="str">
        <f t="shared" si="231"/>
        <v>►</v>
      </c>
      <c r="F673" s="1402" t="str">
        <f t="shared" si="232"/>
        <v>►</v>
      </c>
      <c r="G673" s="1402" t="str">
        <f t="shared" si="233"/>
        <v>►</v>
      </c>
      <c r="H673" s="1466" t="s">
        <v>6</v>
      </c>
      <c r="I673" s="1465"/>
      <c r="J673" s="1465"/>
      <c r="K673" s="1465"/>
      <c r="L673" s="1464"/>
      <c r="M673" s="1464"/>
      <c r="N673" s="1464"/>
      <c r="O673" s="1464"/>
      <c r="P673" s="1464"/>
      <c r="Q673" s="1464"/>
      <c r="R673" s="2459"/>
      <c r="S673" s="521" t="s">
        <v>6</v>
      </c>
      <c r="T673" s="2719">
        <f t="shared" si="220"/>
        <v>0</v>
      </c>
      <c r="U673" s="2443">
        <f t="shared" si="221"/>
        <v>0</v>
      </c>
      <c r="V673" s="2442"/>
      <c r="W673" s="1433">
        <f t="shared" si="228"/>
        <v>0</v>
      </c>
      <c r="X673" s="185" t="str">
        <f>IF(OR(W673=0, ISBLANK(P673)), "", TEXT(ROUND(W673/INDEX(AJ24:AJ94, MATCH(P673, AI24:AI94, 0)), 0),"# ##0") &amp; " " &amp; P673)</f>
        <v/>
      </c>
      <c r="Y673" s="210">
        <f t="shared" si="229"/>
        <v>0</v>
      </c>
      <c r="Z673" s="1434">
        <f t="shared" si="223"/>
        <v>0</v>
      </c>
      <c r="AA673" s="1435" t="str">
        <f t="shared" si="226"/>
        <v/>
      </c>
      <c r="AB673" s="1436"/>
      <c r="AC673" s="1433">
        <f t="shared" si="227"/>
        <v>0</v>
      </c>
      <c r="AD673" s="1437"/>
      <c r="AE673" s="1438" t="str">
        <f t="shared" si="217"/>
        <v/>
      </c>
      <c r="AF673" s="2564"/>
      <c r="AG673" s="2715">
        <f t="shared" si="224"/>
        <v>0</v>
      </c>
      <c r="AH673" s="2716">
        <f>IF(AND(V673&lt;&gt;"", ISNUMBER(T673)), IFERROR(INDEX(AJ24:AJ94, MATCH(P673, AI24:AI94, 0)) * O673 * IF(ISBLANK(L673), 1, L673), 0), 0)</f>
        <v>0</v>
      </c>
      <c r="AM673" s="1401" t="str">
        <f t="shared" si="219"/>
        <v>►</v>
      </c>
      <c r="AX673" s="4">
        <v>1</v>
      </c>
    </row>
    <row r="674" spans="1:50" ht="21" customHeight="1" x14ac:dyDescent="0.25">
      <c r="A674" s="1401" t="str">
        <f t="shared" si="218"/>
        <v>►</v>
      </c>
      <c r="B674" s="1402" t="str">
        <f t="shared" si="222"/>
        <v>►</v>
      </c>
      <c r="C674" s="1403" t="str">
        <f t="shared" si="225"/>
        <v>►</v>
      </c>
      <c r="D674" s="2475" t="str">
        <f t="shared" si="230"/>
        <v>►</v>
      </c>
      <c r="E674" s="1402" t="str">
        <f t="shared" si="231"/>
        <v>►</v>
      </c>
      <c r="F674" s="1402" t="str">
        <f t="shared" si="232"/>
        <v>►</v>
      </c>
      <c r="G674" s="1402" t="str">
        <f t="shared" si="233"/>
        <v>►</v>
      </c>
      <c r="H674" s="1466" t="s">
        <v>6</v>
      </c>
      <c r="I674" s="1465"/>
      <c r="J674" s="1465"/>
      <c r="K674" s="1465"/>
      <c r="L674" s="1464"/>
      <c r="M674" s="1464"/>
      <c r="N674" s="1464"/>
      <c r="O674" s="1464"/>
      <c r="P674" s="1464"/>
      <c r="Q674" s="1464"/>
      <c r="R674" s="2459"/>
      <c r="S674" s="521" t="s">
        <v>6</v>
      </c>
      <c r="T674" s="2719">
        <f t="shared" si="220"/>
        <v>0</v>
      </c>
      <c r="U674" s="2443">
        <f t="shared" si="221"/>
        <v>0</v>
      </c>
      <c r="V674" s="2442"/>
      <c r="W674" s="1440">
        <f t="shared" si="228"/>
        <v>0</v>
      </c>
      <c r="X674" s="199" t="str">
        <f>IF(OR(W674=0, ISBLANK(P674)), "", TEXT(ROUND(W674/INDEX(AJ24:AJ94, MATCH(P674, AI24:AI94, 0)), 0),"# ##0") &amp; " " &amp; P674)</f>
        <v/>
      </c>
      <c r="Y674" s="197">
        <f t="shared" si="229"/>
        <v>0</v>
      </c>
      <c r="Z674" s="1441">
        <f t="shared" si="223"/>
        <v>0</v>
      </c>
      <c r="AA674" s="1428" t="str">
        <f t="shared" si="226"/>
        <v/>
      </c>
      <c r="AB674" s="1436"/>
      <c r="AC674" s="1440">
        <f t="shared" si="227"/>
        <v>0</v>
      </c>
      <c r="AD674" s="1437"/>
      <c r="AE674" s="1442" t="str">
        <f t="shared" si="217"/>
        <v/>
      </c>
      <c r="AF674" s="2564"/>
      <c r="AG674" s="2715">
        <f t="shared" si="224"/>
        <v>0</v>
      </c>
      <c r="AH674" s="2716">
        <f>IF(AND(V674&lt;&gt;"", ISNUMBER(T674)), IFERROR(INDEX(AJ24:AJ94, MATCH(P674, AI24:AI94, 0)) * O674 * IF(ISBLANK(L674), 1, L674), 0), 0)</f>
        <v>0</v>
      </c>
      <c r="AM674" s="1401" t="str">
        <f t="shared" si="219"/>
        <v>►</v>
      </c>
      <c r="AX674" s="4">
        <v>1</v>
      </c>
    </row>
    <row r="675" spans="1:50" ht="21" customHeight="1" x14ac:dyDescent="0.25">
      <c r="A675" s="1401" t="str">
        <f t="shared" si="218"/>
        <v>►</v>
      </c>
      <c r="B675" s="1402" t="str">
        <f t="shared" si="222"/>
        <v>►</v>
      </c>
      <c r="C675" s="1403" t="str">
        <f t="shared" si="225"/>
        <v>►</v>
      </c>
      <c r="D675" s="2475" t="str">
        <f t="shared" si="230"/>
        <v>►</v>
      </c>
      <c r="E675" s="1402" t="str">
        <f t="shared" si="231"/>
        <v>►</v>
      </c>
      <c r="F675" s="1402" t="str">
        <f t="shared" si="232"/>
        <v>►</v>
      </c>
      <c r="G675" s="1402" t="str">
        <f t="shared" si="233"/>
        <v>►</v>
      </c>
      <c r="H675" s="1466" t="s">
        <v>6</v>
      </c>
      <c r="I675" s="1465"/>
      <c r="J675" s="1465"/>
      <c r="K675" s="1465"/>
      <c r="L675" s="1464"/>
      <c r="M675" s="1464"/>
      <c r="N675" s="1464"/>
      <c r="O675" s="1464"/>
      <c r="P675" s="1464"/>
      <c r="Q675" s="1464"/>
      <c r="R675" s="2459"/>
      <c r="S675" s="521" t="s">
        <v>6</v>
      </c>
      <c r="T675" s="2719">
        <f t="shared" si="220"/>
        <v>0</v>
      </c>
      <c r="U675" s="2443">
        <f t="shared" si="221"/>
        <v>0</v>
      </c>
      <c r="V675" s="2442"/>
      <c r="W675" s="1433">
        <f t="shared" si="228"/>
        <v>0</v>
      </c>
      <c r="X675" s="185" t="str">
        <f>IF(OR(W675=0, ISBLANK(P675)), "", TEXT(ROUND(W675/INDEX(AJ24:AJ94, MATCH(P675, AI24:AI94, 0)), 0),"# ##0") &amp; " " &amp; P675)</f>
        <v/>
      </c>
      <c r="Y675" s="210">
        <f t="shared" si="229"/>
        <v>0</v>
      </c>
      <c r="Z675" s="1434">
        <f t="shared" si="223"/>
        <v>0</v>
      </c>
      <c r="AA675" s="1435" t="str">
        <f t="shared" si="226"/>
        <v/>
      </c>
      <c r="AB675" s="1436"/>
      <c r="AC675" s="1433">
        <f t="shared" si="227"/>
        <v>0</v>
      </c>
      <c r="AD675" s="1437"/>
      <c r="AE675" s="1438" t="str">
        <f t="shared" si="217"/>
        <v/>
      </c>
      <c r="AF675" s="2564"/>
      <c r="AG675" s="2715">
        <f t="shared" si="224"/>
        <v>0</v>
      </c>
      <c r="AH675" s="2716">
        <f>IF(AND(V675&lt;&gt;"", ISNUMBER(T675)), IFERROR(INDEX(AJ24:AJ94, MATCH(P675, AI24:AI94, 0)) * O675 * IF(ISBLANK(L675), 1, L675), 0), 0)</f>
        <v>0</v>
      </c>
      <c r="AM675" s="1401" t="str">
        <f t="shared" si="219"/>
        <v>►</v>
      </c>
      <c r="AX675" s="4">
        <v>1</v>
      </c>
    </row>
    <row r="676" spans="1:50" ht="21" customHeight="1" x14ac:dyDescent="0.25">
      <c r="A676" s="1401" t="str">
        <f t="shared" si="218"/>
        <v>►</v>
      </c>
      <c r="B676" s="1402" t="str">
        <f t="shared" si="222"/>
        <v>►</v>
      </c>
      <c r="C676" s="1403" t="str">
        <f t="shared" si="225"/>
        <v>►</v>
      </c>
      <c r="D676" s="2475" t="str">
        <f t="shared" si="230"/>
        <v>►</v>
      </c>
      <c r="E676" s="1402" t="str">
        <f t="shared" si="231"/>
        <v>►</v>
      </c>
      <c r="F676" s="1402" t="str">
        <f t="shared" si="232"/>
        <v>►</v>
      </c>
      <c r="G676" s="1402" t="str">
        <f t="shared" si="233"/>
        <v>►</v>
      </c>
      <c r="H676" s="1466" t="s">
        <v>6</v>
      </c>
      <c r="I676" s="1465"/>
      <c r="J676" s="1465"/>
      <c r="K676" s="1465"/>
      <c r="L676" s="1464"/>
      <c r="M676" s="1464"/>
      <c r="N676" s="1464"/>
      <c r="O676" s="1464"/>
      <c r="P676" s="1464"/>
      <c r="Q676" s="1464"/>
      <c r="R676" s="2459"/>
      <c r="S676" s="521" t="s">
        <v>6</v>
      </c>
      <c r="T676" s="2719">
        <f t="shared" si="220"/>
        <v>0</v>
      </c>
      <c r="U676" s="2443">
        <f t="shared" si="221"/>
        <v>0</v>
      </c>
      <c r="V676" s="2442"/>
      <c r="W676" s="1440">
        <f t="shared" si="228"/>
        <v>0</v>
      </c>
      <c r="X676" s="199" t="str">
        <f>IF(OR(W676=0, ISBLANK(P676)), "", TEXT(ROUND(W676/INDEX(AJ24:AJ94, MATCH(P676, AI24:AI94, 0)), 0),"# ##0") &amp; " " &amp; P676)</f>
        <v/>
      </c>
      <c r="Y676" s="197">
        <f t="shared" si="229"/>
        <v>0</v>
      </c>
      <c r="Z676" s="1441">
        <f t="shared" si="223"/>
        <v>0</v>
      </c>
      <c r="AA676" s="1428" t="str">
        <f t="shared" si="226"/>
        <v/>
      </c>
      <c r="AB676" s="1436"/>
      <c r="AC676" s="1440">
        <f t="shared" si="227"/>
        <v>0</v>
      </c>
      <c r="AD676" s="1437"/>
      <c r="AE676" s="1442" t="str">
        <f t="shared" si="217"/>
        <v/>
      </c>
      <c r="AF676" s="2564"/>
      <c r="AG676" s="2715">
        <f t="shared" si="224"/>
        <v>0</v>
      </c>
      <c r="AH676" s="2716">
        <f>IF(AND(V676&lt;&gt;"", ISNUMBER(T676)), IFERROR(INDEX(AJ24:AJ94, MATCH(P676, AI24:AI94, 0)) * O676 * IF(ISBLANK(L676), 1, L676), 0), 0)</f>
        <v>0</v>
      </c>
      <c r="AM676" s="1401" t="str">
        <f t="shared" si="219"/>
        <v>►</v>
      </c>
      <c r="AX676" s="4">
        <v>1</v>
      </c>
    </row>
    <row r="677" spans="1:50" ht="21" customHeight="1" x14ac:dyDescent="0.25">
      <c r="A677" s="1401" t="str">
        <f t="shared" si="218"/>
        <v>►</v>
      </c>
      <c r="B677" s="1402" t="str">
        <f t="shared" si="222"/>
        <v>►</v>
      </c>
      <c r="C677" s="1403" t="str">
        <f t="shared" si="225"/>
        <v>►</v>
      </c>
      <c r="D677" s="2475" t="str">
        <f t="shared" si="230"/>
        <v>►</v>
      </c>
      <c r="E677" s="1402" t="str">
        <f t="shared" si="231"/>
        <v>►</v>
      </c>
      <c r="F677" s="1402" t="str">
        <f t="shared" si="232"/>
        <v>►</v>
      </c>
      <c r="G677" s="1402" t="str">
        <f t="shared" si="233"/>
        <v>►</v>
      </c>
      <c r="H677" s="1466" t="s">
        <v>6</v>
      </c>
      <c r="I677" s="1465"/>
      <c r="J677" s="1465"/>
      <c r="K677" s="1465"/>
      <c r="L677" s="1464"/>
      <c r="M677" s="1464"/>
      <c r="N677" s="1464"/>
      <c r="O677" s="1464"/>
      <c r="P677" s="1464"/>
      <c r="Q677" s="1464"/>
      <c r="R677" s="2459"/>
      <c r="S677" s="521" t="s">
        <v>6</v>
      </c>
      <c r="T677" s="2719">
        <f t="shared" si="220"/>
        <v>0</v>
      </c>
      <c r="U677" s="2443">
        <f t="shared" si="221"/>
        <v>0</v>
      </c>
      <c r="V677" s="2442"/>
      <c r="W677" s="1433">
        <f t="shared" si="228"/>
        <v>0</v>
      </c>
      <c r="X677" s="185" t="str">
        <f>IF(OR(W677=0, ISBLANK(P677)), "", TEXT(ROUND(W677/INDEX(AJ24:AJ94, MATCH(P677, AI24:AI94, 0)), 0),"# ##0") &amp; " " &amp; P677)</f>
        <v/>
      </c>
      <c r="Y677" s="210">
        <f t="shared" si="229"/>
        <v>0</v>
      </c>
      <c r="Z677" s="1434">
        <f t="shared" si="223"/>
        <v>0</v>
      </c>
      <c r="AA677" s="1435" t="str">
        <f t="shared" si="226"/>
        <v/>
      </c>
      <c r="AB677" s="1436"/>
      <c r="AC677" s="1433">
        <f t="shared" si="227"/>
        <v>0</v>
      </c>
      <c r="AD677" s="1437"/>
      <c r="AE677" s="1438" t="str">
        <f t="shared" si="217"/>
        <v/>
      </c>
      <c r="AF677" s="2564"/>
      <c r="AG677" s="2715">
        <f t="shared" si="224"/>
        <v>0</v>
      </c>
      <c r="AH677" s="2716">
        <f>IF(AND(V677&lt;&gt;"", ISNUMBER(T677)), IFERROR(INDEX(AJ24:AJ94, MATCH(P677, AI24:AI94, 0)) * O677 * IF(ISBLANK(L677), 1, L677), 0), 0)</f>
        <v>0</v>
      </c>
      <c r="AM677" s="1401" t="str">
        <f t="shared" si="219"/>
        <v>►</v>
      </c>
      <c r="AX677" s="4">
        <v>1</v>
      </c>
    </row>
    <row r="678" spans="1:50" ht="21" customHeight="1" x14ac:dyDescent="0.25">
      <c r="A678" s="1401" t="str">
        <f t="shared" si="218"/>
        <v>►</v>
      </c>
      <c r="B678" s="1402" t="str">
        <f t="shared" si="222"/>
        <v>►</v>
      </c>
      <c r="C678" s="1403" t="str">
        <f t="shared" si="225"/>
        <v>►</v>
      </c>
      <c r="D678" s="2475" t="str">
        <f t="shared" si="230"/>
        <v>►</v>
      </c>
      <c r="E678" s="1402" t="str">
        <f t="shared" si="231"/>
        <v>►</v>
      </c>
      <c r="F678" s="1402" t="str">
        <f t="shared" si="232"/>
        <v>►</v>
      </c>
      <c r="G678" s="1402" t="str">
        <f t="shared" si="233"/>
        <v>►</v>
      </c>
      <c r="H678" s="1466" t="s">
        <v>6</v>
      </c>
      <c r="I678" s="1465"/>
      <c r="J678" s="1465"/>
      <c r="K678" s="1465"/>
      <c r="L678" s="1464"/>
      <c r="M678" s="1464"/>
      <c r="N678" s="1464"/>
      <c r="O678" s="1464"/>
      <c r="P678" s="1464"/>
      <c r="Q678" s="1464"/>
      <c r="R678" s="2459"/>
      <c r="S678" s="521" t="s">
        <v>6</v>
      </c>
      <c r="T678" s="2719">
        <f t="shared" si="220"/>
        <v>0</v>
      </c>
      <c r="U678" s="2443">
        <f t="shared" si="221"/>
        <v>0</v>
      </c>
      <c r="V678" s="2442"/>
      <c r="W678" s="1440">
        <f t="shared" si="228"/>
        <v>0</v>
      </c>
      <c r="X678" s="199" t="str">
        <f>IF(OR(W678=0, ISBLANK(P678)), "", TEXT(ROUND(W678/INDEX(AJ24:AJ94, MATCH(P678, AI24:AI94, 0)), 0),"# ##0") &amp; " " &amp; P678)</f>
        <v/>
      </c>
      <c r="Y678" s="197">
        <f t="shared" si="229"/>
        <v>0</v>
      </c>
      <c r="Z678" s="1441">
        <f t="shared" si="223"/>
        <v>0</v>
      </c>
      <c r="AA678" s="1428" t="str">
        <f t="shared" si="226"/>
        <v/>
      </c>
      <c r="AB678" s="1436"/>
      <c r="AC678" s="1440">
        <f t="shared" si="227"/>
        <v>0</v>
      </c>
      <c r="AD678" s="1437"/>
      <c r="AE678" s="1442" t="str">
        <f t="shared" si="217"/>
        <v/>
      </c>
      <c r="AF678" s="2564"/>
      <c r="AG678" s="2715">
        <f t="shared" si="224"/>
        <v>0</v>
      </c>
      <c r="AH678" s="2716">
        <f>IF(AND(V678&lt;&gt;"", ISNUMBER(T678)), IFERROR(INDEX(AJ24:AJ94, MATCH(P678, AI24:AI94, 0)) * O678 * IF(ISBLANK(L678), 1, L678), 0), 0)</f>
        <v>0</v>
      </c>
      <c r="AM678" s="1401" t="str">
        <f t="shared" si="219"/>
        <v>►</v>
      </c>
      <c r="AX678" s="4">
        <v>1</v>
      </c>
    </row>
    <row r="679" spans="1:50" ht="21" customHeight="1" x14ac:dyDescent="0.25">
      <c r="A679" s="1401" t="str">
        <f t="shared" si="218"/>
        <v>►</v>
      </c>
      <c r="B679" s="1402" t="str">
        <f t="shared" si="222"/>
        <v>►</v>
      </c>
      <c r="C679" s="1403" t="str">
        <f t="shared" si="225"/>
        <v>►</v>
      </c>
      <c r="D679" s="2475" t="str">
        <f t="shared" si="230"/>
        <v>►</v>
      </c>
      <c r="E679" s="1402" t="str">
        <f t="shared" si="231"/>
        <v>►</v>
      </c>
      <c r="F679" s="1402" t="str">
        <f t="shared" si="232"/>
        <v>►</v>
      </c>
      <c r="G679" s="1402" t="str">
        <f t="shared" si="233"/>
        <v>►</v>
      </c>
      <c r="H679" s="1466" t="s">
        <v>6</v>
      </c>
      <c r="I679" s="1465"/>
      <c r="J679" s="1465"/>
      <c r="K679" s="1465"/>
      <c r="L679" s="1464"/>
      <c r="M679" s="1464"/>
      <c r="N679" s="1464"/>
      <c r="O679" s="1464"/>
      <c r="P679" s="1464"/>
      <c r="Q679" s="1464"/>
      <c r="R679" s="2459"/>
      <c r="S679" s="521" t="s">
        <v>6</v>
      </c>
      <c r="T679" s="2719">
        <f t="shared" si="220"/>
        <v>0</v>
      </c>
      <c r="U679" s="2443">
        <f t="shared" si="221"/>
        <v>0</v>
      </c>
      <c r="V679" s="2442"/>
      <c r="W679" s="1433">
        <f t="shared" si="228"/>
        <v>0</v>
      </c>
      <c r="X679" s="185" t="str">
        <f>IF(OR(W679=0, ISBLANK(P679)), "", TEXT(ROUND(W679/INDEX(AJ24:AJ94, MATCH(P679, AI24:AI94, 0)), 0),"# ##0") &amp; " " &amp; P679)</f>
        <v/>
      </c>
      <c r="Y679" s="210">
        <f t="shared" si="229"/>
        <v>0</v>
      </c>
      <c r="Z679" s="1434">
        <f t="shared" si="223"/>
        <v>0</v>
      </c>
      <c r="AA679" s="1435" t="str">
        <f t="shared" si="226"/>
        <v/>
      </c>
      <c r="AB679" s="1436"/>
      <c r="AC679" s="1433">
        <f t="shared" si="227"/>
        <v>0</v>
      </c>
      <c r="AD679" s="1437"/>
      <c r="AE679" s="1438" t="str">
        <f t="shared" si="217"/>
        <v/>
      </c>
      <c r="AF679" s="2564"/>
      <c r="AG679" s="2715">
        <f t="shared" si="224"/>
        <v>0</v>
      </c>
      <c r="AH679" s="2716">
        <f>IF(AND(V679&lt;&gt;"", ISNUMBER(T679)), IFERROR(INDEX(AJ24:AJ94, MATCH(P679, AI24:AI94, 0)) * O679 * IF(ISBLANK(L679), 1, L679), 0), 0)</f>
        <v>0</v>
      </c>
      <c r="AM679" s="1401" t="str">
        <f t="shared" si="219"/>
        <v>►</v>
      </c>
      <c r="AX679" s="4">
        <v>1</v>
      </c>
    </row>
    <row r="680" spans="1:50" ht="21" customHeight="1" x14ac:dyDescent="0.25">
      <c r="A680" s="1401" t="str">
        <f t="shared" si="218"/>
        <v>►</v>
      </c>
      <c r="B680" s="1402" t="str">
        <f t="shared" si="222"/>
        <v>►</v>
      </c>
      <c r="C680" s="1403" t="str">
        <f t="shared" si="225"/>
        <v>►</v>
      </c>
      <c r="D680" s="2475" t="str">
        <f t="shared" si="230"/>
        <v>►</v>
      </c>
      <c r="E680" s="1402" t="str">
        <f t="shared" si="231"/>
        <v>►</v>
      </c>
      <c r="F680" s="1402" t="str">
        <f t="shared" si="232"/>
        <v>►</v>
      </c>
      <c r="G680" s="1402" t="str">
        <f t="shared" si="233"/>
        <v>►</v>
      </c>
      <c r="H680" s="1466" t="s">
        <v>6</v>
      </c>
      <c r="I680" s="1465"/>
      <c r="J680" s="1465"/>
      <c r="K680" s="1465"/>
      <c r="L680" s="1464"/>
      <c r="M680" s="1464"/>
      <c r="N680" s="1464"/>
      <c r="O680" s="1464"/>
      <c r="P680" s="1464"/>
      <c r="Q680" s="1464"/>
      <c r="R680" s="2459"/>
      <c r="S680" s="521" t="s">
        <v>6</v>
      </c>
      <c r="T680" s="2719">
        <f t="shared" si="220"/>
        <v>0</v>
      </c>
      <c r="U680" s="2443">
        <f t="shared" si="221"/>
        <v>0</v>
      </c>
      <c r="V680" s="2442"/>
      <c r="W680" s="1440">
        <f t="shared" si="228"/>
        <v>0</v>
      </c>
      <c r="X680" s="199" t="str">
        <f>IF(OR(W680=0, ISBLANK(P680)), "", TEXT(ROUND(W680/INDEX(AJ24:AJ94, MATCH(P680, AI24:AI94, 0)), 0),"# ##0") &amp; " " &amp; P680)</f>
        <v/>
      </c>
      <c r="Y680" s="197">
        <f t="shared" si="229"/>
        <v>0</v>
      </c>
      <c r="Z680" s="1441">
        <f t="shared" si="223"/>
        <v>0</v>
      </c>
      <c r="AA680" s="1428" t="str">
        <f t="shared" si="226"/>
        <v/>
      </c>
      <c r="AB680" s="1436"/>
      <c r="AC680" s="1440">
        <f t="shared" si="227"/>
        <v>0</v>
      </c>
      <c r="AD680" s="1437"/>
      <c r="AE680" s="1442" t="str">
        <f t="shared" si="217"/>
        <v/>
      </c>
      <c r="AF680" s="2564"/>
      <c r="AG680" s="2715">
        <f t="shared" si="224"/>
        <v>0</v>
      </c>
      <c r="AH680" s="2716">
        <f>IF(AND(V680&lt;&gt;"", ISNUMBER(T680)), IFERROR(INDEX(AJ24:AJ94, MATCH(P680, AI24:AI94, 0)) * O680 * IF(ISBLANK(L680), 1, L680), 0), 0)</f>
        <v>0</v>
      </c>
      <c r="AM680" s="1401" t="str">
        <f t="shared" si="219"/>
        <v>►</v>
      </c>
      <c r="AX680" s="4">
        <v>1</v>
      </c>
    </row>
    <row r="681" spans="1:50" ht="21" customHeight="1" x14ac:dyDescent="0.25">
      <c r="A681" s="1401" t="str">
        <f t="shared" si="218"/>
        <v>►</v>
      </c>
      <c r="B681" s="1402" t="str">
        <f t="shared" si="222"/>
        <v>►</v>
      </c>
      <c r="C681" s="1403" t="str">
        <f t="shared" si="225"/>
        <v>►</v>
      </c>
      <c r="D681" s="2475" t="str">
        <f t="shared" si="230"/>
        <v>►</v>
      </c>
      <c r="E681" s="1402" t="str">
        <f t="shared" si="231"/>
        <v>►</v>
      </c>
      <c r="F681" s="1402" t="str">
        <f t="shared" si="232"/>
        <v>►</v>
      </c>
      <c r="G681" s="1402" t="str">
        <f t="shared" si="233"/>
        <v>►</v>
      </c>
      <c r="H681" s="1466" t="s">
        <v>6</v>
      </c>
      <c r="I681" s="1465"/>
      <c r="J681" s="1465"/>
      <c r="K681" s="1465"/>
      <c r="L681" s="1464"/>
      <c r="M681" s="1464"/>
      <c r="N681" s="1464"/>
      <c r="O681" s="1464"/>
      <c r="P681" s="1464"/>
      <c r="Q681" s="1464"/>
      <c r="R681" s="2459"/>
      <c r="S681" s="521" t="s">
        <v>6</v>
      </c>
      <c r="T681" s="2719">
        <f t="shared" si="220"/>
        <v>0</v>
      </c>
      <c r="U681" s="2443">
        <f t="shared" si="221"/>
        <v>0</v>
      </c>
      <c r="V681" s="2442"/>
      <c r="W681" s="1433">
        <f t="shared" si="228"/>
        <v>0</v>
      </c>
      <c r="X681" s="185" t="str">
        <f>IF(OR(W681=0, ISBLANK(P681)), "", TEXT(ROUND(W681/INDEX(AJ24:AJ94, MATCH(P681, AI24:AI94, 0)), 0),"# ##0") &amp; " " &amp; P681)</f>
        <v/>
      </c>
      <c r="Y681" s="210">
        <f t="shared" si="229"/>
        <v>0</v>
      </c>
      <c r="Z681" s="1434">
        <f t="shared" si="223"/>
        <v>0</v>
      </c>
      <c r="AA681" s="1435" t="str">
        <f t="shared" si="226"/>
        <v/>
      </c>
      <c r="AB681" s="1436"/>
      <c r="AC681" s="1433">
        <f t="shared" si="227"/>
        <v>0</v>
      </c>
      <c r="AD681" s="1437"/>
      <c r="AE681" s="1438" t="str">
        <f t="shared" si="217"/>
        <v/>
      </c>
      <c r="AF681" s="2564"/>
      <c r="AG681" s="2715">
        <f t="shared" si="224"/>
        <v>0</v>
      </c>
      <c r="AH681" s="2716">
        <f>IF(AND(V681&lt;&gt;"", ISNUMBER(T681)), IFERROR(INDEX(AJ24:AJ94, MATCH(P681, AI24:AI94, 0)) * O681 * IF(ISBLANK(L681), 1, L681), 0), 0)</f>
        <v>0</v>
      </c>
      <c r="AM681" s="1401" t="str">
        <f t="shared" si="219"/>
        <v>►</v>
      </c>
      <c r="AX681" s="4">
        <v>1</v>
      </c>
    </row>
    <row r="682" spans="1:50" ht="21" customHeight="1" x14ac:dyDescent="0.25">
      <c r="A682" s="1401" t="str">
        <f t="shared" si="218"/>
        <v>►</v>
      </c>
      <c r="B682" s="1402" t="str">
        <f t="shared" si="222"/>
        <v>►</v>
      </c>
      <c r="C682" s="1403" t="str">
        <f t="shared" si="225"/>
        <v>►</v>
      </c>
      <c r="D682" s="2475" t="str">
        <f t="shared" si="230"/>
        <v>►</v>
      </c>
      <c r="E682" s="1402" t="str">
        <f t="shared" si="231"/>
        <v>►</v>
      </c>
      <c r="F682" s="1402" t="str">
        <f t="shared" si="232"/>
        <v>►</v>
      </c>
      <c r="G682" s="1402" t="str">
        <f t="shared" si="233"/>
        <v>►</v>
      </c>
      <c r="H682" s="1466" t="s">
        <v>6</v>
      </c>
      <c r="I682" s="1465"/>
      <c r="J682" s="1465"/>
      <c r="K682" s="1465"/>
      <c r="L682" s="1464"/>
      <c r="M682" s="1464"/>
      <c r="N682" s="1464"/>
      <c r="O682" s="1464"/>
      <c r="P682" s="1464"/>
      <c r="Q682" s="1464"/>
      <c r="R682" s="2459"/>
      <c r="S682" s="521" t="s">
        <v>6</v>
      </c>
      <c r="T682" s="2719">
        <f t="shared" si="220"/>
        <v>0</v>
      </c>
      <c r="U682" s="2443">
        <f t="shared" si="221"/>
        <v>0</v>
      </c>
      <c r="V682" s="2442"/>
      <c r="W682" s="1440">
        <f t="shared" si="228"/>
        <v>0</v>
      </c>
      <c r="X682" s="199" t="str">
        <f>IF(OR(W682=0, ISBLANK(P682)), "", TEXT(ROUND(W682/INDEX(AJ24:AJ94, MATCH(P682, AI24:AI94, 0)), 0),"# ##0") &amp; " " &amp; P682)</f>
        <v/>
      </c>
      <c r="Y682" s="197">
        <f t="shared" si="229"/>
        <v>0</v>
      </c>
      <c r="Z682" s="1441">
        <f t="shared" si="223"/>
        <v>0</v>
      </c>
      <c r="AA682" s="1428" t="str">
        <f t="shared" si="226"/>
        <v/>
      </c>
      <c r="AB682" s="1436"/>
      <c r="AC682" s="1440">
        <f t="shared" si="227"/>
        <v>0</v>
      </c>
      <c r="AD682" s="1437"/>
      <c r="AE682" s="1442" t="str">
        <f t="shared" si="217"/>
        <v/>
      </c>
      <c r="AF682" s="2564"/>
      <c r="AG682" s="2715">
        <f t="shared" si="224"/>
        <v>0</v>
      </c>
      <c r="AH682" s="2716">
        <f>IF(AND(V682&lt;&gt;"", ISNUMBER(T682)), IFERROR(INDEX(AJ24:AJ94, MATCH(P682, AI24:AI94, 0)) * O682 * IF(ISBLANK(L682), 1, L682), 0), 0)</f>
        <v>0</v>
      </c>
      <c r="AM682" s="1401" t="str">
        <f t="shared" si="219"/>
        <v>►</v>
      </c>
      <c r="AX682" s="4">
        <v>1</v>
      </c>
    </row>
    <row r="683" spans="1:50" ht="21" customHeight="1" x14ac:dyDescent="0.25">
      <c r="A683" s="1401" t="str">
        <f t="shared" si="218"/>
        <v>►</v>
      </c>
      <c r="B683" s="1402" t="str">
        <f t="shared" si="222"/>
        <v>►</v>
      </c>
      <c r="C683" s="1403" t="str">
        <f t="shared" si="225"/>
        <v>►</v>
      </c>
      <c r="D683" s="2475" t="str">
        <f t="shared" si="230"/>
        <v>►</v>
      </c>
      <c r="E683" s="1402" t="str">
        <f t="shared" si="231"/>
        <v>►</v>
      </c>
      <c r="F683" s="1402" t="str">
        <f t="shared" si="232"/>
        <v>►</v>
      </c>
      <c r="G683" s="1402" t="str">
        <f t="shared" si="233"/>
        <v>►</v>
      </c>
      <c r="H683" s="1466" t="s">
        <v>6</v>
      </c>
      <c r="I683" s="1465"/>
      <c r="J683" s="1465"/>
      <c r="K683" s="1465"/>
      <c r="L683" s="1464"/>
      <c r="M683" s="1464"/>
      <c r="N683" s="1464"/>
      <c r="O683" s="1464"/>
      <c r="P683" s="1464"/>
      <c r="Q683" s="1464"/>
      <c r="R683" s="2459"/>
      <c r="S683" s="521" t="s">
        <v>6</v>
      </c>
      <c r="T683" s="2719">
        <f t="shared" si="220"/>
        <v>0</v>
      </c>
      <c r="U683" s="2443">
        <f t="shared" si="221"/>
        <v>0</v>
      </c>
      <c r="V683" s="2442"/>
      <c r="W683" s="1433">
        <f t="shared" si="228"/>
        <v>0</v>
      </c>
      <c r="X683" s="185" t="str">
        <f>IF(OR(W683=0, ISBLANK(P683)), "", TEXT(ROUND(W683/INDEX(AJ24:AJ94, MATCH(P683, AI24:AI94, 0)), 0),"# ##0") &amp; " " &amp; P683)</f>
        <v/>
      </c>
      <c r="Y683" s="210">
        <f t="shared" si="229"/>
        <v>0</v>
      </c>
      <c r="Z683" s="1434">
        <f t="shared" si="223"/>
        <v>0</v>
      </c>
      <c r="AA683" s="1435" t="str">
        <f t="shared" si="226"/>
        <v/>
      </c>
      <c r="AB683" s="1436"/>
      <c r="AC683" s="1433">
        <f t="shared" si="227"/>
        <v>0</v>
      </c>
      <c r="AD683" s="1437"/>
      <c r="AE683" s="1438" t="str">
        <f t="shared" si="217"/>
        <v/>
      </c>
      <c r="AF683" s="2564"/>
      <c r="AG683" s="2715">
        <f t="shared" si="224"/>
        <v>0</v>
      </c>
      <c r="AH683" s="2716">
        <f>IF(AND(V683&lt;&gt;"", ISNUMBER(T683)), IFERROR(INDEX(AJ24:AJ94, MATCH(P683, AI24:AI94, 0)) * O683 * IF(ISBLANK(L683), 1, L683), 0), 0)</f>
        <v>0</v>
      </c>
      <c r="AM683" s="1401" t="str">
        <f t="shared" si="219"/>
        <v>►</v>
      </c>
      <c r="AX683" s="4">
        <v>1</v>
      </c>
    </row>
    <row r="684" spans="1:50" ht="21" customHeight="1" x14ac:dyDescent="0.25">
      <c r="A684" s="1401" t="str">
        <f t="shared" si="218"/>
        <v>►</v>
      </c>
      <c r="B684" s="1402" t="str">
        <f t="shared" si="222"/>
        <v>►</v>
      </c>
      <c r="C684" s="1403" t="str">
        <f t="shared" si="225"/>
        <v>►</v>
      </c>
      <c r="D684" s="2475" t="str">
        <f t="shared" si="230"/>
        <v>►</v>
      </c>
      <c r="E684" s="1402" t="str">
        <f t="shared" si="231"/>
        <v>►</v>
      </c>
      <c r="F684" s="1402" t="str">
        <f t="shared" si="232"/>
        <v>►</v>
      </c>
      <c r="G684" s="1402" t="str">
        <f t="shared" si="233"/>
        <v>►</v>
      </c>
      <c r="H684" s="1466" t="s">
        <v>6</v>
      </c>
      <c r="I684" s="1465"/>
      <c r="J684" s="1465"/>
      <c r="K684" s="1465"/>
      <c r="L684" s="1464"/>
      <c r="M684" s="1464"/>
      <c r="N684" s="1464"/>
      <c r="O684" s="1464"/>
      <c r="P684" s="1464"/>
      <c r="Q684" s="1464"/>
      <c r="R684" s="2459"/>
      <c r="S684" s="521" t="s">
        <v>6</v>
      </c>
      <c r="T684" s="2719">
        <f t="shared" si="220"/>
        <v>0</v>
      </c>
      <c r="U684" s="2443">
        <f t="shared" si="221"/>
        <v>0</v>
      </c>
      <c r="V684" s="2442"/>
      <c r="W684" s="1440">
        <f t="shared" si="228"/>
        <v>0</v>
      </c>
      <c r="X684" s="199" t="str">
        <f>IF(OR(W684=0, ISBLANK(P684)), "", TEXT(ROUND(W684/INDEX(AJ24:AJ94, MATCH(P684, AI24:AI94, 0)), 0),"# ##0") &amp; " " &amp; P684)</f>
        <v/>
      </c>
      <c r="Y684" s="197">
        <f t="shared" si="229"/>
        <v>0</v>
      </c>
      <c r="Z684" s="1441">
        <f t="shared" si="223"/>
        <v>0</v>
      </c>
      <c r="AA684" s="1428" t="str">
        <f t="shared" si="226"/>
        <v/>
      </c>
      <c r="AB684" s="1436"/>
      <c r="AC684" s="1440">
        <f t="shared" si="227"/>
        <v>0</v>
      </c>
      <c r="AD684" s="1437"/>
      <c r="AE684" s="1442" t="str">
        <f t="shared" si="217"/>
        <v/>
      </c>
      <c r="AF684" s="2564"/>
      <c r="AG684" s="2715">
        <f t="shared" si="224"/>
        <v>0</v>
      </c>
      <c r="AH684" s="2716">
        <f>IF(AND(V684&lt;&gt;"", ISNUMBER(T684)), IFERROR(INDEX(AJ24:AJ94, MATCH(P684, AI24:AI94, 0)) * O684 * IF(ISBLANK(L684), 1, L684), 0), 0)</f>
        <v>0</v>
      </c>
      <c r="AM684" s="1401" t="str">
        <f t="shared" si="219"/>
        <v>►</v>
      </c>
      <c r="AX684" s="4">
        <v>1</v>
      </c>
    </row>
    <row r="685" spans="1:50" ht="21" customHeight="1" x14ac:dyDescent="0.25">
      <c r="A685" s="1401" t="str">
        <f t="shared" si="218"/>
        <v>►</v>
      </c>
      <c r="B685" s="1402" t="str">
        <f t="shared" si="222"/>
        <v>►</v>
      </c>
      <c r="C685" s="1403" t="str">
        <f t="shared" si="225"/>
        <v>►</v>
      </c>
      <c r="D685" s="2475" t="str">
        <f t="shared" si="230"/>
        <v>►</v>
      </c>
      <c r="E685" s="1402" t="str">
        <f t="shared" si="231"/>
        <v>►</v>
      </c>
      <c r="F685" s="1402" t="str">
        <f t="shared" si="232"/>
        <v>►</v>
      </c>
      <c r="G685" s="1402" t="str">
        <f t="shared" si="233"/>
        <v>►</v>
      </c>
      <c r="H685" s="1466" t="s">
        <v>6</v>
      </c>
      <c r="I685" s="1465"/>
      <c r="J685" s="1465"/>
      <c r="K685" s="1465"/>
      <c r="L685" s="1464"/>
      <c r="M685" s="1464"/>
      <c r="N685" s="1464"/>
      <c r="O685" s="1464"/>
      <c r="P685" s="1464"/>
      <c r="Q685" s="1464"/>
      <c r="R685" s="2459"/>
      <c r="S685" s="521" t="s">
        <v>6</v>
      </c>
      <c r="T685" s="2719">
        <f t="shared" si="220"/>
        <v>0</v>
      </c>
      <c r="U685" s="2443">
        <f t="shared" si="221"/>
        <v>0</v>
      </c>
      <c r="V685" s="2442"/>
      <c r="W685" s="1433">
        <f t="shared" si="228"/>
        <v>0</v>
      </c>
      <c r="X685" s="185" t="str">
        <f>IF(OR(W685=0, ISBLANK(P685)), "", TEXT(ROUND(W685/INDEX(AJ24:AJ94, MATCH(P685, AI24:AI94, 0)), 0),"# ##0") &amp; " " &amp; P685)</f>
        <v/>
      </c>
      <c r="Y685" s="210">
        <f t="shared" si="229"/>
        <v>0</v>
      </c>
      <c r="Z685" s="1434">
        <f t="shared" si="223"/>
        <v>0</v>
      </c>
      <c r="AA685" s="1435" t="str">
        <f t="shared" si="226"/>
        <v/>
      </c>
      <c r="AB685" s="1436"/>
      <c r="AC685" s="1433">
        <f t="shared" si="227"/>
        <v>0</v>
      </c>
      <c r="AD685" s="1437"/>
      <c r="AE685" s="1438" t="str">
        <f t="shared" si="217"/>
        <v/>
      </c>
      <c r="AF685" s="2564"/>
      <c r="AG685" s="2715">
        <f t="shared" si="224"/>
        <v>0</v>
      </c>
      <c r="AH685" s="2716">
        <f>IF(AND(V685&lt;&gt;"", ISNUMBER(T685)), IFERROR(INDEX(AJ24:AJ94, MATCH(P685, AI24:AI94, 0)) * O685 * IF(ISBLANK(L685), 1, L685), 0), 0)</f>
        <v>0</v>
      </c>
      <c r="AM685" s="1401" t="str">
        <f t="shared" si="219"/>
        <v>►</v>
      </c>
      <c r="AX685" s="4">
        <v>1</v>
      </c>
    </row>
    <row r="686" spans="1:50" ht="21" customHeight="1" x14ac:dyDescent="0.25">
      <c r="A686" s="1401" t="str">
        <f t="shared" si="218"/>
        <v>►</v>
      </c>
      <c r="B686" s="1402" t="str">
        <f t="shared" si="222"/>
        <v>►</v>
      </c>
      <c r="C686" s="1403" t="str">
        <f t="shared" si="225"/>
        <v>►</v>
      </c>
      <c r="D686" s="2475" t="str">
        <f t="shared" si="230"/>
        <v>►</v>
      </c>
      <c r="E686" s="1402" t="str">
        <f t="shared" si="231"/>
        <v>►</v>
      </c>
      <c r="F686" s="1402" t="str">
        <f t="shared" si="232"/>
        <v>►</v>
      </c>
      <c r="G686" s="1402" t="str">
        <f t="shared" si="233"/>
        <v>►</v>
      </c>
      <c r="H686" s="1466" t="s">
        <v>6</v>
      </c>
      <c r="I686" s="1465"/>
      <c r="J686" s="1465"/>
      <c r="K686" s="1465"/>
      <c r="L686" s="1464"/>
      <c r="M686" s="1464"/>
      <c r="N686" s="1464"/>
      <c r="O686" s="1464"/>
      <c r="P686" s="1464"/>
      <c r="Q686" s="1464"/>
      <c r="R686" s="2459"/>
      <c r="S686" s="521" t="s">
        <v>6</v>
      </c>
      <c r="T686" s="2719">
        <f t="shared" si="220"/>
        <v>0</v>
      </c>
      <c r="U686" s="2443">
        <f t="shared" si="221"/>
        <v>0</v>
      </c>
      <c r="V686" s="2442"/>
      <c r="W686" s="1440">
        <f t="shared" si="228"/>
        <v>0</v>
      </c>
      <c r="X686" s="199" t="str">
        <f>IF(OR(W686=0, ISBLANK(P686)), "", TEXT(ROUND(W686/INDEX(AJ24:AJ94, MATCH(P686, AI24:AI94, 0)), 0),"# ##0") &amp; " " &amp; P686)</f>
        <v/>
      </c>
      <c r="Y686" s="197">
        <f t="shared" si="229"/>
        <v>0</v>
      </c>
      <c r="Z686" s="1441">
        <f t="shared" si="223"/>
        <v>0</v>
      </c>
      <c r="AA686" s="1428" t="str">
        <f t="shared" si="226"/>
        <v/>
      </c>
      <c r="AB686" s="1436"/>
      <c r="AC686" s="1440">
        <f t="shared" si="227"/>
        <v>0</v>
      </c>
      <c r="AD686" s="1437"/>
      <c r="AE686" s="1442" t="str">
        <f t="shared" si="217"/>
        <v/>
      </c>
      <c r="AF686" s="2564"/>
      <c r="AG686" s="2715">
        <f t="shared" si="224"/>
        <v>0</v>
      </c>
      <c r="AH686" s="2716">
        <f>IF(AND(V686&lt;&gt;"", ISNUMBER(T686)), IFERROR(INDEX(AJ24:AJ94, MATCH(P686, AI24:AI94, 0)) * O686 * IF(ISBLANK(L686), 1, L686), 0), 0)</f>
        <v>0</v>
      </c>
      <c r="AM686" s="1401" t="str">
        <f t="shared" si="219"/>
        <v>►</v>
      </c>
      <c r="AX686" s="4">
        <v>1</v>
      </c>
    </row>
    <row r="687" spans="1:50" ht="21" customHeight="1" x14ac:dyDescent="0.25">
      <c r="A687" s="1401" t="str">
        <f t="shared" si="218"/>
        <v>►</v>
      </c>
      <c r="B687" s="1402" t="str">
        <f t="shared" si="222"/>
        <v>►</v>
      </c>
      <c r="C687" s="1403" t="str">
        <f t="shared" si="225"/>
        <v>►</v>
      </c>
      <c r="D687" s="2475" t="str">
        <f t="shared" si="230"/>
        <v>►</v>
      </c>
      <c r="E687" s="1402" t="str">
        <f t="shared" si="231"/>
        <v>►</v>
      </c>
      <c r="F687" s="1402" t="str">
        <f t="shared" si="232"/>
        <v>►</v>
      </c>
      <c r="G687" s="1402" t="str">
        <f t="shared" si="233"/>
        <v>►</v>
      </c>
      <c r="H687" s="1466" t="s">
        <v>6</v>
      </c>
      <c r="I687" s="1465"/>
      <c r="J687" s="1465"/>
      <c r="K687" s="1465"/>
      <c r="L687" s="1464"/>
      <c r="M687" s="1464"/>
      <c r="N687" s="1464"/>
      <c r="O687" s="1464"/>
      <c r="P687" s="1464"/>
      <c r="Q687" s="1464"/>
      <c r="R687" s="2459"/>
      <c r="S687" s="521" t="s">
        <v>6</v>
      </c>
      <c r="T687" s="2719">
        <f t="shared" si="220"/>
        <v>0</v>
      </c>
      <c r="U687" s="2443">
        <f t="shared" si="221"/>
        <v>0</v>
      </c>
      <c r="V687" s="2442"/>
      <c r="W687" s="1433">
        <f t="shared" si="228"/>
        <v>0</v>
      </c>
      <c r="X687" s="185" t="str">
        <f>IF(OR(W687=0, ISBLANK(P687)), "", TEXT(ROUND(W687/INDEX(AJ24:AJ94, MATCH(P687, AI24:AI94, 0)), 0),"# ##0") &amp; " " &amp; P687)</f>
        <v/>
      </c>
      <c r="Y687" s="210">
        <f t="shared" si="229"/>
        <v>0</v>
      </c>
      <c r="Z687" s="1434">
        <f t="shared" si="223"/>
        <v>0</v>
      </c>
      <c r="AA687" s="1435" t="str">
        <f t="shared" si="226"/>
        <v/>
      </c>
      <c r="AB687" s="1436"/>
      <c r="AC687" s="1433">
        <f t="shared" si="227"/>
        <v>0</v>
      </c>
      <c r="AD687" s="1437"/>
      <c r="AE687" s="1438" t="str">
        <f t="shared" si="217"/>
        <v/>
      </c>
      <c r="AF687" s="2564"/>
      <c r="AG687" s="2715">
        <f t="shared" si="224"/>
        <v>0</v>
      </c>
      <c r="AH687" s="2716">
        <f>IF(AND(V687&lt;&gt;"", ISNUMBER(T687)), IFERROR(INDEX(AJ24:AJ94, MATCH(P687, AI24:AI94, 0)) * O687 * IF(ISBLANK(L687), 1, L687), 0), 0)</f>
        <v>0</v>
      </c>
      <c r="AM687" s="1401" t="str">
        <f t="shared" si="219"/>
        <v>►</v>
      </c>
      <c r="AX687" s="4">
        <v>1</v>
      </c>
    </row>
    <row r="688" spans="1:50" ht="21" customHeight="1" x14ac:dyDescent="0.25">
      <c r="A688" s="1401" t="str">
        <f t="shared" si="218"/>
        <v>►</v>
      </c>
      <c r="B688" s="1402" t="str">
        <f t="shared" si="222"/>
        <v>►</v>
      </c>
      <c r="C688" s="1403" t="str">
        <f t="shared" si="225"/>
        <v>►</v>
      </c>
      <c r="D688" s="2475" t="str">
        <f t="shared" si="230"/>
        <v>►</v>
      </c>
      <c r="E688" s="1402" t="str">
        <f t="shared" si="231"/>
        <v>►</v>
      </c>
      <c r="F688" s="1402" t="str">
        <f t="shared" si="232"/>
        <v>►</v>
      </c>
      <c r="G688" s="1402" t="str">
        <f t="shared" si="233"/>
        <v>►</v>
      </c>
      <c r="H688" s="1466" t="s">
        <v>6</v>
      </c>
      <c r="I688" s="1465"/>
      <c r="J688" s="1465"/>
      <c r="K688" s="1465"/>
      <c r="L688" s="1464"/>
      <c r="M688" s="1464"/>
      <c r="N688" s="1464"/>
      <c r="O688" s="1464"/>
      <c r="P688" s="1464"/>
      <c r="Q688" s="1464"/>
      <c r="R688" s="2459"/>
      <c r="S688" s="521" t="s">
        <v>6</v>
      </c>
      <c r="T688" s="2719">
        <f t="shared" si="220"/>
        <v>0</v>
      </c>
      <c r="U688" s="2443">
        <f t="shared" si="221"/>
        <v>0</v>
      </c>
      <c r="V688" s="2442"/>
      <c r="W688" s="1440">
        <f t="shared" si="228"/>
        <v>0</v>
      </c>
      <c r="X688" s="199" t="str">
        <f>IF(OR(W688=0, ISBLANK(P688)), "", TEXT(ROUND(W688/INDEX(AJ24:AJ94, MATCH(P688, AI24:AI94, 0)), 0),"# ##0") &amp; " " &amp; P688)</f>
        <v/>
      </c>
      <c r="Y688" s="197">
        <f t="shared" si="229"/>
        <v>0</v>
      </c>
      <c r="Z688" s="1441">
        <f t="shared" si="223"/>
        <v>0</v>
      </c>
      <c r="AA688" s="1428" t="str">
        <f t="shared" si="226"/>
        <v/>
      </c>
      <c r="AB688" s="1436"/>
      <c r="AC688" s="1440">
        <f t="shared" si="227"/>
        <v>0</v>
      </c>
      <c r="AD688" s="1437"/>
      <c r="AE688" s="1442" t="str">
        <f t="shared" si="217"/>
        <v/>
      </c>
      <c r="AF688" s="2564"/>
      <c r="AG688" s="2715">
        <f t="shared" si="224"/>
        <v>0</v>
      </c>
      <c r="AH688" s="2716">
        <f>IF(AND(V688&lt;&gt;"", ISNUMBER(T688)), IFERROR(INDEX(AJ24:AJ94, MATCH(P688, AI24:AI94, 0)) * O688 * IF(ISBLANK(L688), 1, L688), 0), 0)</f>
        <v>0</v>
      </c>
      <c r="AM688" s="1401" t="str">
        <f t="shared" si="219"/>
        <v>►</v>
      </c>
      <c r="AX688" s="4">
        <v>1</v>
      </c>
    </row>
    <row r="689" spans="1:52" ht="21" customHeight="1" x14ac:dyDescent="0.25">
      <c r="A689" s="1401" t="str">
        <f t="shared" si="218"/>
        <v>►</v>
      </c>
      <c r="B689" s="1402" t="str">
        <f t="shared" si="222"/>
        <v>►</v>
      </c>
      <c r="C689" s="1403" t="str">
        <f t="shared" si="225"/>
        <v>►</v>
      </c>
      <c r="D689" s="2475" t="str">
        <f t="shared" si="230"/>
        <v>►</v>
      </c>
      <c r="E689" s="1402" t="str">
        <f t="shared" si="231"/>
        <v>►</v>
      </c>
      <c r="F689" s="1402" t="str">
        <f t="shared" si="232"/>
        <v>►</v>
      </c>
      <c r="G689" s="1402" t="str">
        <f t="shared" si="233"/>
        <v>►</v>
      </c>
      <c r="H689" s="1466" t="s">
        <v>6</v>
      </c>
      <c r="I689" s="1465"/>
      <c r="J689" s="1465"/>
      <c r="K689" s="1465"/>
      <c r="L689" s="1464"/>
      <c r="M689" s="1464"/>
      <c r="N689" s="1464"/>
      <c r="O689" s="1464"/>
      <c r="P689" s="1464"/>
      <c r="Q689" s="1464"/>
      <c r="R689" s="2459"/>
      <c r="S689" s="521" t="s">
        <v>6</v>
      </c>
      <c r="T689" s="2719">
        <f t="shared" si="220"/>
        <v>0</v>
      </c>
      <c r="U689" s="2443">
        <f t="shared" si="221"/>
        <v>0</v>
      </c>
      <c r="V689" s="2442"/>
      <c r="W689" s="1433">
        <f t="shared" si="228"/>
        <v>0</v>
      </c>
      <c r="X689" s="185" t="str">
        <f>IF(OR(W689=0, ISBLANK(P689)), "", TEXT(ROUND(W689/INDEX(AJ24:AJ94, MATCH(P689, AI24:AI94, 0)), 0),"# ##0") &amp; " " &amp; P689)</f>
        <v/>
      </c>
      <c r="Y689" s="210">
        <f t="shared" si="229"/>
        <v>0</v>
      </c>
      <c r="Z689" s="1434">
        <f t="shared" si="223"/>
        <v>0</v>
      </c>
      <c r="AA689" s="1435" t="str">
        <f t="shared" si="226"/>
        <v/>
      </c>
      <c r="AB689" s="1436"/>
      <c r="AC689" s="1433">
        <f t="shared" si="227"/>
        <v>0</v>
      </c>
      <c r="AD689" s="1437"/>
      <c r="AE689" s="1438" t="str">
        <f t="shared" si="217"/>
        <v/>
      </c>
      <c r="AF689" s="2564"/>
      <c r="AG689" s="2715">
        <f t="shared" si="224"/>
        <v>0</v>
      </c>
      <c r="AH689" s="2716">
        <f>IF(AND(V689&lt;&gt;"", ISNUMBER(T689)), IFERROR(INDEX(AJ24:AJ94, MATCH(P689, AI24:AI94, 0)) * O689 * IF(ISBLANK(L689), 1, L689), 0), 0)</f>
        <v>0</v>
      </c>
      <c r="AM689" s="1401" t="str">
        <f t="shared" si="219"/>
        <v>►</v>
      </c>
      <c r="AX689" s="4">
        <v>1</v>
      </c>
    </row>
    <row r="690" spans="1:52" ht="21" customHeight="1" x14ac:dyDescent="0.25">
      <c r="A690" s="1401" t="str">
        <f t="shared" si="218"/>
        <v>►</v>
      </c>
      <c r="B690" s="1402" t="str">
        <f t="shared" si="222"/>
        <v>►</v>
      </c>
      <c r="C690" s="1403" t="str">
        <f t="shared" si="225"/>
        <v>►</v>
      </c>
      <c r="D690" s="2475" t="str">
        <f t="shared" si="230"/>
        <v>►</v>
      </c>
      <c r="E690" s="1402" t="str">
        <f t="shared" si="231"/>
        <v>►</v>
      </c>
      <c r="F690" s="1402" t="str">
        <f t="shared" si="232"/>
        <v>►</v>
      </c>
      <c r="G690" s="1402" t="str">
        <f t="shared" si="233"/>
        <v>►</v>
      </c>
      <c r="H690" s="1466" t="s">
        <v>6</v>
      </c>
      <c r="I690" s="1465"/>
      <c r="J690" s="1465"/>
      <c r="K690" s="1465"/>
      <c r="L690" s="1464"/>
      <c r="M690" s="1464"/>
      <c r="N690" s="1464"/>
      <c r="O690" s="1464"/>
      <c r="P690" s="1464"/>
      <c r="Q690" s="1464"/>
      <c r="R690" s="2459"/>
      <c r="S690" s="521" t="s">
        <v>6</v>
      </c>
      <c r="T690" s="2719">
        <f t="shared" si="220"/>
        <v>0</v>
      </c>
      <c r="U690" s="2443">
        <f t="shared" si="221"/>
        <v>0</v>
      </c>
      <c r="V690" s="2442"/>
      <c r="W690" s="1440">
        <f t="shared" si="228"/>
        <v>0</v>
      </c>
      <c r="X690" s="199" t="str">
        <f>IF(OR(W690=0, ISBLANK(P690)), "", TEXT(ROUND(W690/INDEX(AJ24:AJ94, MATCH(P690, AI24:AI94, 0)), 0),"# ##0") &amp; " " &amp; P690)</f>
        <v/>
      </c>
      <c r="Y690" s="197">
        <f t="shared" si="229"/>
        <v>0</v>
      </c>
      <c r="Z690" s="1441">
        <f t="shared" si="223"/>
        <v>0</v>
      </c>
      <c r="AA690" s="1428" t="str">
        <f t="shared" si="226"/>
        <v/>
      </c>
      <c r="AB690" s="1436"/>
      <c r="AC690" s="1440">
        <f t="shared" si="227"/>
        <v>0</v>
      </c>
      <c r="AD690" s="1437"/>
      <c r="AE690" s="1442" t="str">
        <f t="shared" si="217"/>
        <v/>
      </c>
      <c r="AF690" s="2564"/>
      <c r="AG690" s="2715">
        <f t="shared" si="224"/>
        <v>0</v>
      </c>
      <c r="AH690" s="2716">
        <f>IF(AND(V690&lt;&gt;"", ISNUMBER(T690)), IFERROR(INDEX(AJ24:AJ94, MATCH(P690, AI24:AI94, 0)) * O690 * IF(ISBLANK(L690), 1, L690), 0), 0)</f>
        <v>0</v>
      </c>
      <c r="AM690" s="1401" t="str">
        <f t="shared" si="219"/>
        <v>►</v>
      </c>
      <c r="AX690" s="4">
        <v>1</v>
      </c>
    </row>
    <row r="691" spans="1:52" ht="21" customHeight="1" x14ac:dyDescent="0.25">
      <c r="A691" s="1401" t="str">
        <f t="shared" si="218"/>
        <v>►</v>
      </c>
      <c r="B691" s="1402" t="str">
        <f t="shared" si="222"/>
        <v>►</v>
      </c>
      <c r="C691" s="1403" t="str">
        <f t="shared" si="225"/>
        <v>►</v>
      </c>
      <c r="D691" s="2475" t="str">
        <f t="shared" si="230"/>
        <v>►</v>
      </c>
      <c r="E691" s="1402" t="str">
        <f t="shared" si="231"/>
        <v>►</v>
      </c>
      <c r="F691" s="1402" t="str">
        <f t="shared" si="232"/>
        <v>►</v>
      </c>
      <c r="G691" s="1402" t="str">
        <f t="shared" si="233"/>
        <v>►</v>
      </c>
      <c r="H691" s="1466" t="s">
        <v>6</v>
      </c>
      <c r="I691" s="1465"/>
      <c r="J691" s="1465"/>
      <c r="K691" s="1465"/>
      <c r="L691" s="1464"/>
      <c r="M691" s="1464"/>
      <c r="N691" s="1464"/>
      <c r="O691" s="1464"/>
      <c r="P691" s="1464"/>
      <c r="Q691" s="1464"/>
      <c r="R691" s="2459"/>
      <c r="S691" s="521" t="s">
        <v>6</v>
      </c>
      <c r="T691" s="2719">
        <f t="shared" si="220"/>
        <v>0</v>
      </c>
      <c r="U691" s="2443">
        <f t="shared" si="221"/>
        <v>0</v>
      </c>
      <c r="V691" s="2442"/>
      <c r="W691" s="1433">
        <f t="shared" si="228"/>
        <v>0</v>
      </c>
      <c r="X691" s="185" t="str">
        <f>IF(OR(W691=0, ISBLANK(P691)), "", TEXT(ROUND(W691/INDEX(AJ24:AJ94, MATCH(P691, AI24:AI94, 0)), 0),"# ##0") &amp; " " &amp; P691)</f>
        <v/>
      </c>
      <c r="Y691" s="210">
        <f t="shared" si="229"/>
        <v>0</v>
      </c>
      <c r="Z691" s="1434">
        <f t="shared" si="223"/>
        <v>0</v>
      </c>
      <c r="AA691" s="1435" t="str">
        <f t="shared" si="226"/>
        <v/>
      </c>
      <c r="AB691" s="1436"/>
      <c r="AC691" s="1433">
        <f t="shared" si="227"/>
        <v>0</v>
      </c>
      <c r="AD691" s="1437"/>
      <c r="AE691" s="1438" t="str">
        <f t="shared" si="217"/>
        <v/>
      </c>
      <c r="AF691" s="2564"/>
      <c r="AG691" s="2715">
        <f t="shared" si="224"/>
        <v>0</v>
      </c>
      <c r="AH691" s="2716">
        <f>IF(AND(V691&lt;&gt;"", ISNUMBER(T691)), IFERROR(INDEX(AJ24:AJ94, MATCH(P691, AI24:AI94, 0)) * O691 * IF(ISBLANK(L691), 1, L691), 0), 0)</f>
        <v>0</v>
      </c>
      <c r="AM691" s="1401" t="str">
        <f t="shared" si="219"/>
        <v>►</v>
      </c>
      <c r="AX691" s="4">
        <v>1</v>
      </c>
    </row>
    <row r="692" spans="1:52" ht="21" customHeight="1" x14ac:dyDescent="0.25">
      <c r="A692" s="1401" t="str">
        <f t="shared" si="218"/>
        <v>►</v>
      </c>
      <c r="B692" s="1402" t="str">
        <f t="shared" si="222"/>
        <v>►</v>
      </c>
      <c r="C692" s="1403" t="str">
        <f t="shared" si="225"/>
        <v>►</v>
      </c>
      <c r="D692" s="2475" t="str">
        <f t="shared" si="230"/>
        <v>►</v>
      </c>
      <c r="E692" s="1402" t="str">
        <f t="shared" si="231"/>
        <v>►</v>
      </c>
      <c r="F692" s="1402" t="str">
        <f t="shared" si="232"/>
        <v>►</v>
      </c>
      <c r="G692" s="1402" t="str">
        <f t="shared" si="233"/>
        <v>►</v>
      </c>
      <c r="H692" s="1466" t="s">
        <v>6</v>
      </c>
      <c r="I692" s="1465"/>
      <c r="J692" s="1465"/>
      <c r="K692" s="1465"/>
      <c r="L692" s="1464"/>
      <c r="M692" s="1464"/>
      <c r="N692" s="1464"/>
      <c r="O692" s="1464"/>
      <c r="P692" s="1464"/>
      <c r="Q692" s="1464"/>
      <c r="R692" s="2459"/>
      <c r="S692" s="521" t="s">
        <v>6</v>
      </c>
      <c r="T692" s="2719">
        <f t="shared" si="220"/>
        <v>0</v>
      </c>
      <c r="U692" s="2443">
        <f t="shared" si="221"/>
        <v>0</v>
      </c>
      <c r="V692" s="2442"/>
      <c r="W692" s="1440">
        <f t="shared" si="228"/>
        <v>0</v>
      </c>
      <c r="X692" s="199" t="str">
        <f>IF(OR(W692=0, ISBLANK(P692)), "", TEXT(ROUND(W692/INDEX(AJ24:AJ94, MATCH(P692, AI24:AI94, 0)), 0),"# ##0") &amp; " " &amp; P692)</f>
        <v/>
      </c>
      <c r="Y692" s="197">
        <f t="shared" si="229"/>
        <v>0</v>
      </c>
      <c r="Z692" s="1441">
        <f t="shared" si="223"/>
        <v>0</v>
      </c>
      <c r="AA692" s="1428" t="str">
        <f t="shared" si="226"/>
        <v/>
      </c>
      <c r="AB692" s="1436"/>
      <c r="AC692" s="1440">
        <f t="shared" si="227"/>
        <v>0</v>
      </c>
      <c r="AD692" s="1437"/>
      <c r="AE692" s="1442" t="str">
        <f t="shared" si="217"/>
        <v/>
      </c>
      <c r="AF692" s="2564"/>
      <c r="AG692" s="2715">
        <f t="shared" si="224"/>
        <v>0</v>
      </c>
      <c r="AH692" s="2716">
        <f>IF(AND(V692&lt;&gt;"", ISNUMBER(T692)), IFERROR(INDEX(AJ24:AJ94, MATCH(P692, AI24:AI94, 0)) * O692 * IF(ISBLANK(L692), 1, L692), 0), 0)</f>
        <v>0</v>
      </c>
      <c r="AM692" s="1401" t="str">
        <f t="shared" si="219"/>
        <v>►</v>
      </c>
      <c r="AX692" s="4">
        <v>1</v>
      </c>
    </row>
    <row r="693" spans="1:52" ht="21" customHeight="1" x14ac:dyDescent="0.25">
      <c r="A693" s="1401" t="str">
        <f t="shared" si="218"/>
        <v>►</v>
      </c>
      <c r="B693" s="1402" t="str">
        <f t="shared" si="222"/>
        <v>►</v>
      </c>
      <c r="C693" s="1403" t="str">
        <f t="shared" si="225"/>
        <v>►</v>
      </c>
      <c r="D693" s="2475" t="str">
        <f t="shared" si="230"/>
        <v>►</v>
      </c>
      <c r="E693" s="1402" t="str">
        <f t="shared" si="231"/>
        <v>►</v>
      </c>
      <c r="F693" s="1402" t="str">
        <f t="shared" si="232"/>
        <v>►</v>
      </c>
      <c r="G693" s="1402" t="str">
        <f t="shared" si="233"/>
        <v>►</v>
      </c>
      <c r="H693" s="1466" t="s">
        <v>6</v>
      </c>
      <c r="I693" s="1465"/>
      <c r="J693" s="1465"/>
      <c r="K693" s="1465"/>
      <c r="L693" s="1464"/>
      <c r="M693" s="1464"/>
      <c r="N693" s="1464"/>
      <c r="O693" s="1464"/>
      <c r="P693" s="1464"/>
      <c r="Q693" s="1464"/>
      <c r="R693" s="2459"/>
      <c r="S693" s="521" t="s">
        <v>6</v>
      </c>
      <c r="T693" s="2719">
        <f t="shared" si="220"/>
        <v>0</v>
      </c>
      <c r="U693" s="2443">
        <f t="shared" si="221"/>
        <v>0</v>
      </c>
      <c r="V693" s="2442"/>
      <c r="W693" s="1433">
        <f t="shared" si="228"/>
        <v>0</v>
      </c>
      <c r="X693" s="185" t="str">
        <f>IF(OR(W693=0, ISBLANK(P693)), "", TEXT(ROUND(W693/INDEX(AJ24:AJ94, MATCH(P693, AI24:AI94, 0)), 0),"# ##0") &amp; " " &amp; P693)</f>
        <v/>
      </c>
      <c r="Y693" s="210">
        <f t="shared" si="229"/>
        <v>0</v>
      </c>
      <c r="Z693" s="1434">
        <f t="shared" si="223"/>
        <v>0</v>
      </c>
      <c r="AA693" s="1435" t="str">
        <f t="shared" si="226"/>
        <v/>
      </c>
      <c r="AB693" s="1436"/>
      <c r="AC693" s="1433">
        <f t="shared" si="227"/>
        <v>0</v>
      </c>
      <c r="AD693" s="1437"/>
      <c r="AE693" s="1438" t="str">
        <f t="shared" si="217"/>
        <v/>
      </c>
      <c r="AF693" s="2564"/>
      <c r="AG693" s="2715">
        <f t="shared" si="224"/>
        <v>0</v>
      </c>
      <c r="AH693" s="2716">
        <f>IF(AND(V693&lt;&gt;"", ISNUMBER(T693)), IFERROR(INDEX(AJ24:AJ94, MATCH(P693, AI24:AI94, 0)) * O693 * IF(ISBLANK(L693), 1, L693), 0), 0)</f>
        <v>0</v>
      </c>
      <c r="AM693" s="1401" t="str">
        <f t="shared" si="219"/>
        <v>►</v>
      </c>
      <c r="AX693" s="4">
        <v>1</v>
      </c>
    </row>
    <row r="694" spans="1:52" ht="21" customHeight="1" x14ac:dyDescent="0.25">
      <c r="A694" s="1401" t="str">
        <f t="shared" si="218"/>
        <v>►</v>
      </c>
      <c r="B694" s="1402" t="str">
        <f t="shared" si="222"/>
        <v>►</v>
      </c>
      <c r="C694" s="1403" t="str">
        <f t="shared" si="225"/>
        <v>►</v>
      </c>
      <c r="D694" s="2475" t="str">
        <f t="shared" si="230"/>
        <v>►</v>
      </c>
      <c r="E694" s="1402" t="str">
        <f t="shared" si="231"/>
        <v>►</v>
      </c>
      <c r="F694" s="1402" t="str">
        <f t="shared" si="232"/>
        <v>►</v>
      </c>
      <c r="G694" s="1402" t="str">
        <f t="shared" si="233"/>
        <v>►</v>
      </c>
      <c r="H694" s="1466" t="s">
        <v>6</v>
      </c>
      <c r="I694" s="1465"/>
      <c r="J694" s="1465"/>
      <c r="K694" s="1465"/>
      <c r="L694" s="1464"/>
      <c r="M694" s="1464"/>
      <c r="N694" s="1464"/>
      <c r="O694" s="1464"/>
      <c r="P694" s="1464"/>
      <c r="Q694" s="1464"/>
      <c r="R694" s="2459"/>
      <c r="S694" s="521" t="s">
        <v>6</v>
      </c>
      <c r="T694" s="2719">
        <f t="shared" si="220"/>
        <v>0</v>
      </c>
      <c r="U694" s="2443">
        <f t="shared" si="221"/>
        <v>0</v>
      </c>
      <c r="V694" s="2442"/>
      <c r="W694" s="1440">
        <f t="shared" si="228"/>
        <v>0</v>
      </c>
      <c r="X694" s="199" t="str">
        <f>IF(OR(W694=0, ISBLANK(P694)), "", TEXT(ROUND(W694/INDEX(AJ24:AJ94, MATCH(P694, AI24:AI94, 0)), 0),"# ##0") &amp; " " &amp; P694)</f>
        <v/>
      </c>
      <c r="Y694" s="197">
        <f t="shared" si="229"/>
        <v>0</v>
      </c>
      <c r="Z694" s="1441">
        <f t="shared" si="223"/>
        <v>0</v>
      </c>
      <c r="AA694" s="1428" t="str">
        <f t="shared" si="226"/>
        <v/>
      </c>
      <c r="AB694" s="1436"/>
      <c r="AC694" s="1440">
        <f t="shared" si="227"/>
        <v>0</v>
      </c>
      <c r="AD694" s="1437"/>
      <c r="AE694" s="1442" t="str">
        <f t="shared" si="217"/>
        <v/>
      </c>
      <c r="AF694" s="2564"/>
      <c r="AG694" s="2715">
        <f t="shared" si="224"/>
        <v>0</v>
      </c>
      <c r="AH694" s="2716">
        <f>IF(AND(V694&lt;&gt;"", ISNUMBER(T694)), IFERROR(INDEX(AJ24:AJ94, MATCH(P694, AI24:AI94, 0)) * O694 * IF(ISBLANK(L694), 1, L694), 0), 0)</f>
        <v>0</v>
      </c>
      <c r="AM694" s="1401" t="str">
        <f t="shared" si="219"/>
        <v>►</v>
      </c>
      <c r="AX694" s="4">
        <v>1</v>
      </c>
    </row>
    <row r="695" spans="1:52" ht="21" customHeight="1" x14ac:dyDescent="0.25">
      <c r="A695" s="1401" t="str">
        <f t="shared" si="218"/>
        <v>►</v>
      </c>
      <c r="B695" s="1402" t="str">
        <f t="shared" si="222"/>
        <v>►</v>
      </c>
      <c r="C695" s="1403" t="str">
        <f t="shared" si="225"/>
        <v>►</v>
      </c>
      <c r="D695" s="2475" t="str">
        <f t="shared" si="230"/>
        <v>►</v>
      </c>
      <c r="E695" s="1402" t="str">
        <f t="shared" si="231"/>
        <v>►</v>
      </c>
      <c r="F695" s="1402" t="str">
        <f t="shared" si="232"/>
        <v>►</v>
      </c>
      <c r="G695" s="1402" t="str">
        <f t="shared" si="233"/>
        <v>►</v>
      </c>
      <c r="H695" s="1466" t="s">
        <v>6</v>
      </c>
      <c r="I695" s="1465"/>
      <c r="J695" s="1465"/>
      <c r="K695" s="1465"/>
      <c r="L695" s="1464"/>
      <c r="M695" s="1464"/>
      <c r="N695" s="1464"/>
      <c r="O695" s="1464"/>
      <c r="P695" s="1464"/>
      <c r="Q695" s="1464"/>
      <c r="R695" s="2459"/>
      <c r="S695" s="521" t="s">
        <v>6</v>
      </c>
      <c r="T695" s="2719">
        <f t="shared" si="220"/>
        <v>0</v>
      </c>
      <c r="U695" s="2443">
        <f t="shared" si="221"/>
        <v>0</v>
      </c>
      <c r="V695" s="2442"/>
      <c r="W695" s="1433">
        <f t="shared" si="228"/>
        <v>0</v>
      </c>
      <c r="X695" s="185" t="str">
        <f>IF(OR(W695=0, ISBLANK(P695)), "", TEXT(ROUND(W695/INDEX(AJ24:AJ94, MATCH(P695, AI24:AI94, 0)), 0),"# ##0") &amp; " " &amp; P695)</f>
        <v/>
      </c>
      <c r="Y695" s="210">
        <f t="shared" si="229"/>
        <v>0</v>
      </c>
      <c r="Z695" s="1434">
        <f t="shared" si="223"/>
        <v>0</v>
      </c>
      <c r="AA695" s="1435" t="str">
        <f t="shared" si="226"/>
        <v/>
      </c>
      <c r="AB695" s="1436"/>
      <c r="AC695" s="1433">
        <f t="shared" si="227"/>
        <v>0</v>
      </c>
      <c r="AD695" s="1437"/>
      <c r="AE695" s="1438" t="str">
        <f t="shared" si="217"/>
        <v/>
      </c>
      <c r="AF695" s="2564"/>
      <c r="AG695" s="2715">
        <f t="shared" si="224"/>
        <v>0</v>
      </c>
      <c r="AH695" s="2716">
        <f>IF(AND(V695&lt;&gt;"", ISNUMBER(T695)), IFERROR(INDEX(AJ24:AJ94, MATCH(P695, AI24:AI94, 0)) * O695 * IF(ISBLANK(L695), 1, L695), 0), 0)</f>
        <v>0</v>
      </c>
      <c r="AM695" s="1401" t="str">
        <f t="shared" si="219"/>
        <v>►</v>
      </c>
      <c r="AX695" s="4">
        <v>1</v>
      </c>
    </row>
    <row r="696" spans="1:52" ht="21" customHeight="1" x14ac:dyDescent="0.25">
      <c r="A696" s="1401" t="str">
        <f t="shared" si="218"/>
        <v>►</v>
      </c>
      <c r="B696" s="1402" t="str">
        <f t="shared" si="222"/>
        <v>►</v>
      </c>
      <c r="C696" s="1403" t="str">
        <f t="shared" si="225"/>
        <v>►</v>
      </c>
      <c r="D696" s="2475" t="str">
        <f t="shared" si="230"/>
        <v>►</v>
      </c>
      <c r="E696" s="1402" t="str">
        <f t="shared" si="231"/>
        <v>►</v>
      </c>
      <c r="F696" s="1402" t="str">
        <f t="shared" si="232"/>
        <v>►</v>
      </c>
      <c r="G696" s="1402" t="str">
        <f t="shared" si="233"/>
        <v>►</v>
      </c>
      <c r="H696" s="1466" t="s">
        <v>6</v>
      </c>
      <c r="I696" s="1465"/>
      <c r="J696" s="1465"/>
      <c r="K696" s="1465"/>
      <c r="L696" s="1464"/>
      <c r="M696" s="1464"/>
      <c r="N696" s="1464"/>
      <c r="O696" s="1464"/>
      <c r="P696" s="1464"/>
      <c r="Q696" s="1464"/>
      <c r="R696" s="2459"/>
      <c r="S696" s="521" t="s">
        <v>6</v>
      </c>
      <c r="T696" s="2719">
        <f t="shared" si="220"/>
        <v>0</v>
      </c>
      <c r="U696" s="2443">
        <f t="shared" si="221"/>
        <v>0</v>
      </c>
      <c r="V696" s="2442"/>
      <c r="W696" s="1440">
        <f t="shared" si="228"/>
        <v>0</v>
      </c>
      <c r="X696" s="199" t="str">
        <f>IF(OR(W696=0, ISBLANK(P696)), "", TEXT(ROUND(W696/INDEX(AJ24:AJ94, MATCH(P696, AI24:AI94, 0)), 0),"# ##0") &amp; " " &amp; P696)</f>
        <v/>
      </c>
      <c r="Y696" s="197">
        <f t="shared" si="229"/>
        <v>0</v>
      </c>
      <c r="Z696" s="1441">
        <f t="shared" si="223"/>
        <v>0</v>
      </c>
      <c r="AA696" s="1428" t="str">
        <f t="shared" si="226"/>
        <v/>
      </c>
      <c r="AB696" s="1436"/>
      <c r="AC696" s="1440">
        <f t="shared" si="227"/>
        <v>0</v>
      </c>
      <c r="AD696" s="1437"/>
      <c r="AE696" s="1442" t="str">
        <f t="shared" si="217"/>
        <v/>
      </c>
      <c r="AF696" s="2564"/>
      <c r="AG696" s="2715">
        <f t="shared" si="224"/>
        <v>0</v>
      </c>
      <c r="AH696" s="2716">
        <f>IF(AND(V696&lt;&gt;"", ISNUMBER(T696)), IFERROR(INDEX(AJ24:AJ94, MATCH(P696, AI24:AI94, 0)) * O696 * IF(ISBLANK(L696), 1, L696), 0), 0)</f>
        <v>0</v>
      </c>
      <c r="AM696" s="1401" t="str">
        <f t="shared" si="219"/>
        <v>►</v>
      </c>
      <c r="AX696" s="4">
        <v>1</v>
      </c>
    </row>
    <row r="697" spans="1:52" ht="21" customHeight="1" x14ac:dyDescent="0.25">
      <c r="A697" s="1401" t="str">
        <f t="shared" si="218"/>
        <v>►</v>
      </c>
      <c r="B697" s="1402" t="str">
        <f t="shared" si="222"/>
        <v>►</v>
      </c>
      <c r="C697" s="1403" t="str">
        <f t="shared" si="225"/>
        <v>►</v>
      </c>
      <c r="D697" s="2475" t="str">
        <f t="shared" si="230"/>
        <v>►</v>
      </c>
      <c r="E697" s="1402" t="str">
        <f t="shared" si="231"/>
        <v>►</v>
      </c>
      <c r="F697" s="1402" t="str">
        <f t="shared" si="232"/>
        <v>►</v>
      </c>
      <c r="G697" s="1402" t="str">
        <f t="shared" si="233"/>
        <v>►</v>
      </c>
      <c r="H697" s="1466" t="s">
        <v>6</v>
      </c>
      <c r="I697" s="1465"/>
      <c r="J697" s="1465"/>
      <c r="K697" s="1465"/>
      <c r="L697" s="1464"/>
      <c r="M697" s="1464"/>
      <c r="N697" s="1464"/>
      <c r="O697" s="1464"/>
      <c r="P697" s="1464"/>
      <c r="Q697" s="1464"/>
      <c r="R697" s="2459"/>
      <c r="S697" s="521" t="s">
        <v>6</v>
      </c>
      <c r="T697" s="2719">
        <f t="shared" si="220"/>
        <v>0</v>
      </c>
      <c r="U697" s="2443">
        <f t="shared" si="221"/>
        <v>0</v>
      </c>
      <c r="V697" s="2442"/>
      <c r="W697" s="1433">
        <f t="shared" si="228"/>
        <v>0</v>
      </c>
      <c r="X697" s="185" t="str">
        <f>IF(OR(W697=0, ISBLANK(P697)), "", TEXT(ROUND(W697/INDEX(AJ24:AJ94, MATCH(P697, AI24:AI94, 0)), 0),"# ##0") &amp; " " &amp; P697)</f>
        <v/>
      </c>
      <c r="Y697" s="210">
        <f t="shared" si="229"/>
        <v>0</v>
      </c>
      <c r="Z697" s="1434">
        <f t="shared" si="223"/>
        <v>0</v>
      </c>
      <c r="AA697" s="1435" t="str">
        <f t="shared" si="226"/>
        <v/>
      </c>
      <c r="AB697" s="1436"/>
      <c r="AC697" s="1433">
        <f t="shared" si="227"/>
        <v>0</v>
      </c>
      <c r="AD697" s="1437"/>
      <c r="AE697" s="1438" t="str">
        <f t="shared" si="217"/>
        <v/>
      </c>
      <c r="AF697" s="2564"/>
      <c r="AG697" s="2715">
        <f t="shared" si="224"/>
        <v>0</v>
      </c>
      <c r="AH697" s="2716">
        <f>IF(AND(V697&lt;&gt;"", ISNUMBER(T697)), IFERROR(INDEX(AJ24:AJ94, MATCH(P697, AI24:AI94, 0)) * O697 * IF(ISBLANK(L697), 1, L697), 0), 0)</f>
        <v>0</v>
      </c>
      <c r="AM697" s="1401" t="str">
        <f t="shared" si="219"/>
        <v>►</v>
      </c>
      <c r="AX697" s="4">
        <v>1</v>
      </c>
    </row>
    <row r="698" spans="1:52" ht="21" customHeight="1" x14ac:dyDescent="0.25">
      <c r="A698" s="1401" t="str">
        <f t="shared" si="218"/>
        <v>►</v>
      </c>
      <c r="B698" s="1402" t="str">
        <f t="shared" si="222"/>
        <v>►</v>
      </c>
      <c r="C698" s="1403" t="str">
        <f t="shared" si="225"/>
        <v>►</v>
      </c>
      <c r="D698" s="2475" t="str">
        <f t="shared" si="230"/>
        <v>►</v>
      </c>
      <c r="E698" s="1402" t="str">
        <f t="shared" si="231"/>
        <v>►</v>
      </c>
      <c r="F698" s="1402" t="str">
        <f t="shared" si="232"/>
        <v>►</v>
      </c>
      <c r="G698" s="1402" t="str">
        <f t="shared" si="233"/>
        <v>►</v>
      </c>
      <c r="H698" s="1466" t="s">
        <v>6</v>
      </c>
      <c r="I698" s="1465"/>
      <c r="J698" s="1465"/>
      <c r="K698" s="1465"/>
      <c r="L698" s="1464"/>
      <c r="M698" s="1464"/>
      <c r="N698" s="1464"/>
      <c r="O698" s="1464"/>
      <c r="P698" s="1464"/>
      <c r="Q698" s="1464"/>
      <c r="R698" s="2459"/>
      <c r="S698" s="521" t="s">
        <v>6</v>
      </c>
      <c r="T698" s="2719">
        <f t="shared" si="220"/>
        <v>0</v>
      </c>
      <c r="U698" s="2443">
        <f t="shared" si="221"/>
        <v>0</v>
      </c>
      <c r="V698" s="2442"/>
      <c r="W698" s="1440">
        <f t="shared" si="228"/>
        <v>0</v>
      </c>
      <c r="X698" s="199" t="str">
        <f>IF(OR(W698=0, ISBLANK(P698)), "", TEXT(ROUND(W698/INDEX(AJ24:AJ94, MATCH(P698, AI24:AI94, 0)), 0),"# ##0") &amp; " " &amp; P698)</f>
        <v/>
      </c>
      <c r="Y698" s="197">
        <f t="shared" si="229"/>
        <v>0</v>
      </c>
      <c r="Z698" s="1441">
        <f t="shared" si="223"/>
        <v>0</v>
      </c>
      <c r="AA698" s="1428" t="str">
        <f t="shared" si="226"/>
        <v/>
      </c>
      <c r="AB698" s="1436"/>
      <c r="AC698" s="1440">
        <f t="shared" si="227"/>
        <v>0</v>
      </c>
      <c r="AD698" s="1437"/>
      <c r="AE698" s="1442" t="str">
        <f t="shared" si="217"/>
        <v/>
      </c>
      <c r="AF698" s="2564"/>
      <c r="AG698" s="2715">
        <f t="shared" si="224"/>
        <v>0</v>
      </c>
      <c r="AH698" s="2716">
        <f>IF(AND(V698&lt;&gt;"", ISNUMBER(T698)), IFERROR(INDEX(AJ24:AJ94, MATCH(P698, AI24:AI94, 0)) * O698 * IF(ISBLANK(L698), 1, L698), 0), 0)</f>
        <v>0</v>
      </c>
      <c r="AM698" s="1401" t="str">
        <f t="shared" si="219"/>
        <v>►</v>
      </c>
      <c r="AX698" s="4">
        <v>1</v>
      </c>
    </row>
    <row r="699" spans="1:52" ht="21" customHeight="1" x14ac:dyDescent="0.25">
      <c r="A699" s="1401" t="str">
        <f t="shared" si="218"/>
        <v>►</v>
      </c>
      <c r="B699" s="1402" t="str">
        <f t="shared" si="222"/>
        <v>►</v>
      </c>
      <c r="C699" s="1403" t="str">
        <f t="shared" si="225"/>
        <v>►</v>
      </c>
      <c r="D699" s="2475" t="str">
        <f t="shared" si="230"/>
        <v>►</v>
      </c>
      <c r="E699" s="1402" t="str">
        <f t="shared" si="231"/>
        <v>►</v>
      </c>
      <c r="F699" s="1402" t="str">
        <f t="shared" si="232"/>
        <v>►</v>
      </c>
      <c r="G699" s="1402" t="str">
        <f t="shared" si="233"/>
        <v>►</v>
      </c>
      <c r="H699" s="1466" t="s">
        <v>6</v>
      </c>
      <c r="I699" s="1465"/>
      <c r="J699" s="1465"/>
      <c r="K699" s="1465"/>
      <c r="L699" s="1464"/>
      <c r="M699" s="1464"/>
      <c r="N699" s="1464"/>
      <c r="O699" s="1464"/>
      <c r="P699" s="1464"/>
      <c r="Q699" s="1464"/>
      <c r="R699" s="2459"/>
      <c r="S699" s="521" t="s">
        <v>6</v>
      </c>
      <c r="T699" s="2719">
        <f t="shared" si="220"/>
        <v>0</v>
      </c>
      <c r="U699" s="2443">
        <f t="shared" si="221"/>
        <v>0</v>
      </c>
      <c r="V699" s="2442"/>
      <c r="W699" s="1433">
        <f t="shared" si="228"/>
        <v>0</v>
      </c>
      <c r="X699" s="185" t="str">
        <f>IF(OR(W699=0, ISBLANK(P699)), "", TEXT(ROUND(W699/INDEX(AJ24:AJ94, MATCH(P699, AI24:AI94, 0)), 0),"# ##0") &amp; " " &amp; P699)</f>
        <v/>
      </c>
      <c r="Y699" s="210">
        <f t="shared" si="229"/>
        <v>0</v>
      </c>
      <c r="Z699" s="1434">
        <f t="shared" si="223"/>
        <v>0</v>
      </c>
      <c r="AA699" s="1435" t="str">
        <f t="shared" si="226"/>
        <v/>
      </c>
      <c r="AB699" s="1436"/>
      <c r="AC699" s="1433">
        <f t="shared" si="227"/>
        <v>0</v>
      </c>
      <c r="AD699" s="1437"/>
      <c r="AE699" s="1438" t="str">
        <f t="shared" ref="AE699:AE700" si="234">IF(OR(ISBLANK(AD699), ISTEXT(L699)), "", IF(W699=0, Y699*AD699, W699*AD699))</f>
        <v/>
      </c>
      <c r="AF699" s="2564"/>
      <c r="AG699" s="2715">
        <f t="shared" si="224"/>
        <v>0</v>
      </c>
      <c r="AH699" s="2716">
        <f>IF(AND(V699&lt;&gt;"", ISNUMBER(T699)), IFERROR(INDEX(AJ24:AJ94, MATCH(P699, AI24:AI94, 0)) * O699 * IF(ISBLANK(L699), 1, L699), 0), 0)</f>
        <v>0</v>
      </c>
      <c r="AM699" s="1401" t="str">
        <f t="shared" si="219"/>
        <v>►</v>
      </c>
      <c r="AX699" s="4">
        <v>1</v>
      </c>
    </row>
    <row r="700" spans="1:52" ht="21" customHeight="1" x14ac:dyDescent="0.25">
      <c r="A700" s="1401" t="str">
        <f t="shared" si="218"/>
        <v>►</v>
      </c>
      <c r="B700" s="1402" t="str">
        <f t="shared" si="222"/>
        <v>►</v>
      </c>
      <c r="C700" s="1403" t="str">
        <f t="shared" si="225"/>
        <v>►</v>
      </c>
      <c r="D700" s="2475" t="str">
        <f t="shared" si="230"/>
        <v>►</v>
      </c>
      <c r="E700" s="1402" t="str">
        <f t="shared" si="231"/>
        <v>►</v>
      </c>
      <c r="F700" s="1402" t="str">
        <f t="shared" si="232"/>
        <v>►</v>
      </c>
      <c r="G700" s="1402" t="str">
        <f t="shared" si="233"/>
        <v>►</v>
      </c>
      <c r="H700" s="1466" t="s">
        <v>6</v>
      </c>
      <c r="I700" s="1465"/>
      <c r="J700" s="1465"/>
      <c r="K700" s="1465"/>
      <c r="L700" s="1464"/>
      <c r="M700" s="1464"/>
      <c r="N700" s="1464"/>
      <c r="O700" s="1464"/>
      <c r="P700" s="1464"/>
      <c r="Q700" s="1464"/>
      <c r="R700" s="2459"/>
      <c r="S700" s="521" t="s">
        <v>6</v>
      </c>
      <c r="T700" s="2719">
        <f t="shared" si="220"/>
        <v>0</v>
      </c>
      <c r="U700" s="2443">
        <f t="shared" si="221"/>
        <v>0</v>
      </c>
      <c r="V700" s="2442"/>
      <c r="W700" s="1440">
        <f t="shared" si="228"/>
        <v>0</v>
      </c>
      <c r="X700" s="199" t="str">
        <f>IF(OR(W700=0, ISBLANK(P700)), "", TEXT(ROUND(W700/INDEX(AJ24:AJ94, MATCH(P700, AI24:AI94, 0)), 0),"# ##0") &amp; " " &amp; P700)</f>
        <v/>
      </c>
      <c r="Y700" s="197">
        <f t="shared" si="229"/>
        <v>0</v>
      </c>
      <c r="Z700" s="1441">
        <f t="shared" si="223"/>
        <v>0</v>
      </c>
      <c r="AA700" s="1428" t="str">
        <f t="shared" si="226"/>
        <v/>
      </c>
      <c r="AB700" s="1436"/>
      <c r="AC700" s="1440">
        <f t="shared" si="227"/>
        <v>0</v>
      </c>
      <c r="AD700" s="1437"/>
      <c r="AE700" s="1442" t="str">
        <f t="shared" si="234"/>
        <v/>
      </c>
      <c r="AF700" s="2564"/>
      <c r="AG700" s="2715">
        <f t="shared" si="224"/>
        <v>0</v>
      </c>
      <c r="AH700" s="2716">
        <f>IF(AND(V700&lt;&gt;"", ISNUMBER(T700)), IFERROR(INDEX(AJ24:AJ94, MATCH(P700, AI24:AI94, 0)) * O700 * IF(ISBLANK(L700), 1, L700), 0), 0)</f>
        <v>0</v>
      </c>
      <c r="AM700" s="1401" t="str">
        <f t="shared" si="219"/>
        <v>►</v>
      </c>
      <c r="AX700" s="4">
        <v>1</v>
      </c>
    </row>
    <row r="701" spans="1:52" ht="15.75" x14ac:dyDescent="0.25">
      <c r="A701" s="1469" t="s">
        <v>18</v>
      </c>
      <c r="B701" s="1469" t="s">
        <v>18</v>
      </c>
      <c r="C701" s="1469" t="s">
        <v>18</v>
      </c>
      <c r="D701" s="1469" t="s">
        <v>18</v>
      </c>
      <c r="E701" s="1469" t="s">
        <v>18</v>
      </c>
      <c r="F701" s="1469" t="s">
        <v>18</v>
      </c>
      <c r="G701" s="1469" t="s">
        <v>18</v>
      </c>
      <c r="H701" s="1469" t="s">
        <v>18</v>
      </c>
      <c r="I701" s="1469" t="s">
        <v>18</v>
      </c>
      <c r="J701" s="1469" t="s">
        <v>18</v>
      </c>
      <c r="K701" s="1469" t="s">
        <v>18</v>
      </c>
      <c r="L701" s="1469" t="s">
        <v>18</v>
      </c>
      <c r="M701" s="1469" t="s">
        <v>18</v>
      </c>
      <c r="N701" s="1469" t="s">
        <v>18</v>
      </c>
      <c r="O701" s="1469" t="s">
        <v>18</v>
      </c>
      <c r="P701" s="1469" t="s">
        <v>18</v>
      </c>
      <c r="Q701" s="1469" t="s">
        <v>18</v>
      </c>
      <c r="R701" s="1469" t="s">
        <v>18</v>
      </c>
      <c r="S701" s="1469" t="s">
        <v>18</v>
      </c>
      <c r="T701" s="1469" t="s">
        <v>18</v>
      </c>
      <c r="U701" s="1469" t="s">
        <v>18</v>
      </c>
      <c r="V701" s="1469" t="s">
        <v>18</v>
      </c>
      <c r="W701" s="1469" t="s">
        <v>18</v>
      </c>
      <c r="X701" s="1469" t="s">
        <v>18</v>
      </c>
      <c r="Y701" s="1469" t="s">
        <v>18</v>
      </c>
      <c r="Z701" s="1469" t="s">
        <v>18</v>
      </c>
      <c r="AA701" s="1469" t="s">
        <v>18</v>
      </c>
      <c r="AB701" s="1469" t="s">
        <v>18</v>
      </c>
      <c r="AC701" s="1469" t="s">
        <v>18</v>
      </c>
      <c r="AD701" s="1469" t="s">
        <v>18</v>
      </c>
      <c r="AE701" s="1469" t="s">
        <v>18</v>
      </c>
      <c r="AG701" s="1469" t="s">
        <v>18</v>
      </c>
      <c r="AH701" s="1469" t="s">
        <v>18</v>
      </c>
      <c r="AI701" s="1469" t="s">
        <v>18</v>
      </c>
      <c r="AJ701" s="1469"/>
      <c r="AK701" s="1469"/>
      <c r="AL701" s="1469"/>
      <c r="AM701" s="1401" t="str">
        <f t="shared" si="219"/>
        <v>A</v>
      </c>
      <c r="AX701" s="981" t="s">
        <v>600</v>
      </c>
    </row>
    <row r="702" spans="1:52" x14ac:dyDescent="0.25">
      <c r="A702" s="4">
        <v>1</v>
      </c>
      <c r="B702" s="4">
        <v>1</v>
      </c>
      <c r="C702" s="4">
        <v>1</v>
      </c>
      <c r="D702" s="4">
        <v>1</v>
      </c>
      <c r="E702" s="4">
        <v>1</v>
      </c>
      <c r="F702" s="4">
        <v>1</v>
      </c>
      <c r="G702" s="4">
        <v>1</v>
      </c>
      <c r="H702" s="4">
        <v>1</v>
      </c>
      <c r="I702" s="4">
        <v>1</v>
      </c>
      <c r="J702" s="4">
        <v>1</v>
      </c>
      <c r="K702" s="4">
        <v>1</v>
      </c>
      <c r="L702" s="4">
        <v>1</v>
      </c>
      <c r="M702" s="4">
        <v>1</v>
      </c>
      <c r="N702" s="4">
        <v>1</v>
      </c>
      <c r="O702" s="4">
        <v>1</v>
      </c>
      <c r="P702" s="4">
        <v>1</v>
      </c>
      <c r="Q702" s="4">
        <v>1</v>
      </c>
      <c r="R702" s="4">
        <v>1</v>
      </c>
      <c r="S702" s="4">
        <v>1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1</v>
      </c>
      <c r="AC702" s="4">
        <v>1</v>
      </c>
      <c r="AD702" s="4">
        <v>1</v>
      </c>
      <c r="AE702" s="4">
        <v>1</v>
      </c>
      <c r="AG702" s="4">
        <v>1</v>
      </c>
      <c r="AH702" s="4">
        <v>1</v>
      </c>
      <c r="AI702" s="4">
        <v>1</v>
      </c>
      <c r="AJ702" s="4"/>
      <c r="AK702" s="4"/>
      <c r="AL702" s="4"/>
      <c r="AM702" s="4">
        <v>1</v>
      </c>
      <c r="AN702" s="4">
        <v>1</v>
      </c>
      <c r="AO702" s="4">
        <v>1</v>
      </c>
      <c r="AP702" s="4">
        <v>1</v>
      </c>
      <c r="AQ702" s="4">
        <v>1</v>
      </c>
      <c r="AR702" s="4">
        <v>1</v>
      </c>
      <c r="AS702" s="4">
        <v>1</v>
      </c>
      <c r="AT702" s="4">
        <v>1</v>
      </c>
      <c r="AU702" s="4">
        <v>1</v>
      </c>
      <c r="AV702" s="4">
        <v>1</v>
      </c>
      <c r="AW702" s="4">
        <v>1</v>
      </c>
      <c r="AX702" s="982" t="str">
        <f>ADDRESS(ROW(),COLUMN(),4)</f>
        <v>AX702</v>
      </c>
      <c r="AY702" s="983"/>
      <c r="AZ702" s="984" t="str">
        <f>ADDRESS(ROW(),COLUMN(),4)</f>
        <v>AZ702</v>
      </c>
    </row>
  </sheetData>
  <autoFilter ref="B13:G702" xr:uid="{FA6FDC6A-B99B-494B-874A-00A697E36D1C}"/>
  <mergeCells count="85">
    <mergeCell ref="Q177:Q178"/>
    <mergeCell ref="N175:P175"/>
    <mergeCell ref="O177:O178"/>
    <mergeCell ref="P177:P178"/>
    <mergeCell ref="N169:O170"/>
    <mergeCell ref="P169:R170"/>
    <mergeCell ref="P172:R173"/>
    <mergeCell ref="P138:R139"/>
    <mergeCell ref="P141:R142"/>
    <mergeCell ref="N144:P144"/>
    <mergeCell ref="O146:O147"/>
    <mergeCell ref="P146:P147"/>
    <mergeCell ref="Q146:Q147"/>
    <mergeCell ref="N138:O139"/>
    <mergeCell ref="N94:O95"/>
    <mergeCell ref="P94:R95"/>
    <mergeCell ref="P97:R98"/>
    <mergeCell ref="AS108:AV109"/>
    <mergeCell ref="Q102:Q103"/>
    <mergeCell ref="N100:P100"/>
    <mergeCell ref="O102:O103"/>
    <mergeCell ref="P102:P103"/>
    <mergeCell ref="N75:O76"/>
    <mergeCell ref="P75:R76"/>
    <mergeCell ref="N81:P81"/>
    <mergeCell ref="O83:O84"/>
    <mergeCell ref="P83:P84"/>
    <mergeCell ref="Q83:Q84"/>
    <mergeCell ref="P78:R79"/>
    <mergeCell ref="P42:R43"/>
    <mergeCell ref="P59:R60"/>
    <mergeCell ref="N62:P62"/>
    <mergeCell ref="O64:O65"/>
    <mergeCell ref="P64:P65"/>
    <mergeCell ref="Q64:Q65"/>
    <mergeCell ref="N56:O57"/>
    <mergeCell ref="P56:R57"/>
    <mergeCell ref="N45:P45"/>
    <mergeCell ref="O47:O48"/>
    <mergeCell ref="P47:P48"/>
    <mergeCell ref="Q47:Q48"/>
    <mergeCell ref="O23:O24"/>
    <mergeCell ref="P23:P24"/>
    <mergeCell ref="Q23:Q24"/>
    <mergeCell ref="N39:O40"/>
    <mergeCell ref="P39:R40"/>
    <mergeCell ref="B10:G11"/>
    <mergeCell ref="N15:O16"/>
    <mergeCell ref="P15:R16"/>
    <mergeCell ref="AH20:AH21"/>
    <mergeCell ref="V20:V21"/>
    <mergeCell ref="W20:X21"/>
    <mergeCell ref="Y20:Y21"/>
    <mergeCell ref="Z20:Z21"/>
    <mergeCell ref="AA20:AA21"/>
    <mergeCell ref="AG20:AG21"/>
    <mergeCell ref="P18:R19"/>
    <mergeCell ref="AB20:AB21"/>
    <mergeCell ref="AC20:AC21"/>
    <mergeCell ref="AD20:AD21"/>
    <mergeCell ref="AE20:AE21"/>
    <mergeCell ref="N21:P21"/>
    <mergeCell ref="AS75:AS76"/>
    <mergeCell ref="AT75:AT76"/>
    <mergeCell ref="AU75:AU76"/>
    <mergeCell ref="AS79:AV79"/>
    <mergeCell ref="AS34:AV35"/>
    <mergeCell ref="AS39:AV40"/>
    <mergeCell ref="AS36:AV37"/>
    <mergeCell ref="AS38:AV38"/>
    <mergeCell ref="AS59:AT60"/>
    <mergeCell ref="AU59:AU60"/>
    <mergeCell ref="AS62:AV63"/>
    <mergeCell ref="AI20:AK20"/>
    <mergeCell ref="H5:R6"/>
    <mergeCell ref="AV4:AV5"/>
    <mergeCell ref="AT3:AU3"/>
    <mergeCell ref="AP4:AP5"/>
    <mergeCell ref="AQ4:AQ5"/>
    <mergeCell ref="AR4:AR5"/>
    <mergeCell ref="AS4:AS5"/>
    <mergeCell ref="H8:R10"/>
    <mergeCell ref="T5:AE5"/>
    <mergeCell ref="AS16:AV17"/>
    <mergeCell ref="AS18:AV20"/>
  </mergeCells>
  <conditionalFormatting sqref="Q25:Q36">
    <cfRule type="cellIs" dxfId="30" priority="4" operator="notEqual">
      <formula>1</formula>
    </cfRule>
  </conditionalFormatting>
  <conditionalFormatting sqref="Q49:Q53">
    <cfRule type="cellIs" dxfId="29" priority="7" operator="notEqual">
      <formula>1</formula>
    </cfRule>
  </conditionalFormatting>
  <conditionalFormatting sqref="Q66:Q72">
    <cfRule type="cellIs" dxfId="28" priority="6" operator="notEqual">
      <formula>1</formula>
    </cfRule>
  </conditionalFormatting>
  <conditionalFormatting sqref="Q85:Q91">
    <cfRule type="cellIs" dxfId="27" priority="5" operator="notEqual">
      <formula>1</formula>
    </cfRule>
  </conditionalFormatting>
  <conditionalFormatting sqref="Q104:Q117">
    <cfRule type="cellIs" dxfId="26" priority="3" operator="notEqual">
      <formula>1</formula>
    </cfRule>
  </conditionalFormatting>
  <conditionalFormatting sqref="Q148:Q154">
    <cfRule type="cellIs" dxfId="25" priority="2" operator="notEqual">
      <formula>1</formula>
    </cfRule>
  </conditionalFormatting>
  <conditionalFormatting sqref="Q179:Q185">
    <cfRule type="cellIs" dxfId="24" priority="1" operator="notEqual">
      <formula>1</formula>
    </cfRule>
  </conditionalFormatting>
  <hyperlinks>
    <hyperlink ref="AH12" r:id="rId1" xr:uid="{8928AF24-047D-4646-BCEF-441B0098F5C0}"/>
    <hyperlink ref="AG10" r:id="rId2" xr:uid="{A699B68A-1431-4113-9C74-B85F8732CF39}"/>
  </hyperlinks>
  <pageMargins left="0.19685039370078741" right="0.19685039370078741" top="0.15748031496062992" bottom="0.15748031496062992" header="0.11811023622047245" footer="0.11811023622047245"/>
  <pageSetup paperSize="9" scale="29" orientation="portrait" r:id="rId3"/>
  <colBreaks count="1" manualBreakCount="1">
    <brk id="34" max="1048575" man="1"/>
  </colBreak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3962C-AC02-4845-911D-7A816A645115}">
  <dimension ref="A1:AM503"/>
  <sheetViews>
    <sheetView showZeros="0" zoomScaleNormal="100" workbookViewId="0">
      <selection activeCell="R24" sqref="R24"/>
    </sheetView>
  </sheetViews>
  <sheetFormatPr baseColWidth="10" defaultRowHeight="15" x14ac:dyDescent="0.25"/>
  <cols>
    <col min="1" max="1" width="5.85546875" style="1372" customWidth="1"/>
    <col min="2" max="2" width="32.7109375" style="1372" hidden="1" customWidth="1"/>
    <col min="3" max="3" width="16.7109375" style="1372" hidden="1" customWidth="1"/>
    <col min="4" max="4" width="5.140625" style="1372" hidden="1" customWidth="1"/>
    <col min="5" max="5" width="19.7109375" style="1372" hidden="1" customWidth="1"/>
    <col min="6" max="6" width="13.7109375" style="1372" hidden="1" customWidth="1"/>
    <col min="7" max="7" width="10.7109375" style="1372" hidden="1" customWidth="1"/>
    <col min="8" max="8" width="3.7109375" customWidth="1"/>
    <col min="9" max="10" width="2.7109375" customWidth="1"/>
    <col min="11" max="11" width="2.5703125" customWidth="1"/>
    <col min="12" max="13" width="11.7109375" customWidth="1"/>
    <col min="14" max="14" width="3.7109375" customWidth="1"/>
    <col min="15" max="16" width="11.7109375" customWidth="1"/>
    <col min="17" max="17" width="12.7109375" customWidth="1"/>
    <col min="18" max="18" width="40.7109375" customWidth="1"/>
    <col min="19" max="19" width="1.7109375" customWidth="1"/>
    <col min="20" max="20" width="11.7109375" customWidth="1"/>
    <col min="21" max="21" width="13.7109375" customWidth="1"/>
    <col min="22" max="22" width="11.7109375" customWidth="1"/>
    <col min="23" max="23" width="17.7109375" customWidth="1"/>
    <col min="24" max="24" width="2.85546875" customWidth="1"/>
    <col min="25" max="26" width="11.7109375" customWidth="1"/>
    <col min="27" max="27" width="17.7109375" customWidth="1"/>
    <col min="28" max="28" width="3.85546875" style="49" customWidth="1"/>
    <col min="29" max="29" width="7.5703125" style="31" customWidth="1"/>
    <col min="30" max="30" width="3.85546875" style="49" customWidth="1"/>
    <col min="31" max="35" width="11.7109375" style="31" customWidth="1"/>
    <col min="36" max="36" width="4" style="31" customWidth="1"/>
    <col min="37" max="37" width="8.7109375" style="31" customWidth="1"/>
    <col min="38" max="38" width="11.42578125" style="48"/>
    <col min="39" max="39" width="43.5703125" style="48" customWidth="1"/>
  </cols>
  <sheetData>
    <row r="1" spans="1:39" ht="15.75" thickTop="1" x14ac:dyDescent="0.25">
      <c r="A1" s="982" t="str">
        <f>ADDRESS(ROW(),COLUMN(),4)</f>
        <v>A1</v>
      </c>
      <c r="B1" s="5" t="str">
        <f t="shared" ref="B1:W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Y1" s="1" t="str">
        <f>SUBSTITUTE(ADDRESS(1,COLUMN(),4),"1","")</f>
        <v>Y</v>
      </c>
      <c r="Z1" s="1" t="str">
        <f>SUBSTITUTE(ADDRESS(1,COLUMN(),4),"1","")</f>
        <v>Z</v>
      </c>
      <c r="AA1" s="1" t="str">
        <f>SUBSTITUTE(ADDRESS(1,COLUMN(),4),"1","")</f>
        <v>AA</v>
      </c>
      <c r="AB1" s="3"/>
      <c r="AC1" s="2" t="str">
        <f>SUBSTITUTE(ADDRESS(1,COLUMN(),4),"1","")</f>
        <v>AC</v>
      </c>
      <c r="AD1" s="3"/>
      <c r="AE1" s="1058" t="str">
        <f>SUBSTITUTE(ADDRESS(1,COLUMN(),4),"1","")</f>
        <v>AE</v>
      </c>
      <c r="AF1" s="1058" t="str">
        <f>SUBSTITUTE(ADDRESS(1,COLUMN(),4),"1","")</f>
        <v>AF</v>
      </c>
      <c r="AG1" s="1058" t="str">
        <f>SUBSTITUTE(ADDRESS(1,COLUMN(),4),"1","")</f>
        <v>AG</v>
      </c>
      <c r="AH1" s="1058" t="str">
        <f>SUBSTITUTE(ADDRESS(1,COLUMN(),4),"1","")</f>
        <v>AH</v>
      </c>
      <c r="AI1" s="1058" t="str">
        <f>SUBSTITUTE(ADDRESS(1,COLUMN(),4),"1","")</f>
        <v>AI</v>
      </c>
      <c r="AJ1" s="118"/>
      <c r="AK1" s="4">
        <v>1</v>
      </c>
      <c r="AL1" s="5" t="str">
        <f>SUBSTITUTE(ADDRESS(1,COLUMN(),4),"1","")</f>
        <v>AL</v>
      </c>
      <c r="AM1" s="6" t="str">
        <f>SUBSTITUTE(ADDRESS(1,COLUMN(),4),"1","")</f>
        <v>AM</v>
      </c>
    </row>
    <row r="2" spans="1:39" ht="15.75" thickBot="1" x14ac:dyDescent="0.3">
      <c r="A2" s="3668">
        <f t="shared" ref="A2:W2" ca="1" si="1">CELL("largeur",A2)</f>
        <v>5</v>
      </c>
      <c r="B2" s="8">
        <f t="shared" ca="1" si="1"/>
        <v>0</v>
      </c>
      <c r="C2" s="8">
        <f t="shared" ca="1" si="1"/>
        <v>0</v>
      </c>
      <c r="D2" s="8">
        <f t="shared" ca="1" si="1"/>
        <v>0</v>
      </c>
      <c r="E2" s="8">
        <f t="shared" ca="1" si="1"/>
        <v>0</v>
      </c>
      <c r="F2" s="8">
        <f t="shared" ca="1" si="1"/>
        <v>0</v>
      </c>
      <c r="G2" s="8">
        <f t="shared" ca="1" si="1"/>
        <v>0</v>
      </c>
      <c r="H2" s="7">
        <f t="shared" ca="1" si="1"/>
        <v>3</v>
      </c>
      <c r="I2" s="7">
        <f t="shared" ca="1" si="1"/>
        <v>2</v>
      </c>
      <c r="J2" s="7">
        <f t="shared" ca="1" si="1"/>
        <v>2</v>
      </c>
      <c r="K2" s="7">
        <f t="shared" ca="1" si="1"/>
        <v>2</v>
      </c>
      <c r="L2" s="7">
        <f t="shared" ca="1" si="1"/>
        <v>11</v>
      </c>
      <c r="M2" s="7">
        <f t="shared" ca="1" si="1"/>
        <v>11</v>
      </c>
      <c r="N2" s="7">
        <f t="shared" ca="1" si="1"/>
        <v>3</v>
      </c>
      <c r="O2" s="7">
        <f t="shared" ca="1" si="1"/>
        <v>11</v>
      </c>
      <c r="P2" s="7">
        <f t="shared" ca="1" si="1"/>
        <v>11</v>
      </c>
      <c r="Q2" s="7">
        <f t="shared" ca="1" si="1"/>
        <v>12</v>
      </c>
      <c r="R2" s="7">
        <f t="shared" ca="1" si="1"/>
        <v>40</v>
      </c>
      <c r="S2" s="9">
        <f t="shared" ca="1" si="1"/>
        <v>1</v>
      </c>
      <c r="T2" s="9">
        <f t="shared" ca="1" si="1"/>
        <v>11</v>
      </c>
      <c r="U2" s="9">
        <f t="shared" ca="1" si="1"/>
        <v>13</v>
      </c>
      <c r="V2" s="9">
        <f t="shared" ca="1" si="1"/>
        <v>11</v>
      </c>
      <c r="W2" s="9">
        <f t="shared" ca="1" si="1"/>
        <v>17</v>
      </c>
      <c r="Y2" s="9">
        <f ca="1">CELL("largeur",Y2)</f>
        <v>11</v>
      </c>
      <c r="Z2" s="9">
        <f ca="1">CELL("largeur",Z2)</f>
        <v>11</v>
      </c>
      <c r="AA2" s="9">
        <f ca="1">CELL("largeur",AA2)</f>
        <v>17</v>
      </c>
      <c r="AB2" s="3"/>
      <c r="AC2" s="9">
        <f ca="1">CELL("largeur",AC2)</f>
        <v>7</v>
      </c>
      <c r="AD2" s="3"/>
      <c r="AE2" s="9">
        <f ca="1">CELL("largeur",AE2)</f>
        <v>11</v>
      </c>
      <c r="AF2" s="9">
        <f ca="1">CELL("largeur",AF2)</f>
        <v>11</v>
      </c>
      <c r="AG2" s="9">
        <f ca="1">CELL("largeur",AG2)</f>
        <v>11</v>
      </c>
      <c r="AH2" s="9">
        <f ca="1">CELL("largeur",AH2)</f>
        <v>11</v>
      </c>
      <c r="AI2" s="9">
        <f ca="1">CELL("largeur",AI2)</f>
        <v>11</v>
      </c>
      <c r="AJ2" s="118"/>
      <c r="AK2" s="4">
        <v>1</v>
      </c>
      <c r="AL2" s="10"/>
      <c r="AM2" s="10" t="s">
        <v>0</v>
      </c>
    </row>
    <row r="3" spans="1:39" s="31" customFormat="1" ht="21" customHeight="1" x14ac:dyDescent="0.25">
      <c r="A3" s="1373"/>
      <c r="B3" s="1374"/>
      <c r="C3" s="1375"/>
      <c r="D3" s="1375"/>
      <c r="E3" s="1375"/>
      <c r="F3" s="1375"/>
      <c r="G3" s="1375"/>
      <c r="H3" s="3669" t="s">
        <v>1</v>
      </c>
      <c r="I3" s="3670" t="s">
        <v>2376</v>
      </c>
      <c r="J3" s="3572"/>
      <c r="K3" s="3572"/>
      <c r="L3" s="3572"/>
      <c r="M3" s="3572"/>
      <c r="N3" s="3572"/>
      <c r="O3" s="3572"/>
      <c r="P3" s="3572"/>
      <c r="Q3" s="3572"/>
      <c r="R3" s="3572"/>
      <c r="S3" s="3572"/>
      <c r="T3" s="3572"/>
      <c r="U3" s="3572"/>
      <c r="V3" s="3572"/>
      <c r="W3" s="3671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4">
        <v>1</v>
      </c>
      <c r="AL3" s="17">
        <f ca="1">COUNTA(A1:AJ502) + COUNTBLANK(A1:AJ502)</f>
        <v>18256</v>
      </c>
      <c r="AM3" s="18" t="str">
        <f>"cellules entre"&amp;" " &amp;A1&amp;" et  "&amp;AK503</f>
        <v>cellules entre A1 et  AK503</v>
      </c>
    </row>
    <row r="4" spans="1:39" s="31" customFormat="1" ht="21" customHeight="1" x14ac:dyDescent="0.25">
      <c r="A4" s="1373"/>
      <c r="B4" s="1376" t="s">
        <v>2202</v>
      </c>
      <c r="C4" s="1375"/>
      <c r="D4" s="1375"/>
      <c r="E4" s="1375"/>
      <c r="F4" s="1375"/>
      <c r="G4" s="1375"/>
      <c r="H4" s="3672"/>
      <c r="I4" s="3673"/>
      <c r="J4" s="2538"/>
      <c r="K4" s="2539"/>
      <c r="L4" s="2540"/>
      <c r="M4" s="2540"/>
      <c r="N4" s="2539"/>
      <c r="O4" s="2540" t="s">
        <v>2377</v>
      </c>
      <c r="P4" s="2541" t="str">
        <f>P12</f>
        <v>SALADE AIDA N° 75</v>
      </c>
      <c r="Q4" s="2538"/>
      <c r="R4" s="2540"/>
      <c r="S4" s="2540" t="s">
        <v>2378</v>
      </c>
      <c r="T4" s="2541" t="str">
        <f>P257</f>
        <v>SALADE ANNETTE N° 80</v>
      </c>
      <c r="U4" s="2539"/>
      <c r="V4" s="2539"/>
      <c r="W4" s="3674"/>
      <c r="X4" s="30"/>
      <c r="Y4" s="30"/>
      <c r="Z4" s="30"/>
      <c r="AA4" s="30"/>
      <c r="AB4" s="30"/>
      <c r="AC4" s="30"/>
      <c r="AD4" s="30"/>
      <c r="AE4" s="16"/>
      <c r="AF4" s="30"/>
      <c r="AG4" s="30"/>
      <c r="AH4" s="30"/>
      <c r="AI4" s="30"/>
      <c r="AJ4" s="30"/>
      <c r="AK4" s="4">
        <v>1</v>
      </c>
      <c r="AL4" s="17">
        <f ca="1">COUNTA(A1:AJ502)</f>
        <v>8920</v>
      </c>
      <c r="AM4" s="18" t="s">
        <v>3</v>
      </c>
    </row>
    <row r="5" spans="1:39" s="31" customFormat="1" ht="21" customHeight="1" x14ac:dyDescent="0.25">
      <c r="A5" s="1378"/>
      <c r="B5" s="1379" t="str">
        <f t="shared" ref="B5:G5" si="2">SUBSTITUTE(ADDRESS(1,COLUMN(),4),"1","")</f>
        <v>B</v>
      </c>
      <c r="C5" s="1379" t="str">
        <f t="shared" si="2"/>
        <v>C</v>
      </c>
      <c r="D5" s="1379" t="str">
        <f t="shared" si="2"/>
        <v>D</v>
      </c>
      <c r="E5" s="1379" t="str">
        <f t="shared" si="2"/>
        <v>E</v>
      </c>
      <c r="F5" s="1379" t="str">
        <f t="shared" si="2"/>
        <v>F</v>
      </c>
      <c r="G5" s="1379" t="str">
        <f t="shared" si="2"/>
        <v>G</v>
      </c>
      <c r="H5" s="3672"/>
      <c r="I5" s="3673"/>
      <c r="J5" s="2539"/>
      <c r="K5" s="2539"/>
      <c r="L5" s="2539"/>
      <c r="M5" s="2539"/>
      <c r="N5" s="2539"/>
      <c r="O5" s="2540" t="s">
        <v>2379</v>
      </c>
      <c r="P5" s="2541" t="str">
        <f>P61</f>
        <v>SALADE ALLEMANDE N° 76</v>
      </c>
      <c r="Q5" s="2538"/>
      <c r="R5" s="2540"/>
      <c r="S5" s="2540" t="s">
        <v>2380</v>
      </c>
      <c r="T5" s="2541" t="str">
        <f>P306</f>
        <v>SALADE BANLIEUE  N° 81</v>
      </c>
      <c r="U5" s="2539"/>
      <c r="V5" s="2539"/>
      <c r="W5" s="3674"/>
      <c r="X5" s="30"/>
      <c r="Y5" s="30"/>
      <c r="Z5" s="30"/>
      <c r="AA5" s="30"/>
      <c r="AB5" s="30"/>
      <c r="AC5" s="30"/>
      <c r="AD5" s="30"/>
      <c r="AE5" s="16"/>
      <c r="AF5" s="30"/>
      <c r="AG5" s="30"/>
      <c r="AH5" s="30"/>
      <c r="AI5" s="30"/>
      <c r="AJ5" s="30"/>
      <c r="AK5" s="4">
        <v>1</v>
      </c>
      <c r="AL5" s="17">
        <f ca="1">COUNTBLANK(A1:AJ502)</f>
        <v>9336</v>
      </c>
      <c r="AM5" s="18" t="s">
        <v>4</v>
      </c>
    </row>
    <row r="6" spans="1:39" s="31" customFormat="1" ht="21" customHeight="1" x14ac:dyDescent="0.25">
      <c r="A6" s="1378"/>
      <c r="B6" s="1379">
        <f>ROUNDUP(LEN(B17)*0.5/2,0)</f>
        <v>1</v>
      </c>
      <c r="C6" s="1379">
        <f>ROUNDUP(LEN(C17)*1,0)</f>
        <v>1</v>
      </c>
      <c r="D6" s="1379">
        <f>ROUNDUP(LEN(D17)*1.2,0)</f>
        <v>2</v>
      </c>
      <c r="E6" s="1379">
        <f>ROUNDUP(LEN(E17)*0.9,0)</f>
        <v>1</v>
      </c>
      <c r="F6" s="1379">
        <f>ROUNDUP(LEN(F17)*0.9,0)</f>
        <v>1</v>
      </c>
      <c r="G6" s="1379">
        <f>ROUNDUP(LEN(G17)*0.7,0)</f>
        <v>1</v>
      </c>
      <c r="H6" s="3672"/>
      <c r="I6" s="3673"/>
      <c r="J6" s="2538"/>
      <c r="K6" s="2539"/>
      <c r="L6" s="2540"/>
      <c r="M6" s="2540"/>
      <c r="N6" s="2539"/>
      <c r="O6" s="2540" t="s">
        <v>2381</v>
      </c>
      <c r="P6" s="2541" t="str">
        <f>P110</f>
        <v>SALADE AMÉRICAINE  N° 77</v>
      </c>
      <c r="Q6" s="2538"/>
      <c r="R6" s="2540"/>
      <c r="S6" s="2540" t="s">
        <v>2382</v>
      </c>
      <c r="T6" s="2541" t="str">
        <f>P355</f>
        <v>SALADE BELLEVUE N° 82</v>
      </c>
      <c r="U6" s="2539"/>
      <c r="V6" s="2539"/>
      <c r="W6" s="3674"/>
      <c r="X6" s="30"/>
      <c r="Y6" s="30"/>
      <c r="Z6" s="30"/>
      <c r="AA6" s="30"/>
      <c r="AB6" s="30"/>
      <c r="AC6" s="30"/>
      <c r="AD6" s="30"/>
      <c r="AE6" s="16"/>
      <c r="AF6" s="30"/>
      <c r="AG6" s="30"/>
      <c r="AH6" s="30"/>
      <c r="AI6" s="30"/>
      <c r="AJ6" s="30"/>
      <c r="AK6" s="4">
        <v>1</v>
      </c>
      <c r="AL6" s="17">
        <f>SUM(AK1:AK501)+2</f>
        <v>503</v>
      </c>
      <c r="AM6" s="18" t="s">
        <v>7</v>
      </c>
    </row>
    <row r="7" spans="1:39" s="31" customFormat="1" ht="21" customHeight="1" x14ac:dyDescent="0.25">
      <c r="A7" s="1378"/>
      <c r="B7" s="1379"/>
      <c r="C7" s="1379"/>
      <c r="D7" s="1379"/>
      <c r="E7" s="1379"/>
      <c r="F7" s="1379"/>
      <c r="G7" s="1379"/>
      <c r="H7" s="3672"/>
      <c r="I7" s="3673"/>
      <c r="J7" s="2539"/>
      <c r="K7" s="2545"/>
      <c r="L7" s="2546"/>
      <c r="M7" s="2546"/>
      <c r="N7" s="2539"/>
      <c r="O7" s="2540" t="s">
        <v>2383</v>
      </c>
      <c r="P7" s="2541" t="str">
        <f>P159</f>
        <v>SALADE AMOY N° 78</v>
      </c>
      <c r="Q7" s="2538"/>
      <c r="R7" s="2540"/>
      <c r="S7" s="2540" t="s">
        <v>2384</v>
      </c>
      <c r="T7" s="2541" t="str">
        <f>P404</f>
        <v>CAROTTES ET CÉLERIS A LA CREME N° 83</v>
      </c>
      <c r="U7" s="2539"/>
      <c r="V7" s="2539"/>
      <c r="W7" s="3674"/>
      <c r="X7" s="30"/>
      <c r="Y7" s="30"/>
      <c r="Z7" s="30"/>
      <c r="AA7" s="30"/>
      <c r="AB7" s="30"/>
      <c r="AC7" s="30"/>
      <c r="AD7" s="30"/>
      <c r="AE7" s="16"/>
      <c r="AF7" s="30"/>
      <c r="AG7" s="30"/>
      <c r="AH7" s="30"/>
      <c r="AI7" s="30"/>
      <c r="AJ7" s="30"/>
      <c r="AK7" s="4">
        <v>1</v>
      </c>
      <c r="AL7" s="17" cm="1">
        <f t="array" ref="AL7">SUM(A503:AJ503+1)</f>
        <v>72</v>
      </c>
      <c r="AM7" s="18" t="s">
        <v>10</v>
      </c>
    </row>
    <row r="8" spans="1:39" s="31" customFormat="1" ht="21" customHeight="1" thickBot="1" x14ac:dyDescent="0.3">
      <c r="A8" s="1378"/>
      <c r="B8" s="2679" t="s">
        <v>1088</v>
      </c>
      <c r="C8" s="2679" t="s">
        <v>1089</v>
      </c>
      <c r="D8" s="2679" t="s">
        <v>1090</v>
      </c>
      <c r="E8" s="2679" t="s">
        <v>61</v>
      </c>
      <c r="F8" s="2679" t="s">
        <v>62</v>
      </c>
      <c r="G8" s="2680" t="s">
        <v>63</v>
      </c>
      <c r="H8" s="3675"/>
      <c r="I8" s="3676"/>
      <c r="J8" s="2547"/>
      <c r="K8" s="2548"/>
      <c r="L8" s="2549"/>
      <c r="M8" s="2549"/>
      <c r="N8" s="2548"/>
      <c r="O8" s="2549" t="s">
        <v>2385</v>
      </c>
      <c r="P8" s="2550" t="str">
        <f>P208</f>
        <v>SALADE ANDALOUSE N° 79</v>
      </c>
      <c r="Q8" s="2547"/>
      <c r="R8" s="2549"/>
      <c r="S8" s="2549" t="s">
        <v>2386</v>
      </c>
      <c r="T8" s="2550" t="str">
        <f>P453</f>
        <v>SALADE BOUCHÈRE N° 84</v>
      </c>
      <c r="U8" s="2548"/>
      <c r="V8" s="2548"/>
      <c r="W8" s="3677"/>
      <c r="X8" s="30"/>
      <c r="Y8" s="30"/>
      <c r="Z8" s="30"/>
      <c r="AA8" s="30"/>
      <c r="AB8" s="30"/>
      <c r="AC8" s="30"/>
      <c r="AD8" s="30"/>
      <c r="AE8" s="16"/>
      <c r="AF8" s="30"/>
      <c r="AG8" s="30"/>
      <c r="AH8" s="30"/>
      <c r="AI8" s="30"/>
      <c r="AJ8" s="30"/>
      <c r="AK8" s="4">
        <v>1</v>
      </c>
      <c r="AL8" s="1383"/>
      <c r="AM8" s="1384"/>
    </row>
    <row r="9" spans="1:39" ht="21" customHeight="1" x14ac:dyDescent="0.25">
      <c r="A9" s="1378"/>
      <c r="B9" s="1386" t="s">
        <v>14</v>
      </c>
      <c r="C9" s="1387" t="s">
        <v>1091</v>
      </c>
      <c r="D9" s="1388"/>
      <c r="E9" s="1388"/>
      <c r="F9" s="1388"/>
      <c r="G9" s="1389" t="s">
        <v>14</v>
      </c>
      <c r="H9" s="2688" t="s">
        <v>11</v>
      </c>
      <c r="I9" s="2734"/>
      <c r="J9" s="37"/>
      <c r="K9" s="37"/>
      <c r="L9" s="37"/>
      <c r="M9" s="37"/>
      <c r="N9" s="2696" t="s">
        <v>218</v>
      </c>
      <c r="O9" s="3678" t="str">
        <f ca="1">IF(COUNTIF(A2:I2, "&lt;0.5")&gt;0, COUNTIF(A2:I2, "&lt;0.5") &amp; " ◄ colonnes masquées", "◄ De " &amp; ADDRESS(2, COLUMN(A2), 4) &amp; " à " &amp; ADDRESS(2, COLUMN(I2), 4) &amp; " pas de colonnes masquées")</f>
        <v>6 ◄ colonnes masquées</v>
      </c>
      <c r="P9" s="16"/>
      <c r="Q9" s="3679"/>
      <c r="R9" s="3680"/>
      <c r="S9" s="16"/>
      <c r="T9" s="16"/>
      <c r="U9" s="16"/>
      <c r="V9" s="16"/>
      <c r="W9" s="3681" t="str">
        <f ca="1">W17&amp;" de L à W"</f>
        <v>Aucune colonne masquée de L à W</v>
      </c>
      <c r="Y9" s="30"/>
      <c r="Z9" s="30"/>
      <c r="AA9" s="30"/>
      <c r="AB9" s="3"/>
      <c r="AC9" s="40" t="s">
        <v>9</v>
      </c>
      <c r="AD9" s="3"/>
      <c r="AE9" s="118"/>
      <c r="AF9" s="118"/>
      <c r="AG9" s="118"/>
      <c r="AH9" s="118"/>
      <c r="AI9" s="118"/>
      <c r="AJ9" s="16"/>
      <c r="AK9" s="4">
        <v>1</v>
      </c>
    </row>
    <row r="10" spans="1:39" ht="21" customHeight="1" x14ac:dyDescent="0.25">
      <c r="A10" s="1378"/>
      <c r="B10" s="3465" t="s">
        <v>1093</v>
      </c>
      <c r="C10" s="3465"/>
      <c r="D10" s="3465"/>
      <c r="E10" s="3465"/>
      <c r="F10" s="3465"/>
      <c r="G10" s="3465"/>
      <c r="H10" s="37"/>
      <c r="I10" s="2691" t="s">
        <v>2246</v>
      </c>
      <c r="J10" s="2691"/>
      <c r="K10" s="2691"/>
      <c r="L10" s="2691"/>
      <c r="M10" s="2691"/>
      <c r="N10" s="45"/>
      <c r="O10" s="3680" t="str">
        <f ca="1">IF(A2&lt;0.5,A1&amp;".","")&amp;IF(B2&lt;0.5,B1&amp;".","")&amp;IF(C2&lt;0.5,C1&amp;".","")&amp;IF(D2&lt;0.5,D1&amp;".","")&amp;IF(E2&lt;0.5,E1&amp;".","")&amp;IF(F2&lt;0.5,F1&amp;".","")&amp;IF(G2&lt;0.5,G1&amp;".","")&amp;IF(H2&lt;0.5,H1&amp;".","")&amp;IF(I2&lt;0.5,I1&amp;".","")</f>
        <v>B.C.D.E.F.G.</v>
      </c>
      <c r="P10" s="16"/>
      <c r="Q10" s="3682"/>
      <c r="R10" s="3682"/>
      <c r="S10" s="16"/>
      <c r="T10" s="2988"/>
      <c r="U10" s="16"/>
      <c r="V10" s="16"/>
      <c r="W10" s="2988" t="str">
        <f ca="1">"Page N°"&amp;_xlfn.SHEET()</f>
        <v>Page N°13</v>
      </c>
      <c r="Y10" s="2736" t="s">
        <v>8</v>
      </c>
      <c r="Z10" s="2736"/>
      <c r="AA10" s="2736"/>
      <c r="AB10" s="3"/>
      <c r="AC10" s="47" t="s">
        <v>15</v>
      </c>
      <c r="AD10" s="3"/>
      <c r="AE10" s="30"/>
      <c r="AF10" s="30"/>
      <c r="AG10" s="30"/>
      <c r="AH10" s="30"/>
      <c r="AI10" s="30"/>
      <c r="AJ10" s="16"/>
      <c r="AK10" s="4">
        <v>1</v>
      </c>
    </row>
    <row r="11" spans="1:39" ht="21" customHeight="1" thickBot="1" x14ac:dyDescent="0.3">
      <c r="A11" s="1385"/>
      <c r="B11" s="3465"/>
      <c r="C11" s="3465"/>
      <c r="D11" s="3465"/>
      <c r="E11" s="3465"/>
      <c r="F11" s="3465"/>
      <c r="G11" s="3465"/>
      <c r="H11" s="37"/>
      <c r="I11" s="2735" t="s">
        <v>2274</v>
      </c>
      <c r="J11" s="43"/>
      <c r="K11" s="43"/>
      <c r="L11" s="43"/>
      <c r="M11" s="44"/>
      <c r="N11" s="16"/>
      <c r="O11" s="16"/>
      <c r="P11" s="16"/>
      <c r="Q11" s="16"/>
      <c r="R11" s="16"/>
      <c r="S11" s="16"/>
      <c r="T11" s="16"/>
      <c r="U11" s="16"/>
      <c r="V11" s="16"/>
      <c r="W11" s="16"/>
      <c r="Y11" s="2931" t="s">
        <v>2350</v>
      </c>
      <c r="Z11" s="100"/>
      <c r="AA11" s="100"/>
      <c r="AB11" s="3"/>
      <c r="AC11" s="51" t="s">
        <v>14</v>
      </c>
      <c r="AD11" s="3"/>
      <c r="AE11" s="52" t="s">
        <v>17</v>
      </c>
      <c r="AF11" s="30"/>
      <c r="AG11" s="30"/>
      <c r="AH11" s="30"/>
      <c r="AI11" s="30"/>
      <c r="AJ11" s="16"/>
      <c r="AK11" s="4">
        <v>1</v>
      </c>
      <c r="AL11" s="1062"/>
      <c r="AM11" s="1062"/>
    </row>
    <row r="12" spans="1:39" ht="21" customHeight="1" x14ac:dyDescent="0.25">
      <c r="A12" s="1401" t="str">
        <f t="shared" ref="A12:A76" si="3">IF(H12&lt;&gt;"A", "►", "A")</f>
        <v>A</v>
      </c>
      <c r="B12" s="1393" t="s">
        <v>1099</v>
      </c>
      <c r="C12" s="1394" t="s">
        <v>1100</v>
      </c>
      <c r="D12" s="1393" t="s">
        <v>1101</v>
      </c>
      <c r="E12" s="1393" t="s">
        <v>1102</v>
      </c>
      <c r="F12" s="1393" t="s">
        <v>1103</v>
      </c>
      <c r="G12" s="1393" t="s">
        <v>1104</v>
      </c>
      <c r="H12" s="54" t="s">
        <v>18</v>
      </c>
      <c r="I12" s="55" t="str">
        <f>I18</f>
        <v>Salade composée.S.Salade aida n° 75.Famille ►.H.Hors d'œuvres</v>
      </c>
      <c r="J12" s="56">
        <f>J18</f>
        <v>10</v>
      </c>
      <c r="K12" s="56" t="str">
        <f>K18</f>
        <v>couverts</v>
      </c>
      <c r="L12" s="57" t="s">
        <v>6</v>
      </c>
      <c r="M12" s="58" t="s">
        <v>19</v>
      </c>
      <c r="N12" s="3426" t="s">
        <v>1641</v>
      </c>
      <c r="O12" s="3426"/>
      <c r="P12" s="3285" t="s">
        <v>2325</v>
      </c>
      <c r="Q12" s="3285"/>
      <c r="R12" s="3286"/>
      <c r="T12" s="3428" t="str">
        <f>N12</f>
        <v>SALADE COMPOSÉE</v>
      </c>
      <c r="U12" s="3367"/>
      <c r="V12" s="3369" t="str">
        <f>UPPER(LEFT(P12,1))</f>
        <v>S</v>
      </c>
      <c r="W12" s="3371" t="s">
        <v>25</v>
      </c>
      <c r="Y12" s="2860" t="s">
        <v>22</v>
      </c>
      <c r="Z12" s="2947">
        <v>0</v>
      </c>
      <c r="AA12" s="2948" t="s">
        <v>23</v>
      </c>
      <c r="AB12" s="3"/>
      <c r="AC12" s="54" t="str">
        <f t="shared" ref="AC12:AC75" si="4">H12</f>
        <v>A</v>
      </c>
      <c r="AD12" s="3"/>
      <c r="AE12" s="63" t="s">
        <v>26</v>
      </c>
      <c r="AF12" s="64"/>
      <c r="AG12" s="64"/>
      <c r="AH12" s="65"/>
      <c r="AI12" s="65"/>
      <c r="AJ12" s="16"/>
      <c r="AK12" s="4">
        <v>1</v>
      </c>
      <c r="AM12" s="1062"/>
    </row>
    <row r="13" spans="1:39" ht="21" customHeight="1" x14ac:dyDescent="0.25">
      <c r="A13" s="1401" t="str">
        <f t="shared" si="3"/>
        <v>A</v>
      </c>
      <c r="B13" s="1402" t="str">
        <f t="shared" ref="B13:B76" si="5">IF(A13="►","►",IF(A13="A",IF(ISTEXT(I13),I13,"")))</f>
        <v>Salade composée.S.Salade aida n° 75.Famille ►.H.Hors d'œuvres</v>
      </c>
      <c r="C13" s="1403" t="str">
        <f t="shared" ref="C13:C26" si="6">IF(B13="►", "►", IFERROR(LEFT(B13, SEARCH(".", B13)-1), 0))</f>
        <v>Salade composée</v>
      </c>
      <c r="D13" s="2475" t="str">
        <f t="shared" ref="D13:D76" si="7">IF(B13="►","►",IFERROR(MID(B13,SEARCH(".",B13)+1,SEARCH(".",B13,SEARCH(".",B13)+1)-SEARCH(".",B13)-1),0))</f>
        <v>S</v>
      </c>
      <c r="E13" s="1402" t="str">
        <f t="shared" ref="E13:E26" si="8">IF(B13="►", "►", IFERROR(MID(B13, SEARCH(".", B13, SEARCH(".", B13)+1)+1, SEARCH(".", B13, SEARCH(".", B13, SEARCH(".", B13)+1)+1) - SEARCH(".", B13, SEARCH(".", B13)+1)-1), 0))</f>
        <v>Salade aida n° 75</v>
      </c>
      <c r="F13" s="1402" t="str">
        <f t="shared" ref="F13:F26" si="9">IF(B13="►", "►", IFERROR(MID(B13, SEARCH(".", B13, SEARCH(".", B13, SEARCH(".", B13)+1)+1)+1, SEARCH(".", B13, SEARCH(".", B13, SEARCH(".", B13, SEARCH(".", B13)+1)+1)+1) - SEARCH(".", B13, SEARCH(".", B13, SEARCH(".", B13)+1)+1)-1), 0))</f>
        <v>Famille ►</v>
      </c>
      <c r="G13" s="1402" t="str">
        <f t="shared" ref="G13:G26" si="10">IF(OR(B13="►", ISBLANK(B13)), "►", IFERROR(RIGHT(B13, LEN(B13)-FIND("►", B13)-1), ""))</f>
        <v>H.Hors d'œuvres</v>
      </c>
      <c r="H13" s="66" t="s">
        <v>18</v>
      </c>
      <c r="I13" s="67" t="str">
        <f>I18</f>
        <v>Salade composée.S.Salade aida n° 75.Famille ►.H.Hors d'œuvres</v>
      </c>
      <c r="J13" s="68"/>
      <c r="K13" s="68"/>
      <c r="L13" s="69" t="s">
        <v>28</v>
      </c>
      <c r="M13" s="70" t="s">
        <v>29</v>
      </c>
      <c r="N13" s="3427"/>
      <c r="O13" s="3427"/>
      <c r="P13" s="3287"/>
      <c r="Q13" s="3287"/>
      <c r="R13" s="3288"/>
      <c r="T13" s="3429"/>
      <c r="U13" s="3368"/>
      <c r="V13" s="3370"/>
      <c r="W13" s="3372"/>
      <c r="Y13" s="2860" t="s">
        <v>30</v>
      </c>
      <c r="Z13" s="2949">
        <v>0</v>
      </c>
      <c r="AA13" s="72" t="s">
        <v>31</v>
      </c>
      <c r="AB13" s="3"/>
      <c r="AC13" s="66" t="str">
        <f t="shared" si="4"/>
        <v>A</v>
      </c>
      <c r="AD13" s="3"/>
      <c r="AE13" s="75" t="s">
        <v>32</v>
      </c>
      <c r="AF13" s="76"/>
      <c r="AG13" s="76"/>
      <c r="AH13" s="76"/>
      <c r="AI13" s="76"/>
      <c r="AJ13" s="16"/>
      <c r="AK13" s="4">
        <v>1</v>
      </c>
      <c r="AM13" s="1062"/>
    </row>
    <row r="14" spans="1:39" ht="22.5" customHeight="1" x14ac:dyDescent="0.25">
      <c r="A14" s="1401" t="str">
        <f t="shared" si="3"/>
        <v>A</v>
      </c>
      <c r="B14" s="1402" t="str">
        <f t="shared" si="5"/>
        <v>Salade composée.S.Salade aida n° 75.Famille ►.H.Hors d'œuvres</v>
      </c>
      <c r="C14" s="1403" t="str">
        <f t="shared" si="6"/>
        <v>Salade composée</v>
      </c>
      <c r="D14" s="2475" t="str">
        <f t="shared" si="7"/>
        <v>S</v>
      </c>
      <c r="E14" s="1402" t="str">
        <f t="shared" si="8"/>
        <v>Salade aida n° 75</v>
      </c>
      <c r="F14" s="1402" t="str">
        <f t="shared" si="9"/>
        <v>Famille ►</v>
      </c>
      <c r="G14" s="1402" t="str">
        <f t="shared" si="10"/>
        <v>H.Hors d'œuvres</v>
      </c>
      <c r="H14" s="66" t="s">
        <v>18</v>
      </c>
      <c r="I14" s="77" t="str">
        <f>I18</f>
        <v>Salade composée.S.Salade aida n° 75.Famille ►.H.Hors d'œuvres</v>
      </c>
      <c r="J14" s="78"/>
      <c r="K14" s="79"/>
      <c r="L14" s="80"/>
      <c r="M14" s="81" t="s">
        <v>33</v>
      </c>
      <c r="N14" s="82"/>
      <c r="O14" s="83" t="s">
        <v>34</v>
      </c>
      <c r="P14" s="84" t="s">
        <v>2326</v>
      </c>
      <c r="Q14" s="16"/>
      <c r="R14" s="85"/>
      <c r="T14" s="3683"/>
      <c r="U14" s="90" t="s">
        <v>38</v>
      </c>
      <c r="V14" s="3684">
        <v>100</v>
      </c>
      <c r="W14" s="3685" t="str">
        <f>W15</f>
        <v>couverts</v>
      </c>
      <c r="Y14" s="2860" t="s">
        <v>36</v>
      </c>
      <c r="Z14" s="2949">
        <v>0</v>
      </c>
      <c r="AA14" s="72" t="s">
        <v>37</v>
      </c>
      <c r="AB14" s="3"/>
      <c r="AC14" s="66" t="str">
        <f t="shared" si="4"/>
        <v>A</v>
      </c>
      <c r="AD14" s="3"/>
      <c r="AE14" s="76"/>
      <c r="AF14" s="64"/>
      <c r="AG14" s="64"/>
      <c r="AH14" s="65"/>
      <c r="AI14" s="65"/>
      <c r="AJ14" s="16"/>
      <c r="AK14" s="4">
        <v>1</v>
      </c>
    </row>
    <row r="15" spans="1:39" ht="15.75" customHeight="1" x14ac:dyDescent="0.25">
      <c r="A15" s="1401" t="str">
        <f t="shared" si="3"/>
        <v>A</v>
      </c>
      <c r="B15" s="1402" t="str">
        <f t="shared" si="5"/>
        <v>Salade composée.S.Salade aida n° 75.Famille ►.H.Hors d'œuvres</v>
      </c>
      <c r="C15" s="1403" t="str">
        <f t="shared" si="6"/>
        <v>Salade composée</v>
      </c>
      <c r="D15" s="2475" t="str">
        <f t="shared" si="7"/>
        <v>S</v>
      </c>
      <c r="E15" s="1402" t="str">
        <f t="shared" si="8"/>
        <v>Salade aida n° 75</v>
      </c>
      <c r="F15" s="1402" t="str">
        <f t="shared" si="9"/>
        <v>Famille ►</v>
      </c>
      <c r="G15" s="1402" t="str">
        <f t="shared" si="10"/>
        <v>H.Hors d'œuvres</v>
      </c>
      <c r="H15" s="66" t="s">
        <v>18</v>
      </c>
      <c r="I15" s="91" t="str">
        <f>I18</f>
        <v>Salade composée.S.Salade aida n° 75.Famille ►.H.Hors d'œuvres</v>
      </c>
      <c r="J15" s="91"/>
      <c r="K15" s="91"/>
      <c r="L15" s="92" t="s">
        <v>39</v>
      </c>
      <c r="M15" s="93"/>
      <c r="N15" s="93"/>
      <c r="O15" s="94" t="s">
        <v>40</v>
      </c>
      <c r="P15" s="3317" t="str">
        <f>L18</f>
        <v>Salade composée.S.Salade aida n° 75.Famille ►.H.Hors d'œuvres</v>
      </c>
      <c r="Q15" s="3317"/>
      <c r="R15" s="3318"/>
      <c r="T15" s="3683"/>
      <c r="U15" s="101" t="s">
        <v>42</v>
      </c>
      <c r="V15" s="98">
        <v>10</v>
      </c>
      <c r="W15" s="99" t="s">
        <v>44</v>
      </c>
      <c r="Y15" s="229" t="s">
        <v>41</v>
      </c>
      <c r="Z15" s="2950">
        <f t="shared" ref="Z15:Z36" si="11">AA15 / 1000</f>
        <v>1E-3</v>
      </c>
      <c r="AA15" s="96">
        <v>1</v>
      </c>
      <c r="AB15" s="3"/>
      <c r="AC15" s="66" t="str">
        <f t="shared" si="4"/>
        <v>A</v>
      </c>
      <c r="AD15" s="3"/>
      <c r="AE15" s="75" t="s">
        <v>45</v>
      </c>
      <c r="AF15" s="76"/>
      <c r="AG15" s="76"/>
      <c r="AH15" s="76"/>
      <c r="AI15" s="76"/>
      <c r="AJ15" s="16"/>
      <c r="AK15" s="4">
        <v>1</v>
      </c>
    </row>
    <row r="16" spans="1:39" ht="15.75" customHeight="1" x14ac:dyDescent="0.25">
      <c r="A16" s="1401" t="str">
        <f t="shared" si="3"/>
        <v>A</v>
      </c>
      <c r="B16" s="1402" t="str">
        <f t="shared" si="5"/>
        <v>Salade composée.S.Salade aida n° 75.Famille ►.H.Hors d'œuvres</v>
      </c>
      <c r="C16" s="1403" t="str">
        <f t="shared" si="6"/>
        <v>Salade composée</v>
      </c>
      <c r="D16" s="2475" t="str">
        <f t="shared" si="7"/>
        <v>S</v>
      </c>
      <c r="E16" s="1402" t="str">
        <f t="shared" si="8"/>
        <v>Salade aida n° 75</v>
      </c>
      <c r="F16" s="1402" t="str">
        <f t="shared" si="9"/>
        <v>Famille ►</v>
      </c>
      <c r="G16" s="1402" t="str">
        <f t="shared" si="10"/>
        <v>H.Hors d'œuvres</v>
      </c>
      <c r="H16" s="66" t="s">
        <v>18</v>
      </c>
      <c r="I16" s="91" t="str">
        <f>I18</f>
        <v>Salade composée.S.Salade aida n° 75.Famille ►.H.Hors d'œuvres</v>
      </c>
      <c r="J16" s="91"/>
      <c r="K16" s="91"/>
      <c r="L16" s="110">
        <v>10</v>
      </c>
      <c r="M16" s="111" t="s">
        <v>44</v>
      </c>
      <c r="N16" s="92"/>
      <c r="O16" s="92"/>
      <c r="P16" s="3317"/>
      <c r="Q16" s="3317"/>
      <c r="R16" s="3318"/>
      <c r="T16" s="3683"/>
      <c r="U16" s="112" t="s">
        <v>48</v>
      </c>
      <c r="V16" s="113"/>
      <c r="W16" s="114"/>
      <c r="Y16" s="510" t="s">
        <v>47</v>
      </c>
      <c r="Z16" s="2950">
        <f t="shared" si="11"/>
        <v>1</v>
      </c>
      <c r="AA16" s="96">
        <v>1000</v>
      </c>
      <c r="AB16" s="3"/>
      <c r="AC16" s="66" t="str">
        <f t="shared" si="4"/>
        <v>A</v>
      </c>
      <c r="AD16" s="3"/>
      <c r="AE16" s="76"/>
      <c r="AF16" s="64"/>
      <c r="AG16" s="64"/>
      <c r="AH16" s="65"/>
      <c r="AI16" s="65"/>
      <c r="AJ16" s="16"/>
      <c r="AK16" s="4">
        <v>1</v>
      </c>
    </row>
    <row r="17" spans="1:37" ht="18.75" x14ac:dyDescent="0.25">
      <c r="A17" s="1401" t="str">
        <f>IF(H17&lt;&gt;"A", "►", "A")</f>
        <v>►</v>
      </c>
      <c r="B17" s="1402" t="str">
        <f t="shared" si="5"/>
        <v>►</v>
      </c>
      <c r="C17" s="1403" t="str">
        <f t="shared" si="6"/>
        <v>►</v>
      </c>
      <c r="D17" s="2475" t="str">
        <f t="shared" si="7"/>
        <v>►</v>
      </c>
      <c r="E17" s="1402" t="str">
        <f t="shared" si="8"/>
        <v>►</v>
      </c>
      <c r="F17" s="1402" t="str">
        <f t="shared" si="9"/>
        <v>►</v>
      </c>
      <c r="G17" s="1402" t="str">
        <f t="shared" si="10"/>
        <v>►</v>
      </c>
      <c r="H17" s="66" t="s">
        <v>11</v>
      </c>
      <c r="I17" s="121" t="str">
        <f>I18</f>
        <v>Salade composée.S.Salade aida n° 75.Famille ►.H.Hors d'œuvres</v>
      </c>
      <c r="J17" s="121"/>
      <c r="K17" s="121"/>
      <c r="L17" s="122"/>
      <c r="M17" s="123"/>
      <c r="N17" s="123"/>
      <c r="O17" s="123"/>
      <c r="P17" s="123"/>
      <c r="Q17" s="123"/>
      <c r="R17" s="124"/>
      <c r="T17" s="2871">
        <f>IF(OR(ISBLANK(V14), ISBLANK(V15)), 0, V14/V15)</f>
        <v>10</v>
      </c>
      <c r="U17" s="126"/>
      <c r="V17" s="126"/>
      <c r="W17" s="127" t="str">
        <f ca="1">IF(COUNTIF(I57:W57,"&lt;0.5")=0,"Aucune colonne masquée",COUNTIF(I57:W57,"&lt;0.5")&amp;" colonnes masquées : "&amp;(T18&amp;U18))</f>
        <v>Aucune colonne masquée</v>
      </c>
      <c r="Y17" s="495" t="s">
        <v>51</v>
      </c>
      <c r="Z17" s="2950">
        <f t="shared" si="11"/>
        <v>0.25</v>
      </c>
      <c r="AA17" s="96">
        <v>250</v>
      </c>
      <c r="AB17" s="3"/>
      <c r="AC17" s="66" t="str">
        <f t="shared" si="4"/>
        <v>►</v>
      </c>
      <c r="AD17" s="3"/>
      <c r="AE17" s="75" t="s">
        <v>52</v>
      </c>
      <c r="AF17" s="76"/>
      <c r="AG17" s="76"/>
      <c r="AH17" s="76"/>
      <c r="AI17" s="76"/>
      <c r="AJ17" s="16"/>
      <c r="AK17" s="4">
        <v>1</v>
      </c>
    </row>
    <row r="18" spans="1:37" ht="16.5" thickBot="1" x14ac:dyDescent="0.3">
      <c r="A18" s="1401" t="str">
        <f t="shared" si="3"/>
        <v>►</v>
      </c>
      <c r="B18" s="1402" t="str">
        <f t="shared" si="5"/>
        <v>►</v>
      </c>
      <c r="C18" s="1403" t="str">
        <f t="shared" si="6"/>
        <v>►</v>
      </c>
      <c r="D18" s="2475" t="str">
        <f t="shared" si="7"/>
        <v>►</v>
      </c>
      <c r="E18" s="1402" t="str">
        <f t="shared" si="8"/>
        <v>►</v>
      </c>
      <c r="F18" s="1402" t="str">
        <f t="shared" si="9"/>
        <v>►</v>
      </c>
      <c r="G18" s="1402" t="str">
        <f t="shared" si="10"/>
        <v>►</v>
      </c>
      <c r="H18" s="129" t="s">
        <v>11</v>
      </c>
      <c r="I18" s="130" t="str">
        <f>L18</f>
        <v>Salade composée.S.Salade aida n° 75.Famille ►.H.Hors d'œuvres</v>
      </c>
      <c r="J18" s="130">
        <f>L16</f>
        <v>10</v>
      </c>
      <c r="K18" s="130" t="str">
        <f>M16</f>
        <v>couverts</v>
      </c>
      <c r="L18" s="131" t="str">
        <f>UPPER(LEFT(N12,1))&amp;LOWER(MID(N12,2,999))&amp;"."&amp;UPPER(LEFT(P12,1))&amp;"."&amp;UPPER(LEFT(P12,1))&amp;LOWER(MID(P12,2,999))&amp;"."&amp;IF(ISTEXT(R18),Q18&amp;"."&amp;UPPER(LEFT(R18,1))&amp;"."&amp;UPPER(LEFT(R18,1))&amp;LOWER(MID(R18,2,999)),M18)</f>
        <v>Salade composée.S.Salade aida n° 75.Famille ►.H.Hors d'œuvres</v>
      </c>
      <c r="M18" s="132" t="s">
        <v>55</v>
      </c>
      <c r="N18" s="3321" t="s">
        <v>56</v>
      </c>
      <c r="O18" s="3321"/>
      <c r="P18" s="3321"/>
      <c r="Q18" s="133" t="s">
        <v>2387</v>
      </c>
      <c r="R18" s="134" t="s">
        <v>2388</v>
      </c>
      <c r="T18" s="2872" t="str">
        <f ca="1">IF(I57&lt;0.5,I56&amp;".","")&amp;IF(J57&lt;0.5,J56&amp;".","")&amp;IF(K57&lt;0.5,K56&amp;".","")&amp;IF(L57&lt;0.5,L56&amp;".","")&amp;IF(M57&lt;0.5,M56&amp;".","")&amp;IF(N57&lt;0.5,N56&amp;".","")&amp;IF(O57&lt;0.5,O56&amp;".","")&amp;IF(P57&lt;0.5,P56&amp;".","")&amp;IF(Q57&lt;0.5,Q56&amp;".","")</f>
        <v/>
      </c>
      <c r="U18" s="136" t="str">
        <f ca="1">IF(R57&lt;0.5,R56&amp;".","")&amp;IF(S57&lt;0.5,S56&amp;".","")&amp;IF(T57&lt;0.5,T56&amp;".","")&amp;IF(U57&lt;0.5,U56&amp;".","")&amp;IF(V57&lt;0.5,V56&amp;".","")&amp;IF(W57&lt;0.5,W56&amp;".","")</f>
        <v/>
      </c>
      <c r="V18" s="137"/>
      <c r="W18" s="127" t="str">
        <f>ROWS(H12:H58)-SUBTOTAL(103,H12:H58)&amp;" "&amp;"Lignes masquées"</f>
        <v>0 Lignes masquées</v>
      </c>
      <c r="Y18" s="495" t="s">
        <v>59</v>
      </c>
      <c r="Z18" s="2950">
        <f t="shared" si="11"/>
        <v>0.5</v>
      </c>
      <c r="AA18" s="96">
        <v>500</v>
      </c>
      <c r="AB18" s="3"/>
      <c r="AC18" s="129" t="str">
        <f t="shared" si="4"/>
        <v>►</v>
      </c>
      <c r="AD18" s="3"/>
      <c r="AE18" s="76"/>
      <c r="AF18" s="76"/>
      <c r="AG18" s="76"/>
      <c r="AH18" s="76"/>
      <c r="AI18" s="76"/>
      <c r="AJ18" s="16"/>
      <c r="AK18" s="4">
        <v>1</v>
      </c>
    </row>
    <row r="19" spans="1:37" s="48" customFormat="1" ht="20.25" thickTop="1" thickBot="1" x14ac:dyDescent="0.3">
      <c r="A19" s="1401" t="str">
        <f t="shared" si="3"/>
        <v>►</v>
      </c>
      <c r="B19" s="1402" t="str">
        <f t="shared" si="5"/>
        <v>►</v>
      </c>
      <c r="C19" s="1403" t="str">
        <f t="shared" si="6"/>
        <v>►</v>
      </c>
      <c r="D19" s="2475" t="str">
        <f t="shared" si="7"/>
        <v>►</v>
      </c>
      <c r="E19" s="1402" t="str">
        <f t="shared" si="8"/>
        <v>►</v>
      </c>
      <c r="F19" s="1402" t="str">
        <f t="shared" si="9"/>
        <v>►</v>
      </c>
      <c r="G19" s="1402" t="str">
        <f t="shared" si="10"/>
        <v>►</v>
      </c>
      <c r="H19" s="138" t="s">
        <v>11</v>
      </c>
      <c r="I19" s="139" t="str">
        <f>I18</f>
        <v>Salade composée.S.Salade aida n° 75.Famille ►.H.Hors d'œuvres</v>
      </c>
      <c r="J19" s="140"/>
      <c r="K19" s="140"/>
      <c r="L19" s="141" t="s">
        <v>61</v>
      </c>
      <c r="M19" s="141" t="s">
        <v>62</v>
      </c>
      <c r="N19" s="141" t="s">
        <v>63</v>
      </c>
      <c r="O19" s="141" t="s">
        <v>64</v>
      </c>
      <c r="P19" s="2987" t="s">
        <v>65</v>
      </c>
      <c r="Q19" s="142" t="s">
        <v>66</v>
      </c>
      <c r="R19" s="143" t="s">
        <v>67</v>
      </c>
      <c r="S19"/>
      <c r="T19" s="2875" t="s">
        <v>70</v>
      </c>
      <c r="U19" s="3686" t="s">
        <v>71</v>
      </c>
      <c r="V19" s="3686" t="s">
        <v>72</v>
      </c>
      <c r="W19" s="145" t="s">
        <v>73</v>
      </c>
      <c r="X19"/>
      <c r="Y19" s="495" t="s">
        <v>68</v>
      </c>
      <c r="Z19" s="2950">
        <f t="shared" si="11"/>
        <v>0.33332999999999996</v>
      </c>
      <c r="AA19" s="96">
        <v>333.33</v>
      </c>
      <c r="AB19" s="3"/>
      <c r="AC19" s="138" t="str">
        <f t="shared" si="4"/>
        <v>►</v>
      </c>
      <c r="AD19" s="3"/>
      <c r="AE19" s="146" t="s">
        <v>83</v>
      </c>
      <c r="AF19" s="147"/>
      <c r="AG19" s="147"/>
      <c r="AH19" s="147"/>
      <c r="AI19" s="147"/>
      <c r="AJ19" s="16"/>
      <c r="AK19" s="4">
        <v>1</v>
      </c>
    </row>
    <row r="20" spans="1:37" s="48" customFormat="1" ht="15.75" customHeight="1" thickTop="1" x14ac:dyDescent="0.25">
      <c r="A20" s="1401" t="str">
        <f t="shared" si="3"/>
        <v>A</v>
      </c>
      <c r="B20" s="1402" t="str">
        <f t="shared" si="5"/>
        <v>Salade composée.S.Salade aida n° 75.Famille ►.H.Hors d'œuvres</v>
      </c>
      <c r="C20" s="1403" t="str">
        <f t="shared" si="6"/>
        <v>Salade composée</v>
      </c>
      <c r="D20" s="2475" t="str">
        <f t="shared" si="7"/>
        <v>S</v>
      </c>
      <c r="E20" s="1402" t="str">
        <f t="shared" si="8"/>
        <v>Salade aida n° 75</v>
      </c>
      <c r="F20" s="1402" t="str">
        <f t="shared" si="9"/>
        <v>Famille ►</v>
      </c>
      <c r="G20" s="1402" t="str">
        <f t="shared" si="10"/>
        <v>H.Hors d'œuvres</v>
      </c>
      <c r="H20" s="66" t="s">
        <v>18</v>
      </c>
      <c r="I20" s="1018" t="str">
        <f>I18</f>
        <v>Salade composée.S.Salade aida n° 75.Famille ►.H.Hors d'œuvres</v>
      </c>
      <c r="J20" s="1019"/>
      <c r="K20" s="1019"/>
      <c r="L20" s="3687" t="s">
        <v>86</v>
      </c>
      <c r="M20" s="3688" t="s">
        <v>87</v>
      </c>
      <c r="N20" s="443"/>
      <c r="O20" s="3322" t="s">
        <v>88</v>
      </c>
      <c r="P20" s="3323" t="s">
        <v>89</v>
      </c>
      <c r="Q20" s="3324" t="s">
        <v>90</v>
      </c>
      <c r="R20" s="3689" t="s">
        <v>91</v>
      </c>
      <c r="S20"/>
      <c r="T20" s="3423" t="s">
        <v>2389</v>
      </c>
      <c r="U20" s="3690" t="s">
        <v>93</v>
      </c>
      <c r="V20" s="3691" t="s">
        <v>94</v>
      </c>
      <c r="W20" s="3436" t="s">
        <v>95</v>
      </c>
      <c r="X20"/>
      <c r="Y20" s="496" t="s">
        <v>92</v>
      </c>
      <c r="Z20" s="2951">
        <f t="shared" si="11"/>
        <v>1E-3</v>
      </c>
      <c r="AA20" s="155">
        <v>1</v>
      </c>
      <c r="AB20" s="3"/>
      <c r="AC20" s="66" t="str">
        <f t="shared" si="4"/>
        <v>A</v>
      </c>
      <c r="AD20" s="3"/>
      <c r="AE20" s="146" t="s">
        <v>101</v>
      </c>
      <c r="AF20" s="64"/>
      <c r="AG20" s="147"/>
      <c r="AH20" s="147"/>
      <c r="AI20" s="147"/>
      <c r="AJ20" s="16"/>
      <c r="AK20" s="4">
        <v>1</v>
      </c>
    </row>
    <row r="21" spans="1:37" s="48" customFormat="1" ht="16.5" customHeight="1" x14ac:dyDescent="0.25">
      <c r="A21" s="1401" t="str">
        <f t="shared" si="3"/>
        <v>A</v>
      </c>
      <c r="B21" s="1402" t="str">
        <f t="shared" si="5"/>
        <v>Salade composée.S.Salade aida n° 75.Famille ►.H.Hors d'œuvres</v>
      </c>
      <c r="C21" s="1403" t="str">
        <f t="shared" si="6"/>
        <v>Salade composée</v>
      </c>
      <c r="D21" s="2475" t="str">
        <f t="shared" si="7"/>
        <v>S</v>
      </c>
      <c r="E21" s="1402" t="str">
        <f t="shared" si="8"/>
        <v>Salade aida n° 75</v>
      </c>
      <c r="F21" s="1402" t="str">
        <f t="shared" si="9"/>
        <v>Famille ►</v>
      </c>
      <c r="G21" s="1402" t="str">
        <f t="shared" si="10"/>
        <v>H.Hors d'œuvres</v>
      </c>
      <c r="H21" s="66" t="s">
        <v>18</v>
      </c>
      <c r="I21" s="149" t="str">
        <f>I18</f>
        <v>Salade composée.S.Salade aida n° 75.Famille ►.H.Hors d'œuvres</v>
      </c>
      <c r="J21" s="91"/>
      <c r="K21" s="91"/>
      <c r="L21" s="2817" t="s">
        <v>103</v>
      </c>
      <c r="M21" s="164" t="s">
        <v>104</v>
      </c>
      <c r="N21" s="165" t="s">
        <v>105</v>
      </c>
      <c r="O21" s="3121"/>
      <c r="P21" s="3123"/>
      <c r="Q21" s="3320"/>
      <c r="R21" s="166" t="s">
        <v>106</v>
      </c>
      <c r="S21"/>
      <c r="T21" s="3424"/>
      <c r="U21" s="3692"/>
      <c r="V21" s="3693"/>
      <c r="W21" s="3195"/>
      <c r="X21"/>
      <c r="Y21" s="496" t="s">
        <v>107</v>
      </c>
      <c r="Z21" s="2951">
        <f t="shared" si="11"/>
        <v>0.01</v>
      </c>
      <c r="AA21" s="155">
        <v>10</v>
      </c>
      <c r="AB21" s="3"/>
      <c r="AC21" s="66" t="str">
        <f t="shared" si="4"/>
        <v>A</v>
      </c>
      <c r="AD21" s="3"/>
      <c r="AE21" s="146" t="s">
        <v>114</v>
      </c>
      <c r="AF21" s="147"/>
      <c r="AG21" s="147"/>
      <c r="AH21" s="147"/>
      <c r="AI21" s="147"/>
      <c r="AJ21" s="16"/>
      <c r="AK21" s="4">
        <v>1</v>
      </c>
    </row>
    <row r="22" spans="1:37" s="48" customFormat="1" ht="18.75" x14ac:dyDescent="0.25">
      <c r="A22" s="1401" t="str">
        <f t="shared" si="3"/>
        <v>A</v>
      </c>
      <c r="B22" s="1402" t="str">
        <f t="shared" si="5"/>
        <v>Salade composée.S.Salade aida n° 75.Famille ►.H.Hors d'œuvres</v>
      </c>
      <c r="C22" s="1403" t="str">
        <f t="shared" si="6"/>
        <v>Salade composée</v>
      </c>
      <c r="D22" s="2475" t="str">
        <f t="shared" si="7"/>
        <v>S</v>
      </c>
      <c r="E22" s="1402" t="str">
        <f t="shared" si="8"/>
        <v>Salade aida n° 75</v>
      </c>
      <c r="F22" s="1402" t="str">
        <f t="shared" si="9"/>
        <v>Famille ►</v>
      </c>
      <c r="G22" s="1402" t="str">
        <f t="shared" si="10"/>
        <v>H.Hors d'œuvres</v>
      </c>
      <c r="H22" s="66" t="s">
        <v>18</v>
      </c>
      <c r="I22" s="149" t="str">
        <f>I18</f>
        <v>Salade composée.S.Salade aida n° 75.Famille ►.H.Hors d'œuvres</v>
      </c>
      <c r="J22" s="91">
        <f>J18</f>
        <v>10</v>
      </c>
      <c r="K22" s="91" t="str">
        <f>K18</f>
        <v>couverts</v>
      </c>
      <c r="L22" s="174">
        <v>2</v>
      </c>
      <c r="M22" s="175" t="s">
        <v>513</v>
      </c>
      <c r="N22" s="176" t="str">
        <f t="shared" ref="N22:N35" si="12">IF(OR(ISTEXT(L22), L22&lt;=0, O22&lt;=0), "", "de")</f>
        <v>de</v>
      </c>
      <c r="O22" s="177">
        <v>50</v>
      </c>
      <c r="P22" s="229" t="s">
        <v>41</v>
      </c>
      <c r="Q22" s="179">
        <v>1</v>
      </c>
      <c r="R22" s="180" t="s">
        <v>2320</v>
      </c>
      <c r="S22"/>
      <c r="T22" s="2978">
        <f>IF(ISTEXT(L22), 0, IFERROR(INDEX(Z12:Z36, MATCH(P22, Y12:Y36, 0)) * O22 * IF(ISBLANK(L22), 1, L22), 0))</f>
        <v>0.1</v>
      </c>
      <c r="U22" s="3694">
        <f>IF(ISNUMBER(Q22), T22*Q22*T17, 0)</f>
        <v>1</v>
      </c>
      <c r="V22" s="3695">
        <f>IF(AND(ISNUMBER(Q22), ISNUMBER(L22)), L22 * Q22 * T17, 0)</f>
        <v>20</v>
      </c>
      <c r="W22" s="3696" t="str">
        <f t="shared" ref="W22:W35" si="13">M22</f>
        <v>œufs</v>
      </c>
      <c r="X22"/>
      <c r="Y22" s="496" t="s">
        <v>117</v>
      </c>
      <c r="Z22" s="2951">
        <f t="shared" si="11"/>
        <v>0.1</v>
      </c>
      <c r="AA22" s="155">
        <v>100</v>
      </c>
      <c r="AB22" s="3"/>
      <c r="AC22" s="66" t="str">
        <f t="shared" si="4"/>
        <v>A</v>
      </c>
      <c r="AD22" s="3"/>
      <c r="AE22" s="146"/>
      <c r="AF22" s="147"/>
      <c r="AG22" s="147"/>
      <c r="AH22" s="147"/>
      <c r="AI22" s="147"/>
      <c r="AJ22" s="16"/>
      <c r="AK22" s="4">
        <v>1</v>
      </c>
    </row>
    <row r="23" spans="1:37" s="48" customFormat="1" ht="18.75" x14ac:dyDescent="0.25">
      <c r="A23" s="1401" t="str">
        <f t="shared" si="3"/>
        <v>A</v>
      </c>
      <c r="B23" s="1402" t="str">
        <f t="shared" si="5"/>
        <v>Salade composée.S.Salade aida n° 75.Famille ►.H.Hors d'œuvres</v>
      </c>
      <c r="C23" s="1403" t="str">
        <f t="shared" si="6"/>
        <v>Salade composée</v>
      </c>
      <c r="D23" s="2475" t="str">
        <f t="shared" si="7"/>
        <v>S</v>
      </c>
      <c r="E23" s="1402" t="str">
        <f t="shared" si="8"/>
        <v>Salade aida n° 75</v>
      </c>
      <c r="F23" s="1402" t="str">
        <f t="shared" si="9"/>
        <v>Famille ►</v>
      </c>
      <c r="G23" s="1402" t="str">
        <f t="shared" si="10"/>
        <v>H.Hors d'œuvres</v>
      </c>
      <c r="H23" s="196" t="str">
        <f t="shared" ref="H23:H35" si="14">IF(R23&lt;&gt;"","A","►")</f>
        <v>A</v>
      </c>
      <c r="I23" s="149" t="str">
        <f>I18</f>
        <v>Salade composée.S.Salade aida n° 75.Famille ►.H.Hors d'œuvres</v>
      </c>
      <c r="J23" s="91">
        <f>J18</f>
        <v>10</v>
      </c>
      <c r="K23" s="91" t="str">
        <f>K18</f>
        <v>couverts</v>
      </c>
      <c r="L23" s="174"/>
      <c r="M23" s="175"/>
      <c r="N23" s="176" t="str">
        <f t="shared" si="12"/>
        <v/>
      </c>
      <c r="O23" s="177">
        <v>300</v>
      </c>
      <c r="P23" s="229" t="s">
        <v>41</v>
      </c>
      <c r="Q23" s="179">
        <v>1</v>
      </c>
      <c r="R23" s="180" t="s">
        <v>2321</v>
      </c>
      <c r="S23"/>
      <c r="T23" s="2978">
        <f>IF(ISTEXT(L23), 0, IFERROR(INDEX(Z12:Z36, MATCH(P23, Y12:Y36, 0)) * O23 * IF(ISBLANK(L23), 1, L23), 0))</f>
        <v>0.3</v>
      </c>
      <c r="U23" s="3697">
        <f>IF(ISNUMBER(Q23), T23*Q23*T17, 0)</f>
        <v>3</v>
      </c>
      <c r="V23" s="3698">
        <f>IF(AND(ISNUMBER(Q23), ISNUMBER(L23)), L23 * Q23 * T17, 0)</f>
        <v>0</v>
      </c>
      <c r="W23" s="3699">
        <f t="shared" si="13"/>
        <v>0</v>
      </c>
      <c r="X23"/>
      <c r="Y23" s="496" t="s">
        <v>118</v>
      </c>
      <c r="Z23" s="2951">
        <f t="shared" si="11"/>
        <v>1</v>
      </c>
      <c r="AA23" s="155">
        <v>1000</v>
      </c>
      <c r="AB23" s="3"/>
      <c r="AC23" s="196" t="str">
        <f t="shared" si="4"/>
        <v>A</v>
      </c>
      <c r="AD23" s="3"/>
      <c r="AE23" s="146"/>
      <c r="AF23" s="147"/>
      <c r="AG23" s="147"/>
      <c r="AH23" s="147"/>
      <c r="AI23" s="147"/>
      <c r="AJ23" s="16"/>
      <c r="AK23" s="4">
        <v>1</v>
      </c>
    </row>
    <row r="24" spans="1:37" s="48" customFormat="1" ht="17.25" x14ac:dyDescent="0.25">
      <c r="A24" s="1401" t="str">
        <f t="shared" si="3"/>
        <v>A</v>
      </c>
      <c r="B24" s="1402" t="str">
        <f t="shared" si="5"/>
        <v>Salade composée.S.Salade aida n° 75.Famille ►.H.Hors d'œuvres</v>
      </c>
      <c r="C24" s="1403" t="str">
        <f t="shared" si="6"/>
        <v>Salade composée</v>
      </c>
      <c r="D24" s="2475" t="str">
        <f t="shared" si="7"/>
        <v>S</v>
      </c>
      <c r="E24" s="1402" t="str">
        <f t="shared" si="8"/>
        <v>Salade aida n° 75</v>
      </c>
      <c r="F24" s="1402" t="str">
        <f t="shared" si="9"/>
        <v>Famille ►</v>
      </c>
      <c r="G24" s="1402" t="str">
        <f t="shared" si="10"/>
        <v>H.Hors d'œuvres</v>
      </c>
      <c r="H24" s="196" t="str">
        <f t="shared" si="14"/>
        <v>A</v>
      </c>
      <c r="I24" s="149" t="str">
        <f>I18</f>
        <v>Salade composée.S.Salade aida n° 75.Famille ►.H.Hors d'œuvres</v>
      </c>
      <c r="J24" s="91">
        <f>J18</f>
        <v>10</v>
      </c>
      <c r="K24" s="91" t="str">
        <f>K18</f>
        <v>couverts</v>
      </c>
      <c r="L24" s="174"/>
      <c r="M24" s="209"/>
      <c r="N24" s="176" t="str">
        <f t="shared" si="12"/>
        <v/>
      </c>
      <c r="O24" s="177">
        <v>300</v>
      </c>
      <c r="P24" s="229" t="s">
        <v>41</v>
      </c>
      <c r="Q24" s="179">
        <v>1</v>
      </c>
      <c r="R24" s="180" t="s">
        <v>1551</v>
      </c>
      <c r="S24"/>
      <c r="T24" s="2978">
        <f>IF(ISTEXT(L24), 0, IFERROR(INDEX(Z12:Z36, MATCH(P24, Y12:Y36, 0)) * O24 * IF(ISBLANK(L24), 1, L24), 0))</f>
        <v>0.3</v>
      </c>
      <c r="U24" s="3700">
        <f>IF(ISNUMBER(Q24), T24*Q24*T17, 0)</f>
        <v>3</v>
      </c>
      <c r="V24" s="3701">
        <f>IF(AND(ISNUMBER(Q24), ISNUMBER(L24)), L24 * Q24 * T17, 0)</f>
        <v>0</v>
      </c>
      <c r="W24" s="3702">
        <f t="shared" si="13"/>
        <v>0</v>
      </c>
      <c r="X24"/>
      <c r="Y24" s="489" t="s">
        <v>120</v>
      </c>
      <c r="Z24" s="2951">
        <f t="shared" si="11"/>
        <v>0.25</v>
      </c>
      <c r="AA24" s="155">
        <v>250</v>
      </c>
      <c r="AB24" s="3"/>
      <c r="AC24" s="196" t="str">
        <f t="shared" si="4"/>
        <v>A</v>
      </c>
      <c r="AD24" s="3"/>
      <c r="AE24" s="76"/>
      <c r="AF24" s="76"/>
      <c r="AG24" s="76"/>
      <c r="AH24" s="76"/>
      <c r="AI24" s="76"/>
      <c r="AJ24" s="16"/>
      <c r="AK24" s="4">
        <v>1</v>
      </c>
    </row>
    <row r="25" spans="1:37" s="48" customFormat="1" ht="17.25" x14ac:dyDescent="0.25">
      <c r="A25" s="1401" t="str">
        <f t="shared" si="3"/>
        <v>A</v>
      </c>
      <c r="B25" s="1402" t="str">
        <f t="shared" si="5"/>
        <v>Salade composée.S.Salade aida n° 75.Famille ►.H.Hors d'œuvres</v>
      </c>
      <c r="C25" s="1403" t="str">
        <f t="shared" si="6"/>
        <v>Salade composée</v>
      </c>
      <c r="D25" s="2475" t="str">
        <f t="shared" si="7"/>
        <v>S</v>
      </c>
      <c r="E25" s="1402" t="str">
        <f t="shared" si="8"/>
        <v>Salade aida n° 75</v>
      </c>
      <c r="F25" s="1402" t="str">
        <f t="shared" si="9"/>
        <v>Famille ►</v>
      </c>
      <c r="G25" s="1402" t="str">
        <f t="shared" si="10"/>
        <v>H.Hors d'œuvres</v>
      </c>
      <c r="H25" s="196" t="str">
        <f t="shared" si="14"/>
        <v>A</v>
      </c>
      <c r="I25" s="149" t="str">
        <f>I18</f>
        <v>Salade composée.S.Salade aida n° 75.Famille ►.H.Hors d'œuvres</v>
      </c>
      <c r="J25" s="91">
        <f>J18</f>
        <v>10</v>
      </c>
      <c r="K25" s="91" t="str">
        <f>K18</f>
        <v>couverts</v>
      </c>
      <c r="L25" s="174"/>
      <c r="M25" s="209"/>
      <c r="N25" s="176" t="str">
        <f t="shared" si="12"/>
        <v/>
      </c>
      <c r="O25" s="177">
        <v>600</v>
      </c>
      <c r="P25" s="229" t="s">
        <v>41</v>
      </c>
      <c r="Q25" s="179">
        <v>1</v>
      </c>
      <c r="R25" s="180" t="s">
        <v>2322</v>
      </c>
      <c r="S25"/>
      <c r="T25" s="2978">
        <f>IF(ISTEXT(L25), 0, IFERROR(INDEX(Z12:Z36, MATCH(P25, Y12:Y36, 0)) * O25 * IF(ISBLANK(L25), 1, L25), 0))</f>
        <v>0.6</v>
      </c>
      <c r="U25" s="3697">
        <f>IF(ISNUMBER(Q25), T25*Q25*T17, 0)</f>
        <v>6</v>
      </c>
      <c r="V25" s="3698">
        <f>IF(AND(ISNUMBER(Q25), ISNUMBER(L25)), L25 * Q25 * T17, 0)</f>
        <v>0</v>
      </c>
      <c r="W25" s="3699">
        <f t="shared" si="13"/>
        <v>0</v>
      </c>
      <c r="X25"/>
      <c r="Y25" s="489" t="s">
        <v>123</v>
      </c>
      <c r="Z25" s="2951">
        <f t="shared" si="11"/>
        <v>0.5</v>
      </c>
      <c r="AA25" s="155">
        <v>500</v>
      </c>
      <c r="AB25" s="3"/>
      <c r="AC25" s="196" t="str">
        <f t="shared" si="4"/>
        <v>A</v>
      </c>
      <c r="AD25" s="3"/>
      <c r="AE25" s="76"/>
      <c r="AF25" s="76"/>
      <c r="AG25" s="76"/>
      <c r="AH25" s="76"/>
      <c r="AI25" s="76"/>
      <c r="AJ25" s="16"/>
      <c r="AK25" s="4">
        <v>1</v>
      </c>
    </row>
    <row r="26" spans="1:37" s="48" customFormat="1" ht="18" customHeight="1" x14ac:dyDescent="0.25">
      <c r="A26" s="1401" t="str">
        <f t="shared" si="3"/>
        <v>A</v>
      </c>
      <c r="B26" s="1402" t="str">
        <f t="shared" si="5"/>
        <v>Salade composée.S.Salade aida n° 75.Famille ►.H.Hors d'œuvres</v>
      </c>
      <c r="C26" s="1403" t="str">
        <f t="shared" si="6"/>
        <v>Salade composée</v>
      </c>
      <c r="D26" s="2475" t="str">
        <f t="shared" si="7"/>
        <v>S</v>
      </c>
      <c r="E26" s="1402" t="str">
        <f t="shared" si="8"/>
        <v>Salade aida n° 75</v>
      </c>
      <c r="F26" s="1402" t="str">
        <f t="shared" si="9"/>
        <v>Famille ►</v>
      </c>
      <c r="G26" s="1402" t="str">
        <f t="shared" si="10"/>
        <v>H.Hors d'œuvres</v>
      </c>
      <c r="H26" s="196" t="str">
        <f t="shared" si="14"/>
        <v>A</v>
      </c>
      <c r="I26" s="149" t="str">
        <f>I18</f>
        <v>Salade composée.S.Salade aida n° 75.Famille ►.H.Hors d'œuvres</v>
      </c>
      <c r="J26" s="91">
        <f>J18</f>
        <v>10</v>
      </c>
      <c r="K26" s="91" t="str">
        <f>K18</f>
        <v>couverts</v>
      </c>
      <c r="L26" s="174"/>
      <c r="M26" s="209"/>
      <c r="N26" s="176" t="str">
        <f t="shared" si="12"/>
        <v/>
      </c>
      <c r="O26" s="177">
        <v>200</v>
      </c>
      <c r="P26" s="229" t="s">
        <v>41</v>
      </c>
      <c r="Q26" s="179">
        <v>1</v>
      </c>
      <c r="R26" s="180" t="s">
        <v>1517</v>
      </c>
      <c r="S26"/>
      <c r="T26" s="2978">
        <f>IF(ISTEXT(L26), 0, IFERROR(INDEX(Z12:Z36, MATCH(P26, Y12:Y36, 0)) * O26 * IF(ISBLANK(L26), 1, L26), 0))</f>
        <v>0.2</v>
      </c>
      <c r="U26" s="3700">
        <f>IF(ISNUMBER(Q26), T26*Q26*T17, 0)</f>
        <v>2</v>
      </c>
      <c r="V26" s="3701">
        <f>IF(AND(ISNUMBER(Q26), ISNUMBER(L26)), L26 * Q26 * T17, 0)</f>
        <v>0</v>
      </c>
      <c r="W26" s="3702">
        <f t="shared" si="13"/>
        <v>0</v>
      </c>
      <c r="X26"/>
      <c r="Y26" s="2879" t="s">
        <v>125</v>
      </c>
      <c r="Z26" s="2951">
        <f t="shared" si="11"/>
        <v>0.1</v>
      </c>
      <c r="AA26" s="155">
        <v>100</v>
      </c>
      <c r="AB26" s="3"/>
      <c r="AC26" s="196" t="str">
        <f t="shared" si="4"/>
        <v>A</v>
      </c>
      <c r="AD26" s="3"/>
      <c r="AE26" s="76"/>
      <c r="AF26" s="76"/>
      <c r="AG26" s="76"/>
      <c r="AH26" s="76"/>
      <c r="AI26" s="76"/>
      <c r="AJ26" s="16"/>
      <c r="AK26" s="4">
        <v>1</v>
      </c>
    </row>
    <row r="27" spans="1:37" s="48" customFormat="1" ht="18" customHeight="1" x14ac:dyDescent="0.25">
      <c r="A27" s="1401" t="str">
        <f t="shared" si="3"/>
        <v>►</v>
      </c>
      <c r="B27" s="1402" t="str">
        <f t="shared" si="5"/>
        <v>►</v>
      </c>
      <c r="C27" s="1403" t="str">
        <f>IF(B27="►", "►", IFERROR(LEFT(B27, SEARCH(".", B27)-1), 0))</f>
        <v>►</v>
      </c>
      <c r="D27" s="2475" t="str">
        <f t="shared" si="7"/>
        <v>►</v>
      </c>
      <c r="E27" s="1402" t="str">
        <f>IF(B27="►", "►", IFERROR(MID(B27, SEARCH(".", B27, SEARCH(".", B27)+1)+1, SEARCH(".", B27, SEARCH(".", B27, SEARCH(".", B27)+1)+1) - SEARCH(".", B27, SEARCH(".", B27)+1)-1), 0))</f>
        <v>►</v>
      </c>
      <c r="F27" s="1402" t="str">
        <f>IF(B27="►", "►", IFERROR(MID(B27, SEARCH(".", B27, SEARCH(".", B27, SEARCH(".", B27)+1)+1)+1, SEARCH(".", B27, SEARCH(".", B27, SEARCH(".", B27, SEARCH(".", B27)+1)+1)+1) - SEARCH(".", B27, SEARCH(".", B27, SEARCH(".", B27)+1)+1)-1), 0))</f>
        <v>►</v>
      </c>
      <c r="G27" s="1402" t="str">
        <f>IF(OR(B27="►", ISBLANK(B27)), "►", IFERROR(RIGHT(B27, LEN(B27)-FIND("►", B27)-1), ""))</f>
        <v>►</v>
      </c>
      <c r="H27" s="196" t="str">
        <f t="shared" si="14"/>
        <v>►</v>
      </c>
      <c r="I27" s="149" t="str">
        <f>I18</f>
        <v>Salade composée.S.Salade aida n° 75.Famille ►.H.Hors d'œuvres</v>
      </c>
      <c r="J27" s="91">
        <f>J18</f>
        <v>10</v>
      </c>
      <c r="K27" s="91" t="str">
        <f>K18</f>
        <v>couverts</v>
      </c>
      <c r="L27" s="174"/>
      <c r="M27" s="209"/>
      <c r="N27" s="176" t="str">
        <f t="shared" si="12"/>
        <v/>
      </c>
      <c r="O27" s="177"/>
      <c r="P27" s="1462"/>
      <c r="Q27" s="179">
        <v>1</v>
      </c>
      <c r="R27" s="180"/>
      <c r="S27"/>
      <c r="T27" s="2978">
        <f>IF(ISTEXT(L27), 0, IFERROR(INDEX(Z12:Z36, MATCH(P27, Y12:Y36, 0)) * O27 * IF(ISBLANK(L27), 1, L27), 0))</f>
        <v>0</v>
      </c>
      <c r="U27" s="3697">
        <f>IF(ISNUMBER(Q27), T27*Q27*T17, 0)</f>
        <v>0</v>
      </c>
      <c r="V27" s="3698">
        <f>IF(AND(ISNUMBER(Q27), ISNUMBER(L27)), L27 * Q27 * T17, 0)</f>
        <v>0</v>
      </c>
      <c r="W27" s="3699">
        <f t="shared" si="13"/>
        <v>0</v>
      </c>
      <c r="X27"/>
      <c r="Y27" s="1446" t="s">
        <v>126</v>
      </c>
      <c r="Z27" s="2951">
        <f t="shared" si="11"/>
        <v>4.9299999999999995E-3</v>
      </c>
      <c r="AA27" s="223">
        <v>4.93</v>
      </c>
      <c r="AB27" s="3"/>
      <c r="AC27" s="196" t="str">
        <f t="shared" si="4"/>
        <v>►</v>
      </c>
      <c r="AD27" s="3"/>
      <c r="AE27" s="76"/>
      <c r="AF27" s="76"/>
      <c r="AG27" s="76"/>
      <c r="AH27" s="76"/>
      <c r="AI27" s="76"/>
      <c r="AJ27" s="16"/>
      <c r="AK27" s="4">
        <v>1</v>
      </c>
    </row>
    <row r="28" spans="1:37" s="48" customFormat="1" ht="17.25" x14ac:dyDescent="0.25">
      <c r="A28" s="1401" t="str">
        <f t="shared" si="3"/>
        <v>A</v>
      </c>
      <c r="B28" s="1402" t="str">
        <f t="shared" si="5"/>
        <v>Salade composée.S.Salade aida n° 75.Famille ►.H.Hors d'œuvres</v>
      </c>
      <c r="C28" s="1403" t="str">
        <f t="shared" ref="C28:C91" si="15">IF(B28="►", "►", IFERROR(LEFT(B28, SEARCH(".", B28)-1), 0))</f>
        <v>Salade composée</v>
      </c>
      <c r="D28" s="2475" t="str">
        <f t="shared" si="7"/>
        <v>S</v>
      </c>
      <c r="E28" s="1402" t="str">
        <f t="shared" ref="E28:E91" si="16">IF(B28="►", "►", IFERROR(MID(B28, SEARCH(".", B28, SEARCH(".", B28)+1)+1, SEARCH(".", B28, SEARCH(".", B28, SEARCH(".", B28)+1)+1) - SEARCH(".", B28, SEARCH(".", B28)+1)-1), 0))</f>
        <v>Salade aida n° 75</v>
      </c>
      <c r="F28" s="1402" t="str">
        <f t="shared" ref="F28:F91" si="17">IF(B28="►", "►", IFERROR(MID(B28, SEARCH(".", B28, SEARCH(".", B28, SEARCH(".", B28)+1)+1)+1, SEARCH(".", B28, SEARCH(".", B28, SEARCH(".", B28, SEARCH(".", B28)+1)+1)+1) - SEARCH(".", B28, SEARCH(".", B28, SEARCH(".", B28)+1)+1)-1), 0))</f>
        <v>Famille ►</v>
      </c>
      <c r="G28" s="1402" t="str">
        <f t="shared" ref="G28:G91" si="18">IF(OR(B28="►", ISBLANK(B28)), "►", IFERROR(RIGHT(B28, LEN(B28)-FIND("►", B28)-1), ""))</f>
        <v>H.Hors d'œuvres</v>
      </c>
      <c r="H28" s="196" t="str">
        <f t="shared" si="14"/>
        <v>A</v>
      </c>
      <c r="I28" s="149" t="str">
        <f>I18</f>
        <v>Salade composée.S.Salade aida n° 75.Famille ►.H.Hors d'œuvres</v>
      </c>
      <c r="J28" s="91">
        <f>J18</f>
        <v>10</v>
      </c>
      <c r="K28" s="91" t="str">
        <f>K18</f>
        <v>couverts</v>
      </c>
      <c r="L28" s="174"/>
      <c r="M28" s="209"/>
      <c r="N28" s="176" t="str">
        <f t="shared" si="12"/>
        <v/>
      </c>
      <c r="O28" s="177">
        <v>160</v>
      </c>
      <c r="P28" s="229" t="s">
        <v>41</v>
      </c>
      <c r="Q28" s="179">
        <v>1</v>
      </c>
      <c r="R28" s="180" t="s">
        <v>2390</v>
      </c>
      <c r="S28"/>
      <c r="T28" s="2978">
        <f>IF(ISTEXT(L28), 0, IFERROR(INDEX(Z12:Z36, MATCH(P28, Y12:Y36, 0)) * O28 * IF(ISBLANK(L28), 1, L28), 0))</f>
        <v>0.16</v>
      </c>
      <c r="U28" s="3700">
        <f>IF(ISNUMBER(Q28), T28*Q28*T17, 0)</f>
        <v>1.6</v>
      </c>
      <c r="V28" s="3701">
        <f>IF(AND(ISNUMBER(Q28), ISNUMBER(L28)), L28 * Q28 * T17, 0)</f>
        <v>0</v>
      </c>
      <c r="W28" s="3702">
        <f t="shared" si="13"/>
        <v>0</v>
      </c>
      <c r="X28"/>
      <c r="Y28" s="1446" t="s">
        <v>128</v>
      </c>
      <c r="Z28" s="2951">
        <f t="shared" si="11"/>
        <v>1.4999999999999999E-2</v>
      </c>
      <c r="AA28" s="155">
        <v>15</v>
      </c>
      <c r="AB28" s="3"/>
      <c r="AC28" s="196" t="str">
        <f t="shared" si="4"/>
        <v>A</v>
      </c>
      <c r="AD28" s="3"/>
      <c r="AE28" s="76"/>
      <c r="AF28" s="76"/>
      <c r="AG28" s="76"/>
      <c r="AH28" s="76"/>
      <c r="AI28" s="76"/>
      <c r="AJ28" s="16"/>
      <c r="AK28" s="4">
        <v>1</v>
      </c>
    </row>
    <row r="29" spans="1:37" s="48" customFormat="1" ht="17.25" x14ac:dyDescent="0.25">
      <c r="A29" s="1401" t="str">
        <f t="shared" si="3"/>
        <v>A</v>
      </c>
      <c r="B29" s="1402" t="str">
        <f t="shared" si="5"/>
        <v>Salade composée.S.Salade aida n° 75.Famille ►.H.Hors d'œuvres</v>
      </c>
      <c r="C29" s="1403" t="str">
        <f t="shared" si="15"/>
        <v>Salade composée</v>
      </c>
      <c r="D29" s="2475" t="str">
        <f t="shared" si="7"/>
        <v>S</v>
      </c>
      <c r="E29" s="1402" t="str">
        <f t="shared" si="16"/>
        <v>Salade aida n° 75</v>
      </c>
      <c r="F29" s="1402" t="str">
        <f t="shared" si="17"/>
        <v>Famille ►</v>
      </c>
      <c r="G29" s="1402" t="str">
        <f t="shared" si="18"/>
        <v>H.Hors d'œuvres</v>
      </c>
      <c r="H29" s="196" t="str">
        <f t="shared" si="14"/>
        <v>A</v>
      </c>
      <c r="I29" s="149" t="str">
        <f>I18</f>
        <v>Salade composée.S.Salade aida n° 75.Famille ►.H.Hors d'œuvres</v>
      </c>
      <c r="J29" s="91">
        <f>J18</f>
        <v>10</v>
      </c>
      <c r="K29" s="91" t="str">
        <f>K18</f>
        <v>couverts</v>
      </c>
      <c r="L29" s="174"/>
      <c r="M29" s="209"/>
      <c r="N29" s="176" t="str">
        <f t="shared" si="12"/>
        <v/>
      </c>
      <c r="O29" s="177">
        <v>80</v>
      </c>
      <c r="P29" s="229" t="s">
        <v>41</v>
      </c>
      <c r="Q29" s="179">
        <v>1</v>
      </c>
      <c r="R29" s="180" t="s">
        <v>2391</v>
      </c>
      <c r="S29"/>
      <c r="T29" s="2978">
        <f>IF(ISTEXT(L29), 0, IFERROR(INDEX(Z12:Z36, MATCH(P29, Y12:Y36, 0)) * O29 * IF(ISBLANK(L29), 1, L29), 0))</f>
        <v>0.08</v>
      </c>
      <c r="U29" s="3697">
        <f>IF(ISNUMBER(Q29), T29*Q29*T17, 0)</f>
        <v>0.8</v>
      </c>
      <c r="V29" s="3698">
        <f>IF(AND(ISNUMBER(Q29), ISNUMBER(L29)), L29 * Q29 * T17, 0)</f>
        <v>0</v>
      </c>
      <c r="W29" s="3699">
        <f t="shared" si="13"/>
        <v>0</v>
      </c>
      <c r="X29"/>
      <c r="Y29" s="1446" t="s">
        <v>130</v>
      </c>
      <c r="Z29" s="2951">
        <f t="shared" si="11"/>
        <v>5.0000000000000001E-3</v>
      </c>
      <c r="AA29" s="155">
        <v>5</v>
      </c>
      <c r="AB29" s="3"/>
      <c r="AC29" s="196" t="str">
        <f t="shared" si="4"/>
        <v>A</v>
      </c>
      <c r="AD29" s="3"/>
      <c r="AE29" s="76"/>
      <c r="AF29" s="76"/>
      <c r="AG29" s="76"/>
      <c r="AH29" s="76"/>
      <c r="AI29" s="76"/>
      <c r="AJ29" s="16"/>
      <c r="AK29" s="4">
        <v>1</v>
      </c>
    </row>
    <row r="30" spans="1:37" s="48" customFormat="1" ht="18.75" x14ac:dyDescent="0.25">
      <c r="A30" s="1401" t="str">
        <f t="shared" si="3"/>
        <v>A</v>
      </c>
      <c r="B30" s="1402" t="str">
        <f t="shared" si="5"/>
        <v>Salade composée.S.Salade aida n° 75.Famille ►.H.Hors d'œuvres</v>
      </c>
      <c r="C30" s="1403" t="str">
        <f t="shared" si="15"/>
        <v>Salade composée</v>
      </c>
      <c r="D30" s="2475" t="str">
        <f t="shared" si="7"/>
        <v>S</v>
      </c>
      <c r="E30" s="1402" t="str">
        <f t="shared" si="16"/>
        <v>Salade aida n° 75</v>
      </c>
      <c r="F30" s="1402" t="str">
        <f t="shared" si="17"/>
        <v>Famille ►</v>
      </c>
      <c r="G30" s="1402" t="str">
        <f t="shared" si="18"/>
        <v>H.Hors d'œuvres</v>
      </c>
      <c r="H30" s="196" t="str">
        <f t="shared" si="14"/>
        <v>A</v>
      </c>
      <c r="I30" s="149" t="str">
        <f>I18</f>
        <v>Salade composée.S.Salade aida n° 75.Famille ►.H.Hors d'œuvres</v>
      </c>
      <c r="J30" s="91">
        <f>J18</f>
        <v>10</v>
      </c>
      <c r="K30" s="91" t="str">
        <f>K18</f>
        <v>couverts</v>
      </c>
      <c r="L30" s="174"/>
      <c r="M30" s="209"/>
      <c r="N30" s="176" t="str">
        <f t="shared" si="12"/>
        <v/>
      </c>
      <c r="O30" s="177">
        <v>20</v>
      </c>
      <c r="P30" s="229" t="s">
        <v>41</v>
      </c>
      <c r="Q30" s="179">
        <v>1</v>
      </c>
      <c r="R30" s="180" t="s">
        <v>2392</v>
      </c>
      <c r="S30"/>
      <c r="T30" s="2978">
        <f>IF(ISTEXT(L30), 0, IFERROR(INDEX(Z12:Z36, MATCH(P30, Y12:Y36, 0)) * O30 * IF(ISBLANK(L30), 1, L30), 0))</f>
        <v>0.02</v>
      </c>
      <c r="U30" s="3700">
        <f>IF(ISNUMBER(Q30), T30*Q30*T17, 0)</f>
        <v>0.2</v>
      </c>
      <c r="V30" s="3701">
        <f>IF(AND(ISNUMBER(Q30), ISNUMBER(L30)), L30 * Q30 * T17, 0)</f>
        <v>0</v>
      </c>
      <c r="W30" s="3702">
        <f t="shared" si="13"/>
        <v>0</v>
      </c>
      <c r="X30"/>
      <c r="Y30" s="1446" t="s">
        <v>133</v>
      </c>
      <c r="Z30" s="2951">
        <f t="shared" si="11"/>
        <v>0.03</v>
      </c>
      <c r="AA30" s="155">
        <v>30</v>
      </c>
      <c r="AB30" s="3"/>
      <c r="AC30" s="196" t="str">
        <f t="shared" si="4"/>
        <v>A</v>
      </c>
      <c r="AD30" s="3"/>
      <c r="AE30" s="146" t="s">
        <v>134</v>
      </c>
      <c r="AF30" s="64"/>
      <c r="AG30" s="64"/>
      <c r="AH30" s="65"/>
      <c r="AI30" s="65"/>
      <c r="AJ30" s="16"/>
      <c r="AK30" s="4">
        <v>1</v>
      </c>
    </row>
    <row r="31" spans="1:37" s="48" customFormat="1" ht="18.75" x14ac:dyDescent="0.25">
      <c r="A31" s="1401" t="str">
        <f t="shared" si="3"/>
        <v>A</v>
      </c>
      <c r="B31" s="1402" t="str">
        <f t="shared" si="5"/>
        <v>Salade composée.S.Salade aida n° 75.Famille ►.H.Hors d'œuvres</v>
      </c>
      <c r="C31" s="1403" t="str">
        <f t="shared" si="15"/>
        <v>Salade composée</v>
      </c>
      <c r="D31" s="2475" t="str">
        <f t="shared" si="7"/>
        <v>S</v>
      </c>
      <c r="E31" s="1402" t="str">
        <f t="shared" si="16"/>
        <v>Salade aida n° 75</v>
      </c>
      <c r="F31" s="1402" t="str">
        <f t="shared" si="17"/>
        <v>Famille ►</v>
      </c>
      <c r="G31" s="1402" t="str">
        <f t="shared" si="18"/>
        <v>H.Hors d'œuvres</v>
      </c>
      <c r="H31" s="196" t="str">
        <f t="shared" si="14"/>
        <v>A</v>
      </c>
      <c r="I31" s="149" t="str">
        <f>I18</f>
        <v>Salade composée.S.Salade aida n° 75.Famille ►.H.Hors d'œuvres</v>
      </c>
      <c r="J31" s="91">
        <f>J18</f>
        <v>10</v>
      </c>
      <c r="K31" s="91" t="str">
        <f>K18</f>
        <v>couverts</v>
      </c>
      <c r="L31" s="174"/>
      <c r="M31" s="209" t="s">
        <v>2393</v>
      </c>
      <c r="N31" s="176" t="str">
        <f t="shared" si="12"/>
        <v/>
      </c>
      <c r="O31" s="177"/>
      <c r="P31" s="178"/>
      <c r="Q31" s="179">
        <v>1</v>
      </c>
      <c r="R31" s="180" t="s">
        <v>2394</v>
      </c>
      <c r="S31"/>
      <c r="T31" s="2978">
        <f>IF(ISTEXT(L31), 0, IFERROR(INDEX(Z12:Z36, MATCH(P31, Y12:Y36, 0)) * O31 * IF(ISBLANK(L31), 1, L31), 0))</f>
        <v>0</v>
      </c>
      <c r="U31" s="3697">
        <f>IF(ISNUMBER(Q31), T31*Q31*T17, 0)</f>
        <v>0</v>
      </c>
      <c r="V31" s="3698">
        <f>IF(AND(ISNUMBER(Q31), ISNUMBER(L31)), L31 * Q31 * T17, 0)</f>
        <v>0</v>
      </c>
      <c r="W31" s="3699" t="str">
        <f t="shared" si="13"/>
        <v>PM</v>
      </c>
      <c r="X31"/>
      <c r="Y31" s="1446" t="s">
        <v>136</v>
      </c>
      <c r="Z31" s="2951">
        <f t="shared" si="11"/>
        <v>0.06</v>
      </c>
      <c r="AA31" s="155">
        <v>60</v>
      </c>
      <c r="AB31" s="3"/>
      <c r="AC31" s="196" t="str">
        <f t="shared" si="4"/>
        <v>A</v>
      </c>
      <c r="AD31" s="3"/>
      <c r="AE31" s="146" t="s">
        <v>137</v>
      </c>
      <c r="AF31" s="64"/>
      <c r="AG31" s="64"/>
      <c r="AH31" s="65"/>
      <c r="AI31" s="65"/>
      <c r="AJ31" s="16"/>
      <c r="AK31" s="4">
        <v>1</v>
      </c>
    </row>
    <row r="32" spans="1:37" s="48" customFormat="1" ht="17.25" x14ac:dyDescent="0.25">
      <c r="A32" s="1401" t="str">
        <f t="shared" si="3"/>
        <v>A</v>
      </c>
      <c r="B32" s="1402" t="str">
        <f t="shared" si="5"/>
        <v>Salade composée.S.Salade aida n° 75.Famille ►.H.Hors d'œuvres</v>
      </c>
      <c r="C32" s="1403" t="str">
        <f t="shared" si="15"/>
        <v>Salade composée</v>
      </c>
      <c r="D32" s="2475" t="str">
        <f t="shared" si="7"/>
        <v>S</v>
      </c>
      <c r="E32" s="1402" t="str">
        <f t="shared" si="16"/>
        <v>Salade aida n° 75</v>
      </c>
      <c r="F32" s="1402" t="str">
        <f t="shared" si="17"/>
        <v>Famille ►</v>
      </c>
      <c r="G32" s="1402" t="str">
        <f t="shared" si="18"/>
        <v>H.Hors d'œuvres</v>
      </c>
      <c r="H32" s="196" t="str">
        <f t="shared" si="14"/>
        <v>A</v>
      </c>
      <c r="I32" s="149" t="str">
        <f>I18</f>
        <v>Salade composée.S.Salade aida n° 75.Famille ►.H.Hors d'œuvres</v>
      </c>
      <c r="J32" s="91">
        <f>J18</f>
        <v>10</v>
      </c>
      <c r="K32" s="91" t="str">
        <f>K18</f>
        <v>couverts</v>
      </c>
      <c r="L32" s="174"/>
      <c r="M32" s="209" t="s">
        <v>2393</v>
      </c>
      <c r="N32" s="176" t="str">
        <f t="shared" si="12"/>
        <v/>
      </c>
      <c r="O32" s="177"/>
      <c r="P32" s="178"/>
      <c r="Q32" s="179">
        <v>1</v>
      </c>
      <c r="R32" s="180" t="s">
        <v>2395</v>
      </c>
      <c r="S32"/>
      <c r="T32" s="2978">
        <f>IF(ISTEXT(L32), 0, IFERROR(INDEX(Z12:Z36, MATCH(P32, Y12:Y36, 0)) * O32 * IF(ISBLANK(L32), 1, L32), 0))</f>
        <v>0</v>
      </c>
      <c r="U32" s="3700">
        <f>IF(ISNUMBER(Q32), T32*Q32*T17, 0)</f>
        <v>0</v>
      </c>
      <c r="V32" s="3701">
        <f>IF(AND(ISNUMBER(Q32), ISNUMBER(L32)), L32 * Q32 * T17, 0)</f>
        <v>0</v>
      </c>
      <c r="W32" s="3702" t="str">
        <f t="shared" si="13"/>
        <v>PM</v>
      </c>
      <c r="X32"/>
      <c r="Y32" s="1446" t="s">
        <v>139</v>
      </c>
      <c r="Z32" s="2951">
        <f t="shared" si="11"/>
        <v>0.22500000000000001</v>
      </c>
      <c r="AA32" s="155">
        <v>225</v>
      </c>
      <c r="AB32" s="3"/>
      <c r="AC32" s="196" t="str">
        <f t="shared" si="4"/>
        <v>A</v>
      </c>
      <c r="AD32" s="3"/>
      <c r="AE32" s="76"/>
      <c r="AF32" s="76"/>
      <c r="AG32" s="76"/>
      <c r="AH32" s="76"/>
      <c r="AI32" s="76"/>
      <c r="AJ32" s="16"/>
      <c r="AK32" s="4">
        <v>1</v>
      </c>
    </row>
    <row r="33" spans="1:37" s="48" customFormat="1" ht="19.5" customHeight="1" x14ac:dyDescent="0.25">
      <c r="A33" s="1401" t="str">
        <f t="shared" si="3"/>
        <v>►</v>
      </c>
      <c r="B33" s="1402" t="str">
        <f t="shared" si="5"/>
        <v>►</v>
      </c>
      <c r="C33" s="1403" t="str">
        <f t="shared" si="15"/>
        <v>►</v>
      </c>
      <c r="D33" s="2475" t="str">
        <f t="shared" si="7"/>
        <v>►</v>
      </c>
      <c r="E33" s="1402" t="str">
        <f t="shared" si="16"/>
        <v>►</v>
      </c>
      <c r="F33" s="1402" t="str">
        <f t="shared" si="17"/>
        <v>►</v>
      </c>
      <c r="G33" s="1402" t="str">
        <f t="shared" si="18"/>
        <v>►</v>
      </c>
      <c r="H33" s="196" t="str">
        <f t="shared" si="14"/>
        <v>►</v>
      </c>
      <c r="I33" s="149" t="str">
        <f>I18</f>
        <v>Salade composée.S.Salade aida n° 75.Famille ►.H.Hors d'œuvres</v>
      </c>
      <c r="J33" s="91">
        <f>J18</f>
        <v>10</v>
      </c>
      <c r="K33" s="91" t="str">
        <f>K18</f>
        <v>couverts</v>
      </c>
      <c r="L33" s="174"/>
      <c r="M33" s="209"/>
      <c r="N33" s="176" t="str">
        <f t="shared" si="12"/>
        <v/>
      </c>
      <c r="O33" s="177"/>
      <c r="P33" s="178"/>
      <c r="Q33" s="179">
        <v>1</v>
      </c>
      <c r="R33" s="180"/>
      <c r="S33"/>
      <c r="T33" s="2978">
        <f>IF(ISTEXT(L33), 0, IFERROR(INDEX(Z12:Z36, MATCH(P33, Y12:Y36, 0)) * O33 * IF(ISBLANK(L33), 1, L33), 0))</f>
        <v>0</v>
      </c>
      <c r="U33" s="3697">
        <f>IF(ISNUMBER(Q33), T33*Q33*T17, 0)</f>
        <v>0</v>
      </c>
      <c r="V33" s="3698">
        <f>IF(AND(ISNUMBER(Q33), ISNUMBER(L33)), L33 * Q33 * T17, 0)</f>
        <v>0</v>
      </c>
      <c r="W33" s="3699">
        <f t="shared" si="13"/>
        <v>0</v>
      </c>
      <c r="X33"/>
      <c r="Y33" s="1446" t="s">
        <v>141</v>
      </c>
      <c r="Z33" s="2951">
        <f t="shared" si="11"/>
        <v>0.11799999999999999</v>
      </c>
      <c r="AA33" s="155">
        <v>118</v>
      </c>
      <c r="AB33" s="3" t="s">
        <v>6</v>
      </c>
      <c r="AC33" s="196" t="str">
        <f t="shared" si="4"/>
        <v>►</v>
      </c>
      <c r="AD33" s="3"/>
      <c r="AE33" s="76"/>
      <c r="AF33" s="76"/>
      <c r="AG33" s="76"/>
      <c r="AH33" s="76"/>
      <c r="AI33" s="76"/>
      <c r="AJ33" s="16"/>
      <c r="AK33" s="4">
        <v>1</v>
      </c>
    </row>
    <row r="34" spans="1:37" s="48" customFormat="1" ht="19.5" customHeight="1" x14ac:dyDescent="0.25">
      <c r="A34" s="1401" t="str">
        <f t="shared" si="3"/>
        <v>►</v>
      </c>
      <c r="B34" s="1402" t="str">
        <f t="shared" si="5"/>
        <v>►</v>
      </c>
      <c r="C34" s="1403" t="str">
        <f t="shared" si="15"/>
        <v>►</v>
      </c>
      <c r="D34" s="2475" t="str">
        <f t="shared" si="7"/>
        <v>►</v>
      </c>
      <c r="E34" s="1402" t="str">
        <f t="shared" si="16"/>
        <v>►</v>
      </c>
      <c r="F34" s="1402" t="str">
        <f t="shared" si="17"/>
        <v>►</v>
      </c>
      <c r="G34" s="1402" t="str">
        <f t="shared" si="18"/>
        <v>►</v>
      </c>
      <c r="H34" s="196" t="str">
        <f t="shared" si="14"/>
        <v>►</v>
      </c>
      <c r="I34" s="149" t="str">
        <f>I18</f>
        <v>Salade composée.S.Salade aida n° 75.Famille ►.H.Hors d'œuvres</v>
      </c>
      <c r="J34" s="91">
        <f>J18</f>
        <v>10</v>
      </c>
      <c r="K34" s="91" t="str">
        <f>K18</f>
        <v>couverts</v>
      </c>
      <c r="L34" s="174"/>
      <c r="M34" s="209"/>
      <c r="N34" s="176" t="str">
        <f t="shared" si="12"/>
        <v/>
      </c>
      <c r="O34" s="177"/>
      <c r="P34" s="178"/>
      <c r="Q34" s="179">
        <v>1</v>
      </c>
      <c r="R34" s="180"/>
      <c r="S34"/>
      <c r="T34" s="2978">
        <f>IF(ISTEXT(L34), 0, IFERROR(INDEX(Z12:Z36, MATCH(P34, Y12:Y36, 0)) * O34 * IF(ISBLANK(L34), 1, L34), 0))</f>
        <v>0</v>
      </c>
      <c r="U34" s="3700">
        <f>IF(ISNUMBER(Q34), T34*Q34*T17, 0)</f>
        <v>0</v>
      </c>
      <c r="V34" s="3701">
        <f>IF(AND(ISNUMBER(Q34), ISNUMBER(L34)), L34 * Q34 * T17, 0)</f>
        <v>0</v>
      </c>
      <c r="W34" s="3702">
        <f t="shared" si="13"/>
        <v>0</v>
      </c>
      <c r="X34"/>
      <c r="Y34" s="1446" t="s">
        <v>143</v>
      </c>
      <c r="Z34" s="2951">
        <f t="shared" si="11"/>
        <v>0.25</v>
      </c>
      <c r="AA34" s="155">
        <v>250</v>
      </c>
      <c r="AB34" s="3"/>
      <c r="AC34" s="196" t="str">
        <f t="shared" si="4"/>
        <v>►</v>
      </c>
      <c r="AD34" s="3"/>
      <c r="AE34" s="238" t="s">
        <v>144</v>
      </c>
      <c r="AF34" s="64"/>
      <c r="AG34" s="64"/>
      <c r="AH34" s="65"/>
      <c r="AI34" s="65"/>
      <c r="AJ34" s="16"/>
      <c r="AK34" s="4">
        <v>1</v>
      </c>
    </row>
    <row r="35" spans="1:37" s="48" customFormat="1" ht="18.75" x14ac:dyDescent="0.25">
      <c r="A35" s="1401" t="str">
        <f t="shared" si="3"/>
        <v>►</v>
      </c>
      <c r="B35" s="1402" t="str">
        <f t="shared" si="5"/>
        <v>►</v>
      </c>
      <c r="C35" s="1403" t="str">
        <f t="shared" si="15"/>
        <v>►</v>
      </c>
      <c r="D35" s="2475" t="str">
        <f t="shared" si="7"/>
        <v>►</v>
      </c>
      <c r="E35" s="1402" t="str">
        <f t="shared" si="16"/>
        <v>►</v>
      </c>
      <c r="F35" s="1402" t="str">
        <f t="shared" si="17"/>
        <v>►</v>
      </c>
      <c r="G35" s="1402" t="str">
        <f t="shared" si="18"/>
        <v>►</v>
      </c>
      <c r="H35" s="196" t="str">
        <f t="shared" si="14"/>
        <v>►</v>
      </c>
      <c r="I35" s="149" t="str">
        <f>I18</f>
        <v>Salade composée.S.Salade aida n° 75.Famille ►.H.Hors d'œuvres</v>
      </c>
      <c r="J35" s="91">
        <f>J18</f>
        <v>10</v>
      </c>
      <c r="K35" s="91" t="str">
        <f>K18</f>
        <v>couverts</v>
      </c>
      <c r="L35" s="174"/>
      <c r="M35" s="209"/>
      <c r="N35" s="176" t="str">
        <f t="shared" si="12"/>
        <v/>
      </c>
      <c r="O35" s="177"/>
      <c r="P35" s="178"/>
      <c r="Q35" s="179">
        <v>1</v>
      </c>
      <c r="R35" s="180"/>
      <c r="S35"/>
      <c r="T35" s="2978">
        <f>IF(ISTEXT(L35), 0, IFERROR(INDEX(Z12:Z36, MATCH(P35, Y12:Y36, 0)) * O35 * IF(ISBLANK(L35), 1, L35), 0))</f>
        <v>0</v>
      </c>
      <c r="U35" s="3697">
        <f>IF(ISNUMBER(Q35), T35*Q35*T17, 0)</f>
        <v>0</v>
      </c>
      <c r="V35" s="3698">
        <f>IF(AND(ISNUMBER(Q35), ISNUMBER(L35)), L35 * Q35 * T17, 0)</f>
        <v>0</v>
      </c>
      <c r="W35" s="3699">
        <f t="shared" si="13"/>
        <v>0</v>
      </c>
      <c r="X35"/>
      <c r="Y35" s="1446" t="s">
        <v>147</v>
      </c>
      <c r="Z35" s="2951">
        <f t="shared" si="11"/>
        <v>0.15</v>
      </c>
      <c r="AA35" s="155">
        <v>150</v>
      </c>
      <c r="AB35" s="3"/>
      <c r="AC35" s="196" t="str">
        <f t="shared" si="4"/>
        <v>►</v>
      </c>
      <c r="AD35" s="3"/>
      <c r="AE35" s="245" t="s">
        <v>148</v>
      </c>
      <c r="AF35" s="64"/>
      <c r="AG35" s="64"/>
      <c r="AH35" s="65"/>
      <c r="AI35" s="65"/>
      <c r="AJ35" s="16"/>
      <c r="AK35" s="4">
        <v>1</v>
      </c>
    </row>
    <row r="36" spans="1:37" s="48" customFormat="1" ht="15.75" x14ac:dyDescent="0.25">
      <c r="A36" s="1401" t="str">
        <f t="shared" si="3"/>
        <v>A</v>
      </c>
      <c r="B36" s="1402" t="str">
        <f t="shared" si="5"/>
        <v>Salade composée.S.Salade aida n° 75.Famille ►.H.Hors d'œuvres</v>
      </c>
      <c r="C36" s="1403" t="str">
        <f t="shared" si="15"/>
        <v>Salade composée</v>
      </c>
      <c r="D36" s="2475" t="str">
        <f t="shared" si="7"/>
        <v>S</v>
      </c>
      <c r="E36" s="1402" t="str">
        <f t="shared" si="16"/>
        <v>Salade aida n° 75</v>
      </c>
      <c r="F36" s="1402" t="str">
        <f t="shared" si="17"/>
        <v>Famille ►</v>
      </c>
      <c r="G36" s="1402" t="str">
        <f t="shared" si="18"/>
        <v>H.Hors d'œuvres</v>
      </c>
      <c r="H36" s="66" t="s">
        <v>18</v>
      </c>
      <c r="I36" s="985" t="str">
        <f>I18</f>
        <v>Salade composée.S.Salade aida n° 75.Famille ►.H.Hors d'œuvres</v>
      </c>
      <c r="J36" s="986">
        <f>J18</f>
        <v>10</v>
      </c>
      <c r="K36" s="987" t="str">
        <f>K18</f>
        <v>couverts</v>
      </c>
      <c r="L36" s="988" t="s">
        <v>150</v>
      </c>
      <c r="M36" s="989"/>
      <c r="N36" s="990"/>
      <c r="O36" s="990"/>
      <c r="P36" s="990"/>
      <c r="Q36" s="990"/>
      <c r="R36" s="991"/>
      <c r="T36" s="3703">
        <f>SUM(T22:T35)</f>
        <v>1.7599999999999998</v>
      </c>
      <c r="U36" s="257">
        <f>SUM(U22:U35)</f>
        <v>17.600000000000001</v>
      </c>
      <c r="V36" s="3704"/>
      <c r="W36" s="3705"/>
      <c r="Y36" s="1446" t="s">
        <v>151</v>
      </c>
      <c r="Z36" s="2952">
        <f t="shared" si="11"/>
        <v>0.35</v>
      </c>
      <c r="AA36" s="1031">
        <v>350</v>
      </c>
      <c r="AB36" s="3"/>
      <c r="AC36" s="66" t="str">
        <f t="shared" si="4"/>
        <v>A</v>
      </c>
      <c r="AD36" s="3"/>
      <c r="AE36" s="76"/>
      <c r="AF36" s="76"/>
      <c r="AG36" s="76"/>
      <c r="AH36" s="76"/>
      <c r="AI36" s="76"/>
      <c r="AJ36" s="16"/>
      <c r="AK36" s="4">
        <v>1</v>
      </c>
    </row>
    <row r="37" spans="1:37" s="48" customFormat="1" ht="15.75" x14ac:dyDescent="0.25">
      <c r="A37" s="1401" t="str">
        <f t="shared" si="3"/>
        <v>A</v>
      </c>
      <c r="B37" s="1402" t="str">
        <f t="shared" si="5"/>
        <v>Salade composée.S.Salade aida n° 75.Famille ►.H.Hors d'œuvres</v>
      </c>
      <c r="C37" s="1403" t="str">
        <f t="shared" si="15"/>
        <v>Salade composée</v>
      </c>
      <c r="D37" s="2475" t="str">
        <f t="shared" si="7"/>
        <v>S</v>
      </c>
      <c r="E37" s="1402" t="str">
        <f t="shared" si="16"/>
        <v>Salade aida n° 75</v>
      </c>
      <c r="F37" s="1402" t="str">
        <f t="shared" si="17"/>
        <v>Famille ►</v>
      </c>
      <c r="G37" s="1402" t="str">
        <f t="shared" si="18"/>
        <v>H.Hors d'œuvres</v>
      </c>
      <c r="H37" s="1004" t="s">
        <v>18</v>
      </c>
      <c r="I37" s="998" t="str">
        <f>I18</f>
        <v>Salade composée.S.Salade aida n° 75.Famille ►.H.Hors d'œuvres</v>
      </c>
      <c r="J37" s="998">
        <f>J18</f>
        <v>10</v>
      </c>
      <c r="K37" s="998" t="str">
        <f>K18</f>
        <v>couverts</v>
      </c>
      <c r="L37" s="315" t="s">
        <v>61</v>
      </c>
      <c r="M37" s="1002">
        <v>12</v>
      </c>
      <c r="N37" s="999" t="s">
        <v>142</v>
      </c>
      <c r="O37" s="1000"/>
      <c r="P37" s="1000"/>
      <c r="Q37" s="1000"/>
      <c r="R37" s="1001"/>
      <c r="T37" s="2885"/>
      <c r="U37" s="1000"/>
      <c r="V37" s="1000"/>
      <c r="W37" s="1354"/>
      <c r="Y37" s="332"/>
      <c r="Z37" s="332"/>
      <c r="AA37" s="332"/>
      <c r="AB37" s="3"/>
      <c r="AC37" s="1004" t="str">
        <f t="shared" si="4"/>
        <v>A</v>
      </c>
      <c r="AD37" s="3"/>
      <c r="AE37" s="76"/>
      <c r="AF37" s="76"/>
      <c r="AG37" s="76"/>
      <c r="AH37" s="76"/>
      <c r="AI37" s="76"/>
      <c r="AJ37" s="16"/>
      <c r="AK37" s="4">
        <v>1</v>
      </c>
    </row>
    <row r="38" spans="1:37" s="48" customFormat="1" ht="15.75" x14ac:dyDescent="0.25">
      <c r="A38" s="1401" t="str">
        <f t="shared" si="3"/>
        <v>A</v>
      </c>
      <c r="B38" s="1402" t="str">
        <f t="shared" si="5"/>
        <v>Salade composée.S.Salade aida n° 75.Famille ►.H.Hors d'œuvres</v>
      </c>
      <c r="C38" s="1403" t="str">
        <f t="shared" si="15"/>
        <v>Salade composée</v>
      </c>
      <c r="D38" s="2475" t="str">
        <f t="shared" si="7"/>
        <v>S</v>
      </c>
      <c r="E38" s="1402" t="str">
        <f t="shared" si="16"/>
        <v>Salade aida n° 75</v>
      </c>
      <c r="F38" s="1402" t="str">
        <f t="shared" si="17"/>
        <v>Famille ►</v>
      </c>
      <c r="G38" s="1402" t="str">
        <f t="shared" si="18"/>
        <v>H.Hors d'œuvres</v>
      </c>
      <c r="H38" s="319" t="s">
        <v>18</v>
      </c>
      <c r="I38" s="1043" t="str">
        <f>I37</f>
        <v>Salade composée.S.Salade aida n° 75.Famille ►.H.Hors d'œuvres</v>
      </c>
      <c r="J38" s="1043">
        <f>J37</f>
        <v>10</v>
      </c>
      <c r="K38" s="1044" t="str">
        <f>K37</f>
        <v>couverts</v>
      </c>
      <c r="L38" s="321" t="s">
        <v>146</v>
      </c>
      <c r="M38" s="243"/>
      <c r="N38" s="243"/>
      <c r="O38" s="243"/>
      <c r="P38" s="243"/>
      <c r="Q38" s="243"/>
      <c r="R38" s="322"/>
      <c r="T38" s="2886" t="s">
        <v>163</v>
      </c>
      <c r="U38" s="311"/>
      <c r="V38" s="311"/>
      <c r="W38" s="312"/>
      <c r="Y38" s="332"/>
      <c r="Z38" s="332"/>
      <c r="AA38" s="332"/>
      <c r="AB38" s="3"/>
      <c r="AC38" s="319" t="str">
        <f t="shared" si="4"/>
        <v>A</v>
      </c>
      <c r="AD38" s="3"/>
      <c r="AE38" s="76"/>
      <c r="AF38" s="76"/>
      <c r="AG38" s="76"/>
      <c r="AH38" s="76"/>
      <c r="AI38" s="76"/>
      <c r="AJ38" s="16"/>
      <c r="AK38" s="4">
        <v>1</v>
      </c>
    </row>
    <row r="39" spans="1:37" s="48" customFormat="1" ht="15.75" customHeight="1" x14ac:dyDescent="0.25">
      <c r="A39" s="1401" t="str">
        <f t="shared" si="3"/>
        <v>A</v>
      </c>
      <c r="B39" s="1402" t="str">
        <f t="shared" si="5"/>
        <v>Salade composée.S.Salade aida n° 75.Famille ►.H.Hors d'œuvres</v>
      </c>
      <c r="C39" s="1403" t="str">
        <f t="shared" si="15"/>
        <v>Salade composée</v>
      </c>
      <c r="D39" s="2475" t="str">
        <f t="shared" si="7"/>
        <v>S</v>
      </c>
      <c r="E39" s="1402" t="str">
        <f t="shared" si="16"/>
        <v>Salade aida n° 75</v>
      </c>
      <c r="F39" s="1402" t="str">
        <f t="shared" si="17"/>
        <v>Famille ►</v>
      </c>
      <c r="G39" s="1402" t="str">
        <f t="shared" si="18"/>
        <v>H.Hors d'œuvres</v>
      </c>
      <c r="H39" s="196" t="str">
        <f t="shared" ref="H39:H49" si="19">IF(OR(L39&lt;&gt;"",M39&lt;&gt; "",N39&lt;&gt;"",O39&lt;&gt;""),"A", "►")</f>
        <v>A</v>
      </c>
      <c r="I39" s="320" t="str">
        <f>I37</f>
        <v>Salade composée.S.Salade aida n° 75.Famille ►.H.Hors d'œuvres</v>
      </c>
      <c r="J39" s="320">
        <f>J37</f>
        <v>10</v>
      </c>
      <c r="K39" s="1045" t="str">
        <f>K37</f>
        <v>couverts</v>
      </c>
      <c r="L39" s="324" t="s">
        <v>2334</v>
      </c>
      <c r="M39" s="248"/>
      <c r="N39" s="248"/>
      <c r="O39" s="248"/>
      <c r="P39" s="248"/>
      <c r="Q39" s="248"/>
      <c r="R39" s="322"/>
      <c r="T39" s="2889"/>
      <c r="U39" s="311"/>
      <c r="V39" s="311"/>
      <c r="W39" s="312"/>
      <c r="Y39" s="332"/>
      <c r="Z39" s="332"/>
      <c r="AA39" s="332"/>
      <c r="AB39" s="3"/>
      <c r="AC39" s="196" t="str">
        <f t="shared" si="4"/>
        <v>A</v>
      </c>
      <c r="AD39" s="3"/>
      <c r="AE39" s="76"/>
      <c r="AF39" s="76"/>
      <c r="AG39" s="76"/>
      <c r="AH39" s="76"/>
      <c r="AI39" s="76"/>
      <c r="AJ39" s="16"/>
      <c r="AK39" s="4">
        <v>1</v>
      </c>
    </row>
    <row r="40" spans="1:37" s="48" customFormat="1" ht="18.75" customHeight="1" x14ac:dyDescent="0.25">
      <c r="A40" s="1401" t="str">
        <f t="shared" si="3"/>
        <v>A</v>
      </c>
      <c r="B40" s="1402" t="str">
        <f t="shared" si="5"/>
        <v>Salade composée.S.Salade aida n° 75.Famille ►.H.Hors d'œuvres</v>
      </c>
      <c r="C40" s="1403" t="str">
        <f t="shared" si="15"/>
        <v>Salade composée</v>
      </c>
      <c r="D40" s="2475" t="str">
        <f t="shared" si="7"/>
        <v>S</v>
      </c>
      <c r="E40" s="1402" t="str">
        <f t="shared" si="16"/>
        <v>Salade aida n° 75</v>
      </c>
      <c r="F40" s="1402" t="str">
        <f t="shared" si="17"/>
        <v>Famille ►</v>
      </c>
      <c r="G40" s="1402" t="str">
        <f t="shared" si="18"/>
        <v>H.Hors d'œuvres</v>
      </c>
      <c r="H40" s="196" t="str">
        <f t="shared" si="19"/>
        <v>A</v>
      </c>
      <c r="I40" s="320" t="str">
        <f>I37</f>
        <v>Salade composée.S.Salade aida n° 75.Famille ►.H.Hors d'œuvres</v>
      </c>
      <c r="J40" s="320">
        <f>J37</f>
        <v>10</v>
      </c>
      <c r="K40" s="1045" t="str">
        <f>K37</f>
        <v>couverts</v>
      </c>
      <c r="L40" s="324" t="s">
        <v>2335</v>
      </c>
      <c r="M40" s="270"/>
      <c r="N40" s="270"/>
      <c r="O40" s="270"/>
      <c r="P40" s="270"/>
      <c r="Q40" s="270"/>
      <c r="R40" s="329"/>
      <c r="T40" s="2889"/>
      <c r="U40" s="311"/>
      <c r="V40" s="311"/>
      <c r="W40" s="312"/>
      <c r="Y40" s="332"/>
      <c r="Z40" s="332"/>
      <c r="AA40" s="332"/>
      <c r="AB40" s="3"/>
      <c r="AC40" s="196" t="str">
        <f t="shared" si="4"/>
        <v>A</v>
      </c>
      <c r="AD40" s="3"/>
      <c r="AE40" s="76"/>
      <c r="AF40" s="76"/>
      <c r="AG40" s="76"/>
      <c r="AH40" s="76"/>
      <c r="AI40" s="76"/>
      <c r="AJ40" s="16"/>
      <c r="AK40" s="4">
        <v>1</v>
      </c>
    </row>
    <row r="41" spans="1:37" s="48" customFormat="1" ht="18.75" customHeight="1" x14ac:dyDescent="0.25">
      <c r="A41" s="1401" t="str">
        <f t="shared" si="3"/>
        <v>A</v>
      </c>
      <c r="B41" s="1402" t="str">
        <f t="shared" si="5"/>
        <v>Salade composée.S.Salade aida n° 75.Famille ►.H.Hors d'œuvres</v>
      </c>
      <c r="C41" s="1403" t="str">
        <f t="shared" si="15"/>
        <v>Salade composée</v>
      </c>
      <c r="D41" s="2475" t="str">
        <f t="shared" si="7"/>
        <v>S</v>
      </c>
      <c r="E41" s="1402" t="str">
        <f t="shared" si="16"/>
        <v>Salade aida n° 75</v>
      </c>
      <c r="F41" s="1402" t="str">
        <f t="shared" si="17"/>
        <v>Famille ►</v>
      </c>
      <c r="G41" s="1402" t="str">
        <f t="shared" si="18"/>
        <v>H.Hors d'œuvres</v>
      </c>
      <c r="H41" s="196" t="str">
        <f t="shared" si="19"/>
        <v>A</v>
      </c>
      <c r="I41" s="320" t="str">
        <f>I37</f>
        <v>Salade composée.S.Salade aida n° 75.Famille ►.H.Hors d'œuvres</v>
      </c>
      <c r="J41" s="320">
        <f>J37</f>
        <v>10</v>
      </c>
      <c r="K41" s="1045" t="str">
        <f>K37</f>
        <v>couverts</v>
      </c>
      <c r="L41" s="324" t="s">
        <v>2336</v>
      </c>
      <c r="M41" s="270"/>
      <c r="N41" s="270"/>
      <c r="O41" s="270"/>
      <c r="P41" s="270"/>
      <c r="Q41" s="270"/>
      <c r="R41" s="329"/>
      <c r="T41" s="2889"/>
      <c r="U41" s="311"/>
      <c r="V41" s="311"/>
      <c r="W41" s="312"/>
      <c r="Y41" s="332"/>
      <c r="Z41" s="332"/>
      <c r="AA41" s="332"/>
      <c r="AB41" s="3"/>
      <c r="AC41" s="196" t="str">
        <f t="shared" si="4"/>
        <v>A</v>
      </c>
      <c r="AD41" s="3"/>
      <c r="AE41" s="76"/>
      <c r="AF41" s="76"/>
      <c r="AG41" s="76"/>
      <c r="AH41" s="76"/>
      <c r="AI41" s="76"/>
      <c r="AJ41" s="16"/>
      <c r="AK41" s="4">
        <v>1</v>
      </c>
    </row>
    <row r="42" spans="1:37" s="48" customFormat="1" ht="18.75" customHeight="1" x14ac:dyDescent="0.25">
      <c r="A42" s="1401" t="str">
        <f t="shared" si="3"/>
        <v>A</v>
      </c>
      <c r="B42" s="1402" t="str">
        <f t="shared" si="5"/>
        <v>Salade composée.S.Salade aida n° 75.Famille ►.H.Hors d'œuvres</v>
      </c>
      <c r="C42" s="1403" t="str">
        <f t="shared" si="15"/>
        <v>Salade composée</v>
      </c>
      <c r="D42" s="2475" t="str">
        <f t="shared" si="7"/>
        <v>S</v>
      </c>
      <c r="E42" s="1402" t="str">
        <f t="shared" si="16"/>
        <v>Salade aida n° 75</v>
      </c>
      <c r="F42" s="1402" t="str">
        <f t="shared" si="17"/>
        <v>Famille ►</v>
      </c>
      <c r="G42" s="1402" t="str">
        <f t="shared" si="18"/>
        <v>H.Hors d'œuvres</v>
      </c>
      <c r="H42" s="196" t="str">
        <f t="shared" si="19"/>
        <v>A</v>
      </c>
      <c r="I42" s="320" t="str">
        <f>I37</f>
        <v>Salade composée.S.Salade aida n° 75.Famille ►.H.Hors d'œuvres</v>
      </c>
      <c r="J42" s="320">
        <f>J37</f>
        <v>10</v>
      </c>
      <c r="K42" s="1045" t="str">
        <f>K37</f>
        <v>couverts</v>
      </c>
      <c r="L42" s="324" t="s">
        <v>2337</v>
      </c>
      <c r="M42" s="270"/>
      <c r="N42" s="270"/>
      <c r="O42" s="270"/>
      <c r="P42" s="270"/>
      <c r="Q42" s="270"/>
      <c r="R42" s="329"/>
      <c r="T42" s="2889"/>
      <c r="U42" s="311"/>
      <c r="V42" s="311"/>
      <c r="W42" s="312"/>
      <c r="Y42" s="332"/>
      <c r="Z42" s="332"/>
      <c r="AA42" s="332"/>
      <c r="AB42" s="3"/>
      <c r="AC42" s="196" t="str">
        <f t="shared" si="4"/>
        <v>A</v>
      </c>
      <c r="AD42" s="3"/>
      <c r="AE42" s="146" t="s">
        <v>157</v>
      </c>
      <c r="AF42" s="64"/>
      <c r="AG42" s="64"/>
      <c r="AH42" s="65"/>
      <c r="AI42" s="65"/>
      <c r="AJ42" s="16"/>
      <c r="AK42" s="4">
        <v>1</v>
      </c>
    </row>
    <row r="43" spans="1:37" s="48" customFormat="1" ht="18.75" customHeight="1" x14ac:dyDescent="0.25">
      <c r="A43" s="1401" t="str">
        <f t="shared" si="3"/>
        <v>A</v>
      </c>
      <c r="B43" s="1402" t="str">
        <f t="shared" si="5"/>
        <v>Salade composée.S.Salade aida n° 75.Famille ►.H.Hors d'œuvres</v>
      </c>
      <c r="C43" s="1403" t="str">
        <f t="shared" si="15"/>
        <v>Salade composée</v>
      </c>
      <c r="D43" s="2475" t="str">
        <f t="shared" si="7"/>
        <v>S</v>
      </c>
      <c r="E43" s="1402" t="str">
        <f t="shared" si="16"/>
        <v>Salade aida n° 75</v>
      </c>
      <c r="F43" s="1402" t="str">
        <f t="shared" si="17"/>
        <v>Famille ►</v>
      </c>
      <c r="G43" s="1402" t="str">
        <f t="shared" si="18"/>
        <v>H.Hors d'œuvres</v>
      </c>
      <c r="H43" s="196" t="str">
        <f t="shared" si="19"/>
        <v>A</v>
      </c>
      <c r="I43" s="320" t="str">
        <f>I37</f>
        <v>Salade composée.S.Salade aida n° 75.Famille ►.H.Hors d'œuvres</v>
      </c>
      <c r="J43" s="320">
        <f>J37</f>
        <v>10</v>
      </c>
      <c r="K43" s="1045" t="str">
        <f>K37</f>
        <v>couverts</v>
      </c>
      <c r="L43" s="324" t="s">
        <v>2338</v>
      </c>
      <c r="M43" s="270"/>
      <c r="N43" s="270"/>
      <c r="O43" s="270"/>
      <c r="P43" s="270"/>
      <c r="Q43" s="270"/>
      <c r="R43" s="329"/>
      <c r="T43" s="2886" t="s">
        <v>165</v>
      </c>
      <c r="U43" s="311"/>
      <c r="V43" s="311"/>
      <c r="W43" s="312"/>
      <c r="Y43" s="332"/>
      <c r="Z43" s="332"/>
      <c r="AA43" s="332"/>
      <c r="AB43" s="3"/>
      <c r="AC43" s="196" t="str">
        <f t="shared" si="4"/>
        <v>A</v>
      </c>
      <c r="AD43" s="3"/>
      <c r="AE43" s="146" t="s">
        <v>158</v>
      </c>
      <c r="AF43" s="64"/>
      <c r="AG43" s="64"/>
      <c r="AH43" s="65"/>
      <c r="AI43" s="65"/>
      <c r="AJ43" s="16"/>
      <c r="AK43" s="4">
        <v>1</v>
      </c>
    </row>
    <row r="44" spans="1:37" s="48" customFormat="1" ht="21" customHeight="1" x14ac:dyDescent="0.25">
      <c r="A44" s="1401" t="str">
        <f t="shared" si="3"/>
        <v>A</v>
      </c>
      <c r="B44" s="1402" t="str">
        <f t="shared" si="5"/>
        <v>Salade composée.S.Salade aida n° 75.Famille ►.H.Hors d'œuvres</v>
      </c>
      <c r="C44" s="1403" t="str">
        <f t="shared" si="15"/>
        <v>Salade composée</v>
      </c>
      <c r="D44" s="2475" t="str">
        <f t="shared" si="7"/>
        <v>S</v>
      </c>
      <c r="E44" s="1402" t="str">
        <f t="shared" si="16"/>
        <v>Salade aida n° 75</v>
      </c>
      <c r="F44" s="1402" t="str">
        <f t="shared" si="17"/>
        <v>Famille ►</v>
      </c>
      <c r="G44" s="1402" t="str">
        <f t="shared" si="18"/>
        <v>H.Hors d'œuvres</v>
      </c>
      <c r="H44" s="196" t="str">
        <f t="shared" si="19"/>
        <v>A</v>
      </c>
      <c r="I44" s="320" t="str">
        <f>I37</f>
        <v>Salade composée.S.Salade aida n° 75.Famille ►.H.Hors d'œuvres</v>
      </c>
      <c r="J44" s="320">
        <f>J37</f>
        <v>10</v>
      </c>
      <c r="K44" s="1045" t="str">
        <f>K37</f>
        <v>couverts</v>
      </c>
      <c r="L44" s="324" t="s">
        <v>2339</v>
      </c>
      <c r="M44" s="270"/>
      <c r="N44" s="270"/>
      <c r="O44" s="270"/>
      <c r="P44" s="270"/>
      <c r="Q44" s="270"/>
      <c r="R44" s="329"/>
      <c r="T44" s="2892" t="s">
        <v>169</v>
      </c>
      <c r="U44" s="311"/>
      <c r="V44" s="311"/>
      <c r="W44" s="312"/>
      <c r="Y44" s="332"/>
      <c r="Z44" s="332"/>
      <c r="AA44" s="332"/>
      <c r="AB44" s="3"/>
      <c r="AC44" s="196" t="str">
        <f t="shared" si="4"/>
        <v>A</v>
      </c>
      <c r="AD44" s="3"/>
      <c r="AE44" s="146" t="s">
        <v>160</v>
      </c>
      <c r="AF44" s="64"/>
      <c r="AG44" s="64"/>
      <c r="AH44" s="65"/>
      <c r="AI44" s="65"/>
      <c r="AJ44" s="16"/>
      <c r="AK44" s="4">
        <v>1</v>
      </c>
    </row>
    <row r="45" spans="1:37" s="48" customFormat="1" ht="15.75" x14ac:dyDescent="0.25">
      <c r="A45" s="1401" t="str">
        <f t="shared" si="3"/>
        <v>A</v>
      </c>
      <c r="B45" s="1402" t="str">
        <f t="shared" si="5"/>
        <v>Salade composée.S.Salade aida n° 75.Famille ►.H.Hors d'œuvres</v>
      </c>
      <c r="C45" s="1403" t="str">
        <f t="shared" si="15"/>
        <v>Salade composée</v>
      </c>
      <c r="D45" s="2475" t="str">
        <f t="shared" si="7"/>
        <v>S</v>
      </c>
      <c r="E45" s="1402" t="str">
        <f t="shared" si="16"/>
        <v>Salade aida n° 75</v>
      </c>
      <c r="F45" s="1402" t="str">
        <f t="shared" si="17"/>
        <v>Famille ►</v>
      </c>
      <c r="G45" s="1402" t="str">
        <f t="shared" si="18"/>
        <v>H.Hors d'œuvres</v>
      </c>
      <c r="H45" s="196" t="str">
        <f t="shared" si="19"/>
        <v>A</v>
      </c>
      <c r="I45" s="320" t="str">
        <f>I37</f>
        <v>Salade composée.S.Salade aida n° 75.Famille ►.H.Hors d'œuvres</v>
      </c>
      <c r="J45" s="320">
        <f>J37</f>
        <v>10</v>
      </c>
      <c r="K45" s="320" t="str">
        <f>K37</f>
        <v>couverts</v>
      </c>
      <c r="L45" s="324" t="s">
        <v>2340</v>
      </c>
      <c r="M45" s="270"/>
      <c r="N45" s="270"/>
      <c r="O45" s="270"/>
      <c r="P45" s="270"/>
      <c r="Q45" s="270"/>
      <c r="R45" s="329"/>
      <c r="T45" s="2895"/>
      <c r="U45" s="311"/>
      <c r="V45" s="311"/>
      <c r="W45" s="312"/>
      <c r="Y45" s="332"/>
      <c r="Z45" s="332"/>
      <c r="AA45" s="332"/>
      <c r="AB45" s="3"/>
      <c r="AC45" s="196" t="str">
        <f t="shared" si="4"/>
        <v>A</v>
      </c>
      <c r="AD45" s="3"/>
      <c r="AE45" s="76"/>
      <c r="AF45" s="76"/>
      <c r="AG45" s="76"/>
      <c r="AH45" s="76"/>
      <c r="AI45" s="76"/>
      <c r="AJ45" s="16"/>
      <c r="AK45" s="4">
        <v>1</v>
      </c>
    </row>
    <row r="46" spans="1:37" s="48" customFormat="1" ht="15.75" customHeight="1" x14ac:dyDescent="0.25">
      <c r="A46" s="1401" t="str">
        <f t="shared" si="3"/>
        <v>►</v>
      </c>
      <c r="B46" s="1402" t="str">
        <f t="shared" si="5"/>
        <v>►</v>
      </c>
      <c r="C46" s="1403" t="str">
        <f t="shared" si="15"/>
        <v>►</v>
      </c>
      <c r="D46" s="2475" t="str">
        <f t="shared" si="7"/>
        <v>►</v>
      </c>
      <c r="E46" s="1402" t="str">
        <f t="shared" si="16"/>
        <v>►</v>
      </c>
      <c r="F46" s="1402" t="str">
        <f t="shared" si="17"/>
        <v>►</v>
      </c>
      <c r="G46" s="1402" t="str">
        <f t="shared" si="18"/>
        <v>►</v>
      </c>
      <c r="H46" s="196" t="str">
        <f t="shared" si="19"/>
        <v>►</v>
      </c>
      <c r="I46" s="320" t="str">
        <f>I37</f>
        <v>Salade composée.S.Salade aida n° 75.Famille ►.H.Hors d'œuvres</v>
      </c>
      <c r="J46" s="320">
        <f>J37</f>
        <v>10</v>
      </c>
      <c r="K46" s="320" t="str">
        <f>K37</f>
        <v>couverts</v>
      </c>
      <c r="L46" s="324"/>
      <c r="M46" s="270"/>
      <c r="N46" s="270"/>
      <c r="O46" s="270"/>
      <c r="P46" s="270"/>
      <c r="Q46" s="270"/>
      <c r="R46" s="329"/>
      <c r="T46" s="2895"/>
      <c r="U46" s="311"/>
      <c r="V46" s="311"/>
      <c r="W46" s="312"/>
      <c r="Y46" s="332"/>
      <c r="Z46" s="332"/>
      <c r="AA46" s="332"/>
      <c r="AB46" s="3"/>
      <c r="AC46" s="196" t="str">
        <f t="shared" si="4"/>
        <v>►</v>
      </c>
      <c r="AD46" s="3"/>
      <c r="AE46" s="76"/>
      <c r="AF46" s="76"/>
      <c r="AG46" s="76"/>
      <c r="AH46" s="76"/>
      <c r="AI46" s="76"/>
      <c r="AJ46" s="16"/>
      <c r="AK46" s="4">
        <v>1</v>
      </c>
    </row>
    <row r="47" spans="1:37" s="48" customFormat="1" ht="15.75" x14ac:dyDescent="0.25">
      <c r="A47" s="1401" t="str">
        <f t="shared" si="3"/>
        <v>A</v>
      </c>
      <c r="B47" s="1402" t="str">
        <f t="shared" si="5"/>
        <v>Salade composée.S.Salade aida n° 75.Famille ►.H.Hors d'œuvres</v>
      </c>
      <c r="C47" s="1403" t="str">
        <f t="shared" si="15"/>
        <v>Salade composée</v>
      </c>
      <c r="D47" s="2475" t="str">
        <f t="shared" si="7"/>
        <v>S</v>
      </c>
      <c r="E47" s="1402" t="str">
        <f t="shared" si="16"/>
        <v>Salade aida n° 75</v>
      </c>
      <c r="F47" s="1402" t="str">
        <f t="shared" si="17"/>
        <v>Famille ►</v>
      </c>
      <c r="G47" s="1402" t="str">
        <f t="shared" si="18"/>
        <v>H.Hors d'œuvres</v>
      </c>
      <c r="H47" s="196" t="str">
        <f t="shared" si="19"/>
        <v>A</v>
      </c>
      <c r="I47" s="320" t="str">
        <f>I37</f>
        <v>Salade composée.S.Salade aida n° 75.Famille ►.H.Hors d'œuvres</v>
      </c>
      <c r="J47" s="320">
        <f>J37</f>
        <v>10</v>
      </c>
      <c r="K47" s="320" t="str">
        <f>K37</f>
        <v>couverts</v>
      </c>
      <c r="L47" s="324" t="s">
        <v>2341</v>
      </c>
      <c r="M47" s="270"/>
      <c r="N47" s="270"/>
      <c r="O47" s="270"/>
      <c r="P47" s="270"/>
      <c r="Q47" s="270"/>
      <c r="R47" s="329"/>
      <c r="T47" s="2895"/>
      <c r="U47" s="311"/>
      <c r="V47" s="311"/>
      <c r="W47" s="312"/>
      <c r="Y47" s="332"/>
      <c r="Z47" s="332"/>
      <c r="AA47" s="332"/>
      <c r="AB47" s="3"/>
      <c r="AC47" s="196" t="str">
        <f t="shared" si="4"/>
        <v>A</v>
      </c>
      <c r="AD47" s="3"/>
      <c r="AE47" s="76"/>
      <c r="AF47" s="76"/>
      <c r="AG47" s="76"/>
      <c r="AH47" s="76"/>
      <c r="AI47" s="76"/>
      <c r="AJ47" s="16"/>
      <c r="AK47" s="4">
        <v>1</v>
      </c>
    </row>
    <row r="48" spans="1:37" s="48" customFormat="1" ht="15.75" x14ac:dyDescent="0.25">
      <c r="A48" s="1401" t="str">
        <f t="shared" si="3"/>
        <v>A</v>
      </c>
      <c r="B48" s="1402" t="str">
        <f t="shared" si="5"/>
        <v>Salade composée.S.Salade aida n° 75.Famille ►.H.Hors d'œuvres</v>
      </c>
      <c r="C48" s="1403" t="str">
        <f t="shared" si="15"/>
        <v>Salade composée</v>
      </c>
      <c r="D48" s="2475" t="str">
        <f t="shared" si="7"/>
        <v>S</v>
      </c>
      <c r="E48" s="1402" t="str">
        <f t="shared" si="16"/>
        <v>Salade aida n° 75</v>
      </c>
      <c r="F48" s="1402" t="str">
        <f t="shared" si="17"/>
        <v>Famille ►</v>
      </c>
      <c r="G48" s="1402" t="str">
        <f t="shared" si="18"/>
        <v>H.Hors d'œuvres</v>
      </c>
      <c r="H48" s="196" t="str">
        <f t="shared" si="19"/>
        <v>A</v>
      </c>
      <c r="I48" s="320" t="str">
        <f>I37</f>
        <v>Salade composée.S.Salade aida n° 75.Famille ►.H.Hors d'œuvres</v>
      </c>
      <c r="J48" s="320">
        <f>J37</f>
        <v>10</v>
      </c>
      <c r="K48" s="320" t="str">
        <f>K37</f>
        <v>couverts</v>
      </c>
      <c r="L48" s="324" t="s">
        <v>2342</v>
      </c>
      <c r="M48" s="270"/>
      <c r="N48" s="270"/>
      <c r="O48" s="270"/>
      <c r="P48" s="270"/>
      <c r="Q48" s="270"/>
      <c r="R48" s="329"/>
      <c r="T48" s="2912" t="s">
        <v>189</v>
      </c>
      <c r="U48" s="311"/>
      <c r="V48" s="311"/>
      <c r="W48" s="312"/>
      <c r="Y48" s="332"/>
      <c r="Z48" s="332"/>
      <c r="AA48" s="332"/>
      <c r="AB48" s="3"/>
      <c r="AC48" s="196" t="str">
        <f t="shared" si="4"/>
        <v>A</v>
      </c>
      <c r="AD48" s="3"/>
      <c r="AE48" s="76"/>
      <c r="AF48" s="76"/>
      <c r="AG48" s="76"/>
      <c r="AH48" s="76"/>
      <c r="AI48" s="76"/>
      <c r="AJ48" s="16"/>
      <c r="AK48" s="4">
        <v>1</v>
      </c>
    </row>
    <row r="49" spans="1:37" s="48" customFormat="1" ht="22.5" customHeight="1" x14ac:dyDescent="0.25">
      <c r="A49" s="1401" t="str">
        <f t="shared" si="3"/>
        <v>A</v>
      </c>
      <c r="B49" s="1402" t="str">
        <f t="shared" si="5"/>
        <v>Salade composée.S.Salade aida n° 75.Famille ►.H.Hors d'œuvres</v>
      </c>
      <c r="C49" s="1403" t="str">
        <f t="shared" si="15"/>
        <v>Salade composée</v>
      </c>
      <c r="D49" s="2475" t="str">
        <f t="shared" si="7"/>
        <v>S</v>
      </c>
      <c r="E49" s="1402" t="str">
        <f t="shared" si="16"/>
        <v>Salade aida n° 75</v>
      </c>
      <c r="F49" s="1402" t="str">
        <f t="shared" si="17"/>
        <v>Famille ►</v>
      </c>
      <c r="G49" s="1402" t="str">
        <f t="shared" si="18"/>
        <v>H.Hors d'œuvres</v>
      </c>
      <c r="H49" s="196" t="str">
        <f t="shared" si="19"/>
        <v>A</v>
      </c>
      <c r="I49" s="320" t="str">
        <f>I37</f>
        <v>Salade composée.S.Salade aida n° 75.Famille ►.H.Hors d'œuvres</v>
      </c>
      <c r="J49" s="320">
        <f>J37</f>
        <v>10</v>
      </c>
      <c r="K49" s="320" t="str">
        <f>K37</f>
        <v>couverts</v>
      </c>
      <c r="L49" s="324" t="s">
        <v>2343</v>
      </c>
      <c r="M49" s="270"/>
      <c r="N49" s="270"/>
      <c r="O49" s="270"/>
      <c r="P49" s="270"/>
      <c r="Q49" s="270"/>
      <c r="R49" s="329"/>
      <c r="T49" s="2915"/>
      <c r="U49" s="311"/>
      <c r="V49" s="311"/>
      <c r="W49" s="312"/>
      <c r="Y49" s="332"/>
      <c r="Z49" s="332"/>
      <c r="AA49" s="332"/>
      <c r="AB49" s="3"/>
      <c r="AC49" s="196" t="str">
        <f t="shared" si="4"/>
        <v>A</v>
      </c>
      <c r="AD49" s="3"/>
      <c r="AE49" s="76"/>
      <c r="AF49" s="76"/>
      <c r="AG49" s="76"/>
      <c r="AH49" s="76"/>
      <c r="AI49" s="76"/>
      <c r="AJ49" s="16"/>
      <c r="AK49" s="4">
        <v>1</v>
      </c>
    </row>
    <row r="50" spans="1:37" s="48" customFormat="1" ht="15.75" customHeight="1" x14ac:dyDescent="0.25">
      <c r="A50" s="1401" t="str">
        <f t="shared" si="3"/>
        <v>A</v>
      </c>
      <c r="B50" s="1402" t="str">
        <f t="shared" si="5"/>
        <v>Salade composée.S.Salade aida n° 75.Famille ►.H.Hors d'œuvres</v>
      </c>
      <c r="C50" s="1403" t="str">
        <f t="shared" si="15"/>
        <v>Salade composée</v>
      </c>
      <c r="D50" s="2475" t="str">
        <f t="shared" si="7"/>
        <v>S</v>
      </c>
      <c r="E50" s="1402" t="str">
        <f t="shared" si="16"/>
        <v>Salade aida n° 75</v>
      </c>
      <c r="F50" s="1402" t="str">
        <f t="shared" si="17"/>
        <v>Famille ►</v>
      </c>
      <c r="G50" s="1402" t="str">
        <f t="shared" si="18"/>
        <v>H.Hors d'œuvres</v>
      </c>
      <c r="H50" s="376" t="s">
        <v>18</v>
      </c>
      <c r="I50" s="320" t="str">
        <f>I37</f>
        <v>Salade composée.S.Salade aida n° 75.Famille ►.H.Hors d'œuvres</v>
      </c>
      <c r="J50" s="320">
        <f>J37</f>
        <v>10</v>
      </c>
      <c r="K50" s="320" t="str">
        <f>K37</f>
        <v>couverts</v>
      </c>
      <c r="L50" s="377" t="s">
        <v>153</v>
      </c>
      <c r="M50" s="280"/>
      <c r="N50" s="280"/>
      <c r="O50" s="280"/>
      <c r="P50" s="280"/>
      <c r="Q50" s="378"/>
      <c r="R50" s="379" t="s">
        <v>154</v>
      </c>
      <c r="T50" s="2915"/>
      <c r="U50" s="311"/>
      <c r="V50" s="311"/>
      <c r="W50" s="312"/>
      <c r="Y50" s="332"/>
      <c r="Z50" s="332"/>
      <c r="AA50" s="332"/>
      <c r="AB50" s="3"/>
      <c r="AC50" s="376" t="str">
        <f t="shared" si="4"/>
        <v>A</v>
      </c>
      <c r="AD50" s="3"/>
      <c r="AE50" s="76"/>
      <c r="AF50" s="76"/>
      <c r="AG50" s="76"/>
      <c r="AH50" s="76"/>
      <c r="AI50" s="76"/>
      <c r="AJ50" s="16"/>
      <c r="AK50" s="4">
        <v>1</v>
      </c>
    </row>
    <row r="51" spans="1:37" s="48" customFormat="1" ht="18.75" customHeight="1" x14ac:dyDescent="0.25">
      <c r="A51" s="1401" t="str">
        <f t="shared" si="3"/>
        <v>A</v>
      </c>
      <c r="B51" s="1402" t="str">
        <f t="shared" si="5"/>
        <v>Salade composée.S.Salade aida n° 75.Famille ►.H.Hors d'œuvres</v>
      </c>
      <c r="C51" s="1403" t="str">
        <f t="shared" si="15"/>
        <v>Salade composée</v>
      </c>
      <c r="D51" s="2475" t="str">
        <f t="shared" si="7"/>
        <v>S</v>
      </c>
      <c r="E51" s="1402" t="str">
        <f t="shared" si="16"/>
        <v>Salade aida n° 75</v>
      </c>
      <c r="F51" s="1402" t="str">
        <f t="shared" si="17"/>
        <v>Famille ►</v>
      </c>
      <c r="G51" s="1402" t="str">
        <f t="shared" si="18"/>
        <v>H.Hors d'œuvres</v>
      </c>
      <c r="H51" s="376" t="s">
        <v>18</v>
      </c>
      <c r="I51" s="320" t="str">
        <f>I37</f>
        <v>Salade composée.S.Salade aida n° 75.Famille ►.H.Hors d'œuvres</v>
      </c>
      <c r="J51" s="320">
        <f>J37</f>
        <v>10</v>
      </c>
      <c r="K51" s="320" t="str">
        <f>K37</f>
        <v>couverts</v>
      </c>
      <c r="L51" s="381"/>
      <c r="M51" s="287"/>
      <c r="N51" s="287"/>
      <c r="O51" s="287"/>
      <c r="P51" s="287"/>
      <c r="Q51" s="382"/>
      <c r="R51" s="383" t="s">
        <v>155</v>
      </c>
      <c r="T51" s="2918" t="s">
        <v>194</v>
      </c>
      <c r="U51" s="311"/>
      <c r="V51" s="311"/>
      <c r="W51" s="312"/>
      <c r="Y51" s="332"/>
      <c r="Z51" s="332"/>
      <c r="AA51" s="332"/>
      <c r="AB51" s="3"/>
      <c r="AC51" s="376" t="str">
        <f t="shared" si="4"/>
        <v>A</v>
      </c>
      <c r="AD51" s="3"/>
      <c r="AE51" s="76"/>
      <c r="AF51" s="76"/>
      <c r="AG51" s="76"/>
      <c r="AH51" s="76"/>
      <c r="AI51" s="76"/>
      <c r="AJ51" s="16"/>
      <c r="AK51" s="4">
        <v>1</v>
      </c>
    </row>
    <row r="52" spans="1:37" s="48" customFormat="1" ht="18.75" customHeight="1" x14ac:dyDescent="0.25">
      <c r="A52" s="1401" t="str">
        <f t="shared" si="3"/>
        <v>A</v>
      </c>
      <c r="B52" s="1402" t="str">
        <f t="shared" si="5"/>
        <v>Salade composée.S.Salade aida n° 75.Famille ►.H.Hors d'œuvres</v>
      </c>
      <c r="C52" s="1403" t="str">
        <f t="shared" si="15"/>
        <v>Salade composée</v>
      </c>
      <c r="D52" s="2475" t="str">
        <f t="shared" si="7"/>
        <v>S</v>
      </c>
      <c r="E52" s="1402" t="str">
        <f t="shared" si="16"/>
        <v>Salade aida n° 75</v>
      </c>
      <c r="F52" s="1402" t="str">
        <f t="shared" si="17"/>
        <v>Famille ►</v>
      </c>
      <c r="G52" s="1402" t="str">
        <f t="shared" si="18"/>
        <v>H.Hors d'œuvres</v>
      </c>
      <c r="H52" s="376" t="s">
        <v>18</v>
      </c>
      <c r="I52" s="320" t="str">
        <f>I37</f>
        <v>Salade composée.S.Salade aida n° 75.Famille ►.H.Hors d'œuvres</v>
      </c>
      <c r="J52" s="320">
        <f>J37</f>
        <v>10</v>
      </c>
      <c r="K52" s="320" t="str">
        <f>K37</f>
        <v>couverts</v>
      </c>
      <c r="L52" s="2819"/>
      <c r="M52" s="287"/>
      <c r="N52" s="287"/>
      <c r="O52" s="287"/>
      <c r="P52" s="287"/>
      <c r="Q52" s="382"/>
      <c r="R52" s="383" t="s">
        <v>156</v>
      </c>
      <c r="T52" s="2896"/>
      <c r="U52" s="311"/>
      <c r="V52" s="311"/>
      <c r="W52" s="312"/>
      <c r="Y52" s="332"/>
      <c r="Z52" s="332"/>
      <c r="AA52" s="332"/>
      <c r="AB52" s="3"/>
      <c r="AC52" s="376" t="str">
        <f t="shared" si="4"/>
        <v>A</v>
      </c>
      <c r="AD52" s="3"/>
      <c r="AE52" s="333" t="s">
        <v>166</v>
      </c>
      <c r="AF52" s="76"/>
      <c r="AG52" s="76"/>
      <c r="AH52" s="76"/>
      <c r="AI52" s="76"/>
      <c r="AJ52" s="16"/>
      <c r="AK52" s="4">
        <v>1</v>
      </c>
    </row>
    <row r="53" spans="1:37" s="48" customFormat="1" ht="15.75" customHeight="1" x14ac:dyDescent="0.25">
      <c r="A53" s="1401" t="str">
        <f t="shared" si="3"/>
        <v>A</v>
      </c>
      <c r="B53" s="1402" t="str">
        <f t="shared" si="5"/>
        <v>Salade composée.S.Salade aida n° 75.Famille ►.H.Hors d'œuvres</v>
      </c>
      <c r="C53" s="1403" t="str">
        <f t="shared" si="15"/>
        <v>Salade composée</v>
      </c>
      <c r="D53" s="2475" t="str">
        <f t="shared" si="7"/>
        <v>S</v>
      </c>
      <c r="E53" s="1402" t="str">
        <f t="shared" si="16"/>
        <v>Salade aida n° 75</v>
      </c>
      <c r="F53" s="1402" t="str">
        <f t="shared" si="17"/>
        <v>Famille ►</v>
      </c>
      <c r="G53" s="1402" t="str">
        <f t="shared" si="18"/>
        <v>H.Hors d'œuvres</v>
      </c>
      <c r="H53" s="376" t="s">
        <v>18</v>
      </c>
      <c r="I53" s="320" t="str">
        <f>I37</f>
        <v>Salade composée.S.Salade aida n° 75.Famille ►.H.Hors d'œuvres</v>
      </c>
      <c r="J53" s="320">
        <f>J37</f>
        <v>10</v>
      </c>
      <c r="K53" s="320" t="str">
        <f>K37</f>
        <v>couverts</v>
      </c>
      <c r="L53" s="293"/>
      <c r="M53" s="293"/>
      <c r="N53" s="293" t="s">
        <v>152</v>
      </c>
      <c r="O53" s="294"/>
      <c r="P53" s="392"/>
      <c r="Q53" s="392"/>
      <c r="R53" s="393"/>
      <c r="T53" s="2896"/>
      <c r="U53" s="311"/>
      <c r="V53" s="311"/>
      <c r="W53" s="312"/>
      <c r="Y53" s="332"/>
      <c r="Z53" s="332"/>
      <c r="AA53" s="332"/>
      <c r="AB53" s="3"/>
      <c r="AC53" s="376" t="str">
        <f t="shared" si="4"/>
        <v>A</v>
      </c>
      <c r="AD53" s="3"/>
      <c r="AE53" s="341" t="s">
        <v>170</v>
      </c>
      <c r="AF53" s="147"/>
      <c r="AG53" s="147"/>
      <c r="AH53" s="147"/>
      <c r="AI53" s="147"/>
      <c r="AJ53" s="16" t="s">
        <v>6</v>
      </c>
      <c r="AK53" s="4">
        <v>1</v>
      </c>
    </row>
    <row r="54" spans="1:37" s="48" customFormat="1" ht="19.5" customHeight="1" thickBot="1" x14ac:dyDescent="0.3">
      <c r="A54" s="1401" t="str">
        <f t="shared" si="3"/>
        <v>A</v>
      </c>
      <c r="B54" s="1402" t="str">
        <f t="shared" si="5"/>
        <v>Salade composée.S.Salade aida n° 75.Famille ►.H.Hors d'œuvres</v>
      </c>
      <c r="C54" s="1403" t="str">
        <f t="shared" si="15"/>
        <v>Salade composée</v>
      </c>
      <c r="D54" s="2475" t="str">
        <f t="shared" si="7"/>
        <v>S</v>
      </c>
      <c r="E54" s="1402" t="str">
        <f t="shared" si="16"/>
        <v>Salade aida n° 75</v>
      </c>
      <c r="F54" s="1402" t="str">
        <f t="shared" si="17"/>
        <v>Famille ►</v>
      </c>
      <c r="G54" s="1402" t="str">
        <f t="shared" si="18"/>
        <v>H.Hors d'œuvres</v>
      </c>
      <c r="H54" s="397" t="s">
        <v>18</v>
      </c>
      <c r="I54" s="398" t="str">
        <f>I37</f>
        <v>Salade composée.S.Salade aida n° 75.Famille ►.H.Hors d'œuvres</v>
      </c>
      <c r="J54" s="398">
        <f>J37</f>
        <v>10</v>
      </c>
      <c r="K54" s="398" t="str">
        <f>K37</f>
        <v>couverts</v>
      </c>
      <c r="L54" s="399" t="s">
        <v>150</v>
      </c>
      <c r="M54" s="298"/>
      <c r="N54" s="299"/>
      <c r="O54" s="300"/>
      <c r="P54" s="299"/>
      <c r="Q54" s="299"/>
      <c r="R54" s="400"/>
      <c r="T54" s="2896"/>
      <c r="U54" s="311"/>
      <c r="V54" s="311"/>
      <c r="W54" s="312"/>
      <c r="Y54" s="332"/>
      <c r="Z54" s="332"/>
      <c r="AA54" s="332"/>
      <c r="AB54" s="3"/>
      <c r="AC54" s="397" t="str">
        <f t="shared" si="4"/>
        <v>A</v>
      </c>
      <c r="AD54" s="3"/>
      <c r="AE54" s="333" t="s">
        <v>174</v>
      </c>
      <c r="AF54" s="147"/>
      <c r="AG54" s="147"/>
      <c r="AH54" s="147"/>
      <c r="AI54" s="147"/>
      <c r="AJ54" s="16" t="s">
        <v>6</v>
      </c>
      <c r="AK54" s="4">
        <v>1</v>
      </c>
    </row>
    <row r="55" spans="1:37" s="48" customFormat="1" ht="18.75" customHeight="1" x14ac:dyDescent="0.25">
      <c r="A55" s="1401" t="str">
        <f t="shared" si="3"/>
        <v>►</v>
      </c>
      <c r="B55" s="1402" t="str">
        <f t="shared" si="5"/>
        <v>►</v>
      </c>
      <c r="C55" s="1403" t="str">
        <f t="shared" si="15"/>
        <v>►</v>
      </c>
      <c r="D55" s="2475" t="str">
        <f t="shared" si="7"/>
        <v>►</v>
      </c>
      <c r="E55" s="1402" t="str">
        <f t="shared" si="16"/>
        <v>►</v>
      </c>
      <c r="F55" s="1402" t="str">
        <f t="shared" si="17"/>
        <v>►</v>
      </c>
      <c r="G55" s="1402" t="str">
        <f t="shared" si="18"/>
        <v>►</v>
      </c>
      <c r="H55" s="272" t="s">
        <v>11</v>
      </c>
      <c r="I55" s="404" t="str">
        <f>I18</f>
        <v>Salade composée.S.Salade aida n° 75.Famille ►.H.Hors d'œuvres</v>
      </c>
      <c r="J55" s="404">
        <f>J18</f>
        <v>10</v>
      </c>
      <c r="K55" s="320" t="str">
        <f>K18</f>
        <v>couverts</v>
      </c>
      <c r="L55" s="405"/>
      <c r="M55" s="406"/>
      <c r="N55" s="405" t="s">
        <v>5</v>
      </c>
      <c r="O55" s="407" t="s">
        <v>208</v>
      </c>
      <c r="P55" s="408"/>
      <c r="Q55" s="408"/>
      <c r="R55" s="408"/>
      <c r="T55" s="3706"/>
      <c r="U55" s="408"/>
      <c r="V55" s="408"/>
      <c r="W55" s="409"/>
      <c r="Y55" s="332"/>
      <c r="Z55" s="332"/>
      <c r="AA55" s="332"/>
      <c r="AB55" s="3"/>
      <c r="AC55" s="272" t="str">
        <f t="shared" si="4"/>
        <v>►</v>
      </c>
      <c r="AD55" s="3"/>
      <c r="AE55" s="341" t="s">
        <v>178</v>
      </c>
      <c r="AF55" s="147"/>
      <c r="AG55" s="147"/>
      <c r="AH55" s="147"/>
      <c r="AI55" s="147"/>
      <c r="AJ55" s="16" t="s">
        <v>6</v>
      </c>
      <c r="AK55" s="4">
        <v>1</v>
      </c>
    </row>
    <row r="56" spans="1:37" s="48" customFormat="1" ht="15.75" customHeight="1" x14ac:dyDescent="0.25">
      <c r="A56" s="1401" t="str">
        <f t="shared" si="3"/>
        <v>►</v>
      </c>
      <c r="B56" s="1402" t="str">
        <f t="shared" si="5"/>
        <v>►</v>
      </c>
      <c r="C56" s="1403" t="str">
        <f t="shared" si="15"/>
        <v>►</v>
      </c>
      <c r="D56" s="2475" t="str">
        <f t="shared" si="7"/>
        <v>►</v>
      </c>
      <c r="E56" s="1402" t="str">
        <f t="shared" si="16"/>
        <v>►</v>
      </c>
      <c r="F56" s="1402" t="str">
        <f t="shared" si="17"/>
        <v>►</v>
      </c>
      <c r="G56" s="1402" t="str">
        <f t="shared" si="18"/>
        <v>►</v>
      </c>
      <c r="H56" s="412" t="s">
        <v>11</v>
      </c>
      <c r="I56" s="404" t="str">
        <f>I18</f>
        <v>Salade composée.S.Salade aida n° 75.Famille ►.H.Hors d'œuvres</v>
      </c>
      <c r="J56" s="404">
        <f>J18</f>
        <v>10</v>
      </c>
      <c r="K56" s="320" t="str">
        <f>K18</f>
        <v>couverts</v>
      </c>
      <c r="L56" s="274" t="str">
        <f t="shared" ref="L56:W56" si="20">SUBSTITUTE(ADDRESS(1,COLUMN(),4),"1","")</f>
        <v>L</v>
      </c>
      <c r="M56" s="274" t="str">
        <f t="shared" si="20"/>
        <v>M</v>
      </c>
      <c r="N56" s="274" t="str">
        <f t="shared" si="20"/>
        <v>N</v>
      </c>
      <c r="O56" s="274" t="str">
        <f t="shared" si="20"/>
        <v>O</v>
      </c>
      <c r="P56" s="274" t="str">
        <f t="shared" si="20"/>
        <v>P</v>
      </c>
      <c r="Q56" s="274" t="str">
        <f t="shared" si="20"/>
        <v>Q</v>
      </c>
      <c r="R56" s="274" t="str">
        <f t="shared" si="20"/>
        <v>R</v>
      </c>
      <c r="S56" s="274" t="str">
        <f t="shared" si="20"/>
        <v>S</v>
      </c>
      <c r="T56" s="274" t="str">
        <f t="shared" si="20"/>
        <v>T</v>
      </c>
      <c r="U56" s="274" t="str">
        <f t="shared" si="20"/>
        <v>U</v>
      </c>
      <c r="V56" s="274" t="str">
        <f t="shared" si="20"/>
        <v>V</v>
      </c>
      <c r="W56" s="275" t="str">
        <f t="shared" si="20"/>
        <v>W</v>
      </c>
      <c r="Y56" s="332"/>
      <c r="Z56" s="332"/>
      <c r="AA56" s="332"/>
      <c r="AB56" s="3"/>
      <c r="AC56" s="412" t="str">
        <f t="shared" si="4"/>
        <v>►</v>
      </c>
      <c r="AD56" s="3"/>
      <c r="AE56" s="333" t="s">
        <v>182</v>
      </c>
      <c r="AF56" s="76"/>
      <c r="AG56" s="76"/>
      <c r="AH56" s="76"/>
      <c r="AI56" s="76"/>
      <c r="AJ56" s="16" t="s">
        <v>6</v>
      </c>
      <c r="AK56" s="4">
        <v>1</v>
      </c>
    </row>
    <row r="57" spans="1:37" s="48" customFormat="1" ht="18.75" x14ac:dyDescent="0.25">
      <c r="A57" s="1401" t="str">
        <f t="shared" si="3"/>
        <v>►</v>
      </c>
      <c r="B57" s="1402" t="str">
        <f t="shared" si="5"/>
        <v>►</v>
      </c>
      <c r="C57" s="1403" t="str">
        <f t="shared" si="15"/>
        <v>►</v>
      </c>
      <c r="D57" s="2475" t="str">
        <f t="shared" si="7"/>
        <v>►</v>
      </c>
      <c r="E57" s="1402" t="str">
        <f t="shared" si="16"/>
        <v>►</v>
      </c>
      <c r="F57" s="1402" t="str">
        <f t="shared" si="17"/>
        <v>►</v>
      </c>
      <c r="G57" s="1402" t="str">
        <f t="shared" si="18"/>
        <v>►</v>
      </c>
      <c r="H57" s="412" t="s">
        <v>11</v>
      </c>
      <c r="I57" s="404" t="str">
        <f>I18</f>
        <v>Salade composée.S.Salade aida n° 75.Famille ►.H.Hors d'œuvres</v>
      </c>
      <c r="J57" s="404">
        <f>J18</f>
        <v>10</v>
      </c>
      <c r="K57" s="320" t="str">
        <f>K18</f>
        <v>couverts</v>
      </c>
      <c r="L57" s="283">
        <f t="shared" ref="L57:W57" ca="1" si="21">CELL("largeur",L57)</f>
        <v>11</v>
      </c>
      <c r="M57" s="283">
        <f t="shared" ca="1" si="21"/>
        <v>11</v>
      </c>
      <c r="N57" s="283">
        <f t="shared" ca="1" si="21"/>
        <v>3</v>
      </c>
      <c r="O57" s="283">
        <f t="shared" ca="1" si="21"/>
        <v>11</v>
      </c>
      <c r="P57" s="283">
        <f t="shared" ca="1" si="21"/>
        <v>11</v>
      </c>
      <c r="Q57" s="283">
        <f t="shared" ca="1" si="21"/>
        <v>12</v>
      </c>
      <c r="R57" s="283">
        <f t="shared" ca="1" si="21"/>
        <v>40</v>
      </c>
      <c r="S57" s="283">
        <f t="shared" ca="1" si="21"/>
        <v>1</v>
      </c>
      <c r="T57" s="283">
        <f t="shared" ca="1" si="21"/>
        <v>11</v>
      </c>
      <c r="U57" s="283">
        <f t="shared" ca="1" si="21"/>
        <v>13</v>
      </c>
      <c r="V57" s="283">
        <f t="shared" ca="1" si="21"/>
        <v>11</v>
      </c>
      <c r="W57" s="284">
        <f t="shared" ca="1" si="21"/>
        <v>17</v>
      </c>
      <c r="Y57" s="332"/>
      <c r="Z57" s="332"/>
      <c r="AA57" s="332"/>
      <c r="AB57" s="3"/>
      <c r="AC57" s="412" t="str">
        <f t="shared" si="4"/>
        <v>►</v>
      </c>
      <c r="AD57" s="3"/>
      <c r="AE57" s="341" t="s">
        <v>190</v>
      </c>
      <c r="AF57" s="64"/>
      <c r="AG57" s="64"/>
      <c r="AH57" s="64"/>
      <c r="AI57" s="65"/>
      <c r="AJ57" s="16" t="s">
        <v>6</v>
      </c>
      <c r="AK57" s="4">
        <v>1</v>
      </c>
    </row>
    <row r="58" spans="1:37" s="48" customFormat="1" ht="16.5" customHeight="1" thickBot="1" x14ac:dyDescent="0.3">
      <c r="A58" s="1401" t="str">
        <f t="shared" si="3"/>
        <v>A</v>
      </c>
      <c r="B58" s="1402" t="str">
        <f t="shared" si="5"/>
        <v/>
      </c>
      <c r="C58" s="1403">
        <f t="shared" si="15"/>
        <v>0</v>
      </c>
      <c r="D58" s="2475">
        <f t="shared" si="7"/>
        <v>0</v>
      </c>
      <c r="E58" s="1402">
        <f t="shared" si="16"/>
        <v>0</v>
      </c>
      <c r="F58" s="1402">
        <f t="shared" si="17"/>
        <v>0</v>
      </c>
      <c r="G58" s="1402" t="str">
        <f t="shared" si="18"/>
        <v/>
      </c>
      <c r="H58" s="423" t="s">
        <v>18</v>
      </c>
      <c r="I58" s="424">
        <v>2</v>
      </c>
      <c r="J58" s="424">
        <v>2</v>
      </c>
      <c r="K58" s="424">
        <v>2</v>
      </c>
      <c r="L58" s="424">
        <v>11</v>
      </c>
      <c r="M58" s="424">
        <v>11</v>
      </c>
      <c r="N58" s="424">
        <v>3</v>
      </c>
      <c r="O58" s="424">
        <v>11</v>
      </c>
      <c r="P58" s="424">
        <v>11</v>
      </c>
      <c r="Q58" s="424">
        <v>12</v>
      </c>
      <c r="R58" s="424">
        <v>40</v>
      </c>
      <c r="S58" s="424">
        <v>2</v>
      </c>
      <c r="T58" s="424">
        <v>11</v>
      </c>
      <c r="U58" s="3707">
        <v>11</v>
      </c>
      <c r="V58" s="3707">
        <v>11</v>
      </c>
      <c r="W58" s="3708">
        <v>11</v>
      </c>
      <c r="Y58" s="332"/>
      <c r="Z58" s="332"/>
      <c r="AA58" s="332"/>
      <c r="AB58" s="3"/>
      <c r="AC58" s="423" t="str">
        <f t="shared" si="4"/>
        <v>A</v>
      </c>
      <c r="AD58" s="3"/>
      <c r="AE58" s="76"/>
      <c r="AF58" s="76"/>
      <c r="AG58" s="76"/>
      <c r="AH58" s="76"/>
      <c r="AI58" s="76"/>
      <c r="AJ58" s="16" t="s">
        <v>6</v>
      </c>
      <c r="AK58" s="4">
        <v>1</v>
      </c>
    </row>
    <row r="59" spans="1:37" s="48" customFormat="1" ht="15.75" x14ac:dyDescent="0.25">
      <c r="A59" s="1401" t="str">
        <f t="shared" si="3"/>
        <v>►</v>
      </c>
      <c r="B59" s="1402" t="str">
        <f t="shared" si="5"/>
        <v>►</v>
      </c>
      <c r="C59" s="1403" t="str">
        <f t="shared" si="15"/>
        <v>►</v>
      </c>
      <c r="D59" s="2475" t="str">
        <f t="shared" si="7"/>
        <v>►</v>
      </c>
      <c r="E59" s="1402" t="str">
        <f t="shared" si="16"/>
        <v>►</v>
      </c>
      <c r="F59" s="1402" t="str">
        <f t="shared" si="17"/>
        <v>►</v>
      </c>
      <c r="G59" s="1402" t="str">
        <f t="shared" si="18"/>
        <v>►</v>
      </c>
      <c r="H59" s="3709" t="s">
        <v>11</v>
      </c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3710"/>
      <c r="T59" s="100"/>
      <c r="U59" s="100"/>
      <c r="V59" s="100"/>
      <c r="W59" s="100"/>
      <c r="Y59" s="332"/>
      <c r="Z59" s="332"/>
      <c r="AA59" s="332"/>
      <c r="AB59" s="3"/>
      <c r="AC59" s="3709" t="str">
        <f t="shared" si="4"/>
        <v>►</v>
      </c>
      <c r="AD59" s="3"/>
      <c r="AE59" s="76"/>
      <c r="AF59" s="76"/>
      <c r="AG59" s="76"/>
      <c r="AH59" s="76"/>
      <c r="AI59" s="76"/>
      <c r="AJ59" s="16"/>
      <c r="AK59" s="4">
        <v>1</v>
      </c>
    </row>
    <row r="60" spans="1:37" ht="16.5" thickBot="1" x14ac:dyDescent="0.3">
      <c r="A60" s="1401" t="str">
        <f t="shared" si="3"/>
        <v>A</v>
      </c>
      <c r="B60" s="1402" t="str">
        <f t="shared" si="5"/>
        <v>▼    Masquer ces 5 colonnes       ▼</v>
      </c>
      <c r="C60" s="1403">
        <f t="shared" si="15"/>
        <v>0</v>
      </c>
      <c r="D60" s="2475">
        <f t="shared" si="7"/>
        <v>0</v>
      </c>
      <c r="E60" s="1402">
        <f t="shared" si="16"/>
        <v>0</v>
      </c>
      <c r="F60" s="1402">
        <f t="shared" si="17"/>
        <v>0</v>
      </c>
      <c r="G60" s="1402" t="str">
        <f t="shared" si="18"/>
        <v/>
      </c>
      <c r="H60" s="1369" t="s">
        <v>18</v>
      </c>
      <c r="I60" s="2735" t="s">
        <v>2274</v>
      </c>
      <c r="J60" s="43"/>
      <c r="K60" s="43"/>
      <c r="L60" s="43"/>
      <c r="M60" s="44"/>
      <c r="N60" s="16"/>
      <c r="O60" s="16"/>
      <c r="P60" s="16"/>
      <c r="Q60" s="16"/>
      <c r="R60" s="16"/>
      <c r="S60" s="16"/>
      <c r="T60" s="16"/>
      <c r="U60" s="16"/>
      <c r="V60" s="16"/>
      <c r="W60" s="16"/>
      <c r="Y60" s="2931" t="s">
        <v>2350</v>
      </c>
      <c r="Z60" s="100"/>
      <c r="AA60" s="100"/>
      <c r="AB60" s="3"/>
      <c r="AC60" s="1369" t="str">
        <f t="shared" si="4"/>
        <v>A</v>
      </c>
      <c r="AD60" s="48"/>
      <c r="AE60" s="48"/>
      <c r="AF60" s="48"/>
      <c r="AG60" s="48"/>
      <c r="AH60" s="48"/>
      <c r="AI60" s="48"/>
      <c r="AJ60" s="16"/>
      <c r="AK60" s="4">
        <v>1</v>
      </c>
    </row>
    <row r="61" spans="1:37" ht="22.5" customHeight="1" x14ac:dyDescent="0.25">
      <c r="A61" s="1401" t="str">
        <f t="shared" si="3"/>
        <v>A</v>
      </c>
      <c r="B61" s="1402" t="str">
        <f t="shared" si="5"/>
        <v>Salade composée.S.Salade allemande n° 76.Famille ►.H.Hors d'œuvres</v>
      </c>
      <c r="C61" s="1403" t="str">
        <f t="shared" si="15"/>
        <v>Salade composée</v>
      </c>
      <c r="D61" s="2475" t="str">
        <f t="shared" si="7"/>
        <v>S</v>
      </c>
      <c r="E61" s="1402" t="str">
        <f t="shared" si="16"/>
        <v>Salade allemande n° 76</v>
      </c>
      <c r="F61" s="1402" t="str">
        <f t="shared" si="17"/>
        <v>Famille ►</v>
      </c>
      <c r="G61" s="1402" t="str">
        <f t="shared" si="18"/>
        <v>H.Hors d'œuvres</v>
      </c>
      <c r="H61" s="54" t="s">
        <v>18</v>
      </c>
      <c r="I61" s="55" t="str">
        <f>I67</f>
        <v>Salade composée.S.Salade allemande n° 76.Famille ►.H.Hors d'œuvres</v>
      </c>
      <c r="J61" s="56">
        <f>J67</f>
        <v>10</v>
      </c>
      <c r="K61" s="56" t="str">
        <f>K67</f>
        <v>couverts</v>
      </c>
      <c r="L61" s="57" t="s">
        <v>6</v>
      </c>
      <c r="M61" s="58" t="s">
        <v>19</v>
      </c>
      <c r="N61" s="3426" t="s">
        <v>1641</v>
      </c>
      <c r="O61" s="3426"/>
      <c r="P61" s="3285" t="s">
        <v>2396</v>
      </c>
      <c r="Q61" s="3285"/>
      <c r="R61" s="3286"/>
      <c r="T61" s="3428" t="str">
        <f>N61</f>
        <v>SALADE COMPOSÉE</v>
      </c>
      <c r="U61" s="3367"/>
      <c r="V61" s="3369" t="str">
        <f>UPPER(LEFT(P61,1))</f>
        <v>S</v>
      </c>
      <c r="W61" s="3371" t="s">
        <v>2330</v>
      </c>
      <c r="Y61" s="2860" t="s">
        <v>22</v>
      </c>
      <c r="Z61" s="2947">
        <v>0</v>
      </c>
      <c r="AA61" s="2948" t="s">
        <v>23</v>
      </c>
      <c r="AB61" s="3"/>
      <c r="AC61" s="54" t="str">
        <f t="shared" si="4"/>
        <v>A</v>
      </c>
      <c r="AD61" s="3"/>
      <c r="AE61" s="48"/>
      <c r="AF61" s="48"/>
      <c r="AG61" s="48"/>
      <c r="AH61" s="48"/>
      <c r="AI61" s="48"/>
      <c r="AJ61" s="16"/>
      <c r="AK61" s="4">
        <v>1</v>
      </c>
    </row>
    <row r="62" spans="1:37" ht="22.5" customHeight="1" x14ac:dyDescent="0.25">
      <c r="A62" s="1401" t="str">
        <f t="shared" si="3"/>
        <v>A</v>
      </c>
      <c r="B62" s="1402" t="str">
        <f t="shared" si="5"/>
        <v>Salade composée.S.Salade allemande n° 76.Famille ►.H.Hors d'œuvres</v>
      </c>
      <c r="C62" s="1403" t="str">
        <f t="shared" si="15"/>
        <v>Salade composée</v>
      </c>
      <c r="D62" s="2475" t="str">
        <f t="shared" si="7"/>
        <v>S</v>
      </c>
      <c r="E62" s="1402" t="str">
        <f t="shared" si="16"/>
        <v>Salade allemande n° 76</v>
      </c>
      <c r="F62" s="1402" t="str">
        <f t="shared" si="17"/>
        <v>Famille ►</v>
      </c>
      <c r="G62" s="1402" t="str">
        <f t="shared" si="18"/>
        <v>H.Hors d'œuvres</v>
      </c>
      <c r="H62" s="66" t="s">
        <v>18</v>
      </c>
      <c r="I62" s="67" t="str">
        <f>I67</f>
        <v>Salade composée.S.Salade allemande n° 76.Famille ►.H.Hors d'œuvres</v>
      </c>
      <c r="J62" s="68"/>
      <c r="K62" s="68"/>
      <c r="L62" s="69" t="s">
        <v>28</v>
      </c>
      <c r="M62" s="70" t="s">
        <v>29</v>
      </c>
      <c r="N62" s="3427"/>
      <c r="O62" s="3427"/>
      <c r="P62" s="3287"/>
      <c r="Q62" s="3287"/>
      <c r="R62" s="3288"/>
      <c r="T62" s="3429"/>
      <c r="U62" s="3368"/>
      <c r="V62" s="3370"/>
      <c r="W62" s="3372"/>
      <c r="Y62" s="2860" t="s">
        <v>30</v>
      </c>
      <c r="Z62" s="2949">
        <v>0</v>
      </c>
      <c r="AA62" s="72" t="s">
        <v>31</v>
      </c>
      <c r="AB62" s="3"/>
      <c r="AC62" s="66" t="str">
        <f t="shared" si="4"/>
        <v>A</v>
      </c>
      <c r="AD62" s="3"/>
      <c r="AE62" s="48"/>
      <c r="AF62" s="48"/>
      <c r="AG62" s="48"/>
      <c r="AH62" s="48"/>
      <c r="AI62" s="48"/>
      <c r="AJ62" s="16"/>
      <c r="AK62" s="4">
        <v>1</v>
      </c>
    </row>
    <row r="63" spans="1:37" ht="22.5" customHeight="1" x14ac:dyDescent="0.25">
      <c r="A63" s="1401" t="str">
        <f t="shared" si="3"/>
        <v>A</v>
      </c>
      <c r="B63" s="1402" t="str">
        <f t="shared" si="5"/>
        <v>Salade composée.S.Salade allemande n° 76.Famille ►.H.Hors d'œuvres</v>
      </c>
      <c r="C63" s="1403" t="str">
        <f t="shared" si="15"/>
        <v>Salade composée</v>
      </c>
      <c r="D63" s="2475" t="str">
        <f t="shared" si="7"/>
        <v>S</v>
      </c>
      <c r="E63" s="1402" t="str">
        <f t="shared" si="16"/>
        <v>Salade allemande n° 76</v>
      </c>
      <c r="F63" s="1402" t="str">
        <f t="shared" si="17"/>
        <v>Famille ►</v>
      </c>
      <c r="G63" s="1402" t="str">
        <f t="shared" si="18"/>
        <v>H.Hors d'œuvres</v>
      </c>
      <c r="H63" s="66" t="s">
        <v>18</v>
      </c>
      <c r="I63" s="77" t="str">
        <f>I67</f>
        <v>Salade composée.S.Salade allemande n° 76.Famille ►.H.Hors d'œuvres</v>
      </c>
      <c r="J63" s="78"/>
      <c r="K63" s="79"/>
      <c r="L63" s="80"/>
      <c r="M63" s="81" t="s">
        <v>33</v>
      </c>
      <c r="N63" s="82"/>
      <c r="O63" s="83" t="s">
        <v>34</v>
      </c>
      <c r="P63" s="84" t="s">
        <v>2326</v>
      </c>
      <c r="Q63" s="16"/>
      <c r="R63" s="85"/>
      <c r="T63" s="3683"/>
      <c r="U63" s="90" t="s">
        <v>38</v>
      </c>
      <c r="V63" s="3684">
        <v>100</v>
      </c>
      <c r="W63" s="3685" t="str">
        <f>W64</f>
        <v>couverts</v>
      </c>
      <c r="Y63" s="2860" t="s">
        <v>36</v>
      </c>
      <c r="Z63" s="2949">
        <v>0</v>
      </c>
      <c r="AA63" s="72" t="s">
        <v>37</v>
      </c>
      <c r="AB63" s="3"/>
      <c r="AC63" s="66" t="str">
        <f t="shared" si="4"/>
        <v>A</v>
      </c>
      <c r="AD63" s="3"/>
      <c r="AE63" s="48"/>
      <c r="AF63" s="48"/>
      <c r="AG63" s="48"/>
      <c r="AH63" s="48"/>
      <c r="AI63" s="48"/>
      <c r="AJ63" s="16"/>
      <c r="AK63" s="4">
        <v>1</v>
      </c>
    </row>
    <row r="64" spans="1:37" ht="15.75" customHeight="1" x14ac:dyDescent="0.25">
      <c r="A64" s="1401" t="str">
        <f t="shared" si="3"/>
        <v>A</v>
      </c>
      <c r="B64" s="1402" t="str">
        <f t="shared" si="5"/>
        <v>Salade composée.S.Salade allemande n° 76.Famille ►.H.Hors d'œuvres</v>
      </c>
      <c r="C64" s="1403" t="str">
        <f t="shared" si="15"/>
        <v>Salade composée</v>
      </c>
      <c r="D64" s="2475" t="str">
        <f t="shared" si="7"/>
        <v>S</v>
      </c>
      <c r="E64" s="1402" t="str">
        <f t="shared" si="16"/>
        <v>Salade allemande n° 76</v>
      </c>
      <c r="F64" s="1402" t="str">
        <f t="shared" si="17"/>
        <v>Famille ►</v>
      </c>
      <c r="G64" s="1402" t="str">
        <f t="shared" si="18"/>
        <v>H.Hors d'œuvres</v>
      </c>
      <c r="H64" s="66" t="s">
        <v>18</v>
      </c>
      <c r="I64" s="91" t="str">
        <f>I67</f>
        <v>Salade composée.S.Salade allemande n° 76.Famille ►.H.Hors d'œuvres</v>
      </c>
      <c r="J64" s="91"/>
      <c r="K64" s="91"/>
      <c r="L64" s="92" t="s">
        <v>39</v>
      </c>
      <c r="M64" s="93"/>
      <c r="N64" s="93"/>
      <c r="O64" s="94" t="s">
        <v>40</v>
      </c>
      <c r="P64" s="3317" t="str">
        <f>L67</f>
        <v>Salade composée.S.Salade allemande n° 76.Famille ►.H.Hors d'œuvres</v>
      </c>
      <c r="Q64" s="3317"/>
      <c r="R64" s="3318"/>
      <c r="T64" s="3683"/>
      <c r="U64" s="101" t="s">
        <v>42</v>
      </c>
      <c r="V64" s="98">
        <v>10</v>
      </c>
      <c r="W64" s="99" t="s">
        <v>44</v>
      </c>
      <c r="Y64" s="229" t="s">
        <v>41</v>
      </c>
      <c r="Z64" s="2950">
        <f t="shared" ref="Z64:Z85" si="22">AA64 / 1000</f>
        <v>1E-3</v>
      </c>
      <c r="AA64" s="96">
        <v>1</v>
      </c>
      <c r="AB64" s="3"/>
      <c r="AC64" s="66" t="str">
        <f t="shared" si="4"/>
        <v>A</v>
      </c>
      <c r="AD64" s="3"/>
      <c r="AE64" s="48"/>
      <c r="AF64" s="48"/>
      <c r="AG64" s="48"/>
      <c r="AH64" s="48"/>
      <c r="AI64" s="48"/>
      <c r="AJ64" s="16"/>
      <c r="AK64" s="4">
        <v>1</v>
      </c>
    </row>
    <row r="65" spans="1:37" ht="15.75" customHeight="1" x14ac:dyDescent="0.25">
      <c r="A65" s="1401" t="str">
        <f t="shared" si="3"/>
        <v>A</v>
      </c>
      <c r="B65" s="1402" t="str">
        <f t="shared" si="5"/>
        <v>Salade composée.S.Salade allemande n° 76.Famille ►.H.Hors d'œuvres</v>
      </c>
      <c r="C65" s="1403" t="str">
        <f t="shared" si="15"/>
        <v>Salade composée</v>
      </c>
      <c r="D65" s="2475" t="str">
        <f t="shared" si="7"/>
        <v>S</v>
      </c>
      <c r="E65" s="1402" t="str">
        <f t="shared" si="16"/>
        <v>Salade allemande n° 76</v>
      </c>
      <c r="F65" s="1402" t="str">
        <f t="shared" si="17"/>
        <v>Famille ►</v>
      </c>
      <c r="G65" s="1402" t="str">
        <f t="shared" si="18"/>
        <v>H.Hors d'œuvres</v>
      </c>
      <c r="H65" s="66" t="s">
        <v>18</v>
      </c>
      <c r="I65" s="91" t="str">
        <f>I67</f>
        <v>Salade composée.S.Salade allemande n° 76.Famille ►.H.Hors d'œuvres</v>
      </c>
      <c r="J65" s="91"/>
      <c r="K65" s="91"/>
      <c r="L65" s="110">
        <v>10</v>
      </c>
      <c r="M65" s="111" t="s">
        <v>44</v>
      </c>
      <c r="N65" s="92"/>
      <c r="O65" s="92"/>
      <c r="P65" s="3317"/>
      <c r="Q65" s="3317"/>
      <c r="R65" s="3318"/>
      <c r="T65" s="3683"/>
      <c r="U65" s="112" t="s">
        <v>48</v>
      </c>
      <c r="V65" s="113"/>
      <c r="W65" s="114"/>
      <c r="Y65" s="510" t="s">
        <v>47</v>
      </c>
      <c r="Z65" s="2950">
        <f t="shared" si="22"/>
        <v>1</v>
      </c>
      <c r="AA65" s="96">
        <v>1000</v>
      </c>
      <c r="AB65" s="3"/>
      <c r="AC65" s="66" t="str">
        <f t="shared" si="4"/>
        <v>A</v>
      </c>
      <c r="AD65" s="3"/>
      <c r="AE65" s="48"/>
      <c r="AF65" s="48"/>
      <c r="AG65" s="48"/>
      <c r="AH65" s="48"/>
      <c r="AI65" s="48"/>
      <c r="AJ65" s="16"/>
      <c r="AK65" s="4">
        <v>1</v>
      </c>
    </row>
    <row r="66" spans="1:37" ht="15.75" x14ac:dyDescent="0.25">
      <c r="A66" s="1401" t="str">
        <f t="shared" si="3"/>
        <v>►</v>
      </c>
      <c r="B66" s="1402" t="str">
        <f t="shared" si="5"/>
        <v>►</v>
      </c>
      <c r="C66" s="1403" t="str">
        <f t="shared" si="15"/>
        <v>►</v>
      </c>
      <c r="D66" s="2475" t="str">
        <f t="shared" si="7"/>
        <v>►</v>
      </c>
      <c r="E66" s="1402" t="str">
        <f t="shared" si="16"/>
        <v>►</v>
      </c>
      <c r="F66" s="1402" t="str">
        <f t="shared" si="17"/>
        <v>►</v>
      </c>
      <c r="G66" s="1402" t="str">
        <f t="shared" si="18"/>
        <v>►</v>
      </c>
      <c r="H66" s="66" t="s">
        <v>11</v>
      </c>
      <c r="I66" s="121" t="str">
        <f>I67</f>
        <v>Salade composée.S.Salade allemande n° 76.Famille ►.H.Hors d'œuvres</v>
      </c>
      <c r="J66" s="121"/>
      <c r="K66" s="121"/>
      <c r="L66" s="122"/>
      <c r="M66" s="123"/>
      <c r="N66" s="123"/>
      <c r="O66" s="123"/>
      <c r="P66" s="123"/>
      <c r="Q66" s="123"/>
      <c r="R66" s="124"/>
      <c r="T66" s="2871">
        <f>IF(OR(ISBLANK(V63), ISBLANK(V64)), 0, V63/V64)</f>
        <v>10</v>
      </c>
      <c r="U66" s="126"/>
      <c r="V66" s="126"/>
      <c r="W66" s="127" t="str">
        <f ca="1">IF(COUNTIF(I106:W106,"&lt;0.5")=0,"Aucune colonne masquée",COUNTIF(I106:W106,"&lt;0.5")&amp;" colonnes masquées : "&amp;(T67&amp;U67))</f>
        <v>Aucune colonne masquée</v>
      </c>
      <c r="Y66" s="495" t="s">
        <v>51</v>
      </c>
      <c r="Z66" s="2950">
        <f t="shared" si="22"/>
        <v>0.25</v>
      </c>
      <c r="AA66" s="96">
        <v>250</v>
      </c>
      <c r="AB66" s="3"/>
      <c r="AC66" s="66" t="str">
        <f t="shared" si="4"/>
        <v>►</v>
      </c>
      <c r="AD66" s="3"/>
      <c r="AE66" s="48"/>
      <c r="AF66" s="48"/>
      <c r="AG66" s="48"/>
      <c r="AH66" s="48"/>
      <c r="AI66" s="48"/>
      <c r="AJ66" s="16"/>
      <c r="AK66" s="4">
        <v>1</v>
      </c>
    </row>
    <row r="67" spans="1:37" ht="16.5" thickBot="1" x14ac:dyDescent="0.3">
      <c r="A67" s="1401" t="str">
        <f t="shared" si="3"/>
        <v>►</v>
      </c>
      <c r="B67" s="1402" t="str">
        <f t="shared" si="5"/>
        <v>►</v>
      </c>
      <c r="C67" s="1403" t="str">
        <f t="shared" si="15"/>
        <v>►</v>
      </c>
      <c r="D67" s="2475" t="str">
        <f t="shared" si="7"/>
        <v>►</v>
      </c>
      <c r="E67" s="1402" t="str">
        <f t="shared" si="16"/>
        <v>►</v>
      </c>
      <c r="F67" s="1402" t="str">
        <f t="shared" si="17"/>
        <v>►</v>
      </c>
      <c r="G67" s="1402" t="str">
        <f t="shared" si="18"/>
        <v>►</v>
      </c>
      <c r="H67" s="129" t="s">
        <v>11</v>
      </c>
      <c r="I67" s="130" t="str">
        <f>L67</f>
        <v>Salade composée.S.Salade allemande n° 76.Famille ►.H.Hors d'œuvres</v>
      </c>
      <c r="J67" s="130">
        <f>L65</f>
        <v>10</v>
      </c>
      <c r="K67" s="130" t="str">
        <f>M65</f>
        <v>couverts</v>
      </c>
      <c r="L67" s="131" t="str">
        <f>UPPER(LEFT(N61,1))&amp;LOWER(MID(N61,2,999))&amp;"."&amp;UPPER(LEFT(P61,1))&amp;"."&amp;UPPER(LEFT(P61,1))&amp;LOWER(MID(P61,2,999))&amp;"."&amp;IF(ISTEXT(R67),Q67&amp;"."&amp;UPPER(LEFT(R67,1))&amp;"."&amp;UPPER(LEFT(R67,1))&amp;LOWER(MID(R67,2,999)),M67)</f>
        <v>Salade composée.S.Salade allemande n° 76.Famille ►.H.Hors d'œuvres</v>
      </c>
      <c r="M67" s="132" t="s">
        <v>55</v>
      </c>
      <c r="N67" s="3321" t="s">
        <v>56</v>
      </c>
      <c r="O67" s="3321"/>
      <c r="P67" s="3321"/>
      <c r="Q67" s="133" t="s">
        <v>2387</v>
      </c>
      <c r="R67" s="134" t="s">
        <v>2388</v>
      </c>
      <c r="T67" s="2872" t="str">
        <f ca="1">IF(I106&lt;0.5,I105&amp;".","")&amp;IF(J106&lt;0.5,J105&amp;".","")&amp;IF(K106&lt;0.5,K105&amp;".","")&amp;IF(L106&lt;0.5,L105&amp;".","")&amp;IF(M106&lt;0.5,M105&amp;".","")&amp;IF(N106&lt;0.5,N105&amp;".","")&amp;IF(O106&lt;0.5,O105&amp;".","")&amp;IF(P106&lt;0.5,P105&amp;".","")&amp;IF(Q106&lt;0.5,Q105&amp;".","")</f>
        <v/>
      </c>
      <c r="U67" s="136" t="str">
        <f ca="1">IF(R106&lt;0.5,R105&amp;".","")&amp;IF(S106&lt;0.5,S105&amp;".","")&amp;IF(T106&lt;0.5,T105&amp;".","")&amp;IF(U106&lt;0.5,U105&amp;".","")&amp;IF(V106&lt;0.5,V105&amp;".","")&amp;IF(W106&lt;0.5,W105&amp;".","")</f>
        <v/>
      </c>
      <c r="V67" s="137"/>
      <c r="W67" s="127" t="str">
        <f>ROWS(H61:H107)-SUBTOTAL(103,H61:H107)&amp;" "&amp;"Lignes masquées"</f>
        <v>0 Lignes masquées</v>
      </c>
      <c r="Y67" s="495" t="s">
        <v>59</v>
      </c>
      <c r="Z67" s="2950">
        <f t="shared" si="22"/>
        <v>0.5</v>
      </c>
      <c r="AA67" s="96">
        <v>500</v>
      </c>
      <c r="AB67" s="3"/>
      <c r="AC67" s="129" t="str">
        <f t="shared" si="4"/>
        <v>►</v>
      </c>
      <c r="AD67" s="3"/>
      <c r="AE67" s="48"/>
      <c r="AF67" s="48"/>
      <c r="AG67" s="48"/>
      <c r="AH67" s="48"/>
      <c r="AI67" s="48"/>
      <c r="AJ67" s="16"/>
      <c r="AK67" s="4">
        <v>1</v>
      </c>
    </row>
    <row r="68" spans="1:37" s="48" customFormat="1" ht="17.25" thickTop="1" thickBot="1" x14ac:dyDescent="0.3">
      <c r="A68" s="1401" t="str">
        <f t="shared" si="3"/>
        <v>►</v>
      </c>
      <c r="B68" s="1402" t="str">
        <f t="shared" si="5"/>
        <v>►</v>
      </c>
      <c r="C68" s="1403" t="str">
        <f t="shared" si="15"/>
        <v>►</v>
      </c>
      <c r="D68" s="2475" t="str">
        <f t="shared" si="7"/>
        <v>►</v>
      </c>
      <c r="E68" s="1402" t="str">
        <f t="shared" si="16"/>
        <v>►</v>
      </c>
      <c r="F68" s="1402" t="str">
        <f t="shared" si="17"/>
        <v>►</v>
      </c>
      <c r="G68" s="1402" t="str">
        <f t="shared" si="18"/>
        <v>►</v>
      </c>
      <c r="H68" s="138" t="s">
        <v>11</v>
      </c>
      <c r="I68" s="139" t="str">
        <f>I67</f>
        <v>Salade composée.S.Salade allemande n° 76.Famille ►.H.Hors d'œuvres</v>
      </c>
      <c r="J68" s="140"/>
      <c r="K68" s="140"/>
      <c r="L68" s="141" t="s">
        <v>61</v>
      </c>
      <c r="M68" s="141" t="s">
        <v>62</v>
      </c>
      <c r="N68" s="141" t="s">
        <v>63</v>
      </c>
      <c r="O68" s="141" t="s">
        <v>64</v>
      </c>
      <c r="P68" s="2987" t="s">
        <v>65</v>
      </c>
      <c r="Q68" s="142" t="s">
        <v>66</v>
      </c>
      <c r="R68" s="143" t="s">
        <v>67</v>
      </c>
      <c r="S68"/>
      <c r="T68" s="2875" t="s">
        <v>70</v>
      </c>
      <c r="U68" s="3686" t="s">
        <v>71</v>
      </c>
      <c r="V68" s="3686" t="s">
        <v>72</v>
      </c>
      <c r="W68" s="145" t="s">
        <v>73</v>
      </c>
      <c r="X68"/>
      <c r="Y68" s="495" t="s">
        <v>68</v>
      </c>
      <c r="Z68" s="2950">
        <f t="shared" si="22"/>
        <v>0.33332999999999996</v>
      </c>
      <c r="AA68" s="96">
        <v>333.33</v>
      </c>
      <c r="AB68" s="3"/>
      <c r="AC68" s="138" t="str">
        <f t="shared" si="4"/>
        <v>►</v>
      </c>
      <c r="AD68" s="3"/>
      <c r="AJ68" s="16"/>
      <c r="AK68" s="4">
        <v>1</v>
      </c>
    </row>
    <row r="69" spans="1:37" s="48" customFormat="1" ht="15.75" customHeight="1" thickTop="1" x14ac:dyDescent="0.25">
      <c r="A69" s="1401" t="str">
        <f t="shared" si="3"/>
        <v>A</v>
      </c>
      <c r="B69" s="1402" t="str">
        <f t="shared" si="5"/>
        <v>Salade composée.S.Salade allemande n° 76.Famille ►.H.Hors d'œuvres</v>
      </c>
      <c r="C69" s="1403" t="str">
        <f t="shared" si="15"/>
        <v>Salade composée</v>
      </c>
      <c r="D69" s="2475" t="str">
        <f t="shared" si="7"/>
        <v>S</v>
      </c>
      <c r="E69" s="1402" t="str">
        <f t="shared" si="16"/>
        <v>Salade allemande n° 76</v>
      </c>
      <c r="F69" s="1402" t="str">
        <f t="shared" si="17"/>
        <v>Famille ►</v>
      </c>
      <c r="G69" s="1402" t="str">
        <f t="shared" si="18"/>
        <v>H.Hors d'œuvres</v>
      </c>
      <c r="H69" s="66" t="s">
        <v>18</v>
      </c>
      <c r="I69" s="1018" t="str">
        <f>I67</f>
        <v>Salade composée.S.Salade allemande n° 76.Famille ►.H.Hors d'œuvres</v>
      </c>
      <c r="J69" s="1019"/>
      <c r="K69" s="1019"/>
      <c r="L69" s="3687" t="s">
        <v>86</v>
      </c>
      <c r="M69" s="3688" t="s">
        <v>87</v>
      </c>
      <c r="N69" s="443"/>
      <c r="O69" s="3322" t="s">
        <v>88</v>
      </c>
      <c r="P69" s="3323" t="s">
        <v>89</v>
      </c>
      <c r="Q69" s="3324" t="s">
        <v>90</v>
      </c>
      <c r="R69" s="3689" t="s">
        <v>91</v>
      </c>
      <c r="S69"/>
      <c r="T69" s="3423" t="s">
        <v>2389</v>
      </c>
      <c r="U69" s="3690" t="s">
        <v>93</v>
      </c>
      <c r="V69" s="3691" t="s">
        <v>94</v>
      </c>
      <c r="W69" s="3436" t="s">
        <v>95</v>
      </c>
      <c r="X69"/>
      <c r="Y69" s="496" t="s">
        <v>92</v>
      </c>
      <c r="Z69" s="2951">
        <f t="shared" si="22"/>
        <v>1E-3</v>
      </c>
      <c r="AA69" s="155">
        <v>1</v>
      </c>
      <c r="AB69" s="3"/>
      <c r="AC69" s="66" t="str">
        <f t="shared" si="4"/>
        <v>A</v>
      </c>
      <c r="AD69" s="3"/>
      <c r="AJ69" s="16"/>
      <c r="AK69" s="4">
        <v>1</v>
      </c>
    </row>
    <row r="70" spans="1:37" s="48" customFormat="1" ht="16.5" customHeight="1" x14ac:dyDescent="0.25">
      <c r="A70" s="1401" t="str">
        <f t="shared" si="3"/>
        <v>A</v>
      </c>
      <c r="B70" s="1402" t="str">
        <f t="shared" si="5"/>
        <v>Salade composée.S.Salade allemande n° 76.Famille ►.H.Hors d'œuvres</v>
      </c>
      <c r="C70" s="1403" t="str">
        <f t="shared" si="15"/>
        <v>Salade composée</v>
      </c>
      <c r="D70" s="2475" t="str">
        <f t="shared" si="7"/>
        <v>S</v>
      </c>
      <c r="E70" s="1402" t="str">
        <f t="shared" si="16"/>
        <v>Salade allemande n° 76</v>
      </c>
      <c r="F70" s="1402" t="str">
        <f t="shared" si="17"/>
        <v>Famille ►</v>
      </c>
      <c r="G70" s="1402" t="str">
        <f t="shared" si="18"/>
        <v>H.Hors d'œuvres</v>
      </c>
      <c r="H70" s="66" t="s">
        <v>18</v>
      </c>
      <c r="I70" s="149" t="str">
        <f>I67</f>
        <v>Salade composée.S.Salade allemande n° 76.Famille ►.H.Hors d'œuvres</v>
      </c>
      <c r="J70" s="91"/>
      <c r="K70" s="91"/>
      <c r="L70" s="2817" t="s">
        <v>103</v>
      </c>
      <c r="M70" s="164" t="s">
        <v>104</v>
      </c>
      <c r="N70" s="165" t="s">
        <v>105</v>
      </c>
      <c r="O70" s="3121"/>
      <c r="P70" s="3123"/>
      <c r="Q70" s="3320"/>
      <c r="R70" s="166" t="s">
        <v>106</v>
      </c>
      <c r="S70"/>
      <c r="T70" s="3424"/>
      <c r="U70" s="3692"/>
      <c r="V70" s="3693"/>
      <c r="W70" s="3195"/>
      <c r="X70"/>
      <c r="Y70" s="496" t="s">
        <v>107</v>
      </c>
      <c r="Z70" s="2951">
        <f t="shared" si="22"/>
        <v>0.01</v>
      </c>
      <c r="AA70" s="155">
        <v>10</v>
      </c>
      <c r="AB70" s="3"/>
      <c r="AC70" s="66" t="str">
        <f t="shared" si="4"/>
        <v>A</v>
      </c>
      <c r="AD70" s="3"/>
      <c r="AJ70" s="16"/>
      <c r="AK70" s="4">
        <v>1</v>
      </c>
    </row>
    <row r="71" spans="1:37" s="48" customFormat="1" ht="17.25" x14ac:dyDescent="0.25">
      <c r="A71" s="1401" t="str">
        <f t="shared" si="3"/>
        <v>A</v>
      </c>
      <c r="B71" s="1402" t="str">
        <f t="shared" si="5"/>
        <v>Salade composée.S.Salade allemande n° 76.Famille ►.H.Hors d'œuvres</v>
      </c>
      <c r="C71" s="1403" t="str">
        <f t="shared" si="15"/>
        <v>Salade composée</v>
      </c>
      <c r="D71" s="2475" t="str">
        <f t="shared" si="7"/>
        <v>S</v>
      </c>
      <c r="E71" s="1402" t="str">
        <f t="shared" si="16"/>
        <v>Salade allemande n° 76</v>
      </c>
      <c r="F71" s="1402" t="str">
        <f t="shared" si="17"/>
        <v>Famille ►</v>
      </c>
      <c r="G71" s="1402" t="str">
        <f t="shared" si="18"/>
        <v>H.Hors d'œuvres</v>
      </c>
      <c r="H71" s="66" t="s">
        <v>18</v>
      </c>
      <c r="I71" s="149" t="str">
        <f>I67</f>
        <v>Salade composée.S.Salade allemande n° 76.Famille ►.H.Hors d'œuvres</v>
      </c>
      <c r="J71" s="91">
        <f>J67</f>
        <v>10</v>
      </c>
      <c r="K71" s="91" t="str">
        <f>K67</f>
        <v>couverts</v>
      </c>
      <c r="L71" s="174"/>
      <c r="M71" s="175"/>
      <c r="N71" s="176" t="str">
        <f t="shared" ref="N71:N84" si="23">IF(OR(ISTEXT(L71), L71&lt;=0, O71&lt;=0), "", "de")</f>
        <v/>
      </c>
      <c r="O71" s="177">
        <v>250</v>
      </c>
      <c r="P71" s="229" t="s">
        <v>41</v>
      </c>
      <c r="Q71" s="179">
        <v>1</v>
      </c>
      <c r="R71" s="180" t="s">
        <v>2397</v>
      </c>
      <c r="S71"/>
      <c r="T71" s="2978">
        <f>IF(ISTEXT(L71), 0, IFERROR(INDEX(Z61:Z85, MATCH(P71, Y61:Y85, 0)) * O71 * IF(ISBLANK(L71), 1, L71), 0))</f>
        <v>0.25</v>
      </c>
      <c r="U71" s="3694">
        <f>IF(ISNUMBER(Q71), T71*Q71*T66, 0)</f>
        <v>2.5</v>
      </c>
      <c r="V71" s="3695">
        <f>IF(AND(ISNUMBER(Q71), ISNUMBER(L71)), L71 * Q71 * T66, 0)</f>
        <v>0</v>
      </c>
      <c r="W71" s="3696">
        <f t="shared" ref="W71:W84" si="24">M71</f>
        <v>0</v>
      </c>
      <c r="X71"/>
      <c r="Y71" s="496" t="s">
        <v>117</v>
      </c>
      <c r="Z71" s="2951">
        <f t="shared" si="22"/>
        <v>0.1</v>
      </c>
      <c r="AA71" s="155">
        <v>100</v>
      </c>
      <c r="AB71" s="3"/>
      <c r="AC71" s="66" t="str">
        <f t="shared" si="4"/>
        <v>A</v>
      </c>
      <c r="AD71" s="3"/>
      <c r="AJ71" s="16"/>
      <c r="AK71" s="4">
        <v>1</v>
      </c>
    </row>
    <row r="72" spans="1:37" s="48" customFormat="1" ht="17.25" x14ac:dyDescent="0.25">
      <c r="A72" s="1401" t="str">
        <f t="shared" si="3"/>
        <v>A</v>
      </c>
      <c r="B72" s="1402" t="str">
        <f t="shared" si="5"/>
        <v>Salade composée.S.Salade allemande n° 76.Famille ►.H.Hors d'œuvres</v>
      </c>
      <c r="C72" s="1403" t="str">
        <f t="shared" si="15"/>
        <v>Salade composée</v>
      </c>
      <c r="D72" s="2475" t="str">
        <f t="shared" si="7"/>
        <v>S</v>
      </c>
      <c r="E72" s="1402" t="str">
        <f t="shared" si="16"/>
        <v>Salade allemande n° 76</v>
      </c>
      <c r="F72" s="1402" t="str">
        <f t="shared" si="17"/>
        <v>Famille ►</v>
      </c>
      <c r="G72" s="1402" t="str">
        <f t="shared" si="18"/>
        <v>H.Hors d'œuvres</v>
      </c>
      <c r="H72" s="196" t="str">
        <f t="shared" ref="H72:H84" si="25">IF(R72&lt;&gt;"","A","►")</f>
        <v>A</v>
      </c>
      <c r="I72" s="149" t="str">
        <f>I67</f>
        <v>Salade composée.S.Salade allemande n° 76.Famille ►.H.Hors d'œuvres</v>
      </c>
      <c r="J72" s="91">
        <f>J67</f>
        <v>10</v>
      </c>
      <c r="K72" s="91" t="str">
        <f>K67</f>
        <v>couverts</v>
      </c>
      <c r="L72" s="174">
        <v>1</v>
      </c>
      <c r="M72" s="175" t="s">
        <v>2398</v>
      </c>
      <c r="N72" s="176" t="str">
        <f t="shared" si="23"/>
        <v>de</v>
      </c>
      <c r="O72" s="177">
        <v>50</v>
      </c>
      <c r="P72" s="229" t="s">
        <v>41</v>
      </c>
      <c r="Q72" s="179">
        <v>1</v>
      </c>
      <c r="R72" s="180" t="s">
        <v>2399</v>
      </c>
      <c r="S72"/>
      <c r="T72" s="2978">
        <f>IF(ISTEXT(L72), 0, IFERROR(INDEX(Z61:Z85, MATCH(P72, Y61:Y85, 0)) * O72 * IF(ISBLANK(L72), 1, L72), 0))</f>
        <v>0.05</v>
      </c>
      <c r="U72" s="3697">
        <f>IF(ISNUMBER(Q72), T72*Q72*T66, 0)</f>
        <v>0.5</v>
      </c>
      <c r="V72" s="3698">
        <f>IF(AND(ISNUMBER(Q72), ISNUMBER(L72)), L72 * Q72 * T66, 0)</f>
        <v>10</v>
      </c>
      <c r="W72" s="3699" t="str">
        <f t="shared" si="24"/>
        <v>œuf</v>
      </c>
      <c r="X72"/>
      <c r="Y72" s="496" t="s">
        <v>118</v>
      </c>
      <c r="Z72" s="2951">
        <f t="shared" si="22"/>
        <v>1</v>
      </c>
      <c r="AA72" s="155">
        <v>1000</v>
      </c>
      <c r="AB72" s="3"/>
      <c r="AC72" s="196" t="str">
        <f t="shared" si="4"/>
        <v>A</v>
      </c>
      <c r="AD72" s="3"/>
      <c r="AJ72" s="16"/>
      <c r="AK72" s="4">
        <v>1</v>
      </c>
    </row>
    <row r="73" spans="1:37" s="48" customFormat="1" ht="17.25" x14ac:dyDescent="0.25">
      <c r="A73" s="1401" t="str">
        <f t="shared" si="3"/>
        <v>►</v>
      </c>
      <c r="B73" s="1402" t="str">
        <f t="shared" si="5"/>
        <v>►</v>
      </c>
      <c r="C73" s="1403" t="str">
        <f t="shared" si="15"/>
        <v>►</v>
      </c>
      <c r="D73" s="2475" t="str">
        <f t="shared" si="7"/>
        <v>►</v>
      </c>
      <c r="E73" s="1402" t="str">
        <f t="shared" si="16"/>
        <v>►</v>
      </c>
      <c r="F73" s="1402" t="str">
        <f t="shared" si="17"/>
        <v>►</v>
      </c>
      <c r="G73" s="1402" t="str">
        <f t="shared" si="18"/>
        <v>►</v>
      </c>
      <c r="H73" s="196" t="str">
        <f t="shared" si="25"/>
        <v>►</v>
      </c>
      <c r="I73" s="149" t="str">
        <f>I67</f>
        <v>Salade composée.S.Salade allemande n° 76.Famille ►.H.Hors d'œuvres</v>
      </c>
      <c r="J73" s="91">
        <f>J67</f>
        <v>10</v>
      </c>
      <c r="K73" s="91" t="str">
        <f>K67</f>
        <v>couverts</v>
      </c>
      <c r="L73" s="174"/>
      <c r="M73" s="209"/>
      <c r="N73" s="176" t="str">
        <f t="shared" si="23"/>
        <v/>
      </c>
      <c r="O73" s="177"/>
      <c r="P73" s="1462"/>
      <c r="Q73" s="179">
        <v>1</v>
      </c>
      <c r="R73" s="180"/>
      <c r="S73"/>
      <c r="T73" s="2978">
        <f>IF(ISTEXT(L73), 0, IFERROR(INDEX(Z61:Z85, MATCH(P73, Y61:Y85, 0)) * O73 * IF(ISBLANK(L73), 1, L73), 0))</f>
        <v>0</v>
      </c>
      <c r="U73" s="3700">
        <f>IF(ISNUMBER(Q73), T73*Q73*T66, 0)</f>
        <v>0</v>
      </c>
      <c r="V73" s="3701">
        <f>IF(AND(ISNUMBER(Q73), ISNUMBER(L73)), L73 * Q73 * T66, 0)</f>
        <v>0</v>
      </c>
      <c r="W73" s="3702">
        <f t="shared" si="24"/>
        <v>0</v>
      </c>
      <c r="X73"/>
      <c r="Y73" s="489" t="s">
        <v>120</v>
      </c>
      <c r="Z73" s="2951">
        <f t="shared" si="22"/>
        <v>0.25</v>
      </c>
      <c r="AA73" s="155">
        <v>250</v>
      </c>
      <c r="AB73" s="3"/>
      <c r="AC73" s="196" t="str">
        <f t="shared" si="4"/>
        <v>►</v>
      </c>
      <c r="AD73" s="3"/>
      <c r="AJ73" s="16"/>
      <c r="AK73" s="4">
        <v>1</v>
      </c>
    </row>
    <row r="74" spans="1:37" s="48" customFormat="1" ht="17.25" x14ac:dyDescent="0.25">
      <c r="A74" s="1401" t="str">
        <f t="shared" si="3"/>
        <v>A</v>
      </c>
      <c r="B74" s="1402" t="str">
        <f t="shared" si="5"/>
        <v>Salade composée.S.Salade allemande n° 76.Famille ►.H.Hors d'œuvres</v>
      </c>
      <c r="C74" s="1403" t="str">
        <f t="shared" si="15"/>
        <v>Salade composée</v>
      </c>
      <c r="D74" s="2475" t="str">
        <f t="shared" si="7"/>
        <v>S</v>
      </c>
      <c r="E74" s="1402" t="str">
        <f t="shared" si="16"/>
        <v>Salade allemande n° 76</v>
      </c>
      <c r="F74" s="1402" t="str">
        <f t="shared" si="17"/>
        <v>Famille ►</v>
      </c>
      <c r="G74" s="1402" t="str">
        <f t="shared" si="18"/>
        <v>H.Hors d'œuvres</v>
      </c>
      <c r="H74" s="196" t="str">
        <f t="shared" si="25"/>
        <v>A</v>
      </c>
      <c r="I74" s="149" t="str">
        <f>I67</f>
        <v>Salade composée.S.Salade allemande n° 76.Famille ►.H.Hors d'œuvres</v>
      </c>
      <c r="J74" s="91">
        <f>J67</f>
        <v>10</v>
      </c>
      <c r="K74" s="91" t="str">
        <f>K67</f>
        <v>couverts</v>
      </c>
      <c r="L74" s="174"/>
      <c r="M74" s="209"/>
      <c r="N74" s="176" t="str">
        <f t="shared" si="23"/>
        <v/>
      </c>
      <c r="O74" s="177">
        <v>400</v>
      </c>
      <c r="P74" s="229" t="s">
        <v>41</v>
      </c>
      <c r="Q74" s="179">
        <v>1</v>
      </c>
      <c r="R74" s="180" t="s">
        <v>2400</v>
      </c>
      <c r="S74"/>
      <c r="T74" s="2978">
        <f>IF(ISTEXT(L74), 0, IFERROR(INDEX(Z61:Z85, MATCH(P74, Y61:Y85, 0)) * O74 * IF(ISBLANK(L74), 1, L74), 0))</f>
        <v>0.4</v>
      </c>
      <c r="U74" s="3697">
        <f>IF(ISNUMBER(Q74), T74*Q74*T66, 0)</f>
        <v>4</v>
      </c>
      <c r="V74" s="3698">
        <f>IF(AND(ISNUMBER(Q74), ISNUMBER(L74)), L74 * Q74 * T66, 0)</f>
        <v>0</v>
      </c>
      <c r="W74" s="3699">
        <f t="shared" si="24"/>
        <v>0</v>
      </c>
      <c r="X74"/>
      <c r="Y74" s="489" t="s">
        <v>123</v>
      </c>
      <c r="Z74" s="2951">
        <f t="shared" si="22"/>
        <v>0.5</v>
      </c>
      <c r="AA74" s="155">
        <v>500</v>
      </c>
      <c r="AB74" s="3"/>
      <c r="AC74" s="196" t="str">
        <f t="shared" si="4"/>
        <v>A</v>
      </c>
      <c r="AD74" s="3"/>
      <c r="AJ74" s="16"/>
      <c r="AK74" s="4">
        <v>1</v>
      </c>
    </row>
    <row r="75" spans="1:37" s="48" customFormat="1" ht="18" customHeight="1" x14ac:dyDescent="0.25">
      <c r="A75" s="1401" t="str">
        <f t="shared" si="3"/>
        <v>A</v>
      </c>
      <c r="B75" s="1402" t="str">
        <f t="shared" si="5"/>
        <v>Salade composée.S.Salade allemande n° 76.Famille ►.H.Hors d'œuvres</v>
      </c>
      <c r="C75" s="1403" t="str">
        <f t="shared" si="15"/>
        <v>Salade composée</v>
      </c>
      <c r="D75" s="2475" t="str">
        <f t="shared" si="7"/>
        <v>S</v>
      </c>
      <c r="E75" s="1402" t="str">
        <f t="shared" si="16"/>
        <v>Salade allemande n° 76</v>
      </c>
      <c r="F75" s="1402" t="str">
        <f t="shared" si="17"/>
        <v>Famille ►</v>
      </c>
      <c r="G75" s="1402" t="str">
        <f t="shared" si="18"/>
        <v>H.Hors d'œuvres</v>
      </c>
      <c r="H75" s="196" t="str">
        <f t="shared" si="25"/>
        <v>A</v>
      </c>
      <c r="I75" s="149" t="str">
        <f>I67</f>
        <v>Salade composée.S.Salade allemande n° 76.Famille ►.H.Hors d'œuvres</v>
      </c>
      <c r="J75" s="91">
        <f>J67</f>
        <v>10</v>
      </c>
      <c r="K75" s="91" t="str">
        <f>K67</f>
        <v>couverts</v>
      </c>
      <c r="L75" s="174"/>
      <c r="M75" s="209"/>
      <c r="N75" s="176" t="str">
        <f t="shared" si="23"/>
        <v/>
      </c>
      <c r="O75" s="177">
        <v>1</v>
      </c>
      <c r="P75" s="486" t="s">
        <v>2401</v>
      </c>
      <c r="Q75" s="179">
        <v>1</v>
      </c>
      <c r="R75" s="180" t="s">
        <v>2402</v>
      </c>
      <c r="S75"/>
      <c r="T75" s="2978">
        <f>IF(ISTEXT(L75), 0, IFERROR(INDEX(Z61:Z85, MATCH(P75, Y61:Y85, 0)) * O75 * IF(ISBLANK(L75), 1, L75), 0))</f>
        <v>1</v>
      </c>
      <c r="U75" s="3700">
        <f>IF(ISNUMBER(Q75), T75*Q75*T66, 0)</f>
        <v>10</v>
      </c>
      <c r="V75" s="3701">
        <f>IF(AND(ISNUMBER(Q75), ISNUMBER(L75)), L75 * Q75 * T66, 0)</f>
        <v>0</v>
      </c>
      <c r="W75" s="3702">
        <f t="shared" si="24"/>
        <v>0</v>
      </c>
      <c r="X75"/>
      <c r="Y75" s="2879" t="s">
        <v>125</v>
      </c>
      <c r="Z75" s="2951">
        <f t="shared" si="22"/>
        <v>0.1</v>
      </c>
      <c r="AA75" s="155">
        <v>100</v>
      </c>
      <c r="AB75" s="3"/>
      <c r="AC75" s="196" t="str">
        <f t="shared" si="4"/>
        <v>A</v>
      </c>
      <c r="AD75" s="3"/>
      <c r="AJ75" s="16"/>
      <c r="AK75" s="4">
        <v>1</v>
      </c>
    </row>
    <row r="76" spans="1:37" s="48" customFormat="1" ht="18" customHeight="1" x14ac:dyDescent="0.25">
      <c r="A76" s="1401" t="str">
        <f t="shared" si="3"/>
        <v>►</v>
      </c>
      <c r="B76" s="1402" t="str">
        <f t="shared" si="5"/>
        <v>►</v>
      </c>
      <c r="C76" s="1403" t="str">
        <f t="shared" si="15"/>
        <v>►</v>
      </c>
      <c r="D76" s="2475" t="str">
        <f t="shared" si="7"/>
        <v>►</v>
      </c>
      <c r="E76" s="1402" t="str">
        <f t="shared" si="16"/>
        <v>►</v>
      </c>
      <c r="F76" s="1402" t="str">
        <f t="shared" si="17"/>
        <v>►</v>
      </c>
      <c r="G76" s="1402" t="str">
        <f t="shared" si="18"/>
        <v>►</v>
      </c>
      <c r="H76" s="196" t="str">
        <f t="shared" si="25"/>
        <v>►</v>
      </c>
      <c r="I76" s="149" t="str">
        <f>I67</f>
        <v>Salade composée.S.Salade allemande n° 76.Famille ►.H.Hors d'œuvres</v>
      </c>
      <c r="J76" s="91">
        <f>J67</f>
        <v>10</v>
      </c>
      <c r="K76" s="91" t="str">
        <f>K67</f>
        <v>couverts</v>
      </c>
      <c r="L76" s="174"/>
      <c r="M76" s="209"/>
      <c r="N76" s="176" t="str">
        <f t="shared" si="23"/>
        <v/>
      </c>
      <c r="O76" s="177"/>
      <c r="P76" s="1462"/>
      <c r="Q76" s="179">
        <v>1</v>
      </c>
      <c r="R76" s="180"/>
      <c r="S76"/>
      <c r="T76" s="2978">
        <f>IF(ISTEXT(L76), 0, IFERROR(INDEX(Z61:Z85, MATCH(P76, Y61:Y85, 0)) * O76 * IF(ISBLANK(L76), 1, L76), 0))</f>
        <v>0</v>
      </c>
      <c r="U76" s="3697">
        <f>IF(ISNUMBER(Q76), T76*Q76*T66, 0)</f>
        <v>0</v>
      </c>
      <c r="V76" s="3698">
        <f>IF(AND(ISNUMBER(Q76), ISNUMBER(L76)), L76 * Q76 * T66, 0)</f>
        <v>0</v>
      </c>
      <c r="W76" s="3699">
        <f t="shared" si="24"/>
        <v>0</v>
      </c>
      <c r="X76"/>
      <c r="Y76" s="1446" t="s">
        <v>126</v>
      </c>
      <c r="Z76" s="2951">
        <f t="shared" si="22"/>
        <v>4.9299999999999995E-3</v>
      </c>
      <c r="AA76" s="223">
        <v>4.93</v>
      </c>
      <c r="AB76" s="3"/>
      <c r="AC76" s="196" t="str">
        <f t="shared" ref="AC76:AC139" si="26">H76</f>
        <v>►</v>
      </c>
      <c r="AD76" s="3"/>
      <c r="AJ76" s="16"/>
      <c r="AK76" s="4">
        <v>1</v>
      </c>
    </row>
    <row r="77" spans="1:37" s="48" customFormat="1" ht="17.25" x14ac:dyDescent="0.25">
      <c r="A77" s="1401" t="str">
        <f t="shared" ref="A77:A140" si="27">IF(H77&lt;&gt;"A", "►", "A")</f>
        <v>A</v>
      </c>
      <c r="B77" s="1402" t="str">
        <f t="shared" ref="B77:B140" si="28">IF(A77="►","►",IF(A77="A",IF(ISTEXT(I77),I77,"")))</f>
        <v>Salade composée.S.Salade allemande n° 76.Famille ►.H.Hors d'œuvres</v>
      </c>
      <c r="C77" s="1403" t="str">
        <f t="shared" si="15"/>
        <v>Salade composée</v>
      </c>
      <c r="D77" s="2475" t="str">
        <f t="shared" ref="D77:D140" si="29">IF(B77="►","►",IFERROR(MID(B77,SEARCH(".",B77)+1,SEARCH(".",B77,SEARCH(".",B77)+1)-SEARCH(".",B77)-1),0))</f>
        <v>S</v>
      </c>
      <c r="E77" s="1402" t="str">
        <f t="shared" si="16"/>
        <v>Salade allemande n° 76</v>
      </c>
      <c r="F77" s="1402" t="str">
        <f t="shared" si="17"/>
        <v>Famille ►</v>
      </c>
      <c r="G77" s="1402" t="str">
        <f t="shared" si="18"/>
        <v>H.Hors d'œuvres</v>
      </c>
      <c r="H77" s="196" t="str">
        <f t="shared" si="25"/>
        <v>A</v>
      </c>
      <c r="I77" s="149" t="str">
        <f>I67</f>
        <v>Salade composée.S.Salade allemande n° 76.Famille ►.H.Hors d'œuvres</v>
      </c>
      <c r="J77" s="91">
        <f>J67</f>
        <v>10</v>
      </c>
      <c r="K77" s="91" t="str">
        <f>K67</f>
        <v>couverts</v>
      </c>
      <c r="L77" s="174"/>
      <c r="M77" s="209"/>
      <c r="N77" s="176" t="str">
        <f t="shared" si="23"/>
        <v/>
      </c>
      <c r="O77" s="177">
        <v>200</v>
      </c>
      <c r="P77" s="229" t="s">
        <v>41</v>
      </c>
      <c r="Q77" s="179">
        <v>1</v>
      </c>
      <c r="R77" s="180" t="s">
        <v>1506</v>
      </c>
      <c r="S77"/>
      <c r="T77" s="2978">
        <f>IF(ISTEXT(L77), 0, IFERROR(INDEX(Z61:Z85, MATCH(P77, Y61:Y85, 0)) * O77 * IF(ISBLANK(L77), 1, L77), 0))</f>
        <v>0.2</v>
      </c>
      <c r="U77" s="3700">
        <f>IF(ISNUMBER(Q77), T77*Q77*T66, 0)</f>
        <v>2</v>
      </c>
      <c r="V77" s="3701">
        <f>IF(AND(ISNUMBER(Q77), ISNUMBER(L77)), L77 * Q77 * T66, 0)</f>
        <v>0</v>
      </c>
      <c r="W77" s="3702">
        <f t="shared" si="24"/>
        <v>0</v>
      </c>
      <c r="X77"/>
      <c r="Y77" s="1446" t="s">
        <v>128</v>
      </c>
      <c r="Z77" s="2951">
        <f t="shared" si="22"/>
        <v>1.4999999999999999E-2</v>
      </c>
      <c r="AA77" s="155">
        <v>15</v>
      </c>
      <c r="AB77" s="3"/>
      <c r="AC77" s="196" t="str">
        <f t="shared" si="26"/>
        <v>A</v>
      </c>
      <c r="AD77" s="3"/>
      <c r="AJ77" s="16"/>
      <c r="AK77" s="4">
        <v>1</v>
      </c>
    </row>
    <row r="78" spans="1:37" s="48" customFormat="1" ht="17.25" x14ac:dyDescent="0.25">
      <c r="A78" s="1401" t="str">
        <f t="shared" si="27"/>
        <v>A</v>
      </c>
      <c r="B78" s="1402" t="str">
        <f t="shared" si="28"/>
        <v>Salade composée.S.Salade allemande n° 76.Famille ►.H.Hors d'œuvres</v>
      </c>
      <c r="C78" s="1403" t="str">
        <f t="shared" si="15"/>
        <v>Salade composée</v>
      </c>
      <c r="D78" s="2475" t="str">
        <f t="shared" si="29"/>
        <v>S</v>
      </c>
      <c r="E78" s="1402" t="str">
        <f t="shared" si="16"/>
        <v>Salade allemande n° 76</v>
      </c>
      <c r="F78" s="1402" t="str">
        <f t="shared" si="17"/>
        <v>Famille ►</v>
      </c>
      <c r="G78" s="1402" t="str">
        <f t="shared" si="18"/>
        <v>H.Hors d'œuvres</v>
      </c>
      <c r="H78" s="196" t="str">
        <f t="shared" si="25"/>
        <v>A</v>
      </c>
      <c r="I78" s="149" t="str">
        <f>I67</f>
        <v>Salade composée.S.Salade allemande n° 76.Famille ►.H.Hors d'œuvres</v>
      </c>
      <c r="J78" s="91">
        <f>J67</f>
        <v>10</v>
      </c>
      <c r="K78" s="91" t="str">
        <f>K67</f>
        <v>couverts</v>
      </c>
      <c r="L78" s="174"/>
      <c r="M78" s="209"/>
      <c r="N78" s="176" t="str">
        <f t="shared" si="23"/>
        <v/>
      </c>
      <c r="O78" s="177">
        <v>20</v>
      </c>
      <c r="P78" s="229" t="s">
        <v>41</v>
      </c>
      <c r="Q78" s="179">
        <v>1</v>
      </c>
      <c r="R78" s="180" t="s">
        <v>2403</v>
      </c>
      <c r="S78"/>
      <c r="T78" s="2978">
        <f>IF(ISTEXT(L78), 0, IFERROR(INDEX(Z61:Z85, MATCH(P78, Y61:Y85, 0)) * O78 * IF(ISBLANK(L78), 1, L78), 0))</f>
        <v>0.02</v>
      </c>
      <c r="U78" s="3697">
        <f>IF(ISNUMBER(Q78), T78*Q78*T66, 0)</f>
        <v>0.2</v>
      </c>
      <c r="V78" s="3698">
        <f>IF(AND(ISNUMBER(Q78), ISNUMBER(L78)), L78 * Q78 * T66, 0)</f>
        <v>0</v>
      </c>
      <c r="W78" s="3699">
        <f t="shared" si="24"/>
        <v>0</v>
      </c>
      <c r="X78"/>
      <c r="Y78" s="1446" t="s">
        <v>130</v>
      </c>
      <c r="Z78" s="2951">
        <f t="shared" si="22"/>
        <v>5.0000000000000001E-3</v>
      </c>
      <c r="AA78" s="155">
        <v>5</v>
      </c>
      <c r="AB78" s="3"/>
      <c r="AC78" s="196" t="str">
        <f t="shared" si="26"/>
        <v>A</v>
      </c>
      <c r="AD78" s="3"/>
      <c r="AJ78" s="16"/>
      <c r="AK78" s="4">
        <v>1</v>
      </c>
    </row>
    <row r="79" spans="1:37" s="48" customFormat="1" ht="17.25" x14ac:dyDescent="0.25">
      <c r="A79" s="1401" t="str">
        <f t="shared" si="27"/>
        <v>►</v>
      </c>
      <c r="B79" s="1402" t="str">
        <f t="shared" si="28"/>
        <v>►</v>
      </c>
      <c r="C79" s="1403" t="str">
        <f t="shared" si="15"/>
        <v>►</v>
      </c>
      <c r="D79" s="2475" t="str">
        <f t="shared" si="29"/>
        <v>►</v>
      </c>
      <c r="E79" s="1402" t="str">
        <f t="shared" si="16"/>
        <v>►</v>
      </c>
      <c r="F79" s="1402" t="str">
        <f t="shared" si="17"/>
        <v>►</v>
      </c>
      <c r="G79" s="1402" t="str">
        <f t="shared" si="18"/>
        <v>►</v>
      </c>
      <c r="H79" s="196" t="str">
        <f t="shared" si="25"/>
        <v>►</v>
      </c>
      <c r="I79" s="149" t="str">
        <f>I67</f>
        <v>Salade composée.S.Salade allemande n° 76.Famille ►.H.Hors d'œuvres</v>
      </c>
      <c r="J79" s="91">
        <f>J67</f>
        <v>10</v>
      </c>
      <c r="K79" s="91" t="str">
        <f>K67</f>
        <v>couverts</v>
      </c>
      <c r="L79" s="174"/>
      <c r="M79" s="209"/>
      <c r="N79" s="176" t="str">
        <f t="shared" si="23"/>
        <v/>
      </c>
      <c r="O79" s="177"/>
      <c r="P79" s="1462"/>
      <c r="Q79" s="179">
        <v>1</v>
      </c>
      <c r="R79" s="180"/>
      <c r="S79"/>
      <c r="T79" s="2978">
        <f>IF(ISTEXT(L79), 0, IFERROR(INDEX(Z61:Z85, MATCH(P79, Y61:Y85, 0)) * O79 * IF(ISBLANK(L79), 1, L79), 0))</f>
        <v>0</v>
      </c>
      <c r="U79" s="3700">
        <f>IF(ISNUMBER(Q79), T79*Q79*T66, 0)</f>
        <v>0</v>
      </c>
      <c r="V79" s="3701">
        <f>IF(AND(ISNUMBER(Q79), ISNUMBER(L79)), L79 * Q79 * T66, 0)</f>
        <v>0</v>
      </c>
      <c r="W79" s="3702">
        <f t="shared" si="24"/>
        <v>0</v>
      </c>
      <c r="X79"/>
      <c r="Y79" s="1446" t="s">
        <v>133</v>
      </c>
      <c r="Z79" s="2951">
        <f t="shared" si="22"/>
        <v>0.03</v>
      </c>
      <c r="AA79" s="155">
        <v>30</v>
      </c>
      <c r="AB79" s="3"/>
      <c r="AC79" s="196" t="str">
        <f t="shared" si="26"/>
        <v>►</v>
      </c>
      <c r="AD79" s="3"/>
      <c r="AJ79" s="16"/>
      <c r="AK79" s="4">
        <v>1</v>
      </c>
    </row>
    <row r="80" spans="1:37" s="48" customFormat="1" ht="17.25" x14ac:dyDescent="0.25">
      <c r="A80" s="1401" t="str">
        <f t="shared" si="27"/>
        <v>A</v>
      </c>
      <c r="B80" s="1402" t="str">
        <f t="shared" si="28"/>
        <v>Salade composée.S.Salade allemande n° 76.Famille ►.H.Hors d'œuvres</v>
      </c>
      <c r="C80" s="1403" t="str">
        <f t="shared" si="15"/>
        <v>Salade composée</v>
      </c>
      <c r="D80" s="2475" t="str">
        <f t="shared" si="29"/>
        <v>S</v>
      </c>
      <c r="E80" s="1402" t="str">
        <f t="shared" si="16"/>
        <v>Salade allemande n° 76</v>
      </c>
      <c r="F80" s="1402" t="str">
        <f t="shared" si="17"/>
        <v>Famille ►</v>
      </c>
      <c r="G80" s="1402" t="str">
        <f t="shared" si="18"/>
        <v>H.Hors d'œuvres</v>
      </c>
      <c r="H80" s="196" t="str">
        <f t="shared" si="25"/>
        <v>A</v>
      </c>
      <c r="I80" s="149" t="str">
        <f>I67</f>
        <v>Salade composée.S.Salade allemande n° 76.Famille ►.H.Hors d'œuvres</v>
      </c>
      <c r="J80" s="91">
        <f>J67</f>
        <v>10</v>
      </c>
      <c r="K80" s="91" t="str">
        <f>K67</f>
        <v>couverts</v>
      </c>
      <c r="L80" s="174"/>
      <c r="M80" s="209"/>
      <c r="N80" s="176" t="str">
        <f t="shared" si="23"/>
        <v/>
      </c>
      <c r="O80" s="177">
        <v>80</v>
      </c>
      <c r="P80" s="229" t="s">
        <v>41</v>
      </c>
      <c r="Q80" s="179">
        <v>1</v>
      </c>
      <c r="R80" s="180" t="s">
        <v>2404</v>
      </c>
      <c r="S80"/>
      <c r="T80" s="2978">
        <f>IF(ISTEXT(L80), 0, IFERROR(INDEX(Z61:Z85, MATCH(P80, Y61:Y85, 0)) * O80 * IF(ISBLANK(L80), 1, L80), 0))</f>
        <v>0.08</v>
      </c>
      <c r="U80" s="3697">
        <f>IF(ISNUMBER(Q80), T80*Q80*T66, 0)</f>
        <v>0.8</v>
      </c>
      <c r="V80" s="3698">
        <f>IF(AND(ISNUMBER(Q80), ISNUMBER(L80)), L80 * Q80 * T66, 0)</f>
        <v>0</v>
      </c>
      <c r="W80" s="3699">
        <f t="shared" si="24"/>
        <v>0</v>
      </c>
      <c r="X80"/>
      <c r="Y80" s="1446" t="s">
        <v>136</v>
      </c>
      <c r="Z80" s="2951">
        <f t="shared" si="22"/>
        <v>0.06</v>
      </c>
      <c r="AA80" s="155">
        <v>60</v>
      </c>
      <c r="AB80" s="3"/>
      <c r="AC80" s="196" t="str">
        <f t="shared" si="26"/>
        <v>A</v>
      </c>
      <c r="AD80" s="3"/>
      <c r="AJ80" s="16"/>
      <c r="AK80" s="4">
        <v>1</v>
      </c>
    </row>
    <row r="81" spans="1:37" s="48" customFormat="1" ht="17.25" x14ac:dyDescent="0.25">
      <c r="A81" s="1401" t="str">
        <f t="shared" si="27"/>
        <v>A</v>
      </c>
      <c r="B81" s="1402" t="str">
        <f t="shared" si="28"/>
        <v>Salade composée.S.Salade allemande n° 76.Famille ►.H.Hors d'œuvres</v>
      </c>
      <c r="C81" s="1403" t="str">
        <f t="shared" si="15"/>
        <v>Salade composée</v>
      </c>
      <c r="D81" s="2475" t="str">
        <f t="shared" si="29"/>
        <v>S</v>
      </c>
      <c r="E81" s="1402" t="str">
        <f t="shared" si="16"/>
        <v>Salade allemande n° 76</v>
      </c>
      <c r="F81" s="1402" t="str">
        <f t="shared" si="17"/>
        <v>Famille ►</v>
      </c>
      <c r="G81" s="1402" t="str">
        <f t="shared" si="18"/>
        <v>H.Hors d'œuvres</v>
      </c>
      <c r="H81" s="196" t="str">
        <f t="shared" si="25"/>
        <v>A</v>
      </c>
      <c r="I81" s="149" t="str">
        <f>I67</f>
        <v>Salade composée.S.Salade allemande n° 76.Famille ►.H.Hors d'œuvres</v>
      </c>
      <c r="J81" s="91">
        <f>J67</f>
        <v>10</v>
      </c>
      <c r="K81" s="91" t="str">
        <f>K67</f>
        <v>couverts</v>
      </c>
      <c r="L81" s="174"/>
      <c r="M81" s="209"/>
      <c r="N81" s="176" t="str">
        <f t="shared" si="23"/>
        <v/>
      </c>
      <c r="O81" s="177">
        <v>160</v>
      </c>
      <c r="P81" s="229" t="s">
        <v>41</v>
      </c>
      <c r="Q81" s="179">
        <v>1</v>
      </c>
      <c r="R81" s="180" t="s">
        <v>2390</v>
      </c>
      <c r="S81"/>
      <c r="T81" s="2978">
        <f>IF(ISTEXT(L81), 0, IFERROR(INDEX(Z61:Z85, MATCH(P81, Y61:Y85, 0)) * O81 * IF(ISBLANK(L81), 1, L81), 0))</f>
        <v>0.16</v>
      </c>
      <c r="U81" s="3700">
        <f>IF(ISNUMBER(Q81), T81*Q81*T66, 0)</f>
        <v>1.6</v>
      </c>
      <c r="V81" s="3701">
        <f>IF(AND(ISNUMBER(Q81), ISNUMBER(L81)), L81 * Q81 * T66, 0)</f>
        <v>0</v>
      </c>
      <c r="W81" s="3702">
        <f t="shared" si="24"/>
        <v>0</v>
      </c>
      <c r="X81"/>
      <c r="Y81" s="1446" t="s">
        <v>139</v>
      </c>
      <c r="Z81" s="2951">
        <f t="shared" si="22"/>
        <v>0.22500000000000001</v>
      </c>
      <c r="AA81" s="155">
        <v>225</v>
      </c>
      <c r="AB81" s="3"/>
      <c r="AC81" s="196" t="str">
        <f t="shared" si="26"/>
        <v>A</v>
      </c>
      <c r="AD81" s="3"/>
      <c r="AJ81" s="16"/>
      <c r="AK81" s="4">
        <v>1</v>
      </c>
    </row>
    <row r="82" spans="1:37" s="48" customFormat="1" ht="19.5" customHeight="1" x14ac:dyDescent="0.25">
      <c r="A82" s="1401" t="str">
        <f t="shared" si="27"/>
        <v>A</v>
      </c>
      <c r="B82" s="1402" t="str">
        <f t="shared" si="28"/>
        <v>Salade composée.S.Salade allemande n° 76.Famille ►.H.Hors d'œuvres</v>
      </c>
      <c r="C82" s="1403" t="str">
        <f t="shared" si="15"/>
        <v>Salade composée</v>
      </c>
      <c r="D82" s="2475" t="str">
        <f t="shared" si="29"/>
        <v>S</v>
      </c>
      <c r="E82" s="1402" t="str">
        <f t="shared" si="16"/>
        <v>Salade allemande n° 76</v>
      </c>
      <c r="F82" s="1402" t="str">
        <f t="shared" si="17"/>
        <v>Famille ►</v>
      </c>
      <c r="G82" s="1402" t="str">
        <f t="shared" si="18"/>
        <v>H.Hors d'œuvres</v>
      </c>
      <c r="H82" s="196" t="str">
        <f t="shared" si="25"/>
        <v>A</v>
      </c>
      <c r="I82" s="149" t="str">
        <f>I67</f>
        <v>Salade composée.S.Salade allemande n° 76.Famille ►.H.Hors d'œuvres</v>
      </c>
      <c r="J82" s="91">
        <f>J67</f>
        <v>10</v>
      </c>
      <c r="K82" s="91" t="str">
        <f>K67</f>
        <v>couverts</v>
      </c>
      <c r="L82" s="174"/>
      <c r="M82" s="209"/>
      <c r="N82" s="176" t="str">
        <f t="shared" si="23"/>
        <v/>
      </c>
      <c r="O82" s="177">
        <v>80</v>
      </c>
      <c r="P82" s="229" t="s">
        <v>41</v>
      </c>
      <c r="Q82" s="179">
        <v>1</v>
      </c>
      <c r="R82" s="180" t="s">
        <v>2405</v>
      </c>
      <c r="S82"/>
      <c r="T82" s="2978">
        <f>IF(ISTEXT(L82), 0, IFERROR(INDEX(Z61:Z85, MATCH(P82, Y61:Y85, 0)) * O82 * IF(ISBLANK(L82), 1, L82), 0))</f>
        <v>0.08</v>
      </c>
      <c r="U82" s="3697">
        <f>IF(ISNUMBER(Q82), T82*Q82*T66, 0)</f>
        <v>0.8</v>
      </c>
      <c r="V82" s="3698">
        <f>IF(AND(ISNUMBER(Q82), ISNUMBER(L82)), L82 * Q82 * T66, 0)</f>
        <v>0</v>
      </c>
      <c r="W82" s="3699">
        <f t="shared" si="24"/>
        <v>0</v>
      </c>
      <c r="X82"/>
      <c r="Y82" s="1446" t="s">
        <v>141</v>
      </c>
      <c r="Z82" s="2951">
        <f t="shared" si="22"/>
        <v>0.11799999999999999</v>
      </c>
      <c r="AA82" s="155">
        <v>118</v>
      </c>
      <c r="AB82" s="3" t="s">
        <v>6</v>
      </c>
      <c r="AC82" s="196" t="str">
        <f t="shared" si="26"/>
        <v>A</v>
      </c>
      <c r="AD82" s="3"/>
      <c r="AJ82" s="16"/>
      <c r="AK82" s="4">
        <v>1</v>
      </c>
    </row>
    <row r="83" spans="1:37" s="48" customFormat="1" ht="19.5" customHeight="1" x14ac:dyDescent="0.25">
      <c r="A83" s="1401" t="str">
        <f t="shared" si="27"/>
        <v>A</v>
      </c>
      <c r="B83" s="1402" t="str">
        <f t="shared" si="28"/>
        <v>Salade composée.S.Salade allemande n° 76.Famille ►.H.Hors d'œuvres</v>
      </c>
      <c r="C83" s="1403" t="str">
        <f t="shared" si="15"/>
        <v>Salade composée</v>
      </c>
      <c r="D83" s="2475" t="str">
        <f t="shared" si="29"/>
        <v>S</v>
      </c>
      <c r="E83" s="1402" t="str">
        <f t="shared" si="16"/>
        <v>Salade allemande n° 76</v>
      </c>
      <c r="F83" s="1402" t="str">
        <f t="shared" si="17"/>
        <v>Famille ►</v>
      </c>
      <c r="G83" s="1402" t="str">
        <f t="shared" si="18"/>
        <v>H.Hors d'œuvres</v>
      </c>
      <c r="H83" s="196" t="str">
        <f t="shared" si="25"/>
        <v>A</v>
      </c>
      <c r="I83" s="149" t="str">
        <f>I67</f>
        <v>Salade composée.S.Salade allemande n° 76.Famille ►.H.Hors d'œuvres</v>
      </c>
      <c r="J83" s="91">
        <f>J67</f>
        <v>10</v>
      </c>
      <c r="K83" s="91" t="str">
        <f>K67</f>
        <v>couverts</v>
      </c>
      <c r="L83" s="174"/>
      <c r="M83" s="209" t="s">
        <v>2393</v>
      </c>
      <c r="N83" s="176" t="str">
        <f t="shared" si="23"/>
        <v/>
      </c>
      <c r="O83" s="177"/>
      <c r="P83" s="178"/>
      <c r="Q83" s="179">
        <v>1</v>
      </c>
      <c r="R83" s="180" t="s">
        <v>2394</v>
      </c>
      <c r="S83"/>
      <c r="T83" s="2978">
        <f>IF(ISTEXT(L83), 0, IFERROR(INDEX(Z61:Z85, MATCH(P83, Y61:Y85, 0)) * O83 * IF(ISBLANK(L83), 1, L83), 0))</f>
        <v>0</v>
      </c>
      <c r="U83" s="3700">
        <f>IF(ISNUMBER(Q83), T83*Q83*T66, 0)</f>
        <v>0</v>
      </c>
      <c r="V83" s="3701">
        <f>IF(AND(ISNUMBER(Q83), ISNUMBER(L83)), L83 * Q83 * T66, 0)</f>
        <v>0</v>
      </c>
      <c r="W83" s="3702" t="str">
        <f t="shared" si="24"/>
        <v>PM</v>
      </c>
      <c r="X83"/>
      <c r="Y83" s="1446" t="s">
        <v>143</v>
      </c>
      <c r="Z83" s="2951">
        <f t="shared" si="22"/>
        <v>0.25</v>
      </c>
      <c r="AA83" s="155">
        <v>250</v>
      </c>
      <c r="AB83" s="3"/>
      <c r="AC83" s="196" t="str">
        <f t="shared" si="26"/>
        <v>A</v>
      </c>
      <c r="AD83" s="3"/>
      <c r="AJ83" s="16"/>
      <c r="AK83" s="4">
        <v>1</v>
      </c>
    </row>
    <row r="84" spans="1:37" s="48" customFormat="1" ht="17.25" x14ac:dyDescent="0.25">
      <c r="A84" s="1401" t="str">
        <f t="shared" si="27"/>
        <v>A</v>
      </c>
      <c r="B84" s="1402" t="str">
        <f t="shared" si="28"/>
        <v>Salade composée.S.Salade allemande n° 76.Famille ►.H.Hors d'œuvres</v>
      </c>
      <c r="C84" s="1403" t="str">
        <f t="shared" si="15"/>
        <v>Salade composée</v>
      </c>
      <c r="D84" s="2475" t="str">
        <f t="shared" si="29"/>
        <v>S</v>
      </c>
      <c r="E84" s="1402" t="str">
        <f t="shared" si="16"/>
        <v>Salade allemande n° 76</v>
      </c>
      <c r="F84" s="1402" t="str">
        <f t="shared" si="17"/>
        <v>Famille ►</v>
      </c>
      <c r="G84" s="1402" t="str">
        <f t="shared" si="18"/>
        <v>H.Hors d'œuvres</v>
      </c>
      <c r="H84" s="196" t="str">
        <f t="shared" si="25"/>
        <v>A</v>
      </c>
      <c r="I84" s="149" t="str">
        <f>I67</f>
        <v>Salade composée.S.Salade allemande n° 76.Famille ►.H.Hors d'œuvres</v>
      </c>
      <c r="J84" s="91">
        <f>J67</f>
        <v>10</v>
      </c>
      <c r="K84" s="91" t="str">
        <f>K67</f>
        <v>couverts</v>
      </c>
      <c r="L84" s="174"/>
      <c r="M84" s="209" t="s">
        <v>2393</v>
      </c>
      <c r="N84" s="176" t="str">
        <f t="shared" si="23"/>
        <v/>
      </c>
      <c r="O84" s="177"/>
      <c r="P84" s="178"/>
      <c r="Q84" s="179">
        <v>1</v>
      </c>
      <c r="R84" s="180" t="s">
        <v>2395</v>
      </c>
      <c r="S84"/>
      <c r="T84" s="2978">
        <f>IF(ISTEXT(L84), 0, IFERROR(INDEX(Z61:Z85, MATCH(P84, Y61:Y85, 0)) * O84 * IF(ISBLANK(L84), 1, L84), 0))</f>
        <v>0</v>
      </c>
      <c r="U84" s="3697">
        <f>IF(ISNUMBER(Q84), T84*Q84*T66, 0)</f>
        <v>0</v>
      </c>
      <c r="V84" s="3698">
        <f>IF(AND(ISNUMBER(Q84), ISNUMBER(L84)), L84 * Q84 * T66, 0)</f>
        <v>0</v>
      </c>
      <c r="W84" s="3699" t="str">
        <f t="shared" si="24"/>
        <v>PM</v>
      </c>
      <c r="X84"/>
      <c r="Y84" s="1446" t="s">
        <v>147</v>
      </c>
      <c r="Z84" s="2951">
        <f t="shared" si="22"/>
        <v>0.15</v>
      </c>
      <c r="AA84" s="155">
        <v>150</v>
      </c>
      <c r="AB84" s="3"/>
      <c r="AC84" s="196" t="str">
        <f t="shared" si="26"/>
        <v>A</v>
      </c>
      <c r="AD84" s="3"/>
      <c r="AJ84" s="16"/>
      <c r="AK84" s="4">
        <v>1</v>
      </c>
    </row>
    <row r="85" spans="1:37" s="48" customFormat="1" ht="15.75" x14ac:dyDescent="0.25">
      <c r="A85" s="1401" t="str">
        <f t="shared" si="27"/>
        <v>A</v>
      </c>
      <c r="B85" s="1402" t="str">
        <f t="shared" si="28"/>
        <v>Salade composée.S.Salade allemande n° 76.Famille ►.H.Hors d'œuvres</v>
      </c>
      <c r="C85" s="1403" t="str">
        <f t="shared" si="15"/>
        <v>Salade composée</v>
      </c>
      <c r="D85" s="2475" t="str">
        <f t="shared" si="29"/>
        <v>S</v>
      </c>
      <c r="E85" s="1402" t="str">
        <f t="shared" si="16"/>
        <v>Salade allemande n° 76</v>
      </c>
      <c r="F85" s="1402" t="str">
        <f t="shared" si="17"/>
        <v>Famille ►</v>
      </c>
      <c r="G85" s="1402" t="str">
        <f t="shared" si="18"/>
        <v>H.Hors d'œuvres</v>
      </c>
      <c r="H85" s="66" t="s">
        <v>18</v>
      </c>
      <c r="I85" s="985" t="str">
        <f>I67</f>
        <v>Salade composée.S.Salade allemande n° 76.Famille ►.H.Hors d'œuvres</v>
      </c>
      <c r="J85" s="986">
        <f>J67</f>
        <v>10</v>
      </c>
      <c r="K85" s="987" t="str">
        <f>K67</f>
        <v>couverts</v>
      </c>
      <c r="L85" s="988" t="s">
        <v>150</v>
      </c>
      <c r="M85" s="989"/>
      <c r="N85" s="990"/>
      <c r="O85" s="990"/>
      <c r="P85" s="990"/>
      <c r="Q85" s="990"/>
      <c r="R85" s="991"/>
      <c r="T85" s="3703">
        <f>SUM(T71:T84)</f>
        <v>2.2400000000000002</v>
      </c>
      <c r="U85" s="257">
        <f>SUM(U71:U84)</f>
        <v>22.400000000000002</v>
      </c>
      <c r="V85" s="3704"/>
      <c r="W85" s="3705"/>
      <c r="Y85" s="1446" t="s">
        <v>151</v>
      </c>
      <c r="Z85" s="2952">
        <f t="shared" si="22"/>
        <v>0.35</v>
      </c>
      <c r="AA85" s="1031">
        <v>350</v>
      </c>
      <c r="AB85" s="3"/>
      <c r="AC85" s="66" t="str">
        <f t="shared" si="26"/>
        <v>A</v>
      </c>
      <c r="AD85" s="3"/>
      <c r="AJ85" s="16"/>
      <c r="AK85" s="4">
        <v>1</v>
      </c>
    </row>
    <row r="86" spans="1:37" s="48" customFormat="1" ht="15.75" x14ac:dyDescent="0.25">
      <c r="A86" s="1401" t="str">
        <f t="shared" si="27"/>
        <v>A</v>
      </c>
      <c r="B86" s="1402" t="str">
        <f t="shared" si="28"/>
        <v>Salade composée.S.Salade allemande n° 76.Famille ►.H.Hors d'œuvres</v>
      </c>
      <c r="C86" s="1403" t="str">
        <f t="shared" si="15"/>
        <v>Salade composée</v>
      </c>
      <c r="D86" s="2475" t="str">
        <f t="shared" si="29"/>
        <v>S</v>
      </c>
      <c r="E86" s="1402" t="str">
        <f t="shared" si="16"/>
        <v>Salade allemande n° 76</v>
      </c>
      <c r="F86" s="1402" t="str">
        <f t="shared" si="17"/>
        <v>Famille ►</v>
      </c>
      <c r="G86" s="1402" t="str">
        <f t="shared" si="18"/>
        <v>H.Hors d'œuvres</v>
      </c>
      <c r="H86" s="1004" t="s">
        <v>18</v>
      </c>
      <c r="I86" s="998" t="str">
        <f>I67</f>
        <v>Salade composée.S.Salade allemande n° 76.Famille ►.H.Hors d'œuvres</v>
      </c>
      <c r="J86" s="998">
        <f>J67</f>
        <v>10</v>
      </c>
      <c r="K86" s="998" t="str">
        <f>K67</f>
        <v>couverts</v>
      </c>
      <c r="L86" s="315" t="s">
        <v>61</v>
      </c>
      <c r="M86" s="1002">
        <v>12</v>
      </c>
      <c r="N86" s="999" t="s">
        <v>142</v>
      </c>
      <c r="O86" s="1000"/>
      <c r="P86" s="1000"/>
      <c r="Q86" s="1000"/>
      <c r="R86" s="1001"/>
      <c r="T86" s="2885"/>
      <c r="U86" s="1000"/>
      <c r="V86" s="1000"/>
      <c r="W86" s="1354"/>
      <c r="Y86" s="332"/>
      <c r="Z86" s="332"/>
      <c r="AA86" s="332"/>
      <c r="AB86" s="3"/>
      <c r="AC86" s="1004" t="str">
        <f t="shared" si="26"/>
        <v>A</v>
      </c>
      <c r="AD86" s="3"/>
      <c r="AJ86" s="16"/>
      <c r="AK86" s="4">
        <v>1</v>
      </c>
    </row>
    <row r="87" spans="1:37" s="48" customFormat="1" ht="15.75" x14ac:dyDescent="0.25">
      <c r="A87" s="1401" t="str">
        <f t="shared" si="27"/>
        <v>A</v>
      </c>
      <c r="B87" s="1402" t="str">
        <f t="shared" si="28"/>
        <v>Salade composée.S.Salade allemande n° 76.Famille ►.H.Hors d'œuvres</v>
      </c>
      <c r="C87" s="1403" t="str">
        <f t="shared" si="15"/>
        <v>Salade composée</v>
      </c>
      <c r="D87" s="2475" t="str">
        <f t="shared" si="29"/>
        <v>S</v>
      </c>
      <c r="E87" s="1402" t="str">
        <f t="shared" si="16"/>
        <v>Salade allemande n° 76</v>
      </c>
      <c r="F87" s="1402" t="str">
        <f t="shared" si="17"/>
        <v>Famille ►</v>
      </c>
      <c r="G87" s="1402" t="str">
        <f t="shared" si="18"/>
        <v>H.Hors d'œuvres</v>
      </c>
      <c r="H87" s="319" t="s">
        <v>18</v>
      </c>
      <c r="I87" s="1043" t="str">
        <f>I86</f>
        <v>Salade composée.S.Salade allemande n° 76.Famille ►.H.Hors d'œuvres</v>
      </c>
      <c r="J87" s="1043">
        <f>J86</f>
        <v>10</v>
      </c>
      <c r="K87" s="1044" t="str">
        <f>K86</f>
        <v>couverts</v>
      </c>
      <c r="L87" s="321" t="s">
        <v>146</v>
      </c>
      <c r="M87" s="243"/>
      <c r="N87" s="243"/>
      <c r="O87" s="243"/>
      <c r="P87" s="243"/>
      <c r="Q87" s="243"/>
      <c r="R87" s="322"/>
      <c r="T87" s="2886" t="s">
        <v>163</v>
      </c>
      <c r="U87" s="311"/>
      <c r="V87" s="311"/>
      <c r="W87" s="312"/>
      <c r="Y87" s="332"/>
      <c r="Z87" s="332"/>
      <c r="AA87" s="332"/>
      <c r="AB87" s="3"/>
      <c r="AC87" s="319" t="str">
        <f t="shared" si="26"/>
        <v>A</v>
      </c>
      <c r="AD87" s="3"/>
      <c r="AJ87" s="16"/>
      <c r="AK87" s="4">
        <v>1</v>
      </c>
    </row>
    <row r="88" spans="1:37" s="48" customFormat="1" ht="15.75" customHeight="1" x14ac:dyDescent="0.25">
      <c r="A88" s="1401" t="str">
        <f t="shared" si="27"/>
        <v>A</v>
      </c>
      <c r="B88" s="1402" t="str">
        <f t="shared" si="28"/>
        <v>Salade composée.S.Salade allemande n° 76.Famille ►.H.Hors d'œuvres</v>
      </c>
      <c r="C88" s="1403" t="str">
        <f t="shared" si="15"/>
        <v>Salade composée</v>
      </c>
      <c r="D88" s="2475" t="str">
        <f t="shared" si="29"/>
        <v>S</v>
      </c>
      <c r="E88" s="1402" t="str">
        <f t="shared" si="16"/>
        <v>Salade allemande n° 76</v>
      </c>
      <c r="F88" s="1402" t="str">
        <f t="shared" si="17"/>
        <v>Famille ►</v>
      </c>
      <c r="G88" s="1402" t="str">
        <f t="shared" si="18"/>
        <v>H.Hors d'œuvres</v>
      </c>
      <c r="H88" s="196" t="str">
        <f t="shared" ref="H88:H98" si="30">IF(OR(L88&lt;&gt;"",M88&lt;&gt; "",N88&lt;&gt;"",O88&lt;&gt;""),"A", "►")</f>
        <v>A</v>
      </c>
      <c r="I88" s="320" t="str">
        <f>I86</f>
        <v>Salade composée.S.Salade allemande n° 76.Famille ►.H.Hors d'œuvres</v>
      </c>
      <c r="J88" s="320">
        <f>J86</f>
        <v>10</v>
      </c>
      <c r="K88" s="1045" t="str">
        <f>K86</f>
        <v>couverts</v>
      </c>
      <c r="L88" s="324" t="s">
        <v>2406</v>
      </c>
      <c r="M88" s="248"/>
      <c r="N88" s="248"/>
      <c r="O88" s="248"/>
      <c r="P88" s="248" t="s">
        <v>2341</v>
      </c>
      <c r="Q88" s="248"/>
      <c r="R88" s="322"/>
      <c r="T88" s="2889"/>
      <c r="U88" s="311"/>
      <c r="V88" s="311"/>
      <c r="W88" s="312"/>
      <c r="Y88" s="332"/>
      <c r="Z88" s="332"/>
      <c r="AA88" s="332"/>
      <c r="AB88" s="3"/>
      <c r="AC88" s="196" t="str">
        <f t="shared" si="26"/>
        <v>A</v>
      </c>
      <c r="AD88" s="3"/>
      <c r="AJ88" s="16"/>
      <c r="AK88" s="4">
        <v>1</v>
      </c>
    </row>
    <row r="89" spans="1:37" s="48" customFormat="1" ht="18.75" customHeight="1" x14ac:dyDescent="0.25">
      <c r="A89" s="1401" t="str">
        <f t="shared" si="27"/>
        <v>A</v>
      </c>
      <c r="B89" s="1402" t="str">
        <f t="shared" si="28"/>
        <v>Salade composée.S.Salade allemande n° 76.Famille ►.H.Hors d'œuvres</v>
      </c>
      <c r="C89" s="1403" t="str">
        <f t="shared" si="15"/>
        <v>Salade composée</v>
      </c>
      <c r="D89" s="2475" t="str">
        <f t="shared" si="29"/>
        <v>S</v>
      </c>
      <c r="E89" s="1402" t="str">
        <f t="shared" si="16"/>
        <v>Salade allemande n° 76</v>
      </c>
      <c r="F89" s="1402" t="str">
        <f t="shared" si="17"/>
        <v>Famille ►</v>
      </c>
      <c r="G89" s="1402" t="str">
        <f t="shared" si="18"/>
        <v>H.Hors d'œuvres</v>
      </c>
      <c r="H89" s="196" t="str">
        <f t="shared" si="30"/>
        <v>A</v>
      </c>
      <c r="I89" s="320" t="str">
        <f>I86</f>
        <v>Salade composée.S.Salade allemande n° 76.Famille ►.H.Hors d'œuvres</v>
      </c>
      <c r="J89" s="320">
        <f>J86</f>
        <v>10</v>
      </c>
      <c r="K89" s="1045" t="str">
        <f>K86</f>
        <v>couverts</v>
      </c>
      <c r="L89" s="324" t="s">
        <v>2407</v>
      </c>
      <c r="M89" s="270"/>
      <c r="N89" s="270"/>
      <c r="O89" s="270"/>
      <c r="P89" s="270" t="s">
        <v>2408</v>
      </c>
      <c r="Q89" s="270"/>
      <c r="R89" s="329"/>
      <c r="T89" s="2889"/>
      <c r="U89" s="311"/>
      <c r="V89" s="311"/>
      <c r="W89" s="312"/>
      <c r="Y89" s="332"/>
      <c r="Z89" s="332"/>
      <c r="AA89" s="332"/>
      <c r="AB89" s="3"/>
      <c r="AC89" s="196" t="str">
        <f t="shared" si="26"/>
        <v>A</v>
      </c>
      <c r="AD89" s="3"/>
      <c r="AJ89" s="16"/>
      <c r="AK89" s="4">
        <v>1</v>
      </c>
    </row>
    <row r="90" spans="1:37" s="48" customFormat="1" ht="18.75" customHeight="1" x14ac:dyDescent="0.25">
      <c r="A90" s="1401" t="str">
        <f t="shared" si="27"/>
        <v>A</v>
      </c>
      <c r="B90" s="1402" t="str">
        <f t="shared" si="28"/>
        <v>Salade composée.S.Salade allemande n° 76.Famille ►.H.Hors d'œuvres</v>
      </c>
      <c r="C90" s="1403" t="str">
        <f t="shared" si="15"/>
        <v>Salade composée</v>
      </c>
      <c r="D90" s="2475" t="str">
        <f t="shared" si="29"/>
        <v>S</v>
      </c>
      <c r="E90" s="1402" t="str">
        <f t="shared" si="16"/>
        <v>Salade allemande n° 76</v>
      </c>
      <c r="F90" s="1402" t="str">
        <f t="shared" si="17"/>
        <v>Famille ►</v>
      </c>
      <c r="G90" s="1402" t="str">
        <f t="shared" si="18"/>
        <v>H.Hors d'œuvres</v>
      </c>
      <c r="H90" s="196" t="str">
        <f t="shared" si="30"/>
        <v>A</v>
      </c>
      <c r="I90" s="320" t="str">
        <f>I86</f>
        <v>Salade composée.S.Salade allemande n° 76.Famille ►.H.Hors d'œuvres</v>
      </c>
      <c r="J90" s="320">
        <f>J86</f>
        <v>10</v>
      </c>
      <c r="K90" s="1045" t="str">
        <f>K86</f>
        <v>couverts</v>
      </c>
      <c r="L90" s="324" t="s">
        <v>2409</v>
      </c>
      <c r="M90" s="270"/>
      <c r="N90" s="270"/>
      <c r="O90" s="270"/>
      <c r="P90" s="270" t="s">
        <v>2410</v>
      </c>
      <c r="Q90" s="270"/>
      <c r="R90" s="329"/>
      <c r="T90" s="2889"/>
      <c r="U90" s="311"/>
      <c r="V90" s="311"/>
      <c r="W90" s="312"/>
      <c r="Y90" s="332"/>
      <c r="Z90" s="332"/>
      <c r="AA90" s="332"/>
      <c r="AB90" s="3"/>
      <c r="AC90" s="196" t="str">
        <f t="shared" si="26"/>
        <v>A</v>
      </c>
      <c r="AD90" s="3"/>
      <c r="AJ90" s="16"/>
      <c r="AK90" s="4">
        <v>1</v>
      </c>
    </row>
    <row r="91" spans="1:37" s="48" customFormat="1" ht="18.75" customHeight="1" x14ac:dyDescent="0.25">
      <c r="A91" s="1401" t="str">
        <f t="shared" si="27"/>
        <v>A</v>
      </c>
      <c r="B91" s="1402" t="str">
        <f t="shared" si="28"/>
        <v>Salade composée.S.Salade allemande n° 76.Famille ►.H.Hors d'œuvres</v>
      </c>
      <c r="C91" s="1403" t="str">
        <f t="shared" si="15"/>
        <v>Salade composée</v>
      </c>
      <c r="D91" s="2475" t="str">
        <f t="shared" si="29"/>
        <v>S</v>
      </c>
      <c r="E91" s="1402" t="str">
        <f t="shared" si="16"/>
        <v>Salade allemande n° 76</v>
      </c>
      <c r="F91" s="1402" t="str">
        <f t="shared" si="17"/>
        <v>Famille ►</v>
      </c>
      <c r="G91" s="1402" t="str">
        <f t="shared" si="18"/>
        <v>H.Hors d'œuvres</v>
      </c>
      <c r="H91" s="196" t="str">
        <f t="shared" si="30"/>
        <v>A</v>
      </c>
      <c r="I91" s="320" t="str">
        <f>I86</f>
        <v>Salade composée.S.Salade allemande n° 76.Famille ►.H.Hors d'œuvres</v>
      </c>
      <c r="J91" s="320">
        <f>J86</f>
        <v>10</v>
      </c>
      <c r="K91" s="1045" t="str">
        <f>K86</f>
        <v>couverts</v>
      </c>
      <c r="L91" s="324" t="s">
        <v>2411</v>
      </c>
      <c r="M91" s="270"/>
      <c r="N91" s="270"/>
      <c r="O91" s="270"/>
      <c r="P91" s="270" t="s">
        <v>2412</v>
      </c>
      <c r="Q91" s="270"/>
      <c r="R91" s="329"/>
      <c r="T91" s="2889"/>
      <c r="U91" s="311"/>
      <c r="V91" s="311"/>
      <c r="W91" s="312"/>
      <c r="Y91" s="332"/>
      <c r="Z91" s="332"/>
      <c r="AA91" s="332"/>
      <c r="AB91" s="3"/>
      <c r="AC91" s="196" t="str">
        <f t="shared" si="26"/>
        <v>A</v>
      </c>
      <c r="AD91" s="3"/>
      <c r="AJ91" s="16"/>
      <c r="AK91" s="4">
        <v>1</v>
      </c>
    </row>
    <row r="92" spans="1:37" s="48" customFormat="1" ht="18.75" customHeight="1" x14ac:dyDescent="0.25">
      <c r="A92" s="1401" t="str">
        <f t="shared" si="27"/>
        <v>A</v>
      </c>
      <c r="B92" s="1402" t="str">
        <f t="shared" si="28"/>
        <v>Salade composée.S.Salade allemande n° 76.Famille ►.H.Hors d'œuvres</v>
      </c>
      <c r="C92" s="1403" t="str">
        <f t="shared" ref="C92:C155" si="31">IF(B92="►", "►", IFERROR(LEFT(B92, SEARCH(".", B92)-1), 0))</f>
        <v>Salade composée</v>
      </c>
      <c r="D92" s="2475" t="str">
        <f t="shared" si="29"/>
        <v>S</v>
      </c>
      <c r="E92" s="1402" t="str">
        <f t="shared" ref="E92:E155" si="32">IF(B92="►", "►", IFERROR(MID(B92, SEARCH(".", B92, SEARCH(".", B92)+1)+1, SEARCH(".", B92, SEARCH(".", B92, SEARCH(".", B92)+1)+1) - SEARCH(".", B92, SEARCH(".", B92)+1)-1), 0))</f>
        <v>Salade allemande n° 76</v>
      </c>
      <c r="F92" s="1402" t="str">
        <f t="shared" ref="F92:F155" si="33">IF(B92="►", "►", IFERROR(MID(B92, SEARCH(".", B92, SEARCH(".", B92, SEARCH(".", B92)+1)+1)+1, SEARCH(".", B92, SEARCH(".", B92, SEARCH(".", B92, SEARCH(".", B92)+1)+1)+1) - SEARCH(".", B92, SEARCH(".", B92, SEARCH(".", B92)+1)+1)-1), 0))</f>
        <v>Famille ►</v>
      </c>
      <c r="G92" s="1402" t="str">
        <f t="shared" ref="G92:G155" si="34">IF(OR(B92="►", ISBLANK(B92)), "►", IFERROR(RIGHT(B92, LEN(B92)-FIND("►", B92)-1), ""))</f>
        <v>H.Hors d'œuvres</v>
      </c>
      <c r="H92" s="196" t="str">
        <f t="shared" si="30"/>
        <v>A</v>
      </c>
      <c r="I92" s="320" t="str">
        <f>I86</f>
        <v>Salade composée.S.Salade allemande n° 76.Famille ►.H.Hors d'œuvres</v>
      </c>
      <c r="J92" s="320">
        <f>J86</f>
        <v>10</v>
      </c>
      <c r="K92" s="1045" t="str">
        <f>K86</f>
        <v>couverts</v>
      </c>
      <c r="L92" s="324" t="s">
        <v>2413</v>
      </c>
      <c r="M92" s="270"/>
      <c r="N92" s="270"/>
      <c r="O92" s="270"/>
      <c r="P92" s="270"/>
      <c r="Q92" s="270"/>
      <c r="R92" s="329"/>
      <c r="T92" s="2886" t="s">
        <v>165</v>
      </c>
      <c r="U92" s="311"/>
      <c r="V92" s="311"/>
      <c r="W92" s="312"/>
      <c r="Y92" s="332"/>
      <c r="Z92" s="332"/>
      <c r="AA92" s="332"/>
      <c r="AB92" s="3"/>
      <c r="AC92" s="196" t="str">
        <f t="shared" si="26"/>
        <v>A</v>
      </c>
      <c r="AD92" s="3"/>
      <c r="AJ92" s="16"/>
      <c r="AK92" s="4">
        <v>1</v>
      </c>
    </row>
    <row r="93" spans="1:37" s="48" customFormat="1" ht="21" customHeight="1" x14ac:dyDescent="0.25">
      <c r="A93" s="1401" t="str">
        <f t="shared" si="27"/>
        <v>A</v>
      </c>
      <c r="B93" s="1402" t="str">
        <f t="shared" si="28"/>
        <v>Salade composée.S.Salade allemande n° 76.Famille ►.H.Hors d'œuvres</v>
      </c>
      <c r="C93" s="1403" t="str">
        <f t="shared" si="31"/>
        <v>Salade composée</v>
      </c>
      <c r="D93" s="2475" t="str">
        <f t="shared" si="29"/>
        <v>S</v>
      </c>
      <c r="E93" s="1402" t="str">
        <f t="shared" si="32"/>
        <v>Salade allemande n° 76</v>
      </c>
      <c r="F93" s="1402" t="str">
        <f t="shared" si="33"/>
        <v>Famille ►</v>
      </c>
      <c r="G93" s="1402" t="str">
        <f t="shared" si="34"/>
        <v>H.Hors d'œuvres</v>
      </c>
      <c r="H93" s="196" t="str">
        <f t="shared" si="30"/>
        <v>A</v>
      </c>
      <c r="I93" s="320" t="str">
        <f>I86</f>
        <v>Salade composée.S.Salade allemande n° 76.Famille ►.H.Hors d'œuvres</v>
      </c>
      <c r="J93" s="320">
        <f>J86</f>
        <v>10</v>
      </c>
      <c r="K93" s="1045" t="str">
        <f>K86</f>
        <v>couverts</v>
      </c>
      <c r="L93" s="324" t="s">
        <v>2414</v>
      </c>
      <c r="M93" s="270"/>
      <c r="N93" s="270"/>
      <c r="O93" s="270"/>
      <c r="P93" s="270"/>
      <c r="Q93" s="270"/>
      <c r="R93" s="329"/>
      <c r="T93" s="2892" t="s">
        <v>169</v>
      </c>
      <c r="U93" s="311"/>
      <c r="V93" s="311"/>
      <c r="W93" s="312"/>
      <c r="Y93" s="332"/>
      <c r="Z93" s="332"/>
      <c r="AA93" s="332"/>
      <c r="AB93" s="3"/>
      <c r="AC93" s="196" t="str">
        <f t="shared" si="26"/>
        <v>A</v>
      </c>
      <c r="AD93" s="3"/>
      <c r="AJ93" s="16"/>
      <c r="AK93" s="4">
        <v>1</v>
      </c>
    </row>
    <row r="94" spans="1:37" s="48" customFormat="1" ht="15.75" x14ac:dyDescent="0.25">
      <c r="A94" s="1401" t="str">
        <f t="shared" si="27"/>
        <v>A</v>
      </c>
      <c r="B94" s="1402" t="str">
        <f t="shared" si="28"/>
        <v>Salade composée.S.Salade allemande n° 76.Famille ►.H.Hors d'œuvres</v>
      </c>
      <c r="C94" s="1403" t="str">
        <f t="shared" si="31"/>
        <v>Salade composée</v>
      </c>
      <c r="D94" s="2475" t="str">
        <f t="shared" si="29"/>
        <v>S</v>
      </c>
      <c r="E94" s="1402" t="str">
        <f t="shared" si="32"/>
        <v>Salade allemande n° 76</v>
      </c>
      <c r="F94" s="1402" t="str">
        <f t="shared" si="33"/>
        <v>Famille ►</v>
      </c>
      <c r="G94" s="1402" t="str">
        <f t="shared" si="34"/>
        <v>H.Hors d'œuvres</v>
      </c>
      <c r="H94" s="196" t="str">
        <f t="shared" si="30"/>
        <v>A</v>
      </c>
      <c r="I94" s="320" t="str">
        <f>I86</f>
        <v>Salade composée.S.Salade allemande n° 76.Famille ►.H.Hors d'œuvres</v>
      </c>
      <c r="J94" s="320">
        <f>J86</f>
        <v>10</v>
      </c>
      <c r="K94" s="320" t="str">
        <f>K86</f>
        <v>couverts</v>
      </c>
      <c r="L94" s="324" t="s">
        <v>2415</v>
      </c>
      <c r="M94" s="270"/>
      <c r="N94" s="270"/>
      <c r="O94" s="270"/>
      <c r="P94" s="270"/>
      <c r="Q94" s="270"/>
      <c r="R94" s="329"/>
      <c r="T94" s="2895"/>
      <c r="U94" s="311"/>
      <c r="V94" s="311"/>
      <c r="W94" s="312"/>
      <c r="Y94" s="332"/>
      <c r="Z94" s="332"/>
      <c r="AA94" s="332"/>
      <c r="AB94" s="3"/>
      <c r="AC94" s="196" t="str">
        <f t="shared" si="26"/>
        <v>A</v>
      </c>
      <c r="AD94" s="3"/>
      <c r="AJ94" s="16"/>
      <c r="AK94" s="4">
        <v>1</v>
      </c>
    </row>
    <row r="95" spans="1:37" s="48" customFormat="1" ht="15.75" customHeight="1" x14ac:dyDescent="0.25">
      <c r="A95" s="1401" t="str">
        <f t="shared" si="27"/>
        <v>A</v>
      </c>
      <c r="B95" s="1402" t="str">
        <f t="shared" si="28"/>
        <v>Salade composée.S.Salade allemande n° 76.Famille ►.H.Hors d'œuvres</v>
      </c>
      <c r="C95" s="1403" t="str">
        <f t="shared" si="31"/>
        <v>Salade composée</v>
      </c>
      <c r="D95" s="2475" t="str">
        <f t="shared" si="29"/>
        <v>S</v>
      </c>
      <c r="E95" s="1402" t="str">
        <f t="shared" si="32"/>
        <v>Salade allemande n° 76</v>
      </c>
      <c r="F95" s="1402" t="str">
        <f t="shared" si="33"/>
        <v>Famille ►</v>
      </c>
      <c r="G95" s="1402" t="str">
        <f t="shared" si="34"/>
        <v>H.Hors d'œuvres</v>
      </c>
      <c r="H95" s="196" t="str">
        <f t="shared" si="30"/>
        <v>A</v>
      </c>
      <c r="I95" s="320" t="str">
        <f>I86</f>
        <v>Salade composée.S.Salade allemande n° 76.Famille ►.H.Hors d'œuvres</v>
      </c>
      <c r="J95" s="320">
        <f>J86</f>
        <v>10</v>
      </c>
      <c r="K95" s="320" t="str">
        <f>K86</f>
        <v>couverts</v>
      </c>
      <c r="L95" s="324" t="s">
        <v>2416</v>
      </c>
      <c r="M95" s="270"/>
      <c r="N95" s="270"/>
      <c r="O95" s="270"/>
      <c r="P95" s="270"/>
      <c r="Q95" s="270"/>
      <c r="R95" s="329"/>
      <c r="T95" s="2895"/>
      <c r="U95" s="311"/>
      <c r="V95" s="311"/>
      <c r="W95" s="312"/>
      <c r="Y95" s="332"/>
      <c r="Z95" s="332"/>
      <c r="AA95" s="332"/>
      <c r="AB95" s="3"/>
      <c r="AC95" s="196" t="str">
        <f t="shared" si="26"/>
        <v>A</v>
      </c>
      <c r="AD95" s="3"/>
      <c r="AJ95" s="16"/>
      <c r="AK95" s="4">
        <v>1</v>
      </c>
    </row>
    <row r="96" spans="1:37" s="48" customFormat="1" ht="15.75" x14ac:dyDescent="0.25">
      <c r="A96" s="1401" t="str">
        <f t="shared" si="27"/>
        <v>►</v>
      </c>
      <c r="B96" s="1402" t="str">
        <f t="shared" si="28"/>
        <v>►</v>
      </c>
      <c r="C96" s="1403" t="str">
        <f t="shared" si="31"/>
        <v>►</v>
      </c>
      <c r="D96" s="2475" t="str">
        <f t="shared" si="29"/>
        <v>►</v>
      </c>
      <c r="E96" s="1402" t="str">
        <f t="shared" si="32"/>
        <v>►</v>
      </c>
      <c r="F96" s="1402" t="str">
        <f t="shared" si="33"/>
        <v>►</v>
      </c>
      <c r="G96" s="1402" t="str">
        <f t="shared" si="34"/>
        <v>►</v>
      </c>
      <c r="H96" s="196" t="str">
        <f t="shared" si="30"/>
        <v>►</v>
      </c>
      <c r="I96" s="320" t="str">
        <f>I86</f>
        <v>Salade composée.S.Salade allemande n° 76.Famille ►.H.Hors d'œuvres</v>
      </c>
      <c r="J96" s="320">
        <f>J86</f>
        <v>10</v>
      </c>
      <c r="K96" s="320" t="str">
        <f>K86</f>
        <v>couverts</v>
      </c>
      <c r="L96" s="324"/>
      <c r="M96" s="270"/>
      <c r="N96" s="270"/>
      <c r="O96" s="270"/>
      <c r="P96" s="270"/>
      <c r="Q96" s="270"/>
      <c r="R96" s="329"/>
      <c r="T96" s="2895"/>
      <c r="U96" s="311"/>
      <c r="V96" s="311"/>
      <c r="W96" s="312"/>
      <c r="Y96" s="332"/>
      <c r="Z96" s="332"/>
      <c r="AA96" s="332"/>
      <c r="AB96" s="3"/>
      <c r="AC96" s="196" t="str">
        <f t="shared" si="26"/>
        <v>►</v>
      </c>
      <c r="AD96" s="3"/>
      <c r="AJ96" s="16"/>
      <c r="AK96" s="4">
        <v>1</v>
      </c>
    </row>
    <row r="97" spans="1:37" s="48" customFormat="1" ht="15.75" x14ac:dyDescent="0.25">
      <c r="A97" s="1401" t="str">
        <f t="shared" si="27"/>
        <v>►</v>
      </c>
      <c r="B97" s="1402" t="str">
        <f t="shared" si="28"/>
        <v>►</v>
      </c>
      <c r="C97" s="1403" t="str">
        <f t="shared" si="31"/>
        <v>►</v>
      </c>
      <c r="D97" s="2475" t="str">
        <f t="shared" si="29"/>
        <v>►</v>
      </c>
      <c r="E97" s="1402" t="str">
        <f t="shared" si="32"/>
        <v>►</v>
      </c>
      <c r="F97" s="1402" t="str">
        <f t="shared" si="33"/>
        <v>►</v>
      </c>
      <c r="G97" s="1402" t="str">
        <f t="shared" si="34"/>
        <v>►</v>
      </c>
      <c r="H97" s="196" t="str">
        <f t="shared" si="30"/>
        <v>►</v>
      </c>
      <c r="I97" s="320" t="str">
        <f>I86</f>
        <v>Salade composée.S.Salade allemande n° 76.Famille ►.H.Hors d'œuvres</v>
      </c>
      <c r="J97" s="320">
        <f>J86</f>
        <v>10</v>
      </c>
      <c r="K97" s="320" t="str">
        <f>K86</f>
        <v>couverts</v>
      </c>
      <c r="L97" s="324"/>
      <c r="M97" s="270"/>
      <c r="N97" s="270"/>
      <c r="O97" s="270"/>
      <c r="P97" s="270"/>
      <c r="Q97" s="270"/>
      <c r="R97" s="329"/>
      <c r="T97" s="2912" t="s">
        <v>189</v>
      </c>
      <c r="U97" s="311"/>
      <c r="V97" s="311"/>
      <c r="W97" s="312"/>
      <c r="Y97" s="332"/>
      <c r="Z97" s="332"/>
      <c r="AA97" s="332"/>
      <c r="AB97" s="3"/>
      <c r="AC97" s="196" t="str">
        <f t="shared" si="26"/>
        <v>►</v>
      </c>
      <c r="AD97" s="3"/>
      <c r="AJ97" s="16"/>
      <c r="AK97" s="4">
        <v>1</v>
      </c>
    </row>
    <row r="98" spans="1:37" s="48" customFormat="1" ht="22.5" customHeight="1" x14ac:dyDescent="0.25">
      <c r="A98" s="1401" t="str">
        <f t="shared" si="27"/>
        <v>►</v>
      </c>
      <c r="B98" s="1402" t="str">
        <f t="shared" si="28"/>
        <v>►</v>
      </c>
      <c r="C98" s="1403" t="str">
        <f t="shared" si="31"/>
        <v>►</v>
      </c>
      <c r="D98" s="2475" t="str">
        <f t="shared" si="29"/>
        <v>►</v>
      </c>
      <c r="E98" s="1402" t="str">
        <f t="shared" si="32"/>
        <v>►</v>
      </c>
      <c r="F98" s="1402" t="str">
        <f t="shared" si="33"/>
        <v>►</v>
      </c>
      <c r="G98" s="1402" t="str">
        <f t="shared" si="34"/>
        <v>►</v>
      </c>
      <c r="H98" s="196" t="str">
        <f t="shared" si="30"/>
        <v>►</v>
      </c>
      <c r="I98" s="320" t="str">
        <f>I86</f>
        <v>Salade composée.S.Salade allemande n° 76.Famille ►.H.Hors d'œuvres</v>
      </c>
      <c r="J98" s="320">
        <f>J86</f>
        <v>10</v>
      </c>
      <c r="K98" s="320" t="str">
        <f>K86</f>
        <v>couverts</v>
      </c>
      <c r="L98" s="324"/>
      <c r="M98" s="270"/>
      <c r="N98" s="270"/>
      <c r="O98" s="270"/>
      <c r="P98" s="270"/>
      <c r="Q98" s="270"/>
      <c r="R98" s="329"/>
      <c r="T98" s="2915"/>
      <c r="U98" s="311"/>
      <c r="V98" s="311"/>
      <c r="W98" s="312"/>
      <c r="Y98" s="332"/>
      <c r="Z98" s="332"/>
      <c r="AA98" s="332"/>
      <c r="AB98" s="3"/>
      <c r="AC98" s="196" t="str">
        <f t="shared" si="26"/>
        <v>►</v>
      </c>
      <c r="AD98" s="3"/>
      <c r="AJ98" s="16"/>
      <c r="AK98" s="4">
        <v>1</v>
      </c>
    </row>
    <row r="99" spans="1:37" s="48" customFormat="1" ht="15.75" customHeight="1" x14ac:dyDescent="0.25">
      <c r="A99" s="1401" t="str">
        <f t="shared" si="27"/>
        <v>A</v>
      </c>
      <c r="B99" s="1402" t="str">
        <f t="shared" si="28"/>
        <v>Salade composée.S.Salade allemande n° 76.Famille ►.H.Hors d'œuvres</v>
      </c>
      <c r="C99" s="1403" t="str">
        <f t="shared" si="31"/>
        <v>Salade composée</v>
      </c>
      <c r="D99" s="2475" t="str">
        <f t="shared" si="29"/>
        <v>S</v>
      </c>
      <c r="E99" s="1402" t="str">
        <f t="shared" si="32"/>
        <v>Salade allemande n° 76</v>
      </c>
      <c r="F99" s="1402" t="str">
        <f t="shared" si="33"/>
        <v>Famille ►</v>
      </c>
      <c r="G99" s="1402" t="str">
        <f t="shared" si="34"/>
        <v>H.Hors d'œuvres</v>
      </c>
      <c r="H99" s="376" t="s">
        <v>18</v>
      </c>
      <c r="I99" s="320" t="str">
        <f>I86</f>
        <v>Salade composée.S.Salade allemande n° 76.Famille ►.H.Hors d'œuvres</v>
      </c>
      <c r="J99" s="320">
        <f>J86</f>
        <v>10</v>
      </c>
      <c r="K99" s="320" t="str">
        <f>K86</f>
        <v>couverts</v>
      </c>
      <c r="L99" s="377" t="s">
        <v>153</v>
      </c>
      <c r="M99" s="280"/>
      <c r="N99" s="280"/>
      <c r="O99" s="280"/>
      <c r="P99" s="280"/>
      <c r="Q99" s="378"/>
      <c r="R99" s="379" t="s">
        <v>154</v>
      </c>
      <c r="T99" s="2915"/>
      <c r="U99" s="311"/>
      <c r="V99" s="311"/>
      <c r="W99" s="312"/>
      <c r="Y99" s="332"/>
      <c r="Z99" s="332"/>
      <c r="AA99" s="332"/>
      <c r="AB99" s="3"/>
      <c r="AC99" s="376" t="str">
        <f t="shared" si="26"/>
        <v>A</v>
      </c>
      <c r="AD99" s="3"/>
      <c r="AJ99" s="16"/>
      <c r="AK99" s="4">
        <v>1</v>
      </c>
    </row>
    <row r="100" spans="1:37" s="48" customFormat="1" ht="18.75" customHeight="1" x14ac:dyDescent="0.25">
      <c r="A100" s="1401" t="str">
        <f t="shared" si="27"/>
        <v>A</v>
      </c>
      <c r="B100" s="1402" t="str">
        <f t="shared" si="28"/>
        <v>Salade composée.S.Salade allemande n° 76.Famille ►.H.Hors d'œuvres</v>
      </c>
      <c r="C100" s="1403" t="str">
        <f t="shared" si="31"/>
        <v>Salade composée</v>
      </c>
      <c r="D100" s="2475" t="str">
        <f t="shared" si="29"/>
        <v>S</v>
      </c>
      <c r="E100" s="1402" t="str">
        <f t="shared" si="32"/>
        <v>Salade allemande n° 76</v>
      </c>
      <c r="F100" s="1402" t="str">
        <f t="shared" si="33"/>
        <v>Famille ►</v>
      </c>
      <c r="G100" s="1402" t="str">
        <f t="shared" si="34"/>
        <v>H.Hors d'œuvres</v>
      </c>
      <c r="H100" s="376" t="s">
        <v>18</v>
      </c>
      <c r="I100" s="320" t="str">
        <f>I86</f>
        <v>Salade composée.S.Salade allemande n° 76.Famille ►.H.Hors d'œuvres</v>
      </c>
      <c r="J100" s="320">
        <f>J86</f>
        <v>10</v>
      </c>
      <c r="K100" s="320" t="str">
        <f>K86</f>
        <v>couverts</v>
      </c>
      <c r="L100" s="381"/>
      <c r="M100" s="287"/>
      <c r="N100" s="287"/>
      <c r="O100" s="287"/>
      <c r="P100" s="287"/>
      <c r="Q100" s="382"/>
      <c r="R100" s="383" t="s">
        <v>155</v>
      </c>
      <c r="T100" s="2918" t="s">
        <v>194</v>
      </c>
      <c r="U100" s="311"/>
      <c r="V100" s="311"/>
      <c r="W100" s="312"/>
      <c r="Y100" s="332"/>
      <c r="Z100" s="332"/>
      <c r="AA100" s="332"/>
      <c r="AB100" s="3"/>
      <c r="AC100" s="376" t="str">
        <f t="shared" si="26"/>
        <v>A</v>
      </c>
      <c r="AD100" s="3"/>
      <c r="AJ100" s="16"/>
      <c r="AK100" s="4">
        <v>1</v>
      </c>
    </row>
    <row r="101" spans="1:37" s="48" customFormat="1" ht="18.75" customHeight="1" x14ac:dyDescent="0.25">
      <c r="A101" s="1401" t="str">
        <f t="shared" si="27"/>
        <v>A</v>
      </c>
      <c r="B101" s="1402" t="str">
        <f t="shared" si="28"/>
        <v>Salade composée.S.Salade allemande n° 76.Famille ►.H.Hors d'œuvres</v>
      </c>
      <c r="C101" s="1403" t="str">
        <f t="shared" si="31"/>
        <v>Salade composée</v>
      </c>
      <c r="D101" s="2475" t="str">
        <f t="shared" si="29"/>
        <v>S</v>
      </c>
      <c r="E101" s="1402" t="str">
        <f t="shared" si="32"/>
        <v>Salade allemande n° 76</v>
      </c>
      <c r="F101" s="1402" t="str">
        <f t="shared" si="33"/>
        <v>Famille ►</v>
      </c>
      <c r="G101" s="1402" t="str">
        <f t="shared" si="34"/>
        <v>H.Hors d'œuvres</v>
      </c>
      <c r="H101" s="376" t="s">
        <v>18</v>
      </c>
      <c r="I101" s="320" t="str">
        <f>I86</f>
        <v>Salade composée.S.Salade allemande n° 76.Famille ►.H.Hors d'œuvres</v>
      </c>
      <c r="J101" s="320">
        <f>J86</f>
        <v>10</v>
      </c>
      <c r="K101" s="320" t="str">
        <f>K86</f>
        <v>couverts</v>
      </c>
      <c r="L101" s="2819"/>
      <c r="M101" s="287"/>
      <c r="N101" s="287"/>
      <c r="O101" s="287"/>
      <c r="P101" s="287"/>
      <c r="Q101" s="382"/>
      <c r="R101" s="383" t="s">
        <v>156</v>
      </c>
      <c r="T101" s="2896"/>
      <c r="U101" s="311"/>
      <c r="V101" s="311"/>
      <c r="W101" s="312"/>
      <c r="Y101" s="332"/>
      <c r="Z101" s="332"/>
      <c r="AA101" s="332"/>
      <c r="AB101" s="3"/>
      <c r="AC101" s="376" t="str">
        <f t="shared" si="26"/>
        <v>A</v>
      </c>
      <c r="AD101" s="3"/>
      <c r="AJ101" s="16"/>
      <c r="AK101" s="4">
        <v>1</v>
      </c>
    </row>
    <row r="102" spans="1:37" s="48" customFormat="1" ht="15.75" customHeight="1" x14ac:dyDescent="0.25">
      <c r="A102" s="1401" t="str">
        <f t="shared" si="27"/>
        <v>A</v>
      </c>
      <c r="B102" s="1402" t="str">
        <f t="shared" si="28"/>
        <v>Salade composée.S.Salade allemande n° 76.Famille ►.H.Hors d'œuvres</v>
      </c>
      <c r="C102" s="1403" t="str">
        <f t="shared" si="31"/>
        <v>Salade composée</v>
      </c>
      <c r="D102" s="2475" t="str">
        <f t="shared" si="29"/>
        <v>S</v>
      </c>
      <c r="E102" s="1402" t="str">
        <f t="shared" si="32"/>
        <v>Salade allemande n° 76</v>
      </c>
      <c r="F102" s="1402" t="str">
        <f t="shared" si="33"/>
        <v>Famille ►</v>
      </c>
      <c r="G102" s="1402" t="str">
        <f t="shared" si="34"/>
        <v>H.Hors d'œuvres</v>
      </c>
      <c r="H102" s="376" t="s">
        <v>18</v>
      </c>
      <c r="I102" s="320" t="str">
        <f>I86</f>
        <v>Salade composée.S.Salade allemande n° 76.Famille ►.H.Hors d'œuvres</v>
      </c>
      <c r="J102" s="320">
        <f>J86</f>
        <v>10</v>
      </c>
      <c r="K102" s="320" t="str">
        <f>K86</f>
        <v>couverts</v>
      </c>
      <c r="L102" s="293"/>
      <c r="M102" s="293"/>
      <c r="N102" s="293" t="s">
        <v>152</v>
      </c>
      <c r="O102" s="294"/>
      <c r="P102" s="392"/>
      <c r="Q102" s="392"/>
      <c r="R102" s="393"/>
      <c r="T102" s="2896"/>
      <c r="U102" s="311"/>
      <c r="V102" s="311"/>
      <c r="W102" s="312"/>
      <c r="Y102" s="332"/>
      <c r="Z102" s="332"/>
      <c r="AA102" s="332"/>
      <c r="AB102" s="3"/>
      <c r="AC102" s="376" t="str">
        <f t="shared" si="26"/>
        <v>A</v>
      </c>
      <c r="AD102" s="3"/>
      <c r="AJ102" s="16"/>
      <c r="AK102" s="4">
        <v>1</v>
      </c>
    </row>
    <row r="103" spans="1:37" s="48" customFormat="1" ht="19.5" customHeight="1" thickBot="1" x14ac:dyDescent="0.3">
      <c r="A103" s="1401" t="str">
        <f t="shared" si="27"/>
        <v>A</v>
      </c>
      <c r="B103" s="1402" t="str">
        <f t="shared" si="28"/>
        <v>Salade composée.S.Salade allemande n° 76.Famille ►.H.Hors d'œuvres</v>
      </c>
      <c r="C103" s="1403" t="str">
        <f t="shared" si="31"/>
        <v>Salade composée</v>
      </c>
      <c r="D103" s="2475" t="str">
        <f t="shared" si="29"/>
        <v>S</v>
      </c>
      <c r="E103" s="1402" t="str">
        <f t="shared" si="32"/>
        <v>Salade allemande n° 76</v>
      </c>
      <c r="F103" s="1402" t="str">
        <f t="shared" si="33"/>
        <v>Famille ►</v>
      </c>
      <c r="G103" s="1402" t="str">
        <f t="shared" si="34"/>
        <v>H.Hors d'œuvres</v>
      </c>
      <c r="H103" s="397" t="s">
        <v>18</v>
      </c>
      <c r="I103" s="398" t="str">
        <f>I86</f>
        <v>Salade composée.S.Salade allemande n° 76.Famille ►.H.Hors d'œuvres</v>
      </c>
      <c r="J103" s="398">
        <f>J86</f>
        <v>10</v>
      </c>
      <c r="K103" s="398" t="str">
        <f>K86</f>
        <v>couverts</v>
      </c>
      <c r="L103" s="399" t="s">
        <v>150</v>
      </c>
      <c r="M103" s="298"/>
      <c r="N103" s="299"/>
      <c r="O103" s="300"/>
      <c r="P103" s="299"/>
      <c r="Q103" s="299"/>
      <c r="R103" s="400"/>
      <c r="T103" s="2896"/>
      <c r="U103" s="311"/>
      <c r="V103" s="311"/>
      <c r="W103" s="312"/>
      <c r="Y103" s="332"/>
      <c r="Z103" s="332"/>
      <c r="AA103" s="332"/>
      <c r="AB103" s="3"/>
      <c r="AC103" s="397" t="str">
        <f t="shared" si="26"/>
        <v>A</v>
      </c>
      <c r="AD103" s="3"/>
      <c r="AJ103" s="16"/>
      <c r="AK103" s="4">
        <v>1</v>
      </c>
    </row>
    <row r="104" spans="1:37" s="48" customFormat="1" ht="18.75" customHeight="1" x14ac:dyDescent="0.25">
      <c r="A104" s="1401" t="str">
        <f t="shared" si="27"/>
        <v>►</v>
      </c>
      <c r="B104" s="1402" t="str">
        <f t="shared" si="28"/>
        <v>►</v>
      </c>
      <c r="C104" s="1403" t="str">
        <f t="shared" si="31"/>
        <v>►</v>
      </c>
      <c r="D104" s="2475" t="str">
        <f t="shared" si="29"/>
        <v>►</v>
      </c>
      <c r="E104" s="1402" t="str">
        <f t="shared" si="32"/>
        <v>►</v>
      </c>
      <c r="F104" s="1402" t="str">
        <f t="shared" si="33"/>
        <v>►</v>
      </c>
      <c r="G104" s="1402" t="str">
        <f t="shared" si="34"/>
        <v>►</v>
      </c>
      <c r="H104" s="272" t="s">
        <v>11</v>
      </c>
      <c r="I104" s="404" t="str">
        <f>I67</f>
        <v>Salade composée.S.Salade allemande n° 76.Famille ►.H.Hors d'œuvres</v>
      </c>
      <c r="J104" s="404">
        <f>J67</f>
        <v>10</v>
      </c>
      <c r="K104" s="320" t="str">
        <f>K67</f>
        <v>couverts</v>
      </c>
      <c r="L104" s="405"/>
      <c r="M104" s="406"/>
      <c r="N104" s="405" t="s">
        <v>5</v>
      </c>
      <c r="O104" s="407" t="s">
        <v>208</v>
      </c>
      <c r="P104" s="408"/>
      <c r="Q104" s="408"/>
      <c r="R104" s="408"/>
      <c r="T104" s="3706"/>
      <c r="U104" s="408"/>
      <c r="V104" s="408"/>
      <c r="W104" s="409"/>
      <c r="Y104" s="332"/>
      <c r="Z104" s="332"/>
      <c r="AA104" s="332"/>
      <c r="AB104" s="3"/>
      <c r="AC104" s="272" t="str">
        <f t="shared" si="26"/>
        <v>►</v>
      </c>
      <c r="AD104" s="3"/>
      <c r="AJ104" s="16"/>
      <c r="AK104" s="4">
        <v>1</v>
      </c>
    </row>
    <row r="105" spans="1:37" s="48" customFormat="1" ht="15.75" customHeight="1" x14ac:dyDescent="0.25">
      <c r="A105" s="1401" t="str">
        <f t="shared" si="27"/>
        <v>►</v>
      </c>
      <c r="B105" s="1402" t="str">
        <f t="shared" si="28"/>
        <v>►</v>
      </c>
      <c r="C105" s="1403" t="str">
        <f t="shared" si="31"/>
        <v>►</v>
      </c>
      <c r="D105" s="2475" t="str">
        <f t="shared" si="29"/>
        <v>►</v>
      </c>
      <c r="E105" s="1402" t="str">
        <f t="shared" si="32"/>
        <v>►</v>
      </c>
      <c r="F105" s="1402" t="str">
        <f t="shared" si="33"/>
        <v>►</v>
      </c>
      <c r="G105" s="1402" t="str">
        <f t="shared" si="34"/>
        <v>►</v>
      </c>
      <c r="H105" s="412" t="s">
        <v>11</v>
      </c>
      <c r="I105" s="404" t="str">
        <f>I67</f>
        <v>Salade composée.S.Salade allemande n° 76.Famille ►.H.Hors d'œuvres</v>
      </c>
      <c r="J105" s="404">
        <f>J67</f>
        <v>10</v>
      </c>
      <c r="K105" s="320" t="str">
        <f>K67</f>
        <v>couverts</v>
      </c>
      <c r="L105" s="274" t="str">
        <f t="shared" ref="L105:W105" si="35">SUBSTITUTE(ADDRESS(1,COLUMN(),4),"1","")</f>
        <v>L</v>
      </c>
      <c r="M105" s="274" t="str">
        <f t="shared" si="35"/>
        <v>M</v>
      </c>
      <c r="N105" s="274" t="str">
        <f t="shared" si="35"/>
        <v>N</v>
      </c>
      <c r="O105" s="274" t="str">
        <f t="shared" si="35"/>
        <v>O</v>
      </c>
      <c r="P105" s="274" t="str">
        <f t="shared" si="35"/>
        <v>P</v>
      </c>
      <c r="Q105" s="274" t="str">
        <f t="shared" si="35"/>
        <v>Q</v>
      </c>
      <c r="R105" s="274" t="str">
        <f t="shared" si="35"/>
        <v>R</v>
      </c>
      <c r="S105" s="274" t="str">
        <f t="shared" si="35"/>
        <v>S</v>
      </c>
      <c r="T105" s="274" t="str">
        <f t="shared" si="35"/>
        <v>T</v>
      </c>
      <c r="U105" s="274" t="str">
        <f t="shared" si="35"/>
        <v>U</v>
      </c>
      <c r="V105" s="274" t="str">
        <f t="shared" si="35"/>
        <v>V</v>
      </c>
      <c r="W105" s="275" t="str">
        <f t="shared" si="35"/>
        <v>W</v>
      </c>
      <c r="Y105" s="332"/>
      <c r="Z105" s="332"/>
      <c r="AA105" s="332"/>
      <c r="AB105" s="3"/>
      <c r="AC105" s="412" t="str">
        <f t="shared" si="26"/>
        <v>►</v>
      </c>
      <c r="AD105" s="3"/>
      <c r="AJ105" s="16"/>
      <c r="AK105" s="4">
        <v>1</v>
      </c>
    </row>
    <row r="106" spans="1:37" s="48" customFormat="1" ht="15.75" x14ac:dyDescent="0.25">
      <c r="A106" s="1401" t="str">
        <f t="shared" si="27"/>
        <v>►</v>
      </c>
      <c r="B106" s="1402" t="str">
        <f t="shared" si="28"/>
        <v>►</v>
      </c>
      <c r="C106" s="1403" t="str">
        <f t="shared" si="31"/>
        <v>►</v>
      </c>
      <c r="D106" s="2475" t="str">
        <f t="shared" si="29"/>
        <v>►</v>
      </c>
      <c r="E106" s="1402" t="str">
        <f t="shared" si="32"/>
        <v>►</v>
      </c>
      <c r="F106" s="1402" t="str">
        <f t="shared" si="33"/>
        <v>►</v>
      </c>
      <c r="G106" s="1402" t="str">
        <f t="shared" si="34"/>
        <v>►</v>
      </c>
      <c r="H106" s="412" t="s">
        <v>11</v>
      </c>
      <c r="I106" s="404" t="str">
        <f>I67</f>
        <v>Salade composée.S.Salade allemande n° 76.Famille ►.H.Hors d'œuvres</v>
      </c>
      <c r="J106" s="404">
        <f>J67</f>
        <v>10</v>
      </c>
      <c r="K106" s="320" t="str">
        <f>K67</f>
        <v>couverts</v>
      </c>
      <c r="L106" s="283">
        <f t="shared" ref="L106:W106" ca="1" si="36">CELL("largeur",L106)</f>
        <v>11</v>
      </c>
      <c r="M106" s="283">
        <f t="shared" ca="1" si="36"/>
        <v>11</v>
      </c>
      <c r="N106" s="283">
        <f t="shared" ca="1" si="36"/>
        <v>3</v>
      </c>
      <c r="O106" s="283">
        <f t="shared" ca="1" si="36"/>
        <v>11</v>
      </c>
      <c r="P106" s="283">
        <f t="shared" ca="1" si="36"/>
        <v>11</v>
      </c>
      <c r="Q106" s="283">
        <f t="shared" ca="1" si="36"/>
        <v>12</v>
      </c>
      <c r="R106" s="283">
        <f t="shared" ca="1" si="36"/>
        <v>40</v>
      </c>
      <c r="S106" s="283">
        <f t="shared" ca="1" si="36"/>
        <v>1</v>
      </c>
      <c r="T106" s="283">
        <f t="shared" ca="1" si="36"/>
        <v>11</v>
      </c>
      <c r="U106" s="283">
        <f t="shared" ca="1" si="36"/>
        <v>13</v>
      </c>
      <c r="V106" s="283">
        <f t="shared" ca="1" si="36"/>
        <v>11</v>
      </c>
      <c r="W106" s="284">
        <f t="shared" ca="1" si="36"/>
        <v>17</v>
      </c>
      <c r="Y106" s="332"/>
      <c r="Z106" s="332"/>
      <c r="AA106" s="332"/>
      <c r="AB106" s="3"/>
      <c r="AC106" s="412" t="str">
        <f t="shared" si="26"/>
        <v>►</v>
      </c>
      <c r="AD106" s="3"/>
      <c r="AJ106" s="16"/>
      <c r="AK106" s="4">
        <v>1</v>
      </c>
    </row>
    <row r="107" spans="1:37" s="48" customFormat="1" ht="16.5" customHeight="1" thickBot="1" x14ac:dyDescent="0.3">
      <c r="A107" s="1401" t="str">
        <f t="shared" si="27"/>
        <v>A</v>
      </c>
      <c r="B107" s="1402" t="str">
        <f t="shared" si="28"/>
        <v/>
      </c>
      <c r="C107" s="1403">
        <f t="shared" si="31"/>
        <v>0</v>
      </c>
      <c r="D107" s="2475">
        <f t="shared" si="29"/>
        <v>0</v>
      </c>
      <c r="E107" s="1402">
        <f t="shared" si="32"/>
        <v>0</v>
      </c>
      <c r="F107" s="1402">
        <f t="shared" si="33"/>
        <v>0</v>
      </c>
      <c r="G107" s="1402" t="str">
        <f t="shared" si="34"/>
        <v/>
      </c>
      <c r="H107" s="423" t="s">
        <v>18</v>
      </c>
      <c r="I107" s="424">
        <v>2</v>
      </c>
      <c r="J107" s="424">
        <v>2</v>
      </c>
      <c r="K107" s="424">
        <v>2</v>
      </c>
      <c r="L107" s="424">
        <v>11</v>
      </c>
      <c r="M107" s="424">
        <v>11</v>
      </c>
      <c r="N107" s="424">
        <v>3</v>
      </c>
      <c r="O107" s="424">
        <v>11</v>
      </c>
      <c r="P107" s="424">
        <v>11</v>
      </c>
      <c r="Q107" s="424">
        <v>12</v>
      </c>
      <c r="R107" s="424">
        <v>40</v>
      </c>
      <c r="S107" s="424">
        <v>2</v>
      </c>
      <c r="T107" s="424">
        <v>11</v>
      </c>
      <c r="U107" s="3707">
        <v>11</v>
      </c>
      <c r="V107" s="3707">
        <v>11</v>
      </c>
      <c r="W107" s="3708">
        <v>11</v>
      </c>
      <c r="Y107" s="332"/>
      <c r="Z107" s="332"/>
      <c r="AA107" s="332"/>
      <c r="AB107" s="3"/>
      <c r="AC107" s="423" t="str">
        <f t="shared" si="26"/>
        <v>A</v>
      </c>
      <c r="AD107" s="3"/>
      <c r="AJ107" s="16"/>
      <c r="AK107" s="4">
        <v>1</v>
      </c>
    </row>
    <row r="108" spans="1:37" s="48" customFormat="1" ht="15.75" x14ac:dyDescent="0.25">
      <c r="A108" s="1401" t="str">
        <f t="shared" si="27"/>
        <v>►</v>
      </c>
      <c r="B108" s="1402" t="str">
        <f t="shared" si="28"/>
        <v>►</v>
      </c>
      <c r="C108" s="1403" t="str">
        <f t="shared" si="31"/>
        <v>►</v>
      </c>
      <c r="D108" s="2475" t="str">
        <f t="shared" si="29"/>
        <v>►</v>
      </c>
      <c r="E108" s="1402" t="str">
        <f t="shared" si="32"/>
        <v>►</v>
      </c>
      <c r="F108" s="1402" t="str">
        <f t="shared" si="33"/>
        <v>►</v>
      </c>
      <c r="G108" s="1402" t="str">
        <f t="shared" si="34"/>
        <v>►</v>
      </c>
      <c r="H108" s="3709" t="s">
        <v>11</v>
      </c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3710"/>
      <c r="T108" s="100"/>
      <c r="U108" s="100"/>
      <c r="V108" s="100"/>
      <c r="W108" s="100"/>
      <c r="Y108" s="332"/>
      <c r="Z108" s="332"/>
      <c r="AA108" s="332"/>
      <c r="AB108" s="3"/>
      <c r="AC108" s="3709" t="str">
        <f t="shared" si="26"/>
        <v>►</v>
      </c>
      <c r="AD108" s="3"/>
      <c r="AJ108" s="16"/>
      <c r="AK108" s="4">
        <v>1</v>
      </c>
    </row>
    <row r="109" spans="1:37" ht="16.5" thickBot="1" x14ac:dyDescent="0.3">
      <c r="A109" s="1401" t="str">
        <f t="shared" si="27"/>
        <v>A</v>
      </c>
      <c r="B109" s="1402" t="str">
        <f t="shared" si="28"/>
        <v>▼    Masquer ces 5 colonnes       ▼</v>
      </c>
      <c r="C109" s="1403">
        <f t="shared" si="31"/>
        <v>0</v>
      </c>
      <c r="D109" s="2475">
        <f t="shared" si="29"/>
        <v>0</v>
      </c>
      <c r="E109" s="1402">
        <f t="shared" si="32"/>
        <v>0</v>
      </c>
      <c r="F109" s="1402">
        <f t="shared" si="33"/>
        <v>0</v>
      </c>
      <c r="G109" s="1402" t="str">
        <f t="shared" si="34"/>
        <v/>
      </c>
      <c r="H109" s="1369" t="s">
        <v>18</v>
      </c>
      <c r="I109" s="2735" t="s">
        <v>2274</v>
      </c>
      <c r="J109" s="43"/>
      <c r="K109" s="43"/>
      <c r="L109" s="43"/>
      <c r="M109" s="44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Y109" s="2931" t="s">
        <v>2350</v>
      </c>
      <c r="Z109" s="100"/>
      <c r="AA109" s="100"/>
      <c r="AB109" s="3"/>
      <c r="AC109" s="1369" t="str">
        <f t="shared" si="26"/>
        <v>A</v>
      </c>
      <c r="AD109" s="48"/>
      <c r="AE109" s="48"/>
      <c r="AF109" s="48"/>
      <c r="AG109" s="48"/>
      <c r="AH109" s="48"/>
      <c r="AI109" s="48"/>
      <c r="AJ109" s="16"/>
      <c r="AK109" s="4">
        <v>1</v>
      </c>
    </row>
    <row r="110" spans="1:37" ht="22.5" customHeight="1" x14ac:dyDescent="0.25">
      <c r="A110" s="1401" t="str">
        <f t="shared" si="27"/>
        <v>A</v>
      </c>
      <c r="B110" s="1402" t="str">
        <f t="shared" si="28"/>
        <v>Salade composée.S.Salade américaine  n° 77.Famille ►.H.Hors d'œuvres</v>
      </c>
      <c r="C110" s="1403" t="str">
        <f t="shared" si="31"/>
        <v>Salade composée</v>
      </c>
      <c r="D110" s="2475" t="str">
        <f t="shared" si="29"/>
        <v>S</v>
      </c>
      <c r="E110" s="1402" t="str">
        <f t="shared" si="32"/>
        <v>Salade américaine  n° 77</v>
      </c>
      <c r="F110" s="1402" t="str">
        <f t="shared" si="33"/>
        <v>Famille ►</v>
      </c>
      <c r="G110" s="1402" t="str">
        <f t="shared" si="34"/>
        <v>H.Hors d'œuvres</v>
      </c>
      <c r="H110" s="54" t="s">
        <v>18</v>
      </c>
      <c r="I110" s="55" t="str">
        <f>I116</f>
        <v>Salade composée.S.Salade américaine  n° 77.Famille ►.H.Hors d'œuvres</v>
      </c>
      <c r="J110" s="56">
        <f>J116</f>
        <v>10</v>
      </c>
      <c r="K110" s="56" t="str">
        <f>K116</f>
        <v>couverts</v>
      </c>
      <c r="L110" s="57" t="s">
        <v>6</v>
      </c>
      <c r="M110" s="58" t="s">
        <v>19</v>
      </c>
      <c r="N110" s="3426" t="s">
        <v>1641</v>
      </c>
      <c r="O110" s="3426"/>
      <c r="P110" s="3285" t="s">
        <v>2417</v>
      </c>
      <c r="Q110" s="3285"/>
      <c r="R110" s="3286"/>
      <c r="T110" s="3428" t="str">
        <f>N110</f>
        <v>SALADE COMPOSÉE</v>
      </c>
      <c r="U110" s="3367"/>
      <c r="V110" s="3369" t="str">
        <f>UPPER(LEFT(P110,1))</f>
        <v>S</v>
      </c>
      <c r="W110" s="3371" t="s">
        <v>2333</v>
      </c>
      <c r="Y110" s="2860" t="s">
        <v>22</v>
      </c>
      <c r="Z110" s="2947">
        <v>0</v>
      </c>
      <c r="AA110" s="2948" t="s">
        <v>23</v>
      </c>
      <c r="AB110" s="3"/>
      <c r="AC110" s="54" t="str">
        <f t="shared" si="26"/>
        <v>A</v>
      </c>
      <c r="AD110" s="3"/>
      <c r="AE110" s="48"/>
      <c r="AF110" s="48"/>
      <c r="AG110" s="48"/>
      <c r="AH110" s="48"/>
      <c r="AI110" s="48"/>
      <c r="AJ110" s="16"/>
      <c r="AK110" s="4">
        <v>1</v>
      </c>
    </row>
    <row r="111" spans="1:37" ht="22.5" customHeight="1" x14ac:dyDescent="0.25">
      <c r="A111" s="1401" t="str">
        <f t="shared" si="27"/>
        <v>A</v>
      </c>
      <c r="B111" s="1402" t="str">
        <f t="shared" si="28"/>
        <v>Salade composée.S.Salade américaine  n° 77.Famille ►.H.Hors d'œuvres</v>
      </c>
      <c r="C111" s="1403" t="str">
        <f t="shared" si="31"/>
        <v>Salade composée</v>
      </c>
      <c r="D111" s="2475" t="str">
        <f t="shared" si="29"/>
        <v>S</v>
      </c>
      <c r="E111" s="1402" t="str">
        <f t="shared" si="32"/>
        <v>Salade américaine  n° 77</v>
      </c>
      <c r="F111" s="1402" t="str">
        <f t="shared" si="33"/>
        <v>Famille ►</v>
      </c>
      <c r="G111" s="1402" t="str">
        <f t="shared" si="34"/>
        <v>H.Hors d'œuvres</v>
      </c>
      <c r="H111" s="66" t="s">
        <v>18</v>
      </c>
      <c r="I111" s="67" t="str">
        <f>I116</f>
        <v>Salade composée.S.Salade américaine  n° 77.Famille ►.H.Hors d'œuvres</v>
      </c>
      <c r="J111" s="68"/>
      <c r="K111" s="68"/>
      <c r="L111" s="69" t="s">
        <v>28</v>
      </c>
      <c r="M111" s="70" t="s">
        <v>29</v>
      </c>
      <c r="N111" s="3427"/>
      <c r="O111" s="3427"/>
      <c r="P111" s="3287"/>
      <c r="Q111" s="3287"/>
      <c r="R111" s="3288"/>
      <c r="T111" s="3429"/>
      <c r="U111" s="3368"/>
      <c r="V111" s="3370"/>
      <c r="W111" s="3372"/>
      <c r="Y111" s="2860" t="s">
        <v>30</v>
      </c>
      <c r="Z111" s="2949">
        <v>0</v>
      </c>
      <c r="AA111" s="72" t="s">
        <v>31</v>
      </c>
      <c r="AB111" s="3"/>
      <c r="AC111" s="66" t="str">
        <f t="shared" si="26"/>
        <v>A</v>
      </c>
      <c r="AD111" s="3"/>
      <c r="AE111" s="48"/>
      <c r="AF111" s="48"/>
      <c r="AG111" s="48"/>
      <c r="AH111" s="48"/>
      <c r="AI111" s="48"/>
      <c r="AJ111" s="16"/>
      <c r="AK111" s="4">
        <v>1</v>
      </c>
    </row>
    <row r="112" spans="1:37" ht="22.5" customHeight="1" x14ac:dyDescent="0.25">
      <c r="A112" s="1401" t="str">
        <f t="shared" si="27"/>
        <v>A</v>
      </c>
      <c r="B112" s="1402" t="str">
        <f t="shared" si="28"/>
        <v>Salade composée.S.Salade américaine  n° 77.Famille ►.H.Hors d'œuvres</v>
      </c>
      <c r="C112" s="1403" t="str">
        <f t="shared" si="31"/>
        <v>Salade composée</v>
      </c>
      <c r="D112" s="2475" t="str">
        <f t="shared" si="29"/>
        <v>S</v>
      </c>
      <c r="E112" s="1402" t="str">
        <f t="shared" si="32"/>
        <v>Salade américaine  n° 77</v>
      </c>
      <c r="F112" s="1402" t="str">
        <f t="shared" si="33"/>
        <v>Famille ►</v>
      </c>
      <c r="G112" s="1402" t="str">
        <f t="shared" si="34"/>
        <v>H.Hors d'œuvres</v>
      </c>
      <c r="H112" s="66" t="s">
        <v>18</v>
      </c>
      <c r="I112" s="77" t="str">
        <f>I116</f>
        <v>Salade composée.S.Salade américaine  n° 77.Famille ►.H.Hors d'œuvres</v>
      </c>
      <c r="J112" s="78"/>
      <c r="K112" s="79"/>
      <c r="L112" s="80"/>
      <c r="M112" s="81" t="s">
        <v>33</v>
      </c>
      <c r="N112" s="82"/>
      <c r="O112" s="83" t="s">
        <v>34</v>
      </c>
      <c r="P112" s="84" t="s">
        <v>2326</v>
      </c>
      <c r="Q112" s="16"/>
      <c r="R112" s="85"/>
      <c r="T112" s="3683"/>
      <c r="U112" s="90" t="s">
        <v>38</v>
      </c>
      <c r="V112" s="3684">
        <v>100</v>
      </c>
      <c r="W112" s="3685" t="str">
        <f>W113</f>
        <v>couverts</v>
      </c>
      <c r="Y112" s="2860" t="s">
        <v>36</v>
      </c>
      <c r="Z112" s="2949">
        <v>0</v>
      </c>
      <c r="AA112" s="72" t="s">
        <v>37</v>
      </c>
      <c r="AB112" s="3"/>
      <c r="AC112" s="66" t="str">
        <f t="shared" si="26"/>
        <v>A</v>
      </c>
      <c r="AD112" s="3"/>
      <c r="AE112" s="48"/>
      <c r="AF112" s="48"/>
      <c r="AG112" s="48"/>
      <c r="AH112" s="48"/>
      <c r="AI112" s="48"/>
      <c r="AJ112" s="16"/>
      <c r="AK112" s="4">
        <v>1</v>
      </c>
    </row>
    <row r="113" spans="1:37" ht="15.75" customHeight="1" x14ac:dyDescent="0.25">
      <c r="A113" s="1401" t="str">
        <f t="shared" si="27"/>
        <v>A</v>
      </c>
      <c r="B113" s="1402" t="str">
        <f t="shared" si="28"/>
        <v>Salade composée.S.Salade américaine  n° 77.Famille ►.H.Hors d'œuvres</v>
      </c>
      <c r="C113" s="1403" t="str">
        <f t="shared" si="31"/>
        <v>Salade composée</v>
      </c>
      <c r="D113" s="2475" t="str">
        <f t="shared" si="29"/>
        <v>S</v>
      </c>
      <c r="E113" s="1402" t="str">
        <f t="shared" si="32"/>
        <v>Salade américaine  n° 77</v>
      </c>
      <c r="F113" s="1402" t="str">
        <f t="shared" si="33"/>
        <v>Famille ►</v>
      </c>
      <c r="G113" s="1402" t="str">
        <f t="shared" si="34"/>
        <v>H.Hors d'œuvres</v>
      </c>
      <c r="H113" s="66" t="s">
        <v>18</v>
      </c>
      <c r="I113" s="91" t="str">
        <f>I116</f>
        <v>Salade composée.S.Salade américaine  n° 77.Famille ►.H.Hors d'œuvres</v>
      </c>
      <c r="J113" s="91"/>
      <c r="K113" s="91"/>
      <c r="L113" s="92" t="s">
        <v>39</v>
      </c>
      <c r="M113" s="93"/>
      <c r="N113" s="93"/>
      <c r="O113" s="94" t="s">
        <v>40</v>
      </c>
      <c r="P113" s="3317" t="str">
        <f>L116</f>
        <v>Salade composée.S.Salade américaine  n° 77.Famille ►.H.Hors d'œuvres</v>
      </c>
      <c r="Q113" s="3317"/>
      <c r="R113" s="3318"/>
      <c r="T113" s="3683"/>
      <c r="U113" s="101" t="s">
        <v>42</v>
      </c>
      <c r="V113" s="98">
        <v>10</v>
      </c>
      <c r="W113" s="99" t="s">
        <v>44</v>
      </c>
      <c r="Y113" s="229" t="s">
        <v>41</v>
      </c>
      <c r="Z113" s="2950">
        <f t="shared" ref="Z113:Z134" si="37">AA113 / 1000</f>
        <v>1E-3</v>
      </c>
      <c r="AA113" s="96">
        <v>1</v>
      </c>
      <c r="AB113" s="3"/>
      <c r="AC113" s="66" t="str">
        <f t="shared" si="26"/>
        <v>A</v>
      </c>
      <c r="AD113" s="3"/>
      <c r="AE113" s="48"/>
      <c r="AF113" s="48"/>
      <c r="AG113" s="48"/>
      <c r="AH113" s="48"/>
      <c r="AI113" s="48"/>
      <c r="AJ113" s="16"/>
      <c r="AK113" s="4">
        <v>1</v>
      </c>
    </row>
    <row r="114" spans="1:37" ht="15.75" customHeight="1" x14ac:dyDescent="0.25">
      <c r="A114" s="1401" t="str">
        <f t="shared" si="27"/>
        <v>A</v>
      </c>
      <c r="B114" s="1402" t="str">
        <f t="shared" si="28"/>
        <v>Salade composée.S.Salade américaine  n° 77.Famille ►.H.Hors d'œuvres</v>
      </c>
      <c r="C114" s="1403" t="str">
        <f t="shared" si="31"/>
        <v>Salade composée</v>
      </c>
      <c r="D114" s="2475" t="str">
        <f t="shared" si="29"/>
        <v>S</v>
      </c>
      <c r="E114" s="1402" t="str">
        <f t="shared" si="32"/>
        <v>Salade américaine  n° 77</v>
      </c>
      <c r="F114" s="1402" t="str">
        <f t="shared" si="33"/>
        <v>Famille ►</v>
      </c>
      <c r="G114" s="1402" t="str">
        <f t="shared" si="34"/>
        <v>H.Hors d'œuvres</v>
      </c>
      <c r="H114" s="66" t="s">
        <v>18</v>
      </c>
      <c r="I114" s="91" t="str">
        <f>I116</f>
        <v>Salade composée.S.Salade américaine  n° 77.Famille ►.H.Hors d'œuvres</v>
      </c>
      <c r="J114" s="91"/>
      <c r="K114" s="91"/>
      <c r="L114" s="110">
        <v>10</v>
      </c>
      <c r="M114" s="111" t="s">
        <v>44</v>
      </c>
      <c r="N114" s="92"/>
      <c r="O114" s="92"/>
      <c r="P114" s="3317"/>
      <c r="Q114" s="3317"/>
      <c r="R114" s="3318"/>
      <c r="T114" s="3683"/>
      <c r="U114" s="112" t="s">
        <v>48</v>
      </c>
      <c r="V114" s="113"/>
      <c r="W114" s="114"/>
      <c r="Y114" s="510" t="s">
        <v>47</v>
      </c>
      <c r="Z114" s="2950">
        <f t="shared" si="37"/>
        <v>1</v>
      </c>
      <c r="AA114" s="96">
        <v>1000</v>
      </c>
      <c r="AB114" s="3"/>
      <c r="AC114" s="66" t="str">
        <f t="shared" si="26"/>
        <v>A</v>
      </c>
      <c r="AD114" s="3"/>
      <c r="AE114" s="48"/>
      <c r="AF114" s="48"/>
      <c r="AG114" s="48"/>
      <c r="AH114" s="48"/>
      <c r="AI114" s="48"/>
      <c r="AJ114" s="16"/>
      <c r="AK114" s="4">
        <v>1</v>
      </c>
    </row>
    <row r="115" spans="1:37" ht="15.75" x14ac:dyDescent="0.25">
      <c r="A115" s="1401" t="str">
        <f t="shared" si="27"/>
        <v>►</v>
      </c>
      <c r="B115" s="1402" t="str">
        <f t="shared" si="28"/>
        <v>►</v>
      </c>
      <c r="C115" s="1403" t="str">
        <f t="shared" si="31"/>
        <v>►</v>
      </c>
      <c r="D115" s="2475" t="str">
        <f t="shared" si="29"/>
        <v>►</v>
      </c>
      <c r="E115" s="1402" t="str">
        <f t="shared" si="32"/>
        <v>►</v>
      </c>
      <c r="F115" s="1402" t="str">
        <f t="shared" si="33"/>
        <v>►</v>
      </c>
      <c r="G115" s="1402" t="str">
        <f t="shared" si="34"/>
        <v>►</v>
      </c>
      <c r="H115" s="66" t="s">
        <v>11</v>
      </c>
      <c r="I115" s="121" t="str">
        <f>I116</f>
        <v>Salade composée.S.Salade américaine  n° 77.Famille ►.H.Hors d'œuvres</v>
      </c>
      <c r="J115" s="121"/>
      <c r="K115" s="121"/>
      <c r="L115" s="122"/>
      <c r="M115" s="123"/>
      <c r="N115" s="123"/>
      <c r="O115" s="123"/>
      <c r="P115" s="123"/>
      <c r="Q115" s="123"/>
      <c r="R115" s="124"/>
      <c r="T115" s="2871">
        <f>IF(OR(ISBLANK(V112), ISBLANK(V113)), 0, V112/V113)</f>
        <v>10</v>
      </c>
      <c r="U115" s="126"/>
      <c r="V115" s="126"/>
      <c r="W115" s="127" t="str">
        <f ca="1">IF(COUNTIF(I155:W155,"&lt;0.5")=0,"Aucune colonne masquée",COUNTIF(I155:W155,"&lt;0.5")&amp;" colonnes masquées : "&amp;(T116&amp;U116))</f>
        <v>Aucune colonne masquée</v>
      </c>
      <c r="Y115" s="495" t="s">
        <v>51</v>
      </c>
      <c r="Z115" s="2950">
        <f t="shared" si="37"/>
        <v>0.25</v>
      </c>
      <c r="AA115" s="96">
        <v>250</v>
      </c>
      <c r="AB115" s="3"/>
      <c r="AC115" s="66" t="str">
        <f t="shared" si="26"/>
        <v>►</v>
      </c>
      <c r="AD115" s="3"/>
      <c r="AE115" s="48"/>
      <c r="AF115" s="48"/>
      <c r="AG115" s="48"/>
      <c r="AH115" s="48"/>
      <c r="AI115" s="48"/>
      <c r="AJ115" s="16"/>
      <c r="AK115" s="4">
        <v>1</v>
      </c>
    </row>
    <row r="116" spans="1:37" ht="16.5" thickBot="1" x14ac:dyDescent="0.3">
      <c r="A116" s="1401" t="str">
        <f t="shared" si="27"/>
        <v>►</v>
      </c>
      <c r="B116" s="1402" t="str">
        <f t="shared" si="28"/>
        <v>►</v>
      </c>
      <c r="C116" s="1403" t="str">
        <f t="shared" si="31"/>
        <v>►</v>
      </c>
      <c r="D116" s="2475" t="str">
        <f t="shared" si="29"/>
        <v>►</v>
      </c>
      <c r="E116" s="1402" t="str">
        <f t="shared" si="32"/>
        <v>►</v>
      </c>
      <c r="F116" s="1402" t="str">
        <f t="shared" si="33"/>
        <v>►</v>
      </c>
      <c r="G116" s="1402" t="str">
        <f t="shared" si="34"/>
        <v>►</v>
      </c>
      <c r="H116" s="129" t="s">
        <v>11</v>
      </c>
      <c r="I116" s="130" t="str">
        <f>L116</f>
        <v>Salade composée.S.Salade américaine  n° 77.Famille ►.H.Hors d'œuvres</v>
      </c>
      <c r="J116" s="130">
        <f>L114</f>
        <v>10</v>
      </c>
      <c r="K116" s="130" t="str">
        <f>M114</f>
        <v>couverts</v>
      </c>
      <c r="L116" s="131" t="str">
        <f>UPPER(LEFT(N110,1))&amp;LOWER(MID(N110,2,999))&amp;"."&amp;UPPER(LEFT(P110,1))&amp;"."&amp;UPPER(LEFT(P110,1))&amp;LOWER(MID(P110,2,999))&amp;"."&amp;IF(ISTEXT(R116),Q116&amp;"."&amp;UPPER(LEFT(R116,1))&amp;"."&amp;UPPER(LEFT(R116,1))&amp;LOWER(MID(R116,2,999)),M116)</f>
        <v>Salade composée.S.Salade américaine  n° 77.Famille ►.H.Hors d'œuvres</v>
      </c>
      <c r="M116" s="132" t="s">
        <v>55</v>
      </c>
      <c r="N116" s="3321" t="s">
        <v>56</v>
      </c>
      <c r="O116" s="3321"/>
      <c r="P116" s="3321"/>
      <c r="Q116" s="133" t="s">
        <v>2387</v>
      </c>
      <c r="R116" s="134" t="s">
        <v>2388</v>
      </c>
      <c r="T116" s="2872" t="str">
        <f ca="1">IF(I155&lt;0.5,I154&amp;".","")&amp;IF(J155&lt;0.5,J154&amp;".","")&amp;IF(K155&lt;0.5,K154&amp;".","")&amp;IF(L155&lt;0.5,L154&amp;".","")&amp;IF(M155&lt;0.5,M154&amp;".","")&amp;IF(N155&lt;0.5,N154&amp;".","")&amp;IF(O155&lt;0.5,O154&amp;".","")&amp;IF(P155&lt;0.5,P154&amp;".","")&amp;IF(Q155&lt;0.5,Q154&amp;".","")</f>
        <v/>
      </c>
      <c r="U116" s="136" t="str">
        <f ca="1">IF(R155&lt;0.5,R154&amp;".","")&amp;IF(S155&lt;0.5,S154&amp;".","")&amp;IF(T155&lt;0.5,T154&amp;".","")&amp;IF(U155&lt;0.5,U154&amp;".","")&amp;IF(V155&lt;0.5,V154&amp;".","")&amp;IF(W155&lt;0.5,W154&amp;".","")</f>
        <v/>
      </c>
      <c r="V116" s="137"/>
      <c r="W116" s="127" t="str">
        <f>ROWS(H110:H156)-SUBTOTAL(103,H110:H156)&amp;" "&amp;"Lignes masquées"</f>
        <v>0 Lignes masquées</v>
      </c>
      <c r="Y116" s="495" t="s">
        <v>59</v>
      </c>
      <c r="Z116" s="2950">
        <f t="shared" si="37"/>
        <v>0.5</v>
      </c>
      <c r="AA116" s="96">
        <v>500</v>
      </c>
      <c r="AB116" s="3"/>
      <c r="AC116" s="129" t="str">
        <f t="shared" si="26"/>
        <v>►</v>
      </c>
      <c r="AD116" s="3"/>
      <c r="AE116" s="48"/>
      <c r="AF116" s="48"/>
      <c r="AG116" s="48"/>
      <c r="AH116" s="48"/>
      <c r="AI116" s="48"/>
      <c r="AJ116" s="16"/>
      <c r="AK116" s="4">
        <v>1</v>
      </c>
    </row>
    <row r="117" spans="1:37" s="48" customFormat="1" ht="17.25" thickTop="1" thickBot="1" x14ac:dyDescent="0.3">
      <c r="A117" s="1401" t="str">
        <f t="shared" si="27"/>
        <v>►</v>
      </c>
      <c r="B117" s="1402" t="str">
        <f t="shared" si="28"/>
        <v>►</v>
      </c>
      <c r="C117" s="1403" t="str">
        <f t="shared" si="31"/>
        <v>►</v>
      </c>
      <c r="D117" s="2475" t="str">
        <f t="shared" si="29"/>
        <v>►</v>
      </c>
      <c r="E117" s="1402" t="str">
        <f t="shared" si="32"/>
        <v>►</v>
      </c>
      <c r="F117" s="1402" t="str">
        <f t="shared" si="33"/>
        <v>►</v>
      </c>
      <c r="G117" s="1402" t="str">
        <f t="shared" si="34"/>
        <v>►</v>
      </c>
      <c r="H117" s="138" t="s">
        <v>11</v>
      </c>
      <c r="I117" s="139" t="str">
        <f>I116</f>
        <v>Salade composée.S.Salade américaine  n° 77.Famille ►.H.Hors d'œuvres</v>
      </c>
      <c r="J117" s="140"/>
      <c r="K117" s="140"/>
      <c r="L117" s="141" t="s">
        <v>61</v>
      </c>
      <c r="M117" s="141" t="s">
        <v>62</v>
      </c>
      <c r="N117" s="141" t="s">
        <v>63</v>
      </c>
      <c r="O117" s="141" t="s">
        <v>64</v>
      </c>
      <c r="P117" s="2987" t="s">
        <v>65</v>
      </c>
      <c r="Q117" s="142" t="s">
        <v>66</v>
      </c>
      <c r="R117" s="143" t="s">
        <v>67</v>
      </c>
      <c r="S117"/>
      <c r="T117" s="2875" t="s">
        <v>70</v>
      </c>
      <c r="U117" s="3686" t="s">
        <v>71</v>
      </c>
      <c r="V117" s="3686" t="s">
        <v>72</v>
      </c>
      <c r="W117" s="145" t="s">
        <v>73</v>
      </c>
      <c r="X117"/>
      <c r="Y117" s="495" t="s">
        <v>68</v>
      </c>
      <c r="Z117" s="2950">
        <f t="shared" si="37"/>
        <v>0.33332999999999996</v>
      </c>
      <c r="AA117" s="96">
        <v>333.33</v>
      </c>
      <c r="AB117" s="3"/>
      <c r="AC117" s="138" t="str">
        <f t="shared" si="26"/>
        <v>►</v>
      </c>
      <c r="AD117" s="3"/>
      <c r="AJ117" s="16"/>
      <c r="AK117" s="4">
        <v>1</v>
      </c>
    </row>
    <row r="118" spans="1:37" s="48" customFormat="1" ht="15.75" customHeight="1" thickTop="1" x14ac:dyDescent="0.25">
      <c r="A118" s="1401" t="str">
        <f t="shared" si="27"/>
        <v>A</v>
      </c>
      <c r="B118" s="1402" t="str">
        <f t="shared" si="28"/>
        <v>Salade composée.S.Salade américaine  n° 77.Famille ►.H.Hors d'œuvres</v>
      </c>
      <c r="C118" s="1403" t="str">
        <f t="shared" si="31"/>
        <v>Salade composée</v>
      </c>
      <c r="D118" s="2475" t="str">
        <f t="shared" si="29"/>
        <v>S</v>
      </c>
      <c r="E118" s="1402" t="str">
        <f t="shared" si="32"/>
        <v>Salade américaine  n° 77</v>
      </c>
      <c r="F118" s="1402" t="str">
        <f t="shared" si="33"/>
        <v>Famille ►</v>
      </c>
      <c r="G118" s="1402" t="str">
        <f t="shared" si="34"/>
        <v>H.Hors d'œuvres</v>
      </c>
      <c r="H118" s="66" t="s">
        <v>18</v>
      </c>
      <c r="I118" s="149" t="str">
        <f>I116</f>
        <v>Salade composée.S.Salade américaine  n° 77.Famille ►.H.Hors d'œuvres</v>
      </c>
      <c r="J118" s="1019"/>
      <c r="K118" s="1019"/>
      <c r="L118" s="3687" t="s">
        <v>86</v>
      </c>
      <c r="M118" s="3688" t="s">
        <v>87</v>
      </c>
      <c r="N118" s="443"/>
      <c r="O118" s="3322" t="s">
        <v>88</v>
      </c>
      <c r="P118" s="3323" t="s">
        <v>89</v>
      </c>
      <c r="Q118" s="3324" t="s">
        <v>90</v>
      </c>
      <c r="R118" s="3689" t="s">
        <v>91</v>
      </c>
      <c r="S118"/>
      <c r="T118" s="3423" t="s">
        <v>2389</v>
      </c>
      <c r="U118" s="3690" t="s">
        <v>93</v>
      </c>
      <c r="V118" s="3691" t="s">
        <v>94</v>
      </c>
      <c r="W118" s="3436" t="s">
        <v>95</v>
      </c>
      <c r="X118"/>
      <c r="Y118" s="496" t="s">
        <v>92</v>
      </c>
      <c r="Z118" s="2951">
        <f t="shared" si="37"/>
        <v>1E-3</v>
      </c>
      <c r="AA118" s="155">
        <v>1</v>
      </c>
      <c r="AB118" s="3"/>
      <c r="AC118" s="66" t="str">
        <f t="shared" si="26"/>
        <v>A</v>
      </c>
      <c r="AD118" s="3"/>
      <c r="AJ118" s="16"/>
      <c r="AK118" s="4">
        <v>1</v>
      </c>
    </row>
    <row r="119" spans="1:37" s="48" customFormat="1" ht="16.5" customHeight="1" x14ac:dyDescent="0.25">
      <c r="A119" s="1401" t="str">
        <f t="shared" si="27"/>
        <v>A</v>
      </c>
      <c r="B119" s="1402" t="str">
        <f t="shared" si="28"/>
        <v>Salade composée.S.Salade américaine  n° 77.Famille ►.H.Hors d'œuvres</v>
      </c>
      <c r="C119" s="1403" t="str">
        <f t="shared" si="31"/>
        <v>Salade composée</v>
      </c>
      <c r="D119" s="2475" t="str">
        <f t="shared" si="29"/>
        <v>S</v>
      </c>
      <c r="E119" s="1402" t="str">
        <f t="shared" si="32"/>
        <v>Salade américaine  n° 77</v>
      </c>
      <c r="F119" s="1402" t="str">
        <f t="shared" si="33"/>
        <v>Famille ►</v>
      </c>
      <c r="G119" s="1402" t="str">
        <f t="shared" si="34"/>
        <v>H.Hors d'œuvres</v>
      </c>
      <c r="H119" s="66" t="s">
        <v>18</v>
      </c>
      <c r="I119" s="149" t="str">
        <f>I116</f>
        <v>Salade composée.S.Salade américaine  n° 77.Famille ►.H.Hors d'œuvres</v>
      </c>
      <c r="J119" s="91"/>
      <c r="K119" s="91"/>
      <c r="L119" s="2817" t="s">
        <v>103</v>
      </c>
      <c r="M119" s="164" t="s">
        <v>104</v>
      </c>
      <c r="N119" s="165" t="s">
        <v>105</v>
      </c>
      <c r="O119" s="3121"/>
      <c r="P119" s="3123"/>
      <c r="Q119" s="3320"/>
      <c r="R119" s="166" t="s">
        <v>106</v>
      </c>
      <c r="S119"/>
      <c r="T119" s="3424"/>
      <c r="U119" s="3692"/>
      <c r="V119" s="3693"/>
      <c r="W119" s="3195"/>
      <c r="X119"/>
      <c r="Y119" s="496" t="s">
        <v>107</v>
      </c>
      <c r="Z119" s="2951">
        <f t="shared" si="37"/>
        <v>0.01</v>
      </c>
      <c r="AA119" s="155">
        <v>10</v>
      </c>
      <c r="AB119" s="3"/>
      <c r="AC119" s="66" t="str">
        <f t="shared" si="26"/>
        <v>A</v>
      </c>
      <c r="AD119" s="3"/>
      <c r="AJ119" s="16"/>
      <c r="AK119" s="4">
        <v>1</v>
      </c>
    </row>
    <row r="120" spans="1:37" s="48" customFormat="1" ht="17.25" x14ac:dyDescent="0.25">
      <c r="A120" s="1401" t="str">
        <f t="shared" si="27"/>
        <v>A</v>
      </c>
      <c r="B120" s="1402" t="str">
        <f t="shared" si="28"/>
        <v>Salade composée.S.Salade américaine  n° 77.Famille ►.H.Hors d'œuvres</v>
      </c>
      <c r="C120" s="1403" t="str">
        <f t="shared" si="31"/>
        <v>Salade composée</v>
      </c>
      <c r="D120" s="2475" t="str">
        <f t="shared" si="29"/>
        <v>S</v>
      </c>
      <c r="E120" s="1402" t="str">
        <f t="shared" si="32"/>
        <v>Salade américaine  n° 77</v>
      </c>
      <c r="F120" s="1402" t="str">
        <f t="shared" si="33"/>
        <v>Famille ►</v>
      </c>
      <c r="G120" s="1402" t="str">
        <f t="shared" si="34"/>
        <v>H.Hors d'œuvres</v>
      </c>
      <c r="H120" s="66" t="s">
        <v>18</v>
      </c>
      <c r="I120" s="149" t="str">
        <f>I116</f>
        <v>Salade composée.S.Salade américaine  n° 77.Famille ►.H.Hors d'œuvres</v>
      </c>
      <c r="J120" s="91">
        <f>J116</f>
        <v>10</v>
      </c>
      <c r="K120" s="91" t="str">
        <f>K116</f>
        <v>couverts</v>
      </c>
      <c r="L120" s="174">
        <v>5</v>
      </c>
      <c r="M120" s="175" t="s">
        <v>513</v>
      </c>
      <c r="N120" s="176" t="str">
        <f t="shared" ref="N120:N133" si="38">IF(OR(ISTEXT(L120), L120&lt;=0, O120&lt;=0), "", "de")</f>
        <v>de</v>
      </c>
      <c r="O120" s="177">
        <v>50</v>
      </c>
      <c r="P120" s="229" t="s">
        <v>41</v>
      </c>
      <c r="Q120" s="179">
        <v>1</v>
      </c>
      <c r="R120" s="180" t="s">
        <v>513</v>
      </c>
      <c r="S120"/>
      <c r="T120" s="2978">
        <f>IF(ISTEXT(L120), 0, IFERROR(INDEX(Z110:Z134, MATCH(P120, Y110:Y134, 0)) * O120 * IF(ISBLANK(L120), 1, L120), 0))</f>
        <v>0.25</v>
      </c>
      <c r="U120" s="3694">
        <f>IF(ISNUMBER(Q120), T120*Q120*T115, 0)</f>
        <v>2.5</v>
      </c>
      <c r="V120" s="3695">
        <f>IF(AND(ISNUMBER(Q120), ISNUMBER(L120)), L120 * Q120 * T115, 0)</f>
        <v>50</v>
      </c>
      <c r="W120" s="3696" t="str">
        <f t="shared" ref="W120:W133" si="39">M120</f>
        <v>œufs</v>
      </c>
      <c r="X120"/>
      <c r="Y120" s="496" t="s">
        <v>117</v>
      </c>
      <c r="Z120" s="2951">
        <f t="shared" si="37"/>
        <v>0.1</v>
      </c>
      <c r="AA120" s="155">
        <v>100</v>
      </c>
      <c r="AB120" s="3"/>
      <c r="AC120" s="66" t="str">
        <f t="shared" si="26"/>
        <v>A</v>
      </c>
      <c r="AD120" s="3"/>
      <c r="AJ120" s="16"/>
      <c r="AK120" s="4">
        <v>1</v>
      </c>
    </row>
    <row r="121" spans="1:37" s="48" customFormat="1" ht="17.25" x14ac:dyDescent="0.25">
      <c r="A121" s="1401" t="str">
        <f t="shared" si="27"/>
        <v>►</v>
      </c>
      <c r="B121" s="1402" t="str">
        <f t="shared" si="28"/>
        <v>►</v>
      </c>
      <c r="C121" s="1403" t="str">
        <f t="shared" si="31"/>
        <v>►</v>
      </c>
      <c r="D121" s="2475" t="str">
        <f t="shared" si="29"/>
        <v>►</v>
      </c>
      <c r="E121" s="1402" t="str">
        <f t="shared" si="32"/>
        <v>►</v>
      </c>
      <c r="F121" s="1402" t="str">
        <f t="shared" si="33"/>
        <v>►</v>
      </c>
      <c r="G121" s="1402" t="str">
        <f t="shared" si="34"/>
        <v>►</v>
      </c>
      <c r="H121" s="196" t="str">
        <f t="shared" ref="H121:H133" si="40">IF(R121&lt;&gt;"","A","►")</f>
        <v>►</v>
      </c>
      <c r="I121" s="149" t="str">
        <f>I116</f>
        <v>Salade composée.S.Salade américaine  n° 77.Famille ►.H.Hors d'œuvres</v>
      </c>
      <c r="J121" s="91">
        <f>J116</f>
        <v>10</v>
      </c>
      <c r="K121" s="91" t="str">
        <f>K116</f>
        <v>couverts</v>
      </c>
      <c r="L121" s="174"/>
      <c r="M121" s="175"/>
      <c r="N121" s="176" t="str">
        <f t="shared" si="38"/>
        <v/>
      </c>
      <c r="O121" s="177"/>
      <c r="P121" s="1462"/>
      <c r="Q121" s="179">
        <v>1</v>
      </c>
      <c r="R121" s="180"/>
      <c r="S121"/>
      <c r="T121" s="2978">
        <f>IF(ISTEXT(L121), 0, IFERROR(INDEX(Z110:Z134, MATCH(P121, Y110:Y134, 0)) * O121 * IF(ISBLANK(L121), 1, L121), 0))</f>
        <v>0</v>
      </c>
      <c r="U121" s="3697">
        <f>IF(ISNUMBER(Q121), T121*Q121*T115, 0)</f>
        <v>0</v>
      </c>
      <c r="V121" s="3698">
        <f>IF(AND(ISNUMBER(Q121), ISNUMBER(L121)), L121 * Q121 * T115, 0)</f>
        <v>0</v>
      </c>
      <c r="W121" s="3699">
        <f t="shared" si="39"/>
        <v>0</v>
      </c>
      <c r="X121"/>
      <c r="Y121" s="496" t="s">
        <v>118</v>
      </c>
      <c r="Z121" s="2951">
        <f t="shared" si="37"/>
        <v>1</v>
      </c>
      <c r="AA121" s="155">
        <v>1000</v>
      </c>
      <c r="AB121" s="3"/>
      <c r="AC121" s="196" t="str">
        <f t="shared" si="26"/>
        <v>►</v>
      </c>
      <c r="AD121" s="3"/>
      <c r="AJ121" s="16"/>
      <c r="AK121" s="4">
        <v>1</v>
      </c>
    </row>
    <row r="122" spans="1:37" s="48" customFormat="1" ht="17.25" x14ac:dyDescent="0.25">
      <c r="A122" s="1401" t="str">
        <f t="shared" si="27"/>
        <v>A</v>
      </c>
      <c r="B122" s="1402" t="str">
        <f t="shared" si="28"/>
        <v>Salade composée.S.Salade américaine  n° 77.Famille ►.H.Hors d'œuvres</v>
      </c>
      <c r="C122" s="1403" t="str">
        <f t="shared" si="31"/>
        <v>Salade composée</v>
      </c>
      <c r="D122" s="2475" t="str">
        <f t="shared" si="29"/>
        <v>S</v>
      </c>
      <c r="E122" s="1402" t="str">
        <f t="shared" si="32"/>
        <v>Salade américaine  n° 77</v>
      </c>
      <c r="F122" s="1402" t="str">
        <f t="shared" si="33"/>
        <v>Famille ►</v>
      </c>
      <c r="G122" s="1402" t="str">
        <f t="shared" si="34"/>
        <v>H.Hors d'œuvres</v>
      </c>
      <c r="H122" s="196" t="str">
        <f t="shared" si="40"/>
        <v>A</v>
      </c>
      <c r="I122" s="149" t="str">
        <f>I116</f>
        <v>Salade composée.S.Salade américaine  n° 77.Famille ►.H.Hors d'œuvres</v>
      </c>
      <c r="J122" s="91">
        <f>J116</f>
        <v>10</v>
      </c>
      <c r="K122" s="91" t="str">
        <f>K116</f>
        <v>couverts</v>
      </c>
      <c r="L122" s="174"/>
      <c r="M122" s="209"/>
      <c r="N122" s="176" t="str">
        <f t="shared" si="38"/>
        <v/>
      </c>
      <c r="O122" s="177">
        <v>700</v>
      </c>
      <c r="P122" s="229" t="s">
        <v>41</v>
      </c>
      <c r="Q122" s="179">
        <v>1</v>
      </c>
      <c r="R122" s="180" t="s">
        <v>2418</v>
      </c>
      <c r="S122"/>
      <c r="T122" s="2978">
        <f>IF(ISTEXT(L122), 0, IFERROR(INDEX(Z110:Z134, MATCH(P122, Y110:Y134, 0)) * O122 * IF(ISBLANK(L122), 1, L122), 0))</f>
        <v>0.70000000000000007</v>
      </c>
      <c r="U122" s="3700">
        <f>IF(ISNUMBER(Q122), T122*Q122*T115, 0)</f>
        <v>7.0000000000000009</v>
      </c>
      <c r="V122" s="3701">
        <f>IF(AND(ISNUMBER(Q122), ISNUMBER(L122)), L122 * Q122 * T115, 0)</f>
        <v>0</v>
      </c>
      <c r="W122" s="3702">
        <f t="shared" si="39"/>
        <v>0</v>
      </c>
      <c r="X122"/>
      <c r="Y122" s="489" t="s">
        <v>120</v>
      </c>
      <c r="Z122" s="2951">
        <f t="shared" si="37"/>
        <v>0.25</v>
      </c>
      <c r="AA122" s="155">
        <v>250</v>
      </c>
      <c r="AB122" s="3"/>
      <c r="AC122" s="196" t="str">
        <f t="shared" si="26"/>
        <v>A</v>
      </c>
      <c r="AD122" s="3"/>
      <c r="AJ122" s="16"/>
      <c r="AK122" s="4">
        <v>1</v>
      </c>
    </row>
    <row r="123" spans="1:37" s="48" customFormat="1" ht="17.25" x14ac:dyDescent="0.25">
      <c r="A123" s="1401" t="str">
        <f t="shared" si="27"/>
        <v>A</v>
      </c>
      <c r="B123" s="1402" t="str">
        <f t="shared" si="28"/>
        <v>Salade composée.S.Salade américaine  n° 77.Famille ►.H.Hors d'œuvres</v>
      </c>
      <c r="C123" s="1403" t="str">
        <f t="shared" si="31"/>
        <v>Salade composée</v>
      </c>
      <c r="D123" s="2475" t="str">
        <f t="shared" si="29"/>
        <v>S</v>
      </c>
      <c r="E123" s="1402" t="str">
        <f t="shared" si="32"/>
        <v>Salade américaine  n° 77</v>
      </c>
      <c r="F123" s="1402" t="str">
        <f t="shared" si="33"/>
        <v>Famille ►</v>
      </c>
      <c r="G123" s="1402" t="str">
        <f t="shared" si="34"/>
        <v>H.Hors d'œuvres</v>
      </c>
      <c r="H123" s="196" t="str">
        <f t="shared" si="40"/>
        <v>A</v>
      </c>
      <c r="I123" s="149" t="str">
        <f>I116</f>
        <v>Salade composée.S.Salade américaine  n° 77.Famille ►.H.Hors d'œuvres</v>
      </c>
      <c r="J123" s="91">
        <f>J116</f>
        <v>10</v>
      </c>
      <c r="K123" s="91" t="str">
        <f>K116</f>
        <v>couverts</v>
      </c>
      <c r="L123" s="174"/>
      <c r="M123" s="209"/>
      <c r="N123" s="176" t="str">
        <f t="shared" si="38"/>
        <v/>
      </c>
      <c r="O123" s="177">
        <v>600</v>
      </c>
      <c r="P123" s="229" t="s">
        <v>41</v>
      </c>
      <c r="Q123" s="179">
        <v>1</v>
      </c>
      <c r="R123" s="180" t="s">
        <v>2419</v>
      </c>
      <c r="S123"/>
      <c r="T123" s="2978">
        <f>IF(ISTEXT(L123), 0, IFERROR(INDEX(Z110:Z134, MATCH(P123, Y110:Y134, 0)) * O123 * IF(ISBLANK(L123), 1, L123), 0))</f>
        <v>0.6</v>
      </c>
      <c r="U123" s="3697">
        <f>IF(ISNUMBER(Q123), T123*Q123*T115, 0)</f>
        <v>6</v>
      </c>
      <c r="V123" s="3698">
        <f>IF(AND(ISNUMBER(Q123), ISNUMBER(L123)), L123 * Q123 * T115, 0)</f>
        <v>0</v>
      </c>
      <c r="W123" s="3699">
        <f t="shared" si="39"/>
        <v>0</v>
      </c>
      <c r="X123"/>
      <c r="Y123" s="489" t="s">
        <v>123</v>
      </c>
      <c r="Z123" s="2951">
        <f t="shared" si="37"/>
        <v>0.5</v>
      </c>
      <c r="AA123" s="155">
        <v>500</v>
      </c>
      <c r="AB123" s="3"/>
      <c r="AC123" s="196" t="str">
        <f t="shared" si="26"/>
        <v>A</v>
      </c>
      <c r="AD123" s="3"/>
      <c r="AJ123" s="16"/>
      <c r="AK123" s="4">
        <v>1</v>
      </c>
    </row>
    <row r="124" spans="1:37" s="48" customFormat="1" ht="18" customHeight="1" x14ac:dyDescent="0.25">
      <c r="A124" s="1401" t="str">
        <f t="shared" si="27"/>
        <v>A</v>
      </c>
      <c r="B124" s="1402" t="str">
        <f t="shared" si="28"/>
        <v>Salade composée.S.Salade américaine  n° 77.Famille ►.H.Hors d'œuvres</v>
      </c>
      <c r="C124" s="1403" t="str">
        <f t="shared" si="31"/>
        <v>Salade composée</v>
      </c>
      <c r="D124" s="2475" t="str">
        <f t="shared" si="29"/>
        <v>S</v>
      </c>
      <c r="E124" s="1402" t="str">
        <f t="shared" si="32"/>
        <v>Salade américaine  n° 77</v>
      </c>
      <c r="F124" s="1402" t="str">
        <f t="shared" si="33"/>
        <v>Famille ►</v>
      </c>
      <c r="G124" s="1402" t="str">
        <f t="shared" si="34"/>
        <v>H.Hors d'œuvres</v>
      </c>
      <c r="H124" s="196" t="str">
        <f t="shared" si="40"/>
        <v>A</v>
      </c>
      <c r="I124" s="149" t="str">
        <f>I116</f>
        <v>Salade composée.S.Salade américaine  n° 77.Famille ►.H.Hors d'œuvres</v>
      </c>
      <c r="J124" s="91">
        <f>J116</f>
        <v>10</v>
      </c>
      <c r="K124" s="91" t="str">
        <f>K116</f>
        <v>couverts</v>
      </c>
      <c r="L124" s="174"/>
      <c r="M124" s="209"/>
      <c r="N124" s="176" t="str">
        <f t="shared" si="38"/>
        <v/>
      </c>
      <c r="O124" s="177">
        <v>250</v>
      </c>
      <c r="P124" s="229" t="s">
        <v>41</v>
      </c>
      <c r="Q124" s="179">
        <v>1</v>
      </c>
      <c r="R124" s="180" t="s">
        <v>2420</v>
      </c>
      <c r="S124"/>
      <c r="T124" s="2978">
        <f>IF(ISTEXT(L124), 0, IFERROR(INDEX(Z110:Z134, MATCH(P124, Y110:Y134, 0)) * O124 * IF(ISBLANK(L124), 1, L124), 0))</f>
        <v>0.25</v>
      </c>
      <c r="U124" s="3700">
        <f>IF(ISNUMBER(Q124), T124*Q124*T115, 0)</f>
        <v>2.5</v>
      </c>
      <c r="V124" s="3701">
        <f>IF(AND(ISNUMBER(Q124), ISNUMBER(L124)), L124 * Q124 * T115, 0)</f>
        <v>0</v>
      </c>
      <c r="W124" s="3702">
        <f t="shared" si="39"/>
        <v>0</v>
      </c>
      <c r="X124"/>
      <c r="Y124" s="2879" t="s">
        <v>125</v>
      </c>
      <c r="Z124" s="2951">
        <f t="shared" si="37"/>
        <v>0.1</v>
      </c>
      <c r="AA124" s="155">
        <v>100</v>
      </c>
      <c r="AB124" s="3"/>
      <c r="AC124" s="196" t="str">
        <f t="shared" si="26"/>
        <v>A</v>
      </c>
      <c r="AD124" s="3"/>
      <c r="AJ124" s="16"/>
      <c r="AK124" s="4">
        <v>1</v>
      </c>
    </row>
    <row r="125" spans="1:37" s="48" customFormat="1" ht="18" customHeight="1" x14ac:dyDescent="0.25">
      <c r="A125" s="1401" t="str">
        <f t="shared" si="27"/>
        <v>A</v>
      </c>
      <c r="B125" s="1402" t="str">
        <f t="shared" si="28"/>
        <v>Salade composée.S.Salade américaine  n° 77.Famille ►.H.Hors d'œuvres</v>
      </c>
      <c r="C125" s="1403" t="str">
        <f t="shared" si="31"/>
        <v>Salade composée</v>
      </c>
      <c r="D125" s="2475" t="str">
        <f t="shared" si="29"/>
        <v>S</v>
      </c>
      <c r="E125" s="1402" t="str">
        <f t="shared" si="32"/>
        <v>Salade américaine  n° 77</v>
      </c>
      <c r="F125" s="1402" t="str">
        <f t="shared" si="33"/>
        <v>Famille ►</v>
      </c>
      <c r="G125" s="1402" t="str">
        <f t="shared" si="34"/>
        <v>H.Hors d'œuvres</v>
      </c>
      <c r="H125" s="196" t="str">
        <f t="shared" si="40"/>
        <v>A</v>
      </c>
      <c r="I125" s="149" t="str">
        <f>I116</f>
        <v>Salade composée.S.Salade américaine  n° 77.Famille ►.H.Hors d'œuvres</v>
      </c>
      <c r="J125" s="91">
        <f>J116</f>
        <v>10</v>
      </c>
      <c r="K125" s="91" t="str">
        <f>K116</f>
        <v>couverts</v>
      </c>
      <c r="L125" s="174"/>
      <c r="M125" s="209"/>
      <c r="N125" s="176" t="str">
        <f t="shared" si="38"/>
        <v/>
      </c>
      <c r="O125" s="177">
        <v>150</v>
      </c>
      <c r="P125" s="229" t="s">
        <v>41</v>
      </c>
      <c r="Q125" s="179">
        <v>1</v>
      </c>
      <c r="R125" s="180" t="s">
        <v>2421</v>
      </c>
      <c r="S125"/>
      <c r="T125" s="2978">
        <f>IF(ISTEXT(L125), 0, IFERROR(INDEX(Z110:Z134, MATCH(P125, Y110:Y134, 0)) * O125 * IF(ISBLANK(L125), 1, L125), 0))</f>
        <v>0.15</v>
      </c>
      <c r="U125" s="3697">
        <f>IF(ISNUMBER(Q125), T125*Q125*T115, 0)</f>
        <v>1.5</v>
      </c>
      <c r="V125" s="3698">
        <f>IF(AND(ISNUMBER(Q125), ISNUMBER(L125)), L125 * Q125 * T115, 0)</f>
        <v>0</v>
      </c>
      <c r="W125" s="3699">
        <f t="shared" si="39"/>
        <v>0</v>
      </c>
      <c r="X125"/>
      <c r="Y125" s="1446" t="s">
        <v>126</v>
      </c>
      <c r="Z125" s="2951">
        <f t="shared" si="37"/>
        <v>4.9299999999999995E-3</v>
      </c>
      <c r="AA125" s="223">
        <v>4.93</v>
      </c>
      <c r="AB125" s="3"/>
      <c r="AC125" s="196" t="str">
        <f t="shared" si="26"/>
        <v>A</v>
      </c>
      <c r="AD125" s="3"/>
      <c r="AJ125" s="16"/>
      <c r="AK125" s="4">
        <v>1</v>
      </c>
    </row>
    <row r="126" spans="1:37" s="48" customFormat="1" ht="17.25" x14ac:dyDescent="0.25">
      <c r="A126" s="1401" t="str">
        <f t="shared" si="27"/>
        <v>A</v>
      </c>
      <c r="B126" s="1402" t="str">
        <f t="shared" si="28"/>
        <v>Salade composée.S.Salade américaine  n° 77.Famille ►.H.Hors d'œuvres</v>
      </c>
      <c r="C126" s="1403" t="str">
        <f t="shared" si="31"/>
        <v>Salade composée</v>
      </c>
      <c r="D126" s="2475" t="str">
        <f t="shared" si="29"/>
        <v>S</v>
      </c>
      <c r="E126" s="1402" t="str">
        <f t="shared" si="32"/>
        <v>Salade américaine  n° 77</v>
      </c>
      <c r="F126" s="1402" t="str">
        <f t="shared" si="33"/>
        <v>Famille ►</v>
      </c>
      <c r="G126" s="1402" t="str">
        <f t="shared" si="34"/>
        <v>H.Hors d'œuvres</v>
      </c>
      <c r="H126" s="196" t="str">
        <f t="shared" si="40"/>
        <v>A</v>
      </c>
      <c r="I126" s="149" t="str">
        <f>I116</f>
        <v>Salade composée.S.Salade américaine  n° 77.Famille ►.H.Hors d'œuvres</v>
      </c>
      <c r="J126" s="91">
        <f>J116</f>
        <v>10</v>
      </c>
      <c r="K126" s="91" t="str">
        <f>K116</f>
        <v>couverts</v>
      </c>
      <c r="L126" s="174">
        <v>0.5</v>
      </c>
      <c r="M126" s="209" t="s">
        <v>2422</v>
      </c>
      <c r="N126" s="176" t="str">
        <f t="shared" si="38"/>
        <v/>
      </c>
      <c r="O126" s="177"/>
      <c r="P126" s="1462"/>
      <c r="Q126" s="179">
        <v>1</v>
      </c>
      <c r="R126" s="180" t="s">
        <v>2422</v>
      </c>
      <c r="S126"/>
      <c r="T126" s="2978">
        <f>IF(ISTEXT(L126), 0, IFERROR(INDEX(Z110:Z134, MATCH(P126, Y110:Y134, 0)) * O126 * IF(ISBLANK(L126), 1, L126), 0))</f>
        <v>0</v>
      </c>
      <c r="U126" s="3700">
        <f>IF(ISNUMBER(Q126), T126*Q126*T115, 0)</f>
        <v>0</v>
      </c>
      <c r="V126" s="3701">
        <f>IF(AND(ISNUMBER(Q126), ISNUMBER(L126)), L126 * Q126 * T115, 0)</f>
        <v>5</v>
      </c>
      <c r="W126" s="3702" t="str">
        <f t="shared" si="39"/>
        <v>citron(s)</v>
      </c>
      <c r="X126"/>
      <c r="Y126" s="1446" t="s">
        <v>128</v>
      </c>
      <c r="Z126" s="2951">
        <f t="shared" si="37"/>
        <v>1.4999999999999999E-2</v>
      </c>
      <c r="AA126" s="155">
        <v>15</v>
      </c>
      <c r="AB126" s="3"/>
      <c r="AC126" s="196" t="str">
        <f t="shared" si="26"/>
        <v>A</v>
      </c>
      <c r="AD126" s="3"/>
      <c r="AJ126" s="16"/>
      <c r="AK126" s="4">
        <v>1</v>
      </c>
    </row>
    <row r="127" spans="1:37" s="48" customFormat="1" ht="17.25" x14ac:dyDescent="0.25">
      <c r="A127" s="1401" t="str">
        <f t="shared" si="27"/>
        <v>►</v>
      </c>
      <c r="B127" s="1402" t="str">
        <f t="shared" si="28"/>
        <v>►</v>
      </c>
      <c r="C127" s="1403" t="str">
        <f t="shared" si="31"/>
        <v>►</v>
      </c>
      <c r="D127" s="2475" t="str">
        <f t="shared" si="29"/>
        <v>►</v>
      </c>
      <c r="E127" s="1402" t="str">
        <f t="shared" si="32"/>
        <v>►</v>
      </c>
      <c r="F127" s="1402" t="str">
        <f t="shared" si="33"/>
        <v>►</v>
      </c>
      <c r="G127" s="1402" t="str">
        <f t="shared" si="34"/>
        <v>►</v>
      </c>
      <c r="H127" s="196" t="str">
        <f t="shared" si="40"/>
        <v>►</v>
      </c>
      <c r="I127" s="149" t="str">
        <f>I116</f>
        <v>Salade composée.S.Salade américaine  n° 77.Famille ►.H.Hors d'œuvres</v>
      </c>
      <c r="J127" s="91">
        <f>J116</f>
        <v>10</v>
      </c>
      <c r="K127" s="91" t="str">
        <f>K116</f>
        <v>couverts</v>
      </c>
      <c r="L127" s="174"/>
      <c r="M127" s="209"/>
      <c r="N127" s="176" t="str">
        <f t="shared" si="38"/>
        <v/>
      </c>
      <c r="O127" s="177"/>
      <c r="P127" s="1462"/>
      <c r="Q127" s="179">
        <v>1</v>
      </c>
      <c r="R127" s="180"/>
      <c r="S127"/>
      <c r="T127" s="2978">
        <f>IF(ISTEXT(L127), 0, IFERROR(INDEX(Z110:Z134, MATCH(P127, Y110:Y134, 0)) * O127 * IF(ISBLANK(L127), 1, L127), 0))</f>
        <v>0</v>
      </c>
      <c r="U127" s="3697">
        <f>IF(ISNUMBER(Q127), T127*Q127*T115, 0)</f>
        <v>0</v>
      </c>
      <c r="V127" s="3698">
        <f>IF(AND(ISNUMBER(Q127), ISNUMBER(L127)), L127 * Q127 * T115, 0)</f>
        <v>0</v>
      </c>
      <c r="W127" s="3699">
        <f t="shared" si="39"/>
        <v>0</v>
      </c>
      <c r="X127"/>
      <c r="Y127" s="1446" t="s">
        <v>130</v>
      </c>
      <c r="Z127" s="2951">
        <f t="shared" si="37"/>
        <v>5.0000000000000001E-3</v>
      </c>
      <c r="AA127" s="155">
        <v>5</v>
      </c>
      <c r="AB127" s="3"/>
      <c r="AC127" s="196" t="str">
        <f t="shared" si="26"/>
        <v>►</v>
      </c>
      <c r="AD127" s="3"/>
      <c r="AJ127" s="16"/>
      <c r="AK127" s="4">
        <v>1</v>
      </c>
    </row>
    <row r="128" spans="1:37" s="48" customFormat="1" ht="17.25" x14ac:dyDescent="0.25">
      <c r="A128" s="1401" t="str">
        <f t="shared" si="27"/>
        <v>A</v>
      </c>
      <c r="B128" s="1402" t="str">
        <f t="shared" si="28"/>
        <v>Salade composée.S.Salade américaine  n° 77.Famille ►.H.Hors d'œuvres</v>
      </c>
      <c r="C128" s="1403" t="str">
        <f t="shared" si="31"/>
        <v>Salade composée</v>
      </c>
      <c r="D128" s="2475" t="str">
        <f t="shared" si="29"/>
        <v>S</v>
      </c>
      <c r="E128" s="1402" t="str">
        <f t="shared" si="32"/>
        <v>Salade américaine  n° 77</v>
      </c>
      <c r="F128" s="1402" t="str">
        <f t="shared" si="33"/>
        <v>Famille ►</v>
      </c>
      <c r="G128" s="1402" t="str">
        <f t="shared" si="34"/>
        <v>H.Hors d'œuvres</v>
      </c>
      <c r="H128" s="196" t="str">
        <f t="shared" si="40"/>
        <v>A</v>
      </c>
      <c r="I128" s="149" t="str">
        <f>I116</f>
        <v>Salade composée.S.Salade américaine  n° 77.Famille ►.H.Hors d'œuvres</v>
      </c>
      <c r="J128" s="91">
        <f>J116</f>
        <v>10</v>
      </c>
      <c r="K128" s="91" t="str">
        <f>K116</f>
        <v>couverts</v>
      </c>
      <c r="L128" s="174"/>
      <c r="M128" s="209"/>
      <c r="N128" s="176" t="str">
        <f t="shared" si="38"/>
        <v/>
      </c>
      <c r="O128" s="177">
        <v>120</v>
      </c>
      <c r="P128" s="229" t="s">
        <v>41</v>
      </c>
      <c r="Q128" s="179">
        <v>1</v>
      </c>
      <c r="R128" s="180" t="s">
        <v>1995</v>
      </c>
      <c r="S128"/>
      <c r="T128" s="2978">
        <f>IF(ISTEXT(L128), 0, IFERROR(INDEX(Z110:Z134, MATCH(P128, Y110:Y134, 0)) * O128 * IF(ISBLANK(L128), 1, L128), 0))</f>
        <v>0.12</v>
      </c>
      <c r="U128" s="3700">
        <f>IF(ISNUMBER(Q128), T128*Q128*T115, 0)</f>
        <v>1.2</v>
      </c>
      <c r="V128" s="3701">
        <f>IF(AND(ISNUMBER(Q128), ISNUMBER(L128)), L128 * Q128 * T115, 0)</f>
        <v>0</v>
      </c>
      <c r="W128" s="3702">
        <f t="shared" si="39"/>
        <v>0</v>
      </c>
      <c r="X128"/>
      <c r="Y128" s="1446" t="s">
        <v>133</v>
      </c>
      <c r="Z128" s="2951">
        <f t="shared" si="37"/>
        <v>0.03</v>
      </c>
      <c r="AA128" s="155">
        <v>30</v>
      </c>
      <c r="AB128" s="3"/>
      <c r="AC128" s="196" t="str">
        <f t="shared" si="26"/>
        <v>A</v>
      </c>
      <c r="AD128" s="3"/>
      <c r="AJ128" s="16"/>
      <c r="AK128" s="4">
        <v>1</v>
      </c>
    </row>
    <row r="129" spans="1:37" s="48" customFormat="1" ht="17.25" x14ac:dyDescent="0.25">
      <c r="A129" s="1401" t="str">
        <f t="shared" si="27"/>
        <v>A</v>
      </c>
      <c r="B129" s="1402" t="str">
        <f t="shared" si="28"/>
        <v>Salade composée.S.Salade américaine  n° 77.Famille ►.H.Hors d'œuvres</v>
      </c>
      <c r="C129" s="1403" t="str">
        <f t="shared" si="31"/>
        <v>Salade composée</v>
      </c>
      <c r="D129" s="2475" t="str">
        <f t="shared" si="29"/>
        <v>S</v>
      </c>
      <c r="E129" s="1402" t="str">
        <f t="shared" si="32"/>
        <v>Salade américaine  n° 77</v>
      </c>
      <c r="F129" s="1402" t="str">
        <f t="shared" si="33"/>
        <v>Famille ►</v>
      </c>
      <c r="G129" s="1402" t="str">
        <f t="shared" si="34"/>
        <v>H.Hors d'œuvres</v>
      </c>
      <c r="H129" s="196" t="str">
        <f t="shared" si="40"/>
        <v>A</v>
      </c>
      <c r="I129" s="149" t="str">
        <f>I116</f>
        <v>Salade composée.S.Salade américaine  n° 77.Famille ►.H.Hors d'œuvres</v>
      </c>
      <c r="J129" s="91">
        <f>J116</f>
        <v>10</v>
      </c>
      <c r="K129" s="91" t="str">
        <f>K116</f>
        <v>couverts</v>
      </c>
      <c r="L129" s="174"/>
      <c r="M129" s="209"/>
      <c r="N129" s="176" t="str">
        <f t="shared" si="38"/>
        <v/>
      </c>
      <c r="O129" s="177">
        <v>60</v>
      </c>
      <c r="P129" s="229" t="s">
        <v>41</v>
      </c>
      <c r="Q129" s="179">
        <v>1</v>
      </c>
      <c r="R129" s="180" t="s">
        <v>2423</v>
      </c>
      <c r="S129"/>
      <c r="T129" s="2978">
        <f>IF(ISTEXT(L129), 0, IFERROR(INDEX(Z110:Z134, MATCH(P129, Y110:Y134, 0)) * O129 * IF(ISBLANK(L129), 1, L129), 0))</f>
        <v>0.06</v>
      </c>
      <c r="U129" s="3697">
        <f>IF(ISNUMBER(Q129), T129*Q129*T115, 0)</f>
        <v>0.6</v>
      </c>
      <c r="V129" s="3698">
        <f>IF(AND(ISNUMBER(Q129), ISNUMBER(L129)), L129 * Q129 * T115, 0)</f>
        <v>0</v>
      </c>
      <c r="W129" s="3699">
        <f t="shared" si="39"/>
        <v>0</v>
      </c>
      <c r="X129"/>
      <c r="Y129" s="1446" t="s">
        <v>136</v>
      </c>
      <c r="Z129" s="2951">
        <f t="shared" si="37"/>
        <v>0.06</v>
      </c>
      <c r="AA129" s="155">
        <v>60</v>
      </c>
      <c r="AB129" s="3"/>
      <c r="AC129" s="196" t="str">
        <f t="shared" si="26"/>
        <v>A</v>
      </c>
      <c r="AD129" s="3"/>
      <c r="AJ129" s="16"/>
      <c r="AK129" s="4">
        <v>1</v>
      </c>
    </row>
    <row r="130" spans="1:37" s="48" customFormat="1" ht="17.25" x14ac:dyDescent="0.25">
      <c r="A130" s="1401" t="str">
        <f t="shared" si="27"/>
        <v>A</v>
      </c>
      <c r="B130" s="1402" t="str">
        <f t="shared" si="28"/>
        <v>Salade composée.S.Salade américaine  n° 77.Famille ►.H.Hors d'œuvres</v>
      </c>
      <c r="C130" s="1403" t="str">
        <f t="shared" si="31"/>
        <v>Salade composée</v>
      </c>
      <c r="D130" s="2475" t="str">
        <f t="shared" si="29"/>
        <v>S</v>
      </c>
      <c r="E130" s="1402" t="str">
        <f t="shared" si="32"/>
        <v>Salade américaine  n° 77</v>
      </c>
      <c r="F130" s="1402" t="str">
        <f t="shared" si="33"/>
        <v>Famille ►</v>
      </c>
      <c r="G130" s="1402" t="str">
        <f t="shared" si="34"/>
        <v>H.Hors d'œuvres</v>
      </c>
      <c r="H130" s="196" t="str">
        <f t="shared" si="40"/>
        <v>A</v>
      </c>
      <c r="I130" s="149" t="str">
        <f>I116</f>
        <v>Salade composée.S.Salade américaine  n° 77.Famille ►.H.Hors d'œuvres</v>
      </c>
      <c r="J130" s="91">
        <f>J116</f>
        <v>10</v>
      </c>
      <c r="K130" s="91" t="str">
        <f>K116</f>
        <v>couverts</v>
      </c>
      <c r="L130" s="174"/>
      <c r="M130" s="209" t="s">
        <v>2393</v>
      </c>
      <c r="N130" s="176" t="str">
        <f t="shared" si="38"/>
        <v/>
      </c>
      <c r="O130" s="177"/>
      <c r="P130" s="178"/>
      <c r="Q130" s="179">
        <v>1</v>
      </c>
      <c r="R130" s="180" t="s">
        <v>2424</v>
      </c>
      <c r="S130"/>
      <c r="T130" s="2978">
        <f>IF(ISTEXT(L130), 0, IFERROR(INDEX(Z110:Z134, MATCH(P130, Y110:Y134, 0)) * O130 * IF(ISBLANK(L130), 1, L130), 0))</f>
        <v>0</v>
      </c>
      <c r="U130" s="3700">
        <f>IF(ISNUMBER(Q130), T130*Q130*T115, 0)</f>
        <v>0</v>
      </c>
      <c r="V130" s="3701">
        <f>IF(AND(ISNUMBER(Q130), ISNUMBER(L130)), L130 * Q130 * T115, 0)</f>
        <v>0</v>
      </c>
      <c r="W130" s="3702" t="str">
        <f t="shared" si="39"/>
        <v>PM</v>
      </c>
      <c r="X130"/>
      <c r="Y130" s="1446" t="s">
        <v>139</v>
      </c>
      <c r="Z130" s="2951">
        <f t="shared" si="37"/>
        <v>0.22500000000000001</v>
      </c>
      <c r="AA130" s="155">
        <v>225</v>
      </c>
      <c r="AB130" s="3"/>
      <c r="AC130" s="196" t="str">
        <f t="shared" si="26"/>
        <v>A</v>
      </c>
      <c r="AD130" s="3"/>
      <c r="AJ130" s="16"/>
      <c r="AK130" s="4">
        <v>1</v>
      </c>
    </row>
    <row r="131" spans="1:37" s="48" customFormat="1" ht="19.5" customHeight="1" x14ac:dyDescent="0.25">
      <c r="A131" s="1401" t="str">
        <f t="shared" si="27"/>
        <v>A</v>
      </c>
      <c r="B131" s="1402" t="str">
        <f t="shared" si="28"/>
        <v>Salade composée.S.Salade américaine  n° 77.Famille ►.H.Hors d'œuvres</v>
      </c>
      <c r="C131" s="1403" t="str">
        <f t="shared" si="31"/>
        <v>Salade composée</v>
      </c>
      <c r="D131" s="2475" t="str">
        <f t="shared" si="29"/>
        <v>S</v>
      </c>
      <c r="E131" s="1402" t="str">
        <f t="shared" si="32"/>
        <v>Salade américaine  n° 77</v>
      </c>
      <c r="F131" s="1402" t="str">
        <f t="shared" si="33"/>
        <v>Famille ►</v>
      </c>
      <c r="G131" s="1402" t="str">
        <f t="shared" si="34"/>
        <v>H.Hors d'œuvres</v>
      </c>
      <c r="H131" s="196" t="str">
        <f t="shared" si="40"/>
        <v>A</v>
      </c>
      <c r="I131" s="149" t="str">
        <f>I116</f>
        <v>Salade composée.S.Salade américaine  n° 77.Famille ►.H.Hors d'œuvres</v>
      </c>
      <c r="J131" s="91">
        <f>J116</f>
        <v>10</v>
      </c>
      <c r="K131" s="91" t="str">
        <f>K116</f>
        <v>couverts</v>
      </c>
      <c r="L131" s="174"/>
      <c r="M131" s="209" t="s">
        <v>2393</v>
      </c>
      <c r="N131" s="176" t="str">
        <f t="shared" si="38"/>
        <v/>
      </c>
      <c r="O131" s="177"/>
      <c r="P131" s="178"/>
      <c r="Q131" s="179">
        <v>1</v>
      </c>
      <c r="R131" s="180" t="s">
        <v>2425</v>
      </c>
      <c r="S131"/>
      <c r="T131" s="2978">
        <f>IF(ISTEXT(L131), 0, IFERROR(INDEX(Z110:Z134, MATCH(P131, Y110:Y134, 0)) * O131 * IF(ISBLANK(L131), 1, L131), 0))</f>
        <v>0</v>
      </c>
      <c r="U131" s="3697">
        <f>IF(ISNUMBER(Q131), T131*Q131*T115, 0)</f>
        <v>0</v>
      </c>
      <c r="V131" s="3698">
        <f>IF(AND(ISNUMBER(Q131), ISNUMBER(L131)), L131 * Q131 * T115, 0)</f>
        <v>0</v>
      </c>
      <c r="W131" s="3699" t="str">
        <f t="shared" si="39"/>
        <v>PM</v>
      </c>
      <c r="X131"/>
      <c r="Y131" s="1446" t="s">
        <v>141</v>
      </c>
      <c r="Z131" s="2951">
        <f t="shared" si="37"/>
        <v>0.11799999999999999</v>
      </c>
      <c r="AA131" s="155">
        <v>118</v>
      </c>
      <c r="AB131" s="3" t="s">
        <v>6</v>
      </c>
      <c r="AC131" s="196" t="str">
        <f t="shared" si="26"/>
        <v>A</v>
      </c>
      <c r="AD131" s="3"/>
      <c r="AJ131" s="16"/>
      <c r="AK131" s="4">
        <v>1</v>
      </c>
    </row>
    <row r="132" spans="1:37" s="48" customFormat="1" ht="19.5" customHeight="1" x14ac:dyDescent="0.25">
      <c r="A132" s="1401" t="str">
        <f t="shared" si="27"/>
        <v>►</v>
      </c>
      <c r="B132" s="1402" t="str">
        <f t="shared" si="28"/>
        <v>►</v>
      </c>
      <c r="C132" s="1403" t="str">
        <f t="shared" si="31"/>
        <v>►</v>
      </c>
      <c r="D132" s="2475" t="str">
        <f t="shared" si="29"/>
        <v>►</v>
      </c>
      <c r="E132" s="1402" t="str">
        <f t="shared" si="32"/>
        <v>►</v>
      </c>
      <c r="F132" s="1402" t="str">
        <f t="shared" si="33"/>
        <v>►</v>
      </c>
      <c r="G132" s="1402" t="str">
        <f t="shared" si="34"/>
        <v>►</v>
      </c>
      <c r="H132" s="196" t="str">
        <f t="shared" si="40"/>
        <v>►</v>
      </c>
      <c r="I132" s="149" t="str">
        <f>I116</f>
        <v>Salade composée.S.Salade américaine  n° 77.Famille ►.H.Hors d'œuvres</v>
      </c>
      <c r="J132" s="91">
        <f>J116</f>
        <v>10</v>
      </c>
      <c r="K132" s="91" t="str">
        <f>K116</f>
        <v>couverts</v>
      </c>
      <c r="L132" s="174"/>
      <c r="M132" s="209"/>
      <c r="N132" s="176" t="str">
        <f t="shared" si="38"/>
        <v/>
      </c>
      <c r="O132" s="177"/>
      <c r="P132" s="178"/>
      <c r="Q132" s="179">
        <v>1</v>
      </c>
      <c r="R132" s="180"/>
      <c r="S132"/>
      <c r="T132" s="2978">
        <f>IF(ISTEXT(L132), 0, IFERROR(INDEX(Z110:Z134, MATCH(P132, Y110:Y134, 0)) * O132 * IF(ISBLANK(L132), 1, L132), 0))</f>
        <v>0</v>
      </c>
      <c r="U132" s="3700">
        <f>IF(ISNUMBER(Q132), T132*Q132*T115, 0)</f>
        <v>0</v>
      </c>
      <c r="V132" s="3701">
        <f>IF(AND(ISNUMBER(Q132), ISNUMBER(L132)), L132 * Q132 * T115, 0)</f>
        <v>0</v>
      </c>
      <c r="W132" s="3702">
        <f t="shared" si="39"/>
        <v>0</v>
      </c>
      <c r="X132"/>
      <c r="Y132" s="1446" t="s">
        <v>143</v>
      </c>
      <c r="Z132" s="2951">
        <f t="shared" si="37"/>
        <v>0.25</v>
      </c>
      <c r="AA132" s="155">
        <v>250</v>
      </c>
      <c r="AB132" s="3"/>
      <c r="AC132" s="196" t="str">
        <f t="shared" si="26"/>
        <v>►</v>
      </c>
      <c r="AD132" s="3"/>
      <c r="AJ132" s="16"/>
      <c r="AK132" s="4">
        <v>1</v>
      </c>
    </row>
    <row r="133" spans="1:37" s="48" customFormat="1" ht="17.25" x14ac:dyDescent="0.25">
      <c r="A133" s="1401" t="str">
        <f t="shared" si="27"/>
        <v>►</v>
      </c>
      <c r="B133" s="1402" t="str">
        <f t="shared" si="28"/>
        <v>►</v>
      </c>
      <c r="C133" s="1403" t="str">
        <f t="shared" si="31"/>
        <v>►</v>
      </c>
      <c r="D133" s="2475" t="str">
        <f t="shared" si="29"/>
        <v>►</v>
      </c>
      <c r="E133" s="1402" t="str">
        <f t="shared" si="32"/>
        <v>►</v>
      </c>
      <c r="F133" s="1402" t="str">
        <f t="shared" si="33"/>
        <v>►</v>
      </c>
      <c r="G133" s="1402" t="str">
        <f t="shared" si="34"/>
        <v>►</v>
      </c>
      <c r="H133" s="196" t="str">
        <f t="shared" si="40"/>
        <v>►</v>
      </c>
      <c r="I133" s="149" t="str">
        <f>I116</f>
        <v>Salade composée.S.Salade américaine  n° 77.Famille ►.H.Hors d'œuvres</v>
      </c>
      <c r="J133" s="91">
        <f>J116</f>
        <v>10</v>
      </c>
      <c r="K133" s="91" t="str">
        <f>K116</f>
        <v>couverts</v>
      </c>
      <c r="L133" s="174"/>
      <c r="M133" s="209"/>
      <c r="N133" s="176" t="str">
        <f t="shared" si="38"/>
        <v/>
      </c>
      <c r="O133" s="177"/>
      <c r="P133" s="178"/>
      <c r="Q133" s="179">
        <v>1</v>
      </c>
      <c r="R133" s="180"/>
      <c r="S133"/>
      <c r="T133" s="2978">
        <f>IF(ISTEXT(L133), 0, IFERROR(INDEX(Z110:Z134, MATCH(P133, Y110:Y134, 0)) * O133 * IF(ISBLANK(L133), 1, L133), 0))</f>
        <v>0</v>
      </c>
      <c r="U133" s="3697">
        <f>IF(ISNUMBER(Q133), T133*Q133*T115, 0)</f>
        <v>0</v>
      </c>
      <c r="V133" s="3698">
        <f>IF(AND(ISNUMBER(Q133), ISNUMBER(L133)), L133 * Q133 * T115, 0)</f>
        <v>0</v>
      </c>
      <c r="W133" s="3699">
        <f t="shared" si="39"/>
        <v>0</v>
      </c>
      <c r="X133"/>
      <c r="Y133" s="1446" t="s">
        <v>147</v>
      </c>
      <c r="Z133" s="2951">
        <f t="shared" si="37"/>
        <v>0.15</v>
      </c>
      <c r="AA133" s="155">
        <v>150</v>
      </c>
      <c r="AB133" s="3"/>
      <c r="AC133" s="196" t="str">
        <f t="shared" si="26"/>
        <v>►</v>
      </c>
      <c r="AD133" s="3"/>
      <c r="AJ133" s="16"/>
      <c r="AK133" s="4">
        <v>1</v>
      </c>
    </row>
    <row r="134" spans="1:37" s="48" customFormat="1" ht="15.75" x14ac:dyDescent="0.25">
      <c r="A134" s="1401" t="str">
        <f t="shared" si="27"/>
        <v>A</v>
      </c>
      <c r="B134" s="1402" t="str">
        <f t="shared" si="28"/>
        <v>Salade composée.S.Salade américaine  n° 77.Famille ►.H.Hors d'œuvres</v>
      </c>
      <c r="C134" s="1403" t="str">
        <f t="shared" si="31"/>
        <v>Salade composée</v>
      </c>
      <c r="D134" s="2475" t="str">
        <f t="shared" si="29"/>
        <v>S</v>
      </c>
      <c r="E134" s="1402" t="str">
        <f t="shared" si="32"/>
        <v>Salade américaine  n° 77</v>
      </c>
      <c r="F134" s="1402" t="str">
        <f t="shared" si="33"/>
        <v>Famille ►</v>
      </c>
      <c r="G134" s="1402" t="str">
        <f t="shared" si="34"/>
        <v>H.Hors d'œuvres</v>
      </c>
      <c r="H134" s="66" t="s">
        <v>18</v>
      </c>
      <c r="I134" s="985" t="str">
        <f>I116</f>
        <v>Salade composée.S.Salade américaine  n° 77.Famille ►.H.Hors d'œuvres</v>
      </c>
      <c r="J134" s="986">
        <f>J116</f>
        <v>10</v>
      </c>
      <c r="K134" s="987" t="str">
        <f>K116</f>
        <v>couverts</v>
      </c>
      <c r="L134" s="988" t="s">
        <v>150</v>
      </c>
      <c r="M134" s="989"/>
      <c r="N134" s="990"/>
      <c r="O134" s="990"/>
      <c r="P134" s="990"/>
      <c r="Q134" s="990"/>
      <c r="R134" s="991"/>
      <c r="T134" s="3703">
        <f>SUM(T120:T133)</f>
        <v>2.13</v>
      </c>
      <c r="U134" s="257">
        <f>SUM(U120:U133)</f>
        <v>21.3</v>
      </c>
      <c r="V134" s="3704"/>
      <c r="W134" s="3705"/>
      <c r="Y134" s="1446" t="s">
        <v>151</v>
      </c>
      <c r="Z134" s="2952">
        <f t="shared" si="37"/>
        <v>0.35</v>
      </c>
      <c r="AA134" s="1031">
        <v>350</v>
      </c>
      <c r="AB134" s="3"/>
      <c r="AC134" s="66" t="str">
        <f t="shared" si="26"/>
        <v>A</v>
      </c>
      <c r="AD134" s="3"/>
      <c r="AJ134" s="16"/>
      <c r="AK134" s="4">
        <v>1</v>
      </c>
    </row>
    <row r="135" spans="1:37" s="48" customFormat="1" ht="15.75" x14ac:dyDescent="0.25">
      <c r="A135" s="1401" t="str">
        <f t="shared" si="27"/>
        <v>A</v>
      </c>
      <c r="B135" s="1402" t="str">
        <f t="shared" si="28"/>
        <v>Salade composée.S.Salade américaine  n° 77.Famille ►.H.Hors d'œuvres</v>
      </c>
      <c r="C135" s="1403" t="str">
        <f t="shared" si="31"/>
        <v>Salade composée</v>
      </c>
      <c r="D135" s="2475" t="str">
        <f t="shared" si="29"/>
        <v>S</v>
      </c>
      <c r="E135" s="1402" t="str">
        <f t="shared" si="32"/>
        <v>Salade américaine  n° 77</v>
      </c>
      <c r="F135" s="1402" t="str">
        <f t="shared" si="33"/>
        <v>Famille ►</v>
      </c>
      <c r="G135" s="1402" t="str">
        <f t="shared" si="34"/>
        <v>H.Hors d'œuvres</v>
      </c>
      <c r="H135" s="1004" t="s">
        <v>18</v>
      </c>
      <c r="I135" s="998" t="str">
        <f>I116</f>
        <v>Salade composée.S.Salade américaine  n° 77.Famille ►.H.Hors d'œuvres</v>
      </c>
      <c r="J135" s="998">
        <f>J116</f>
        <v>10</v>
      </c>
      <c r="K135" s="998" t="str">
        <f>K116</f>
        <v>couverts</v>
      </c>
      <c r="L135" s="315" t="s">
        <v>61</v>
      </c>
      <c r="M135" s="1002">
        <v>12</v>
      </c>
      <c r="N135" s="999" t="s">
        <v>142</v>
      </c>
      <c r="O135" s="1000"/>
      <c r="P135" s="1000"/>
      <c r="Q135" s="1000"/>
      <c r="R135" s="1001"/>
      <c r="T135" s="2885"/>
      <c r="U135" s="1000"/>
      <c r="V135" s="1000"/>
      <c r="W135" s="1354"/>
      <c r="Y135" s="332"/>
      <c r="Z135" s="332"/>
      <c r="AA135" s="332"/>
      <c r="AB135" s="3"/>
      <c r="AC135" s="1004" t="str">
        <f t="shared" si="26"/>
        <v>A</v>
      </c>
      <c r="AD135" s="3"/>
      <c r="AJ135" s="16"/>
      <c r="AK135" s="4">
        <v>1</v>
      </c>
    </row>
    <row r="136" spans="1:37" s="48" customFormat="1" ht="15.75" x14ac:dyDescent="0.25">
      <c r="A136" s="1401" t="str">
        <f t="shared" si="27"/>
        <v>A</v>
      </c>
      <c r="B136" s="1402" t="str">
        <f t="shared" si="28"/>
        <v>Salade composée.S.Salade américaine  n° 77.Famille ►.H.Hors d'œuvres</v>
      </c>
      <c r="C136" s="1403" t="str">
        <f t="shared" si="31"/>
        <v>Salade composée</v>
      </c>
      <c r="D136" s="2475" t="str">
        <f t="shared" si="29"/>
        <v>S</v>
      </c>
      <c r="E136" s="1402" t="str">
        <f t="shared" si="32"/>
        <v>Salade américaine  n° 77</v>
      </c>
      <c r="F136" s="1402" t="str">
        <f t="shared" si="33"/>
        <v>Famille ►</v>
      </c>
      <c r="G136" s="1402" t="str">
        <f t="shared" si="34"/>
        <v>H.Hors d'œuvres</v>
      </c>
      <c r="H136" s="319" t="s">
        <v>18</v>
      </c>
      <c r="I136" s="1043" t="str">
        <f>I135</f>
        <v>Salade composée.S.Salade américaine  n° 77.Famille ►.H.Hors d'œuvres</v>
      </c>
      <c r="J136" s="1043">
        <f>J135</f>
        <v>10</v>
      </c>
      <c r="K136" s="1044" t="str">
        <f>K135</f>
        <v>couverts</v>
      </c>
      <c r="L136" s="321" t="s">
        <v>146</v>
      </c>
      <c r="M136" s="243"/>
      <c r="N136" s="243"/>
      <c r="O136" s="243"/>
      <c r="P136" s="243"/>
      <c r="Q136" s="243"/>
      <c r="R136" s="322"/>
      <c r="T136" s="2886" t="s">
        <v>163</v>
      </c>
      <c r="U136" s="311"/>
      <c r="V136" s="311"/>
      <c r="W136" s="312"/>
      <c r="Y136" s="332"/>
      <c r="Z136" s="332"/>
      <c r="AA136" s="332"/>
      <c r="AB136" s="3"/>
      <c r="AC136" s="319" t="str">
        <f t="shared" si="26"/>
        <v>A</v>
      </c>
      <c r="AD136" s="3"/>
      <c r="AJ136" s="16"/>
      <c r="AK136" s="4">
        <v>1</v>
      </c>
    </row>
    <row r="137" spans="1:37" s="48" customFormat="1" ht="15.75" customHeight="1" x14ac:dyDescent="0.25">
      <c r="A137" s="1401" t="str">
        <f t="shared" si="27"/>
        <v>A</v>
      </c>
      <c r="B137" s="1402" t="str">
        <f t="shared" si="28"/>
        <v>Salade composée.S.Salade américaine  n° 77.Famille ►.H.Hors d'œuvres</v>
      </c>
      <c r="C137" s="1403" t="str">
        <f t="shared" si="31"/>
        <v>Salade composée</v>
      </c>
      <c r="D137" s="2475" t="str">
        <f t="shared" si="29"/>
        <v>S</v>
      </c>
      <c r="E137" s="1402" t="str">
        <f t="shared" si="32"/>
        <v>Salade américaine  n° 77</v>
      </c>
      <c r="F137" s="1402" t="str">
        <f t="shared" si="33"/>
        <v>Famille ►</v>
      </c>
      <c r="G137" s="1402" t="str">
        <f t="shared" si="34"/>
        <v>H.Hors d'œuvres</v>
      </c>
      <c r="H137" s="196" t="str">
        <f t="shared" ref="H137:H147" si="41">IF(OR(L137&lt;&gt;"",M137&lt;&gt; "",N137&lt;&gt;"",O137&lt;&gt;""),"A", "►")</f>
        <v>A</v>
      </c>
      <c r="I137" s="320" t="str">
        <f>I135</f>
        <v>Salade composée.S.Salade américaine  n° 77.Famille ►.H.Hors d'œuvres</v>
      </c>
      <c r="J137" s="320">
        <f>J135</f>
        <v>10</v>
      </c>
      <c r="K137" s="1045" t="str">
        <f>K135</f>
        <v>couverts</v>
      </c>
      <c r="L137" s="324" t="s">
        <v>2426</v>
      </c>
      <c r="M137" s="248"/>
      <c r="N137" s="248"/>
      <c r="O137" s="248"/>
      <c r="P137" s="248"/>
      <c r="Q137" s="248"/>
      <c r="R137" s="322"/>
      <c r="T137" s="2889"/>
      <c r="U137" s="311"/>
      <c r="V137" s="311"/>
      <c r="W137" s="312"/>
      <c r="Y137" s="332"/>
      <c r="Z137" s="332"/>
      <c r="AA137" s="332"/>
      <c r="AB137" s="3"/>
      <c r="AC137" s="196" t="str">
        <f t="shared" si="26"/>
        <v>A</v>
      </c>
      <c r="AD137" s="3"/>
      <c r="AJ137" s="16"/>
      <c r="AK137" s="4">
        <v>1</v>
      </c>
    </row>
    <row r="138" spans="1:37" s="48" customFormat="1" ht="18.75" customHeight="1" x14ac:dyDescent="0.25">
      <c r="A138" s="1401" t="str">
        <f t="shared" si="27"/>
        <v>A</v>
      </c>
      <c r="B138" s="1402" t="str">
        <f t="shared" si="28"/>
        <v>Salade composée.S.Salade américaine  n° 77.Famille ►.H.Hors d'œuvres</v>
      </c>
      <c r="C138" s="1403" t="str">
        <f t="shared" si="31"/>
        <v>Salade composée</v>
      </c>
      <c r="D138" s="2475" t="str">
        <f t="shared" si="29"/>
        <v>S</v>
      </c>
      <c r="E138" s="1402" t="str">
        <f t="shared" si="32"/>
        <v>Salade américaine  n° 77</v>
      </c>
      <c r="F138" s="1402" t="str">
        <f t="shared" si="33"/>
        <v>Famille ►</v>
      </c>
      <c r="G138" s="1402" t="str">
        <f t="shared" si="34"/>
        <v>H.Hors d'œuvres</v>
      </c>
      <c r="H138" s="196" t="str">
        <f t="shared" si="41"/>
        <v>A</v>
      </c>
      <c r="I138" s="320" t="str">
        <f>I135</f>
        <v>Salade composée.S.Salade américaine  n° 77.Famille ►.H.Hors d'œuvres</v>
      </c>
      <c r="J138" s="320">
        <f>J135</f>
        <v>10</v>
      </c>
      <c r="K138" s="1045" t="str">
        <f>K135</f>
        <v>couverts</v>
      </c>
      <c r="L138" s="324" t="s">
        <v>2427</v>
      </c>
      <c r="M138" s="270"/>
      <c r="N138" s="270"/>
      <c r="O138" s="270"/>
      <c r="P138" s="270"/>
      <c r="Q138" s="270"/>
      <c r="R138" s="329"/>
      <c r="T138" s="2889"/>
      <c r="U138" s="311"/>
      <c r="V138" s="311"/>
      <c r="W138" s="312"/>
      <c r="Y138" s="332"/>
      <c r="Z138" s="332"/>
      <c r="AA138" s="332"/>
      <c r="AB138" s="3"/>
      <c r="AC138" s="196" t="str">
        <f t="shared" si="26"/>
        <v>A</v>
      </c>
      <c r="AD138" s="3"/>
      <c r="AJ138" s="16"/>
      <c r="AK138" s="4">
        <v>1</v>
      </c>
    </row>
    <row r="139" spans="1:37" s="48" customFormat="1" ht="18.75" customHeight="1" x14ac:dyDescent="0.25">
      <c r="A139" s="1401" t="str">
        <f t="shared" si="27"/>
        <v>A</v>
      </c>
      <c r="B139" s="1402" t="str">
        <f t="shared" si="28"/>
        <v>Salade composée.S.Salade américaine  n° 77.Famille ►.H.Hors d'œuvres</v>
      </c>
      <c r="C139" s="1403" t="str">
        <f t="shared" si="31"/>
        <v>Salade composée</v>
      </c>
      <c r="D139" s="2475" t="str">
        <f t="shared" si="29"/>
        <v>S</v>
      </c>
      <c r="E139" s="1402" t="str">
        <f t="shared" si="32"/>
        <v>Salade américaine  n° 77</v>
      </c>
      <c r="F139" s="1402" t="str">
        <f t="shared" si="33"/>
        <v>Famille ►</v>
      </c>
      <c r="G139" s="1402" t="str">
        <f t="shared" si="34"/>
        <v>H.Hors d'œuvres</v>
      </c>
      <c r="H139" s="196" t="str">
        <f t="shared" si="41"/>
        <v>A</v>
      </c>
      <c r="I139" s="320" t="str">
        <f>I135</f>
        <v>Salade composée.S.Salade américaine  n° 77.Famille ►.H.Hors d'œuvres</v>
      </c>
      <c r="J139" s="320">
        <f>J135</f>
        <v>10</v>
      </c>
      <c r="K139" s="1045" t="str">
        <f>K135</f>
        <v>couverts</v>
      </c>
      <c r="L139" s="324" t="s">
        <v>2428</v>
      </c>
      <c r="M139" s="270"/>
      <c r="N139" s="270"/>
      <c r="O139" s="270"/>
      <c r="P139" s="270"/>
      <c r="Q139" s="270"/>
      <c r="R139" s="329"/>
      <c r="T139" s="2889"/>
      <c r="U139" s="311"/>
      <c r="V139" s="311"/>
      <c r="W139" s="312"/>
      <c r="Y139" s="332"/>
      <c r="Z139" s="332"/>
      <c r="AA139" s="332"/>
      <c r="AB139" s="3"/>
      <c r="AC139" s="196" t="str">
        <f t="shared" si="26"/>
        <v>A</v>
      </c>
      <c r="AD139" s="3"/>
      <c r="AJ139" s="16"/>
      <c r="AK139" s="4">
        <v>1</v>
      </c>
    </row>
    <row r="140" spans="1:37" s="48" customFormat="1" ht="18.75" customHeight="1" x14ac:dyDescent="0.25">
      <c r="A140" s="1401" t="str">
        <f t="shared" si="27"/>
        <v>A</v>
      </c>
      <c r="B140" s="1402" t="str">
        <f t="shared" si="28"/>
        <v>Salade composée.S.Salade américaine  n° 77.Famille ►.H.Hors d'œuvres</v>
      </c>
      <c r="C140" s="1403" t="str">
        <f t="shared" si="31"/>
        <v>Salade composée</v>
      </c>
      <c r="D140" s="2475" t="str">
        <f t="shared" si="29"/>
        <v>S</v>
      </c>
      <c r="E140" s="1402" t="str">
        <f t="shared" si="32"/>
        <v>Salade américaine  n° 77</v>
      </c>
      <c r="F140" s="1402" t="str">
        <f t="shared" si="33"/>
        <v>Famille ►</v>
      </c>
      <c r="G140" s="1402" t="str">
        <f t="shared" si="34"/>
        <v>H.Hors d'œuvres</v>
      </c>
      <c r="H140" s="196" t="str">
        <f t="shared" si="41"/>
        <v>A</v>
      </c>
      <c r="I140" s="320" t="str">
        <f>I135</f>
        <v>Salade composée.S.Salade américaine  n° 77.Famille ►.H.Hors d'œuvres</v>
      </c>
      <c r="J140" s="320">
        <f>J135</f>
        <v>10</v>
      </c>
      <c r="K140" s="1045" t="str">
        <f>K135</f>
        <v>couverts</v>
      </c>
      <c r="L140" s="324" t="s">
        <v>2429</v>
      </c>
      <c r="M140" s="270"/>
      <c r="N140" s="270"/>
      <c r="O140" s="270"/>
      <c r="P140" s="270"/>
      <c r="Q140" s="270"/>
      <c r="R140" s="329"/>
      <c r="T140" s="2889"/>
      <c r="U140" s="311"/>
      <c r="V140" s="311"/>
      <c r="W140" s="312"/>
      <c r="Y140" s="332"/>
      <c r="Z140" s="332"/>
      <c r="AA140" s="332"/>
      <c r="AB140" s="3"/>
      <c r="AC140" s="196" t="str">
        <f t="shared" ref="AC140:AC203" si="42">H140</f>
        <v>A</v>
      </c>
      <c r="AD140" s="3"/>
      <c r="AJ140" s="16"/>
      <c r="AK140" s="4">
        <v>1</v>
      </c>
    </row>
    <row r="141" spans="1:37" s="48" customFormat="1" ht="18.75" customHeight="1" x14ac:dyDescent="0.25">
      <c r="A141" s="1401" t="str">
        <f t="shared" ref="A141:A204" si="43">IF(H141&lt;&gt;"A", "►", "A")</f>
        <v>A</v>
      </c>
      <c r="B141" s="1402" t="str">
        <f t="shared" ref="B141:B204" si="44">IF(A141="►","►",IF(A141="A",IF(ISTEXT(I141),I141,"")))</f>
        <v>Salade composée.S.Salade américaine  n° 77.Famille ►.H.Hors d'œuvres</v>
      </c>
      <c r="C141" s="1403" t="str">
        <f t="shared" si="31"/>
        <v>Salade composée</v>
      </c>
      <c r="D141" s="2475" t="str">
        <f t="shared" ref="D141:D204" si="45">IF(B141="►","►",IFERROR(MID(B141,SEARCH(".",B141)+1,SEARCH(".",B141,SEARCH(".",B141)+1)-SEARCH(".",B141)-1),0))</f>
        <v>S</v>
      </c>
      <c r="E141" s="1402" t="str">
        <f t="shared" si="32"/>
        <v>Salade américaine  n° 77</v>
      </c>
      <c r="F141" s="1402" t="str">
        <f t="shared" si="33"/>
        <v>Famille ►</v>
      </c>
      <c r="G141" s="1402" t="str">
        <f t="shared" si="34"/>
        <v>H.Hors d'œuvres</v>
      </c>
      <c r="H141" s="196" t="str">
        <f t="shared" si="41"/>
        <v>A</v>
      </c>
      <c r="I141" s="320" t="str">
        <f>I135</f>
        <v>Salade composée.S.Salade américaine  n° 77.Famille ►.H.Hors d'œuvres</v>
      </c>
      <c r="J141" s="320">
        <f>J135</f>
        <v>10</v>
      </c>
      <c r="K141" s="1045" t="str">
        <f>K135</f>
        <v>couverts</v>
      </c>
      <c r="L141" s="324" t="s">
        <v>2430</v>
      </c>
      <c r="M141" s="270"/>
      <c r="N141" s="270"/>
      <c r="O141" s="270"/>
      <c r="P141" s="270"/>
      <c r="Q141" s="270"/>
      <c r="R141" s="329"/>
      <c r="T141" s="2886" t="s">
        <v>165</v>
      </c>
      <c r="U141" s="311"/>
      <c r="V141" s="311"/>
      <c r="W141" s="312"/>
      <c r="Y141" s="332"/>
      <c r="Z141" s="332"/>
      <c r="AA141" s="332"/>
      <c r="AB141" s="3"/>
      <c r="AC141" s="196" t="str">
        <f t="shared" si="42"/>
        <v>A</v>
      </c>
      <c r="AD141" s="3"/>
      <c r="AJ141" s="16"/>
      <c r="AK141" s="4">
        <v>1</v>
      </c>
    </row>
    <row r="142" spans="1:37" s="48" customFormat="1" ht="21" customHeight="1" x14ac:dyDescent="0.25">
      <c r="A142" s="1401" t="str">
        <f t="shared" si="43"/>
        <v>A</v>
      </c>
      <c r="B142" s="1402" t="str">
        <f t="shared" si="44"/>
        <v>Salade composée.S.Salade américaine  n° 77.Famille ►.H.Hors d'œuvres</v>
      </c>
      <c r="C142" s="1403" t="str">
        <f t="shared" si="31"/>
        <v>Salade composée</v>
      </c>
      <c r="D142" s="2475" t="str">
        <f t="shared" si="45"/>
        <v>S</v>
      </c>
      <c r="E142" s="1402" t="str">
        <f t="shared" si="32"/>
        <v>Salade américaine  n° 77</v>
      </c>
      <c r="F142" s="1402" t="str">
        <f t="shared" si="33"/>
        <v>Famille ►</v>
      </c>
      <c r="G142" s="1402" t="str">
        <f t="shared" si="34"/>
        <v>H.Hors d'œuvres</v>
      </c>
      <c r="H142" s="196" t="str">
        <f t="shared" si="41"/>
        <v>A</v>
      </c>
      <c r="I142" s="320" t="str">
        <f>I135</f>
        <v>Salade composée.S.Salade américaine  n° 77.Famille ►.H.Hors d'œuvres</v>
      </c>
      <c r="J142" s="320">
        <f>J135</f>
        <v>10</v>
      </c>
      <c r="K142" s="1045" t="str">
        <f>K135</f>
        <v>couverts</v>
      </c>
      <c r="L142" s="324" t="s">
        <v>2431</v>
      </c>
      <c r="M142" s="270"/>
      <c r="N142" s="270"/>
      <c r="O142" s="270"/>
      <c r="P142" s="270"/>
      <c r="Q142" s="270"/>
      <c r="R142" s="329"/>
      <c r="T142" s="2892" t="s">
        <v>169</v>
      </c>
      <c r="U142" s="311"/>
      <c r="V142" s="311"/>
      <c r="W142" s="312"/>
      <c r="Y142" s="332"/>
      <c r="Z142" s="332"/>
      <c r="AA142" s="332"/>
      <c r="AB142" s="3"/>
      <c r="AC142" s="196" t="str">
        <f t="shared" si="42"/>
        <v>A</v>
      </c>
      <c r="AD142" s="3"/>
      <c r="AJ142" s="16"/>
      <c r="AK142" s="4">
        <v>1</v>
      </c>
    </row>
    <row r="143" spans="1:37" s="48" customFormat="1" ht="15.75" x14ac:dyDescent="0.25">
      <c r="A143" s="1401" t="str">
        <f t="shared" si="43"/>
        <v>►</v>
      </c>
      <c r="B143" s="1402" t="str">
        <f t="shared" si="44"/>
        <v>►</v>
      </c>
      <c r="C143" s="1403" t="str">
        <f t="shared" si="31"/>
        <v>►</v>
      </c>
      <c r="D143" s="2475" t="str">
        <f t="shared" si="45"/>
        <v>►</v>
      </c>
      <c r="E143" s="1402" t="str">
        <f t="shared" si="32"/>
        <v>►</v>
      </c>
      <c r="F143" s="1402" t="str">
        <f t="shared" si="33"/>
        <v>►</v>
      </c>
      <c r="G143" s="1402" t="str">
        <f t="shared" si="34"/>
        <v>►</v>
      </c>
      <c r="H143" s="196" t="str">
        <f t="shared" si="41"/>
        <v>►</v>
      </c>
      <c r="I143" s="320" t="str">
        <f>I135</f>
        <v>Salade composée.S.Salade américaine  n° 77.Famille ►.H.Hors d'œuvres</v>
      </c>
      <c r="J143" s="320">
        <f>J135</f>
        <v>10</v>
      </c>
      <c r="K143" s="320" t="str">
        <f>K135</f>
        <v>couverts</v>
      </c>
      <c r="L143" s="324"/>
      <c r="M143" s="270"/>
      <c r="N143" s="270"/>
      <c r="O143" s="270"/>
      <c r="P143" s="270"/>
      <c r="Q143" s="270"/>
      <c r="R143" s="329"/>
      <c r="T143" s="2895"/>
      <c r="U143" s="311"/>
      <c r="V143" s="311"/>
      <c r="W143" s="312"/>
      <c r="Y143" s="332"/>
      <c r="Z143" s="332"/>
      <c r="AA143" s="332"/>
      <c r="AB143" s="3"/>
      <c r="AC143" s="196" t="str">
        <f t="shared" si="42"/>
        <v>►</v>
      </c>
      <c r="AD143" s="3"/>
      <c r="AJ143" s="16"/>
      <c r="AK143" s="4">
        <v>1</v>
      </c>
    </row>
    <row r="144" spans="1:37" s="48" customFormat="1" ht="15.75" customHeight="1" x14ac:dyDescent="0.25">
      <c r="A144" s="1401" t="str">
        <f t="shared" si="43"/>
        <v>A</v>
      </c>
      <c r="B144" s="1402" t="str">
        <f t="shared" si="44"/>
        <v>Salade composée.S.Salade américaine  n° 77.Famille ►.H.Hors d'œuvres</v>
      </c>
      <c r="C144" s="1403" t="str">
        <f t="shared" si="31"/>
        <v>Salade composée</v>
      </c>
      <c r="D144" s="2475" t="str">
        <f t="shared" si="45"/>
        <v>S</v>
      </c>
      <c r="E144" s="1402" t="str">
        <f t="shared" si="32"/>
        <v>Salade américaine  n° 77</v>
      </c>
      <c r="F144" s="1402" t="str">
        <f t="shared" si="33"/>
        <v>Famille ►</v>
      </c>
      <c r="G144" s="1402" t="str">
        <f t="shared" si="34"/>
        <v>H.Hors d'œuvres</v>
      </c>
      <c r="H144" s="196" t="str">
        <f t="shared" si="41"/>
        <v>A</v>
      </c>
      <c r="I144" s="320" t="str">
        <f>I135</f>
        <v>Salade composée.S.Salade américaine  n° 77.Famille ►.H.Hors d'œuvres</v>
      </c>
      <c r="J144" s="320">
        <f>J135</f>
        <v>10</v>
      </c>
      <c r="K144" s="320" t="str">
        <f>K135</f>
        <v>couverts</v>
      </c>
      <c r="L144" s="324" t="s">
        <v>2341</v>
      </c>
      <c r="M144" s="270"/>
      <c r="N144" s="270"/>
      <c r="O144" s="270"/>
      <c r="P144" s="270"/>
      <c r="Q144" s="270"/>
      <c r="R144" s="329"/>
      <c r="T144" s="2895"/>
      <c r="U144" s="311"/>
      <c r="V144" s="311"/>
      <c r="W144" s="312"/>
      <c r="Y144" s="332"/>
      <c r="Z144" s="332"/>
      <c r="AA144" s="332"/>
      <c r="AB144" s="3"/>
      <c r="AC144" s="196" t="str">
        <f t="shared" si="42"/>
        <v>A</v>
      </c>
      <c r="AD144" s="3"/>
      <c r="AJ144" s="16"/>
      <c r="AK144" s="4">
        <v>1</v>
      </c>
    </row>
    <row r="145" spans="1:37" s="48" customFormat="1" ht="15.75" x14ac:dyDescent="0.25">
      <c r="A145" s="1401" t="str">
        <f t="shared" si="43"/>
        <v>A</v>
      </c>
      <c r="B145" s="1402" t="str">
        <f t="shared" si="44"/>
        <v>Salade composée.S.Salade américaine  n° 77.Famille ►.H.Hors d'œuvres</v>
      </c>
      <c r="C145" s="1403" t="str">
        <f t="shared" si="31"/>
        <v>Salade composée</v>
      </c>
      <c r="D145" s="2475" t="str">
        <f t="shared" si="45"/>
        <v>S</v>
      </c>
      <c r="E145" s="1402" t="str">
        <f t="shared" si="32"/>
        <v>Salade américaine  n° 77</v>
      </c>
      <c r="F145" s="1402" t="str">
        <f t="shared" si="33"/>
        <v>Famille ►</v>
      </c>
      <c r="G145" s="1402" t="str">
        <f t="shared" si="34"/>
        <v>H.Hors d'œuvres</v>
      </c>
      <c r="H145" s="196" t="str">
        <f t="shared" si="41"/>
        <v>A</v>
      </c>
      <c r="I145" s="320" t="str">
        <f>I135</f>
        <v>Salade composée.S.Salade américaine  n° 77.Famille ►.H.Hors d'œuvres</v>
      </c>
      <c r="J145" s="320">
        <f>J135</f>
        <v>10</v>
      </c>
      <c r="K145" s="320" t="str">
        <f>K135</f>
        <v>couverts</v>
      </c>
      <c r="L145" s="324" t="s">
        <v>2432</v>
      </c>
      <c r="M145" s="270"/>
      <c r="N145" s="270"/>
      <c r="O145" s="270"/>
      <c r="P145" s="270"/>
      <c r="Q145" s="270"/>
      <c r="R145" s="329"/>
      <c r="T145" s="2895"/>
      <c r="U145" s="311"/>
      <c r="V145" s="311"/>
      <c r="W145" s="312"/>
      <c r="Y145" s="332"/>
      <c r="Z145" s="332"/>
      <c r="AA145" s="332"/>
      <c r="AB145" s="3"/>
      <c r="AC145" s="196" t="str">
        <f t="shared" si="42"/>
        <v>A</v>
      </c>
      <c r="AD145" s="3"/>
      <c r="AJ145" s="16"/>
      <c r="AK145" s="4">
        <v>1</v>
      </c>
    </row>
    <row r="146" spans="1:37" s="48" customFormat="1" ht="15.75" x14ac:dyDescent="0.25">
      <c r="A146" s="1401" t="str">
        <f t="shared" si="43"/>
        <v>A</v>
      </c>
      <c r="B146" s="1402" t="str">
        <f t="shared" si="44"/>
        <v>Salade composée.S.Salade américaine  n° 77.Famille ►.H.Hors d'œuvres</v>
      </c>
      <c r="C146" s="1403" t="str">
        <f t="shared" si="31"/>
        <v>Salade composée</v>
      </c>
      <c r="D146" s="2475" t="str">
        <f t="shared" si="45"/>
        <v>S</v>
      </c>
      <c r="E146" s="1402" t="str">
        <f t="shared" si="32"/>
        <v>Salade américaine  n° 77</v>
      </c>
      <c r="F146" s="1402" t="str">
        <f t="shared" si="33"/>
        <v>Famille ►</v>
      </c>
      <c r="G146" s="1402" t="str">
        <f t="shared" si="34"/>
        <v>H.Hors d'œuvres</v>
      </c>
      <c r="H146" s="196" t="str">
        <f t="shared" si="41"/>
        <v>A</v>
      </c>
      <c r="I146" s="320" t="str">
        <f>I135</f>
        <v>Salade composée.S.Salade américaine  n° 77.Famille ►.H.Hors d'œuvres</v>
      </c>
      <c r="J146" s="320">
        <f>J135</f>
        <v>10</v>
      </c>
      <c r="K146" s="320" t="str">
        <f>K135</f>
        <v>couverts</v>
      </c>
      <c r="L146" s="324" t="s">
        <v>2433</v>
      </c>
      <c r="M146" s="270"/>
      <c r="N146" s="270"/>
      <c r="O146" s="270"/>
      <c r="P146" s="270"/>
      <c r="Q146" s="270"/>
      <c r="R146" s="329"/>
      <c r="T146" s="2912" t="s">
        <v>189</v>
      </c>
      <c r="U146" s="311"/>
      <c r="V146" s="311"/>
      <c r="W146" s="312"/>
      <c r="Y146" s="332"/>
      <c r="Z146" s="332"/>
      <c r="AA146" s="332"/>
      <c r="AB146" s="3"/>
      <c r="AC146" s="196" t="str">
        <f t="shared" si="42"/>
        <v>A</v>
      </c>
      <c r="AD146" s="3"/>
      <c r="AJ146" s="16"/>
      <c r="AK146" s="4">
        <v>1</v>
      </c>
    </row>
    <row r="147" spans="1:37" s="48" customFormat="1" ht="22.5" customHeight="1" x14ac:dyDescent="0.25">
      <c r="A147" s="1401" t="str">
        <f t="shared" si="43"/>
        <v>►</v>
      </c>
      <c r="B147" s="1402" t="str">
        <f t="shared" si="44"/>
        <v>►</v>
      </c>
      <c r="C147" s="1403" t="str">
        <f t="shared" si="31"/>
        <v>►</v>
      </c>
      <c r="D147" s="2475" t="str">
        <f t="shared" si="45"/>
        <v>►</v>
      </c>
      <c r="E147" s="1402" t="str">
        <f t="shared" si="32"/>
        <v>►</v>
      </c>
      <c r="F147" s="1402" t="str">
        <f t="shared" si="33"/>
        <v>►</v>
      </c>
      <c r="G147" s="1402" t="str">
        <f t="shared" si="34"/>
        <v>►</v>
      </c>
      <c r="H147" s="196" t="str">
        <f t="shared" si="41"/>
        <v>►</v>
      </c>
      <c r="I147" s="320" t="str">
        <f>I135</f>
        <v>Salade composée.S.Salade américaine  n° 77.Famille ►.H.Hors d'œuvres</v>
      </c>
      <c r="J147" s="320">
        <f>J135</f>
        <v>10</v>
      </c>
      <c r="K147" s="320" t="str">
        <f>K135</f>
        <v>couverts</v>
      </c>
      <c r="L147" s="324"/>
      <c r="M147" s="270"/>
      <c r="N147" s="270"/>
      <c r="O147" s="270"/>
      <c r="P147" s="270"/>
      <c r="Q147" s="270"/>
      <c r="R147" s="329"/>
      <c r="T147" s="2915"/>
      <c r="U147" s="311"/>
      <c r="V147" s="311"/>
      <c r="W147" s="312"/>
      <c r="Y147" s="332"/>
      <c r="Z147" s="332"/>
      <c r="AA147" s="332"/>
      <c r="AB147" s="3"/>
      <c r="AC147" s="196" t="str">
        <f t="shared" si="42"/>
        <v>►</v>
      </c>
      <c r="AD147" s="3"/>
      <c r="AJ147" s="16"/>
      <c r="AK147" s="4">
        <v>1</v>
      </c>
    </row>
    <row r="148" spans="1:37" s="48" customFormat="1" ht="15.75" customHeight="1" x14ac:dyDescent="0.25">
      <c r="A148" s="1401" t="str">
        <f t="shared" si="43"/>
        <v>A</v>
      </c>
      <c r="B148" s="1402" t="str">
        <f t="shared" si="44"/>
        <v>Salade composée.S.Salade américaine  n° 77.Famille ►.H.Hors d'œuvres</v>
      </c>
      <c r="C148" s="1403" t="str">
        <f t="shared" si="31"/>
        <v>Salade composée</v>
      </c>
      <c r="D148" s="2475" t="str">
        <f t="shared" si="45"/>
        <v>S</v>
      </c>
      <c r="E148" s="1402" t="str">
        <f t="shared" si="32"/>
        <v>Salade américaine  n° 77</v>
      </c>
      <c r="F148" s="1402" t="str">
        <f t="shared" si="33"/>
        <v>Famille ►</v>
      </c>
      <c r="G148" s="1402" t="str">
        <f t="shared" si="34"/>
        <v>H.Hors d'œuvres</v>
      </c>
      <c r="H148" s="376" t="s">
        <v>18</v>
      </c>
      <c r="I148" s="320" t="str">
        <f>I135</f>
        <v>Salade composée.S.Salade américaine  n° 77.Famille ►.H.Hors d'œuvres</v>
      </c>
      <c r="J148" s="320">
        <f>J135</f>
        <v>10</v>
      </c>
      <c r="K148" s="320" t="str">
        <f>K135</f>
        <v>couverts</v>
      </c>
      <c r="L148" s="377" t="s">
        <v>153</v>
      </c>
      <c r="M148" s="280"/>
      <c r="N148" s="280"/>
      <c r="O148" s="280"/>
      <c r="P148" s="280"/>
      <c r="Q148" s="378"/>
      <c r="R148" s="379" t="s">
        <v>154</v>
      </c>
      <c r="T148" s="2915"/>
      <c r="U148" s="311"/>
      <c r="V148" s="311"/>
      <c r="W148" s="312"/>
      <c r="Y148" s="332"/>
      <c r="Z148" s="332"/>
      <c r="AA148" s="332"/>
      <c r="AB148" s="3"/>
      <c r="AC148" s="376" t="str">
        <f t="shared" si="42"/>
        <v>A</v>
      </c>
      <c r="AD148" s="3"/>
      <c r="AJ148" s="16"/>
      <c r="AK148" s="4">
        <v>1</v>
      </c>
    </row>
    <row r="149" spans="1:37" s="48" customFormat="1" ht="18.75" customHeight="1" x14ac:dyDescent="0.25">
      <c r="A149" s="1401" t="str">
        <f t="shared" si="43"/>
        <v>A</v>
      </c>
      <c r="B149" s="1402" t="str">
        <f t="shared" si="44"/>
        <v>Salade composée.S.Salade américaine  n° 77.Famille ►.H.Hors d'œuvres</v>
      </c>
      <c r="C149" s="1403" t="str">
        <f t="shared" si="31"/>
        <v>Salade composée</v>
      </c>
      <c r="D149" s="2475" t="str">
        <f t="shared" si="45"/>
        <v>S</v>
      </c>
      <c r="E149" s="1402" t="str">
        <f t="shared" si="32"/>
        <v>Salade américaine  n° 77</v>
      </c>
      <c r="F149" s="1402" t="str">
        <f t="shared" si="33"/>
        <v>Famille ►</v>
      </c>
      <c r="G149" s="1402" t="str">
        <f t="shared" si="34"/>
        <v>H.Hors d'œuvres</v>
      </c>
      <c r="H149" s="376" t="s">
        <v>18</v>
      </c>
      <c r="I149" s="320" t="str">
        <f>I135</f>
        <v>Salade composée.S.Salade américaine  n° 77.Famille ►.H.Hors d'œuvres</v>
      </c>
      <c r="J149" s="320">
        <f>J135</f>
        <v>10</v>
      </c>
      <c r="K149" s="320" t="str">
        <f>K135</f>
        <v>couverts</v>
      </c>
      <c r="L149" s="381"/>
      <c r="M149" s="287"/>
      <c r="N149" s="287"/>
      <c r="O149" s="287"/>
      <c r="P149" s="287"/>
      <c r="Q149" s="382"/>
      <c r="R149" s="383" t="s">
        <v>155</v>
      </c>
      <c r="T149" s="2918" t="s">
        <v>194</v>
      </c>
      <c r="U149" s="311"/>
      <c r="V149" s="311"/>
      <c r="W149" s="312"/>
      <c r="Y149" s="332"/>
      <c r="Z149" s="332"/>
      <c r="AA149" s="332"/>
      <c r="AB149" s="3"/>
      <c r="AC149" s="376" t="str">
        <f t="shared" si="42"/>
        <v>A</v>
      </c>
      <c r="AD149" s="3"/>
      <c r="AJ149" s="16"/>
      <c r="AK149" s="4">
        <v>1</v>
      </c>
    </row>
    <row r="150" spans="1:37" s="48" customFormat="1" ht="18.75" customHeight="1" x14ac:dyDescent="0.25">
      <c r="A150" s="1401" t="str">
        <f t="shared" si="43"/>
        <v>A</v>
      </c>
      <c r="B150" s="1402" t="str">
        <f t="shared" si="44"/>
        <v>Salade composée.S.Salade américaine  n° 77.Famille ►.H.Hors d'œuvres</v>
      </c>
      <c r="C150" s="1403" t="str">
        <f t="shared" si="31"/>
        <v>Salade composée</v>
      </c>
      <c r="D150" s="2475" t="str">
        <f t="shared" si="45"/>
        <v>S</v>
      </c>
      <c r="E150" s="1402" t="str">
        <f t="shared" si="32"/>
        <v>Salade américaine  n° 77</v>
      </c>
      <c r="F150" s="1402" t="str">
        <f t="shared" si="33"/>
        <v>Famille ►</v>
      </c>
      <c r="G150" s="1402" t="str">
        <f t="shared" si="34"/>
        <v>H.Hors d'œuvres</v>
      </c>
      <c r="H150" s="376" t="s">
        <v>18</v>
      </c>
      <c r="I150" s="320" t="str">
        <f>I135</f>
        <v>Salade composée.S.Salade américaine  n° 77.Famille ►.H.Hors d'œuvres</v>
      </c>
      <c r="J150" s="320">
        <f>J135</f>
        <v>10</v>
      </c>
      <c r="K150" s="320" t="str">
        <f>K135</f>
        <v>couverts</v>
      </c>
      <c r="L150" s="2819"/>
      <c r="M150" s="287"/>
      <c r="N150" s="287"/>
      <c r="O150" s="287"/>
      <c r="P150" s="287"/>
      <c r="Q150" s="382"/>
      <c r="R150" s="383" t="s">
        <v>156</v>
      </c>
      <c r="T150" s="2896"/>
      <c r="U150" s="311"/>
      <c r="V150" s="311"/>
      <c r="W150" s="312"/>
      <c r="Y150" s="332"/>
      <c r="Z150" s="332"/>
      <c r="AA150" s="332"/>
      <c r="AB150" s="3"/>
      <c r="AC150" s="376" t="str">
        <f t="shared" si="42"/>
        <v>A</v>
      </c>
      <c r="AD150" s="3"/>
      <c r="AJ150" s="16"/>
      <c r="AK150" s="4">
        <v>1</v>
      </c>
    </row>
    <row r="151" spans="1:37" s="48" customFormat="1" ht="15.75" customHeight="1" x14ac:dyDescent="0.25">
      <c r="A151" s="1401" t="str">
        <f t="shared" si="43"/>
        <v>A</v>
      </c>
      <c r="B151" s="1402" t="str">
        <f t="shared" si="44"/>
        <v>Salade composée.S.Salade américaine  n° 77.Famille ►.H.Hors d'œuvres</v>
      </c>
      <c r="C151" s="1403" t="str">
        <f t="shared" si="31"/>
        <v>Salade composée</v>
      </c>
      <c r="D151" s="2475" t="str">
        <f t="shared" si="45"/>
        <v>S</v>
      </c>
      <c r="E151" s="1402" t="str">
        <f t="shared" si="32"/>
        <v>Salade américaine  n° 77</v>
      </c>
      <c r="F151" s="1402" t="str">
        <f t="shared" si="33"/>
        <v>Famille ►</v>
      </c>
      <c r="G151" s="1402" t="str">
        <f t="shared" si="34"/>
        <v>H.Hors d'œuvres</v>
      </c>
      <c r="H151" s="376" t="s">
        <v>18</v>
      </c>
      <c r="I151" s="320" t="str">
        <f>I135</f>
        <v>Salade composée.S.Salade américaine  n° 77.Famille ►.H.Hors d'œuvres</v>
      </c>
      <c r="J151" s="320">
        <f>J135</f>
        <v>10</v>
      </c>
      <c r="K151" s="320" t="str">
        <f>K135</f>
        <v>couverts</v>
      </c>
      <c r="L151" s="293"/>
      <c r="M151" s="293"/>
      <c r="N151" s="293" t="s">
        <v>152</v>
      </c>
      <c r="O151" s="294"/>
      <c r="P151" s="392"/>
      <c r="Q151" s="392"/>
      <c r="R151" s="393"/>
      <c r="T151" s="2896"/>
      <c r="U151" s="311"/>
      <c r="V151" s="311"/>
      <c r="W151" s="312"/>
      <c r="Y151" s="332"/>
      <c r="Z151" s="332"/>
      <c r="AA151" s="332"/>
      <c r="AB151" s="3"/>
      <c r="AC151" s="376" t="str">
        <f t="shared" si="42"/>
        <v>A</v>
      </c>
      <c r="AD151" s="3"/>
      <c r="AJ151" s="16"/>
      <c r="AK151" s="4">
        <v>1</v>
      </c>
    </row>
    <row r="152" spans="1:37" s="48" customFormat="1" ht="19.5" customHeight="1" thickBot="1" x14ac:dyDescent="0.3">
      <c r="A152" s="1401" t="str">
        <f t="shared" si="43"/>
        <v>A</v>
      </c>
      <c r="B152" s="1402" t="str">
        <f t="shared" si="44"/>
        <v>Salade composée.S.Salade américaine  n° 77.Famille ►.H.Hors d'œuvres</v>
      </c>
      <c r="C152" s="1403" t="str">
        <f t="shared" si="31"/>
        <v>Salade composée</v>
      </c>
      <c r="D152" s="2475" t="str">
        <f t="shared" si="45"/>
        <v>S</v>
      </c>
      <c r="E152" s="1402" t="str">
        <f t="shared" si="32"/>
        <v>Salade américaine  n° 77</v>
      </c>
      <c r="F152" s="1402" t="str">
        <f t="shared" si="33"/>
        <v>Famille ►</v>
      </c>
      <c r="G152" s="1402" t="str">
        <f t="shared" si="34"/>
        <v>H.Hors d'œuvres</v>
      </c>
      <c r="H152" s="397" t="s">
        <v>18</v>
      </c>
      <c r="I152" s="398" t="str">
        <f>I135</f>
        <v>Salade composée.S.Salade américaine  n° 77.Famille ►.H.Hors d'œuvres</v>
      </c>
      <c r="J152" s="398">
        <f>J135</f>
        <v>10</v>
      </c>
      <c r="K152" s="398" t="str">
        <f>K135</f>
        <v>couverts</v>
      </c>
      <c r="L152" s="399" t="s">
        <v>150</v>
      </c>
      <c r="M152" s="298"/>
      <c r="N152" s="299"/>
      <c r="O152" s="300"/>
      <c r="P152" s="299"/>
      <c r="Q152" s="299"/>
      <c r="R152" s="400"/>
      <c r="T152" s="2896"/>
      <c r="U152" s="311"/>
      <c r="V152" s="311"/>
      <c r="W152" s="312"/>
      <c r="Y152" s="332"/>
      <c r="Z152" s="332"/>
      <c r="AA152" s="332"/>
      <c r="AB152" s="3"/>
      <c r="AC152" s="397" t="str">
        <f t="shared" si="42"/>
        <v>A</v>
      </c>
      <c r="AD152" s="3"/>
      <c r="AJ152" s="16"/>
      <c r="AK152" s="4">
        <v>1</v>
      </c>
    </row>
    <row r="153" spans="1:37" s="48" customFormat="1" ht="18.75" customHeight="1" x14ac:dyDescent="0.25">
      <c r="A153" s="1401" t="str">
        <f t="shared" si="43"/>
        <v>►</v>
      </c>
      <c r="B153" s="1402" t="str">
        <f t="shared" si="44"/>
        <v>►</v>
      </c>
      <c r="C153" s="1403" t="str">
        <f t="shared" si="31"/>
        <v>►</v>
      </c>
      <c r="D153" s="2475" t="str">
        <f t="shared" si="45"/>
        <v>►</v>
      </c>
      <c r="E153" s="1402" t="str">
        <f t="shared" si="32"/>
        <v>►</v>
      </c>
      <c r="F153" s="1402" t="str">
        <f t="shared" si="33"/>
        <v>►</v>
      </c>
      <c r="G153" s="1402" t="str">
        <f t="shared" si="34"/>
        <v>►</v>
      </c>
      <c r="H153" s="272" t="s">
        <v>11</v>
      </c>
      <c r="I153" s="404" t="str">
        <f>I116</f>
        <v>Salade composée.S.Salade américaine  n° 77.Famille ►.H.Hors d'œuvres</v>
      </c>
      <c r="J153" s="404">
        <f>J116</f>
        <v>10</v>
      </c>
      <c r="K153" s="320" t="str">
        <f>K116</f>
        <v>couverts</v>
      </c>
      <c r="L153" s="405"/>
      <c r="M153" s="406"/>
      <c r="N153" s="405" t="s">
        <v>5</v>
      </c>
      <c r="O153" s="407" t="s">
        <v>208</v>
      </c>
      <c r="P153" s="408"/>
      <c r="Q153" s="408"/>
      <c r="R153" s="408"/>
      <c r="T153" s="3706"/>
      <c r="U153" s="408"/>
      <c r="V153" s="408"/>
      <c r="W153" s="409"/>
      <c r="Y153" s="332"/>
      <c r="Z153" s="332"/>
      <c r="AA153" s="332"/>
      <c r="AB153" s="3"/>
      <c r="AC153" s="272" t="str">
        <f t="shared" si="42"/>
        <v>►</v>
      </c>
      <c r="AD153" s="3"/>
      <c r="AJ153" s="16"/>
      <c r="AK153" s="4">
        <v>1</v>
      </c>
    </row>
    <row r="154" spans="1:37" s="48" customFormat="1" ht="15.75" customHeight="1" x14ac:dyDescent="0.25">
      <c r="A154" s="1401" t="str">
        <f t="shared" si="43"/>
        <v>►</v>
      </c>
      <c r="B154" s="1402" t="str">
        <f t="shared" si="44"/>
        <v>►</v>
      </c>
      <c r="C154" s="1403" t="str">
        <f t="shared" si="31"/>
        <v>►</v>
      </c>
      <c r="D154" s="2475" t="str">
        <f t="shared" si="45"/>
        <v>►</v>
      </c>
      <c r="E154" s="1402" t="str">
        <f t="shared" si="32"/>
        <v>►</v>
      </c>
      <c r="F154" s="1402" t="str">
        <f t="shared" si="33"/>
        <v>►</v>
      </c>
      <c r="G154" s="1402" t="str">
        <f t="shared" si="34"/>
        <v>►</v>
      </c>
      <c r="H154" s="412" t="s">
        <v>11</v>
      </c>
      <c r="I154" s="404" t="str">
        <f>I116</f>
        <v>Salade composée.S.Salade américaine  n° 77.Famille ►.H.Hors d'œuvres</v>
      </c>
      <c r="J154" s="404">
        <f>J116</f>
        <v>10</v>
      </c>
      <c r="K154" s="320" t="str">
        <f>K116</f>
        <v>couverts</v>
      </c>
      <c r="L154" s="274" t="str">
        <f t="shared" ref="L154:W154" si="46">SUBSTITUTE(ADDRESS(1,COLUMN(),4),"1","")</f>
        <v>L</v>
      </c>
      <c r="M154" s="274" t="str">
        <f t="shared" si="46"/>
        <v>M</v>
      </c>
      <c r="N154" s="274" t="str">
        <f t="shared" si="46"/>
        <v>N</v>
      </c>
      <c r="O154" s="274" t="str">
        <f t="shared" si="46"/>
        <v>O</v>
      </c>
      <c r="P154" s="274" t="str">
        <f t="shared" si="46"/>
        <v>P</v>
      </c>
      <c r="Q154" s="274" t="str">
        <f t="shared" si="46"/>
        <v>Q</v>
      </c>
      <c r="R154" s="274" t="str">
        <f t="shared" si="46"/>
        <v>R</v>
      </c>
      <c r="S154" s="274" t="str">
        <f t="shared" si="46"/>
        <v>S</v>
      </c>
      <c r="T154" s="274" t="str">
        <f t="shared" si="46"/>
        <v>T</v>
      </c>
      <c r="U154" s="274" t="str">
        <f t="shared" si="46"/>
        <v>U</v>
      </c>
      <c r="V154" s="274" t="str">
        <f t="shared" si="46"/>
        <v>V</v>
      </c>
      <c r="W154" s="275" t="str">
        <f t="shared" si="46"/>
        <v>W</v>
      </c>
      <c r="Y154" s="332"/>
      <c r="Z154" s="332"/>
      <c r="AA154" s="332"/>
      <c r="AB154" s="3"/>
      <c r="AC154" s="412" t="str">
        <f t="shared" si="42"/>
        <v>►</v>
      </c>
      <c r="AD154" s="3"/>
      <c r="AJ154" s="16"/>
      <c r="AK154" s="4">
        <v>1</v>
      </c>
    </row>
    <row r="155" spans="1:37" s="48" customFormat="1" ht="15.75" x14ac:dyDescent="0.25">
      <c r="A155" s="1401" t="str">
        <f t="shared" si="43"/>
        <v>►</v>
      </c>
      <c r="B155" s="1402" t="str">
        <f t="shared" si="44"/>
        <v>►</v>
      </c>
      <c r="C155" s="1403" t="str">
        <f t="shared" si="31"/>
        <v>►</v>
      </c>
      <c r="D155" s="2475" t="str">
        <f t="shared" si="45"/>
        <v>►</v>
      </c>
      <c r="E155" s="1402" t="str">
        <f t="shared" si="32"/>
        <v>►</v>
      </c>
      <c r="F155" s="1402" t="str">
        <f t="shared" si="33"/>
        <v>►</v>
      </c>
      <c r="G155" s="1402" t="str">
        <f t="shared" si="34"/>
        <v>►</v>
      </c>
      <c r="H155" s="412" t="s">
        <v>11</v>
      </c>
      <c r="I155" s="404" t="str">
        <f>I116</f>
        <v>Salade composée.S.Salade américaine  n° 77.Famille ►.H.Hors d'œuvres</v>
      </c>
      <c r="J155" s="404">
        <f>J116</f>
        <v>10</v>
      </c>
      <c r="K155" s="320" t="str">
        <f>K116</f>
        <v>couverts</v>
      </c>
      <c r="L155" s="283">
        <f t="shared" ref="L155:W155" ca="1" si="47">CELL("largeur",L155)</f>
        <v>11</v>
      </c>
      <c r="M155" s="283">
        <f t="shared" ca="1" si="47"/>
        <v>11</v>
      </c>
      <c r="N155" s="283">
        <f t="shared" ca="1" si="47"/>
        <v>3</v>
      </c>
      <c r="O155" s="283">
        <f t="shared" ca="1" si="47"/>
        <v>11</v>
      </c>
      <c r="P155" s="283">
        <f t="shared" ca="1" si="47"/>
        <v>11</v>
      </c>
      <c r="Q155" s="283">
        <f t="shared" ca="1" si="47"/>
        <v>12</v>
      </c>
      <c r="R155" s="283">
        <f t="shared" ca="1" si="47"/>
        <v>40</v>
      </c>
      <c r="S155" s="283">
        <f t="shared" ca="1" si="47"/>
        <v>1</v>
      </c>
      <c r="T155" s="283">
        <f t="shared" ca="1" si="47"/>
        <v>11</v>
      </c>
      <c r="U155" s="283">
        <f t="shared" ca="1" si="47"/>
        <v>13</v>
      </c>
      <c r="V155" s="283">
        <f t="shared" ca="1" si="47"/>
        <v>11</v>
      </c>
      <c r="W155" s="284">
        <f t="shared" ca="1" si="47"/>
        <v>17</v>
      </c>
      <c r="Y155" s="332"/>
      <c r="Z155" s="332"/>
      <c r="AA155" s="332"/>
      <c r="AB155" s="3"/>
      <c r="AC155" s="412" t="str">
        <f t="shared" si="42"/>
        <v>►</v>
      </c>
      <c r="AD155" s="3"/>
      <c r="AJ155" s="16"/>
      <c r="AK155" s="4">
        <v>1</v>
      </c>
    </row>
    <row r="156" spans="1:37" s="48" customFormat="1" ht="16.5" customHeight="1" thickBot="1" x14ac:dyDescent="0.3">
      <c r="A156" s="1401" t="str">
        <f t="shared" si="43"/>
        <v>A</v>
      </c>
      <c r="B156" s="1402" t="str">
        <f t="shared" si="44"/>
        <v/>
      </c>
      <c r="C156" s="1403">
        <f t="shared" ref="C156:C219" si="48">IF(B156="►", "►", IFERROR(LEFT(B156, SEARCH(".", B156)-1), 0))</f>
        <v>0</v>
      </c>
      <c r="D156" s="2475">
        <f t="shared" si="45"/>
        <v>0</v>
      </c>
      <c r="E156" s="1402">
        <f t="shared" ref="E156:E219" si="49">IF(B156="►", "►", IFERROR(MID(B156, SEARCH(".", B156, SEARCH(".", B156)+1)+1, SEARCH(".", B156, SEARCH(".", B156, SEARCH(".", B156)+1)+1) - SEARCH(".", B156, SEARCH(".", B156)+1)-1), 0))</f>
        <v>0</v>
      </c>
      <c r="F156" s="1402">
        <f t="shared" ref="F156:F219" si="50">IF(B156="►", "►", IFERROR(MID(B156, SEARCH(".", B156, SEARCH(".", B156, SEARCH(".", B156)+1)+1)+1, SEARCH(".", B156, SEARCH(".", B156, SEARCH(".", B156, SEARCH(".", B156)+1)+1)+1) - SEARCH(".", B156, SEARCH(".", B156, SEARCH(".", B156)+1)+1)-1), 0))</f>
        <v>0</v>
      </c>
      <c r="G156" s="1402" t="str">
        <f t="shared" ref="G156:G219" si="51">IF(OR(B156="►", ISBLANK(B156)), "►", IFERROR(RIGHT(B156, LEN(B156)-FIND("►", B156)-1), ""))</f>
        <v/>
      </c>
      <c r="H156" s="423" t="s">
        <v>18</v>
      </c>
      <c r="I156" s="424">
        <v>2</v>
      </c>
      <c r="J156" s="424">
        <v>2</v>
      </c>
      <c r="K156" s="424">
        <v>2</v>
      </c>
      <c r="L156" s="424">
        <v>11</v>
      </c>
      <c r="M156" s="424">
        <v>11</v>
      </c>
      <c r="N156" s="424">
        <v>3</v>
      </c>
      <c r="O156" s="424">
        <v>11</v>
      </c>
      <c r="P156" s="424">
        <v>11</v>
      </c>
      <c r="Q156" s="424">
        <v>12</v>
      </c>
      <c r="R156" s="424">
        <v>40</v>
      </c>
      <c r="S156" s="424">
        <v>2</v>
      </c>
      <c r="T156" s="424">
        <v>11</v>
      </c>
      <c r="U156" s="3707">
        <v>11</v>
      </c>
      <c r="V156" s="3707">
        <v>11</v>
      </c>
      <c r="W156" s="3708">
        <v>11</v>
      </c>
      <c r="Y156" s="332"/>
      <c r="Z156" s="332"/>
      <c r="AA156" s="332"/>
      <c r="AB156" s="3"/>
      <c r="AC156" s="423" t="str">
        <f t="shared" si="42"/>
        <v>A</v>
      </c>
      <c r="AD156" s="3"/>
      <c r="AJ156" s="16"/>
      <c r="AK156" s="4">
        <v>1</v>
      </c>
    </row>
    <row r="157" spans="1:37" s="48" customFormat="1" ht="15.75" x14ac:dyDescent="0.25">
      <c r="A157" s="1401" t="str">
        <f t="shared" si="43"/>
        <v>►</v>
      </c>
      <c r="B157" s="1402" t="str">
        <f t="shared" si="44"/>
        <v>►</v>
      </c>
      <c r="C157" s="1403" t="str">
        <f t="shared" si="48"/>
        <v>►</v>
      </c>
      <c r="D157" s="2475" t="str">
        <f t="shared" si="45"/>
        <v>►</v>
      </c>
      <c r="E157" s="1402" t="str">
        <f t="shared" si="49"/>
        <v>►</v>
      </c>
      <c r="F157" s="1402" t="str">
        <f t="shared" si="50"/>
        <v>►</v>
      </c>
      <c r="G157" s="1402" t="str">
        <f t="shared" si="51"/>
        <v>►</v>
      </c>
      <c r="H157" s="3709" t="s">
        <v>11</v>
      </c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3710"/>
      <c r="T157" s="100"/>
      <c r="U157" s="100"/>
      <c r="V157" s="100"/>
      <c r="W157" s="100"/>
      <c r="Y157" s="332"/>
      <c r="Z157" s="332"/>
      <c r="AA157" s="332"/>
      <c r="AB157" s="3"/>
      <c r="AC157" s="3709" t="str">
        <f t="shared" si="42"/>
        <v>►</v>
      </c>
      <c r="AD157" s="3"/>
      <c r="AJ157" s="16"/>
      <c r="AK157" s="4">
        <v>1</v>
      </c>
    </row>
    <row r="158" spans="1:37" ht="16.5" thickBot="1" x14ac:dyDescent="0.3">
      <c r="A158" s="1401" t="str">
        <f t="shared" si="43"/>
        <v>A</v>
      </c>
      <c r="B158" s="1402" t="str">
        <f t="shared" si="44"/>
        <v>▼    Masquer ces 5 colonnes       ▼</v>
      </c>
      <c r="C158" s="1403">
        <f t="shared" si="48"/>
        <v>0</v>
      </c>
      <c r="D158" s="2475">
        <f t="shared" si="45"/>
        <v>0</v>
      </c>
      <c r="E158" s="1402">
        <f t="shared" si="49"/>
        <v>0</v>
      </c>
      <c r="F158" s="1402">
        <f t="shared" si="50"/>
        <v>0</v>
      </c>
      <c r="G158" s="1402" t="str">
        <f t="shared" si="51"/>
        <v/>
      </c>
      <c r="H158" s="1369" t="s">
        <v>18</v>
      </c>
      <c r="I158" s="2735" t="s">
        <v>2274</v>
      </c>
      <c r="J158" s="43"/>
      <c r="K158" s="43"/>
      <c r="L158" s="43"/>
      <c r="M158" s="44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Y158" s="2931" t="s">
        <v>2350</v>
      </c>
      <c r="Z158" s="100"/>
      <c r="AA158" s="100"/>
      <c r="AB158" s="3"/>
      <c r="AC158" s="1369" t="str">
        <f t="shared" si="42"/>
        <v>A</v>
      </c>
      <c r="AD158" s="48"/>
      <c r="AE158" s="48"/>
      <c r="AF158" s="48"/>
      <c r="AG158" s="48"/>
      <c r="AH158" s="48"/>
      <c r="AI158" s="48"/>
      <c r="AJ158" s="16"/>
      <c r="AK158" s="4">
        <v>1</v>
      </c>
    </row>
    <row r="159" spans="1:37" ht="22.5" customHeight="1" x14ac:dyDescent="0.25">
      <c r="A159" s="1401" t="str">
        <f t="shared" si="43"/>
        <v>A</v>
      </c>
      <c r="B159" s="1402" t="str">
        <f t="shared" si="44"/>
        <v>Salade composée.S.Salade amoy n° 78.Famille ►.H.Hors d'œuvres</v>
      </c>
      <c r="C159" s="1403" t="str">
        <f t="shared" si="48"/>
        <v>Salade composée</v>
      </c>
      <c r="D159" s="2475" t="str">
        <f t="shared" si="45"/>
        <v>S</v>
      </c>
      <c r="E159" s="1402" t="str">
        <f t="shared" si="49"/>
        <v>Salade amoy n° 78</v>
      </c>
      <c r="F159" s="1402" t="str">
        <f t="shared" si="50"/>
        <v>Famille ►</v>
      </c>
      <c r="G159" s="1402" t="str">
        <f t="shared" si="51"/>
        <v>H.Hors d'œuvres</v>
      </c>
      <c r="H159" s="54" t="s">
        <v>18</v>
      </c>
      <c r="I159" s="55" t="str">
        <f>I165</f>
        <v>Salade composée.S.Salade amoy n° 78.Famille ►.H.Hors d'œuvres</v>
      </c>
      <c r="J159" s="56">
        <f>J165</f>
        <v>10</v>
      </c>
      <c r="K159" s="56" t="str">
        <f>K165</f>
        <v>couverts</v>
      </c>
      <c r="L159" s="57" t="s">
        <v>6</v>
      </c>
      <c r="M159" s="58" t="s">
        <v>19</v>
      </c>
      <c r="N159" s="3426" t="s">
        <v>1641</v>
      </c>
      <c r="O159" s="3426"/>
      <c r="P159" s="3285" t="s">
        <v>2434</v>
      </c>
      <c r="Q159" s="3285"/>
      <c r="R159" s="3286"/>
      <c r="T159" s="3428" t="str">
        <f>N159</f>
        <v>SALADE COMPOSÉE</v>
      </c>
      <c r="U159" s="3367"/>
      <c r="V159" s="3369" t="str">
        <f>UPPER(LEFT(P159,1))</f>
        <v>S</v>
      </c>
      <c r="W159" s="3371" t="s">
        <v>2435</v>
      </c>
      <c r="Y159" s="2860" t="s">
        <v>22</v>
      </c>
      <c r="Z159" s="2947">
        <v>0</v>
      </c>
      <c r="AA159" s="2948" t="s">
        <v>23</v>
      </c>
      <c r="AB159" s="3"/>
      <c r="AC159" s="54" t="str">
        <f t="shared" si="42"/>
        <v>A</v>
      </c>
      <c r="AD159" s="3"/>
      <c r="AE159" s="48"/>
      <c r="AF159" s="48"/>
      <c r="AG159" s="48"/>
      <c r="AH159" s="48"/>
      <c r="AI159" s="48"/>
      <c r="AJ159" s="16"/>
      <c r="AK159" s="4">
        <v>1</v>
      </c>
    </row>
    <row r="160" spans="1:37" ht="22.5" customHeight="1" x14ac:dyDescent="0.25">
      <c r="A160" s="1401" t="str">
        <f t="shared" si="43"/>
        <v>A</v>
      </c>
      <c r="B160" s="1402" t="str">
        <f t="shared" si="44"/>
        <v>Salade composée.S.Salade amoy n° 78.Famille ►.H.Hors d'œuvres</v>
      </c>
      <c r="C160" s="1403" t="str">
        <f t="shared" si="48"/>
        <v>Salade composée</v>
      </c>
      <c r="D160" s="2475" t="str">
        <f t="shared" si="45"/>
        <v>S</v>
      </c>
      <c r="E160" s="1402" t="str">
        <f t="shared" si="49"/>
        <v>Salade amoy n° 78</v>
      </c>
      <c r="F160" s="1402" t="str">
        <f t="shared" si="50"/>
        <v>Famille ►</v>
      </c>
      <c r="G160" s="1402" t="str">
        <f t="shared" si="51"/>
        <v>H.Hors d'œuvres</v>
      </c>
      <c r="H160" s="66" t="s">
        <v>18</v>
      </c>
      <c r="I160" s="67" t="str">
        <f>I165</f>
        <v>Salade composée.S.Salade amoy n° 78.Famille ►.H.Hors d'œuvres</v>
      </c>
      <c r="J160" s="68"/>
      <c r="K160" s="68"/>
      <c r="L160" s="69" t="s">
        <v>28</v>
      </c>
      <c r="M160" s="70" t="s">
        <v>29</v>
      </c>
      <c r="N160" s="3427"/>
      <c r="O160" s="3427"/>
      <c r="P160" s="3287"/>
      <c r="Q160" s="3287"/>
      <c r="R160" s="3288"/>
      <c r="T160" s="3429"/>
      <c r="U160" s="3368"/>
      <c r="V160" s="3370"/>
      <c r="W160" s="3372"/>
      <c r="Y160" s="2860" t="s">
        <v>30</v>
      </c>
      <c r="Z160" s="2949">
        <v>0</v>
      </c>
      <c r="AA160" s="72" t="s">
        <v>31</v>
      </c>
      <c r="AB160" s="3"/>
      <c r="AC160" s="66" t="str">
        <f t="shared" si="42"/>
        <v>A</v>
      </c>
      <c r="AD160" s="3"/>
      <c r="AE160" s="48"/>
      <c r="AF160" s="48"/>
      <c r="AG160" s="48"/>
      <c r="AH160" s="48"/>
      <c r="AI160" s="48"/>
      <c r="AJ160" s="16"/>
      <c r="AK160" s="4">
        <v>1</v>
      </c>
    </row>
    <row r="161" spans="1:37" ht="22.5" customHeight="1" x14ac:dyDescent="0.25">
      <c r="A161" s="1401" t="str">
        <f t="shared" si="43"/>
        <v>A</v>
      </c>
      <c r="B161" s="1402" t="str">
        <f t="shared" si="44"/>
        <v>Salade composée.S.Salade amoy n° 78.Famille ►.H.Hors d'œuvres</v>
      </c>
      <c r="C161" s="1403" t="str">
        <f t="shared" si="48"/>
        <v>Salade composée</v>
      </c>
      <c r="D161" s="2475" t="str">
        <f t="shared" si="45"/>
        <v>S</v>
      </c>
      <c r="E161" s="1402" t="str">
        <f t="shared" si="49"/>
        <v>Salade amoy n° 78</v>
      </c>
      <c r="F161" s="1402" t="str">
        <f t="shared" si="50"/>
        <v>Famille ►</v>
      </c>
      <c r="G161" s="1402" t="str">
        <f t="shared" si="51"/>
        <v>H.Hors d'œuvres</v>
      </c>
      <c r="H161" s="66" t="s">
        <v>18</v>
      </c>
      <c r="I161" s="77" t="str">
        <f>I165</f>
        <v>Salade composée.S.Salade amoy n° 78.Famille ►.H.Hors d'œuvres</v>
      </c>
      <c r="J161" s="78"/>
      <c r="K161" s="79"/>
      <c r="L161" s="80"/>
      <c r="M161" s="81" t="s">
        <v>33</v>
      </c>
      <c r="N161" s="82"/>
      <c r="O161" s="83" t="s">
        <v>34</v>
      </c>
      <c r="P161" s="84" t="s">
        <v>2326</v>
      </c>
      <c r="Q161" s="16"/>
      <c r="R161" s="85"/>
      <c r="T161" s="3683"/>
      <c r="U161" s="90" t="s">
        <v>38</v>
      </c>
      <c r="V161" s="3684">
        <v>100</v>
      </c>
      <c r="W161" s="3685" t="str">
        <f>W162</f>
        <v>couverts</v>
      </c>
      <c r="Y161" s="2860" t="s">
        <v>36</v>
      </c>
      <c r="Z161" s="2949">
        <v>0</v>
      </c>
      <c r="AA161" s="72" t="s">
        <v>37</v>
      </c>
      <c r="AB161" s="3"/>
      <c r="AC161" s="66" t="str">
        <f t="shared" si="42"/>
        <v>A</v>
      </c>
      <c r="AD161" s="3"/>
      <c r="AE161" s="48"/>
      <c r="AF161" s="48"/>
      <c r="AG161" s="48"/>
      <c r="AH161" s="48"/>
      <c r="AI161" s="48"/>
      <c r="AJ161" s="16"/>
      <c r="AK161" s="4">
        <v>1</v>
      </c>
    </row>
    <row r="162" spans="1:37" ht="15.75" customHeight="1" x14ac:dyDescent="0.25">
      <c r="A162" s="1401" t="str">
        <f t="shared" si="43"/>
        <v>A</v>
      </c>
      <c r="B162" s="1402" t="str">
        <f t="shared" si="44"/>
        <v>Salade composée.S.Salade amoy n° 78.Famille ►.H.Hors d'œuvres</v>
      </c>
      <c r="C162" s="1403" t="str">
        <f t="shared" si="48"/>
        <v>Salade composée</v>
      </c>
      <c r="D162" s="2475" t="str">
        <f t="shared" si="45"/>
        <v>S</v>
      </c>
      <c r="E162" s="1402" t="str">
        <f t="shared" si="49"/>
        <v>Salade amoy n° 78</v>
      </c>
      <c r="F162" s="1402" t="str">
        <f t="shared" si="50"/>
        <v>Famille ►</v>
      </c>
      <c r="G162" s="1402" t="str">
        <f t="shared" si="51"/>
        <v>H.Hors d'œuvres</v>
      </c>
      <c r="H162" s="66" t="s">
        <v>18</v>
      </c>
      <c r="I162" s="91" t="str">
        <f>I165</f>
        <v>Salade composée.S.Salade amoy n° 78.Famille ►.H.Hors d'œuvres</v>
      </c>
      <c r="J162" s="91"/>
      <c r="K162" s="91"/>
      <c r="L162" s="92" t="s">
        <v>39</v>
      </c>
      <c r="M162" s="93"/>
      <c r="N162" s="93"/>
      <c r="O162" s="94" t="s">
        <v>40</v>
      </c>
      <c r="P162" s="3317" t="str">
        <f>L165</f>
        <v>Salade composée.S.Salade amoy n° 78.Famille ►.H.Hors d'œuvres</v>
      </c>
      <c r="Q162" s="3317"/>
      <c r="R162" s="3318"/>
      <c r="T162" s="3683"/>
      <c r="U162" s="101" t="s">
        <v>42</v>
      </c>
      <c r="V162" s="98">
        <v>10</v>
      </c>
      <c r="W162" s="99" t="s">
        <v>44</v>
      </c>
      <c r="Y162" s="229" t="s">
        <v>41</v>
      </c>
      <c r="Z162" s="2950">
        <f t="shared" ref="Z162:Z183" si="52">AA162 / 1000</f>
        <v>1E-3</v>
      </c>
      <c r="AA162" s="96">
        <v>1</v>
      </c>
      <c r="AB162" s="3"/>
      <c r="AC162" s="66" t="str">
        <f t="shared" si="42"/>
        <v>A</v>
      </c>
      <c r="AD162" s="3"/>
      <c r="AE162" s="48"/>
      <c r="AF162" s="48"/>
      <c r="AG162" s="48"/>
      <c r="AH162" s="48"/>
      <c r="AI162" s="48"/>
      <c r="AJ162" s="16"/>
      <c r="AK162" s="4">
        <v>1</v>
      </c>
    </row>
    <row r="163" spans="1:37" ht="15.75" customHeight="1" x14ac:dyDescent="0.25">
      <c r="A163" s="1401" t="str">
        <f t="shared" si="43"/>
        <v>A</v>
      </c>
      <c r="B163" s="1402" t="str">
        <f t="shared" si="44"/>
        <v>Salade composée.S.Salade amoy n° 78.Famille ►.H.Hors d'œuvres</v>
      </c>
      <c r="C163" s="1403" t="str">
        <f t="shared" si="48"/>
        <v>Salade composée</v>
      </c>
      <c r="D163" s="2475" t="str">
        <f t="shared" si="45"/>
        <v>S</v>
      </c>
      <c r="E163" s="1402" t="str">
        <f t="shared" si="49"/>
        <v>Salade amoy n° 78</v>
      </c>
      <c r="F163" s="1402" t="str">
        <f t="shared" si="50"/>
        <v>Famille ►</v>
      </c>
      <c r="G163" s="1402" t="str">
        <f t="shared" si="51"/>
        <v>H.Hors d'œuvres</v>
      </c>
      <c r="H163" s="66" t="s">
        <v>18</v>
      </c>
      <c r="I163" s="91" t="str">
        <f>I165</f>
        <v>Salade composée.S.Salade amoy n° 78.Famille ►.H.Hors d'œuvres</v>
      </c>
      <c r="J163" s="91"/>
      <c r="K163" s="91"/>
      <c r="L163" s="110">
        <v>10</v>
      </c>
      <c r="M163" s="111" t="s">
        <v>44</v>
      </c>
      <c r="N163" s="92"/>
      <c r="O163" s="92"/>
      <c r="P163" s="3317"/>
      <c r="Q163" s="3317"/>
      <c r="R163" s="3318"/>
      <c r="T163" s="3683"/>
      <c r="U163" s="112" t="s">
        <v>48</v>
      </c>
      <c r="V163" s="113"/>
      <c r="W163" s="114"/>
      <c r="Y163" s="510" t="s">
        <v>47</v>
      </c>
      <c r="Z163" s="2950">
        <f t="shared" si="52"/>
        <v>1</v>
      </c>
      <c r="AA163" s="96">
        <v>1000</v>
      </c>
      <c r="AB163" s="3"/>
      <c r="AC163" s="66" t="str">
        <f t="shared" si="42"/>
        <v>A</v>
      </c>
      <c r="AD163" s="3"/>
      <c r="AE163" s="48"/>
      <c r="AF163" s="48"/>
      <c r="AG163" s="48"/>
      <c r="AH163" s="48"/>
      <c r="AI163" s="48"/>
      <c r="AJ163" s="16"/>
      <c r="AK163" s="4">
        <v>1</v>
      </c>
    </row>
    <row r="164" spans="1:37" ht="15.75" x14ac:dyDescent="0.25">
      <c r="A164" s="1401" t="str">
        <f t="shared" si="43"/>
        <v>►</v>
      </c>
      <c r="B164" s="1402" t="str">
        <f t="shared" si="44"/>
        <v>►</v>
      </c>
      <c r="C164" s="1403" t="str">
        <f t="shared" si="48"/>
        <v>►</v>
      </c>
      <c r="D164" s="2475" t="str">
        <f t="shared" si="45"/>
        <v>►</v>
      </c>
      <c r="E164" s="1402" t="str">
        <f t="shared" si="49"/>
        <v>►</v>
      </c>
      <c r="F164" s="1402" t="str">
        <f t="shared" si="50"/>
        <v>►</v>
      </c>
      <c r="G164" s="1402" t="str">
        <f t="shared" si="51"/>
        <v>►</v>
      </c>
      <c r="H164" s="66" t="s">
        <v>11</v>
      </c>
      <c r="I164" s="121" t="str">
        <f>I165</f>
        <v>Salade composée.S.Salade amoy n° 78.Famille ►.H.Hors d'œuvres</v>
      </c>
      <c r="J164" s="121"/>
      <c r="K164" s="121"/>
      <c r="L164" s="122"/>
      <c r="M164" s="123"/>
      <c r="N164" s="123"/>
      <c r="O164" s="123"/>
      <c r="P164" s="123"/>
      <c r="Q164" s="123"/>
      <c r="R164" s="124"/>
      <c r="T164" s="2871">
        <f>IF(OR(ISBLANK(V161), ISBLANK(V162)), 0, V161/V162)</f>
        <v>10</v>
      </c>
      <c r="U164" s="126"/>
      <c r="V164" s="126"/>
      <c r="W164" s="127" t="str">
        <f ca="1">IF(COUNTIF(I204:W204,"&lt;0.5")=0,"Aucune colonne masquée",COUNTIF(I204:W204,"&lt;0.5")&amp;" colonnes masquées : "&amp;(T165&amp;U165))</f>
        <v>Aucune colonne masquée</v>
      </c>
      <c r="Y164" s="495" t="s">
        <v>51</v>
      </c>
      <c r="Z164" s="2950">
        <f t="shared" si="52"/>
        <v>0.25</v>
      </c>
      <c r="AA164" s="96">
        <v>250</v>
      </c>
      <c r="AB164" s="3"/>
      <c r="AC164" s="66" t="str">
        <f t="shared" si="42"/>
        <v>►</v>
      </c>
      <c r="AD164" s="3"/>
      <c r="AE164" s="48"/>
      <c r="AF164" s="48"/>
      <c r="AG164" s="48"/>
      <c r="AH164" s="48"/>
      <c r="AI164" s="48"/>
      <c r="AJ164" s="16"/>
      <c r="AK164" s="4">
        <v>1</v>
      </c>
    </row>
    <row r="165" spans="1:37" ht="16.5" thickBot="1" x14ac:dyDescent="0.3">
      <c r="A165" s="1401" t="str">
        <f t="shared" si="43"/>
        <v>►</v>
      </c>
      <c r="B165" s="1402" t="str">
        <f t="shared" si="44"/>
        <v>►</v>
      </c>
      <c r="C165" s="1403" t="str">
        <f t="shared" si="48"/>
        <v>►</v>
      </c>
      <c r="D165" s="2475" t="str">
        <f t="shared" si="45"/>
        <v>►</v>
      </c>
      <c r="E165" s="1402" t="str">
        <f t="shared" si="49"/>
        <v>►</v>
      </c>
      <c r="F165" s="1402" t="str">
        <f t="shared" si="50"/>
        <v>►</v>
      </c>
      <c r="G165" s="1402" t="str">
        <f t="shared" si="51"/>
        <v>►</v>
      </c>
      <c r="H165" s="129" t="s">
        <v>11</v>
      </c>
      <c r="I165" s="130" t="str">
        <f>L165</f>
        <v>Salade composée.S.Salade amoy n° 78.Famille ►.H.Hors d'œuvres</v>
      </c>
      <c r="J165" s="130">
        <f>L163</f>
        <v>10</v>
      </c>
      <c r="K165" s="130" t="str">
        <f>M163</f>
        <v>couverts</v>
      </c>
      <c r="L165" s="131" t="str">
        <f>UPPER(LEFT(N159,1))&amp;LOWER(MID(N159,2,999))&amp;"."&amp;UPPER(LEFT(P159,1))&amp;"."&amp;UPPER(LEFT(P159,1))&amp;LOWER(MID(P159,2,999))&amp;"."&amp;IF(ISTEXT(R165),Q165&amp;"."&amp;UPPER(LEFT(R165,1))&amp;"."&amp;UPPER(LEFT(R165,1))&amp;LOWER(MID(R165,2,999)),M165)</f>
        <v>Salade composée.S.Salade amoy n° 78.Famille ►.H.Hors d'œuvres</v>
      </c>
      <c r="M165" s="132" t="s">
        <v>55</v>
      </c>
      <c r="N165" s="3321" t="s">
        <v>56</v>
      </c>
      <c r="O165" s="3321"/>
      <c r="P165" s="3321"/>
      <c r="Q165" s="133" t="s">
        <v>2387</v>
      </c>
      <c r="R165" s="134" t="s">
        <v>2388</v>
      </c>
      <c r="T165" s="2872" t="str">
        <f ca="1">IF(I204&lt;0.5,I203&amp;".","")&amp;IF(J204&lt;0.5,J203&amp;".","")&amp;IF(K204&lt;0.5,K203&amp;".","")&amp;IF(L204&lt;0.5,L203&amp;".","")&amp;IF(M204&lt;0.5,M203&amp;".","")&amp;IF(N204&lt;0.5,N203&amp;".","")&amp;IF(O204&lt;0.5,O203&amp;".","")&amp;IF(P204&lt;0.5,P203&amp;".","")&amp;IF(Q204&lt;0.5,Q203&amp;".","")</f>
        <v/>
      </c>
      <c r="U165" s="136" t="str">
        <f ca="1">IF(R204&lt;0.5,R203&amp;".","")&amp;IF(S204&lt;0.5,S203&amp;".","")&amp;IF(T204&lt;0.5,T203&amp;".","")&amp;IF(U204&lt;0.5,U203&amp;".","")&amp;IF(V204&lt;0.5,V203&amp;".","")&amp;IF(W204&lt;0.5,W203&amp;".","")</f>
        <v/>
      </c>
      <c r="V165" s="137"/>
      <c r="W165" s="127" t="str">
        <f>ROWS(H159:H205)-SUBTOTAL(103,H159:H205)&amp;" "&amp;"Lignes masquées"</f>
        <v>0 Lignes masquées</v>
      </c>
      <c r="Y165" s="495" t="s">
        <v>59</v>
      </c>
      <c r="Z165" s="2950">
        <f t="shared" si="52"/>
        <v>0.5</v>
      </c>
      <c r="AA165" s="96">
        <v>500</v>
      </c>
      <c r="AB165" s="3"/>
      <c r="AC165" s="129" t="str">
        <f t="shared" si="42"/>
        <v>►</v>
      </c>
      <c r="AD165" s="3"/>
      <c r="AE165" s="48"/>
      <c r="AF165" s="48"/>
      <c r="AG165" s="48"/>
      <c r="AH165" s="48"/>
      <c r="AI165" s="48"/>
      <c r="AJ165" s="16"/>
      <c r="AK165" s="4">
        <v>1</v>
      </c>
    </row>
    <row r="166" spans="1:37" s="48" customFormat="1" ht="17.25" thickTop="1" thickBot="1" x14ac:dyDescent="0.3">
      <c r="A166" s="1401" t="str">
        <f t="shared" si="43"/>
        <v>►</v>
      </c>
      <c r="B166" s="1402" t="str">
        <f t="shared" si="44"/>
        <v>►</v>
      </c>
      <c r="C166" s="1403" t="str">
        <f t="shared" si="48"/>
        <v>►</v>
      </c>
      <c r="D166" s="2475" t="str">
        <f t="shared" si="45"/>
        <v>►</v>
      </c>
      <c r="E166" s="1402" t="str">
        <f t="shared" si="49"/>
        <v>►</v>
      </c>
      <c r="F166" s="1402" t="str">
        <f t="shared" si="50"/>
        <v>►</v>
      </c>
      <c r="G166" s="1402" t="str">
        <f t="shared" si="51"/>
        <v>►</v>
      </c>
      <c r="H166" s="138" t="s">
        <v>11</v>
      </c>
      <c r="I166" s="139" t="str">
        <f>I165</f>
        <v>Salade composée.S.Salade amoy n° 78.Famille ►.H.Hors d'œuvres</v>
      </c>
      <c r="J166" s="140"/>
      <c r="K166" s="140"/>
      <c r="L166" s="141" t="s">
        <v>61</v>
      </c>
      <c r="M166" s="141" t="s">
        <v>62</v>
      </c>
      <c r="N166" s="141" t="s">
        <v>63</v>
      </c>
      <c r="O166" s="141" t="s">
        <v>64</v>
      </c>
      <c r="P166" s="2987" t="s">
        <v>65</v>
      </c>
      <c r="Q166" s="142" t="s">
        <v>66</v>
      </c>
      <c r="R166" s="143" t="s">
        <v>67</v>
      </c>
      <c r="S166"/>
      <c r="T166" s="2875" t="s">
        <v>70</v>
      </c>
      <c r="U166" s="3686" t="s">
        <v>71</v>
      </c>
      <c r="V166" s="3686" t="s">
        <v>72</v>
      </c>
      <c r="W166" s="145" t="s">
        <v>73</v>
      </c>
      <c r="X166"/>
      <c r="Y166" s="495" t="s">
        <v>68</v>
      </c>
      <c r="Z166" s="2950">
        <f t="shared" si="52"/>
        <v>0.33332999999999996</v>
      </c>
      <c r="AA166" s="96">
        <v>333.33</v>
      </c>
      <c r="AB166" s="3"/>
      <c r="AC166" s="138" t="str">
        <f t="shared" si="42"/>
        <v>►</v>
      </c>
      <c r="AD166" s="3"/>
      <c r="AJ166" s="16"/>
      <c r="AK166" s="4">
        <v>1</v>
      </c>
    </row>
    <row r="167" spans="1:37" s="48" customFormat="1" ht="15.75" customHeight="1" thickTop="1" x14ac:dyDescent="0.25">
      <c r="A167" s="1401" t="str">
        <f t="shared" si="43"/>
        <v>A</v>
      </c>
      <c r="B167" s="1402" t="str">
        <f t="shared" si="44"/>
        <v>Salade composée.S.Salade amoy n° 78.Famille ►.H.Hors d'œuvres</v>
      </c>
      <c r="C167" s="1403" t="str">
        <f t="shared" si="48"/>
        <v>Salade composée</v>
      </c>
      <c r="D167" s="2475" t="str">
        <f t="shared" si="45"/>
        <v>S</v>
      </c>
      <c r="E167" s="1402" t="str">
        <f t="shared" si="49"/>
        <v>Salade amoy n° 78</v>
      </c>
      <c r="F167" s="1402" t="str">
        <f t="shared" si="50"/>
        <v>Famille ►</v>
      </c>
      <c r="G167" s="1402" t="str">
        <f t="shared" si="51"/>
        <v>H.Hors d'œuvres</v>
      </c>
      <c r="H167" s="66" t="s">
        <v>18</v>
      </c>
      <c r="I167" s="1018" t="str">
        <f>I165</f>
        <v>Salade composée.S.Salade amoy n° 78.Famille ►.H.Hors d'œuvres</v>
      </c>
      <c r="J167" s="1019"/>
      <c r="K167" s="1019"/>
      <c r="L167" s="3687" t="s">
        <v>86</v>
      </c>
      <c r="M167" s="3688" t="s">
        <v>87</v>
      </c>
      <c r="N167" s="443"/>
      <c r="O167" s="3322" t="s">
        <v>88</v>
      </c>
      <c r="P167" s="3323" t="s">
        <v>89</v>
      </c>
      <c r="Q167" s="3324" t="s">
        <v>90</v>
      </c>
      <c r="R167" s="3689" t="s">
        <v>91</v>
      </c>
      <c r="S167"/>
      <c r="T167" s="3423" t="s">
        <v>2389</v>
      </c>
      <c r="U167" s="3690" t="s">
        <v>93</v>
      </c>
      <c r="V167" s="3691" t="s">
        <v>94</v>
      </c>
      <c r="W167" s="3436" t="s">
        <v>95</v>
      </c>
      <c r="X167"/>
      <c r="Y167" s="496" t="s">
        <v>92</v>
      </c>
      <c r="Z167" s="2951">
        <f t="shared" si="52"/>
        <v>1E-3</v>
      </c>
      <c r="AA167" s="155">
        <v>1</v>
      </c>
      <c r="AB167" s="3"/>
      <c r="AC167" s="66" t="str">
        <f t="shared" si="42"/>
        <v>A</v>
      </c>
      <c r="AD167" s="3"/>
      <c r="AJ167" s="16"/>
      <c r="AK167" s="4">
        <v>1</v>
      </c>
    </row>
    <row r="168" spans="1:37" s="48" customFormat="1" ht="16.5" customHeight="1" x14ac:dyDescent="0.25">
      <c r="A168" s="1401" t="str">
        <f t="shared" si="43"/>
        <v>A</v>
      </c>
      <c r="B168" s="1402" t="str">
        <f t="shared" si="44"/>
        <v>Salade composée.S.Salade amoy n° 78.Famille ►.H.Hors d'œuvres</v>
      </c>
      <c r="C168" s="1403" t="str">
        <f t="shared" si="48"/>
        <v>Salade composée</v>
      </c>
      <c r="D168" s="2475" t="str">
        <f t="shared" si="45"/>
        <v>S</v>
      </c>
      <c r="E168" s="1402" t="str">
        <f t="shared" si="49"/>
        <v>Salade amoy n° 78</v>
      </c>
      <c r="F168" s="1402" t="str">
        <f t="shared" si="50"/>
        <v>Famille ►</v>
      </c>
      <c r="G168" s="1402" t="str">
        <f t="shared" si="51"/>
        <v>H.Hors d'œuvres</v>
      </c>
      <c r="H168" s="66" t="s">
        <v>18</v>
      </c>
      <c r="I168" s="149" t="str">
        <f>I165</f>
        <v>Salade composée.S.Salade amoy n° 78.Famille ►.H.Hors d'œuvres</v>
      </c>
      <c r="J168" s="91"/>
      <c r="K168" s="91"/>
      <c r="L168" s="2817" t="s">
        <v>103</v>
      </c>
      <c r="M168" s="164" t="s">
        <v>104</v>
      </c>
      <c r="N168" s="165" t="s">
        <v>105</v>
      </c>
      <c r="O168" s="3121"/>
      <c r="P168" s="3123"/>
      <c r="Q168" s="3320"/>
      <c r="R168" s="166" t="s">
        <v>106</v>
      </c>
      <c r="S168"/>
      <c r="T168" s="3424"/>
      <c r="U168" s="3692"/>
      <c r="V168" s="3693"/>
      <c r="W168" s="3195"/>
      <c r="X168"/>
      <c r="Y168" s="496" t="s">
        <v>107</v>
      </c>
      <c r="Z168" s="2951">
        <f t="shared" si="52"/>
        <v>0.01</v>
      </c>
      <c r="AA168" s="155">
        <v>10</v>
      </c>
      <c r="AB168" s="3"/>
      <c r="AC168" s="66" t="str">
        <f t="shared" si="42"/>
        <v>A</v>
      </c>
      <c r="AD168" s="3"/>
      <c r="AJ168" s="16"/>
      <c r="AK168" s="4">
        <v>1</v>
      </c>
    </row>
    <row r="169" spans="1:37" s="48" customFormat="1" ht="17.25" x14ac:dyDescent="0.25">
      <c r="A169" s="1401" t="str">
        <f t="shared" si="43"/>
        <v>A</v>
      </c>
      <c r="B169" s="1402" t="str">
        <f t="shared" si="44"/>
        <v>Salade composée.S.Salade amoy n° 78.Famille ►.H.Hors d'œuvres</v>
      </c>
      <c r="C169" s="1403" t="str">
        <f t="shared" si="48"/>
        <v>Salade composée</v>
      </c>
      <c r="D169" s="2475" t="str">
        <f t="shared" si="45"/>
        <v>S</v>
      </c>
      <c r="E169" s="1402" t="str">
        <f t="shared" si="49"/>
        <v>Salade amoy n° 78</v>
      </c>
      <c r="F169" s="1402" t="str">
        <f t="shared" si="50"/>
        <v>Famille ►</v>
      </c>
      <c r="G169" s="1402" t="str">
        <f t="shared" si="51"/>
        <v>H.Hors d'œuvres</v>
      </c>
      <c r="H169" s="66" t="s">
        <v>18</v>
      </c>
      <c r="I169" s="149" t="str">
        <f>I165</f>
        <v>Salade composée.S.Salade amoy n° 78.Famille ►.H.Hors d'œuvres</v>
      </c>
      <c r="J169" s="91">
        <f>J165</f>
        <v>10</v>
      </c>
      <c r="K169" s="91" t="str">
        <f>K165</f>
        <v>couverts</v>
      </c>
      <c r="L169" s="174">
        <v>1</v>
      </c>
      <c r="M169" s="175" t="s">
        <v>2436</v>
      </c>
      <c r="N169" s="176" t="str">
        <f t="shared" ref="N169:N182" si="53">IF(OR(ISTEXT(L169), L169&lt;=0, O169&lt;=0), "", "de")</f>
        <v>de</v>
      </c>
      <c r="O169" s="177">
        <v>50</v>
      </c>
      <c r="P169" s="229" t="s">
        <v>41</v>
      </c>
      <c r="Q169" s="179">
        <v>1</v>
      </c>
      <c r="R169" s="180" t="s">
        <v>2437</v>
      </c>
      <c r="S169"/>
      <c r="T169" s="2978">
        <f>IF(ISTEXT(L169), 0, IFERROR(INDEX(Z159:Z183, MATCH(P169, Y159:Y183, 0)) * O169 * IF(ISBLANK(L169), 1, L169), 0))</f>
        <v>0.05</v>
      </c>
      <c r="U169" s="3694">
        <f>IF(ISNUMBER(Q169), T169*Q169*T164, 0)</f>
        <v>0.5</v>
      </c>
      <c r="V169" s="3695">
        <f>IF(AND(ISNUMBER(Q169), ISNUMBER(L169)), L169 * Q169 * T164, 0)</f>
        <v>10</v>
      </c>
      <c r="W169" s="3696" t="str">
        <f t="shared" ref="W169:W182" si="54">M169</f>
        <v>œuf(s)</v>
      </c>
      <c r="X169"/>
      <c r="Y169" s="496" t="s">
        <v>117</v>
      </c>
      <c r="Z169" s="2951">
        <f t="shared" si="52"/>
        <v>0.1</v>
      </c>
      <c r="AA169" s="155">
        <v>100</v>
      </c>
      <c r="AB169" s="3"/>
      <c r="AC169" s="66" t="str">
        <f t="shared" si="42"/>
        <v>A</v>
      </c>
      <c r="AD169" s="3"/>
      <c r="AJ169" s="16"/>
      <c r="AK169" s="4">
        <v>1</v>
      </c>
    </row>
    <row r="170" spans="1:37" s="48" customFormat="1" ht="17.25" x14ac:dyDescent="0.25">
      <c r="A170" s="1401" t="str">
        <f t="shared" si="43"/>
        <v>A</v>
      </c>
      <c r="B170" s="1402" t="str">
        <f t="shared" si="44"/>
        <v>Salade composée.S.Salade amoy n° 78.Famille ►.H.Hors d'œuvres</v>
      </c>
      <c r="C170" s="1403" t="str">
        <f t="shared" si="48"/>
        <v>Salade composée</v>
      </c>
      <c r="D170" s="2475" t="str">
        <f t="shared" si="45"/>
        <v>S</v>
      </c>
      <c r="E170" s="1402" t="str">
        <f t="shared" si="49"/>
        <v>Salade amoy n° 78</v>
      </c>
      <c r="F170" s="1402" t="str">
        <f t="shared" si="50"/>
        <v>Famille ►</v>
      </c>
      <c r="G170" s="1402" t="str">
        <f t="shared" si="51"/>
        <v>H.Hors d'œuvres</v>
      </c>
      <c r="H170" s="196" t="str">
        <f t="shared" ref="H170:H182" si="55">IF(R170&lt;&gt;"","A","►")</f>
        <v>A</v>
      </c>
      <c r="I170" s="149" t="str">
        <f>I165</f>
        <v>Salade composée.S.Salade amoy n° 78.Famille ►.H.Hors d'œuvres</v>
      </c>
      <c r="J170" s="91">
        <f>J165</f>
        <v>10</v>
      </c>
      <c r="K170" s="91" t="str">
        <f>K165</f>
        <v>couverts</v>
      </c>
      <c r="L170" s="174"/>
      <c r="M170" s="175"/>
      <c r="N170" s="176" t="str">
        <f t="shared" si="53"/>
        <v/>
      </c>
      <c r="O170" s="177">
        <v>200</v>
      </c>
      <c r="P170" s="229" t="s">
        <v>41</v>
      </c>
      <c r="Q170" s="179">
        <v>1</v>
      </c>
      <c r="R170" s="180" t="s">
        <v>2438</v>
      </c>
      <c r="S170"/>
      <c r="T170" s="2978">
        <f>IF(ISTEXT(L170), 0, IFERROR(INDEX(Z159:Z183, MATCH(P170, Y159:Y183, 0)) * O170 * IF(ISBLANK(L170), 1, L170), 0))</f>
        <v>0.2</v>
      </c>
      <c r="U170" s="3697">
        <f>IF(ISNUMBER(Q170), T170*Q170*T164, 0)</f>
        <v>2</v>
      </c>
      <c r="V170" s="3698">
        <f>IF(AND(ISNUMBER(Q170), ISNUMBER(L170)), L170 * Q170 * T164, 0)</f>
        <v>0</v>
      </c>
      <c r="W170" s="3699">
        <f t="shared" si="54"/>
        <v>0</v>
      </c>
      <c r="X170"/>
      <c r="Y170" s="496" t="s">
        <v>118</v>
      </c>
      <c r="Z170" s="2951">
        <f t="shared" si="52"/>
        <v>1</v>
      </c>
      <c r="AA170" s="155">
        <v>1000</v>
      </c>
      <c r="AB170" s="3"/>
      <c r="AC170" s="196" t="str">
        <f t="shared" si="42"/>
        <v>A</v>
      </c>
      <c r="AD170" s="3"/>
      <c r="AJ170" s="16"/>
      <c r="AK170" s="4">
        <v>1</v>
      </c>
    </row>
    <row r="171" spans="1:37" s="48" customFormat="1" ht="17.25" x14ac:dyDescent="0.25">
      <c r="A171" s="1401" t="str">
        <f t="shared" si="43"/>
        <v>A</v>
      </c>
      <c r="B171" s="1402" t="str">
        <f t="shared" si="44"/>
        <v>Salade composée.S.Salade amoy n° 78.Famille ►.H.Hors d'œuvres</v>
      </c>
      <c r="C171" s="1403" t="str">
        <f t="shared" si="48"/>
        <v>Salade composée</v>
      </c>
      <c r="D171" s="2475" t="str">
        <f t="shared" si="45"/>
        <v>S</v>
      </c>
      <c r="E171" s="1402" t="str">
        <f t="shared" si="49"/>
        <v>Salade amoy n° 78</v>
      </c>
      <c r="F171" s="1402" t="str">
        <f t="shared" si="50"/>
        <v>Famille ►</v>
      </c>
      <c r="G171" s="1402" t="str">
        <f t="shared" si="51"/>
        <v>H.Hors d'œuvres</v>
      </c>
      <c r="H171" s="196" t="str">
        <f t="shared" si="55"/>
        <v>A</v>
      </c>
      <c r="I171" s="149" t="str">
        <f>I165</f>
        <v>Salade composée.S.Salade amoy n° 78.Famille ►.H.Hors d'œuvres</v>
      </c>
      <c r="J171" s="91">
        <f>J165</f>
        <v>10</v>
      </c>
      <c r="K171" s="91" t="str">
        <f>K165</f>
        <v>couverts</v>
      </c>
      <c r="L171" s="174"/>
      <c r="M171" s="209"/>
      <c r="N171" s="176" t="str">
        <f t="shared" si="53"/>
        <v/>
      </c>
      <c r="O171" s="177"/>
      <c r="P171" s="1462"/>
      <c r="Q171" s="179">
        <v>1</v>
      </c>
      <c r="R171" s="180" t="s">
        <v>2439</v>
      </c>
      <c r="S171"/>
      <c r="T171" s="2978">
        <f>IF(ISTEXT(L171), 0, IFERROR(INDEX(Z159:Z183, MATCH(P171, Y159:Y183, 0)) * O171 * IF(ISBLANK(L171), 1, L171), 0))</f>
        <v>0</v>
      </c>
      <c r="U171" s="3700">
        <f>IF(ISNUMBER(Q171), T171*Q171*T164, 0)</f>
        <v>0</v>
      </c>
      <c r="V171" s="3701">
        <f>IF(AND(ISNUMBER(Q171), ISNUMBER(L171)), L171 * Q171 * T164, 0)</f>
        <v>0</v>
      </c>
      <c r="W171" s="3702">
        <f t="shared" si="54"/>
        <v>0</v>
      </c>
      <c r="X171"/>
      <c r="Y171" s="489" t="s">
        <v>120</v>
      </c>
      <c r="Z171" s="2951">
        <f t="shared" si="52"/>
        <v>0.25</v>
      </c>
      <c r="AA171" s="155">
        <v>250</v>
      </c>
      <c r="AB171" s="3"/>
      <c r="AC171" s="196" t="str">
        <f t="shared" si="42"/>
        <v>A</v>
      </c>
      <c r="AD171" s="3"/>
      <c r="AJ171" s="16"/>
      <c r="AK171" s="4">
        <v>1</v>
      </c>
    </row>
    <row r="172" spans="1:37" s="48" customFormat="1" ht="17.25" x14ac:dyDescent="0.25">
      <c r="A172" s="1401" t="str">
        <f t="shared" si="43"/>
        <v>A</v>
      </c>
      <c r="B172" s="1402" t="str">
        <f t="shared" si="44"/>
        <v>Salade composée.S.Salade amoy n° 78.Famille ►.H.Hors d'œuvres</v>
      </c>
      <c r="C172" s="1403" t="str">
        <f t="shared" si="48"/>
        <v>Salade composée</v>
      </c>
      <c r="D172" s="2475" t="str">
        <f t="shared" si="45"/>
        <v>S</v>
      </c>
      <c r="E172" s="1402" t="str">
        <f t="shared" si="49"/>
        <v>Salade amoy n° 78</v>
      </c>
      <c r="F172" s="1402" t="str">
        <f t="shared" si="50"/>
        <v>Famille ►</v>
      </c>
      <c r="G172" s="1402" t="str">
        <f t="shared" si="51"/>
        <v>H.Hors d'œuvres</v>
      </c>
      <c r="H172" s="196" t="str">
        <f t="shared" si="55"/>
        <v>A</v>
      </c>
      <c r="I172" s="149" t="str">
        <f>I165</f>
        <v>Salade composée.S.Salade amoy n° 78.Famille ►.H.Hors d'œuvres</v>
      </c>
      <c r="J172" s="91">
        <f>J165</f>
        <v>10</v>
      </c>
      <c r="K172" s="91" t="str">
        <f>K165</f>
        <v>couverts</v>
      </c>
      <c r="L172" s="174"/>
      <c r="M172" s="209"/>
      <c r="N172" s="176" t="str">
        <f t="shared" si="53"/>
        <v/>
      </c>
      <c r="O172" s="177">
        <v>300</v>
      </c>
      <c r="P172" s="229" t="s">
        <v>41</v>
      </c>
      <c r="Q172" s="179">
        <v>1</v>
      </c>
      <c r="R172" s="180" t="s">
        <v>2440</v>
      </c>
      <c r="S172"/>
      <c r="T172" s="2978">
        <f>IF(ISTEXT(L172), 0, IFERROR(INDEX(Z159:Z183, MATCH(P172, Y159:Y183, 0)) * O172 * IF(ISBLANK(L172), 1, L172), 0))</f>
        <v>0.3</v>
      </c>
      <c r="U172" s="3697">
        <f>IF(ISNUMBER(Q172), T172*Q172*T164, 0)</f>
        <v>3</v>
      </c>
      <c r="V172" s="3698">
        <f>IF(AND(ISNUMBER(Q172), ISNUMBER(L172)), L172 * Q172 * T164, 0)</f>
        <v>0</v>
      </c>
      <c r="W172" s="3699">
        <f t="shared" si="54"/>
        <v>0</v>
      </c>
      <c r="X172"/>
      <c r="Y172" s="489" t="s">
        <v>123</v>
      </c>
      <c r="Z172" s="2951">
        <f t="shared" si="52"/>
        <v>0.5</v>
      </c>
      <c r="AA172" s="155">
        <v>500</v>
      </c>
      <c r="AB172" s="3"/>
      <c r="AC172" s="196" t="str">
        <f t="shared" si="42"/>
        <v>A</v>
      </c>
      <c r="AD172" s="3"/>
      <c r="AJ172" s="16"/>
      <c r="AK172" s="4">
        <v>1</v>
      </c>
    </row>
    <row r="173" spans="1:37" s="48" customFormat="1" ht="18" customHeight="1" x14ac:dyDescent="0.25">
      <c r="A173" s="1401" t="str">
        <f t="shared" si="43"/>
        <v>A</v>
      </c>
      <c r="B173" s="1402" t="str">
        <f t="shared" si="44"/>
        <v>Salade composée.S.Salade amoy n° 78.Famille ►.H.Hors d'œuvres</v>
      </c>
      <c r="C173" s="1403" t="str">
        <f t="shared" si="48"/>
        <v>Salade composée</v>
      </c>
      <c r="D173" s="2475" t="str">
        <f t="shared" si="45"/>
        <v>S</v>
      </c>
      <c r="E173" s="1402" t="str">
        <f t="shared" si="49"/>
        <v>Salade amoy n° 78</v>
      </c>
      <c r="F173" s="1402" t="str">
        <f t="shared" si="50"/>
        <v>Famille ►</v>
      </c>
      <c r="G173" s="1402" t="str">
        <f t="shared" si="51"/>
        <v>H.Hors d'œuvres</v>
      </c>
      <c r="H173" s="196" t="str">
        <f t="shared" si="55"/>
        <v>A</v>
      </c>
      <c r="I173" s="149" t="str">
        <f>I165</f>
        <v>Salade composée.S.Salade amoy n° 78.Famille ►.H.Hors d'œuvres</v>
      </c>
      <c r="J173" s="91">
        <f>J165</f>
        <v>10</v>
      </c>
      <c r="K173" s="91" t="str">
        <f>K165</f>
        <v>couverts</v>
      </c>
      <c r="L173" s="174"/>
      <c r="M173" s="209"/>
      <c r="N173" s="176" t="str">
        <f t="shared" si="53"/>
        <v/>
      </c>
      <c r="O173" s="177">
        <v>600</v>
      </c>
      <c r="P173" s="229" t="s">
        <v>41</v>
      </c>
      <c r="Q173" s="179">
        <v>1</v>
      </c>
      <c r="R173" s="180" t="s">
        <v>2441</v>
      </c>
      <c r="S173"/>
      <c r="T173" s="2978">
        <f>IF(ISTEXT(L173), 0, IFERROR(INDEX(Z159:Z183, MATCH(P173, Y159:Y183, 0)) * O173 * IF(ISBLANK(L173), 1, L173), 0))</f>
        <v>0.6</v>
      </c>
      <c r="U173" s="3700">
        <f>IF(ISNUMBER(Q173), T173*Q173*T164, 0)</f>
        <v>6</v>
      </c>
      <c r="V173" s="3701">
        <f>IF(AND(ISNUMBER(Q173), ISNUMBER(L173)), L173 * Q173 * T164, 0)</f>
        <v>0</v>
      </c>
      <c r="W173" s="3702">
        <f t="shared" si="54"/>
        <v>0</v>
      </c>
      <c r="X173"/>
      <c r="Y173" s="2879" t="s">
        <v>125</v>
      </c>
      <c r="Z173" s="2951">
        <f t="shared" si="52"/>
        <v>0.1</v>
      </c>
      <c r="AA173" s="155">
        <v>100</v>
      </c>
      <c r="AB173" s="3"/>
      <c r="AC173" s="196" t="str">
        <f t="shared" si="42"/>
        <v>A</v>
      </c>
      <c r="AD173" s="3"/>
      <c r="AJ173" s="16"/>
      <c r="AK173" s="4">
        <v>1</v>
      </c>
    </row>
    <row r="174" spans="1:37" s="48" customFormat="1" ht="18" customHeight="1" x14ac:dyDescent="0.25">
      <c r="A174" s="1401" t="str">
        <f t="shared" si="43"/>
        <v>A</v>
      </c>
      <c r="B174" s="1402" t="str">
        <f t="shared" si="44"/>
        <v>Salade composée.S.Salade amoy n° 78.Famille ►.H.Hors d'œuvres</v>
      </c>
      <c r="C174" s="1403" t="str">
        <f t="shared" si="48"/>
        <v>Salade composée</v>
      </c>
      <c r="D174" s="2475" t="str">
        <f t="shared" si="45"/>
        <v>S</v>
      </c>
      <c r="E174" s="1402" t="str">
        <f t="shared" si="49"/>
        <v>Salade amoy n° 78</v>
      </c>
      <c r="F174" s="1402" t="str">
        <f t="shared" si="50"/>
        <v>Famille ►</v>
      </c>
      <c r="G174" s="1402" t="str">
        <f t="shared" si="51"/>
        <v>H.Hors d'œuvres</v>
      </c>
      <c r="H174" s="196" t="str">
        <f t="shared" si="55"/>
        <v>A</v>
      </c>
      <c r="I174" s="149" t="str">
        <f>I165</f>
        <v>Salade composée.S.Salade amoy n° 78.Famille ►.H.Hors d'œuvres</v>
      </c>
      <c r="J174" s="91">
        <f>J165</f>
        <v>10</v>
      </c>
      <c r="K174" s="91" t="str">
        <f>K165</f>
        <v>couverts</v>
      </c>
      <c r="L174" s="174"/>
      <c r="M174" s="209"/>
      <c r="N174" s="176" t="str">
        <f t="shared" si="53"/>
        <v/>
      </c>
      <c r="O174" s="177">
        <v>200</v>
      </c>
      <c r="P174" s="229" t="s">
        <v>41</v>
      </c>
      <c r="Q174" s="179">
        <v>1</v>
      </c>
      <c r="R174" s="180" t="s">
        <v>2442</v>
      </c>
      <c r="S174"/>
      <c r="T174" s="2978">
        <f>IF(ISTEXT(L174), 0, IFERROR(INDEX(Z159:Z183, MATCH(P174, Y159:Y183, 0)) * O174 * IF(ISBLANK(L174), 1, L174), 0))</f>
        <v>0.2</v>
      </c>
      <c r="U174" s="3697">
        <f>IF(ISNUMBER(Q174), T174*Q174*T164, 0)</f>
        <v>2</v>
      </c>
      <c r="V174" s="3698">
        <f>IF(AND(ISNUMBER(Q174), ISNUMBER(L174)), L174 * Q174 * T164, 0)</f>
        <v>0</v>
      </c>
      <c r="W174" s="3699">
        <f t="shared" si="54"/>
        <v>0</v>
      </c>
      <c r="X174"/>
      <c r="Y174" s="1446" t="s">
        <v>126</v>
      </c>
      <c r="Z174" s="2951">
        <f t="shared" si="52"/>
        <v>4.9299999999999995E-3</v>
      </c>
      <c r="AA174" s="223">
        <v>4.93</v>
      </c>
      <c r="AB174" s="3"/>
      <c r="AC174" s="196" t="str">
        <f t="shared" si="42"/>
        <v>A</v>
      </c>
      <c r="AD174" s="3"/>
      <c r="AJ174" s="16"/>
      <c r="AK174" s="4">
        <v>1</v>
      </c>
    </row>
    <row r="175" spans="1:37" s="48" customFormat="1" ht="17.25" x14ac:dyDescent="0.25">
      <c r="A175" s="1401" t="str">
        <f t="shared" si="43"/>
        <v>A</v>
      </c>
      <c r="B175" s="1402" t="str">
        <f t="shared" si="44"/>
        <v>Salade composée.S.Salade amoy n° 78.Famille ►.H.Hors d'œuvres</v>
      </c>
      <c r="C175" s="1403" t="str">
        <f t="shared" si="48"/>
        <v>Salade composée</v>
      </c>
      <c r="D175" s="2475" t="str">
        <f t="shared" si="45"/>
        <v>S</v>
      </c>
      <c r="E175" s="1402" t="str">
        <f t="shared" si="49"/>
        <v>Salade amoy n° 78</v>
      </c>
      <c r="F175" s="1402" t="str">
        <f t="shared" si="50"/>
        <v>Famille ►</v>
      </c>
      <c r="G175" s="1402" t="str">
        <f t="shared" si="51"/>
        <v>H.Hors d'œuvres</v>
      </c>
      <c r="H175" s="196" t="str">
        <f t="shared" si="55"/>
        <v>A</v>
      </c>
      <c r="I175" s="149" t="str">
        <f>I165</f>
        <v>Salade composée.S.Salade amoy n° 78.Famille ►.H.Hors d'œuvres</v>
      </c>
      <c r="J175" s="91">
        <f>J165</f>
        <v>10</v>
      </c>
      <c r="K175" s="91" t="str">
        <f>K165</f>
        <v>couverts</v>
      </c>
      <c r="L175" s="174"/>
      <c r="M175" s="209"/>
      <c r="N175" s="176" t="str">
        <f t="shared" si="53"/>
        <v/>
      </c>
      <c r="O175" s="177">
        <v>20</v>
      </c>
      <c r="P175" s="229" t="s">
        <v>41</v>
      </c>
      <c r="Q175" s="179">
        <v>1</v>
      </c>
      <c r="R175" s="180" t="s">
        <v>2443</v>
      </c>
      <c r="S175"/>
      <c r="T175" s="2978">
        <f>IF(ISTEXT(L175), 0, IFERROR(INDEX(Z159:Z183, MATCH(P175, Y159:Y183, 0)) * O175 * IF(ISBLANK(L175), 1, L175), 0))</f>
        <v>0.02</v>
      </c>
      <c r="U175" s="3700">
        <f>IF(ISNUMBER(Q175), T175*Q175*T164, 0)</f>
        <v>0.2</v>
      </c>
      <c r="V175" s="3701">
        <f>IF(AND(ISNUMBER(Q175), ISNUMBER(L175)), L175 * Q175 * T164, 0)</f>
        <v>0</v>
      </c>
      <c r="W175" s="3702">
        <f t="shared" si="54"/>
        <v>0</v>
      </c>
      <c r="X175"/>
      <c r="Y175" s="1446" t="s">
        <v>128</v>
      </c>
      <c r="Z175" s="2951">
        <f t="shared" si="52"/>
        <v>1.4999999999999999E-2</v>
      </c>
      <c r="AA175" s="155">
        <v>15</v>
      </c>
      <c r="AB175" s="3"/>
      <c r="AC175" s="196" t="str">
        <f t="shared" si="42"/>
        <v>A</v>
      </c>
      <c r="AD175" s="3"/>
      <c r="AJ175" s="16"/>
      <c r="AK175" s="4">
        <v>1</v>
      </c>
    </row>
    <row r="176" spans="1:37" s="48" customFormat="1" ht="17.25" x14ac:dyDescent="0.25">
      <c r="A176" s="1401" t="str">
        <f t="shared" si="43"/>
        <v>►</v>
      </c>
      <c r="B176" s="1402" t="str">
        <f t="shared" si="44"/>
        <v>►</v>
      </c>
      <c r="C176" s="1403" t="str">
        <f t="shared" si="48"/>
        <v>►</v>
      </c>
      <c r="D176" s="2475" t="str">
        <f t="shared" si="45"/>
        <v>►</v>
      </c>
      <c r="E176" s="1402" t="str">
        <f t="shared" si="49"/>
        <v>►</v>
      </c>
      <c r="F176" s="1402" t="str">
        <f t="shared" si="50"/>
        <v>►</v>
      </c>
      <c r="G176" s="1402" t="str">
        <f t="shared" si="51"/>
        <v>►</v>
      </c>
      <c r="H176" s="196" t="str">
        <f t="shared" si="55"/>
        <v>►</v>
      </c>
      <c r="I176" s="149" t="str">
        <f>I165</f>
        <v>Salade composée.S.Salade amoy n° 78.Famille ►.H.Hors d'œuvres</v>
      </c>
      <c r="J176" s="91">
        <f>J165</f>
        <v>10</v>
      </c>
      <c r="K176" s="91" t="str">
        <f>K165</f>
        <v>couverts</v>
      </c>
      <c r="L176" s="174"/>
      <c r="M176" s="209"/>
      <c r="N176" s="176" t="str">
        <f t="shared" si="53"/>
        <v/>
      </c>
      <c r="O176" s="177"/>
      <c r="P176" s="1462"/>
      <c r="Q176" s="179">
        <v>1</v>
      </c>
      <c r="R176" s="180"/>
      <c r="S176"/>
      <c r="T176" s="2978">
        <f>IF(ISTEXT(L176), 0, IFERROR(INDEX(Z159:Z183, MATCH(P176, Y159:Y183, 0)) * O176 * IF(ISBLANK(L176), 1, L176), 0))</f>
        <v>0</v>
      </c>
      <c r="U176" s="3697">
        <f>IF(ISNUMBER(Q176), T176*Q176*T164, 0)</f>
        <v>0</v>
      </c>
      <c r="V176" s="3698">
        <f>IF(AND(ISNUMBER(Q176), ISNUMBER(L176)), L176 * Q176 * T164, 0)</f>
        <v>0</v>
      </c>
      <c r="W176" s="3699">
        <f t="shared" si="54"/>
        <v>0</v>
      </c>
      <c r="X176"/>
      <c r="Y176" s="1446" t="s">
        <v>130</v>
      </c>
      <c r="Z176" s="2951">
        <f t="shared" si="52"/>
        <v>5.0000000000000001E-3</v>
      </c>
      <c r="AA176" s="155">
        <v>5</v>
      </c>
      <c r="AB176" s="3"/>
      <c r="AC176" s="196" t="str">
        <f t="shared" si="42"/>
        <v>►</v>
      </c>
      <c r="AD176" s="3"/>
      <c r="AJ176" s="16"/>
      <c r="AK176" s="4">
        <v>1</v>
      </c>
    </row>
    <row r="177" spans="1:37" s="48" customFormat="1" ht="17.25" x14ac:dyDescent="0.25">
      <c r="A177" s="1401" t="str">
        <f t="shared" si="43"/>
        <v>A</v>
      </c>
      <c r="B177" s="1402" t="str">
        <f t="shared" si="44"/>
        <v>Salade composée.S.Salade amoy n° 78.Famille ►.H.Hors d'œuvres</v>
      </c>
      <c r="C177" s="1403" t="str">
        <f t="shared" si="48"/>
        <v>Salade composée</v>
      </c>
      <c r="D177" s="2475" t="str">
        <f t="shared" si="45"/>
        <v>S</v>
      </c>
      <c r="E177" s="1402" t="str">
        <f t="shared" si="49"/>
        <v>Salade amoy n° 78</v>
      </c>
      <c r="F177" s="1402" t="str">
        <f t="shared" si="50"/>
        <v>Famille ►</v>
      </c>
      <c r="G177" s="1402" t="str">
        <f t="shared" si="51"/>
        <v>H.Hors d'œuvres</v>
      </c>
      <c r="H177" s="196" t="str">
        <f t="shared" si="55"/>
        <v>A</v>
      </c>
      <c r="I177" s="149" t="str">
        <f>I165</f>
        <v>Salade composée.S.Salade amoy n° 78.Famille ►.H.Hors d'œuvres</v>
      </c>
      <c r="J177" s="91">
        <f>J165</f>
        <v>10</v>
      </c>
      <c r="K177" s="91" t="str">
        <f>K165</f>
        <v>couverts</v>
      </c>
      <c r="L177" s="174"/>
      <c r="M177" s="209"/>
      <c r="N177" s="176" t="str">
        <f t="shared" si="53"/>
        <v/>
      </c>
      <c r="O177" s="177">
        <v>150</v>
      </c>
      <c r="P177" s="229" t="s">
        <v>41</v>
      </c>
      <c r="Q177" s="179">
        <v>1</v>
      </c>
      <c r="R177" s="180" t="s">
        <v>2390</v>
      </c>
      <c r="S177"/>
      <c r="T177" s="2978">
        <f>IF(ISTEXT(L177), 0, IFERROR(INDEX(Z159:Z183, MATCH(P177, Y159:Y183, 0)) * O177 * IF(ISBLANK(L177), 1, L177), 0))</f>
        <v>0.15</v>
      </c>
      <c r="U177" s="3700">
        <f>IF(ISNUMBER(Q177), T177*Q177*T164, 0)</f>
        <v>1.5</v>
      </c>
      <c r="V177" s="3701">
        <f>IF(AND(ISNUMBER(Q177), ISNUMBER(L177)), L177 * Q177 * T164, 0)</f>
        <v>0</v>
      </c>
      <c r="W177" s="3702">
        <f t="shared" si="54"/>
        <v>0</v>
      </c>
      <c r="X177"/>
      <c r="Y177" s="1446" t="s">
        <v>133</v>
      </c>
      <c r="Z177" s="2951">
        <f t="shared" si="52"/>
        <v>0.03</v>
      </c>
      <c r="AA177" s="155">
        <v>30</v>
      </c>
      <c r="AB177" s="3"/>
      <c r="AC177" s="196" t="str">
        <f t="shared" si="42"/>
        <v>A</v>
      </c>
      <c r="AD177" s="3"/>
      <c r="AJ177" s="16"/>
      <c r="AK177" s="4">
        <v>1</v>
      </c>
    </row>
    <row r="178" spans="1:37" s="48" customFormat="1" ht="17.25" x14ac:dyDescent="0.25">
      <c r="A178" s="1401" t="str">
        <f t="shared" si="43"/>
        <v>A</v>
      </c>
      <c r="B178" s="1402" t="str">
        <f t="shared" si="44"/>
        <v>Salade composée.S.Salade amoy n° 78.Famille ►.H.Hors d'œuvres</v>
      </c>
      <c r="C178" s="1403" t="str">
        <f t="shared" si="48"/>
        <v>Salade composée</v>
      </c>
      <c r="D178" s="2475" t="str">
        <f t="shared" si="45"/>
        <v>S</v>
      </c>
      <c r="E178" s="1402" t="str">
        <f t="shared" si="49"/>
        <v>Salade amoy n° 78</v>
      </c>
      <c r="F178" s="1402" t="str">
        <f t="shared" si="50"/>
        <v>Famille ►</v>
      </c>
      <c r="G178" s="1402" t="str">
        <f t="shared" si="51"/>
        <v>H.Hors d'œuvres</v>
      </c>
      <c r="H178" s="196" t="str">
        <f t="shared" si="55"/>
        <v>A</v>
      </c>
      <c r="I178" s="149" t="str">
        <f>I165</f>
        <v>Salade composée.S.Salade amoy n° 78.Famille ►.H.Hors d'œuvres</v>
      </c>
      <c r="J178" s="91">
        <f>J165</f>
        <v>10</v>
      </c>
      <c r="K178" s="91" t="str">
        <f>K165</f>
        <v>couverts</v>
      </c>
      <c r="L178" s="174"/>
      <c r="M178" s="209"/>
      <c r="N178" s="176" t="str">
        <f t="shared" si="53"/>
        <v/>
      </c>
      <c r="O178" s="177">
        <v>50</v>
      </c>
      <c r="P178" s="229" t="s">
        <v>41</v>
      </c>
      <c r="Q178" s="179">
        <v>1</v>
      </c>
      <c r="R178" s="180" t="s">
        <v>2444</v>
      </c>
      <c r="S178"/>
      <c r="T178" s="2978">
        <f>IF(ISTEXT(L178), 0, IFERROR(INDEX(Z159:Z183, MATCH(P178, Y159:Y183, 0)) * O178 * IF(ISBLANK(L178), 1, L178), 0))</f>
        <v>0.05</v>
      </c>
      <c r="U178" s="3697">
        <f>IF(ISNUMBER(Q178), T178*Q178*T164, 0)</f>
        <v>0.5</v>
      </c>
      <c r="V178" s="3698">
        <f>IF(AND(ISNUMBER(Q178), ISNUMBER(L178)), L178 * Q178 * T164, 0)</f>
        <v>0</v>
      </c>
      <c r="W178" s="3699">
        <f t="shared" si="54"/>
        <v>0</v>
      </c>
      <c r="X178"/>
      <c r="Y178" s="1446" t="s">
        <v>136</v>
      </c>
      <c r="Z178" s="2951">
        <f t="shared" si="52"/>
        <v>0.06</v>
      </c>
      <c r="AA178" s="155">
        <v>60</v>
      </c>
      <c r="AB178" s="3"/>
      <c r="AC178" s="196" t="str">
        <f t="shared" si="42"/>
        <v>A</v>
      </c>
      <c r="AD178" s="3"/>
      <c r="AJ178" s="16"/>
      <c r="AK178" s="4">
        <v>1</v>
      </c>
    </row>
    <row r="179" spans="1:37" s="48" customFormat="1" ht="17.25" x14ac:dyDescent="0.25">
      <c r="A179" s="1401" t="str">
        <f t="shared" si="43"/>
        <v>A</v>
      </c>
      <c r="B179" s="1402" t="str">
        <f t="shared" si="44"/>
        <v>Salade composée.S.Salade amoy n° 78.Famille ►.H.Hors d'œuvres</v>
      </c>
      <c r="C179" s="1403" t="str">
        <f t="shared" si="48"/>
        <v>Salade composée</v>
      </c>
      <c r="D179" s="2475" t="str">
        <f t="shared" si="45"/>
        <v>S</v>
      </c>
      <c r="E179" s="1402" t="str">
        <f t="shared" si="49"/>
        <v>Salade amoy n° 78</v>
      </c>
      <c r="F179" s="1402" t="str">
        <f t="shared" si="50"/>
        <v>Famille ►</v>
      </c>
      <c r="G179" s="1402" t="str">
        <f t="shared" si="51"/>
        <v>H.Hors d'œuvres</v>
      </c>
      <c r="H179" s="196" t="str">
        <f t="shared" si="55"/>
        <v>A</v>
      </c>
      <c r="I179" s="149" t="str">
        <f>I165</f>
        <v>Salade composée.S.Salade amoy n° 78.Famille ►.H.Hors d'œuvres</v>
      </c>
      <c r="J179" s="91">
        <f>J165</f>
        <v>10</v>
      </c>
      <c r="K179" s="91" t="str">
        <f>K165</f>
        <v>couverts</v>
      </c>
      <c r="L179" s="174"/>
      <c r="M179" s="209" t="s">
        <v>2393</v>
      </c>
      <c r="N179" s="176" t="str">
        <f t="shared" si="53"/>
        <v/>
      </c>
      <c r="O179" s="177"/>
      <c r="P179" s="1462"/>
      <c r="Q179" s="179">
        <v>1</v>
      </c>
      <c r="R179" s="180" t="s">
        <v>2394</v>
      </c>
      <c r="S179"/>
      <c r="T179" s="2978">
        <f>IF(ISTEXT(L179), 0, IFERROR(INDEX(Z159:Z183, MATCH(P179, Y159:Y183, 0)) * O179 * IF(ISBLANK(L179), 1, L179), 0))</f>
        <v>0</v>
      </c>
      <c r="U179" s="3700">
        <f>IF(ISNUMBER(Q179), T179*Q179*T164, 0)</f>
        <v>0</v>
      </c>
      <c r="V179" s="3701">
        <f>IF(AND(ISNUMBER(Q179), ISNUMBER(L179)), L179 * Q179 * T164, 0)</f>
        <v>0</v>
      </c>
      <c r="W179" s="3702" t="str">
        <f t="shared" si="54"/>
        <v>PM</v>
      </c>
      <c r="X179"/>
      <c r="Y179" s="1446" t="s">
        <v>139</v>
      </c>
      <c r="Z179" s="2951">
        <f t="shared" si="52"/>
        <v>0.22500000000000001</v>
      </c>
      <c r="AA179" s="155">
        <v>225</v>
      </c>
      <c r="AB179" s="3"/>
      <c r="AC179" s="196" t="str">
        <f t="shared" si="42"/>
        <v>A</v>
      </c>
      <c r="AD179" s="3"/>
      <c r="AJ179" s="16"/>
      <c r="AK179" s="4">
        <v>1</v>
      </c>
    </row>
    <row r="180" spans="1:37" s="48" customFormat="1" ht="19.5" customHeight="1" x14ac:dyDescent="0.25">
      <c r="A180" s="1401" t="str">
        <f t="shared" si="43"/>
        <v>A</v>
      </c>
      <c r="B180" s="1402" t="str">
        <f t="shared" si="44"/>
        <v>Salade composée.S.Salade amoy n° 78.Famille ►.H.Hors d'œuvres</v>
      </c>
      <c r="C180" s="1403" t="str">
        <f t="shared" si="48"/>
        <v>Salade composée</v>
      </c>
      <c r="D180" s="2475" t="str">
        <f t="shared" si="45"/>
        <v>S</v>
      </c>
      <c r="E180" s="1402" t="str">
        <f t="shared" si="49"/>
        <v>Salade amoy n° 78</v>
      </c>
      <c r="F180" s="1402" t="str">
        <f t="shared" si="50"/>
        <v>Famille ►</v>
      </c>
      <c r="G180" s="1402" t="str">
        <f t="shared" si="51"/>
        <v>H.Hors d'œuvres</v>
      </c>
      <c r="H180" s="196" t="str">
        <f t="shared" si="55"/>
        <v>A</v>
      </c>
      <c r="I180" s="149" t="str">
        <f>I165</f>
        <v>Salade composée.S.Salade amoy n° 78.Famille ►.H.Hors d'œuvres</v>
      </c>
      <c r="J180" s="91">
        <f>J165</f>
        <v>10</v>
      </c>
      <c r="K180" s="91" t="str">
        <f>K165</f>
        <v>couverts</v>
      </c>
      <c r="L180" s="174"/>
      <c r="M180" s="209" t="s">
        <v>2393</v>
      </c>
      <c r="N180" s="176" t="str">
        <f t="shared" si="53"/>
        <v/>
      </c>
      <c r="O180" s="177"/>
      <c r="P180" s="1462"/>
      <c r="Q180" s="179">
        <v>1</v>
      </c>
      <c r="R180" s="180" t="s">
        <v>2395</v>
      </c>
      <c r="S180"/>
      <c r="T180" s="2978">
        <f>IF(ISTEXT(L180), 0, IFERROR(INDEX(Z159:Z183, MATCH(P180, Y159:Y183, 0)) * O180 * IF(ISBLANK(L180), 1, L180), 0))</f>
        <v>0</v>
      </c>
      <c r="U180" s="3697">
        <f>IF(ISNUMBER(Q180), T180*Q180*T164, 0)</f>
        <v>0</v>
      </c>
      <c r="V180" s="3698">
        <f>IF(AND(ISNUMBER(Q180), ISNUMBER(L180)), L180 * Q180 * T164, 0)</f>
        <v>0</v>
      </c>
      <c r="W180" s="3699" t="str">
        <f t="shared" si="54"/>
        <v>PM</v>
      </c>
      <c r="X180"/>
      <c r="Y180" s="1446" t="s">
        <v>141</v>
      </c>
      <c r="Z180" s="2951">
        <f t="shared" si="52"/>
        <v>0.11799999999999999</v>
      </c>
      <c r="AA180" s="155">
        <v>118</v>
      </c>
      <c r="AB180" s="3" t="s">
        <v>6</v>
      </c>
      <c r="AC180" s="196" t="str">
        <f t="shared" si="42"/>
        <v>A</v>
      </c>
      <c r="AD180" s="3"/>
      <c r="AJ180" s="16"/>
      <c r="AK180" s="4">
        <v>1</v>
      </c>
    </row>
    <row r="181" spans="1:37" s="48" customFormat="1" ht="19.5" customHeight="1" x14ac:dyDescent="0.25">
      <c r="A181" s="1401" t="str">
        <f t="shared" si="43"/>
        <v>A</v>
      </c>
      <c r="B181" s="1402" t="str">
        <f t="shared" si="44"/>
        <v>Salade composée.S.Salade amoy n° 78.Famille ►.H.Hors d'œuvres</v>
      </c>
      <c r="C181" s="1403" t="str">
        <f t="shared" si="48"/>
        <v>Salade composée</v>
      </c>
      <c r="D181" s="2475" t="str">
        <f t="shared" si="45"/>
        <v>S</v>
      </c>
      <c r="E181" s="1402" t="str">
        <f t="shared" si="49"/>
        <v>Salade amoy n° 78</v>
      </c>
      <c r="F181" s="1402" t="str">
        <f t="shared" si="50"/>
        <v>Famille ►</v>
      </c>
      <c r="G181" s="1402" t="str">
        <f t="shared" si="51"/>
        <v>H.Hors d'œuvres</v>
      </c>
      <c r="H181" s="196" t="str">
        <f t="shared" si="55"/>
        <v>A</v>
      </c>
      <c r="I181" s="149" t="str">
        <f>I165</f>
        <v>Salade composée.S.Salade amoy n° 78.Famille ►.H.Hors d'œuvres</v>
      </c>
      <c r="J181" s="91">
        <f>J165</f>
        <v>10</v>
      </c>
      <c r="K181" s="91" t="str">
        <f>K165</f>
        <v>couverts</v>
      </c>
      <c r="L181" s="174"/>
      <c r="M181" s="209"/>
      <c r="N181" s="176" t="str">
        <f t="shared" si="53"/>
        <v/>
      </c>
      <c r="O181" s="177">
        <v>10</v>
      </c>
      <c r="P181" s="229" t="s">
        <v>41</v>
      </c>
      <c r="Q181" s="179">
        <v>1</v>
      </c>
      <c r="R181" s="180" t="s">
        <v>2392</v>
      </c>
      <c r="S181"/>
      <c r="T181" s="2978">
        <f>IF(ISTEXT(L181), 0, IFERROR(INDEX(Z159:Z183, MATCH(P181, Y159:Y183, 0)) * O181 * IF(ISBLANK(L181), 1, L181), 0))</f>
        <v>0.01</v>
      </c>
      <c r="U181" s="3700">
        <f>IF(ISNUMBER(Q181), T181*Q181*T164, 0)</f>
        <v>0.1</v>
      </c>
      <c r="V181" s="3701">
        <f>IF(AND(ISNUMBER(Q181), ISNUMBER(L181)), L181 * Q181 * T164, 0)</f>
        <v>0</v>
      </c>
      <c r="W181" s="3702">
        <f t="shared" si="54"/>
        <v>0</v>
      </c>
      <c r="X181"/>
      <c r="Y181" s="1446" t="s">
        <v>143</v>
      </c>
      <c r="Z181" s="2951">
        <f t="shared" si="52"/>
        <v>0.25</v>
      </c>
      <c r="AA181" s="155">
        <v>250</v>
      </c>
      <c r="AB181" s="3"/>
      <c r="AC181" s="196" t="str">
        <f t="shared" si="42"/>
        <v>A</v>
      </c>
      <c r="AD181" s="3"/>
      <c r="AJ181" s="16"/>
      <c r="AK181" s="4">
        <v>1</v>
      </c>
    </row>
    <row r="182" spans="1:37" s="48" customFormat="1" ht="17.25" x14ac:dyDescent="0.25">
      <c r="A182" s="1401" t="str">
        <f t="shared" si="43"/>
        <v>►</v>
      </c>
      <c r="B182" s="1402" t="str">
        <f t="shared" si="44"/>
        <v>►</v>
      </c>
      <c r="C182" s="1403" t="str">
        <f t="shared" si="48"/>
        <v>►</v>
      </c>
      <c r="D182" s="2475" t="str">
        <f t="shared" si="45"/>
        <v>►</v>
      </c>
      <c r="E182" s="1402" t="str">
        <f t="shared" si="49"/>
        <v>►</v>
      </c>
      <c r="F182" s="1402" t="str">
        <f t="shared" si="50"/>
        <v>►</v>
      </c>
      <c r="G182" s="1402" t="str">
        <f t="shared" si="51"/>
        <v>►</v>
      </c>
      <c r="H182" s="196" t="str">
        <f t="shared" si="55"/>
        <v>►</v>
      </c>
      <c r="I182" s="149" t="str">
        <f>I165</f>
        <v>Salade composée.S.Salade amoy n° 78.Famille ►.H.Hors d'œuvres</v>
      </c>
      <c r="J182" s="91">
        <f>J165</f>
        <v>10</v>
      </c>
      <c r="K182" s="91" t="str">
        <f>K165</f>
        <v>couverts</v>
      </c>
      <c r="L182" s="174"/>
      <c r="M182" s="209"/>
      <c r="N182" s="176" t="str">
        <f t="shared" si="53"/>
        <v/>
      </c>
      <c r="O182" s="177"/>
      <c r="P182" s="178"/>
      <c r="Q182" s="179">
        <v>1</v>
      </c>
      <c r="R182" s="180"/>
      <c r="S182"/>
      <c r="T182" s="2978">
        <f>IF(ISTEXT(L182), 0, IFERROR(INDEX(Z159:Z183, MATCH(P182, Y159:Y183, 0)) * O182 * IF(ISBLANK(L182), 1, L182), 0))</f>
        <v>0</v>
      </c>
      <c r="U182" s="3697">
        <f>IF(ISNUMBER(Q182), T182*Q182*T164, 0)</f>
        <v>0</v>
      </c>
      <c r="V182" s="3698">
        <f>IF(AND(ISNUMBER(Q182), ISNUMBER(L182)), L182 * Q182 * T164, 0)</f>
        <v>0</v>
      </c>
      <c r="W182" s="3699">
        <f t="shared" si="54"/>
        <v>0</v>
      </c>
      <c r="X182"/>
      <c r="Y182" s="1446" t="s">
        <v>147</v>
      </c>
      <c r="Z182" s="2951">
        <f t="shared" si="52"/>
        <v>0.15</v>
      </c>
      <c r="AA182" s="155">
        <v>150</v>
      </c>
      <c r="AB182" s="3"/>
      <c r="AC182" s="196" t="str">
        <f t="shared" si="42"/>
        <v>►</v>
      </c>
      <c r="AD182" s="3"/>
      <c r="AJ182" s="16"/>
      <c r="AK182" s="4">
        <v>1</v>
      </c>
    </row>
    <row r="183" spans="1:37" s="48" customFormat="1" ht="15.75" x14ac:dyDescent="0.25">
      <c r="A183" s="1401" t="str">
        <f t="shared" si="43"/>
        <v>A</v>
      </c>
      <c r="B183" s="1402" t="str">
        <f t="shared" si="44"/>
        <v>Salade composée.S.Salade amoy n° 78.Famille ►.H.Hors d'œuvres</v>
      </c>
      <c r="C183" s="1403" t="str">
        <f t="shared" si="48"/>
        <v>Salade composée</v>
      </c>
      <c r="D183" s="2475" t="str">
        <f t="shared" si="45"/>
        <v>S</v>
      </c>
      <c r="E183" s="1402" t="str">
        <f t="shared" si="49"/>
        <v>Salade amoy n° 78</v>
      </c>
      <c r="F183" s="1402" t="str">
        <f t="shared" si="50"/>
        <v>Famille ►</v>
      </c>
      <c r="G183" s="1402" t="str">
        <f t="shared" si="51"/>
        <v>H.Hors d'œuvres</v>
      </c>
      <c r="H183" s="66" t="s">
        <v>18</v>
      </c>
      <c r="I183" s="985" t="str">
        <f>I165</f>
        <v>Salade composée.S.Salade amoy n° 78.Famille ►.H.Hors d'œuvres</v>
      </c>
      <c r="J183" s="986">
        <f>J165</f>
        <v>10</v>
      </c>
      <c r="K183" s="987" t="str">
        <f>K165</f>
        <v>couverts</v>
      </c>
      <c r="L183" s="988" t="s">
        <v>150</v>
      </c>
      <c r="M183" s="989"/>
      <c r="N183" s="990"/>
      <c r="O183" s="990"/>
      <c r="P183" s="990"/>
      <c r="Q183" s="990"/>
      <c r="R183" s="991"/>
      <c r="T183" s="3703">
        <f>SUM(T169:T182)</f>
        <v>1.5799999999999998</v>
      </c>
      <c r="U183" s="257">
        <f>SUM(U169:U182)</f>
        <v>15.799999999999999</v>
      </c>
      <c r="V183" s="3704"/>
      <c r="W183" s="3705"/>
      <c r="Y183" s="1446" t="s">
        <v>151</v>
      </c>
      <c r="Z183" s="2952">
        <f t="shared" si="52"/>
        <v>0.35</v>
      </c>
      <c r="AA183" s="1031">
        <v>350</v>
      </c>
      <c r="AB183" s="3"/>
      <c r="AC183" s="66" t="str">
        <f t="shared" si="42"/>
        <v>A</v>
      </c>
      <c r="AD183" s="3"/>
      <c r="AJ183" s="16"/>
      <c r="AK183" s="4">
        <v>1</v>
      </c>
    </row>
    <row r="184" spans="1:37" s="48" customFormat="1" ht="15.75" x14ac:dyDescent="0.25">
      <c r="A184" s="1401" t="str">
        <f t="shared" si="43"/>
        <v>A</v>
      </c>
      <c r="B184" s="1402" t="str">
        <f t="shared" si="44"/>
        <v>Salade composée.S.Salade amoy n° 78.Famille ►.H.Hors d'œuvres</v>
      </c>
      <c r="C184" s="1403" t="str">
        <f t="shared" si="48"/>
        <v>Salade composée</v>
      </c>
      <c r="D184" s="2475" t="str">
        <f t="shared" si="45"/>
        <v>S</v>
      </c>
      <c r="E184" s="1402" t="str">
        <f t="shared" si="49"/>
        <v>Salade amoy n° 78</v>
      </c>
      <c r="F184" s="1402" t="str">
        <f t="shared" si="50"/>
        <v>Famille ►</v>
      </c>
      <c r="G184" s="1402" t="str">
        <f t="shared" si="51"/>
        <v>H.Hors d'œuvres</v>
      </c>
      <c r="H184" s="1004" t="s">
        <v>18</v>
      </c>
      <c r="I184" s="998" t="str">
        <f>I165</f>
        <v>Salade composée.S.Salade amoy n° 78.Famille ►.H.Hors d'œuvres</v>
      </c>
      <c r="J184" s="998">
        <f>J165</f>
        <v>10</v>
      </c>
      <c r="K184" s="998" t="str">
        <f>K165</f>
        <v>couverts</v>
      </c>
      <c r="L184" s="315" t="s">
        <v>61</v>
      </c>
      <c r="M184" s="1002">
        <v>12</v>
      </c>
      <c r="N184" s="999" t="s">
        <v>142</v>
      </c>
      <c r="O184" s="1000"/>
      <c r="P184" s="1000"/>
      <c r="Q184" s="1000"/>
      <c r="R184" s="1001"/>
      <c r="T184" s="2885"/>
      <c r="U184" s="1000"/>
      <c r="V184" s="1000"/>
      <c r="W184" s="1354"/>
      <c r="Y184" s="332"/>
      <c r="Z184" s="332"/>
      <c r="AA184" s="332"/>
      <c r="AB184" s="3"/>
      <c r="AC184" s="1004" t="str">
        <f t="shared" si="42"/>
        <v>A</v>
      </c>
      <c r="AD184" s="3"/>
      <c r="AJ184" s="16"/>
      <c r="AK184" s="4">
        <v>1</v>
      </c>
    </row>
    <row r="185" spans="1:37" s="48" customFormat="1" ht="15.75" x14ac:dyDescent="0.25">
      <c r="A185" s="1401" t="str">
        <f t="shared" si="43"/>
        <v>A</v>
      </c>
      <c r="B185" s="1402" t="str">
        <f t="shared" si="44"/>
        <v>Salade composée.S.Salade amoy n° 78.Famille ►.H.Hors d'œuvres</v>
      </c>
      <c r="C185" s="1403" t="str">
        <f t="shared" si="48"/>
        <v>Salade composée</v>
      </c>
      <c r="D185" s="2475" t="str">
        <f t="shared" si="45"/>
        <v>S</v>
      </c>
      <c r="E185" s="1402" t="str">
        <f t="shared" si="49"/>
        <v>Salade amoy n° 78</v>
      </c>
      <c r="F185" s="1402" t="str">
        <f t="shared" si="50"/>
        <v>Famille ►</v>
      </c>
      <c r="G185" s="1402" t="str">
        <f t="shared" si="51"/>
        <v>H.Hors d'œuvres</v>
      </c>
      <c r="H185" s="319" t="s">
        <v>18</v>
      </c>
      <c r="I185" s="1043" t="str">
        <f>I184</f>
        <v>Salade composée.S.Salade amoy n° 78.Famille ►.H.Hors d'œuvres</v>
      </c>
      <c r="J185" s="1043">
        <f>J184</f>
        <v>10</v>
      </c>
      <c r="K185" s="1044" t="str">
        <f>K184</f>
        <v>couverts</v>
      </c>
      <c r="L185" s="321" t="s">
        <v>146</v>
      </c>
      <c r="M185" s="243"/>
      <c r="N185" s="243"/>
      <c r="O185" s="243"/>
      <c r="P185" s="243"/>
      <c r="Q185" s="243"/>
      <c r="R185" s="322"/>
      <c r="T185" s="2886" t="s">
        <v>163</v>
      </c>
      <c r="U185" s="311"/>
      <c r="V185" s="311"/>
      <c r="W185" s="312"/>
      <c r="Y185" s="332"/>
      <c r="Z185" s="332"/>
      <c r="AA185" s="332"/>
      <c r="AB185" s="3"/>
      <c r="AC185" s="319" t="str">
        <f t="shared" si="42"/>
        <v>A</v>
      </c>
      <c r="AD185" s="3"/>
      <c r="AJ185" s="16"/>
      <c r="AK185" s="4">
        <v>1</v>
      </c>
    </row>
    <row r="186" spans="1:37" s="48" customFormat="1" ht="15.75" customHeight="1" x14ac:dyDescent="0.25">
      <c r="A186" s="1401" t="str">
        <f t="shared" si="43"/>
        <v>A</v>
      </c>
      <c r="B186" s="1402" t="str">
        <f t="shared" si="44"/>
        <v>Salade composée.S.Salade amoy n° 78.Famille ►.H.Hors d'œuvres</v>
      </c>
      <c r="C186" s="1403" t="str">
        <f t="shared" si="48"/>
        <v>Salade composée</v>
      </c>
      <c r="D186" s="2475" t="str">
        <f t="shared" si="45"/>
        <v>S</v>
      </c>
      <c r="E186" s="1402" t="str">
        <f t="shared" si="49"/>
        <v>Salade amoy n° 78</v>
      </c>
      <c r="F186" s="1402" t="str">
        <f t="shared" si="50"/>
        <v>Famille ►</v>
      </c>
      <c r="G186" s="1402" t="str">
        <f t="shared" si="51"/>
        <v>H.Hors d'œuvres</v>
      </c>
      <c r="H186" s="196" t="str">
        <f t="shared" ref="H186:H196" si="56">IF(OR(L186&lt;&gt;"",M186&lt;&gt; "",N186&lt;&gt;"",O186&lt;&gt;""),"A", "►")</f>
        <v>A</v>
      </c>
      <c r="I186" s="320" t="str">
        <f>I184</f>
        <v>Salade composée.S.Salade amoy n° 78.Famille ►.H.Hors d'œuvres</v>
      </c>
      <c r="J186" s="320">
        <f>J184</f>
        <v>10</v>
      </c>
      <c r="K186" s="1045" t="str">
        <f>K184</f>
        <v>couverts</v>
      </c>
      <c r="L186" s="324" t="s">
        <v>2445</v>
      </c>
      <c r="M186" s="248"/>
      <c r="N186" s="248"/>
      <c r="O186" s="248"/>
      <c r="P186" s="248" t="s">
        <v>2341</v>
      </c>
      <c r="Q186" s="248"/>
      <c r="R186" s="322"/>
      <c r="T186" s="2889"/>
      <c r="U186" s="311"/>
      <c r="V186" s="311"/>
      <c r="W186" s="312"/>
      <c r="Y186" s="332"/>
      <c r="Z186" s="332"/>
      <c r="AA186" s="332"/>
      <c r="AB186" s="3"/>
      <c r="AC186" s="196" t="str">
        <f t="shared" si="42"/>
        <v>A</v>
      </c>
      <c r="AD186" s="3"/>
      <c r="AJ186" s="16"/>
      <c r="AK186" s="4">
        <v>1</v>
      </c>
    </row>
    <row r="187" spans="1:37" s="48" customFormat="1" ht="18.75" customHeight="1" x14ac:dyDescent="0.25">
      <c r="A187" s="1401" t="str">
        <f t="shared" si="43"/>
        <v>A</v>
      </c>
      <c r="B187" s="1402" t="str">
        <f t="shared" si="44"/>
        <v>Salade composée.S.Salade amoy n° 78.Famille ►.H.Hors d'œuvres</v>
      </c>
      <c r="C187" s="1403" t="str">
        <f t="shared" si="48"/>
        <v>Salade composée</v>
      </c>
      <c r="D187" s="2475" t="str">
        <f t="shared" si="45"/>
        <v>S</v>
      </c>
      <c r="E187" s="1402" t="str">
        <f t="shared" si="49"/>
        <v>Salade amoy n° 78</v>
      </c>
      <c r="F187" s="1402" t="str">
        <f t="shared" si="50"/>
        <v>Famille ►</v>
      </c>
      <c r="G187" s="1402" t="str">
        <f t="shared" si="51"/>
        <v>H.Hors d'œuvres</v>
      </c>
      <c r="H187" s="196" t="str">
        <f t="shared" si="56"/>
        <v>A</v>
      </c>
      <c r="I187" s="320" t="str">
        <f>I184</f>
        <v>Salade composée.S.Salade amoy n° 78.Famille ►.H.Hors d'œuvres</v>
      </c>
      <c r="J187" s="320">
        <f>J184</f>
        <v>10</v>
      </c>
      <c r="K187" s="1045" t="str">
        <f>K184</f>
        <v>couverts</v>
      </c>
      <c r="L187" s="324" t="s">
        <v>2446</v>
      </c>
      <c r="M187" s="270"/>
      <c r="N187" s="270"/>
      <c r="O187" s="270"/>
      <c r="P187" s="270" t="s">
        <v>2447</v>
      </c>
      <c r="Q187" s="270"/>
      <c r="R187" s="329"/>
      <c r="T187" s="2889"/>
      <c r="U187" s="311"/>
      <c r="V187" s="311"/>
      <c r="W187" s="312"/>
      <c r="Y187" s="332"/>
      <c r="Z187" s="332"/>
      <c r="AA187" s="332"/>
      <c r="AB187" s="3"/>
      <c r="AC187" s="196" t="str">
        <f t="shared" si="42"/>
        <v>A</v>
      </c>
      <c r="AD187" s="3"/>
      <c r="AJ187" s="16"/>
      <c r="AK187" s="4">
        <v>1</v>
      </c>
    </row>
    <row r="188" spans="1:37" s="48" customFormat="1" ht="18.75" customHeight="1" x14ac:dyDescent="0.25">
      <c r="A188" s="1401" t="str">
        <f t="shared" si="43"/>
        <v>A</v>
      </c>
      <c r="B188" s="1402" t="str">
        <f t="shared" si="44"/>
        <v>Salade composée.S.Salade amoy n° 78.Famille ►.H.Hors d'œuvres</v>
      </c>
      <c r="C188" s="1403" t="str">
        <f t="shared" si="48"/>
        <v>Salade composée</v>
      </c>
      <c r="D188" s="2475" t="str">
        <f t="shared" si="45"/>
        <v>S</v>
      </c>
      <c r="E188" s="1402" t="str">
        <f t="shared" si="49"/>
        <v>Salade amoy n° 78</v>
      </c>
      <c r="F188" s="1402" t="str">
        <f t="shared" si="50"/>
        <v>Famille ►</v>
      </c>
      <c r="G188" s="1402" t="str">
        <f t="shared" si="51"/>
        <v>H.Hors d'œuvres</v>
      </c>
      <c r="H188" s="196" t="str">
        <f t="shared" si="56"/>
        <v>A</v>
      </c>
      <c r="I188" s="320" t="str">
        <f>I184</f>
        <v>Salade composée.S.Salade amoy n° 78.Famille ►.H.Hors d'œuvres</v>
      </c>
      <c r="J188" s="320">
        <f>J184</f>
        <v>10</v>
      </c>
      <c r="K188" s="1045" t="str">
        <f>K184</f>
        <v>couverts</v>
      </c>
      <c r="L188" s="324" t="s">
        <v>2448</v>
      </c>
      <c r="M188" s="270"/>
      <c r="N188" s="270"/>
      <c r="O188" s="270"/>
      <c r="P188" s="270" t="s">
        <v>2449</v>
      </c>
      <c r="Q188" s="270"/>
      <c r="R188" s="329"/>
      <c r="T188" s="2889"/>
      <c r="U188" s="311"/>
      <c r="V188" s="311"/>
      <c r="W188" s="312"/>
      <c r="Y188" s="332"/>
      <c r="Z188" s="332"/>
      <c r="AA188" s="332"/>
      <c r="AB188" s="3"/>
      <c r="AC188" s="196" t="str">
        <f t="shared" si="42"/>
        <v>A</v>
      </c>
      <c r="AD188" s="3"/>
      <c r="AJ188" s="16"/>
      <c r="AK188" s="4">
        <v>1</v>
      </c>
    </row>
    <row r="189" spans="1:37" s="48" customFormat="1" ht="18.75" customHeight="1" x14ac:dyDescent="0.25">
      <c r="A189" s="1401" t="str">
        <f t="shared" si="43"/>
        <v>A</v>
      </c>
      <c r="B189" s="1402" t="str">
        <f t="shared" si="44"/>
        <v>Salade composée.S.Salade amoy n° 78.Famille ►.H.Hors d'œuvres</v>
      </c>
      <c r="C189" s="1403" t="str">
        <f t="shared" si="48"/>
        <v>Salade composée</v>
      </c>
      <c r="D189" s="2475" t="str">
        <f t="shared" si="45"/>
        <v>S</v>
      </c>
      <c r="E189" s="1402" t="str">
        <f t="shared" si="49"/>
        <v>Salade amoy n° 78</v>
      </c>
      <c r="F189" s="1402" t="str">
        <f t="shared" si="50"/>
        <v>Famille ►</v>
      </c>
      <c r="G189" s="1402" t="str">
        <f t="shared" si="51"/>
        <v>H.Hors d'œuvres</v>
      </c>
      <c r="H189" s="196" t="str">
        <f t="shared" si="56"/>
        <v>A</v>
      </c>
      <c r="I189" s="320" t="str">
        <f>I184</f>
        <v>Salade composée.S.Salade amoy n° 78.Famille ►.H.Hors d'œuvres</v>
      </c>
      <c r="J189" s="320">
        <f>J184</f>
        <v>10</v>
      </c>
      <c r="K189" s="1045" t="str">
        <f>K184</f>
        <v>couverts</v>
      </c>
      <c r="L189" s="324" t="s">
        <v>2450</v>
      </c>
      <c r="M189" s="270"/>
      <c r="N189" s="270"/>
      <c r="O189" s="270"/>
      <c r="P189" s="270" t="s">
        <v>2451</v>
      </c>
      <c r="Q189" s="270"/>
      <c r="R189" s="329"/>
      <c r="T189" s="2889"/>
      <c r="U189" s="311"/>
      <c r="V189" s="311"/>
      <c r="W189" s="312"/>
      <c r="Y189" s="332"/>
      <c r="Z189" s="332"/>
      <c r="AA189" s="332"/>
      <c r="AB189" s="3"/>
      <c r="AC189" s="196" t="str">
        <f t="shared" si="42"/>
        <v>A</v>
      </c>
      <c r="AD189" s="3"/>
      <c r="AJ189" s="16"/>
      <c r="AK189" s="4">
        <v>1</v>
      </c>
    </row>
    <row r="190" spans="1:37" s="48" customFormat="1" ht="18.75" customHeight="1" x14ac:dyDescent="0.25">
      <c r="A190" s="1401" t="str">
        <f t="shared" si="43"/>
        <v>A</v>
      </c>
      <c r="B190" s="1402" t="str">
        <f t="shared" si="44"/>
        <v>Salade composée.S.Salade amoy n° 78.Famille ►.H.Hors d'œuvres</v>
      </c>
      <c r="C190" s="1403" t="str">
        <f t="shared" si="48"/>
        <v>Salade composée</v>
      </c>
      <c r="D190" s="2475" t="str">
        <f t="shared" si="45"/>
        <v>S</v>
      </c>
      <c r="E190" s="1402" t="str">
        <f t="shared" si="49"/>
        <v>Salade amoy n° 78</v>
      </c>
      <c r="F190" s="1402" t="str">
        <f t="shared" si="50"/>
        <v>Famille ►</v>
      </c>
      <c r="G190" s="1402" t="str">
        <f t="shared" si="51"/>
        <v>H.Hors d'œuvres</v>
      </c>
      <c r="H190" s="196" t="str">
        <f t="shared" si="56"/>
        <v>A</v>
      </c>
      <c r="I190" s="320" t="str">
        <f>I184</f>
        <v>Salade composée.S.Salade amoy n° 78.Famille ►.H.Hors d'œuvres</v>
      </c>
      <c r="J190" s="320">
        <f>J184</f>
        <v>10</v>
      </c>
      <c r="K190" s="1045" t="str">
        <f>K184</f>
        <v>couverts</v>
      </c>
      <c r="L190" s="324" t="s">
        <v>2452</v>
      </c>
      <c r="M190" s="270"/>
      <c r="N190" s="270"/>
      <c r="O190" s="270"/>
      <c r="P190" s="270" t="s">
        <v>2453</v>
      </c>
      <c r="Q190" s="270"/>
      <c r="R190" s="329"/>
      <c r="T190" s="2886" t="s">
        <v>165</v>
      </c>
      <c r="U190" s="311"/>
      <c r="V190" s="311"/>
      <c r="W190" s="312"/>
      <c r="Y190" s="332"/>
      <c r="Z190" s="332"/>
      <c r="AA190" s="332"/>
      <c r="AB190" s="3"/>
      <c r="AC190" s="196" t="str">
        <f t="shared" si="42"/>
        <v>A</v>
      </c>
      <c r="AD190" s="3"/>
      <c r="AJ190" s="16"/>
      <c r="AK190" s="4">
        <v>1</v>
      </c>
    </row>
    <row r="191" spans="1:37" s="48" customFormat="1" ht="21" customHeight="1" x14ac:dyDescent="0.25">
      <c r="A191" s="1401" t="str">
        <f t="shared" si="43"/>
        <v>►</v>
      </c>
      <c r="B191" s="1402" t="str">
        <f t="shared" si="44"/>
        <v>►</v>
      </c>
      <c r="C191" s="1403" t="str">
        <f t="shared" si="48"/>
        <v>►</v>
      </c>
      <c r="D191" s="2475" t="str">
        <f t="shared" si="45"/>
        <v>►</v>
      </c>
      <c r="E191" s="1402" t="str">
        <f t="shared" si="49"/>
        <v>►</v>
      </c>
      <c r="F191" s="1402" t="str">
        <f t="shared" si="50"/>
        <v>►</v>
      </c>
      <c r="G191" s="1402" t="str">
        <f t="shared" si="51"/>
        <v>►</v>
      </c>
      <c r="H191" s="196" t="str">
        <f t="shared" si="56"/>
        <v>►</v>
      </c>
      <c r="I191" s="320" t="str">
        <f>I184</f>
        <v>Salade composée.S.Salade amoy n° 78.Famille ►.H.Hors d'œuvres</v>
      </c>
      <c r="J191" s="320">
        <f>J184</f>
        <v>10</v>
      </c>
      <c r="K191" s="1045" t="str">
        <f>K184</f>
        <v>couverts</v>
      </c>
      <c r="L191" s="324"/>
      <c r="M191" s="270"/>
      <c r="N191" s="270"/>
      <c r="O191" s="270"/>
      <c r="P191" s="270" t="s">
        <v>2454</v>
      </c>
      <c r="Q191" s="270"/>
      <c r="R191" s="329"/>
      <c r="T191" s="2892" t="s">
        <v>169</v>
      </c>
      <c r="U191" s="311"/>
      <c r="V191" s="311"/>
      <c r="W191" s="312"/>
      <c r="Y191" s="332"/>
      <c r="Z191" s="332"/>
      <c r="AA191" s="332"/>
      <c r="AB191" s="3"/>
      <c r="AC191" s="196" t="str">
        <f t="shared" si="42"/>
        <v>►</v>
      </c>
      <c r="AD191" s="3"/>
      <c r="AJ191" s="16"/>
      <c r="AK191" s="4">
        <v>1</v>
      </c>
    </row>
    <row r="192" spans="1:37" s="48" customFormat="1" ht="15.75" x14ac:dyDescent="0.25">
      <c r="A192" s="1401" t="str">
        <f t="shared" si="43"/>
        <v>►</v>
      </c>
      <c r="B192" s="1402" t="str">
        <f t="shared" si="44"/>
        <v>►</v>
      </c>
      <c r="C192" s="1403" t="str">
        <f t="shared" si="48"/>
        <v>►</v>
      </c>
      <c r="D192" s="2475" t="str">
        <f t="shared" si="45"/>
        <v>►</v>
      </c>
      <c r="E192" s="1402" t="str">
        <f t="shared" si="49"/>
        <v>►</v>
      </c>
      <c r="F192" s="1402" t="str">
        <f t="shared" si="50"/>
        <v>►</v>
      </c>
      <c r="G192" s="1402" t="str">
        <f t="shared" si="51"/>
        <v>►</v>
      </c>
      <c r="H192" s="196" t="str">
        <f t="shared" si="56"/>
        <v>►</v>
      </c>
      <c r="I192" s="320" t="str">
        <f>I184</f>
        <v>Salade composée.S.Salade amoy n° 78.Famille ►.H.Hors d'œuvres</v>
      </c>
      <c r="J192" s="320">
        <f>J184</f>
        <v>10</v>
      </c>
      <c r="K192" s="320" t="str">
        <f>K184</f>
        <v>couverts</v>
      </c>
      <c r="L192" s="324"/>
      <c r="M192" s="270"/>
      <c r="N192" s="270"/>
      <c r="O192" s="270"/>
      <c r="P192" s="270"/>
      <c r="Q192" s="270"/>
      <c r="R192" s="329"/>
      <c r="T192" s="2895"/>
      <c r="U192" s="311"/>
      <c r="V192" s="311"/>
      <c r="W192" s="312"/>
      <c r="Y192" s="332"/>
      <c r="Z192" s="332"/>
      <c r="AA192" s="332"/>
      <c r="AB192" s="3"/>
      <c r="AC192" s="196" t="str">
        <f t="shared" si="42"/>
        <v>►</v>
      </c>
      <c r="AD192" s="3"/>
      <c r="AJ192" s="16"/>
      <c r="AK192" s="4">
        <v>1</v>
      </c>
    </row>
    <row r="193" spans="1:37" s="48" customFormat="1" ht="15.75" customHeight="1" x14ac:dyDescent="0.25">
      <c r="A193" s="1401" t="str">
        <f t="shared" si="43"/>
        <v>►</v>
      </c>
      <c r="B193" s="1402" t="str">
        <f t="shared" si="44"/>
        <v>►</v>
      </c>
      <c r="C193" s="1403" t="str">
        <f t="shared" si="48"/>
        <v>►</v>
      </c>
      <c r="D193" s="2475" t="str">
        <f t="shared" si="45"/>
        <v>►</v>
      </c>
      <c r="E193" s="1402" t="str">
        <f t="shared" si="49"/>
        <v>►</v>
      </c>
      <c r="F193" s="1402" t="str">
        <f t="shared" si="50"/>
        <v>►</v>
      </c>
      <c r="G193" s="1402" t="str">
        <f t="shared" si="51"/>
        <v>►</v>
      </c>
      <c r="H193" s="196" t="str">
        <f t="shared" si="56"/>
        <v>►</v>
      </c>
      <c r="I193" s="320" t="str">
        <f>I184</f>
        <v>Salade composée.S.Salade amoy n° 78.Famille ►.H.Hors d'œuvres</v>
      </c>
      <c r="J193" s="320">
        <f>J184</f>
        <v>10</v>
      </c>
      <c r="K193" s="320" t="str">
        <f>K184</f>
        <v>couverts</v>
      </c>
      <c r="L193" s="324"/>
      <c r="M193" s="270"/>
      <c r="N193" s="270"/>
      <c r="O193" s="270"/>
      <c r="P193" s="270"/>
      <c r="Q193" s="270"/>
      <c r="R193" s="329"/>
      <c r="T193" s="2895"/>
      <c r="U193" s="311"/>
      <c r="V193" s="311"/>
      <c r="W193" s="312"/>
      <c r="Y193" s="332"/>
      <c r="Z193" s="332"/>
      <c r="AA193" s="332"/>
      <c r="AB193" s="3"/>
      <c r="AC193" s="196" t="str">
        <f t="shared" si="42"/>
        <v>►</v>
      </c>
      <c r="AD193" s="3"/>
      <c r="AJ193" s="16"/>
      <c r="AK193" s="4">
        <v>1</v>
      </c>
    </row>
    <row r="194" spans="1:37" s="48" customFormat="1" ht="15.75" x14ac:dyDescent="0.25">
      <c r="A194" s="1401" t="str">
        <f t="shared" si="43"/>
        <v>►</v>
      </c>
      <c r="B194" s="1402" t="str">
        <f t="shared" si="44"/>
        <v>►</v>
      </c>
      <c r="C194" s="1403" t="str">
        <f t="shared" si="48"/>
        <v>►</v>
      </c>
      <c r="D194" s="2475" t="str">
        <f t="shared" si="45"/>
        <v>►</v>
      </c>
      <c r="E194" s="1402" t="str">
        <f t="shared" si="49"/>
        <v>►</v>
      </c>
      <c r="F194" s="1402" t="str">
        <f t="shared" si="50"/>
        <v>►</v>
      </c>
      <c r="G194" s="1402" t="str">
        <f t="shared" si="51"/>
        <v>►</v>
      </c>
      <c r="H194" s="196" t="str">
        <f t="shared" si="56"/>
        <v>►</v>
      </c>
      <c r="I194" s="320" t="str">
        <f>I184</f>
        <v>Salade composée.S.Salade amoy n° 78.Famille ►.H.Hors d'œuvres</v>
      </c>
      <c r="J194" s="320">
        <f>J184</f>
        <v>10</v>
      </c>
      <c r="K194" s="320" t="str">
        <f>K184</f>
        <v>couverts</v>
      </c>
      <c r="L194" s="324"/>
      <c r="M194" s="270"/>
      <c r="N194" s="270"/>
      <c r="O194" s="270"/>
      <c r="P194" s="270"/>
      <c r="Q194" s="270"/>
      <c r="R194" s="329"/>
      <c r="T194" s="2895"/>
      <c r="U194" s="311"/>
      <c r="V194" s="311"/>
      <c r="W194" s="312"/>
      <c r="Y194" s="332"/>
      <c r="Z194" s="332"/>
      <c r="AA194" s="332"/>
      <c r="AB194" s="3"/>
      <c r="AC194" s="196" t="str">
        <f t="shared" si="42"/>
        <v>►</v>
      </c>
      <c r="AD194" s="3"/>
      <c r="AJ194" s="16"/>
      <c r="AK194" s="4">
        <v>1</v>
      </c>
    </row>
    <row r="195" spans="1:37" s="48" customFormat="1" ht="15.75" x14ac:dyDescent="0.25">
      <c r="A195" s="1401" t="str">
        <f t="shared" si="43"/>
        <v>►</v>
      </c>
      <c r="B195" s="1402" t="str">
        <f t="shared" si="44"/>
        <v>►</v>
      </c>
      <c r="C195" s="1403" t="str">
        <f t="shared" si="48"/>
        <v>►</v>
      </c>
      <c r="D195" s="2475" t="str">
        <f t="shared" si="45"/>
        <v>►</v>
      </c>
      <c r="E195" s="1402" t="str">
        <f t="shared" si="49"/>
        <v>►</v>
      </c>
      <c r="F195" s="1402" t="str">
        <f t="shared" si="50"/>
        <v>►</v>
      </c>
      <c r="G195" s="1402" t="str">
        <f t="shared" si="51"/>
        <v>►</v>
      </c>
      <c r="H195" s="196" t="str">
        <f t="shared" si="56"/>
        <v>►</v>
      </c>
      <c r="I195" s="320" t="str">
        <f>I184</f>
        <v>Salade composée.S.Salade amoy n° 78.Famille ►.H.Hors d'œuvres</v>
      </c>
      <c r="J195" s="320">
        <f>J184</f>
        <v>10</v>
      </c>
      <c r="K195" s="320" t="str">
        <f>K184</f>
        <v>couverts</v>
      </c>
      <c r="L195" s="324"/>
      <c r="M195" s="270"/>
      <c r="N195" s="270"/>
      <c r="O195" s="270"/>
      <c r="P195" s="270"/>
      <c r="Q195" s="270"/>
      <c r="R195" s="329"/>
      <c r="T195" s="2912" t="s">
        <v>189</v>
      </c>
      <c r="U195" s="311"/>
      <c r="V195" s="311"/>
      <c r="W195" s="312"/>
      <c r="Y195" s="332"/>
      <c r="Z195" s="332"/>
      <c r="AA195" s="332"/>
      <c r="AB195" s="3"/>
      <c r="AC195" s="196" t="str">
        <f t="shared" si="42"/>
        <v>►</v>
      </c>
      <c r="AD195" s="3"/>
      <c r="AJ195" s="16"/>
      <c r="AK195" s="4">
        <v>1</v>
      </c>
    </row>
    <row r="196" spans="1:37" s="48" customFormat="1" ht="22.5" customHeight="1" x14ac:dyDescent="0.25">
      <c r="A196" s="1401" t="str">
        <f t="shared" si="43"/>
        <v>►</v>
      </c>
      <c r="B196" s="1402" t="str">
        <f t="shared" si="44"/>
        <v>►</v>
      </c>
      <c r="C196" s="1403" t="str">
        <f t="shared" si="48"/>
        <v>►</v>
      </c>
      <c r="D196" s="2475" t="str">
        <f t="shared" si="45"/>
        <v>►</v>
      </c>
      <c r="E196" s="1402" t="str">
        <f t="shared" si="49"/>
        <v>►</v>
      </c>
      <c r="F196" s="1402" t="str">
        <f t="shared" si="50"/>
        <v>►</v>
      </c>
      <c r="G196" s="1402" t="str">
        <f t="shared" si="51"/>
        <v>►</v>
      </c>
      <c r="H196" s="196" t="str">
        <f t="shared" si="56"/>
        <v>►</v>
      </c>
      <c r="I196" s="320" t="str">
        <f>I184</f>
        <v>Salade composée.S.Salade amoy n° 78.Famille ►.H.Hors d'œuvres</v>
      </c>
      <c r="J196" s="320">
        <f>J184</f>
        <v>10</v>
      </c>
      <c r="K196" s="320" t="str">
        <f>K184</f>
        <v>couverts</v>
      </c>
      <c r="L196" s="324"/>
      <c r="M196" s="270"/>
      <c r="N196" s="270"/>
      <c r="O196" s="270"/>
      <c r="P196" s="270"/>
      <c r="Q196" s="270"/>
      <c r="R196" s="329"/>
      <c r="T196" s="2915"/>
      <c r="U196" s="311"/>
      <c r="V196" s="311"/>
      <c r="W196" s="312"/>
      <c r="Y196" s="332"/>
      <c r="Z196" s="332"/>
      <c r="AA196" s="332"/>
      <c r="AB196" s="3"/>
      <c r="AC196" s="196" t="str">
        <f t="shared" si="42"/>
        <v>►</v>
      </c>
      <c r="AD196" s="3"/>
      <c r="AJ196" s="16"/>
      <c r="AK196" s="4">
        <v>1</v>
      </c>
    </row>
    <row r="197" spans="1:37" s="48" customFormat="1" ht="15.75" customHeight="1" x14ac:dyDescent="0.25">
      <c r="A197" s="1401" t="str">
        <f t="shared" si="43"/>
        <v>A</v>
      </c>
      <c r="B197" s="1402" t="str">
        <f t="shared" si="44"/>
        <v>Salade composée.S.Salade amoy n° 78.Famille ►.H.Hors d'œuvres</v>
      </c>
      <c r="C197" s="1403" t="str">
        <f t="shared" si="48"/>
        <v>Salade composée</v>
      </c>
      <c r="D197" s="2475" t="str">
        <f t="shared" si="45"/>
        <v>S</v>
      </c>
      <c r="E197" s="1402" t="str">
        <f t="shared" si="49"/>
        <v>Salade amoy n° 78</v>
      </c>
      <c r="F197" s="1402" t="str">
        <f t="shared" si="50"/>
        <v>Famille ►</v>
      </c>
      <c r="G197" s="1402" t="str">
        <f t="shared" si="51"/>
        <v>H.Hors d'œuvres</v>
      </c>
      <c r="H197" s="376" t="s">
        <v>18</v>
      </c>
      <c r="I197" s="320" t="str">
        <f>I184</f>
        <v>Salade composée.S.Salade amoy n° 78.Famille ►.H.Hors d'œuvres</v>
      </c>
      <c r="J197" s="320">
        <f>J184</f>
        <v>10</v>
      </c>
      <c r="K197" s="320" t="str">
        <f>K184</f>
        <v>couverts</v>
      </c>
      <c r="L197" s="377" t="s">
        <v>153</v>
      </c>
      <c r="M197" s="280"/>
      <c r="N197" s="280"/>
      <c r="O197" s="280"/>
      <c r="P197" s="280"/>
      <c r="Q197" s="378"/>
      <c r="R197" s="379" t="s">
        <v>154</v>
      </c>
      <c r="T197" s="2915"/>
      <c r="U197" s="311"/>
      <c r="V197" s="311"/>
      <c r="W197" s="312"/>
      <c r="Y197" s="332"/>
      <c r="Z197" s="332"/>
      <c r="AA197" s="332"/>
      <c r="AB197" s="3"/>
      <c r="AC197" s="376" t="str">
        <f t="shared" si="42"/>
        <v>A</v>
      </c>
      <c r="AD197" s="3"/>
      <c r="AJ197" s="16"/>
      <c r="AK197" s="4">
        <v>1</v>
      </c>
    </row>
    <row r="198" spans="1:37" s="48" customFormat="1" ht="18.75" customHeight="1" x14ac:dyDescent="0.25">
      <c r="A198" s="1401" t="str">
        <f t="shared" si="43"/>
        <v>A</v>
      </c>
      <c r="B198" s="1402" t="str">
        <f t="shared" si="44"/>
        <v>Salade composée.S.Salade amoy n° 78.Famille ►.H.Hors d'œuvres</v>
      </c>
      <c r="C198" s="1403" t="str">
        <f t="shared" si="48"/>
        <v>Salade composée</v>
      </c>
      <c r="D198" s="2475" t="str">
        <f t="shared" si="45"/>
        <v>S</v>
      </c>
      <c r="E198" s="1402" t="str">
        <f t="shared" si="49"/>
        <v>Salade amoy n° 78</v>
      </c>
      <c r="F198" s="1402" t="str">
        <f t="shared" si="50"/>
        <v>Famille ►</v>
      </c>
      <c r="G198" s="1402" t="str">
        <f t="shared" si="51"/>
        <v>H.Hors d'œuvres</v>
      </c>
      <c r="H198" s="376" t="s">
        <v>18</v>
      </c>
      <c r="I198" s="320" t="str">
        <f>I184</f>
        <v>Salade composée.S.Salade amoy n° 78.Famille ►.H.Hors d'œuvres</v>
      </c>
      <c r="J198" s="320">
        <f>J184</f>
        <v>10</v>
      </c>
      <c r="K198" s="320" t="str">
        <f>K184</f>
        <v>couverts</v>
      </c>
      <c r="L198" s="381"/>
      <c r="M198" s="287"/>
      <c r="N198" s="287"/>
      <c r="O198" s="287"/>
      <c r="P198" s="287"/>
      <c r="Q198" s="382"/>
      <c r="R198" s="383" t="s">
        <v>155</v>
      </c>
      <c r="T198" s="2918" t="s">
        <v>194</v>
      </c>
      <c r="U198" s="311"/>
      <c r="V198" s="311"/>
      <c r="W198" s="312"/>
      <c r="Y198" s="332"/>
      <c r="Z198" s="332"/>
      <c r="AA198" s="332"/>
      <c r="AB198" s="3"/>
      <c r="AC198" s="376" t="str">
        <f t="shared" si="42"/>
        <v>A</v>
      </c>
      <c r="AD198" s="3"/>
      <c r="AJ198" s="16"/>
      <c r="AK198" s="4">
        <v>1</v>
      </c>
    </row>
    <row r="199" spans="1:37" s="48" customFormat="1" ht="18.75" customHeight="1" x14ac:dyDescent="0.25">
      <c r="A199" s="1401" t="str">
        <f t="shared" si="43"/>
        <v>A</v>
      </c>
      <c r="B199" s="1402" t="str">
        <f t="shared" si="44"/>
        <v>Salade composée.S.Salade amoy n° 78.Famille ►.H.Hors d'œuvres</v>
      </c>
      <c r="C199" s="1403" t="str">
        <f t="shared" si="48"/>
        <v>Salade composée</v>
      </c>
      <c r="D199" s="2475" t="str">
        <f t="shared" si="45"/>
        <v>S</v>
      </c>
      <c r="E199" s="1402" t="str">
        <f t="shared" si="49"/>
        <v>Salade amoy n° 78</v>
      </c>
      <c r="F199" s="1402" t="str">
        <f t="shared" si="50"/>
        <v>Famille ►</v>
      </c>
      <c r="G199" s="1402" t="str">
        <f t="shared" si="51"/>
        <v>H.Hors d'œuvres</v>
      </c>
      <c r="H199" s="376" t="s">
        <v>18</v>
      </c>
      <c r="I199" s="320" t="str">
        <f>I184</f>
        <v>Salade composée.S.Salade amoy n° 78.Famille ►.H.Hors d'œuvres</v>
      </c>
      <c r="J199" s="320">
        <f>J184</f>
        <v>10</v>
      </c>
      <c r="K199" s="320" t="str">
        <f>K184</f>
        <v>couverts</v>
      </c>
      <c r="L199" s="2819"/>
      <c r="M199" s="287"/>
      <c r="N199" s="287"/>
      <c r="O199" s="287"/>
      <c r="P199" s="287"/>
      <c r="Q199" s="382"/>
      <c r="R199" s="383" t="s">
        <v>156</v>
      </c>
      <c r="T199" s="2896"/>
      <c r="U199" s="311"/>
      <c r="V199" s="311"/>
      <c r="W199" s="312"/>
      <c r="Y199" s="332"/>
      <c r="Z199" s="332"/>
      <c r="AA199" s="332"/>
      <c r="AB199" s="3"/>
      <c r="AC199" s="376" t="str">
        <f t="shared" si="42"/>
        <v>A</v>
      </c>
      <c r="AD199" s="3"/>
      <c r="AJ199" s="16"/>
      <c r="AK199" s="4">
        <v>1</v>
      </c>
    </row>
    <row r="200" spans="1:37" s="48" customFormat="1" ht="15.75" customHeight="1" x14ac:dyDescent="0.25">
      <c r="A200" s="1401" t="str">
        <f t="shared" si="43"/>
        <v>A</v>
      </c>
      <c r="B200" s="1402" t="str">
        <f t="shared" si="44"/>
        <v>Salade composée.S.Salade amoy n° 78.Famille ►.H.Hors d'œuvres</v>
      </c>
      <c r="C200" s="1403" t="str">
        <f t="shared" si="48"/>
        <v>Salade composée</v>
      </c>
      <c r="D200" s="2475" t="str">
        <f t="shared" si="45"/>
        <v>S</v>
      </c>
      <c r="E200" s="1402" t="str">
        <f t="shared" si="49"/>
        <v>Salade amoy n° 78</v>
      </c>
      <c r="F200" s="1402" t="str">
        <f t="shared" si="50"/>
        <v>Famille ►</v>
      </c>
      <c r="G200" s="1402" t="str">
        <f t="shared" si="51"/>
        <v>H.Hors d'œuvres</v>
      </c>
      <c r="H200" s="376" t="s">
        <v>18</v>
      </c>
      <c r="I200" s="320" t="str">
        <f>I184</f>
        <v>Salade composée.S.Salade amoy n° 78.Famille ►.H.Hors d'œuvres</v>
      </c>
      <c r="J200" s="320">
        <f>J184</f>
        <v>10</v>
      </c>
      <c r="K200" s="320" t="str">
        <f>K184</f>
        <v>couverts</v>
      </c>
      <c r="L200" s="293"/>
      <c r="M200" s="293"/>
      <c r="N200" s="293" t="s">
        <v>152</v>
      </c>
      <c r="O200" s="294"/>
      <c r="P200" s="392"/>
      <c r="Q200" s="392"/>
      <c r="R200" s="393"/>
      <c r="T200" s="2896"/>
      <c r="U200" s="311"/>
      <c r="V200" s="311"/>
      <c r="W200" s="312"/>
      <c r="Y200" s="332"/>
      <c r="Z200" s="332"/>
      <c r="AA200" s="332"/>
      <c r="AB200" s="3"/>
      <c r="AC200" s="376" t="str">
        <f t="shared" si="42"/>
        <v>A</v>
      </c>
      <c r="AD200" s="3"/>
      <c r="AJ200" s="16"/>
      <c r="AK200" s="4">
        <v>1</v>
      </c>
    </row>
    <row r="201" spans="1:37" s="48" customFormat="1" ht="19.5" customHeight="1" thickBot="1" x14ac:dyDescent="0.3">
      <c r="A201" s="1401" t="str">
        <f t="shared" si="43"/>
        <v>A</v>
      </c>
      <c r="B201" s="1402" t="str">
        <f t="shared" si="44"/>
        <v>Salade composée.S.Salade amoy n° 78.Famille ►.H.Hors d'œuvres</v>
      </c>
      <c r="C201" s="1403" t="str">
        <f t="shared" si="48"/>
        <v>Salade composée</v>
      </c>
      <c r="D201" s="2475" t="str">
        <f t="shared" si="45"/>
        <v>S</v>
      </c>
      <c r="E201" s="1402" t="str">
        <f t="shared" si="49"/>
        <v>Salade amoy n° 78</v>
      </c>
      <c r="F201" s="1402" t="str">
        <f t="shared" si="50"/>
        <v>Famille ►</v>
      </c>
      <c r="G201" s="1402" t="str">
        <f t="shared" si="51"/>
        <v>H.Hors d'œuvres</v>
      </c>
      <c r="H201" s="397" t="s">
        <v>18</v>
      </c>
      <c r="I201" s="398" t="str">
        <f>I184</f>
        <v>Salade composée.S.Salade amoy n° 78.Famille ►.H.Hors d'œuvres</v>
      </c>
      <c r="J201" s="398">
        <f>J184</f>
        <v>10</v>
      </c>
      <c r="K201" s="398" t="str">
        <f>K184</f>
        <v>couverts</v>
      </c>
      <c r="L201" s="399" t="s">
        <v>150</v>
      </c>
      <c r="M201" s="298"/>
      <c r="N201" s="299"/>
      <c r="O201" s="300"/>
      <c r="P201" s="299"/>
      <c r="Q201" s="299"/>
      <c r="R201" s="400"/>
      <c r="T201" s="2896"/>
      <c r="U201" s="311"/>
      <c r="V201" s="311"/>
      <c r="W201" s="312"/>
      <c r="Y201" s="332"/>
      <c r="Z201" s="332"/>
      <c r="AA201" s="332"/>
      <c r="AB201" s="3"/>
      <c r="AC201" s="397" t="str">
        <f t="shared" si="42"/>
        <v>A</v>
      </c>
      <c r="AD201" s="3"/>
      <c r="AJ201" s="16"/>
      <c r="AK201" s="4">
        <v>1</v>
      </c>
    </row>
    <row r="202" spans="1:37" s="48" customFormat="1" ht="18.75" customHeight="1" x14ac:dyDescent="0.25">
      <c r="A202" s="1401" t="str">
        <f t="shared" si="43"/>
        <v>►</v>
      </c>
      <c r="B202" s="1402" t="str">
        <f t="shared" si="44"/>
        <v>►</v>
      </c>
      <c r="C202" s="1403" t="str">
        <f t="shared" si="48"/>
        <v>►</v>
      </c>
      <c r="D202" s="2475" t="str">
        <f t="shared" si="45"/>
        <v>►</v>
      </c>
      <c r="E202" s="1402" t="str">
        <f t="shared" si="49"/>
        <v>►</v>
      </c>
      <c r="F202" s="1402" t="str">
        <f t="shared" si="50"/>
        <v>►</v>
      </c>
      <c r="G202" s="1402" t="str">
        <f t="shared" si="51"/>
        <v>►</v>
      </c>
      <c r="H202" s="272" t="s">
        <v>11</v>
      </c>
      <c r="I202" s="404" t="str">
        <f>I165</f>
        <v>Salade composée.S.Salade amoy n° 78.Famille ►.H.Hors d'œuvres</v>
      </c>
      <c r="J202" s="404">
        <f>J165</f>
        <v>10</v>
      </c>
      <c r="K202" s="320" t="str">
        <f>K165</f>
        <v>couverts</v>
      </c>
      <c r="L202" s="405"/>
      <c r="M202" s="406"/>
      <c r="N202" s="405" t="s">
        <v>5</v>
      </c>
      <c r="O202" s="407" t="s">
        <v>208</v>
      </c>
      <c r="P202" s="408"/>
      <c r="Q202" s="408"/>
      <c r="R202" s="408"/>
      <c r="T202" s="3706"/>
      <c r="U202" s="408"/>
      <c r="V202" s="408"/>
      <c r="W202" s="409"/>
      <c r="Y202" s="332"/>
      <c r="Z202" s="332"/>
      <c r="AA202" s="332"/>
      <c r="AB202" s="3"/>
      <c r="AC202" s="272" t="str">
        <f t="shared" si="42"/>
        <v>►</v>
      </c>
      <c r="AD202" s="3"/>
      <c r="AJ202" s="16"/>
      <c r="AK202" s="4">
        <v>1</v>
      </c>
    </row>
    <row r="203" spans="1:37" s="48" customFormat="1" ht="15.75" customHeight="1" x14ac:dyDescent="0.25">
      <c r="A203" s="1401" t="str">
        <f t="shared" si="43"/>
        <v>►</v>
      </c>
      <c r="B203" s="1402" t="str">
        <f t="shared" si="44"/>
        <v>►</v>
      </c>
      <c r="C203" s="1403" t="str">
        <f t="shared" si="48"/>
        <v>►</v>
      </c>
      <c r="D203" s="2475" t="str">
        <f t="shared" si="45"/>
        <v>►</v>
      </c>
      <c r="E203" s="1402" t="str">
        <f t="shared" si="49"/>
        <v>►</v>
      </c>
      <c r="F203" s="1402" t="str">
        <f t="shared" si="50"/>
        <v>►</v>
      </c>
      <c r="G203" s="1402" t="str">
        <f t="shared" si="51"/>
        <v>►</v>
      </c>
      <c r="H203" s="412" t="s">
        <v>11</v>
      </c>
      <c r="I203" s="404" t="str">
        <f>I165</f>
        <v>Salade composée.S.Salade amoy n° 78.Famille ►.H.Hors d'œuvres</v>
      </c>
      <c r="J203" s="404">
        <f>J165</f>
        <v>10</v>
      </c>
      <c r="K203" s="320" t="str">
        <f>K165</f>
        <v>couverts</v>
      </c>
      <c r="L203" s="274" t="str">
        <f t="shared" ref="L203:W203" si="57">SUBSTITUTE(ADDRESS(1,COLUMN(),4),"1","")</f>
        <v>L</v>
      </c>
      <c r="M203" s="274" t="str">
        <f t="shared" si="57"/>
        <v>M</v>
      </c>
      <c r="N203" s="274" t="str">
        <f t="shared" si="57"/>
        <v>N</v>
      </c>
      <c r="O203" s="274" t="str">
        <f t="shared" si="57"/>
        <v>O</v>
      </c>
      <c r="P203" s="274" t="str">
        <f t="shared" si="57"/>
        <v>P</v>
      </c>
      <c r="Q203" s="274" t="str">
        <f t="shared" si="57"/>
        <v>Q</v>
      </c>
      <c r="R203" s="274" t="str">
        <f t="shared" si="57"/>
        <v>R</v>
      </c>
      <c r="S203" s="274" t="str">
        <f t="shared" si="57"/>
        <v>S</v>
      </c>
      <c r="T203" s="274" t="str">
        <f t="shared" si="57"/>
        <v>T</v>
      </c>
      <c r="U203" s="274" t="str">
        <f t="shared" si="57"/>
        <v>U</v>
      </c>
      <c r="V203" s="274" t="str">
        <f t="shared" si="57"/>
        <v>V</v>
      </c>
      <c r="W203" s="275" t="str">
        <f t="shared" si="57"/>
        <v>W</v>
      </c>
      <c r="Y203" s="332"/>
      <c r="Z203" s="332"/>
      <c r="AA203" s="332"/>
      <c r="AB203" s="3"/>
      <c r="AC203" s="412" t="str">
        <f t="shared" si="42"/>
        <v>►</v>
      </c>
      <c r="AD203" s="3"/>
      <c r="AJ203" s="16"/>
      <c r="AK203" s="4">
        <v>1</v>
      </c>
    </row>
    <row r="204" spans="1:37" s="48" customFormat="1" ht="15.75" x14ac:dyDescent="0.25">
      <c r="A204" s="1401" t="str">
        <f t="shared" si="43"/>
        <v>►</v>
      </c>
      <c r="B204" s="1402" t="str">
        <f t="shared" si="44"/>
        <v>►</v>
      </c>
      <c r="C204" s="1403" t="str">
        <f t="shared" si="48"/>
        <v>►</v>
      </c>
      <c r="D204" s="2475" t="str">
        <f t="shared" si="45"/>
        <v>►</v>
      </c>
      <c r="E204" s="1402" t="str">
        <f t="shared" si="49"/>
        <v>►</v>
      </c>
      <c r="F204" s="1402" t="str">
        <f t="shared" si="50"/>
        <v>►</v>
      </c>
      <c r="G204" s="1402" t="str">
        <f t="shared" si="51"/>
        <v>►</v>
      </c>
      <c r="H204" s="412" t="s">
        <v>11</v>
      </c>
      <c r="I204" s="404" t="str">
        <f>I165</f>
        <v>Salade composée.S.Salade amoy n° 78.Famille ►.H.Hors d'œuvres</v>
      </c>
      <c r="J204" s="404">
        <f>J165</f>
        <v>10</v>
      </c>
      <c r="K204" s="320" t="str">
        <f>K165</f>
        <v>couverts</v>
      </c>
      <c r="L204" s="283">
        <f t="shared" ref="L204:W204" ca="1" si="58">CELL("largeur",L204)</f>
        <v>11</v>
      </c>
      <c r="M204" s="283">
        <f t="shared" ca="1" si="58"/>
        <v>11</v>
      </c>
      <c r="N204" s="283">
        <f t="shared" ca="1" si="58"/>
        <v>3</v>
      </c>
      <c r="O204" s="283">
        <f t="shared" ca="1" si="58"/>
        <v>11</v>
      </c>
      <c r="P204" s="283">
        <f t="shared" ca="1" si="58"/>
        <v>11</v>
      </c>
      <c r="Q204" s="283">
        <f t="shared" ca="1" si="58"/>
        <v>12</v>
      </c>
      <c r="R204" s="283">
        <f t="shared" ca="1" si="58"/>
        <v>40</v>
      </c>
      <c r="S204" s="283">
        <f t="shared" ca="1" si="58"/>
        <v>1</v>
      </c>
      <c r="T204" s="283">
        <f t="shared" ca="1" si="58"/>
        <v>11</v>
      </c>
      <c r="U204" s="283">
        <f t="shared" ca="1" si="58"/>
        <v>13</v>
      </c>
      <c r="V204" s="283">
        <f t="shared" ca="1" si="58"/>
        <v>11</v>
      </c>
      <c r="W204" s="284">
        <f t="shared" ca="1" si="58"/>
        <v>17</v>
      </c>
      <c r="Y204" s="332"/>
      <c r="Z204" s="332"/>
      <c r="AA204" s="332"/>
      <c r="AB204" s="3"/>
      <c r="AC204" s="412" t="str">
        <f t="shared" ref="AC204:AC267" si="59">H204</f>
        <v>►</v>
      </c>
      <c r="AD204" s="3"/>
      <c r="AJ204" s="16"/>
      <c r="AK204" s="4">
        <v>1</v>
      </c>
    </row>
    <row r="205" spans="1:37" s="48" customFormat="1" ht="16.5" customHeight="1" thickBot="1" x14ac:dyDescent="0.3">
      <c r="A205" s="1401" t="str">
        <f t="shared" ref="A205:A268" si="60">IF(H205&lt;&gt;"A", "►", "A")</f>
        <v>A</v>
      </c>
      <c r="B205" s="1402" t="str">
        <f t="shared" ref="B205:B268" si="61">IF(A205="►","►",IF(A205="A",IF(ISTEXT(I205),I205,"")))</f>
        <v/>
      </c>
      <c r="C205" s="1403">
        <f t="shared" si="48"/>
        <v>0</v>
      </c>
      <c r="D205" s="2475">
        <f t="shared" ref="D205:D268" si="62">IF(B205="►","►",IFERROR(MID(B205,SEARCH(".",B205)+1,SEARCH(".",B205,SEARCH(".",B205)+1)-SEARCH(".",B205)-1),0))</f>
        <v>0</v>
      </c>
      <c r="E205" s="1402">
        <f t="shared" si="49"/>
        <v>0</v>
      </c>
      <c r="F205" s="1402">
        <f t="shared" si="50"/>
        <v>0</v>
      </c>
      <c r="G205" s="1402" t="str">
        <f t="shared" si="51"/>
        <v/>
      </c>
      <c r="H205" s="423" t="s">
        <v>18</v>
      </c>
      <c r="I205" s="424">
        <v>2</v>
      </c>
      <c r="J205" s="424">
        <v>2</v>
      </c>
      <c r="K205" s="424">
        <v>2</v>
      </c>
      <c r="L205" s="424">
        <v>11</v>
      </c>
      <c r="M205" s="424">
        <v>11</v>
      </c>
      <c r="N205" s="424">
        <v>3</v>
      </c>
      <c r="O205" s="424">
        <v>11</v>
      </c>
      <c r="P205" s="424">
        <v>11</v>
      </c>
      <c r="Q205" s="424">
        <v>12</v>
      </c>
      <c r="R205" s="424">
        <v>40</v>
      </c>
      <c r="S205" s="424">
        <v>2</v>
      </c>
      <c r="T205" s="424">
        <v>11</v>
      </c>
      <c r="U205" s="3707">
        <v>11</v>
      </c>
      <c r="V205" s="3707">
        <v>11</v>
      </c>
      <c r="W205" s="3708">
        <v>11</v>
      </c>
      <c r="Y205" s="332"/>
      <c r="Z205" s="332"/>
      <c r="AA205" s="332"/>
      <c r="AB205" s="3"/>
      <c r="AC205" s="423" t="str">
        <f t="shared" si="59"/>
        <v>A</v>
      </c>
      <c r="AD205" s="3"/>
      <c r="AJ205" s="16"/>
      <c r="AK205" s="4">
        <v>1</v>
      </c>
    </row>
    <row r="206" spans="1:37" s="48" customFormat="1" ht="15.75" x14ac:dyDescent="0.25">
      <c r="A206" s="1401" t="str">
        <f t="shared" si="60"/>
        <v>►</v>
      </c>
      <c r="B206" s="1402" t="str">
        <f t="shared" si="61"/>
        <v>►</v>
      </c>
      <c r="C206" s="1403" t="str">
        <f t="shared" si="48"/>
        <v>►</v>
      </c>
      <c r="D206" s="2475" t="str">
        <f t="shared" si="62"/>
        <v>►</v>
      </c>
      <c r="E206" s="1402" t="str">
        <f t="shared" si="49"/>
        <v>►</v>
      </c>
      <c r="F206" s="1402" t="str">
        <f t="shared" si="50"/>
        <v>►</v>
      </c>
      <c r="G206" s="1402" t="str">
        <f t="shared" si="51"/>
        <v>►</v>
      </c>
      <c r="H206" s="3709" t="s">
        <v>11</v>
      </c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3710"/>
      <c r="T206" s="100"/>
      <c r="U206" s="100"/>
      <c r="V206" s="100"/>
      <c r="W206" s="100"/>
      <c r="Y206" s="332"/>
      <c r="Z206" s="332"/>
      <c r="AA206" s="332"/>
      <c r="AB206" s="3"/>
      <c r="AC206" s="3709" t="str">
        <f t="shared" si="59"/>
        <v>►</v>
      </c>
      <c r="AD206" s="3"/>
      <c r="AJ206" s="16"/>
      <c r="AK206" s="4">
        <v>1</v>
      </c>
    </row>
    <row r="207" spans="1:37" ht="16.5" thickBot="1" x14ac:dyDescent="0.3">
      <c r="A207" s="1401" t="str">
        <f t="shared" si="60"/>
        <v>A</v>
      </c>
      <c r="B207" s="1402" t="str">
        <f t="shared" si="61"/>
        <v>▼    Masquer ces 5 colonnes       ▼</v>
      </c>
      <c r="C207" s="1403">
        <f t="shared" si="48"/>
        <v>0</v>
      </c>
      <c r="D207" s="2475">
        <f t="shared" si="62"/>
        <v>0</v>
      </c>
      <c r="E207" s="1402">
        <f t="shared" si="49"/>
        <v>0</v>
      </c>
      <c r="F207" s="1402">
        <f t="shared" si="50"/>
        <v>0</v>
      </c>
      <c r="G207" s="1402" t="str">
        <f t="shared" si="51"/>
        <v/>
      </c>
      <c r="H207" s="1369" t="s">
        <v>18</v>
      </c>
      <c r="I207" s="2735" t="s">
        <v>2274</v>
      </c>
      <c r="J207" s="43"/>
      <c r="K207" s="43"/>
      <c r="L207" s="43"/>
      <c r="M207" s="44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Y207" s="2931" t="s">
        <v>2350</v>
      </c>
      <c r="Z207" s="100"/>
      <c r="AA207" s="100"/>
      <c r="AB207" s="3"/>
      <c r="AC207" s="1369" t="str">
        <f t="shared" si="59"/>
        <v>A</v>
      </c>
      <c r="AD207" s="48"/>
      <c r="AE207" s="48"/>
      <c r="AF207" s="48"/>
      <c r="AG207" s="48"/>
      <c r="AH207" s="48"/>
      <c r="AI207" s="48"/>
      <c r="AJ207" s="16"/>
      <c r="AK207" s="4">
        <v>1</v>
      </c>
    </row>
    <row r="208" spans="1:37" ht="22.5" customHeight="1" x14ac:dyDescent="0.25">
      <c r="A208" s="1401" t="str">
        <f t="shared" si="60"/>
        <v>A</v>
      </c>
      <c r="B208" s="1402" t="str">
        <f t="shared" si="61"/>
        <v>Salade composée.S.Salade andalouse n° 79.Famille ►.H.Hors d'œuvres</v>
      </c>
      <c r="C208" s="1403" t="str">
        <f t="shared" si="48"/>
        <v>Salade composée</v>
      </c>
      <c r="D208" s="2475" t="str">
        <f t="shared" si="62"/>
        <v>S</v>
      </c>
      <c r="E208" s="1402" t="str">
        <f t="shared" si="49"/>
        <v>Salade andalouse n° 79</v>
      </c>
      <c r="F208" s="1402" t="str">
        <f t="shared" si="50"/>
        <v>Famille ►</v>
      </c>
      <c r="G208" s="1402" t="str">
        <f t="shared" si="51"/>
        <v>H.Hors d'œuvres</v>
      </c>
      <c r="H208" s="54" t="s">
        <v>18</v>
      </c>
      <c r="I208" s="55" t="str">
        <f>I214</f>
        <v>Salade composée.S.Salade andalouse n° 79.Famille ►.H.Hors d'œuvres</v>
      </c>
      <c r="J208" s="56">
        <f>J214</f>
        <v>10</v>
      </c>
      <c r="K208" s="56" t="str">
        <f>K214</f>
        <v>couverts</v>
      </c>
      <c r="L208" s="57" t="s">
        <v>6</v>
      </c>
      <c r="M208" s="58" t="s">
        <v>19</v>
      </c>
      <c r="N208" s="3426" t="s">
        <v>1641</v>
      </c>
      <c r="O208" s="3426"/>
      <c r="P208" s="3285" t="s">
        <v>2455</v>
      </c>
      <c r="Q208" s="3285"/>
      <c r="R208" s="3286"/>
      <c r="T208" s="3428" t="str">
        <f>N208</f>
        <v>SALADE COMPOSÉE</v>
      </c>
      <c r="U208" s="3367"/>
      <c r="V208" s="3369" t="str">
        <f>UPPER(LEFT(P208,1))</f>
        <v>S</v>
      </c>
      <c r="W208" s="3371" t="s">
        <v>2456</v>
      </c>
      <c r="Y208" s="2860" t="s">
        <v>22</v>
      </c>
      <c r="Z208" s="2947">
        <v>0</v>
      </c>
      <c r="AA208" s="2948" t="s">
        <v>23</v>
      </c>
      <c r="AB208" s="3"/>
      <c r="AC208" s="54" t="str">
        <f t="shared" si="59"/>
        <v>A</v>
      </c>
      <c r="AD208" s="3"/>
      <c r="AE208" s="48"/>
      <c r="AF208" s="48"/>
      <c r="AG208" s="48"/>
      <c r="AH208" s="48"/>
      <c r="AI208" s="48"/>
      <c r="AJ208" s="16"/>
      <c r="AK208" s="4">
        <v>1</v>
      </c>
    </row>
    <row r="209" spans="1:37" ht="22.5" customHeight="1" x14ac:dyDescent="0.25">
      <c r="A209" s="1401" t="str">
        <f t="shared" si="60"/>
        <v>A</v>
      </c>
      <c r="B209" s="1402" t="str">
        <f t="shared" si="61"/>
        <v>Salade composée.S.Salade andalouse n° 79.Famille ►.H.Hors d'œuvres</v>
      </c>
      <c r="C209" s="1403" t="str">
        <f t="shared" si="48"/>
        <v>Salade composée</v>
      </c>
      <c r="D209" s="2475" t="str">
        <f t="shared" si="62"/>
        <v>S</v>
      </c>
      <c r="E209" s="1402" t="str">
        <f t="shared" si="49"/>
        <v>Salade andalouse n° 79</v>
      </c>
      <c r="F209" s="1402" t="str">
        <f t="shared" si="50"/>
        <v>Famille ►</v>
      </c>
      <c r="G209" s="1402" t="str">
        <f t="shared" si="51"/>
        <v>H.Hors d'œuvres</v>
      </c>
      <c r="H209" s="66" t="s">
        <v>18</v>
      </c>
      <c r="I209" s="67" t="str">
        <f>I214</f>
        <v>Salade composée.S.Salade andalouse n° 79.Famille ►.H.Hors d'œuvres</v>
      </c>
      <c r="J209" s="68"/>
      <c r="K209" s="68"/>
      <c r="L209" s="69" t="s">
        <v>28</v>
      </c>
      <c r="M209" s="70" t="s">
        <v>29</v>
      </c>
      <c r="N209" s="3427"/>
      <c r="O209" s="3427"/>
      <c r="P209" s="3287"/>
      <c r="Q209" s="3287"/>
      <c r="R209" s="3288"/>
      <c r="T209" s="3429"/>
      <c r="U209" s="3368"/>
      <c r="V209" s="3370"/>
      <c r="W209" s="3372"/>
      <c r="Y209" s="2860" t="s">
        <v>30</v>
      </c>
      <c r="Z209" s="2949">
        <v>0</v>
      </c>
      <c r="AA209" s="72" t="s">
        <v>31</v>
      </c>
      <c r="AB209" s="3"/>
      <c r="AC209" s="66" t="str">
        <f t="shared" si="59"/>
        <v>A</v>
      </c>
      <c r="AD209" s="3"/>
      <c r="AE209" s="48"/>
      <c r="AF209" s="48"/>
      <c r="AG209" s="48"/>
      <c r="AH209" s="48"/>
      <c r="AI209" s="48"/>
      <c r="AJ209" s="16"/>
      <c r="AK209" s="4">
        <v>1</v>
      </c>
    </row>
    <row r="210" spans="1:37" ht="22.5" customHeight="1" x14ac:dyDescent="0.25">
      <c r="A210" s="1401" t="str">
        <f t="shared" si="60"/>
        <v>A</v>
      </c>
      <c r="B210" s="1402" t="str">
        <f t="shared" si="61"/>
        <v>Salade composée.S.Salade andalouse n° 79.Famille ►.H.Hors d'œuvres</v>
      </c>
      <c r="C210" s="1403" t="str">
        <f t="shared" si="48"/>
        <v>Salade composée</v>
      </c>
      <c r="D210" s="2475" t="str">
        <f t="shared" si="62"/>
        <v>S</v>
      </c>
      <c r="E210" s="1402" t="str">
        <f t="shared" si="49"/>
        <v>Salade andalouse n° 79</v>
      </c>
      <c r="F210" s="1402" t="str">
        <f t="shared" si="50"/>
        <v>Famille ►</v>
      </c>
      <c r="G210" s="1402" t="str">
        <f t="shared" si="51"/>
        <v>H.Hors d'œuvres</v>
      </c>
      <c r="H210" s="66" t="s">
        <v>18</v>
      </c>
      <c r="I210" s="77" t="str">
        <f>I214</f>
        <v>Salade composée.S.Salade andalouse n° 79.Famille ►.H.Hors d'œuvres</v>
      </c>
      <c r="J210" s="78"/>
      <c r="K210" s="79"/>
      <c r="L210" s="80"/>
      <c r="M210" s="81" t="s">
        <v>33</v>
      </c>
      <c r="N210" s="82"/>
      <c r="O210" s="83" t="s">
        <v>34</v>
      </c>
      <c r="P210" s="84" t="s">
        <v>2326</v>
      </c>
      <c r="Q210" s="16"/>
      <c r="R210" s="85"/>
      <c r="T210" s="3683"/>
      <c r="U210" s="90" t="s">
        <v>38</v>
      </c>
      <c r="V210" s="3684">
        <v>100</v>
      </c>
      <c r="W210" s="3685" t="str">
        <f>W211</f>
        <v>couverts</v>
      </c>
      <c r="Y210" s="2860" t="s">
        <v>36</v>
      </c>
      <c r="Z210" s="2949">
        <v>0</v>
      </c>
      <c r="AA210" s="72" t="s">
        <v>37</v>
      </c>
      <c r="AB210" s="3"/>
      <c r="AC210" s="66" t="str">
        <f t="shared" si="59"/>
        <v>A</v>
      </c>
      <c r="AD210" s="3"/>
      <c r="AE210" s="48"/>
      <c r="AF210" s="48"/>
      <c r="AG210" s="48"/>
      <c r="AH210" s="48"/>
      <c r="AI210" s="48"/>
      <c r="AJ210" s="16"/>
      <c r="AK210" s="4">
        <v>1</v>
      </c>
    </row>
    <row r="211" spans="1:37" ht="15.75" customHeight="1" x14ac:dyDescent="0.25">
      <c r="A211" s="1401" t="str">
        <f t="shared" si="60"/>
        <v>A</v>
      </c>
      <c r="B211" s="1402" t="str">
        <f t="shared" si="61"/>
        <v>Salade composée.S.Salade andalouse n° 79.Famille ►.H.Hors d'œuvres</v>
      </c>
      <c r="C211" s="1403" t="str">
        <f t="shared" si="48"/>
        <v>Salade composée</v>
      </c>
      <c r="D211" s="2475" t="str">
        <f t="shared" si="62"/>
        <v>S</v>
      </c>
      <c r="E211" s="1402" t="str">
        <f t="shared" si="49"/>
        <v>Salade andalouse n° 79</v>
      </c>
      <c r="F211" s="1402" t="str">
        <f t="shared" si="50"/>
        <v>Famille ►</v>
      </c>
      <c r="G211" s="1402" t="str">
        <f t="shared" si="51"/>
        <v>H.Hors d'œuvres</v>
      </c>
      <c r="H211" s="66" t="s">
        <v>18</v>
      </c>
      <c r="I211" s="91" t="str">
        <f>I214</f>
        <v>Salade composée.S.Salade andalouse n° 79.Famille ►.H.Hors d'œuvres</v>
      </c>
      <c r="J211" s="91"/>
      <c r="K211" s="91"/>
      <c r="L211" s="92" t="s">
        <v>39</v>
      </c>
      <c r="M211" s="93"/>
      <c r="N211" s="93"/>
      <c r="O211" s="94" t="s">
        <v>40</v>
      </c>
      <c r="P211" s="3317" t="str">
        <f>L214</f>
        <v>Salade composée.S.Salade andalouse n° 79.Famille ►.H.Hors d'œuvres</v>
      </c>
      <c r="Q211" s="3317"/>
      <c r="R211" s="3318"/>
      <c r="T211" s="3683"/>
      <c r="U211" s="101" t="s">
        <v>42</v>
      </c>
      <c r="V211" s="98">
        <v>10</v>
      </c>
      <c r="W211" s="99" t="s">
        <v>44</v>
      </c>
      <c r="Y211" s="229" t="s">
        <v>41</v>
      </c>
      <c r="Z211" s="2950">
        <f t="shared" ref="Z211:Z232" si="63">AA211 / 1000</f>
        <v>1E-3</v>
      </c>
      <c r="AA211" s="96">
        <v>1</v>
      </c>
      <c r="AB211" s="3"/>
      <c r="AC211" s="66" t="str">
        <f t="shared" si="59"/>
        <v>A</v>
      </c>
      <c r="AD211" s="3"/>
      <c r="AE211" s="48"/>
      <c r="AF211" s="48"/>
      <c r="AG211" s="48"/>
      <c r="AH211" s="48"/>
      <c r="AI211" s="48"/>
      <c r="AJ211" s="16"/>
      <c r="AK211" s="4">
        <v>1</v>
      </c>
    </row>
    <row r="212" spans="1:37" ht="15.75" customHeight="1" x14ac:dyDescent="0.25">
      <c r="A212" s="1401" t="str">
        <f t="shared" si="60"/>
        <v>A</v>
      </c>
      <c r="B212" s="1402" t="str">
        <f t="shared" si="61"/>
        <v>Salade composée.S.Salade andalouse n° 79.Famille ►.H.Hors d'œuvres</v>
      </c>
      <c r="C212" s="1403" t="str">
        <f t="shared" si="48"/>
        <v>Salade composée</v>
      </c>
      <c r="D212" s="2475" t="str">
        <f t="shared" si="62"/>
        <v>S</v>
      </c>
      <c r="E212" s="1402" t="str">
        <f t="shared" si="49"/>
        <v>Salade andalouse n° 79</v>
      </c>
      <c r="F212" s="1402" t="str">
        <f t="shared" si="50"/>
        <v>Famille ►</v>
      </c>
      <c r="G212" s="1402" t="str">
        <f t="shared" si="51"/>
        <v>H.Hors d'œuvres</v>
      </c>
      <c r="H212" s="66" t="s">
        <v>18</v>
      </c>
      <c r="I212" s="91" t="str">
        <f>I214</f>
        <v>Salade composée.S.Salade andalouse n° 79.Famille ►.H.Hors d'œuvres</v>
      </c>
      <c r="J212" s="91"/>
      <c r="K212" s="91"/>
      <c r="L212" s="110">
        <v>10</v>
      </c>
      <c r="M212" s="111" t="s">
        <v>44</v>
      </c>
      <c r="N212" s="92"/>
      <c r="O212" s="92"/>
      <c r="P212" s="3317"/>
      <c r="Q212" s="3317"/>
      <c r="R212" s="3318"/>
      <c r="T212" s="3683"/>
      <c r="U212" s="112" t="s">
        <v>48</v>
      </c>
      <c r="V212" s="113"/>
      <c r="W212" s="114"/>
      <c r="Y212" s="510" t="s">
        <v>47</v>
      </c>
      <c r="Z212" s="2950">
        <f t="shared" si="63"/>
        <v>1</v>
      </c>
      <c r="AA212" s="96">
        <v>1000</v>
      </c>
      <c r="AB212" s="3"/>
      <c r="AC212" s="66" t="str">
        <f t="shared" si="59"/>
        <v>A</v>
      </c>
      <c r="AD212" s="3"/>
      <c r="AE212" s="48"/>
      <c r="AF212" s="48"/>
      <c r="AG212" s="48"/>
      <c r="AH212" s="48"/>
      <c r="AI212" s="48"/>
      <c r="AJ212" s="16"/>
      <c r="AK212" s="4">
        <v>1</v>
      </c>
    </row>
    <row r="213" spans="1:37" ht="15.75" x14ac:dyDescent="0.25">
      <c r="A213" s="1401" t="str">
        <f t="shared" si="60"/>
        <v>►</v>
      </c>
      <c r="B213" s="1402" t="str">
        <f t="shared" si="61"/>
        <v>►</v>
      </c>
      <c r="C213" s="1403" t="str">
        <f t="shared" si="48"/>
        <v>►</v>
      </c>
      <c r="D213" s="2475" t="str">
        <f t="shared" si="62"/>
        <v>►</v>
      </c>
      <c r="E213" s="1402" t="str">
        <f t="shared" si="49"/>
        <v>►</v>
      </c>
      <c r="F213" s="1402" t="str">
        <f t="shared" si="50"/>
        <v>►</v>
      </c>
      <c r="G213" s="1402" t="str">
        <f t="shared" si="51"/>
        <v>►</v>
      </c>
      <c r="H213" s="66" t="s">
        <v>11</v>
      </c>
      <c r="I213" s="121" t="str">
        <f>I214</f>
        <v>Salade composée.S.Salade andalouse n° 79.Famille ►.H.Hors d'œuvres</v>
      </c>
      <c r="J213" s="121"/>
      <c r="K213" s="121"/>
      <c r="L213" s="122"/>
      <c r="M213" s="123"/>
      <c r="N213" s="123"/>
      <c r="O213" s="123"/>
      <c r="P213" s="123"/>
      <c r="Q213" s="123"/>
      <c r="R213" s="124"/>
      <c r="T213" s="2871">
        <f>IF(OR(ISBLANK(V210), ISBLANK(V211)), 0, V210/V211)</f>
        <v>10</v>
      </c>
      <c r="U213" s="126"/>
      <c r="V213" s="126"/>
      <c r="W213" s="127" t="str">
        <f ca="1">IF(COUNTIF(I253:W253,"&lt;0.5")=0,"Aucune colonne masquée",COUNTIF(I253:W253,"&lt;0.5")&amp;" colonnes masquées : "&amp;(T214&amp;U214))</f>
        <v>Aucune colonne masquée</v>
      </c>
      <c r="Y213" s="495" t="s">
        <v>51</v>
      </c>
      <c r="Z213" s="2950">
        <f t="shared" si="63"/>
        <v>0.25</v>
      </c>
      <c r="AA213" s="96">
        <v>250</v>
      </c>
      <c r="AB213" s="3"/>
      <c r="AC213" s="66" t="str">
        <f t="shared" si="59"/>
        <v>►</v>
      </c>
      <c r="AD213" s="3"/>
      <c r="AE213" s="48"/>
      <c r="AF213" s="48"/>
      <c r="AG213" s="48"/>
      <c r="AH213" s="48"/>
      <c r="AI213" s="48"/>
      <c r="AJ213" s="16"/>
      <c r="AK213" s="4">
        <v>1</v>
      </c>
    </row>
    <row r="214" spans="1:37" ht="16.5" thickBot="1" x14ac:dyDescent="0.3">
      <c r="A214" s="1401" t="str">
        <f t="shared" si="60"/>
        <v>►</v>
      </c>
      <c r="B214" s="1402" t="str">
        <f t="shared" si="61"/>
        <v>►</v>
      </c>
      <c r="C214" s="1403" t="str">
        <f t="shared" si="48"/>
        <v>►</v>
      </c>
      <c r="D214" s="2475" t="str">
        <f t="shared" si="62"/>
        <v>►</v>
      </c>
      <c r="E214" s="1402" t="str">
        <f t="shared" si="49"/>
        <v>►</v>
      </c>
      <c r="F214" s="1402" t="str">
        <f t="shared" si="50"/>
        <v>►</v>
      </c>
      <c r="G214" s="1402" t="str">
        <f t="shared" si="51"/>
        <v>►</v>
      </c>
      <c r="H214" s="129" t="s">
        <v>11</v>
      </c>
      <c r="I214" s="130" t="str">
        <f>L214</f>
        <v>Salade composée.S.Salade andalouse n° 79.Famille ►.H.Hors d'œuvres</v>
      </c>
      <c r="J214" s="130">
        <f>L212</f>
        <v>10</v>
      </c>
      <c r="K214" s="130" t="str">
        <f>M212</f>
        <v>couverts</v>
      </c>
      <c r="L214" s="131" t="str">
        <f>UPPER(LEFT(N208,1))&amp;LOWER(MID(N208,2,999))&amp;"."&amp;UPPER(LEFT(P208,1))&amp;"."&amp;UPPER(LEFT(P208,1))&amp;LOWER(MID(P208,2,999))&amp;"."&amp;IF(ISTEXT(R214),Q214&amp;"."&amp;UPPER(LEFT(R214,1))&amp;"."&amp;UPPER(LEFT(R214,1))&amp;LOWER(MID(R214,2,999)),M214)</f>
        <v>Salade composée.S.Salade andalouse n° 79.Famille ►.H.Hors d'œuvres</v>
      </c>
      <c r="M214" s="132" t="s">
        <v>55</v>
      </c>
      <c r="N214" s="3321" t="s">
        <v>56</v>
      </c>
      <c r="O214" s="3321"/>
      <c r="P214" s="3321"/>
      <c r="Q214" s="133" t="s">
        <v>2387</v>
      </c>
      <c r="R214" s="134" t="s">
        <v>2388</v>
      </c>
      <c r="T214" s="2872" t="str">
        <f ca="1">IF(I253&lt;0.5,I252&amp;".","")&amp;IF(J253&lt;0.5,J252&amp;".","")&amp;IF(K253&lt;0.5,K252&amp;".","")&amp;IF(L253&lt;0.5,L252&amp;".","")&amp;IF(M253&lt;0.5,M252&amp;".","")&amp;IF(N253&lt;0.5,N252&amp;".","")&amp;IF(O253&lt;0.5,O252&amp;".","")&amp;IF(P253&lt;0.5,P252&amp;".","")&amp;IF(Q253&lt;0.5,Q252&amp;".","")</f>
        <v/>
      </c>
      <c r="U214" s="136" t="str">
        <f ca="1">IF(R253&lt;0.5,R252&amp;".","")&amp;IF(S253&lt;0.5,S252&amp;".","")&amp;IF(T253&lt;0.5,T252&amp;".","")&amp;IF(U253&lt;0.5,U252&amp;".","")&amp;IF(V253&lt;0.5,V252&amp;".","")&amp;IF(W253&lt;0.5,W252&amp;".","")</f>
        <v/>
      </c>
      <c r="V214" s="137"/>
      <c r="W214" s="127" t="str">
        <f>ROWS(H208:H254)-SUBTOTAL(103,H208:H254)&amp;" "&amp;"Lignes masquées"</f>
        <v>0 Lignes masquées</v>
      </c>
      <c r="Y214" s="495" t="s">
        <v>59</v>
      </c>
      <c r="Z214" s="2950">
        <f t="shared" si="63"/>
        <v>0.5</v>
      </c>
      <c r="AA214" s="96">
        <v>500</v>
      </c>
      <c r="AB214" s="3"/>
      <c r="AC214" s="129" t="str">
        <f t="shared" si="59"/>
        <v>►</v>
      </c>
      <c r="AD214" s="3"/>
      <c r="AE214" s="48"/>
      <c r="AF214" s="48"/>
      <c r="AG214" s="48"/>
      <c r="AH214" s="48"/>
      <c r="AI214" s="48"/>
      <c r="AJ214" s="16"/>
      <c r="AK214" s="4">
        <v>1</v>
      </c>
    </row>
    <row r="215" spans="1:37" s="48" customFormat="1" ht="17.25" thickTop="1" thickBot="1" x14ac:dyDescent="0.3">
      <c r="A215" s="1401" t="str">
        <f t="shared" si="60"/>
        <v>►</v>
      </c>
      <c r="B215" s="1402" t="str">
        <f t="shared" si="61"/>
        <v>►</v>
      </c>
      <c r="C215" s="1403" t="str">
        <f t="shared" si="48"/>
        <v>►</v>
      </c>
      <c r="D215" s="2475" t="str">
        <f t="shared" si="62"/>
        <v>►</v>
      </c>
      <c r="E215" s="1402" t="str">
        <f t="shared" si="49"/>
        <v>►</v>
      </c>
      <c r="F215" s="1402" t="str">
        <f t="shared" si="50"/>
        <v>►</v>
      </c>
      <c r="G215" s="1402" t="str">
        <f t="shared" si="51"/>
        <v>►</v>
      </c>
      <c r="H215" s="138" t="s">
        <v>11</v>
      </c>
      <c r="I215" s="139" t="str">
        <f>I214</f>
        <v>Salade composée.S.Salade andalouse n° 79.Famille ►.H.Hors d'œuvres</v>
      </c>
      <c r="J215" s="140"/>
      <c r="K215" s="140"/>
      <c r="L215" s="141" t="s">
        <v>61</v>
      </c>
      <c r="M215" s="141" t="s">
        <v>62</v>
      </c>
      <c r="N215" s="141" t="s">
        <v>63</v>
      </c>
      <c r="O215" s="141" t="s">
        <v>64</v>
      </c>
      <c r="P215" s="2987" t="s">
        <v>65</v>
      </c>
      <c r="Q215" s="142" t="s">
        <v>66</v>
      </c>
      <c r="R215" s="143" t="s">
        <v>67</v>
      </c>
      <c r="S215"/>
      <c r="T215" s="2875" t="s">
        <v>70</v>
      </c>
      <c r="U215" s="3686" t="s">
        <v>71</v>
      </c>
      <c r="V215" s="3686" t="s">
        <v>72</v>
      </c>
      <c r="W215" s="145" t="s">
        <v>73</v>
      </c>
      <c r="X215"/>
      <c r="Y215" s="495" t="s">
        <v>68</v>
      </c>
      <c r="Z215" s="2950">
        <f t="shared" si="63"/>
        <v>0.33332999999999996</v>
      </c>
      <c r="AA215" s="96">
        <v>333.33</v>
      </c>
      <c r="AB215" s="3"/>
      <c r="AC215" s="138" t="str">
        <f t="shared" si="59"/>
        <v>►</v>
      </c>
      <c r="AD215" s="3"/>
      <c r="AJ215" s="16"/>
      <c r="AK215" s="4">
        <v>1</v>
      </c>
    </row>
    <row r="216" spans="1:37" s="48" customFormat="1" ht="15.75" customHeight="1" thickTop="1" x14ac:dyDescent="0.25">
      <c r="A216" s="1401" t="str">
        <f t="shared" si="60"/>
        <v>A</v>
      </c>
      <c r="B216" s="1402" t="str">
        <f t="shared" si="61"/>
        <v>Salade composée.S.Salade andalouse n° 79.Famille ►.H.Hors d'œuvres</v>
      </c>
      <c r="C216" s="1403" t="str">
        <f t="shared" si="48"/>
        <v>Salade composée</v>
      </c>
      <c r="D216" s="2475" t="str">
        <f t="shared" si="62"/>
        <v>S</v>
      </c>
      <c r="E216" s="1402" t="str">
        <f t="shared" si="49"/>
        <v>Salade andalouse n° 79</v>
      </c>
      <c r="F216" s="1402" t="str">
        <f t="shared" si="50"/>
        <v>Famille ►</v>
      </c>
      <c r="G216" s="1402" t="str">
        <f t="shared" si="51"/>
        <v>H.Hors d'œuvres</v>
      </c>
      <c r="H216" s="66" t="s">
        <v>18</v>
      </c>
      <c r="I216" s="1018" t="str">
        <f>I214</f>
        <v>Salade composée.S.Salade andalouse n° 79.Famille ►.H.Hors d'œuvres</v>
      </c>
      <c r="J216" s="1019"/>
      <c r="K216" s="1019"/>
      <c r="L216" s="3687" t="s">
        <v>86</v>
      </c>
      <c r="M216" s="3688" t="s">
        <v>87</v>
      </c>
      <c r="N216" s="443"/>
      <c r="O216" s="3322" t="s">
        <v>88</v>
      </c>
      <c r="P216" s="3323" t="s">
        <v>89</v>
      </c>
      <c r="Q216" s="3324" t="s">
        <v>90</v>
      </c>
      <c r="R216" s="3689" t="s">
        <v>91</v>
      </c>
      <c r="S216"/>
      <c r="T216" s="3423" t="s">
        <v>2389</v>
      </c>
      <c r="U216" s="3690" t="s">
        <v>93</v>
      </c>
      <c r="V216" s="3691" t="s">
        <v>94</v>
      </c>
      <c r="W216" s="3436" t="s">
        <v>95</v>
      </c>
      <c r="X216"/>
      <c r="Y216" s="496" t="s">
        <v>92</v>
      </c>
      <c r="Z216" s="2951">
        <f t="shared" si="63"/>
        <v>1E-3</v>
      </c>
      <c r="AA216" s="155">
        <v>1</v>
      </c>
      <c r="AB216" s="3"/>
      <c r="AC216" s="66" t="str">
        <f t="shared" si="59"/>
        <v>A</v>
      </c>
      <c r="AD216" s="3"/>
      <c r="AJ216" s="16"/>
      <c r="AK216" s="4">
        <v>1</v>
      </c>
    </row>
    <row r="217" spans="1:37" s="48" customFormat="1" ht="16.5" customHeight="1" x14ac:dyDescent="0.25">
      <c r="A217" s="1401" t="str">
        <f t="shared" si="60"/>
        <v>A</v>
      </c>
      <c r="B217" s="1402" t="str">
        <f t="shared" si="61"/>
        <v>Salade composée.S.Salade andalouse n° 79.Famille ►.H.Hors d'œuvres</v>
      </c>
      <c r="C217" s="1403" t="str">
        <f t="shared" si="48"/>
        <v>Salade composée</v>
      </c>
      <c r="D217" s="2475" t="str">
        <f t="shared" si="62"/>
        <v>S</v>
      </c>
      <c r="E217" s="1402" t="str">
        <f t="shared" si="49"/>
        <v>Salade andalouse n° 79</v>
      </c>
      <c r="F217" s="1402" t="str">
        <f t="shared" si="50"/>
        <v>Famille ►</v>
      </c>
      <c r="G217" s="1402" t="str">
        <f t="shared" si="51"/>
        <v>H.Hors d'œuvres</v>
      </c>
      <c r="H217" s="66" t="s">
        <v>18</v>
      </c>
      <c r="I217" s="149" t="str">
        <f>I214</f>
        <v>Salade composée.S.Salade andalouse n° 79.Famille ►.H.Hors d'œuvres</v>
      </c>
      <c r="J217" s="91"/>
      <c r="K217" s="91"/>
      <c r="L217" s="2817" t="s">
        <v>103</v>
      </c>
      <c r="M217" s="164" t="s">
        <v>104</v>
      </c>
      <c r="N217" s="165" t="s">
        <v>105</v>
      </c>
      <c r="O217" s="3121"/>
      <c r="P217" s="3123"/>
      <c r="Q217" s="3320"/>
      <c r="R217" s="166" t="s">
        <v>106</v>
      </c>
      <c r="S217"/>
      <c r="T217" s="3424"/>
      <c r="U217" s="3692"/>
      <c r="V217" s="3693"/>
      <c r="W217" s="3195"/>
      <c r="X217"/>
      <c r="Y217" s="496" t="s">
        <v>107</v>
      </c>
      <c r="Z217" s="2951">
        <f t="shared" si="63"/>
        <v>0.01</v>
      </c>
      <c r="AA217" s="155">
        <v>10</v>
      </c>
      <c r="AB217" s="3"/>
      <c r="AC217" s="66" t="str">
        <f t="shared" si="59"/>
        <v>A</v>
      </c>
      <c r="AD217" s="3"/>
      <c r="AJ217" s="16"/>
      <c r="AK217" s="4">
        <v>1</v>
      </c>
    </row>
    <row r="218" spans="1:37" s="48" customFormat="1" ht="17.25" x14ac:dyDescent="0.25">
      <c r="A218" s="1401" t="str">
        <f t="shared" si="60"/>
        <v>A</v>
      </c>
      <c r="B218" s="1402" t="str">
        <f t="shared" si="61"/>
        <v>Salade composée.S.Salade andalouse n° 79.Famille ►.H.Hors d'œuvres</v>
      </c>
      <c r="C218" s="1403" t="str">
        <f t="shared" si="48"/>
        <v>Salade composée</v>
      </c>
      <c r="D218" s="2475" t="str">
        <f t="shared" si="62"/>
        <v>S</v>
      </c>
      <c r="E218" s="1402" t="str">
        <f t="shared" si="49"/>
        <v>Salade andalouse n° 79</v>
      </c>
      <c r="F218" s="1402" t="str">
        <f t="shared" si="50"/>
        <v>Famille ►</v>
      </c>
      <c r="G218" s="1402" t="str">
        <f t="shared" si="51"/>
        <v>H.Hors d'œuvres</v>
      </c>
      <c r="H218" s="66" t="s">
        <v>18</v>
      </c>
      <c r="I218" s="149" t="str">
        <f>I214</f>
        <v>Salade composée.S.Salade andalouse n° 79.Famille ►.H.Hors d'œuvres</v>
      </c>
      <c r="J218" s="91">
        <f>J214</f>
        <v>10</v>
      </c>
      <c r="K218" s="91" t="str">
        <f>K214</f>
        <v>couverts</v>
      </c>
      <c r="L218" s="174"/>
      <c r="M218" s="175"/>
      <c r="N218" s="176" t="str">
        <f t="shared" ref="N218:N231" si="64">IF(OR(ISTEXT(L218), L218&lt;=0, O218&lt;=0), "", "de")</f>
        <v/>
      </c>
      <c r="O218" s="177">
        <v>900</v>
      </c>
      <c r="P218" s="229" t="s">
        <v>41</v>
      </c>
      <c r="Q218" s="179">
        <v>1</v>
      </c>
      <c r="R218" s="180" t="s">
        <v>2418</v>
      </c>
      <c r="S218"/>
      <c r="T218" s="2978">
        <f>IF(ISTEXT(L218), 0, IFERROR(INDEX(Z208:Z232, MATCH(P218, Y208:Y232, 0)) * O218 * IF(ISBLANK(L218), 1, L218), 0))</f>
        <v>0.9</v>
      </c>
      <c r="U218" s="3694">
        <f>IF(ISNUMBER(Q218), T218*Q218*T213, 0)</f>
        <v>9</v>
      </c>
      <c r="V218" s="3695">
        <f>IF(AND(ISNUMBER(Q218), ISNUMBER(L218)), L218 * Q218 * T213, 0)</f>
        <v>0</v>
      </c>
      <c r="W218" s="3696">
        <f t="shared" ref="W218:W231" si="65">M218</f>
        <v>0</v>
      </c>
      <c r="X218"/>
      <c r="Y218" s="496" t="s">
        <v>117</v>
      </c>
      <c r="Z218" s="2951">
        <f t="shared" si="63"/>
        <v>0.1</v>
      </c>
      <c r="AA218" s="155">
        <v>100</v>
      </c>
      <c r="AB218" s="3"/>
      <c r="AC218" s="66" t="str">
        <f t="shared" si="59"/>
        <v>A</v>
      </c>
      <c r="AD218" s="3"/>
      <c r="AJ218" s="16"/>
      <c r="AK218" s="4">
        <v>1</v>
      </c>
    </row>
    <row r="219" spans="1:37" s="48" customFormat="1" ht="17.25" x14ac:dyDescent="0.25">
      <c r="A219" s="1401" t="str">
        <f t="shared" si="60"/>
        <v>A</v>
      </c>
      <c r="B219" s="1402" t="str">
        <f t="shared" si="61"/>
        <v>Salade composée.S.Salade andalouse n° 79.Famille ►.H.Hors d'œuvres</v>
      </c>
      <c r="C219" s="1403" t="str">
        <f t="shared" si="48"/>
        <v>Salade composée</v>
      </c>
      <c r="D219" s="2475" t="str">
        <f t="shared" si="62"/>
        <v>S</v>
      </c>
      <c r="E219" s="1402" t="str">
        <f t="shared" si="49"/>
        <v>Salade andalouse n° 79</v>
      </c>
      <c r="F219" s="1402" t="str">
        <f t="shared" si="50"/>
        <v>Famille ►</v>
      </c>
      <c r="G219" s="1402" t="str">
        <f t="shared" si="51"/>
        <v>H.Hors d'œuvres</v>
      </c>
      <c r="H219" s="196" t="str">
        <f t="shared" ref="H219:H231" si="66">IF(R219&lt;&gt;"","A","►")</f>
        <v>A</v>
      </c>
      <c r="I219" s="149" t="str">
        <f>I214</f>
        <v>Salade composée.S.Salade andalouse n° 79.Famille ►.H.Hors d'œuvres</v>
      </c>
      <c r="J219" s="91">
        <f>J214</f>
        <v>10</v>
      </c>
      <c r="K219" s="91" t="str">
        <f>K214</f>
        <v>couverts</v>
      </c>
      <c r="L219" s="174"/>
      <c r="M219" s="175"/>
      <c r="N219" s="176" t="str">
        <f t="shared" si="64"/>
        <v/>
      </c>
      <c r="O219" s="177">
        <v>200</v>
      </c>
      <c r="P219" s="229" t="s">
        <v>41</v>
      </c>
      <c r="Q219" s="179">
        <v>1</v>
      </c>
      <c r="R219" s="180" t="s">
        <v>2457</v>
      </c>
      <c r="S219"/>
      <c r="T219" s="2978">
        <f>IF(ISTEXT(L219), 0, IFERROR(INDEX(Z208:Z232, MATCH(P219, Y208:Y232, 0)) * O219 * IF(ISBLANK(L219), 1, L219), 0))</f>
        <v>0.2</v>
      </c>
      <c r="U219" s="3697">
        <f>IF(ISNUMBER(Q219), T219*Q219*T213, 0)</f>
        <v>2</v>
      </c>
      <c r="V219" s="3698">
        <f>IF(AND(ISNUMBER(Q219), ISNUMBER(L219)), L219 * Q219 * T213, 0)</f>
        <v>0</v>
      </c>
      <c r="W219" s="3699">
        <f t="shared" si="65"/>
        <v>0</v>
      </c>
      <c r="X219"/>
      <c r="Y219" s="496" t="s">
        <v>118</v>
      </c>
      <c r="Z219" s="2951">
        <f t="shared" si="63"/>
        <v>1</v>
      </c>
      <c r="AA219" s="155">
        <v>1000</v>
      </c>
      <c r="AB219" s="3"/>
      <c r="AC219" s="196" t="str">
        <f t="shared" si="59"/>
        <v>A</v>
      </c>
      <c r="AD219" s="3"/>
      <c r="AJ219" s="16"/>
      <c r="AK219" s="4">
        <v>1</v>
      </c>
    </row>
    <row r="220" spans="1:37" s="48" customFormat="1" ht="17.25" x14ac:dyDescent="0.25">
      <c r="A220" s="1401" t="str">
        <f t="shared" si="60"/>
        <v>A</v>
      </c>
      <c r="B220" s="1402" t="str">
        <f t="shared" si="61"/>
        <v>Salade composée.S.Salade andalouse n° 79.Famille ►.H.Hors d'œuvres</v>
      </c>
      <c r="C220" s="1403" t="str">
        <f t="shared" ref="C220:C283" si="67">IF(B220="►", "►", IFERROR(LEFT(B220, SEARCH(".", B220)-1), 0))</f>
        <v>Salade composée</v>
      </c>
      <c r="D220" s="2475" t="str">
        <f t="shared" si="62"/>
        <v>S</v>
      </c>
      <c r="E220" s="1402" t="str">
        <f t="shared" ref="E220:E283" si="68">IF(B220="►", "►", IFERROR(MID(B220, SEARCH(".", B220, SEARCH(".", B220)+1)+1, SEARCH(".", B220, SEARCH(".", B220, SEARCH(".", B220)+1)+1) - SEARCH(".", B220, SEARCH(".", B220)+1)-1), 0))</f>
        <v>Salade andalouse n° 79</v>
      </c>
      <c r="F220" s="1402" t="str">
        <f t="shared" ref="F220:F283" si="69">IF(B220="►", "►", IFERROR(MID(B220, SEARCH(".", B220, SEARCH(".", B220, SEARCH(".", B220)+1)+1)+1, SEARCH(".", B220, SEARCH(".", B220, SEARCH(".", B220, SEARCH(".", B220)+1)+1)+1) - SEARCH(".", B220, SEARCH(".", B220, SEARCH(".", B220)+1)+1)-1), 0))</f>
        <v>Famille ►</v>
      </c>
      <c r="G220" s="1402" t="str">
        <f t="shared" ref="G220:G283" si="70">IF(OR(B220="►", ISBLANK(B220)), "►", IFERROR(RIGHT(B220, LEN(B220)-FIND("►", B220)-1), ""))</f>
        <v>H.Hors d'œuvres</v>
      </c>
      <c r="H220" s="196" t="str">
        <f t="shared" si="66"/>
        <v>A</v>
      </c>
      <c r="I220" s="149" t="str">
        <f>I214</f>
        <v>Salade composée.S.Salade andalouse n° 79.Famille ►.H.Hors d'œuvres</v>
      </c>
      <c r="J220" s="91">
        <f>J214</f>
        <v>10</v>
      </c>
      <c r="K220" s="91" t="str">
        <f>K214</f>
        <v>couverts</v>
      </c>
      <c r="L220" s="174"/>
      <c r="M220" s="209"/>
      <c r="N220" s="176" t="str">
        <f t="shared" si="64"/>
        <v/>
      </c>
      <c r="O220" s="177">
        <v>100</v>
      </c>
      <c r="P220" s="229" t="s">
        <v>41</v>
      </c>
      <c r="Q220" s="179">
        <v>1</v>
      </c>
      <c r="R220" s="180" t="s">
        <v>2421</v>
      </c>
      <c r="S220"/>
      <c r="T220" s="2978">
        <f>IF(ISTEXT(L220), 0, IFERROR(INDEX(Z208:Z232, MATCH(P220, Y208:Y232, 0)) * O220 * IF(ISBLANK(L220), 1, L220), 0))</f>
        <v>0.1</v>
      </c>
      <c r="U220" s="3700">
        <f>IF(ISNUMBER(Q220), T220*Q220*T213, 0)</f>
        <v>1</v>
      </c>
      <c r="V220" s="3701">
        <f>IF(AND(ISNUMBER(Q220), ISNUMBER(L220)), L220 * Q220 * T213, 0)</f>
        <v>0</v>
      </c>
      <c r="W220" s="3702">
        <f t="shared" si="65"/>
        <v>0</v>
      </c>
      <c r="X220"/>
      <c r="Y220" s="489" t="s">
        <v>120</v>
      </c>
      <c r="Z220" s="2951">
        <f t="shared" si="63"/>
        <v>0.25</v>
      </c>
      <c r="AA220" s="155">
        <v>250</v>
      </c>
      <c r="AB220" s="3"/>
      <c r="AC220" s="196" t="str">
        <f t="shared" si="59"/>
        <v>A</v>
      </c>
      <c r="AD220" s="3"/>
      <c r="AJ220" s="16"/>
      <c r="AK220" s="4">
        <v>1</v>
      </c>
    </row>
    <row r="221" spans="1:37" s="48" customFormat="1" ht="17.25" x14ac:dyDescent="0.25">
      <c r="A221" s="1401" t="str">
        <f t="shared" si="60"/>
        <v>A</v>
      </c>
      <c r="B221" s="1402" t="str">
        <f t="shared" si="61"/>
        <v>Salade composée.S.Salade andalouse n° 79.Famille ►.H.Hors d'œuvres</v>
      </c>
      <c r="C221" s="1403" t="str">
        <f t="shared" si="67"/>
        <v>Salade composée</v>
      </c>
      <c r="D221" s="2475" t="str">
        <f t="shared" si="62"/>
        <v>S</v>
      </c>
      <c r="E221" s="1402" t="str">
        <f t="shared" si="68"/>
        <v>Salade andalouse n° 79</v>
      </c>
      <c r="F221" s="1402" t="str">
        <f t="shared" si="69"/>
        <v>Famille ►</v>
      </c>
      <c r="G221" s="1402" t="str">
        <f t="shared" si="70"/>
        <v>H.Hors d'œuvres</v>
      </c>
      <c r="H221" s="196" t="str">
        <f t="shared" si="66"/>
        <v>A</v>
      </c>
      <c r="I221" s="149" t="str">
        <f>I214</f>
        <v>Salade composée.S.Salade andalouse n° 79.Famille ►.H.Hors d'œuvres</v>
      </c>
      <c r="J221" s="91">
        <f>J214</f>
        <v>10</v>
      </c>
      <c r="K221" s="91" t="str">
        <f>K214</f>
        <v>couverts</v>
      </c>
      <c r="L221" s="174"/>
      <c r="M221" s="209"/>
      <c r="N221" s="176" t="str">
        <f t="shared" si="64"/>
        <v/>
      </c>
      <c r="O221" s="177">
        <v>20</v>
      </c>
      <c r="P221" s="229" t="s">
        <v>41</v>
      </c>
      <c r="Q221" s="179">
        <v>1</v>
      </c>
      <c r="R221" s="180" t="s">
        <v>2458</v>
      </c>
      <c r="S221"/>
      <c r="T221" s="2978">
        <f>IF(ISTEXT(L221), 0, IFERROR(INDEX(Z208:Z232, MATCH(P221, Y208:Y232, 0)) * O221 * IF(ISBLANK(L221), 1, L221), 0))</f>
        <v>0.02</v>
      </c>
      <c r="U221" s="3697">
        <f>IF(ISNUMBER(Q221), T221*Q221*T213, 0)</f>
        <v>0.2</v>
      </c>
      <c r="V221" s="3698">
        <f>IF(AND(ISNUMBER(Q221), ISNUMBER(L221)), L221 * Q221 * T213, 0)</f>
        <v>0</v>
      </c>
      <c r="W221" s="3699">
        <f t="shared" si="65"/>
        <v>0</v>
      </c>
      <c r="X221"/>
      <c r="Y221" s="489" t="s">
        <v>123</v>
      </c>
      <c r="Z221" s="2951">
        <f t="shared" si="63"/>
        <v>0.5</v>
      </c>
      <c r="AA221" s="155">
        <v>500</v>
      </c>
      <c r="AB221" s="3"/>
      <c r="AC221" s="196" t="str">
        <f t="shared" si="59"/>
        <v>A</v>
      </c>
      <c r="AD221" s="3"/>
      <c r="AJ221" s="16"/>
      <c r="AK221" s="4">
        <v>1</v>
      </c>
    </row>
    <row r="222" spans="1:37" s="48" customFormat="1" ht="18" customHeight="1" x14ac:dyDescent="0.25">
      <c r="A222" s="1401" t="str">
        <f t="shared" si="60"/>
        <v>A</v>
      </c>
      <c r="B222" s="1402" t="str">
        <f t="shared" si="61"/>
        <v>Salade composée.S.Salade andalouse n° 79.Famille ►.H.Hors d'œuvres</v>
      </c>
      <c r="C222" s="1403" t="str">
        <f t="shared" si="67"/>
        <v>Salade composée</v>
      </c>
      <c r="D222" s="2475" t="str">
        <f t="shared" si="62"/>
        <v>S</v>
      </c>
      <c r="E222" s="1402" t="str">
        <f t="shared" si="68"/>
        <v>Salade andalouse n° 79</v>
      </c>
      <c r="F222" s="1402" t="str">
        <f t="shared" si="69"/>
        <v>Famille ►</v>
      </c>
      <c r="G222" s="1402" t="str">
        <f t="shared" si="70"/>
        <v>H.Hors d'œuvres</v>
      </c>
      <c r="H222" s="196" t="str">
        <f t="shared" si="66"/>
        <v>A</v>
      </c>
      <c r="I222" s="149" t="str">
        <f>I214</f>
        <v>Salade composée.S.Salade andalouse n° 79.Famille ►.H.Hors d'œuvres</v>
      </c>
      <c r="J222" s="91">
        <f>J214</f>
        <v>10</v>
      </c>
      <c r="K222" s="91" t="str">
        <f>K214</f>
        <v>couverts</v>
      </c>
      <c r="L222" s="174"/>
      <c r="M222" s="209" t="s">
        <v>2393</v>
      </c>
      <c r="N222" s="176" t="str">
        <f t="shared" si="64"/>
        <v/>
      </c>
      <c r="O222" s="177"/>
      <c r="P222" s="1462"/>
      <c r="Q222" s="179">
        <v>1</v>
      </c>
      <c r="R222" s="180" t="s">
        <v>2459</v>
      </c>
      <c r="S222"/>
      <c r="T222" s="2978">
        <f>IF(ISTEXT(L222), 0, IFERROR(INDEX(Z208:Z232, MATCH(P222, Y208:Y232, 0)) * O222 * IF(ISBLANK(L222), 1, L222), 0))</f>
        <v>0</v>
      </c>
      <c r="U222" s="3700">
        <f>IF(ISNUMBER(Q222), T222*Q222*T213, 0)</f>
        <v>0</v>
      </c>
      <c r="V222" s="3701">
        <f>IF(AND(ISNUMBER(Q222), ISNUMBER(L222)), L222 * Q222 * T213, 0)</f>
        <v>0</v>
      </c>
      <c r="W222" s="3702" t="str">
        <f t="shared" si="65"/>
        <v>PM</v>
      </c>
      <c r="X222"/>
      <c r="Y222" s="2879" t="s">
        <v>125</v>
      </c>
      <c r="Z222" s="2951">
        <f t="shared" si="63"/>
        <v>0.1</v>
      </c>
      <c r="AA222" s="155">
        <v>100</v>
      </c>
      <c r="AB222" s="3"/>
      <c r="AC222" s="196" t="str">
        <f t="shared" si="59"/>
        <v>A</v>
      </c>
      <c r="AD222" s="3"/>
      <c r="AJ222" s="16"/>
      <c r="AK222" s="4">
        <v>1</v>
      </c>
    </row>
    <row r="223" spans="1:37" s="48" customFormat="1" ht="18" customHeight="1" x14ac:dyDescent="0.25">
      <c r="A223" s="1401" t="str">
        <f t="shared" si="60"/>
        <v>►</v>
      </c>
      <c r="B223" s="1402" t="str">
        <f t="shared" si="61"/>
        <v>►</v>
      </c>
      <c r="C223" s="1403" t="str">
        <f t="shared" si="67"/>
        <v>►</v>
      </c>
      <c r="D223" s="2475" t="str">
        <f t="shared" si="62"/>
        <v>►</v>
      </c>
      <c r="E223" s="1402" t="str">
        <f t="shared" si="68"/>
        <v>►</v>
      </c>
      <c r="F223" s="1402" t="str">
        <f t="shared" si="69"/>
        <v>►</v>
      </c>
      <c r="G223" s="1402" t="str">
        <f t="shared" si="70"/>
        <v>►</v>
      </c>
      <c r="H223" s="196" t="str">
        <f t="shared" si="66"/>
        <v>►</v>
      </c>
      <c r="I223" s="149" t="str">
        <f>I214</f>
        <v>Salade composée.S.Salade andalouse n° 79.Famille ►.H.Hors d'œuvres</v>
      </c>
      <c r="J223" s="91">
        <f>J214</f>
        <v>10</v>
      </c>
      <c r="K223" s="91" t="str">
        <f>K214</f>
        <v>couverts</v>
      </c>
      <c r="L223" s="174"/>
      <c r="M223" s="209"/>
      <c r="N223" s="176" t="str">
        <f t="shared" si="64"/>
        <v/>
      </c>
      <c r="O223" s="177"/>
      <c r="P223" s="1462"/>
      <c r="Q223" s="179">
        <v>1</v>
      </c>
      <c r="R223" s="180"/>
      <c r="S223"/>
      <c r="T223" s="2978">
        <f>IF(ISTEXT(L223), 0, IFERROR(INDEX(Z208:Z232, MATCH(P223, Y208:Y232, 0)) * O223 * IF(ISBLANK(L223), 1, L223), 0))</f>
        <v>0</v>
      </c>
      <c r="U223" s="3697">
        <f>IF(ISNUMBER(Q223), T223*Q223*T213, 0)</f>
        <v>0</v>
      </c>
      <c r="V223" s="3698">
        <f>IF(AND(ISNUMBER(Q223), ISNUMBER(L223)), L223 * Q223 * T213, 0)</f>
        <v>0</v>
      </c>
      <c r="W223" s="3699">
        <f t="shared" si="65"/>
        <v>0</v>
      </c>
      <c r="X223"/>
      <c r="Y223" s="1446" t="s">
        <v>126</v>
      </c>
      <c r="Z223" s="2951">
        <f t="shared" si="63"/>
        <v>4.9299999999999995E-3</v>
      </c>
      <c r="AA223" s="223">
        <v>4.93</v>
      </c>
      <c r="AB223" s="3"/>
      <c r="AC223" s="196" t="str">
        <f t="shared" si="59"/>
        <v>►</v>
      </c>
      <c r="AD223" s="3"/>
      <c r="AJ223" s="16"/>
      <c r="AK223" s="4">
        <v>1</v>
      </c>
    </row>
    <row r="224" spans="1:37" s="48" customFormat="1" ht="17.25" x14ac:dyDescent="0.25">
      <c r="A224" s="1401" t="str">
        <f t="shared" si="60"/>
        <v>A</v>
      </c>
      <c r="B224" s="1402" t="str">
        <f t="shared" si="61"/>
        <v>Salade composée.S.Salade andalouse n° 79.Famille ►.H.Hors d'œuvres</v>
      </c>
      <c r="C224" s="1403" t="str">
        <f t="shared" si="67"/>
        <v>Salade composée</v>
      </c>
      <c r="D224" s="2475" t="str">
        <f t="shared" si="62"/>
        <v>S</v>
      </c>
      <c r="E224" s="1402" t="str">
        <f t="shared" si="68"/>
        <v>Salade andalouse n° 79</v>
      </c>
      <c r="F224" s="1402" t="str">
        <f t="shared" si="69"/>
        <v>Famille ►</v>
      </c>
      <c r="G224" s="1402" t="str">
        <f t="shared" si="70"/>
        <v>H.Hors d'œuvres</v>
      </c>
      <c r="H224" s="196" t="str">
        <f t="shared" si="66"/>
        <v>A</v>
      </c>
      <c r="I224" s="149" t="str">
        <f>I214</f>
        <v>Salade composée.S.Salade andalouse n° 79.Famille ►.H.Hors d'œuvres</v>
      </c>
      <c r="J224" s="91">
        <f>J214</f>
        <v>10</v>
      </c>
      <c r="K224" s="91" t="str">
        <f>K214</f>
        <v>couverts</v>
      </c>
      <c r="L224" s="174"/>
      <c r="M224" s="209"/>
      <c r="N224" s="176" t="str">
        <f t="shared" si="64"/>
        <v/>
      </c>
      <c r="O224" s="177">
        <v>160</v>
      </c>
      <c r="P224" s="229" t="s">
        <v>41</v>
      </c>
      <c r="Q224" s="179">
        <v>1</v>
      </c>
      <c r="R224" s="180" t="s">
        <v>2460</v>
      </c>
      <c r="S224"/>
      <c r="T224" s="2978">
        <f>IF(ISTEXT(L224), 0, IFERROR(INDEX(Z208:Z232, MATCH(P224, Y208:Y232, 0)) * O224 * IF(ISBLANK(L224), 1, L224), 0))</f>
        <v>0.16</v>
      </c>
      <c r="U224" s="3700">
        <f>IF(ISNUMBER(Q224), T224*Q224*T213, 0)</f>
        <v>1.6</v>
      </c>
      <c r="V224" s="3701">
        <f>IF(AND(ISNUMBER(Q224), ISNUMBER(L224)), L224 * Q224 * T213, 0)</f>
        <v>0</v>
      </c>
      <c r="W224" s="3702">
        <f t="shared" si="65"/>
        <v>0</v>
      </c>
      <c r="X224"/>
      <c r="Y224" s="1446" t="s">
        <v>128</v>
      </c>
      <c r="Z224" s="2951">
        <f t="shared" si="63"/>
        <v>1.4999999999999999E-2</v>
      </c>
      <c r="AA224" s="155">
        <v>15</v>
      </c>
      <c r="AB224" s="3"/>
      <c r="AC224" s="196" t="str">
        <f t="shared" si="59"/>
        <v>A</v>
      </c>
      <c r="AD224" s="3"/>
      <c r="AJ224" s="16"/>
      <c r="AK224" s="4">
        <v>1</v>
      </c>
    </row>
    <row r="225" spans="1:37" s="48" customFormat="1" ht="17.25" x14ac:dyDescent="0.25">
      <c r="A225" s="1401" t="str">
        <f t="shared" si="60"/>
        <v>A</v>
      </c>
      <c r="B225" s="1402" t="str">
        <f t="shared" si="61"/>
        <v>Salade composée.S.Salade andalouse n° 79.Famille ►.H.Hors d'œuvres</v>
      </c>
      <c r="C225" s="1403" t="str">
        <f t="shared" si="67"/>
        <v>Salade composée</v>
      </c>
      <c r="D225" s="2475" t="str">
        <f t="shared" si="62"/>
        <v>S</v>
      </c>
      <c r="E225" s="1402" t="str">
        <f t="shared" si="68"/>
        <v>Salade andalouse n° 79</v>
      </c>
      <c r="F225" s="1402" t="str">
        <f t="shared" si="69"/>
        <v>Famille ►</v>
      </c>
      <c r="G225" s="1402" t="str">
        <f t="shared" si="70"/>
        <v>H.Hors d'œuvres</v>
      </c>
      <c r="H225" s="196" t="str">
        <f t="shared" si="66"/>
        <v>A</v>
      </c>
      <c r="I225" s="149" t="str">
        <f>I214</f>
        <v>Salade composée.S.Salade andalouse n° 79.Famille ►.H.Hors d'œuvres</v>
      </c>
      <c r="J225" s="91">
        <f>J214</f>
        <v>10</v>
      </c>
      <c r="K225" s="91" t="str">
        <f>K214</f>
        <v>couverts</v>
      </c>
      <c r="L225" s="174"/>
      <c r="M225" s="209"/>
      <c r="N225" s="176" t="str">
        <f t="shared" si="64"/>
        <v/>
      </c>
      <c r="O225" s="177">
        <v>120</v>
      </c>
      <c r="P225" s="229" t="s">
        <v>41</v>
      </c>
      <c r="Q225" s="179">
        <v>1</v>
      </c>
      <c r="R225" s="180" t="s">
        <v>1995</v>
      </c>
      <c r="S225"/>
      <c r="T225" s="2978">
        <f>IF(ISTEXT(L225), 0, IFERROR(INDEX(Z208:Z232, MATCH(P225, Y208:Y232, 0)) * O225 * IF(ISBLANK(L225), 1, L225), 0))</f>
        <v>0.12</v>
      </c>
      <c r="U225" s="3697">
        <f>IF(ISNUMBER(Q225), T225*Q225*T213, 0)</f>
        <v>1.2</v>
      </c>
      <c r="V225" s="3698">
        <f>IF(AND(ISNUMBER(Q225), ISNUMBER(L225)), L225 * Q225 * T213, 0)</f>
        <v>0</v>
      </c>
      <c r="W225" s="3699">
        <f t="shared" si="65"/>
        <v>0</v>
      </c>
      <c r="X225"/>
      <c r="Y225" s="1446" t="s">
        <v>130</v>
      </c>
      <c r="Z225" s="2951">
        <f t="shared" si="63"/>
        <v>5.0000000000000001E-3</v>
      </c>
      <c r="AA225" s="155">
        <v>5</v>
      </c>
      <c r="AB225" s="3"/>
      <c r="AC225" s="196" t="str">
        <f t="shared" si="59"/>
        <v>A</v>
      </c>
      <c r="AD225" s="3"/>
      <c r="AJ225" s="16"/>
      <c r="AK225" s="4">
        <v>1</v>
      </c>
    </row>
    <row r="226" spans="1:37" s="48" customFormat="1" ht="17.25" x14ac:dyDescent="0.25">
      <c r="A226" s="1401" t="str">
        <f t="shared" si="60"/>
        <v>A</v>
      </c>
      <c r="B226" s="1402" t="str">
        <f t="shared" si="61"/>
        <v>Salade composée.S.Salade andalouse n° 79.Famille ►.H.Hors d'œuvres</v>
      </c>
      <c r="C226" s="1403" t="str">
        <f t="shared" si="67"/>
        <v>Salade composée</v>
      </c>
      <c r="D226" s="2475" t="str">
        <f t="shared" si="62"/>
        <v>S</v>
      </c>
      <c r="E226" s="1402" t="str">
        <f t="shared" si="68"/>
        <v>Salade andalouse n° 79</v>
      </c>
      <c r="F226" s="1402" t="str">
        <f t="shared" si="69"/>
        <v>Famille ►</v>
      </c>
      <c r="G226" s="1402" t="str">
        <f t="shared" si="70"/>
        <v>H.Hors d'œuvres</v>
      </c>
      <c r="H226" s="196" t="str">
        <f t="shared" si="66"/>
        <v>A</v>
      </c>
      <c r="I226" s="149" t="str">
        <f>I214</f>
        <v>Salade composée.S.Salade andalouse n° 79.Famille ►.H.Hors d'œuvres</v>
      </c>
      <c r="J226" s="91">
        <f>J214</f>
        <v>10</v>
      </c>
      <c r="K226" s="91" t="str">
        <f>K214</f>
        <v>couverts</v>
      </c>
      <c r="L226" s="174"/>
      <c r="M226" s="209"/>
      <c r="N226" s="176" t="str">
        <f t="shared" si="64"/>
        <v/>
      </c>
      <c r="O226" s="177">
        <v>60</v>
      </c>
      <c r="P226" s="229" t="s">
        <v>41</v>
      </c>
      <c r="Q226" s="179">
        <v>1</v>
      </c>
      <c r="R226" s="180" t="s">
        <v>2423</v>
      </c>
      <c r="S226"/>
      <c r="T226" s="2978">
        <f>IF(ISTEXT(L226), 0, IFERROR(INDEX(Z208:Z232, MATCH(P226, Y208:Y232, 0)) * O226 * IF(ISBLANK(L226), 1, L226), 0))</f>
        <v>0.06</v>
      </c>
      <c r="U226" s="3700">
        <f>IF(ISNUMBER(Q226), T226*Q226*T213, 0)</f>
        <v>0.6</v>
      </c>
      <c r="V226" s="3701">
        <f>IF(AND(ISNUMBER(Q226), ISNUMBER(L226)), L226 * Q226 * T213, 0)</f>
        <v>0</v>
      </c>
      <c r="W226" s="3702">
        <f t="shared" si="65"/>
        <v>0</v>
      </c>
      <c r="X226"/>
      <c r="Y226" s="1446" t="s">
        <v>133</v>
      </c>
      <c r="Z226" s="2951">
        <f t="shared" si="63"/>
        <v>0.03</v>
      </c>
      <c r="AA226" s="155">
        <v>30</v>
      </c>
      <c r="AB226" s="3"/>
      <c r="AC226" s="196" t="str">
        <f t="shared" si="59"/>
        <v>A</v>
      </c>
      <c r="AD226" s="3"/>
      <c r="AJ226" s="16"/>
      <c r="AK226" s="4">
        <v>1</v>
      </c>
    </row>
    <row r="227" spans="1:37" s="48" customFormat="1" ht="17.25" x14ac:dyDescent="0.25">
      <c r="A227" s="1401" t="str">
        <f t="shared" si="60"/>
        <v>A</v>
      </c>
      <c r="B227" s="1402" t="str">
        <f t="shared" si="61"/>
        <v>Salade composée.S.Salade andalouse n° 79.Famille ►.H.Hors d'œuvres</v>
      </c>
      <c r="C227" s="1403" t="str">
        <f t="shared" si="67"/>
        <v>Salade composée</v>
      </c>
      <c r="D227" s="2475" t="str">
        <f t="shared" si="62"/>
        <v>S</v>
      </c>
      <c r="E227" s="1402" t="str">
        <f t="shared" si="68"/>
        <v>Salade andalouse n° 79</v>
      </c>
      <c r="F227" s="1402" t="str">
        <f t="shared" si="69"/>
        <v>Famille ►</v>
      </c>
      <c r="G227" s="1402" t="str">
        <f t="shared" si="70"/>
        <v>H.Hors d'œuvres</v>
      </c>
      <c r="H227" s="196" t="str">
        <f t="shared" si="66"/>
        <v>A</v>
      </c>
      <c r="I227" s="149" t="str">
        <f>I214</f>
        <v>Salade composée.S.Salade andalouse n° 79.Famille ►.H.Hors d'œuvres</v>
      </c>
      <c r="J227" s="91">
        <f>J214</f>
        <v>10</v>
      </c>
      <c r="K227" s="91" t="str">
        <f>K214</f>
        <v>couverts</v>
      </c>
      <c r="L227" s="174"/>
      <c r="M227" s="209" t="s">
        <v>2393</v>
      </c>
      <c r="N227" s="176" t="str">
        <f t="shared" si="64"/>
        <v/>
      </c>
      <c r="O227" s="177"/>
      <c r="P227" s="178"/>
      <c r="Q227" s="179">
        <v>1</v>
      </c>
      <c r="R227" s="180" t="s">
        <v>2424</v>
      </c>
      <c r="S227"/>
      <c r="T227" s="2978">
        <f>IF(ISTEXT(L227), 0, IFERROR(INDEX(Z208:Z232, MATCH(P227, Y208:Y232, 0)) * O227 * IF(ISBLANK(L227), 1, L227), 0))</f>
        <v>0</v>
      </c>
      <c r="U227" s="3697">
        <f>IF(ISNUMBER(Q227), T227*Q227*T213, 0)</f>
        <v>0</v>
      </c>
      <c r="V227" s="3698">
        <f>IF(AND(ISNUMBER(Q227), ISNUMBER(L227)), L227 * Q227 * T213, 0)</f>
        <v>0</v>
      </c>
      <c r="W227" s="3699" t="str">
        <f t="shared" si="65"/>
        <v>PM</v>
      </c>
      <c r="X227"/>
      <c r="Y227" s="1446" t="s">
        <v>136</v>
      </c>
      <c r="Z227" s="2951">
        <f t="shared" si="63"/>
        <v>0.06</v>
      </c>
      <c r="AA227" s="155">
        <v>60</v>
      </c>
      <c r="AB227" s="3"/>
      <c r="AC227" s="196" t="str">
        <f t="shared" si="59"/>
        <v>A</v>
      </c>
      <c r="AD227" s="3"/>
      <c r="AJ227" s="16"/>
      <c r="AK227" s="4">
        <v>1</v>
      </c>
    </row>
    <row r="228" spans="1:37" s="48" customFormat="1" ht="17.25" x14ac:dyDescent="0.25">
      <c r="A228" s="1401" t="str">
        <f t="shared" si="60"/>
        <v>A</v>
      </c>
      <c r="B228" s="1402" t="str">
        <f t="shared" si="61"/>
        <v>Salade composée.S.Salade andalouse n° 79.Famille ►.H.Hors d'œuvres</v>
      </c>
      <c r="C228" s="1403" t="str">
        <f t="shared" si="67"/>
        <v>Salade composée</v>
      </c>
      <c r="D228" s="2475" t="str">
        <f t="shared" si="62"/>
        <v>S</v>
      </c>
      <c r="E228" s="1402" t="str">
        <f t="shared" si="68"/>
        <v>Salade andalouse n° 79</v>
      </c>
      <c r="F228" s="1402" t="str">
        <f t="shared" si="69"/>
        <v>Famille ►</v>
      </c>
      <c r="G228" s="1402" t="str">
        <f t="shared" si="70"/>
        <v>H.Hors d'œuvres</v>
      </c>
      <c r="H228" s="196" t="str">
        <f t="shared" si="66"/>
        <v>A</v>
      </c>
      <c r="I228" s="149" t="str">
        <f>I214</f>
        <v>Salade composée.S.Salade andalouse n° 79.Famille ►.H.Hors d'œuvres</v>
      </c>
      <c r="J228" s="91">
        <f>J214</f>
        <v>10</v>
      </c>
      <c r="K228" s="91" t="str">
        <f>K214</f>
        <v>couverts</v>
      </c>
      <c r="L228" s="174"/>
      <c r="M228" s="209" t="s">
        <v>2393</v>
      </c>
      <c r="N228" s="176" t="str">
        <f t="shared" si="64"/>
        <v/>
      </c>
      <c r="O228" s="177"/>
      <c r="P228" s="178"/>
      <c r="Q228" s="179">
        <v>1</v>
      </c>
      <c r="R228" s="180" t="s">
        <v>2425</v>
      </c>
      <c r="S228"/>
      <c r="T228" s="2978">
        <f>IF(ISTEXT(L228), 0, IFERROR(INDEX(Z208:Z232, MATCH(P228, Y208:Y232, 0)) * O228 * IF(ISBLANK(L228), 1, L228), 0))</f>
        <v>0</v>
      </c>
      <c r="U228" s="3700">
        <f>IF(ISNUMBER(Q228), T228*Q228*T213, 0)</f>
        <v>0</v>
      </c>
      <c r="V228" s="3701">
        <f>IF(AND(ISNUMBER(Q228), ISNUMBER(L228)), L228 * Q228 * T213, 0)</f>
        <v>0</v>
      </c>
      <c r="W228" s="3702" t="str">
        <f t="shared" si="65"/>
        <v>PM</v>
      </c>
      <c r="X228"/>
      <c r="Y228" s="1446" t="s">
        <v>139</v>
      </c>
      <c r="Z228" s="2951">
        <f t="shared" si="63"/>
        <v>0.22500000000000001</v>
      </c>
      <c r="AA228" s="155">
        <v>225</v>
      </c>
      <c r="AB228" s="3"/>
      <c r="AC228" s="196" t="str">
        <f t="shared" si="59"/>
        <v>A</v>
      </c>
      <c r="AD228" s="3"/>
      <c r="AJ228" s="16"/>
      <c r="AK228" s="4">
        <v>1</v>
      </c>
    </row>
    <row r="229" spans="1:37" s="48" customFormat="1" ht="19.5" customHeight="1" x14ac:dyDescent="0.25">
      <c r="A229" s="1401" t="str">
        <f t="shared" si="60"/>
        <v>►</v>
      </c>
      <c r="B229" s="1402" t="str">
        <f t="shared" si="61"/>
        <v>►</v>
      </c>
      <c r="C229" s="1403" t="str">
        <f t="shared" si="67"/>
        <v>►</v>
      </c>
      <c r="D229" s="2475" t="str">
        <f t="shared" si="62"/>
        <v>►</v>
      </c>
      <c r="E229" s="1402" t="str">
        <f t="shared" si="68"/>
        <v>►</v>
      </c>
      <c r="F229" s="1402" t="str">
        <f t="shared" si="69"/>
        <v>►</v>
      </c>
      <c r="G229" s="1402" t="str">
        <f t="shared" si="70"/>
        <v>►</v>
      </c>
      <c r="H229" s="196" t="str">
        <f t="shared" si="66"/>
        <v>►</v>
      </c>
      <c r="I229" s="149" t="str">
        <f>I214</f>
        <v>Salade composée.S.Salade andalouse n° 79.Famille ►.H.Hors d'œuvres</v>
      </c>
      <c r="J229" s="91">
        <f>J214</f>
        <v>10</v>
      </c>
      <c r="K229" s="91" t="str">
        <f>K214</f>
        <v>couverts</v>
      </c>
      <c r="L229" s="174"/>
      <c r="M229" s="209"/>
      <c r="N229" s="176" t="str">
        <f t="shared" si="64"/>
        <v/>
      </c>
      <c r="O229" s="177"/>
      <c r="P229" s="178"/>
      <c r="Q229" s="179">
        <v>1</v>
      </c>
      <c r="R229" s="180"/>
      <c r="S229"/>
      <c r="T229" s="2978">
        <f>IF(ISTEXT(L229), 0, IFERROR(INDEX(Z208:Z232, MATCH(P229, Y208:Y232, 0)) * O229 * IF(ISBLANK(L229), 1, L229), 0))</f>
        <v>0</v>
      </c>
      <c r="U229" s="3697">
        <f>IF(ISNUMBER(Q229), T229*Q229*T213, 0)</f>
        <v>0</v>
      </c>
      <c r="V229" s="3698">
        <f>IF(AND(ISNUMBER(Q229), ISNUMBER(L229)), L229 * Q229 * T213, 0)</f>
        <v>0</v>
      </c>
      <c r="W229" s="3699">
        <f t="shared" si="65"/>
        <v>0</v>
      </c>
      <c r="X229"/>
      <c r="Y229" s="1446" t="s">
        <v>141</v>
      </c>
      <c r="Z229" s="2951">
        <f t="shared" si="63"/>
        <v>0.11799999999999999</v>
      </c>
      <c r="AA229" s="155">
        <v>118</v>
      </c>
      <c r="AB229" s="3" t="s">
        <v>6</v>
      </c>
      <c r="AC229" s="196" t="str">
        <f t="shared" si="59"/>
        <v>►</v>
      </c>
      <c r="AD229" s="3"/>
      <c r="AJ229" s="16"/>
      <c r="AK229" s="4">
        <v>1</v>
      </c>
    </row>
    <row r="230" spans="1:37" s="48" customFormat="1" ht="19.5" customHeight="1" x14ac:dyDescent="0.25">
      <c r="A230" s="1401" t="str">
        <f t="shared" si="60"/>
        <v>►</v>
      </c>
      <c r="B230" s="1402" t="str">
        <f t="shared" si="61"/>
        <v>►</v>
      </c>
      <c r="C230" s="1403" t="str">
        <f t="shared" si="67"/>
        <v>►</v>
      </c>
      <c r="D230" s="2475" t="str">
        <f t="shared" si="62"/>
        <v>►</v>
      </c>
      <c r="E230" s="1402" t="str">
        <f t="shared" si="68"/>
        <v>►</v>
      </c>
      <c r="F230" s="1402" t="str">
        <f t="shared" si="69"/>
        <v>►</v>
      </c>
      <c r="G230" s="1402" t="str">
        <f t="shared" si="70"/>
        <v>►</v>
      </c>
      <c r="H230" s="196" t="str">
        <f t="shared" si="66"/>
        <v>►</v>
      </c>
      <c r="I230" s="149" t="str">
        <f>I214</f>
        <v>Salade composée.S.Salade andalouse n° 79.Famille ►.H.Hors d'œuvres</v>
      </c>
      <c r="J230" s="91">
        <f>J214</f>
        <v>10</v>
      </c>
      <c r="K230" s="91" t="str">
        <f>K214</f>
        <v>couverts</v>
      </c>
      <c r="L230" s="174"/>
      <c r="M230" s="209"/>
      <c r="N230" s="176" t="str">
        <f t="shared" si="64"/>
        <v/>
      </c>
      <c r="O230" s="177"/>
      <c r="P230" s="178"/>
      <c r="Q230" s="179">
        <v>1</v>
      </c>
      <c r="R230" s="180"/>
      <c r="S230"/>
      <c r="T230" s="2978">
        <f>IF(ISTEXT(L230), 0, IFERROR(INDEX(Z208:Z232, MATCH(P230, Y208:Y232, 0)) * O230 * IF(ISBLANK(L230), 1, L230), 0))</f>
        <v>0</v>
      </c>
      <c r="U230" s="3700">
        <f>IF(ISNUMBER(Q230), T230*Q230*T213, 0)</f>
        <v>0</v>
      </c>
      <c r="V230" s="3701">
        <f>IF(AND(ISNUMBER(Q230), ISNUMBER(L230)), L230 * Q230 * T213, 0)</f>
        <v>0</v>
      </c>
      <c r="W230" s="3702">
        <f t="shared" si="65"/>
        <v>0</v>
      </c>
      <c r="X230"/>
      <c r="Y230" s="1446" t="s">
        <v>143</v>
      </c>
      <c r="Z230" s="2951">
        <f t="shared" si="63"/>
        <v>0.25</v>
      </c>
      <c r="AA230" s="155">
        <v>250</v>
      </c>
      <c r="AB230" s="3"/>
      <c r="AC230" s="196" t="str">
        <f t="shared" si="59"/>
        <v>►</v>
      </c>
      <c r="AD230" s="3"/>
      <c r="AJ230" s="16"/>
      <c r="AK230" s="4">
        <v>1</v>
      </c>
    </row>
    <row r="231" spans="1:37" s="48" customFormat="1" ht="17.25" x14ac:dyDescent="0.25">
      <c r="A231" s="1401" t="str">
        <f t="shared" si="60"/>
        <v>►</v>
      </c>
      <c r="B231" s="1402" t="str">
        <f t="shared" si="61"/>
        <v>►</v>
      </c>
      <c r="C231" s="1403" t="str">
        <f t="shared" si="67"/>
        <v>►</v>
      </c>
      <c r="D231" s="2475" t="str">
        <f t="shared" si="62"/>
        <v>►</v>
      </c>
      <c r="E231" s="1402" t="str">
        <f t="shared" si="68"/>
        <v>►</v>
      </c>
      <c r="F231" s="1402" t="str">
        <f t="shared" si="69"/>
        <v>►</v>
      </c>
      <c r="G231" s="1402" t="str">
        <f t="shared" si="70"/>
        <v>►</v>
      </c>
      <c r="H231" s="196" t="str">
        <f t="shared" si="66"/>
        <v>►</v>
      </c>
      <c r="I231" s="149" t="str">
        <f>I214</f>
        <v>Salade composée.S.Salade andalouse n° 79.Famille ►.H.Hors d'œuvres</v>
      </c>
      <c r="J231" s="91">
        <f>J214</f>
        <v>10</v>
      </c>
      <c r="K231" s="91" t="str">
        <f>K214</f>
        <v>couverts</v>
      </c>
      <c r="L231" s="174"/>
      <c r="M231" s="209"/>
      <c r="N231" s="176" t="str">
        <f t="shared" si="64"/>
        <v/>
      </c>
      <c r="O231" s="177"/>
      <c r="P231" s="178"/>
      <c r="Q231" s="179">
        <v>1</v>
      </c>
      <c r="R231" s="180"/>
      <c r="S231"/>
      <c r="T231" s="2978">
        <f>IF(ISTEXT(L231), 0, IFERROR(INDEX(Z208:Z232, MATCH(P231, Y208:Y232, 0)) * O231 * IF(ISBLANK(L231), 1, L231), 0))</f>
        <v>0</v>
      </c>
      <c r="U231" s="3697">
        <f>IF(ISNUMBER(Q231), T231*Q231*T213, 0)</f>
        <v>0</v>
      </c>
      <c r="V231" s="3698">
        <f>IF(AND(ISNUMBER(Q231), ISNUMBER(L231)), L231 * Q231 * T213, 0)</f>
        <v>0</v>
      </c>
      <c r="W231" s="3699">
        <f t="shared" si="65"/>
        <v>0</v>
      </c>
      <c r="X231"/>
      <c r="Y231" s="1446" t="s">
        <v>147</v>
      </c>
      <c r="Z231" s="2951">
        <f t="shared" si="63"/>
        <v>0.15</v>
      </c>
      <c r="AA231" s="155">
        <v>150</v>
      </c>
      <c r="AB231" s="3"/>
      <c r="AC231" s="196" t="str">
        <f t="shared" si="59"/>
        <v>►</v>
      </c>
      <c r="AD231" s="3"/>
      <c r="AJ231" s="16"/>
      <c r="AK231" s="4">
        <v>1</v>
      </c>
    </row>
    <row r="232" spans="1:37" s="48" customFormat="1" ht="15.75" x14ac:dyDescent="0.25">
      <c r="A232" s="1401" t="str">
        <f t="shared" si="60"/>
        <v>A</v>
      </c>
      <c r="B232" s="1402" t="str">
        <f t="shared" si="61"/>
        <v>Salade composée.S.Salade andalouse n° 79.Famille ►.H.Hors d'œuvres</v>
      </c>
      <c r="C232" s="1403" t="str">
        <f t="shared" si="67"/>
        <v>Salade composée</v>
      </c>
      <c r="D232" s="2475" t="str">
        <f t="shared" si="62"/>
        <v>S</v>
      </c>
      <c r="E232" s="1402" t="str">
        <f t="shared" si="68"/>
        <v>Salade andalouse n° 79</v>
      </c>
      <c r="F232" s="1402" t="str">
        <f t="shared" si="69"/>
        <v>Famille ►</v>
      </c>
      <c r="G232" s="1402" t="str">
        <f t="shared" si="70"/>
        <v>H.Hors d'œuvres</v>
      </c>
      <c r="H232" s="66" t="s">
        <v>18</v>
      </c>
      <c r="I232" s="985" t="str">
        <f>I214</f>
        <v>Salade composée.S.Salade andalouse n° 79.Famille ►.H.Hors d'œuvres</v>
      </c>
      <c r="J232" s="986">
        <f>J214</f>
        <v>10</v>
      </c>
      <c r="K232" s="987" t="str">
        <f>K214</f>
        <v>couverts</v>
      </c>
      <c r="L232" s="988" t="s">
        <v>150</v>
      </c>
      <c r="M232" s="989"/>
      <c r="N232" s="990"/>
      <c r="O232" s="990"/>
      <c r="P232" s="990"/>
      <c r="Q232" s="990"/>
      <c r="R232" s="991"/>
      <c r="T232" s="3703">
        <f>SUM(T218:T231)</f>
        <v>1.56</v>
      </c>
      <c r="U232" s="257">
        <f>SUM(U218:U231)</f>
        <v>15.599999999999998</v>
      </c>
      <c r="V232" s="3704"/>
      <c r="W232" s="3705"/>
      <c r="Y232" s="1446" t="s">
        <v>151</v>
      </c>
      <c r="Z232" s="2952">
        <f t="shared" si="63"/>
        <v>0.35</v>
      </c>
      <c r="AA232" s="1031">
        <v>350</v>
      </c>
      <c r="AB232" s="3"/>
      <c r="AC232" s="66" t="str">
        <f t="shared" si="59"/>
        <v>A</v>
      </c>
      <c r="AD232" s="3"/>
      <c r="AJ232" s="16"/>
      <c r="AK232" s="4">
        <v>1</v>
      </c>
    </row>
    <row r="233" spans="1:37" s="48" customFormat="1" ht="15.75" x14ac:dyDescent="0.25">
      <c r="A233" s="1401" t="str">
        <f t="shared" si="60"/>
        <v>A</v>
      </c>
      <c r="B233" s="1402" t="str">
        <f t="shared" si="61"/>
        <v>Salade composée.S.Salade andalouse n° 79.Famille ►.H.Hors d'œuvres</v>
      </c>
      <c r="C233" s="1403" t="str">
        <f t="shared" si="67"/>
        <v>Salade composée</v>
      </c>
      <c r="D233" s="2475" t="str">
        <f t="shared" si="62"/>
        <v>S</v>
      </c>
      <c r="E233" s="1402" t="str">
        <f t="shared" si="68"/>
        <v>Salade andalouse n° 79</v>
      </c>
      <c r="F233" s="1402" t="str">
        <f t="shared" si="69"/>
        <v>Famille ►</v>
      </c>
      <c r="G233" s="1402" t="str">
        <f t="shared" si="70"/>
        <v>H.Hors d'œuvres</v>
      </c>
      <c r="H233" s="1004" t="s">
        <v>18</v>
      </c>
      <c r="I233" s="998" t="str">
        <f>I214</f>
        <v>Salade composée.S.Salade andalouse n° 79.Famille ►.H.Hors d'œuvres</v>
      </c>
      <c r="J233" s="998">
        <f>J214</f>
        <v>10</v>
      </c>
      <c r="K233" s="998" t="str">
        <f>K214</f>
        <v>couverts</v>
      </c>
      <c r="L233" s="315" t="s">
        <v>61</v>
      </c>
      <c r="M233" s="1002">
        <v>12</v>
      </c>
      <c r="N233" s="999" t="s">
        <v>142</v>
      </c>
      <c r="O233" s="1000"/>
      <c r="P233" s="1000"/>
      <c r="Q233" s="1000"/>
      <c r="R233" s="1001"/>
      <c r="T233" s="2885"/>
      <c r="U233" s="1000"/>
      <c r="V233" s="1000"/>
      <c r="W233" s="1354"/>
      <c r="Y233" s="332"/>
      <c r="Z233" s="332"/>
      <c r="AA233" s="332"/>
      <c r="AB233" s="3"/>
      <c r="AC233" s="1004" t="str">
        <f t="shared" si="59"/>
        <v>A</v>
      </c>
      <c r="AD233" s="3"/>
      <c r="AJ233" s="16"/>
      <c r="AK233" s="4">
        <v>1</v>
      </c>
    </row>
    <row r="234" spans="1:37" s="48" customFormat="1" ht="15.75" x14ac:dyDescent="0.25">
      <c r="A234" s="1401" t="str">
        <f t="shared" si="60"/>
        <v>A</v>
      </c>
      <c r="B234" s="1402" t="str">
        <f t="shared" si="61"/>
        <v>Salade composée.S.Salade andalouse n° 79.Famille ►.H.Hors d'œuvres</v>
      </c>
      <c r="C234" s="1403" t="str">
        <f t="shared" si="67"/>
        <v>Salade composée</v>
      </c>
      <c r="D234" s="2475" t="str">
        <f t="shared" si="62"/>
        <v>S</v>
      </c>
      <c r="E234" s="1402" t="str">
        <f t="shared" si="68"/>
        <v>Salade andalouse n° 79</v>
      </c>
      <c r="F234" s="1402" t="str">
        <f t="shared" si="69"/>
        <v>Famille ►</v>
      </c>
      <c r="G234" s="1402" t="str">
        <f t="shared" si="70"/>
        <v>H.Hors d'œuvres</v>
      </c>
      <c r="H234" s="319" t="s">
        <v>18</v>
      </c>
      <c r="I234" s="1043" t="str">
        <f>I233</f>
        <v>Salade composée.S.Salade andalouse n° 79.Famille ►.H.Hors d'œuvres</v>
      </c>
      <c r="J234" s="1043">
        <f>J233</f>
        <v>10</v>
      </c>
      <c r="K234" s="1044" t="str">
        <f>K233</f>
        <v>couverts</v>
      </c>
      <c r="L234" s="321" t="s">
        <v>146</v>
      </c>
      <c r="M234" s="243"/>
      <c r="N234" s="243"/>
      <c r="O234" s="243"/>
      <c r="P234" s="243"/>
      <c r="Q234" s="243"/>
      <c r="R234" s="322"/>
      <c r="T234" s="2886" t="s">
        <v>163</v>
      </c>
      <c r="U234" s="311"/>
      <c r="V234" s="311"/>
      <c r="W234" s="312"/>
      <c r="Y234" s="332"/>
      <c r="Z234" s="332"/>
      <c r="AA234" s="332"/>
      <c r="AB234" s="3"/>
      <c r="AC234" s="319" t="str">
        <f t="shared" si="59"/>
        <v>A</v>
      </c>
      <c r="AD234" s="3"/>
      <c r="AJ234" s="16"/>
      <c r="AK234" s="4">
        <v>1</v>
      </c>
    </row>
    <row r="235" spans="1:37" s="48" customFormat="1" ht="15.75" customHeight="1" x14ac:dyDescent="0.25">
      <c r="A235" s="1401" t="str">
        <f t="shared" si="60"/>
        <v>►</v>
      </c>
      <c r="B235" s="1402" t="str">
        <f t="shared" si="61"/>
        <v>►</v>
      </c>
      <c r="C235" s="1403" t="str">
        <f t="shared" si="67"/>
        <v>►</v>
      </c>
      <c r="D235" s="2475" t="str">
        <f t="shared" si="62"/>
        <v>►</v>
      </c>
      <c r="E235" s="1402" t="str">
        <f t="shared" si="68"/>
        <v>►</v>
      </c>
      <c r="F235" s="1402" t="str">
        <f t="shared" si="69"/>
        <v>►</v>
      </c>
      <c r="G235" s="1402" t="str">
        <f t="shared" si="70"/>
        <v>►</v>
      </c>
      <c r="H235" s="196" t="str">
        <f t="shared" ref="H235:H245" si="71">IF(OR(L235&lt;&gt;"",M235&lt;&gt; "",N235&lt;&gt;"",O235&lt;&gt;""),"A", "►")</f>
        <v>►</v>
      </c>
      <c r="I235" s="320" t="str">
        <f>I233</f>
        <v>Salade composée.S.Salade andalouse n° 79.Famille ►.H.Hors d'œuvres</v>
      </c>
      <c r="J235" s="320">
        <f>J233</f>
        <v>10</v>
      </c>
      <c r="K235" s="1045" t="str">
        <f>K233</f>
        <v>couverts</v>
      </c>
      <c r="L235" s="324"/>
      <c r="M235" s="248"/>
      <c r="N235" s="248"/>
      <c r="O235" s="248"/>
      <c r="P235" s="248"/>
      <c r="Q235" s="248"/>
      <c r="R235" s="322"/>
      <c r="T235" s="2889"/>
      <c r="U235" s="311"/>
      <c r="V235" s="311"/>
      <c r="W235" s="312"/>
      <c r="Y235" s="332"/>
      <c r="Z235" s="332"/>
      <c r="AA235" s="332"/>
      <c r="AB235" s="3"/>
      <c r="AC235" s="196" t="str">
        <f t="shared" si="59"/>
        <v>►</v>
      </c>
      <c r="AD235" s="3"/>
      <c r="AJ235" s="16"/>
      <c r="AK235" s="4">
        <v>1</v>
      </c>
    </row>
    <row r="236" spans="1:37" s="48" customFormat="1" ht="18.75" customHeight="1" x14ac:dyDescent="0.25">
      <c r="A236" s="1401" t="str">
        <f t="shared" si="60"/>
        <v>►</v>
      </c>
      <c r="B236" s="1402" t="str">
        <f t="shared" si="61"/>
        <v>►</v>
      </c>
      <c r="C236" s="1403" t="str">
        <f t="shared" si="67"/>
        <v>►</v>
      </c>
      <c r="D236" s="2475" t="str">
        <f t="shared" si="62"/>
        <v>►</v>
      </c>
      <c r="E236" s="1402" t="str">
        <f t="shared" si="68"/>
        <v>►</v>
      </c>
      <c r="F236" s="1402" t="str">
        <f t="shared" si="69"/>
        <v>►</v>
      </c>
      <c r="G236" s="1402" t="str">
        <f t="shared" si="70"/>
        <v>►</v>
      </c>
      <c r="H236" s="196" t="str">
        <f t="shared" si="71"/>
        <v>►</v>
      </c>
      <c r="I236" s="320" t="str">
        <f>I233</f>
        <v>Salade composée.S.Salade andalouse n° 79.Famille ►.H.Hors d'œuvres</v>
      </c>
      <c r="J236" s="320">
        <f>J233</f>
        <v>10</v>
      </c>
      <c r="K236" s="1045" t="str">
        <f>K233</f>
        <v>couverts</v>
      </c>
      <c r="L236" s="324"/>
      <c r="M236" s="270"/>
      <c r="N236" s="270"/>
      <c r="O236" s="270"/>
      <c r="P236" s="270"/>
      <c r="Q236" s="270"/>
      <c r="R236" s="329"/>
      <c r="T236" s="2889"/>
      <c r="U236" s="311"/>
      <c r="V236" s="311"/>
      <c r="W236" s="312"/>
      <c r="Y236" s="332"/>
      <c r="Z236" s="332"/>
      <c r="AA236" s="332"/>
      <c r="AB236" s="3"/>
      <c r="AC236" s="196" t="str">
        <f t="shared" si="59"/>
        <v>►</v>
      </c>
      <c r="AD236" s="3"/>
      <c r="AJ236" s="16"/>
      <c r="AK236" s="4">
        <v>1</v>
      </c>
    </row>
    <row r="237" spans="1:37" s="48" customFormat="1" ht="18.75" customHeight="1" x14ac:dyDescent="0.25">
      <c r="A237" s="1401" t="str">
        <f t="shared" si="60"/>
        <v>►</v>
      </c>
      <c r="B237" s="1402" t="str">
        <f t="shared" si="61"/>
        <v>►</v>
      </c>
      <c r="C237" s="1403" t="str">
        <f t="shared" si="67"/>
        <v>►</v>
      </c>
      <c r="D237" s="2475" t="str">
        <f t="shared" si="62"/>
        <v>►</v>
      </c>
      <c r="E237" s="1402" t="str">
        <f t="shared" si="68"/>
        <v>►</v>
      </c>
      <c r="F237" s="1402" t="str">
        <f t="shared" si="69"/>
        <v>►</v>
      </c>
      <c r="G237" s="1402" t="str">
        <f t="shared" si="70"/>
        <v>►</v>
      </c>
      <c r="H237" s="196" t="str">
        <f t="shared" si="71"/>
        <v>►</v>
      </c>
      <c r="I237" s="320" t="str">
        <f>I233</f>
        <v>Salade composée.S.Salade andalouse n° 79.Famille ►.H.Hors d'œuvres</v>
      </c>
      <c r="J237" s="320">
        <f>J233</f>
        <v>10</v>
      </c>
      <c r="K237" s="1045" t="str">
        <f>K233</f>
        <v>couverts</v>
      </c>
      <c r="L237" s="324"/>
      <c r="M237" s="270"/>
      <c r="N237" s="270"/>
      <c r="O237" s="270"/>
      <c r="P237" s="270"/>
      <c r="Q237" s="270"/>
      <c r="R237" s="329"/>
      <c r="T237" s="2889"/>
      <c r="U237" s="311"/>
      <c r="V237" s="311"/>
      <c r="W237" s="312"/>
      <c r="Y237" s="332"/>
      <c r="Z237" s="332"/>
      <c r="AA237" s="332"/>
      <c r="AB237" s="3"/>
      <c r="AC237" s="196" t="str">
        <f t="shared" si="59"/>
        <v>►</v>
      </c>
      <c r="AD237" s="3"/>
      <c r="AJ237" s="16"/>
      <c r="AK237" s="4">
        <v>1</v>
      </c>
    </row>
    <row r="238" spans="1:37" s="48" customFormat="1" ht="18.75" customHeight="1" x14ac:dyDescent="0.25">
      <c r="A238" s="1401" t="str">
        <f t="shared" si="60"/>
        <v>►</v>
      </c>
      <c r="B238" s="1402" t="str">
        <f t="shared" si="61"/>
        <v>►</v>
      </c>
      <c r="C238" s="1403" t="str">
        <f t="shared" si="67"/>
        <v>►</v>
      </c>
      <c r="D238" s="2475" t="str">
        <f t="shared" si="62"/>
        <v>►</v>
      </c>
      <c r="E238" s="1402" t="str">
        <f t="shared" si="68"/>
        <v>►</v>
      </c>
      <c r="F238" s="1402" t="str">
        <f t="shared" si="69"/>
        <v>►</v>
      </c>
      <c r="G238" s="1402" t="str">
        <f t="shared" si="70"/>
        <v>►</v>
      </c>
      <c r="H238" s="196" t="str">
        <f t="shared" si="71"/>
        <v>►</v>
      </c>
      <c r="I238" s="320" t="str">
        <f>I233</f>
        <v>Salade composée.S.Salade andalouse n° 79.Famille ►.H.Hors d'œuvres</v>
      </c>
      <c r="J238" s="320">
        <f>J233</f>
        <v>10</v>
      </c>
      <c r="K238" s="1045" t="str">
        <f>K233</f>
        <v>couverts</v>
      </c>
      <c r="L238" s="324"/>
      <c r="M238" s="270"/>
      <c r="N238" s="270"/>
      <c r="O238" s="270"/>
      <c r="P238" s="270"/>
      <c r="Q238" s="270"/>
      <c r="R238" s="329"/>
      <c r="T238" s="2889"/>
      <c r="U238" s="311"/>
      <c r="V238" s="311"/>
      <c r="W238" s="312"/>
      <c r="Y238" s="332"/>
      <c r="Z238" s="332"/>
      <c r="AA238" s="332"/>
      <c r="AB238" s="3"/>
      <c r="AC238" s="196" t="str">
        <f t="shared" si="59"/>
        <v>►</v>
      </c>
      <c r="AD238" s="3"/>
      <c r="AJ238" s="16"/>
      <c r="AK238" s="4">
        <v>1</v>
      </c>
    </row>
    <row r="239" spans="1:37" s="48" customFormat="1" ht="18.75" customHeight="1" x14ac:dyDescent="0.25">
      <c r="A239" s="1401" t="str">
        <f t="shared" si="60"/>
        <v>►</v>
      </c>
      <c r="B239" s="1402" t="str">
        <f t="shared" si="61"/>
        <v>►</v>
      </c>
      <c r="C239" s="1403" t="str">
        <f t="shared" si="67"/>
        <v>►</v>
      </c>
      <c r="D239" s="2475" t="str">
        <f t="shared" si="62"/>
        <v>►</v>
      </c>
      <c r="E239" s="1402" t="str">
        <f t="shared" si="68"/>
        <v>►</v>
      </c>
      <c r="F239" s="1402" t="str">
        <f t="shared" si="69"/>
        <v>►</v>
      </c>
      <c r="G239" s="1402" t="str">
        <f t="shared" si="70"/>
        <v>►</v>
      </c>
      <c r="H239" s="196" t="str">
        <f t="shared" si="71"/>
        <v>►</v>
      </c>
      <c r="I239" s="320" t="str">
        <f>I233</f>
        <v>Salade composée.S.Salade andalouse n° 79.Famille ►.H.Hors d'œuvres</v>
      </c>
      <c r="J239" s="320">
        <f>J233</f>
        <v>10</v>
      </c>
      <c r="K239" s="1045" t="str">
        <f>K233</f>
        <v>couverts</v>
      </c>
      <c r="L239" s="324"/>
      <c r="M239" s="270"/>
      <c r="N239" s="270"/>
      <c r="O239" s="270"/>
      <c r="P239" s="270"/>
      <c r="Q239" s="270"/>
      <c r="R239" s="329"/>
      <c r="T239" s="2886" t="s">
        <v>165</v>
      </c>
      <c r="U239" s="311"/>
      <c r="V239" s="311"/>
      <c r="W239" s="312"/>
      <c r="Y239" s="332"/>
      <c r="Z239" s="332"/>
      <c r="AA239" s="332"/>
      <c r="AB239" s="3"/>
      <c r="AC239" s="196" t="str">
        <f t="shared" si="59"/>
        <v>►</v>
      </c>
      <c r="AD239" s="3"/>
      <c r="AJ239" s="16"/>
      <c r="AK239" s="4">
        <v>1</v>
      </c>
    </row>
    <row r="240" spans="1:37" s="48" customFormat="1" ht="21" customHeight="1" x14ac:dyDescent="0.25">
      <c r="A240" s="1401" t="str">
        <f t="shared" si="60"/>
        <v>►</v>
      </c>
      <c r="B240" s="1402" t="str">
        <f t="shared" si="61"/>
        <v>►</v>
      </c>
      <c r="C240" s="1403" t="str">
        <f t="shared" si="67"/>
        <v>►</v>
      </c>
      <c r="D240" s="2475" t="str">
        <f t="shared" si="62"/>
        <v>►</v>
      </c>
      <c r="E240" s="1402" t="str">
        <f t="shared" si="68"/>
        <v>►</v>
      </c>
      <c r="F240" s="1402" t="str">
        <f t="shared" si="69"/>
        <v>►</v>
      </c>
      <c r="G240" s="1402" t="str">
        <f t="shared" si="70"/>
        <v>►</v>
      </c>
      <c r="H240" s="196" t="str">
        <f t="shared" si="71"/>
        <v>►</v>
      </c>
      <c r="I240" s="320" t="str">
        <f>I233</f>
        <v>Salade composée.S.Salade andalouse n° 79.Famille ►.H.Hors d'œuvres</v>
      </c>
      <c r="J240" s="320">
        <f>J233</f>
        <v>10</v>
      </c>
      <c r="K240" s="1045" t="str">
        <f>K233</f>
        <v>couverts</v>
      </c>
      <c r="L240" s="324"/>
      <c r="M240" s="270"/>
      <c r="N240" s="270"/>
      <c r="O240" s="270"/>
      <c r="P240" s="270"/>
      <c r="Q240" s="270"/>
      <c r="R240" s="329"/>
      <c r="T240" s="2892" t="s">
        <v>169</v>
      </c>
      <c r="U240" s="311"/>
      <c r="V240" s="311"/>
      <c r="W240" s="312"/>
      <c r="Y240" s="332"/>
      <c r="Z240" s="332"/>
      <c r="AA240" s="332"/>
      <c r="AB240" s="3"/>
      <c r="AC240" s="196" t="str">
        <f t="shared" si="59"/>
        <v>►</v>
      </c>
      <c r="AD240" s="3"/>
      <c r="AJ240" s="16"/>
      <c r="AK240" s="4">
        <v>1</v>
      </c>
    </row>
    <row r="241" spans="1:37" s="48" customFormat="1" ht="15.75" x14ac:dyDescent="0.25">
      <c r="A241" s="1401" t="str">
        <f t="shared" si="60"/>
        <v>►</v>
      </c>
      <c r="B241" s="1402" t="str">
        <f t="shared" si="61"/>
        <v>►</v>
      </c>
      <c r="C241" s="1403" t="str">
        <f t="shared" si="67"/>
        <v>►</v>
      </c>
      <c r="D241" s="2475" t="str">
        <f t="shared" si="62"/>
        <v>►</v>
      </c>
      <c r="E241" s="1402" t="str">
        <f t="shared" si="68"/>
        <v>►</v>
      </c>
      <c r="F241" s="1402" t="str">
        <f t="shared" si="69"/>
        <v>►</v>
      </c>
      <c r="G241" s="1402" t="str">
        <f t="shared" si="70"/>
        <v>►</v>
      </c>
      <c r="H241" s="196" t="str">
        <f t="shared" si="71"/>
        <v>►</v>
      </c>
      <c r="I241" s="320" t="str">
        <f>I233</f>
        <v>Salade composée.S.Salade andalouse n° 79.Famille ►.H.Hors d'œuvres</v>
      </c>
      <c r="J241" s="320">
        <f>J233</f>
        <v>10</v>
      </c>
      <c r="K241" s="320" t="str">
        <f>K233</f>
        <v>couverts</v>
      </c>
      <c r="L241" s="324"/>
      <c r="M241" s="270"/>
      <c r="N241" s="270"/>
      <c r="O241" s="270"/>
      <c r="P241" s="270"/>
      <c r="Q241" s="270"/>
      <c r="R241" s="329"/>
      <c r="T241" s="2895"/>
      <c r="U241" s="311"/>
      <c r="V241" s="311"/>
      <c r="W241" s="312"/>
      <c r="Y241" s="332"/>
      <c r="Z241" s="332"/>
      <c r="AA241" s="332"/>
      <c r="AB241" s="3"/>
      <c r="AC241" s="196" t="str">
        <f t="shared" si="59"/>
        <v>►</v>
      </c>
      <c r="AD241" s="3"/>
      <c r="AJ241" s="16"/>
      <c r="AK241" s="4">
        <v>1</v>
      </c>
    </row>
    <row r="242" spans="1:37" s="48" customFormat="1" ht="15.75" customHeight="1" x14ac:dyDescent="0.25">
      <c r="A242" s="1401" t="str">
        <f t="shared" si="60"/>
        <v>►</v>
      </c>
      <c r="B242" s="1402" t="str">
        <f t="shared" si="61"/>
        <v>►</v>
      </c>
      <c r="C242" s="1403" t="str">
        <f t="shared" si="67"/>
        <v>►</v>
      </c>
      <c r="D242" s="2475" t="str">
        <f t="shared" si="62"/>
        <v>►</v>
      </c>
      <c r="E242" s="1402" t="str">
        <f t="shared" si="68"/>
        <v>►</v>
      </c>
      <c r="F242" s="1402" t="str">
        <f t="shared" si="69"/>
        <v>►</v>
      </c>
      <c r="G242" s="1402" t="str">
        <f t="shared" si="70"/>
        <v>►</v>
      </c>
      <c r="H242" s="196" t="str">
        <f t="shared" si="71"/>
        <v>►</v>
      </c>
      <c r="I242" s="320" t="str">
        <f>I233</f>
        <v>Salade composée.S.Salade andalouse n° 79.Famille ►.H.Hors d'œuvres</v>
      </c>
      <c r="J242" s="320">
        <f>J233</f>
        <v>10</v>
      </c>
      <c r="K242" s="320" t="str">
        <f>K233</f>
        <v>couverts</v>
      </c>
      <c r="L242" s="324"/>
      <c r="M242" s="270"/>
      <c r="N242" s="270"/>
      <c r="O242" s="270"/>
      <c r="P242" s="270"/>
      <c r="Q242" s="270"/>
      <c r="R242" s="329"/>
      <c r="T242" s="2895"/>
      <c r="U242" s="311"/>
      <c r="V242" s="311"/>
      <c r="W242" s="312"/>
      <c r="Y242" s="332"/>
      <c r="Z242" s="332"/>
      <c r="AA242" s="332"/>
      <c r="AB242" s="3"/>
      <c r="AC242" s="196" t="str">
        <f t="shared" si="59"/>
        <v>►</v>
      </c>
      <c r="AD242" s="3"/>
      <c r="AJ242" s="16"/>
      <c r="AK242" s="4">
        <v>1</v>
      </c>
    </row>
    <row r="243" spans="1:37" s="48" customFormat="1" ht="15.75" x14ac:dyDescent="0.25">
      <c r="A243" s="1401" t="str">
        <f t="shared" si="60"/>
        <v>►</v>
      </c>
      <c r="B243" s="1402" t="str">
        <f t="shared" si="61"/>
        <v>►</v>
      </c>
      <c r="C243" s="1403" t="str">
        <f t="shared" si="67"/>
        <v>►</v>
      </c>
      <c r="D243" s="2475" t="str">
        <f t="shared" si="62"/>
        <v>►</v>
      </c>
      <c r="E243" s="1402" t="str">
        <f t="shared" si="68"/>
        <v>►</v>
      </c>
      <c r="F243" s="1402" t="str">
        <f t="shared" si="69"/>
        <v>►</v>
      </c>
      <c r="G243" s="1402" t="str">
        <f t="shared" si="70"/>
        <v>►</v>
      </c>
      <c r="H243" s="196" t="str">
        <f t="shared" si="71"/>
        <v>►</v>
      </c>
      <c r="I243" s="320" t="str">
        <f>I233</f>
        <v>Salade composée.S.Salade andalouse n° 79.Famille ►.H.Hors d'œuvres</v>
      </c>
      <c r="J243" s="320">
        <f>J233</f>
        <v>10</v>
      </c>
      <c r="K243" s="320" t="str">
        <f>K233</f>
        <v>couverts</v>
      </c>
      <c r="L243" s="324"/>
      <c r="M243" s="270"/>
      <c r="N243" s="270"/>
      <c r="O243" s="270"/>
      <c r="P243" s="270"/>
      <c r="Q243" s="270"/>
      <c r="R243" s="329"/>
      <c r="T243" s="2895"/>
      <c r="U243" s="311"/>
      <c r="V243" s="311"/>
      <c r="W243" s="312"/>
      <c r="Y243" s="332"/>
      <c r="Z243" s="332"/>
      <c r="AA243" s="332"/>
      <c r="AB243" s="3"/>
      <c r="AC243" s="196" t="str">
        <f t="shared" si="59"/>
        <v>►</v>
      </c>
      <c r="AD243" s="3"/>
      <c r="AJ243" s="16"/>
      <c r="AK243" s="4">
        <v>1</v>
      </c>
    </row>
    <row r="244" spans="1:37" s="48" customFormat="1" ht="15.75" x14ac:dyDescent="0.25">
      <c r="A244" s="1401" t="str">
        <f t="shared" si="60"/>
        <v>►</v>
      </c>
      <c r="B244" s="1402" t="str">
        <f t="shared" si="61"/>
        <v>►</v>
      </c>
      <c r="C244" s="1403" t="str">
        <f t="shared" si="67"/>
        <v>►</v>
      </c>
      <c r="D244" s="2475" t="str">
        <f t="shared" si="62"/>
        <v>►</v>
      </c>
      <c r="E244" s="1402" t="str">
        <f t="shared" si="68"/>
        <v>►</v>
      </c>
      <c r="F244" s="1402" t="str">
        <f t="shared" si="69"/>
        <v>►</v>
      </c>
      <c r="G244" s="1402" t="str">
        <f t="shared" si="70"/>
        <v>►</v>
      </c>
      <c r="H244" s="196" t="str">
        <f t="shared" si="71"/>
        <v>►</v>
      </c>
      <c r="I244" s="320" t="str">
        <f>I233</f>
        <v>Salade composée.S.Salade andalouse n° 79.Famille ►.H.Hors d'œuvres</v>
      </c>
      <c r="J244" s="320">
        <f>J233</f>
        <v>10</v>
      </c>
      <c r="K244" s="320" t="str">
        <f>K233</f>
        <v>couverts</v>
      </c>
      <c r="L244" s="324"/>
      <c r="M244" s="270"/>
      <c r="N244" s="270"/>
      <c r="O244" s="270"/>
      <c r="P244" s="270"/>
      <c r="Q244" s="270"/>
      <c r="R244" s="329"/>
      <c r="T244" s="2912" t="s">
        <v>189</v>
      </c>
      <c r="U244" s="311"/>
      <c r="V244" s="311"/>
      <c r="W244" s="312"/>
      <c r="Y244" s="332"/>
      <c r="Z244" s="332"/>
      <c r="AA244" s="332"/>
      <c r="AB244" s="3"/>
      <c r="AC244" s="196" t="str">
        <f t="shared" si="59"/>
        <v>►</v>
      </c>
      <c r="AD244" s="3"/>
      <c r="AJ244" s="16"/>
      <c r="AK244" s="4">
        <v>1</v>
      </c>
    </row>
    <row r="245" spans="1:37" s="48" customFormat="1" ht="22.5" customHeight="1" x14ac:dyDescent="0.25">
      <c r="A245" s="1401" t="str">
        <f t="shared" si="60"/>
        <v>►</v>
      </c>
      <c r="B245" s="1402" t="str">
        <f t="shared" si="61"/>
        <v>►</v>
      </c>
      <c r="C245" s="1403" t="str">
        <f t="shared" si="67"/>
        <v>►</v>
      </c>
      <c r="D245" s="2475" t="str">
        <f t="shared" si="62"/>
        <v>►</v>
      </c>
      <c r="E245" s="1402" t="str">
        <f t="shared" si="68"/>
        <v>►</v>
      </c>
      <c r="F245" s="1402" t="str">
        <f t="shared" si="69"/>
        <v>►</v>
      </c>
      <c r="G245" s="1402" t="str">
        <f t="shared" si="70"/>
        <v>►</v>
      </c>
      <c r="H245" s="196" t="str">
        <f t="shared" si="71"/>
        <v>►</v>
      </c>
      <c r="I245" s="320" t="str">
        <f>I233</f>
        <v>Salade composée.S.Salade andalouse n° 79.Famille ►.H.Hors d'œuvres</v>
      </c>
      <c r="J245" s="320">
        <f>J233</f>
        <v>10</v>
      </c>
      <c r="K245" s="320" t="str">
        <f>K233</f>
        <v>couverts</v>
      </c>
      <c r="L245" s="324"/>
      <c r="M245" s="270"/>
      <c r="N245" s="270"/>
      <c r="O245" s="270"/>
      <c r="P245" s="270"/>
      <c r="Q245" s="270"/>
      <c r="R245" s="329"/>
      <c r="T245" s="2915"/>
      <c r="U245" s="311"/>
      <c r="V245" s="311"/>
      <c r="W245" s="312"/>
      <c r="Y245" s="332"/>
      <c r="Z245" s="332"/>
      <c r="AA245" s="332"/>
      <c r="AB245" s="3"/>
      <c r="AC245" s="196" t="str">
        <f t="shared" si="59"/>
        <v>►</v>
      </c>
      <c r="AD245" s="3"/>
      <c r="AJ245" s="16"/>
      <c r="AK245" s="4">
        <v>1</v>
      </c>
    </row>
    <row r="246" spans="1:37" s="48" customFormat="1" ht="15.75" customHeight="1" x14ac:dyDescent="0.25">
      <c r="A246" s="1401" t="str">
        <f t="shared" si="60"/>
        <v>A</v>
      </c>
      <c r="B246" s="1402" t="str">
        <f t="shared" si="61"/>
        <v>Salade composée.S.Salade andalouse n° 79.Famille ►.H.Hors d'œuvres</v>
      </c>
      <c r="C246" s="1403" t="str">
        <f t="shared" si="67"/>
        <v>Salade composée</v>
      </c>
      <c r="D246" s="2475" t="str">
        <f t="shared" si="62"/>
        <v>S</v>
      </c>
      <c r="E246" s="1402" t="str">
        <f t="shared" si="68"/>
        <v>Salade andalouse n° 79</v>
      </c>
      <c r="F246" s="1402" t="str">
        <f t="shared" si="69"/>
        <v>Famille ►</v>
      </c>
      <c r="G246" s="1402" t="str">
        <f t="shared" si="70"/>
        <v>H.Hors d'œuvres</v>
      </c>
      <c r="H246" s="376" t="s">
        <v>18</v>
      </c>
      <c r="I246" s="320" t="str">
        <f>I233</f>
        <v>Salade composée.S.Salade andalouse n° 79.Famille ►.H.Hors d'œuvres</v>
      </c>
      <c r="J246" s="320">
        <f>J233</f>
        <v>10</v>
      </c>
      <c r="K246" s="320" t="str">
        <f>K233</f>
        <v>couverts</v>
      </c>
      <c r="L246" s="377" t="s">
        <v>153</v>
      </c>
      <c r="M246" s="280"/>
      <c r="N246" s="280"/>
      <c r="O246" s="280"/>
      <c r="P246" s="280"/>
      <c r="Q246" s="378"/>
      <c r="R246" s="379" t="s">
        <v>154</v>
      </c>
      <c r="T246" s="2915"/>
      <c r="U246" s="311"/>
      <c r="V246" s="311"/>
      <c r="W246" s="312"/>
      <c r="Y246" s="332"/>
      <c r="Z246" s="332"/>
      <c r="AA246" s="332"/>
      <c r="AB246" s="3"/>
      <c r="AC246" s="376" t="str">
        <f t="shared" si="59"/>
        <v>A</v>
      </c>
      <c r="AD246" s="3"/>
      <c r="AJ246" s="16"/>
      <c r="AK246" s="4">
        <v>1</v>
      </c>
    </row>
    <row r="247" spans="1:37" s="48" customFormat="1" ht="18.75" customHeight="1" x14ac:dyDescent="0.25">
      <c r="A247" s="1401" t="str">
        <f t="shared" si="60"/>
        <v>A</v>
      </c>
      <c r="B247" s="1402" t="str">
        <f t="shared" si="61"/>
        <v>Salade composée.S.Salade andalouse n° 79.Famille ►.H.Hors d'œuvres</v>
      </c>
      <c r="C247" s="1403" t="str">
        <f t="shared" si="67"/>
        <v>Salade composée</v>
      </c>
      <c r="D247" s="2475" t="str">
        <f t="shared" si="62"/>
        <v>S</v>
      </c>
      <c r="E247" s="1402" t="str">
        <f t="shared" si="68"/>
        <v>Salade andalouse n° 79</v>
      </c>
      <c r="F247" s="1402" t="str">
        <f t="shared" si="69"/>
        <v>Famille ►</v>
      </c>
      <c r="G247" s="1402" t="str">
        <f t="shared" si="70"/>
        <v>H.Hors d'œuvres</v>
      </c>
      <c r="H247" s="376" t="s">
        <v>18</v>
      </c>
      <c r="I247" s="320" t="str">
        <f>I233</f>
        <v>Salade composée.S.Salade andalouse n° 79.Famille ►.H.Hors d'œuvres</v>
      </c>
      <c r="J247" s="320">
        <f>J233</f>
        <v>10</v>
      </c>
      <c r="K247" s="320" t="str">
        <f>K233</f>
        <v>couverts</v>
      </c>
      <c r="L247" s="381"/>
      <c r="M247" s="287"/>
      <c r="N247" s="287"/>
      <c r="O247" s="287"/>
      <c r="P247" s="287"/>
      <c r="Q247" s="382"/>
      <c r="R247" s="383" t="s">
        <v>155</v>
      </c>
      <c r="T247" s="2918" t="s">
        <v>194</v>
      </c>
      <c r="U247" s="311"/>
      <c r="V247" s="311"/>
      <c r="W247" s="312"/>
      <c r="Y247" s="332"/>
      <c r="Z247" s="332"/>
      <c r="AA247" s="332"/>
      <c r="AB247" s="3"/>
      <c r="AC247" s="376" t="str">
        <f t="shared" si="59"/>
        <v>A</v>
      </c>
      <c r="AD247" s="3"/>
      <c r="AJ247" s="16"/>
      <c r="AK247" s="4">
        <v>1</v>
      </c>
    </row>
    <row r="248" spans="1:37" s="48" customFormat="1" ht="18.75" customHeight="1" x14ac:dyDescent="0.25">
      <c r="A248" s="1401" t="str">
        <f t="shared" si="60"/>
        <v>A</v>
      </c>
      <c r="B248" s="1402" t="str">
        <f t="shared" si="61"/>
        <v>Salade composée.S.Salade andalouse n° 79.Famille ►.H.Hors d'œuvres</v>
      </c>
      <c r="C248" s="1403" t="str">
        <f t="shared" si="67"/>
        <v>Salade composée</v>
      </c>
      <c r="D248" s="2475" t="str">
        <f t="shared" si="62"/>
        <v>S</v>
      </c>
      <c r="E248" s="1402" t="str">
        <f t="shared" si="68"/>
        <v>Salade andalouse n° 79</v>
      </c>
      <c r="F248" s="1402" t="str">
        <f t="shared" si="69"/>
        <v>Famille ►</v>
      </c>
      <c r="G248" s="1402" t="str">
        <f t="shared" si="70"/>
        <v>H.Hors d'œuvres</v>
      </c>
      <c r="H248" s="376" t="s">
        <v>18</v>
      </c>
      <c r="I248" s="320" t="str">
        <f>I233</f>
        <v>Salade composée.S.Salade andalouse n° 79.Famille ►.H.Hors d'œuvres</v>
      </c>
      <c r="J248" s="320">
        <f>J233</f>
        <v>10</v>
      </c>
      <c r="K248" s="320" t="str">
        <f>K233</f>
        <v>couverts</v>
      </c>
      <c r="L248" s="2819"/>
      <c r="M248" s="287"/>
      <c r="N248" s="287"/>
      <c r="O248" s="287"/>
      <c r="P248" s="287"/>
      <c r="Q248" s="382"/>
      <c r="R248" s="383" t="s">
        <v>156</v>
      </c>
      <c r="T248" s="2896"/>
      <c r="U248" s="311"/>
      <c r="V248" s="311"/>
      <c r="W248" s="312"/>
      <c r="Y248" s="332"/>
      <c r="Z248" s="332"/>
      <c r="AA248" s="332"/>
      <c r="AB248" s="3"/>
      <c r="AC248" s="376" t="str">
        <f t="shared" si="59"/>
        <v>A</v>
      </c>
      <c r="AD248" s="3"/>
      <c r="AJ248" s="16"/>
      <c r="AK248" s="4">
        <v>1</v>
      </c>
    </row>
    <row r="249" spans="1:37" s="48" customFormat="1" ht="15.75" customHeight="1" x14ac:dyDescent="0.25">
      <c r="A249" s="1401" t="str">
        <f t="shared" si="60"/>
        <v>A</v>
      </c>
      <c r="B249" s="1402" t="str">
        <f t="shared" si="61"/>
        <v>Salade composée.S.Salade andalouse n° 79.Famille ►.H.Hors d'œuvres</v>
      </c>
      <c r="C249" s="1403" t="str">
        <f t="shared" si="67"/>
        <v>Salade composée</v>
      </c>
      <c r="D249" s="2475" t="str">
        <f t="shared" si="62"/>
        <v>S</v>
      </c>
      <c r="E249" s="1402" t="str">
        <f t="shared" si="68"/>
        <v>Salade andalouse n° 79</v>
      </c>
      <c r="F249" s="1402" t="str">
        <f t="shared" si="69"/>
        <v>Famille ►</v>
      </c>
      <c r="G249" s="1402" t="str">
        <f t="shared" si="70"/>
        <v>H.Hors d'œuvres</v>
      </c>
      <c r="H249" s="376" t="s">
        <v>18</v>
      </c>
      <c r="I249" s="320" t="str">
        <f>I233</f>
        <v>Salade composée.S.Salade andalouse n° 79.Famille ►.H.Hors d'œuvres</v>
      </c>
      <c r="J249" s="320">
        <f>J233</f>
        <v>10</v>
      </c>
      <c r="K249" s="320" t="str">
        <f>K233</f>
        <v>couverts</v>
      </c>
      <c r="L249" s="293"/>
      <c r="M249" s="293"/>
      <c r="N249" s="293" t="s">
        <v>152</v>
      </c>
      <c r="O249" s="294"/>
      <c r="P249" s="392"/>
      <c r="Q249" s="392"/>
      <c r="R249" s="393"/>
      <c r="T249" s="2896"/>
      <c r="U249" s="311"/>
      <c r="V249" s="311"/>
      <c r="W249" s="312"/>
      <c r="Y249" s="332"/>
      <c r="Z249" s="332"/>
      <c r="AA249" s="332"/>
      <c r="AB249" s="3"/>
      <c r="AC249" s="376" t="str">
        <f t="shared" si="59"/>
        <v>A</v>
      </c>
      <c r="AD249" s="3"/>
      <c r="AJ249" s="16"/>
      <c r="AK249" s="4">
        <v>1</v>
      </c>
    </row>
    <row r="250" spans="1:37" s="48" customFormat="1" ht="19.5" customHeight="1" thickBot="1" x14ac:dyDescent="0.3">
      <c r="A250" s="1401" t="str">
        <f t="shared" si="60"/>
        <v>A</v>
      </c>
      <c r="B250" s="1402" t="str">
        <f t="shared" si="61"/>
        <v>Salade composée.S.Salade andalouse n° 79.Famille ►.H.Hors d'œuvres</v>
      </c>
      <c r="C250" s="1403" t="str">
        <f t="shared" si="67"/>
        <v>Salade composée</v>
      </c>
      <c r="D250" s="2475" t="str">
        <f t="shared" si="62"/>
        <v>S</v>
      </c>
      <c r="E250" s="1402" t="str">
        <f t="shared" si="68"/>
        <v>Salade andalouse n° 79</v>
      </c>
      <c r="F250" s="1402" t="str">
        <f t="shared" si="69"/>
        <v>Famille ►</v>
      </c>
      <c r="G250" s="1402" t="str">
        <f t="shared" si="70"/>
        <v>H.Hors d'œuvres</v>
      </c>
      <c r="H250" s="397" t="s">
        <v>18</v>
      </c>
      <c r="I250" s="398" t="str">
        <f>I233</f>
        <v>Salade composée.S.Salade andalouse n° 79.Famille ►.H.Hors d'œuvres</v>
      </c>
      <c r="J250" s="398">
        <f>J233</f>
        <v>10</v>
      </c>
      <c r="K250" s="398" t="str">
        <f>K233</f>
        <v>couverts</v>
      </c>
      <c r="L250" s="399" t="s">
        <v>150</v>
      </c>
      <c r="M250" s="298"/>
      <c r="N250" s="299"/>
      <c r="O250" s="300"/>
      <c r="P250" s="299"/>
      <c r="Q250" s="299"/>
      <c r="R250" s="400"/>
      <c r="T250" s="2896"/>
      <c r="U250" s="311"/>
      <c r="V250" s="311"/>
      <c r="W250" s="312"/>
      <c r="Y250" s="332"/>
      <c r="Z250" s="332"/>
      <c r="AA250" s="332"/>
      <c r="AB250" s="3"/>
      <c r="AC250" s="397" t="str">
        <f t="shared" si="59"/>
        <v>A</v>
      </c>
      <c r="AD250" s="3"/>
      <c r="AJ250" s="16"/>
      <c r="AK250" s="4">
        <v>1</v>
      </c>
    </row>
    <row r="251" spans="1:37" s="48" customFormat="1" ht="18.75" customHeight="1" x14ac:dyDescent="0.25">
      <c r="A251" s="1401" t="str">
        <f t="shared" si="60"/>
        <v>►</v>
      </c>
      <c r="B251" s="1402" t="str">
        <f t="shared" si="61"/>
        <v>►</v>
      </c>
      <c r="C251" s="1403" t="str">
        <f t="shared" si="67"/>
        <v>►</v>
      </c>
      <c r="D251" s="2475" t="str">
        <f t="shared" si="62"/>
        <v>►</v>
      </c>
      <c r="E251" s="1402" t="str">
        <f t="shared" si="68"/>
        <v>►</v>
      </c>
      <c r="F251" s="1402" t="str">
        <f t="shared" si="69"/>
        <v>►</v>
      </c>
      <c r="G251" s="1402" t="str">
        <f t="shared" si="70"/>
        <v>►</v>
      </c>
      <c r="H251" s="272" t="s">
        <v>11</v>
      </c>
      <c r="I251" s="404" t="str">
        <f>I214</f>
        <v>Salade composée.S.Salade andalouse n° 79.Famille ►.H.Hors d'œuvres</v>
      </c>
      <c r="J251" s="404">
        <f>J214</f>
        <v>10</v>
      </c>
      <c r="K251" s="320" t="str">
        <f>K214</f>
        <v>couverts</v>
      </c>
      <c r="L251" s="405"/>
      <c r="M251" s="406"/>
      <c r="N251" s="405" t="s">
        <v>5</v>
      </c>
      <c r="O251" s="407" t="s">
        <v>208</v>
      </c>
      <c r="P251" s="408"/>
      <c r="Q251" s="408"/>
      <c r="R251" s="408"/>
      <c r="T251" s="3706"/>
      <c r="U251" s="408"/>
      <c r="V251" s="408"/>
      <c r="W251" s="409"/>
      <c r="Y251" s="332"/>
      <c r="Z251" s="332"/>
      <c r="AA251" s="332"/>
      <c r="AB251" s="3"/>
      <c r="AC251" s="272" t="str">
        <f t="shared" si="59"/>
        <v>►</v>
      </c>
      <c r="AD251" s="3"/>
      <c r="AJ251" s="16"/>
      <c r="AK251" s="4">
        <v>1</v>
      </c>
    </row>
    <row r="252" spans="1:37" s="48" customFormat="1" ht="15.75" customHeight="1" x14ac:dyDescent="0.25">
      <c r="A252" s="1401" t="str">
        <f t="shared" si="60"/>
        <v>►</v>
      </c>
      <c r="B252" s="1402" t="str">
        <f t="shared" si="61"/>
        <v>►</v>
      </c>
      <c r="C252" s="1403" t="str">
        <f t="shared" si="67"/>
        <v>►</v>
      </c>
      <c r="D252" s="2475" t="str">
        <f t="shared" si="62"/>
        <v>►</v>
      </c>
      <c r="E252" s="1402" t="str">
        <f t="shared" si="68"/>
        <v>►</v>
      </c>
      <c r="F252" s="1402" t="str">
        <f t="shared" si="69"/>
        <v>►</v>
      </c>
      <c r="G252" s="1402" t="str">
        <f t="shared" si="70"/>
        <v>►</v>
      </c>
      <c r="H252" s="412" t="s">
        <v>11</v>
      </c>
      <c r="I252" s="404" t="str">
        <f>I214</f>
        <v>Salade composée.S.Salade andalouse n° 79.Famille ►.H.Hors d'œuvres</v>
      </c>
      <c r="J252" s="404">
        <f>J214</f>
        <v>10</v>
      </c>
      <c r="K252" s="320" t="str">
        <f>K214</f>
        <v>couverts</v>
      </c>
      <c r="L252" s="274" t="str">
        <f t="shared" ref="L252:W252" si="72">SUBSTITUTE(ADDRESS(1,COLUMN(),4),"1","")</f>
        <v>L</v>
      </c>
      <c r="M252" s="274" t="str">
        <f t="shared" si="72"/>
        <v>M</v>
      </c>
      <c r="N252" s="274" t="str">
        <f t="shared" si="72"/>
        <v>N</v>
      </c>
      <c r="O252" s="274" t="str">
        <f t="shared" si="72"/>
        <v>O</v>
      </c>
      <c r="P252" s="274" t="str">
        <f t="shared" si="72"/>
        <v>P</v>
      </c>
      <c r="Q252" s="274" t="str">
        <f t="shared" si="72"/>
        <v>Q</v>
      </c>
      <c r="R252" s="274" t="str">
        <f t="shared" si="72"/>
        <v>R</v>
      </c>
      <c r="S252" s="274" t="str">
        <f t="shared" si="72"/>
        <v>S</v>
      </c>
      <c r="T252" s="274" t="str">
        <f t="shared" si="72"/>
        <v>T</v>
      </c>
      <c r="U252" s="274" t="str">
        <f t="shared" si="72"/>
        <v>U</v>
      </c>
      <c r="V252" s="274" t="str">
        <f t="shared" si="72"/>
        <v>V</v>
      </c>
      <c r="W252" s="275" t="str">
        <f t="shared" si="72"/>
        <v>W</v>
      </c>
      <c r="Y252" s="332"/>
      <c r="Z252" s="332"/>
      <c r="AA252" s="332"/>
      <c r="AB252" s="3"/>
      <c r="AC252" s="412" t="str">
        <f t="shared" si="59"/>
        <v>►</v>
      </c>
      <c r="AD252" s="3"/>
      <c r="AJ252" s="16"/>
      <c r="AK252" s="4">
        <v>1</v>
      </c>
    </row>
    <row r="253" spans="1:37" s="48" customFormat="1" ht="15.75" x14ac:dyDescent="0.25">
      <c r="A253" s="1401" t="str">
        <f t="shared" si="60"/>
        <v>►</v>
      </c>
      <c r="B253" s="1402" t="str">
        <f t="shared" si="61"/>
        <v>►</v>
      </c>
      <c r="C253" s="1403" t="str">
        <f t="shared" si="67"/>
        <v>►</v>
      </c>
      <c r="D253" s="2475" t="str">
        <f t="shared" si="62"/>
        <v>►</v>
      </c>
      <c r="E253" s="1402" t="str">
        <f t="shared" si="68"/>
        <v>►</v>
      </c>
      <c r="F253" s="1402" t="str">
        <f t="shared" si="69"/>
        <v>►</v>
      </c>
      <c r="G253" s="1402" t="str">
        <f t="shared" si="70"/>
        <v>►</v>
      </c>
      <c r="H253" s="412" t="s">
        <v>11</v>
      </c>
      <c r="I253" s="404" t="str">
        <f>I214</f>
        <v>Salade composée.S.Salade andalouse n° 79.Famille ►.H.Hors d'œuvres</v>
      </c>
      <c r="J253" s="404">
        <f>J214</f>
        <v>10</v>
      </c>
      <c r="K253" s="320" t="str">
        <f>K214</f>
        <v>couverts</v>
      </c>
      <c r="L253" s="283">
        <f t="shared" ref="L253:W253" ca="1" si="73">CELL("largeur",L253)</f>
        <v>11</v>
      </c>
      <c r="M253" s="283">
        <f t="shared" ca="1" si="73"/>
        <v>11</v>
      </c>
      <c r="N253" s="283">
        <f t="shared" ca="1" si="73"/>
        <v>3</v>
      </c>
      <c r="O253" s="283">
        <f t="shared" ca="1" si="73"/>
        <v>11</v>
      </c>
      <c r="P253" s="283">
        <f t="shared" ca="1" si="73"/>
        <v>11</v>
      </c>
      <c r="Q253" s="283">
        <f t="shared" ca="1" si="73"/>
        <v>12</v>
      </c>
      <c r="R253" s="283">
        <f t="shared" ca="1" si="73"/>
        <v>40</v>
      </c>
      <c r="S253" s="283">
        <f t="shared" ca="1" si="73"/>
        <v>1</v>
      </c>
      <c r="T253" s="283">
        <f t="shared" ca="1" si="73"/>
        <v>11</v>
      </c>
      <c r="U253" s="283">
        <f t="shared" ca="1" si="73"/>
        <v>13</v>
      </c>
      <c r="V253" s="283">
        <f t="shared" ca="1" si="73"/>
        <v>11</v>
      </c>
      <c r="W253" s="284">
        <f t="shared" ca="1" si="73"/>
        <v>17</v>
      </c>
      <c r="Y253" s="332"/>
      <c r="Z253" s="332"/>
      <c r="AA253" s="332"/>
      <c r="AB253" s="3"/>
      <c r="AC253" s="412" t="str">
        <f t="shared" si="59"/>
        <v>►</v>
      </c>
      <c r="AD253" s="3"/>
      <c r="AJ253" s="16"/>
      <c r="AK253" s="4">
        <v>1</v>
      </c>
    </row>
    <row r="254" spans="1:37" s="48" customFormat="1" ht="16.5" customHeight="1" thickBot="1" x14ac:dyDescent="0.3">
      <c r="A254" s="1401" t="str">
        <f t="shared" si="60"/>
        <v>A</v>
      </c>
      <c r="B254" s="1402" t="str">
        <f t="shared" si="61"/>
        <v/>
      </c>
      <c r="C254" s="1403">
        <f t="shared" si="67"/>
        <v>0</v>
      </c>
      <c r="D254" s="2475">
        <f t="shared" si="62"/>
        <v>0</v>
      </c>
      <c r="E254" s="1402">
        <f t="shared" si="68"/>
        <v>0</v>
      </c>
      <c r="F254" s="1402">
        <f t="shared" si="69"/>
        <v>0</v>
      </c>
      <c r="G254" s="1402" t="str">
        <f t="shared" si="70"/>
        <v/>
      </c>
      <c r="H254" s="423" t="s">
        <v>18</v>
      </c>
      <c r="I254" s="424">
        <v>2</v>
      </c>
      <c r="J254" s="424">
        <v>2</v>
      </c>
      <c r="K254" s="424">
        <v>2</v>
      </c>
      <c r="L254" s="424">
        <v>11</v>
      </c>
      <c r="M254" s="424">
        <v>11</v>
      </c>
      <c r="N254" s="424">
        <v>3</v>
      </c>
      <c r="O254" s="424">
        <v>11</v>
      </c>
      <c r="P254" s="424">
        <v>11</v>
      </c>
      <c r="Q254" s="424">
        <v>12</v>
      </c>
      <c r="R254" s="424">
        <v>40</v>
      </c>
      <c r="S254" s="424">
        <v>2</v>
      </c>
      <c r="T254" s="424">
        <v>11</v>
      </c>
      <c r="U254" s="3707">
        <v>11</v>
      </c>
      <c r="V254" s="3707">
        <v>11</v>
      </c>
      <c r="W254" s="3708">
        <v>11</v>
      </c>
      <c r="Y254" s="332"/>
      <c r="Z254" s="332"/>
      <c r="AA254" s="332"/>
      <c r="AB254" s="3"/>
      <c r="AC254" s="423" t="str">
        <f t="shared" si="59"/>
        <v>A</v>
      </c>
      <c r="AD254" s="3"/>
      <c r="AJ254" s="16"/>
      <c r="AK254" s="4">
        <v>1</v>
      </c>
    </row>
    <row r="255" spans="1:37" s="48" customFormat="1" ht="15.75" x14ac:dyDescent="0.25">
      <c r="A255" s="1401" t="str">
        <f t="shared" si="60"/>
        <v>►</v>
      </c>
      <c r="B255" s="1402" t="str">
        <f t="shared" si="61"/>
        <v>►</v>
      </c>
      <c r="C255" s="1403" t="str">
        <f t="shared" si="67"/>
        <v>►</v>
      </c>
      <c r="D255" s="2475" t="str">
        <f t="shared" si="62"/>
        <v>►</v>
      </c>
      <c r="E255" s="1402" t="str">
        <f t="shared" si="68"/>
        <v>►</v>
      </c>
      <c r="F255" s="1402" t="str">
        <f t="shared" si="69"/>
        <v>►</v>
      </c>
      <c r="G255" s="1402" t="str">
        <f t="shared" si="70"/>
        <v>►</v>
      </c>
      <c r="H255" s="3709" t="s">
        <v>11</v>
      </c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3710"/>
      <c r="T255" s="100"/>
      <c r="U255" s="100"/>
      <c r="V255" s="100"/>
      <c r="W255" s="100"/>
      <c r="Y255" s="332"/>
      <c r="Z255" s="332"/>
      <c r="AA255" s="332"/>
      <c r="AB255" s="3"/>
      <c r="AC255" s="3709" t="str">
        <f t="shared" si="59"/>
        <v>►</v>
      </c>
      <c r="AD255" s="3"/>
      <c r="AJ255" s="16"/>
      <c r="AK255" s="4">
        <v>1</v>
      </c>
    </row>
    <row r="256" spans="1:37" ht="16.5" thickBot="1" x14ac:dyDescent="0.3">
      <c r="A256" s="1401" t="str">
        <f t="shared" si="60"/>
        <v>A</v>
      </c>
      <c r="B256" s="1402" t="str">
        <f t="shared" si="61"/>
        <v>▼    Masquer ces 5 colonnes       ▼</v>
      </c>
      <c r="C256" s="1403">
        <f t="shared" si="67"/>
        <v>0</v>
      </c>
      <c r="D256" s="2475">
        <f t="shared" si="62"/>
        <v>0</v>
      </c>
      <c r="E256" s="1402">
        <f t="shared" si="68"/>
        <v>0</v>
      </c>
      <c r="F256" s="1402">
        <f t="shared" si="69"/>
        <v>0</v>
      </c>
      <c r="G256" s="1402" t="str">
        <f t="shared" si="70"/>
        <v/>
      </c>
      <c r="H256" s="1369" t="s">
        <v>18</v>
      </c>
      <c r="I256" s="2735" t="s">
        <v>2274</v>
      </c>
      <c r="J256" s="43"/>
      <c r="K256" s="43"/>
      <c r="L256" s="43"/>
      <c r="M256" s="44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Y256" s="2931" t="s">
        <v>2350</v>
      </c>
      <c r="Z256" s="100"/>
      <c r="AA256" s="100"/>
      <c r="AB256" s="3"/>
      <c r="AC256" s="1369" t="str">
        <f t="shared" si="59"/>
        <v>A</v>
      </c>
      <c r="AD256" s="48"/>
      <c r="AE256" s="48"/>
      <c r="AF256" s="48"/>
      <c r="AG256" s="48"/>
      <c r="AH256" s="48"/>
      <c r="AI256" s="48"/>
      <c r="AJ256" s="16"/>
      <c r="AK256" s="4">
        <v>1</v>
      </c>
    </row>
    <row r="257" spans="1:37" ht="22.5" customHeight="1" x14ac:dyDescent="0.25">
      <c r="A257" s="1401" t="str">
        <f t="shared" si="60"/>
        <v>A</v>
      </c>
      <c r="B257" s="1402" t="str">
        <f t="shared" si="61"/>
        <v>Salade composée.S.Salade annette n° 80.Famille ►.H.Hors d'œuvres</v>
      </c>
      <c r="C257" s="1403" t="str">
        <f t="shared" si="67"/>
        <v>Salade composée</v>
      </c>
      <c r="D257" s="2475" t="str">
        <f t="shared" si="62"/>
        <v>S</v>
      </c>
      <c r="E257" s="1402" t="str">
        <f t="shared" si="68"/>
        <v>Salade annette n° 80</v>
      </c>
      <c r="F257" s="1402" t="str">
        <f t="shared" si="69"/>
        <v>Famille ►</v>
      </c>
      <c r="G257" s="1402" t="str">
        <f t="shared" si="70"/>
        <v>H.Hors d'œuvres</v>
      </c>
      <c r="H257" s="54" t="s">
        <v>18</v>
      </c>
      <c r="I257" s="55" t="str">
        <f>I263</f>
        <v>Salade composée.S.Salade annette n° 80.Famille ►.H.Hors d'œuvres</v>
      </c>
      <c r="J257" s="56">
        <f>J263</f>
        <v>10</v>
      </c>
      <c r="K257" s="56" t="str">
        <f>K263</f>
        <v>couverts</v>
      </c>
      <c r="L257" s="57" t="s">
        <v>6</v>
      </c>
      <c r="M257" s="58" t="s">
        <v>19</v>
      </c>
      <c r="N257" s="3426" t="s">
        <v>1641</v>
      </c>
      <c r="O257" s="3426"/>
      <c r="P257" s="3285" t="s">
        <v>2461</v>
      </c>
      <c r="Q257" s="3285"/>
      <c r="R257" s="3286"/>
      <c r="T257" s="3428" t="str">
        <f>N257</f>
        <v>SALADE COMPOSÉE</v>
      </c>
      <c r="U257" s="3367"/>
      <c r="V257" s="3369" t="str">
        <f>UPPER(LEFT(P257,1))</f>
        <v>S</v>
      </c>
      <c r="W257" s="3371" t="s">
        <v>2462</v>
      </c>
      <c r="Y257" s="2860" t="s">
        <v>22</v>
      </c>
      <c r="Z257" s="2947">
        <v>0</v>
      </c>
      <c r="AA257" s="2948" t="s">
        <v>23</v>
      </c>
      <c r="AB257" s="3"/>
      <c r="AC257" s="54" t="str">
        <f t="shared" si="59"/>
        <v>A</v>
      </c>
      <c r="AD257" s="3"/>
      <c r="AE257" s="48"/>
      <c r="AF257" s="48"/>
      <c r="AG257" s="48"/>
      <c r="AH257" s="48"/>
      <c r="AI257" s="48"/>
      <c r="AJ257" s="16"/>
      <c r="AK257" s="4">
        <v>1</v>
      </c>
    </row>
    <row r="258" spans="1:37" ht="22.5" customHeight="1" x14ac:dyDescent="0.25">
      <c r="A258" s="1401" t="str">
        <f t="shared" si="60"/>
        <v>A</v>
      </c>
      <c r="B258" s="1402" t="str">
        <f t="shared" si="61"/>
        <v>Salade composée.S.Salade annette n° 80.Famille ►.H.Hors d'œuvres</v>
      </c>
      <c r="C258" s="1403" t="str">
        <f t="shared" si="67"/>
        <v>Salade composée</v>
      </c>
      <c r="D258" s="2475" t="str">
        <f t="shared" si="62"/>
        <v>S</v>
      </c>
      <c r="E258" s="1402" t="str">
        <f t="shared" si="68"/>
        <v>Salade annette n° 80</v>
      </c>
      <c r="F258" s="1402" t="str">
        <f t="shared" si="69"/>
        <v>Famille ►</v>
      </c>
      <c r="G258" s="1402" t="str">
        <f t="shared" si="70"/>
        <v>H.Hors d'œuvres</v>
      </c>
      <c r="H258" s="66" t="s">
        <v>18</v>
      </c>
      <c r="I258" s="67" t="str">
        <f>I263</f>
        <v>Salade composée.S.Salade annette n° 80.Famille ►.H.Hors d'œuvres</v>
      </c>
      <c r="J258" s="68"/>
      <c r="K258" s="68"/>
      <c r="L258" s="69" t="s">
        <v>28</v>
      </c>
      <c r="M258" s="70" t="s">
        <v>29</v>
      </c>
      <c r="N258" s="3427"/>
      <c r="O258" s="3427"/>
      <c r="P258" s="3287"/>
      <c r="Q258" s="3287"/>
      <c r="R258" s="3288"/>
      <c r="T258" s="3429"/>
      <c r="U258" s="3368"/>
      <c r="V258" s="3370"/>
      <c r="W258" s="3372"/>
      <c r="Y258" s="2860" t="s">
        <v>30</v>
      </c>
      <c r="Z258" s="2949">
        <v>0</v>
      </c>
      <c r="AA258" s="72" t="s">
        <v>31</v>
      </c>
      <c r="AB258" s="3"/>
      <c r="AC258" s="66" t="str">
        <f t="shared" si="59"/>
        <v>A</v>
      </c>
      <c r="AD258" s="3"/>
      <c r="AE258" s="48"/>
      <c r="AF258" s="48"/>
      <c r="AG258" s="48"/>
      <c r="AH258" s="48"/>
      <c r="AI258" s="48"/>
      <c r="AJ258" s="16"/>
      <c r="AK258" s="4">
        <v>1</v>
      </c>
    </row>
    <row r="259" spans="1:37" ht="22.5" customHeight="1" x14ac:dyDescent="0.25">
      <c r="A259" s="1401" t="str">
        <f t="shared" si="60"/>
        <v>A</v>
      </c>
      <c r="B259" s="1402" t="str">
        <f t="shared" si="61"/>
        <v>Salade composée.S.Salade annette n° 80.Famille ►.H.Hors d'œuvres</v>
      </c>
      <c r="C259" s="1403" t="str">
        <f t="shared" si="67"/>
        <v>Salade composée</v>
      </c>
      <c r="D259" s="2475" t="str">
        <f t="shared" si="62"/>
        <v>S</v>
      </c>
      <c r="E259" s="1402" t="str">
        <f t="shared" si="68"/>
        <v>Salade annette n° 80</v>
      </c>
      <c r="F259" s="1402" t="str">
        <f t="shared" si="69"/>
        <v>Famille ►</v>
      </c>
      <c r="G259" s="1402" t="str">
        <f t="shared" si="70"/>
        <v>H.Hors d'œuvres</v>
      </c>
      <c r="H259" s="66" t="s">
        <v>18</v>
      </c>
      <c r="I259" s="77" t="str">
        <f>I263</f>
        <v>Salade composée.S.Salade annette n° 80.Famille ►.H.Hors d'œuvres</v>
      </c>
      <c r="J259" s="78"/>
      <c r="K259" s="79"/>
      <c r="L259" s="80"/>
      <c r="M259" s="81" t="s">
        <v>33</v>
      </c>
      <c r="N259" s="82"/>
      <c r="O259" s="83" t="s">
        <v>34</v>
      </c>
      <c r="P259" s="84" t="s">
        <v>2326</v>
      </c>
      <c r="Q259" s="16"/>
      <c r="R259" s="85"/>
      <c r="T259" s="3683"/>
      <c r="U259" s="90" t="s">
        <v>38</v>
      </c>
      <c r="V259" s="3684">
        <v>100</v>
      </c>
      <c r="W259" s="3685" t="str">
        <f>W260</f>
        <v>couverts</v>
      </c>
      <c r="Y259" s="2860" t="s">
        <v>36</v>
      </c>
      <c r="Z259" s="2949">
        <v>0</v>
      </c>
      <c r="AA259" s="72" t="s">
        <v>37</v>
      </c>
      <c r="AB259" s="3"/>
      <c r="AC259" s="66" t="str">
        <f t="shared" si="59"/>
        <v>A</v>
      </c>
      <c r="AD259" s="3"/>
      <c r="AE259" s="48"/>
      <c r="AF259" s="48"/>
      <c r="AG259" s="48"/>
      <c r="AH259" s="48"/>
      <c r="AI259" s="48"/>
      <c r="AJ259" s="16"/>
      <c r="AK259" s="4">
        <v>1</v>
      </c>
    </row>
    <row r="260" spans="1:37" ht="15.75" customHeight="1" x14ac:dyDescent="0.25">
      <c r="A260" s="1401" t="str">
        <f t="shared" si="60"/>
        <v>A</v>
      </c>
      <c r="B260" s="1402" t="str">
        <f t="shared" si="61"/>
        <v>Salade composée.S.Salade annette n° 80.Famille ►.H.Hors d'œuvres</v>
      </c>
      <c r="C260" s="1403" t="str">
        <f t="shared" si="67"/>
        <v>Salade composée</v>
      </c>
      <c r="D260" s="2475" t="str">
        <f t="shared" si="62"/>
        <v>S</v>
      </c>
      <c r="E260" s="1402" t="str">
        <f t="shared" si="68"/>
        <v>Salade annette n° 80</v>
      </c>
      <c r="F260" s="1402" t="str">
        <f t="shared" si="69"/>
        <v>Famille ►</v>
      </c>
      <c r="G260" s="1402" t="str">
        <f t="shared" si="70"/>
        <v>H.Hors d'œuvres</v>
      </c>
      <c r="H260" s="66" t="s">
        <v>18</v>
      </c>
      <c r="I260" s="91" t="str">
        <f>I263</f>
        <v>Salade composée.S.Salade annette n° 80.Famille ►.H.Hors d'œuvres</v>
      </c>
      <c r="J260" s="91"/>
      <c r="K260" s="91"/>
      <c r="L260" s="92" t="s">
        <v>39</v>
      </c>
      <c r="M260" s="93"/>
      <c r="N260" s="93"/>
      <c r="O260" s="94" t="s">
        <v>40</v>
      </c>
      <c r="P260" s="3317" t="str">
        <f>L263</f>
        <v>Salade composée.S.Salade annette n° 80.Famille ►.H.Hors d'œuvres</v>
      </c>
      <c r="Q260" s="3317"/>
      <c r="R260" s="3318"/>
      <c r="T260" s="3683"/>
      <c r="U260" s="101" t="s">
        <v>42</v>
      </c>
      <c r="V260" s="98">
        <v>10</v>
      </c>
      <c r="W260" s="99" t="s">
        <v>44</v>
      </c>
      <c r="Y260" s="229" t="s">
        <v>41</v>
      </c>
      <c r="Z260" s="2950">
        <f t="shared" ref="Z260:Z281" si="74">AA260 / 1000</f>
        <v>1E-3</v>
      </c>
      <c r="AA260" s="96">
        <v>1</v>
      </c>
      <c r="AB260" s="3"/>
      <c r="AC260" s="66" t="str">
        <f t="shared" si="59"/>
        <v>A</v>
      </c>
      <c r="AD260" s="3"/>
      <c r="AE260" s="48"/>
      <c r="AF260" s="48"/>
      <c r="AG260" s="48"/>
      <c r="AH260" s="48"/>
      <c r="AI260" s="48"/>
      <c r="AJ260" s="16"/>
      <c r="AK260" s="4">
        <v>1</v>
      </c>
    </row>
    <row r="261" spans="1:37" ht="15.75" customHeight="1" x14ac:dyDescent="0.25">
      <c r="A261" s="1401" t="str">
        <f t="shared" si="60"/>
        <v>A</v>
      </c>
      <c r="B261" s="1402" t="str">
        <f t="shared" si="61"/>
        <v>Salade composée.S.Salade annette n° 80.Famille ►.H.Hors d'œuvres</v>
      </c>
      <c r="C261" s="1403" t="str">
        <f t="shared" si="67"/>
        <v>Salade composée</v>
      </c>
      <c r="D261" s="2475" t="str">
        <f t="shared" si="62"/>
        <v>S</v>
      </c>
      <c r="E261" s="1402" t="str">
        <f t="shared" si="68"/>
        <v>Salade annette n° 80</v>
      </c>
      <c r="F261" s="1402" t="str">
        <f t="shared" si="69"/>
        <v>Famille ►</v>
      </c>
      <c r="G261" s="1402" t="str">
        <f t="shared" si="70"/>
        <v>H.Hors d'œuvres</v>
      </c>
      <c r="H261" s="66" t="s">
        <v>18</v>
      </c>
      <c r="I261" s="91" t="str">
        <f>I263</f>
        <v>Salade composée.S.Salade annette n° 80.Famille ►.H.Hors d'œuvres</v>
      </c>
      <c r="J261" s="91"/>
      <c r="K261" s="91"/>
      <c r="L261" s="110">
        <v>10</v>
      </c>
      <c r="M261" s="111" t="s">
        <v>44</v>
      </c>
      <c r="N261" s="92"/>
      <c r="O261" s="92"/>
      <c r="P261" s="3317"/>
      <c r="Q261" s="3317"/>
      <c r="R261" s="3318"/>
      <c r="T261" s="3683"/>
      <c r="U261" s="112" t="s">
        <v>48</v>
      </c>
      <c r="V261" s="113"/>
      <c r="W261" s="114"/>
      <c r="Y261" s="510" t="s">
        <v>47</v>
      </c>
      <c r="Z261" s="2950">
        <f t="shared" si="74"/>
        <v>1</v>
      </c>
      <c r="AA261" s="96">
        <v>1000</v>
      </c>
      <c r="AB261" s="3"/>
      <c r="AC261" s="66" t="str">
        <f t="shared" si="59"/>
        <v>A</v>
      </c>
      <c r="AD261" s="3"/>
      <c r="AE261" s="48"/>
      <c r="AF261" s="48"/>
      <c r="AG261" s="48"/>
      <c r="AH261" s="48"/>
      <c r="AI261" s="48"/>
      <c r="AJ261" s="16"/>
      <c r="AK261" s="4">
        <v>1</v>
      </c>
    </row>
    <row r="262" spans="1:37" ht="15.75" x14ac:dyDescent="0.25">
      <c r="A262" s="1401" t="str">
        <f t="shared" si="60"/>
        <v>►</v>
      </c>
      <c r="B262" s="1402" t="str">
        <f t="shared" si="61"/>
        <v>►</v>
      </c>
      <c r="C262" s="1403" t="str">
        <f t="shared" si="67"/>
        <v>►</v>
      </c>
      <c r="D262" s="2475" t="str">
        <f t="shared" si="62"/>
        <v>►</v>
      </c>
      <c r="E262" s="1402" t="str">
        <f t="shared" si="68"/>
        <v>►</v>
      </c>
      <c r="F262" s="1402" t="str">
        <f t="shared" si="69"/>
        <v>►</v>
      </c>
      <c r="G262" s="1402" t="str">
        <f t="shared" si="70"/>
        <v>►</v>
      </c>
      <c r="H262" s="66" t="s">
        <v>11</v>
      </c>
      <c r="I262" s="121" t="str">
        <f>I263</f>
        <v>Salade composée.S.Salade annette n° 80.Famille ►.H.Hors d'œuvres</v>
      </c>
      <c r="J262" s="121"/>
      <c r="K262" s="121"/>
      <c r="L262" s="122"/>
      <c r="M262" s="123"/>
      <c r="N262" s="123"/>
      <c r="O262" s="123"/>
      <c r="P262" s="123"/>
      <c r="Q262" s="123"/>
      <c r="R262" s="124"/>
      <c r="T262" s="2871">
        <f>IF(OR(ISBLANK(V259), ISBLANK(V260)), 0, V259/V260)</f>
        <v>10</v>
      </c>
      <c r="U262" s="126"/>
      <c r="V262" s="126"/>
      <c r="W262" s="127" t="str">
        <f ca="1">IF(COUNTIF(I302:W302,"&lt;0.5")=0,"Aucune colonne masquée",COUNTIF(I302:W302,"&lt;0.5")&amp;" colonnes masquées : "&amp;(T263&amp;U263))</f>
        <v>Aucune colonne masquée</v>
      </c>
      <c r="Y262" s="495" t="s">
        <v>51</v>
      </c>
      <c r="Z262" s="2950">
        <f t="shared" si="74"/>
        <v>0.25</v>
      </c>
      <c r="AA262" s="96">
        <v>250</v>
      </c>
      <c r="AB262" s="3"/>
      <c r="AC262" s="66" t="str">
        <f t="shared" si="59"/>
        <v>►</v>
      </c>
      <c r="AD262" s="3"/>
      <c r="AE262" s="48"/>
      <c r="AF262" s="48"/>
      <c r="AG262" s="48"/>
      <c r="AH262" s="48"/>
      <c r="AI262" s="48"/>
      <c r="AJ262" s="16"/>
      <c r="AK262" s="4">
        <v>1</v>
      </c>
    </row>
    <row r="263" spans="1:37" ht="16.5" thickBot="1" x14ac:dyDescent="0.3">
      <c r="A263" s="1401" t="str">
        <f t="shared" si="60"/>
        <v>►</v>
      </c>
      <c r="B263" s="1402" t="str">
        <f t="shared" si="61"/>
        <v>►</v>
      </c>
      <c r="C263" s="1403" t="str">
        <f t="shared" si="67"/>
        <v>►</v>
      </c>
      <c r="D263" s="2475" t="str">
        <f t="shared" si="62"/>
        <v>►</v>
      </c>
      <c r="E263" s="1402" t="str">
        <f t="shared" si="68"/>
        <v>►</v>
      </c>
      <c r="F263" s="1402" t="str">
        <f t="shared" si="69"/>
        <v>►</v>
      </c>
      <c r="G263" s="1402" t="str">
        <f t="shared" si="70"/>
        <v>►</v>
      </c>
      <c r="H263" s="129" t="s">
        <v>11</v>
      </c>
      <c r="I263" s="130" t="str">
        <f>L263</f>
        <v>Salade composée.S.Salade annette n° 80.Famille ►.H.Hors d'œuvres</v>
      </c>
      <c r="J263" s="130">
        <f>L261</f>
        <v>10</v>
      </c>
      <c r="K263" s="130" t="str">
        <f>M261</f>
        <v>couverts</v>
      </c>
      <c r="L263" s="131" t="str">
        <f>UPPER(LEFT(N257,1))&amp;LOWER(MID(N257,2,999))&amp;"."&amp;UPPER(LEFT(P257,1))&amp;"."&amp;UPPER(LEFT(P257,1))&amp;LOWER(MID(P257,2,999))&amp;"."&amp;IF(ISTEXT(R263),Q263&amp;"."&amp;UPPER(LEFT(R263,1))&amp;"."&amp;UPPER(LEFT(R263,1))&amp;LOWER(MID(R263,2,999)),M263)</f>
        <v>Salade composée.S.Salade annette n° 80.Famille ►.H.Hors d'œuvres</v>
      </c>
      <c r="M263" s="132" t="s">
        <v>55</v>
      </c>
      <c r="N263" s="3321" t="s">
        <v>56</v>
      </c>
      <c r="O263" s="3321"/>
      <c r="P263" s="3321"/>
      <c r="Q263" s="133" t="s">
        <v>2387</v>
      </c>
      <c r="R263" s="134" t="s">
        <v>2388</v>
      </c>
      <c r="T263" s="2872" t="str">
        <f ca="1">IF(I302&lt;0.5,I301&amp;".","")&amp;IF(J302&lt;0.5,J301&amp;".","")&amp;IF(K302&lt;0.5,K301&amp;".","")&amp;IF(L302&lt;0.5,L301&amp;".","")&amp;IF(M302&lt;0.5,M301&amp;".","")&amp;IF(N302&lt;0.5,N301&amp;".","")&amp;IF(O302&lt;0.5,O301&amp;".","")&amp;IF(P302&lt;0.5,P301&amp;".","")&amp;IF(Q302&lt;0.5,Q301&amp;".","")</f>
        <v/>
      </c>
      <c r="U263" s="136" t="str">
        <f ca="1">IF(R302&lt;0.5,R301&amp;".","")&amp;IF(S302&lt;0.5,S301&amp;".","")&amp;IF(T302&lt;0.5,T301&amp;".","")&amp;IF(U302&lt;0.5,U301&amp;".","")&amp;IF(V302&lt;0.5,V301&amp;".","")&amp;IF(W302&lt;0.5,W301&amp;".","")</f>
        <v/>
      </c>
      <c r="V263" s="137"/>
      <c r="W263" s="127" t="str">
        <f>ROWS(H257:H303)-SUBTOTAL(103,H257:H303)&amp;" "&amp;"Lignes masquées"</f>
        <v>0 Lignes masquées</v>
      </c>
      <c r="Y263" s="495" t="s">
        <v>59</v>
      </c>
      <c r="Z263" s="2950">
        <f t="shared" si="74"/>
        <v>0.5</v>
      </c>
      <c r="AA263" s="96">
        <v>500</v>
      </c>
      <c r="AB263" s="3"/>
      <c r="AC263" s="129" t="str">
        <f t="shared" si="59"/>
        <v>►</v>
      </c>
      <c r="AD263" s="3"/>
      <c r="AE263" s="48"/>
      <c r="AF263" s="48"/>
      <c r="AG263" s="48"/>
      <c r="AH263" s="48"/>
      <c r="AI263" s="48"/>
      <c r="AJ263" s="16"/>
      <c r="AK263" s="4">
        <v>1</v>
      </c>
    </row>
    <row r="264" spans="1:37" s="48" customFormat="1" ht="17.25" thickTop="1" thickBot="1" x14ac:dyDescent="0.3">
      <c r="A264" s="1401" t="str">
        <f t="shared" si="60"/>
        <v>►</v>
      </c>
      <c r="B264" s="1402" t="str">
        <f t="shared" si="61"/>
        <v>►</v>
      </c>
      <c r="C264" s="1403" t="str">
        <f t="shared" si="67"/>
        <v>►</v>
      </c>
      <c r="D264" s="2475" t="str">
        <f t="shared" si="62"/>
        <v>►</v>
      </c>
      <c r="E264" s="1402" t="str">
        <f t="shared" si="68"/>
        <v>►</v>
      </c>
      <c r="F264" s="1402" t="str">
        <f t="shared" si="69"/>
        <v>►</v>
      </c>
      <c r="G264" s="1402" t="str">
        <f t="shared" si="70"/>
        <v>►</v>
      </c>
      <c r="H264" s="138" t="s">
        <v>11</v>
      </c>
      <c r="I264" s="139" t="str">
        <f>I263</f>
        <v>Salade composée.S.Salade annette n° 80.Famille ►.H.Hors d'œuvres</v>
      </c>
      <c r="J264" s="140"/>
      <c r="K264" s="140"/>
      <c r="L264" s="141" t="s">
        <v>61</v>
      </c>
      <c r="M264" s="141" t="s">
        <v>62</v>
      </c>
      <c r="N264" s="141" t="s">
        <v>63</v>
      </c>
      <c r="O264" s="141" t="s">
        <v>64</v>
      </c>
      <c r="P264" s="2987" t="s">
        <v>65</v>
      </c>
      <c r="Q264" s="142" t="s">
        <v>66</v>
      </c>
      <c r="R264" s="143" t="s">
        <v>67</v>
      </c>
      <c r="S264"/>
      <c r="T264" s="2875" t="s">
        <v>70</v>
      </c>
      <c r="U264" s="3686" t="s">
        <v>71</v>
      </c>
      <c r="V264" s="3686" t="s">
        <v>72</v>
      </c>
      <c r="W264" s="145" t="s">
        <v>73</v>
      </c>
      <c r="X264"/>
      <c r="Y264" s="495" t="s">
        <v>68</v>
      </c>
      <c r="Z264" s="2950">
        <f t="shared" si="74"/>
        <v>0.33332999999999996</v>
      </c>
      <c r="AA264" s="96">
        <v>333.33</v>
      </c>
      <c r="AB264" s="3"/>
      <c r="AC264" s="138" t="str">
        <f t="shared" si="59"/>
        <v>►</v>
      </c>
      <c r="AD264" s="3"/>
      <c r="AJ264" s="16"/>
      <c r="AK264" s="4">
        <v>1</v>
      </c>
    </row>
    <row r="265" spans="1:37" s="48" customFormat="1" ht="15.75" customHeight="1" thickTop="1" x14ac:dyDescent="0.25">
      <c r="A265" s="1401" t="str">
        <f t="shared" si="60"/>
        <v>A</v>
      </c>
      <c r="B265" s="1402" t="str">
        <f t="shared" si="61"/>
        <v>Salade composée.S.Salade annette n° 80.Famille ►.H.Hors d'œuvres</v>
      </c>
      <c r="C265" s="1403" t="str">
        <f t="shared" si="67"/>
        <v>Salade composée</v>
      </c>
      <c r="D265" s="2475" t="str">
        <f t="shared" si="62"/>
        <v>S</v>
      </c>
      <c r="E265" s="1402" t="str">
        <f t="shared" si="68"/>
        <v>Salade annette n° 80</v>
      </c>
      <c r="F265" s="1402" t="str">
        <f t="shared" si="69"/>
        <v>Famille ►</v>
      </c>
      <c r="G265" s="1402" t="str">
        <f t="shared" si="70"/>
        <v>H.Hors d'œuvres</v>
      </c>
      <c r="H265" s="66" t="s">
        <v>18</v>
      </c>
      <c r="I265" s="1018" t="str">
        <f>I263</f>
        <v>Salade composée.S.Salade annette n° 80.Famille ►.H.Hors d'œuvres</v>
      </c>
      <c r="J265" s="1019"/>
      <c r="K265" s="1019"/>
      <c r="L265" s="3687" t="s">
        <v>86</v>
      </c>
      <c r="M265" s="3688" t="s">
        <v>87</v>
      </c>
      <c r="N265" s="443"/>
      <c r="O265" s="3322" t="s">
        <v>88</v>
      </c>
      <c r="P265" s="3323" t="s">
        <v>89</v>
      </c>
      <c r="Q265" s="3324" t="s">
        <v>90</v>
      </c>
      <c r="R265" s="3689" t="s">
        <v>91</v>
      </c>
      <c r="S265"/>
      <c r="T265" s="3423" t="s">
        <v>2389</v>
      </c>
      <c r="U265" s="3690" t="s">
        <v>93</v>
      </c>
      <c r="V265" s="3691" t="s">
        <v>94</v>
      </c>
      <c r="W265" s="3436" t="s">
        <v>95</v>
      </c>
      <c r="X265"/>
      <c r="Y265" s="496" t="s">
        <v>92</v>
      </c>
      <c r="Z265" s="2951">
        <f t="shared" si="74"/>
        <v>1E-3</v>
      </c>
      <c r="AA265" s="155">
        <v>1</v>
      </c>
      <c r="AB265" s="3"/>
      <c r="AC265" s="66" t="str">
        <f t="shared" si="59"/>
        <v>A</v>
      </c>
      <c r="AD265" s="3"/>
      <c r="AJ265" s="16"/>
      <c r="AK265" s="4">
        <v>1</v>
      </c>
    </row>
    <row r="266" spans="1:37" s="48" customFormat="1" ht="16.5" customHeight="1" x14ac:dyDescent="0.25">
      <c r="A266" s="1401" t="str">
        <f t="shared" si="60"/>
        <v>A</v>
      </c>
      <c r="B266" s="1402" t="str">
        <f t="shared" si="61"/>
        <v>Salade composée.S.Salade annette n° 80.Famille ►.H.Hors d'œuvres</v>
      </c>
      <c r="C266" s="1403" t="str">
        <f t="shared" si="67"/>
        <v>Salade composée</v>
      </c>
      <c r="D266" s="2475" t="str">
        <f t="shared" si="62"/>
        <v>S</v>
      </c>
      <c r="E266" s="1402" t="str">
        <f t="shared" si="68"/>
        <v>Salade annette n° 80</v>
      </c>
      <c r="F266" s="1402" t="str">
        <f t="shared" si="69"/>
        <v>Famille ►</v>
      </c>
      <c r="G266" s="1402" t="str">
        <f t="shared" si="70"/>
        <v>H.Hors d'œuvres</v>
      </c>
      <c r="H266" s="66" t="s">
        <v>18</v>
      </c>
      <c r="I266" s="149" t="str">
        <f>I263</f>
        <v>Salade composée.S.Salade annette n° 80.Famille ►.H.Hors d'œuvres</v>
      </c>
      <c r="J266" s="91"/>
      <c r="K266" s="91"/>
      <c r="L266" s="2817" t="s">
        <v>103</v>
      </c>
      <c r="M266" s="164" t="s">
        <v>104</v>
      </c>
      <c r="N266" s="165" t="s">
        <v>105</v>
      </c>
      <c r="O266" s="3121"/>
      <c r="P266" s="3123"/>
      <c r="Q266" s="3320"/>
      <c r="R266" s="166" t="s">
        <v>106</v>
      </c>
      <c r="S266"/>
      <c r="T266" s="3424"/>
      <c r="U266" s="3692"/>
      <c r="V266" s="3693"/>
      <c r="W266" s="3195"/>
      <c r="X266"/>
      <c r="Y266" s="496" t="s">
        <v>107</v>
      </c>
      <c r="Z266" s="2951">
        <f t="shared" si="74"/>
        <v>0.01</v>
      </c>
      <c r="AA266" s="155">
        <v>10</v>
      </c>
      <c r="AB266" s="3"/>
      <c r="AC266" s="66" t="str">
        <f t="shared" si="59"/>
        <v>A</v>
      </c>
      <c r="AD266" s="3"/>
      <c r="AJ266" s="16"/>
      <c r="AK266" s="4">
        <v>1</v>
      </c>
    </row>
    <row r="267" spans="1:37" s="48" customFormat="1" ht="17.25" x14ac:dyDescent="0.25">
      <c r="A267" s="1401" t="str">
        <f t="shared" si="60"/>
        <v>A</v>
      </c>
      <c r="B267" s="1402" t="str">
        <f t="shared" si="61"/>
        <v>Salade composée.S.Salade annette n° 80.Famille ►.H.Hors d'œuvres</v>
      </c>
      <c r="C267" s="1403" t="str">
        <f t="shared" si="67"/>
        <v>Salade composée</v>
      </c>
      <c r="D267" s="2475" t="str">
        <f t="shared" si="62"/>
        <v>S</v>
      </c>
      <c r="E267" s="1402" t="str">
        <f t="shared" si="68"/>
        <v>Salade annette n° 80</v>
      </c>
      <c r="F267" s="1402" t="str">
        <f t="shared" si="69"/>
        <v>Famille ►</v>
      </c>
      <c r="G267" s="1402" t="str">
        <f t="shared" si="70"/>
        <v>H.Hors d'œuvres</v>
      </c>
      <c r="H267" s="66" t="s">
        <v>18</v>
      </c>
      <c r="I267" s="149" t="str">
        <f>I263</f>
        <v>Salade composée.S.Salade annette n° 80.Famille ►.H.Hors d'œuvres</v>
      </c>
      <c r="J267" s="91">
        <f>J263</f>
        <v>10</v>
      </c>
      <c r="K267" s="91" t="str">
        <f>K263</f>
        <v>couverts</v>
      </c>
      <c r="L267" s="174"/>
      <c r="M267" s="175"/>
      <c r="N267" s="176" t="str">
        <f t="shared" ref="N267:N280" si="75">IF(OR(ISTEXT(L267), L267&lt;=0, O267&lt;=0), "", "de")</f>
        <v/>
      </c>
      <c r="O267" s="177">
        <v>900</v>
      </c>
      <c r="P267" s="229" t="s">
        <v>41</v>
      </c>
      <c r="Q267" s="179">
        <v>1</v>
      </c>
      <c r="R267" s="180" t="s">
        <v>2463</v>
      </c>
      <c r="S267"/>
      <c r="T267" s="2978">
        <f>IF(ISTEXT(L267), 0, IFERROR(INDEX(Z257:Z281, MATCH(P267, Y257:Y281, 0)) * O267 * IF(ISBLANK(L267), 1, L267), 0))</f>
        <v>0.9</v>
      </c>
      <c r="U267" s="3694">
        <f>IF(ISNUMBER(Q267), T267*Q267*T262, 0)</f>
        <v>9</v>
      </c>
      <c r="V267" s="3695">
        <f>IF(AND(ISNUMBER(Q267), ISNUMBER(L267)), L267 * Q267 * T262, 0)</f>
        <v>0</v>
      </c>
      <c r="W267" s="3696">
        <f t="shared" ref="W267:W280" si="76">M267</f>
        <v>0</v>
      </c>
      <c r="X267"/>
      <c r="Y267" s="496" t="s">
        <v>117</v>
      </c>
      <c r="Z267" s="2951">
        <f t="shared" si="74"/>
        <v>0.1</v>
      </c>
      <c r="AA267" s="155">
        <v>100</v>
      </c>
      <c r="AB267" s="3"/>
      <c r="AC267" s="66" t="str">
        <f t="shared" si="59"/>
        <v>A</v>
      </c>
      <c r="AD267" s="3"/>
      <c r="AJ267" s="16"/>
      <c r="AK267" s="4">
        <v>1</v>
      </c>
    </row>
    <row r="268" spans="1:37" s="48" customFormat="1" ht="17.25" x14ac:dyDescent="0.25">
      <c r="A268" s="1401" t="str">
        <f t="shared" si="60"/>
        <v>►</v>
      </c>
      <c r="B268" s="1402" t="str">
        <f t="shared" si="61"/>
        <v>►</v>
      </c>
      <c r="C268" s="1403" t="str">
        <f t="shared" si="67"/>
        <v>►</v>
      </c>
      <c r="D268" s="2475" t="str">
        <f t="shared" si="62"/>
        <v>►</v>
      </c>
      <c r="E268" s="1402" t="str">
        <f t="shared" si="68"/>
        <v>►</v>
      </c>
      <c r="F268" s="1402" t="str">
        <f t="shared" si="69"/>
        <v>►</v>
      </c>
      <c r="G268" s="1402" t="str">
        <f t="shared" si="70"/>
        <v>►</v>
      </c>
      <c r="H268" s="196" t="str">
        <f t="shared" ref="H268:H280" si="77">IF(R268&lt;&gt;"","A","►")</f>
        <v>►</v>
      </c>
      <c r="I268" s="149" t="str">
        <f>I263</f>
        <v>Salade composée.S.Salade annette n° 80.Famille ►.H.Hors d'œuvres</v>
      </c>
      <c r="J268" s="91">
        <f>J263</f>
        <v>10</v>
      </c>
      <c r="K268" s="91" t="str">
        <f>K263</f>
        <v>couverts</v>
      </c>
      <c r="L268" s="174"/>
      <c r="M268" s="175"/>
      <c r="N268" s="176" t="str">
        <f t="shared" si="75"/>
        <v/>
      </c>
      <c r="O268" s="177"/>
      <c r="P268" s="1462"/>
      <c r="Q268" s="179">
        <v>1</v>
      </c>
      <c r="R268" s="180"/>
      <c r="S268"/>
      <c r="T268" s="2978">
        <f>IF(ISTEXT(L268), 0, IFERROR(INDEX(Z257:Z281, MATCH(P268, Y257:Y281, 0)) * O268 * IF(ISBLANK(L268), 1, L268), 0))</f>
        <v>0</v>
      </c>
      <c r="U268" s="3697">
        <f>IF(ISNUMBER(Q268), T268*Q268*T262, 0)</f>
        <v>0</v>
      </c>
      <c r="V268" s="3698">
        <f>IF(AND(ISNUMBER(Q268), ISNUMBER(L268)), L268 * Q268 * T262, 0)</f>
        <v>0</v>
      </c>
      <c r="W268" s="3699">
        <f t="shared" si="76"/>
        <v>0</v>
      </c>
      <c r="X268"/>
      <c r="Y268" s="496" t="s">
        <v>118</v>
      </c>
      <c r="Z268" s="2951">
        <f t="shared" si="74"/>
        <v>1</v>
      </c>
      <c r="AA268" s="155">
        <v>1000</v>
      </c>
      <c r="AB268" s="3"/>
      <c r="AC268" s="196" t="str">
        <f t="shared" ref="AC268:AC331" si="78">H268</f>
        <v>►</v>
      </c>
      <c r="AD268" s="3"/>
      <c r="AJ268" s="16"/>
      <c r="AK268" s="4">
        <v>1</v>
      </c>
    </row>
    <row r="269" spans="1:37" s="48" customFormat="1" ht="17.25" x14ac:dyDescent="0.25">
      <c r="A269" s="1401" t="str">
        <f t="shared" ref="A269:A332" si="79">IF(H269&lt;&gt;"A", "►", "A")</f>
        <v>A</v>
      </c>
      <c r="B269" s="1402" t="str">
        <f t="shared" ref="B269:B332" si="80">IF(A269="►","►",IF(A269="A",IF(ISTEXT(I269),I269,"")))</f>
        <v>Salade composée.S.Salade annette n° 80.Famille ►.H.Hors d'œuvres</v>
      </c>
      <c r="C269" s="1403" t="str">
        <f t="shared" si="67"/>
        <v>Salade composée</v>
      </c>
      <c r="D269" s="2475" t="str">
        <f t="shared" ref="D269:D332" si="81">IF(B269="►","►",IFERROR(MID(B269,SEARCH(".",B269)+1,SEARCH(".",B269,SEARCH(".",B269)+1)-SEARCH(".",B269)-1),0))</f>
        <v>S</v>
      </c>
      <c r="E269" s="1402" t="str">
        <f t="shared" si="68"/>
        <v>Salade annette n° 80</v>
      </c>
      <c r="F269" s="1402" t="str">
        <f t="shared" si="69"/>
        <v>Famille ►</v>
      </c>
      <c r="G269" s="1402" t="str">
        <f t="shared" si="70"/>
        <v>H.Hors d'œuvres</v>
      </c>
      <c r="H269" s="196" t="str">
        <f t="shared" si="77"/>
        <v>A</v>
      </c>
      <c r="I269" s="149" t="str">
        <f>I263</f>
        <v>Salade composée.S.Salade annette n° 80.Famille ►.H.Hors d'œuvres</v>
      </c>
      <c r="J269" s="91">
        <f>J263</f>
        <v>10</v>
      </c>
      <c r="K269" s="91" t="str">
        <f>K263</f>
        <v>couverts</v>
      </c>
      <c r="L269" s="174"/>
      <c r="M269" s="209"/>
      <c r="N269" s="176" t="str">
        <f t="shared" si="75"/>
        <v/>
      </c>
      <c r="O269" s="177">
        <v>250</v>
      </c>
      <c r="P269" s="229" t="s">
        <v>41</v>
      </c>
      <c r="Q269" s="179">
        <v>1</v>
      </c>
      <c r="R269" s="180" t="s">
        <v>129</v>
      </c>
      <c r="S269"/>
      <c r="T269" s="2978">
        <f>IF(ISTEXT(L269), 0, IFERROR(INDEX(Z257:Z281, MATCH(P269, Y257:Y281, 0)) * O269 * IF(ISBLANK(L269), 1, L269), 0))</f>
        <v>0.25</v>
      </c>
      <c r="U269" s="3700">
        <f>IF(ISNUMBER(Q269), T269*Q269*T262, 0)</f>
        <v>2.5</v>
      </c>
      <c r="V269" s="3701">
        <f>IF(AND(ISNUMBER(Q269), ISNUMBER(L269)), L269 * Q269 * T262, 0)</f>
        <v>0</v>
      </c>
      <c r="W269" s="3702">
        <f t="shared" si="76"/>
        <v>0</v>
      </c>
      <c r="X269"/>
      <c r="Y269" s="489" t="s">
        <v>120</v>
      </c>
      <c r="Z269" s="2951">
        <f t="shared" si="74"/>
        <v>0.25</v>
      </c>
      <c r="AA269" s="155">
        <v>250</v>
      </c>
      <c r="AB269" s="3"/>
      <c r="AC269" s="196" t="str">
        <f t="shared" si="78"/>
        <v>A</v>
      </c>
      <c r="AD269" s="3"/>
      <c r="AJ269" s="16"/>
      <c r="AK269" s="4">
        <v>1</v>
      </c>
    </row>
    <row r="270" spans="1:37" s="48" customFormat="1" ht="17.25" x14ac:dyDescent="0.25">
      <c r="A270" s="1401" t="str">
        <f t="shared" si="79"/>
        <v>►</v>
      </c>
      <c r="B270" s="1402" t="str">
        <f t="shared" si="80"/>
        <v>►</v>
      </c>
      <c r="C270" s="1403" t="str">
        <f t="shared" si="67"/>
        <v>►</v>
      </c>
      <c r="D270" s="2475" t="str">
        <f t="shared" si="81"/>
        <v>►</v>
      </c>
      <c r="E270" s="1402" t="str">
        <f t="shared" si="68"/>
        <v>►</v>
      </c>
      <c r="F270" s="1402" t="str">
        <f t="shared" si="69"/>
        <v>►</v>
      </c>
      <c r="G270" s="1402" t="str">
        <f t="shared" si="70"/>
        <v>►</v>
      </c>
      <c r="H270" s="196" t="str">
        <f t="shared" si="77"/>
        <v>►</v>
      </c>
      <c r="I270" s="149" t="str">
        <f>I263</f>
        <v>Salade composée.S.Salade annette n° 80.Famille ►.H.Hors d'œuvres</v>
      </c>
      <c r="J270" s="91">
        <f>J263</f>
        <v>10</v>
      </c>
      <c r="K270" s="91" t="str">
        <f>K263</f>
        <v>couverts</v>
      </c>
      <c r="L270" s="174"/>
      <c r="M270" s="209"/>
      <c r="N270" s="176" t="str">
        <f t="shared" si="75"/>
        <v/>
      </c>
      <c r="O270" s="177"/>
      <c r="P270" s="1462"/>
      <c r="Q270" s="179">
        <v>1</v>
      </c>
      <c r="R270" s="180"/>
      <c r="S270"/>
      <c r="T270" s="2978">
        <f>IF(ISTEXT(L270), 0, IFERROR(INDEX(Z257:Z281, MATCH(P270, Y257:Y281, 0)) * O270 * IF(ISBLANK(L270), 1, L270), 0))</f>
        <v>0</v>
      </c>
      <c r="U270" s="3697">
        <f>IF(ISNUMBER(Q270), T270*Q270*T262, 0)</f>
        <v>0</v>
      </c>
      <c r="V270" s="3698">
        <f>IF(AND(ISNUMBER(Q270), ISNUMBER(L270)), L270 * Q270 * T262, 0)</f>
        <v>0</v>
      </c>
      <c r="W270" s="3699">
        <f t="shared" si="76"/>
        <v>0</v>
      </c>
      <c r="X270"/>
      <c r="Y270" s="489" t="s">
        <v>123</v>
      </c>
      <c r="Z270" s="2951">
        <f t="shared" si="74"/>
        <v>0.5</v>
      </c>
      <c r="AA270" s="155">
        <v>500</v>
      </c>
      <c r="AB270" s="3"/>
      <c r="AC270" s="196" t="str">
        <f t="shared" si="78"/>
        <v>►</v>
      </c>
      <c r="AD270" s="3"/>
      <c r="AJ270" s="16"/>
      <c r="AK270" s="4">
        <v>1</v>
      </c>
    </row>
    <row r="271" spans="1:37" s="48" customFormat="1" ht="18" customHeight="1" x14ac:dyDescent="0.25">
      <c r="A271" s="1401" t="str">
        <f t="shared" si="79"/>
        <v>A</v>
      </c>
      <c r="B271" s="1402" t="str">
        <f t="shared" si="80"/>
        <v>Salade composée.S.Salade annette n° 80.Famille ►.H.Hors d'œuvres</v>
      </c>
      <c r="C271" s="1403" t="str">
        <f t="shared" si="67"/>
        <v>Salade composée</v>
      </c>
      <c r="D271" s="2475" t="str">
        <f t="shared" si="81"/>
        <v>S</v>
      </c>
      <c r="E271" s="1402" t="str">
        <f t="shared" si="68"/>
        <v>Salade annette n° 80</v>
      </c>
      <c r="F271" s="1402" t="str">
        <f t="shared" si="69"/>
        <v>Famille ►</v>
      </c>
      <c r="G271" s="1402" t="str">
        <f t="shared" si="70"/>
        <v>H.Hors d'œuvres</v>
      </c>
      <c r="H271" s="196" t="str">
        <f t="shared" si="77"/>
        <v>A</v>
      </c>
      <c r="I271" s="149" t="str">
        <f>I263</f>
        <v>Salade composée.S.Salade annette n° 80.Famille ►.H.Hors d'œuvres</v>
      </c>
      <c r="J271" s="91">
        <f>J263</f>
        <v>10</v>
      </c>
      <c r="K271" s="91" t="str">
        <f>K263</f>
        <v>couverts</v>
      </c>
      <c r="L271" s="174"/>
      <c r="M271" s="209"/>
      <c r="N271" s="176" t="str">
        <f t="shared" si="75"/>
        <v/>
      </c>
      <c r="O271" s="177">
        <v>200</v>
      </c>
      <c r="P271" s="229" t="s">
        <v>41</v>
      </c>
      <c r="Q271" s="179">
        <v>1</v>
      </c>
      <c r="R271" s="180" t="s">
        <v>2464</v>
      </c>
      <c r="S271"/>
      <c r="T271" s="2978">
        <f>IF(ISTEXT(L271), 0, IFERROR(INDEX(Z257:Z281, MATCH(P271, Y257:Y281, 0)) * O271 * IF(ISBLANK(L271), 1, L271), 0))</f>
        <v>0.2</v>
      </c>
      <c r="U271" s="3700">
        <f>IF(ISNUMBER(Q271), T271*Q271*T262, 0)</f>
        <v>2</v>
      </c>
      <c r="V271" s="3701">
        <f>IF(AND(ISNUMBER(Q271), ISNUMBER(L271)), L271 * Q271 * T262, 0)</f>
        <v>0</v>
      </c>
      <c r="W271" s="3702">
        <f t="shared" si="76"/>
        <v>0</v>
      </c>
      <c r="X271"/>
      <c r="Y271" s="2879" t="s">
        <v>125</v>
      </c>
      <c r="Z271" s="2951">
        <f t="shared" si="74"/>
        <v>0.1</v>
      </c>
      <c r="AA271" s="155">
        <v>100</v>
      </c>
      <c r="AB271" s="3"/>
      <c r="AC271" s="196" t="str">
        <f t="shared" si="78"/>
        <v>A</v>
      </c>
      <c r="AD271" s="3"/>
      <c r="AJ271" s="16"/>
      <c r="AK271" s="4">
        <v>1</v>
      </c>
    </row>
    <row r="272" spans="1:37" s="48" customFormat="1" ht="18" customHeight="1" x14ac:dyDescent="0.25">
      <c r="A272" s="1401" t="str">
        <f t="shared" si="79"/>
        <v>A</v>
      </c>
      <c r="B272" s="1402" t="str">
        <f t="shared" si="80"/>
        <v>Salade composée.S.Salade annette n° 80.Famille ►.H.Hors d'œuvres</v>
      </c>
      <c r="C272" s="1403" t="str">
        <f t="shared" si="67"/>
        <v>Salade composée</v>
      </c>
      <c r="D272" s="2475" t="str">
        <f t="shared" si="81"/>
        <v>S</v>
      </c>
      <c r="E272" s="1402" t="str">
        <f t="shared" si="68"/>
        <v>Salade annette n° 80</v>
      </c>
      <c r="F272" s="1402" t="str">
        <f t="shared" si="69"/>
        <v>Famille ►</v>
      </c>
      <c r="G272" s="1402" t="str">
        <f t="shared" si="70"/>
        <v>H.Hors d'œuvres</v>
      </c>
      <c r="H272" s="196" t="str">
        <f t="shared" si="77"/>
        <v>A</v>
      </c>
      <c r="I272" s="149" t="str">
        <f>I263</f>
        <v>Salade composée.S.Salade annette n° 80.Famille ►.H.Hors d'œuvres</v>
      </c>
      <c r="J272" s="91">
        <f>J263</f>
        <v>10</v>
      </c>
      <c r="K272" s="91" t="str">
        <f>K263</f>
        <v>couverts</v>
      </c>
      <c r="L272" s="174"/>
      <c r="M272" s="209"/>
      <c r="N272" s="176" t="str">
        <f t="shared" si="75"/>
        <v/>
      </c>
      <c r="O272" s="177">
        <v>400</v>
      </c>
      <c r="P272" s="229" t="s">
        <v>41</v>
      </c>
      <c r="Q272" s="179">
        <v>1</v>
      </c>
      <c r="R272" s="180" t="s">
        <v>2465</v>
      </c>
      <c r="S272"/>
      <c r="T272" s="2978">
        <f>IF(ISTEXT(L272), 0, IFERROR(INDEX(Z257:Z281, MATCH(P272, Y257:Y281, 0)) * O272 * IF(ISBLANK(L272), 1, L272), 0))</f>
        <v>0.4</v>
      </c>
      <c r="U272" s="3697">
        <f>IF(ISNUMBER(Q272), T272*Q272*T262, 0)</f>
        <v>4</v>
      </c>
      <c r="V272" s="3698">
        <f>IF(AND(ISNUMBER(Q272), ISNUMBER(L272)), L272 * Q272 * T262, 0)</f>
        <v>0</v>
      </c>
      <c r="W272" s="3699">
        <f t="shared" si="76"/>
        <v>0</v>
      </c>
      <c r="X272"/>
      <c r="Y272" s="1446" t="s">
        <v>126</v>
      </c>
      <c r="Z272" s="2951">
        <f t="shared" si="74"/>
        <v>4.9299999999999995E-3</v>
      </c>
      <c r="AA272" s="223">
        <v>4.93</v>
      </c>
      <c r="AB272" s="3"/>
      <c r="AC272" s="196" t="str">
        <f t="shared" si="78"/>
        <v>A</v>
      </c>
      <c r="AD272" s="3"/>
      <c r="AJ272" s="16"/>
      <c r="AK272" s="4">
        <v>1</v>
      </c>
    </row>
    <row r="273" spans="1:37" s="48" customFormat="1" ht="17.25" x14ac:dyDescent="0.25">
      <c r="A273" s="1401" t="str">
        <f t="shared" si="79"/>
        <v>A</v>
      </c>
      <c r="B273" s="1402" t="str">
        <f t="shared" si="80"/>
        <v>Salade composée.S.Salade annette n° 80.Famille ►.H.Hors d'œuvres</v>
      </c>
      <c r="C273" s="1403" t="str">
        <f t="shared" si="67"/>
        <v>Salade composée</v>
      </c>
      <c r="D273" s="2475" t="str">
        <f t="shared" si="81"/>
        <v>S</v>
      </c>
      <c r="E273" s="1402" t="str">
        <f t="shared" si="68"/>
        <v>Salade annette n° 80</v>
      </c>
      <c r="F273" s="1402" t="str">
        <f t="shared" si="69"/>
        <v>Famille ►</v>
      </c>
      <c r="G273" s="1402" t="str">
        <f t="shared" si="70"/>
        <v>H.Hors d'œuvres</v>
      </c>
      <c r="H273" s="196" t="str">
        <f t="shared" si="77"/>
        <v>A</v>
      </c>
      <c r="I273" s="149" t="str">
        <f>I263</f>
        <v>Salade composée.S.Salade annette n° 80.Famille ►.H.Hors d'œuvres</v>
      </c>
      <c r="J273" s="91">
        <f>J263</f>
        <v>10</v>
      </c>
      <c r="K273" s="91" t="str">
        <f>K263</f>
        <v>couverts</v>
      </c>
      <c r="L273" s="174">
        <v>3</v>
      </c>
      <c r="M273" s="209" t="s">
        <v>2466</v>
      </c>
      <c r="N273" s="176" t="str">
        <f t="shared" si="75"/>
        <v/>
      </c>
      <c r="O273" s="177"/>
      <c r="P273" s="229" t="s">
        <v>41</v>
      </c>
      <c r="Q273" s="179">
        <v>1</v>
      </c>
      <c r="R273" s="180" t="s">
        <v>2467</v>
      </c>
      <c r="S273"/>
      <c r="T273" s="2978">
        <f>IF(ISTEXT(L273), 0, IFERROR(INDEX(Z257:Z281, MATCH(P273, Y257:Y281, 0)) * O273 * IF(ISBLANK(L273), 1, L273), 0))</f>
        <v>0</v>
      </c>
      <c r="U273" s="3700">
        <f>IF(ISNUMBER(Q273), T273*Q273*T262, 0)</f>
        <v>0</v>
      </c>
      <c r="V273" s="3701">
        <f>IF(AND(ISNUMBER(Q273), ISNUMBER(L273)), L273 * Q273 * T262, 0)</f>
        <v>30</v>
      </c>
      <c r="W273" s="3702" t="str">
        <f t="shared" si="76"/>
        <v>pamplemousses</v>
      </c>
      <c r="X273"/>
      <c r="Y273" s="1446" t="s">
        <v>128</v>
      </c>
      <c r="Z273" s="2951">
        <f t="shared" si="74"/>
        <v>1.4999999999999999E-2</v>
      </c>
      <c r="AA273" s="155">
        <v>15</v>
      </c>
      <c r="AB273" s="3"/>
      <c r="AC273" s="196" t="str">
        <f t="shared" si="78"/>
        <v>A</v>
      </c>
      <c r="AD273" s="3"/>
      <c r="AJ273" s="16"/>
      <c r="AK273" s="4">
        <v>1</v>
      </c>
    </row>
    <row r="274" spans="1:37" s="48" customFormat="1" ht="17.25" x14ac:dyDescent="0.25">
      <c r="A274" s="1401" t="str">
        <f t="shared" si="79"/>
        <v>A</v>
      </c>
      <c r="B274" s="1402" t="str">
        <f t="shared" si="80"/>
        <v>Salade composée.S.Salade annette n° 80.Famille ►.H.Hors d'œuvres</v>
      </c>
      <c r="C274" s="1403" t="str">
        <f t="shared" si="67"/>
        <v>Salade composée</v>
      </c>
      <c r="D274" s="2475" t="str">
        <f t="shared" si="81"/>
        <v>S</v>
      </c>
      <c r="E274" s="1402" t="str">
        <f t="shared" si="68"/>
        <v>Salade annette n° 80</v>
      </c>
      <c r="F274" s="1402" t="str">
        <f t="shared" si="69"/>
        <v>Famille ►</v>
      </c>
      <c r="G274" s="1402" t="str">
        <f t="shared" si="70"/>
        <v>H.Hors d'œuvres</v>
      </c>
      <c r="H274" s="196" t="str">
        <f t="shared" si="77"/>
        <v>A</v>
      </c>
      <c r="I274" s="149" t="str">
        <f>I263</f>
        <v>Salade composée.S.Salade annette n° 80.Famille ►.H.Hors d'œuvres</v>
      </c>
      <c r="J274" s="91">
        <f>J263</f>
        <v>10</v>
      </c>
      <c r="K274" s="91" t="str">
        <f>K263</f>
        <v>couverts</v>
      </c>
      <c r="L274" s="174">
        <v>2</v>
      </c>
      <c r="M274" s="209" t="s">
        <v>294</v>
      </c>
      <c r="N274" s="176" t="str">
        <f t="shared" si="75"/>
        <v/>
      </c>
      <c r="O274" s="177"/>
      <c r="P274" s="1462"/>
      <c r="Q274" s="179">
        <v>1</v>
      </c>
      <c r="R274" s="180" t="s">
        <v>307</v>
      </c>
      <c r="S274"/>
      <c r="T274" s="2978">
        <f>IF(ISTEXT(L274), 0, IFERROR(INDEX(Z257:Z281, MATCH(P274, Y257:Y281, 0)) * O274 * IF(ISBLANK(L274), 1, L274), 0))</f>
        <v>0</v>
      </c>
      <c r="U274" s="3697">
        <f>IF(ISNUMBER(Q274), T274*Q274*T262, 0)</f>
        <v>0</v>
      </c>
      <c r="V274" s="3698">
        <f>IF(AND(ISNUMBER(Q274), ISNUMBER(L274)), L274 * Q274 * T262, 0)</f>
        <v>20</v>
      </c>
      <c r="W274" s="3699" t="str">
        <f t="shared" si="76"/>
        <v>citrons</v>
      </c>
      <c r="X274"/>
      <c r="Y274" s="1446" t="s">
        <v>130</v>
      </c>
      <c r="Z274" s="2951">
        <f t="shared" si="74"/>
        <v>5.0000000000000001E-3</v>
      </c>
      <c r="AA274" s="155">
        <v>5</v>
      </c>
      <c r="AB274" s="3"/>
      <c r="AC274" s="196" t="str">
        <f t="shared" si="78"/>
        <v>A</v>
      </c>
      <c r="AD274" s="3"/>
      <c r="AJ274" s="16"/>
      <c r="AK274" s="4">
        <v>1</v>
      </c>
    </row>
    <row r="275" spans="1:37" s="48" customFormat="1" ht="17.25" x14ac:dyDescent="0.25">
      <c r="A275" s="1401" t="str">
        <f t="shared" si="79"/>
        <v>A</v>
      </c>
      <c r="B275" s="1402" t="str">
        <f t="shared" si="80"/>
        <v>Salade composée.S.Salade annette n° 80.Famille ►.H.Hors d'œuvres</v>
      </c>
      <c r="C275" s="1403" t="str">
        <f t="shared" si="67"/>
        <v>Salade composée</v>
      </c>
      <c r="D275" s="2475" t="str">
        <f t="shared" si="81"/>
        <v>S</v>
      </c>
      <c r="E275" s="1402" t="str">
        <f t="shared" si="68"/>
        <v>Salade annette n° 80</v>
      </c>
      <c r="F275" s="1402" t="str">
        <f t="shared" si="69"/>
        <v>Famille ►</v>
      </c>
      <c r="G275" s="1402" t="str">
        <f t="shared" si="70"/>
        <v>H.Hors d'œuvres</v>
      </c>
      <c r="H275" s="196" t="str">
        <f t="shared" si="77"/>
        <v>A</v>
      </c>
      <c r="I275" s="149" t="str">
        <f>I263</f>
        <v>Salade composée.S.Salade annette n° 80.Famille ►.H.Hors d'œuvres</v>
      </c>
      <c r="J275" s="91">
        <f>J263</f>
        <v>10</v>
      </c>
      <c r="K275" s="91" t="str">
        <f>K263</f>
        <v>couverts</v>
      </c>
      <c r="L275" s="174"/>
      <c r="M275" s="209"/>
      <c r="N275" s="176" t="str">
        <f t="shared" si="75"/>
        <v/>
      </c>
      <c r="O275" s="177">
        <v>300</v>
      </c>
      <c r="P275" s="229" t="s">
        <v>41</v>
      </c>
      <c r="Q275" s="179">
        <v>1</v>
      </c>
      <c r="R275" s="180" t="s">
        <v>2468</v>
      </c>
      <c r="S275"/>
      <c r="T275" s="2978">
        <f>IF(ISTEXT(L275), 0, IFERROR(INDEX(Z257:Z281, MATCH(P275, Y257:Y281, 0)) * O275 * IF(ISBLANK(L275), 1, L275), 0))</f>
        <v>0.3</v>
      </c>
      <c r="U275" s="3700">
        <f>IF(ISNUMBER(Q275), T275*Q275*T262, 0)</f>
        <v>3</v>
      </c>
      <c r="V275" s="3701">
        <f>IF(AND(ISNUMBER(Q275), ISNUMBER(L275)), L275 * Q275 * T262, 0)</f>
        <v>0</v>
      </c>
      <c r="W275" s="3702">
        <f t="shared" si="76"/>
        <v>0</v>
      </c>
      <c r="X275"/>
      <c r="Y275" s="1446" t="s">
        <v>133</v>
      </c>
      <c r="Z275" s="2951">
        <f t="shared" si="74"/>
        <v>0.03</v>
      </c>
      <c r="AA275" s="155">
        <v>30</v>
      </c>
      <c r="AB275" s="3"/>
      <c r="AC275" s="196" t="str">
        <f t="shared" si="78"/>
        <v>A</v>
      </c>
      <c r="AD275" s="3"/>
      <c r="AJ275" s="16"/>
      <c r="AK275" s="4">
        <v>1</v>
      </c>
    </row>
    <row r="276" spans="1:37" s="48" customFormat="1" ht="17.25" x14ac:dyDescent="0.25">
      <c r="A276" s="1401" t="str">
        <f t="shared" si="79"/>
        <v>►</v>
      </c>
      <c r="B276" s="1402" t="str">
        <f t="shared" si="80"/>
        <v>►</v>
      </c>
      <c r="C276" s="1403" t="str">
        <f t="shared" si="67"/>
        <v>►</v>
      </c>
      <c r="D276" s="2475" t="str">
        <f t="shared" si="81"/>
        <v>►</v>
      </c>
      <c r="E276" s="1402" t="str">
        <f t="shared" si="68"/>
        <v>►</v>
      </c>
      <c r="F276" s="1402" t="str">
        <f t="shared" si="69"/>
        <v>►</v>
      </c>
      <c r="G276" s="1402" t="str">
        <f t="shared" si="70"/>
        <v>►</v>
      </c>
      <c r="H276" s="196" t="str">
        <f t="shared" si="77"/>
        <v>►</v>
      </c>
      <c r="I276" s="149" t="str">
        <f>I263</f>
        <v>Salade composée.S.Salade annette n° 80.Famille ►.H.Hors d'œuvres</v>
      </c>
      <c r="J276" s="91">
        <f>J263</f>
        <v>10</v>
      </c>
      <c r="K276" s="91" t="str">
        <f>K263</f>
        <v>couverts</v>
      </c>
      <c r="L276" s="174"/>
      <c r="M276" s="209"/>
      <c r="N276" s="176" t="str">
        <f t="shared" si="75"/>
        <v/>
      </c>
      <c r="O276" s="177"/>
      <c r="P276" s="178"/>
      <c r="Q276" s="179">
        <v>1</v>
      </c>
      <c r="R276" s="180"/>
      <c r="S276"/>
      <c r="T276" s="2978">
        <f>IF(ISTEXT(L276), 0, IFERROR(INDEX(Z257:Z281, MATCH(P276, Y257:Y281, 0)) * O276 * IF(ISBLANK(L276), 1, L276), 0))</f>
        <v>0</v>
      </c>
      <c r="U276" s="3697">
        <f>IF(ISNUMBER(Q276), T276*Q276*T262, 0)</f>
        <v>0</v>
      </c>
      <c r="V276" s="3698">
        <f>IF(AND(ISNUMBER(Q276), ISNUMBER(L276)), L276 * Q276 * T262, 0)</f>
        <v>0</v>
      </c>
      <c r="W276" s="3699">
        <f t="shared" si="76"/>
        <v>0</v>
      </c>
      <c r="X276"/>
      <c r="Y276" s="1446" t="s">
        <v>136</v>
      </c>
      <c r="Z276" s="2951">
        <f t="shared" si="74"/>
        <v>0.06</v>
      </c>
      <c r="AA276" s="155">
        <v>60</v>
      </c>
      <c r="AB276" s="3"/>
      <c r="AC276" s="196" t="str">
        <f t="shared" si="78"/>
        <v>►</v>
      </c>
      <c r="AD276" s="3"/>
      <c r="AJ276" s="16"/>
      <c r="AK276" s="4">
        <v>1</v>
      </c>
    </row>
    <row r="277" spans="1:37" s="48" customFormat="1" ht="17.25" x14ac:dyDescent="0.25">
      <c r="A277" s="1401" t="str">
        <f t="shared" si="79"/>
        <v>►</v>
      </c>
      <c r="B277" s="1402" t="str">
        <f t="shared" si="80"/>
        <v>►</v>
      </c>
      <c r="C277" s="1403" t="str">
        <f t="shared" si="67"/>
        <v>►</v>
      </c>
      <c r="D277" s="2475" t="str">
        <f t="shared" si="81"/>
        <v>►</v>
      </c>
      <c r="E277" s="1402" t="str">
        <f t="shared" si="68"/>
        <v>►</v>
      </c>
      <c r="F277" s="1402" t="str">
        <f t="shared" si="69"/>
        <v>►</v>
      </c>
      <c r="G277" s="1402" t="str">
        <f t="shared" si="70"/>
        <v>►</v>
      </c>
      <c r="H277" s="196" t="str">
        <f t="shared" si="77"/>
        <v>►</v>
      </c>
      <c r="I277" s="149" t="str">
        <f>I263</f>
        <v>Salade composée.S.Salade annette n° 80.Famille ►.H.Hors d'œuvres</v>
      </c>
      <c r="J277" s="91">
        <f>J263</f>
        <v>10</v>
      </c>
      <c r="K277" s="91" t="str">
        <f>K263</f>
        <v>couverts</v>
      </c>
      <c r="L277" s="174"/>
      <c r="M277" s="209"/>
      <c r="N277" s="176" t="str">
        <f t="shared" si="75"/>
        <v/>
      </c>
      <c r="O277" s="177"/>
      <c r="P277" s="178"/>
      <c r="Q277" s="179">
        <v>1</v>
      </c>
      <c r="R277" s="180"/>
      <c r="S277"/>
      <c r="T277" s="2978">
        <f>IF(ISTEXT(L277), 0, IFERROR(INDEX(Z257:Z281, MATCH(P277, Y257:Y281, 0)) * O277 * IF(ISBLANK(L277), 1, L277), 0))</f>
        <v>0</v>
      </c>
      <c r="U277" s="3700">
        <f>IF(ISNUMBER(Q277), T277*Q277*T262, 0)</f>
        <v>0</v>
      </c>
      <c r="V277" s="3701">
        <f>IF(AND(ISNUMBER(Q277), ISNUMBER(L277)), L277 * Q277 * T262, 0)</f>
        <v>0</v>
      </c>
      <c r="W277" s="3702">
        <f t="shared" si="76"/>
        <v>0</v>
      </c>
      <c r="X277"/>
      <c r="Y277" s="1446" t="s">
        <v>139</v>
      </c>
      <c r="Z277" s="2951">
        <f t="shared" si="74"/>
        <v>0.22500000000000001</v>
      </c>
      <c r="AA277" s="155">
        <v>225</v>
      </c>
      <c r="AB277" s="3"/>
      <c r="AC277" s="196" t="str">
        <f t="shared" si="78"/>
        <v>►</v>
      </c>
      <c r="AD277" s="3"/>
      <c r="AJ277" s="16"/>
      <c r="AK277" s="4">
        <v>1</v>
      </c>
    </row>
    <row r="278" spans="1:37" s="48" customFormat="1" ht="19.5" customHeight="1" x14ac:dyDescent="0.25">
      <c r="A278" s="1401" t="str">
        <f t="shared" si="79"/>
        <v>►</v>
      </c>
      <c r="B278" s="1402" t="str">
        <f t="shared" si="80"/>
        <v>►</v>
      </c>
      <c r="C278" s="1403" t="str">
        <f t="shared" si="67"/>
        <v>►</v>
      </c>
      <c r="D278" s="2475" t="str">
        <f t="shared" si="81"/>
        <v>►</v>
      </c>
      <c r="E278" s="1402" t="str">
        <f t="shared" si="68"/>
        <v>►</v>
      </c>
      <c r="F278" s="1402" t="str">
        <f t="shared" si="69"/>
        <v>►</v>
      </c>
      <c r="G278" s="1402" t="str">
        <f t="shared" si="70"/>
        <v>►</v>
      </c>
      <c r="H278" s="196" t="str">
        <f t="shared" si="77"/>
        <v>►</v>
      </c>
      <c r="I278" s="149" t="str">
        <f>I263</f>
        <v>Salade composée.S.Salade annette n° 80.Famille ►.H.Hors d'œuvres</v>
      </c>
      <c r="J278" s="91">
        <f>J263</f>
        <v>10</v>
      </c>
      <c r="K278" s="91" t="str">
        <f>K263</f>
        <v>couverts</v>
      </c>
      <c r="L278" s="174"/>
      <c r="M278" s="209"/>
      <c r="N278" s="176" t="str">
        <f t="shared" si="75"/>
        <v/>
      </c>
      <c r="O278" s="177"/>
      <c r="P278" s="178"/>
      <c r="Q278" s="179">
        <v>1</v>
      </c>
      <c r="R278" s="180"/>
      <c r="S278"/>
      <c r="T278" s="2978">
        <f>IF(ISTEXT(L278), 0, IFERROR(INDEX(Z257:Z281, MATCH(P278, Y257:Y281, 0)) * O278 * IF(ISBLANK(L278), 1, L278), 0))</f>
        <v>0</v>
      </c>
      <c r="U278" s="3697">
        <f>IF(ISNUMBER(Q278), T278*Q278*T262, 0)</f>
        <v>0</v>
      </c>
      <c r="V278" s="3698">
        <f>IF(AND(ISNUMBER(Q278), ISNUMBER(L278)), L278 * Q278 * T262, 0)</f>
        <v>0</v>
      </c>
      <c r="W278" s="3699">
        <f t="shared" si="76"/>
        <v>0</v>
      </c>
      <c r="X278"/>
      <c r="Y278" s="1446" t="s">
        <v>141</v>
      </c>
      <c r="Z278" s="2951">
        <f t="shared" si="74"/>
        <v>0.11799999999999999</v>
      </c>
      <c r="AA278" s="155">
        <v>118</v>
      </c>
      <c r="AB278" s="3" t="s">
        <v>6</v>
      </c>
      <c r="AC278" s="196" t="str">
        <f t="shared" si="78"/>
        <v>►</v>
      </c>
      <c r="AD278" s="3"/>
      <c r="AJ278" s="16"/>
      <c r="AK278" s="4">
        <v>1</v>
      </c>
    </row>
    <row r="279" spans="1:37" s="48" customFormat="1" ht="19.5" customHeight="1" x14ac:dyDescent="0.25">
      <c r="A279" s="1401" t="str">
        <f t="shared" si="79"/>
        <v>►</v>
      </c>
      <c r="B279" s="1402" t="str">
        <f t="shared" si="80"/>
        <v>►</v>
      </c>
      <c r="C279" s="1403" t="str">
        <f t="shared" si="67"/>
        <v>►</v>
      </c>
      <c r="D279" s="2475" t="str">
        <f t="shared" si="81"/>
        <v>►</v>
      </c>
      <c r="E279" s="1402" t="str">
        <f t="shared" si="68"/>
        <v>►</v>
      </c>
      <c r="F279" s="1402" t="str">
        <f t="shared" si="69"/>
        <v>►</v>
      </c>
      <c r="G279" s="1402" t="str">
        <f t="shared" si="70"/>
        <v>►</v>
      </c>
      <c r="H279" s="196" t="str">
        <f t="shared" si="77"/>
        <v>►</v>
      </c>
      <c r="I279" s="149" t="str">
        <f>I263</f>
        <v>Salade composée.S.Salade annette n° 80.Famille ►.H.Hors d'œuvres</v>
      </c>
      <c r="J279" s="91">
        <f>J263</f>
        <v>10</v>
      </c>
      <c r="K279" s="91" t="str">
        <f>K263</f>
        <v>couverts</v>
      </c>
      <c r="L279" s="174"/>
      <c r="M279" s="209"/>
      <c r="N279" s="176" t="str">
        <f t="shared" si="75"/>
        <v/>
      </c>
      <c r="O279" s="177"/>
      <c r="P279" s="178"/>
      <c r="Q279" s="179">
        <v>1</v>
      </c>
      <c r="R279" s="180"/>
      <c r="S279"/>
      <c r="T279" s="2978">
        <f>IF(ISTEXT(L279), 0, IFERROR(INDEX(Z257:Z281, MATCH(P279, Y257:Y281, 0)) * O279 * IF(ISBLANK(L279), 1, L279), 0))</f>
        <v>0</v>
      </c>
      <c r="U279" s="3700">
        <f>IF(ISNUMBER(Q279), T279*Q279*T262, 0)</f>
        <v>0</v>
      </c>
      <c r="V279" s="3701">
        <f>IF(AND(ISNUMBER(Q279), ISNUMBER(L279)), L279 * Q279 * T262, 0)</f>
        <v>0</v>
      </c>
      <c r="W279" s="3702">
        <f t="shared" si="76"/>
        <v>0</v>
      </c>
      <c r="X279"/>
      <c r="Y279" s="1446" t="s">
        <v>143</v>
      </c>
      <c r="Z279" s="2951">
        <f t="shared" si="74"/>
        <v>0.25</v>
      </c>
      <c r="AA279" s="155">
        <v>250</v>
      </c>
      <c r="AB279" s="3"/>
      <c r="AC279" s="196" t="str">
        <f t="shared" si="78"/>
        <v>►</v>
      </c>
      <c r="AD279" s="3"/>
      <c r="AJ279" s="16"/>
      <c r="AK279" s="4">
        <v>1</v>
      </c>
    </row>
    <row r="280" spans="1:37" s="48" customFormat="1" ht="17.25" x14ac:dyDescent="0.25">
      <c r="A280" s="1401" t="str">
        <f t="shared" si="79"/>
        <v>►</v>
      </c>
      <c r="B280" s="1402" t="str">
        <f t="shared" si="80"/>
        <v>►</v>
      </c>
      <c r="C280" s="1403" t="str">
        <f t="shared" si="67"/>
        <v>►</v>
      </c>
      <c r="D280" s="2475" t="str">
        <f t="shared" si="81"/>
        <v>►</v>
      </c>
      <c r="E280" s="1402" t="str">
        <f t="shared" si="68"/>
        <v>►</v>
      </c>
      <c r="F280" s="1402" t="str">
        <f t="shared" si="69"/>
        <v>►</v>
      </c>
      <c r="G280" s="1402" t="str">
        <f t="shared" si="70"/>
        <v>►</v>
      </c>
      <c r="H280" s="196" t="str">
        <f t="shared" si="77"/>
        <v>►</v>
      </c>
      <c r="I280" s="149" t="str">
        <f>I263</f>
        <v>Salade composée.S.Salade annette n° 80.Famille ►.H.Hors d'œuvres</v>
      </c>
      <c r="J280" s="91">
        <f>J263</f>
        <v>10</v>
      </c>
      <c r="K280" s="91" t="str">
        <f>K263</f>
        <v>couverts</v>
      </c>
      <c r="L280" s="174"/>
      <c r="M280" s="209"/>
      <c r="N280" s="176" t="str">
        <f t="shared" si="75"/>
        <v/>
      </c>
      <c r="O280" s="177"/>
      <c r="P280" s="178"/>
      <c r="Q280" s="179">
        <v>1</v>
      </c>
      <c r="R280" s="180"/>
      <c r="S280"/>
      <c r="T280" s="2978">
        <f>IF(ISTEXT(L280), 0, IFERROR(INDEX(Z257:Z281, MATCH(P280, Y257:Y281, 0)) * O280 * IF(ISBLANK(L280), 1, L280), 0))</f>
        <v>0</v>
      </c>
      <c r="U280" s="3697">
        <f>IF(ISNUMBER(Q280), T280*Q280*T262, 0)</f>
        <v>0</v>
      </c>
      <c r="V280" s="3698">
        <f>IF(AND(ISNUMBER(Q280), ISNUMBER(L280)), L280 * Q280 * T262, 0)</f>
        <v>0</v>
      </c>
      <c r="W280" s="3699">
        <f t="shared" si="76"/>
        <v>0</v>
      </c>
      <c r="X280"/>
      <c r="Y280" s="1446" t="s">
        <v>147</v>
      </c>
      <c r="Z280" s="2951">
        <f t="shared" si="74"/>
        <v>0.15</v>
      </c>
      <c r="AA280" s="155">
        <v>150</v>
      </c>
      <c r="AB280" s="3"/>
      <c r="AC280" s="196" t="str">
        <f t="shared" si="78"/>
        <v>►</v>
      </c>
      <c r="AD280" s="3"/>
      <c r="AJ280" s="16"/>
      <c r="AK280" s="4">
        <v>1</v>
      </c>
    </row>
    <row r="281" spans="1:37" s="48" customFormat="1" ht="15.75" x14ac:dyDescent="0.25">
      <c r="A281" s="1401" t="str">
        <f t="shared" si="79"/>
        <v>A</v>
      </c>
      <c r="B281" s="1402" t="str">
        <f t="shared" si="80"/>
        <v>Salade composée.S.Salade annette n° 80.Famille ►.H.Hors d'œuvres</v>
      </c>
      <c r="C281" s="1403" t="str">
        <f t="shared" si="67"/>
        <v>Salade composée</v>
      </c>
      <c r="D281" s="2475" t="str">
        <f t="shared" si="81"/>
        <v>S</v>
      </c>
      <c r="E281" s="1402" t="str">
        <f t="shared" si="68"/>
        <v>Salade annette n° 80</v>
      </c>
      <c r="F281" s="1402" t="str">
        <f t="shared" si="69"/>
        <v>Famille ►</v>
      </c>
      <c r="G281" s="1402" t="str">
        <f t="shared" si="70"/>
        <v>H.Hors d'œuvres</v>
      </c>
      <c r="H281" s="66" t="s">
        <v>18</v>
      </c>
      <c r="I281" s="985" t="str">
        <f>I263</f>
        <v>Salade composée.S.Salade annette n° 80.Famille ►.H.Hors d'œuvres</v>
      </c>
      <c r="J281" s="986">
        <f>J263</f>
        <v>10</v>
      </c>
      <c r="K281" s="987" t="str">
        <f>K263</f>
        <v>couverts</v>
      </c>
      <c r="L281" s="988" t="s">
        <v>150</v>
      </c>
      <c r="M281" s="989"/>
      <c r="N281" s="990"/>
      <c r="O281" s="990"/>
      <c r="P281" s="990"/>
      <c r="Q281" s="990"/>
      <c r="R281" s="991"/>
      <c r="T281" s="3703">
        <f>SUM(T267:T280)</f>
        <v>2.0499999999999998</v>
      </c>
      <c r="U281" s="257">
        <f>SUM(U267:U280)</f>
        <v>20.5</v>
      </c>
      <c r="V281" s="3704"/>
      <c r="W281" s="3705"/>
      <c r="Y281" s="1446" t="s">
        <v>151</v>
      </c>
      <c r="Z281" s="2952">
        <f t="shared" si="74"/>
        <v>0.35</v>
      </c>
      <c r="AA281" s="1031">
        <v>350</v>
      </c>
      <c r="AB281" s="3"/>
      <c r="AC281" s="66" t="str">
        <f t="shared" si="78"/>
        <v>A</v>
      </c>
      <c r="AD281" s="3"/>
      <c r="AJ281" s="16"/>
      <c r="AK281" s="4">
        <v>1</v>
      </c>
    </row>
    <row r="282" spans="1:37" s="48" customFormat="1" ht="15.75" x14ac:dyDescent="0.25">
      <c r="A282" s="1401" t="str">
        <f t="shared" si="79"/>
        <v>A</v>
      </c>
      <c r="B282" s="1402" t="str">
        <f t="shared" si="80"/>
        <v>Salade composée.S.Salade annette n° 80.Famille ►.H.Hors d'œuvres</v>
      </c>
      <c r="C282" s="1403" t="str">
        <f t="shared" si="67"/>
        <v>Salade composée</v>
      </c>
      <c r="D282" s="2475" t="str">
        <f t="shared" si="81"/>
        <v>S</v>
      </c>
      <c r="E282" s="1402" t="str">
        <f t="shared" si="68"/>
        <v>Salade annette n° 80</v>
      </c>
      <c r="F282" s="1402" t="str">
        <f t="shared" si="69"/>
        <v>Famille ►</v>
      </c>
      <c r="G282" s="1402" t="str">
        <f t="shared" si="70"/>
        <v>H.Hors d'œuvres</v>
      </c>
      <c r="H282" s="1004" t="s">
        <v>18</v>
      </c>
      <c r="I282" s="998" t="str">
        <f>I263</f>
        <v>Salade composée.S.Salade annette n° 80.Famille ►.H.Hors d'œuvres</v>
      </c>
      <c r="J282" s="998">
        <f>J263</f>
        <v>10</v>
      </c>
      <c r="K282" s="998" t="str">
        <f>K263</f>
        <v>couverts</v>
      </c>
      <c r="L282" s="315" t="s">
        <v>61</v>
      </c>
      <c r="M282" s="1002">
        <v>12</v>
      </c>
      <c r="N282" s="999" t="s">
        <v>142</v>
      </c>
      <c r="O282" s="1000"/>
      <c r="P282" s="1000"/>
      <c r="Q282" s="1000"/>
      <c r="R282" s="1001"/>
      <c r="T282" s="2885"/>
      <c r="U282" s="1000"/>
      <c r="V282" s="1000"/>
      <c r="W282" s="1354"/>
      <c r="Y282" s="332"/>
      <c r="Z282" s="332"/>
      <c r="AA282" s="332"/>
      <c r="AB282" s="3"/>
      <c r="AC282" s="1004" t="str">
        <f t="shared" si="78"/>
        <v>A</v>
      </c>
      <c r="AD282" s="3"/>
      <c r="AJ282" s="16"/>
      <c r="AK282" s="4">
        <v>1</v>
      </c>
    </row>
    <row r="283" spans="1:37" s="48" customFormat="1" ht="15.75" x14ac:dyDescent="0.25">
      <c r="A283" s="1401" t="str">
        <f t="shared" si="79"/>
        <v>A</v>
      </c>
      <c r="B283" s="1402" t="str">
        <f t="shared" si="80"/>
        <v>Salade composée.S.Salade annette n° 80.Famille ►.H.Hors d'œuvres</v>
      </c>
      <c r="C283" s="1403" t="str">
        <f t="shared" si="67"/>
        <v>Salade composée</v>
      </c>
      <c r="D283" s="2475" t="str">
        <f t="shared" si="81"/>
        <v>S</v>
      </c>
      <c r="E283" s="1402" t="str">
        <f t="shared" si="68"/>
        <v>Salade annette n° 80</v>
      </c>
      <c r="F283" s="1402" t="str">
        <f t="shared" si="69"/>
        <v>Famille ►</v>
      </c>
      <c r="G283" s="1402" t="str">
        <f t="shared" si="70"/>
        <v>H.Hors d'œuvres</v>
      </c>
      <c r="H283" s="319" t="s">
        <v>18</v>
      </c>
      <c r="I283" s="1043" t="str">
        <f>I282</f>
        <v>Salade composée.S.Salade annette n° 80.Famille ►.H.Hors d'œuvres</v>
      </c>
      <c r="J283" s="1043">
        <f>J282</f>
        <v>10</v>
      </c>
      <c r="K283" s="1044" t="str">
        <f>K282</f>
        <v>couverts</v>
      </c>
      <c r="L283" s="321" t="s">
        <v>146</v>
      </c>
      <c r="M283" s="243"/>
      <c r="N283" s="243"/>
      <c r="O283" s="243"/>
      <c r="P283" s="243"/>
      <c r="Q283" s="243"/>
      <c r="R283" s="322"/>
      <c r="T283" s="2886" t="s">
        <v>163</v>
      </c>
      <c r="U283" s="311"/>
      <c r="V283" s="311"/>
      <c r="W283" s="312"/>
      <c r="Y283" s="332"/>
      <c r="Z283" s="332"/>
      <c r="AA283" s="332"/>
      <c r="AB283" s="3"/>
      <c r="AC283" s="319" t="str">
        <f t="shared" si="78"/>
        <v>A</v>
      </c>
      <c r="AD283" s="3"/>
      <c r="AJ283" s="16"/>
      <c r="AK283" s="4">
        <v>1</v>
      </c>
    </row>
    <row r="284" spans="1:37" s="48" customFormat="1" ht="15.75" customHeight="1" x14ac:dyDescent="0.25">
      <c r="A284" s="1401" t="str">
        <f t="shared" si="79"/>
        <v>A</v>
      </c>
      <c r="B284" s="1402" t="str">
        <f t="shared" si="80"/>
        <v>Salade composée.S.Salade annette n° 80.Famille ►.H.Hors d'œuvres</v>
      </c>
      <c r="C284" s="1403" t="str">
        <f t="shared" ref="C284:C347" si="82">IF(B284="►", "►", IFERROR(LEFT(B284, SEARCH(".", B284)-1), 0))</f>
        <v>Salade composée</v>
      </c>
      <c r="D284" s="2475" t="str">
        <f t="shared" si="81"/>
        <v>S</v>
      </c>
      <c r="E284" s="1402" t="str">
        <f t="shared" ref="E284:E347" si="83">IF(B284="►", "►", IFERROR(MID(B284, SEARCH(".", B284, SEARCH(".", B284)+1)+1, SEARCH(".", B284, SEARCH(".", B284, SEARCH(".", B284)+1)+1) - SEARCH(".", B284, SEARCH(".", B284)+1)-1), 0))</f>
        <v>Salade annette n° 80</v>
      </c>
      <c r="F284" s="1402" t="str">
        <f t="shared" ref="F284:F347" si="84">IF(B284="►", "►", IFERROR(MID(B284, SEARCH(".", B284, SEARCH(".", B284, SEARCH(".", B284)+1)+1)+1, SEARCH(".", B284, SEARCH(".", B284, SEARCH(".", B284, SEARCH(".", B284)+1)+1)+1) - SEARCH(".", B284, SEARCH(".", B284, SEARCH(".", B284)+1)+1)-1), 0))</f>
        <v>Famille ►</v>
      </c>
      <c r="G284" s="1402" t="str">
        <f t="shared" ref="G284:G347" si="85">IF(OR(B284="►", ISBLANK(B284)), "►", IFERROR(RIGHT(B284, LEN(B284)-FIND("►", B284)-1), ""))</f>
        <v>H.Hors d'œuvres</v>
      </c>
      <c r="H284" s="196" t="str">
        <f t="shared" ref="H284:H294" si="86">IF(OR(L284&lt;&gt;"",M284&lt;&gt; "",N284&lt;&gt;"",O284&lt;&gt;""),"A", "►")</f>
        <v>A</v>
      </c>
      <c r="I284" s="320" t="str">
        <f>I282</f>
        <v>Salade composée.S.Salade annette n° 80.Famille ►.H.Hors d'œuvres</v>
      </c>
      <c r="J284" s="320">
        <f>J282</f>
        <v>10</v>
      </c>
      <c r="K284" s="1045" t="str">
        <f>K282</f>
        <v>couverts</v>
      </c>
      <c r="L284" s="324" t="s">
        <v>2469</v>
      </c>
      <c r="M284" s="248"/>
      <c r="N284" s="248"/>
      <c r="O284" s="248"/>
      <c r="P284" s="248"/>
      <c r="Q284" s="248"/>
      <c r="R284" s="322"/>
      <c r="T284" s="2889"/>
      <c r="U284" s="311"/>
      <c r="V284" s="311"/>
      <c r="W284" s="312"/>
      <c r="Y284" s="332"/>
      <c r="Z284" s="332"/>
      <c r="AA284" s="332"/>
      <c r="AB284" s="3"/>
      <c r="AC284" s="196" t="str">
        <f t="shared" si="78"/>
        <v>A</v>
      </c>
      <c r="AD284" s="3"/>
      <c r="AJ284" s="16"/>
      <c r="AK284" s="4">
        <v>1</v>
      </c>
    </row>
    <row r="285" spans="1:37" s="48" customFormat="1" ht="18.75" customHeight="1" x14ac:dyDescent="0.25">
      <c r="A285" s="1401" t="str">
        <f t="shared" si="79"/>
        <v>A</v>
      </c>
      <c r="B285" s="1402" t="str">
        <f t="shared" si="80"/>
        <v>Salade composée.S.Salade annette n° 80.Famille ►.H.Hors d'œuvres</v>
      </c>
      <c r="C285" s="1403" t="str">
        <f t="shared" si="82"/>
        <v>Salade composée</v>
      </c>
      <c r="D285" s="2475" t="str">
        <f t="shared" si="81"/>
        <v>S</v>
      </c>
      <c r="E285" s="1402" t="str">
        <f t="shared" si="83"/>
        <v>Salade annette n° 80</v>
      </c>
      <c r="F285" s="1402" t="str">
        <f t="shared" si="84"/>
        <v>Famille ►</v>
      </c>
      <c r="G285" s="1402" t="str">
        <f t="shared" si="85"/>
        <v>H.Hors d'œuvres</v>
      </c>
      <c r="H285" s="196" t="str">
        <f t="shared" si="86"/>
        <v>A</v>
      </c>
      <c r="I285" s="320" t="str">
        <f>I282</f>
        <v>Salade composée.S.Salade annette n° 80.Famille ►.H.Hors d'œuvres</v>
      </c>
      <c r="J285" s="320">
        <f>J282</f>
        <v>10</v>
      </c>
      <c r="K285" s="1045" t="str">
        <f>K282</f>
        <v>couverts</v>
      </c>
      <c r="L285" s="324" t="s">
        <v>2470</v>
      </c>
      <c r="M285" s="270"/>
      <c r="N285" s="270"/>
      <c r="O285" s="270"/>
      <c r="P285" s="270"/>
      <c r="Q285" s="270"/>
      <c r="R285" s="329"/>
      <c r="T285" s="2889"/>
      <c r="U285" s="311"/>
      <c r="V285" s="311"/>
      <c r="W285" s="312"/>
      <c r="Y285" s="332"/>
      <c r="Z285" s="332"/>
      <c r="AA285" s="332"/>
      <c r="AB285" s="3"/>
      <c r="AC285" s="196" t="str">
        <f t="shared" si="78"/>
        <v>A</v>
      </c>
      <c r="AD285" s="3"/>
      <c r="AJ285" s="16"/>
      <c r="AK285" s="4">
        <v>1</v>
      </c>
    </row>
    <row r="286" spans="1:37" s="48" customFormat="1" ht="18.75" customHeight="1" x14ac:dyDescent="0.25">
      <c r="A286" s="1401" t="str">
        <f t="shared" si="79"/>
        <v>A</v>
      </c>
      <c r="B286" s="1402" t="str">
        <f t="shared" si="80"/>
        <v>Salade composée.S.Salade annette n° 80.Famille ►.H.Hors d'œuvres</v>
      </c>
      <c r="C286" s="1403" t="str">
        <f t="shared" si="82"/>
        <v>Salade composée</v>
      </c>
      <c r="D286" s="2475" t="str">
        <f t="shared" si="81"/>
        <v>S</v>
      </c>
      <c r="E286" s="1402" t="str">
        <f t="shared" si="83"/>
        <v>Salade annette n° 80</v>
      </c>
      <c r="F286" s="1402" t="str">
        <f t="shared" si="84"/>
        <v>Famille ►</v>
      </c>
      <c r="G286" s="1402" t="str">
        <f t="shared" si="85"/>
        <v>H.Hors d'œuvres</v>
      </c>
      <c r="H286" s="196" t="str">
        <f t="shared" si="86"/>
        <v>A</v>
      </c>
      <c r="I286" s="320" t="str">
        <f>I282</f>
        <v>Salade composée.S.Salade annette n° 80.Famille ►.H.Hors d'œuvres</v>
      </c>
      <c r="J286" s="320">
        <f>J282</f>
        <v>10</v>
      </c>
      <c r="K286" s="1045" t="str">
        <f>K282</f>
        <v>couverts</v>
      </c>
      <c r="L286" s="324" t="s">
        <v>2471</v>
      </c>
      <c r="M286" s="270"/>
      <c r="N286" s="270"/>
      <c r="O286" s="270"/>
      <c r="P286" s="270"/>
      <c r="Q286" s="270"/>
      <c r="R286" s="329"/>
      <c r="T286" s="2889"/>
      <c r="U286" s="311"/>
      <c r="V286" s="311"/>
      <c r="W286" s="312"/>
      <c r="Y286" s="332"/>
      <c r="Z286" s="332"/>
      <c r="AA286" s="332"/>
      <c r="AB286" s="3"/>
      <c r="AC286" s="196" t="str">
        <f t="shared" si="78"/>
        <v>A</v>
      </c>
      <c r="AD286" s="3"/>
      <c r="AJ286" s="16"/>
      <c r="AK286" s="4">
        <v>1</v>
      </c>
    </row>
    <row r="287" spans="1:37" s="48" customFormat="1" ht="18.75" customHeight="1" x14ac:dyDescent="0.25">
      <c r="A287" s="1401" t="str">
        <f t="shared" si="79"/>
        <v>A</v>
      </c>
      <c r="B287" s="1402" t="str">
        <f t="shared" si="80"/>
        <v>Salade composée.S.Salade annette n° 80.Famille ►.H.Hors d'œuvres</v>
      </c>
      <c r="C287" s="1403" t="str">
        <f t="shared" si="82"/>
        <v>Salade composée</v>
      </c>
      <c r="D287" s="2475" t="str">
        <f t="shared" si="81"/>
        <v>S</v>
      </c>
      <c r="E287" s="1402" t="str">
        <f t="shared" si="83"/>
        <v>Salade annette n° 80</v>
      </c>
      <c r="F287" s="1402" t="str">
        <f t="shared" si="84"/>
        <v>Famille ►</v>
      </c>
      <c r="G287" s="1402" t="str">
        <f t="shared" si="85"/>
        <v>H.Hors d'œuvres</v>
      </c>
      <c r="H287" s="196" t="str">
        <f t="shared" si="86"/>
        <v>A</v>
      </c>
      <c r="I287" s="320" t="str">
        <f>I282</f>
        <v>Salade composée.S.Salade annette n° 80.Famille ►.H.Hors d'œuvres</v>
      </c>
      <c r="J287" s="320">
        <f>J282</f>
        <v>10</v>
      </c>
      <c r="K287" s="1045" t="str">
        <f>K282</f>
        <v>couverts</v>
      </c>
      <c r="L287" s="324" t="s">
        <v>2472</v>
      </c>
      <c r="M287" s="270"/>
      <c r="N287" s="270"/>
      <c r="O287" s="270"/>
      <c r="P287" s="270"/>
      <c r="Q287" s="270"/>
      <c r="R287" s="329"/>
      <c r="T287" s="2889"/>
      <c r="U287" s="311"/>
      <c r="V287" s="311"/>
      <c r="W287" s="312"/>
      <c r="Y287" s="332"/>
      <c r="Z287" s="332"/>
      <c r="AA287" s="332"/>
      <c r="AB287" s="3"/>
      <c r="AC287" s="196" t="str">
        <f t="shared" si="78"/>
        <v>A</v>
      </c>
      <c r="AD287" s="3"/>
      <c r="AJ287" s="16"/>
      <c r="AK287" s="4">
        <v>1</v>
      </c>
    </row>
    <row r="288" spans="1:37" s="48" customFormat="1" ht="18.75" customHeight="1" x14ac:dyDescent="0.25">
      <c r="A288" s="1401" t="str">
        <f t="shared" si="79"/>
        <v>A</v>
      </c>
      <c r="B288" s="1402" t="str">
        <f t="shared" si="80"/>
        <v>Salade composée.S.Salade annette n° 80.Famille ►.H.Hors d'œuvres</v>
      </c>
      <c r="C288" s="1403" t="str">
        <f t="shared" si="82"/>
        <v>Salade composée</v>
      </c>
      <c r="D288" s="2475" t="str">
        <f t="shared" si="81"/>
        <v>S</v>
      </c>
      <c r="E288" s="1402" t="str">
        <f t="shared" si="83"/>
        <v>Salade annette n° 80</v>
      </c>
      <c r="F288" s="1402" t="str">
        <f t="shared" si="84"/>
        <v>Famille ►</v>
      </c>
      <c r="G288" s="1402" t="str">
        <f t="shared" si="85"/>
        <v>H.Hors d'œuvres</v>
      </c>
      <c r="H288" s="196" t="str">
        <f t="shared" si="86"/>
        <v>A</v>
      </c>
      <c r="I288" s="320" t="str">
        <f>I282</f>
        <v>Salade composée.S.Salade annette n° 80.Famille ►.H.Hors d'œuvres</v>
      </c>
      <c r="J288" s="320">
        <f>J282</f>
        <v>10</v>
      </c>
      <c r="K288" s="1045" t="str">
        <f>K282</f>
        <v>couverts</v>
      </c>
      <c r="L288" s="324" t="s">
        <v>2473</v>
      </c>
      <c r="M288" s="270"/>
      <c r="N288" s="270"/>
      <c r="O288" s="270"/>
      <c r="P288" s="270"/>
      <c r="Q288" s="270"/>
      <c r="R288" s="329"/>
      <c r="T288" s="2886" t="s">
        <v>165</v>
      </c>
      <c r="U288" s="311"/>
      <c r="V288" s="311"/>
      <c r="W288" s="312"/>
      <c r="Y288" s="332"/>
      <c r="Z288" s="332"/>
      <c r="AA288" s="332"/>
      <c r="AB288" s="3"/>
      <c r="AC288" s="196" t="str">
        <f t="shared" si="78"/>
        <v>A</v>
      </c>
      <c r="AD288" s="3"/>
      <c r="AJ288" s="16"/>
      <c r="AK288" s="4">
        <v>1</v>
      </c>
    </row>
    <row r="289" spans="1:37" s="48" customFormat="1" ht="21" customHeight="1" x14ac:dyDescent="0.25">
      <c r="A289" s="1401" t="str">
        <f t="shared" si="79"/>
        <v>A</v>
      </c>
      <c r="B289" s="1402" t="str">
        <f t="shared" si="80"/>
        <v>Salade composée.S.Salade annette n° 80.Famille ►.H.Hors d'œuvres</v>
      </c>
      <c r="C289" s="1403" t="str">
        <f t="shared" si="82"/>
        <v>Salade composée</v>
      </c>
      <c r="D289" s="2475" t="str">
        <f t="shared" si="81"/>
        <v>S</v>
      </c>
      <c r="E289" s="1402" t="str">
        <f t="shared" si="83"/>
        <v>Salade annette n° 80</v>
      </c>
      <c r="F289" s="1402" t="str">
        <f t="shared" si="84"/>
        <v>Famille ►</v>
      </c>
      <c r="G289" s="1402" t="str">
        <f t="shared" si="85"/>
        <v>H.Hors d'œuvres</v>
      </c>
      <c r="H289" s="196" t="str">
        <f t="shared" si="86"/>
        <v>A</v>
      </c>
      <c r="I289" s="320" t="str">
        <f>I282</f>
        <v>Salade composée.S.Salade annette n° 80.Famille ►.H.Hors d'œuvres</v>
      </c>
      <c r="J289" s="320">
        <f>J282</f>
        <v>10</v>
      </c>
      <c r="K289" s="1045" t="str">
        <f>K282</f>
        <v>couverts</v>
      </c>
      <c r="L289" s="324" t="s">
        <v>2474</v>
      </c>
      <c r="M289" s="270"/>
      <c r="N289" s="270"/>
      <c r="O289" s="270"/>
      <c r="P289" s="270"/>
      <c r="Q289" s="270"/>
      <c r="R289" s="329"/>
      <c r="T289" s="2892" t="s">
        <v>169</v>
      </c>
      <c r="U289" s="311"/>
      <c r="V289" s="311"/>
      <c r="W289" s="312"/>
      <c r="Y289" s="332"/>
      <c r="Z289" s="332"/>
      <c r="AA289" s="332"/>
      <c r="AB289" s="3"/>
      <c r="AC289" s="196" t="str">
        <f t="shared" si="78"/>
        <v>A</v>
      </c>
      <c r="AD289" s="3"/>
      <c r="AJ289" s="16"/>
      <c r="AK289" s="4">
        <v>1</v>
      </c>
    </row>
    <row r="290" spans="1:37" s="48" customFormat="1" ht="15.75" x14ac:dyDescent="0.25">
      <c r="A290" s="1401" t="str">
        <f t="shared" si="79"/>
        <v>►</v>
      </c>
      <c r="B290" s="1402" t="str">
        <f t="shared" si="80"/>
        <v>►</v>
      </c>
      <c r="C290" s="1403" t="str">
        <f t="shared" si="82"/>
        <v>►</v>
      </c>
      <c r="D290" s="2475" t="str">
        <f t="shared" si="81"/>
        <v>►</v>
      </c>
      <c r="E290" s="1402" t="str">
        <f t="shared" si="83"/>
        <v>►</v>
      </c>
      <c r="F290" s="1402" t="str">
        <f t="shared" si="84"/>
        <v>►</v>
      </c>
      <c r="G290" s="1402" t="str">
        <f t="shared" si="85"/>
        <v>►</v>
      </c>
      <c r="H290" s="196" t="str">
        <f t="shared" si="86"/>
        <v>►</v>
      </c>
      <c r="I290" s="320" t="str">
        <f>I282</f>
        <v>Salade composée.S.Salade annette n° 80.Famille ►.H.Hors d'œuvres</v>
      </c>
      <c r="J290" s="320">
        <f>J282</f>
        <v>10</v>
      </c>
      <c r="K290" s="320" t="str">
        <f>K282</f>
        <v>couverts</v>
      </c>
      <c r="L290" s="324"/>
      <c r="M290" s="270"/>
      <c r="N290" s="270"/>
      <c r="O290" s="270"/>
      <c r="P290" s="270"/>
      <c r="Q290" s="270"/>
      <c r="R290" s="329"/>
      <c r="T290" s="2895"/>
      <c r="U290" s="311"/>
      <c r="V290" s="311"/>
      <c r="W290" s="312"/>
      <c r="Y290" s="332"/>
      <c r="Z290" s="332"/>
      <c r="AA290" s="332"/>
      <c r="AB290" s="3"/>
      <c r="AC290" s="196" t="str">
        <f t="shared" si="78"/>
        <v>►</v>
      </c>
      <c r="AD290" s="3"/>
      <c r="AJ290" s="16"/>
      <c r="AK290" s="4">
        <v>1</v>
      </c>
    </row>
    <row r="291" spans="1:37" s="48" customFormat="1" ht="15.75" customHeight="1" x14ac:dyDescent="0.25">
      <c r="A291" s="1401" t="str">
        <f t="shared" si="79"/>
        <v>►</v>
      </c>
      <c r="B291" s="1402" t="str">
        <f t="shared" si="80"/>
        <v>►</v>
      </c>
      <c r="C291" s="1403" t="str">
        <f t="shared" si="82"/>
        <v>►</v>
      </c>
      <c r="D291" s="2475" t="str">
        <f t="shared" si="81"/>
        <v>►</v>
      </c>
      <c r="E291" s="1402" t="str">
        <f t="shared" si="83"/>
        <v>►</v>
      </c>
      <c r="F291" s="1402" t="str">
        <f t="shared" si="84"/>
        <v>►</v>
      </c>
      <c r="G291" s="1402" t="str">
        <f t="shared" si="85"/>
        <v>►</v>
      </c>
      <c r="H291" s="196" t="str">
        <f t="shared" si="86"/>
        <v>►</v>
      </c>
      <c r="I291" s="320" t="str">
        <f>I282</f>
        <v>Salade composée.S.Salade annette n° 80.Famille ►.H.Hors d'œuvres</v>
      </c>
      <c r="J291" s="320">
        <f>J282</f>
        <v>10</v>
      </c>
      <c r="K291" s="320" t="str">
        <f>K282</f>
        <v>couverts</v>
      </c>
      <c r="L291" s="324"/>
      <c r="M291" s="270"/>
      <c r="N291" s="270"/>
      <c r="O291" s="270"/>
      <c r="P291" s="270"/>
      <c r="Q291" s="270"/>
      <c r="R291" s="329"/>
      <c r="T291" s="2895"/>
      <c r="U291" s="311"/>
      <c r="V291" s="311"/>
      <c r="W291" s="312"/>
      <c r="Y291" s="332"/>
      <c r="Z291" s="332"/>
      <c r="AA291" s="332"/>
      <c r="AB291" s="3"/>
      <c r="AC291" s="196" t="str">
        <f t="shared" si="78"/>
        <v>►</v>
      </c>
      <c r="AD291" s="3"/>
      <c r="AJ291" s="16"/>
      <c r="AK291" s="4">
        <v>1</v>
      </c>
    </row>
    <row r="292" spans="1:37" s="48" customFormat="1" ht="15.75" x14ac:dyDescent="0.25">
      <c r="A292" s="1401" t="str">
        <f t="shared" si="79"/>
        <v>►</v>
      </c>
      <c r="B292" s="1402" t="str">
        <f t="shared" si="80"/>
        <v>►</v>
      </c>
      <c r="C292" s="1403" t="str">
        <f t="shared" si="82"/>
        <v>►</v>
      </c>
      <c r="D292" s="2475" t="str">
        <f t="shared" si="81"/>
        <v>►</v>
      </c>
      <c r="E292" s="1402" t="str">
        <f t="shared" si="83"/>
        <v>►</v>
      </c>
      <c r="F292" s="1402" t="str">
        <f t="shared" si="84"/>
        <v>►</v>
      </c>
      <c r="G292" s="1402" t="str">
        <f t="shared" si="85"/>
        <v>►</v>
      </c>
      <c r="H292" s="196" t="str">
        <f t="shared" si="86"/>
        <v>►</v>
      </c>
      <c r="I292" s="320" t="str">
        <f>I282</f>
        <v>Salade composée.S.Salade annette n° 80.Famille ►.H.Hors d'œuvres</v>
      </c>
      <c r="J292" s="320">
        <f>J282</f>
        <v>10</v>
      </c>
      <c r="K292" s="320" t="str">
        <f>K282</f>
        <v>couverts</v>
      </c>
      <c r="L292" s="324"/>
      <c r="M292" s="270"/>
      <c r="N292" s="270"/>
      <c r="O292" s="270"/>
      <c r="P292" s="270"/>
      <c r="Q292" s="270"/>
      <c r="R292" s="329"/>
      <c r="T292" s="2895"/>
      <c r="U292" s="311"/>
      <c r="V292" s="311"/>
      <c r="W292" s="312"/>
      <c r="Y292" s="332"/>
      <c r="Z292" s="332"/>
      <c r="AA292" s="332"/>
      <c r="AB292" s="3"/>
      <c r="AC292" s="196" t="str">
        <f t="shared" si="78"/>
        <v>►</v>
      </c>
      <c r="AD292" s="3"/>
      <c r="AJ292" s="16"/>
      <c r="AK292" s="4">
        <v>1</v>
      </c>
    </row>
    <row r="293" spans="1:37" s="48" customFormat="1" ht="15.75" x14ac:dyDescent="0.25">
      <c r="A293" s="1401" t="str">
        <f t="shared" si="79"/>
        <v>►</v>
      </c>
      <c r="B293" s="1402" t="str">
        <f t="shared" si="80"/>
        <v>►</v>
      </c>
      <c r="C293" s="1403" t="str">
        <f t="shared" si="82"/>
        <v>►</v>
      </c>
      <c r="D293" s="2475" t="str">
        <f t="shared" si="81"/>
        <v>►</v>
      </c>
      <c r="E293" s="1402" t="str">
        <f t="shared" si="83"/>
        <v>►</v>
      </c>
      <c r="F293" s="1402" t="str">
        <f t="shared" si="84"/>
        <v>►</v>
      </c>
      <c r="G293" s="1402" t="str">
        <f t="shared" si="85"/>
        <v>►</v>
      </c>
      <c r="H293" s="196" t="str">
        <f t="shared" si="86"/>
        <v>►</v>
      </c>
      <c r="I293" s="320" t="str">
        <f>I282</f>
        <v>Salade composée.S.Salade annette n° 80.Famille ►.H.Hors d'œuvres</v>
      </c>
      <c r="J293" s="320">
        <f>J282</f>
        <v>10</v>
      </c>
      <c r="K293" s="320" t="str">
        <f>K282</f>
        <v>couverts</v>
      </c>
      <c r="L293" s="324"/>
      <c r="M293" s="270"/>
      <c r="N293" s="270"/>
      <c r="O293" s="270"/>
      <c r="P293" s="270"/>
      <c r="Q293" s="270"/>
      <c r="R293" s="329"/>
      <c r="T293" s="2912" t="s">
        <v>189</v>
      </c>
      <c r="U293" s="311"/>
      <c r="V293" s="311"/>
      <c r="W293" s="312"/>
      <c r="Y293" s="332"/>
      <c r="Z293" s="332"/>
      <c r="AA293" s="332"/>
      <c r="AB293" s="3"/>
      <c r="AC293" s="196" t="str">
        <f t="shared" si="78"/>
        <v>►</v>
      </c>
      <c r="AD293" s="3"/>
      <c r="AJ293" s="16"/>
      <c r="AK293" s="4">
        <v>1</v>
      </c>
    </row>
    <row r="294" spans="1:37" s="48" customFormat="1" ht="22.5" customHeight="1" x14ac:dyDescent="0.25">
      <c r="A294" s="1401" t="str">
        <f t="shared" si="79"/>
        <v>►</v>
      </c>
      <c r="B294" s="1402" t="str">
        <f t="shared" si="80"/>
        <v>►</v>
      </c>
      <c r="C294" s="1403" t="str">
        <f t="shared" si="82"/>
        <v>►</v>
      </c>
      <c r="D294" s="2475" t="str">
        <f t="shared" si="81"/>
        <v>►</v>
      </c>
      <c r="E294" s="1402" t="str">
        <f t="shared" si="83"/>
        <v>►</v>
      </c>
      <c r="F294" s="1402" t="str">
        <f t="shared" si="84"/>
        <v>►</v>
      </c>
      <c r="G294" s="1402" t="str">
        <f t="shared" si="85"/>
        <v>►</v>
      </c>
      <c r="H294" s="196" t="str">
        <f t="shared" si="86"/>
        <v>►</v>
      </c>
      <c r="I294" s="320" t="str">
        <f>I282</f>
        <v>Salade composée.S.Salade annette n° 80.Famille ►.H.Hors d'œuvres</v>
      </c>
      <c r="J294" s="320">
        <f>J282</f>
        <v>10</v>
      </c>
      <c r="K294" s="320" t="str">
        <f>K282</f>
        <v>couverts</v>
      </c>
      <c r="L294" s="324"/>
      <c r="M294" s="270"/>
      <c r="N294" s="270"/>
      <c r="O294" s="270"/>
      <c r="P294" s="270"/>
      <c r="Q294" s="270"/>
      <c r="R294" s="329"/>
      <c r="T294" s="2915"/>
      <c r="U294" s="311"/>
      <c r="V294" s="311"/>
      <c r="W294" s="312"/>
      <c r="Y294" s="332"/>
      <c r="Z294" s="332"/>
      <c r="AA294" s="332"/>
      <c r="AB294" s="3"/>
      <c r="AC294" s="196" t="str">
        <f t="shared" si="78"/>
        <v>►</v>
      </c>
      <c r="AD294" s="3"/>
      <c r="AJ294" s="16"/>
      <c r="AK294" s="4">
        <v>1</v>
      </c>
    </row>
    <row r="295" spans="1:37" s="48" customFormat="1" ht="15.75" customHeight="1" x14ac:dyDescent="0.25">
      <c r="A295" s="1401" t="str">
        <f t="shared" si="79"/>
        <v>A</v>
      </c>
      <c r="B295" s="1402" t="str">
        <f t="shared" si="80"/>
        <v>Salade composée.S.Salade annette n° 80.Famille ►.H.Hors d'œuvres</v>
      </c>
      <c r="C295" s="1403" t="str">
        <f t="shared" si="82"/>
        <v>Salade composée</v>
      </c>
      <c r="D295" s="2475" t="str">
        <f t="shared" si="81"/>
        <v>S</v>
      </c>
      <c r="E295" s="1402" t="str">
        <f t="shared" si="83"/>
        <v>Salade annette n° 80</v>
      </c>
      <c r="F295" s="1402" t="str">
        <f t="shared" si="84"/>
        <v>Famille ►</v>
      </c>
      <c r="G295" s="1402" t="str">
        <f t="shared" si="85"/>
        <v>H.Hors d'œuvres</v>
      </c>
      <c r="H295" s="376" t="s">
        <v>18</v>
      </c>
      <c r="I295" s="320" t="str">
        <f>I282</f>
        <v>Salade composée.S.Salade annette n° 80.Famille ►.H.Hors d'œuvres</v>
      </c>
      <c r="J295" s="320">
        <f>J282</f>
        <v>10</v>
      </c>
      <c r="K295" s="320" t="str">
        <f>K282</f>
        <v>couverts</v>
      </c>
      <c r="L295" s="377" t="s">
        <v>153</v>
      </c>
      <c r="M295" s="280"/>
      <c r="N295" s="280"/>
      <c r="O295" s="280"/>
      <c r="P295" s="280"/>
      <c r="Q295" s="378"/>
      <c r="R295" s="379" t="s">
        <v>154</v>
      </c>
      <c r="T295" s="2915"/>
      <c r="U295" s="311"/>
      <c r="V295" s="311"/>
      <c r="W295" s="312"/>
      <c r="Y295" s="332"/>
      <c r="Z295" s="332"/>
      <c r="AA295" s="332"/>
      <c r="AB295" s="3"/>
      <c r="AC295" s="376" t="str">
        <f t="shared" si="78"/>
        <v>A</v>
      </c>
      <c r="AD295" s="3"/>
      <c r="AJ295" s="16"/>
      <c r="AK295" s="4">
        <v>1</v>
      </c>
    </row>
    <row r="296" spans="1:37" s="48" customFormat="1" ht="18.75" customHeight="1" x14ac:dyDescent="0.25">
      <c r="A296" s="1401" t="str">
        <f t="shared" si="79"/>
        <v>A</v>
      </c>
      <c r="B296" s="1402" t="str">
        <f t="shared" si="80"/>
        <v>Salade composée.S.Salade annette n° 80.Famille ►.H.Hors d'œuvres</v>
      </c>
      <c r="C296" s="1403" t="str">
        <f t="shared" si="82"/>
        <v>Salade composée</v>
      </c>
      <c r="D296" s="2475" t="str">
        <f t="shared" si="81"/>
        <v>S</v>
      </c>
      <c r="E296" s="1402" t="str">
        <f t="shared" si="83"/>
        <v>Salade annette n° 80</v>
      </c>
      <c r="F296" s="1402" t="str">
        <f t="shared" si="84"/>
        <v>Famille ►</v>
      </c>
      <c r="G296" s="1402" t="str">
        <f t="shared" si="85"/>
        <v>H.Hors d'œuvres</v>
      </c>
      <c r="H296" s="376" t="s">
        <v>18</v>
      </c>
      <c r="I296" s="320" t="str">
        <f>I282</f>
        <v>Salade composée.S.Salade annette n° 80.Famille ►.H.Hors d'œuvres</v>
      </c>
      <c r="J296" s="320">
        <f>J282</f>
        <v>10</v>
      </c>
      <c r="K296" s="320" t="str">
        <f>K282</f>
        <v>couverts</v>
      </c>
      <c r="L296" s="381"/>
      <c r="M296" s="287"/>
      <c r="N296" s="287"/>
      <c r="O296" s="287"/>
      <c r="P296" s="287"/>
      <c r="Q296" s="382"/>
      <c r="R296" s="383" t="s">
        <v>155</v>
      </c>
      <c r="T296" s="2918" t="s">
        <v>194</v>
      </c>
      <c r="U296" s="311"/>
      <c r="V296" s="311"/>
      <c r="W296" s="312"/>
      <c r="Y296" s="332"/>
      <c r="Z296" s="332"/>
      <c r="AA296" s="332"/>
      <c r="AB296" s="3"/>
      <c r="AC296" s="376" t="str">
        <f t="shared" si="78"/>
        <v>A</v>
      </c>
      <c r="AD296" s="3"/>
      <c r="AJ296" s="16"/>
      <c r="AK296" s="4">
        <v>1</v>
      </c>
    </row>
    <row r="297" spans="1:37" s="48" customFormat="1" ht="18.75" customHeight="1" x14ac:dyDescent="0.25">
      <c r="A297" s="1401" t="str">
        <f t="shared" si="79"/>
        <v>A</v>
      </c>
      <c r="B297" s="1402" t="str">
        <f t="shared" si="80"/>
        <v>Salade composée.S.Salade annette n° 80.Famille ►.H.Hors d'œuvres</v>
      </c>
      <c r="C297" s="1403" t="str">
        <f t="shared" si="82"/>
        <v>Salade composée</v>
      </c>
      <c r="D297" s="2475" t="str">
        <f t="shared" si="81"/>
        <v>S</v>
      </c>
      <c r="E297" s="1402" t="str">
        <f t="shared" si="83"/>
        <v>Salade annette n° 80</v>
      </c>
      <c r="F297" s="1402" t="str">
        <f t="shared" si="84"/>
        <v>Famille ►</v>
      </c>
      <c r="G297" s="1402" t="str">
        <f t="shared" si="85"/>
        <v>H.Hors d'œuvres</v>
      </c>
      <c r="H297" s="376" t="s">
        <v>18</v>
      </c>
      <c r="I297" s="320" t="str">
        <f>I282</f>
        <v>Salade composée.S.Salade annette n° 80.Famille ►.H.Hors d'œuvres</v>
      </c>
      <c r="J297" s="320">
        <f>J282</f>
        <v>10</v>
      </c>
      <c r="K297" s="320" t="str">
        <f>K282</f>
        <v>couverts</v>
      </c>
      <c r="L297" s="2819"/>
      <c r="M297" s="287"/>
      <c r="N297" s="287"/>
      <c r="O297" s="287"/>
      <c r="P297" s="287"/>
      <c r="Q297" s="382"/>
      <c r="R297" s="383" t="s">
        <v>156</v>
      </c>
      <c r="T297" s="2896"/>
      <c r="U297" s="311"/>
      <c r="V297" s="311"/>
      <c r="W297" s="312"/>
      <c r="Y297" s="332"/>
      <c r="Z297" s="332"/>
      <c r="AA297" s="332"/>
      <c r="AB297" s="3"/>
      <c r="AC297" s="376" t="str">
        <f t="shared" si="78"/>
        <v>A</v>
      </c>
      <c r="AD297" s="3"/>
      <c r="AJ297" s="16"/>
      <c r="AK297" s="4">
        <v>1</v>
      </c>
    </row>
    <row r="298" spans="1:37" s="48" customFormat="1" ht="15.75" customHeight="1" x14ac:dyDescent="0.25">
      <c r="A298" s="1401" t="str">
        <f t="shared" si="79"/>
        <v>A</v>
      </c>
      <c r="B298" s="1402" t="str">
        <f t="shared" si="80"/>
        <v>Salade composée.S.Salade annette n° 80.Famille ►.H.Hors d'œuvres</v>
      </c>
      <c r="C298" s="1403" t="str">
        <f t="shared" si="82"/>
        <v>Salade composée</v>
      </c>
      <c r="D298" s="2475" t="str">
        <f t="shared" si="81"/>
        <v>S</v>
      </c>
      <c r="E298" s="1402" t="str">
        <f t="shared" si="83"/>
        <v>Salade annette n° 80</v>
      </c>
      <c r="F298" s="1402" t="str">
        <f t="shared" si="84"/>
        <v>Famille ►</v>
      </c>
      <c r="G298" s="1402" t="str">
        <f t="shared" si="85"/>
        <v>H.Hors d'œuvres</v>
      </c>
      <c r="H298" s="376" t="s">
        <v>18</v>
      </c>
      <c r="I298" s="320" t="str">
        <f>I282</f>
        <v>Salade composée.S.Salade annette n° 80.Famille ►.H.Hors d'œuvres</v>
      </c>
      <c r="J298" s="320">
        <f>J282</f>
        <v>10</v>
      </c>
      <c r="K298" s="320" t="str">
        <f>K282</f>
        <v>couverts</v>
      </c>
      <c r="L298" s="293"/>
      <c r="M298" s="293"/>
      <c r="N298" s="293" t="s">
        <v>152</v>
      </c>
      <c r="O298" s="294"/>
      <c r="P298" s="392"/>
      <c r="Q298" s="392"/>
      <c r="R298" s="393"/>
      <c r="T298" s="2896"/>
      <c r="U298" s="311"/>
      <c r="V298" s="311"/>
      <c r="W298" s="312"/>
      <c r="Y298" s="332"/>
      <c r="Z298" s="332"/>
      <c r="AA298" s="332"/>
      <c r="AB298" s="3"/>
      <c r="AC298" s="376" t="str">
        <f t="shared" si="78"/>
        <v>A</v>
      </c>
      <c r="AD298" s="3"/>
      <c r="AJ298" s="16"/>
      <c r="AK298" s="4">
        <v>1</v>
      </c>
    </row>
    <row r="299" spans="1:37" s="48" customFormat="1" ht="19.5" customHeight="1" thickBot="1" x14ac:dyDescent="0.3">
      <c r="A299" s="1401" t="str">
        <f t="shared" si="79"/>
        <v>A</v>
      </c>
      <c r="B299" s="1402" t="str">
        <f t="shared" si="80"/>
        <v>Salade composée.S.Salade annette n° 80.Famille ►.H.Hors d'œuvres</v>
      </c>
      <c r="C299" s="1403" t="str">
        <f t="shared" si="82"/>
        <v>Salade composée</v>
      </c>
      <c r="D299" s="2475" t="str">
        <f t="shared" si="81"/>
        <v>S</v>
      </c>
      <c r="E299" s="1402" t="str">
        <f t="shared" si="83"/>
        <v>Salade annette n° 80</v>
      </c>
      <c r="F299" s="1402" t="str">
        <f t="shared" si="84"/>
        <v>Famille ►</v>
      </c>
      <c r="G299" s="1402" t="str">
        <f t="shared" si="85"/>
        <v>H.Hors d'œuvres</v>
      </c>
      <c r="H299" s="397" t="s">
        <v>18</v>
      </c>
      <c r="I299" s="398" t="str">
        <f>I282</f>
        <v>Salade composée.S.Salade annette n° 80.Famille ►.H.Hors d'œuvres</v>
      </c>
      <c r="J299" s="398">
        <f>J282</f>
        <v>10</v>
      </c>
      <c r="K299" s="398" t="str">
        <f>K282</f>
        <v>couverts</v>
      </c>
      <c r="L299" s="399" t="s">
        <v>150</v>
      </c>
      <c r="M299" s="298"/>
      <c r="N299" s="299"/>
      <c r="O299" s="300"/>
      <c r="P299" s="299"/>
      <c r="Q299" s="299"/>
      <c r="R299" s="400"/>
      <c r="T299" s="2896"/>
      <c r="U299" s="311"/>
      <c r="V299" s="311"/>
      <c r="W299" s="312"/>
      <c r="Y299" s="332"/>
      <c r="Z299" s="332"/>
      <c r="AA299" s="332"/>
      <c r="AB299" s="3"/>
      <c r="AC299" s="397" t="str">
        <f t="shared" si="78"/>
        <v>A</v>
      </c>
      <c r="AD299" s="3"/>
      <c r="AJ299" s="16"/>
      <c r="AK299" s="4">
        <v>1</v>
      </c>
    </row>
    <row r="300" spans="1:37" s="48" customFormat="1" ht="18.75" customHeight="1" x14ac:dyDescent="0.25">
      <c r="A300" s="1401" t="str">
        <f t="shared" si="79"/>
        <v>►</v>
      </c>
      <c r="B300" s="1402" t="str">
        <f t="shared" si="80"/>
        <v>►</v>
      </c>
      <c r="C300" s="1403" t="str">
        <f t="shared" si="82"/>
        <v>►</v>
      </c>
      <c r="D300" s="2475" t="str">
        <f t="shared" si="81"/>
        <v>►</v>
      </c>
      <c r="E300" s="1402" t="str">
        <f t="shared" si="83"/>
        <v>►</v>
      </c>
      <c r="F300" s="1402" t="str">
        <f t="shared" si="84"/>
        <v>►</v>
      </c>
      <c r="G300" s="1402" t="str">
        <f t="shared" si="85"/>
        <v>►</v>
      </c>
      <c r="H300" s="272" t="s">
        <v>11</v>
      </c>
      <c r="I300" s="404" t="str">
        <f>I263</f>
        <v>Salade composée.S.Salade annette n° 80.Famille ►.H.Hors d'œuvres</v>
      </c>
      <c r="J300" s="404">
        <f>J263</f>
        <v>10</v>
      </c>
      <c r="K300" s="320" t="str">
        <f>K263</f>
        <v>couverts</v>
      </c>
      <c r="L300" s="405"/>
      <c r="M300" s="406"/>
      <c r="N300" s="405" t="s">
        <v>5</v>
      </c>
      <c r="O300" s="407" t="s">
        <v>208</v>
      </c>
      <c r="P300" s="408"/>
      <c r="Q300" s="408"/>
      <c r="R300" s="408"/>
      <c r="T300" s="3706"/>
      <c r="U300" s="408"/>
      <c r="V300" s="408"/>
      <c r="W300" s="409"/>
      <c r="Y300" s="332"/>
      <c r="Z300" s="332"/>
      <c r="AA300" s="332"/>
      <c r="AB300" s="3"/>
      <c r="AC300" s="272" t="str">
        <f t="shared" si="78"/>
        <v>►</v>
      </c>
      <c r="AD300" s="3"/>
      <c r="AJ300" s="16"/>
      <c r="AK300" s="4">
        <v>1</v>
      </c>
    </row>
    <row r="301" spans="1:37" s="48" customFormat="1" ht="15.75" customHeight="1" x14ac:dyDescent="0.25">
      <c r="A301" s="1401" t="str">
        <f t="shared" si="79"/>
        <v>►</v>
      </c>
      <c r="B301" s="1402" t="str">
        <f t="shared" si="80"/>
        <v>►</v>
      </c>
      <c r="C301" s="1403" t="str">
        <f t="shared" si="82"/>
        <v>►</v>
      </c>
      <c r="D301" s="2475" t="str">
        <f t="shared" si="81"/>
        <v>►</v>
      </c>
      <c r="E301" s="1402" t="str">
        <f t="shared" si="83"/>
        <v>►</v>
      </c>
      <c r="F301" s="1402" t="str">
        <f t="shared" si="84"/>
        <v>►</v>
      </c>
      <c r="G301" s="1402" t="str">
        <f t="shared" si="85"/>
        <v>►</v>
      </c>
      <c r="H301" s="412" t="s">
        <v>11</v>
      </c>
      <c r="I301" s="404" t="str">
        <f>I263</f>
        <v>Salade composée.S.Salade annette n° 80.Famille ►.H.Hors d'œuvres</v>
      </c>
      <c r="J301" s="404">
        <f>J263</f>
        <v>10</v>
      </c>
      <c r="K301" s="320" t="str">
        <f>K263</f>
        <v>couverts</v>
      </c>
      <c r="L301" s="274" t="str">
        <f t="shared" ref="L301:W301" si="87">SUBSTITUTE(ADDRESS(1,COLUMN(),4),"1","")</f>
        <v>L</v>
      </c>
      <c r="M301" s="274" t="str">
        <f t="shared" si="87"/>
        <v>M</v>
      </c>
      <c r="N301" s="274" t="str">
        <f t="shared" si="87"/>
        <v>N</v>
      </c>
      <c r="O301" s="274" t="str">
        <f t="shared" si="87"/>
        <v>O</v>
      </c>
      <c r="P301" s="274" t="str">
        <f t="shared" si="87"/>
        <v>P</v>
      </c>
      <c r="Q301" s="274" t="str">
        <f t="shared" si="87"/>
        <v>Q</v>
      </c>
      <c r="R301" s="274" t="str">
        <f t="shared" si="87"/>
        <v>R</v>
      </c>
      <c r="S301" s="274" t="str">
        <f t="shared" si="87"/>
        <v>S</v>
      </c>
      <c r="T301" s="274" t="str">
        <f t="shared" si="87"/>
        <v>T</v>
      </c>
      <c r="U301" s="274" t="str">
        <f t="shared" si="87"/>
        <v>U</v>
      </c>
      <c r="V301" s="274" t="str">
        <f t="shared" si="87"/>
        <v>V</v>
      </c>
      <c r="W301" s="275" t="str">
        <f t="shared" si="87"/>
        <v>W</v>
      </c>
      <c r="Y301" s="332"/>
      <c r="Z301" s="332"/>
      <c r="AA301" s="332"/>
      <c r="AB301" s="3"/>
      <c r="AC301" s="412" t="str">
        <f t="shared" si="78"/>
        <v>►</v>
      </c>
      <c r="AD301" s="3"/>
      <c r="AJ301" s="16"/>
      <c r="AK301" s="4">
        <v>1</v>
      </c>
    </row>
    <row r="302" spans="1:37" s="48" customFormat="1" ht="15.75" x14ac:dyDescent="0.25">
      <c r="A302" s="1401" t="str">
        <f t="shared" si="79"/>
        <v>►</v>
      </c>
      <c r="B302" s="1402" t="str">
        <f t="shared" si="80"/>
        <v>►</v>
      </c>
      <c r="C302" s="1403" t="str">
        <f t="shared" si="82"/>
        <v>►</v>
      </c>
      <c r="D302" s="2475" t="str">
        <f t="shared" si="81"/>
        <v>►</v>
      </c>
      <c r="E302" s="1402" t="str">
        <f t="shared" si="83"/>
        <v>►</v>
      </c>
      <c r="F302" s="1402" t="str">
        <f t="shared" si="84"/>
        <v>►</v>
      </c>
      <c r="G302" s="1402" t="str">
        <f t="shared" si="85"/>
        <v>►</v>
      </c>
      <c r="H302" s="412" t="s">
        <v>11</v>
      </c>
      <c r="I302" s="404" t="str">
        <f>I263</f>
        <v>Salade composée.S.Salade annette n° 80.Famille ►.H.Hors d'œuvres</v>
      </c>
      <c r="J302" s="404">
        <f>J263</f>
        <v>10</v>
      </c>
      <c r="K302" s="320" t="str">
        <f>K263</f>
        <v>couverts</v>
      </c>
      <c r="L302" s="283">
        <f t="shared" ref="L302:W302" ca="1" si="88">CELL("largeur",L302)</f>
        <v>11</v>
      </c>
      <c r="M302" s="283">
        <f t="shared" ca="1" si="88"/>
        <v>11</v>
      </c>
      <c r="N302" s="283">
        <f t="shared" ca="1" si="88"/>
        <v>3</v>
      </c>
      <c r="O302" s="283">
        <f t="shared" ca="1" si="88"/>
        <v>11</v>
      </c>
      <c r="P302" s="283">
        <f t="shared" ca="1" si="88"/>
        <v>11</v>
      </c>
      <c r="Q302" s="283">
        <f t="shared" ca="1" si="88"/>
        <v>12</v>
      </c>
      <c r="R302" s="283">
        <f t="shared" ca="1" si="88"/>
        <v>40</v>
      </c>
      <c r="S302" s="283">
        <f t="shared" ca="1" si="88"/>
        <v>1</v>
      </c>
      <c r="T302" s="283">
        <f t="shared" ca="1" si="88"/>
        <v>11</v>
      </c>
      <c r="U302" s="283">
        <f t="shared" ca="1" si="88"/>
        <v>13</v>
      </c>
      <c r="V302" s="283">
        <f t="shared" ca="1" si="88"/>
        <v>11</v>
      </c>
      <c r="W302" s="284">
        <f t="shared" ca="1" si="88"/>
        <v>17</v>
      </c>
      <c r="Y302" s="332"/>
      <c r="Z302" s="332"/>
      <c r="AA302" s="332"/>
      <c r="AB302" s="3"/>
      <c r="AC302" s="412" t="str">
        <f t="shared" si="78"/>
        <v>►</v>
      </c>
      <c r="AD302" s="3"/>
      <c r="AJ302" s="16"/>
      <c r="AK302" s="4">
        <v>1</v>
      </c>
    </row>
    <row r="303" spans="1:37" s="48" customFormat="1" ht="16.5" customHeight="1" thickBot="1" x14ac:dyDescent="0.3">
      <c r="A303" s="1401" t="str">
        <f t="shared" si="79"/>
        <v>A</v>
      </c>
      <c r="B303" s="1402" t="str">
        <f t="shared" si="80"/>
        <v/>
      </c>
      <c r="C303" s="1403">
        <f t="shared" si="82"/>
        <v>0</v>
      </c>
      <c r="D303" s="2475">
        <f t="shared" si="81"/>
        <v>0</v>
      </c>
      <c r="E303" s="1402">
        <f t="shared" si="83"/>
        <v>0</v>
      </c>
      <c r="F303" s="1402">
        <f t="shared" si="84"/>
        <v>0</v>
      </c>
      <c r="G303" s="1402" t="str">
        <f t="shared" si="85"/>
        <v/>
      </c>
      <c r="H303" s="423" t="s">
        <v>18</v>
      </c>
      <c r="I303" s="424">
        <v>2</v>
      </c>
      <c r="J303" s="424">
        <v>2</v>
      </c>
      <c r="K303" s="424">
        <v>2</v>
      </c>
      <c r="L303" s="424">
        <v>11</v>
      </c>
      <c r="M303" s="424">
        <v>11</v>
      </c>
      <c r="N303" s="424">
        <v>3</v>
      </c>
      <c r="O303" s="424">
        <v>11</v>
      </c>
      <c r="P303" s="424">
        <v>11</v>
      </c>
      <c r="Q303" s="424">
        <v>12</v>
      </c>
      <c r="R303" s="424">
        <v>40</v>
      </c>
      <c r="S303" s="424">
        <v>2</v>
      </c>
      <c r="T303" s="424">
        <v>11</v>
      </c>
      <c r="U303" s="3707">
        <v>11</v>
      </c>
      <c r="V303" s="3707">
        <v>11</v>
      </c>
      <c r="W303" s="3708">
        <v>11</v>
      </c>
      <c r="Y303" s="332"/>
      <c r="Z303" s="332"/>
      <c r="AA303" s="332"/>
      <c r="AB303" s="3"/>
      <c r="AC303" s="423" t="str">
        <f t="shared" si="78"/>
        <v>A</v>
      </c>
      <c r="AD303" s="3"/>
      <c r="AJ303" s="16"/>
      <c r="AK303" s="4">
        <v>1</v>
      </c>
    </row>
    <row r="304" spans="1:37" s="48" customFormat="1" ht="15.75" x14ac:dyDescent="0.25">
      <c r="A304" s="1401" t="str">
        <f t="shared" si="79"/>
        <v>►</v>
      </c>
      <c r="B304" s="1402" t="str">
        <f t="shared" si="80"/>
        <v>►</v>
      </c>
      <c r="C304" s="1403" t="str">
        <f t="shared" si="82"/>
        <v>►</v>
      </c>
      <c r="D304" s="2475" t="str">
        <f t="shared" si="81"/>
        <v>►</v>
      </c>
      <c r="E304" s="1402" t="str">
        <f t="shared" si="83"/>
        <v>►</v>
      </c>
      <c r="F304" s="1402" t="str">
        <f t="shared" si="84"/>
        <v>►</v>
      </c>
      <c r="G304" s="1402" t="str">
        <f t="shared" si="85"/>
        <v>►</v>
      </c>
      <c r="H304" s="3709" t="s">
        <v>11</v>
      </c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3710"/>
      <c r="T304" s="100"/>
      <c r="U304" s="100"/>
      <c r="V304" s="100"/>
      <c r="W304" s="100"/>
      <c r="Y304" s="332"/>
      <c r="Z304" s="332"/>
      <c r="AA304" s="332"/>
      <c r="AB304" s="3"/>
      <c r="AC304" s="3709" t="str">
        <f t="shared" si="78"/>
        <v>►</v>
      </c>
      <c r="AD304" s="3"/>
      <c r="AJ304" s="16"/>
      <c r="AK304" s="4">
        <v>1</v>
      </c>
    </row>
    <row r="305" spans="1:37" ht="16.5" thickBot="1" x14ac:dyDescent="0.3">
      <c r="A305" s="1401" t="str">
        <f t="shared" si="79"/>
        <v>A</v>
      </c>
      <c r="B305" s="1402" t="str">
        <f t="shared" si="80"/>
        <v>▼    Masquer ces 5 colonnes       ▼</v>
      </c>
      <c r="C305" s="1403">
        <f t="shared" si="82"/>
        <v>0</v>
      </c>
      <c r="D305" s="2475">
        <f t="shared" si="81"/>
        <v>0</v>
      </c>
      <c r="E305" s="1402">
        <f t="shared" si="83"/>
        <v>0</v>
      </c>
      <c r="F305" s="1402">
        <f t="shared" si="84"/>
        <v>0</v>
      </c>
      <c r="G305" s="1402" t="str">
        <f t="shared" si="85"/>
        <v/>
      </c>
      <c r="H305" s="1369" t="s">
        <v>18</v>
      </c>
      <c r="I305" s="2735" t="s">
        <v>2274</v>
      </c>
      <c r="J305" s="43"/>
      <c r="K305" s="43"/>
      <c r="L305" s="43"/>
      <c r="M305" s="44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Y305" s="2931" t="s">
        <v>2350</v>
      </c>
      <c r="Z305" s="100"/>
      <c r="AA305" s="100"/>
      <c r="AB305" s="3"/>
      <c r="AC305" s="1369" t="str">
        <f t="shared" si="78"/>
        <v>A</v>
      </c>
      <c r="AD305" s="48"/>
      <c r="AE305" s="48"/>
      <c r="AF305" s="48"/>
      <c r="AG305" s="48"/>
      <c r="AH305" s="48"/>
      <c r="AI305" s="48"/>
      <c r="AJ305" s="16"/>
      <c r="AK305" s="4">
        <v>1</v>
      </c>
    </row>
    <row r="306" spans="1:37" ht="22.5" customHeight="1" x14ac:dyDescent="0.25">
      <c r="A306" s="1401" t="str">
        <f t="shared" si="79"/>
        <v>A</v>
      </c>
      <c r="B306" s="1402" t="str">
        <f t="shared" si="80"/>
        <v>Salade composée.S.Salade banlieue  n° 81.Famille ►.H.Hors d'œuvres</v>
      </c>
      <c r="C306" s="1403" t="str">
        <f t="shared" si="82"/>
        <v>Salade composée</v>
      </c>
      <c r="D306" s="2475" t="str">
        <f t="shared" si="81"/>
        <v>S</v>
      </c>
      <c r="E306" s="1402" t="str">
        <f t="shared" si="83"/>
        <v>Salade banlieue  n° 81</v>
      </c>
      <c r="F306" s="1402" t="str">
        <f t="shared" si="84"/>
        <v>Famille ►</v>
      </c>
      <c r="G306" s="1402" t="str">
        <f t="shared" si="85"/>
        <v>H.Hors d'œuvres</v>
      </c>
      <c r="H306" s="54" t="s">
        <v>18</v>
      </c>
      <c r="I306" s="55" t="str">
        <f>I312</f>
        <v>Salade composée.S.Salade banlieue  n° 81.Famille ►.H.Hors d'œuvres</v>
      </c>
      <c r="J306" s="56">
        <f>J312</f>
        <v>10</v>
      </c>
      <c r="K306" s="56" t="str">
        <f>K312</f>
        <v>couverts</v>
      </c>
      <c r="L306" s="57" t="s">
        <v>6</v>
      </c>
      <c r="M306" s="58" t="s">
        <v>19</v>
      </c>
      <c r="N306" s="3426" t="s">
        <v>1641</v>
      </c>
      <c r="O306" s="3426"/>
      <c r="P306" s="3285" t="s">
        <v>2475</v>
      </c>
      <c r="Q306" s="3285"/>
      <c r="R306" s="3286"/>
      <c r="T306" s="3428" t="str">
        <f>N306</f>
        <v>SALADE COMPOSÉE</v>
      </c>
      <c r="U306" s="3367"/>
      <c r="V306" s="3369" t="str">
        <f>UPPER(LEFT(P306,1))</f>
        <v>S</v>
      </c>
      <c r="W306" s="3371" t="s">
        <v>2476</v>
      </c>
      <c r="Y306" s="2860" t="s">
        <v>22</v>
      </c>
      <c r="Z306" s="2947">
        <v>0</v>
      </c>
      <c r="AA306" s="2948" t="s">
        <v>23</v>
      </c>
      <c r="AB306" s="3"/>
      <c r="AC306" s="54" t="str">
        <f t="shared" si="78"/>
        <v>A</v>
      </c>
      <c r="AD306" s="3"/>
      <c r="AE306" s="48"/>
      <c r="AF306" s="48"/>
      <c r="AG306" s="48"/>
      <c r="AH306" s="48"/>
      <c r="AI306" s="48"/>
      <c r="AJ306" s="16"/>
      <c r="AK306" s="4">
        <v>1</v>
      </c>
    </row>
    <row r="307" spans="1:37" ht="22.5" customHeight="1" x14ac:dyDescent="0.25">
      <c r="A307" s="1401" t="str">
        <f t="shared" si="79"/>
        <v>A</v>
      </c>
      <c r="B307" s="1402" t="str">
        <f t="shared" si="80"/>
        <v>Salade composée.S.Salade banlieue  n° 81.Famille ►.H.Hors d'œuvres</v>
      </c>
      <c r="C307" s="1403" t="str">
        <f t="shared" si="82"/>
        <v>Salade composée</v>
      </c>
      <c r="D307" s="2475" t="str">
        <f t="shared" si="81"/>
        <v>S</v>
      </c>
      <c r="E307" s="1402" t="str">
        <f t="shared" si="83"/>
        <v>Salade banlieue  n° 81</v>
      </c>
      <c r="F307" s="1402" t="str">
        <f t="shared" si="84"/>
        <v>Famille ►</v>
      </c>
      <c r="G307" s="1402" t="str">
        <f t="shared" si="85"/>
        <v>H.Hors d'œuvres</v>
      </c>
      <c r="H307" s="66" t="s">
        <v>18</v>
      </c>
      <c r="I307" s="67" t="str">
        <f>I312</f>
        <v>Salade composée.S.Salade banlieue  n° 81.Famille ►.H.Hors d'œuvres</v>
      </c>
      <c r="J307" s="68"/>
      <c r="K307" s="68"/>
      <c r="L307" s="69" t="s">
        <v>28</v>
      </c>
      <c r="M307" s="70" t="s">
        <v>29</v>
      </c>
      <c r="N307" s="3427"/>
      <c r="O307" s="3427"/>
      <c r="P307" s="3287"/>
      <c r="Q307" s="3287"/>
      <c r="R307" s="3288"/>
      <c r="T307" s="3429"/>
      <c r="U307" s="3368"/>
      <c r="V307" s="3370"/>
      <c r="W307" s="3372"/>
      <c r="Y307" s="2860" t="s">
        <v>30</v>
      </c>
      <c r="Z307" s="2949">
        <v>0</v>
      </c>
      <c r="AA307" s="72" t="s">
        <v>31</v>
      </c>
      <c r="AB307" s="3"/>
      <c r="AC307" s="66" t="str">
        <f t="shared" si="78"/>
        <v>A</v>
      </c>
      <c r="AD307" s="3"/>
      <c r="AE307" s="48"/>
      <c r="AF307" s="48"/>
      <c r="AG307" s="48"/>
      <c r="AH307" s="48"/>
      <c r="AI307" s="48"/>
      <c r="AJ307" s="16"/>
      <c r="AK307" s="4">
        <v>1</v>
      </c>
    </row>
    <row r="308" spans="1:37" ht="22.5" customHeight="1" x14ac:dyDescent="0.25">
      <c r="A308" s="1401" t="str">
        <f t="shared" si="79"/>
        <v>A</v>
      </c>
      <c r="B308" s="1402" t="str">
        <f t="shared" si="80"/>
        <v>Salade composée.S.Salade banlieue  n° 81.Famille ►.H.Hors d'œuvres</v>
      </c>
      <c r="C308" s="1403" t="str">
        <f t="shared" si="82"/>
        <v>Salade composée</v>
      </c>
      <c r="D308" s="2475" t="str">
        <f t="shared" si="81"/>
        <v>S</v>
      </c>
      <c r="E308" s="1402" t="str">
        <f t="shared" si="83"/>
        <v>Salade banlieue  n° 81</v>
      </c>
      <c r="F308" s="1402" t="str">
        <f t="shared" si="84"/>
        <v>Famille ►</v>
      </c>
      <c r="G308" s="1402" t="str">
        <f t="shared" si="85"/>
        <v>H.Hors d'œuvres</v>
      </c>
      <c r="H308" s="66" t="s">
        <v>18</v>
      </c>
      <c r="I308" s="77" t="str">
        <f>I312</f>
        <v>Salade composée.S.Salade banlieue  n° 81.Famille ►.H.Hors d'œuvres</v>
      </c>
      <c r="J308" s="78"/>
      <c r="K308" s="79"/>
      <c r="L308" s="80"/>
      <c r="M308" s="81" t="s">
        <v>33</v>
      </c>
      <c r="N308" s="82"/>
      <c r="O308" s="83" t="s">
        <v>34</v>
      </c>
      <c r="P308" s="84" t="s">
        <v>2326</v>
      </c>
      <c r="Q308" s="16"/>
      <c r="R308" s="85"/>
      <c r="T308" s="3683"/>
      <c r="U308" s="90" t="s">
        <v>38</v>
      </c>
      <c r="V308" s="3684">
        <v>100</v>
      </c>
      <c r="W308" s="3685" t="str">
        <f>W309</f>
        <v>couverts</v>
      </c>
      <c r="Y308" s="2860" t="s">
        <v>36</v>
      </c>
      <c r="Z308" s="2949">
        <v>0</v>
      </c>
      <c r="AA308" s="72" t="s">
        <v>37</v>
      </c>
      <c r="AB308" s="3"/>
      <c r="AC308" s="66" t="str">
        <f t="shared" si="78"/>
        <v>A</v>
      </c>
      <c r="AD308" s="3"/>
      <c r="AE308" s="48"/>
      <c r="AF308" s="48"/>
      <c r="AG308" s="48"/>
      <c r="AH308" s="48"/>
      <c r="AI308" s="48"/>
      <c r="AJ308" s="16"/>
      <c r="AK308" s="4">
        <v>1</v>
      </c>
    </row>
    <row r="309" spans="1:37" ht="15.75" customHeight="1" x14ac:dyDescent="0.25">
      <c r="A309" s="1401" t="str">
        <f t="shared" si="79"/>
        <v>A</v>
      </c>
      <c r="B309" s="1402" t="str">
        <f t="shared" si="80"/>
        <v>Salade composée.S.Salade banlieue  n° 81.Famille ►.H.Hors d'œuvres</v>
      </c>
      <c r="C309" s="1403" t="str">
        <f t="shared" si="82"/>
        <v>Salade composée</v>
      </c>
      <c r="D309" s="2475" t="str">
        <f t="shared" si="81"/>
        <v>S</v>
      </c>
      <c r="E309" s="1402" t="str">
        <f t="shared" si="83"/>
        <v>Salade banlieue  n° 81</v>
      </c>
      <c r="F309" s="1402" t="str">
        <f t="shared" si="84"/>
        <v>Famille ►</v>
      </c>
      <c r="G309" s="1402" t="str">
        <f t="shared" si="85"/>
        <v>H.Hors d'œuvres</v>
      </c>
      <c r="H309" s="66" t="s">
        <v>18</v>
      </c>
      <c r="I309" s="91" t="str">
        <f>I312</f>
        <v>Salade composée.S.Salade banlieue  n° 81.Famille ►.H.Hors d'œuvres</v>
      </c>
      <c r="J309" s="91"/>
      <c r="K309" s="91"/>
      <c r="L309" s="92" t="s">
        <v>39</v>
      </c>
      <c r="M309" s="93"/>
      <c r="N309" s="93"/>
      <c r="O309" s="94" t="s">
        <v>40</v>
      </c>
      <c r="P309" s="3317" t="str">
        <f>L312</f>
        <v>Salade composée.S.Salade banlieue  n° 81.Famille ►.H.Hors d'œuvres</v>
      </c>
      <c r="Q309" s="3317"/>
      <c r="R309" s="3318"/>
      <c r="T309" s="3683"/>
      <c r="U309" s="101" t="s">
        <v>42</v>
      </c>
      <c r="V309" s="98">
        <v>10</v>
      </c>
      <c r="W309" s="99" t="s">
        <v>44</v>
      </c>
      <c r="Y309" s="229" t="s">
        <v>41</v>
      </c>
      <c r="Z309" s="2950">
        <f t="shared" ref="Z309:Z330" si="89">AA309 / 1000</f>
        <v>1E-3</v>
      </c>
      <c r="AA309" s="96">
        <v>1</v>
      </c>
      <c r="AB309" s="3"/>
      <c r="AC309" s="66" t="str">
        <f t="shared" si="78"/>
        <v>A</v>
      </c>
      <c r="AD309" s="3"/>
      <c r="AE309" s="48"/>
      <c r="AF309" s="48"/>
      <c r="AG309" s="48"/>
      <c r="AH309" s="48"/>
      <c r="AI309" s="48"/>
      <c r="AJ309" s="16"/>
      <c r="AK309" s="4">
        <v>1</v>
      </c>
    </row>
    <row r="310" spans="1:37" ht="15.75" customHeight="1" x14ac:dyDescent="0.25">
      <c r="A310" s="1401" t="str">
        <f t="shared" si="79"/>
        <v>A</v>
      </c>
      <c r="B310" s="1402" t="str">
        <f t="shared" si="80"/>
        <v>Salade composée.S.Salade banlieue  n° 81.Famille ►.H.Hors d'œuvres</v>
      </c>
      <c r="C310" s="1403" t="str">
        <f t="shared" si="82"/>
        <v>Salade composée</v>
      </c>
      <c r="D310" s="2475" t="str">
        <f t="shared" si="81"/>
        <v>S</v>
      </c>
      <c r="E310" s="1402" t="str">
        <f t="shared" si="83"/>
        <v>Salade banlieue  n° 81</v>
      </c>
      <c r="F310" s="1402" t="str">
        <f t="shared" si="84"/>
        <v>Famille ►</v>
      </c>
      <c r="G310" s="1402" t="str">
        <f t="shared" si="85"/>
        <v>H.Hors d'œuvres</v>
      </c>
      <c r="H310" s="66" t="s">
        <v>18</v>
      </c>
      <c r="I310" s="91" t="str">
        <f>I312</f>
        <v>Salade composée.S.Salade banlieue  n° 81.Famille ►.H.Hors d'œuvres</v>
      </c>
      <c r="J310" s="91"/>
      <c r="K310" s="91"/>
      <c r="L310" s="110">
        <v>10</v>
      </c>
      <c r="M310" s="111" t="s">
        <v>44</v>
      </c>
      <c r="N310" s="92"/>
      <c r="O310" s="92"/>
      <c r="P310" s="3317"/>
      <c r="Q310" s="3317"/>
      <c r="R310" s="3318"/>
      <c r="T310" s="3683"/>
      <c r="U310" s="112" t="s">
        <v>48</v>
      </c>
      <c r="V310" s="113"/>
      <c r="W310" s="114"/>
      <c r="Y310" s="510" t="s">
        <v>47</v>
      </c>
      <c r="Z310" s="2950">
        <f t="shared" si="89"/>
        <v>1</v>
      </c>
      <c r="AA310" s="96">
        <v>1000</v>
      </c>
      <c r="AB310" s="3"/>
      <c r="AC310" s="66" t="str">
        <f t="shared" si="78"/>
        <v>A</v>
      </c>
      <c r="AD310" s="3"/>
      <c r="AE310" s="48"/>
      <c r="AF310" s="48"/>
      <c r="AG310" s="48"/>
      <c r="AH310" s="48"/>
      <c r="AI310" s="48"/>
      <c r="AJ310" s="16"/>
      <c r="AK310" s="4">
        <v>1</v>
      </c>
    </row>
    <row r="311" spans="1:37" ht="15.75" x14ac:dyDescent="0.25">
      <c r="A311" s="1401" t="str">
        <f t="shared" si="79"/>
        <v>►</v>
      </c>
      <c r="B311" s="1402" t="str">
        <f t="shared" si="80"/>
        <v>►</v>
      </c>
      <c r="C311" s="1403" t="str">
        <f t="shared" si="82"/>
        <v>►</v>
      </c>
      <c r="D311" s="2475" t="str">
        <f t="shared" si="81"/>
        <v>►</v>
      </c>
      <c r="E311" s="1402" t="str">
        <f t="shared" si="83"/>
        <v>►</v>
      </c>
      <c r="F311" s="1402" t="str">
        <f t="shared" si="84"/>
        <v>►</v>
      </c>
      <c r="G311" s="1402" t="str">
        <f t="shared" si="85"/>
        <v>►</v>
      </c>
      <c r="H311" s="66" t="s">
        <v>11</v>
      </c>
      <c r="I311" s="121" t="str">
        <f>I312</f>
        <v>Salade composée.S.Salade banlieue  n° 81.Famille ►.H.Hors d'œuvres</v>
      </c>
      <c r="J311" s="121"/>
      <c r="K311" s="121"/>
      <c r="L311" s="122"/>
      <c r="M311" s="123"/>
      <c r="N311" s="123"/>
      <c r="O311" s="123"/>
      <c r="P311" s="123"/>
      <c r="Q311" s="123"/>
      <c r="R311" s="124"/>
      <c r="T311" s="2871">
        <f>IF(OR(ISBLANK(V308), ISBLANK(V309)), 0, V308/V309)</f>
        <v>10</v>
      </c>
      <c r="U311" s="126"/>
      <c r="V311" s="126"/>
      <c r="W311" s="127" t="str">
        <f ca="1">IF(COUNTIF(I351:W351,"&lt;0.5")=0,"Aucune colonne masquée",COUNTIF(I351:W351,"&lt;0.5")&amp;" colonnes masquées : "&amp;(T312&amp;U312))</f>
        <v>Aucune colonne masquée</v>
      </c>
      <c r="Y311" s="495" t="s">
        <v>51</v>
      </c>
      <c r="Z311" s="2950">
        <f t="shared" si="89"/>
        <v>0.25</v>
      </c>
      <c r="AA311" s="96">
        <v>250</v>
      </c>
      <c r="AB311" s="3"/>
      <c r="AC311" s="66" t="str">
        <f t="shared" si="78"/>
        <v>►</v>
      </c>
      <c r="AD311" s="3"/>
      <c r="AE311" s="48"/>
      <c r="AF311" s="48"/>
      <c r="AG311" s="48"/>
      <c r="AH311" s="48"/>
      <c r="AI311" s="48"/>
      <c r="AJ311" s="16"/>
      <c r="AK311" s="4">
        <v>1</v>
      </c>
    </row>
    <row r="312" spans="1:37" ht="16.5" thickBot="1" x14ac:dyDescent="0.3">
      <c r="A312" s="1401" t="str">
        <f t="shared" si="79"/>
        <v>►</v>
      </c>
      <c r="B312" s="1402" t="str">
        <f t="shared" si="80"/>
        <v>►</v>
      </c>
      <c r="C312" s="1403" t="str">
        <f t="shared" si="82"/>
        <v>►</v>
      </c>
      <c r="D312" s="2475" t="str">
        <f t="shared" si="81"/>
        <v>►</v>
      </c>
      <c r="E312" s="1402" t="str">
        <f t="shared" si="83"/>
        <v>►</v>
      </c>
      <c r="F312" s="1402" t="str">
        <f t="shared" si="84"/>
        <v>►</v>
      </c>
      <c r="G312" s="1402" t="str">
        <f t="shared" si="85"/>
        <v>►</v>
      </c>
      <c r="H312" s="129" t="s">
        <v>11</v>
      </c>
      <c r="I312" s="130" t="str">
        <f>L312</f>
        <v>Salade composée.S.Salade banlieue  n° 81.Famille ►.H.Hors d'œuvres</v>
      </c>
      <c r="J312" s="130">
        <f>L310</f>
        <v>10</v>
      </c>
      <c r="K312" s="130" t="str">
        <f>M310</f>
        <v>couverts</v>
      </c>
      <c r="L312" s="131" t="str">
        <f>UPPER(LEFT(N306,1))&amp;LOWER(MID(N306,2,999))&amp;"."&amp;UPPER(LEFT(P306,1))&amp;"."&amp;UPPER(LEFT(P306,1))&amp;LOWER(MID(P306,2,999))&amp;"."&amp;IF(ISTEXT(R312),Q312&amp;"."&amp;UPPER(LEFT(R312,1))&amp;"."&amp;UPPER(LEFT(R312,1))&amp;LOWER(MID(R312,2,999)),M312)</f>
        <v>Salade composée.S.Salade banlieue  n° 81.Famille ►.H.Hors d'œuvres</v>
      </c>
      <c r="M312" s="132" t="s">
        <v>55</v>
      </c>
      <c r="N312" s="3321" t="s">
        <v>56</v>
      </c>
      <c r="O312" s="3321"/>
      <c r="P312" s="3321"/>
      <c r="Q312" s="133" t="s">
        <v>2387</v>
      </c>
      <c r="R312" s="134" t="s">
        <v>2388</v>
      </c>
      <c r="T312" s="2872" t="str">
        <f ca="1">IF(I351&lt;0.5,I350&amp;".","")&amp;IF(J351&lt;0.5,J350&amp;".","")&amp;IF(K351&lt;0.5,K350&amp;".","")&amp;IF(L351&lt;0.5,L350&amp;".","")&amp;IF(M351&lt;0.5,M350&amp;".","")&amp;IF(N351&lt;0.5,N350&amp;".","")&amp;IF(O351&lt;0.5,O350&amp;".","")&amp;IF(P351&lt;0.5,P350&amp;".","")&amp;IF(Q351&lt;0.5,Q350&amp;".","")</f>
        <v/>
      </c>
      <c r="U312" s="136" t="str">
        <f ca="1">IF(R351&lt;0.5,R350&amp;".","")&amp;IF(S351&lt;0.5,S350&amp;".","")&amp;IF(T351&lt;0.5,T350&amp;".","")&amp;IF(U351&lt;0.5,U350&amp;".","")&amp;IF(V351&lt;0.5,V350&amp;".","")&amp;IF(W351&lt;0.5,W350&amp;".","")</f>
        <v/>
      </c>
      <c r="V312" s="137"/>
      <c r="W312" s="127" t="str">
        <f>ROWS(H306:H352)-SUBTOTAL(103,H306:H352)&amp;" "&amp;"Lignes masquées"</f>
        <v>0 Lignes masquées</v>
      </c>
      <c r="Y312" s="495" t="s">
        <v>59</v>
      </c>
      <c r="Z312" s="2950">
        <f t="shared" si="89"/>
        <v>0.5</v>
      </c>
      <c r="AA312" s="96">
        <v>500</v>
      </c>
      <c r="AB312" s="3"/>
      <c r="AC312" s="129" t="str">
        <f t="shared" si="78"/>
        <v>►</v>
      </c>
      <c r="AD312" s="3"/>
      <c r="AE312" s="48"/>
      <c r="AF312" s="48"/>
      <c r="AG312" s="48"/>
      <c r="AH312" s="48"/>
      <c r="AI312" s="48"/>
      <c r="AJ312" s="16"/>
      <c r="AK312" s="4">
        <v>1</v>
      </c>
    </row>
    <row r="313" spans="1:37" s="48" customFormat="1" ht="17.25" thickTop="1" thickBot="1" x14ac:dyDescent="0.3">
      <c r="A313" s="1401" t="str">
        <f t="shared" si="79"/>
        <v>►</v>
      </c>
      <c r="B313" s="1402" t="str">
        <f t="shared" si="80"/>
        <v>►</v>
      </c>
      <c r="C313" s="1403" t="str">
        <f t="shared" si="82"/>
        <v>►</v>
      </c>
      <c r="D313" s="2475" t="str">
        <f t="shared" si="81"/>
        <v>►</v>
      </c>
      <c r="E313" s="1402" t="str">
        <f t="shared" si="83"/>
        <v>►</v>
      </c>
      <c r="F313" s="1402" t="str">
        <f t="shared" si="84"/>
        <v>►</v>
      </c>
      <c r="G313" s="1402" t="str">
        <f t="shared" si="85"/>
        <v>►</v>
      </c>
      <c r="H313" s="138" t="s">
        <v>11</v>
      </c>
      <c r="I313" s="139" t="str">
        <f>I312</f>
        <v>Salade composée.S.Salade banlieue  n° 81.Famille ►.H.Hors d'œuvres</v>
      </c>
      <c r="J313" s="140"/>
      <c r="K313" s="140"/>
      <c r="L313" s="141" t="s">
        <v>61</v>
      </c>
      <c r="M313" s="141" t="s">
        <v>62</v>
      </c>
      <c r="N313" s="141" t="s">
        <v>63</v>
      </c>
      <c r="O313" s="141" t="s">
        <v>64</v>
      </c>
      <c r="P313" s="2987" t="s">
        <v>65</v>
      </c>
      <c r="Q313" s="142" t="s">
        <v>66</v>
      </c>
      <c r="R313" s="143" t="s">
        <v>67</v>
      </c>
      <c r="S313"/>
      <c r="T313" s="2875" t="s">
        <v>70</v>
      </c>
      <c r="U313" s="3686" t="s">
        <v>71</v>
      </c>
      <c r="V313" s="3686" t="s">
        <v>72</v>
      </c>
      <c r="W313" s="145" t="s">
        <v>73</v>
      </c>
      <c r="X313"/>
      <c r="Y313" s="495" t="s">
        <v>68</v>
      </c>
      <c r="Z313" s="2950">
        <f t="shared" si="89"/>
        <v>0.33332999999999996</v>
      </c>
      <c r="AA313" s="96">
        <v>333.33</v>
      </c>
      <c r="AB313" s="3"/>
      <c r="AC313" s="138" t="str">
        <f t="shared" si="78"/>
        <v>►</v>
      </c>
      <c r="AD313" s="3"/>
      <c r="AJ313" s="16"/>
      <c r="AK313" s="4">
        <v>1</v>
      </c>
    </row>
    <row r="314" spans="1:37" s="48" customFormat="1" ht="15.75" customHeight="1" thickTop="1" x14ac:dyDescent="0.25">
      <c r="A314" s="1401" t="str">
        <f t="shared" si="79"/>
        <v>A</v>
      </c>
      <c r="B314" s="1402" t="str">
        <f t="shared" si="80"/>
        <v>Salade composée.S.Salade banlieue  n° 81.Famille ►.H.Hors d'œuvres</v>
      </c>
      <c r="C314" s="1403" t="str">
        <f t="shared" si="82"/>
        <v>Salade composée</v>
      </c>
      <c r="D314" s="2475" t="str">
        <f t="shared" si="81"/>
        <v>S</v>
      </c>
      <c r="E314" s="1402" t="str">
        <f t="shared" si="83"/>
        <v>Salade banlieue  n° 81</v>
      </c>
      <c r="F314" s="1402" t="str">
        <f t="shared" si="84"/>
        <v>Famille ►</v>
      </c>
      <c r="G314" s="1402" t="str">
        <f t="shared" si="85"/>
        <v>H.Hors d'œuvres</v>
      </c>
      <c r="H314" s="66" t="s">
        <v>18</v>
      </c>
      <c r="I314" s="1018" t="str">
        <f>I312</f>
        <v>Salade composée.S.Salade banlieue  n° 81.Famille ►.H.Hors d'œuvres</v>
      </c>
      <c r="J314" s="1019"/>
      <c r="K314" s="1019"/>
      <c r="L314" s="3687" t="s">
        <v>86</v>
      </c>
      <c r="M314" s="3688" t="s">
        <v>87</v>
      </c>
      <c r="N314" s="443"/>
      <c r="O314" s="3322" t="s">
        <v>88</v>
      </c>
      <c r="P314" s="3323" t="s">
        <v>89</v>
      </c>
      <c r="Q314" s="3324" t="s">
        <v>90</v>
      </c>
      <c r="R314" s="3689" t="s">
        <v>91</v>
      </c>
      <c r="S314"/>
      <c r="T314" s="3423" t="s">
        <v>2389</v>
      </c>
      <c r="U314" s="3690" t="s">
        <v>93</v>
      </c>
      <c r="V314" s="3691" t="s">
        <v>94</v>
      </c>
      <c r="W314" s="3436" t="s">
        <v>95</v>
      </c>
      <c r="X314"/>
      <c r="Y314" s="496" t="s">
        <v>92</v>
      </c>
      <c r="Z314" s="2951">
        <f t="shared" si="89"/>
        <v>1E-3</v>
      </c>
      <c r="AA314" s="155">
        <v>1</v>
      </c>
      <c r="AB314" s="3"/>
      <c r="AC314" s="66" t="str">
        <f t="shared" si="78"/>
        <v>A</v>
      </c>
      <c r="AD314" s="3"/>
      <c r="AJ314" s="16"/>
      <c r="AK314" s="4">
        <v>1</v>
      </c>
    </row>
    <row r="315" spans="1:37" s="48" customFormat="1" ht="16.5" customHeight="1" x14ac:dyDescent="0.25">
      <c r="A315" s="1401" t="str">
        <f t="shared" si="79"/>
        <v>A</v>
      </c>
      <c r="B315" s="1402" t="str">
        <f t="shared" si="80"/>
        <v>Salade composée.S.Salade banlieue  n° 81.Famille ►.H.Hors d'œuvres</v>
      </c>
      <c r="C315" s="1403" t="str">
        <f t="shared" si="82"/>
        <v>Salade composée</v>
      </c>
      <c r="D315" s="2475" t="str">
        <f t="shared" si="81"/>
        <v>S</v>
      </c>
      <c r="E315" s="1402" t="str">
        <f t="shared" si="83"/>
        <v>Salade banlieue  n° 81</v>
      </c>
      <c r="F315" s="1402" t="str">
        <f t="shared" si="84"/>
        <v>Famille ►</v>
      </c>
      <c r="G315" s="1402" t="str">
        <f t="shared" si="85"/>
        <v>H.Hors d'œuvres</v>
      </c>
      <c r="H315" s="66" t="s">
        <v>18</v>
      </c>
      <c r="I315" s="149" t="str">
        <f>I312</f>
        <v>Salade composée.S.Salade banlieue  n° 81.Famille ►.H.Hors d'œuvres</v>
      </c>
      <c r="J315" s="91"/>
      <c r="K315" s="91"/>
      <c r="L315" s="2817" t="s">
        <v>103</v>
      </c>
      <c r="M315" s="164" t="s">
        <v>104</v>
      </c>
      <c r="N315" s="165" t="s">
        <v>105</v>
      </c>
      <c r="O315" s="3121"/>
      <c r="P315" s="3123"/>
      <c r="Q315" s="3320"/>
      <c r="R315" s="166" t="s">
        <v>106</v>
      </c>
      <c r="S315"/>
      <c r="T315" s="3424"/>
      <c r="U315" s="3692"/>
      <c r="V315" s="3693"/>
      <c r="W315" s="3195"/>
      <c r="X315"/>
      <c r="Y315" s="496" t="s">
        <v>107</v>
      </c>
      <c r="Z315" s="2951">
        <f t="shared" si="89"/>
        <v>0.01</v>
      </c>
      <c r="AA315" s="155">
        <v>10</v>
      </c>
      <c r="AB315" s="3"/>
      <c r="AC315" s="66" t="str">
        <f t="shared" si="78"/>
        <v>A</v>
      </c>
      <c r="AD315" s="3"/>
      <c r="AJ315" s="16"/>
      <c r="AK315" s="4">
        <v>1</v>
      </c>
    </row>
    <row r="316" spans="1:37" s="48" customFormat="1" ht="17.25" x14ac:dyDescent="0.25">
      <c r="A316" s="1401" t="str">
        <f t="shared" si="79"/>
        <v>A</v>
      </c>
      <c r="B316" s="1402" t="str">
        <f t="shared" si="80"/>
        <v>Salade composée.S.Salade banlieue  n° 81.Famille ►.H.Hors d'œuvres</v>
      </c>
      <c r="C316" s="1403" t="str">
        <f t="shared" si="82"/>
        <v>Salade composée</v>
      </c>
      <c r="D316" s="2475" t="str">
        <f t="shared" si="81"/>
        <v>S</v>
      </c>
      <c r="E316" s="1402" t="str">
        <f t="shared" si="83"/>
        <v>Salade banlieue  n° 81</v>
      </c>
      <c r="F316" s="1402" t="str">
        <f t="shared" si="84"/>
        <v>Famille ►</v>
      </c>
      <c r="G316" s="1402" t="str">
        <f t="shared" si="85"/>
        <v>H.Hors d'œuvres</v>
      </c>
      <c r="H316" s="66" t="s">
        <v>18</v>
      </c>
      <c r="I316" s="149" t="str">
        <f>I312</f>
        <v>Salade composée.S.Salade banlieue  n° 81.Famille ►.H.Hors d'œuvres</v>
      </c>
      <c r="J316" s="91">
        <f>J312</f>
        <v>10</v>
      </c>
      <c r="K316" s="91" t="str">
        <f>K312</f>
        <v>couverts</v>
      </c>
      <c r="L316" s="174"/>
      <c r="M316" s="175"/>
      <c r="N316" s="176" t="str">
        <f t="shared" ref="N316:N329" si="90">IF(OR(ISTEXT(L316), L316&lt;=0, O316&lt;=0), "", "de")</f>
        <v/>
      </c>
      <c r="O316" s="177">
        <v>700</v>
      </c>
      <c r="P316" s="229" t="s">
        <v>41</v>
      </c>
      <c r="Q316" s="179">
        <v>1</v>
      </c>
      <c r="R316" s="180" t="s">
        <v>2477</v>
      </c>
      <c r="S316"/>
      <c r="T316" s="2978">
        <f>IF(ISTEXT(L316), 0, IFERROR(INDEX(Z306:Z330, MATCH(P316, Y306:Y330, 0)) * O316 * IF(ISBLANK(L316), 1, L316), 0))</f>
        <v>0.70000000000000007</v>
      </c>
      <c r="U316" s="3694">
        <f>IF(ISNUMBER(Q316), T316*Q316*T311, 0)</f>
        <v>7.0000000000000009</v>
      </c>
      <c r="V316" s="3695">
        <f>IF(AND(ISNUMBER(Q316), ISNUMBER(L316)), L316 * Q316 * T311, 0)</f>
        <v>0</v>
      </c>
      <c r="W316" s="3696">
        <f t="shared" ref="W316:W329" si="91">M316</f>
        <v>0</v>
      </c>
      <c r="X316"/>
      <c r="Y316" s="496" t="s">
        <v>117</v>
      </c>
      <c r="Z316" s="2951">
        <f t="shared" si="89"/>
        <v>0.1</v>
      </c>
      <c r="AA316" s="155">
        <v>100</v>
      </c>
      <c r="AB316" s="3"/>
      <c r="AC316" s="66" t="str">
        <f t="shared" si="78"/>
        <v>A</v>
      </c>
      <c r="AD316" s="3"/>
      <c r="AJ316" s="16"/>
      <c r="AK316" s="4">
        <v>1</v>
      </c>
    </row>
    <row r="317" spans="1:37" s="48" customFormat="1" ht="17.25" x14ac:dyDescent="0.25">
      <c r="A317" s="1401" t="str">
        <f t="shared" si="79"/>
        <v>A</v>
      </c>
      <c r="B317" s="1402" t="str">
        <f t="shared" si="80"/>
        <v>Salade composée.S.Salade banlieue  n° 81.Famille ►.H.Hors d'œuvres</v>
      </c>
      <c r="C317" s="1403" t="str">
        <f t="shared" si="82"/>
        <v>Salade composée</v>
      </c>
      <c r="D317" s="2475" t="str">
        <f t="shared" si="81"/>
        <v>S</v>
      </c>
      <c r="E317" s="1402" t="str">
        <f t="shared" si="83"/>
        <v>Salade banlieue  n° 81</v>
      </c>
      <c r="F317" s="1402" t="str">
        <f t="shared" si="84"/>
        <v>Famille ►</v>
      </c>
      <c r="G317" s="1402" t="str">
        <f t="shared" si="85"/>
        <v>H.Hors d'œuvres</v>
      </c>
      <c r="H317" s="196" t="str">
        <f t="shared" ref="H317:H329" si="92">IF(R317&lt;&gt;"","A","►")</f>
        <v>A</v>
      </c>
      <c r="I317" s="149" t="str">
        <f>I312</f>
        <v>Salade composée.S.Salade banlieue  n° 81.Famille ►.H.Hors d'œuvres</v>
      </c>
      <c r="J317" s="91">
        <f>J312</f>
        <v>10</v>
      </c>
      <c r="K317" s="91" t="str">
        <f>K312</f>
        <v>couverts</v>
      </c>
      <c r="L317" s="174"/>
      <c r="M317" s="175"/>
      <c r="N317" s="176" t="str">
        <f t="shared" si="90"/>
        <v/>
      </c>
      <c r="O317" s="177">
        <v>600</v>
      </c>
      <c r="P317" s="229" t="s">
        <v>41</v>
      </c>
      <c r="Q317" s="179">
        <v>1</v>
      </c>
      <c r="R317" s="180" t="s">
        <v>2478</v>
      </c>
      <c r="S317"/>
      <c r="T317" s="2978">
        <f>IF(ISTEXT(L317), 0, IFERROR(INDEX(Z306:Z330, MATCH(P317, Y306:Y330, 0)) * O317 * IF(ISBLANK(L317), 1, L317), 0))</f>
        <v>0.6</v>
      </c>
      <c r="U317" s="3697">
        <f>IF(ISNUMBER(Q317), T317*Q317*T311, 0)</f>
        <v>6</v>
      </c>
      <c r="V317" s="3698">
        <f>IF(AND(ISNUMBER(Q317), ISNUMBER(L317)), L317 * Q317 * T311, 0)</f>
        <v>0</v>
      </c>
      <c r="W317" s="3699">
        <f t="shared" si="91"/>
        <v>0</v>
      </c>
      <c r="X317"/>
      <c r="Y317" s="496" t="s">
        <v>118</v>
      </c>
      <c r="Z317" s="2951">
        <f t="shared" si="89"/>
        <v>1</v>
      </c>
      <c r="AA317" s="155">
        <v>1000</v>
      </c>
      <c r="AB317" s="3"/>
      <c r="AC317" s="196" t="str">
        <f t="shared" si="78"/>
        <v>A</v>
      </c>
      <c r="AD317" s="3"/>
      <c r="AJ317" s="16"/>
      <c r="AK317" s="4">
        <v>1</v>
      </c>
    </row>
    <row r="318" spans="1:37" s="48" customFormat="1" ht="17.25" x14ac:dyDescent="0.25">
      <c r="A318" s="1401" t="str">
        <f t="shared" si="79"/>
        <v>A</v>
      </c>
      <c r="B318" s="1402" t="str">
        <f t="shared" si="80"/>
        <v>Salade composée.S.Salade banlieue  n° 81.Famille ►.H.Hors d'œuvres</v>
      </c>
      <c r="C318" s="1403" t="str">
        <f t="shared" si="82"/>
        <v>Salade composée</v>
      </c>
      <c r="D318" s="2475" t="str">
        <f t="shared" si="81"/>
        <v>S</v>
      </c>
      <c r="E318" s="1402" t="str">
        <f t="shared" si="83"/>
        <v>Salade banlieue  n° 81</v>
      </c>
      <c r="F318" s="1402" t="str">
        <f t="shared" si="84"/>
        <v>Famille ►</v>
      </c>
      <c r="G318" s="1402" t="str">
        <f t="shared" si="85"/>
        <v>H.Hors d'œuvres</v>
      </c>
      <c r="H318" s="196" t="str">
        <f t="shared" si="92"/>
        <v>A</v>
      </c>
      <c r="I318" s="149" t="str">
        <f>I312</f>
        <v>Salade composée.S.Salade banlieue  n° 81.Famille ►.H.Hors d'œuvres</v>
      </c>
      <c r="J318" s="91">
        <f>J312</f>
        <v>10</v>
      </c>
      <c r="K318" s="91" t="str">
        <f>K312</f>
        <v>couverts</v>
      </c>
      <c r="L318" s="174"/>
      <c r="M318" s="209"/>
      <c r="N318" s="176" t="str">
        <f t="shared" si="90"/>
        <v/>
      </c>
      <c r="O318" s="177">
        <v>600</v>
      </c>
      <c r="P318" s="229" t="s">
        <v>41</v>
      </c>
      <c r="Q318" s="179">
        <v>1</v>
      </c>
      <c r="R318" s="180" t="s">
        <v>2419</v>
      </c>
      <c r="S318"/>
      <c r="T318" s="2978">
        <f>IF(ISTEXT(L318), 0, IFERROR(INDEX(Z306:Z330, MATCH(P318, Y306:Y330, 0)) * O318 * IF(ISBLANK(L318), 1, L318), 0))</f>
        <v>0.6</v>
      </c>
      <c r="U318" s="3700">
        <f>IF(ISNUMBER(Q318), T318*Q318*T311, 0)</f>
        <v>6</v>
      </c>
      <c r="V318" s="3701">
        <f>IF(AND(ISNUMBER(Q318), ISNUMBER(L318)), L318 * Q318 * T311, 0)</f>
        <v>0</v>
      </c>
      <c r="W318" s="3702">
        <f t="shared" si="91"/>
        <v>0</v>
      </c>
      <c r="X318"/>
      <c r="Y318" s="489" t="s">
        <v>120</v>
      </c>
      <c r="Z318" s="2951">
        <f t="shared" si="89"/>
        <v>0.25</v>
      </c>
      <c r="AA318" s="155">
        <v>250</v>
      </c>
      <c r="AB318" s="3"/>
      <c r="AC318" s="196" t="str">
        <f t="shared" si="78"/>
        <v>A</v>
      </c>
      <c r="AD318" s="3"/>
      <c r="AJ318" s="16"/>
      <c r="AK318" s="4">
        <v>1</v>
      </c>
    </row>
    <row r="319" spans="1:37" s="48" customFormat="1" ht="17.25" x14ac:dyDescent="0.25">
      <c r="A319" s="1401" t="str">
        <f t="shared" si="79"/>
        <v>A</v>
      </c>
      <c r="B319" s="1402" t="str">
        <f t="shared" si="80"/>
        <v>Salade composée.S.Salade banlieue  n° 81.Famille ►.H.Hors d'œuvres</v>
      </c>
      <c r="C319" s="1403" t="str">
        <f t="shared" si="82"/>
        <v>Salade composée</v>
      </c>
      <c r="D319" s="2475" t="str">
        <f t="shared" si="81"/>
        <v>S</v>
      </c>
      <c r="E319" s="1402" t="str">
        <f t="shared" si="83"/>
        <v>Salade banlieue  n° 81</v>
      </c>
      <c r="F319" s="1402" t="str">
        <f t="shared" si="84"/>
        <v>Famille ►</v>
      </c>
      <c r="G319" s="1402" t="str">
        <f t="shared" si="85"/>
        <v>H.Hors d'œuvres</v>
      </c>
      <c r="H319" s="196" t="str">
        <f t="shared" si="92"/>
        <v>A</v>
      </c>
      <c r="I319" s="149" t="str">
        <f>I312</f>
        <v>Salade composée.S.Salade banlieue  n° 81.Famille ►.H.Hors d'œuvres</v>
      </c>
      <c r="J319" s="91">
        <f>J312</f>
        <v>10</v>
      </c>
      <c r="K319" s="91" t="str">
        <f>K312</f>
        <v>couverts</v>
      </c>
      <c r="L319" s="174"/>
      <c r="M319" s="209"/>
      <c r="N319" s="176" t="str">
        <f t="shared" si="90"/>
        <v/>
      </c>
      <c r="O319" s="177">
        <v>20</v>
      </c>
      <c r="P319" s="229" t="s">
        <v>41</v>
      </c>
      <c r="Q319" s="179">
        <v>1</v>
      </c>
      <c r="R319" s="180" t="s">
        <v>2459</v>
      </c>
      <c r="S319"/>
      <c r="T319" s="2978">
        <f>IF(ISTEXT(L319), 0, IFERROR(INDEX(Z306:Z330, MATCH(P319, Y306:Y330, 0)) * O319 * IF(ISBLANK(L319), 1, L319), 0))</f>
        <v>0.02</v>
      </c>
      <c r="U319" s="3697">
        <f>IF(ISNUMBER(Q319), T319*Q319*T311, 0)</f>
        <v>0.2</v>
      </c>
      <c r="V319" s="3698">
        <f>IF(AND(ISNUMBER(Q319), ISNUMBER(L319)), L319 * Q319 * T311, 0)</f>
        <v>0</v>
      </c>
      <c r="W319" s="3699">
        <f t="shared" si="91"/>
        <v>0</v>
      </c>
      <c r="X319"/>
      <c r="Y319" s="489" t="s">
        <v>123</v>
      </c>
      <c r="Z319" s="2951">
        <f t="shared" si="89"/>
        <v>0.5</v>
      </c>
      <c r="AA319" s="155">
        <v>500</v>
      </c>
      <c r="AB319" s="3"/>
      <c r="AC319" s="196" t="str">
        <f t="shared" si="78"/>
        <v>A</v>
      </c>
      <c r="AD319" s="3"/>
      <c r="AJ319" s="16"/>
      <c r="AK319" s="4">
        <v>1</v>
      </c>
    </row>
    <row r="320" spans="1:37" s="48" customFormat="1" ht="18" customHeight="1" x14ac:dyDescent="0.25">
      <c r="A320" s="1401" t="str">
        <f t="shared" si="79"/>
        <v>►</v>
      </c>
      <c r="B320" s="1402" t="str">
        <f t="shared" si="80"/>
        <v>►</v>
      </c>
      <c r="C320" s="1403" t="str">
        <f t="shared" si="82"/>
        <v>►</v>
      </c>
      <c r="D320" s="2475" t="str">
        <f t="shared" si="81"/>
        <v>►</v>
      </c>
      <c r="E320" s="1402" t="str">
        <f t="shared" si="83"/>
        <v>►</v>
      </c>
      <c r="F320" s="1402" t="str">
        <f t="shared" si="84"/>
        <v>►</v>
      </c>
      <c r="G320" s="1402" t="str">
        <f t="shared" si="85"/>
        <v>►</v>
      </c>
      <c r="H320" s="196" t="str">
        <f t="shared" si="92"/>
        <v>►</v>
      </c>
      <c r="I320" s="149" t="str">
        <f>I312</f>
        <v>Salade composée.S.Salade banlieue  n° 81.Famille ►.H.Hors d'œuvres</v>
      </c>
      <c r="J320" s="91">
        <f>J312</f>
        <v>10</v>
      </c>
      <c r="K320" s="91" t="str">
        <f>K312</f>
        <v>couverts</v>
      </c>
      <c r="L320" s="174"/>
      <c r="M320" s="209"/>
      <c r="N320" s="176" t="str">
        <f t="shared" si="90"/>
        <v/>
      </c>
      <c r="O320" s="177"/>
      <c r="P320" s="1462"/>
      <c r="Q320" s="179">
        <v>1</v>
      </c>
      <c r="R320" s="180"/>
      <c r="S320"/>
      <c r="T320" s="2978">
        <f>IF(ISTEXT(L320), 0, IFERROR(INDEX(Z306:Z330, MATCH(P320, Y306:Y330, 0)) * O320 * IF(ISBLANK(L320), 1, L320), 0))</f>
        <v>0</v>
      </c>
      <c r="U320" s="3700">
        <f>IF(ISNUMBER(Q320), T320*Q320*T311, 0)</f>
        <v>0</v>
      </c>
      <c r="V320" s="3701">
        <f>IF(AND(ISNUMBER(Q320), ISNUMBER(L320)), L320 * Q320 * T311, 0)</f>
        <v>0</v>
      </c>
      <c r="W320" s="3702">
        <f t="shared" si="91"/>
        <v>0</v>
      </c>
      <c r="X320"/>
      <c r="Y320" s="2879" t="s">
        <v>125</v>
      </c>
      <c r="Z320" s="2951">
        <f t="shared" si="89"/>
        <v>0.1</v>
      </c>
      <c r="AA320" s="155">
        <v>100</v>
      </c>
      <c r="AB320" s="3"/>
      <c r="AC320" s="196" t="str">
        <f t="shared" si="78"/>
        <v>►</v>
      </c>
      <c r="AD320" s="3"/>
      <c r="AJ320" s="16"/>
      <c r="AK320" s="4">
        <v>1</v>
      </c>
    </row>
    <row r="321" spans="1:37" s="48" customFormat="1" ht="18" customHeight="1" x14ac:dyDescent="0.25">
      <c r="A321" s="1401" t="str">
        <f t="shared" si="79"/>
        <v>A</v>
      </c>
      <c r="B321" s="1402" t="str">
        <f t="shared" si="80"/>
        <v>Salade composée.S.Salade banlieue  n° 81.Famille ►.H.Hors d'œuvres</v>
      </c>
      <c r="C321" s="1403" t="str">
        <f t="shared" si="82"/>
        <v>Salade composée</v>
      </c>
      <c r="D321" s="2475" t="str">
        <f t="shared" si="81"/>
        <v>S</v>
      </c>
      <c r="E321" s="1402" t="str">
        <f t="shared" si="83"/>
        <v>Salade banlieue  n° 81</v>
      </c>
      <c r="F321" s="1402" t="str">
        <f t="shared" si="84"/>
        <v>Famille ►</v>
      </c>
      <c r="G321" s="1402" t="str">
        <f t="shared" si="85"/>
        <v>H.Hors d'œuvres</v>
      </c>
      <c r="H321" s="196" t="str">
        <f t="shared" si="92"/>
        <v>A</v>
      </c>
      <c r="I321" s="149" t="str">
        <f>I312</f>
        <v>Salade composée.S.Salade banlieue  n° 81.Famille ►.H.Hors d'œuvres</v>
      </c>
      <c r="J321" s="91">
        <f>J312</f>
        <v>10</v>
      </c>
      <c r="K321" s="91" t="str">
        <f>K312</f>
        <v>couverts</v>
      </c>
      <c r="L321" s="174"/>
      <c r="M321" s="209"/>
      <c r="N321" s="176" t="str">
        <f t="shared" si="90"/>
        <v/>
      </c>
      <c r="O321" s="177">
        <v>150</v>
      </c>
      <c r="P321" s="229" t="s">
        <v>41</v>
      </c>
      <c r="Q321" s="179">
        <v>1</v>
      </c>
      <c r="R321" s="180" t="s">
        <v>1995</v>
      </c>
      <c r="S321"/>
      <c r="T321" s="2978">
        <f>IF(ISTEXT(L321), 0, IFERROR(INDEX(Z306:Z330, MATCH(P321, Y306:Y330, 0)) * O321 * IF(ISBLANK(L321), 1, L321), 0))</f>
        <v>0.15</v>
      </c>
      <c r="U321" s="3697">
        <f>IF(ISNUMBER(Q321), T321*Q321*T311, 0)</f>
        <v>1.5</v>
      </c>
      <c r="V321" s="3698">
        <f>IF(AND(ISNUMBER(Q321), ISNUMBER(L321)), L321 * Q321 * T311, 0)</f>
        <v>0</v>
      </c>
      <c r="W321" s="3699">
        <f t="shared" si="91"/>
        <v>0</v>
      </c>
      <c r="X321"/>
      <c r="Y321" s="1446" t="s">
        <v>126</v>
      </c>
      <c r="Z321" s="2951">
        <f t="shared" si="89"/>
        <v>4.9299999999999995E-3</v>
      </c>
      <c r="AA321" s="223">
        <v>4.93</v>
      </c>
      <c r="AB321" s="3"/>
      <c r="AC321" s="196" t="str">
        <f t="shared" si="78"/>
        <v>A</v>
      </c>
      <c r="AD321" s="3"/>
      <c r="AJ321" s="16"/>
      <c r="AK321" s="4">
        <v>1</v>
      </c>
    </row>
    <row r="322" spans="1:37" s="48" customFormat="1" ht="17.25" x14ac:dyDescent="0.25">
      <c r="A322" s="1401" t="str">
        <f t="shared" si="79"/>
        <v>A</v>
      </c>
      <c r="B322" s="1402" t="str">
        <f t="shared" si="80"/>
        <v>Salade composée.S.Salade banlieue  n° 81.Famille ►.H.Hors d'œuvres</v>
      </c>
      <c r="C322" s="1403" t="str">
        <f t="shared" si="82"/>
        <v>Salade composée</v>
      </c>
      <c r="D322" s="2475" t="str">
        <f t="shared" si="81"/>
        <v>S</v>
      </c>
      <c r="E322" s="1402" t="str">
        <f t="shared" si="83"/>
        <v>Salade banlieue  n° 81</v>
      </c>
      <c r="F322" s="1402" t="str">
        <f t="shared" si="84"/>
        <v>Famille ►</v>
      </c>
      <c r="G322" s="1402" t="str">
        <f t="shared" si="85"/>
        <v>H.Hors d'œuvres</v>
      </c>
      <c r="H322" s="196" t="str">
        <f t="shared" si="92"/>
        <v>A</v>
      </c>
      <c r="I322" s="149" t="str">
        <f>I312</f>
        <v>Salade composée.S.Salade banlieue  n° 81.Famille ►.H.Hors d'œuvres</v>
      </c>
      <c r="J322" s="91">
        <f>J312</f>
        <v>10</v>
      </c>
      <c r="K322" s="91" t="str">
        <f>K312</f>
        <v>couverts</v>
      </c>
      <c r="L322" s="174"/>
      <c r="M322" s="209"/>
      <c r="N322" s="176" t="str">
        <f t="shared" si="90"/>
        <v/>
      </c>
      <c r="O322" s="177">
        <v>100</v>
      </c>
      <c r="P322" s="229" t="s">
        <v>41</v>
      </c>
      <c r="Q322" s="179">
        <v>1</v>
      </c>
      <c r="R322" s="180" t="s">
        <v>2479</v>
      </c>
      <c r="S322"/>
      <c r="T322" s="2978">
        <f>IF(ISTEXT(L322), 0, IFERROR(INDEX(Z306:Z330, MATCH(P322, Y306:Y330, 0)) * O322 * IF(ISBLANK(L322), 1, L322), 0))</f>
        <v>0.1</v>
      </c>
      <c r="U322" s="3700">
        <f>IF(ISNUMBER(Q322), T322*Q322*T311, 0)</f>
        <v>1</v>
      </c>
      <c r="V322" s="3701">
        <f>IF(AND(ISNUMBER(Q322), ISNUMBER(L322)), L322 * Q322 * T311, 0)</f>
        <v>0</v>
      </c>
      <c r="W322" s="3702">
        <f t="shared" si="91"/>
        <v>0</v>
      </c>
      <c r="X322"/>
      <c r="Y322" s="1446" t="s">
        <v>128</v>
      </c>
      <c r="Z322" s="2951">
        <f t="shared" si="89"/>
        <v>1.4999999999999999E-2</v>
      </c>
      <c r="AA322" s="155">
        <v>15</v>
      </c>
      <c r="AB322" s="3"/>
      <c r="AC322" s="196" t="str">
        <f t="shared" si="78"/>
        <v>A</v>
      </c>
      <c r="AD322" s="3"/>
      <c r="AJ322" s="16"/>
      <c r="AK322" s="4">
        <v>1</v>
      </c>
    </row>
    <row r="323" spans="1:37" s="48" customFormat="1" ht="17.25" x14ac:dyDescent="0.25">
      <c r="A323" s="1401" t="str">
        <f t="shared" si="79"/>
        <v>A</v>
      </c>
      <c r="B323" s="1402" t="str">
        <f t="shared" si="80"/>
        <v>Salade composée.S.Salade banlieue  n° 81.Famille ►.H.Hors d'œuvres</v>
      </c>
      <c r="C323" s="1403" t="str">
        <f t="shared" si="82"/>
        <v>Salade composée</v>
      </c>
      <c r="D323" s="2475" t="str">
        <f t="shared" si="81"/>
        <v>S</v>
      </c>
      <c r="E323" s="1402" t="str">
        <f t="shared" si="83"/>
        <v>Salade banlieue  n° 81</v>
      </c>
      <c r="F323" s="1402" t="str">
        <f t="shared" si="84"/>
        <v>Famille ►</v>
      </c>
      <c r="G323" s="1402" t="str">
        <f t="shared" si="85"/>
        <v>H.Hors d'œuvres</v>
      </c>
      <c r="H323" s="196" t="str">
        <f t="shared" si="92"/>
        <v>A</v>
      </c>
      <c r="I323" s="149" t="str">
        <f>I312</f>
        <v>Salade composée.S.Salade banlieue  n° 81.Famille ►.H.Hors d'œuvres</v>
      </c>
      <c r="J323" s="91">
        <f>J312</f>
        <v>10</v>
      </c>
      <c r="K323" s="91" t="str">
        <f>K312</f>
        <v>couverts</v>
      </c>
      <c r="L323" s="174"/>
      <c r="M323" s="209" t="s">
        <v>2393</v>
      </c>
      <c r="N323" s="176" t="str">
        <f t="shared" si="90"/>
        <v/>
      </c>
      <c r="O323" s="177"/>
      <c r="P323" s="178"/>
      <c r="Q323" s="179">
        <v>1</v>
      </c>
      <c r="R323" s="180" t="s">
        <v>2424</v>
      </c>
      <c r="S323"/>
      <c r="T323" s="2978">
        <f>IF(ISTEXT(L323), 0, IFERROR(INDEX(Z306:Z330, MATCH(P323, Y306:Y330, 0)) * O323 * IF(ISBLANK(L323), 1, L323), 0))</f>
        <v>0</v>
      </c>
      <c r="U323" s="3697">
        <f>IF(ISNUMBER(Q323), T323*Q323*T311, 0)</f>
        <v>0</v>
      </c>
      <c r="V323" s="3698">
        <f>IF(AND(ISNUMBER(Q323), ISNUMBER(L323)), L323 * Q323 * T311, 0)</f>
        <v>0</v>
      </c>
      <c r="W323" s="3699" t="str">
        <f t="shared" si="91"/>
        <v>PM</v>
      </c>
      <c r="X323"/>
      <c r="Y323" s="1446" t="s">
        <v>130</v>
      </c>
      <c r="Z323" s="2951">
        <f t="shared" si="89"/>
        <v>5.0000000000000001E-3</v>
      </c>
      <c r="AA323" s="155">
        <v>5</v>
      </c>
      <c r="AB323" s="3"/>
      <c r="AC323" s="196" t="str">
        <f t="shared" si="78"/>
        <v>A</v>
      </c>
      <c r="AD323" s="3"/>
      <c r="AJ323" s="16"/>
      <c r="AK323" s="4">
        <v>1</v>
      </c>
    </row>
    <row r="324" spans="1:37" s="48" customFormat="1" ht="17.25" x14ac:dyDescent="0.25">
      <c r="A324" s="1401" t="str">
        <f t="shared" si="79"/>
        <v>A</v>
      </c>
      <c r="B324" s="1402" t="str">
        <f t="shared" si="80"/>
        <v>Salade composée.S.Salade banlieue  n° 81.Famille ►.H.Hors d'œuvres</v>
      </c>
      <c r="C324" s="1403" t="str">
        <f t="shared" si="82"/>
        <v>Salade composée</v>
      </c>
      <c r="D324" s="2475" t="str">
        <f t="shared" si="81"/>
        <v>S</v>
      </c>
      <c r="E324" s="1402" t="str">
        <f t="shared" si="83"/>
        <v>Salade banlieue  n° 81</v>
      </c>
      <c r="F324" s="1402" t="str">
        <f t="shared" si="84"/>
        <v>Famille ►</v>
      </c>
      <c r="G324" s="1402" t="str">
        <f t="shared" si="85"/>
        <v>H.Hors d'œuvres</v>
      </c>
      <c r="H324" s="196" t="str">
        <f t="shared" si="92"/>
        <v>A</v>
      </c>
      <c r="I324" s="149" t="str">
        <f>I312</f>
        <v>Salade composée.S.Salade banlieue  n° 81.Famille ►.H.Hors d'œuvres</v>
      </c>
      <c r="J324" s="91">
        <f>J312</f>
        <v>10</v>
      </c>
      <c r="K324" s="91" t="str">
        <f>K312</f>
        <v>couverts</v>
      </c>
      <c r="L324" s="174"/>
      <c r="M324" s="209" t="s">
        <v>2393</v>
      </c>
      <c r="N324" s="176" t="str">
        <f t="shared" si="90"/>
        <v/>
      </c>
      <c r="O324" s="177"/>
      <c r="P324" s="178"/>
      <c r="Q324" s="179">
        <v>1</v>
      </c>
      <c r="R324" s="180" t="s">
        <v>2425</v>
      </c>
      <c r="S324"/>
      <c r="T324" s="2978">
        <f>IF(ISTEXT(L324), 0, IFERROR(INDEX(Z306:Z330, MATCH(P324, Y306:Y330, 0)) * O324 * IF(ISBLANK(L324), 1, L324), 0))</f>
        <v>0</v>
      </c>
      <c r="U324" s="3700">
        <f>IF(ISNUMBER(Q324), T324*Q324*T311, 0)</f>
        <v>0</v>
      </c>
      <c r="V324" s="3701">
        <f>IF(AND(ISNUMBER(Q324), ISNUMBER(L324)), L324 * Q324 * T311, 0)</f>
        <v>0</v>
      </c>
      <c r="W324" s="3702" t="str">
        <f t="shared" si="91"/>
        <v>PM</v>
      </c>
      <c r="X324"/>
      <c r="Y324" s="1446" t="s">
        <v>133</v>
      </c>
      <c r="Z324" s="2951">
        <f t="shared" si="89"/>
        <v>0.03</v>
      </c>
      <c r="AA324" s="155">
        <v>30</v>
      </c>
      <c r="AB324" s="3"/>
      <c r="AC324" s="196" t="str">
        <f t="shared" si="78"/>
        <v>A</v>
      </c>
      <c r="AD324" s="3"/>
      <c r="AJ324" s="16"/>
      <c r="AK324" s="4">
        <v>1</v>
      </c>
    </row>
    <row r="325" spans="1:37" s="48" customFormat="1" ht="17.25" x14ac:dyDescent="0.25">
      <c r="A325" s="1401" t="str">
        <f t="shared" si="79"/>
        <v>►</v>
      </c>
      <c r="B325" s="1402" t="str">
        <f t="shared" si="80"/>
        <v>►</v>
      </c>
      <c r="C325" s="1403" t="str">
        <f t="shared" si="82"/>
        <v>►</v>
      </c>
      <c r="D325" s="2475" t="str">
        <f t="shared" si="81"/>
        <v>►</v>
      </c>
      <c r="E325" s="1402" t="str">
        <f t="shared" si="83"/>
        <v>►</v>
      </c>
      <c r="F325" s="1402" t="str">
        <f t="shared" si="84"/>
        <v>►</v>
      </c>
      <c r="G325" s="1402" t="str">
        <f t="shared" si="85"/>
        <v>►</v>
      </c>
      <c r="H325" s="196" t="str">
        <f t="shared" si="92"/>
        <v>►</v>
      </c>
      <c r="I325" s="149" t="str">
        <f>I312</f>
        <v>Salade composée.S.Salade banlieue  n° 81.Famille ►.H.Hors d'œuvres</v>
      </c>
      <c r="J325" s="91">
        <f>J312</f>
        <v>10</v>
      </c>
      <c r="K325" s="91" t="str">
        <f>K312</f>
        <v>couverts</v>
      </c>
      <c r="L325" s="174"/>
      <c r="M325" s="209"/>
      <c r="N325" s="176" t="str">
        <f t="shared" si="90"/>
        <v/>
      </c>
      <c r="O325" s="177"/>
      <c r="P325" s="178"/>
      <c r="Q325" s="179">
        <v>1</v>
      </c>
      <c r="R325" s="180"/>
      <c r="S325"/>
      <c r="T325" s="2978">
        <f>IF(ISTEXT(L325), 0, IFERROR(INDEX(Z306:Z330, MATCH(P325, Y306:Y330, 0)) * O325 * IF(ISBLANK(L325), 1, L325), 0))</f>
        <v>0</v>
      </c>
      <c r="U325" s="3697">
        <f>IF(ISNUMBER(Q325), T325*Q325*T311, 0)</f>
        <v>0</v>
      </c>
      <c r="V325" s="3698">
        <f>IF(AND(ISNUMBER(Q325), ISNUMBER(L325)), L325 * Q325 * T311, 0)</f>
        <v>0</v>
      </c>
      <c r="W325" s="3699">
        <f t="shared" si="91"/>
        <v>0</v>
      </c>
      <c r="X325"/>
      <c r="Y325" s="1446" t="s">
        <v>136</v>
      </c>
      <c r="Z325" s="2951">
        <f t="shared" si="89"/>
        <v>0.06</v>
      </c>
      <c r="AA325" s="155">
        <v>60</v>
      </c>
      <c r="AB325" s="3"/>
      <c r="AC325" s="196" t="str">
        <f t="shared" si="78"/>
        <v>►</v>
      </c>
      <c r="AD325" s="3"/>
      <c r="AJ325" s="16"/>
      <c r="AK325" s="4">
        <v>1</v>
      </c>
    </row>
    <row r="326" spans="1:37" s="48" customFormat="1" ht="17.25" x14ac:dyDescent="0.25">
      <c r="A326" s="1401" t="str">
        <f t="shared" si="79"/>
        <v>►</v>
      </c>
      <c r="B326" s="1402" t="str">
        <f t="shared" si="80"/>
        <v>►</v>
      </c>
      <c r="C326" s="1403" t="str">
        <f t="shared" si="82"/>
        <v>►</v>
      </c>
      <c r="D326" s="2475" t="str">
        <f t="shared" si="81"/>
        <v>►</v>
      </c>
      <c r="E326" s="1402" t="str">
        <f t="shared" si="83"/>
        <v>►</v>
      </c>
      <c r="F326" s="1402" t="str">
        <f t="shared" si="84"/>
        <v>►</v>
      </c>
      <c r="G326" s="1402" t="str">
        <f t="shared" si="85"/>
        <v>►</v>
      </c>
      <c r="H326" s="196" t="str">
        <f t="shared" si="92"/>
        <v>►</v>
      </c>
      <c r="I326" s="149" t="str">
        <f>I312</f>
        <v>Salade composée.S.Salade banlieue  n° 81.Famille ►.H.Hors d'œuvres</v>
      </c>
      <c r="J326" s="91">
        <f>J312</f>
        <v>10</v>
      </c>
      <c r="K326" s="91" t="str">
        <f>K312</f>
        <v>couverts</v>
      </c>
      <c r="L326" s="174"/>
      <c r="M326" s="209"/>
      <c r="N326" s="176" t="str">
        <f t="shared" si="90"/>
        <v/>
      </c>
      <c r="O326" s="177"/>
      <c r="P326" s="178"/>
      <c r="Q326" s="179">
        <v>1</v>
      </c>
      <c r="R326" s="180"/>
      <c r="S326"/>
      <c r="T326" s="2978">
        <f>IF(ISTEXT(L326), 0, IFERROR(INDEX(Z306:Z330, MATCH(P326, Y306:Y330, 0)) * O326 * IF(ISBLANK(L326), 1, L326), 0))</f>
        <v>0</v>
      </c>
      <c r="U326" s="3700">
        <f>IF(ISNUMBER(Q326), T326*Q326*T311, 0)</f>
        <v>0</v>
      </c>
      <c r="V326" s="3701">
        <f>IF(AND(ISNUMBER(Q326), ISNUMBER(L326)), L326 * Q326 * T311, 0)</f>
        <v>0</v>
      </c>
      <c r="W326" s="3702">
        <f t="shared" si="91"/>
        <v>0</v>
      </c>
      <c r="X326"/>
      <c r="Y326" s="1446" t="s">
        <v>139</v>
      </c>
      <c r="Z326" s="2951">
        <f t="shared" si="89"/>
        <v>0.22500000000000001</v>
      </c>
      <c r="AA326" s="155">
        <v>225</v>
      </c>
      <c r="AB326" s="3"/>
      <c r="AC326" s="196" t="str">
        <f t="shared" si="78"/>
        <v>►</v>
      </c>
      <c r="AD326" s="3"/>
      <c r="AJ326" s="16"/>
      <c r="AK326" s="4">
        <v>1</v>
      </c>
    </row>
    <row r="327" spans="1:37" s="48" customFormat="1" ht="19.5" customHeight="1" x14ac:dyDescent="0.25">
      <c r="A327" s="1401" t="str">
        <f t="shared" si="79"/>
        <v>►</v>
      </c>
      <c r="B327" s="1402" t="str">
        <f t="shared" si="80"/>
        <v>►</v>
      </c>
      <c r="C327" s="1403" t="str">
        <f t="shared" si="82"/>
        <v>►</v>
      </c>
      <c r="D327" s="2475" t="str">
        <f t="shared" si="81"/>
        <v>►</v>
      </c>
      <c r="E327" s="1402" t="str">
        <f t="shared" si="83"/>
        <v>►</v>
      </c>
      <c r="F327" s="1402" t="str">
        <f t="shared" si="84"/>
        <v>►</v>
      </c>
      <c r="G327" s="1402" t="str">
        <f t="shared" si="85"/>
        <v>►</v>
      </c>
      <c r="H327" s="196" t="str">
        <f t="shared" si="92"/>
        <v>►</v>
      </c>
      <c r="I327" s="149" t="str">
        <f>I312</f>
        <v>Salade composée.S.Salade banlieue  n° 81.Famille ►.H.Hors d'œuvres</v>
      </c>
      <c r="J327" s="91">
        <f>J312</f>
        <v>10</v>
      </c>
      <c r="K327" s="91" t="str">
        <f>K312</f>
        <v>couverts</v>
      </c>
      <c r="L327" s="174"/>
      <c r="M327" s="209"/>
      <c r="N327" s="176" t="str">
        <f t="shared" si="90"/>
        <v/>
      </c>
      <c r="O327" s="177"/>
      <c r="P327" s="178"/>
      <c r="Q327" s="179">
        <v>1</v>
      </c>
      <c r="R327" s="180"/>
      <c r="S327"/>
      <c r="T327" s="2978">
        <f>IF(ISTEXT(L327), 0, IFERROR(INDEX(Z306:Z330, MATCH(P327, Y306:Y330, 0)) * O327 * IF(ISBLANK(L327), 1, L327), 0))</f>
        <v>0</v>
      </c>
      <c r="U327" s="3697">
        <f>IF(ISNUMBER(Q327), T327*Q327*T311, 0)</f>
        <v>0</v>
      </c>
      <c r="V327" s="3698">
        <f>IF(AND(ISNUMBER(Q327), ISNUMBER(L327)), L327 * Q327 * T311, 0)</f>
        <v>0</v>
      </c>
      <c r="W327" s="3699">
        <f t="shared" si="91"/>
        <v>0</v>
      </c>
      <c r="X327"/>
      <c r="Y327" s="1446" t="s">
        <v>141</v>
      </c>
      <c r="Z327" s="2951">
        <f t="shared" si="89"/>
        <v>0.11799999999999999</v>
      </c>
      <c r="AA327" s="155">
        <v>118</v>
      </c>
      <c r="AB327" s="3" t="s">
        <v>6</v>
      </c>
      <c r="AC327" s="196" t="str">
        <f t="shared" si="78"/>
        <v>►</v>
      </c>
      <c r="AD327" s="3"/>
      <c r="AJ327" s="16"/>
      <c r="AK327" s="4">
        <v>1</v>
      </c>
    </row>
    <row r="328" spans="1:37" s="48" customFormat="1" ht="19.5" customHeight="1" x14ac:dyDescent="0.25">
      <c r="A328" s="1401" t="str">
        <f t="shared" si="79"/>
        <v>►</v>
      </c>
      <c r="B328" s="1402" t="str">
        <f t="shared" si="80"/>
        <v>►</v>
      </c>
      <c r="C328" s="1403" t="str">
        <f t="shared" si="82"/>
        <v>►</v>
      </c>
      <c r="D328" s="2475" t="str">
        <f t="shared" si="81"/>
        <v>►</v>
      </c>
      <c r="E328" s="1402" t="str">
        <f t="shared" si="83"/>
        <v>►</v>
      </c>
      <c r="F328" s="1402" t="str">
        <f t="shared" si="84"/>
        <v>►</v>
      </c>
      <c r="G328" s="1402" t="str">
        <f t="shared" si="85"/>
        <v>►</v>
      </c>
      <c r="H328" s="196" t="str">
        <f t="shared" si="92"/>
        <v>►</v>
      </c>
      <c r="I328" s="149" t="str">
        <f>I312</f>
        <v>Salade composée.S.Salade banlieue  n° 81.Famille ►.H.Hors d'œuvres</v>
      </c>
      <c r="J328" s="91">
        <f>J312</f>
        <v>10</v>
      </c>
      <c r="K328" s="91" t="str">
        <f>K312</f>
        <v>couverts</v>
      </c>
      <c r="L328" s="174"/>
      <c r="M328" s="209"/>
      <c r="N328" s="176" t="str">
        <f t="shared" si="90"/>
        <v/>
      </c>
      <c r="O328" s="177"/>
      <c r="P328" s="178"/>
      <c r="Q328" s="179">
        <v>1</v>
      </c>
      <c r="R328" s="180"/>
      <c r="S328"/>
      <c r="T328" s="2978">
        <f>IF(ISTEXT(L328), 0, IFERROR(INDEX(Z306:Z330, MATCH(P328, Y306:Y330, 0)) * O328 * IF(ISBLANK(L328), 1, L328), 0))</f>
        <v>0</v>
      </c>
      <c r="U328" s="3700">
        <f>IF(ISNUMBER(Q328), T328*Q328*T311, 0)</f>
        <v>0</v>
      </c>
      <c r="V328" s="3701">
        <f>IF(AND(ISNUMBER(Q328), ISNUMBER(L328)), L328 * Q328 * T311, 0)</f>
        <v>0</v>
      </c>
      <c r="W328" s="3702">
        <f t="shared" si="91"/>
        <v>0</v>
      </c>
      <c r="X328"/>
      <c r="Y328" s="1446" t="s">
        <v>143</v>
      </c>
      <c r="Z328" s="2951">
        <f t="shared" si="89"/>
        <v>0.25</v>
      </c>
      <c r="AA328" s="155">
        <v>250</v>
      </c>
      <c r="AB328" s="3"/>
      <c r="AC328" s="196" t="str">
        <f t="shared" si="78"/>
        <v>►</v>
      </c>
      <c r="AD328" s="3"/>
      <c r="AJ328" s="16"/>
      <c r="AK328" s="4">
        <v>1</v>
      </c>
    </row>
    <row r="329" spans="1:37" s="48" customFormat="1" ht="17.25" x14ac:dyDescent="0.25">
      <c r="A329" s="1401" t="str">
        <f t="shared" si="79"/>
        <v>►</v>
      </c>
      <c r="B329" s="1402" t="str">
        <f t="shared" si="80"/>
        <v>►</v>
      </c>
      <c r="C329" s="1403" t="str">
        <f t="shared" si="82"/>
        <v>►</v>
      </c>
      <c r="D329" s="2475" t="str">
        <f t="shared" si="81"/>
        <v>►</v>
      </c>
      <c r="E329" s="1402" t="str">
        <f t="shared" si="83"/>
        <v>►</v>
      </c>
      <c r="F329" s="1402" t="str">
        <f t="shared" si="84"/>
        <v>►</v>
      </c>
      <c r="G329" s="1402" t="str">
        <f t="shared" si="85"/>
        <v>►</v>
      </c>
      <c r="H329" s="196" t="str">
        <f t="shared" si="92"/>
        <v>►</v>
      </c>
      <c r="I329" s="149" t="str">
        <f>I312</f>
        <v>Salade composée.S.Salade banlieue  n° 81.Famille ►.H.Hors d'œuvres</v>
      </c>
      <c r="J329" s="91">
        <f>J312</f>
        <v>10</v>
      </c>
      <c r="K329" s="91" t="str">
        <f>K312</f>
        <v>couverts</v>
      </c>
      <c r="L329" s="174"/>
      <c r="M329" s="209"/>
      <c r="N329" s="176" t="str">
        <f t="shared" si="90"/>
        <v/>
      </c>
      <c r="O329" s="177"/>
      <c r="P329" s="178"/>
      <c r="Q329" s="179">
        <v>1</v>
      </c>
      <c r="R329" s="180"/>
      <c r="S329"/>
      <c r="T329" s="2978">
        <f>IF(ISTEXT(L329), 0, IFERROR(INDEX(Z306:Z330, MATCH(P329, Y306:Y330, 0)) * O329 * IF(ISBLANK(L329), 1, L329), 0))</f>
        <v>0</v>
      </c>
      <c r="U329" s="3697">
        <f>IF(ISNUMBER(Q329), T329*Q329*T311, 0)</f>
        <v>0</v>
      </c>
      <c r="V329" s="3698">
        <f>IF(AND(ISNUMBER(Q329), ISNUMBER(L329)), L329 * Q329 * T311, 0)</f>
        <v>0</v>
      </c>
      <c r="W329" s="3699">
        <f t="shared" si="91"/>
        <v>0</v>
      </c>
      <c r="X329"/>
      <c r="Y329" s="1446" t="s">
        <v>147</v>
      </c>
      <c r="Z329" s="2951">
        <f t="shared" si="89"/>
        <v>0.15</v>
      </c>
      <c r="AA329" s="155">
        <v>150</v>
      </c>
      <c r="AB329" s="3"/>
      <c r="AC329" s="196" t="str">
        <f t="shared" si="78"/>
        <v>►</v>
      </c>
      <c r="AD329" s="3"/>
      <c r="AJ329" s="16"/>
      <c r="AK329" s="4">
        <v>1</v>
      </c>
    </row>
    <row r="330" spans="1:37" s="48" customFormat="1" ht="15.75" x14ac:dyDescent="0.25">
      <c r="A330" s="1401" t="str">
        <f t="shared" si="79"/>
        <v>A</v>
      </c>
      <c r="B330" s="1402" t="str">
        <f t="shared" si="80"/>
        <v>Salade composée.S.Salade banlieue  n° 81.Famille ►.H.Hors d'œuvres</v>
      </c>
      <c r="C330" s="1403" t="str">
        <f t="shared" si="82"/>
        <v>Salade composée</v>
      </c>
      <c r="D330" s="2475" t="str">
        <f t="shared" si="81"/>
        <v>S</v>
      </c>
      <c r="E330" s="1402" t="str">
        <f t="shared" si="83"/>
        <v>Salade banlieue  n° 81</v>
      </c>
      <c r="F330" s="1402" t="str">
        <f t="shared" si="84"/>
        <v>Famille ►</v>
      </c>
      <c r="G330" s="1402" t="str">
        <f t="shared" si="85"/>
        <v>H.Hors d'œuvres</v>
      </c>
      <c r="H330" s="66" t="s">
        <v>18</v>
      </c>
      <c r="I330" s="985" t="str">
        <f>I312</f>
        <v>Salade composée.S.Salade banlieue  n° 81.Famille ►.H.Hors d'œuvres</v>
      </c>
      <c r="J330" s="986">
        <f>J312</f>
        <v>10</v>
      </c>
      <c r="K330" s="987" t="str">
        <f>K312</f>
        <v>couverts</v>
      </c>
      <c r="L330" s="988" t="s">
        <v>150</v>
      </c>
      <c r="M330" s="989"/>
      <c r="N330" s="990"/>
      <c r="O330" s="990"/>
      <c r="P330" s="990"/>
      <c r="Q330" s="990"/>
      <c r="R330" s="991"/>
      <c r="T330" s="3703">
        <f>SUM(T316:T329)</f>
        <v>2.17</v>
      </c>
      <c r="U330" s="257">
        <f>SUM(U316:U329)</f>
        <v>21.7</v>
      </c>
      <c r="V330" s="3704"/>
      <c r="W330" s="3705"/>
      <c r="Y330" s="1446" t="s">
        <v>151</v>
      </c>
      <c r="Z330" s="2952">
        <f t="shared" si="89"/>
        <v>0.35</v>
      </c>
      <c r="AA330" s="1031">
        <v>350</v>
      </c>
      <c r="AB330" s="3"/>
      <c r="AC330" s="66" t="str">
        <f t="shared" si="78"/>
        <v>A</v>
      </c>
      <c r="AD330" s="3"/>
      <c r="AJ330" s="16"/>
      <c r="AK330" s="4">
        <v>1</v>
      </c>
    </row>
    <row r="331" spans="1:37" s="48" customFormat="1" ht="15.75" x14ac:dyDescent="0.25">
      <c r="A331" s="1401" t="str">
        <f t="shared" si="79"/>
        <v>A</v>
      </c>
      <c r="B331" s="1402" t="str">
        <f t="shared" si="80"/>
        <v>Salade composée.S.Salade banlieue  n° 81.Famille ►.H.Hors d'œuvres</v>
      </c>
      <c r="C331" s="1403" t="str">
        <f t="shared" si="82"/>
        <v>Salade composée</v>
      </c>
      <c r="D331" s="2475" t="str">
        <f t="shared" si="81"/>
        <v>S</v>
      </c>
      <c r="E331" s="1402" t="str">
        <f t="shared" si="83"/>
        <v>Salade banlieue  n° 81</v>
      </c>
      <c r="F331" s="1402" t="str">
        <f t="shared" si="84"/>
        <v>Famille ►</v>
      </c>
      <c r="G331" s="1402" t="str">
        <f t="shared" si="85"/>
        <v>H.Hors d'œuvres</v>
      </c>
      <c r="H331" s="1004" t="s">
        <v>18</v>
      </c>
      <c r="I331" s="998" t="str">
        <f>I312</f>
        <v>Salade composée.S.Salade banlieue  n° 81.Famille ►.H.Hors d'œuvres</v>
      </c>
      <c r="J331" s="998">
        <f>J312</f>
        <v>10</v>
      </c>
      <c r="K331" s="998" t="str">
        <f>K312</f>
        <v>couverts</v>
      </c>
      <c r="L331" s="315" t="s">
        <v>61</v>
      </c>
      <c r="M331" s="1002">
        <v>12</v>
      </c>
      <c r="N331" s="999" t="s">
        <v>142</v>
      </c>
      <c r="O331" s="1000"/>
      <c r="P331" s="1000"/>
      <c r="Q331" s="1000"/>
      <c r="R331" s="1001"/>
      <c r="T331" s="2885"/>
      <c r="U331" s="1000"/>
      <c r="V331" s="1000"/>
      <c r="W331" s="1354"/>
      <c r="Y331" s="332"/>
      <c r="Z331" s="332"/>
      <c r="AA331" s="332"/>
      <c r="AB331" s="3"/>
      <c r="AC331" s="1004" t="str">
        <f t="shared" si="78"/>
        <v>A</v>
      </c>
      <c r="AD331" s="3"/>
      <c r="AJ331" s="16"/>
      <c r="AK331" s="4">
        <v>1</v>
      </c>
    </row>
    <row r="332" spans="1:37" s="48" customFormat="1" ht="15.75" x14ac:dyDescent="0.25">
      <c r="A332" s="1401" t="str">
        <f t="shared" si="79"/>
        <v>A</v>
      </c>
      <c r="B332" s="1402" t="str">
        <f t="shared" si="80"/>
        <v>Salade composée.S.Salade banlieue  n° 81.Famille ►.H.Hors d'œuvres</v>
      </c>
      <c r="C332" s="1403" t="str">
        <f t="shared" si="82"/>
        <v>Salade composée</v>
      </c>
      <c r="D332" s="2475" t="str">
        <f t="shared" si="81"/>
        <v>S</v>
      </c>
      <c r="E332" s="1402" t="str">
        <f t="shared" si="83"/>
        <v>Salade banlieue  n° 81</v>
      </c>
      <c r="F332" s="1402" t="str">
        <f t="shared" si="84"/>
        <v>Famille ►</v>
      </c>
      <c r="G332" s="1402" t="str">
        <f t="shared" si="85"/>
        <v>H.Hors d'œuvres</v>
      </c>
      <c r="H332" s="319" t="s">
        <v>18</v>
      </c>
      <c r="I332" s="1043" t="str">
        <f>I331</f>
        <v>Salade composée.S.Salade banlieue  n° 81.Famille ►.H.Hors d'œuvres</v>
      </c>
      <c r="J332" s="1043">
        <f>J331</f>
        <v>10</v>
      </c>
      <c r="K332" s="1044" t="str">
        <f>K331</f>
        <v>couverts</v>
      </c>
      <c r="L332" s="321" t="s">
        <v>146</v>
      </c>
      <c r="M332" s="243"/>
      <c r="N332" s="243"/>
      <c r="O332" s="243"/>
      <c r="P332" s="243"/>
      <c r="Q332" s="243"/>
      <c r="R332" s="322"/>
      <c r="T332" s="2886" t="s">
        <v>163</v>
      </c>
      <c r="U332" s="311"/>
      <c r="V332" s="311"/>
      <c r="W332" s="312"/>
      <c r="Y332" s="332"/>
      <c r="Z332" s="332"/>
      <c r="AA332" s="332"/>
      <c r="AB332" s="3"/>
      <c r="AC332" s="319" t="str">
        <f t="shared" ref="AC332:AC395" si="93">H332</f>
        <v>A</v>
      </c>
      <c r="AD332" s="3"/>
      <c r="AJ332" s="16"/>
      <c r="AK332" s="4">
        <v>1</v>
      </c>
    </row>
    <row r="333" spans="1:37" s="48" customFormat="1" ht="15.75" customHeight="1" x14ac:dyDescent="0.25">
      <c r="A333" s="1401" t="str">
        <f t="shared" ref="A333:A396" si="94">IF(H333&lt;&gt;"A", "►", "A")</f>
        <v>A</v>
      </c>
      <c r="B333" s="1402" t="str">
        <f t="shared" ref="B333:B396" si="95">IF(A333="►","►",IF(A333="A",IF(ISTEXT(I333),I333,"")))</f>
        <v>Salade composée.S.Salade banlieue  n° 81.Famille ►.H.Hors d'œuvres</v>
      </c>
      <c r="C333" s="1403" t="str">
        <f t="shared" si="82"/>
        <v>Salade composée</v>
      </c>
      <c r="D333" s="2475" t="str">
        <f t="shared" ref="D333:D396" si="96">IF(B333="►","►",IFERROR(MID(B333,SEARCH(".",B333)+1,SEARCH(".",B333,SEARCH(".",B333)+1)-SEARCH(".",B333)-1),0))</f>
        <v>S</v>
      </c>
      <c r="E333" s="1402" t="str">
        <f t="shared" si="83"/>
        <v>Salade banlieue  n° 81</v>
      </c>
      <c r="F333" s="1402" t="str">
        <f t="shared" si="84"/>
        <v>Famille ►</v>
      </c>
      <c r="G333" s="1402" t="str">
        <f t="shared" si="85"/>
        <v>H.Hors d'œuvres</v>
      </c>
      <c r="H333" s="196" t="str">
        <f t="shared" ref="H333:H343" si="97">IF(OR(L333&lt;&gt;"",M333&lt;&gt; "",N333&lt;&gt;"",O333&lt;&gt;""),"A", "►")</f>
        <v>A</v>
      </c>
      <c r="I333" s="320" t="str">
        <f>I331</f>
        <v>Salade composée.S.Salade banlieue  n° 81.Famille ►.H.Hors d'œuvres</v>
      </c>
      <c r="J333" s="320">
        <f>J331</f>
        <v>10</v>
      </c>
      <c r="K333" s="1045" t="str">
        <f>K331</f>
        <v>couverts</v>
      </c>
      <c r="L333" s="324" t="s">
        <v>2480</v>
      </c>
      <c r="M333" s="248"/>
      <c r="N333" s="248"/>
      <c r="O333" s="248"/>
      <c r="P333" s="248"/>
      <c r="Q333" s="248" t="s">
        <v>2341</v>
      </c>
      <c r="R333" s="322"/>
      <c r="T333" s="2889"/>
      <c r="U333" s="311"/>
      <c r="V333" s="311"/>
      <c r="W333" s="312"/>
      <c r="Y333" s="332"/>
      <c r="Z333" s="332"/>
      <c r="AA333" s="332"/>
      <c r="AB333" s="3"/>
      <c r="AC333" s="196" t="str">
        <f t="shared" si="93"/>
        <v>A</v>
      </c>
      <c r="AD333" s="3"/>
      <c r="AJ333" s="16"/>
      <c r="AK333" s="4">
        <v>1</v>
      </c>
    </row>
    <row r="334" spans="1:37" s="48" customFormat="1" ht="18.75" customHeight="1" x14ac:dyDescent="0.25">
      <c r="A334" s="1401" t="str">
        <f t="shared" si="94"/>
        <v>A</v>
      </c>
      <c r="B334" s="1402" t="str">
        <f t="shared" si="95"/>
        <v>Salade composée.S.Salade banlieue  n° 81.Famille ►.H.Hors d'œuvres</v>
      </c>
      <c r="C334" s="1403" t="str">
        <f t="shared" si="82"/>
        <v>Salade composée</v>
      </c>
      <c r="D334" s="2475" t="str">
        <f t="shared" si="96"/>
        <v>S</v>
      </c>
      <c r="E334" s="1402" t="str">
        <f t="shared" si="83"/>
        <v>Salade banlieue  n° 81</v>
      </c>
      <c r="F334" s="1402" t="str">
        <f t="shared" si="84"/>
        <v>Famille ►</v>
      </c>
      <c r="G334" s="1402" t="str">
        <f t="shared" si="85"/>
        <v>H.Hors d'œuvres</v>
      </c>
      <c r="H334" s="196" t="str">
        <f t="shared" si="97"/>
        <v>A</v>
      </c>
      <c r="I334" s="320" t="str">
        <f>I331</f>
        <v>Salade composée.S.Salade banlieue  n° 81.Famille ►.H.Hors d'œuvres</v>
      </c>
      <c r="J334" s="320">
        <f>J331</f>
        <v>10</v>
      </c>
      <c r="K334" s="1045" t="str">
        <f>K331</f>
        <v>couverts</v>
      </c>
      <c r="L334" s="324" t="s">
        <v>2481</v>
      </c>
      <c r="M334" s="270"/>
      <c r="N334" s="270"/>
      <c r="O334" s="270"/>
      <c r="P334" s="270"/>
      <c r="Q334" s="270" t="s">
        <v>2482</v>
      </c>
      <c r="R334" s="329"/>
      <c r="T334" s="2889"/>
      <c r="U334" s="311"/>
      <c r="V334" s="311"/>
      <c r="W334" s="312"/>
      <c r="Y334" s="332"/>
      <c r="Z334" s="332"/>
      <c r="AA334" s="332"/>
      <c r="AB334" s="3"/>
      <c r="AC334" s="196" t="str">
        <f t="shared" si="93"/>
        <v>A</v>
      </c>
      <c r="AD334" s="3"/>
      <c r="AJ334" s="16"/>
      <c r="AK334" s="4">
        <v>1</v>
      </c>
    </row>
    <row r="335" spans="1:37" s="48" customFormat="1" ht="18.75" customHeight="1" x14ac:dyDescent="0.25">
      <c r="A335" s="1401" t="str">
        <f t="shared" si="94"/>
        <v>A</v>
      </c>
      <c r="B335" s="1402" t="str">
        <f t="shared" si="95"/>
        <v>Salade composée.S.Salade banlieue  n° 81.Famille ►.H.Hors d'œuvres</v>
      </c>
      <c r="C335" s="1403" t="str">
        <f t="shared" si="82"/>
        <v>Salade composée</v>
      </c>
      <c r="D335" s="2475" t="str">
        <f t="shared" si="96"/>
        <v>S</v>
      </c>
      <c r="E335" s="1402" t="str">
        <f t="shared" si="83"/>
        <v>Salade banlieue  n° 81</v>
      </c>
      <c r="F335" s="1402" t="str">
        <f t="shared" si="84"/>
        <v>Famille ►</v>
      </c>
      <c r="G335" s="1402" t="str">
        <f t="shared" si="85"/>
        <v>H.Hors d'œuvres</v>
      </c>
      <c r="H335" s="196" t="str">
        <f t="shared" si="97"/>
        <v>A</v>
      </c>
      <c r="I335" s="320" t="str">
        <f>I331</f>
        <v>Salade composée.S.Salade banlieue  n° 81.Famille ►.H.Hors d'œuvres</v>
      </c>
      <c r="J335" s="320">
        <f>J331</f>
        <v>10</v>
      </c>
      <c r="K335" s="1045" t="str">
        <f>K331</f>
        <v>couverts</v>
      </c>
      <c r="L335" s="324" t="s">
        <v>2483</v>
      </c>
      <c r="M335" s="270"/>
      <c r="N335" s="270"/>
      <c r="O335" s="270"/>
      <c r="P335" s="270"/>
      <c r="Q335" s="270" t="s">
        <v>2484</v>
      </c>
      <c r="R335" s="329"/>
      <c r="T335" s="2889"/>
      <c r="U335" s="311"/>
      <c r="V335" s="311"/>
      <c r="W335" s="312"/>
      <c r="Y335" s="332"/>
      <c r="Z335" s="332"/>
      <c r="AA335" s="332"/>
      <c r="AB335" s="3"/>
      <c r="AC335" s="196" t="str">
        <f t="shared" si="93"/>
        <v>A</v>
      </c>
      <c r="AD335" s="3"/>
      <c r="AJ335" s="16"/>
      <c r="AK335" s="4">
        <v>1</v>
      </c>
    </row>
    <row r="336" spans="1:37" s="48" customFormat="1" ht="18.75" customHeight="1" x14ac:dyDescent="0.25">
      <c r="A336" s="1401" t="str">
        <f t="shared" si="94"/>
        <v>A</v>
      </c>
      <c r="B336" s="1402" t="str">
        <f t="shared" si="95"/>
        <v>Salade composée.S.Salade banlieue  n° 81.Famille ►.H.Hors d'œuvres</v>
      </c>
      <c r="C336" s="1403" t="str">
        <f t="shared" si="82"/>
        <v>Salade composée</v>
      </c>
      <c r="D336" s="2475" t="str">
        <f t="shared" si="96"/>
        <v>S</v>
      </c>
      <c r="E336" s="1402" t="str">
        <f t="shared" si="83"/>
        <v>Salade banlieue  n° 81</v>
      </c>
      <c r="F336" s="1402" t="str">
        <f t="shared" si="84"/>
        <v>Famille ►</v>
      </c>
      <c r="G336" s="1402" t="str">
        <f t="shared" si="85"/>
        <v>H.Hors d'œuvres</v>
      </c>
      <c r="H336" s="196" t="str">
        <f t="shared" si="97"/>
        <v>A</v>
      </c>
      <c r="I336" s="320" t="str">
        <f>I331</f>
        <v>Salade composée.S.Salade banlieue  n° 81.Famille ►.H.Hors d'œuvres</v>
      </c>
      <c r="J336" s="320">
        <f>J331</f>
        <v>10</v>
      </c>
      <c r="K336" s="1045" t="str">
        <f>K331</f>
        <v>couverts</v>
      </c>
      <c r="L336" s="324" t="s">
        <v>2485</v>
      </c>
      <c r="M336" s="270"/>
      <c r="N336" s="270"/>
      <c r="O336" s="270"/>
      <c r="P336" s="270"/>
      <c r="Q336" s="270" t="s">
        <v>2486</v>
      </c>
      <c r="R336" s="329"/>
      <c r="T336" s="2889"/>
      <c r="U336" s="311"/>
      <c r="V336" s="311"/>
      <c r="W336" s="312"/>
      <c r="Y336" s="332"/>
      <c r="Z336" s="332"/>
      <c r="AA336" s="332"/>
      <c r="AB336" s="3"/>
      <c r="AC336" s="196" t="str">
        <f t="shared" si="93"/>
        <v>A</v>
      </c>
      <c r="AD336" s="3"/>
      <c r="AJ336" s="16"/>
      <c r="AK336" s="4">
        <v>1</v>
      </c>
    </row>
    <row r="337" spans="1:37" s="48" customFormat="1" ht="18.75" customHeight="1" x14ac:dyDescent="0.25">
      <c r="A337" s="1401" t="str">
        <f t="shared" si="94"/>
        <v>A</v>
      </c>
      <c r="B337" s="1402" t="str">
        <f t="shared" si="95"/>
        <v>Salade composée.S.Salade banlieue  n° 81.Famille ►.H.Hors d'œuvres</v>
      </c>
      <c r="C337" s="1403" t="str">
        <f t="shared" si="82"/>
        <v>Salade composée</v>
      </c>
      <c r="D337" s="2475" t="str">
        <f t="shared" si="96"/>
        <v>S</v>
      </c>
      <c r="E337" s="1402" t="str">
        <f t="shared" si="83"/>
        <v>Salade banlieue  n° 81</v>
      </c>
      <c r="F337" s="1402" t="str">
        <f t="shared" si="84"/>
        <v>Famille ►</v>
      </c>
      <c r="G337" s="1402" t="str">
        <f t="shared" si="85"/>
        <v>H.Hors d'œuvres</v>
      </c>
      <c r="H337" s="196" t="str">
        <f t="shared" si="97"/>
        <v>A</v>
      </c>
      <c r="I337" s="320" t="str">
        <f>I331</f>
        <v>Salade composée.S.Salade banlieue  n° 81.Famille ►.H.Hors d'œuvres</v>
      </c>
      <c r="J337" s="320">
        <f>J331</f>
        <v>10</v>
      </c>
      <c r="K337" s="1045" t="str">
        <f>K331</f>
        <v>couverts</v>
      </c>
      <c r="L337" s="324" t="s">
        <v>2487</v>
      </c>
      <c r="M337" s="270"/>
      <c r="N337" s="270"/>
      <c r="O337" s="270"/>
      <c r="P337" s="270"/>
      <c r="Q337" s="270" t="s">
        <v>2488</v>
      </c>
      <c r="R337" s="329"/>
      <c r="T337" s="2886" t="s">
        <v>165</v>
      </c>
      <c r="U337" s="311"/>
      <c r="V337" s="311"/>
      <c r="W337" s="312"/>
      <c r="Y337" s="332"/>
      <c r="Z337" s="332"/>
      <c r="AA337" s="332"/>
      <c r="AB337" s="3"/>
      <c r="AC337" s="196" t="str">
        <f t="shared" si="93"/>
        <v>A</v>
      </c>
      <c r="AD337" s="3"/>
      <c r="AJ337" s="16"/>
      <c r="AK337" s="4">
        <v>1</v>
      </c>
    </row>
    <row r="338" spans="1:37" s="48" customFormat="1" ht="21" customHeight="1" x14ac:dyDescent="0.25">
      <c r="A338" s="1401" t="str">
        <f t="shared" si="94"/>
        <v>A</v>
      </c>
      <c r="B338" s="1402" t="str">
        <f t="shared" si="95"/>
        <v>Salade composée.S.Salade banlieue  n° 81.Famille ►.H.Hors d'œuvres</v>
      </c>
      <c r="C338" s="1403" t="str">
        <f t="shared" si="82"/>
        <v>Salade composée</v>
      </c>
      <c r="D338" s="2475" t="str">
        <f t="shared" si="96"/>
        <v>S</v>
      </c>
      <c r="E338" s="1402" t="str">
        <f t="shared" si="83"/>
        <v>Salade banlieue  n° 81</v>
      </c>
      <c r="F338" s="1402" t="str">
        <f t="shared" si="84"/>
        <v>Famille ►</v>
      </c>
      <c r="G338" s="1402" t="str">
        <f t="shared" si="85"/>
        <v>H.Hors d'œuvres</v>
      </c>
      <c r="H338" s="196" t="str">
        <f t="shared" si="97"/>
        <v>A</v>
      </c>
      <c r="I338" s="320" t="str">
        <f>I331</f>
        <v>Salade composée.S.Salade banlieue  n° 81.Famille ►.H.Hors d'œuvres</v>
      </c>
      <c r="J338" s="320">
        <f>J331</f>
        <v>10</v>
      </c>
      <c r="K338" s="1045" t="str">
        <f>K331</f>
        <v>couverts</v>
      </c>
      <c r="L338" s="324" t="s">
        <v>2489</v>
      </c>
      <c r="M338" s="270"/>
      <c r="N338" s="270"/>
      <c r="O338" s="270"/>
      <c r="P338" s="270"/>
      <c r="Q338" s="270"/>
      <c r="R338" s="329"/>
      <c r="T338" s="2892" t="s">
        <v>169</v>
      </c>
      <c r="U338" s="311"/>
      <c r="V338" s="311"/>
      <c r="W338" s="312"/>
      <c r="Y338" s="332"/>
      <c r="Z338" s="332"/>
      <c r="AA338" s="332"/>
      <c r="AB338" s="3"/>
      <c r="AC338" s="196" t="str">
        <f t="shared" si="93"/>
        <v>A</v>
      </c>
      <c r="AD338" s="3"/>
      <c r="AJ338" s="16"/>
      <c r="AK338" s="4">
        <v>1</v>
      </c>
    </row>
    <row r="339" spans="1:37" s="48" customFormat="1" ht="15.75" x14ac:dyDescent="0.25">
      <c r="A339" s="1401" t="str">
        <f t="shared" si="94"/>
        <v>►</v>
      </c>
      <c r="B339" s="1402" t="str">
        <f t="shared" si="95"/>
        <v>►</v>
      </c>
      <c r="C339" s="1403" t="str">
        <f t="shared" si="82"/>
        <v>►</v>
      </c>
      <c r="D339" s="2475" t="str">
        <f t="shared" si="96"/>
        <v>►</v>
      </c>
      <c r="E339" s="1402" t="str">
        <f t="shared" si="83"/>
        <v>►</v>
      </c>
      <c r="F339" s="1402" t="str">
        <f t="shared" si="84"/>
        <v>►</v>
      </c>
      <c r="G339" s="1402" t="str">
        <f t="shared" si="85"/>
        <v>►</v>
      </c>
      <c r="H339" s="196" t="str">
        <f t="shared" si="97"/>
        <v>►</v>
      </c>
      <c r="I339" s="320" t="str">
        <f>I331</f>
        <v>Salade composée.S.Salade banlieue  n° 81.Famille ►.H.Hors d'œuvres</v>
      </c>
      <c r="J339" s="320">
        <f>J331</f>
        <v>10</v>
      </c>
      <c r="K339" s="320" t="str">
        <f>K331</f>
        <v>couverts</v>
      </c>
      <c r="L339" s="324"/>
      <c r="M339" s="270"/>
      <c r="N339" s="270"/>
      <c r="O339" s="270"/>
      <c r="P339" s="270"/>
      <c r="Q339" s="270"/>
      <c r="R339" s="329"/>
      <c r="T339" s="2895"/>
      <c r="U339" s="311"/>
      <c r="V339" s="311"/>
      <c r="W339" s="312"/>
      <c r="Y339" s="332"/>
      <c r="Z339" s="332"/>
      <c r="AA339" s="332"/>
      <c r="AB339" s="3"/>
      <c r="AC339" s="196" t="str">
        <f t="shared" si="93"/>
        <v>►</v>
      </c>
      <c r="AD339" s="3"/>
      <c r="AJ339" s="16"/>
      <c r="AK339" s="4">
        <v>1</v>
      </c>
    </row>
    <row r="340" spans="1:37" s="48" customFormat="1" ht="15.75" customHeight="1" x14ac:dyDescent="0.25">
      <c r="A340" s="1401" t="str">
        <f t="shared" si="94"/>
        <v>►</v>
      </c>
      <c r="B340" s="1402" t="str">
        <f t="shared" si="95"/>
        <v>►</v>
      </c>
      <c r="C340" s="1403" t="str">
        <f t="shared" si="82"/>
        <v>►</v>
      </c>
      <c r="D340" s="2475" t="str">
        <f t="shared" si="96"/>
        <v>►</v>
      </c>
      <c r="E340" s="1402" t="str">
        <f t="shared" si="83"/>
        <v>►</v>
      </c>
      <c r="F340" s="1402" t="str">
        <f t="shared" si="84"/>
        <v>►</v>
      </c>
      <c r="G340" s="1402" t="str">
        <f t="shared" si="85"/>
        <v>►</v>
      </c>
      <c r="H340" s="196" t="str">
        <f t="shared" si="97"/>
        <v>►</v>
      </c>
      <c r="I340" s="320" t="str">
        <f>I331</f>
        <v>Salade composée.S.Salade banlieue  n° 81.Famille ►.H.Hors d'œuvres</v>
      </c>
      <c r="J340" s="320">
        <f>J331</f>
        <v>10</v>
      </c>
      <c r="K340" s="320" t="str">
        <f>K331</f>
        <v>couverts</v>
      </c>
      <c r="L340" s="324"/>
      <c r="M340" s="270"/>
      <c r="N340" s="270"/>
      <c r="O340" s="270"/>
      <c r="P340" s="270"/>
      <c r="Q340" s="270"/>
      <c r="R340" s="329"/>
      <c r="T340" s="2895"/>
      <c r="U340" s="311"/>
      <c r="V340" s="311"/>
      <c r="W340" s="312"/>
      <c r="Y340" s="332"/>
      <c r="Z340" s="332"/>
      <c r="AA340" s="332"/>
      <c r="AB340" s="3"/>
      <c r="AC340" s="196" t="str">
        <f t="shared" si="93"/>
        <v>►</v>
      </c>
      <c r="AD340" s="3"/>
      <c r="AJ340" s="16"/>
      <c r="AK340" s="4">
        <v>1</v>
      </c>
    </row>
    <row r="341" spans="1:37" s="48" customFormat="1" ht="15.75" x14ac:dyDescent="0.25">
      <c r="A341" s="1401" t="str">
        <f t="shared" si="94"/>
        <v>►</v>
      </c>
      <c r="B341" s="1402" t="str">
        <f t="shared" si="95"/>
        <v>►</v>
      </c>
      <c r="C341" s="1403" t="str">
        <f t="shared" si="82"/>
        <v>►</v>
      </c>
      <c r="D341" s="2475" t="str">
        <f t="shared" si="96"/>
        <v>►</v>
      </c>
      <c r="E341" s="1402" t="str">
        <f t="shared" si="83"/>
        <v>►</v>
      </c>
      <c r="F341" s="1402" t="str">
        <f t="shared" si="84"/>
        <v>►</v>
      </c>
      <c r="G341" s="1402" t="str">
        <f t="shared" si="85"/>
        <v>►</v>
      </c>
      <c r="H341" s="196" t="str">
        <f t="shared" si="97"/>
        <v>►</v>
      </c>
      <c r="I341" s="320" t="str">
        <f>I331</f>
        <v>Salade composée.S.Salade banlieue  n° 81.Famille ►.H.Hors d'œuvres</v>
      </c>
      <c r="J341" s="320">
        <f>J331</f>
        <v>10</v>
      </c>
      <c r="K341" s="320" t="str">
        <f>K331</f>
        <v>couverts</v>
      </c>
      <c r="L341" s="324"/>
      <c r="M341" s="270"/>
      <c r="N341" s="270"/>
      <c r="O341" s="270"/>
      <c r="P341" s="270"/>
      <c r="Q341" s="270"/>
      <c r="R341" s="329"/>
      <c r="T341" s="2895"/>
      <c r="U341" s="311"/>
      <c r="V341" s="311"/>
      <c r="W341" s="312"/>
      <c r="Y341" s="332"/>
      <c r="Z341" s="332"/>
      <c r="AA341" s="332"/>
      <c r="AB341" s="3"/>
      <c r="AC341" s="196" t="str">
        <f t="shared" si="93"/>
        <v>►</v>
      </c>
      <c r="AD341" s="3"/>
      <c r="AJ341" s="16"/>
      <c r="AK341" s="4">
        <v>1</v>
      </c>
    </row>
    <row r="342" spans="1:37" s="48" customFormat="1" ht="15.75" x14ac:dyDescent="0.25">
      <c r="A342" s="1401" t="str">
        <f t="shared" si="94"/>
        <v>►</v>
      </c>
      <c r="B342" s="1402" t="str">
        <f t="shared" si="95"/>
        <v>►</v>
      </c>
      <c r="C342" s="1403" t="str">
        <f t="shared" si="82"/>
        <v>►</v>
      </c>
      <c r="D342" s="2475" t="str">
        <f t="shared" si="96"/>
        <v>►</v>
      </c>
      <c r="E342" s="1402" t="str">
        <f t="shared" si="83"/>
        <v>►</v>
      </c>
      <c r="F342" s="1402" t="str">
        <f t="shared" si="84"/>
        <v>►</v>
      </c>
      <c r="G342" s="1402" t="str">
        <f t="shared" si="85"/>
        <v>►</v>
      </c>
      <c r="H342" s="196" t="str">
        <f t="shared" si="97"/>
        <v>►</v>
      </c>
      <c r="I342" s="320" t="str">
        <f>I331</f>
        <v>Salade composée.S.Salade banlieue  n° 81.Famille ►.H.Hors d'œuvres</v>
      </c>
      <c r="J342" s="320">
        <f>J331</f>
        <v>10</v>
      </c>
      <c r="K342" s="320" t="str">
        <f>K331</f>
        <v>couverts</v>
      </c>
      <c r="L342" s="324"/>
      <c r="M342" s="270"/>
      <c r="N342" s="270"/>
      <c r="O342" s="270"/>
      <c r="P342" s="270"/>
      <c r="Q342" s="270"/>
      <c r="R342" s="329"/>
      <c r="T342" s="2912" t="s">
        <v>189</v>
      </c>
      <c r="U342" s="311"/>
      <c r="V342" s="311"/>
      <c r="W342" s="312"/>
      <c r="Y342" s="332"/>
      <c r="Z342" s="332"/>
      <c r="AA342" s="332"/>
      <c r="AB342" s="3"/>
      <c r="AC342" s="196" t="str">
        <f t="shared" si="93"/>
        <v>►</v>
      </c>
      <c r="AD342" s="3"/>
      <c r="AJ342" s="16"/>
      <c r="AK342" s="4">
        <v>1</v>
      </c>
    </row>
    <row r="343" spans="1:37" s="48" customFormat="1" ht="22.5" customHeight="1" x14ac:dyDescent="0.25">
      <c r="A343" s="1401" t="str">
        <f t="shared" si="94"/>
        <v>►</v>
      </c>
      <c r="B343" s="1402" t="str">
        <f t="shared" si="95"/>
        <v>►</v>
      </c>
      <c r="C343" s="1403" t="str">
        <f t="shared" si="82"/>
        <v>►</v>
      </c>
      <c r="D343" s="2475" t="str">
        <f t="shared" si="96"/>
        <v>►</v>
      </c>
      <c r="E343" s="1402" t="str">
        <f t="shared" si="83"/>
        <v>►</v>
      </c>
      <c r="F343" s="1402" t="str">
        <f t="shared" si="84"/>
        <v>►</v>
      </c>
      <c r="G343" s="1402" t="str">
        <f t="shared" si="85"/>
        <v>►</v>
      </c>
      <c r="H343" s="196" t="str">
        <f t="shared" si="97"/>
        <v>►</v>
      </c>
      <c r="I343" s="320" t="str">
        <f>I331</f>
        <v>Salade composée.S.Salade banlieue  n° 81.Famille ►.H.Hors d'œuvres</v>
      </c>
      <c r="J343" s="320">
        <f>J331</f>
        <v>10</v>
      </c>
      <c r="K343" s="320" t="str">
        <f>K331</f>
        <v>couverts</v>
      </c>
      <c r="L343" s="324"/>
      <c r="M343" s="270"/>
      <c r="N343" s="270"/>
      <c r="O343" s="270"/>
      <c r="P343" s="270"/>
      <c r="Q343" s="270"/>
      <c r="R343" s="329"/>
      <c r="T343" s="2915"/>
      <c r="U343" s="311"/>
      <c r="V343" s="311"/>
      <c r="W343" s="312"/>
      <c r="Y343" s="332"/>
      <c r="Z343" s="332"/>
      <c r="AA343" s="332"/>
      <c r="AB343" s="3"/>
      <c r="AC343" s="196" t="str">
        <f t="shared" si="93"/>
        <v>►</v>
      </c>
      <c r="AD343" s="3"/>
      <c r="AJ343" s="16"/>
      <c r="AK343" s="4">
        <v>1</v>
      </c>
    </row>
    <row r="344" spans="1:37" s="48" customFormat="1" ht="15.75" customHeight="1" x14ac:dyDescent="0.25">
      <c r="A344" s="1401" t="str">
        <f t="shared" si="94"/>
        <v>A</v>
      </c>
      <c r="B344" s="1402" t="str">
        <f t="shared" si="95"/>
        <v>Salade composée.S.Salade banlieue  n° 81.Famille ►.H.Hors d'œuvres</v>
      </c>
      <c r="C344" s="1403" t="str">
        <f t="shared" si="82"/>
        <v>Salade composée</v>
      </c>
      <c r="D344" s="2475" t="str">
        <f t="shared" si="96"/>
        <v>S</v>
      </c>
      <c r="E344" s="1402" t="str">
        <f t="shared" si="83"/>
        <v>Salade banlieue  n° 81</v>
      </c>
      <c r="F344" s="1402" t="str">
        <f t="shared" si="84"/>
        <v>Famille ►</v>
      </c>
      <c r="G344" s="1402" t="str">
        <f t="shared" si="85"/>
        <v>H.Hors d'œuvres</v>
      </c>
      <c r="H344" s="376" t="s">
        <v>18</v>
      </c>
      <c r="I344" s="320" t="str">
        <f>I331</f>
        <v>Salade composée.S.Salade banlieue  n° 81.Famille ►.H.Hors d'œuvres</v>
      </c>
      <c r="J344" s="320">
        <f>J331</f>
        <v>10</v>
      </c>
      <c r="K344" s="320" t="str">
        <f>K331</f>
        <v>couverts</v>
      </c>
      <c r="L344" s="377" t="s">
        <v>153</v>
      </c>
      <c r="M344" s="280"/>
      <c r="N344" s="280"/>
      <c r="O344" s="280"/>
      <c r="P344" s="280"/>
      <c r="Q344" s="378"/>
      <c r="R344" s="379" t="s">
        <v>154</v>
      </c>
      <c r="T344" s="2915"/>
      <c r="U344" s="311"/>
      <c r="V344" s="311"/>
      <c r="W344" s="312"/>
      <c r="Y344" s="332"/>
      <c r="Z344" s="332"/>
      <c r="AA344" s="332"/>
      <c r="AB344" s="3"/>
      <c r="AC344" s="376" t="str">
        <f t="shared" si="93"/>
        <v>A</v>
      </c>
      <c r="AD344" s="3"/>
      <c r="AJ344" s="16"/>
      <c r="AK344" s="4">
        <v>1</v>
      </c>
    </row>
    <row r="345" spans="1:37" s="48" customFormat="1" ht="18.75" customHeight="1" x14ac:dyDescent="0.25">
      <c r="A345" s="1401" t="str">
        <f t="shared" si="94"/>
        <v>A</v>
      </c>
      <c r="B345" s="1402" t="str">
        <f t="shared" si="95"/>
        <v>Salade composée.S.Salade banlieue  n° 81.Famille ►.H.Hors d'œuvres</v>
      </c>
      <c r="C345" s="1403" t="str">
        <f t="shared" si="82"/>
        <v>Salade composée</v>
      </c>
      <c r="D345" s="2475" t="str">
        <f t="shared" si="96"/>
        <v>S</v>
      </c>
      <c r="E345" s="1402" t="str">
        <f t="shared" si="83"/>
        <v>Salade banlieue  n° 81</v>
      </c>
      <c r="F345" s="1402" t="str">
        <f t="shared" si="84"/>
        <v>Famille ►</v>
      </c>
      <c r="G345" s="1402" t="str">
        <f t="shared" si="85"/>
        <v>H.Hors d'œuvres</v>
      </c>
      <c r="H345" s="376" t="s">
        <v>18</v>
      </c>
      <c r="I345" s="320" t="str">
        <f>I331</f>
        <v>Salade composée.S.Salade banlieue  n° 81.Famille ►.H.Hors d'œuvres</v>
      </c>
      <c r="J345" s="320">
        <f>J331</f>
        <v>10</v>
      </c>
      <c r="K345" s="320" t="str">
        <f>K331</f>
        <v>couverts</v>
      </c>
      <c r="L345" s="381"/>
      <c r="M345" s="287"/>
      <c r="N345" s="287"/>
      <c r="O345" s="287"/>
      <c r="P345" s="287"/>
      <c r="Q345" s="382"/>
      <c r="R345" s="383" t="s">
        <v>155</v>
      </c>
      <c r="T345" s="2918" t="s">
        <v>194</v>
      </c>
      <c r="U345" s="311"/>
      <c r="V345" s="311"/>
      <c r="W345" s="312"/>
      <c r="Y345" s="332"/>
      <c r="Z345" s="332"/>
      <c r="AA345" s="332"/>
      <c r="AB345" s="3"/>
      <c r="AC345" s="376" t="str">
        <f t="shared" si="93"/>
        <v>A</v>
      </c>
      <c r="AD345" s="3"/>
      <c r="AJ345" s="16"/>
      <c r="AK345" s="4">
        <v>1</v>
      </c>
    </row>
    <row r="346" spans="1:37" s="48" customFormat="1" ht="18.75" customHeight="1" x14ac:dyDescent="0.25">
      <c r="A346" s="1401" t="str">
        <f t="shared" si="94"/>
        <v>A</v>
      </c>
      <c r="B346" s="1402" t="str">
        <f t="shared" si="95"/>
        <v>Salade composée.S.Salade banlieue  n° 81.Famille ►.H.Hors d'œuvres</v>
      </c>
      <c r="C346" s="1403" t="str">
        <f t="shared" si="82"/>
        <v>Salade composée</v>
      </c>
      <c r="D346" s="2475" t="str">
        <f t="shared" si="96"/>
        <v>S</v>
      </c>
      <c r="E346" s="1402" t="str">
        <f t="shared" si="83"/>
        <v>Salade banlieue  n° 81</v>
      </c>
      <c r="F346" s="1402" t="str">
        <f t="shared" si="84"/>
        <v>Famille ►</v>
      </c>
      <c r="G346" s="1402" t="str">
        <f t="shared" si="85"/>
        <v>H.Hors d'œuvres</v>
      </c>
      <c r="H346" s="376" t="s">
        <v>18</v>
      </c>
      <c r="I346" s="320" t="str">
        <f>I331</f>
        <v>Salade composée.S.Salade banlieue  n° 81.Famille ►.H.Hors d'œuvres</v>
      </c>
      <c r="J346" s="320">
        <f>J331</f>
        <v>10</v>
      </c>
      <c r="K346" s="320" t="str">
        <f>K331</f>
        <v>couverts</v>
      </c>
      <c r="L346" s="2819"/>
      <c r="M346" s="287"/>
      <c r="N346" s="287"/>
      <c r="O346" s="287"/>
      <c r="P346" s="287"/>
      <c r="Q346" s="382"/>
      <c r="R346" s="383" t="s">
        <v>156</v>
      </c>
      <c r="T346" s="2896"/>
      <c r="U346" s="311"/>
      <c r="V346" s="311"/>
      <c r="W346" s="312"/>
      <c r="Y346" s="332"/>
      <c r="Z346" s="332"/>
      <c r="AA346" s="332"/>
      <c r="AB346" s="3"/>
      <c r="AC346" s="376" t="str">
        <f t="shared" si="93"/>
        <v>A</v>
      </c>
      <c r="AD346" s="3"/>
      <c r="AJ346" s="16"/>
      <c r="AK346" s="4">
        <v>1</v>
      </c>
    </row>
    <row r="347" spans="1:37" s="48" customFormat="1" ht="15.75" customHeight="1" x14ac:dyDescent="0.25">
      <c r="A347" s="1401" t="str">
        <f t="shared" si="94"/>
        <v>A</v>
      </c>
      <c r="B347" s="1402" t="str">
        <f t="shared" si="95"/>
        <v>Salade composée.S.Salade banlieue  n° 81.Famille ►.H.Hors d'œuvres</v>
      </c>
      <c r="C347" s="1403" t="str">
        <f t="shared" si="82"/>
        <v>Salade composée</v>
      </c>
      <c r="D347" s="2475" t="str">
        <f t="shared" si="96"/>
        <v>S</v>
      </c>
      <c r="E347" s="1402" t="str">
        <f t="shared" si="83"/>
        <v>Salade banlieue  n° 81</v>
      </c>
      <c r="F347" s="1402" t="str">
        <f t="shared" si="84"/>
        <v>Famille ►</v>
      </c>
      <c r="G347" s="1402" t="str">
        <f t="shared" si="85"/>
        <v>H.Hors d'œuvres</v>
      </c>
      <c r="H347" s="376" t="s">
        <v>18</v>
      </c>
      <c r="I347" s="320" t="str">
        <f>I331</f>
        <v>Salade composée.S.Salade banlieue  n° 81.Famille ►.H.Hors d'œuvres</v>
      </c>
      <c r="J347" s="320">
        <f>J331</f>
        <v>10</v>
      </c>
      <c r="K347" s="320" t="str">
        <f>K331</f>
        <v>couverts</v>
      </c>
      <c r="L347" s="293"/>
      <c r="M347" s="293"/>
      <c r="N347" s="293" t="s">
        <v>152</v>
      </c>
      <c r="O347" s="294"/>
      <c r="P347" s="392"/>
      <c r="Q347" s="392"/>
      <c r="R347" s="393"/>
      <c r="T347" s="2896"/>
      <c r="U347" s="311"/>
      <c r="V347" s="311"/>
      <c r="W347" s="312"/>
      <c r="Y347" s="332"/>
      <c r="Z347" s="332"/>
      <c r="AA347" s="332"/>
      <c r="AB347" s="3"/>
      <c r="AC347" s="376" t="str">
        <f t="shared" si="93"/>
        <v>A</v>
      </c>
      <c r="AD347" s="3"/>
      <c r="AJ347" s="16"/>
      <c r="AK347" s="4">
        <v>1</v>
      </c>
    </row>
    <row r="348" spans="1:37" s="48" customFormat="1" ht="19.5" customHeight="1" thickBot="1" x14ac:dyDescent="0.3">
      <c r="A348" s="1401" t="str">
        <f t="shared" si="94"/>
        <v>A</v>
      </c>
      <c r="B348" s="1402" t="str">
        <f t="shared" si="95"/>
        <v>Salade composée.S.Salade banlieue  n° 81.Famille ►.H.Hors d'œuvres</v>
      </c>
      <c r="C348" s="1403" t="str">
        <f t="shared" ref="C348:C411" si="98">IF(B348="►", "►", IFERROR(LEFT(B348, SEARCH(".", B348)-1), 0))</f>
        <v>Salade composée</v>
      </c>
      <c r="D348" s="2475" t="str">
        <f t="shared" si="96"/>
        <v>S</v>
      </c>
      <c r="E348" s="1402" t="str">
        <f t="shared" ref="E348:E411" si="99">IF(B348="►", "►", IFERROR(MID(B348, SEARCH(".", B348, SEARCH(".", B348)+1)+1, SEARCH(".", B348, SEARCH(".", B348, SEARCH(".", B348)+1)+1) - SEARCH(".", B348, SEARCH(".", B348)+1)-1), 0))</f>
        <v>Salade banlieue  n° 81</v>
      </c>
      <c r="F348" s="1402" t="str">
        <f t="shared" ref="F348:F411" si="100">IF(B348="►", "►", IFERROR(MID(B348, SEARCH(".", B348, SEARCH(".", B348, SEARCH(".", B348)+1)+1)+1, SEARCH(".", B348, SEARCH(".", B348, SEARCH(".", B348, SEARCH(".", B348)+1)+1)+1) - SEARCH(".", B348, SEARCH(".", B348, SEARCH(".", B348)+1)+1)-1), 0))</f>
        <v>Famille ►</v>
      </c>
      <c r="G348" s="1402" t="str">
        <f t="shared" ref="G348:G411" si="101">IF(OR(B348="►", ISBLANK(B348)), "►", IFERROR(RIGHT(B348, LEN(B348)-FIND("►", B348)-1), ""))</f>
        <v>H.Hors d'œuvres</v>
      </c>
      <c r="H348" s="397" t="s">
        <v>18</v>
      </c>
      <c r="I348" s="398" t="str">
        <f>I331</f>
        <v>Salade composée.S.Salade banlieue  n° 81.Famille ►.H.Hors d'œuvres</v>
      </c>
      <c r="J348" s="398">
        <f>J331</f>
        <v>10</v>
      </c>
      <c r="K348" s="398" t="str">
        <f>K331</f>
        <v>couverts</v>
      </c>
      <c r="L348" s="399" t="s">
        <v>150</v>
      </c>
      <c r="M348" s="298"/>
      <c r="N348" s="299"/>
      <c r="O348" s="300"/>
      <c r="P348" s="299"/>
      <c r="Q348" s="299"/>
      <c r="R348" s="400"/>
      <c r="T348" s="2896"/>
      <c r="U348" s="311"/>
      <c r="V348" s="311"/>
      <c r="W348" s="312"/>
      <c r="Y348" s="332"/>
      <c r="Z348" s="332"/>
      <c r="AA348" s="332"/>
      <c r="AB348" s="3"/>
      <c r="AC348" s="397" t="str">
        <f t="shared" si="93"/>
        <v>A</v>
      </c>
      <c r="AD348" s="3"/>
      <c r="AJ348" s="16"/>
      <c r="AK348" s="4">
        <v>1</v>
      </c>
    </row>
    <row r="349" spans="1:37" s="48" customFormat="1" ht="18.75" customHeight="1" x14ac:dyDescent="0.25">
      <c r="A349" s="1401" t="str">
        <f t="shared" si="94"/>
        <v>►</v>
      </c>
      <c r="B349" s="1402" t="str">
        <f t="shared" si="95"/>
        <v>►</v>
      </c>
      <c r="C349" s="1403" t="str">
        <f t="shared" si="98"/>
        <v>►</v>
      </c>
      <c r="D349" s="2475" t="str">
        <f t="shared" si="96"/>
        <v>►</v>
      </c>
      <c r="E349" s="1402" t="str">
        <f t="shared" si="99"/>
        <v>►</v>
      </c>
      <c r="F349" s="1402" t="str">
        <f t="shared" si="100"/>
        <v>►</v>
      </c>
      <c r="G349" s="1402" t="str">
        <f t="shared" si="101"/>
        <v>►</v>
      </c>
      <c r="H349" s="272" t="s">
        <v>11</v>
      </c>
      <c r="I349" s="404" t="str">
        <f>I312</f>
        <v>Salade composée.S.Salade banlieue  n° 81.Famille ►.H.Hors d'œuvres</v>
      </c>
      <c r="J349" s="404">
        <f>J312</f>
        <v>10</v>
      </c>
      <c r="K349" s="320" t="str">
        <f>K312</f>
        <v>couverts</v>
      </c>
      <c r="L349" s="405"/>
      <c r="M349" s="406"/>
      <c r="N349" s="405" t="s">
        <v>5</v>
      </c>
      <c r="O349" s="407" t="s">
        <v>208</v>
      </c>
      <c r="P349" s="408"/>
      <c r="Q349" s="408"/>
      <c r="R349" s="408"/>
      <c r="T349" s="3706"/>
      <c r="U349" s="408"/>
      <c r="V349" s="408"/>
      <c r="W349" s="409"/>
      <c r="Y349" s="332"/>
      <c r="Z349" s="332"/>
      <c r="AA349" s="332"/>
      <c r="AB349" s="3"/>
      <c r="AC349" s="272" t="str">
        <f t="shared" si="93"/>
        <v>►</v>
      </c>
      <c r="AD349" s="3"/>
      <c r="AJ349" s="16"/>
      <c r="AK349" s="4">
        <v>1</v>
      </c>
    </row>
    <row r="350" spans="1:37" s="48" customFormat="1" ht="15.75" customHeight="1" x14ac:dyDescent="0.25">
      <c r="A350" s="1401" t="str">
        <f t="shared" si="94"/>
        <v>►</v>
      </c>
      <c r="B350" s="1402" t="str">
        <f t="shared" si="95"/>
        <v>►</v>
      </c>
      <c r="C350" s="1403" t="str">
        <f t="shared" si="98"/>
        <v>►</v>
      </c>
      <c r="D350" s="2475" t="str">
        <f t="shared" si="96"/>
        <v>►</v>
      </c>
      <c r="E350" s="1402" t="str">
        <f t="shared" si="99"/>
        <v>►</v>
      </c>
      <c r="F350" s="1402" t="str">
        <f t="shared" si="100"/>
        <v>►</v>
      </c>
      <c r="G350" s="1402" t="str">
        <f t="shared" si="101"/>
        <v>►</v>
      </c>
      <c r="H350" s="412" t="s">
        <v>11</v>
      </c>
      <c r="I350" s="404" t="str">
        <f>I312</f>
        <v>Salade composée.S.Salade banlieue  n° 81.Famille ►.H.Hors d'œuvres</v>
      </c>
      <c r="J350" s="404">
        <f>J312</f>
        <v>10</v>
      </c>
      <c r="K350" s="320" t="str">
        <f>K312</f>
        <v>couverts</v>
      </c>
      <c r="L350" s="274" t="str">
        <f t="shared" ref="L350:W350" si="102">SUBSTITUTE(ADDRESS(1,COLUMN(),4),"1","")</f>
        <v>L</v>
      </c>
      <c r="M350" s="274" t="str">
        <f t="shared" si="102"/>
        <v>M</v>
      </c>
      <c r="N350" s="274" t="str">
        <f t="shared" si="102"/>
        <v>N</v>
      </c>
      <c r="O350" s="274" t="str">
        <f t="shared" si="102"/>
        <v>O</v>
      </c>
      <c r="P350" s="274" t="str">
        <f t="shared" si="102"/>
        <v>P</v>
      </c>
      <c r="Q350" s="274" t="str">
        <f t="shared" si="102"/>
        <v>Q</v>
      </c>
      <c r="R350" s="274" t="str">
        <f t="shared" si="102"/>
        <v>R</v>
      </c>
      <c r="S350" s="274" t="str">
        <f t="shared" si="102"/>
        <v>S</v>
      </c>
      <c r="T350" s="274" t="str">
        <f t="shared" si="102"/>
        <v>T</v>
      </c>
      <c r="U350" s="274" t="str">
        <f t="shared" si="102"/>
        <v>U</v>
      </c>
      <c r="V350" s="274" t="str">
        <f t="shared" si="102"/>
        <v>V</v>
      </c>
      <c r="W350" s="275" t="str">
        <f t="shared" si="102"/>
        <v>W</v>
      </c>
      <c r="Y350" s="332"/>
      <c r="Z350" s="332"/>
      <c r="AA350" s="332"/>
      <c r="AB350" s="3"/>
      <c r="AC350" s="412" t="str">
        <f t="shared" si="93"/>
        <v>►</v>
      </c>
      <c r="AD350" s="3"/>
      <c r="AJ350" s="16"/>
      <c r="AK350" s="4">
        <v>1</v>
      </c>
    </row>
    <row r="351" spans="1:37" s="48" customFormat="1" ht="15.75" x14ac:dyDescent="0.25">
      <c r="A351" s="1401" t="str">
        <f t="shared" si="94"/>
        <v>►</v>
      </c>
      <c r="B351" s="1402" t="str">
        <f t="shared" si="95"/>
        <v>►</v>
      </c>
      <c r="C351" s="1403" t="str">
        <f t="shared" si="98"/>
        <v>►</v>
      </c>
      <c r="D351" s="2475" t="str">
        <f t="shared" si="96"/>
        <v>►</v>
      </c>
      <c r="E351" s="1402" t="str">
        <f t="shared" si="99"/>
        <v>►</v>
      </c>
      <c r="F351" s="1402" t="str">
        <f t="shared" si="100"/>
        <v>►</v>
      </c>
      <c r="G351" s="1402" t="str">
        <f t="shared" si="101"/>
        <v>►</v>
      </c>
      <c r="H351" s="412" t="s">
        <v>11</v>
      </c>
      <c r="I351" s="404" t="str">
        <f>I312</f>
        <v>Salade composée.S.Salade banlieue  n° 81.Famille ►.H.Hors d'œuvres</v>
      </c>
      <c r="J351" s="404">
        <f>J312</f>
        <v>10</v>
      </c>
      <c r="K351" s="320" t="str">
        <f>K312</f>
        <v>couverts</v>
      </c>
      <c r="L351" s="283">
        <f t="shared" ref="L351:W351" ca="1" si="103">CELL("largeur",L351)</f>
        <v>11</v>
      </c>
      <c r="M351" s="283">
        <f t="shared" ca="1" si="103"/>
        <v>11</v>
      </c>
      <c r="N351" s="283">
        <f t="shared" ca="1" si="103"/>
        <v>3</v>
      </c>
      <c r="O351" s="283">
        <f t="shared" ca="1" si="103"/>
        <v>11</v>
      </c>
      <c r="P351" s="283">
        <f t="shared" ca="1" si="103"/>
        <v>11</v>
      </c>
      <c r="Q351" s="283">
        <f t="shared" ca="1" si="103"/>
        <v>12</v>
      </c>
      <c r="R351" s="283">
        <f t="shared" ca="1" si="103"/>
        <v>40</v>
      </c>
      <c r="S351" s="283">
        <f t="shared" ca="1" si="103"/>
        <v>1</v>
      </c>
      <c r="T351" s="283">
        <f t="shared" ca="1" si="103"/>
        <v>11</v>
      </c>
      <c r="U351" s="283">
        <f t="shared" ca="1" si="103"/>
        <v>13</v>
      </c>
      <c r="V351" s="283">
        <f t="shared" ca="1" si="103"/>
        <v>11</v>
      </c>
      <c r="W351" s="284">
        <f t="shared" ca="1" si="103"/>
        <v>17</v>
      </c>
      <c r="Y351" s="332"/>
      <c r="Z351" s="332"/>
      <c r="AA351" s="332"/>
      <c r="AB351" s="3"/>
      <c r="AC351" s="412" t="str">
        <f t="shared" si="93"/>
        <v>►</v>
      </c>
      <c r="AD351" s="3"/>
      <c r="AJ351" s="16"/>
      <c r="AK351" s="4">
        <v>1</v>
      </c>
    </row>
    <row r="352" spans="1:37" s="48" customFormat="1" ht="16.5" customHeight="1" thickBot="1" x14ac:dyDescent="0.3">
      <c r="A352" s="1401" t="str">
        <f t="shared" si="94"/>
        <v>A</v>
      </c>
      <c r="B352" s="1402" t="str">
        <f t="shared" si="95"/>
        <v/>
      </c>
      <c r="C352" s="1403">
        <f t="shared" si="98"/>
        <v>0</v>
      </c>
      <c r="D352" s="2475">
        <f t="shared" si="96"/>
        <v>0</v>
      </c>
      <c r="E352" s="1402">
        <f t="shared" si="99"/>
        <v>0</v>
      </c>
      <c r="F352" s="1402">
        <f t="shared" si="100"/>
        <v>0</v>
      </c>
      <c r="G352" s="1402" t="str">
        <f t="shared" si="101"/>
        <v/>
      </c>
      <c r="H352" s="423" t="s">
        <v>18</v>
      </c>
      <c r="I352" s="424">
        <v>2</v>
      </c>
      <c r="J352" s="424">
        <v>2</v>
      </c>
      <c r="K352" s="424">
        <v>2</v>
      </c>
      <c r="L352" s="424">
        <v>11</v>
      </c>
      <c r="M352" s="424">
        <v>11</v>
      </c>
      <c r="N352" s="424">
        <v>3</v>
      </c>
      <c r="O352" s="424">
        <v>11</v>
      </c>
      <c r="P352" s="424">
        <v>11</v>
      </c>
      <c r="Q352" s="424">
        <v>12</v>
      </c>
      <c r="R352" s="424">
        <v>40</v>
      </c>
      <c r="S352" s="424">
        <v>2</v>
      </c>
      <c r="T352" s="424">
        <v>11</v>
      </c>
      <c r="U352" s="3707">
        <v>11</v>
      </c>
      <c r="V352" s="3707">
        <v>11</v>
      </c>
      <c r="W352" s="3708">
        <v>11</v>
      </c>
      <c r="Y352" s="332"/>
      <c r="Z352" s="332"/>
      <c r="AA352" s="332"/>
      <c r="AB352" s="3"/>
      <c r="AC352" s="423" t="str">
        <f t="shared" si="93"/>
        <v>A</v>
      </c>
      <c r="AD352" s="3"/>
      <c r="AJ352" s="16"/>
      <c r="AK352" s="4">
        <v>1</v>
      </c>
    </row>
    <row r="353" spans="1:37" s="48" customFormat="1" ht="15.75" x14ac:dyDescent="0.25">
      <c r="A353" s="1401" t="str">
        <f t="shared" si="94"/>
        <v>►</v>
      </c>
      <c r="B353" s="1402" t="str">
        <f t="shared" si="95"/>
        <v>►</v>
      </c>
      <c r="C353" s="1403" t="str">
        <f t="shared" si="98"/>
        <v>►</v>
      </c>
      <c r="D353" s="2475" t="str">
        <f t="shared" si="96"/>
        <v>►</v>
      </c>
      <c r="E353" s="1402" t="str">
        <f t="shared" si="99"/>
        <v>►</v>
      </c>
      <c r="F353" s="1402" t="str">
        <f t="shared" si="100"/>
        <v>►</v>
      </c>
      <c r="G353" s="1402" t="str">
        <f t="shared" si="101"/>
        <v>►</v>
      </c>
      <c r="H353" s="3709" t="s">
        <v>11</v>
      </c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3710"/>
      <c r="T353" s="100"/>
      <c r="U353" s="100"/>
      <c r="V353" s="100"/>
      <c r="W353" s="100"/>
      <c r="Y353" s="332"/>
      <c r="Z353" s="332"/>
      <c r="AA353" s="332"/>
      <c r="AB353" s="3"/>
      <c r="AC353" s="3709" t="str">
        <f t="shared" si="93"/>
        <v>►</v>
      </c>
      <c r="AD353" s="3"/>
      <c r="AJ353" s="16"/>
      <c r="AK353" s="4">
        <v>1</v>
      </c>
    </row>
    <row r="354" spans="1:37" ht="16.5" thickBot="1" x14ac:dyDescent="0.3">
      <c r="A354" s="1401" t="str">
        <f t="shared" si="94"/>
        <v>A</v>
      </c>
      <c r="B354" s="1402" t="str">
        <f t="shared" si="95"/>
        <v>▼    Masquer ces 5 colonnes       ▼</v>
      </c>
      <c r="C354" s="1403">
        <f t="shared" si="98"/>
        <v>0</v>
      </c>
      <c r="D354" s="2475">
        <f t="shared" si="96"/>
        <v>0</v>
      </c>
      <c r="E354" s="1402">
        <f t="shared" si="99"/>
        <v>0</v>
      </c>
      <c r="F354" s="1402">
        <f t="shared" si="100"/>
        <v>0</v>
      </c>
      <c r="G354" s="1402" t="str">
        <f t="shared" si="101"/>
        <v/>
      </c>
      <c r="H354" s="1369" t="s">
        <v>18</v>
      </c>
      <c r="I354" s="2735" t="s">
        <v>2274</v>
      </c>
      <c r="J354" s="43"/>
      <c r="K354" s="43"/>
      <c r="L354" s="43"/>
      <c r="M354" s="44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Y354" s="2931" t="s">
        <v>2350</v>
      </c>
      <c r="Z354" s="100"/>
      <c r="AA354" s="100"/>
      <c r="AB354" s="3"/>
      <c r="AC354" s="1369" t="str">
        <f t="shared" si="93"/>
        <v>A</v>
      </c>
      <c r="AD354" s="48"/>
      <c r="AE354" s="48"/>
      <c r="AF354" s="48"/>
      <c r="AG354" s="48"/>
      <c r="AH354" s="48"/>
      <c r="AI354" s="48"/>
      <c r="AJ354" s="16"/>
      <c r="AK354" s="4">
        <v>1</v>
      </c>
    </row>
    <row r="355" spans="1:37" ht="22.5" customHeight="1" x14ac:dyDescent="0.25">
      <c r="A355" s="1401" t="str">
        <f t="shared" si="94"/>
        <v>A</v>
      </c>
      <c r="B355" s="1402" t="str">
        <f t="shared" si="95"/>
        <v>Salade composée.S.Salade bellevue n° 82.Famille ►.H.Hors d'œuvres</v>
      </c>
      <c r="C355" s="1403" t="str">
        <f t="shared" si="98"/>
        <v>Salade composée</v>
      </c>
      <c r="D355" s="2475" t="str">
        <f t="shared" si="96"/>
        <v>S</v>
      </c>
      <c r="E355" s="1402" t="str">
        <f t="shared" si="99"/>
        <v>Salade bellevue n° 82</v>
      </c>
      <c r="F355" s="1402" t="str">
        <f t="shared" si="100"/>
        <v>Famille ►</v>
      </c>
      <c r="G355" s="1402" t="str">
        <f t="shared" si="101"/>
        <v>H.Hors d'œuvres</v>
      </c>
      <c r="H355" s="54" t="s">
        <v>18</v>
      </c>
      <c r="I355" s="55" t="str">
        <f>I361</f>
        <v>Salade composée.S.Salade bellevue n° 82.Famille ►.H.Hors d'œuvres</v>
      </c>
      <c r="J355" s="56">
        <f>J361</f>
        <v>10</v>
      </c>
      <c r="K355" s="56" t="str">
        <f>K361</f>
        <v>couverts</v>
      </c>
      <c r="L355" s="57" t="s">
        <v>6</v>
      </c>
      <c r="M355" s="58" t="s">
        <v>19</v>
      </c>
      <c r="N355" s="3426" t="s">
        <v>1641</v>
      </c>
      <c r="O355" s="3426"/>
      <c r="P355" s="3285" t="s">
        <v>2490</v>
      </c>
      <c r="Q355" s="3285"/>
      <c r="R355" s="3286"/>
      <c r="T355" s="3428" t="str">
        <f>N355</f>
        <v>SALADE COMPOSÉE</v>
      </c>
      <c r="U355" s="3367"/>
      <c r="V355" s="3369" t="str">
        <f>UPPER(LEFT(P355,1))</f>
        <v>S</v>
      </c>
      <c r="W355" s="3371" t="s">
        <v>2491</v>
      </c>
      <c r="Y355" s="2860" t="s">
        <v>22</v>
      </c>
      <c r="Z355" s="2947">
        <v>0</v>
      </c>
      <c r="AA355" s="2948" t="s">
        <v>23</v>
      </c>
      <c r="AB355" s="3"/>
      <c r="AC355" s="54" t="str">
        <f t="shared" si="93"/>
        <v>A</v>
      </c>
      <c r="AD355" s="3"/>
      <c r="AE355" s="48"/>
      <c r="AF355" s="48"/>
      <c r="AG355" s="48"/>
      <c r="AH355" s="48"/>
      <c r="AI355" s="48"/>
      <c r="AJ355" s="16"/>
      <c r="AK355" s="4">
        <v>1</v>
      </c>
    </row>
    <row r="356" spans="1:37" ht="22.5" customHeight="1" x14ac:dyDescent="0.25">
      <c r="A356" s="1401" t="str">
        <f t="shared" si="94"/>
        <v>A</v>
      </c>
      <c r="B356" s="1402" t="str">
        <f t="shared" si="95"/>
        <v>Salade composée.S.Salade bellevue n° 82.Famille ►.H.Hors d'œuvres</v>
      </c>
      <c r="C356" s="1403" t="str">
        <f t="shared" si="98"/>
        <v>Salade composée</v>
      </c>
      <c r="D356" s="2475" t="str">
        <f t="shared" si="96"/>
        <v>S</v>
      </c>
      <c r="E356" s="1402" t="str">
        <f t="shared" si="99"/>
        <v>Salade bellevue n° 82</v>
      </c>
      <c r="F356" s="1402" t="str">
        <f t="shared" si="100"/>
        <v>Famille ►</v>
      </c>
      <c r="G356" s="1402" t="str">
        <f t="shared" si="101"/>
        <v>H.Hors d'œuvres</v>
      </c>
      <c r="H356" s="66" t="s">
        <v>18</v>
      </c>
      <c r="I356" s="67" t="str">
        <f>I361</f>
        <v>Salade composée.S.Salade bellevue n° 82.Famille ►.H.Hors d'œuvres</v>
      </c>
      <c r="J356" s="68"/>
      <c r="K356" s="68"/>
      <c r="L356" s="69" t="s">
        <v>28</v>
      </c>
      <c r="M356" s="70" t="s">
        <v>29</v>
      </c>
      <c r="N356" s="3427"/>
      <c r="O356" s="3427"/>
      <c r="P356" s="3287"/>
      <c r="Q356" s="3287"/>
      <c r="R356" s="3288"/>
      <c r="T356" s="3429"/>
      <c r="U356" s="3368"/>
      <c r="V356" s="3370"/>
      <c r="W356" s="3372"/>
      <c r="Y356" s="2860" t="s">
        <v>30</v>
      </c>
      <c r="Z356" s="2949">
        <v>0</v>
      </c>
      <c r="AA356" s="72" t="s">
        <v>31</v>
      </c>
      <c r="AB356" s="3"/>
      <c r="AC356" s="66" t="str">
        <f t="shared" si="93"/>
        <v>A</v>
      </c>
      <c r="AD356" s="3"/>
      <c r="AE356" s="48"/>
      <c r="AF356" s="48"/>
      <c r="AG356" s="48"/>
      <c r="AH356" s="48"/>
      <c r="AI356" s="48"/>
      <c r="AJ356" s="16"/>
      <c r="AK356" s="4">
        <v>1</v>
      </c>
    </row>
    <row r="357" spans="1:37" ht="22.5" customHeight="1" x14ac:dyDescent="0.25">
      <c r="A357" s="1401" t="str">
        <f t="shared" si="94"/>
        <v>A</v>
      </c>
      <c r="B357" s="1402" t="str">
        <f t="shared" si="95"/>
        <v>Salade composée.S.Salade bellevue n° 82.Famille ►.H.Hors d'œuvres</v>
      </c>
      <c r="C357" s="1403" t="str">
        <f t="shared" si="98"/>
        <v>Salade composée</v>
      </c>
      <c r="D357" s="2475" t="str">
        <f t="shared" si="96"/>
        <v>S</v>
      </c>
      <c r="E357" s="1402" t="str">
        <f t="shared" si="99"/>
        <v>Salade bellevue n° 82</v>
      </c>
      <c r="F357" s="1402" t="str">
        <f t="shared" si="100"/>
        <v>Famille ►</v>
      </c>
      <c r="G357" s="1402" t="str">
        <f t="shared" si="101"/>
        <v>H.Hors d'œuvres</v>
      </c>
      <c r="H357" s="66" t="s">
        <v>18</v>
      </c>
      <c r="I357" s="77" t="str">
        <f>I361</f>
        <v>Salade composée.S.Salade bellevue n° 82.Famille ►.H.Hors d'œuvres</v>
      </c>
      <c r="J357" s="78"/>
      <c r="K357" s="79"/>
      <c r="L357" s="80"/>
      <c r="M357" s="81" t="s">
        <v>33</v>
      </c>
      <c r="N357" s="82"/>
      <c r="O357" s="83" t="s">
        <v>34</v>
      </c>
      <c r="P357" s="84" t="s">
        <v>2326</v>
      </c>
      <c r="Q357" s="16"/>
      <c r="R357" s="85"/>
      <c r="T357" s="3683"/>
      <c r="U357" s="90" t="s">
        <v>38</v>
      </c>
      <c r="V357" s="3684">
        <v>100</v>
      </c>
      <c r="W357" s="3685" t="str">
        <f>W358</f>
        <v>couverts</v>
      </c>
      <c r="Y357" s="2860" t="s">
        <v>36</v>
      </c>
      <c r="Z357" s="2949">
        <v>0</v>
      </c>
      <c r="AA357" s="72" t="s">
        <v>37</v>
      </c>
      <c r="AB357" s="3"/>
      <c r="AC357" s="66" t="str">
        <f t="shared" si="93"/>
        <v>A</v>
      </c>
      <c r="AD357" s="3"/>
      <c r="AE357" s="48"/>
      <c r="AF357" s="48"/>
      <c r="AG357" s="48"/>
      <c r="AH357" s="48"/>
      <c r="AI357" s="48"/>
      <c r="AJ357" s="16"/>
      <c r="AK357" s="4">
        <v>1</v>
      </c>
    </row>
    <row r="358" spans="1:37" ht="15.75" customHeight="1" x14ac:dyDescent="0.25">
      <c r="A358" s="1401" t="str">
        <f t="shared" si="94"/>
        <v>A</v>
      </c>
      <c r="B358" s="1402" t="str">
        <f t="shared" si="95"/>
        <v>Salade composée.S.Salade bellevue n° 82.Famille ►.H.Hors d'œuvres</v>
      </c>
      <c r="C358" s="1403" t="str">
        <f t="shared" si="98"/>
        <v>Salade composée</v>
      </c>
      <c r="D358" s="2475" t="str">
        <f t="shared" si="96"/>
        <v>S</v>
      </c>
      <c r="E358" s="1402" t="str">
        <f t="shared" si="99"/>
        <v>Salade bellevue n° 82</v>
      </c>
      <c r="F358" s="1402" t="str">
        <f t="shared" si="100"/>
        <v>Famille ►</v>
      </c>
      <c r="G358" s="1402" t="str">
        <f t="shared" si="101"/>
        <v>H.Hors d'œuvres</v>
      </c>
      <c r="H358" s="66" t="s">
        <v>18</v>
      </c>
      <c r="I358" s="91" t="str">
        <f>I361</f>
        <v>Salade composée.S.Salade bellevue n° 82.Famille ►.H.Hors d'œuvres</v>
      </c>
      <c r="J358" s="91"/>
      <c r="K358" s="91"/>
      <c r="L358" s="92" t="s">
        <v>39</v>
      </c>
      <c r="M358" s="93"/>
      <c r="N358" s="93"/>
      <c r="O358" s="94" t="s">
        <v>40</v>
      </c>
      <c r="P358" s="3317" t="str">
        <f>L361</f>
        <v>Salade composée.S.Salade bellevue n° 82.Famille ►.H.Hors d'œuvres</v>
      </c>
      <c r="Q358" s="3317"/>
      <c r="R358" s="3318"/>
      <c r="T358" s="3683"/>
      <c r="U358" s="101" t="s">
        <v>42</v>
      </c>
      <c r="V358" s="98">
        <v>10</v>
      </c>
      <c r="W358" s="99" t="s">
        <v>44</v>
      </c>
      <c r="Y358" s="229" t="s">
        <v>41</v>
      </c>
      <c r="Z358" s="2950">
        <f t="shared" ref="Z358:Z379" si="104">AA358 / 1000</f>
        <v>1E-3</v>
      </c>
      <c r="AA358" s="96">
        <v>1</v>
      </c>
      <c r="AB358" s="3"/>
      <c r="AC358" s="66" t="str">
        <f t="shared" si="93"/>
        <v>A</v>
      </c>
      <c r="AD358" s="3"/>
      <c r="AE358" s="48"/>
      <c r="AF358" s="48"/>
      <c r="AG358" s="48"/>
      <c r="AH358" s="48"/>
      <c r="AI358" s="48"/>
      <c r="AJ358" s="16"/>
      <c r="AK358" s="4">
        <v>1</v>
      </c>
    </row>
    <row r="359" spans="1:37" ht="15.75" customHeight="1" x14ac:dyDescent="0.25">
      <c r="A359" s="1401" t="str">
        <f t="shared" si="94"/>
        <v>A</v>
      </c>
      <c r="B359" s="1402" t="str">
        <f t="shared" si="95"/>
        <v>Salade composée.S.Salade bellevue n° 82.Famille ►.H.Hors d'œuvres</v>
      </c>
      <c r="C359" s="1403" t="str">
        <f t="shared" si="98"/>
        <v>Salade composée</v>
      </c>
      <c r="D359" s="2475" t="str">
        <f t="shared" si="96"/>
        <v>S</v>
      </c>
      <c r="E359" s="1402" t="str">
        <f t="shared" si="99"/>
        <v>Salade bellevue n° 82</v>
      </c>
      <c r="F359" s="1402" t="str">
        <f t="shared" si="100"/>
        <v>Famille ►</v>
      </c>
      <c r="G359" s="1402" t="str">
        <f t="shared" si="101"/>
        <v>H.Hors d'œuvres</v>
      </c>
      <c r="H359" s="66" t="s">
        <v>18</v>
      </c>
      <c r="I359" s="91" t="str">
        <f>I361</f>
        <v>Salade composée.S.Salade bellevue n° 82.Famille ►.H.Hors d'œuvres</v>
      </c>
      <c r="J359" s="91"/>
      <c r="K359" s="91"/>
      <c r="L359" s="110">
        <v>10</v>
      </c>
      <c r="M359" s="111" t="s">
        <v>44</v>
      </c>
      <c r="N359" s="92"/>
      <c r="O359" s="92"/>
      <c r="P359" s="3317"/>
      <c r="Q359" s="3317"/>
      <c r="R359" s="3318"/>
      <c r="T359" s="3683"/>
      <c r="U359" s="112" t="s">
        <v>48</v>
      </c>
      <c r="V359" s="113"/>
      <c r="W359" s="114"/>
      <c r="Y359" s="510" t="s">
        <v>47</v>
      </c>
      <c r="Z359" s="2950">
        <f t="shared" si="104"/>
        <v>1</v>
      </c>
      <c r="AA359" s="96">
        <v>1000</v>
      </c>
      <c r="AB359" s="3"/>
      <c r="AC359" s="66" t="str">
        <f t="shared" si="93"/>
        <v>A</v>
      </c>
      <c r="AD359" s="3"/>
      <c r="AE359" s="48"/>
      <c r="AF359" s="48"/>
      <c r="AG359" s="48"/>
      <c r="AH359" s="48"/>
      <c r="AI359" s="48"/>
      <c r="AJ359" s="16"/>
      <c r="AK359" s="4">
        <v>1</v>
      </c>
    </row>
    <row r="360" spans="1:37" ht="15.75" x14ac:dyDescent="0.25">
      <c r="A360" s="1401" t="str">
        <f t="shared" si="94"/>
        <v>►</v>
      </c>
      <c r="B360" s="1402" t="str">
        <f t="shared" si="95"/>
        <v>►</v>
      </c>
      <c r="C360" s="1403" t="str">
        <f t="shared" si="98"/>
        <v>►</v>
      </c>
      <c r="D360" s="2475" t="str">
        <f t="shared" si="96"/>
        <v>►</v>
      </c>
      <c r="E360" s="1402" t="str">
        <f t="shared" si="99"/>
        <v>►</v>
      </c>
      <c r="F360" s="1402" t="str">
        <f t="shared" si="100"/>
        <v>►</v>
      </c>
      <c r="G360" s="1402" t="str">
        <f t="shared" si="101"/>
        <v>►</v>
      </c>
      <c r="H360" s="66" t="s">
        <v>11</v>
      </c>
      <c r="I360" s="121" t="str">
        <f>I361</f>
        <v>Salade composée.S.Salade bellevue n° 82.Famille ►.H.Hors d'œuvres</v>
      </c>
      <c r="J360" s="121"/>
      <c r="K360" s="121"/>
      <c r="L360" s="122"/>
      <c r="M360" s="123"/>
      <c r="N360" s="123"/>
      <c r="O360" s="123"/>
      <c r="P360" s="123"/>
      <c r="Q360" s="123"/>
      <c r="R360" s="124"/>
      <c r="T360" s="2871">
        <f>IF(OR(ISBLANK(V357), ISBLANK(V358)), 0, V357/V358)</f>
        <v>10</v>
      </c>
      <c r="U360" s="126"/>
      <c r="V360" s="126"/>
      <c r="W360" s="127" t="str">
        <f ca="1">IF(COUNTIF(I400:W400,"&lt;0.5")=0,"Aucune colonne masquée",COUNTIF(I400:W400,"&lt;0.5")&amp;" colonnes masquées : "&amp;(T361&amp;U361))</f>
        <v>Aucune colonne masquée</v>
      </c>
      <c r="Y360" s="495" t="s">
        <v>51</v>
      </c>
      <c r="Z360" s="2950">
        <f t="shared" si="104"/>
        <v>0.25</v>
      </c>
      <c r="AA360" s="96">
        <v>250</v>
      </c>
      <c r="AB360" s="3"/>
      <c r="AC360" s="66" t="str">
        <f t="shared" si="93"/>
        <v>►</v>
      </c>
      <c r="AD360" s="3"/>
      <c r="AE360" s="48"/>
      <c r="AF360" s="48"/>
      <c r="AG360" s="48"/>
      <c r="AH360" s="48"/>
      <c r="AI360" s="48"/>
      <c r="AJ360" s="16"/>
      <c r="AK360" s="4">
        <v>1</v>
      </c>
    </row>
    <row r="361" spans="1:37" ht="16.5" thickBot="1" x14ac:dyDescent="0.3">
      <c r="A361" s="1401" t="str">
        <f t="shared" si="94"/>
        <v>►</v>
      </c>
      <c r="B361" s="1402" t="str">
        <f t="shared" si="95"/>
        <v>►</v>
      </c>
      <c r="C361" s="1403" t="str">
        <f t="shared" si="98"/>
        <v>►</v>
      </c>
      <c r="D361" s="2475" t="str">
        <f t="shared" si="96"/>
        <v>►</v>
      </c>
      <c r="E361" s="1402" t="str">
        <f t="shared" si="99"/>
        <v>►</v>
      </c>
      <c r="F361" s="1402" t="str">
        <f t="shared" si="100"/>
        <v>►</v>
      </c>
      <c r="G361" s="1402" t="str">
        <f t="shared" si="101"/>
        <v>►</v>
      </c>
      <c r="H361" s="129" t="s">
        <v>11</v>
      </c>
      <c r="I361" s="130" t="str">
        <f>L361</f>
        <v>Salade composée.S.Salade bellevue n° 82.Famille ►.H.Hors d'œuvres</v>
      </c>
      <c r="J361" s="130">
        <f>L359</f>
        <v>10</v>
      </c>
      <c r="K361" s="130" t="str">
        <f>M359</f>
        <v>couverts</v>
      </c>
      <c r="L361" s="131" t="str">
        <f>UPPER(LEFT(N355,1))&amp;LOWER(MID(N355,2,999))&amp;"."&amp;UPPER(LEFT(P355,1))&amp;"."&amp;UPPER(LEFT(P355,1))&amp;LOWER(MID(P355,2,999))&amp;"."&amp;IF(ISTEXT(R361),Q361&amp;"."&amp;UPPER(LEFT(R361,1))&amp;"."&amp;UPPER(LEFT(R361,1))&amp;LOWER(MID(R361,2,999)),M361)</f>
        <v>Salade composée.S.Salade bellevue n° 82.Famille ►.H.Hors d'œuvres</v>
      </c>
      <c r="M361" s="132" t="s">
        <v>55</v>
      </c>
      <c r="N361" s="3321" t="s">
        <v>56</v>
      </c>
      <c r="O361" s="3321"/>
      <c r="P361" s="3321"/>
      <c r="Q361" s="133" t="s">
        <v>2387</v>
      </c>
      <c r="R361" s="134" t="s">
        <v>2388</v>
      </c>
      <c r="T361" s="2872" t="str">
        <f ca="1">IF(I400&lt;0.5,I399&amp;".","")&amp;IF(J400&lt;0.5,J399&amp;".","")&amp;IF(K400&lt;0.5,K399&amp;".","")&amp;IF(L400&lt;0.5,L399&amp;".","")&amp;IF(M400&lt;0.5,M399&amp;".","")&amp;IF(N400&lt;0.5,N399&amp;".","")&amp;IF(O400&lt;0.5,O399&amp;".","")&amp;IF(P400&lt;0.5,P399&amp;".","")&amp;IF(Q400&lt;0.5,Q399&amp;".","")</f>
        <v/>
      </c>
      <c r="U361" s="136" t="str">
        <f ca="1">IF(R400&lt;0.5,R399&amp;".","")&amp;IF(S400&lt;0.5,S399&amp;".","")&amp;IF(T400&lt;0.5,T399&amp;".","")&amp;IF(U400&lt;0.5,U399&amp;".","")&amp;IF(V400&lt;0.5,V399&amp;".","")&amp;IF(W400&lt;0.5,W399&amp;".","")</f>
        <v/>
      </c>
      <c r="V361" s="137"/>
      <c r="W361" s="127" t="str">
        <f>ROWS(H355:H401)-SUBTOTAL(103,H355:H401)&amp;" "&amp;"Lignes masquées"</f>
        <v>0 Lignes masquées</v>
      </c>
      <c r="Y361" s="495" t="s">
        <v>59</v>
      </c>
      <c r="Z361" s="2950">
        <f t="shared" si="104"/>
        <v>0.5</v>
      </c>
      <c r="AA361" s="96">
        <v>500</v>
      </c>
      <c r="AB361" s="3"/>
      <c r="AC361" s="129" t="str">
        <f t="shared" si="93"/>
        <v>►</v>
      </c>
      <c r="AD361" s="3"/>
      <c r="AE361" s="48"/>
      <c r="AF361" s="48"/>
      <c r="AG361" s="48"/>
      <c r="AH361" s="48"/>
      <c r="AI361" s="48"/>
      <c r="AJ361" s="16"/>
      <c r="AK361" s="4">
        <v>1</v>
      </c>
    </row>
    <row r="362" spans="1:37" s="48" customFormat="1" ht="17.25" thickTop="1" thickBot="1" x14ac:dyDescent="0.3">
      <c r="A362" s="1401" t="str">
        <f t="shared" si="94"/>
        <v>►</v>
      </c>
      <c r="B362" s="1402" t="str">
        <f t="shared" si="95"/>
        <v>►</v>
      </c>
      <c r="C362" s="1403" t="str">
        <f t="shared" si="98"/>
        <v>►</v>
      </c>
      <c r="D362" s="2475" t="str">
        <f t="shared" si="96"/>
        <v>►</v>
      </c>
      <c r="E362" s="1402" t="str">
        <f t="shared" si="99"/>
        <v>►</v>
      </c>
      <c r="F362" s="1402" t="str">
        <f t="shared" si="100"/>
        <v>►</v>
      </c>
      <c r="G362" s="1402" t="str">
        <f t="shared" si="101"/>
        <v>►</v>
      </c>
      <c r="H362" s="138" t="s">
        <v>11</v>
      </c>
      <c r="I362" s="139" t="str">
        <f>I361</f>
        <v>Salade composée.S.Salade bellevue n° 82.Famille ►.H.Hors d'œuvres</v>
      </c>
      <c r="J362" s="140"/>
      <c r="K362" s="140"/>
      <c r="L362" s="141" t="s">
        <v>61</v>
      </c>
      <c r="M362" s="141" t="s">
        <v>62</v>
      </c>
      <c r="N362" s="141" t="s">
        <v>63</v>
      </c>
      <c r="O362" s="141" t="s">
        <v>64</v>
      </c>
      <c r="P362" s="2987" t="s">
        <v>65</v>
      </c>
      <c r="Q362" s="142" t="s">
        <v>66</v>
      </c>
      <c r="R362" s="143" t="s">
        <v>67</v>
      </c>
      <c r="S362"/>
      <c r="T362" s="2875" t="s">
        <v>70</v>
      </c>
      <c r="U362" s="3686" t="s">
        <v>71</v>
      </c>
      <c r="V362" s="3686" t="s">
        <v>72</v>
      </c>
      <c r="W362" s="145" t="s">
        <v>73</v>
      </c>
      <c r="X362"/>
      <c r="Y362" s="495" t="s">
        <v>68</v>
      </c>
      <c r="Z362" s="2950">
        <f t="shared" si="104"/>
        <v>0.33332999999999996</v>
      </c>
      <c r="AA362" s="96">
        <v>333.33</v>
      </c>
      <c r="AB362" s="3"/>
      <c r="AC362" s="138" t="str">
        <f t="shared" si="93"/>
        <v>►</v>
      </c>
      <c r="AD362" s="3"/>
      <c r="AJ362" s="16"/>
      <c r="AK362" s="4">
        <v>1</v>
      </c>
    </row>
    <row r="363" spans="1:37" s="48" customFormat="1" ht="15.75" customHeight="1" thickTop="1" x14ac:dyDescent="0.25">
      <c r="A363" s="1401" t="str">
        <f t="shared" si="94"/>
        <v>A</v>
      </c>
      <c r="B363" s="1402" t="str">
        <f t="shared" si="95"/>
        <v>Salade composée.S.Salade bellevue n° 82.Famille ►.H.Hors d'œuvres</v>
      </c>
      <c r="C363" s="1403" t="str">
        <f t="shared" si="98"/>
        <v>Salade composée</v>
      </c>
      <c r="D363" s="2475" t="str">
        <f t="shared" si="96"/>
        <v>S</v>
      </c>
      <c r="E363" s="1402" t="str">
        <f t="shared" si="99"/>
        <v>Salade bellevue n° 82</v>
      </c>
      <c r="F363" s="1402" t="str">
        <f t="shared" si="100"/>
        <v>Famille ►</v>
      </c>
      <c r="G363" s="1402" t="str">
        <f t="shared" si="101"/>
        <v>H.Hors d'œuvres</v>
      </c>
      <c r="H363" s="3711" t="s">
        <v>18</v>
      </c>
      <c r="I363" s="1018" t="str">
        <f>I361</f>
        <v>Salade composée.S.Salade bellevue n° 82.Famille ►.H.Hors d'œuvres</v>
      </c>
      <c r="J363" s="1019"/>
      <c r="K363" s="1019"/>
      <c r="L363" s="3687" t="s">
        <v>86</v>
      </c>
      <c r="M363" s="3688" t="s">
        <v>87</v>
      </c>
      <c r="N363" s="443"/>
      <c r="O363" s="3322" t="s">
        <v>88</v>
      </c>
      <c r="P363" s="3323" t="s">
        <v>89</v>
      </c>
      <c r="Q363" s="3324" t="s">
        <v>90</v>
      </c>
      <c r="R363" s="3689" t="s">
        <v>91</v>
      </c>
      <c r="S363"/>
      <c r="T363" s="3423" t="s">
        <v>2389</v>
      </c>
      <c r="U363" s="3690" t="s">
        <v>93</v>
      </c>
      <c r="V363" s="3691" t="s">
        <v>94</v>
      </c>
      <c r="W363" s="3436" t="s">
        <v>95</v>
      </c>
      <c r="X363"/>
      <c r="Y363" s="496" t="s">
        <v>92</v>
      </c>
      <c r="Z363" s="2951">
        <f t="shared" si="104"/>
        <v>1E-3</v>
      </c>
      <c r="AA363" s="155">
        <v>1</v>
      </c>
      <c r="AB363" s="3"/>
      <c r="AC363" s="66" t="str">
        <f t="shared" si="93"/>
        <v>A</v>
      </c>
      <c r="AD363" s="3"/>
      <c r="AJ363" s="16"/>
      <c r="AK363" s="4">
        <v>1</v>
      </c>
    </row>
    <row r="364" spans="1:37" s="48" customFormat="1" ht="16.5" customHeight="1" x14ac:dyDescent="0.25">
      <c r="A364" s="1401" t="str">
        <f t="shared" si="94"/>
        <v>A</v>
      </c>
      <c r="B364" s="1402" t="str">
        <f t="shared" si="95"/>
        <v>Salade composée.S.Salade bellevue n° 82.Famille ►.H.Hors d'œuvres</v>
      </c>
      <c r="C364" s="1403" t="str">
        <f t="shared" si="98"/>
        <v>Salade composée</v>
      </c>
      <c r="D364" s="2475" t="str">
        <f t="shared" si="96"/>
        <v>S</v>
      </c>
      <c r="E364" s="1402" t="str">
        <f t="shared" si="99"/>
        <v>Salade bellevue n° 82</v>
      </c>
      <c r="F364" s="1402" t="str">
        <f t="shared" si="100"/>
        <v>Famille ►</v>
      </c>
      <c r="G364" s="1402" t="str">
        <f t="shared" si="101"/>
        <v>H.Hors d'œuvres</v>
      </c>
      <c r="H364" s="66" t="s">
        <v>18</v>
      </c>
      <c r="I364" s="149" t="str">
        <f>I361</f>
        <v>Salade composée.S.Salade bellevue n° 82.Famille ►.H.Hors d'œuvres</v>
      </c>
      <c r="J364" s="91"/>
      <c r="K364" s="91"/>
      <c r="L364" s="2817" t="s">
        <v>103</v>
      </c>
      <c r="M364" s="164" t="s">
        <v>104</v>
      </c>
      <c r="N364" s="165" t="s">
        <v>105</v>
      </c>
      <c r="O364" s="3121"/>
      <c r="P364" s="3123"/>
      <c r="Q364" s="3320"/>
      <c r="R364" s="166" t="s">
        <v>106</v>
      </c>
      <c r="S364"/>
      <c r="T364" s="3424"/>
      <c r="U364" s="3692"/>
      <c r="V364" s="3693"/>
      <c r="W364" s="3195"/>
      <c r="X364"/>
      <c r="Y364" s="496" t="s">
        <v>107</v>
      </c>
      <c r="Z364" s="2951">
        <f t="shared" si="104"/>
        <v>0.01</v>
      </c>
      <c r="AA364" s="155">
        <v>10</v>
      </c>
      <c r="AB364" s="3"/>
      <c r="AC364" s="66" t="str">
        <f t="shared" si="93"/>
        <v>A</v>
      </c>
      <c r="AD364" s="3"/>
      <c r="AJ364" s="16"/>
      <c r="AK364" s="4">
        <v>1</v>
      </c>
    </row>
    <row r="365" spans="1:37" s="48" customFormat="1" ht="17.25" x14ac:dyDescent="0.25">
      <c r="A365" s="1401" t="str">
        <f t="shared" si="94"/>
        <v>A</v>
      </c>
      <c r="B365" s="1402" t="str">
        <f t="shared" si="95"/>
        <v>Salade composée.S.Salade bellevue n° 82.Famille ►.H.Hors d'œuvres</v>
      </c>
      <c r="C365" s="1403" t="str">
        <f t="shared" si="98"/>
        <v>Salade composée</v>
      </c>
      <c r="D365" s="2475" t="str">
        <f t="shared" si="96"/>
        <v>S</v>
      </c>
      <c r="E365" s="1402" t="str">
        <f t="shared" si="99"/>
        <v>Salade bellevue n° 82</v>
      </c>
      <c r="F365" s="1402" t="str">
        <f t="shared" si="100"/>
        <v>Famille ►</v>
      </c>
      <c r="G365" s="1402" t="str">
        <f t="shared" si="101"/>
        <v>H.Hors d'œuvres</v>
      </c>
      <c r="H365" s="66" t="s">
        <v>18</v>
      </c>
      <c r="I365" s="149" t="str">
        <f>I361</f>
        <v>Salade composée.S.Salade bellevue n° 82.Famille ►.H.Hors d'œuvres</v>
      </c>
      <c r="J365" s="91">
        <f>J361</f>
        <v>10</v>
      </c>
      <c r="K365" s="91" t="str">
        <f>K361</f>
        <v>couverts</v>
      </c>
      <c r="L365" s="174">
        <v>1</v>
      </c>
      <c r="M365" s="175" t="s">
        <v>2398</v>
      </c>
      <c r="N365" s="176" t="str">
        <f t="shared" ref="N365:N378" si="105">IF(OR(ISTEXT(L365), L365&lt;=0, O365&lt;=0), "", "de")</f>
        <v>de</v>
      </c>
      <c r="O365" s="177">
        <v>50</v>
      </c>
      <c r="P365" s="229" t="s">
        <v>41</v>
      </c>
      <c r="Q365" s="179">
        <v>1</v>
      </c>
      <c r="R365" s="180" t="s">
        <v>2399</v>
      </c>
      <c r="S365"/>
      <c r="T365" s="2978">
        <f>IF(ISTEXT(L365), 0, IFERROR(INDEX(Z355:Z379, MATCH(P365, Y355:Y379, 0)) * O365 * IF(ISBLANK(L365), 1, L365), 0))</f>
        <v>0.05</v>
      </c>
      <c r="U365" s="3694">
        <f>IF(ISNUMBER(Q365), T365*Q365*T360, 0)</f>
        <v>0.5</v>
      </c>
      <c r="V365" s="3695">
        <f>IF(AND(ISNUMBER(Q365), ISNUMBER(L365)), L365 * Q365 * T360, 0)</f>
        <v>10</v>
      </c>
      <c r="W365" s="3696" t="str">
        <f t="shared" ref="W365:W378" si="106">M365</f>
        <v>œuf</v>
      </c>
      <c r="X365"/>
      <c r="Y365" s="496" t="s">
        <v>117</v>
      </c>
      <c r="Z365" s="2951">
        <f t="shared" si="104"/>
        <v>0.1</v>
      </c>
      <c r="AA365" s="155">
        <v>100</v>
      </c>
      <c r="AB365" s="3"/>
      <c r="AC365" s="66" t="str">
        <f t="shared" si="93"/>
        <v>A</v>
      </c>
      <c r="AD365" s="3"/>
      <c r="AJ365" s="16"/>
      <c r="AK365" s="4">
        <v>1</v>
      </c>
    </row>
    <row r="366" spans="1:37" s="48" customFormat="1" ht="17.25" x14ac:dyDescent="0.25">
      <c r="A366" s="1401" t="str">
        <f t="shared" si="94"/>
        <v>A</v>
      </c>
      <c r="B366" s="1402" t="str">
        <f t="shared" si="95"/>
        <v>Salade composée.S.Salade bellevue n° 82.Famille ►.H.Hors d'œuvres</v>
      </c>
      <c r="C366" s="1403" t="str">
        <f t="shared" si="98"/>
        <v>Salade composée</v>
      </c>
      <c r="D366" s="2475" t="str">
        <f t="shared" si="96"/>
        <v>S</v>
      </c>
      <c r="E366" s="1402" t="str">
        <f t="shared" si="99"/>
        <v>Salade bellevue n° 82</v>
      </c>
      <c r="F366" s="1402" t="str">
        <f t="shared" si="100"/>
        <v>Famille ►</v>
      </c>
      <c r="G366" s="1402" t="str">
        <f t="shared" si="101"/>
        <v>H.Hors d'œuvres</v>
      </c>
      <c r="H366" s="196" t="str">
        <f t="shared" ref="H366:H378" si="107">IF(R366&lt;&gt;"","A","►")</f>
        <v>A</v>
      </c>
      <c r="I366" s="149" t="str">
        <f>I361</f>
        <v>Salade composée.S.Salade bellevue n° 82.Famille ►.H.Hors d'œuvres</v>
      </c>
      <c r="J366" s="91">
        <f>J361</f>
        <v>10</v>
      </c>
      <c r="K366" s="91" t="str">
        <f>K361</f>
        <v>couverts</v>
      </c>
      <c r="L366" s="174"/>
      <c r="M366" s="175"/>
      <c r="N366" s="176" t="str">
        <f t="shared" si="105"/>
        <v/>
      </c>
      <c r="O366" s="177">
        <v>250</v>
      </c>
      <c r="P366" s="229" t="s">
        <v>41</v>
      </c>
      <c r="Q366" s="179">
        <v>1</v>
      </c>
      <c r="R366" s="180" t="s">
        <v>2492</v>
      </c>
      <c r="S366"/>
      <c r="T366" s="2978">
        <f>IF(ISTEXT(L366), 0, IFERROR(INDEX(Z355:Z379, MATCH(P366, Y355:Y379, 0)) * O366 * IF(ISBLANK(L366), 1, L366), 0))</f>
        <v>0.25</v>
      </c>
      <c r="U366" s="3697">
        <f>IF(ISNUMBER(Q366), T366*Q366*T360, 0)</f>
        <v>2.5</v>
      </c>
      <c r="V366" s="3698">
        <f>IF(AND(ISNUMBER(Q366), ISNUMBER(L366)), L366 * Q366 * T360, 0)</f>
        <v>0</v>
      </c>
      <c r="W366" s="3699">
        <f t="shared" si="106"/>
        <v>0</v>
      </c>
      <c r="X366"/>
      <c r="Y366" s="496" t="s">
        <v>118</v>
      </c>
      <c r="Z366" s="2951">
        <f t="shared" si="104"/>
        <v>1</v>
      </c>
      <c r="AA366" s="155">
        <v>1000</v>
      </c>
      <c r="AB366" s="3"/>
      <c r="AC366" s="196" t="str">
        <f t="shared" si="93"/>
        <v>A</v>
      </c>
      <c r="AD366" s="3"/>
      <c r="AJ366" s="16"/>
      <c r="AK366" s="4">
        <v>1</v>
      </c>
    </row>
    <row r="367" spans="1:37" s="48" customFormat="1" ht="17.25" x14ac:dyDescent="0.25">
      <c r="A367" s="1401" t="str">
        <f t="shared" si="94"/>
        <v>A</v>
      </c>
      <c r="B367" s="1402" t="str">
        <f t="shared" si="95"/>
        <v>Salade composée.S.Salade bellevue n° 82.Famille ►.H.Hors d'œuvres</v>
      </c>
      <c r="C367" s="1403" t="str">
        <f t="shared" si="98"/>
        <v>Salade composée</v>
      </c>
      <c r="D367" s="2475" t="str">
        <f t="shared" si="96"/>
        <v>S</v>
      </c>
      <c r="E367" s="1402" t="str">
        <f t="shared" si="99"/>
        <v>Salade bellevue n° 82</v>
      </c>
      <c r="F367" s="1402" t="str">
        <f t="shared" si="100"/>
        <v>Famille ►</v>
      </c>
      <c r="G367" s="1402" t="str">
        <f t="shared" si="101"/>
        <v>H.Hors d'œuvres</v>
      </c>
      <c r="H367" s="196" t="str">
        <f t="shared" si="107"/>
        <v>A</v>
      </c>
      <c r="I367" s="149" t="str">
        <f>I361</f>
        <v>Salade composée.S.Salade bellevue n° 82.Famille ►.H.Hors d'œuvres</v>
      </c>
      <c r="J367" s="91">
        <f>J361</f>
        <v>10</v>
      </c>
      <c r="K367" s="91" t="str">
        <f>K361</f>
        <v>couverts</v>
      </c>
      <c r="L367" s="174"/>
      <c r="M367" s="209"/>
      <c r="N367" s="176" t="str">
        <f t="shared" si="105"/>
        <v/>
      </c>
      <c r="O367" s="177"/>
      <c r="P367" s="1462"/>
      <c r="Q367" s="179">
        <v>1</v>
      </c>
      <c r="R367" s="180" t="s">
        <v>2493</v>
      </c>
      <c r="S367"/>
      <c r="T367" s="2978">
        <f>IF(ISTEXT(L367), 0, IFERROR(INDEX(Z355:Z379, MATCH(P367, Y355:Y379, 0)) * O367 * IF(ISBLANK(L367), 1, L367), 0))</f>
        <v>0</v>
      </c>
      <c r="U367" s="3700">
        <f>IF(ISNUMBER(Q367), T367*Q367*T360, 0)</f>
        <v>0</v>
      </c>
      <c r="V367" s="3701">
        <f>IF(AND(ISNUMBER(Q367), ISNUMBER(L367)), L367 * Q367 * T360, 0)</f>
        <v>0</v>
      </c>
      <c r="W367" s="3702">
        <f t="shared" si="106"/>
        <v>0</v>
      </c>
      <c r="X367"/>
      <c r="Y367" s="489" t="s">
        <v>120</v>
      </c>
      <c r="Z367" s="2951">
        <f t="shared" si="104"/>
        <v>0.25</v>
      </c>
      <c r="AA367" s="155">
        <v>250</v>
      </c>
      <c r="AB367" s="3"/>
      <c r="AC367" s="196" t="str">
        <f t="shared" si="93"/>
        <v>A</v>
      </c>
      <c r="AD367" s="3"/>
      <c r="AJ367" s="16"/>
      <c r="AK367" s="4">
        <v>1</v>
      </c>
    </row>
    <row r="368" spans="1:37" s="48" customFormat="1" ht="17.25" x14ac:dyDescent="0.25">
      <c r="A368" s="1401" t="str">
        <f t="shared" si="94"/>
        <v>A</v>
      </c>
      <c r="B368" s="1402" t="str">
        <f t="shared" si="95"/>
        <v>Salade composée.S.Salade bellevue n° 82.Famille ►.H.Hors d'œuvres</v>
      </c>
      <c r="C368" s="1403" t="str">
        <f t="shared" si="98"/>
        <v>Salade composée</v>
      </c>
      <c r="D368" s="2475" t="str">
        <f t="shared" si="96"/>
        <v>S</v>
      </c>
      <c r="E368" s="1402" t="str">
        <f t="shared" si="99"/>
        <v>Salade bellevue n° 82</v>
      </c>
      <c r="F368" s="1402" t="str">
        <f t="shared" si="100"/>
        <v>Famille ►</v>
      </c>
      <c r="G368" s="1402" t="str">
        <f t="shared" si="101"/>
        <v>H.Hors d'œuvres</v>
      </c>
      <c r="H368" s="196" t="str">
        <f t="shared" si="107"/>
        <v>A</v>
      </c>
      <c r="I368" s="149" t="str">
        <f>I361</f>
        <v>Salade composée.S.Salade bellevue n° 82.Famille ►.H.Hors d'œuvres</v>
      </c>
      <c r="J368" s="91">
        <f>J361</f>
        <v>10</v>
      </c>
      <c r="K368" s="91" t="str">
        <f>K361</f>
        <v>couverts</v>
      </c>
      <c r="L368" s="174"/>
      <c r="M368" s="209"/>
      <c r="N368" s="176" t="str">
        <f t="shared" si="105"/>
        <v/>
      </c>
      <c r="O368" s="177">
        <v>250</v>
      </c>
      <c r="P368" s="229" t="s">
        <v>41</v>
      </c>
      <c r="Q368" s="179">
        <v>1</v>
      </c>
      <c r="R368" s="180" t="s">
        <v>2494</v>
      </c>
      <c r="S368"/>
      <c r="T368" s="2978">
        <f>IF(ISTEXT(L368), 0, IFERROR(INDEX(Z355:Z379, MATCH(P368, Y355:Y379, 0)) * O368 * IF(ISBLANK(L368), 1, L368), 0))</f>
        <v>0.25</v>
      </c>
      <c r="U368" s="3697">
        <f>IF(ISNUMBER(Q368), T368*Q368*T360, 0)</f>
        <v>2.5</v>
      </c>
      <c r="V368" s="3698">
        <f>IF(AND(ISNUMBER(Q368), ISNUMBER(L368)), L368 * Q368 * T360, 0)</f>
        <v>0</v>
      </c>
      <c r="W368" s="3699">
        <f t="shared" si="106"/>
        <v>0</v>
      </c>
      <c r="X368"/>
      <c r="Y368" s="489" t="s">
        <v>123</v>
      </c>
      <c r="Z368" s="2951">
        <f t="shared" si="104"/>
        <v>0.5</v>
      </c>
      <c r="AA368" s="155">
        <v>500</v>
      </c>
      <c r="AB368" s="3"/>
      <c r="AC368" s="196" t="str">
        <f t="shared" si="93"/>
        <v>A</v>
      </c>
      <c r="AD368" s="3"/>
      <c r="AJ368" s="16"/>
      <c r="AK368" s="4">
        <v>1</v>
      </c>
    </row>
    <row r="369" spans="1:37" s="48" customFormat="1" ht="18" customHeight="1" x14ac:dyDescent="0.25">
      <c r="A369" s="1401" t="str">
        <f t="shared" si="94"/>
        <v>A</v>
      </c>
      <c r="B369" s="1402" t="str">
        <f t="shared" si="95"/>
        <v>Salade composée.S.Salade bellevue n° 82.Famille ►.H.Hors d'œuvres</v>
      </c>
      <c r="C369" s="1403" t="str">
        <f t="shared" si="98"/>
        <v>Salade composée</v>
      </c>
      <c r="D369" s="2475" t="str">
        <f t="shared" si="96"/>
        <v>S</v>
      </c>
      <c r="E369" s="1402" t="str">
        <f t="shared" si="99"/>
        <v>Salade bellevue n° 82</v>
      </c>
      <c r="F369" s="1402" t="str">
        <f t="shared" si="100"/>
        <v>Famille ►</v>
      </c>
      <c r="G369" s="1402" t="str">
        <f t="shared" si="101"/>
        <v>H.Hors d'œuvres</v>
      </c>
      <c r="H369" s="196" t="str">
        <f t="shared" si="107"/>
        <v>A</v>
      </c>
      <c r="I369" s="149" t="str">
        <f>I361</f>
        <v>Salade composée.S.Salade bellevue n° 82.Famille ►.H.Hors d'œuvres</v>
      </c>
      <c r="J369" s="91">
        <f>J361</f>
        <v>10</v>
      </c>
      <c r="K369" s="91" t="str">
        <f>K361</f>
        <v>couverts</v>
      </c>
      <c r="L369" s="174"/>
      <c r="M369" s="209"/>
      <c r="N369" s="176" t="str">
        <f t="shared" si="105"/>
        <v/>
      </c>
      <c r="O369" s="177">
        <v>450</v>
      </c>
      <c r="P369" s="229" t="s">
        <v>41</v>
      </c>
      <c r="Q369" s="179">
        <v>1</v>
      </c>
      <c r="R369" s="180" t="s">
        <v>2495</v>
      </c>
      <c r="S369"/>
      <c r="T369" s="2978">
        <f>IF(ISTEXT(L369), 0, IFERROR(INDEX(Z355:Z379, MATCH(P369, Y355:Y379, 0)) * O369 * IF(ISBLANK(L369), 1, L369), 0))</f>
        <v>0.45</v>
      </c>
      <c r="U369" s="3700">
        <f>IF(ISNUMBER(Q369), T369*Q369*T360, 0)</f>
        <v>4.5</v>
      </c>
      <c r="V369" s="3701">
        <f>IF(AND(ISNUMBER(Q369), ISNUMBER(L369)), L369 * Q369 * T360, 0)</f>
        <v>0</v>
      </c>
      <c r="W369" s="3702">
        <f t="shared" si="106"/>
        <v>0</v>
      </c>
      <c r="X369"/>
      <c r="Y369" s="2879" t="s">
        <v>125</v>
      </c>
      <c r="Z369" s="2951">
        <f t="shared" si="104"/>
        <v>0.1</v>
      </c>
      <c r="AA369" s="155">
        <v>100</v>
      </c>
      <c r="AB369" s="3"/>
      <c r="AC369" s="196" t="str">
        <f t="shared" si="93"/>
        <v>A</v>
      </c>
      <c r="AD369" s="3"/>
      <c r="AJ369" s="16"/>
      <c r="AK369" s="4">
        <v>1</v>
      </c>
    </row>
    <row r="370" spans="1:37" s="48" customFormat="1" ht="18" customHeight="1" x14ac:dyDescent="0.25">
      <c r="A370" s="1401" t="str">
        <f t="shared" si="94"/>
        <v>A</v>
      </c>
      <c r="B370" s="1402" t="str">
        <f t="shared" si="95"/>
        <v>Salade composée.S.Salade bellevue n° 82.Famille ►.H.Hors d'œuvres</v>
      </c>
      <c r="C370" s="1403" t="str">
        <f t="shared" si="98"/>
        <v>Salade composée</v>
      </c>
      <c r="D370" s="2475" t="str">
        <f t="shared" si="96"/>
        <v>S</v>
      </c>
      <c r="E370" s="1402" t="str">
        <f t="shared" si="99"/>
        <v>Salade bellevue n° 82</v>
      </c>
      <c r="F370" s="1402" t="str">
        <f t="shared" si="100"/>
        <v>Famille ►</v>
      </c>
      <c r="G370" s="1402" t="str">
        <f t="shared" si="101"/>
        <v>H.Hors d'œuvres</v>
      </c>
      <c r="H370" s="196" t="str">
        <f t="shared" si="107"/>
        <v>A</v>
      </c>
      <c r="I370" s="149" t="str">
        <f>I361</f>
        <v>Salade composée.S.Salade bellevue n° 82.Famille ►.H.Hors d'œuvres</v>
      </c>
      <c r="J370" s="91">
        <f>J361</f>
        <v>10</v>
      </c>
      <c r="K370" s="91" t="str">
        <f>K361</f>
        <v>couverts</v>
      </c>
      <c r="L370" s="174"/>
      <c r="M370" s="209"/>
      <c r="N370" s="176" t="str">
        <f t="shared" si="105"/>
        <v/>
      </c>
      <c r="O370" s="177">
        <v>400</v>
      </c>
      <c r="P370" s="229" t="s">
        <v>41</v>
      </c>
      <c r="Q370" s="179">
        <v>1</v>
      </c>
      <c r="R370" s="180" t="s">
        <v>2496</v>
      </c>
      <c r="S370"/>
      <c r="T370" s="2978">
        <f>IF(ISTEXT(L370), 0, IFERROR(INDEX(Z355:Z379, MATCH(P370, Y355:Y379, 0)) * O370 * IF(ISBLANK(L370), 1, L370), 0))</f>
        <v>0.4</v>
      </c>
      <c r="U370" s="3697">
        <f>IF(ISNUMBER(Q370), T370*Q370*T360, 0)</f>
        <v>4</v>
      </c>
      <c r="V370" s="3698">
        <f>IF(AND(ISNUMBER(Q370), ISNUMBER(L370)), L370 * Q370 * T360, 0)</f>
        <v>0</v>
      </c>
      <c r="W370" s="3699">
        <f t="shared" si="106"/>
        <v>0</v>
      </c>
      <c r="X370"/>
      <c r="Y370" s="1446" t="s">
        <v>126</v>
      </c>
      <c r="Z370" s="2951">
        <f t="shared" si="104"/>
        <v>4.9299999999999995E-3</v>
      </c>
      <c r="AA370" s="223">
        <v>4.93</v>
      </c>
      <c r="AB370" s="3"/>
      <c r="AC370" s="196" t="str">
        <f t="shared" si="93"/>
        <v>A</v>
      </c>
      <c r="AD370" s="3"/>
      <c r="AJ370" s="16"/>
      <c r="AK370" s="4">
        <v>1</v>
      </c>
    </row>
    <row r="371" spans="1:37" s="48" customFormat="1" ht="17.25" x14ac:dyDescent="0.25">
      <c r="A371" s="1401" t="str">
        <f t="shared" si="94"/>
        <v>►</v>
      </c>
      <c r="B371" s="1402" t="str">
        <f t="shared" si="95"/>
        <v>►</v>
      </c>
      <c r="C371" s="1403" t="str">
        <f t="shared" si="98"/>
        <v>►</v>
      </c>
      <c r="D371" s="2475" t="str">
        <f t="shared" si="96"/>
        <v>►</v>
      </c>
      <c r="E371" s="1402" t="str">
        <f t="shared" si="99"/>
        <v>►</v>
      </c>
      <c r="F371" s="1402" t="str">
        <f t="shared" si="100"/>
        <v>►</v>
      </c>
      <c r="G371" s="1402" t="str">
        <f t="shared" si="101"/>
        <v>►</v>
      </c>
      <c r="H371" s="196" t="str">
        <f t="shared" si="107"/>
        <v>►</v>
      </c>
      <c r="I371" s="149" t="str">
        <f>I361</f>
        <v>Salade composée.S.Salade bellevue n° 82.Famille ►.H.Hors d'œuvres</v>
      </c>
      <c r="J371" s="91">
        <f>J361</f>
        <v>10</v>
      </c>
      <c r="K371" s="91" t="str">
        <f>K361</f>
        <v>couverts</v>
      </c>
      <c r="L371" s="174"/>
      <c r="M371" s="209"/>
      <c r="N371" s="176" t="str">
        <f t="shared" si="105"/>
        <v/>
      </c>
      <c r="O371" s="177"/>
      <c r="P371" s="1462"/>
      <c r="Q371" s="179">
        <v>1</v>
      </c>
      <c r="R371" s="180"/>
      <c r="S371"/>
      <c r="T371" s="2978">
        <f>IF(ISTEXT(L371), 0, IFERROR(INDEX(Z355:Z379, MATCH(P371, Y355:Y379, 0)) * O371 * IF(ISBLANK(L371), 1, L371), 0))</f>
        <v>0</v>
      </c>
      <c r="U371" s="3700">
        <f>IF(ISNUMBER(Q371), T371*Q371*T360, 0)</f>
        <v>0</v>
      </c>
      <c r="V371" s="3701">
        <f>IF(AND(ISNUMBER(Q371), ISNUMBER(L371)), L371 * Q371 * T360, 0)</f>
        <v>0</v>
      </c>
      <c r="W371" s="3702">
        <f t="shared" si="106"/>
        <v>0</v>
      </c>
      <c r="X371"/>
      <c r="Y371" s="1446" t="s">
        <v>128</v>
      </c>
      <c r="Z371" s="2951">
        <f t="shared" si="104"/>
        <v>1.4999999999999999E-2</v>
      </c>
      <c r="AA371" s="155">
        <v>15</v>
      </c>
      <c r="AB371" s="3"/>
      <c r="AC371" s="196" t="str">
        <f t="shared" si="93"/>
        <v>►</v>
      </c>
      <c r="AD371" s="3"/>
      <c r="AJ371" s="16"/>
      <c r="AK371" s="4">
        <v>1</v>
      </c>
    </row>
    <row r="372" spans="1:37" s="48" customFormat="1" ht="17.25" x14ac:dyDescent="0.25">
      <c r="A372" s="1401" t="str">
        <f t="shared" si="94"/>
        <v>A</v>
      </c>
      <c r="B372" s="1402" t="str">
        <f t="shared" si="95"/>
        <v>Salade composée.S.Salade bellevue n° 82.Famille ►.H.Hors d'œuvres</v>
      </c>
      <c r="C372" s="1403" t="str">
        <f t="shared" si="98"/>
        <v>Salade composée</v>
      </c>
      <c r="D372" s="2475" t="str">
        <f t="shared" si="96"/>
        <v>S</v>
      </c>
      <c r="E372" s="1402" t="str">
        <f t="shared" si="99"/>
        <v>Salade bellevue n° 82</v>
      </c>
      <c r="F372" s="1402" t="str">
        <f t="shared" si="100"/>
        <v>Famille ►</v>
      </c>
      <c r="G372" s="1402" t="str">
        <f t="shared" si="101"/>
        <v>H.Hors d'œuvres</v>
      </c>
      <c r="H372" s="196" t="str">
        <f t="shared" si="107"/>
        <v>A</v>
      </c>
      <c r="I372" s="149" t="str">
        <f>I361</f>
        <v>Salade composée.S.Salade bellevue n° 82.Famille ►.H.Hors d'œuvres</v>
      </c>
      <c r="J372" s="91">
        <f>J361</f>
        <v>10</v>
      </c>
      <c r="K372" s="91" t="str">
        <f>K361</f>
        <v>couverts</v>
      </c>
      <c r="L372" s="174"/>
      <c r="M372" s="209"/>
      <c r="N372" s="176" t="str">
        <f t="shared" si="105"/>
        <v/>
      </c>
      <c r="O372" s="177">
        <v>200</v>
      </c>
      <c r="P372" s="229" t="s">
        <v>41</v>
      </c>
      <c r="Q372" s="179">
        <v>1</v>
      </c>
      <c r="R372" s="180" t="s">
        <v>1995</v>
      </c>
      <c r="S372"/>
      <c r="T372" s="2978">
        <f>IF(ISTEXT(L372), 0, IFERROR(INDEX(Z355:Z379, MATCH(P372, Y355:Y379, 0)) * O372 * IF(ISBLANK(L372), 1, L372), 0))</f>
        <v>0.2</v>
      </c>
      <c r="U372" s="3697">
        <f>IF(ISNUMBER(Q372), T372*Q372*T360, 0)</f>
        <v>2</v>
      </c>
      <c r="V372" s="3698">
        <f>IF(AND(ISNUMBER(Q372), ISNUMBER(L372)), L372 * Q372 * T360, 0)</f>
        <v>0</v>
      </c>
      <c r="W372" s="3699">
        <f t="shared" si="106"/>
        <v>0</v>
      </c>
      <c r="X372"/>
      <c r="Y372" s="1446" t="s">
        <v>130</v>
      </c>
      <c r="Z372" s="2951">
        <f t="shared" si="104"/>
        <v>5.0000000000000001E-3</v>
      </c>
      <c r="AA372" s="155">
        <v>5</v>
      </c>
      <c r="AB372" s="3"/>
      <c r="AC372" s="196" t="str">
        <f t="shared" si="93"/>
        <v>A</v>
      </c>
      <c r="AD372" s="3"/>
      <c r="AJ372" s="16"/>
      <c r="AK372" s="4">
        <v>1</v>
      </c>
    </row>
    <row r="373" spans="1:37" s="48" customFormat="1" ht="17.25" x14ac:dyDescent="0.25">
      <c r="A373" s="1401" t="str">
        <f t="shared" si="94"/>
        <v>A</v>
      </c>
      <c r="B373" s="1402" t="str">
        <f t="shared" si="95"/>
        <v>Salade composée.S.Salade bellevue n° 82.Famille ►.H.Hors d'œuvres</v>
      </c>
      <c r="C373" s="1403" t="str">
        <f t="shared" si="98"/>
        <v>Salade composée</v>
      </c>
      <c r="D373" s="2475" t="str">
        <f t="shared" si="96"/>
        <v>S</v>
      </c>
      <c r="E373" s="1402" t="str">
        <f t="shared" si="99"/>
        <v>Salade bellevue n° 82</v>
      </c>
      <c r="F373" s="1402" t="str">
        <f t="shared" si="100"/>
        <v>Famille ►</v>
      </c>
      <c r="G373" s="1402" t="str">
        <f t="shared" si="101"/>
        <v>H.Hors d'œuvres</v>
      </c>
      <c r="H373" s="196" t="str">
        <f t="shared" si="107"/>
        <v>A</v>
      </c>
      <c r="I373" s="149" t="str">
        <f>I361</f>
        <v>Salade composée.S.Salade bellevue n° 82.Famille ►.H.Hors d'œuvres</v>
      </c>
      <c r="J373" s="91">
        <f>J361</f>
        <v>10</v>
      </c>
      <c r="K373" s="91" t="str">
        <f>K361</f>
        <v>couverts</v>
      </c>
      <c r="L373" s="174"/>
      <c r="M373" s="209"/>
      <c r="N373" s="176" t="str">
        <f t="shared" si="105"/>
        <v/>
      </c>
      <c r="O373" s="177">
        <v>50</v>
      </c>
      <c r="P373" s="229" t="s">
        <v>41</v>
      </c>
      <c r="Q373" s="179">
        <v>1</v>
      </c>
      <c r="R373" s="180" t="s">
        <v>2497</v>
      </c>
      <c r="S373"/>
      <c r="T373" s="2978">
        <f>IF(ISTEXT(L373), 0, IFERROR(INDEX(Z355:Z379, MATCH(P373, Y355:Y379, 0)) * O373 * IF(ISBLANK(L373), 1, L373), 0))</f>
        <v>0.05</v>
      </c>
      <c r="U373" s="3700">
        <f>IF(ISNUMBER(Q373), T373*Q373*T360, 0)</f>
        <v>0.5</v>
      </c>
      <c r="V373" s="3701">
        <f>IF(AND(ISNUMBER(Q373), ISNUMBER(L373)), L373 * Q373 * T360, 0)</f>
        <v>0</v>
      </c>
      <c r="W373" s="3702">
        <f t="shared" si="106"/>
        <v>0</v>
      </c>
      <c r="X373"/>
      <c r="Y373" s="1446" t="s">
        <v>133</v>
      </c>
      <c r="Z373" s="2951">
        <f t="shared" si="104"/>
        <v>0.03</v>
      </c>
      <c r="AA373" s="155">
        <v>30</v>
      </c>
      <c r="AB373" s="3"/>
      <c r="AC373" s="196" t="str">
        <f t="shared" si="93"/>
        <v>A</v>
      </c>
      <c r="AD373" s="3"/>
      <c r="AJ373" s="16"/>
      <c r="AK373" s="4">
        <v>1</v>
      </c>
    </row>
    <row r="374" spans="1:37" s="48" customFormat="1" ht="17.25" x14ac:dyDescent="0.25">
      <c r="A374" s="1401" t="str">
        <f t="shared" si="94"/>
        <v>A</v>
      </c>
      <c r="B374" s="1402" t="str">
        <f t="shared" si="95"/>
        <v>Salade composée.S.Salade bellevue n° 82.Famille ►.H.Hors d'œuvres</v>
      </c>
      <c r="C374" s="1403" t="str">
        <f t="shared" si="98"/>
        <v>Salade composée</v>
      </c>
      <c r="D374" s="2475" t="str">
        <f t="shared" si="96"/>
        <v>S</v>
      </c>
      <c r="E374" s="1402" t="str">
        <f t="shared" si="99"/>
        <v>Salade bellevue n° 82</v>
      </c>
      <c r="F374" s="1402" t="str">
        <f t="shared" si="100"/>
        <v>Famille ►</v>
      </c>
      <c r="G374" s="1402" t="str">
        <f t="shared" si="101"/>
        <v>H.Hors d'œuvres</v>
      </c>
      <c r="H374" s="196" t="str">
        <f t="shared" si="107"/>
        <v>A</v>
      </c>
      <c r="I374" s="149" t="str">
        <f>I361</f>
        <v>Salade composée.S.Salade bellevue n° 82.Famille ►.H.Hors d'œuvres</v>
      </c>
      <c r="J374" s="91">
        <f>J361</f>
        <v>10</v>
      </c>
      <c r="K374" s="91" t="str">
        <f>K361</f>
        <v>couverts</v>
      </c>
      <c r="L374" s="174"/>
      <c r="M374" s="209" t="s">
        <v>2393</v>
      </c>
      <c r="N374" s="176" t="str">
        <f t="shared" si="105"/>
        <v/>
      </c>
      <c r="O374" s="177"/>
      <c r="P374" s="1462"/>
      <c r="Q374" s="179">
        <v>1</v>
      </c>
      <c r="R374" s="180" t="s">
        <v>2424</v>
      </c>
      <c r="S374"/>
      <c r="T374" s="2978">
        <f>IF(ISTEXT(L374), 0, IFERROR(INDEX(Z355:Z379, MATCH(P374, Y355:Y379, 0)) * O374 * IF(ISBLANK(L374), 1, L374), 0))</f>
        <v>0</v>
      </c>
      <c r="U374" s="3697">
        <f>IF(ISNUMBER(Q374), T374*Q374*T360, 0)</f>
        <v>0</v>
      </c>
      <c r="V374" s="3698">
        <f>IF(AND(ISNUMBER(Q374), ISNUMBER(L374)), L374 * Q374 * T360, 0)</f>
        <v>0</v>
      </c>
      <c r="W374" s="3699" t="str">
        <f t="shared" si="106"/>
        <v>PM</v>
      </c>
      <c r="X374"/>
      <c r="Y374" s="1446" t="s">
        <v>136</v>
      </c>
      <c r="Z374" s="2951">
        <f t="shared" si="104"/>
        <v>0.06</v>
      </c>
      <c r="AA374" s="155">
        <v>60</v>
      </c>
      <c r="AB374" s="3"/>
      <c r="AC374" s="196" t="str">
        <f t="shared" si="93"/>
        <v>A</v>
      </c>
      <c r="AD374" s="3"/>
      <c r="AJ374" s="16"/>
      <c r="AK374" s="4">
        <v>1</v>
      </c>
    </row>
    <row r="375" spans="1:37" s="48" customFormat="1" ht="17.25" x14ac:dyDescent="0.25">
      <c r="A375" s="1401" t="str">
        <f t="shared" si="94"/>
        <v>A</v>
      </c>
      <c r="B375" s="1402" t="str">
        <f t="shared" si="95"/>
        <v>Salade composée.S.Salade bellevue n° 82.Famille ►.H.Hors d'œuvres</v>
      </c>
      <c r="C375" s="1403" t="str">
        <f t="shared" si="98"/>
        <v>Salade composée</v>
      </c>
      <c r="D375" s="2475" t="str">
        <f t="shared" si="96"/>
        <v>S</v>
      </c>
      <c r="E375" s="1402" t="str">
        <f t="shared" si="99"/>
        <v>Salade bellevue n° 82</v>
      </c>
      <c r="F375" s="1402" t="str">
        <f t="shared" si="100"/>
        <v>Famille ►</v>
      </c>
      <c r="G375" s="1402" t="str">
        <f t="shared" si="101"/>
        <v>H.Hors d'œuvres</v>
      </c>
      <c r="H375" s="196" t="str">
        <f t="shared" si="107"/>
        <v>A</v>
      </c>
      <c r="I375" s="149" t="str">
        <f>I361</f>
        <v>Salade composée.S.Salade bellevue n° 82.Famille ►.H.Hors d'œuvres</v>
      </c>
      <c r="J375" s="91">
        <f>J361</f>
        <v>10</v>
      </c>
      <c r="K375" s="91" t="str">
        <f>K361</f>
        <v>couverts</v>
      </c>
      <c r="L375" s="174"/>
      <c r="M375" s="209" t="s">
        <v>2393</v>
      </c>
      <c r="N375" s="176" t="str">
        <f t="shared" si="105"/>
        <v/>
      </c>
      <c r="O375" s="177"/>
      <c r="P375" s="1462"/>
      <c r="Q375" s="179">
        <v>1</v>
      </c>
      <c r="R375" s="180" t="s">
        <v>2425</v>
      </c>
      <c r="S375"/>
      <c r="T375" s="2978">
        <f>IF(ISTEXT(L375), 0, IFERROR(INDEX(Z355:Z379, MATCH(P375, Y355:Y379, 0)) * O375 * IF(ISBLANK(L375), 1, L375), 0))</f>
        <v>0</v>
      </c>
      <c r="U375" s="3700">
        <f>IF(ISNUMBER(Q375), T375*Q375*T360, 0)</f>
        <v>0</v>
      </c>
      <c r="V375" s="3701">
        <f>IF(AND(ISNUMBER(Q375), ISNUMBER(L375)), L375 * Q375 * T360, 0)</f>
        <v>0</v>
      </c>
      <c r="W375" s="3702" t="str">
        <f t="shared" si="106"/>
        <v>PM</v>
      </c>
      <c r="X375"/>
      <c r="Y375" s="1446" t="s">
        <v>139</v>
      </c>
      <c r="Z375" s="2951">
        <f t="shared" si="104"/>
        <v>0.22500000000000001</v>
      </c>
      <c r="AA375" s="155">
        <v>225</v>
      </c>
      <c r="AB375" s="3"/>
      <c r="AC375" s="196" t="str">
        <f t="shared" si="93"/>
        <v>A</v>
      </c>
      <c r="AD375" s="3"/>
      <c r="AJ375" s="16"/>
      <c r="AK375" s="4">
        <v>1</v>
      </c>
    </row>
    <row r="376" spans="1:37" s="48" customFormat="1" ht="19.5" customHeight="1" x14ac:dyDescent="0.25">
      <c r="A376" s="1401" t="str">
        <f t="shared" si="94"/>
        <v>A</v>
      </c>
      <c r="B376" s="1402" t="str">
        <f t="shared" si="95"/>
        <v>Salade composée.S.Salade bellevue n° 82.Famille ►.H.Hors d'œuvres</v>
      </c>
      <c r="C376" s="1403" t="str">
        <f t="shared" si="98"/>
        <v>Salade composée</v>
      </c>
      <c r="D376" s="2475" t="str">
        <f t="shared" si="96"/>
        <v>S</v>
      </c>
      <c r="E376" s="1402" t="str">
        <f t="shared" si="99"/>
        <v>Salade bellevue n° 82</v>
      </c>
      <c r="F376" s="1402" t="str">
        <f t="shared" si="100"/>
        <v>Famille ►</v>
      </c>
      <c r="G376" s="1402" t="str">
        <f t="shared" si="101"/>
        <v>H.Hors d'œuvres</v>
      </c>
      <c r="H376" s="196" t="str">
        <f t="shared" si="107"/>
        <v>A</v>
      </c>
      <c r="I376" s="149" t="str">
        <f>I361</f>
        <v>Salade composée.S.Salade bellevue n° 82.Famille ►.H.Hors d'œuvres</v>
      </c>
      <c r="J376" s="91">
        <f>J361</f>
        <v>10</v>
      </c>
      <c r="K376" s="91" t="str">
        <f>K361</f>
        <v>couverts</v>
      </c>
      <c r="L376" s="174"/>
      <c r="M376" s="209"/>
      <c r="N376" s="176" t="str">
        <f t="shared" si="105"/>
        <v/>
      </c>
      <c r="O376" s="177">
        <v>10</v>
      </c>
      <c r="P376" s="229" t="s">
        <v>41</v>
      </c>
      <c r="Q376" s="179">
        <v>1</v>
      </c>
      <c r="R376" s="180" t="s">
        <v>2498</v>
      </c>
      <c r="S376"/>
      <c r="T376" s="2978">
        <f>IF(ISTEXT(L376), 0, IFERROR(INDEX(Z355:Z379, MATCH(P376, Y355:Y379, 0)) * O376 * IF(ISBLANK(L376), 1, L376), 0))</f>
        <v>0.01</v>
      </c>
      <c r="U376" s="3697">
        <f>IF(ISNUMBER(Q376), T376*Q376*T360, 0)</f>
        <v>0.1</v>
      </c>
      <c r="V376" s="3698">
        <f>IF(AND(ISNUMBER(Q376), ISNUMBER(L376)), L376 * Q376 * T360, 0)</f>
        <v>0</v>
      </c>
      <c r="W376" s="3699">
        <f t="shared" si="106"/>
        <v>0</v>
      </c>
      <c r="X376"/>
      <c r="Y376" s="1446" t="s">
        <v>141</v>
      </c>
      <c r="Z376" s="2951">
        <f t="shared" si="104"/>
        <v>0.11799999999999999</v>
      </c>
      <c r="AA376" s="155">
        <v>118</v>
      </c>
      <c r="AB376" s="3" t="s">
        <v>6</v>
      </c>
      <c r="AC376" s="196" t="str">
        <f t="shared" si="93"/>
        <v>A</v>
      </c>
      <c r="AD376" s="3"/>
      <c r="AJ376" s="16"/>
      <c r="AK376" s="4">
        <v>1</v>
      </c>
    </row>
    <row r="377" spans="1:37" s="48" customFormat="1" ht="19.5" customHeight="1" x14ac:dyDescent="0.25">
      <c r="A377" s="1401" t="str">
        <f t="shared" si="94"/>
        <v>A</v>
      </c>
      <c r="B377" s="1402" t="str">
        <f t="shared" si="95"/>
        <v>Salade composée.S.Salade bellevue n° 82.Famille ►.H.Hors d'œuvres</v>
      </c>
      <c r="C377" s="1403" t="str">
        <f t="shared" si="98"/>
        <v>Salade composée</v>
      </c>
      <c r="D377" s="2475" t="str">
        <f t="shared" si="96"/>
        <v>S</v>
      </c>
      <c r="E377" s="1402" t="str">
        <f t="shared" si="99"/>
        <v>Salade bellevue n° 82</v>
      </c>
      <c r="F377" s="1402" t="str">
        <f t="shared" si="100"/>
        <v>Famille ►</v>
      </c>
      <c r="G377" s="1402" t="str">
        <f t="shared" si="101"/>
        <v>H.Hors d'œuvres</v>
      </c>
      <c r="H377" s="196" t="str">
        <f t="shared" si="107"/>
        <v>A</v>
      </c>
      <c r="I377" s="149" t="str">
        <f>I361</f>
        <v>Salade composée.S.Salade bellevue n° 82.Famille ►.H.Hors d'œuvres</v>
      </c>
      <c r="J377" s="91">
        <f>J361</f>
        <v>10</v>
      </c>
      <c r="K377" s="91" t="str">
        <f>K361</f>
        <v>couverts</v>
      </c>
      <c r="L377" s="174"/>
      <c r="M377" s="209" t="s">
        <v>2393</v>
      </c>
      <c r="N377" s="176" t="str">
        <f t="shared" si="105"/>
        <v/>
      </c>
      <c r="O377" s="177"/>
      <c r="P377" s="178"/>
      <c r="Q377" s="179">
        <v>1</v>
      </c>
      <c r="R377" s="180" t="s">
        <v>2499</v>
      </c>
      <c r="S377"/>
      <c r="T377" s="2978">
        <f>IF(ISTEXT(L377), 0, IFERROR(INDEX(Z355:Z379, MATCH(P377, Y355:Y379, 0)) * O377 * IF(ISBLANK(L377), 1, L377), 0))</f>
        <v>0</v>
      </c>
      <c r="U377" s="3700">
        <f>IF(ISNUMBER(Q377), T377*Q377*T360, 0)</f>
        <v>0</v>
      </c>
      <c r="V377" s="3701">
        <f>IF(AND(ISNUMBER(Q377), ISNUMBER(L377)), L377 * Q377 * T360, 0)</f>
        <v>0</v>
      </c>
      <c r="W377" s="3702" t="str">
        <f t="shared" si="106"/>
        <v>PM</v>
      </c>
      <c r="X377"/>
      <c r="Y377" s="1446" t="s">
        <v>143</v>
      </c>
      <c r="Z377" s="2951">
        <f t="shared" si="104"/>
        <v>0.25</v>
      </c>
      <c r="AA377" s="155">
        <v>250</v>
      </c>
      <c r="AB377" s="3"/>
      <c r="AC377" s="196" t="str">
        <f t="shared" si="93"/>
        <v>A</v>
      </c>
      <c r="AD377" s="3"/>
      <c r="AJ377" s="16"/>
      <c r="AK377" s="4">
        <v>1</v>
      </c>
    </row>
    <row r="378" spans="1:37" s="48" customFormat="1" ht="17.25" x14ac:dyDescent="0.25">
      <c r="A378" s="1401" t="str">
        <f t="shared" si="94"/>
        <v>►</v>
      </c>
      <c r="B378" s="1402" t="str">
        <f t="shared" si="95"/>
        <v>►</v>
      </c>
      <c r="C378" s="1403" t="str">
        <f t="shared" si="98"/>
        <v>►</v>
      </c>
      <c r="D378" s="2475" t="str">
        <f t="shared" si="96"/>
        <v>►</v>
      </c>
      <c r="E378" s="1402" t="str">
        <f t="shared" si="99"/>
        <v>►</v>
      </c>
      <c r="F378" s="1402" t="str">
        <f t="shared" si="100"/>
        <v>►</v>
      </c>
      <c r="G378" s="1402" t="str">
        <f t="shared" si="101"/>
        <v>►</v>
      </c>
      <c r="H378" s="196" t="str">
        <f t="shared" si="107"/>
        <v>►</v>
      </c>
      <c r="I378" s="149" t="str">
        <f>I361</f>
        <v>Salade composée.S.Salade bellevue n° 82.Famille ►.H.Hors d'œuvres</v>
      </c>
      <c r="J378" s="91">
        <f>J361</f>
        <v>10</v>
      </c>
      <c r="K378" s="91" t="str">
        <f>K361</f>
        <v>couverts</v>
      </c>
      <c r="L378" s="174"/>
      <c r="M378" s="209"/>
      <c r="N378" s="176" t="str">
        <f t="shared" si="105"/>
        <v/>
      </c>
      <c r="O378" s="177"/>
      <c r="P378" s="178"/>
      <c r="Q378" s="179">
        <v>1</v>
      </c>
      <c r="R378" s="180"/>
      <c r="S378"/>
      <c r="T378" s="2978">
        <f>IF(ISTEXT(L378), 0, IFERROR(INDEX(Z355:Z379, MATCH(P378, Y355:Y379, 0)) * O378 * IF(ISBLANK(L378), 1, L378), 0))</f>
        <v>0</v>
      </c>
      <c r="U378" s="3697">
        <f>IF(ISNUMBER(Q378), T378*Q378*T360, 0)</f>
        <v>0</v>
      </c>
      <c r="V378" s="3698">
        <f>IF(AND(ISNUMBER(Q378), ISNUMBER(L378)), L378 * Q378 * T360, 0)</f>
        <v>0</v>
      </c>
      <c r="W378" s="3699">
        <f t="shared" si="106"/>
        <v>0</v>
      </c>
      <c r="X378"/>
      <c r="Y378" s="1446" t="s">
        <v>147</v>
      </c>
      <c r="Z378" s="2951">
        <f t="shared" si="104"/>
        <v>0.15</v>
      </c>
      <c r="AA378" s="155">
        <v>150</v>
      </c>
      <c r="AB378" s="3"/>
      <c r="AC378" s="196" t="str">
        <f t="shared" si="93"/>
        <v>►</v>
      </c>
      <c r="AD378" s="3"/>
      <c r="AJ378" s="16"/>
      <c r="AK378" s="4">
        <v>1</v>
      </c>
    </row>
    <row r="379" spans="1:37" s="48" customFormat="1" ht="15.75" x14ac:dyDescent="0.25">
      <c r="A379" s="1401" t="str">
        <f t="shared" si="94"/>
        <v>A</v>
      </c>
      <c r="B379" s="1402" t="str">
        <f t="shared" si="95"/>
        <v>Salade composée.S.Salade bellevue n° 82.Famille ►.H.Hors d'œuvres</v>
      </c>
      <c r="C379" s="1403" t="str">
        <f t="shared" si="98"/>
        <v>Salade composée</v>
      </c>
      <c r="D379" s="2475" t="str">
        <f t="shared" si="96"/>
        <v>S</v>
      </c>
      <c r="E379" s="1402" t="str">
        <f t="shared" si="99"/>
        <v>Salade bellevue n° 82</v>
      </c>
      <c r="F379" s="1402" t="str">
        <f t="shared" si="100"/>
        <v>Famille ►</v>
      </c>
      <c r="G379" s="1402" t="str">
        <f t="shared" si="101"/>
        <v>H.Hors d'œuvres</v>
      </c>
      <c r="H379" s="66" t="s">
        <v>18</v>
      </c>
      <c r="I379" s="985" t="str">
        <f>I361</f>
        <v>Salade composée.S.Salade bellevue n° 82.Famille ►.H.Hors d'œuvres</v>
      </c>
      <c r="J379" s="986">
        <f>J361</f>
        <v>10</v>
      </c>
      <c r="K379" s="987" t="str">
        <f>K361</f>
        <v>couverts</v>
      </c>
      <c r="L379" s="988" t="s">
        <v>150</v>
      </c>
      <c r="M379" s="989"/>
      <c r="N379" s="990"/>
      <c r="O379" s="990"/>
      <c r="P379" s="990"/>
      <c r="Q379" s="990"/>
      <c r="R379" s="991"/>
      <c r="T379" s="3703">
        <f>SUM(T365:T378)</f>
        <v>1.66</v>
      </c>
      <c r="U379" s="257">
        <f>SUM(U365:U378)</f>
        <v>16.600000000000001</v>
      </c>
      <c r="V379" s="3704"/>
      <c r="W379" s="3705"/>
      <c r="Y379" s="1446" t="s">
        <v>151</v>
      </c>
      <c r="Z379" s="2952">
        <f t="shared" si="104"/>
        <v>0.35</v>
      </c>
      <c r="AA379" s="1031">
        <v>350</v>
      </c>
      <c r="AB379" s="3"/>
      <c r="AC379" s="66" t="str">
        <f t="shared" si="93"/>
        <v>A</v>
      </c>
      <c r="AD379" s="3"/>
      <c r="AJ379" s="16"/>
      <c r="AK379" s="4">
        <v>1</v>
      </c>
    </row>
    <row r="380" spans="1:37" s="48" customFormat="1" ht="15.75" x14ac:dyDescent="0.25">
      <c r="A380" s="1401" t="str">
        <f t="shared" si="94"/>
        <v>A</v>
      </c>
      <c r="B380" s="1402" t="str">
        <f t="shared" si="95"/>
        <v>Salade composée.S.Salade bellevue n° 82.Famille ►.H.Hors d'œuvres</v>
      </c>
      <c r="C380" s="1403" t="str">
        <f t="shared" si="98"/>
        <v>Salade composée</v>
      </c>
      <c r="D380" s="2475" t="str">
        <f t="shared" si="96"/>
        <v>S</v>
      </c>
      <c r="E380" s="1402" t="str">
        <f t="shared" si="99"/>
        <v>Salade bellevue n° 82</v>
      </c>
      <c r="F380" s="1402" t="str">
        <f t="shared" si="100"/>
        <v>Famille ►</v>
      </c>
      <c r="G380" s="1402" t="str">
        <f t="shared" si="101"/>
        <v>H.Hors d'œuvres</v>
      </c>
      <c r="H380" s="1004" t="s">
        <v>18</v>
      </c>
      <c r="I380" s="998" t="str">
        <f>I361</f>
        <v>Salade composée.S.Salade bellevue n° 82.Famille ►.H.Hors d'œuvres</v>
      </c>
      <c r="J380" s="998">
        <f>J361</f>
        <v>10</v>
      </c>
      <c r="K380" s="998" t="str">
        <f>K361</f>
        <v>couverts</v>
      </c>
      <c r="L380" s="315" t="s">
        <v>61</v>
      </c>
      <c r="M380" s="1002">
        <v>12</v>
      </c>
      <c r="N380" s="999" t="s">
        <v>142</v>
      </c>
      <c r="O380" s="1000"/>
      <c r="P380" s="1000"/>
      <c r="Q380" s="1000"/>
      <c r="R380" s="1001"/>
      <c r="T380" s="2885"/>
      <c r="U380" s="1000"/>
      <c r="V380" s="1000"/>
      <c r="W380" s="1354"/>
      <c r="Y380" s="332"/>
      <c r="Z380" s="332"/>
      <c r="AA380" s="332"/>
      <c r="AB380" s="3"/>
      <c r="AC380" s="1004" t="str">
        <f t="shared" si="93"/>
        <v>A</v>
      </c>
      <c r="AD380" s="3"/>
      <c r="AJ380" s="16"/>
      <c r="AK380" s="4">
        <v>1</v>
      </c>
    </row>
    <row r="381" spans="1:37" s="48" customFormat="1" ht="15.75" x14ac:dyDescent="0.25">
      <c r="A381" s="1401" t="str">
        <f t="shared" si="94"/>
        <v>A</v>
      </c>
      <c r="B381" s="1402" t="str">
        <f t="shared" si="95"/>
        <v>Salade composée.S.Salade bellevue n° 82.Famille ►.H.Hors d'œuvres</v>
      </c>
      <c r="C381" s="1403" t="str">
        <f t="shared" si="98"/>
        <v>Salade composée</v>
      </c>
      <c r="D381" s="2475" t="str">
        <f t="shared" si="96"/>
        <v>S</v>
      </c>
      <c r="E381" s="1402" t="str">
        <f t="shared" si="99"/>
        <v>Salade bellevue n° 82</v>
      </c>
      <c r="F381" s="1402" t="str">
        <f t="shared" si="100"/>
        <v>Famille ►</v>
      </c>
      <c r="G381" s="1402" t="str">
        <f t="shared" si="101"/>
        <v>H.Hors d'œuvres</v>
      </c>
      <c r="H381" s="319" t="s">
        <v>18</v>
      </c>
      <c r="I381" s="1043" t="str">
        <f>I380</f>
        <v>Salade composée.S.Salade bellevue n° 82.Famille ►.H.Hors d'œuvres</v>
      </c>
      <c r="J381" s="1043">
        <f>J380</f>
        <v>10</v>
      </c>
      <c r="K381" s="1044" t="str">
        <f>K380</f>
        <v>couverts</v>
      </c>
      <c r="L381" s="321" t="s">
        <v>146</v>
      </c>
      <c r="M381" s="243"/>
      <c r="N381" s="243"/>
      <c r="O381" s="243"/>
      <c r="P381" s="243"/>
      <c r="Q381" s="243"/>
      <c r="R381" s="322"/>
      <c r="T381" s="2886" t="s">
        <v>163</v>
      </c>
      <c r="U381" s="311"/>
      <c r="V381" s="311"/>
      <c r="W381" s="312"/>
      <c r="Y381" s="332"/>
      <c r="Z381" s="332"/>
      <c r="AA381" s="332"/>
      <c r="AB381" s="3"/>
      <c r="AC381" s="319" t="str">
        <f t="shared" si="93"/>
        <v>A</v>
      </c>
      <c r="AD381" s="3"/>
      <c r="AJ381" s="16"/>
      <c r="AK381" s="4">
        <v>1</v>
      </c>
    </row>
    <row r="382" spans="1:37" s="48" customFormat="1" ht="15.75" customHeight="1" x14ac:dyDescent="0.25">
      <c r="A382" s="1401" t="str">
        <f t="shared" si="94"/>
        <v>A</v>
      </c>
      <c r="B382" s="1402" t="str">
        <f t="shared" si="95"/>
        <v>Salade composée.S.Salade bellevue n° 82.Famille ►.H.Hors d'œuvres</v>
      </c>
      <c r="C382" s="1403" t="str">
        <f t="shared" si="98"/>
        <v>Salade composée</v>
      </c>
      <c r="D382" s="2475" t="str">
        <f t="shared" si="96"/>
        <v>S</v>
      </c>
      <c r="E382" s="1402" t="str">
        <f t="shared" si="99"/>
        <v>Salade bellevue n° 82</v>
      </c>
      <c r="F382" s="1402" t="str">
        <f t="shared" si="100"/>
        <v>Famille ►</v>
      </c>
      <c r="G382" s="1402" t="str">
        <f t="shared" si="101"/>
        <v>H.Hors d'œuvres</v>
      </c>
      <c r="H382" s="196" t="str">
        <f t="shared" ref="H382:H392" si="108">IF(OR(L382&lt;&gt;"",M382&lt;&gt; "",N382&lt;&gt;"",O382&lt;&gt;""),"A", "►")</f>
        <v>A</v>
      </c>
      <c r="I382" s="320" t="str">
        <f>I380</f>
        <v>Salade composée.S.Salade bellevue n° 82.Famille ►.H.Hors d'œuvres</v>
      </c>
      <c r="J382" s="320">
        <f>J380</f>
        <v>10</v>
      </c>
      <c r="K382" s="1045" t="str">
        <f>K380</f>
        <v>couverts</v>
      </c>
      <c r="L382" s="324" t="s">
        <v>2334</v>
      </c>
      <c r="M382" s="248"/>
      <c r="N382" s="248"/>
      <c r="O382" s="248"/>
      <c r="P382" s="248"/>
      <c r="Q382" s="248"/>
      <c r="R382" s="322"/>
      <c r="T382" s="2889"/>
      <c r="U382" s="311"/>
      <c r="V382" s="311"/>
      <c r="W382" s="312"/>
      <c r="Y382" s="332"/>
      <c r="Z382" s="332"/>
      <c r="AA382" s="332"/>
      <c r="AB382" s="3"/>
      <c r="AC382" s="196" t="str">
        <f t="shared" si="93"/>
        <v>A</v>
      </c>
      <c r="AD382" s="3"/>
      <c r="AJ382" s="16"/>
      <c r="AK382" s="4">
        <v>1</v>
      </c>
    </row>
    <row r="383" spans="1:37" s="48" customFormat="1" ht="18.75" customHeight="1" x14ac:dyDescent="0.25">
      <c r="A383" s="1401" t="str">
        <f t="shared" si="94"/>
        <v>A</v>
      </c>
      <c r="B383" s="1402" t="str">
        <f t="shared" si="95"/>
        <v>Salade composée.S.Salade bellevue n° 82.Famille ►.H.Hors d'œuvres</v>
      </c>
      <c r="C383" s="1403" t="str">
        <f t="shared" si="98"/>
        <v>Salade composée</v>
      </c>
      <c r="D383" s="2475" t="str">
        <f t="shared" si="96"/>
        <v>S</v>
      </c>
      <c r="E383" s="1402" t="str">
        <f t="shared" si="99"/>
        <v>Salade bellevue n° 82</v>
      </c>
      <c r="F383" s="1402" t="str">
        <f t="shared" si="100"/>
        <v>Famille ►</v>
      </c>
      <c r="G383" s="1402" t="str">
        <f t="shared" si="101"/>
        <v>H.Hors d'œuvres</v>
      </c>
      <c r="H383" s="196" t="str">
        <f t="shared" si="108"/>
        <v>A</v>
      </c>
      <c r="I383" s="320" t="str">
        <f>I380</f>
        <v>Salade composée.S.Salade bellevue n° 82.Famille ►.H.Hors d'œuvres</v>
      </c>
      <c r="J383" s="320">
        <f>J380</f>
        <v>10</v>
      </c>
      <c r="K383" s="1045" t="str">
        <f>K380</f>
        <v>couverts</v>
      </c>
      <c r="L383" s="324" t="s">
        <v>2500</v>
      </c>
      <c r="M383" s="270"/>
      <c r="N383" s="270"/>
      <c r="O383" s="270"/>
      <c r="P383" s="270"/>
      <c r="Q383" s="270"/>
      <c r="R383" s="329"/>
      <c r="T383" s="2889"/>
      <c r="U383" s="311"/>
      <c r="V383" s="311"/>
      <c r="W383" s="312"/>
      <c r="Y383" s="332"/>
      <c r="Z383" s="332"/>
      <c r="AA383" s="332"/>
      <c r="AB383" s="3"/>
      <c r="AC383" s="196" t="str">
        <f t="shared" si="93"/>
        <v>A</v>
      </c>
      <c r="AD383" s="3"/>
      <c r="AJ383" s="16"/>
      <c r="AK383" s="4">
        <v>1</v>
      </c>
    </row>
    <row r="384" spans="1:37" s="48" customFormat="1" ht="18.75" customHeight="1" x14ac:dyDescent="0.25">
      <c r="A384" s="1401" t="str">
        <f t="shared" si="94"/>
        <v>A</v>
      </c>
      <c r="B384" s="1402" t="str">
        <f t="shared" si="95"/>
        <v>Salade composée.S.Salade bellevue n° 82.Famille ►.H.Hors d'œuvres</v>
      </c>
      <c r="C384" s="1403" t="str">
        <f t="shared" si="98"/>
        <v>Salade composée</v>
      </c>
      <c r="D384" s="2475" t="str">
        <f t="shared" si="96"/>
        <v>S</v>
      </c>
      <c r="E384" s="1402" t="str">
        <f t="shared" si="99"/>
        <v>Salade bellevue n° 82</v>
      </c>
      <c r="F384" s="1402" t="str">
        <f t="shared" si="100"/>
        <v>Famille ►</v>
      </c>
      <c r="G384" s="1402" t="str">
        <f t="shared" si="101"/>
        <v>H.Hors d'œuvres</v>
      </c>
      <c r="H384" s="196" t="str">
        <f t="shared" si="108"/>
        <v>A</v>
      </c>
      <c r="I384" s="320" t="str">
        <f>I380</f>
        <v>Salade composée.S.Salade bellevue n° 82.Famille ►.H.Hors d'œuvres</v>
      </c>
      <c r="J384" s="320">
        <f>J380</f>
        <v>10</v>
      </c>
      <c r="K384" s="1045" t="str">
        <f>K380</f>
        <v>couverts</v>
      </c>
      <c r="L384" s="324" t="s">
        <v>2501</v>
      </c>
      <c r="M384" s="270"/>
      <c r="N384" s="270"/>
      <c r="O384" s="270"/>
      <c r="P384" s="270"/>
      <c r="Q384" s="270"/>
      <c r="R384" s="329"/>
      <c r="T384" s="2889"/>
      <c r="U384" s="311"/>
      <c r="V384" s="311"/>
      <c r="W384" s="312"/>
      <c r="Y384" s="332"/>
      <c r="Z384" s="332"/>
      <c r="AA384" s="332"/>
      <c r="AB384" s="3"/>
      <c r="AC384" s="196" t="str">
        <f t="shared" si="93"/>
        <v>A</v>
      </c>
      <c r="AD384" s="3"/>
      <c r="AJ384" s="16"/>
      <c r="AK384" s="4">
        <v>1</v>
      </c>
    </row>
    <row r="385" spans="1:37" s="48" customFormat="1" ht="18.75" customHeight="1" x14ac:dyDescent="0.25">
      <c r="A385" s="1401" t="str">
        <f t="shared" si="94"/>
        <v>A</v>
      </c>
      <c r="B385" s="1402" t="str">
        <f t="shared" si="95"/>
        <v>Salade composée.S.Salade bellevue n° 82.Famille ►.H.Hors d'œuvres</v>
      </c>
      <c r="C385" s="1403" t="str">
        <f t="shared" si="98"/>
        <v>Salade composée</v>
      </c>
      <c r="D385" s="2475" t="str">
        <f t="shared" si="96"/>
        <v>S</v>
      </c>
      <c r="E385" s="1402" t="str">
        <f t="shared" si="99"/>
        <v>Salade bellevue n° 82</v>
      </c>
      <c r="F385" s="1402" t="str">
        <f t="shared" si="100"/>
        <v>Famille ►</v>
      </c>
      <c r="G385" s="1402" t="str">
        <f t="shared" si="101"/>
        <v>H.Hors d'œuvres</v>
      </c>
      <c r="H385" s="196" t="str">
        <f t="shared" si="108"/>
        <v>A</v>
      </c>
      <c r="I385" s="320" t="str">
        <f>I380</f>
        <v>Salade composée.S.Salade bellevue n° 82.Famille ►.H.Hors d'œuvres</v>
      </c>
      <c r="J385" s="320">
        <f>J380</f>
        <v>10</v>
      </c>
      <c r="K385" s="1045" t="str">
        <f>K380</f>
        <v>couverts</v>
      </c>
      <c r="L385" s="324" t="s">
        <v>2502</v>
      </c>
      <c r="M385" s="270"/>
      <c r="N385" s="270"/>
      <c r="O385" s="270"/>
      <c r="P385" s="270"/>
      <c r="Q385" s="270"/>
      <c r="R385" s="329"/>
      <c r="T385" s="2889"/>
      <c r="U385" s="311"/>
      <c r="V385" s="311"/>
      <c r="W385" s="312"/>
      <c r="Y385" s="332"/>
      <c r="Z385" s="332"/>
      <c r="AA385" s="332"/>
      <c r="AB385" s="3"/>
      <c r="AC385" s="196" t="str">
        <f t="shared" si="93"/>
        <v>A</v>
      </c>
      <c r="AD385" s="3"/>
      <c r="AJ385" s="16"/>
      <c r="AK385" s="4">
        <v>1</v>
      </c>
    </row>
    <row r="386" spans="1:37" s="48" customFormat="1" ht="18.75" customHeight="1" x14ac:dyDescent="0.25">
      <c r="A386" s="1401" t="str">
        <f t="shared" si="94"/>
        <v>►</v>
      </c>
      <c r="B386" s="1402" t="str">
        <f t="shared" si="95"/>
        <v>►</v>
      </c>
      <c r="C386" s="1403" t="str">
        <f t="shared" si="98"/>
        <v>►</v>
      </c>
      <c r="D386" s="2475" t="str">
        <f t="shared" si="96"/>
        <v>►</v>
      </c>
      <c r="E386" s="1402" t="str">
        <f t="shared" si="99"/>
        <v>►</v>
      </c>
      <c r="F386" s="1402" t="str">
        <f t="shared" si="100"/>
        <v>►</v>
      </c>
      <c r="G386" s="1402" t="str">
        <f t="shared" si="101"/>
        <v>►</v>
      </c>
      <c r="H386" s="196" t="str">
        <f t="shared" si="108"/>
        <v>►</v>
      </c>
      <c r="I386" s="320" t="str">
        <f>I380</f>
        <v>Salade composée.S.Salade bellevue n° 82.Famille ►.H.Hors d'œuvres</v>
      </c>
      <c r="J386" s="320">
        <f>J380</f>
        <v>10</v>
      </c>
      <c r="K386" s="1045" t="str">
        <f>K380</f>
        <v>couverts</v>
      </c>
      <c r="L386" s="324"/>
      <c r="M386" s="270"/>
      <c r="N386" s="270"/>
      <c r="O386" s="270"/>
      <c r="P386" s="270"/>
      <c r="Q386" s="270"/>
      <c r="R386" s="329"/>
      <c r="T386" s="2886" t="s">
        <v>165</v>
      </c>
      <c r="U386" s="311"/>
      <c r="V386" s="311"/>
      <c r="W386" s="312"/>
      <c r="Y386" s="332"/>
      <c r="Z386" s="332"/>
      <c r="AA386" s="332"/>
      <c r="AB386" s="3"/>
      <c r="AC386" s="196" t="str">
        <f t="shared" si="93"/>
        <v>►</v>
      </c>
      <c r="AD386" s="3"/>
      <c r="AJ386" s="16"/>
      <c r="AK386" s="4">
        <v>1</v>
      </c>
    </row>
    <row r="387" spans="1:37" s="48" customFormat="1" ht="21" customHeight="1" x14ac:dyDescent="0.25">
      <c r="A387" s="1401" t="str">
        <f t="shared" si="94"/>
        <v>A</v>
      </c>
      <c r="B387" s="1402" t="str">
        <f t="shared" si="95"/>
        <v>Salade composée.S.Salade bellevue n° 82.Famille ►.H.Hors d'œuvres</v>
      </c>
      <c r="C387" s="1403" t="str">
        <f t="shared" si="98"/>
        <v>Salade composée</v>
      </c>
      <c r="D387" s="2475" t="str">
        <f t="shared" si="96"/>
        <v>S</v>
      </c>
      <c r="E387" s="1402" t="str">
        <f t="shared" si="99"/>
        <v>Salade bellevue n° 82</v>
      </c>
      <c r="F387" s="1402" t="str">
        <f t="shared" si="100"/>
        <v>Famille ►</v>
      </c>
      <c r="G387" s="1402" t="str">
        <f t="shared" si="101"/>
        <v>H.Hors d'œuvres</v>
      </c>
      <c r="H387" s="196" t="str">
        <f t="shared" si="108"/>
        <v>A</v>
      </c>
      <c r="I387" s="320" t="str">
        <f>I380</f>
        <v>Salade composée.S.Salade bellevue n° 82.Famille ►.H.Hors d'œuvres</v>
      </c>
      <c r="J387" s="320">
        <f>J380</f>
        <v>10</v>
      </c>
      <c r="K387" s="1045" t="str">
        <f>K380</f>
        <v>couverts</v>
      </c>
      <c r="L387" s="324" t="s">
        <v>2341</v>
      </c>
      <c r="M387" s="270"/>
      <c r="N387" s="270"/>
      <c r="O387" s="270"/>
      <c r="P387" s="270"/>
      <c r="Q387" s="270"/>
      <c r="R387" s="329"/>
      <c r="T387" s="2892" t="s">
        <v>169</v>
      </c>
      <c r="U387" s="311"/>
      <c r="V387" s="311"/>
      <c r="W387" s="312"/>
      <c r="Y387" s="332"/>
      <c r="Z387" s="332"/>
      <c r="AA387" s="332"/>
      <c r="AB387" s="3"/>
      <c r="AC387" s="196" t="str">
        <f t="shared" si="93"/>
        <v>A</v>
      </c>
      <c r="AD387" s="3"/>
      <c r="AJ387" s="16"/>
      <c r="AK387" s="4">
        <v>1</v>
      </c>
    </row>
    <row r="388" spans="1:37" s="48" customFormat="1" ht="15.75" x14ac:dyDescent="0.25">
      <c r="A388" s="1401" t="str">
        <f t="shared" si="94"/>
        <v>A</v>
      </c>
      <c r="B388" s="1402" t="str">
        <f t="shared" si="95"/>
        <v>Salade composée.S.Salade bellevue n° 82.Famille ►.H.Hors d'œuvres</v>
      </c>
      <c r="C388" s="1403" t="str">
        <f t="shared" si="98"/>
        <v>Salade composée</v>
      </c>
      <c r="D388" s="2475" t="str">
        <f t="shared" si="96"/>
        <v>S</v>
      </c>
      <c r="E388" s="1402" t="str">
        <f t="shared" si="99"/>
        <v>Salade bellevue n° 82</v>
      </c>
      <c r="F388" s="1402" t="str">
        <f t="shared" si="100"/>
        <v>Famille ►</v>
      </c>
      <c r="G388" s="1402" t="str">
        <f t="shared" si="101"/>
        <v>H.Hors d'œuvres</v>
      </c>
      <c r="H388" s="196" t="str">
        <f t="shared" si="108"/>
        <v>A</v>
      </c>
      <c r="I388" s="320" t="str">
        <f>I380</f>
        <v>Salade composée.S.Salade bellevue n° 82.Famille ►.H.Hors d'œuvres</v>
      </c>
      <c r="J388" s="320">
        <f>J380</f>
        <v>10</v>
      </c>
      <c r="K388" s="320" t="str">
        <f>K380</f>
        <v>couverts</v>
      </c>
      <c r="L388" s="324" t="s">
        <v>2503</v>
      </c>
      <c r="M388" s="270"/>
      <c r="N388" s="270"/>
      <c r="O388" s="270"/>
      <c r="P388" s="270"/>
      <c r="Q388" s="270"/>
      <c r="R388" s="329"/>
      <c r="T388" s="2895"/>
      <c r="U388" s="311"/>
      <c r="V388" s="311"/>
      <c r="W388" s="312"/>
      <c r="Y388" s="332"/>
      <c r="Z388" s="332"/>
      <c r="AA388" s="332"/>
      <c r="AB388" s="3"/>
      <c r="AC388" s="196" t="str">
        <f t="shared" si="93"/>
        <v>A</v>
      </c>
      <c r="AD388" s="3"/>
      <c r="AJ388" s="16"/>
      <c r="AK388" s="4">
        <v>1</v>
      </c>
    </row>
    <row r="389" spans="1:37" s="48" customFormat="1" ht="15.75" customHeight="1" x14ac:dyDescent="0.25">
      <c r="A389" s="1401" t="str">
        <f t="shared" si="94"/>
        <v>A</v>
      </c>
      <c r="B389" s="1402" t="str">
        <f t="shared" si="95"/>
        <v>Salade composée.S.Salade bellevue n° 82.Famille ►.H.Hors d'œuvres</v>
      </c>
      <c r="C389" s="1403" t="str">
        <f t="shared" si="98"/>
        <v>Salade composée</v>
      </c>
      <c r="D389" s="2475" t="str">
        <f t="shared" si="96"/>
        <v>S</v>
      </c>
      <c r="E389" s="1402" t="str">
        <f t="shared" si="99"/>
        <v>Salade bellevue n° 82</v>
      </c>
      <c r="F389" s="1402" t="str">
        <f t="shared" si="100"/>
        <v>Famille ►</v>
      </c>
      <c r="G389" s="1402" t="str">
        <f t="shared" si="101"/>
        <v>H.Hors d'œuvres</v>
      </c>
      <c r="H389" s="196" t="str">
        <f t="shared" si="108"/>
        <v>A</v>
      </c>
      <c r="I389" s="320" t="str">
        <f>I380</f>
        <v>Salade composée.S.Salade bellevue n° 82.Famille ►.H.Hors d'œuvres</v>
      </c>
      <c r="J389" s="320">
        <f>J380</f>
        <v>10</v>
      </c>
      <c r="K389" s="320" t="str">
        <f>K380</f>
        <v>couverts</v>
      </c>
      <c r="L389" s="324" t="s">
        <v>2504</v>
      </c>
      <c r="M389" s="270"/>
      <c r="N389" s="270"/>
      <c r="O389" s="270"/>
      <c r="P389" s="270"/>
      <c r="Q389" s="270"/>
      <c r="R389" s="329"/>
      <c r="T389" s="2895"/>
      <c r="U389" s="311"/>
      <c r="V389" s="311"/>
      <c r="W389" s="312"/>
      <c r="Y389" s="332"/>
      <c r="Z389" s="332"/>
      <c r="AA389" s="332"/>
      <c r="AB389" s="3"/>
      <c r="AC389" s="196" t="str">
        <f t="shared" si="93"/>
        <v>A</v>
      </c>
      <c r="AD389" s="3"/>
      <c r="AJ389" s="16"/>
      <c r="AK389" s="4">
        <v>1</v>
      </c>
    </row>
    <row r="390" spans="1:37" s="48" customFormat="1" ht="15.75" x14ac:dyDescent="0.25">
      <c r="A390" s="1401" t="str">
        <f t="shared" si="94"/>
        <v>►</v>
      </c>
      <c r="B390" s="1402" t="str">
        <f t="shared" si="95"/>
        <v>►</v>
      </c>
      <c r="C390" s="1403" t="str">
        <f t="shared" si="98"/>
        <v>►</v>
      </c>
      <c r="D390" s="2475" t="str">
        <f t="shared" si="96"/>
        <v>►</v>
      </c>
      <c r="E390" s="1402" t="str">
        <f t="shared" si="99"/>
        <v>►</v>
      </c>
      <c r="F390" s="1402" t="str">
        <f t="shared" si="100"/>
        <v>►</v>
      </c>
      <c r="G390" s="1402" t="str">
        <f t="shared" si="101"/>
        <v>►</v>
      </c>
      <c r="H390" s="196" t="str">
        <f t="shared" si="108"/>
        <v>►</v>
      </c>
      <c r="I390" s="320" t="str">
        <f>I380</f>
        <v>Salade composée.S.Salade bellevue n° 82.Famille ►.H.Hors d'œuvres</v>
      </c>
      <c r="J390" s="320">
        <f>J380</f>
        <v>10</v>
      </c>
      <c r="K390" s="320" t="str">
        <f>K380</f>
        <v>couverts</v>
      </c>
      <c r="L390" s="324"/>
      <c r="M390" s="270"/>
      <c r="N390" s="270"/>
      <c r="O390" s="270"/>
      <c r="P390" s="270"/>
      <c r="Q390" s="270"/>
      <c r="R390" s="329"/>
      <c r="T390" s="2895"/>
      <c r="U390" s="311"/>
      <c r="V390" s="311"/>
      <c r="W390" s="312"/>
      <c r="Y390" s="332"/>
      <c r="Z390" s="332"/>
      <c r="AA390" s="332"/>
      <c r="AB390" s="3"/>
      <c r="AC390" s="196" t="str">
        <f t="shared" si="93"/>
        <v>►</v>
      </c>
      <c r="AD390" s="3"/>
      <c r="AJ390" s="16"/>
      <c r="AK390" s="4">
        <v>1</v>
      </c>
    </row>
    <row r="391" spans="1:37" s="48" customFormat="1" ht="15.75" x14ac:dyDescent="0.25">
      <c r="A391" s="1401" t="str">
        <f t="shared" si="94"/>
        <v>►</v>
      </c>
      <c r="B391" s="1402" t="str">
        <f t="shared" si="95"/>
        <v>►</v>
      </c>
      <c r="C391" s="1403" t="str">
        <f t="shared" si="98"/>
        <v>►</v>
      </c>
      <c r="D391" s="2475" t="str">
        <f t="shared" si="96"/>
        <v>►</v>
      </c>
      <c r="E391" s="1402" t="str">
        <f t="shared" si="99"/>
        <v>►</v>
      </c>
      <c r="F391" s="1402" t="str">
        <f t="shared" si="100"/>
        <v>►</v>
      </c>
      <c r="G391" s="1402" t="str">
        <f t="shared" si="101"/>
        <v>►</v>
      </c>
      <c r="H391" s="196" t="str">
        <f t="shared" si="108"/>
        <v>►</v>
      </c>
      <c r="I391" s="320" t="str">
        <f>I380</f>
        <v>Salade composée.S.Salade bellevue n° 82.Famille ►.H.Hors d'œuvres</v>
      </c>
      <c r="J391" s="320">
        <f>J380</f>
        <v>10</v>
      </c>
      <c r="K391" s="320" t="str">
        <f>K380</f>
        <v>couverts</v>
      </c>
      <c r="L391" s="324"/>
      <c r="M391" s="270"/>
      <c r="N391" s="270"/>
      <c r="O391" s="270"/>
      <c r="P391" s="270"/>
      <c r="Q391" s="270"/>
      <c r="R391" s="329"/>
      <c r="T391" s="2912" t="s">
        <v>189</v>
      </c>
      <c r="U391" s="311"/>
      <c r="V391" s="311"/>
      <c r="W391" s="312"/>
      <c r="Y391" s="332"/>
      <c r="Z391" s="332"/>
      <c r="AA391" s="332"/>
      <c r="AB391" s="3"/>
      <c r="AC391" s="196" t="str">
        <f t="shared" si="93"/>
        <v>►</v>
      </c>
      <c r="AD391" s="3"/>
      <c r="AJ391" s="16"/>
      <c r="AK391" s="4">
        <v>1</v>
      </c>
    </row>
    <row r="392" spans="1:37" s="48" customFormat="1" ht="22.5" customHeight="1" x14ac:dyDescent="0.25">
      <c r="A392" s="1401" t="str">
        <f t="shared" si="94"/>
        <v>►</v>
      </c>
      <c r="B392" s="1402" t="str">
        <f t="shared" si="95"/>
        <v>►</v>
      </c>
      <c r="C392" s="1403" t="str">
        <f t="shared" si="98"/>
        <v>►</v>
      </c>
      <c r="D392" s="2475" t="str">
        <f t="shared" si="96"/>
        <v>►</v>
      </c>
      <c r="E392" s="1402" t="str">
        <f t="shared" si="99"/>
        <v>►</v>
      </c>
      <c r="F392" s="1402" t="str">
        <f t="shared" si="100"/>
        <v>►</v>
      </c>
      <c r="G392" s="1402" t="str">
        <f t="shared" si="101"/>
        <v>►</v>
      </c>
      <c r="H392" s="196" t="str">
        <f t="shared" si="108"/>
        <v>►</v>
      </c>
      <c r="I392" s="320" t="str">
        <f>I380</f>
        <v>Salade composée.S.Salade bellevue n° 82.Famille ►.H.Hors d'œuvres</v>
      </c>
      <c r="J392" s="320">
        <f>J380</f>
        <v>10</v>
      </c>
      <c r="K392" s="320" t="str">
        <f>K380</f>
        <v>couverts</v>
      </c>
      <c r="L392" s="324"/>
      <c r="M392" s="270"/>
      <c r="N392" s="270"/>
      <c r="O392" s="270"/>
      <c r="P392" s="270"/>
      <c r="Q392" s="270"/>
      <c r="R392" s="329"/>
      <c r="T392" s="2915"/>
      <c r="U392" s="311"/>
      <c r="V392" s="311"/>
      <c r="W392" s="312"/>
      <c r="Y392" s="332"/>
      <c r="Z392" s="332"/>
      <c r="AA392" s="332"/>
      <c r="AB392" s="3"/>
      <c r="AC392" s="196" t="str">
        <f t="shared" si="93"/>
        <v>►</v>
      </c>
      <c r="AD392" s="3"/>
      <c r="AJ392" s="16"/>
      <c r="AK392" s="4">
        <v>1</v>
      </c>
    </row>
    <row r="393" spans="1:37" s="48" customFormat="1" ht="15.75" customHeight="1" x14ac:dyDescent="0.25">
      <c r="A393" s="1401" t="str">
        <f t="shared" si="94"/>
        <v>A</v>
      </c>
      <c r="B393" s="1402" t="str">
        <f t="shared" si="95"/>
        <v>Salade composée.S.Salade bellevue n° 82.Famille ►.H.Hors d'œuvres</v>
      </c>
      <c r="C393" s="1403" t="str">
        <f t="shared" si="98"/>
        <v>Salade composée</v>
      </c>
      <c r="D393" s="2475" t="str">
        <f t="shared" si="96"/>
        <v>S</v>
      </c>
      <c r="E393" s="1402" t="str">
        <f t="shared" si="99"/>
        <v>Salade bellevue n° 82</v>
      </c>
      <c r="F393" s="1402" t="str">
        <f t="shared" si="100"/>
        <v>Famille ►</v>
      </c>
      <c r="G393" s="1402" t="str">
        <f t="shared" si="101"/>
        <v>H.Hors d'œuvres</v>
      </c>
      <c r="H393" s="376" t="s">
        <v>18</v>
      </c>
      <c r="I393" s="320" t="str">
        <f>I380</f>
        <v>Salade composée.S.Salade bellevue n° 82.Famille ►.H.Hors d'œuvres</v>
      </c>
      <c r="J393" s="320">
        <f>J380</f>
        <v>10</v>
      </c>
      <c r="K393" s="320" t="str">
        <f>K380</f>
        <v>couverts</v>
      </c>
      <c r="L393" s="377" t="s">
        <v>153</v>
      </c>
      <c r="M393" s="280"/>
      <c r="N393" s="280"/>
      <c r="O393" s="280"/>
      <c r="P393" s="280"/>
      <c r="Q393" s="378"/>
      <c r="R393" s="379" t="s">
        <v>154</v>
      </c>
      <c r="T393" s="2915"/>
      <c r="U393" s="311"/>
      <c r="V393" s="311"/>
      <c r="W393" s="312"/>
      <c r="Y393" s="332"/>
      <c r="Z393" s="332"/>
      <c r="AA393" s="332"/>
      <c r="AB393" s="3"/>
      <c r="AC393" s="376" t="str">
        <f t="shared" si="93"/>
        <v>A</v>
      </c>
      <c r="AD393" s="3"/>
      <c r="AJ393" s="16"/>
      <c r="AK393" s="4">
        <v>1</v>
      </c>
    </row>
    <row r="394" spans="1:37" s="48" customFormat="1" ht="18.75" customHeight="1" x14ac:dyDescent="0.25">
      <c r="A394" s="1401" t="str">
        <f t="shared" si="94"/>
        <v>A</v>
      </c>
      <c r="B394" s="1402" t="str">
        <f t="shared" si="95"/>
        <v>Salade composée.S.Salade bellevue n° 82.Famille ►.H.Hors d'œuvres</v>
      </c>
      <c r="C394" s="1403" t="str">
        <f t="shared" si="98"/>
        <v>Salade composée</v>
      </c>
      <c r="D394" s="2475" t="str">
        <f t="shared" si="96"/>
        <v>S</v>
      </c>
      <c r="E394" s="1402" t="str">
        <f t="shared" si="99"/>
        <v>Salade bellevue n° 82</v>
      </c>
      <c r="F394" s="1402" t="str">
        <f t="shared" si="100"/>
        <v>Famille ►</v>
      </c>
      <c r="G394" s="1402" t="str">
        <f t="shared" si="101"/>
        <v>H.Hors d'œuvres</v>
      </c>
      <c r="H394" s="376" t="s">
        <v>18</v>
      </c>
      <c r="I394" s="320" t="str">
        <f>I380</f>
        <v>Salade composée.S.Salade bellevue n° 82.Famille ►.H.Hors d'œuvres</v>
      </c>
      <c r="J394" s="320">
        <f>J380</f>
        <v>10</v>
      </c>
      <c r="K394" s="320" t="str">
        <f>K380</f>
        <v>couverts</v>
      </c>
      <c r="L394" s="381"/>
      <c r="M394" s="287"/>
      <c r="N394" s="287"/>
      <c r="O394" s="287"/>
      <c r="P394" s="287"/>
      <c r="Q394" s="382"/>
      <c r="R394" s="383" t="s">
        <v>155</v>
      </c>
      <c r="T394" s="2918" t="s">
        <v>194</v>
      </c>
      <c r="U394" s="311"/>
      <c r="V394" s="311"/>
      <c r="W394" s="312"/>
      <c r="Y394" s="332"/>
      <c r="Z394" s="332"/>
      <c r="AA394" s="332"/>
      <c r="AB394" s="3"/>
      <c r="AC394" s="376" t="str">
        <f t="shared" si="93"/>
        <v>A</v>
      </c>
      <c r="AD394" s="3"/>
      <c r="AJ394" s="16"/>
      <c r="AK394" s="4">
        <v>1</v>
      </c>
    </row>
    <row r="395" spans="1:37" s="48" customFormat="1" ht="18.75" customHeight="1" x14ac:dyDescent="0.25">
      <c r="A395" s="1401" t="str">
        <f t="shared" si="94"/>
        <v>A</v>
      </c>
      <c r="B395" s="1402" t="str">
        <f t="shared" si="95"/>
        <v>Salade composée.S.Salade bellevue n° 82.Famille ►.H.Hors d'œuvres</v>
      </c>
      <c r="C395" s="1403" t="str">
        <f t="shared" si="98"/>
        <v>Salade composée</v>
      </c>
      <c r="D395" s="2475" t="str">
        <f t="shared" si="96"/>
        <v>S</v>
      </c>
      <c r="E395" s="1402" t="str">
        <f t="shared" si="99"/>
        <v>Salade bellevue n° 82</v>
      </c>
      <c r="F395" s="1402" t="str">
        <f t="shared" si="100"/>
        <v>Famille ►</v>
      </c>
      <c r="G395" s="1402" t="str">
        <f t="shared" si="101"/>
        <v>H.Hors d'œuvres</v>
      </c>
      <c r="H395" s="376" t="s">
        <v>18</v>
      </c>
      <c r="I395" s="320" t="str">
        <f>I380</f>
        <v>Salade composée.S.Salade bellevue n° 82.Famille ►.H.Hors d'œuvres</v>
      </c>
      <c r="J395" s="320">
        <f>J380</f>
        <v>10</v>
      </c>
      <c r="K395" s="320" t="str">
        <f>K380</f>
        <v>couverts</v>
      </c>
      <c r="L395" s="2819"/>
      <c r="M395" s="287"/>
      <c r="N395" s="287"/>
      <c r="O395" s="287"/>
      <c r="P395" s="287"/>
      <c r="Q395" s="382"/>
      <c r="R395" s="383" t="s">
        <v>156</v>
      </c>
      <c r="T395" s="2896"/>
      <c r="U395" s="311"/>
      <c r="V395" s="311"/>
      <c r="W395" s="312"/>
      <c r="Y395" s="332"/>
      <c r="Z395" s="332"/>
      <c r="AA395" s="332"/>
      <c r="AB395" s="3"/>
      <c r="AC395" s="376" t="str">
        <f t="shared" si="93"/>
        <v>A</v>
      </c>
      <c r="AD395" s="3"/>
      <c r="AJ395" s="16"/>
      <c r="AK395" s="4">
        <v>1</v>
      </c>
    </row>
    <row r="396" spans="1:37" s="48" customFormat="1" ht="15.75" customHeight="1" x14ac:dyDescent="0.25">
      <c r="A396" s="1401" t="str">
        <f t="shared" si="94"/>
        <v>A</v>
      </c>
      <c r="B396" s="1402" t="str">
        <f t="shared" si="95"/>
        <v>Salade composée.S.Salade bellevue n° 82.Famille ►.H.Hors d'œuvres</v>
      </c>
      <c r="C396" s="1403" t="str">
        <f t="shared" si="98"/>
        <v>Salade composée</v>
      </c>
      <c r="D396" s="2475" t="str">
        <f t="shared" si="96"/>
        <v>S</v>
      </c>
      <c r="E396" s="1402" t="str">
        <f t="shared" si="99"/>
        <v>Salade bellevue n° 82</v>
      </c>
      <c r="F396" s="1402" t="str">
        <f t="shared" si="100"/>
        <v>Famille ►</v>
      </c>
      <c r="G396" s="1402" t="str">
        <f t="shared" si="101"/>
        <v>H.Hors d'œuvres</v>
      </c>
      <c r="H396" s="376" t="s">
        <v>18</v>
      </c>
      <c r="I396" s="320" t="str">
        <f>I380</f>
        <v>Salade composée.S.Salade bellevue n° 82.Famille ►.H.Hors d'œuvres</v>
      </c>
      <c r="J396" s="320">
        <f>J380</f>
        <v>10</v>
      </c>
      <c r="K396" s="320" t="str">
        <f>K380</f>
        <v>couverts</v>
      </c>
      <c r="L396" s="293"/>
      <c r="M396" s="293"/>
      <c r="N396" s="293" t="s">
        <v>152</v>
      </c>
      <c r="O396" s="294"/>
      <c r="P396" s="392"/>
      <c r="Q396" s="392"/>
      <c r="R396" s="393"/>
      <c r="T396" s="2896"/>
      <c r="U396" s="311"/>
      <c r="V396" s="311"/>
      <c r="W396" s="312"/>
      <c r="Y396" s="332"/>
      <c r="Z396" s="332"/>
      <c r="AA396" s="332"/>
      <c r="AB396" s="3"/>
      <c r="AC396" s="376" t="str">
        <f t="shared" ref="AC396:AC459" si="109">H396</f>
        <v>A</v>
      </c>
      <c r="AD396" s="3"/>
      <c r="AJ396" s="16"/>
      <c r="AK396" s="4">
        <v>1</v>
      </c>
    </row>
    <row r="397" spans="1:37" s="48" customFormat="1" ht="19.5" customHeight="1" thickBot="1" x14ac:dyDescent="0.3">
      <c r="A397" s="1401" t="str">
        <f t="shared" ref="A397:A460" si="110">IF(H397&lt;&gt;"A", "►", "A")</f>
        <v>A</v>
      </c>
      <c r="B397" s="1402" t="str">
        <f t="shared" ref="B397:B460" si="111">IF(A397="►","►",IF(A397="A",IF(ISTEXT(I397),I397,"")))</f>
        <v>Salade composée.S.Salade bellevue n° 82.Famille ►.H.Hors d'œuvres</v>
      </c>
      <c r="C397" s="1403" t="str">
        <f t="shared" si="98"/>
        <v>Salade composée</v>
      </c>
      <c r="D397" s="2475" t="str">
        <f t="shared" ref="D397:D460" si="112">IF(B397="►","►",IFERROR(MID(B397,SEARCH(".",B397)+1,SEARCH(".",B397,SEARCH(".",B397)+1)-SEARCH(".",B397)-1),0))</f>
        <v>S</v>
      </c>
      <c r="E397" s="1402" t="str">
        <f t="shared" si="99"/>
        <v>Salade bellevue n° 82</v>
      </c>
      <c r="F397" s="1402" t="str">
        <f t="shared" si="100"/>
        <v>Famille ►</v>
      </c>
      <c r="G397" s="1402" t="str">
        <f t="shared" si="101"/>
        <v>H.Hors d'œuvres</v>
      </c>
      <c r="H397" s="397" t="s">
        <v>18</v>
      </c>
      <c r="I397" s="398" t="str">
        <f>I380</f>
        <v>Salade composée.S.Salade bellevue n° 82.Famille ►.H.Hors d'œuvres</v>
      </c>
      <c r="J397" s="398">
        <f>J380</f>
        <v>10</v>
      </c>
      <c r="K397" s="398" t="str">
        <f>K380</f>
        <v>couverts</v>
      </c>
      <c r="L397" s="399" t="s">
        <v>150</v>
      </c>
      <c r="M397" s="298"/>
      <c r="N397" s="299"/>
      <c r="O397" s="300"/>
      <c r="P397" s="299"/>
      <c r="Q397" s="299"/>
      <c r="R397" s="400"/>
      <c r="T397" s="2896"/>
      <c r="U397" s="311"/>
      <c r="V397" s="311"/>
      <c r="W397" s="312"/>
      <c r="Y397" s="332"/>
      <c r="Z397" s="332"/>
      <c r="AA397" s="332"/>
      <c r="AB397" s="3"/>
      <c r="AC397" s="397" t="str">
        <f t="shared" si="109"/>
        <v>A</v>
      </c>
      <c r="AD397" s="3"/>
      <c r="AJ397" s="16"/>
      <c r="AK397" s="4">
        <v>1</v>
      </c>
    </row>
    <row r="398" spans="1:37" s="48" customFormat="1" ht="18.75" customHeight="1" x14ac:dyDescent="0.25">
      <c r="A398" s="1401" t="str">
        <f t="shared" si="110"/>
        <v>►</v>
      </c>
      <c r="B398" s="1402" t="str">
        <f t="shared" si="111"/>
        <v>►</v>
      </c>
      <c r="C398" s="1403" t="str">
        <f t="shared" si="98"/>
        <v>►</v>
      </c>
      <c r="D398" s="2475" t="str">
        <f t="shared" si="112"/>
        <v>►</v>
      </c>
      <c r="E398" s="1402" t="str">
        <f t="shared" si="99"/>
        <v>►</v>
      </c>
      <c r="F398" s="1402" t="str">
        <f t="shared" si="100"/>
        <v>►</v>
      </c>
      <c r="G398" s="1402" t="str">
        <f t="shared" si="101"/>
        <v>►</v>
      </c>
      <c r="H398" s="272" t="s">
        <v>11</v>
      </c>
      <c r="I398" s="404" t="str">
        <f>I361</f>
        <v>Salade composée.S.Salade bellevue n° 82.Famille ►.H.Hors d'œuvres</v>
      </c>
      <c r="J398" s="404">
        <f>J361</f>
        <v>10</v>
      </c>
      <c r="K398" s="320" t="str">
        <f>K361</f>
        <v>couverts</v>
      </c>
      <c r="L398" s="405"/>
      <c r="M398" s="406"/>
      <c r="N398" s="405" t="s">
        <v>5</v>
      </c>
      <c r="O398" s="407" t="s">
        <v>208</v>
      </c>
      <c r="P398" s="408"/>
      <c r="Q398" s="408"/>
      <c r="R398" s="408"/>
      <c r="T398" s="3706"/>
      <c r="U398" s="408"/>
      <c r="V398" s="408"/>
      <c r="W398" s="409"/>
      <c r="Y398" s="332"/>
      <c r="Z398" s="332"/>
      <c r="AA398" s="332"/>
      <c r="AB398" s="3"/>
      <c r="AC398" s="272" t="str">
        <f t="shared" si="109"/>
        <v>►</v>
      </c>
      <c r="AD398" s="3"/>
      <c r="AJ398" s="16"/>
      <c r="AK398" s="4">
        <v>1</v>
      </c>
    </row>
    <row r="399" spans="1:37" s="48" customFormat="1" ht="15.75" customHeight="1" x14ac:dyDescent="0.25">
      <c r="A399" s="1401" t="str">
        <f t="shared" si="110"/>
        <v>►</v>
      </c>
      <c r="B399" s="1402" t="str">
        <f t="shared" si="111"/>
        <v>►</v>
      </c>
      <c r="C399" s="1403" t="str">
        <f t="shared" si="98"/>
        <v>►</v>
      </c>
      <c r="D399" s="2475" t="str">
        <f t="shared" si="112"/>
        <v>►</v>
      </c>
      <c r="E399" s="1402" t="str">
        <f t="shared" si="99"/>
        <v>►</v>
      </c>
      <c r="F399" s="1402" t="str">
        <f t="shared" si="100"/>
        <v>►</v>
      </c>
      <c r="G399" s="1402" t="str">
        <f t="shared" si="101"/>
        <v>►</v>
      </c>
      <c r="H399" s="412" t="s">
        <v>11</v>
      </c>
      <c r="I399" s="404" t="str">
        <f>I361</f>
        <v>Salade composée.S.Salade bellevue n° 82.Famille ►.H.Hors d'œuvres</v>
      </c>
      <c r="J399" s="404">
        <f>J361</f>
        <v>10</v>
      </c>
      <c r="K399" s="320" t="str">
        <f>K361</f>
        <v>couverts</v>
      </c>
      <c r="L399" s="274" t="str">
        <f t="shared" ref="L399:W399" si="113">SUBSTITUTE(ADDRESS(1,COLUMN(),4),"1","")</f>
        <v>L</v>
      </c>
      <c r="M399" s="274" t="str">
        <f t="shared" si="113"/>
        <v>M</v>
      </c>
      <c r="N399" s="274" t="str">
        <f t="shared" si="113"/>
        <v>N</v>
      </c>
      <c r="O399" s="274" t="str">
        <f t="shared" si="113"/>
        <v>O</v>
      </c>
      <c r="P399" s="274" t="str">
        <f t="shared" si="113"/>
        <v>P</v>
      </c>
      <c r="Q399" s="274" t="str">
        <f t="shared" si="113"/>
        <v>Q</v>
      </c>
      <c r="R399" s="274" t="str">
        <f t="shared" si="113"/>
        <v>R</v>
      </c>
      <c r="S399" s="274" t="str">
        <f t="shared" si="113"/>
        <v>S</v>
      </c>
      <c r="T399" s="274" t="str">
        <f t="shared" si="113"/>
        <v>T</v>
      </c>
      <c r="U399" s="274" t="str">
        <f t="shared" si="113"/>
        <v>U</v>
      </c>
      <c r="V399" s="274" t="str">
        <f t="shared" si="113"/>
        <v>V</v>
      </c>
      <c r="W399" s="275" t="str">
        <f t="shared" si="113"/>
        <v>W</v>
      </c>
      <c r="Y399" s="332"/>
      <c r="Z399" s="332"/>
      <c r="AA399" s="332"/>
      <c r="AB399" s="3"/>
      <c r="AC399" s="412" t="str">
        <f t="shared" si="109"/>
        <v>►</v>
      </c>
      <c r="AD399" s="3"/>
      <c r="AJ399" s="16"/>
      <c r="AK399" s="4">
        <v>1</v>
      </c>
    </row>
    <row r="400" spans="1:37" s="48" customFormat="1" ht="15.75" x14ac:dyDescent="0.25">
      <c r="A400" s="1401" t="str">
        <f t="shared" si="110"/>
        <v>►</v>
      </c>
      <c r="B400" s="1402" t="str">
        <f t="shared" si="111"/>
        <v>►</v>
      </c>
      <c r="C400" s="1403" t="str">
        <f t="shared" si="98"/>
        <v>►</v>
      </c>
      <c r="D400" s="2475" t="str">
        <f t="shared" si="112"/>
        <v>►</v>
      </c>
      <c r="E400" s="1402" t="str">
        <f t="shared" si="99"/>
        <v>►</v>
      </c>
      <c r="F400" s="1402" t="str">
        <f t="shared" si="100"/>
        <v>►</v>
      </c>
      <c r="G400" s="1402" t="str">
        <f t="shared" si="101"/>
        <v>►</v>
      </c>
      <c r="H400" s="412" t="s">
        <v>11</v>
      </c>
      <c r="I400" s="404" t="str">
        <f>I361</f>
        <v>Salade composée.S.Salade bellevue n° 82.Famille ►.H.Hors d'œuvres</v>
      </c>
      <c r="J400" s="404">
        <f>J361</f>
        <v>10</v>
      </c>
      <c r="K400" s="320" t="str">
        <f>K361</f>
        <v>couverts</v>
      </c>
      <c r="L400" s="283">
        <f t="shared" ref="L400:W400" ca="1" si="114">CELL("largeur",L400)</f>
        <v>11</v>
      </c>
      <c r="M400" s="283">
        <f t="shared" ca="1" si="114"/>
        <v>11</v>
      </c>
      <c r="N400" s="283">
        <f t="shared" ca="1" si="114"/>
        <v>3</v>
      </c>
      <c r="O400" s="283">
        <f t="shared" ca="1" si="114"/>
        <v>11</v>
      </c>
      <c r="P400" s="283">
        <f t="shared" ca="1" si="114"/>
        <v>11</v>
      </c>
      <c r="Q400" s="283">
        <f t="shared" ca="1" si="114"/>
        <v>12</v>
      </c>
      <c r="R400" s="283">
        <f t="shared" ca="1" si="114"/>
        <v>40</v>
      </c>
      <c r="S400" s="283">
        <f t="shared" ca="1" si="114"/>
        <v>1</v>
      </c>
      <c r="T400" s="283">
        <f t="shared" ca="1" si="114"/>
        <v>11</v>
      </c>
      <c r="U400" s="283">
        <f t="shared" ca="1" si="114"/>
        <v>13</v>
      </c>
      <c r="V400" s="283">
        <f t="shared" ca="1" si="114"/>
        <v>11</v>
      </c>
      <c r="W400" s="284">
        <f t="shared" ca="1" si="114"/>
        <v>17</v>
      </c>
      <c r="Y400" s="332"/>
      <c r="Z400" s="332"/>
      <c r="AA400" s="332"/>
      <c r="AB400" s="3"/>
      <c r="AC400" s="412" t="str">
        <f t="shared" si="109"/>
        <v>►</v>
      </c>
      <c r="AD400" s="3"/>
      <c r="AJ400" s="16"/>
      <c r="AK400" s="4">
        <v>1</v>
      </c>
    </row>
    <row r="401" spans="1:37" s="48" customFormat="1" ht="16.5" customHeight="1" thickBot="1" x14ac:dyDescent="0.3">
      <c r="A401" s="1401" t="str">
        <f t="shared" si="110"/>
        <v>A</v>
      </c>
      <c r="B401" s="1402" t="str">
        <f t="shared" si="111"/>
        <v/>
      </c>
      <c r="C401" s="1403">
        <f t="shared" si="98"/>
        <v>0</v>
      </c>
      <c r="D401" s="2475">
        <f t="shared" si="112"/>
        <v>0</v>
      </c>
      <c r="E401" s="1402">
        <f t="shared" si="99"/>
        <v>0</v>
      </c>
      <c r="F401" s="1402">
        <f t="shared" si="100"/>
        <v>0</v>
      </c>
      <c r="G401" s="1402" t="str">
        <f t="shared" si="101"/>
        <v/>
      </c>
      <c r="H401" s="423" t="s">
        <v>18</v>
      </c>
      <c r="I401" s="424">
        <v>2</v>
      </c>
      <c r="J401" s="424">
        <v>2</v>
      </c>
      <c r="K401" s="424">
        <v>2</v>
      </c>
      <c r="L401" s="424">
        <v>11</v>
      </c>
      <c r="M401" s="424">
        <v>11</v>
      </c>
      <c r="N401" s="424">
        <v>3</v>
      </c>
      <c r="O401" s="424">
        <v>11</v>
      </c>
      <c r="P401" s="424">
        <v>11</v>
      </c>
      <c r="Q401" s="424">
        <v>12</v>
      </c>
      <c r="R401" s="424">
        <v>40</v>
      </c>
      <c r="S401" s="424">
        <v>2</v>
      </c>
      <c r="T401" s="424">
        <v>11</v>
      </c>
      <c r="U401" s="3707">
        <v>11</v>
      </c>
      <c r="V401" s="3707">
        <v>11</v>
      </c>
      <c r="W401" s="3708">
        <v>11</v>
      </c>
      <c r="Y401" s="332"/>
      <c r="Z401" s="332"/>
      <c r="AA401" s="332"/>
      <c r="AB401" s="3"/>
      <c r="AC401" s="423" t="str">
        <f t="shared" si="109"/>
        <v>A</v>
      </c>
      <c r="AD401" s="3"/>
      <c r="AJ401" s="16"/>
      <c r="AK401" s="4">
        <v>1</v>
      </c>
    </row>
    <row r="402" spans="1:37" s="48" customFormat="1" ht="15.75" x14ac:dyDescent="0.25">
      <c r="A402" s="1401" t="str">
        <f t="shared" si="110"/>
        <v>►</v>
      </c>
      <c r="B402" s="1402" t="str">
        <f t="shared" si="111"/>
        <v>►</v>
      </c>
      <c r="C402" s="1403" t="str">
        <f t="shared" si="98"/>
        <v>►</v>
      </c>
      <c r="D402" s="2475" t="str">
        <f t="shared" si="112"/>
        <v>►</v>
      </c>
      <c r="E402" s="1402" t="str">
        <f t="shared" si="99"/>
        <v>►</v>
      </c>
      <c r="F402" s="1402" t="str">
        <f t="shared" si="100"/>
        <v>►</v>
      </c>
      <c r="G402" s="1402" t="str">
        <f t="shared" si="101"/>
        <v>►</v>
      </c>
      <c r="H402" s="3709" t="s">
        <v>11</v>
      </c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3710"/>
      <c r="T402" s="100"/>
      <c r="U402" s="100"/>
      <c r="V402" s="100"/>
      <c r="W402" s="100"/>
      <c r="Y402" s="332"/>
      <c r="Z402" s="332"/>
      <c r="AA402" s="332"/>
      <c r="AB402" s="3"/>
      <c r="AC402" s="3709" t="str">
        <f t="shared" si="109"/>
        <v>►</v>
      </c>
      <c r="AD402" s="3"/>
      <c r="AJ402" s="16"/>
      <c r="AK402" s="4">
        <v>1</v>
      </c>
    </row>
    <row r="403" spans="1:37" ht="16.5" thickBot="1" x14ac:dyDescent="0.3">
      <c r="A403" s="1401" t="str">
        <f t="shared" si="110"/>
        <v>A</v>
      </c>
      <c r="B403" s="1402" t="str">
        <f t="shared" si="111"/>
        <v>▼    Masquer ces 5 colonnes       ▼</v>
      </c>
      <c r="C403" s="1403">
        <f t="shared" si="98"/>
        <v>0</v>
      </c>
      <c r="D403" s="2475">
        <f t="shared" si="112"/>
        <v>0</v>
      </c>
      <c r="E403" s="1402">
        <f t="shared" si="99"/>
        <v>0</v>
      </c>
      <c r="F403" s="1402">
        <f t="shared" si="100"/>
        <v>0</v>
      </c>
      <c r="G403" s="1402" t="str">
        <f t="shared" si="101"/>
        <v/>
      </c>
      <c r="H403" s="1369" t="s">
        <v>18</v>
      </c>
      <c r="I403" s="2735" t="s">
        <v>2274</v>
      </c>
      <c r="J403" s="43"/>
      <c r="K403" s="43"/>
      <c r="L403" s="43"/>
      <c r="M403" s="44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Y403" s="2931" t="s">
        <v>2350</v>
      </c>
      <c r="Z403" s="100"/>
      <c r="AA403" s="100"/>
      <c r="AB403" s="3"/>
      <c r="AC403" s="1369" t="str">
        <f t="shared" si="109"/>
        <v>A</v>
      </c>
      <c r="AD403" s="48"/>
      <c r="AE403" s="48"/>
      <c r="AF403" s="48"/>
      <c r="AG403" s="48"/>
      <c r="AH403" s="48"/>
      <c r="AI403" s="48"/>
      <c r="AJ403" s="16"/>
      <c r="AK403" s="4">
        <v>1</v>
      </c>
    </row>
    <row r="404" spans="1:37" ht="22.5" customHeight="1" x14ac:dyDescent="0.25">
      <c r="A404" s="1401" t="str">
        <f t="shared" si="110"/>
        <v>A</v>
      </c>
      <c r="B404" s="1402" t="str">
        <f t="shared" si="111"/>
        <v>Salade composée.C.Carottes et céleris a la creme n° 83.Famille ►.H.Hors d'œuvres</v>
      </c>
      <c r="C404" s="1403" t="str">
        <f t="shared" si="98"/>
        <v>Salade composée</v>
      </c>
      <c r="D404" s="2475" t="str">
        <f t="shared" si="112"/>
        <v>C</v>
      </c>
      <c r="E404" s="1402" t="str">
        <f t="shared" si="99"/>
        <v>Carottes et céleris a la creme n° 83</v>
      </c>
      <c r="F404" s="1402" t="str">
        <f t="shared" si="100"/>
        <v>Famille ►</v>
      </c>
      <c r="G404" s="1402" t="str">
        <f t="shared" si="101"/>
        <v>H.Hors d'œuvres</v>
      </c>
      <c r="H404" s="54" t="s">
        <v>18</v>
      </c>
      <c r="I404" s="55" t="str">
        <f>I410</f>
        <v>Salade composée.C.Carottes et céleris a la creme n° 83.Famille ►.H.Hors d'œuvres</v>
      </c>
      <c r="J404" s="56">
        <f>J410</f>
        <v>10</v>
      </c>
      <c r="K404" s="56" t="str">
        <f>K410</f>
        <v>couverts</v>
      </c>
      <c r="L404" s="57" t="s">
        <v>6</v>
      </c>
      <c r="M404" s="58" t="s">
        <v>19</v>
      </c>
      <c r="N404" s="3426" t="s">
        <v>1641</v>
      </c>
      <c r="O404" s="3426"/>
      <c r="P404" s="3285" t="s">
        <v>2505</v>
      </c>
      <c r="Q404" s="3285"/>
      <c r="R404" s="3286"/>
      <c r="T404" s="3428" t="str">
        <f>N404</f>
        <v>SALADE COMPOSÉE</v>
      </c>
      <c r="U404" s="3367"/>
      <c r="V404" s="3369" t="str">
        <f>UPPER(LEFT(P404,1))</f>
        <v>C</v>
      </c>
      <c r="W404" s="3371" t="s">
        <v>2506</v>
      </c>
      <c r="Y404" s="2860" t="s">
        <v>22</v>
      </c>
      <c r="Z404" s="2947">
        <v>0</v>
      </c>
      <c r="AA404" s="2948" t="s">
        <v>23</v>
      </c>
      <c r="AB404" s="3"/>
      <c r="AC404" s="54" t="str">
        <f t="shared" si="109"/>
        <v>A</v>
      </c>
      <c r="AD404" s="3"/>
      <c r="AE404" s="48"/>
      <c r="AF404" s="48"/>
      <c r="AG404" s="48"/>
      <c r="AH404" s="48"/>
      <c r="AI404" s="48"/>
      <c r="AJ404" s="16"/>
      <c r="AK404" s="4">
        <v>1</v>
      </c>
    </row>
    <row r="405" spans="1:37" ht="22.5" customHeight="1" x14ac:dyDescent="0.25">
      <c r="A405" s="1401" t="str">
        <f t="shared" si="110"/>
        <v>A</v>
      </c>
      <c r="B405" s="1402" t="str">
        <f t="shared" si="111"/>
        <v>Salade composée.C.Carottes et céleris a la creme n° 83.Famille ►.H.Hors d'œuvres</v>
      </c>
      <c r="C405" s="1403" t="str">
        <f t="shared" si="98"/>
        <v>Salade composée</v>
      </c>
      <c r="D405" s="2475" t="str">
        <f t="shared" si="112"/>
        <v>C</v>
      </c>
      <c r="E405" s="1402" t="str">
        <f t="shared" si="99"/>
        <v>Carottes et céleris a la creme n° 83</v>
      </c>
      <c r="F405" s="1402" t="str">
        <f t="shared" si="100"/>
        <v>Famille ►</v>
      </c>
      <c r="G405" s="1402" t="str">
        <f t="shared" si="101"/>
        <v>H.Hors d'œuvres</v>
      </c>
      <c r="H405" s="66" t="s">
        <v>18</v>
      </c>
      <c r="I405" s="67" t="str">
        <f>I410</f>
        <v>Salade composée.C.Carottes et céleris a la creme n° 83.Famille ►.H.Hors d'œuvres</v>
      </c>
      <c r="J405" s="68"/>
      <c r="K405" s="68"/>
      <c r="L405" s="69" t="s">
        <v>28</v>
      </c>
      <c r="M405" s="70" t="s">
        <v>29</v>
      </c>
      <c r="N405" s="3427"/>
      <c r="O405" s="3427"/>
      <c r="P405" s="3287"/>
      <c r="Q405" s="3287"/>
      <c r="R405" s="3288"/>
      <c r="T405" s="3429"/>
      <c r="U405" s="3368"/>
      <c r="V405" s="3370"/>
      <c r="W405" s="3372"/>
      <c r="Y405" s="2860" t="s">
        <v>30</v>
      </c>
      <c r="Z405" s="2949">
        <v>0</v>
      </c>
      <c r="AA405" s="72" t="s">
        <v>31</v>
      </c>
      <c r="AB405" s="3"/>
      <c r="AC405" s="66" t="str">
        <f t="shared" si="109"/>
        <v>A</v>
      </c>
      <c r="AD405" s="3"/>
      <c r="AE405" s="48"/>
      <c r="AF405" s="48"/>
      <c r="AG405" s="48"/>
      <c r="AH405" s="48"/>
      <c r="AI405" s="48"/>
      <c r="AJ405" s="16"/>
      <c r="AK405" s="4">
        <v>1</v>
      </c>
    </row>
    <row r="406" spans="1:37" ht="22.5" customHeight="1" x14ac:dyDescent="0.25">
      <c r="A406" s="1401" t="str">
        <f t="shared" si="110"/>
        <v>A</v>
      </c>
      <c r="B406" s="1402" t="str">
        <f t="shared" si="111"/>
        <v>Salade composée.C.Carottes et céleris a la creme n° 83.Famille ►.H.Hors d'œuvres</v>
      </c>
      <c r="C406" s="1403" t="str">
        <f t="shared" si="98"/>
        <v>Salade composée</v>
      </c>
      <c r="D406" s="2475" t="str">
        <f t="shared" si="112"/>
        <v>C</v>
      </c>
      <c r="E406" s="1402" t="str">
        <f t="shared" si="99"/>
        <v>Carottes et céleris a la creme n° 83</v>
      </c>
      <c r="F406" s="1402" t="str">
        <f t="shared" si="100"/>
        <v>Famille ►</v>
      </c>
      <c r="G406" s="1402" t="str">
        <f t="shared" si="101"/>
        <v>H.Hors d'œuvres</v>
      </c>
      <c r="H406" s="66" t="s">
        <v>18</v>
      </c>
      <c r="I406" s="77" t="str">
        <f>I410</f>
        <v>Salade composée.C.Carottes et céleris a la creme n° 83.Famille ►.H.Hors d'œuvres</v>
      </c>
      <c r="J406" s="78"/>
      <c r="K406" s="79"/>
      <c r="L406" s="80"/>
      <c r="M406" s="81" t="s">
        <v>33</v>
      </c>
      <c r="N406" s="82"/>
      <c r="O406" s="83" t="s">
        <v>34</v>
      </c>
      <c r="P406" s="84" t="s">
        <v>2326</v>
      </c>
      <c r="Q406" s="16"/>
      <c r="R406" s="85"/>
      <c r="T406" s="3683"/>
      <c r="U406" s="90" t="s">
        <v>38</v>
      </c>
      <c r="V406" s="3684">
        <v>100</v>
      </c>
      <c r="W406" s="3685" t="str">
        <f>W407</f>
        <v>couverts</v>
      </c>
      <c r="Y406" s="2860" t="s">
        <v>36</v>
      </c>
      <c r="Z406" s="2949">
        <v>0</v>
      </c>
      <c r="AA406" s="72" t="s">
        <v>37</v>
      </c>
      <c r="AB406" s="3"/>
      <c r="AC406" s="66" t="str">
        <f t="shared" si="109"/>
        <v>A</v>
      </c>
      <c r="AD406" s="3"/>
      <c r="AE406" s="48"/>
      <c r="AF406" s="48"/>
      <c r="AG406" s="48"/>
      <c r="AH406" s="48"/>
      <c r="AI406" s="48"/>
      <c r="AJ406" s="16"/>
      <c r="AK406" s="4">
        <v>1</v>
      </c>
    </row>
    <row r="407" spans="1:37" ht="15.75" customHeight="1" x14ac:dyDescent="0.25">
      <c r="A407" s="1401" t="str">
        <f t="shared" si="110"/>
        <v>A</v>
      </c>
      <c r="B407" s="1402" t="str">
        <f t="shared" si="111"/>
        <v>Salade composée.C.Carottes et céleris a la creme n° 83.Famille ►.H.Hors d'œuvres</v>
      </c>
      <c r="C407" s="1403" t="str">
        <f t="shared" si="98"/>
        <v>Salade composée</v>
      </c>
      <c r="D407" s="2475" t="str">
        <f t="shared" si="112"/>
        <v>C</v>
      </c>
      <c r="E407" s="1402" t="str">
        <f t="shared" si="99"/>
        <v>Carottes et céleris a la creme n° 83</v>
      </c>
      <c r="F407" s="1402" t="str">
        <f t="shared" si="100"/>
        <v>Famille ►</v>
      </c>
      <c r="G407" s="1402" t="str">
        <f t="shared" si="101"/>
        <v>H.Hors d'œuvres</v>
      </c>
      <c r="H407" s="66" t="s">
        <v>18</v>
      </c>
      <c r="I407" s="91" t="str">
        <f>I410</f>
        <v>Salade composée.C.Carottes et céleris a la creme n° 83.Famille ►.H.Hors d'œuvres</v>
      </c>
      <c r="J407" s="91"/>
      <c r="K407" s="91"/>
      <c r="L407" s="92" t="s">
        <v>39</v>
      </c>
      <c r="M407" s="93"/>
      <c r="N407" s="93"/>
      <c r="O407" s="94" t="s">
        <v>40</v>
      </c>
      <c r="P407" s="3317" t="str">
        <f>L410</f>
        <v>Salade composée.C.Carottes et céleris a la creme n° 83.Famille ►.H.Hors d'œuvres</v>
      </c>
      <c r="Q407" s="3317"/>
      <c r="R407" s="3318"/>
      <c r="T407" s="3683"/>
      <c r="U407" s="101" t="s">
        <v>42</v>
      </c>
      <c r="V407" s="98">
        <v>10</v>
      </c>
      <c r="W407" s="99" t="s">
        <v>44</v>
      </c>
      <c r="Y407" s="229" t="s">
        <v>41</v>
      </c>
      <c r="Z407" s="2950">
        <f t="shared" ref="Z407:Z428" si="115">AA407 / 1000</f>
        <v>1E-3</v>
      </c>
      <c r="AA407" s="96">
        <v>1</v>
      </c>
      <c r="AB407" s="3"/>
      <c r="AC407" s="66" t="str">
        <f t="shared" si="109"/>
        <v>A</v>
      </c>
      <c r="AD407" s="3"/>
      <c r="AE407" s="48"/>
      <c r="AF407" s="48"/>
      <c r="AG407" s="48"/>
      <c r="AH407" s="48"/>
      <c r="AI407" s="48"/>
      <c r="AJ407" s="16"/>
      <c r="AK407" s="4">
        <v>1</v>
      </c>
    </row>
    <row r="408" spans="1:37" ht="15.75" customHeight="1" x14ac:dyDescent="0.25">
      <c r="A408" s="1401" t="str">
        <f t="shared" si="110"/>
        <v>A</v>
      </c>
      <c r="B408" s="1402" t="str">
        <f t="shared" si="111"/>
        <v>Salade composée.C.Carottes et céleris a la creme n° 83.Famille ►.H.Hors d'œuvres</v>
      </c>
      <c r="C408" s="1403" t="str">
        <f t="shared" si="98"/>
        <v>Salade composée</v>
      </c>
      <c r="D408" s="2475" t="str">
        <f t="shared" si="112"/>
        <v>C</v>
      </c>
      <c r="E408" s="1402" t="str">
        <f t="shared" si="99"/>
        <v>Carottes et céleris a la creme n° 83</v>
      </c>
      <c r="F408" s="1402" t="str">
        <f t="shared" si="100"/>
        <v>Famille ►</v>
      </c>
      <c r="G408" s="1402" t="str">
        <f t="shared" si="101"/>
        <v>H.Hors d'œuvres</v>
      </c>
      <c r="H408" s="66" t="s">
        <v>18</v>
      </c>
      <c r="I408" s="91" t="str">
        <f>I410</f>
        <v>Salade composée.C.Carottes et céleris a la creme n° 83.Famille ►.H.Hors d'œuvres</v>
      </c>
      <c r="J408" s="91"/>
      <c r="K408" s="91"/>
      <c r="L408" s="110">
        <v>10</v>
      </c>
      <c r="M408" s="111" t="s">
        <v>44</v>
      </c>
      <c r="N408" s="92"/>
      <c r="O408" s="92"/>
      <c r="P408" s="3317"/>
      <c r="Q408" s="3317"/>
      <c r="R408" s="3318"/>
      <c r="T408" s="3683"/>
      <c r="U408" s="112" t="s">
        <v>48</v>
      </c>
      <c r="V408" s="113"/>
      <c r="W408" s="114"/>
      <c r="Y408" s="510" t="s">
        <v>47</v>
      </c>
      <c r="Z408" s="2950">
        <f t="shared" si="115"/>
        <v>1</v>
      </c>
      <c r="AA408" s="96">
        <v>1000</v>
      </c>
      <c r="AB408" s="3"/>
      <c r="AC408" s="66" t="str">
        <f t="shared" si="109"/>
        <v>A</v>
      </c>
      <c r="AD408" s="3"/>
      <c r="AE408" s="48"/>
      <c r="AF408" s="48"/>
      <c r="AG408" s="48"/>
      <c r="AH408" s="48"/>
      <c r="AI408" s="48"/>
      <c r="AJ408" s="16"/>
      <c r="AK408" s="4">
        <v>1</v>
      </c>
    </row>
    <row r="409" spans="1:37" ht="15.75" x14ac:dyDescent="0.25">
      <c r="A409" s="1401" t="str">
        <f t="shared" si="110"/>
        <v>►</v>
      </c>
      <c r="B409" s="1402" t="str">
        <f t="shared" si="111"/>
        <v>►</v>
      </c>
      <c r="C409" s="1403" t="str">
        <f t="shared" si="98"/>
        <v>►</v>
      </c>
      <c r="D409" s="2475" t="str">
        <f t="shared" si="112"/>
        <v>►</v>
      </c>
      <c r="E409" s="1402" t="str">
        <f t="shared" si="99"/>
        <v>►</v>
      </c>
      <c r="F409" s="1402" t="str">
        <f t="shared" si="100"/>
        <v>►</v>
      </c>
      <c r="G409" s="1402" t="str">
        <f t="shared" si="101"/>
        <v>►</v>
      </c>
      <c r="H409" s="66" t="s">
        <v>11</v>
      </c>
      <c r="I409" s="121" t="str">
        <f>I410</f>
        <v>Salade composée.C.Carottes et céleris a la creme n° 83.Famille ►.H.Hors d'œuvres</v>
      </c>
      <c r="J409" s="121"/>
      <c r="K409" s="121"/>
      <c r="L409" s="122"/>
      <c r="M409" s="123"/>
      <c r="N409" s="123"/>
      <c r="O409" s="123"/>
      <c r="P409" s="123"/>
      <c r="Q409" s="123"/>
      <c r="R409" s="124"/>
      <c r="T409" s="2871">
        <f>IF(OR(ISBLANK(V406), ISBLANK(V407)), 0, V406/V407)</f>
        <v>10</v>
      </c>
      <c r="U409" s="126"/>
      <c r="V409" s="126"/>
      <c r="W409" s="127" t="str">
        <f ca="1">IF(COUNTIF(I449:W449,"&lt;0.5")=0,"Aucune colonne masquée",COUNTIF(I449:W449,"&lt;0.5")&amp;" colonnes masquées : "&amp;(T410&amp;U410))</f>
        <v>Aucune colonne masquée</v>
      </c>
      <c r="Y409" s="495" t="s">
        <v>51</v>
      </c>
      <c r="Z409" s="2950">
        <f t="shared" si="115"/>
        <v>0.25</v>
      </c>
      <c r="AA409" s="96">
        <v>250</v>
      </c>
      <c r="AB409" s="3"/>
      <c r="AC409" s="66" t="str">
        <f t="shared" si="109"/>
        <v>►</v>
      </c>
      <c r="AD409" s="3"/>
      <c r="AE409" s="48"/>
      <c r="AF409" s="48"/>
      <c r="AG409" s="48"/>
      <c r="AH409" s="48"/>
      <c r="AI409" s="48"/>
      <c r="AJ409" s="16"/>
      <c r="AK409" s="4">
        <v>1</v>
      </c>
    </row>
    <row r="410" spans="1:37" ht="16.5" thickBot="1" x14ac:dyDescent="0.3">
      <c r="A410" s="1401" t="str">
        <f t="shared" si="110"/>
        <v>►</v>
      </c>
      <c r="B410" s="1402" t="str">
        <f t="shared" si="111"/>
        <v>►</v>
      </c>
      <c r="C410" s="1403" t="str">
        <f t="shared" si="98"/>
        <v>►</v>
      </c>
      <c r="D410" s="2475" t="str">
        <f t="shared" si="112"/>
        <v>►</v>
      </c>
      <c r="E410" s="1402" t="str">
        <f t="shared" si="99"/>
        <v>►</v>
      </c>
      <c r="F410" s="1402" t="str">
        <f t="shared" si="100"/>
        <v>►</v>
      </c>
      <c r="G410" s="1402" t="str">
        <f t="shared" si="101"/>
        <v>►</v>
      </c>
      <c r="H410" s="129" t="s">
        <v>11</v>
      </c>
      <c r="I410" s="130" t="str">
        <f>L410</f>
        <v>Salade composée.C.Carottes et céleris a la creme n° 83.Famille ►.H.Hors d'œuvres</v>
      </c>
      <c r="J410" s="130">
        <f>L408</f>
        <v>10</v>
      </c>
      <c r="K410" s="130" t="str">
        <f>M408</f>
        <v>couverts</v>
      </c>
      <c r="L410" s="131" t="str">
        <f>UPPER(LEFT(N404,1))&amp;LOWER(MID(N404,2,999))&amp;"."&amp;UPPER(LEFT(P404,1))&amp;"."&amp;UPPER(LEFT(P404,1))&amp;LOWER(MID(P404,2,999))&amp;"."&amp;IF(ISTEXT(R410),Q410&amp;"."&amp;UPPER(LEFT(R410,1))&amp;"."&amp;UPPER(LEFT(R410,1))&amp;LOWER(MID(R410,2,999)),M410)</f>
        <v>Salade composée.C.Carottes et céleris a la creme n° 83.Famille ►.H.Hors d'œuvres</v>
      </c>
      <c r="M410" s="132" t="s">
        <v>55</v>
      </c>
      <c r="N410" s="3321" t="s">
        <v>56</v>
      </c>
      <c r="O410" s="3321"/>
      <c r="P410" s="3321"/>
      <c r="Q410" s="133" t="s">
        <v>2387</v>
      </c>
      <c r="R410" s="134" t="s">
        <v>2388</v>
      </c>
      <c r="T410" s="2872" t="str">
        <f ca="1">IF(I449&lt;0.5,I448&amp;".","")&amp;IF(J449&lt;0.5,J448&amp;".","")&amp;IF(K449&lt;0.5,K448&amp;".","")&amp;IF(L449&lt;0.5,L448&amp;".","")&amp;IF(M449&lt;0.5,M448&amp;".","")&amp;IF(N449&lt;0.5,N448&amp;".","")&amp;IF(O449&lt;0.5,O448&amp;".","")&amp;IF(P449&lt;0.5,P448&amp;".","")&amp;IF(Q449&lt;0.5,Q448&amp;".","")</f>
        <v/>
      </c>
      <c r="U410" s="136" t="str">
        <f ca="1">IF(R449&lt;0.5,R448&amp;".","")&amp;IF(S449&lt;0.5,S448&amp;".","")&amp;IF(T449&lt;0.5,T448&amp;".","")&amp;IF(U449&lt;0.5,U448&amp;".","")&amp;IF(V449&lt;0.5,V448&amp;".","")&amp;IF(W449&lt;0.5,W448&amp;".","")</f>
        <v/>
      </c>
      <c r="V410" s="137"/>
      <c r="W410" s="127" t="str">
        <f>ROWS(H404:H450)-SUBTOTAL(103,H404:H450)&amp;" "&amp;"Lignes masquées"</f>
        <v>0 Lignes masquées</v>
      </c>
      <c r="Y410" s="495" t="s">
        <v>59</v>
      </c>
      <c r="Z410" s="2950">
        <f t="shared" si="115"/>
        <v>0.5</v>
      </c>
      <c r="AA410" s="96">
        <v>500</v>
      </c>
      <c r="AB410" s="3"/>
      <c r="AC410" s="129" t="str">
        <f t="shared" si="109"/>
        <v>►</v>
      </c>
      <c r="AD410" s="3"/>
      <c r="AE410" s="48"/>
      <c r="AF410" s="48"/>
      <c r="AG410" s="48"/>
      <c r="AH410" s="48"/>
      <c r="AI410" s="48"/>
      <c r="AJ410" s="16"/>
      <c r="AK410" s="4">
        <v>1</v>
      </c>
    </row>
    <row r="411" spans="1:37" s="48" customFormat="1" ht="17.25" thickTop="1" thickBot="1" x14ac:dyDescent="0.3">
      <c r="A411" s="1401" t="str">
        <f t="shared" si="110"/>
        <v>►</v>
      </c>
      <c r="B411" s="1402" t="str">
        <f t="shared" si="111"/>
        <v>►</v>
      </c>
      <c r="C411" s="1403" t="str">
        <f t="shared" si="98"/>
        <v>►</v>
      </c>
      <c r="D411" s="2475" t="str">
        <f t="shared" si="112"/>
        <v>►</v>
      </c>
      <c r="E411" s="1402" t="str">
        <f t="shared" si="99"/>
        <v>►</v>
      </c>
      <c r="F411" s="1402" t="str">
        <f t="shared" si="100"/>
        <v>►</v>
      </c>
      <c r="G411" s="1402" t="str">
        <f t="shared" si="101"/>
        <v>►</v>
      </c>
      <c r="H411" s="138" t="s">
        <v>11</v>
      </c>
      <c r="I411" s="139" t="str">
        <f>I410</f>
        <v>Salade composée.C.Carottes et céleris a la creme n° 83.Famille ►.H.Hors d'œuvres</v>
      </c>
      <c r="J411" s="140"/>
      <c r="K411" s="140"/>
      <c r="L411" s="141" t="s">
        <v>61</v>
      </c>
      <c r="M411" s="141" t="s">
        <v>62</v>
      </c>
      <c r="N411" s="141" t="s">
        <v>63</v>
      </c>
      <c r="O411" s="141" t="s">
        <v>64</v>
      </c>
      <c r="P411" s="2987" t="s">
        <v>65</v>
      </c>
      <c r="Q411" s="142" t="s">
        <v>66</v>
      </c>
      <c r="R411" s="143" t="s">
        <v>67</v>
      </c>
      <c r="S411"/>
      <c r="T411" s="2875" t="s">
        <v>70</v>
      </c>
      <c r="U411" s="3686" t="s">
        <v>71</v>
      </c>
      <c r="V411" s="3686" t="s">
        <v>72</v>
      </c>
      <c r="W411" s="145" t="s">
        <v>73</v>
      </c>
      <c r="X411"/>
      <c r="Y411" s="495" t="s">
        <v>68</v>
      </c>
      <c r="Z411" s="2950">
        <f t="shared" si="115"/>
        <v>0.33332999999999996</v>
      </c>
      <c r="AA411" s="96">
        <v>333.33</v>
      </c>
      <c r="AB411" s="3"/>
      <c r="AC411" s="138" t="str">
        <f t="shared" si="109"/>
        <v>►</v>
      </c>
      <c r="AD411" s="3"/>
      <c r="AJ411" s="16"/>
      <c r="AK411" s="4">
        <v>1</v>
      </c>
    </row>
    <row r="412" spans="1:37" s="48" customFormat="1" ht="15.75" customHeight="1" thickTop="1" x14ac:dyDescent="0.25">
      <c r="A412" s="1401" t="str">
        <f t="shared" si="110"/>
        <v>A</v>
      </c>
      <c r="B412" s="1402" t="str">
        <f t="shared" si="111"/>
        <v>Salade composée.C.Carottes et céleris a la creme n° 83.Famille ►.H.Hors d'œuvres</v>
      </c>
      <c r="C412" s="1403" t="str">
        <f t="shared" ref="C412:C475" si="116">IF(B412="►", "►", IFERROR(LEFT(B412, SEARCH(".", B412)-1), 0))</f>
        <v>Salade composée</v>
      </c>
      <c r="D412" s="2475" t="str">
        <f t="shared" si="112"/>
        <v>C</v>
      </c>
      <c r="E412" s="1402" t="str">
        <f t="shared" ref="E412:E475" si="117">IF(B412="►", "►", IFERROR(MID(B412, SEARCH(".", B412, SEARCH(".", B412)+1)+1, SEARCH(".", B412, SEARCH(".", B412, SEARCH(".", B412)+1)+1) - SEARCH(".", B412, SEARCH(".", B412)+1)-1), 0))</f>
        <v>Carottes et céleris a la creme n° 83</v>
      </c>
      <c r="F412" s="1402" t="str">
        <f t="shared" ref="F412:F475" si="118">IF(B412="►", "►", IFERROR(MID(B412, SEARCH(".", B412, SEARCH(".", B412, SEARCH(".", B412)+1)+1)+1, SEARCH(".", B412, SEARCH(".", B412, SEARCH(".", B412, SEARCH(".", B412)+1)+1)+1) - SEARCH(".", B412, SEARCH(".", B412, SEARCH(".", B412)+1)+1)-1), 0))</f>
        <v>Famille ►</v>
      </c>
      <c r="G412" s="1402" t="str">
        <f t="shared" ref="G412:G475" si="119">IF(OR(B412="►", ISBLANK(B412)), "►", IFERROR(RIGHT(B412, LEN(B412)-FIND("►", B412)-1), ""))</f>
        <v>H.Hors d'œuvres</v>
      </c>
      <c r="H412" s="3711" t="s">
        <v>18</v>
      </c>
      <c r="I412" s="1018" t="str">
        <f>I410</f>
        <v>Salade composée.C.Carottes et céleris a la creme n° 83.Famille ►.H.Hors d'œuvres</v>
      </c>
      <c r="J412" s="1019"/>
      <c r="K412" s="1019"/>
      <c r="L412" s="3687" t="s">
        <v>86</v>
      </c>
      <c r="M412" s="3688" t="s">
        <v>87</v>
      </c>
      <c r="N412" s="443"/>
      <c r="O412" s="3322" t="s">
        <v>88</v>
      </c>
      <c r="P412" s="3323" t="s">
        <v>89</v>
      </c>
      <c r="Q412" s="3324" t="s">
        <v>90</v>
      </c>
      <c r="R412" s="3689" t="s">
        <v>91</v>
      </c>
      <c r="S412"/>
      <c r="T412" s="3423" t="s">
        <v>2389</v>
      </c>
      <c r="U412" s="3690" t="s">
        <v>93</v>
      </c>
      <c r="V412" s="3691" t="s">
        <v>94</v>
      </c>
      <c r="W412" s="3436" t="s">
        <v>95</v>
      </c>
      <c r="X412"/>
      <c r="Y412" s="496" t="s">
        <v>92</v>
      </c>
      <c r="Z412" s="2951">
        <f t="shared" si="115"/>
        <v>1E-3</v>
      </c>
      <c r="AA412" s="155">
        <v>1</v>
      </c>
      <c r="AB412" s="3"/>
      <c r="AC412" s="66" t="str">
        <f t="shared" si="109"/>
        <v>A</v>
      </c>
      <c r="AD412" s="3"/>
      <c r="AJ412" s="16"/>
      <c r="AK412" s="4">
        <v>1</v>
      </c>
    </row>
    <row r="413" spans="1:37" s="48" customFormat="1" ht="16.5" customHeight="1" x14ac:dyDescent="0.25">
      <c r="A413" s="1401" t="str">
        <f t="shared" si="110"/>
        <v>A</v>
      </c>
      <c r="B413" s="1402" t="str">
        <f t="shared" si="111"/>
        <v>Salade composée.C.Carottes et céleris a la creme n° 83.Famille ►.H.Hors d'œuvres</v>
      </c>
      <c r="C413" s="1403" t="str">
        <f t="shared" si="116"/>
        <v>Salade composée</v>
      </c>
      <c r="D413" s="2475" t="str">
        <f t="shared" si="112"/>
        <v>C</v>
      </c>
      <c r="E413" s="1402" t="str">
        <f t="shared" si="117"/>
        <v>Carottes et céleris a la creme n° 83</v>
      </c>
      <c r="F413" s="1402" t="str">
        <f t="shared" si="118"/>
        <v>Famille ►</v>
      </c>
      <c r="G413" s="1402" t="str">
        <f t="shared" si="119"/>
        <v>H.Hors d'œuvres</v>
      </c>
      <c r="H413" s="66" t="s">
        <v>18</v>
      </c>
      <c r="I413" s="149" t="str">
        <f>I410</f>
        <v>Salade composée.C.Carottes et céleris a la creme n° 83.Famille ►.H.Hors d'œuvres</v>
      </c>
      <c r="J413" s="91"/>
      <c r="K413" s="91"/>
      <c r="L413" s="2817" t="s">
        <v>103</v>
      </c>
      <c r="M413" s="164" t="s">
        <v>104</v>
      </c>
      <c r="N413" s="165" t="s">
        <v>105</v>
      </c>
      <c r="O413" s="3121"/>
      <c r="P413" s="3123"/>
      <c r="Q413" s="3320"/>
      <c r="R413" s="166" t="s">
        <v>106</v>
      </c>
      <c r="S413"/>
      <c r="T413" s="3424"/>
      <c r="U413" s="3692"/>
      <c r="V413" s="3693"/>
      <c r="W413" s="3195"/>
      <c r="X413"/>
      <c r="Y413" s="496" t="s">
        <v>107</v>
      </c>
      <c r="Z413" s="2951">
        <f t="shared" si="115"/>
        <v>0.01</v>
      </c>
      <c r="AA413" s="155">
        <v>10</v>
      </c>
      <c r="AB413" s="3"/>
      <c r="AC413" s="66" t="str">
        <f t="shared" si="109"/>
        <v>A</v>
      </c>
      <c r="AD413" s="3"/>
      <c r="AJ413" s="16"/>
      <c r="AK413" s="4">
        <v>1</v>
      </c>
    </row>
    <row r="414" spans="1:37" s="48" customFormat="1" ht="17.25" x14ac:dyDescent="0.25">
      <c r="A414" s="1401" t="str">
        <f t="shared" si="110"/>
        <v>A</v>
      </c>
      <c r="B414" s="1402" t="str">
        <f t="shared" si="111"/>
        <v>Salade composée.C.Carottes et céleris a la creme n° 83.Famille ►.H.Hors d'œuvres</v>
      </c>
      <c r="C414" s="1403" t="str">
        <f t="shared" si="116"/>
        <v>Salade composée</v>
      </c>
      <c r="D414" s="2475" t="str">
        <f t="shared" si="112"/>
        <v>C</v>
      </c>
      <c r="E414" s="1402" t="str">
        <f t="shared" si="117"/>
        <v>Carottes et céleris a la creme n° 83</v>
      </c>
      <c r="F414" s="1402" t="str">
        <f t="shared" si="118"/>
        <v>Famille ►</v>
      </c>
      <c r="G414" s="1402" t="str">
        <f t="shared" si="119"/>
        <v>H.Hors d'œuvres</v>
      </c>
      <c r="H414" s="66" t="s">
        <v>18</v>
      </c>
      <c r="I414" s="149" t="str">
        <f>I410</f>
        <v>Salade composée.C.Carottes et céleris a la creme n° 83.Famille ►.H.Hors d'œuvres</v>
      </c>
      <c r="J414" s="91">
        <f>J410</f>
        <v>10</v>
      </c>
      <c r="K414" s="91" t="str">
        <f>K410</f>
        <v>couverts</v>
      </c>
      <c r="L414" s="174"/>
      <c r="M414" s="175"/>
      <c r="N414" s="176" t="str">
        <f t="shared" ref="N414:N427" si="120">IF(OR(ISTEXT(L414), L414&lt;=0, O414&lt;=0), "", "de")</f>
        <v/>
      </c>
      <c r="O414" s="177">
        <v>200</v>
      </c>
      <c r="P414" s="229" t="s">
        <v>41</v>
      </c>
      <c r="Q414" s="179">
        <v>1</v>
      </c>
      <c r="R414" s="180" t="s">
        <v>2507</v>
      </c>
      <c r="S414"/>
      <c r="T414" s="2978">
        <f>IF(ISTEXT(L414), 0, IFERROR(INDEX(Z404:Z428, MATCH(P414, Y404:Y428, 0)) * O414 * IF(ISBLANK(L414), 1, L414), 0))</f>
        <v>0.2</v>
      </c>
      <c r="U414" s="3694">
        <f>IF(ISNUMBER(Q414), T414*Q414*T409, 0)</f>
        <v>2</v>
      </c>
      <c r="V414" s="3695">
        <f>IF(AND(ISNUMBER(Q414), ISNUMBER(L414)), L414 * Q414 * T409, 0)</f>
        <v>0</v>
      </c>
      <c r="W414" s="3696">
        <f t="shared" ref="W414:W427" si="121">M414</f>
        <v>0</v>
      </c>
      <c r="X414"/>
      <c r="Y414" s="496" t="s">
        <v>117</v>
      </c>
      <c r="Z414" s="2951">
        <f t="shared" si="115"/>
        <v>0.1</v>
      </c>
      <c r="AA414" s="155">
        <v>100</v>
      </c>
      <c r="AB414" s="3"/>
      <c r="AC414" s="66" t="str">
        <f t="shared" si="109"/>
        <v>A</v>
      </c>
      <c r="AD414" s="3"/>
      <c r="AJ414" s="16"/>
      <c r="AK414" s="4">
        <v>1</v>
      </c>
    </row>
    <row r="415" spans="1:37" s="48" customFormat="1" ht="17.25" x14ac:dyDescent="0.25">
      <c r="A415" s="1401" t="str">
        <f t="shared" si="110"/>
        <v>►</v>
      </c>
      <c r="B415" s="1402" t="str">
        <f t="shared" si="111"/>
        <v>►</v>
      </c>
      <c r="C415" s="1403" t="str">
        <f t="shared" si="116"/>
        <v>►</v>
      </c>
      <c r="D415" s="2475" t="str">
        <f t="shared" si="112"/>
        <v>►</v>
      </c>
      <c r="E415" s="1402" t="str">
        <f t="shared" si="117"/>
        <v>►</v>
      </c>
      <c r="F415" s="1402" t="str">
        <f t="shared" si="118"/>
        <v>►</v>
      </c>
      <c r="G415" s="1402" t="str">
        <f t="shared" si="119"/>
        <v>►</v>
      </c>
      <c r="H415" s="196" t="str">
        <f t="shared" ref="H415:H427" si="122">IF(R415&lt;&gt;"","A","►")</f>
        <v>►</v>
      </c>
      <c r="I415" s="149" t="str">
        <f>I410</f>
        <v>Salade composée.C.Carottes et céleris a la creme n° 83.Famille ►.H.Hors d'œuvres</v>
      </c>
      <c r="J415" s="91">
        <f>J410</f>
        <v>10</v>
      </c>
      <c r="K415" s="91" t="str">
        <f>K410</f>
        <v>couverts</v>
      </c>
      <c r="L415" s="174"/>
      <c r="M415" s="175"/>
      <c r="N415" s="176" t="str">
        <f t="shared" si="120"/>
        <v/>
      </c>
      <c r="O415" s="177"/>
      <c r="P415" s="1462"/>
      <c r="Q415" s="179">
        <v>1</v>
      </c>
      <c r="R415" s="180"/>
      <c r="S415"/>
      <c r="T415" s="2978">
        <f>IF(ISTEXT(L415), 0, IFERROR(INDEX(Z404:Z428, MATCH(P415, Y404:Y428, 0)) * O415 * IF(ISBLANK(L415), 1, L415), 0))</f>
        <v>0</v>
      </c>
      <c r="U415" s="3697">
        <f>IF(ISNUMBER(Q415), T415*Q415*T409, 0)</f>
        <v>0</v>
      </c>
      <c r="V415" s="3698">
        <f>IF(AND(ISNUMBER(Q415), ISNUMBER(L415)), L415 * Q415 * T409, 0)</f>
        <v>0</v>
      </c>
      <c r="W415" s="3699">
        <f t="shared" si="121"/>
        <v>0</v>
      </c>
      <c r="X415"/>
      <c r="Y415" s="496" t="s">
        <v>118</v>
      </c>
      <c r="Z415" s="2951">
        <f t="shared" si="115"/>
        <v>1</v>
      </c>
      <c r="AA415" s="155">
        <v>1000</v>
      </c>
      <c r="AB415" s="3"/>
      <c r="AC415" s="196" t="str">
        <f t="shared" si="109"/>
        <v>►</v>
      </c>
      <c r="AD415" s="3"/>
      <c r="AJ415" s="16"/>
      <c r="AK415" s="4">
        <v>1</v>
      </c>
    </row>
    <row r="416" spans="1:37" s="48" customFormat="1" ht="17.25" x14ac:dyDescent="0.25">
      <c r="A416" s="1401" t="str">
        <f t="shared" si="110"/>
        <v>A</v>
      </c>
      <c r="B416" s="1402" t="str">
        <f t="shared" si="111"/>
        <v>Salade composée.C.Carottes et céleris a la creme n° 83.Famille ►.H.Hors d'œuvres</v>
      </c>
      <c r="C416" s="1403" t="str">
        <f t="shared" si="116"/>
        <v>Salade composée</v>
      </c>
      <c r="D416" s="2475" t="str">
        <f t="shared" si="112"/>
        <v>C</v>
      </c>
      <c r="E416" s="1402" t="str">
        <f t="shared" si="117"/>
        <v>Carottes et céleris a la creme n° 83</v>
      </c>
      <c r="F416" s="1402" t="str">
        <f t="shared" si="118"/>
        <v>Famille ►</v>
      </c>
      <c r="G416" s="1402" t="str">
        <f t="shared" si="119"/>
        <v>H.Hors d'œuvres</v>
      </c>
      <c r="H416" s="196" t="str">
        <f t="shared" si="122"/>
        <v>A</v>
      </c>
      <c r="I416" s="149" t="str">
        <f>I410</f>
        <v>Salade composée.C.Carottes et céleris a la creme n° 83.Famille ►.H.Hors d'œuvres</v>
      </c>
      <c r="J416" s="91">
        <f>J410</f>
        <v>10</v>
      </c>
      <c r="K416" s="91" t="str">
        <f>K410</f>
        <v>couverts</v>
      </c>
      <c r="L416" s="174"/>
      <c r="M416" s="209"/>
      <c r="N416" s="176" t="str">
        <f t="shared" si="120"/>
        <v/>
      </c>
      <c r="O416" s="177">
        <v>700</v>
      </c>
      <c r="P416" s="229" t="s">
        <v>41</v>
      </c>
      <c r="Q416" s="179">
        <v>1</v>
      </c>
      <c r="R416" s="180" t="s">
        <v>1327</v>
      </c>
      <c r="S416"/>
      <c r="T416" s="2978">
        <f>IF(ISTEXT(L416), 0, IFERROR(INDEX(Z404:Z428, MATCH(P416, Y404:Y428, 0)) * O416 * IF(ISBLANK(L416), 1, L416), 0))</f>
        <v>0.70000000000000007</v>
      </c>
      <c r="U416" s="3700">
        <f>IF(ISNUMBER(Q416), T416*Q416*T409, 0)</f>
        <v>7.0000000000000009</v>
      </c>
      <c r="V416" s="3701">
        <f>IF(AND(ISNUMBER(Q416), ISNUMBER(L416)), L416 * Q416 * T409, 0)</f>
        <v>0</v>
      </c>
      <c r="W416" s="3702">
        <f t="shared" si="121"/>
        <v>0</v>
      </c>
      <c r="X416"/>
      <c r="Y416" s="489" t="s">
        <v>120</v>
      </c>
      <c r="Z416" s="2951">
        <f t="shared" si="115"/>
        <v>0.25</v>
      </c>
      <c r="AA416" s="155">
        <v>250</v>
      </c>
      <c r="AB416" s="3"/>
      <c r="AC416" s="196" t="str">
        <f t="shared" si="109"/>
        <v>A</v>
      </c>
      <c r="AD416" s="3"/>
      <c r="AJ416" s="16"/>
      <c r="AK416" s="4">
        <v>1</v>
      </c>
    </row>
    <row r="417" spans="1:37" s="48" customFormat="1" ht="17.25" x14ac:dyDescent="0.25">
      <c r="A417" s="1401" t="str">
        <f t="shared" si="110"/>
        <v>A</v>
      </c>
      <c r="B417" s="1402" t="str">
        <f t="shared" si="111"/>
        <v>Salade composée.C.Carottes et céleris a la creme n° 83.Famille ►.H.Hors d'œuvres</v>
      </c>
      <c r="C417" s="1403" t="str">
        <f t="shared" si="116"/>
        <v>Salade composée</v>
      </c>
      <c r="D417" s="2475" t="str">
        <f t="shared" si="112"/>
        <v>C</v>
      </c>
      <c r="E417" s="1402" t="str">
        <f t="shared" si="117"/>
        <v>Carottes et céleris a la creme n° 83</v>
      </c>
      <c r="F417" s="1402" t="str">
        <f t="shared" si="118"/>
        <v>Famille ►</v>
      </c>
      <c r="G417" s="1402" t="str">
        <f t="shared" si="119"/>
        <v>H.Hors d'œuvres</v>
      </c>
      <c r="H417" s="196" t="str">
        <f t="shared" si="122"/>
        <v>A</v>
      </c>
      <c r="I417" s="149" t="str">
        <f>I410</f>
        <v>Salade composée.C.Carottes et céleris a la creme n° 83.Famille ►.H.Hors d'œuvres</v>
      </c>
      <c r="J417" s="91">
        <f>J410</f>
        <v>10</v>
      </c>
      <c r="K417" s="91" t="str">
        <f>K410</f>
        <v>couverts</v>
      </c>
      <c r="L417" s="174"/>
      <c r="M417" s="209"/>
      <c r="N417" s="176" t="str">
        <f t="shared" si="120"/>
        <v/>
      </c>
      <c r="O417" s="177">
        <v>700</v>
      </c>
      <c r="P417" s="229" t="s">
        <v>41</v>
      </c>
      <c r="Q417" s="179">
        <v>1</v>
      </c>
      <c r="R417" s="180" t="s">
        <v>2508</v>
      </c>
      <c r="S417"/>
      <c r="T417" s="2978">
        <f>IF(ISTEXT(L417), 0, IFERROR(INDEX(Z404:Z428, MATCH(P417, Y404:Y428, 0)) * O417 * IF(ISBLANK(L417), 1, L417), 0))</f>
        <v>0.70000000000000007</v>
      </c>
      <c r="U417" s="3697">
        <f>IF(ISNUMBER(Q417), T417*Q417*T409, 0)</f>
        <v>7.0000000000000009</v>
      </c>
      <c r="V417" s="3698">
        <f>IF(AND(ISNUMBER(Q417), ISNUMBER(L417)), L417 * Q417 * T409, 0)</f>
        <v>0</v>
      </c>
      <c r="W417" s="3699">
        <f t="shared" si="121"/>
        <v>0</v>
      </c>
      <c r="X417"/>
      <c r="Y417" s="489" t="s">
        <v>123</v>
      </c>
      <c r="Z417" s="2951">
        <f t="shared" si="115"/>
        <v>0.5</v>
      </c>
      <c r="AA417" s="155">
        <v>500</v>
      </c>
      <c r="AB417" s="3"/>
      <c r="AC417" s="196" t="str">
        <f t="shared" si="109"/>
        <v>A</v>
      </c>
      <c r="AD417" s="3"/>
      <c r="AJ417" s="16"/>
      <c r="AK417" s="4">
        <v>1</v>
      </c>
    </row>
    <row r="418" spans="1:37" s="48" customFormat="1" ht="18" customHeight="1" x14ac:dyDescent="0.25">
      <c r="A418" s="1401" t="str">
        <f t="shared" si="110"/>
        <v>A</v>
      </c>
      <c r="B418" s="1402" t="str">
        <f t="shared" si="111"/>
        <v>Salade composée.C.Carottes et céleris a la creme n° 83.Famille ►.H.Hors d'œuvres</v>
      </c>
      <c r="C418" s="1403" t="str">
        <f t="shared" si="116"/>
        <v>Salade composée</v>
      </c>
      <c r="D418" s="2475" t="str">
        <f t="shared" si="112"/>
        <v>C</v>
      </c>
      <c r="E418" s="1402" t="str">
        <f t="shared" si="117"/>
        <v>Carottes et céleris a la creme n° 83</v>
      </c>
      <c r="F418" s="1402" t="str">
        <f t="shared" si="118"/>
        <v>Famille ►</v>
      </c>
      <c r="G418" s="1402" t="str">
        <f t="shared" si="119"/>
        <v>H.Hors d'œuvres</v>
      </c>
      <c r="H418" s="196" t="str">
        <f t="shared" si="122"/>
        <v>A</v>
      </c>
      <c r="I418" s="149" t="str">
        <f>I410</f>
        <v>Salade composée.C.Carottes et céleris a la creme n° 83.Famille ►.H.Hors d'œuvres</v>
      </c>
      <c r="J418" s="91">
        <f>J410</f>
        <v>10</v>
      </c>
      <c r="K418" s="91" t="str">
        <f>K410</f>
        <v>couverts</v>
      </c>
      <c r="L418" s="174"/>
      <c r="M418" s="209"/>
      <c r="N418" s="176" t="str">
        <f t="shared" si="120"/>
        <v/>
      </c>
      <c r="O418" s="177">
        <v>150</v>
      </c>
      <c r="P418" s="229" t="s">
        <v>41</v>
      </c>
      <c r="Q418" s="179">
        <v>1</v>
      </c>
      <c r="R418" s="180" t="s">
        <v>2509</v>
      </c>
      <c r="S418"/>
      <c r="T418" s="2978">
        <f>IF(ISTEXT(L418), 0, IFERROR(INDEX(Z404:Z428, MATCH(P418, Y404:Y428, 0)) * O418 * IF(ISBLANK(L418), 1, L418), 0))</f>
        <v>0.15</v>
      </c>
      <c r="U418" s="3700">
        <f>IF(ISNUMBER(Q418), T418*Q418*T409, 0)</f>
        <v>1.5</v>
      </c>
      <c r="V418" s="3701">
        <f>IF(AND(ISNUMBER(Q418), ISNUMBER(L418)), L418 * Q418 * T409, 0)</f>
        <v>0</v>
      </c>
      <c r="W418" s="3702">
        <f t="shared" si="121"/>
        <v>0</v>
      </c>
      <c r="X418"/>
      <c r="Y418" s="2879" t="s">
        <v>125</v>
      </c>
      <c r="Z418" s="2951">
        <f t="shared" si="115"/>
        <v>0.1</v>
      </c>
      <c r="AA418" s="155">
        <v>100</v>
      </c>
      <c r="AB418" s="3"/>
      <c r="AC418" s="196" t="str">
        <f t="shared" si="109"/>
        <v>A</v>
      </c>
      <c r="AD418" s="3"/>
      <c r="AJ418" s="16"/>
      <c r="AK418" s="4">
        <v>1</v>
      </c>
    </row>
    <row r="419" spans="1:37" s="48" customFormat="1" ht="18" customHeight="1" x14ac:dyDescent="0.25">
      <c r="A419" s="1401" t="str">
        <f t="shared" si="110"/>
        <v>A</v>
      </c>
      <c r="B419" s="1402" t="str">
        <f t="shared" si="111"/>
        <v>Salade composée.C.Carottes et céleris a la creme n° 83.Famille ►.H.Hors d'œuvres</v>
      </c>
      <c r="C419" s="1403" t="str">
        <f t="shared" si="116"/>
        <v>Salade composée</v>
      </c>
      <c r="D419" s="2475" t="str">
        <f t="shared" si="112"/>
        <v>C</v>
      </c>
      <c r="E419" s="1402" t="str">
        <f t="shared" si="117"/>
        <v>Carottes et céleris a la creme n° 83</v>
      </c>
      <c r="F419" s="1402" t="str">
        <f t="shared" si="118"/>
        <v>Famille ►</v>
      </c>
      <c r="G419" s="1402" t="str">
        <f t="shared" si="119"/>
        <v>H.Hors d'œuvres</v>
      </c>
      <c r="H419" s="196" t="str">
        <f t="shared" si="122"/>
        <v>A</v>
      </c>
      <c r="I419" s="149" t="str">
        <f>I410</f>
        <v>Salade composée.C.Carottes et céleris a la creme n° 83.Famille ►.H.Hors d'œuvres</v>
      </c>
      <c r="J419" s="91">
        <f>J410</f>
        <v>10</v>
      </c>
      <c r="K419" s="91" t="str">
        <f>K410</f>
        <v>couverts</v>
      </c>
      <c r="L419" s="174"/>
      <c r="M419" s="209"/>
      <c r="N419" s="176" t="str">
        <f t="shared" si="120"/>
        <v/>
      </c>
      <c r="O419" s="177">
        <v>20</v>
      </c>
      <c r="P419" s="229" t="s">
        <v>41</v>
      </c>
      <c r="Q419" s="179">
        <v>1</v>
      </c>
      <c r="R419" s="180" t="s">
        <v>2510</v>
      </c>
      <c r="S419"/>
      <c r="T419" s="2978">
        <f>IF(ISTEXT(L419), 0, IFERROR(INDEX(Z404:Z428, MATCH(P419, Y404:Y428, 0)) * O419 * IF(ISBLANK(L419), 1, L419), 0))</f>
        <v>0.02</v>
      </c>
      <c r="U419" s="3697">
        <f>IF(ISNUMBER(Q419), T419*Q419*T409, 0)</f>
        <v>0.2</v>
      </c>
      <c r="V419" s="3698">
        <f>IF(AND(ISNUMBER(Q419), ISNUMBER(L419)), L419 * Q419 * T409, 0)</f>
        <v>0</v>
      </c>
      <c r="W419" s="3699">
        <f t="shared" si="121"/>
        <v>0</v>
      </c>
      <c r="X419"/>
      <c r="Y419" s="1446" t="s">
        <v>126</v>
      </c>
      <c r="Z419" s="2951">
        <f t="shared" si="115"/>
        <v>4.9299999999999995E-3</v>
      </c>
      <c r="AA419" s="223">
        <v>4.93</v>
      </c>
      <c r="AB419" s="3"/>
      <c r="AC419" s="196" t="str">
        <f t="shared" si="109"/>
        <v>A</v>
      </c>
      <c r="AD419" s="3"/>
      <c r="AJ419" s="16"/>
      <c r="AK419" s="4">
        <v>1</v>
      </c>
    </row>
    <row r="420" spans="1:37" s="48" customFormat="1" ht="17.25" x14ac:dyDescent="0.25">
      <c r="A420" s="1401" t="str">
        <f t="shared" si="110"/>
        <v>A</v>
      </c>
      <c r="B420" s="1402" t="str">
        <f t="shared" si="111"/>
        <v>Salade composée.C.Carottes et céleris a la creme n° 83.Famille ►.H.Hors d'œuvres</v>
      </c>
      <c r="C420" s="1403" t="str">
        <f t="shared" si="116"/>
        <v>Salade composée</v>
      </c>
      <c r="D420" s="2475" t="str">
        <f t="shared" si="112"/>
        <v>C</v>
      </c>
      <c r="E420" s="1402" t="str">
        <f t="shared" si="117"/>
        <v>Carottes et céleris a la creme n° 83</v>
      </c>
      <c r="F420" s="1402" t="str">
        <f t="shared" si="118"/>
        <v>Famille ►</v>
      </c>
      <c r="G420" s="1402" t="str">
        <f t="shared" si="119"/>
        <v>H.Hors d'œuvres</v>
      </c>
      <c r="H420" s="196" t="str">
        <f t="shared" si="122"/>
        <v>A</v>
      </c>
      <c r="I420" s="149" t="str">
        <f>I410</f>
        <v>Salade composée.C.Carottes et céleris a la creme n° 83.Famille ►.H.Hors d'œuvres</v>
      </c>
      <c r="J420" s="91">
        <f>J410</f>
        <v>10</v>
      </c>
      <c r="K420" s="91" t="str">
        <f>K410</f>
        <v>couverts</v>
      </c>
      <c r="L420" s="174"/>
      <c r="M420" s="209" t="s">
        <v>2393</v>
      </c>
      <c r="N420" s="176" t="str">
        <f t="shared" si="120"/>
        <v/>
      </c>
      <c r="O420" s="177"/>
      <c r="P420" s="178"/>
      <c r="Q420" s="179">
        <v>1</v>
      </c>
      <c r="R420" s="180" t="s">
        <v>2424</v>
      </c>
      <c r="S420"/>
      <c r="T420" s="2978">
        <f>IF(ISTEXT(L420), 0, IFERROR(INDEX(Z404:Z428, MATCH(P420, Y404:Y428, 0)) * O420 * IF(ISBLANK(L420), 1, L420), 0))</f>
        <v>0</v>
      </c>
      <c r="U420" s="3700">
        <f>IF(ISNUMBER(Q420), T420*Q420*T409, 0)</f>
        <v>0</v>
      </c>
      <c r="V420" s="3701">
        <f>IF(AND(ISNUMBER(Q420), ISNUMBER(L420)), L420 * Q420 * T409, 0)</f>
        <v>0</v>
      </c>
      <c r="W420" s="3702" t="str">
        <f t="shared" si="121"/>
        <v>PM</v>
      </c>
      <c r="X420"/>
      <c r="Y420" s="1446" t="s">
        <v>128</v>
      </c>
      <c r="Z420" s="2951">
        <f t="shared" si="115"/>
        <v>1.4999999999999999E-2</v>
      </c>
      <c r="AA420" s="155">
        <v>15</v>
      </c>
      <c r="AB420" s="3"/>
      <c r="AC420" s="196" t="str">
        <f t="shared" si="109"/>
        <v>A</v>
      </c>
      <c r="AD420" s="3"/>
      <c r="AJ420" s="16"/>
      <c r="AK420" s="4">
        <v>1</v>
      </c>
    </row>
    <row r="421" spans="1:37" s="48" customFormat="1" ht="17.25" x14ac:dyDescent="0.25">
      <c r="A421" s="1401" t="str">
        <f t="shared" si="110"/>
        <v>A</v>
      </c>
      <c r="B421" s="1402" t="str">
        <f t="shared" si="111"/>
        <v>Salade composée.C.Carottes et céleris a la creme n° 83.Famille ►.H.Hors d'œuvres</v>
      </c>
      <c r="C421" s="1403" t="str">
        <f t="shared" si="116"/>
        <v>Salade composée</v>
      </c>
      <c r="D421" s="2475" t="str">
        <f t="shared" si="112"/>
        <v>C</v>
      </c>
      <c r="E421" s="1402" t="str">
        <f t="shared" si="117"/>
        <v>Carottes et céleris a la creme n° 83</v>
      </c>
      <c r="F421" s="1402" t="str">
        <f t="shared" si="118"/>
        <v>Famille ►</v>
      </c>
      <c r="G421" s="1402" t="str">
        <f t="shared" si="119"/>
        <v>H.Hors d'œuvres</v>
      </c>
      <c r="H421" s="196" t="str">
        <f t="shared" si="122"/>
        <v>A</v>
      </c>
      <c r="I421" s="149" t="str">
        <f>I410</f>
        <v>Salade composée.C.Carottes et céleris a la creme n° 83.Famille ►.H.Hors d'œuvres</v>
      </c>
      <c r="J421" s="91">
        <f>J410</f>
        <v>10</v>
      </c>
      <c r="K421" s="91" t="str">
        <f>K410</f>
        <v>couverts</v>
      </c>
      <c r="L421" s="174"/>
      <c r="M421" s="209" t="s">
        <v>2393</v>
      </c>
      <c r="N421" s="176" t="str">
        <f t="shared" si="120"/>
        <v/>
      </c>
      <c r="O421" s="177"/>
      <c r="P421" s="178"/>
      <c r="Q421" s="179">
        <v>1</v>
      </c>
      <c r="R421" s="180" t="s">
        <v>2425</v>
      </c>
      <c r="S421"/>
      <c r="T421" s="2978">
        <f>IF(ISTEXT(L421), 0, IFERROR(INDEX(Z404:Z428, MATCH(P421, Y404:Y428, 0)) * O421 * IF(ISBLANK(L421), 1, L421), 0))</f>
        <v>0</v>
      </c>
      <c r="U421" s="3697">
        <f>IF(ISNUMBER(Q421), T421*Q421*T409, 0)</f>
        <v>0</v>
      </c>
      <c r="V421" s="3698">
        <f>IF(AND(ISNUMBER(Q421), ISNUMBER(L421)), L421 * Q421 * T409, 0)</f>
        <v>0</v>
      </c>
      <c r="W421" s="3699" t="str">
        <f t="shared" si="121"/>
        <v>PM</v>
      </c>
      <c r="X421"/>
      <c r="Y421" s="1446" t="s">
        <v>130</v>
      </c>
      <c r="Z421" s="2951">
        <f t="shared" si="115"/>
        <v>5.0000000000000001E-3</v>
      </c>
      <c r="AA421" s="155">
        <v>5</v>
      </c>
      <c r="AB421" s="3"/>
      <c r="AC421" s="196" t="str">
        <f t="shared" si="109"/>
        <v>A</v>
      </c>
      <c r="AD421" s="3"/>
      <c r="AJ421" s="16"/>
      <c r="AK421" s="4">
        <v>1</v>
      </c>
    </row>
    <row r="422" spans="1:37" s="48" customFormat="1" ht="17.25" x14ac:dyDescent="0.25">
      <c r="A422" s="1401" t="str">
        <f t="shared" si="110"/>
        <v>►</v>
      </c>
      <c r="B422" s="1402" t="str">
        <f t="shared" si="111"/>
        <v>►</v>
      </c>
      <c r="C422" s="1403" t="str">
        <f t="shared" si="116"/>
        <v>►</v>
      </c>
      <c r="D422" s="2475" t="str">
        <f t="shared" si="112"/>
        <v>►</v>
      </c>
      <c r="E422" s="1402" t="str">
        <f t="shared" si="117"/>
        <v>►</v>
      </c>
      <c r="F422" s="1402" t="str">
        <f t="shared" si="118"/>
        <v>►</v>
      </c>
      <c r="G422" s="1402" t="str">
        <f t="shared" si="119"/>
        <v>►</v>
      </c>
      <c r="H422" s="196" t="str">
        <f t="shared" si="122"/>
        <v>►</v>
      </c>
      <c r="I422" s="149" t="str">
        <f>I410</f>
        <v>Salade composée.C.Carottes et céleris a la creme n° 83.Famille ►.H.Hors d'œuvres</v>
      </c>
      <c r="J422" s="91">
        <f>J410</f>
        <v>10</v>
      </c>
      <c r="K422" s="91" t="str">
        <f>K410</f>
        <v>couverts</v>
      </c>
      <c r="L422" s="174"/>
      <c r="M422" s="209"/>
      <c r="N422" s="176" t="str">
        <f t="shared" si="120"/>
        <v/>
      </c>
      <c r="O422" s="177"/>
      <c r="P422" s="178"/>
      <c r="Q422" s="179">
        <v>1</v>
      </c>
      <c r="R422" s="180"/>
      <c r="S422"/>
      <c r="T422" s="2978">
        <f>IF(ISTEXT(L422), 0, IFERROR(INDEX(Z404:Z428, MATCH(P422, Y404:Y428, 0)) * O422 * IF(ISBLANK(L422), 1, L422), 0))</f>
        <v>0</v>
      </c>
      <c r="U422" s="3700">
        <f>IF(ISNUMBER(Q422), T422*Q422*T409, 0)</f>
        <v>0</v>
      </c>
      <c r="V422" s="3701">
        <f>IF(AND(ISNUMBER(Q422), ISNUMBER(L422)), L422 * Q422 * T409, 0)</f>
        <v>0</v>
      </c>
      <c r="W422" s="3702">
        <f t="shared" si="121"/>
        <v>0</v>
      </c>
      <c r="X422"/>
      <c r="Y422" s="1446" t="s">
        <v>133</v>
      </c>
      <c r="Z422" s="2951">
        <f t="shared" si="115"/>
        <v>0.03</v>
      </c>
      <c r="AA422" s="155">
        <v>30</v>
      </c>
      <c r="AB422" s="3"/>
      <c r="AC422" s="196" t="str">
        <f t="shared" si="109"/>
        <v>►</v>
      </c>
      <c r="AD422" s="3"/>
      <c r="AJ422" s="16"/>
      <c r="AK422" s="4">
        <v>1</v>
      </c>
    </row>
    <row r="423" spans="1:37" s="48" customFormat="1" ht="17.25" x14ac:dyDescent="0.25">
      <c r="A423" s="1401" t="str">
        <f t="shared" si="110"/>
        <v>►</v>
      </c>
      <c r="B423" s="1402" t="str">
        <f t="shared" si="111"/>
        <v>►</v>
      </c>
      <c r="C423" s="1403" t="str">
        <f t="shared" si="116"/>
        <v>►</v>
      </c>
      <c r="D423" s="2475" t="str">
        <f t="shared" si="112"/>
        <v>►</v>
      </c>
      <c r="E423" s="1402" t="str">
        <f t="shared" si="117"/>
        <v>►</v>
      </c>
      <c r="F423" s="1402" t="str">
        <f t="shared" si="118"/>
        <v>►</v>
      </c>
      <c r="G423" s="1402" t="str">
        <f t="shared" si="119"/>
        <v>►</v>
      </c>
      <c r="H423" s="196" t="str">
        <f t="shared" si="122"/>
        <v>►</v>
      </c>
      <c r="I423" s="149" t="str">
        <f>I410</f>
        <v>Salade composée.C.Carottes et céleris a la creme n° 83.Famille ►.H.Hors d'œuvres</v>
      </c>
      <c r="J423" s="91">
        <f>J410</f>
        <v>10</v>
      </c>
      <c r="K423" s="91" t="str">
        <f>K410</f>
        <v>couverts</v>
      </c>
      <c r="L423" s="174"/>
      <c r="M423" s="209"/>
      <c r="N423" s="176" t="str">
        <f t="shared" si="120"/>
        <v/>
      </c>
      <c r="O423" s="177"/>
      <c r="P423" s="178"/>
      <c r="Q423" s="179">
        <v>1</v>
      </c>
      <c r="R423" s="180"/>
      <c r="S423"/>
      <c r="T423" s="2978">
        <f>IF(ISTEXT(L423), 0, IFERROR(INDEX(Z404:Z428, MATCH(P423, Y404:Y428, 0)) * O423 * IF(ISBLANK(L423), 1, L423), 0))</f>
        <v>0</v>
      </c>
      <c r="U423" s="3697">
        <f>IF(ISNUMBER(Q423), T423*Q423*T409, 0)</f>
        <v>0</v>
      </c>
      <c r="V423" s="3698">
        <f>IF(AND(ISNUMBER(Q423), ISNUMBER(L423)), L423 * Q423 * T409, 0)</f>
        <v>0</v>
      </c>
      <c r="W423" s="3699">
        <f t="shared" si="121"/>
        <v>0</v>
      </c>
      <c r="X423"/>
      <c r="Y423" s="1446" t="s">
        <v>136</v>
      </c>
      <c r="Z423" s="2951">
        <f t="shared" si="115"/>
        <v>0.06</v>
      </c>
      <c r="AA423" s="155">
        <v>60</v>
      </c>
      <c r="AB423" s="3"/>
      <c r="AC423" s="196" t="str">
        <f t="shared" si="109"/>
        <v>►</v>
      </c>
      <c r="AD423" s="3"/>
      <c r="AJ423" s="16"/>
      <c r="AK423" s="4">
        <v>1</v>
      </c>
    </row>
    <row r="424" spans="1:37" s="48" customFormat="1" ht="17.25" x14ac:dyDescent="0.25">
      <c r="A424" s="1401" t="str">
        <f t="shared" si="110"/>
        <v>►</v>
      </c>
      <c r="B424" s="1402" t="str">
        <f t="shared" si="111"/>
        <v>►</v>
      </c>
      <c r="C424" s="1403" t="str">
        <f t="shared" si="116"/>
        <v>►</v>
      </c>
      <c r="D424" s="2475" t="str">
        <f t="shared" si="112"/>
        <v>►</v>
      </c>
      <c r="E424" s="1402" t="str">
        <f t="shared" si="117"/>
        <v>►</v>
      </c>
      <c r="F424" s="1402" t="str">
        <f t="shared" si="118"/>
        <v>►</v>
      </c>
      <c r="G424" s="1402" t="str">
        <f t="shared" si="119"/>
        <v>►</v>
      </c>
      <c r="H424" s="196" t="str">
        <f t="shared" si="122"/>
        <v>►</v>
      </c>
      <c r="I424" s="149" t="str">
        <f>I410</f>
        <v>Salade composée.C.Carottes et céleris a la creme n° 83.Famille ►.H.Hors d'œuvres</v>
      </c>
      <c r="J424" s="91">
        <f>J410</f>
        <v>10</v>
      </c>
      <c r="K424" s="91" t="str">
        <f>K410</f>
        <v>couverts</v>
      </c>
      <c r="L424" s="174"/>
      <c r="M424" s="209"/>
      <c r="N424" s="176" t="str">
        <f t="shared" si="120"/>
        <v/>
      </c>
      <c r="O424" s="177"/>
      <c r="P424" s="178"/>
      <c r="Q424" s="179">
        <v>1</v>
      </c>
      <c r="R424" s="180"/>
      <c r="S424"/>
      <c r="T424" s="2978">
        <f>IF(ISTEXT(L424), 0, IFERROR(INDEX(Z404:Z428, MATCH(P424, Y404:Y428, 0)) * O424 * IF(ISBLANK(L424), 1, L424), 0))</f>
        <v>0</v>
      </c>
      <c r="U424" s="3700">
        <f>IF(ISNUMBER(Q424), T424*Q424*T409, 0)</f>
        <v>0</v>
      </c>
      <c r="V424" s="3701">
        <f>IF(AND(ISNUMBER(Q424), ISNUMBER(L424)), L424 * Q424 * T409, 0)</f>
        <v>0</v>
      </c>
      <c r="W424" s="3702">
        <f t="shared" si="121"/>
        <v>0</v>
      </c>
      <c r="X424"/>
      <c r="Y424" s="1446" t="s">
        <v>139</v>
      </c>
      <c r="Z424" s="2951">
        <f t="shared" si="115"/>
        <v>0.22500000000000001</v>
      </c>
      <c r="AA424" s="155">
        <v>225</v>
      </c>
      <c r="AB424" s="3"/>
      <c r="AC424" s="196" t="str">
        <f t="shared" si="109"/>
        <v>►</v>
      </c>
      <c r="AD424" s="3"/>
      <c r="AJ424" s="16"/>
      <c r="AK424" s="4">
        <v>1</v>
      </c>
    </row>
    <row r="425" spans="1:37" s="48" customFormat="1" ht="19.5" customHeight="1" x14ac:dyDescent="0.25">
      <c r="A425" s="1401" t="str">
        <f t="shared" si="110"/>
        <v>►</v>
      </c>
      <c r="B425" s="1402" t="str">
        <f t="shared" si="111"/>
        <v>►</v>
      </c>
      <c r="C425" s="1403" t="str">
        <f t="shared" si="116"/>
        <v>►</v>
      </c>
      <c r="D425" s="2475" t="str">
        <f t="shared" si="112"/>
        <v>►</v>
      </c>
      <c r="E425" s="1402" t="str">
        <f t="shared" si="117"/>
        <v>►</v>
      </c>
      <c r="F425" s="1402" t="str">
        <f t="shared" si="118"/>
        <v>►</v>
      </c>
      <c r="G425" s="1402" t="str">
        <f t="shared" si="119"/>
        <v>►</v>
      </c>
      <c r="H425" s="196" t="str">
        <f t="shared" si="122"/>
        <v>►</v>
      </c>
      <c r="I425" s="149" t="str">
        <f>I410</f>
        <v>Salade composée.C.Carottes et céleris a la creme n° 83.Famille ►.H.Hors d'œuvres</v>
      </c>
      <c r="J425" s="91">
        <f>J410</f>
        <v>10</v>
      </c>
      <c r="K425" s="91" t="str">
        <f>K410</f>
        <v>couverts</v>
      </c>
      <c r="L425" s="174"/>
      <c r="M425" s="209"/>
      <c r="N425" s="176" t="str">
        <f t="shared" si="120"/>
        <v/>
      </c>
      <c r="O425" s="177"/>
      <c r="P425" s="178"/>
      <c r="Q425" s="179">
        <v>1</v>
      </c>
      <c r="R425" s="180"/>
      <c r="S425"/>
      <c r="T425" s="2978">
        <f>IF(ISTEXT(L425), 0, IFERROR(INDEX(Z404:Z428, MATCH(P425, Y404:Y428, 0)) * O425 * IF(ISBLANK(L425), 1, L425), 0))</f>
        <v>0</v>
      </c>
      <c r="U425" s="3697">
        <f>IF(ISNUMBER(Q425), T425*Q425*T409, 0)</f>
        <v>0</v>
      </c>
      <c r="V425" s="3698">
        <f>IF(AND(ISNUMBER(Q425), ISNUMBER(L425)), L425 * Q425 * T409, 0)</f>
        <v>0</v>
      </c>
      <c r="W425" s="3699">
        <f t="shared" si="121"/>
        <v>0</v>
      </c>
      <c r="X425"/>
      <c r="Y425" s="1446" t="s">
        <v>141</v>
      </c>
      <c r="Z425" s="2951">
        <f t="shared" si="115"/>
        <v>0.11799999999999999</v>
      </c>
      <c r="AA425" s="155">
        <v>118</v>
      </c>
      <c r="AB425" s="3" t="s">
        <v>6</v>
      </c>
      <c r="AC425" s="196" t="str">
        <f t="shared" si="109"/>
        <v>►</v>
      </c>
      <c r="AD425" s="3"/>
      <c r="AJ425" s="16"/>
      <c r="AK425" s="4">
        <v>1</v>
      </c>
    </row>
    <row r="426" spans="1:37" s="48" customFormat="1" ht="19.5" customHeight="1" x14ac:dyDescent="0.25">
      <c r="A426" s="1401" t="str">
        <f t="shared" si="110"/>
        <v>►</v>
      </c>
      <c r="B426" s="1402" t="str">
        <f t="shared" si="111"/>
        <v>►</v>
      </c>
      <c r="C426" s="1403" t="str">
        <f t="shared" si="116"/>
        <v>►</v>
      </c>
      <c r="D426" s="2475" t="str">
        <f t="shared" si="112"/>
        <v>►</v>
      </c>
      <c r="E426" s="1402" t="str">
        <f t="shared" si="117"/>
        <v>►</v>
      </c>
      <c r="F426" s="1402" t="str">
        <f t="shared" si="118"/>
        <v>►</v>
      </c>
      <c r="G426" s="1402" t="str">
        <f t="shared" si="119"/>
        <v>►</v>
      </c>
      <c r="H426" s="196" t="str">
        <f t="shared" si="122"/>
        <v>►</v>
      </c>
      <c r="I426" s="149" t="str">
        <f>I410</f>
        <v>Salade composée.C.Carottes et céleris a la creme n° 83.Famille ►.H.Hors d'œuvres</v>
      </c>
      <c r="J426" s="91">
        <f>J410</f>
        <v>10</v>
      </c>
      <c r="K426" s="91" t="str">
        <f>K410</f>
        <v>couverts</v>
      </c>
      <c r="L426" s="174"/>
      <c r="M426" s="209"/>
      <c r="N426" s="176" t="str">
        <f t="shared" si="120"/>
        <v/>
      </c>
      <c r="O426" s="177"/>
      <c r="P426" s="178"/>
      <c r="Q426" s="179">
        <v>1</v>
      </c>
      <c r="R426" s="180"/>
      <c r="S426"/>
      <c r="T426" s="2978">
        <f>IF(ISTEXT(L426), 0, IFERROR(INDEX(Z404:Z428, MATCH(P426, Y404:Y428, 0)) * O426 * IF(ISBLANK(L426), 1, L426), 0))</f>
        <v>0</v>
      </c>
      <c r="U426" s="3700">
        <f>IF(ISNUMBER(Q426), T426*Q426*T409, 0)</f>
        <v>0</v>
      </c>
      <c r="V426" s="3701">
        <f>IF(AND(ISNUMBER(Q426), ISNUMBER(L426)), L426 * Q426 * T409, 0)</f>
        <v>0</v>
      </c>
      <c r="W426" s="3702">
        <f t="shared" si="121"/>
        <v>0</v>
      </c>
      <c r="X426"/>
      <c r="Y426" s="1446" t="s">
        <v>143</v>
      </c>
      <c r="Z426" s="2951">
        <f t="shared" si="115"/>
        <v>0.25</v>
      </c>
      <c r="AA426" s="155">
        <v>250</v>
      </c>
      <c r="AB426" s="3"/>
      <c r="AC426" s="196" t="str">
        <f t="shared" si="109"/>
        <v>►</v>
      </c>
      <c r="AD426" s="3"/>
      <c r="AJ426" s="16"/>
      <c r="AK426" s="4">
        <v>1</v>
      </c>
    </row>
    <row r="427" spans="1:37" s="48" customFormat="1" ht="17.25" x14ac:dyDescent="0.25">
      <c r="A427" s="1401" t="str">
        <f t="shared" si="110"/>
        <v>►</v>
      </c>
      <c r="B427" s="1402" t="str">
        <f t="shared" si="111"/>
        <v>►</v>
      </c>
      <c r="C427" s="1403" t="str">
        <f t="shared" si="116"/>
        <v>►</v>
      </c>
      <c r="D427" s="2475" t="str">
        <f t="shared" si="112"/>
        <v>►</v>
      </c>
      <c r="E427" s="1402" t="str">
        <f t="shared" si="117"/>
        <v>►</v>
      </c>
      <c r="F427" s="1402" t="str">
        <f t="shared" si="118"/>
        <v>►</v>
      </c>
      <c r="G427" s="1402" t="str">
        <f t="shared" si="119"/>
        <v>►</v>
      </c>
      <c r="H427" s="196" t="str">
        <f t="shared" si="122"/>
        <v>►</v>
      </c>
      <c r="I427" s="149" t="str">
        <f>I410</f>
        <v>Salade composée.C.Carottes et céleris a la creme n° 83.Famille ►.H.Hors d'œuvres</v>
      </c>
      <c r="J427" s="91">
        <f>J410</f>
        <v>10</v>
      </c>
      <c r="K427" s="91" t="str">
        <f>K410</f>
        <v>couverts</v>
      </c>
      <c r="L427" s="174"/>
      <c r="M427" s="209"/>
      <c r="N427" s="176" t="str">
        <f t="shared" si="120"/>
        <v/>
      </c>
      <c r="O427" s="177"/>
      <c r="P427" s="178"/>
      <c r="Q427" s="179">
        <v>1</v>
      </c>
      <c r="R427" s="180"/>
      <c r="S427"/>
      <c r="T427" s="2978">
        <f>IF(ISTEXT(L427), 0, IFERROR(INDEX(Z404:Z428, MATCH(P427, Y404:Y428, 0)) * O427 * IF(ISBLANK(L427), 1, L427), 0))</f>
        <v>0</v>
      </c>
      <c r="U427" s="3697">
        <f>IF(ISNUMBER(Q427), T427*Q427*T409, 0)</f>
        <v>0</v>
      </c>
      <c r="V427" s="3698">
        <f>IF(AND(ISNUMBER(Q427), ISNUMBER(L427)), L427 * Q427 * T409, 0)</f>
        <v>0</v>
      </c>
      <c r="W427" s="3699">
        <f t="shared" si="121"/>
        <v>0</v>
      </c>
      <c r="X427"/>
      <c r="Y427" s="1446" t="s">
        <v>147</v>
      </c>
      <c r="Z427" s="2951">
        <f t="shared" si="115"/>
        <v>0.15</v>
      </c>
      <c r="AA427" s="155">
        <v>150</v>
      </c>
      <c r="AB427" s="3"/>
      <c r="AC427" s="196" t="str">
        <f t="shared" si="109"/>
        <v>►</v>
      </c>
      <c r="AD427" s="3"/>
      <c r="AJ427" s="16"/>
      <c r="AK427" s="4">
        <v>1</v>
      </c>
    </row>
    <row r="428" spans="1:37" s="48" customFormat="1" ht="15.75" x14ac:dyDescent="0.25">
      <c r="A428" s="1401" t="str">
        <f t="shared" si="110"/>
        <v>A</v>
      </c>
      <c r="B428" s="1402" t="str">
        <f t="shared" si="111"/>
        <v>Salade composée.C.Carottes et céleris a la creme n° 83.Famille ►.H.Hors d'œuvres</v>
      </c>
      <c r="C428" s="1403" t="str">
        <f t="shared" si="116"/>
        <v>Salade composée</v>
      </c>
      <c r="D428" s="2475" t="str">
        <f t="shared" si="112"/>
        <v>C</v>
      </c>
      <c r="E428" s="1402" t="str">
        <f t="shared" si="117"/>
        <v>Carottes et céleris a la creme n° 83</v>
      </c>
      <c r="F428" s="1402" t="str">
        <f t="shared" si="118"/>
        <v>Famille ►</v>
      </c>
      <c r="G428" s="1402" t="str">
        <f t="shared" si="119"/>
        <v>H.Hors d'œuvres</v>
      </c>
      <c r="H428" s="66" t="s">
        <v>18</v>
      </c>
      <c r="I428" s="985" t="str">
        <f>I410</f>
        <v>Salade composée.C.Carottes et céleris a la creme n° 83.Famille ►.H.Hors d'œuvres</v>
      </c>
      <c r="J428" s="986">
        <f>J410</f>
        <v>10</v>
      </c>
      <c r="K428" s="987" t="str">
        <f>K410</f>
        <v>couverts</v>
      </c>
      <c r="L428" s="988" t="s">
        <v>150</v>
      </c>
      <c r="M428" s="989"/>
      <c r="N428" s="990"/>
      <c r="O428" s="990"/>
      <c r="P428" s="990"/>
      <c r="Q428" s="990"/>
      <c r="R428" s="991"/>
      <c r="T428" s="3703">
        <f>SUM(T414:T427)</f>
        <v>1.77</v>
      </c>
      <c r="U428" s="257">
        <f>SUM(U414:U427)</f>
        <v>17.7</v>
      </c>
      <c r="V428" s="3704"/>
      <c r="W428" s="3705"/>
      <c r="Y428" s="1446" t="s">
        <v>151</v>
      </c>
      <c r="Z428" s="2952">
        <f t="shared" si="115"/>
        <v>0.35</v>
      </c>
      <c r="AA428" s="1031">
        <v>350</v>
      </c>
      <c r="AB428" s="3"/>
      <c r="AC428" s="66" t="str">
        <f t="shared" si="109"/>
        <v>A</v>
      </c>
      <c r="AD428" s="3"/>
      <c r="AJ428" s="16"/>
      <c r="AK428" s="4">
        <v>1</v>
      </c>
    </row>
    <row r="429" spans="1:37" s="48" customFormat="1" ht="15.75" x14ac:dyDescent="0.25">
      <c r="A429" s="1401" t="str">
        <f t="shared" si="110"/>
        <v>A</v>
      </c>
      <c r="B429" s="1402" t="str">
        <f t="shared" si="111"/>
        <v>Salade composée.C.Carottes et céleris a la creme n° 83.Famille ►.H.Hors d'œuvres</v>
      </c>
      <c r="C429" s="1403" t="str">
        <f t="shared" si="116"/>
        <v>Salade composée</v>
      </c>
      <c r="D429" s="2475" t="str">
        <f t="shared" si="112"/>
        <v>C</v>
      </c>
      <c r="E429" s="1402" t="str">
        <f t="shared" si="117"/>
        <v>Carottes et céleris a la creme n° 83</v>
      </c>
      <c r="F429" s="1402" t="str">
        <f t="shared" si="118"/>
        <v>Famille ►</v>
      </c>
      <c r="G429" s="1402" t="str">
        <f t="shared" si="119"/>
        <v>H.Hors d'œuvres</v>
      </c>
      <c r="H429" s="1004" t="s">
        <v>18</v>
      </c>
      <c r="I429" s="998" t="str">
        <f>I410</f>
        <v>Salade composée.C.Carottes et céleris a la creme n° 83.Famille ►.H.Hors d'œuvres</v>
      </c>
      <c r="J429" s="998">
        <f>J410</f>
        <v>10</v>
      </c>
      <c r="K429" s="998" t="str">
        <f>K410</f>
        <v>couverts</v>
      </c>
      <c r="L429" s="315" t="s">
        <v>61</v>
      </c>
      <c r="M429" s="1002">
        <v>12</v>
      </c>
      <c r="N429" s="999" t="s">
        <v>142</v>
      </c>
      <c r="O429" s="1000"/>
      <c r="P429" s="1000"/>
      <c r="Q429" s="1000"/>
      <c r="R429" s="1001"/>
      <c r="T429" s="2885"/>
      <c r="U429" s="1000"/>
      <c r="V429" s="1000"/>
      <c r="W429" s="1354"/>
      <c r="Y429" s="332"/>
      <c r="Z429" s="332"/>
      <c r="AA429" s="332"/>
      <c r="AB429" s="3"/>
      <c r="AC429" s="1004" t="str">
        <f t="shared" si="109"/>
        <v>A</v>
      </c>
      <c r="AD429" s="3"/>
      <c r="AJ429" s="16"/>
      <c r="AK429" s="4">
        <v>1</v>
      </c>
    </row>
    <row r="430" spans="1:37" s="48" customFormat="1" ht="15.75" x14ac:dyDescent="0.25">
      <c r="A430" s="1401" t="str">
        <f t="shared" si="110"/>
        <v>A</v>
      </c>
      <c r="B430" s="1402" t="str">
        <f t="shared" si="111"/>
        <v>Salade composée.C.Carottes et céleris a la creme n° 83.Famille ►.H.Hors d'œuvres</v>
      </c>
      <c r="C430" s="1403" t="str">
        <f t="shared" si="116"/>
        <v>Salade composée</v>
      </c>
      <c r="D430" s="2475" t="str">
        <f t="shared" si="112"/>
        <v>C</v>
      </c>
      <c r="E430" s="1402" t="str">
        <f t="shared" si="117"/>
        <v>Carottes et céleris a la creme n° 83</v>
      </c>
      <c r="F430" s="1402" t="str">
        <f t="shared" si="118"/>
        <v>Famille ►</v>
      </c>
      <c r="G430" s="1402" t="str">
        <f t="shared" si="119"/>
        <v>H.Hors d'œuvres</v>
      </c>
      <c r="H430" s="319" t="s">
        <v>18</v>
      </c>
      <c r="I430" s="1043" t="str">
        <f>I429</f>
        <v>Salade composée.C.Carottes et céleris a la creme n° 83.Famille ►.H.Hors d'œuvres</v>
      </c>
      <c r="J430" s="1043">
        <f>J429</f>
        <v>10</v>
      </c>
      <c r="K430" s="1044" t="str">
        <f>K429</f>
        <v>couverts</v>
      </c>
      <c r="L430" s="321" t="s">
        <v>146</v>
      </c>
      <c r="M430" s="243"/>
      <c r="N430" s="243"/>
      <c r="O430" s="243"/>
      <c r="P430" s="243"/>
      <c r="Q430" s="243"/>
      <c r="R430" s="322"/>
      <c r="T430" s="2886" t="s">
        <v>163</v>
      </c>
      <c r="U430" s="311"/>
      <c r="V430" s="311"/>
      <c r="W430" s="312"/>
      <c r="Y430" s="332"/>
      <c r="Z430" s="332"/>
      <c r="AA430" s="332"/>
      <c r="AB430" s="3"/>
      <c r="AC430" s="319" t="str">
        <f t="shared" si="109"/>
        <v>A</v>
      </c>
      <c r="AD430" s="3"/>
      <c r="AJ430" s="16"/>
      <c r="AK430" s="4">
        <v>1</v>
      </c>
    </row>
    <row r="431" spans="1:37" s="48" customFormat="1" ht="15.75" customHeight="1" x14ac:dyDescent="0.25">
      <c r="A431" s="1401" t="str">
        <f t="shared" si="110"/>
        <v>A</v>
      </c>
      <c r="B431" s="1402" t="str">
        <f t="shared" si="111"/>
        <v>Salade composée.C.Carottes et céleris a la creme n° 83.Famille ►.H.Hors d'œuvres</v>
      </c>
      <c r="C431" s="1403" t="str">
        <f t="shared" si="116"/>
        <v>Salade composée</v>
      </c>
      <c r="D431" s="2475" t="str">
        <f t="shared" si="112"/>
        <v>C</v>
      </c>
      <c r="E431" s="1402" t="str">
        <f t="shared" si="117"/>
        <v>Carottes et céleris a la creme n° 83</v>
      </c>
      <c r="F431" s="1402" t="str">
        <f t="shared" si="118"/>
        <v>Famille ►</v>
      </c>
      <c r="G431" s="1402" t="str">
        <f t="shared" si="119"/>
        <v>H.Hors d'œuvres</v>
      </c>
      <c r="H431" s="196" t="str">
        <f t="shared" ref="H431:H441" si="123">IF(OR(L431&lt;&gt;"",M431&lt;&gt; "",N431&lt;&gt;"",O431&lt;&gt;""),"A", "►")</f>
        <v>A</v>
      </c>
      <c r="I431" s="320" t="str">
        <f>I429</f>
        <v>Salade composée.C.Carottes et céleris a la creme n° 83.Famille ►.H.Hors d'œuvres</v>
      </c>
      <c r="J431" s="320">
        <f>J429</f>
        <v>10</v>
      </c>
      <c r="K431" s="1045" t="str">
        <f>K429</f>
        <v>couverts</v>
      </c>
      <c r="L431" s="324" t="s">
        <v>2511</v>
      </c>
      <c r="M431" s="248"/>
      <c r="N431" s="248"/>
      <c r="O431" s="248"/>
      <c r="P431" s="248"/>
      <c r="Q431" s="248"/>
      <c r="R431" s="322"/>
      <c r="T431" s="2889"/>
      <c r="U431" s="311"/>
      <c r="V431" s="311"/>
      <c r="W431" s="312"/>
      <c r="Y431" s="332"/>
      <c r="Z431" s="332"/>
      <c r="AA431" s="332"/>
      <c r="AB431" s="3"/>
      <c r="AC431" s="196" t="str">
        <f t="shared" si="109"/>
        <v>A</v>
      </c>
      <c r="AD431" s="3"/>
      <c r="AJ431" s="16"/>
      <c r="AK431" s="4">
        <v>1</v>
      </c>
    </row>
    <row r="432" spans="1:37" s="48" customFormat="1" ht="18.75" customHeight="1" x14ac:dyDescent="0.25">
      <c r="A432" s="1401" t="str">
        <f t="shared" si="110"/>
        <v>A</v>
      </c>
      <c r="B432" s="1402" t="str">
        <f t="shared" si="111"/>
        <v>Salade composée.C.Carottes et céleris a la creme n° 83.Famille ►.H.Hors d'œuvres</v>
      </c>
      <c r="C432" s="1403" t="str">
        <f t="shared" si="116"/>
        <v>Salade composée</v>
      </c>
      <c r="D432" s="2475" t="str">
        <f t="shared" si="112"/>
        <v>C</v>
      </c>
      <c r="E432" s="1402" t="str">
        <f t="shared" si="117"/>
        <v>Carottes et céleris a la creme n° 83</v>
      </c>
      <c r="F432" s="1402" t="str">
        <f t="shared" si="118"/>
        <v>Famille ►</v>
      </c>
      <c r="G432" s="1402" t="str">
        <f t="shared" si="119"/>
        <v>H.Hors d'œuvres</v>
      </c>
      <c r="H432" s="196" t="str">
        <f t="shared" si="123"/>
        <v>A</v>
      </c>
      <c r="I432" s="320" t="str">
        <f>I429</f>
        <v>Salade composée.C.Carottes et céleris a la creme n° 83.Famille ►.H.Hors d'œuvres</v>
      </c>
      <c r="J432" s="320">
        <f>J429</f>
        <v>10</v>
      </c>
      <c r="K432" s="1045" t="str">
        <f>K429</f>
        <v>couverts</v>
      </c>
      <c r="L432" s="324" t="s">
        <v>2512</v>
      </c>
      <c r="M432" s="270"/>
      <c r="N432" s="270"/>
      <c r="O432" s="270"/>
      <c r="P432" s="270"/>
      <c r="Q432" s="270"/>
      <c r="R432" s="329"/>
      <c r="T432" s="2889"/>
      <c r="U432" s="311"/>
      <c r="V432" s="311"/>
      <c r="W432" s="312"/>
      <c r="Y432" s="332"/>
      <c r="Z432" s="332"/>
      <c r="AA432" s="332"/>
      <c r="AB432" s="3"/>
      <c r="AC432" s="196" t="str">
        <f t="shared" si="109"/>
        <v>A</v>
      </c>
      <c r="AD432" s="3"/>
      <c r="AJ432" s="16"/>
      <c r="AK432" s="4">
        <v>1</v>
      </c>
    </row>
    <row r="433" spans="1:37" s="48" customFormat="1" ht="18.75" customHeight="1" x14ac:dyDescent="0.25">
      <c r="A433" s="1401" t="str">
        <f t="shared" si="110"/>
        <v>►</v>
      </c>
      <c r="B433" s="1402" t="str">
        <f t="shared" si="111"/>
        <v>►</v>
      </c>
      <c r="C433" s="1403" t="str">
        <f t="shared" si="116"/>
        <v>►</v>
      </c>
      <c r="D433" s="2475" t="str">
        <f t="shared" si="112"/>
        <v>►</v>
      </c>
      <c r="E433" s="1402" t="str">
        <f t="shared" si="117"/>
        <v>►</v>
      </c>
      <c r="F433" s="1402" t="str">
        <f t="shared" si="118"/>
        <v>►</v>
      </c>
      <c r="G433" s="1402" t="str">
        <f t="shared" si="119"/>
        <v>►</v>
      </c>
      <c r="H433" s="196" t="str">
        <f t="shared" si="123"/>
        <v>►</v>
      </c>
      <c r="I433" s="320" t="str">
        <f>I429</f>
        <v>Salade composée.C.Carottes et céleris a la creme n° 83.Famille ►.H.Hors d'œuvres</v>
      </c>
      <c r="J433" s="320">
        <f>J429</f>
        <v>10</v>
      </c>
      <c r="K433" s="1045" t="str">
        <f>K429</f>
        <v>couverts</v>
      </c>
      <c r="L433" s="324"/>
      <c r="M433" s="270"/>
      <c r="N433" s="270"/>
      <c r="O433" s="270"/>
      <c r="P433" s="270"/>
      <c r="Q433" s="270"/>
      <c r="R433" s="329"/>
      <c r="T433" s="2889"/>
      <c r="U433" s="311"/>
      <c r="V433" s="311"/>
      <c r="W433" s="312"/>
      <c r="Y433" s="332"/>
      <c r="Z433" s="332"/>
      <c r="AA433" s="332"/>
      <c r="AB433" s="3"/>
      <c r="AC433" s="196" t="str">
        <f t="shared" si="109"/>
        <v>►</v>
      </c>
      <c r="AD433" s="3"/>
      <c r="AJ433" s="16"/>
      <c r="AK433" s="4">
        <v>1</v>
      </c>
    </row>
    <row r="434" spans="1:37" s="48" customFormat="1" ht="18.75" customHeight="1" x14ac:dyDescent="0.25">
      <c r="A434" s="1401" t="str">
        <f t="shared" si="110"/>
        <v>A</v>
      </c>
      <c r="B434" s="1402" t="str">
        <f t="shared" si="111"/>
        <v>Salade composée.C.Carottes et céleris a la creme n° 83.Famille ►.H.Hors d'œuvres</v>
      </c>
      <c r="C434" s="1403" t="str">
        <f t="shared" si="116"/>
        <v>Salade composée</v>
      </c>
      <c r="D434" s="2475" t="str">
        <f t="shared" si="112"/>
        <v>C</v>
      </c>
      <c r="E434" s="1402" t="str">
        <f t="shared" si="117"/>
        <v>Carottes et céleris a la creme n° 83</v>
      </c>
      <c r="F434" s="1402" t="str">
        <f t="shared" si="118"/>
        <v>Famille ►</v>
      </c>
      <c r="G434" s="1402" t="str">
        <f t="shared" si="119"/>
        <v>H.Hors d'œuvres</v>
      </c>
      <c r="H434" s="196" t="str">
        <f t="shared" si="123"/>
        <v>A</v>
      </c>
      <c r="I434" s="320" t="str">
        <f>I429</f>
        <v>Salade composée.C.Carottes et céleris a la creme n° 83.Famille ►.H.Hors d'œuvres</v>
      </c>
      <c r="J434" s="320">
        <f>J429</f>
        <v>10</v>
      </c>
      <c r="K434" s="1045" t="str">
        <f>K429</f>
        <v>couverts</v>
      </c>
      <c r="L434" s="324" t="s">
        <v>2341</v>
      </c>
      <c r="M434" s="270"/>
      <c r="N434" s="270"/>
      <c r="O434" s="270"/>
      <c r="P434" s="270"/>
      <c r="Q434" s="270"/>
      <c r="R434" s="329"/>
      <c r="T434" s="2889"/>
      <c r="U434" s="311"/>
      <c r="V434" s="311"/>
      <c r="W434" s="312"/>
      <c r="Y434" s="332"/>
      <c r="Z434" s="332"/>
      <c r="AA434" s="332"/>
      <c r="AB434" s="3"/>
      <c r="AC434" s="196" t="str">
        <f t="shared" si="109"/>
        <v>A</v>
      </c>
      <c r="AD434" s="3"/>
      <c r="AJ434" s="16"/>
      <c r="AK434" s="4">
        <v>1</v>
      </c>
    </row>
    <row r="435" spans="1:37" s="48" customFormat="1" ht="18.75" customHeight="1" x14ac:dyDescent="0.25">
      <c r="A435" s="1401" t="str">
        <f t="shared" si="110"/>
        <v>A</v>
      </c>
      <c r="B435" s="1402" t="str">
        <f t="shared" si="111"/>
        <v>Salade composée.C.Carottes et céleris a la creme n° 83.Famille ►.H.Hors d'œuvres</v>
      </c>
      <c r="C435" s="1403" t="str">
        <f t="shared" si="116"/>
        <v>Salade composée</v>
      </c>
      <c r="D435" s="2475" t="str">
        <f t="shared" si="112"/>
        <v>C</v>
      </c>
      <c r="E435" s="1402" t="str">
        <f t="shared" si="117"/>
        <v>Carottes et céleris a la creme n° 83</v>
      </c>
      <c r="F435" s="1402" t="str">
        <f t="shared" si="118"/>
        <v>Famille ►</v>
      </c>
      <c r="G435" s="1402" t="str">
        <f t="shared" si="119"/>
        <v>H.Hors d'œuvres</v>
      </c>
      <c r="H435" s="196" t="str">
        <f t="shared" si="123"/>
        <v>A</v>
      </c>
      <c r="I435" s="320" t="str">
        <f>I429</f>
        <v>Salade composée.C.Carottes et céleris a la creme n° 83.Famille ►.H.Hors d'œuvres</v>
      </c>
      <c r="J435" s="320">
        <f>J429</f>
        <v>10</v>
      </c>
      <c r="K435" s="1045" t="str">
        <f>K429</f>
        <v>couverts</v>
      </c>
      <c r="L435" s="324" t="s">
        <v>2513</v>
      </c>
      <c r="M435" s="270"/>
      <c r="N435" s="270"/>
      <c r="O435" s="270"/>
      <c r="P435" s="270"/>
      <c r="Q435" s="270"/>
      <c r="R435" s="329"/>
      <c r="T435" s="2886" t="s">
        <v>165</v>
      </c>
      <c r="U435" s="311"/>
      <c r="V435" s="311"/>
      <c r="W435" s="312"/>
      <c r="Y435" s="332"/>
      <c r="Z435" s="332"/>
      <c r="AA435" s="332"/>
      <c r="AB435" s="3"/>
      <c r="AC435" s="196" t="str">
        <f t="shared" si="109"/>
        <v>A</v>
      </c>
      <c r="AD435" s="3"/>
      <c r="AJ435" s="16"/>
      <c r="AK435" s="4">
        <v>1</v>
      </c>
    </row>
    <row r="436" spans="1:37" s="48" customFormat="1" ht="21" customHeight="1" x14ac:dyDescent="0.25">
      <c r="A436" s="1401" t="str">
        <f t="shared" si="110"/>
        <v>A</v>
      </c>
      <c r="B436" s="1402" t="str">
        <f t="shared" si="111"/>
        <v>Salade composée.C.Carottes et céleris a la creme n° 83.Famille ►.H.Hors d'œuvres</v>
      </c>
      <c r="C436" s="1403" t="str">
        <f t="shared" si="116"/>
        <v>Salade composée</v>
      </c>
      <c r="D436" s="2475" t="str">
        <f t="shared" si="112"/>
        <v>C</v>
      </c>
      <c r="E436" s="1402" t="str">
        <f t="shared" si="117"/>
        <v>Carottes et céleris a la creme n° 83</v>
      </c>
      <c r="F436" s="1402" t="str">
        <f t="shared" si="118"/>
        <v>Famille ►</v>
      </c>
      <c r="G436" s="1402" t="str">
        <f t="shared" si="119"/>
        <v>H.Hors d'œuvres</v>
      </c>
      <c r="H436" s="196" t="str">
        <f t="shared" si="123"/>
        <v>A</v>
      </c>
      <c r="I436" s="320" t="str">
        <f>I429</f>
        <v>Salade composée.C.Carottes et céleris a la creme n° 83.Famille ►.H.Hors d'œuvres</v>
      </c>
      <c r="J436" s="320">
        <f>J429</f>
        <v>10</v>
      </c>
      <c r="K436" s="1045" t="str">
        <f>K429</f>
        <v>couverts</v>
      </c>
      <c r="L436" s="324" t="s">
        <v>2514</v>
      </c>
      <c r="M436" s="270"/>
      <c r="N436" s="270"/>
      <c r="O436" s="270"/>
      <c r="P436" s="270"/>
      <c r="Q436" s="270"/>
      <c r="R436" s="329"/>
      <c r="T436" s="2892" t="s">
        <v>169</v>
      </c>
      <c r="U436" s="311"/>
      <c r="V436" s="311"/>
      <c r="W436" s="312"/>
      <c r="Y436" s="332"/>
      <c r="Z436" s="332"/>
      <c r="AA436" s="332"/>
      <c r="AB436" s="3"/>
      <c r="AC436" s="196" t="str">
        <f t="shared" si="109"/>
        <v>A</v>
      </c>
      <c r="AD436" s="3"/>
      <c r="AJ436" s="16"/>
      <c r="AK436" s="4">
        <v>1</v>
      </c>
    </row>
    <row r="437" spans="1:37" s="48" customFormat="1" ht="15.75" x14ac:dyDescent="0.25">
      <c r="A437" s="1401" t="str">
        <f t="shared" si="110"/>
        <v>►</v>
      </c>
      <c r="B437" s="1402" t="str">
        <f t="shared" si="111"/>
        <v>►</v>
      </c>
      <c r="C437" s="1403" t="str">
        <f t="shared" si="116"/>
        <v>►</v>
      </c>
      <c r="D437" s="2475" t="str">
        <f t="shared" si="112"/>
        <v>►</v>
      </c>
      <c r="E437" s="1402" t="str">
        <f t="shared" si="117"/>
        <v>►</v>
      </c>
      <c r="F437" s="1402" t="str">
        <f t="shared" si="118"/>
        <v>►</v>
      </c>
      <c r="G437" s="1402" t="str">
        <f t="shared" si="119"/>
        <v>►</v>
      </c>
      <c r="H437" s="196" t="str">
        <f t="shared" si="123"/>
        <v>►</v>
      </c>
      <c r="I437" s="320" t="str">
        <f>I429</f>
        <v>Salade composée.C.Carottes et céleris a la creme n° 83.Famille ►.H.Hors d'œuvres</v>
      </c>
      <c r="J437" s="320">
        <f>J429</f>
        <v>10</v>
      </c>
      <c r="K437" s="320" t="str">
        <f>K429</f>
        <v>couverts</v>
      </c>
      <c r="L437" s="324"/>
      <c r="M437" s="270"/>
      <c r="N437" s="270"/>
      <c r="O437" s="270"/>
      <c r="P437" s="270"/>
      <c r="Q437" s="270"/>
      <c r="R437" s="329"/>
      <c r="T437" s="2895"/>
      <c r="U437" s="311"/>
      <c r="V437" s="311"/>
      <c r="W437" s="312"/>
      <c r="Y437" s="332"/>
      <c r="Z437" s="332"/>
      <c r="AA437" s="332"/>
      <c r="AB437" s="3"/>
      <c r="AC437" s="196" t="str">
        <f t="shared" si="109"/>
        <v>►</v>
      </c>
      <c r="AD437" s="3"/>
      <c r="AJ437" s="16"/>
      <c r="AK437" s="4">
        <v>1</v>
      </c>
    </row>
    <row r="438" spans="1:37" s="48" customFormat="1" ht="15.75" customHeight="1" x14ac:dyDescent="0.25">
      <c r="A438" s="1401" t="str">
        <f t="shared" si="110"/>
        <v>►</v>
      </c>
      <c r="B438" s="1402" t="str">
        <f t="shared" si="111"/>
        <v>►</v>
      </c>
      <c r="C438" s="1403" t="str">
        <f t="shared" si="116"/>
        <v>►</v>
      </c>
      <c r="D438" s="2475" t="str">
        <f t="shared" si="112"/>
        <v>►</v>
      </c>
      <c r="E438" s="1402" t="str">
        <f t="shared" si="117"/>
        <v>►</v>
      </c>
      <c r="F438" s="1402" t="str">
        <f t="shared" si="118"/>
        <v>►</v>
      </c>
      <c r="G438" s="1402" t="str">
        <f t="shared" si="119"/>
        <v>►</v>
      </c>
      <c r="H438" s="196" t="str">
        <f t="shared" si="123"/>
        <v>►</v>
      </c>
      <c r="I438" s="320" t="str">
        <f>I429</f>
        <v>Salade composée.C.Carottes et céleris a la creme n° 83.Famille ►.H.Hors d'œuvres</v>
      </c>
      <c r="J438" s="320">
        <f>J429</f>
        <v>10</v>
      </c>
      <c r="K438" s="320" t="str">
        <f>K429</f>
        <v>couverts</v>
      </c>
      <c r="L438" s="324"/>
      <c r="M438" s="270"/>
      <c r="N438" s="270"/>
      <c r="O438" s="270"/>
      <c r="P438" s="270"/>
      <c r="Q438" s="270"/>
      <c r="R438" s="329"/>
      <c r="T438" s="2895"/>
      <c r="U438" s="311"/>
      <c r="V438" s="311"/>
      <c r="W438" s="312"/>
      <c r="Y438" s="332"/>
      <c r="Z438" s="332"/>
      <c r="AA438" s="332"/>
      <c r="AB438" s="3"/>
      <c r="AC438" s="196" t="str">
        <f t="shared" si="109"/>
        <v>►</v>
      </c>
      <c r="AD438" s="3"/>
      <c r="AJ438" s="16"/>
      <c r="AK438" s="4">
        <v>1</v>
      </c>
    </row>
    <row r="439" spans="1:37" s="48" customFormat="1" ht="15.75" x14ac:dyDescent="0.25">
      <c r="A439" s="1401" t="str">
        <f t="shared" si="110"/>
        <v>►</v>
      </c>
      <c r="B439" s="1402" t="str">
        <f t="shared" si="111"/>
        <v>►</v>
      </c>
      <c r="C439" s="1403" t="str">
        <f t="shared" si="116"/>
        <v>►</v>
      </c>
      <c r="D439" s="2475" t="str">
        <f t="shared" si="112"/>
        <v>►</v>
      </c>
      <c r="E439" s="1402" t="str">
        <f t="shared" si="117"/>
        <v>►</v>
      </c>
      <c r="F439" s="1402" t="str">
        <f t="shared" si="118"/>
        <v>►</v>
      </c>
      <c r="G439" s="1402" t="str">
        <f t="shared" si="119"/>
        <v>►</v>
      </c>
      <c r="H439" s="196" t="str">
        <f t="shared" si="123"/>
        <v>►</v>
      </c>
      <c r="I439" s="320" t="str">
        <f>I429</f>
        <v>Salade composée.C.Carottes et céleris a la creme n° 83.Famille ►.H.Hors d'œuvres</v>
      </c>
      <c r="J439" s="320">
        <f>J429</f>
        <v>10</v>
      </c>
      <c r="K439" s="320" t="str">
        <f>K429</f>
        <v>couverts</v>
      </c>
      <c r="L439" s="324"/>
      <c r="M439" s="270"/>
      <c r="N439" s="270"/>
      <c r="O439" s="270"/>
      <c r="P439" s="270"/>
      <c r="Q439" s="270"/>
      <c r="R439" s="329"/>
      <c r="T439" s="2895"/>
      <c r="U439" s="311"/>
      <c r="V439" s="311"/>
      <c r="W439" s="312"/>
      <c r="Y439" s="332"/>
      <c r="Z439" s="332"/>
      <c r="AA439" s="332"/>
      <c r="AB439" s="3"/>
      <c r="AC439" s="196" t="str">
        <f t="shared" si="109"/>
        <v>►</v>
      </c>
      <c r="AD439" s="3"/>
      <c r="AJ439" s="16"/>
      <c r="AK439" s="4">
        <v>1</v>
      </c>
    </row>
    <row r="440" spans="1:37" s="48" customFormat="1" ht="15.75" x14ac:dyDescent="0.25">
      <c r="A440" s="1401" t="str">
        <f t="shared" si="110"/>
        <v>►</v>
      </c>
      <c r="B440" s="1402" t="str">
        <f t="shared" si="111"/>
        <v>►</v>
      </c>
      <c r="C440" s="1403" t="str">
        <f t="shared" si="116"/>
        <v>►</v>
      </c>
      <c r="D440" s="2475" t="str">
        <f t="shared" si="112"/>
        <v>►</v>
      </c>
      <c r="E440" s="1402" t="str">
        <f t="shared" si="117"/>
        <v>►</v>
      </c>
      <c r="F440" s="1402" t="str">
        <f t="shared" si="118"/>
        <v>►</v>
      </c>
      <c r="G440" s="1402" t="str">
        <f t="shared" si="119"/>
        <v>►</v>
      </c>
      <c r="H440" s="196" t="str">
        <f t="shared" si="123"/>
        <v>►</v>
      </c>
      <c r="I440" s="320" t="str">
        <f>I429</f>
        <v>Salade composée.C.Carottes et céleris a la creme n° 83.Famille ►.H.Hors d'œuvres</v>
      </c>
      <c r="J440" s="320">
        <f>J429</f>
        <v>10</v>
      </c>
      <c r="K440" s="320" t="str">
        <f>K429</f>
        <v>couverts</v>
      </c>
      <c r="L440" s="324"/>
      <c r="M440" s="270"/>
      <c r="N440" s="270"/>
      <c r="O440" s="270"/>
      <c r="P440" s="270"/>
      <c r="Q440" s="270"/>
      <c r="R440" s="329"/>
      <c r="T440" s="2912" t="s">
        <v>189</v>
      </c>
      <c r="U440" s="311"/>
      <c r="V440" s="311"/>
      <c r="W440" s="312"/>
      <c r="Y440" s="332"/>
      <c r="Z440" s="332"/>
      <c r="AA440" s="332"/>
      <c r="AB440" s="3"/>
      <c r="AC440" s="196" t="str">
        <f t="shared" si="109"/>
        <v>►</v>
      </c>
      <c r="AD440" s="3"/>
      <c r="AJ440" s="16"/>
      <c r="AK440" s="4">
        <v>1</v>
      </c>
    </row>
    <row r="441" spans="1:37" s="48" customFormat="1" ht="22.5" customHeight="1" x14ac:dyDescent="0.25">
      <c r="A441" s="1401" t="str">
        <f t="shared" si="110"/>
        <v>►</v>
      </c>
      <c r="B441" s="1402" t="str">
        <f t="shared" si="111"/>
        <v>►</v>
      </c>
      <c r="C441" s="1403" t="str">
        <f t="shared" si="116"/>
        <v>►</v>
      </c>
      <c r="D441" s="2475" t="str">
        <f t="shared" si="112"/>
        <v>►</v>
      </c>
      <c r="E441" s="1402" t="str">
        <f t="shared" si="117"/>
        <v>►</v>
      </c>
      <c r="F441" s="1402" t="str">
        <f t="shared" si="118"/>
        <v>►</v>
      </c>
      <c r="G441" s="1402" t="str">
        <f t="shared" si="119"/>
        <v>►</v>
      </c>
      <c r="H441" s="196" t="str">
        <f t="shared" si="123"/>
        <v>►</v>
      </c>
      <c r="I441" s="320" t="str">
        <f>I429</f>
        <v>Salade composée.C.Carottes et céleris a la creme n° 83.Famille ►.H.Hors d'œuvres</v>
      </c>
      <c r="J441" s="320">
        <f>J429</f>
        <v>10</v>
      </c>
      <c r="K441" s="320" t="str">
        <f>K429</f>
        <v>couverts</v>
      </c>
      <c r="L441" s="324"/>
      <c r="M441" s="270"/>
      <c r="N441" s="270"/>
      <c r="O441" s="270"/>
      <c r="P441" s="270"/>
      <c r="Q441" s="270"/>
      <c r="R441" s="329"/>
      <c r="T441" s="2915"/>
      <c r="U441" s="311"/>
      <c r="V441" s="311"/>
      <c r="W441" s="312"/>
      <c r="Y441" s="332"/>
      <c r="Z441" s="332"/>
      <c r="AA441" s="332"/>
      <c r="AB441" s="3"/>
      <c r="AC441" s="196" t="str">
        <f t="shared" si="109"/>
        <v>►</v>
      </c>
      <c r="AD441" s="3"/>
      <c r="AJ441" s="16"/>
      <c r="AK441" s="4">
        <v>1</v>
      </c>
    </row>
    <row r="442" spans="1:37" s="48" customFormat="1" ht="15.75" customHeight="1" x14ac:dyDescent="0.25">
      <c r="A442" s="1401" t="str">
        <f t="shared" si="110"/>
        <v>A</v>
      </c>
      <c r="B442" s="1402" t="str">
        <f t="shared" si="111"/>
        <v>Salade composée.C.Carottes et céleris a la creme n° 83.Famille ►.H.Hors d'œuvres</v>
      </c>
      <c r="C442" s="1403" t="str">
        <f t="shared" si="116"/>
        <v>Salade composée</v>
      </c>
      <c r="D442" s="2475" t="str">
        <f t="shared" si="112"/>
        <v>C</v>
      </c>
      <c r="E442" s="1402" t="str">
        <f t="shared" si="117"/>
        <v>Carottes et céleris a la creme n° 83</v>
      </c>
      <c r="F442" s="1402" t="str">
        <f t="shared" si="118"/>
        <v>Famille ►</v>
      </c>
      <c r="G442" s="1402" t="str">
        <f t="shared" si="119"/>
        <v>H.Hors d'œuvres</v>
      </c>
      <c r="H442" s="376" t="s">
        <v>18</v>
      </c>
      <c r="I442" s="320" t="str">
        <f>I429</f>
        <v>Salade composée.C.Carottes et céleris a la creme n° 83.Famille ►.H.Hors d'œuvres</v>
      </c>
      <c r="J442" s="320">
        <f>J429</f>
        <v>10</v>
      </c>
      <c r="K442" s="320" t="str">
        <f>K429</f>
        <v>couverts</v>
      </c>
      <c r="L442" s="377" t="s">
        <v>153</v>
      </c>
      <c r="M442" s="280"/>
      <c r="N442" s="280"/>
      <c r="O442" s="280"/>
      <c r="P442" s="280"/>
      <c r="Q442" s="378"/>
      <c r="R442" s="379" t="s">
        <v>154</v>
      </c>
      <c r="T442" s="2915"/>
      <c r="U442" s="311"/>
      <c r="V442" s="311"/>
      <c r="W442" s="312"/>
      <c r="Y442" s="332"/>
      <c r="Z442" s="332"/>
      <c r="AA442" s="332"/>
      <c r="AB442" s="3"/>
      <c r="AC442" s="376" t="str">
        <f t="shared" si="109"/>
        <v>A</v>
      </c>
      <c r="AD442" s="3"/>
      <c r="AJ442" s="16"/>
      <c r="AK442" s="4">
        <v>1</v>
      </c>
    </row>
    <row r="443" spans="1:37" s="48" customFormat="1" ht="18.75" customHeight="1" x14ac:dyDescent="0.25">
      <c r="A443" s="1401" t="str">
        <f t="shared" si="110"/>
        <v>A</v>
      </c>
      <c r="B443" s="1402" t="str">
        <f t="shared" si="111"/>
        <v>Salade composée.C.Carottes et céleris a la creme n° 83.Famille ►.H.Hors d'œuvres</v>
      </c>
      <c r="C443" s="1403" t="str">
        <f t="shared" si="116"/>
        <v>Salade composée</v>
      </c>
      <c r="D443" s="2475" t="str">
        <f t="shared" si="112"/>
        <v>C</v>
      </c>
      <c r="E443" s="1402" t="str">
        <f t="shared" si="117"/>
        <v>Carottes et céleris a la creme n° 83</v>
      </c>
      <c r="F443" s="1402" t="str">
        <f t="shared" si="118"/>
        <v>Famille ►</v>
      </c>
      <c r="G443" s="1402" t="str">
        <f t="shared" si="119"/>
        <v>H.Hors d'œuvres</v>
      </c>
      <c r="H443" s="376" t="s">
        <v>18</v>
      </c>
      <c r="I443" s="320" t="str">
        <f>I429</f>
        <v>Salade composée.C.Carottes et céleris a la creme n° 83.Famille ►.H.Hors d'œuvres</v>
      </c>
      <c r="J443" s="320">
        <f>J429</f>
        <v>10</v>
      </c>
      <c r="K443" s="320" t="str">
        <f>K429</f>
        <v>couverts</v>
      </c>
      <c r="L443" s="381"/>
      <c r="M443" s="287"/>
      <c r="N443" s="287"/>
      <c r="O443" s="287"/>
      <c r="P443" s="287"/>
      <c r="Q443" s="382"/>
      <c r="R443" s="383" t="s">
        <v>155</v>
      </c>
      <c r="T443" s="2918" t="s">
        <v>194</v>
      </c>
      <c r="U443" s="311"/>
      <c r="V443" s="311"/>
      <c r="W443" s="312"/>
      <c r="Y443" s="332"/>
      <c r="Z443" s="332"/>
      <c r="AA443" s="332"/>
      <c r="AB443" s="3"/>
      <c r="AC443" s="376" t="str">
        <f t="shared" si="109"/>
        <v>A</v>
      </c>
      <c r="AD443" s="3"/>
      <c r="AJ443" s="16"/>
      <c r="AK443" s="4">
        <v>1</v>
      </c>
    </row>
    <row r="444" spans="1:37" s="48" customFormat="1" ht="18.75" customHeight="1" x14ac:dyDescent="0.25">
      <c r="A444" s="1401" t="str">
        <f t="shared" si="110"/>
        <v>A</v>
      </c>
      <c r="B444" s="1402" t="str">
        <f t="shared" si="111"/>
        <v>Salade composée.C.Carottes et céleris a la creme n° 83.Famille ►.H.Hors d'œuvres</v>
      </c>
      <c r="C444" s="1403" t="str">
        <f t="shared" si="116"/>
        <v>Salade composée</v>
      </c>
      <c r="D444" s="2475" t="str">
        <f t="shared" si="112"/>
        <v>C</v>
      </c>
      <c r="E444" s="1402" t="str">
        <f t="shared" si="117"/>
        <v>Carottes et céleris a la creme n° 83</v>
      </c>
      <c r="F444" s="1402" t="str">
        <f t="shared" si="118"/>
        <v>Famille ►</v>
      </c>
      <c r="G444" s="1402" t="str">
        <f t="shared" si="119"/>
        <v>H.Hors d'œuvres</v>
      </c>
      <c r="H444" s="376" t="s">
        <v>18</v>
      </c>
      <c r="I444" s="320" t="str">
        <f>I429</f>
        <v>Salade composée.C.Carottes et céleris a la creme n° 83.Famille ►.H.Hors d'œuvres</v>
      </c>
      <c r="J444" s="320">
        <f>J429</f>
        <v>10</v>
      </c>
      <c r="K444" s="320" t="str">
        <f>K429</f>
        <v>couverts</v>
      </c>
      <c r="L444" s="2819"/>
      <c r="M444" s="287"/>
      <c r="N444" s="287"/>
      <c r="O444" s="287"/>
      <c r="P444" s="287"/>
      <c r="Q444" s="382"/>
      <c r="R444" s="383" t="s">
        <v>156</v>
      </c>
      <c r="T444" s="2896"/>
      <c r="U444" s="311"/>
      <c r="V444" s="311"/>
      <c r="W444" s="312"/>
      <c r="Y444" s="332"/>
      <c r="Z444" s="332"/>
      <c r="AA444" s="332"/>
      <c r="AB444" s="3"/>
      <c r="AC444" s="376" t="str">
        <f t="shared" si="109"/>
        <v>A</v>
      </c>
      <c r="AD444" s="3"/>
      <c r="AJ444" s="16"/>
      <c r="AK444" s="4">
        <v>1</v>
      </c>
    </row>
    <row r="445" spans="1:37" s="48" customFormat="1" ht="15.75" customHeight="1" x14ac:dyDescent="0.25">
      <c r="A445" s="1401" t="str">
        <f t="shared" si="110"/>
        <v>A</v>
      </c>
      <c r="B445" s="1402" t="str">
        <f t="shared" si="111"/>
        <v>Salade composée.C.Carottes et céleris a la creme n° 83.Famille ►.H.Hors d'œuvres</v>
      </c>
      <c r="C445" s="1403" t="str">
        <f t="shared" si="116"/>
        <v>Salade composée</v>
      </c>
      <c r="D445" s="2475" t="str">
        <f t="shared" si="112"/>
        <v>C</v>
      </c>
      <c r="E445" s="1402" t="str">
        <f t="shared" si="117"/>
        <v>Carottes et céleris a la creme n° 83</v>
      </c>
      <c r="F445" s="1402" t="str">
        <f t="shared" si="118"/>
        <v>Famille ►</v>
      </c>
      <c r="G445" s="1402" t="str">
        <f t="shared" si="119"/>
        <v>H.Hors d'œuvres</v>
      </c>
      <c r="H445" s="376" t="s">
        <v>18</v>
      </c>
      <c r="I445" s="320" t="str">
        <f>I429</f>
        <v>Salade composée.C.Carottes et céleris a la creme n° 83.Famille ►.H.Hors d'œuvres</v>
      </c>
      <c r="J445" s="320">
        <f>J429</f>
        <v>10</v>
      </c>
      <c r="K445" s="320" t="str">
        <f>K429</f>
        <v>couverts</v>
      </c>
      <c r="L445" s="293"/>
      <c r="M445" s="293"/>
      <c r="N445" s="293" t="s">
        <v>152</v>
      </c>
      <c r="O445" s="294"/>
      <c r="P445" s="392"/>
      <c r="Q445" s="392"/>
      <c r="R445" s="393"/>
      <c r="T445" s="2896"/>
      <c r="U445" s="311"/>
      <c r="V445" s="311"/>
      <c r="W445" s="312"/>
      <c r="Y445" s="332"/>
      <c r="Z445" s="332"/>
      <c r="AA445" s="332"/>
      <c r="AB445" s="3"/>
      <c r="AC445" s="376" t="str">
        <f t="shared" si="109"/>
        <v>A</v>
      </c>
      <c r="AD445" s="3"/>
      <c r="AJ445" s="16"/>
      <c r="AK445" s="4">
        <v>1</v>
      </c>
    </row>
    <row r="446" spans="1:37" s="48" customFormat="1" ht="19.5" customHeight="1" thickBot="1" x14ac:dyDescent="0.3">
      <c r="A446" s="1401" t="str">
        <f t="shared" si="110"/>
        <v>A</v>
      </c>
      <c r="B446" s="1402" t="str">
        <f t="shared" si="111"/>
        <v>Salade composée.C.Carottes et céleris a la creme n° 83.Famille ►.H.Hors d'œuvres</v>
      </c>
      <c r="C446" s="1403" t="str">
        <f t="shared" si="116"/>
        <v>Salade composée</v>
      </c>
      <c r="D446" s="2475" t="str">
        <f t="shared" si="112"/>
        <v>C</v>
      </c>
      <c r="E446" s="1402" t="str">
        <f t="shared" si="117"/>
        <v>Carottes et céleris a la creme n° 83</v>
      </c>
      <c r="F446" s="1402" t="str">
        <f t="shared" si="118"/>
        <v>Famille ►</v>
      </c>
      <c r="G446" s="1402" t="str">
        <f t="shared" si="119"/>
        <v>H.Hors d'œuvres</v>
      </c>
      <c r="H446" s="397" t="s">
        <v>18</v>
      </c>
      <c r="I446" s="398" t="str">
        <f>I429</f>
        <v>Salade composée.C.Carottes et céleris a la creme n° 83.Famille ►.H.Hors d'œuvres</v>
      </c>
      <c r="J446" s="398">
        <f>J429</f>
        <v>10</v>
      </c>
      <c r="K446" s="398" t="str">
        <f>K429</f>
        <v>couverts</v>
      </c>
      <c r="L446" s="399" t="s">
        <v>150</v>
      </c>
      <c r="M446" s="298"/>
      <c r="N446" s="299"/>
      <c r="O446" s="300"/>
      <c r="P446" s="299"/>
      <c r="Q446" s="299"/>
      <c r="R446" s="400"/>
      <c r="T446" s="2896"/>
      <c r="U446" s="311"/>
      <c r="V446" s="311"/>
      <c r="W446" s="312"/>
      <c r="Y446" s="332"/>
      <c r="Z446" s="332"/>
      <c r="AA446" s="332"/>
      <c r="AB446" s="3"/>
      <c r="AC446" s="397" t="str">
        <f t="shared" si="109"/>
        <v>A</v>
      </c>
      <c r="AD446" s="3"/>
      <c r="AJ446" s="16"/>
      <c r="AK446" s="4">
        <v>1</v>
      </c>
    </row>
    <row r="447" spans="1:37" s="48" customFormat="1" ht="18.75" customHeight="1" x14ac:dyDescent="0.25">
      <c r="A447" s="1401" t="str">
        <f t="shared" si="110"/>
        <v>►</v>
      </c>
      <c r="B447" s="1402" t="str">
        <f t="shared" si="111"/>
        <v>►</v>
      </c>
      <c r="C447" s="1403" t="str">
        <f t="shared" si="116"/>
        <v>►</v>
      </c>
      <c r="D447" s="2475" t="str">
        <f t="shared" si="112"/>
        <v>►</v>
      </c>
      <c r="E447" s="1402" t="str">
        <f t="shared" si="117"/>
        <v>►</v>
      </c>
      <c r="F447" s="1402" t="str">
        <f t="shared" si="118"/>
        <v>►</v>
      </c>
      <c r="G447" s="1402" t="str">
        <f t="shared" si="119"/>
        <v>►</v>
      </c>
      <c r="H447" s="272" t="s">
        <v>11</v>
      </c>
      <c r="I447" s="404" t="str">
        <f>I410</f>
        <v>Salade composée.C.Carottes et céleris a la creme n° 83.Famille ►.H.Hors d'œuvres</v>
      </c>
      <c r="J447" s="404">
        <f>J410</f>
        <v>10</v>
      </c>
      <c r="K447" s="320" t="str">
        <f>K410</f>
        <v>couverts</v>
      </c>
      <c r="L447" s="405"/>
      <c r="M447" s="406"/>
      <c r="N447" s="405" t="s">
        <v>5</v>
      </c>
      <c r="O447" s="407" t="s">
        <v>208</v>
      </c>
      <c r="P447" s="408"/>
      <c r="Q447" s="408"/>
      <c r="R447" s="408"/>
      <c r="T447" s="3706"/>
      <c r="U447" s="408"/>
      <c r="V447" s="408"/>
      <c r="W447" s="409"/>
      <c r="Y447" s="332"/>
      <c r="Z447" s="332"/>
      <c r="AA447" s="332"/>
      <c r="AB447" s="3"/>
      <c r="AC447" s="272" t="str">
        <f t="shared" si="109"/>
        <v>►</v>
      </c>
      <c r="AD447" s="3"/>
      <c r="AJ447" s="16"/>
      <c r="AK447" s="4">
        <v>1</v>
      </c>
    </row>
    <row r="448" spans="1:37" s="48" customFormat="1" ht="15.75" customHeight="1" x14ac:dyDescent="0.25">
      <c r="A448" s="1401" t="str">
        <f t="shared" si="110"/>
        <v>►</v>
      </c>
      <c r="B448" s="1402" t="str">
        <f t="shared" si="111"/>
        <v>►</v>
      </c>
      <c r="C448" s="1403" t="str">
        <f t="shared" si="116"/>
        <v>►</v>
      </c>
      <c r="D448" s="2475" t="str">
        <f t="shared" si="112"/>
        <v>►</v>
      </c>
      <c r="E448" s="1402" t="str">
        <f t="shared" si="117"/>
        <v>►</v>
      </c>
      <c r="F448" s="1402" t="str">
        <f t="shared" si="118"/>
        <v>►</v>
      </c>
      <c r="G448" s="1402" t="str">
        <f t="shared" si="119"/>
        <v>►</v>
      </c>
      <c r="H448" s="412" t="s">
        <v>11</v>
      </c>
      <c r="I448" s="404" t="str">
        <f>I410</f>
        <v>Salade composée.C.Carottes et céleris a la creme n° 83.Famille ►.H.Hors d'œuvres</v>
      </c>
      <c r="J448" s="404">
        <f>J410</f>
        <v>10</v>
      </c>
      <c r="K448" s="320" t="str">
        <f>K410</f>
        <v>couverts</v>
      </c>
      <c r="L448" s="274" t="str">
        <f t="shared" ref="L448:W448" si="124">SUBSTITUTE(ADDRESS(1,COLUMN(),4),"1","")</f>
        <v>L</v>
      </c>
      <c r="M448" s="274" t="str">
        <f t="shared" si="124"/>
        <v>M</v>
      </c>
      <c r="N448" s="274" t="str">
        <f t="shared" si="124"/>
        <v>N</v>
      </c>
      <c r="O448" s="274" t="str">
        <f t="shared" si="124"/>
        <v>O</v>
      </c>
      <c r="P448" s="274" t="str">
        <f t="shared" si="124"/>
        <v>P</v>
      </c>
      <c r="Q448" s="274" t="str">
        <f t="shared" si="124"/>
        <v>Q</v>
      </c>
      <c r="R448" s="274" t="str">
        <f t="shared" si="124"/>
        <v>R</v>
      </c>
      <c r="S448" s="274" t="str">
        <f t="shared" si="124"/>
        <v>S</v>
      </c>
      <c r="T448" s="274" t="str">
        <f t="shared" si="124"/>
        <v>T</v>
      </c>
      <c r="U448" s="274" t="str">
        <f t="shared" si="124"/>
        <v>U</v>
      </c>
      <c r="V448" s="274" t="str">
        <f t="shared" si="124"/>
        <v>V</v>
      </c>
      <c r="W448" s="275" t="str">
        <f t="shared" si="124"/>
        <v>W</v>
      </c>
      <c r="Y448" s="332"/>
      <c r="Z448" s="332"/>
      <c r="AA448" s="332"/>
      <c r="AB448" s="3"/>
      <c r="AC448" s="412" t="str">
        <f t="shared" si="109"/>
        <v>►</v>
      </c>
      <c r="AD448" s="3"/>
      <c r="AJ448" s="16"/>
      <c r="AK448" s="4">
        <v>1</v>
      </c>
    </row>
    <row r="449" spans="1:37" s="48" customFormat="1" ht="15.75" x14ac:dyDescent="0.25">
      <c r="A449" s="1401" t="str">
        <f t="shared" si="110"/>
        <v>►</v>
      </c>
      <c r="B449" s="1402" t="str">
        <f t="shared" si="111"/>
        <v>►</v>
      </c>
      <c r="C449" s="1403" t="str">
        <f t="shared" si="116"/>
        <v>►</v>
      </c>
      <c r="D449" s="2475" t="str">
        <f t="shared" si="112"/>
        <v>►</v>
      </c>
      <c r="E449" s="1402" t="str">
        <f t="shared" si="117"/>
        <v>►</v>
      </c>
      <c r="F449" s="1402" t="str">
        <f t="shared" si="118"/>
        <v>►</v>
      </c>
      <c r="G449" s="1402" t="str">
        <f t="shared" si="119"/>
        <v>►</v>
      </c>
      <c r="H449" s="412" t="s">
        <v>11</v>
      </c>
      <c r="I449" s="404" t="str">
        <f>I410</f>
        <v>Salade composée.C.Carottes et céleris a la creme n° 83.Famille ►.H.Hors d'œuvres</v>
      </c>
      <c r="J449" s="404">
        <f>J410</f>
        <v>10</v>
      </c>
      <c r="K449" s="320" t="str">
        <f>K410</f>
        <v>couverts</v>
      </c>
      <c r="L449" s="283">
        <f t="shared" ref="L449:W449" ca="1" si="125">CELL("largeur",L449)</f>
        <v>11</v>
      </c>
      <c r="M449" s="283">
        <f t="shared" ca="1" si="125"/>
        <v>11</v>
      </c>
      <c r="N449" s="283">
        <f t="shared" ca="1" si="125"/>
        <v>3</v>
      </c>
      <c r="O449" s="283">
        <f t="shared" ca="1" si="125"/>
        <v>11</v>
      </c>
      <c r="P449" s="283">
        <f t="shared" ca="1" si="125"/>
        <v>11</v>
      </c>
      <c r="Q449" s="283">
        <f t="shared" ca="1" si="125"/>
        <v>12</v>
      </c>
      <c r="R449" s="283">
        <f t="shared" ca="1" si="125"/>
        <v>40</v>
      </c>
      <c r="S449" s="283">
        <f t="shared" ca="1" si="125"/>
        <v>1</v>
      </c>
      <c r="T449" s="283">
        <f t="shared" ca="1" si="125"/>
        <v>11</v>
      </c>
      <c r="U449" s="283">
        <f t="shared" ca="1" si="125"/>
        <v>13</v>
      </c>
      <c r="V449" s="283">
        <f t="shared" ca="1" si="125"/>
        <v>11</v>
      </c>
      <c r="W449" s="284">
        <f t="shared" ca="1" si="125"/>
        <v>17</v>
      </c>
      <c r="Y449" s="332"/>
      <c r="Z449" s="332"/>
      <c r="AA449" s="332"/>
      <c r="AB449" s="3"/>
      <c r="AC449" s="412" t="str">
        <f t="shared" si="109"/>
        <v>►</v>
      </c>
      <c r="AD449" s="3"/>
      <c r="AJ449" s="16"/>
      <c r="AK449" s="4">
        <v>1</v>
      </c>
    </row>
    <row r="450" spans="1:37" s="48" customFormat="1" ht="16.5" customHeight="1" thickBot="1" x14ac:dyDescent="0.3">
      <c r="A450" s="1401" t="str">
        <f t="shared" si="110"/>
        <v>A</v>
      </c>
      <c r="B450" s="1402" t="str">
        <f t="shared" si="111"/>
        <v/>
      </c>
      <c r="C450" s="1403">
        <f t="shared" si="116"/>
        <v>0</v>
      </c>
      <c r="D450" s="2475">
        <f t="shared" si="112"/>
        <v>0</v>
      </c>
      <c r="E450" s="1402">
        <f t="shared" si="117"/>
        <v>0</v>
      </c>
      <c r="F450" s="1402">
        <f t="shared" si="118"/>
        <v>0</v>
      </c>
      <c r="G450" s="1402" t="str">
        <f t="shared" si="119"/>
        <v/>
      </c>
      <c r="H450" s="423" t="s">
        <v>18</v>
      </c>
      <c r="I450" s="424">
        <v>2</v>
      </c>
      <c r="J450" s="424">
        <v>2</v>
      </c>
      <c r="K450" s="424">
        <v>2</v>
      </c>
      <c r="L450" s="424">
        <v>11</v>
      </c>
      <c r="M450" s="424">
        <v>11</v>
      </c>
      <c r="N450" s="424">
        <v>3</v>
      </c>
      <c r="O450" s="424">
        <v>11</v>
      </c>
      <c r="P450" s="424">
        <v>11</v>
      </c>
      <c r="Q450" s="424">
        <v>12</v>
      </c>
      <c r="R450" s="424">
        <v>40</v>
      </c>
      <c r="S450" s="424">
        <v>2</v>
      </c>
      <c r="T450" s="424">
        <v>11</v>
      </c>
      <c r="U450" s="3707">
        <v>11</v>
      </c>
      <c r="V450" s="3707">
        <v>11</v>
      </c>
      <c r="W450" s="3708">
        <v>11</v>
      </c>
      <c r="Y450" s="332"/>
      <c r="Z450" s="332"/>
      <c r="AA450" s="332"/>
      <c r="AB450" s="3"/>
      <c r="AC450" s="423" t="str">
        <f t="shared" si="109"/>
        <v>A</v>
      </c>
      <c r="AD450" s="3"/>
      <c r="AJ450" s="16"/>
      <c r="AK450" s="4">
        <v>1</v>
      </c>
    </row>
    <row r="451" spans="1:37" s="48" customFormat="1" ht="15.75" x14ac:dyDescent="0.25">
      <c r="A451" s="1401" t="str">
        <f t="shared" si="110"/>
        <v>►</v>
      </c>
      <c r="B451" s="1402" t="str">
        <f t="shared" si="111"/>
        <v>►</v>
      </c>
      <c r="C451" s="1403" t="str">
        <f t="shared" si="116"/>
        <v>►</v>
      </c>
      <c r="D451" s="2475" t="str">
        <f t="shared" si="112"/>
        <v>►</v>
      </c>
      <c r="E451" s="1402" t="str">
        <f t="shared" si="117"/>
        <v>►</v>
      </c>
      <c r="F451" s="1402" t="str">
        <f t="shared" si="118"/>
        <v>►</v>
      </c>
      <c r="G451" s="1402" t="str">
        <f t="shared" si="119"/>
        <v>►</v>
      </c>
      <c r="H451" s="3709" t="s">
        <v>11</v>
      </c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3710"/>
      <c r="T451" s="100"/>
      <c r="U451" s="100"/>
      <c r="V451" s="100"/>
      <c r="W451" s="100"/>
      <c r="Y451" s="332"/>
      <c r="Z451" s="332"/>
      <c r="AA451" s="332"/>
      <c r="AB451" s="3"/>
      <c r="AC451" s="3709" t="str">
        <f t="shared" si="109"/>
        <v>►</v>
      </c>
      <c r="AD451" s="3"/>
      <c r="AJ451" s="16"/>
      <c r="AK451" s="4">
        <v>1</v>
      </c>
    </row>
    <row r="452" spans="1:37" ht="16.5" thickBot="1" x14ac:dyDescent="0.3">
      <c r="A452" s="1401" t="str">
        <f t="shared" si="110"/>
        <v>A</v>
      </c>
      <c r="B452" s="1402" t="str">
        <f t="shared" si="111"/>
        <v>▼    Masquer ces 5 colonnes       ▼</v>
      </c>
      <c r="C452" s="1403">
        <f t="shared" si="116"/>
        <v>0</v>
      </c>
      <c r="D452" s="2475">
        <f t="shared" si="112"/>
        <v>0</v>
      </c>
      <c r="E452" s="1402">
        <f t="shared" si="117"/>
        <v>0</v>
      </c>
      <c r="F452" s="1402">
        <f t="shared" si="118"/>
        <v>0</v>
      </c>
      <c r="G452" s="1402" t="str">
        <f t="shared" si="119"/>
        <v/>
      </c>
      <c r="H452" s="1369" t="s">
        <v>18</v>
      </c>
      <c r="I452" s="2735" t="s">
        <v>2274</v>
      </c>
      <c r="J452" s="43"/>
      <c r="K452" s="43"/>
      <c r="L452" s="43"/>
      <c r="M452" s="44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Y452" s="2931" t="s">
        <v>2350</v>
      </c>
      <c r="Z452" s="100"/>
      <c r="AA452" s="100"/>
      <c r="AB452" s="3"/>
      <c r="AC452" s="1369" t="str">
        <f t="shared" si="109"/>
        <v>A</v>
      </c>
      <c r="AD452" s="48"/>
      <c r="AE452" s="48"/>
      <c r="AF452" s="48"/>
      <c r="AG452" s="48"/>
      <c r="AH452" s="48"/>
      <c r="AI452" s="48"/>
      <c r="AJ452" s="16"/>
      <c r="AK452" s="4">
        <v>1</v>
      </c>
    </row>
    <row r="453" spans="1:37" ht="22.5" customHeight="1" x14ac:dyDescent="0.25">
      <c r="A453" s="1401" t="str">
        <f t="shared" si="110"/>
        <v>A</v>
      </c>
      <c r="B453" s="1402" t="str">
        <f t="shared" si="111"/>
        <v>Salade composée.S.Salade bouchère n° 84.Famille ►.H.Hors d'œuvres</v>
      </c>
      <c r="C453" s="1403" t="str">
        <f t="shared" si="116"/>
        <v>Salade composée</v>
      </c>
      <c r="D453" s="2475" t="str">
        <f t="shared" si="112"/>
        <v>S</v>
      </c>
      <c r="E453" s="1402" t="str">
        <f t="shared" si="117"/>
        <v>Salade bouchère n° 84</v>
      </c>
      <c r="F453" s="1402" t="str">
        <f t="shared" si="118"/>
        <v>Famille ►</v>
      </c>
      <c r="G453" s="1402" t="str">
        <f t="shared" si="119"/>
        <v>H.Hors d'œuvres</v>
      </c>
      <c r="H453" s="54" t="s">
        <v>18</v>
      </c>
      <c r="I453" s="55" t="str">
        <f>I459</f>
        <v>Salade composée.S.Salade bouchère n° 84.Famille ►.H.Hors d'œuvres</v>
      </c>
      <c r="J453" s="56">
        <f>J459</f>
        <v>10</v>
      </c>
      <c r="K453" s="56" t="str">
        <f>K459</f>
        <v>couverts</v>
      </c>
      <c r="L453" s="57" t="s">
        <v>6</v>
      </c>
      <c r="M453" s="58" t="s">
        <v>19</v>
      </c>
      <c r="N453" s="3426" t="s">
        <v>1641</v>
      </c>
      <c r="O453" s="3426"/>
      <c r="P453" s="3285" t="s">
        <v>2515</v>
      </c>
      <c r="Q453" s="3285"/>
      <c r="R453" s="3286"/>
      <c r="T453" s="3428" t="str">
        <f>N453</f>
        <v>SALADE COMPOSÉE</v>
      </c>
      <c r="U453" s="3367"/>
      <c r="V453" s="3369" t="str">
        <f>UPPER(LEFT(P453,1))</f>
        <v>S</v>
      </c>
      <c r="W453" s="3371" t="s">
        <v>2516</v>
      </c>
      <c r="Y453" s="2860" t="s">
        <v>22</v>
      </c>
      <c r="Z453" s="2947">
        <v>0</v>
      </c>
      <c r="AA453" s="2948" t="s">
        <v>23</v>
      </c>
      <c r="AB453" s="3"/>
      <c r="AC453" s="54" t="str">
        <f t="shared" si="109"/>
        <v>A</v>
      </c>
      <c r="AD453" s="3"/>
      <c r="AE453" s="48"/>
      <c r="AF453" s="48"/>
      <c r="AG453" s="48"/>
      <c r="AH453" s="48"/>
      <c r="AI453" s="48"/>
      <c r="AJ453" s="16"/>
      <c r="AK453" s="4">
        <v>1</v>
      </c>
    </row>
    <row r="454" spans="1:37" ht="22.5" customHeight="1" x14ac:dyDescent="0.25">
      <c r="A454" s="1401" t="str">
        <f t="shared" si="110"/>
        <v>A</v>
      </c>
      <c r="B454" s="1402" t="str">
        <f t="shared" si="111"/>
        <v>Salade composée.S.Salade bouchère n° 84.Famille ►.H.Hors d'œuvres</v>
      </c>
      <c r="C454" s="1403" t="str">
        <f t="shared" si="116"/>
        <v>Salade composée</v>
      </c>
      <c r="D454" s="2475" t="str">
        <f t="shared" si="112"/>
        <v>S</v>
      </c>
      <c r="E454" s="1402" t="str">
        <f t="shared" si="117"/>
        <v>Salade bouchère n° 84</v>
      </c>
      <c r="F454" s="1402" t="str">
        <f t="shared" si="118"/>
        <v>Famille ►</v>
      </c>
      <c r="G454" s="1402" t="str">
        <f t="shared" si="119"/>
        <v>H.Hors d'œuvres</v>
      </c>
      <c r="H454" s="66" t="s">
        <v>18</v>
      </c>
      <c r="I454" s="67" t="str">
        <f>I459</f>
        <v>Salade composée.S.Salade bouchère n° 84.Famille ►.H.Hors d'œuvres</v>
      </c>
      <c r="J454" s="68"/>
      <c r="K454" s="68"/>
      <c r="L454" s="69" t="s">
        <v>28</v>
      </c>
      <c r="M454" s="70" t="s">
        <v>29</v>
      </c>
      <c r="N454" s="3427"/>
      <c r="O454" s="3427"/>
      <c r="P454" s="3287"/>
      <c r="Q454" s="3287"/>
      <c r="R454" s="3288"/>
      <c r="T454" s="3429"/>
      <c r="U454" s="3368"/>
      <c r="V454" s="3370"/>
      <c r="W454" s="3372"/>
      <c r="Y454" s="2860" t="s">
        <v>30</v>
      </c>
      <c r="Z454" s="2949">
        <v>0</v>
      </c>
      <c r="AA454" s="72" t="s">
        <v>31</v>
      </c>
      <c r="AB454" s="3"/>
      <c r="AC454" s="66" t="str">
        <f t="shared" si="109"/>
        <v>A</v>
      </c>
      <c r="AD454" s="3"/>
      <c r="AE454" s="48"/>
      <c r="AF454" s="48"/>
      <c r="AG454" s="48"/>
      <c r="AH454" s="48"/>
      <c r="AI454" s="48"/>
      <c r="AJ454" s="16"/>
      <c r="AK454" s="4">
        <v>1</v>
      </c>
    </row>
    <row r="455" spans="1:37" ht="22.5" customHeight="1" x14ac:dyDescent="0.25">
      <c r="A455" s="1401" t="str">
        <f t="shared" si="110"/>
        <v>A</v>
      </c>
      <c r="B455" s="1402" t="str">
        <f t="shared" si="111"/>
        <v>Salade composée.S.Salade bouchère n° 84.Famille ►.H.Hors d'œuvres</v>
      </c>
      <c r="C455" s="1403" t="str">
        <f t="shared" si="116"/>
        <v>Salade composée</v>
      </c>
      <c r="D455" s="2475" t="str">
        <f t="shared" si="112"/>
        <v>S</v>
      </c>
      <c r="E455" s="1402" t="str">
        <f t="shared" si="117"/>
        <v>Salade bouchère n° 84</v>
      </c>
      <c r="F455" s="1402" t="str">
        <f t="shared" si="118"/>
        <v>Famille ►</v>
      </c>
      <c r="G455" s="1402" t="str">
        <f t="shared" si="119"/>
        <v>H.Hors d'œuvres</v>
      </c>
      <c r="H455" s="66" t="s">
        <v>18</v>
      </c>
      <c r="I455" s="77" t="str">
        <f>I459</f>
        <v>Salade composée.S.Salade bouchère n° 84.Famille ►.H.Hors d'œuvres</v>
      </c>
      <c r="J455" s="78"/>
      <c r="K455" s="79"/>
      <c r="L455" s="80"/>
      <c r="M455" s="81" t="s">
        <v>33</v>
      </c>
      <c r="N455" s="82"/>
      <c r="O455" s="83" t="s">
        <v>34</v>
      </c>
      <c r="P455" s="84" t="s">
        <v>2326</v>
      </c>
      <c r="Q455" s="16"/>
      <c r="R455" s="85"/>
      <c r="T455" s="3683"/>
      <c r="U455" s="90" t="s">
        <v>38</v>
      </c>
      <c r="V455" s="3684">
        <v>100</v>
      </c>
      <c r="W455" s="3685" t="str">
        <f>W456</f>
        <v>couverts</v>
      </c>
      <c r="Y455" s="2860" t="s">
        <v>36</v>
      </c>
      <c r="Z455" s="2949">
        <v>0</v>
      </c>
      <c r="AA455" s="72" t="s">
        <v>37</v>
      </c>
      <c r="AB455" s="3"/>
      <c r="AC455" s="66" t="str">
        <f t="shared" si="109"/>
        <v>A</v>
      </c>
      <c r="AD455" s="3"/>
      <c r="AE455" s="48"/>
      <c r="AF455" s="48"/>
      <c r="AG455" s="48"/>
      <c r="AH455" s="48"/>
      <c r="AI455" s="48"/>
      <c r="AJ455" s="16"/>
      <c r="AK455" s="4">
        <v>1</v>
      </c>
    </row>
    <row r="456" spans="1:37" ht="15.75" customHeight="1" x14ac:dyDescent="0.25">
      <c r="A456" s="1401" t="str">
        <f t="shared" si="110"/>
        <v>A</v>
      </c>
      <c r="B456" s="1402" t="str">
        <f t="shared" si="111"/>
        <v>Salade composée.S.Salade bouchère n° 84.Famille ►.H.Hors d'œuvres</v>
      </c>
      <c r="C456" s="1403" t="str">
        <f t="shared" si="116"/>
        <v>Salade composée</v>
      </c>
      <c r="D456" s="2475" t="str">
        <f t="shared" si="112"/>
        <v>S</v>
      </c>
      <c r="E456" s="1402" t="str">
        <f t="shared" si="117"/>
        <v>Salade bouchère n° 84</v>
      </c>
      <c r="F456" s="1402" t="str">
        <f t="shared" si="118"/>
        <v>Famille ►</v>
      </c>
      <c r="G456" s="1402" t="str">
        <f t="shared" si="119"/>
        <v>H.Hors d'œuvres</v>
      </c>
      <c r="H456" s="66" t="s">
        <v>18</v>
      </c>
      <c r="I456" s="91" t="str">
        <f>I459</f>
        <v>Salade composée.S.Salade bouchère n° 84.Famille ►.H.Hors d'œuvres</v>
      </c>
      <c r="J456" s="91"/>
      <c r="K456" s="91"/>
      <c r="L456" s="92" t="s">
        <v>39</v>
      </c>
      <c r="M456" s="93"/>
      <c r="N456" s="93"/>
      <c r="O456" s="94" t="s">
        <v>40</v>
      </c>
      <c r="P456" s="3317" t="str">
        <f>L459</f>
        <v>Salade composée.S.Salade bouchère n° 84.Famille ►.H.Hors d'œuvres</v>
      </c>
      <c r="Q456" s="3317"/>
      <c r="R456" s="3318"/>
      <c r="T456" s="3683"/>
      <c r="U456" s="101" t="s">
        <v>42</v>
      </c>
      <c r="V456" s="98">
        <v>10</v>
      </c>
      <c r="W456" s="99" t="s">
        <v>44</v>
      </c>
      <c r="Y456" s="229" t="s">
        <v>41</v>
      </c>
      <c r="Z456" s="2950">
        <f t="shared" ref="Z456:Z477" si="126">AA456 / 1000</f>
        <v>1E-3</v>
      </c>
      <c r="AA456" s="96">
        <v>1</v>
      </c>
      <c r="AB456" s="3"/>
      <c r="AC456" s="66" t="str">
        <f t="shared" si="109"/>
        <v>A</v>
      </c>
      <c r="AD456" s="3"/>
      <c r="AE456" s="48"/>
      <c r="AF456" s="48"/>
      <c r="AG456" s="48"/>
      <c r="AH456" s="48"/>
      <c r="AI456" s="48"/>
      <c r="AJ456" s="16"/>
      <c r="AK456" s="4">
        <v>1</v>
      </c>
    </row>
    <row r="457" spans="1:37" ht="15.75" customHeight="1" x14ac:dyDescent="0.25">
      <c r="A457" s="1401" t="str">
        <f t="shared" si="110"/>
        <v>A</v>
      </c>
      <c r="B457" s="1402" t="str">
        <f t="shared" si="111"/>
        <v>Salade composée.S.Salade bouchère n° 84.Famille ►.H.Hors d'œuvres</v>
      </c>
      <c r="C457" s="1403" t="str">
        <f t="shared" si="116"/>
        <v>Salade composée</v>
      </c>
      <c r="D457" s="2475" t="str">
        <f t="shared" si="112"/>
        <v>S</v>
      </c>
      <c r="E457" s="1402" t="str">
        <f t="shared" si="117"/>
        <v>Salade bouchère n° 84</v>
      </c>
      <c r="F457" s="1402" t="str">
        <f t="shared" si="118"/>
        <v>Famille ►</v>
      </c>
      <c r="G457" s="1402" t="str">
        <f t="shared" si="119"/>
        <v>H.Hors d'œuvres</v>
      </c>
      <c r="H457" s="66" t="s">
        <v>18</v>
      </c>
      <c r="I457" s="91" t="str">
        <f>I459</f>
        <v>Salade composée.S.Salade bouchère n° 84.Famille ►.H.Hors d'œuvres</v>
      </c>
      <c r="J457" s="91"/>
      <c r="K457" s="91"/>
      <c r="L457" s="110">
        <v>10</v>
      </c>
      <c r="M457" s="111" t="s">
        <v>44</v>
      </c>
      <c r="N457" s="92"/>
      <c r="O457" s="92"/>
      <c r="P457" s="3317"/>
      <c r="Q457" s="3317"/>
      <c r="R457" s="3318"/>
      <c r="T457" s="3683"/>
      <c r="U457" s="112" t="s">
        <v>48</v>
      </c>
      <c r="V457" s="113"/>
      <c r="W457" s="114"/>
      <c r="Y457" s="510" t="s">
        <v>47</v>
      </c>
      <c r="Z457" s="2950">
        <f t="shared" si="126"/>
        <v>1</v>
      </c>
      <c r="AA457" s="96">
        <v>1000</v>
      </c>
      <c r="AB457" s="3"/>
      <c r="AC457" s="66" t="str">
        <f t="shared" si="109"/>
        <v>A</v>
      </c>
      <c r="AD457" s="3"/>
      <c r="AE457" s="48"/>
      <c r="AF457" s="48"/>
      <c r="AG457" s="48"/>
      <c r="AH457" s="48"/>
      <c r="AI457" s="48"/>
      <c r="AJ457" s="16"/>
      <c r="AK457" s="4">
        <v>1</v>
      </c>
    </row>
    <row r="458" spans="1:37" ht="15.75" x14ac:dyDescent="0.25">
      <c r="A458" s="1401" t="str">
        <f t="shared" si="110"/>
        <v>►</v>
      </c>
      <c r="B458" s="1402" t="str">
        <f t="shared" si="111"/>
        <v>►</v>
      </c>
      <c r="C458" s="1403" t="str">
        <f t="shared" si="116"/>
        <v>►</v>
      </c>
      <c r="D458" s="2475" t="str">
        <f t="shared" si="112"/>
        <v>►</v>
      </c>
      <c r="E458" s="1402" t="str">
        <f t="shared" si="117"/>
        <v>►</v>
      </c>
      <c r="F458" s="1402" t="str">
        <f t="shared" si="118"/>
        <v>►</v>
      </c>
      <c r="G458" s="1402" t="str">
        <f t="shared" si="119"/>
        <v>►</v>
      </c>
      <c r="H458" s="66" t="s">
        <v>11</v>
      </c>
      <c r="I458" s="121" t="str">
        <f>I459</f>
        <v>Salade composée.S.Salade bouchère n° 84.Famille ►.H.Hors d'œuvres</v>
      </c>
      <c r="J458" s="121"/>
      <c r="K458" s="121"/>
      <c r="L458" s="122"/>
      <c r="M458" s="123"/>
      <c r="N458" s="123"/>
      <c r="O458" s="123"/>
      <c r="P458" s="123"/>
      <c r="Q458" s="123"/>
      <c r="R458" s="124"/>
      <c r="T458" s="2871">
        <f>IF(OR(ISBLANK(V455), ISBLANK(V456)), 0, V455/V456)</f>
        <v>10</v>
      </c>
      <c r="U458" s="126"/>
      <c r="V458" s="126"/>
      <c r="W458" s="127" t="str">
        <f ca="1">IF(COUNTIF(I498:W498,"&lt;0.5")=0,"Aucune colonne masquée",COUNTIF(I498:W498,"&lt;0.5")&amp;" colonnes masquées : "&amp;(T459&amp;U459))</f>
        <v>Aucune colonne masquée</v>
      </c>
      <c r="Y458" s="495" t="s">
        <v>51</v>
      </c>
      <c r="Z458" s="2950">
        <f t="shared" si="126"/>
        <v>0.25</v>
      </c>
      <c r="AA458" s="96">
        <v>250</v>
      </c>
      <c r="AB458" s="3"/>
      <c r="AC458" s="66" t="str">
        <f t="shared" si="109"/>
        <v>►</v>
      </c>
      <c r="AD458" s="3"/>
      <c r="AE458" s="48"/>
      <c r="AF458" s="48"/>
      <c r="AG458" s="48"/>
      <c r="AH458" s="48"/>
      <c r="AI458" s="48"/>
      <c r="AJ458" s="16"/>
      <c r="AK458" s="4">
        <v>1</v>
      </c>
    </row>
    <row r="459" spans="1:37" ht="16.5" thickBot="1" x14ac:dyDescent="0.3">
      <c r="A459" s="1401" t="str">
        <f t="shared" si="110"/>
        <v>►</v>
      </c>
      <c r="B459" s="1402" t="str">
        <f t="shared" si="111"/>
        <v>►</v>
      </c>
      <c r="C459" s="1403" t="str">
        <f t="shared" si="116"/>
        <v>►</v>
      </c>
      <c r="D459" s="2475" t="str">
        <f t="shared" si="112"/>
        <v>►</v>
      </c>
      <c r="E459" s="1402" t="str">
        <f t="shared" si="117"/>
        <v>►</v>
      </c>
      <c r="F459" s="1402" t="str">
        <f t="shared" si="118"/>
        <v>►</v>
      </c>
      <c r="G459" s="1402" t="str">
        <f t="shared" si="119"/>
        <v>►</v>
      </c>
      <c r="H459" s="129" t="s">
        <v>11</v>
      </c>
      <c r="I459" s="130" t="str">
        <f>L459</f>
        <v>Salade composée.S.Salade bouchère n° 84.Famille ►.H.Hors d'œuvres</v>
      </c>
      <c r="J459" s="130">
        <f>L457</f>
        <v>10</v>
      </c>
      <c r="K459" s="130" t="str">
        <f>M457</f>
        <v>couverts</v>
      </c>
      <c r="L459" s="131" t="str">
        <f>UPPER(LEFT(N453,1))&amp;LOWER(MID(N453,2,999))&amp;"."&amp;UPPER(LEFT(P453,1))&amp;"."&amp;UPPER(LEFT(P453,1))&amp;LOWER(MID(P453,2,999))&amp;"."&amp;IF(ISTEXT(R459),Q459&amp;"."&amp;UPPER(LEFT(R459,1))&amp;"."&amp;UPPER(LEFT(R459,1))&amp;LOWER(MID(R459,2,999)),M459)</f>
        <v>Salade composée.S.Salade bouchère n° 84.Famille ►.H.Hors d'œuvres</v>
      </c>
      <c r="M459" s="132" t="s">
        <v>55</v>
      </c>
      <c r="N459" s="3321" t="s">
        <v>56</v>
      </c>
      <c r="O459" s="3321"/>
      <c r="P459" s="3321"/>
      <c r="Q459" s="133" t="s">
        <v>2387</v>
      </c>
      <c r="R459" s="134" t="s">
        <v>2388</v>
      </c>
      <c r="T459" s="2872" t="str">
        <f ca="1">IF(I498&lt;0.5,I497&amp;".","")&amp;IF(J498&lt;0.5,J497&amp;".","")&amp;IF(K498&lt;0.5,K497&amp;".","")&amp;IF(L498&lt;0.5,L497&amp;".","")&amp;IF(M498&lt;0.5,M497&amp;".","")&amp;IF(N498&lt;0.5,N497&amp;".","")&amp;IF(O498&lt;0.5,O497&amp;".","")&amp;IF(P498&lt;0.5,P497&amp;".","")&amp;IF(Q498&lt;0.5,Q497&amp;".","")</f>
        <v/>
      </c>
      <c r="U459" s="136" t="str">
        <f ca="1">IF(R498&lt;0.5,R497&amp;".","")&amp;IF(S498&lt;0.5,S497&amp;".","")&amp;IF(T498&lt;0.5,T497&amp;".","")&amp;IF(U498&lt;0.5,U497&amp;".","")&amp;IF(V498&lt;0.5,V497&amp;".","")&amp;IF(W498&lt;0.5,W497&amp;".","")</f>
        <v/>
      </c>
      <c r="V459" s="137"/>
      <c r="W459" s="127" t="str">
        <f>ROWS(H453:H499)-SUBTOTAL(103,H453:H499)&amp;" "&amp;"Lignes masquées"</f>
        <v>0 Lignes masquées</v>
      </c>
      <c r="Y459" s="495" t="s">
        <v>59</v>
      </c>
      <c r="Z459" s="2950">
        <f t="shared" si="126"/>
        <v>0.5</v>
      </c>
      <c r="AA459" s="96">
        <v>500</v>
      </c>
      <c r="AB459" s="3"/>
      <c r="AC459" s="129" t="str">
        <f t="shared" si="109"/>
        <v>►</v>
      </c>
      <c r="AD459" s="3"/>
      <c r="AE459" s="48"/>
      <c r="AF459" s="48"/>
      <c r="AG459" s="48"/>
      <c r="AH459" s="48"/>
      <c r="AI459" s="48"/>
      <c r="AJ459" s="16"/>
      <c r="AK459" s="4">
        <v>1</v>
      </c>
    </row>
    <row r="460" spans="1:37" s="48" customFormat="1" ht="17.25" thickTop="1" thickBot="1" x14ac:dyDescent="0.3">
      <c r="A460" s="1401" t="str">
        <f t="shared" si="110"/>
        <v>►</v>
      </c>
      <c r="B460" s="1402" t="str">
        <f t="shared" si="111"/>
        <v>►</v>
      </c>
      <c r="C460" s="1403" t="str">
        <f t="shared" si="116"/>
        <v>►</v>
      </c>
      <c r="D460" s="2475" t="str">
        <f t="shared" si="112"/>
        <v>►</v>
      </c>
      <c r="E460" s="1402" t="str">
        <f t="shared" si="117"/>
        <v>►</v>
      </c>
      <c r="F460" s="1402" t="str">
        <f t="shared" si="118"/>
        <v>►</v>
      </c>
      <c r="G460" s="1402" t="str">
        <f t="shared" si="119"/>
        <v>►</v>
      </c>
      <c r="H460" s="138" t="s">
        <v>11</v>
      </c>
      <c r="I460" s="139" t="str">
        <f>I459</f>
        <v>Salade composée.S.Salade bouchère n° 84.Famille ►.H.Hors d'œuvres</v>
      </c>
      <c r="J460" s="140"/>
      <c r="K460" s="140"/>
      <c r="L460" s="141" t="s">
        <v>61</v>
      </c>
      <c r="M460" s="141" t="s">
        <v>62</v>
      </c>
      <c r="N460" s="141" t="s">
        <v>63</v>
      </c>
      <c r="O460" s="141" t="s">
        <v>64</v>
      </c>
      <c r="P460" s="2987" t="s">
        <v>65</v>
      </c>
      <c r="Q460" s="142" t="s">
        <v>66</v>
      </c>
      <c r="R460" s="143" t="s">
        <v>67</v>
      </c>
      <c r="S460"/>
      <c r="T460" s="2875" t="s">
        <v>70</v>
      </c>
      <c r="U460" s="3686" t="s">
        <v>71</v>
      </c>
      <c r="V460" s="3686" t="s">
        <v>72</v>
      </c>
      <c r="W460" s="145" t="s">
        <v>73</v>
      </c>
      <c r="X460"/>
      <c r="Y460" s="495" t="s">
        <v>68</v>
      </c>
      <c r="Z460" s="2950">
        <f t="shared" si="126"/>
        <v>0.33332999999999996</v>
      </c>
      <c r="AA460" s="96">
        <v>333.33</v>
      </c>
      <c r="AB460" s="3"/>
      <c r="AC460" s="138" t="str">
        <f t="shared" ref="AC460:AC499" si="127">H460</f>
        <v>►</v>
      </c>
      <c r="AD460" s="3"/>
      <c r="AJ460" s="16"/>
      <c r="AK460" s="4">
        <v>1</v>
      </c>
    </row>
    <row r="461" spans="1:37" s="48" customFormat="1" ht="15.75" customHeight="1" thickTop="1" x14ac:dyDescent="0.25">
      <c r="A461" s="1401" t="str">
        <f t="shared" ref="A461:A499" si="128">IF(H461&lt;&gt;"A", "►", "A")</f>
        <v>A</v>
      </c>
      <c r="B461" s="1402" t="str">
        <f t="shared" ref="B461:B499" si="129">IF(A461="►","►",IF(A461="A",IF(ISTEXT(I461),I461,"")))</f>
        <v>Salade composée.S.Salade bouchère n° 84.Famille ►.H.Hors d'œuvres</v>
      </c>
      <c r="C461" s="1403" t="str">
        <f t="shared" si="116"/>
        <v>Salade composée</v>
      </c>
      <c r="D461" s="2475" t="str">
        <f t="shared" ref="D461:D499" si="130">IF(B461="►","►",IFERROR(MID(B461,SEARCH(".",B461)+1,SEARCH(".",B461,SEARCH(".",B461)+1)-SEARCH(".",B461)-1),0))</f>
        <v>S</v>
      </c>
      <c r="E461" s="1402" t="str">
        <f t="shared" si="117"/>
        <v>Salade bouchère n° 84</v>
      </c>
      <c r="F461" s="1402" t="str">
        <f t="shared" si="118"/>
        <v>Famille ►</v>
      </c>
      <c r="G461" s="1402" t="str">
        <f t="shared" si="119"/>
        <v>H.Hors d'œuvres</v>
      </c>
      <c r="H461" s="3711" t="s">
        <v>18</v>
      </c>
      <c r="I461" s="1018" t="str">
        <f>I459</f>
        <v>Salade composée.S.Salade bouchère n° 84.Famille ►.H.Hors d'œuvres</v>
      </c>
      <c r="J461" s="1019"/>
      <c r="K461" s="1019"/>
      <c r="L461" s="3687" t="s">
        <v>86</v>
      </c>
      <c r="M461" s="3688" t="s">
        <v>87</v>
      </c>
      <c r="N461" s="443"/>
      <c r="O461" s="3322" t="s">
        <v>88</v>
      </c>
      <c r="P461" s="3323" t="s">
        <v>89</v>
      </c>
      <c r="Q461" s="3324" t="s">
        <v>90</v>
      </c>
      <c r="R461" s="3689" t="s">
        <v>91</v>
      </c>
      <c r="S461"/>
      <c r="T461" s="3423" t="s">
        <v>2389</v>
      </c>
      <c r="U461" s="3690" t="s">
        <v>93</v>
      </c>
      <c r="V461" s="3691" t="s">
        <v>94</v>
      </c>
      <c r="W461" s="3436" t="s">
        <v>95</v>
      </c>
      <c r="X461"/>
      <c r="Y461" s="496" t="s">
        <v>92</v>
      </c>
      <c r="Z461" s="2951">
        <f t="shared" si="126"/>
        <v>1E-3</v>
      </c>
      <c r="AA461" s="155">
        <v>1</v>
      </c>
      <c r="AB461" s="3"/>
      <c r="AC461" s="66" t="str">
        <f t="shared" si="127"/>
        <v>A</v>
      </c>
      <c r="AD461" s="3"/>
      <c r="AJ461" s="16"/>
      <c r="AK461" s="4">
        <v>1</v>
      </c>
    </row>
    <row r="462" spans="1:37" s="48" customFormat="1" ht="16.5" customHeight="1" x14ac:dyDescent="0.25">
      <c r="A462" s="1401" t="str">
        <f t="shared" si="128"/>
        <v>A</v>
      </c>
      <c r="B462" s="1402" t="str">
        <f t="shared" si="129"/>
        <v>Salade composée.S.Salade bouchère n° 84.Famille ►.H.Hors d'œuvres</v>
      </c>
      <c r="C462" s="1403" t="str">
        <f t="shared" si="116"/>
        <v>Salade composée</v>
      </c>
      <c r="D462" s="2475" t="str">
        <f t="shared" si="130"/>
        <v>S</v>
      </c>
      <c r="E462" s="1402" t="str">
        <f t="shared" si="117"/>
        <v>Salade bouchère n° 84</v>
      </c>
      <c r="F462" s="1402" t="str">
        <f t="shared" si="118"/>
        <v>Famille ►</v>
      </c>
      <c r="G462" s="1402" t="str">
        <f t="shared" si="119"/>
        <v>H.Hors d'œuvres</v>
      </c>
      <c r="H462" s="66" t="s">
        <v>18</v>
      </c>
      <c r="I462" s="149" t="str">
        <f>I459</f>
        <v>Salade composée.S.Salade bouchère n° 84.Famille ►.H.Hors d'œuvres</v>
      </c>
      <c r="J462" s="91"/>
      <c r="K462" s="91"/>
      <c r="L462" s="2817" t="s">
        <v>103</v>
      </c>
      <c r="M462" s="164" t="s">
        <v>104</v>
      </c>
      <c r="N462" s="165" t="s">
        <v>105</v>
      </c>
      <c r="O462" s="3121"/>
      <c r="P462" s="3123"/>
      <c r="Q462" s="3320"/>
      <c r="R462" s="166" t="s">
        <v>106</v>
      </c>
      <c r="S462"/>
      <c r="T462" s="3424"/>
      <c r="U462" s="3692"/>
      <c r="V462" s="3693"/>
      <c r="W462" s="3195"/>
      <c r="X462"/>
      <c r="Y462" s="496" t="s">
        <v>107</v>
      </c>
      <c r="Z462" s="2951">
        <f t="shared" si="126"/>
        <v>0.01</v>
      </c>
      <c r="AA462" s="155">
        <v>10</v>
      </c>
      <c r="AB462" s="3"/>
      <c r="AC462" s="66" t="str">
        <f t="shared" si="127"/>
        <v>A</v>
      </c>
      <c r="AD462" s="3"/>
      <c r="AJ462" s="16"/>
      <c r="AK462" s="4">
        <v>1</v>
      </c>
    </row>
    <row r="463" spans="1:37" s="48" customFormat="1" ht="17.25" x14ac:dyDescent="0.25">
      <c r="A463" s="1401" t="str">
        <f t="shared" si="128"/>
        <v>A</v>
      </c>
      <c r="B463" s="1402" t="str">
        <f t="shared" si="129"/>
        <v>Salade composée.S.Salade bouchère n° 84.Famille ►.H.Hors d'œuvres</v>
      </c>
      <c r="C463" s="1403" t="str">
        <f t="shared" si="116"/>
        <v>Salade composée</v>
      </c>
      <c r="D463" s="2475" t="str">
        <f t="shared" si="130"/>
        <v>S</v>
      </c>
      <c r="E463" s="1402" t="str">
        <f t="shared" si="117"/>
        <v>Salade bouchère n° 84</v>
      </c>
      <c r="F463" s="1402" t="str">
        <f t="shared" si="118"/>
        <v>Famille ►</v>
      </c>
      <c r="G463" s="1402" t="str">
        <f t="shared" si="119"/>
        <v>H.Hors d'œuvres</v>
      </c>
      <c r="H463" s="66" t="s">
        <v>18</v>
      </c>
      <c r="I463" s="149" t="str">
        <f>I459</f>
        <v>Salade composée.S.Salade bouchère n° 84.Famille ►.H.Hors d'œuvres</v>
      </c>
      <c r="J463" s="91">
        <f>J459</f>
        <v>10</v>
      </c>
      <c r="K463" s="91" t="str">
        <f>K459</f>
        <v>couverts</v>
      </c>
      <c r="L463" s="174"/>
      <c r="M463" s="175"/>
      <c r="N463" s="176" t="str">
        <f t="shared" ref="N463:N476" si="131">IF(OR(ISTEXT(L463), L463&lt;=0, O463&lt;=0), "", "de")</f>
        <v/>
      </c>
      <c r="O463" s="177">
        <v>900</v>
      </c>
      <c r="P463" s="229" t="s">
        <v>41</v>
      </c>
      <c r="Q463" s="179">
        <v>1</v>
      </c>
      <c r="R463" s="180" t="s">
        <v>2517</v>
      </c>
      <c r="S463"/>
      <c r="T463" s="2978">
        <f>IF(ISTEXT(L463), 0, IFERROR(INDEX(Z453:Z477, MATCH(P463, Y453:Y477, 0)) * O463 * IF(ISBLANK(L463), 1, L463), 0))</f>
        <v>0.9</v>
      </c>
      <c r="U463" s="3694">
        <f>IF(ISNUMBER(Q463), T463*Q463*T458, 0)</f>
        <v>9</v>
      </c>
      <c r="V463" s="3695">
        <f>IF(AND(ISNUMBER(Q463), ISNUMBER(L463)), L463 * Q463 * T458, 0)</f>
        <v>0</v>
      </c>
      <c r="W463" s="3696">
        <f t="shared" ref="W463:W476" si="132">M463</f>
        <v>0</v>
      </c>
      <c r="X463"/>
      <c r="Y463" s="496" t="s">
        <v>117</v>
      </c>
      <c r="Z463" s="2951">
        <f t="shared" si="126"/>
        <v>0.1</v>
      </c>
      <c r="AA463" s="155">
        <v>100</v>
      </c>
      <c r="AB463" s="3"/>
      <c r="AC463" s="66" t="str">
        <f t="shared" si="127"/>
        <v>A</v>
      </c>
      <c r="AD463" s="3"/>
      <c r="AJ463" s="16"/>
      <c r="AK463" s="4">
        <v>1</v>
      </c>
    </row>
    <row r="464" spans="1:37" s="48" customFormat="1" ht="17.25" x14ac:dyDescent="0.25">
      <c r="A464" s="1401" t="str">
        <f t="shared" si="128"/>
        <v>A</v>
      </c>
      <c r="B464" s="1402" t="str">
        <f t="shared" si="129"/>
        <v>Salade composée.S.Salade bouchère n° 84.Famille ►.H.Hors d'œuvres</v>
      </c>
      <c r="C464" s="1403" t="str">
        <f t="shared" si="116"/>
        <v>Salade composée</v>
      </c>
      <c r="D464" s="2475" t="str">
        <f t="shared" si="130"/>
        <v>S</v>
      </c>
      <c r="E464" s="1402" t="str">
        <f t="shared" si="117"/>
        <v>Salade bouchère n° 84</v>
      </c>
      <c r="F464" s="1402" t="str">
        <f t="shared" si="118"/>
        <v>Famille ►</v>
      </c>
      <c r="G464" s="1402" t="str">
        <f t="shared" si="119"/>
        <v>H.Hors d'œuvres</v>
      </c>
      <c r="H464" s="196" t="str">
        <f t="shared" ref="H464:H476" si="133">IF(R464&lt;&gt;"","A","►")</f>
        <v>A</v>
      </c>
      <c r="I464" s="149" t="str">
        <f>I459</f>
        <v>Salade composée.S.Salade bouchère n° 84.Famille ►.H.Hors d'œuvres</v>
      </c>
      <c r="J464" s="91">
        <f>J459</f>
        <v>10</v>
      </c>
      <c r="K464" s="91" t="str">
        <f>K459</f>
        <v>couverts</v>
      </c>
      <c r="L464" s="174"/>
      <c r="M464" s="175"/>
      <c r="N464" s="176" t="str">
        <f t="shared" si="131"/>
        <v/>
      </c>
      <c r="O464" s="177"/>
      <c r="P464" s="1462"/>
      <c r="Q464" s="179">
        <v>1</v>
      </c>
      <c r="R464" s="180" t="s">
        <v>2518</v>
      </c>
      <c r="S464"/>
      <c r="T464" s="2978">
        <f>IF(ISTEXT(L464), 0, IFERROR(INDEX(Z453:Z477, MATCH(P464, Y453:Y477, 0)) * O464 * IF(ISBLANK(L464), 1, L464), 0))</f>
        <v>0</v>
      </c>
      <c r="U464" s="3697">
        <f>IF(ISNUMBER(Q464), T464*Q464*T458, 0)</f>
        <v>0</v>
      </c>
      <c r="V464" s="3698">
        <f>IF(AND(ISNUMBER(Q464), ISNUMBER(L464)), L464 * Q464 * T458, 0)</f>
        <v>0</v>
      </c>
      <c r="W464" s="3699">
        <f t="shared" si="132"/>
        <v>0</v>
      </c>
      <c r="X464"/>
      <c r="Y464" s="496" t="s">
        <v>118</v>
      </c>
      <c r="Z464" s="2951">
        <f t="shared" si="126"/>
        <v>1</v>
      </c>
      <c r="AA464" s="155">
        <v>1000</v>
      </c>
      <c r="AB464" s="3"/>
      <c r="AC464" s="196" t="str">
        <f t="shared" si="127"/>
        <v>A</v>
      </c>
      <c r="AD464" s="3"/>
      <c r="AJ464" s="16"/>
      <c r="AK464" s="4">
        <v>1</v>
      </c>
    </row>
    <row r="465" spans="1:37" s="48" customFormat="1" ht="17.25" x14ac:dyDescent="0.25">
      <c r="A465" s="1401" t="str">
        <f t="shared" si="128"/>
        <v>►</v>
      </c>
      <c r="B465" s="1402" t="str">
        <f t="shared" si="129"/>
        <v>►</v>
      </c>
      <c r="C465" s="1403" t="str">
        <f t="shared" si="116"/>
        <v>►</v>
      </c>
      <c r="D465" s="2475" t="str">
        <f t="shared" si="130"/>
        <v>►</v>
      </c>
      <c r="E465" s="1402" t="str">
        <f t="shared" si="117"/>
        <v>►</v>
      </c>
      <c r="F465" s="1402" t="str">
        <f t="shared" si="118"/>
        <v>►</v>
      </c>
      <c r="G465" s="1402" t="str">
        <f t="shared" si="119"/>
        <v>►</v>
      </c>
      <c r="H465" s="196" t="str">
        <f t="shared" si="133"/>
        <v>►</v>
      </c>
      <c r="I465" s="149" t="str">
        <f>I459</f>
        <v>Salade composée.S.Salade bouchère n° 84.Famille ►.H.Hors d'œuvres</v>
      </c>
      <c r="J465" s="91">
        <f>J459</f>
        <v>10</v>
      </c>
      <c r="K465" s="91" t="str">
        <f>K459</f>
        <v>couverts</v>
      </c>
      <c r="L465" s="174"/>
      <c r="M465" s="209"/>
      <c r="N465" s="176" t="str">
        <f t="shared" si="131"/>
        <v/>
      </c>
      <c r="O465" s="177"/>
      <c r="P465" s="1462"/>
      <c r="Q465" s="179">
        <v>1</v>
      </c>
      <c r="R465" s="180"/>
      <c r="S465"/>
      <c r="T465" s="2978">
        <f>IF(ISTEXT(L465), 0, IFERROR(INDEX(Z453:Z477, MATCH(P465, Y453:Y477, 0)) * O465 * IF(ISBLANK(L465), 1, L465), 0))</f>
        <v>0</v>
      </c>
      <c r="U465" s="3700">
        <f>IF(ISNUMBER(Q465), T465*Q465*T458, 0)</f>
        <v>0</v>
      </c>
      <c r="V465" s="3701">
        <f>IF(AND(ISNUMBER(Q465), ISNUMBER(L465)), L465 * Q465 * T458, 0)</f>
        <v>0</v>
      </c>
      <c r="W465" s="3702">
        <f t="shared" si="132"/>
        <v>0</v>
      </c>
      <c r="X465"/>
      <c r="Y465" s="489" t="s">
        <v>120</v>
      </c>
      <c r="Z465" s="2951">
        <f t="shared" si="126"/>
        <v>0.25</v>
      </c>
      <c r="AA465" s="155">
        <v>250</v>
      </c>
      <c r="AB465" s="3"/>
      <c r="AC465" s="196" t="str">
        <f t="shared" si="127"/>
        <v>►</v>
      </c>
      <c r="AD465" s="3"/>
      <c r="AJ465" s="16"/>
      <c r="AK465" s="4">
        <v>1</v>
      </c>
    </row>
    <row r="466" spans="1:37" s="48" customFormat="1" ht="17.25" x14ac:dyDescent="0.25">
      <c r="A466" s="1401" t="str">
        <f t="shared" si="128"/>
        <v>A</v>
      </c>
      <c r="B466" s="1402" t="str">
        <f t="shared" si="129"/>
        <v>Salade composée.S.Salade bouchère n° 84.Famille ►.H.Hors d'œuvres</v>
      </c>
      <c r="C466" s="1403" t="str">
        <f t="shared" si="116"/>
        <v>Salade composée</v>
      </c>
      <c r="D466" s="2475" t="str">
        <f t="shared" si="130"/>
        <v>S</v>
      </c>
      <c r="E466" s="1402" t="str">
        <f t="shared" si="117"/>
        <v>Salade bouchère n° 84</v>
      </c>
      <c r="F466" s="1402" t="str">
        <f t="shared" si="118"/>
        <v>Famille ►</v>
      </c>
      <c r="G466" s="1402" t="str">
        <f t="shared" si="119"/>
        <v>H.Hors d'œuvres</v>
      </c>
      <c r="H466" s="196" t="str">
        <f t="shared" si="133"/>
        <v>A</v>
      </c>
      <c r="I466" s="149" t="str">
        <f>I459</f>
        <v>Salade composée.S.Salade bouchère n° 84.Famille ►.H.Hors d'œuvres</v>
      </c>
      <c r="J466" s="91">
        <f>J459</f>
        <v>10</v>
      </c>
      <c r="K466" s="91" t="str">
        <f>K459</f>
        <v>couverts</v>
      </c>
      <c r="L466" s="174"/>
      <c r="M466" s="209"/>
      <c r="N466" s="176" t="str">
        <f t="shared" si="131"/>
        <v/>
      </c>
      <c r="O466" s="177">
        <v>800</v>
      </c>
      <c r="P466" s="229" t="s">
        <v>41</v>
      </c>
      <c r="Q466" s="179">
        <v>1</v>
      </c>
      <c r="R466" s="180" t="s">
        <v>2419</v>
      </c>
      <c r="S466"/>
      <c r="T466" s="2978">
        <f>IF(ISTEXT(L466), 0, IFERROR(INDEX(Z453:Z477, MATCH(P466, Y453:Y477, 0)) * O466 * IF(ISBLANK(L466), 1, L466), 0))</f>
        <v>0.8</v>
      </c>
      <c r="U466" s="3697">
        <f>IF(ISNUMBER(Q466), T466*Q466*T458, 0)</f>
        <v>8</v>
      </c>
      <c r="V466" s="3698">
        <f>IF(AND(ISNUMBER(Q466), ISNUMBER(L466)), L466 * Q466 * T458, 0)</f>
        <v>0</v>
      </c>
      <c r="W466" s="3699">
        <f t="shared" si="132"/>
        <v>0</v>
      </c>
      <c r="X466"/>
      <c r="Y466" s="489" t="s">
        <v>123</v>
      </c>
      <c r="Z466" s="2951">
        <f t="shared" si="126"/>
        <v>0.5</v>
      </c>
      <c r="AA466" s="155">
        <v>500</v>
      </c>
      <c r="AB466" s="3"/>
      <c r="AC466" s="196" t="str">
        <f t="shared" si="127"/>
        <v>A</v>
      </c>
      <c r="AD466" s="3"/>
      <c r="AJ466" s="16"/>
      <c r="AK466" s="4">
        <v>1</v>
      </c>
    </row>
    <row r="467" spans="1:37" s="48" customFormat="1" ht="18" customHeight="1" x14ac:dyDescent="0.25">
      <c r="A467" s="1401" t="str">
        <f t="shared" si="128"/>
        <v>A</v>
      </c>
      <c r="B467" s="1402" t="str">
        <f t="shared" si="129"/>
        <v>Salade composée.S.Salade bouchère n° 84.Famille ►.H.Hors d'œuvres</v>
      </c>
      <c r="C467" s="1403" t="str">
        <f t="shared" si="116"/>
        <v>Salade composée</v>
      </c>
      <c r="D467" s="2475" t="str">
        <f t="shared" si="130"/>
        <v>S</v>
      </c>
      <c r="E467" s="1402" t="str">
        <f t="shared" si="117"/>
        <v>Salade bouchère n° 84</v>
      </c>
      <c r="F467" s="1402" t="str">
        <f t="shared" si="118"/>
        <v>Famille ►</v>
      </c>
      <c r="G467" s="1402" t="str">
        <f t="shared" si="119"/>
        <v>H.Hors d'œuvres</v>
      </c>
      <c r="H467" s="196" t="str">
        <f t="shared" si="133"/>
        <v>A</v>
      </c>
      <c r="I467" s="149" t="str">
        <f>I459</f>
        <v>Salade composée.S.Salade bouchère n° 84.Famille ►.H.Hors d'œuvres</v>
      </c>
      <c r="J467" s="91">
        <f>J459</f>
        <v>10</v>
      </c>
      <c r="K467" s="91" t="str">
        <f>K459</f>
        <v>couverts</v>
      </c>
      <c r="L467" s="174"/>
      <c r="M467" s="209"/>
      <c r="N467" s="176" t="str">
        <f t="shared" si="131"/>
        <v/>
      </c>
      <c r="O467" s="177">
        <v>200</v>
      </c>
      <c r="P467" s="229" t="s">
        <v>41</v>
      </c>
      <c r="Q467" s="179">
        <v>1</v>
      </c>
      <c r="R467" s="180" t="s">
        <v>2421</v>
      </c>
      <c r="S467"/>
      <c r="T467" s="2978">
        <f>IF(ISTEXT(L467), 0, IFERROR(INDEX(Z453:Z477, MATCH(P467, Y453:Y477, 0)) * O467 * IF(ISBLANK(L467), 1, L467), 0))</f>
        <v>0.2</v>
      </c>
      <c r="U467" s="3700">
        <f>IF(ISNUMBER(Q467), T467*Q467*T458, 0)</f>
        <v>2</v>
      </c>
      <c r="V467" s="3701">
        <f>IF(AND(ISNUMBER(Q467), ISNUMBER(L467)), L467 * Q467 * T458, 0)</f>
        <v>0</v>
      </c>
      <c r="W467" s="3702">
        <f t="shared" si="132"/>
        <v>0</v>
      </c>
      <c r="X467"/>
      <c r="Y467" s="2879" t="s">
        <v>125</v>
      </c>
      <c r="Z467" s="2951">
        <f t="shared" si="126"/>
        <v>0.1</v>
      </c>
      <c r="AA467" s="155">
        <v>100</v>
      </c>
      <c r="AB467" s="3"/>
      <c r="AC467" s="196" t="str">
        <f t="shared" si="127"/>
        <v>A</v>
      </c>
      <c r="AD467" s="3"/>
      <c r="AJ467" s="16"/>
      <c r="AK467" s="4">
        <v>1</v>
      </c>
    </row>
    <row r="468" spans="1:37" s="48" customFormat="1" ht="18" customHeight="1" x14ac:dyDescent="0.25">
      <c r="A468" s="1401" t="str">
        <f t="shared" si="128"/>
        <v>A</v>
      </c>
      <c r="B468" s="1402" t="str">
        <f t="shared" si="129"/>
        <v>Salade composée.S.Salade bouchère n° 84.Famille ►.H.Hors d'œuvres</v>
      </c>
      <c r="C468" s="1403" t="str">
        <f t="shared" si="116"/>
        <v>Salade composée</v>
      </c>
      <c r="D468" s="2475" t="str">
        <f t="shared" si="130"/>
        <v>S</v>
      </c>
      <c r="E468" s="1402" t="str">
        <f t="shared" si="117"/>
        <v>Salade bouchère n° 84</v>
      </c>
      <c r="F468" s="1402" t="str">
        <f t="shared" si="118"/>
        <v>Famille ►</v>
      </c>
      <c r="G468" s="1402" t="str">
        <f t="shared" si="119"/>
        <v>H.Hors d'œuvres</v>
      </c>
      <c r="H468" s="196" t="str">
        <f t="shared" si="133"/>
        <v>A</v>
      </c>
      <c r="I468" s="149" t="str">
        <f>I459</f>
        <v>Salade composée.S.Salade bouchère n° 84.Famille ►.H.Hors d'œuvres</v>
      </c>
      <c r="J468" s="91">
        <f>J459</f>
        <v>10</v>
      </c>
      <c r="K468" s="91" t="str">
        <f>K459</f>
        <v>couverts</v>
      </c>
      <c r="L468" s="174"/>
      <c r="M468" s="209"/>
      <c r="N468" s="176" t="str">
        <f t="shared" si="131"/>
        <v/>
      </c>
      <c r="O468" s="177">
        <v>20</v>
      </c>
      <c r="P468" s="229" t="s">
        <v>41</v>
      </c>
      <c r="Q468" s="179">
        <v>1</v>
      </c>
      <c r="R468" s="180" t="s">
        <v>2459</v>
      </c>
      <c r="S468"/>
      <c r="T468" s="2978">
        <f>IF(ISTEXT(L468), 0, IFERROR(INDEX(Z453:Z477, MATCH(P468, Y453:Y477, 0)) * O468 * IF(ISBLANK(L468), 1, L468), 0))</f>
        <v>0.02</v>
      </c>
      <c r="U468" s="3697">
        <f>IF(ISNUMBER(Q468), T468*Q468*T458, 0)</f>
        <v>0.2</v>
      </c>
      <c r="V468" s="3698">
        <f>IF(AND(ISNUMBER(Q468), ISNUMBER(L468)), L468 * Q468 * T458, 0)</f>
        <v>0</v>
      </c>
      <c r="W468" s="3699">
        <f t="shared" si="132"/>
        <v>0</v>
      </c>
      <c r="X468"/>
      <c r="Y468" s="1446" t="s">
        <v>126</v>
      </c>
      <c r="Z468" s="2951">
        <f t="shared" si="126"/>
        <v>4.9299999999999995E-3</v>
      </c>
      <c r="AA468" s="223">
        <v>4.93</v>
      </c>
      <c r="AB468" s="3"/>
      <c r="AC468" s="196" t="str">
        <f t="shared" si="127"/>
        <v>A</v>
      </c>
      <c r="AD468" s="3"/>
      <c r="AJ468" s="16"/>
      <c r="AK468" s="4">
        <v>1</v>
      </c>
    </row>
    <row r="469" spans="1:37" s="48" customFormat="1" ht="17.25" x14ac:dyDescent="0.25">
      <c r="A469" s="1401" t="str">
        <f t="shared" si="128"/>
        <v>►</v>
      </c>
      <c r="B469" s="1402" t="str">
        <f t="shared" si="129"/>
        <v>►</v>
      </c>
      <c r="C469" s="1403" t="str">
        <f t="shared" si="116"/>
        <v>►</v>
      </c>
      <c r="D469" s="2475" t="str">
        <f t="shared" si="130"/>
        <v>►</v>
      </c>
      <c r="E469" s="1402" t="str">
        <f t="shared" si="117"/>
        <v>►</v>
      </c>
      <c r="F469" s="1402" t="str">
        <f t="shared" si="118"/>
        <v>►</v>
      </c>
      <c r="G469" s="1402" t="str">
        <f t="shared" si="119"/>
        <v>►</v>
      </c>
      <c r="H469" s="196" t="str">
        <f t="shared" si="133"/>
        <v>►</v>
      </c>
      <c r="I469" s="149" t="str">
        <f>I459</f>
        <v>Salade composée.S.Salade bouchère n° 84.Famille ►.H.Hors d'œuvres</v>
      </c>
      <c r="J469" s="91">
        <f>J459</f>
        <v>10</v>
      </c>
      <c r="K469" s="91" t="str">
        <f>K459</f>
        <v>couverts</v>
      </c>
      <c r="L469" s="174"/>
      <c r="M469" s="209"/>
      <c r="N469" s="176" t="str">
        <f t="shared" si="131"/>
        <v/>
      </c>
      <c r="O469" s="177"/>
      <c r="P469" s="1462"/>
      <c r="Q469" s="179">
        <v>1</v>
      </c>
      <c r="R469" s="180"/>
      <c r="S469"/>
      <c r="T469" s="2978">
        <f>IF(ISTEXT(L469), 0, IFERROR(INDEX(Z453:Z477, MATCH(P469, Y453:Y477, 0)) * O469 * IF(ISBLANK(L469), 1, L469), 0))</f>
        <v>0</v>
      </c>
      <c r="U469" s="3700">
        <f>IF(ISNUMBER(Q469), T469*Q469*T458, 0)</f>
        <v>0</v>
      </c>
      <c r="V469" s="3701">
        <f>IF(AND(ISNUMBER(Q469), ISNUMBER(L469)), L469 * Q469 * T458, 0)</f>
        <v>0</v>
      </c>
      <c r="W469" s="3702">
        <f t="shared" si="132"/>
        <v>0</v>
      </c>
      <c r="X469"/>
      <c r="Y469" s="1446" t="s">
        <v>128</v>
      </c>
      <c r="Z469" s="2951">
        <f t="shared" si="126"/>
        <v>1.4999999999999999E-2</v>
      </c>
      <c r="AA469" s="155">
        <v>15</v>
      </c>
      <c r="AB469" s="3"/>
      <c r="AC469" s="196" t="str">
        <f t="shared" si="127"/>
        <v>►</v>
      </c>
      <c r="AD469" s="3"/>
      <c r="AJ469" s="16"/>
      <c r="AK469" s="4">
        <v>1</v>
      </c>
    </row>
    <row r="470" spans="1:37" s="48" customFormat="1" ht="17.25" x14ac:dyDescent="0.25">
      <c r="A470" s="1401" t="str">
        <f t="shared" si="128"/>
        <v>A</v>
      </c>
      <c r="B470" s="1402" t="str">
        <f t="shared" si="129"/>
        <v>Salade composée.S.Salade bouchère n° 84.Famille ►.H.Hors d'œuvres</v>
      </c>
      <c r="C470" s="1403" t="str">
        <f t="shared" si="116"/>
        <v>Salade composée</v>
      </c>
      <c r="D470" s="2475" t="str">
        <f t="shared" si="130"/>
        <v>S</v>
      </c>
      <c r="E470" s="1402" t="str">
        <f t="shared" si="117"/>
        <v>Salade bouchère n° 84</v>
      </c>
      <c r="F470" s="1402" t="str">
        <f t="shared" si="118"/>
        <v>Famille ►</v>
      </c>
      <c r="G470" s="1402" t="str">
        <f t="shared" si="119"/>
        <v>H.Hors d'œuvres</v>
      </c>
      <c r="H470" s="196" t="str">
        <f t="shared" si="133"/>
        <v>A</v>
      </c>
      <c r="I470" s="149" t="str">
        <f>I459</f>
        <v>Salade composée.S.Salade bouchère n° 84.Famille ►.H.Hors d'œuvres</v>
      </c>
      <c r="J470" s="91">
        <f>J459</f>
        <v>10</v>
      </c>
      <c r="K470" s="91" t="str">
        <f>K459</f>
        <v>couverts</v>
      </c>
      <c r="L470" s="174"/>
      <c r="M470" s="209"/>
      <c r="N470" s="176" t="str">
        <f t="shared" si="131"/>
        <v/>
      </c>
      <c r="O470" s="177">
        <v>140</v>
      </c>
      <c r="P470" s="229" t="s">
        <v>41</v>
      </c>
      <c r="Q470" s="179">
        <v>1</v>
      </c>
      <c r="R470" s="180" t="s">
        <v>1995</v>
      </c>
      <c r="S470"/>
      <c r="T470" s="2978">
        <f>IF(ISTEXT(L470), 0, IFERROR(INDEX(Z453:Z477, MATCH(P470, Y453:Y477, 0)) * O470 * IF(ISBLANK(L470), 1, L470), 0))</f>
        <v>0.14000000000000001</v>
      </c>
      <c r="U470" s="3697">
        <f>IF(ISNUMBER(Q470), T470*Q470*T458, 0)</f>
        <v>1.4000000000000001</v>
      </c>
      <c r="V470" s="3698">
        <f>IF(AND(ISNUMBER(Q470), ISNUMBER(L470)), L470 * Q470 * T458, 0)</f>
        <v>0</v>
      </c>
      <c r="W470" s="3699">
        <f t="shared" si="132"/>
        <v>0</v>
      </c>
      <c r="X470"/>
      <c r="Y470" s="1446" t="s">
        <v>130</v>
      </c>
      <c r="Z470" s="2951">
        <f t="shared" si="126"/>
        <v>5.0000000000000001E-3</v>
      </c>
      <c r="AA470" s="155">
        <v>5</v>
      </c>
      <c r="AB470" s="3"/>
      <c r="AC470" s="196" t="str">
        <f t="shared" si="127"/>
        <v>A</v>
      </c>
      <c r="AD470" s="3"/>
      <c r="AJ470" s="16"/>
      <c r="AK470" s="4">
        <v>1</v>
      </c>
    </row>
    <row r="471" spans="1:37" s="48" customFormat="1" ht="17.25" x14ac:dyDescent="0.25">
      <c r="A471" s="1401" t="str">
        <f t="shared" si="128"/>
        <v>A</v>
      </c>
      <c r="B471" s="1402" t="str">
        <f t="shared" si="129"/>
        <v>Salade composée.S.Salade bouchère n° 84.Famille ►.H.Hors d'œuvres</v>
      </c>
      <c r="C471" s="1403" t="str">
        <f t="shared" si="116"/>
        <v>Salade composée</v>
      </c>
      <c r="D471" s="2475" t="str">
        <f t="shared" si="130"/>
        <v>S</v>
      </c>
      <c r="E471" s="1402" t="str">
        <f t="shared" si="117"/>
        <v>Salade bouchère n° 84</v>
      </c>
      <c r="F471" s="1402" t="str">
        <f t="shared" si="118"/>
        <v>Famille ►</v>
      </c>
      <c r="G471" s="1402" t="str">
        <f t="shared" si="119"/>
        <v>H.Hors d'œuvres</v>
      </c>
      <c r="H471" s="196" t="str">
        <f t="shared" si="133"/>
        <v>A</v>
      </c>
      <c r="I471" s="149" t="str">
        <f>I459</f>
        <v>Salade composée.S.Salade bouchère n° 84.Famille ►.H.Hors d'œuvres</v>
      </c>
      <c r="J471" s="91">
        <f>J459</f>
        <v>10</v>
      </c>
      <c r="K471" s="91" t="str">
        <f>K459</f>
        <v>couverts</v>
      </c>
      <c r="L471" s="174"/>
      <c r="M471" s="209"/>
      <c r="N471" s="176" t="str">
        <f t="shared" si="131"/>
        <v/>
      </c>
      <c r="O471" s="177">
        <v>70</v>
      </c>
      <c r="P471" s="229" t="s">
        <v>41</v>
      </c>
      <c r="Q471" s="179">
        <v>1</v>
      </c>
      <c r="R471" s="180" t="s">
        <v>2497</v>
      </c>
      <c r="S471"/>
      <c r="T471" s="2978">
        <f>IF(ISTEXT(L471), 0, IFERROR(INDEX(Z453:Z477, MATCH(P471, Y453:Y477, 0)) * O471 * IF(ISBLANK(L471), 1, L471), 0))</f>
        <v>7.0000000000000007E-2</v>
      </c>
      <c r="U471" s="3700">
        <f>IF(ISNUMBER(Q471), T471*Q471*T458, 0)</f>
        <v>0.70000000000000007</v>
      </c>
      <c r="V471" s="3701">
        <f>IF(AND(ISNUMBER(Q471), ISNUMBER(L471)), L471 * Q471 * T458, 0)</f>
        <v>0</v>
      </c>
      <c r="W471" s="3702">
        <f t="shared" si="132"/>
        <v>0</v>
      </c>
      <c r="X471"/>
      <c r="Y471" s="1446" t="s">
        <v>133</v>
      </c>
      <c r="Z471" s="2951">
        <f t="shared" si="126"/>
        <v>0.03</v>
      </c>
      <c r="AA471" s="155">
        <v>30</v>
      </c>
      <c r="AB471" s="3"/>
      <c r="AC471" s="196" t="str">
        <f t="shared" si="127"/>
        <v>A</v>
      </c>
      <c r="AD471" s="3"/>
      <c r="AJ471" s="16"/>
      <c r="AK471" s="4">
        <v>1</v>
      </c>
    </row>
    <row r="472" spans="1:37" s="48" customFormat="1" ht="17.25" x14ac:dyDescent="0.25">
      <c r="A472" s="1401" t="str">
        <f t="shared" si="128"/>
        <v>A</v>
      </c>
      <c r="B472" s="1402" t="str">
        <f t="shared" si="129"/>
        <v>Salade composée.S.Salade bouchère n° 84.Famille ►.H.Hors d'œuvres</v>
      </c>
      <c r="C472" s="1403" t="str">
        <f t="shared" si="116"/>
        <v>Salade composée</v>
      </c>
      <c r="D472" s="2475" t="str">
        <f t="shared" si="130"/>
        <v>S</v>
      </c>
      <c r="E472" s="1402" t="str">
        <f t="shared" si="117"/>
        <v>Salade bouchère n° 84</v>
      </c>
      <c r="F472" s="1402" t="str">
        <f t="shared" si="118"/>
        <v>Famille ►</v>
      </c>
      <c r="G472" s="1402" t="str">
        <f t="shared" si="119"/>
        <v>H.Hors d'œuvres</v>
      </c>
      <c r="H472" s="196" t="str">
        <f t="shared" si="133"/>
        <v>A</v>
      </c>
      <c r="I472" s="149" t="str">
        <f>I459</f>
        <v>Salade composée.S.Salade bouchère n° 84.Famille ►.H.Hors d'œuvres</v>
      </c>
      <c r="J472" s="91">
        <f>J459</f>
        <v>10</v>
      </c>
      <c r="K472" s="91" t="str">
        <f>K459</f>
        <v>couverts</v>
      </c>
      <c r="L472" s="174"/>
      <c r="M472" s="209" t="s">
        <v>2393</v>
      </c>
      <c r="N472" s="176" t="str">
        <f t="shared" si="131"/>
        <v/>
      </c>
      <c r="O472" s="177"/>
      <c r="P472" s="178"/>
      <c r="Q472" s="179">
        <v>1</v>
      </c>
      <c r="R472" s="180" t="s">
        <v>2424</v>
      </c>
      <c r="S472"/>
      <c r="T472" s="2978">
        <f>IF(ISTEXT(L472), 0, IFERROR(INDEX(Z453:Z477, MATCH(P472, Y453:Y477, 0)) * O472 * IF(ISBLANK(L472), 1, L472), 0))</f>
        <v>0</v>
      </c>
      <c r="U472" s="3697">
        <f>IF(ISNUMBER(Q472), T472*Q472*T458, 0)</f>
        <v>0</v>
      </c>
      <c r="V472" s="3698">
        <f>IF(AND(ISNUMBER(Q472), ISNUMBER(L472)), L472 * Q472 * T458, 0)</f>
        <v>0</v>
      </c>
      <c r="W472" s="3699" t="str">
        <f t="shared" si="132"/>
        <v>PM</v>
      </c>
      <c r="X472"/>
      <c r="Y472" s="1446" t="s">
        <v>136</v>
      </c>
      <c r="Z472" s="2951">
        <f t="shared" si="126"/>
        <v>0.06</v>
      </c>
      <c r="AA472" s="155">
        <v>60</v>
      </c>
      <c r="AB472" s="3"/>
      <c r="AC472" s="196" t="str">
        <f t="shared" si="127"/>
        <v>A</v>
      </c>
      <c r="AD472" s="3"/>
      <c r="AJ472" s="16"/>
      <c r="AK472" s="4">
        <v>1</v>
      </c>
    </row>
    <row r="473" spans="1:37" s="48" customFormat="1" ht="17.25" x14ac:dyDescent="0.25">
      <c r="A473" s="1401" t="str">
        <f t="shared" si="128"/>
        <v>A</v>
      </c>
      <c r="B473" s="1402" t="str">
        <f t="shared" si="129"/>
        <v>Salade composée.S.Salade bouchère n° 84.Famille ►.H.Hors d'œuvres</v>
      </c>
      <c r="C473" s="1403" t="str">
        <f t="shared" si="116"/>
        <v>Salade composée</v>
      </c>
      <c r="D473" s="2475" t="str">
        <f t="shared" si="130"/>
        <v>S</v>
      </c>
      <c r="E473" s="1402" t="str">
        <f t="shared" si="117"/>
        <v>Salade bouchère n° 84</v>
      </c>
      <c r="F473" s="1402" t="str">
        <f t="shared" si="118"/>
        <v>Famille ►</v>
      </c>
      <c r="G473" s="1402" t="str">
        <f t="shared" si="119"/>
        <v>H.Hors d'œuvres</v>
      </c>
      <c r="H473" s="196" t="str">
        <f t="shared" si="133"/>
        <v>A</v>
      </c>
      <c r="I473" s="149" t="str">
        <f>I459</f>
        <v>Salade composée.S.Salade bouchère n° 84.Famille ►.H.Hors d'œuvres</v>
      </c>
      <c r="J473" s="91">
        <f>J459</f>
        <v>10</v>
      </c>
      <c r="K473" s="91" t="str">
        <f>K459</f>
        <v>couverts</v>
      </c>
      <c r="L473" s="174"/>
      <c r="M473" s="209" t="s">
        <v>2393</v>
      </c>
      <c r="N473" s="176" t="str">
        <f t="shared" si="131"/>
        <v/>
      </c>
      <c r="O473" s="177"/>
      <c r="P473" s="178"/>
      <c r="Q473" s="179">
        <v>1</v>
      </c>
      <c r="R473" s="180" t="s">
        <v>2425</v>
      </c>
      <c r="S473"/>
      <c r="T473" s="2978">
        <f>IF(ISTEXT(L473), 0, IFERROR(INDEX(Z453:Z477, MATCH(P473, Y453:Y477, 0)) * O473 * IF(ISBLANK(L473), 1, L473), 0))</f>
        <v>0</v>
      </c>
      <c r="U473" s="3700">
        <f>IF(ISNUMBER(Q473), T473*Q473*T458, 0)</f>
        <v>0</v>
      </c>
      <c r="V473" s="3701">
        <f>IF(AND(ISNUMBER(Q473), ISNUMBER(L473)), L473 * Q473 * T458, 0)</f>
        <v>0</v>
      </c>
      <c r="W473" s="3702" t="str">
        <f t="shared" si="132"/>
        <v>PM</v>
      </c>
      <c r="X473"/>
      <c r="Y473" s="1446" t="s">
        <v>139</v>
      </c>
      <c r="Z473" s="2951">
        <f t="shared" si="126"/>
        <v>0.22500000000000001</v>
      </c>
      <c r="AA473" s="155">
        <v>225</v>
      </c>
      <c r="AB473" s="3"/>
      <c r="AC473" s="196" t="str">
        <f t="shared" si="127"/>
        <v>A</v>
      </c>
      <c r="AD473" s="3"/>
      <c r="AJ473" s="16"/>
      <c r="AK473" s="4">
        <v>1</v>
      </c>
    </row>
    <row r="474" spans="1:37" s="48" customFormat="1" ht="19.5" customHeight="1" x14ac:dyDescent="0.25">
      <c r="A474" s="1401" t="str">
        <f t="shared" si="128"/>
        <v>►</v>
      </c>
      <c r="B474" s="1402" t="str">
        <f t="shared" si="129"/>
        <v>►</v>
      </c>
      <c r="C474" s="1403" t="str">
        <f t="shared" si="116"/>
        <v>►</v>
      </c>
      <c r="D474" s="2475" t="str">
        <f t="shared" si="130"/>
        <v>►</v>
      </c>
      <c r="E474" s="1402" t="str">
        <f t="shared" si="117"/>
        <v>►</v>
      </c>
      <c r="F474" s="1402" t="str">
        <f t="shared" si="118"/>
        <v>►</v>
      </c>
      <c r="G474" s="1402" t="str">
        <f t="shared" si="119"/>
        <v>►</v>
      </c>
      <c r="H474" s="196" t="str">
        <f t="shared" si="133"/>
        <v>►</v>
      </c>
      <c r="I474" s="149" t="str">
        <f>I459</f>
        <v>Salade composée.S.Salade bouchère n° 84.Famille ►.H.Hors d'œuvres</v>
      </c>
      <c r="J474" s="91">
        <f>J459</f>
        <v>10</v>
      </c>
      <c r="K474" s="91" t="str">
        <f>K459</f>
        <v>couverts</v>
      </c>
      <c r="L474" s="174"/>
      <c r="M474" s="209"/>
      <c r="N474" s="176" t="str">
        <f t="shared" si="131"/>
        <v/>
      </c>
      <c r="O474" s="177"/>
      <c r="P474" s="178"/>
      <c r="Q474" s="179">
        <v>1</v>
      </c>
      <c r="R474" s="180"/>
      <c r="S474"/>
      <c r="T474" s="2978">
        <f>IF(ISTEXT(L474), 0, IFERROR(INDEX(Z453:Z477, MATCH(P474, Y453:Y477, 0)) * O474 * IF(ISBLANK(L474), 1, L474), 0))</f>
        <v>0</v>
      </c>
      <c r="U474" s="3697">
        <f>IF(ISNUMBER(Q474), T474*Q474*T458, 0)</f>
        <v>0</v>
      </c>
      <c r="V474" s="3698">
        <f>IF(AND(ISNUMBER(Q474), ISNUMBER(L474)), L474 * Q474 * T458, 0)</f>
        <v>0</v>
      </c>
      <c r="W474" s="3699">
        <f t="shared" si="132"/>
        <v>0</v>
      </c>
      <c r="X474"/>
      <c r="Y474" s="1446" t="s">
        <v>141</v>
      </c>
      <c r="Z474" s="2951">
        <f t="shared" si="126"/>
        <v>0.11799999999999999</v>
      </c>
      <c r="AA474" s="155">
        <v>118</v>
      </c>
      <c r="AB474" s="3" t="s">
        <v>6</v>
      </c>
      <c r="AC474" s="196" t="str">
        <f t="shared" si="127"/>
        <v>►</v>
      </c>
      <c r="AD474" s="3"/>
      <c r="AJ474" s="16"/>
      <c r="AK474" s="4">
        <v>1</v>
      </c>
    </row>
    <row r="475" spans="1:37" s="48" customFormat="1" ht="19.5" customHeight="1" x14ac:dyDescent="0.25">
      <c r="A475" s="1401" t="str">
        <f t="shared" si="128"/>
        <v>►</v>
      </c>
      <c r="B475" s="1402" t="str">
        <f t="shared" si="129"/>
        <v>►</v>
      </c>
      <c r="C475" s="1403" t="str">
        <f t="shared" si="116"/>
        <v>►</v>
      </c>
      <c r="D475" s="2475" t="str">
        <f t="shared" si="130"/>
        <v>►</v>
      </c>
      <c r="E475" s="1402" t="str">
        <f t="shared" si="117"/>
        <v>►</v>
      </c>
      <c r="F475" s="1402" t="str">
        <f t="shared" si="118"/>
        <v>►</v>
      </c>
      <c r="G475" s="1402" t="str">
        <f t="shared" si="119"/>
        <v>►</v>
      </c>
      <c r="H475" s="196" t="str">
        <f t="shared" si="133"/>
        <v>►</v>
      </c>
      <c r="I475" s="149" t="str">
        <f>I459</f>
        <v>Salade composée.S.Salade bouchère n° 84.Famille ►.H.Hors d'œuvres</v>
      </c>
      <c r="J475" s="91">
        <f>J459</f>
        <v>10</v>
      </c>
      <c r="K475" s="91" t="str">
        <f>K459</f>
        <v>couverts</v>
      </c>
      <c r="L475" s="174"/>
      <c r="M475" s="209"/>
      <c r="N475" s="176" t="str">
        <f t="shared" si="131"/>
        <v/>
      </c>
      <c r="O475" s="177"/>
      <c r="P475" s="178"/>
      <c r="Q475" s="179">
        <v>1</v>
      </c>
      <c r="R475" s="180"/>
      <c r="S475"/>
      <c r="T475" s="2978">
        <f>IF(ISTEXT(L475), 0, IFERROR(INDEX(Z453:Z477, MATCH(P475, Y453:Y477, 0)) * O475 * IF(ISBLANK(L475), 1, L475), 0))</f>
        <v>0</v>
      </c>
      <c r="U475" s="3700">
        <f>IF(ISNUMBER(Q475), T475*Q475*T458, 0)</f>
        <v>0</v>
      </c>
      <c r="V475" s="3701">
        <f>IF(AND(ISNUMBER(Q475), ISNUMBER(L475)), L475 * Q475 * T458, 0)</f>
        <v>0</v>
      </c>
      <c r="W475" s="3702">
        <f t="shared" si="132"/>
        <v>0</v>
      </c>
      <c r="X475"/>
      <c r="Y475" s="1446" t="s">
        <v>143</v>
      </c>
      <c r="Z475" s="2951">
        <f t="shared" si="126"/>
        <v>0.25</v>
      </c>
      <c r="AA475" s="155">
        <v>250</v>
      </c>
      <c r="AB475" s="3"/>
      <c r="AC475" s="196" t="str">
        <f t="shared" si="127"/>
        <v>►</v>
      </c>
      <c r="AD475" s="3"/>
      <c r="AJ475" s="16"/>
      <c r="AK475" s="4">
        <v>1</v>
      </c>
    </row>
    <row r="476" spans="1:37" s="48" customFormat="1" ht="17.25" x14ac:dyDescent="0.25">
      <c r="A476" s="1401" t="str">
        <f t="shared" si="128"/>
        <v>►</v>
      </c>
      <c r="B476" s="1402" t="str">
        <f t="shared" si="129"/>
        <v>►</v>
      </c>
      <c r="C476" s="1403" t="str">
        <f t="shared" ref="C476:C499" si="134">IF(B476="►", "►", IFERROR(LEFT(B476, SEARCH(".", B476)-1), 0))</f>
        <v>►</v>
      </c>
      <c r="D476" s="2475" t="str">
        <f t="shared" si="130"/>
        <v>►</v>
      </c>
      <c r="E476" s="1402" t="str">
        <f t="shared" ref="E476:E499" si="135">IF(B476="►", "►", IFERROR(MID(B476, SEARCH(".", B476, SEARCH(".", B476)+1)+1, SEARCH(".", B476, SEARCH(".", B476, SEARCH(".", B476)+1)+1) - SEARCH(".", B476, SEARCH(".", B476)+1)-1), 0))</f>
        <v>►</v>
      </c>
      <c r="F476" s="1402" t="str">
        <f t="shared" ref="F476:F499" si="136"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1402" t="str">
        <f t="shared" ref="G476:G499" si="137">IF(OR(B476="►", ISBLANK(B476)), "►", IFERROR(RIGHT(B476, LEN(B476)-FIND("►", B476)-1), ""))</f>
        <v>►</v>
      </c>
      <c r="H476" s="196" t="str">
        <f t="shared" si="133"/>
        <v>►</v>
      </c>
      <c r="I476" s="149" t="str">
        <f>I459</f>
        <v>Salade composée.S.Salade bouchère n° 84.Famille ►.H.Hors d'œuvres</v>
      </c>
      <c r="J476" s="91">
        <f>J459</f>
        <v>10</v>
      </c>
      <c r="K476" s="91" t="str">
        <f>K459</f>
        <v>couverts</v>
      </c>
      <c r="L476" s="174"/>
      <c r="M476" s="209"/>
      <c r="N476" s="176" t="str">
        <f t="shared" si="131"/>
        <v/>
      </c>
      <c r="O476" s="177"/>
      <c r="P476" s="178"/>
      <c r="Q476" s="179">
        <v>1</v>
      </c>
      <c r="R476" s="180"/>
      <c r="S476"/>
      <c r="T476" s="2978">
        <f>IF(ISTEXT(L476), 0, IFERROR(INDEX(Z453:Z477, MATCH(P476, Y453:Y477, 0)) * O476 * IF(ISBLANK(L476), 1, L476), 0))</f>
        <v>0</v>
      </c>
      <c r="U476" s="3697">
        <f>IF(ISNUMBER(Q476), T476*Q476*T458, 0)</f>
        <v>0</v>
      </c>
      <c r="V476" s="3698">
        <f>IF(AND(ISNUMBER(Q476), ISNUMBER(L476)), L476 * Q476 * T458, 0)</f>
        <v>0</v>
      </c>
      <c r="W476" s="3699">
        <f t="shared" si="132"/>
        <v>0</v>
      </c>
      <c r="X476"/>
      <c r="Y476" s="1446" t="s">
        <v>147</v>
      </c>
      <c r="Z476" s="2951">
        <f t="shared" si="126"/>
        <v>0.15</v>
      </c>
      <c r="AA476" s="155">
        <v>150</v>
      </c>
      <c r="AB476" s="3"/>
      <c r="AC476" s="196" t="str">
        <f t="shared" si="127"/>
        <v>►</v>
      </c>
      <c r="AD476" s="3"/>
      <c r="AJ476" s="16"/>
      <c r="AK476" s="4">
        <v>1</v>
      </c>
    </row>
    <row r="477" spans="1:37" s="48" customFormat="1" ht="15.75" x14ac:dyDescent="0.25">
      <c r="A477" s="1401" t="str">
        <f t="shared" si="128"/>
        <v>A</v>
      </c>
      <c r="B477" s="1402" t="str">
        <f t="shared" si="129"/>
        <v>Salade composée.S.Salade bouchère n° 84.Famille ►.H.Hors d'œuvres</v>
      </c>
      <c r="C477" s="1403" t="str">
        <f t="shared" si="134"/>
        <v>Salade composée</v>
      </c>
      <c r="D477" s="2475" t="str">
        <f t="shared" si="130"/>
        <v>S</v>
      </c>
      <c r="E477" s="1402" t="str">
        <f t="shared" si="135"/>
        <v>Salade bouchère n° 84</v>
      </c>
      <c r="F477" s="1402" t="str">
        <f t="shared" si="136"/>
        <v>Famille ►</v>
      </c>
      <c r="G477" s="1402" t="str">
        <f t="shared" si="137"/>
        <v>H.Hors d'œuvres</v>
      </c>
      <c r="H477" s="66" t="s">
        <v>18</v>
      </c>
      <c r="I477" s="985" t="str">
        <f>I459</f>
        <v>Salade composée.S.Salade bouchère n° 84.Famille ►.H.Hors d'œuvres</v>
      </c>
      <c r="J477" s="986">
        <f>J459</f>
        <v>10</v>
      </c>
      <c r="K477" s="987" t="str">
        <f>K459</f>
        <v>couverts</v>
      </c>
      <c r="L477" s="988" t="s">
        <v>150</v>
      </c>
      <c r="M477" s="989"/>
      <c r="N477" s="990"/>
      <c r="O477" s="990"/>
      <c r="P477" s="990"/>
      <c r="Q477" s="990"/>
      <c r="R477" s="991"/>
      <c r="T477" s="3703">
        <f>SUM(T463:T476)</f>
        <v>2.13</v>
      </c>
      <c r="U477" s="257">
        <f>SUM(U463:U476)</f>
        <v>21.299999999999997</v>
      </c>
      <c r="V477" s="3704"/>
      <c r="W477" s="3705"/>
      <c r="Y477" s="1446" t="s">
        <v>151</v>
      </c>
      <c r="Z477" s="2952">
        <f t="shared" si="126"/>
        <v>0.35</v>
      </c>
      <c r="AA477" s="1031">
        <v>350</v>
      </c>
      <c r="AB477" s="3"/>
      <c r="AC477" s="66" t="str">
        <f t="shared" si="127"/>
        <v>A</v>
      </c>
      <c r="AD477" s="3"/>
      <c r="AJ477" s="16"/>
      <c r="AK477" s="4">
        <v>1</v>
      </c>
    </row>
    <row r="478" spans="1:37" s="48" customFormat="1" ht="15.75" x14ac:dyDescent="0.25">
      <c r="A478" s="1401" t="str">
        <f t="shared" si="128"/>
        <v>A</v>
      </c>
      <c r="B478" s="1402" t="str">
        <f t="shared" si="129"/>
        <v>Salade composée.S.Salade bouchère n° 84.Famille ►.H.Hors d'œuvres</v>
      </c>
      <c r="C478" s="1403" t="str">
        <f t="shared" si="134"/>
        <v>Salade composée</v>
      </c>
      <c r="D478" s="2475" t="str">
        <f t="shared" si="130"/>
        <v>S</v>
      </c>
      <c r="E478" s="1402" t="str">
        <f t="shared" si="135"/>
        <v>Salade bouchère n° 84</v>
      </c>
      <c r="F478" s="1402" t="str">
        <f t="shared" si="136"/>
        <v>Famille ►</v>
      </c>
      <c r="G478" s="1402" t="str">
        <f t="shared" si="137"/>
        <v>H.Hors d'œuvres</v>
      </c>
      <c r="H478" s="1004" t="s">
        <v>18</v>
      </c>
      <c r="I478" s="998" t="str">
        <f>I459</f>
        <v>Salade composée.S.Salade bouchère n° 84.Famille ►.H.Hors d'œuvres</v>
      </c>
      <c r="J478" s="998">
        <f>J459</f>
        <v>10</v>
      </c>
      <c r="K478" s="998" t="str">
        <f>K459</f>
        <v>couverts</v>
      </c>
      <c r="L478" s="315" t="s">
        <v>61</v>
      </c>
      <c r="M478" s="1002">
        <v>12</v>
      </c>
      <c r="N478" s="999" t="s">
        <v>142</v>
      </c>
      <c r="O478" s="1000"/>
      <c r="P478" s="1000"/>
      <c r="Q478" s="1000"/>
      <c r="R478" s="1001"/>
      <c r="T478" s="2885"/>
      <c r="U478" s="1000"/>
      <c r="V478" s="1000"/>
      <c r="W478" s="1354"/>
      <c r="Y478" s="332"/>
      <c r="Z478" s="332"/>
      <c r="AA478" s="332"/>
      <c r="AB478" s="3"/>
      <c r="AC478" s="1004" t="str">
        <f t="shared" si="127"/>
        <v>A</v>
      </c>
      <c r="AD478" s="3"/>
      <c r="AJ478" s="16"/>
      <c r="AK478" s="4">
        <v>1</v>
      </c>
    </row>
    <row r="479" spans="1:37" s="48" customFormat="1" ht="15.75" x14ac:dyDescent="0.25">
      <c r="A479" s="1401" t="str">
        <f t="shared" si="128"/>
        <v>A</v>
      </c>
      <c r="B479" s="1402" t="str">
        <f t="shared" si="129"/>
        <v>Salade composée.S.Salade bouchère n° 84.Famille ►.H.Hors d'œuvres</v>
      </c>
      <c r="C479" s="1403" t="str">
        <f t="shared" si="134"/>
        <v>Salade composée</v>
      </c>
      <c r="D479" s="2475" t="str">
        <f t="shared" si="130"/>
        <v>S</v>
      </c>
      <c r="E479" s="1402" t="str">
        <f t="shared" si="135"/>
        <v>Salade bouchère n° 84</v>
      </c>
      <c r="F479" s="1402" t="str">
        <f t="shared" si="136"/>
        <v>Famille ►</v>
      </c>
      <c r="G479" s="1402" t="str">
        <f t="shared" si="137"/>
        <v>H.Hors d'œuvres</v>
      </c>
      <c r="H479" s="319" t="s">
        <v>18</v>
      </c>
      <c r="I479" s="1043" t="str">
        <f>I478</f>
        <v>Salade composée.S.Salade bouchère n° 84.Famille ►.H.Hors d'œuvres</v>
      </c>
      <c r="J479" s="1043">
        <f>J478</f>
        <v>10</v>
      </c>
      <c r="K479" s="1044" t="str">
        <f>K478</f>
        <v>couverts</v>
      </c>
      <c r="L479" s="321" t="s">
        <v>146</v>
      </c>
      <c r="M479" s="243"/>
      <c r="N479" s="243"/>
      <c r="O479" s="243"/>
      <c r="P479" s="243"/>
      <c r="Q479" s="243"/>
      <c r="R479" s="322"/>
      <c r="T479" s="2886" t="s">
        <v>163</v>
      </c>
      <c r="U479" s="311"/>
      <c r="V479" s="311"/>
      <c r="W479" s="312"/>
      <c r="Y479" s="332"/>
      <c r="Z479" s="332"/>
      <c r="AA479" s="332"/>
      <c r="AB479" s="3"/>
      <c r="AC479" s="319" t="str">
        <f t="shared" si="127"/>
        <v>A</v>
      </c>
      <c r="AD479" s="3"/>
      <c r="AJ479" s="16"/>
      <c r="AK479" s="4">
        <v>1</v>
      </c>
    </row>
    <row r="480" spans="1:37" s="48" customFormat="1" ht="15.75" customHeight="1" x14ac:dyDescent="0.25">
      <c r="A480" s="1401" t="str">
        <f t="shared" si="128"/>
        <v>A</v>
      </c>
      <c r="B480" s="1402" t="str">
        <f t="shared" si="129"/>
        <v>Salade composée.S.Salade bouchère n° 84.Famille ►.H.Hors d'œuvres</v>
      </c>
      <c r="C480" s="1403" t="str">
        <f t="shared" si="134"/>
        <v>Salade composée</v>
      </c>
      <c r="D480" s="2475" t="str">
        <f t="shared" si="130"/>
        <v>S</v>
      </c>
      <c r="E480" s="1402" t="str">
        <f t="shared" si="135"/>
        <v>Salade bouchère n° 84</v>
      </c>
      <c r="F480" s="1402" t="str">
        <f t="shared" si="136"/>
        <v>Famille ►</v>
      </c>
      <c r="G480" s="1402" t="str">
        <f t="shared" si="137"/>
        <v>H.Hors d'œuvres</v>
      </c>
      <c r="H480" s="196" t="str">
        <f t="shared" ref="H480:H490" si="138">IF(OR(L480&lt;&gt;"",M480&lt;&gt; "",N480&lt;&gt;"",O480&lt;&gt;""),"A", "►")</f>
        <v>A</v>
      </c>
      <c r="I480" s="320" t="str">
        <f>I478</f>
        <v>Salade composée.S.Salade bouchère n° 84.Famille ►.H.Hors d'œuvres</v>
      </c>
      <c r="J480" s="320">
        <f>J478</f>
        <v>10</v>
      </c>
      <c r="K480" s="1045" t="str">
        <f>K478</f>
        <v>couverts</v>
      </c>
      <c r="L480" s="324" t="s">
        <v>2519</v>
      </c>
      <c r="M480" s="248"/>
      <c r="N480" s="248"/>
      <c r="O480" s="248"/>
      <c r="P480" s="248"/>
      <c r="Q480" s="248"/>
      <c r="R480" s="322"/>
      <c r="T480" s="2889"/>
      <c r="U480" s="311"/>
      <c r="V480" s="311"/>
      <c r="W480" s="312"/>
      <c r="Y480" s="332"/>
      <c r="Z480" s="332"/>
      <c r="AA480" s="332"/>
      <c r="AB480" s="3"/>
      <c r="AC480" s="196" t="str">
        <f t="shared" si="127"/>
        <v>A</v>
      </c>
      <c r="AD480" s="3"/>
      <c r="AJ480" s="16"/>
      <c r="AK480" s="4">
        <v>1</v>
      </c>
    </row>
    <row r="481" spans="1:37" s="48" customFormat="1" ht="18.75" customHeight="1" x14ac:dyDescent="0.25">
      <c r="A481" s="1401" t="str">
        <f t="shared" si="128"/>
        <v>A</v>
      </c>
      <c r="B481" s="1402" t="str">
        <f t="shared" si="129"/>
        <v>Salade composée.S.Salade bouchère n° 84.Famille ►.H.Hors d'œuvres</v>
      </c>
      <c r="C481" s="1403" t="str">
        <f t="shared" si="134"/>
        <v>Salade composée</v>
      </c>
      <c r="D481" s="2475" t="str">
        <f t="shared" si="130"/>
        <v>S</v>
      </c>
      <c r="E481" s="1402" t="str">
        <f t="shared" si="135"/>
        <v>Salade bouchère n° 84</v>
      </c>
      <c r="F481" s="1402" t="str">
        <f t="shared" si="136"/>
        <v>Famille ►</v>
      </c>
      <c r="G481" s="1402" t="str">
        <f t="shared" si="137"/>
        <v>H.Hors d'œuvres</v>
      </c>
      <c r="H481" s="196" t="str">
        <f t="shared" si="138"/>
        <v>A</v>
      </c>
      <c r="I481" s="320" t="str">
        <f>I478</f>
        <v>Salade composée.S.Salade bouchère n° 84.Famille ►.H.Hors d'œuvres</v>
      </c>
      <c r="J481" s="320">
        <f>J478</f>
        <v>10</v>
      </c>
      <c r="K481" s="1045" t="str">
        <f>K478</f>
        <v>couverts</v>
      </c>
      <c r="L481" s="324" t="s">
        <v>2520</v>
      </c>
      <c r="M481" s="270"/>
      <c r="N481" s="270"/>
      <c r="O481" s="270"/>
      <c r="P481" s="270"/>
      <c r="Q481" s="270"/>
      <c r="R481" s="329"/>
      <c r="T481" s="2889"/>
      <c r="U481" s="311"/>
      <c r="V481" s="311"/>
      <c r="W481" s="312"/>
      <c r="Y481" s="332"/>
      <c r="Z481" s="332"/>
      <c r="AA481" s="332"/>
      <c r="AB481" s="3"/>
      <c r="AC481" s="196" t="str">
        <f t="shared" si="127"/>
        <v>A</v>
      </c>
      <c r="AD481" s="3"/>
      <c r="AJ481" s="16"/>
      <c r="AK481" s="4">
        <v>1</v>
      </c>
    </row>
    <row r="482" spans="1:37" s="48" customFormat="1" ht="18.75" customHeight="1" x14ac:dyDescent="0.25">
      <c r="A482" s="1401" t="str">
        <f t="shared" si="128"/>
        <v>A</v>
      </c>
      <c r="B482" s="1402" t="str">
        <f t="shared" si="129"/>
        <v>Salade composée.S.Salade bouchère n° 84.Famille ►.H.Hors d'œuvres</v>
      </c>
      <c r="C482" s="1403" t="str">
        <f t="shared" si="134"/>
        <v>Salade composée</v>
      </c>
      <c r="D482" s="2475" t="str">
        <f t="shared" si="130"/>
        <v>S</v>
      </c>
      <c r="E482" s="1402" t="str">
        <f t="shared" si="135"/>
        <v>Salade bouchère n° 84</v>
      </c>
      <c r="F482" s="1402" t="str">
        <f t="shared" si="136"/>
        <v>Famille ►</v>
      </c>
      <c r="G482" s="1402" t="str">
        <f t="shared" si="137"/>
        <v>H.Hors d'œuvres</v>
      </c>
      <c r="H482" s="196" t="str">
        <f t="shared" si="138"/>
        <v>A</v>
      </c>
      <c r="I482" s="320" t="str">
        <f>I478</f>
        <v>Salade composée.S.Salade bouchère n° 84.Famille ►.H.Hors d'œuvres</v>
      </c>
      <c r="J482" s="320">
        <f>J478</f>
        <v>10</v>
      </c>
      <c r="K482" s="1045" t="str">
        <f>K478</f>
        <v>couverts</v>
      </c>
      <c r="L482" s="324" t="s">
        <v>2414</v>
      </c>
      <c r="M482" s="270"/>
      <c r="N482" s="270"/>
      <c r="O482" s="270"/>
      <c r="P482" s="270"/>
      <c r="Q482" s="270"/>
      <c r="R482" s="329"/>
      <c r="T482" s="2889"/>
      <c r="U482" s="311"/>
      <c r="V482" s="311"/>
      <c r="W482" s="312"/>
      <c r="Y482" s="332"/>
      <c r="Z482" s="332"/>
      <c r="AA482" s="332"/>
      <c r="AB482" s="3"/>
      <c r="AC482" s="196" t="str">
        <f t="shared" si="127"/>
        <v>A</v>
      </c>
      <c r="AD482" s="3"/>
      <c r="AJ482" s="16"/>
      <c r="AK482" s="4">
        <v>1</v>
      </c>
    </row>
    <row r="483" spans="1:37" s="48" customFormat="1" ht="18.75" customHeight="1" x14ac:dyDescent="0.25">
      <c r="A483" s="1401" t="str">
        <f t="shared" si="128"/>
        <v>A</v>
      </c>
      <c r="B483" s="1402" t="str">
        <f t="shared" si="129"/>
        <v>Salade composée.S.Salade bouchère n° 84.Famille ►.H.Hors d'œuvres</v>
      </c>
      <c r="C483" s="1403" t="str">
        <f t="shared" si="134"/>
        <v>Salade composée</v>
      </c>
      <c r="D483" s="2475" t="str">
        <f t="shared" si="130"/>
        <v>S</v>
      </c>
      <c r="E483" s="1402" t="str">
        <f t="shared" si="135"/>
        <v>Salade bouchère n° 84</v>
      </c>
      <c r="F483" s="1402" t="str">
        <f t="shared" si="136"/>
        <v>Famille ►</v>
      </c>
      <c r="G483" s="1402" t="str">
        <f t="shared" si="137"/>
        <v>H.Hors d'œuvres</v>
      </c>
      <c r="H483" s="196" t="str">
        <f t="shared" si="138"/>
        <v>A</v>
      </c>
      <c r="I483" s="320" t="str">
        <f>I478</f>
        <v>Salade composée.S.Salade bouchère n° 84.Famille ►.H.Hors d'œuvres</v>
      </c>
      <c r="J483" s="320">
        <f>J478</f>
        <v>10</v>
      </c>
      <c r="K483" s="1045" t="str">
        <f>K478</f>
        <v>couverts</v>
      </c>
      <c r="L483" s="324" t="s">
        <v>2415</v>
      </c>
      <c r="M483" s="270"/>
      <c r="N483" s="270"/>
      <c r="O483" s="270"/>
      <c r="P483" s="270"/>
      <c r="Q483" s="270"/>
      <c r="R483" s="329"/>
      <c r="T483" s="2889"/>
      <c r="U483" s="311"/>
      <c r="V483" s="311"/>
      <c r="W483" s="312"/>
      <c r="Y483" s="332"/>
      <c r="Z483" s="332"/>
      <c r="AA483" s="332"/>
      <c r="AB483" s="3"/>
      <c r="AC483" s="196" t="str">
        <f t="shared" si="127"/>
        <v>A</v>
      </c>
      <c r="AD483" s="3"/>
      <c r="AJ483" s="16"/>
      <c r="AK483" s="4">
        <v>1</v>
      </c>
    </row>
    <row r="484" spans="1:37" s="48" customFormat="1" ht="18.75" customHeight="1" x14ac:dyDescent="0.25">
      <c r="A484" s="1401" t="str">
        <f t="shared" si="128"/>
        <v>A</v>
      </c>
      <c r="B484" s="1402" t="str">
        <f t="shared" si="129"/>
        <v>Salade composée.S.Salade bouchère n° 84.Famille ►.H.Hors d'œuvres</v>
      </c>
      <c r="C484" s="1403" t="str">
        <f t="shared" si="134"/>
        <v>Salade composée</v>
      </c>
      <c r="D484" s="2475" t="str">
        <f t="shared" si="130"/>
        <v>S</v>
      </c>
      <c r="E484" s="1402" t="str">
        <f t="shared" si="135"/>
        <v>Salade bouchère n° 84</v>
      </c>
      <c r="F484" s="1402" t="str">
        <f t="shared" si="136"/>
        <v>Famille ►</v>
      </c>
      <c r="G484" s="1402" t="str">
        <f t="shared" si="137"/>
        <v>H.Hors d'œuvres</v>
      </c>
      <c r="H484" s="196" t="str">
        <f t="shared" si="138"/>
        <v>A</v>
      </c>
      <c r="I484" s="320" t="str">
        <f>I478</f>
        <v>Salade composée.S.Salade bouchère n° 84.Famille ►.H.Hors d'œuvres</v>
      </c>
      <c r="J484" s="320">
        <f>J478</f>
        <v>10</v>
      </c>
      <c r="K484" s="1045" t="str">
        <f>K478</f>
        <v>couverts</v>
      </c>
      <c r="L484" s="324" t="s">
        <v>2431</v>
      </c>
      <c r="M484" s="270"/>
      <c r="N484" s="270"/>
      <c r="O484" s="270"/>
      <c r="P484" s="270"/>
      <c r="Q484" s="270"/>
      <c r="R484" s="329"/>
      <c r="T484" s="2886" t="s">
        <v>165</v>
      </c>
      <c r="U484" s="311"/>
      <c r="V484" s="311"/>
      <c r="W484" s="312"/>
      <c r="Y484" s="332"/>
      <c r="Z484" s="332"/>
      <c r="AA484" s="332"/>
      <c r="AB484" s="3"/>
      <c r="AC484" s="196" t="str">
        <f t="shared" si="127"/>
        <v>A</v>
      </c>
      <c r="AD484" s="3"/>
      <c r="AJ484" s="16"/>
      <c r="AK484" s="4">
        <v>1</v>
      </c>
    </row>
    <row r="485" spans="1:37" s="48" customFormat="1" ht="21" customHeight="1" x14ac:dyDescent="0.25">
      <c r="A485" s="1401" t="str">
        <f t="shared" si="128"/>
        <v>►</v>
      </c>
      <c r="B485" s="1402" t="str">
        <f t="shared" si="129"/>
        <v>►</v>
      </c>
      <c r="C485" s="1403" t="str">
        <f t="shared" si="134"/>
        <v>►</v>
      </c>
      <c r="D485" s="2475" t="str">
        <f t="shared" si="130"/>
        <v>►</v>
      </c>
      <c r="E485" s="1402" t="str">
        <f t="shared" si="135"/>
        <v>►</v>
      </c>
      <c r="F485" s="1402" t="str">
        <f t="shared" si="136"/>
        <v>►</v>
      </c>
      <c r="G485" s="1402" t="str">
        <f t="shared" si="137"/>
        <v>►</v>
      </c>
      <c r="H485" s="196" t="str">
        <f t="shared" si="138"/>
        <v>►</v>
      </c>
      <c r="I485" s="320" t="str">
        <f>I478</f>
        <v>Salade composée.S.Salade bouchère n° 84.Famille ►.H.Hors d'œuvres</v>
      </c>
      <c r="J485" s="320">
        <f>J478</f>
        <v>10</v>
      </c>
      <c r="K485" s="1045" t="str">
        <f>K478</f>
        <v>couverts</v>
      </c>
      <c r="L485" s="324"/>
      <c r="M485" s="270"/>
      <c r="N485" s="270"/>
      <c r="O485" s="270"/>
      <c r="P485" s="270"/>
      <c r="Q485" s="270"/>
      <c r="R485" s="329"/>
      <c r="T485" s="2892" t="s">
        <v>169</v>
      </c>
      <c r="U485" s="311"/>
      <c r="V485" s="311"/>
      <c r="W485" s="312"/>
      <c r="Y485" s="332"/>
      <c r="Z485" s="332"/>
      <c r="AA485" s="332"/>
      <c r="AB485" s="3"/>
      <c r="AC485" s="196" t="str">
        <f t="shared" si="127"/>
        <v>►</v>
      </c>
      <c r="AD485" s="3"/>
      <c r="AJ485" s="16"/>
      <c r="AK485" s="4">
        <v>1</v>
      </c>
    </row>
    <row r="486" spans="1:37" s="48" customFormat="1" ht="15.75" x14ac:dyDescent="0.25">
      <c r="A486" s="1401" t="str">
        <f t="shared" si="128"/>
        <v>A</v>
      </c>
      <c r="B486" s="1402" t="str">
        <f t="shared" si="129"/>
        <v>Salade composée.S.Salade bouchère n° 84.Famille ►.H.Hors d'œuvres</v>
      </c>
      <c r="C486" s="1403" t="str">
        <f t="shared" si="134"/>
        <v>Salade composée</v>
      </c>
      <c r="D486" s="2475" t="str">
        <f t="shared" si="130"/>
        <v>S</v>
      </c>
      <c r="E486" s="1402" t="str">
        <f t="shared" si="135"/>
        <v>Salade bouchère n° 84</v>
      </c>
      <c r="F486" s="1402" t="str">
        <f t="shared" si="136"/>
        <v>Famille ►</v>
      </c>
      <c r="G486" s="1402" t="str">
        <f t="shared" si="137"/>
        <v>H.Hors d'œuvres</v>
      </c>
      <c r="H486" s="196" t="str">
        <f t="shared" si="138"/>
        <v>A</v>
      </c>
      <c r="I486" s="320" t="str">
        <f>I478</f>
        <v>Salade composée.S.Salade bouchère n° 84.Famille ►.H.Hors d'œuvres</v>
      </c>
      <c r="J486" s="320">
        <f>J478</f>
        <v>10</v>
      </c>
      <c r="K486" s="320" t="str">
        <f>K478</f>
        <v>couverts</v>
      </c>
      <c r="L486" s="324" t="s">
        <v>2341</v>
      </c>
      <c r="M486" s="270"/>
      <c r="N486" s="270"/>
      <c r="O486" s="270"/>
      <c r="P486" s="270"/>
      <c r="Q486" s="270"/>
      <c r="R486" s="329"/>
      <c r="T486" s="2895"/>
      <c r="U486" s="311"/>
      <c r="V486" s="311"/>
      <c r="W486" s="312"/>
      <c r="Y486" s="332"/>
      <c r="Z486" s="332"/>
      <c r="AA486" s="332"/>
      <c r="AB486" s="3"/>
      <c r="AC486" s="196" t="str">
        <f t="shared" si="127"/>
        <v>A</v>
      </c>
      <c r="AD486" s="3"/>
      <c r="AJ486" s="16"/>
      <c r="AK486" s="4">
        <v>1</v>
      </c>
    </row>
    <row r="487" spans="1:37" s="48" customFormat="1" ht="15.75" customHeight="1" x14ac:dyDescent="0.25">
      <c r="A487" s="1401" t="str">
        <f t="shared" si="128"/>
        <v>A</v>
      </c>
      <c r="B487" s="1402" t="str">
        <f t="shared" si="129"/>
        <v>Salade composée.S.Salade bouchère n° 84.Famille ►.H.Hors d'œuvres</v>
      </c>
      <c r="C487" s="1403" t="str">
        <f t="shared" si="134"/>
        <v>Salade composée</v>
      </c>
      <c r="D487" s="2475" t="str">
        <f t="shared" si="130"/>
        <v>S</v>
      </c>
      <c r="E487" s="1402" t="str">
        <f t="shared" si="135"/>
        <v>Salade bouchère n° 84</v>
      </c>
      <c r="F487" s="1402" t="str">
        <f t="shared" si="136"/>
        <v>Famille ►</v>
      </c>
      <c r="G487" s="1402" t="str">
        <f t="shared" si="137"/>
        <v>H.Hors d'œuvres</v>
      </c>
      <c r="H487" s="196" t="str">
        <f t="shared" si="138"/>
        <v>A</v>
      </c>
      <c r="I487" s="320" t="str">
        <f>I478</f>
        <v>Salade composée.S.Salade bouchère n° 84.Famille ►.H.Hors d'œuvres</v>
      </c>
      <c r="J487" s="320">
        <f>J478</f>
        <v>10</v>
      </c>
      <c r="K487" s="320" t="str">
        <f>K478</f>
        <v>couverts</v>
      </c>
      <c r="L487" s="324" t="s">
        <v>2521</v>
      </c>
      <c r="M487" s="270"/>
      <c r="N487" s="270"/>
      <c r="O487" s="270"/>
      <c r="P487" s="270"/>
      <c r="Q487" s="270"/>
      <c r="R487" s="329"/>
      <c r="T487" s="2895"/>
      <c r="U487" s="311"/>
      <c r="V487" s="311"/>
      <c r="W487" s="312"/>
      <c r="Y487" s="332"/>
      <c r="Z487" s="332"/>
      <c r="AA487" s="332"/>
      <c r="AB487" s="3"/>
      <c r="AC487" s="196" t="str">
        <f t="shared" si="127"/>
        <v>A</v>
      </c>
      <c r="AD487" s="3"/>
      <c r="AJ487" s="16"/>
      <c r="AK487" s="4">
        <v>1</v>
      </c>
    </row>
    <row r="488" spans="1:37" s="48" customFormat="1" ht="15.75" x14ac:dyDescent="0.25">
      <c r="A488" s="1401" t="str">
        <f t="shared" si="128"/>
        <v>A</v>
      </c>
      <c r="B488" s="1402" t="str">
        <f t="shared" si="129"/>
        <v>Salade composée.S.Salade bouchère n° 84.Famille ►.H.Hors d'œuvres</v>
      </c>
      <c r="C488" s="1403" t="str">
        <f t="shared" si="134"/>
        <v>Salade composée</v>
      </c>
      <c r="D488" s="2475" t="str">
        <f t="shared" si="130"/>
        <v>S</v>
      </c>
      <c r="E488" s="1402" t="str">
        <f t="shared" si="135"/>
        <v>Salade bouchère n° 84</v>
      </c>
      <c r="F488" s="1402" t="str">
        <f t="shared" si="136"/>
        <v>Famille ►</v>
      </c>
      <c r="G488" s="1402" t="str">
        <f t="shared" si="137"/>
        <v>H.Hors d'œuvres</v>
      </c>
      <c r="H488" s="196" t="str">
        <f t="shared" si="138"/>
        <v>A</v>
      </c>
      <c r="I488" s="320" t="str">
        <f>I478</f>
        <v>Salade composée.S.Salade bouchère n° 84.Famille ►.H.Hors d'œuvres</v>
      </c>
      <c r="J488" s="320">
        <f>J478</f>
        <v>10</v>
      </c>
      <c r="K488" s="320" t="str">
        <f>K478</f>
        <v>couverts</v>
      </c>
      <c r="L488" s="324" t="s">
        <v>2522</v>
      </c>
      <c r="M488" s="270"/>
      <c r="N488" s="270"/>
      <c r="O488" s="270"/>
      <c r="P488" s="270"/>
      <c r="Q488" s="270"/>
      <c r="R488" s="329"/>
      <c r="T488" s="2895"/>
      <c r="U488" s="311"/>
      <c r="V488" s="311"/>
      <c r="W488" s="312"/>
      <c r="Y488" s="332"/>
      <c r="Z488" s="332"/>
      <c r="AA488" s="332"/>
      <c r="AB488" s="3"/>
      <c r="AC488" s="196" t="str">
        <f t="shared" si="127"/>
        <v>A</v>
      </c>
      <c r="AD488" s="3"/>
      <c r="AJ488" s="16"/>
      <c r="AK488" s="4">
        <v>1</v>
      </c>
    </row>
    <row r="489" spans="1:37" s="48" customFormat="1" ht="15.75" x14ac:dyDescent="0.25">
      <c r="A489" s="1401" t="str">
        <f t="shared" si="128"/>
        <v>A</v>
      </c>
      <c r="B489" s="1402" t="str">
        <f t="shared" si="129"/>
        <v>Salade composée.S.Salade bouchère n° 84.Famille ►.H.Hors d'œuvres</v>
      </c>
      <c r="C489" s="1403" t="str">
        <f t="shared" si="134"/>
        <v>Salade composée</v>
      </c>
      <c r="D489" s="2475" t="str">
        <f t="shared" si="130"/>
        <v>S</v>
      </c>
      <c r="E489" s="1402" t="str">
        <f t="shared" si="135"/>
        <v>Salade bouchère n° 84</v>
      </c>
      <c r="F489" s="1402" t="str">
        <f t="shared" si="136"/>
        <v>Famille ►</v>
      </c>
      <c r="G489" s="1402" t="str">
        <f t="shared" si="137"/>
        <v>H.Hors d'œuvres</v>
      </c>
      <c r="H489" s="196" t="str">
        <f t="shared" si="138"/>
        <v>A</v>
      </c>
      <c r="I489" s="320" t="str">
        <f>I478</f>
        <v>Salade composée.S.Salade bouchère n° 84.Famille ►.H.Hors d'œuvres</v>
      </c>
      <c r="J489" s="320">
        <f>J478</f>
        <v>10</v>
      </c>
      <c r="K489" s="320" t="str">
        <f>K478</f>
        <v>couverts</v>
      </c>
      <c r="L489" s="324" t="s">
        <v>2459</v>
      </c>
      <c r="M489" s="270"/>
      <c r="N489" s="270"/>
      <c r="O489" s="270"/>
      <c r="P489" s="270"/>
      <c r="Q489" s="270"/>
      <c r="R489" s="329"/>
      <c r="T489" s="2912" t="s">
        <v>189</v>
      </c>
      <c r="U489" s="311"/>
      <c r="V489" s="311"/>
      <c r="W489" s="312"/>
      <c r="Y489" s="332"/>
      <c r="Z489" s="332"/>
      <c r="AA489" s="332"/>
      <c r="AB489" s="3"/>
      <c r="AC489" s="196" t="str">
        <f t="shared" si="127"/>
        <v>A</v>
      </c>
      <c r="AD489" s="3"/>
      <c r="AJ489" s="16"/>
      <c r="AK489" s="4">
        <v>1</v>
      </c>
    </row>
    <row r="490" spans="1:37" s="48" customFormat="1" ht="22.5" customHeight="1" x14ac:dyDescent="0.25">
      <c r="A490" s="1401" t="str">
        <f t="shared" si="128"/>
        <v>A</v>
      </c>
      <c r="B490" s="1402" t="str">
        <f t="shared" si="129"/>
        <v>Salade composée.S.Salade bouchère n° 84.Famille ►.H.Hors d'œuvres</v>
      </c>
      <c r="C490" s="1403" t="str">
        <f t="shared" si="134"/>
        <v>Salade composée</v>
      </c>
      <c r="D490" s="2475" t="str">
        <f t="shared" si="130"/>
        <v>S</v>
      </c>
      <c r="E490" s="1402" t="str">
        <f t="shared" si="135"/>
        <v>Salade bouchère n° 84</v>
      </c>
      <c r="F490" s="1402" t="str">
        <f t="shared" si="136"/>
        <v>Famille ►</v>
      </c>
      <c r="G490" s="1402" t="str">
        <f t="shared" si="137"/>
        <v>H.Hors d'œuvres</v>
      </c>
      <c r="H490" s="196" t="str">
        <f t="shared" si="138"/>
        <v>A</v>
      </c>
      <c r="I490" s="320" t="str">
        <f>I478</f>
        <v>Salade composée.S.Salade bouchère n° 84.Famille ►.H.Hors d'œuvres</v>
      </c>
      <c r="J490" s="320">
        <f>J478</f>
        <v>10</v>
      </c>
      <c r="K490" s="320" t="str">
        <f>K478</f>
        <v>couverts</v>
      </c>
      <c r="L490" s="324" t="s">
        <v>2523</v>
      </c>
      <c r="M490" s="270"/>
      <c r="N490" s="270"/>
      <c r="O490" s="270"/>
      <c r="P490" s="270"/>
      <c r="Q490" s="270"/>
      <c r="R490" s="329"/>
      <c r="T490" s="2915"/>
      <c r="U490" s="311"/>
      <c r="V490" s="311"/>
      <c r="W490" s="312"/>
      <c r="Y490" s="332"/>
      <c r="Z490" s="332"/>
      <c r="AA490" s="332"/>
      <c r="AB490" s="3"/>
      <c r="AC490" s="196" t="str">
        <f t="shared" si="127"/>
        <v>A</v>
      </c>
      <c r="AD490" s="3"/>
      <c r="AJ490" s="16"/>
      <c r="AK490" s="4">
        <v>1</v>
      </c>
    </row>
    <row r="491" spans="1:37" s="48" customFormat="1" ht="15.75" customHeight="1" x14ac:dyDescent="0.25">
      <c r="A491" s="1401" t="str">
        <f t="shared" si="128"/>
        <v>A</v>
      </c>
      <c r="B491" s="1402" t="str">
        <f t="shared" si="129"/>
        <v>Salade composée.S.Salade bouchère n° 84.Famille ►.H.Hors d'œuvres</v>
      </c>
      <c r="C491" s="1403" t="str">
        <f t="shared" si="134"/>
        <v>Salade composée</v>
      </c>
      <c r="D491" s="2475" t="str">
        <f t="shared" si="130"/>
        <v>S</v>
      </c>
      <c r="E491" s="1402" t="str">
        <f t="shared" si="135"/>
        <v>Salade bouchère n° 84</v>
      </c>
      <c r="F491" s="1402" t="str">
        <f t="shared" si="136"/>
        <v>Famille ►</v>
      </c>
      <c r="G491" s="1402" t="str">
        <f t="shared" si="137"/>
        <v>H.Hors d'œuvres</v>
      </c>
      <c r="H491" s="376" t="s">
        <v>18</v>
      </c>
      <c r="I491" s="320" t="str">
        <f>I478</f>
        <v>Salade composée.S.Salade bouchère n° 84.Famille ►.H.Hors d'œuvres</v>
      </c>
      <c r="J491" s="320">
        <f>J478</f>
        <v>10</v>
      </c>
      <c r="K491" s="320" t="str">
        <f>K478</f>
        <v>couverts</v>
      </c>
      <c r="L491" s="377" t="s">
        <v>153</v>
      </c>
      <c r="M491" s="280"/>
      <c r="N491" s="280"/>
      <c r="O491" s="280"/>
      <c r="P491" s="280"/>
      <c r="Q491" s="378"/>
      <c r="R491" s="379" t="s">
        <v>154</v>
      </c>
      <c r="T491" s="2915"/>
      <c r="U491" s="311"/>
      <c r="V491" s="311"/>
      <c r="W491" s="312"/>
      <c r="Y491" s="332"/>
      <c r="Z491" s="332"/>
      <c r="AA491" s="332"/>
      <c r="AB491" s="3"/>
      <c r="AC491" s="376" t="str">
        <f t="shared" si="127"/>
        <v>A</v>
      </c>
      <c r="AD491" s="3"/>
      <c r="AJ491" s="16"/>
      <c r="AK491" s="4">
        <v>1</v>
      </c>
    </row>
    <row r="492" spans="1:37" s="48" customFormat="1" ht="18.75" customHeight="1" x14ac:dyDescent="0.25">
      <c r="A492" s="1401" t="str">
        <f t="shared" si="128"/>
        <v>A</v>
      </c>
      <c r="B492" s="1402" t="str">
        <f t="shared" si="129"/>
        <v>Salade composée.S.Salade bouchère n° 84.Famille ►.H.Hors d'œuvres</v>
      </c>
      <c r="C492" s="1403" t="str">
        <f t="shared" si="134"/>
        <v>Salade composée</v>
      </c>
      <c r="D492" s="2475" t="str">
        <f t="shared" si="130"/>
        <v>S</v>
      </c>
      <c r="E492" s="1402" t="str">
        <f t="shared" si="135"/>
        <v>Salade bouchère n° 84</v>
      </c>
      <c r="F492" s="1402" t="str">
        <f t="shared" si="136"/>
        <v>Famille ►</v>
      </c>
      <c r="G492" s="1402" t="str">
        <f t="shared" si="137"/>
        <v>H.Hors d'œuvres</v>
      </c>
      <c r="H492" s="376" t="s">
        <v>18</v>
      </c>
      <c r="I492" s="320" t="str">
        <f>I478</f>
        <v>Salade composée.S.Salade bouchère n° 84.Famille ►.H.Hors d'œuvres</v>
      </c>
      <c r="J492" s="320">
        <f>J478</f>
        <v>10</v>
      </c>
      <c r="K492" s="320" t="str">
        <f>K478</f>
        <v>couverts</v>
      </c>
      <c r="L492" s="381"/>
      <c r="M492" s="287"/>
      <c r="N492" s="287"/>
      <c r="O492" s="287"/>
      <c r="P492" s="287"/>
      <c r="Q492" s="382"/>
      <c r="R492" s="383" t="s">
        <v>155</v>
      </c>
      <c r="T492" s="2918" t="s">
        <v>194</v>
      </c>
      <c r="U492" s="311"/>
      <c r="V492" s="311"/>
      <c r="W492" s="312"/>
      <c r="Y492" s="332"/>
      <c r="Z492" s="332"/>
      <c r="AA492" s="332"/>
      <c r="AB492" s="3"/>
      <c r="AC492" s="376" t="str">
        <f t="shared" si="127"/>
        <v>A</v>
      </c>
      <c r="AD492" s="3"/>
      <c r="AJ492" s="16"/>
      <c r="AK492" s="4">
        <v>1</v>
      </c>
    </row>
    <row r="493" spans="1:37" s="48" customFormat="1" ht="18.75" customHeight="1" x14ac:dyDescent="0.25">
      <c r="A493" s="1401" t="str">
        <f t="shared" si="128"/>
        <v>A</v>
      </c>
      <c r="B493" s="1402" t="str">
        <f t="shared" si="129"/>
        <v>Salade composée.S.Salade bouchère n° 84.Famille ►.H.Hors d'œuvres</v>
      </c>
      <c r="C493" s="1403" t="str">
        <f t="shared" si="134"/>
        <v>Salade composée</v>
      </c>
      <c r="D493" s="2475" t="str">
        <f t="shared" si="130"/>
        <v>S</v>
      </c>
      <c r="E493" s="1402" t="str">
        <f t="shared" si="135"/>
        <v>Salade bouchère n° 84</v>
      </c>
      <c r="F493" s="1402" t="str">
        <f t="shared" si="136"/>
        <v>Famille ►</v>
      </c>
      <c r="G493" s="1402" t="str">
        <f t="shared" si="137"/>
        <v>H.Hors d'œuvres</v>
      </c>
      <c r="H493" s="376" t="s">
        <v>18</v>
      </c>
      <c r="I493" s="320" t="str">
        <f>I478</f>
        <v>Salade composée.S.Salade bouchère n° 84.Famille ►.H.Hors d'œuvres</v>
      </c>
      <c r="J493" s="320">
        <f>J478</f>
        <v>10</v>
      </c>
      <c r="K493" s="320" t="str">
        <f>K478</f>
        <v>couverts</v>
      </c>
      <c r="L493" s="2819"/>
      <c r="M493" s="287"/>
      <c r="N493" s="287"/>
      <c r="O493" s="287"/>
      <c r="P493" s="287"/>
      <c r="Q493" s="382"/>
      <c r="R493" s="383" t="s">
        <v>156</v>
      </c>
      <c r="T493" s="2896"/>
      <c r="U493" s="311"/>
      <c r="V493" s="311"/>
      <c r="W493" s="312"/>
      <c r="Y493" s="332"/>
      <c r="Z493" s="332"/>
      <c r="AA493" s="332"/>
      <c r="AB493" s="3"/>
      <c r="AC493" s="376" t="str">
        <f t="shared" si="127"/>
        <v>A</v>
      </c>
      <c r="AD493" s="3"/>
      <c r="AJ493" s="16"/>
      <c r="AK493" s="4">
        <v>1</v>
      </c>
    </row>
    <row r="494" spans="1:37" s="48" customFormat="1" ht="15.75" customHeight="1" x14ac:dyDescent="0.25">
      <c r="A494" s="1401" t="str">
        <f t="shared" si="128"/>
        <v>A</v>
      </c>
      <c r="B494" s="1402" t="str">
        <f t="shared" si="129"/>
        <v>Salade composée.S.Salade bouchère n° 84.Famille ►.H.Hors d'œuvres</v>
      </c>
      <c r="C494" s="1403" t="str">
        <f t="shared" si="134"/>
        <v>Salade composée</v>
      </c>
      <c r="D494" s="2475" t="str">
        <f t="shared" si="130"/>
        <v>S</v>
      </c>
      <c r="E494" s="1402" t="str">
        <f t="shared" si="135"/>
        <v>Salade bouchère n° 84</v>
      </c>
      <c r="F494" s="1402" t="str">
        <f t="shared" si="136"/>
        <v>Famille ►</v>
      </c>
      <c r="G494" s="1402" t="str">
        <f t="shared" si="137"/>
        <v>H.Hors d'œuvres</v>
      </c>
      <c r="H494" s="376" t="s">
        <v>18</v>
      </c>
      <c r="I494" s="320" t="str">
        <f>I478</f>
        <v>Salade composée.S.Salade bouchère n° 84.Famille ►.H.Hors d'œuvres</v>
      </c>
      <c r="J494" s="320">
        <f>J478</f>
        <v>10</v>
      </c>
      <c r="K494" s="320" t="str">
        <f>K478</f>
        <v>couverts</v>
      </c>
      <c r="L494" s="293"/>
      <c r="M494" s="293"/>
      <c r="N494" s="293" t="s">
        <v>152</v>
      </c>
      <c r="O494" s="294"/>
      <c r="P494" s="392"/>
      <c r="Q494" s="392"/>
      <c r="R494" s="393"/>
      <c r="T494" s="2896"/>
      <c r="U494" s="311"/>
      <c r="V494" s="311"/>
      <c r="W494" s="312"/>
      <c r="Y494" s="332"/>
      <c r="Z494" s="332"/>
      <c r="AA494" s="332"/>
      <c r="AB494" s="3"/>
      <c r="AC494" s="376" t="str">
        <f t="shared" si="127"/>
        <v>A</v>
      </c>
      <c r="AD494" s="3"/>
      <c r="AJ494" s="16"/>
      <c r="AK494" s="4">
        <v>1</v>
      </c>
    </row>
    <row r="495" spans="1:37" s="48" customFormat="1" ht="19.5" customHeight="1" thickBot="1" x14ac:dyDescent="0.3">
      <c r="A495" s="1401" t="str">
        <f t="shared" si="128"/>
        <v>A</v>
      </c>
      <c r="B495" s="1402" t="str">
        <f t="shared" si="129"/>
        <v>Salade composée.S.Salade bouchère n° 84.Famille ►.H.Hors d'œuvres</v>
      </c>
      <c r="C495" s="1403" t="str">
        <f t="shared" si="134"/>
        <v>Salade composée</v>
      </c>
      <c r="D495" s="2475" t="str">
        <f t="shared" si="130"/>
        <v>S</v>
      </c>
      <c r="E495" s="1402" t="str">
        <f t="shared" si="135"/>
        <v>Salade bouchère n° 84</v>
      </c>
      <c r="F495" s="1402" t="str">
        <f t="shared" si="136"/>
        <v>Famille ►</v>
      </c>
      <c r="G495" s="1402" t="str">
        <f t="shared" si="137"/>
        <v>H.Hors d'œuvres</v>
      </c>
      <c r="H495" s="397" t="s">
        <v>18</v>
      </c>
      <c r="I495" s="398" t="str">
        <f>I478</f>
        <v>Salade composée.S.Salade bouchère n° 84.Famille ►.H.Hors d'œuvres</v>
      </c>
      <c r="J495" s="398">
        <f>J478</f>
        <v>10</v>
      </c>
      <c r="K495" s="398" t="str">
        <f>K478</f>
        <v>couverts</v>
      </c>
      <c r="L495" s="399" t="s">
        <v>150</v>
      </c>
      <c r="M495" s="298"/>
      <c r="N495" s="299"/>
      <c r="O495" s="300"/>
      <c r="P495" s="299"/>
      <c r="Q495" s="299"/>
      <c r="R495" s="400"/>
      <c r="T495" s="2896"/>
      <c r="U495" s="311"/>
      <c r="V495" s="311"/>
      <c r="W495" s="312"/>
      <c r="Y495" s="332"/>
      <c r="Z495" s="332"/>
      <c r="AA495" s="332"/>
      <c r="AB495" s="3"/>
      <c r="AC495" s="397" t="str">
        <f t="shared" si="127"/>
        <v>A</v>
      </c>
      <c r="AD495" s="3"/>
      <c r="AJ495" s="16"/>
      <c r="AK495" s="4">
        <v>1</v>
      </c>
    </row>
    <row r="496" spans="1:37" s="48" customFormat="1" ht="18.75" customHeight="1" x14ac:dyDescent="0.25">
      <c r="A496" s="1401" t="str">
        <f t="shared" si="128"/>
        <v>►</v>
      </c>
      <c r="B496" s="1402" t="str">
        <f t="shared" si="129"/>
        <v>►</v>
      </c>
      <c r="C496" s="1403" t="str">
        <f t="shared" si="134"/>
        <v>►</v>
      </c>
      <c r="D496" s="2475" t="str">
        <f t="shared" si="130"/>
        <v>►</v>
      </c>
      <c r="E496" s="1402" t="str">
        <f t="shared" si="135"/>
        <v>►</v>
      </c>
      <c r="F496" s="1402" t="str">
        <f t="shared" si="136"/>
        <v>►</v>
      </c>
      <c r="G496" s="1402" t="str">
        <f t="shared" si="137"/>
        <v>►</v>
      </c>
      <c r="H496" s="272" t="s">
        <v>11</v>
      </c>
      <c r="I496" s="404" t="str">
        <f>I459</f>
        <v>Salade composée.S.Salade bouchère n° 84.Famille ►.H.Hors d'œuvres</v>
      </c>
      <c r="J496" s="404">
        <f>J459</f>
        <v>10</v>
      </c>
      <c r="K496" s="320" t="str">
        <f>K459</f>
        <v>couverts</v>
      </c>
      <c r="L496" s="405"/>
      <c r="M496" s="406"/>
      <c r="N496" s="405" t="s">
        <v>5</v>
      </c>
      <c r="O496" s="407" t="s">
        <v>208</v>
      </c>
      <c r="P496" s="408"/>
      <c r="Q496" s="408"/>
      <c r="R496" s="408"/>
      <c r="T496" s="3706"/>
      <c r="U496" s="408"/>
      <c r="V496" s="408"/>
      <c r="W496" s="409"/>
      <c r="Y496" s="332"/>
      <c r="Z496" s="332"/>
      <c r="AA496" s="332"/>
      <c r="AB496" s="3"/>
      <c r="AC496" s="272" t="str">
        <f t="shared" si="127"/>
        <v>►</v>
      </c>
      <c r="AD496" s="3"/>
      <c r="AJ496" s="16"/>
      <c r="AK496" s="4">
        <v>1</v>
      </c>
    </row>
    <row r="497" spans="1:39" s="48" customFormat="1" ht="15.75" customHeight="1" x14ac:dyDescent="0.25">
      <c r="A497" s="1401" t="str">
        <f t="shared" si="128"/>
        <v>►</v>
      </c>
      <c r="B497" s="1402" t="str">
        <f t="shared" si="129"/>
        <v>►</v>
      </c>
      <c r="C497" s="1403" t="str">
        <f t="shared" si="134"/>
        <v>►</v>
      </c>
      <c r="D497" s="2475" t="str">
        <f t="shared" si="130"/>
        <v>►</v>
      </c>
      <c r="E497" s="1402" t="str">
        <f t="shared" si="135"/>
        <v>►</v>
      </c>
      <c r="F497" s="1402" t="str">
        <f t="shared" si="136"/>
        <v>►</v>
      </c>
      <c r="G497" s="1402" t="str">
        <f t="shared" si="137"/>
        <v>►</v>
      </c>
      <c r="H497" s="412" t="s">
        <v>11</v>
      </c>
      <c r="I497" s="404" t="str">
        <f>I459</f>
        <v>Salade composée.S.Salade bouchère n° 84.Famille ►.H.Hors d'œuvres</v>
      </c>
      <c r="J497" s="404">
        <f>J459</f>
        <v>10</v>
      </c>
      <c r="K497" s="320" t="str">
        <f>K459</f>
        <v>couverts</v>
      </c>
      <c r="L497" s="274" t="str">
        <f t="shared" ref="L497:W497" si="139">SUBSTITUTE(ADDRESS(1,COLUMN(),4),"1","")</f>
        <v>L</v>
      </c>
      <c r="M497" s="274" t="str">
        <f t="shared" si="139"/>
        <v>M</v>
      </c>
      <c r="N497" s="274" t="str">
        <f t="shared" si="139"/>
        <v>N</v>
      </c>
      <c r="O497" s="274" t="str">
        <f t="shared" si="139"/>
        <v>O</v>
      </c>
      <c r="P497" s="274" t="str">
        <f t="shared" si="139"/>
        <v>P</v>
      </c>
      <c r="Q497" s="274" t="str">
        <f t="shared" si="139"/>
        <v>Q</v>
      </c>
      <c r="R497" s="274" t="str">
        <f t="shared" si="139"/>
        <v>R</v>
      </c>
      <c r="S497" s="274" t="str">
        <f t="shared" si="139"/>
        <v>S</v>
      </c>
      <c r="T497" s="274" t="str">
        <f t="shared" si="139"/>
        <v>T</v>
      </c>
      <c r="U497" s="274" t="str">
        <f t="shared" si="139"/>
        <v>U</v>
      </c>
      <c r="V497" s="274" t="str">
        <f t="shared" si="139"/>
        <v>V</v>
      </c>
      <c r="W497" s="275" t="str">
        <f t="shared" si="139"/>
        <v>W</v>
      </c>
      <c r="Y497" s="332"/>
      <c r="Z497" s="332"/>
      <c r="AA497" s="332"/>
      <c r="AB497" s="3"/>
      <c r="AC497" s="412" t="str">
        <f t="shared" si="127"/>
        <v>►</v>
      </c>
      <c r="AD497" s="3"/>
      <c r="AJ497" s="16"/>
      <c r="AK497" s="4">
        <v>1</v>
      </c>
    </row>
    <row r="498" spans="1:39" s="48" customFormat="1" ht="15.75" x14ac:dyDescent="0.25">
      <c r="A498" s="1401" t="str">
        <f t="shared" si="128"/>
        <v>►</v>
      </c>
      <c r="B498" s="1402" t="str">
        <f t="shared" si="129"/>
        <v>►</v>
      </c>
      <c r="C498" s="1403" t="str">
        <f t="shared" si="134"/>
        <v>►</v>
      </c>
      <c r="D498" s="2475" t="str">
        <f t="shared" si="130"/>
        <v>►</v>
      </c>
      <c r="E498" s="1402" t="str">
        <f t="shared" si="135"/>
        <v>►</v>
      </c>
      <c r="F498" s="1402" t="str">
        <f t="shared" si="136"/>
        <v>►</v>
      </c>
      <c r="G498" s="1402" t="str">
        <f t="shared" si="137"/>
        <v>►</v>
      </c>
      <c r="H498" s="412" t="s">
        <v>11</v>
      </c>
      <c r="I498" s="404" t="str">
        <f>I459</f>
        <v>Salade composée.S.Salade bouchère n° 84.Famille ►.H.Hors d'œuvres</v>
      </c>
      <c r="J498" s="404">
        <f>J459</f>
        <v>10</v>
      </c>
      <c r="K498" s="320" t="str">
        <f>K459</f>
        <v>couverts</v>
      </c>
      <c r="L498" s="283">
        <f t="shared" ref="L498:W498" ca="1" si="140">CELL("largeur",L498)</f>
        <v>11</v>
      </c>
      <c r="M498" s="283">
        <f t="shared" ca="1" si="140"/>
        <v>11</v>
      </c>
      <c r="N498" s="283">
        <f t="shared" ca="1" si="140"/>
        <v>3</v>
      </c>
      <c r="O498" s="283">
        <f t="shared" ca="1" si="140"/>
        <v>11</v>
      </c>
      <c r="P498" s="283">
        <f t="shared" ca="1" si="140"/>
        <v>11</v>
      </c>
      <c r="Q498" s="283">
        <f t="shared" ca="1" si="140"/>
        <v>12</v>
      </c>
      <c r="R498" s="283">
        <f t="shared" ca="1" si="140"/>
        <v>40</v>
      </c>
      <c r="S498" s="283">
        <f t="shared" ca="1" si="140"/>
        <v>1</v>
      </c>
      <c r="T498" s="283">
        <f t="shared" ca="1" si="140"/>
        <v>11</v>
      </c>
      <c r="U498" s="283">
        <f t="shared" ca="1" si="140"/>
        <v>13</v>
      </c>
      <c r="V498" s="283">
        <f t="shared" ca="1" si="140"/>
        <v>11</v>
      </c>
      <c r="W498" s="284">
        <f t="shared" ca="1" si="140"/>
        <v>17</v>
      </c>
      <c r="Y498" s="332"/>
      <c r="Z498" s="332"/>
      <c r="AA498" s="332"/>
      <c r="AB498" s="3"/>
      <c r="AC498" s="412" t="str">
        <f t="shared" si="127"/>
        <v>►</v>
      </c>
      <c r="AD498" s="3"/>
      <c r="AJ498" s="16"/>
      <c r="AK498" s="4">
        <v>1</v>
      </c>
    </row>
    <row r="499" spans="1:39" s="48" customFormat="1" ht="16.5" customHeight="1" thickBot="1" x14ac:dyDescent="0.3">
      <c r="A499" s="1401" t="str">
        <f t="shared" si="128"/>
        <v>A</v>
      </c>
      <c r="B499" s="1402" t="str">
        <f t="shared" si="129"/>
        <v/>
      </c>
      <c r="C499" s="1403">
        <f t="shared" si="134"/>
        <v>0</v>
      </c>
      <c r="D499" s="2475">
        <f t="shared" si="130"/>
        <v>0</v>
      </c>
      <c r="E499" s="1402">
        <f t="shared" si="135"/>
        <v>0</v>
      </c>
      <c r="F499" s="1402">
        <f t="shared" si="136"/>
        <v>0</v>
      </c>
      <c r="G499" s="1402" t="str">
        <f t="shared" si="137"/>
        <v/>
      </c>
      <c r="H499" s="423" t="s">
        <v>18</v>
      </c>
      <c r="I499" s="424">
        <v>2</v>
      </c>
      <c r="J499" s="424">
        <v>2</v>
      </c>
      <c r="K499" s="424">
        <v>2</v>
      </c>
      <c r="L499" s="424">
        <v>11</v>
      </c>
      <c r="M499" s="424">
        <v>11</v>
      </c>
      <c r="N499" s="424">
        <v>3</v>
      </c>
      <c r="O499" s="424">
        <v>11</v>
      </c>
      <c r="P499" s="424">
        <v>11</v>
      </c>
      <c r="Q499" s="424">
        <v>12</v>
      </c>
      <c r="R499" s="424">
        <v>40</v>
      </c>
      <c r="S499" s="424">
        <v>2</v>
      </c>
      <c r="T499" s="424">
        <v>11</v>
      </c>
      <c r="U499" s="3707">
        <v>11</v>
      </c>
      <c r="V499" s="3707">
        <v>11</v>
      </c>
      <c r="W499" s="3708">
        <v>11</v>
      </c>
      <c r="Y499" s="332"/>
      <c r="Z499" s="332"/>
      <c r="AA499" s="332"/>
      <c r="AB499" s="3"/>
      <c r="AC499" s="423" t="str">
        <f t="shared" si="127"/>
        <v>A</v>
      </c>
      <c r="AD499" s="3"/>
      <c r="AJ499" s="16"/>
      <c r="AK499" s="4">
        <v>1</v>
      </c>
    </row>
    <row r="500" spans="1:39" x14ac:dyDescent="0.25">
      <c r="A500" s="5" t="str">
        <f t="shared" ref="A500:G500" si="141">SUBSTITUTE(ADDRESS(1,COLUMN(),4),"1","")</f>
        <v>A</v>
      </c>
      <c r="B500" s="5" t="str">
        <f t="shared" si="141"/>
        <v>B</v>
      </c>
      <c r="C500" s="5" t="str">
        <f t="shared" si="141"/>
        <v>C</v>
      </c>
      <c r="D500" s="5" t="str">
        <f t="shared" si="141"/>
        <v>D</v>
      </c>
      <c r="E500" s="5" t="str">
        <f t="shared" si="141"/>
        <v>E</v>
      </c>
      <c r="F500" s="5" t="str">
        <f t="shared" si="141"/>
        <v>F</v>
      </c>
      <c r="G500" s="5" t="str">
        <f t="shared" si="141"/>
        <v>G</v>
      </c>
      <c r="AE500" s="48"/>
      <c r="AF500" s="48"/>
      <c r="AG500" s="48"/>
      <c r="AH500" s="48"/>
      <c r="AI500" s="48"/>
      <c r="AJ500" s="16"/>
      <c r="AK500" s="4">
        <v>1</v>
      </c>
    </row>
    <row r="501" spans="1:39" x14ac:dyDescent="0.25">
      <c r="AE501" s="48"/>
      <c r="AF501" s="48"/>
      <c r="AG501" s="48"/>
      <c r="AH501" s="48"/>
      <c r="AI501" s="48"/>
      <c r="AJ501" s="16"/>
      <c r="AK501" s="4">
        <v>1</v>
      </c>
    </row>
    <row r="502" spans="1:39" x14ac:dyDescent="0.25">
      <c r="AK502" s="981" t="s">
        <v>600</v>
      </c>
    </row>
    <row r="503" spans="1:39" x14ac:dyDescent="0.25">
      <c r="A503" s="4">
        <v>1</v>
      </c>
      <c r="B503" s="4">
        <v>1</v>
      </c>
      <c r="C503" s="4">
        <v>1</v>
      </c>
      <c r="D503" s="4">
        <v>1</v>
      </c>
      <c r="E503" s="4">
        <v>1</v>
      </c>
      <c r="F503" s="4">
        <v>1</v>
      </c>
      <c r="G503" s="4">
        <v>1</v>
      </c>
      <c r="H503" s="4">
        <v>1</v>
      </c>
      <c r="I503" s="4">
        <v>1</v>
      </c>
      <c r="J503" s="4">
        <v>1</v>
      </c>
      <c r="K503" s="4">
        <v>1</v>
      </c>
      <c r="L503" s="4">
        <v>1</v>
      </c>
      <c r="M503" s="4">
        <v>1</v>
      </c>
      <c r="N503" s="4">
        <v>1</v>
      </c>
      <c r="O503" s="4">
        <v>1</v>
      </c>
      <c r="P503" s="4">
        <v>1</v>
      </c>
      <c r="Q503" s="4">
        <v>1</v>
      </c>
      <c r="R503" s="4">
        <v>1</v>
      </c>
      <c r="S503" s="4">
        <v>1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1</v>
      </c>
      <c r="AC503" s="4">
        <v>1</v>
      </c>
      <c r="AD503" s="4">
        <v>1</v>
      </c>
      <c r="AE503" s="4">
        <v>1</v>
      </c>
      <c r="AF503" s="4">
        <v>1</v>
      </c>
      <c r="AG503" s="4">
        <v>1</v>
      </c>
      <c r="AH503" s="4">
        <v>1</v>
      </c>
      <c r="AI503" s="4">
        <v>1</v>
      </c>
      <c r="AJ503" s="4">
        <v>1</v>
      </c>
      <c r="AK503" s="982" t="str">
        <f>ADDRESS(ROW(),COLUMN(),4)</f>
        <v>AK503</v>
      </c>
      <c r="AL503" s="983"/>
      <c r="AM503" s="984" t="str">
        <f>ADDRESS(ROW(),COLUMN(),4)</f>
        <v>AM503</v>
      </c>
    </row>
  </sheetData>
  <autoFilter ref="AC12:AE499" xr:uid="{B2C0CC88-5834-4FA2-AD63-C2A52660564E}"/>
  <mergeCells count="143">
    <mergeCell ref="U461:U462"/>
    <mergeCell ref="V461:V462"/>
    <mergeCell ref="W461:W462"/>
    <mergeCell ref="P456:R457"/>
    <mergeCell ref="N459:P459"/>
    <mergeCell ref="O461:O462"/>
    <mergeCell ref="P461:P462"/>
    <mergeCell ref="Q461:Q462"/>
    <mergeCell ref="T461:T462"/>
    <mergeCell ref="U412:U413"/>
    <mergeCell ref="V412:V413"/>
    <mergeCell ref="W412:W413"/>
    <mergeCell ref="N453:O454"/>
    <mergeCell ref="P453:R454"/>
    <mergeCell ref="T453:U454"/>
    <mergeCell ref="V453:V454"/>
    <mergeCell ref="W453:W454"/>
    <mergeCell ref="P407:R408"/>
    <mergeCell ref="N410:P410"/>
    <mergeCell ref="O412:O413"/>
    <mergeCell ref="P412:P413"/>
    <mergeCell ref="Q412:Q413"/>
    <mergeCell ref="T412:T413"/>
    <mergeCell ref="U363:U364"/>
    <mergeCell ref="V363:V364"/>
    <mergeCell ref="W363:W364"/>
    <mergeCell ref="N404:O405"/>
    <mergeCell ref="P404:R405"/>
    <mergeCell ref="T404:U405"/>
    <mergeCell ref="V404:V405"/>
    <mergeCell ref="W404:W405"/>
    <mergeCell ref="P358:R359"/>
    <mergeCell ref="N361:P361"/>
    <mergeCell ref="O363:O364"/>
    <mergeCell ref="P363:P364"/>
    <mergeCell ref="Q363:Q364"/>
    <mergeCell ref="T363:T364"/>
    <mergeCell ref="U314:U315"/>
    <mergeCell ref="V314:V315"/>
    <mergeCell ref="W314:W315"/>
    <mergeCell ref="N355:O356"/>
    <mergeCell ref="P355:R356"/>
    <mergeCell ref="T355:U356"/>
    <mergeCell ref="V355:V356"/>
    <mergeCell ref="W355:W356"/>
    <mergeCell ref="P309:R310"/>
    <mergeCell ref="N312:P312"/>
    <mergeCell ref="O314:O315"/>
    <mergeCell ref="P314:P315"/>
    <mergeCell ref="Q314:Q315"/>
    <mergeCell ref="T314:T315"/>
    <mergeCell ref="U265:U266"/>
    <mergeCell ref="V265:V266"/>
    <mergeCell ref="W265:W266"/>
    <mergeCell ref="N306:O307"/>
    <mergeCell ref="P306:R307"/>
    <mergeCell ref="T306:U307"/>
    <mergeCell ref="V306:V307"/>
    <mergeCell ref="W306:W307"/>
    <mergeCell ref="P260:R261"/>
    <mergeCell ref="N263:P263"/>
    <mergeCell ref="O265:O266"/>
    <mergeCell ref="P265:P266"/>
    <mergeCell ref="Q265:Q266"/>
    <mergeCell ref="T265:T266"/>
    <mergeCell ref="U216:U217"/>
    <mergeCell ref="V216:V217"/>
    <mergeCell ref="W216:W217"/>
    <mergeCell ref="N257:O258"/>
    <mergeCell ref="P257:R258"/>
    <mergeCell ref="T257:U258"/>
    <mergeCell ref="V257:V258"/>
    <mergeCell ref="W257:W258"/>
    <mergeCell ref="P211:R212"/>
    <mergeCell ref="N214:P214"/>
    <mergeCell ref="O216:O217"/>
    <mergeCell ref="P216:P217"/>
    <mergeCell ref="Q216:Q217"/>
    <mergeCell ref="T216:T217"/>
    <mergeCell ref="U167:U168"/>
    <mergeCell ref="V167:V168"/>
    <mergeCell ref="W167:W168"/>
    <mergeCell ref="N208:O209"/>
    <mergeCell ref="P208:R209"/>
    <mergeCell ref="T208:U209"/>
    <mergeCell ref="V208:V209"/>
    <mergeCell ref="W208:W209"/>
    <mergeCell ref="P162:R163"/>
    <mergeCell ref="N165:P165"/>
    <mergeCell ref="O167:O168"/>
    <mergeCell ref="P167:P168"/>
    <mergeCell ref="Q167:Q168"/>
    <mergeCell ref="T167:T168"/>
    <mergeCell ref="U118:U119"/>
    <mergeCell ref="V118:V119"/>
    <mergeCell ref="W118:W119"/>
    <mergeCell ref="N159:O160"/>
    <mergeCell ref="P159:R160"/>
    <mergeCell ref="T159:U160"/>
    <mergeCell ref="V159:V160"/>
    <mergeCell ref="W159:W160"/>
    <mergeCell ref="P113:R114"/>
    <mergeCell ref="N116:P116"/>
    <mergeCell ref="O118:O119"/>
    <mergeCell ref="P118:P119"/>
    <mergeCell ref="Q118:Q119"/>
    <mergeCell ref="T118:T119"/>
    <mergeCell ref="U69:U70"/>
    <mergeCell ref="V69:V70"/>
    <mergeCell ref="W69:W70"/>
    <mergeCell ref="N110:O111"/>
    <mergeCell ref="P110:R111"/>
    <mergeCell ref="T110:U111"/>
    <mergeCell ref="V110:V111"/>
    <mergeCell ref="W110:W111"/>
    <mergeCell ref="P64:R65"/>
    <mergeCell ref="N67:P67"/>
    <mergeCell ref="O69:O70"/>
    <mergeCell ref="P69:P70"/>
    <mergeCell ref="Q69:Q70"/>
    <mergeCell ref="T69:T70"/>
    <mergeCell ref="U20:U21"/>
    <mergeCell ref="V20:V21"/>
    <mergeCell ref="W20:W21"/>
    <mergeCell ref="N61:O62"/>
    <mergeCell ref="P61:R62"/>
    <mergeCell ref="T61:U62"/>
    <mergeCell ref="V61:V62"/>
    <mergeCell ref="W61:W62"/>
    <mergeCell ref="P15:R16"/>
    <mergeCell ref="N18:P18"/>
    <mergeCell ref="O20:O21"/>
    <mergeCell ref="P20:P21"/>
    <mergeCell ref="Q20:Q21"/>
    <mergeCell ref="T20:T21"/>
    <mergeCell ref="H3:H8"/>
    <mergeCell ref="I3:W3"/>
    <mergeCell ref="B10:G11"/>
    <mergeCell ref="N12:O13"/>
    <mergeCell ref="P12:R13"/>
    <mergeCell ref="T12:U13"/>
    <mergeCell ref="V12:V13"/>
    <mergeCell ref="W12:W13"/>
  </mergeCells>
  <conditionalFormatting sqref="Q22:Q35">
    <cfRule type="cellIs" dxfId="15" priority="10" operator="notEqual">
      <formula>1</formula>
    </cfRule>
  </conditionalFormatting>
  <conditionalFormatting sqref="Q71:Q84">
    <cfRule type="cellIs" dxfId="14" priority="9" operator="notEqual">
      <formula>1</formula>
    </cfRule>
  </conditionalFormatting>
  <conditionalFormatting sqref="Q120:Q133">
    <cfRule type="cellIs" dxfId="13" priority="8" operator="notEqual">
      <formula>1</formula>
    </cfRule>
  </conditionalFormatting>
  <conditionalFormatting sqref="Q169:Q182">
    <cfRule type="cellIs" dxfId="12" priority="7" operator="notEqual">
      <formula>1</formula>
    </cfRule>
  </conditionalFormatting>
  <conditionalFormatting sqref="Q218:Q231">
    <cfRule type="cellIs" dxfId="11" priority="6" operator="notEqual">
      <formula>1</formula>
    </cfRule>
  </conditionalFormatting>
  <conditionalFormatting sqref="Q267:Q280">
    <cfRule type="cellIs" dxfId="10" priority="5" operator="notEqual">
      <formula>1</formula>
    </cfRule>
  </conditionalFormatting>
  <conditionalFormatting sqref="Q316:Q329">
    <cfRule type="cellIs" dxfId="9" priority="4" operator="notEqual">
      <formula>1</formula>
    </cfRule>
  </conditionalFormatting>
  <conditionalFormatting sqref="Q365:Q378">
    <cfRule type="cellIs" dxfId="8" priority="3" operator="notEqual">
      <formula>1</formula>
    </cfRule>
  </conditionalFormatting>
  <conditionalFormatting sqref="Q414:Q427">
    <cfRule type="cellIs" dxfId="7" priority="2" operator="notEqual">
      <formula>1</formula>
    </cfRule>
  </conditionalFormatting>
  <conditionalFormatting sqref="Q463:Q476">
    <cfRule type="cellIs" dxfId="6" priority="1" operator="notEqual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75BD5-E087-4090-A037-50058E1A9F5D}">
  <sheetPr>
    <pageSetUpPr fitToPage="1"/>
  </sheetPr>
  <dimension ref="A1:BP947"/>
  <sheetViews>
    <sheetView showZeros="0" zoomScaleNormal="100" workbookViewId="0">
      <selection activeCell="R14" sqref="R14"/>
    </sheetView>
  </sheetViews>
  <sheetFormatPr baseColWidth="10" defaultRowHeight="15" x14ac:dyDescent="0.25"/>
  <cols>
    <col min="1" max="1" width="5.85546875" style="1372" customWidth="1"/>
    <col min="2" max="2" width="32.7109375" style="1372" hidden="1" customWidth="1"/>
    <col min="3" max="3" width="16.7109375" style="1372" hidden="1" customWidth="1"/>
    <col min="4" max="4" width="5.140625" style="1372" hidden="1" customWidth="1"/>
    <col min="5" max="5" width="19.7109375" style="1372" hidden="1" customWidth="1"/>
    <col min="6" max="6" width="13.7109375" style="1372" hidden="1" customWidth="1"/>
    <col min="7" max="7" width="10.7109375" style="1372" hidden="1" customWidth="1"/>
    <col min="8" max="8" width="3.7109375" customWidth="1"/>
    <col min="9" max="11" width="2.7109375" customWidth="1"/>
    <col min="12" max="13" width="11.7109375" customWidth="1"/>
    <col min="14" max="14" width="3.7109375" customWidth="1"/>
    <col min="15" max="15" width="11.7109375" customWidth="1"/>
    <col min="16" max="16" width="11.85546875" customWidth="1"/>
    <col min="17" max="17" width="12.7109375" customWidth="1"/>
    <col min="18" max="18" width="40.7109375" customWidth="1"/>
    <col min="19" max="19" width="11.7109375" customWidth="1"/>
    <col min="20" max="20" width="16" customWidth="1"/>
    <col min="21" max="21" width="16.42578125" customWidth="1"/>
    <col min="22" max="22" width="11.7109375" customWidth="1"/>
    <col min="23" max="24" width="14.7109375" customWidth="1"/>
    <col min="25" max="25" width="11.7109375" customWidth="1"/>
    <col min="26" max="26" width="17.85546875" hidden="1" customWidth="1"/>
    <col min="27" max="27" width="11.7109375" style="49" hidden="1" customWidth="1"/>
    <col min="28" max="30" width="15.7109375" hidden="1" customWidth="1"/>
    <col min="31" max="31" width="4.28515625" customWidth="1"/>
    <col min="32" max="34" width="15.7109375" customWidth="1"/>
    <col min="35" max="35" width="15.85546875" customWidth="1"/>
    <col min="36" max="36" width="24.140625" style="49" customWidth="1"/>
    <col min="37" max="37" width="3.7109375" style="49" customWidth="1"/>
    <col min="38" max="38" width="7.5703125" style="31" customWidth="1"/>
    <col min="39" max="39" width="3.85546875" style="49" customWidth="1"/>
    <col min="40" max="43" width="11.7109375" style="31" customWidth="1"/>
    <col min="44" max="44" width="3.7109375" style="49" customWidth="1"/>
    <col min="45" max="51" width="14.7109375" style="31" customWidth="1"/>
    <col min="52" max="52" width="3.7109375" style="49" customWidth="1"/>
    <col min="53" max="56" width="20.7109375" customWidth="1"/>
    <col min="57" max="57" width="7.140625" style="31" customWidth="1"/>
    <col min="58" max="58" width="16.28515625" style="31" customWidth="1"/>
    <col min="59" max="59" width="25" style="31" customWidth="1"/>
    <col min="60" max="60" width="14.5703125" style="31" customWidth="1"/>
    <col min="61" max="61" width="30.85546875" style="31" customWidth="1"/>
    <col min="62" max="63" width="15.7109375" style="31" customWidth="1"/>
    <col min="64" max="64" width="34.85546875" style="31" customWidth="1"/>
    <col min="65" max="65" width="3.7109375" style="49" customWidth="1"/>
    <col min="66" max="66" width="8.7109375" style="31" customWidth="1"/>
    <col min="67" max="67" width="11.42578125" style="48"/>
    <col min="68" max="68" width="43.5703125" style="48" customWidth="1"/>
    <col min="69" max="16384" width="11.42578125" style="31"/>
  </cols>
  <sheetData>
    <row r="1" spans="1:68" ht="15" customHeight="1" thickTop="1" x14ac:dyDescent="0.25">
      <c r="A1" s="982" t="str">
        <f>ADDRESS(ROW(),COLUMN(),4)</f>
        <v>A1</v>
      </c>
      <c r="B1" s="5" t="str">
        <f t="shared" ref="B1:AD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B1" s="1" t="str">
        <f t="shared" si="0"/>
        <v>AB</v>
      </c>
      <c r="AC1" s="1" t="str">
        <f t="shared" si="0"/>
        <v>AC</v>
      </c>
      <c r="AD1" s="1" t="str">
        <f t="shared" si="0"/>
        <v>AD</v>
      </c>
      <c r="AE1" s="30"/>
      <c r="AF1" s="2" t="str">
        <f t="shared" ref="AF1:AJ1" si="1">SUBSTITUTE(ADDRESS(1,COLUMN(),4),"1","")</f>
        <v>AF</v>
      </c>
      <c r="AG1" s="2" t="str">
        <f t="shared" si="1"/>
        <v>AG</v>
      </c>
      <c r="AH1" s="2" t="str">
        <f t="shared" si="1"/>
        <v>AH</v>
      </c>
      <c r="AI1" s="2" t="str">
        <f t="shared" si="1"/>
        <v>AI</v>
      </c>
      <c r="AJ1" s="2" t="str">
        <f t="shared" si="1"/>
        <v>AJ</v>
      </c>
      <c r="AK1" s="30"/>
      <c r="AL1" s="2" t="str">
        <f t="shared" ref="AL1" si="2">SUBSTITUTE(ADDRESS(1,COLUMN(),4),"1","")</f>
        <v>AL</v>
      </c>
      <c r="AM1" s="30"/>
      <c r="AN1" s="2" t="str">
        <f t="shared" ref="AN1:AQ1" si="3">SUBSTITUTE(ADDRESS(1,COLUMN(),4),"1","")</f>
        <v>AN</v>
      </c>
      <c r="AO1" s="2" t="str">
        <f t="shared" si="3"/>
        <v>AO</v>
      </c>
      <c r="AP1" s="2" t="str">
        <f t="shared" si="3"/>
        <v>AP</v>
      </c>
      <c r="AQ1" s="2" t="str">
        <f t="shared" si="3"/>
        <v>AQ</v>
      </c>
      <c r="AR1" s="3"/>
      <c r="AS1" s="2" t="str">
        <f t="shared" ref="AS1:AU1" si="4">SUBSTITUTE(ADDRESS(1,COLUMN(),4),"1","")</f>
        <v>AS</v>
      </c>
      <c r="AT1" s="2" t="str">
        <f t="shared" si="4"/>
        <v>AT</v>
      </c>
      <c r="AU1" s="2" t="str">
        <f t="shared" si="4"/>
        <v>AU</v>
      </c>
      <c r="AW1" s="2" t="str">
        <f t="shared" ref="AW1:AY1" si="5">SUBSTITUTE(ADDRESS(1,COLUMN(),4),"1","")</f>
        <v>AW</v>
      </c>
      <c r="AX1" s="2" t="str">
        <f t="shared" si="5"/>
        <v>AX</v>
      </c>
      <c r="AY1" s="2" t="str">
        <f t="shared" si="5"/>
        <v>AY</v>
      </c>
      <c r="AZ1" s="3"/>
      <c r="BA1" s="2" t="str">
        <f t="shared" ref="BA1:BL1" si="6">SUBSTITUTE(ADDRESS(1,COLUMN(),4),"1","")</f>
        <v>BA</v>
      </c>
      <c r="BB1" s="2" t="str">
        <f t="shared" si="6"/>
        <v>BB</v>
      </c>
      <c r="BC1" s="2" t="str">
        <f t="shared" si="6"/>
        <v>BC</v>
      </c>
      <c r="BD1" s="2" t="str">
        <f t="shared" si="6"/>
        <v>BD</v>
      </c>
      <c r="BE1" s="2" t="str">
        <f t="shared" si="6"/>
        <v>BE</v>
      </c>
      <c r="BF1" s="2" t="str">
        <f t="shared" si="6"/>
        <v>BF</v>
      </c>
      <c r="BG1" s="2" t="str">
        <f t="shared" si="6"/>
        <v>BG</v>
      </c>
      <c r="BH1" s="2" t="str">
        <f t="shared" si="6"/>
        <v>BH</v>
      </c>
      <c r="BI1" s="2" t="str">
        <f t="shared" si="6"/>
        <v>BI</v>
      </c>
      <c r="BJ1" s="2" t="str">
        <f t="shared" si="6"/>
        <v>BJ</v>
      </c>
      <c r="BK1" s="2" t="str">
        <f t="shared" si="6"/>
        <v>BK</v>
      </c>
      <c r="BL1" s="2" t="str">
        <f t="shared" si="6"/>
        <v>BL</v>
      </c>
      <c r="BM1" s="3"/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" customHeight="1" thickBot="1" x14ac:dyDescent="0.3">
      <c r="A2" s="1373"/>
      <c r="B2" s="8">
        <f t="shared" ref="B2:AD2" ca="1" si="7">CELL("largeur",B2)</f>
        <v>0</v>
      </c>
      <c r="C2" s="8">
        <f t="shared" ca="1" si="7"/>
        <v>0</v>
      </c>
      <c r="D2" s="8">
        <f t="shared" ca="1" si="7"/>
        <v>0</v>
      </c>
      <c r="E2" s="8">
        <f t="shared" ca="1" si="7"/>
        <v>0</v>
      </c>
      <c r="F2" s="8">
        <f t="shared" ca="1" si="7"/>
        <v>0</v>
      </c>
      <c r="G2" s="8">
        <f t="shared" ca="1" si="7"/>
        <v>0</v>
      </c>
      <c r="H2" s="8">
        <f t="shared" ca="1" si="7"/>
        <v>3</v>
      </c>
      <c r="I2" s="7">
        <f t="shared" ca="1" si="7"/>
        <v>2</v>
      </c>
      <c r="J2" s="7">
        <f t="shared" ca="1" si="7"/>
        <v>2</v>
      </c>
      <c r="K2" s="7">
        <f t="shared" ca="1" si="7"/>
        <v>2</v>
      </c>
      <c r="L2" s="7">
        <f t="shared" ca="1" si="7"/>
        <v>11</v>
      </c>
      <c r="M2" s="7">
        <f t="shared" ca="1" si="7"/>
        <v>11</v>
      </c>
      <c r="N2" s="7">
        <f t="shared" ca="1" si="7"/>
        <v>3</v>
      </c>
      <c r="O2" s="7">
        <f t="shared" ca="1" si="7"/>
        <v>11</v>
      </c>
      <c r="P2" s="7">
        <f t="shared" ca="1" si="7"/>
        <v>11</v>
      </c>
      <c r="Q2" s="7">
        <f t="shared" ca="1" si="7"/>
        <v>12</v>
      </c>
      <c r="R2" s="7">
        <f t="shared" ca="1" si="7"/>
        <v>40</v>
      </c>
      <c r="S2" s="7">
        <f t="shared" ca="1" si="7"/>
        <v>11</v>
      </c>
      <c r="T2" s="7">
        <f t="shared" ca="1" si="7"/>
        <v>15</v>
      </c>
      <c r="U2" s="7">
        <f t="shared" ca="1" si="7"/>
        <v>16</v>
      </c>
      <c r="V2" s="7">
        <f t="shared" ca="1" si="7"/>
        <v>11</v>
      </c>
      <c r="W2" s="7">
        <f t="shared" ca="1" si="7"/>
        <v>14</v>
      </c>
      <c r="X2" s="7">
        <f t="shared" ca="1" si="7"/>
        <v>14</v>
      </c>
      <c r="Y2" s="7">
        <f t="shared" ca="1" si="7"/>
        <v>11</v>
      </c>
      <c r="Z2" s="7">
        <f t="shared" ca="1" si="7"/>
        <v>0</v>
      </c>
      <c r="AA2" s="7">
        <f t="shared" ca="1" si="7"/>
        <v>0</v>
      </c>
      <c r="AB2" s="7">
        <f t="shared" ca="1" si="7"/>
        <v>0</v>
      </c>
      <c r="AC2" s="7">
        <f t="shared" ca="1" si="7"/>
        <v>0</v>
      </c>
      <c r="AD2" s="7">
        <f t="shared" ca="1" si="7"/>
        <v>0</v>
      </c>
      <c r="AF2" s="7">
        <f t="shared" ref="AF2:AJ2" ca="1" si="8">CELL("largeur",AF2)</f>
        <v>15</v>
      </c>
      <c r="AG2" s="7">
        <f t="shared" ca="1" si="8"/>
        <v>15</v>
      </c>
      <c r="AH2" s="7">
        <f t="shared" ca="1" si="8"/>
        <v>15</v>
      </c>
      <c r="AI2" s="7">
        <f t="shared" ca="1" si="8"/>
        <v>15</v>
      </c>
      <c r="AJ2" s="7">
        <f t="shared" ca="1" si="8"/>
        <v>23</v>
      </c>
      <c r="AK2" s="30"/>
      <c r="AL2" s="7">
        <f t="shared" ref="AL2" ca="1" si="9">CELL("largeur",AL2)</f>
        <v>7</v>
      </c>
      <c r="AM2" s="3"/>
      <c r="AN2" s="7">
        <f t="shared" ref="AN2:AQ2" ca="1" si="10">CELL("largeur",AN2)</f>
        <v>11</v>
      </c>
      <c r="AO2" s="7">
        <f t="shared" ca="1" si="10"/>
        <v>11</v>
      </c>
      <c r="AP2" s="7">
        <f t="shared" ca="1" si="10"/>
        <v>11</v>
      </c>
      <c r="AQ2" s="7">
        <f t="shared" ca="1" si="10"/>
        <v>11</v>
      </c>
      <c r="AR2" s="3"/>
      <c r="AS2" s="7">
        <f t="shared" ref="AS2:AU2" ca="1" si="11">CELL("largeur",AS2)</f>
        <v>14</v>
      </c>
      <c r="AT2" s="7">
        <f t="shared" ca="1" si="11"/>
        <v>14</v>
      </c>
      <c r="AU2" s="7">
        <f t="shared" ca="1" si="11"/>
        <v>14</v>
      </c>
      <c r="AW2" s="7">
        <f t="shared" ref="AW2:AY2" ca="1" si="12">CELL("largeur",AW2)</f>
        <v>14</v>
      </c>
      <c r="AX2" s="7">
        <f t="shared" ca="1" si="12"/>
        <v>14</v>
      </c>
      <c r="AY2" s="7">
        <f t="shared" ca="1" si="12"/>
        <v>14</v>
      </c>
      <c r="AZ2" s="3"/>
      <c r="BA2" s="7">
        <f t="shared" ref="BA2:BL2" ca="1" si="13">CELL("largeur",BA2)</f>
        <v>20</v>
      </c>
      <c r="BB2" s="7">
        <f t="shared" ca="1" si="13"/>
        <v>20</v>
      </c>
      <c r="BC2" s="7">
        <f t="shared" ca="1" si="13"/>
        <v>20</v>
      </c>
      <c r="BD2" s="7">
        <f t="shared" ca="1" si="13"/>
        <v>20</v>
      </c>
      <c r="BE2" s="7">
        <f t="shared" ca="1" si="13"/>
        <v>6</v>
      </c>
      <c r="BF2" s="7">
        <f t="shared" ca="1" si="13"/>
        <v>16</v>
      </c>
      <c r="BG2" s="7">
        <f t="shared" ca="1" si="13"/>
        <v>24</v>
      </c>
      <c r="BH2" s="7">
        <f t="shared" ca="1" si="13"/>
        <v>14</v>
      </c>
      <c r="BI2" s="7">
        <f t="shared" ca="1" si="13"/>
        <v>30</v>
      </c>
      <c r="BJ2" s="7">
        <f t="shared" ca="1" si="13"/>
        <v>15</v>
      </c>
      <c r="BK2" s="7">
        <f t="shared" ca="1" si="13"/>
        <v>15</v>
      </c>
      <c r="BL2" s="7">
        <f t="shared" ca="1" si="13"/>
        <v>34</v>
      </c>
      <c r="BM2" s="3"/>
      <c r="BN2" s="4">
        <v>1</v>
      </c>
      <c r="BO2" s="10"/>
      <c r="BP2" s="10" t="s">
        <v>0</v>
      </c>
    </row>
    <row r="3" spans="1:68" ht="21" customHeight="1" x14ac:dyDescent="0.25">
      <c r="A3" s="1373"/>
      <c r="B3" s="1374"/>
      <c r="C3" s="1375"/>
      <c r="D3" s="1375"/>
      <c r="E3" s="1375"/>
      <c r="F3" s="1375"/>
      <c r="G3" s="1375"/>
      <c r="H3" s="3569" t="s">
        <v>1</v>
      </c>
      <c r="I3" s="3572" t="s">
        <v>2376</v>
      </c>
      <c r="J3" s="3572"/>
      <c r="K3" s="3572"/>
      <c r="L3" s="3572"/>
      <c r="M3" s="3572"/>
      <c r="N3" s="3572"/>
      <c r="O3" s="3572"/>
      <c r="P3" s="3572"/>
      <c r="Q3" s="3572"/>
      <c r="R3" s="3572"/>
      <c r="S3" s="3572"/>
      <c r="T3" s="3572"/>
      <c r="U3" s="3572"/>
      <c r="V3" s="3572"/>
      <c r="W3" s="3572"/>
      <c r="X3" s="3595" t="s">
        <v>2238</v>
      </c>
      <c r="Y3" s="3596"/>
      <c r="Z3" s="2678"/>
      <c r="AA3" s="2665"/>
      <c r="AB3" s="2665"/>
      <c r="AC3" s="2666" t="s">
        <v>2</v>
      </c>
      <c r="AD3" s="15" t="str">
        <f>BN947</f>
        <v>BN947</v>
      </c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"/>
      <c r="AS3" s="3601" t="s">
        <v>261</v>
      </c>
      <c r="AT3" s="3327"/>
      <c r="AU3" s="3328"/>
      <c r="AV3" s="16"/>
      <c r="AW3" s="3329" t="s">
        <v>297</v>
      </c>
      <c r="AX3" s="3330"/>
      <c r="AY3" s="3712"/>
      <c r="AZ3" s="3"/>
      <c r="BA3" s="16"/>
      <c r="BB3" s="16"/>
      <c r="BC3" s="16"/>
      <c r="BD3" s="16"/>
      <c r="BE3" s="118"/>
      <c r="BF3" s="2525" t="s">
        <v>493</v>
      </c>
      <c r="BG3" s="2526" t="s">
        <v>2232</v>
      </c>
      <c r="BH3" s="2527" t="s">
        <v>2233</v>
      </c>
      <c r="BI3" s="2528" t="s">
        <v>2234</v>
      </c>
      <c r="BJ3" s="3607" t="s">
        <v>2235</v>
      </c>
      <c r="BK3" s="3607"/>
      <c r="BL3" s="2529" t="s">
        <v>2236</v>
      </c>
      <c r="BM3" s="3"/>
      <c r="BN3" s="4">
        <v>1</v>
      </c>
      <c r="BO3" s="17" cm="1">
        <f t="array" aca="1" ref="BO3" ca="1">COUNTA(A1:BN947+COUNTBLANK(B1:BN947))</f>
        <v>62502</v>
      </c>
      <c r="BP3" s="18" t="str">
        <f>"cellules entre"&amp;" " &amp;A1&amp;" et  "&amp;BN947</f>
        <v>cellules entre A1 et  BN947</v>
      </c>
    </row>
    <row r="4" spans="1:68" ht="21" customHeight="1" thickBot="1" x14ac:dyDescent="0.3">
      <c r="A4" s="1373"/>
      <c r="B4" s="1376" t="s">
        <v>2202</v>
      </c>
      <c r="C4" s="1375"/>
      <c r="D4" s="1375"/>
      <c r="E4" s="1375"/>
      <c r="F4" s="1375"/>
      <c r="G4" s="1375"/>
      <c r="H4" s="3570"/>
      <c r="I4" s="2539"/>
      <c r="J4" s="2538"/>
      <c r="K4" s="2539"/>
      <c r="L4" s="2540"/>
      <c r="M4" s="2540"/>
      <c r="N4" s="2539"/>
      <c r="O4" s="2540" t="s">
        <v>2240</v>
      </c>
      <c r="P4" s="2541">
        <f>P17</f>
        <v>1</v>
      </c>
      <c r="Q4" s="2538"/>
      <c r="R4" s="2540"/>
      <c r="S4" s="2540" t="s">
        <v>2245</v>
      </c>
      <c r="T4" s="2541">
        <f>P347</f>
        <v>6</v>
      </c>
      <c r="U4" s="2539"/>
      <c r="V4" s="2539"/>
      <c r="W4" s="2539"/>
      <c r="X4" s="3597" t="s">
        <v>720</v>
      </c>
      <c r="Y4" s="3598"/>
      <c r="Z4" s="2667"/>
      <c r="AA4" s="2667"/>
      <c r="AB4" s="2668"/>
      <c r="AC4" s="2669"/>
      <c r="AD4" s="2674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"/>
      <c r="AS4" s="2530"/>
      <c r="AT4" s="491" t="s">
        <v>264</v>
      </c>
      <c r="AU4" s="492">
        <v>1</v>
      </c>
      <c r="AV4" s="16"/>
      <c r="AW4" s="490"/>
      <c r="AX4" s="491" t="s">
        <v>300</v>
      </c>
      <c r="AY4" s="2531">
        <v>1</v>
      </c>
      <c r="AZ4" s="3"/>
      <c r="BA4" s="1202" t="s">
        <v>227</v>
      </c>
      <c r="BB4" s="452"/>
      <c r="BC4" s="453"/>
      <c r="BD4" s="16"/>
      <c r="BE4" s="118"/>
      <c r="BF4" s="3452">
        <f>ROWS(A17:A412)</f>
        <v>396</v>
      </c>
      <c r="BG4" s="3453">
        <f>BF4-BH4</f>
        <v>396</v>
      </c>
      <c r="BH4" s="3453">
        <f>ROWS(A17:A412)-SUBTOTAL(103,A17:A412)</f>
        <v>0</v>
      </c>
      <c r="BI4" s="3449">
        <f ca="1">COUNTIF(H2:AD2,"&gt;0")</f>
        <v>18</v>
      </c>
      <c r="BJ4" s="3608">
        <f ca="1">IF(COUNTIF(H2:AD2,0)=0,0,COUNTIF(H2:AD2,0))</f>
        <v>5</v>
      </c>
      <c r="BK4" s="2532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&amp;IF(S2&lt;0.5,S1&amp;".","")</f>
        <v>B.C.D.E.F.G.</v>
      </c>
      <c r="BL4" s="3449">
        <f ca="1">BI4+BJ4</f>
        <v>23</v>
      </c>
      <c r="BM4" s="3"/>
      <c r="BN4" s="4">
        <v>1</v>
      </c>
      <c r="BO4" s="17">
        <f ca="1">COUNTA(A1:BM946)</f>
        <v>14368</v>
      </c>
      <c r="BP4" s="18" t="s">
        <v>3</v>
      </c>
    </row>
    <row r="5" spans="1:68" ht="21" customHeight="1" thickBot="1" x14ac:dyDescent="0.3">
      <c r="A5" s="1378"/>
      <c r="B5" s="1379" t="str">
        <f t="shared" ref="B5:G5" si="14">SUBSTITUTE(ADDRESS(1,COLUMN(),4),"1","")</f>
        <v>B</v>
      </c>
      <c r="C5" s="1379" t="str">
        <f t="shared" si="14"/>
        <v>C</v>
      </c>
      <c r="D5" s="1379" t="str">
        <f t="shared" si="14"/>
        <v>D</v>
      </c>
      <c r="E5" s="1379" t="str">
        <f t="shared" si="14"/>
        <v>E</v>
      </c>
      <c r="F5" s="1379" t="str">
        <f t="shared" si="14"/>
        <v>F</v>
      </c>
      <c r="G5" s="1379" t="str">
        <f t="shared" si="14"/>
        <v>G</v>
      </c>
      <c r="H5" s="3570"/>
      <c r="I5" s="2539"/>
      <c r="J5" s="2539"/>
      <c r="K5" s="2539"/>
      <c r="L5" s="2539"/>
      <c r="M5" s="2539"/>
      <c r="N5" s="2539"/>
      <c r="O5" s="2540" t="s">
        <v>2242</v>
      </c>
      <c r="P5" s="2541">
        <f>P83</f>
        <v>2</v>
      </c>
      <c r="Q5" s="2539"/>
      <c r="R5" s="2539"/>
      <c r="S5" s="2540" t="s">
        <v>2524</v>
      </c>
      <c r="T5" s="2541">
        <f>P413</f>
        <v>7</v>
      </c>
      <c r="U5" s="2539"/>
      <c r="V5" s="2539"/>
      <c r="W5" s="2539"/>
      <c r="X5" s="3597"/>
      <c r="Y5" s="3598"/>
      <c r="Z5" s="2671"/>
      <c r="AA5" s="2670"/>
      <c r="AB5" s="2671"/>
      <c r="AC5" s="2671"/>
      <c r="AD5" s="2675" t="s">
        <v>2271</v>
      </c>
      <c r="AF5" s="30"/>
      <c r="AG5" s="30"/>
      <c r="AH5" s="30"/>
      <c r="AI5" s="30"/>
      <c r="AJ5" s="30"/>
      <c r="AK5" s="30"/>
      <c r="AL5" s="30"/>
      <c r="AM5" s="3"/>
      <c r="AN5" s="30"/>
      <c r="AO5" s="30"/>
      <c r="AP5" s="30"/>
      <c r="AQ5" s="30"/>
      <c r="AR5" s="3"/>
      <c r="AS5" s="2533" t="s">
        <v>269</v>
      </c>
      <c r="AT5" s="498">
        <v>100</v>
      </c>
      <c r="AU5" s="499">
        <f>IF(MOD(AU4*1000/AT5,1)=0,AU4*1000/AT5,IF(MOD(AU4*1000/AT5,1)&lt;0.5,INT(AU4*1000/AT5),INT(AU4*1000/AT5)+1))</f>
        <v>10</v>
      </c>
      <c r="AV5" s="16"/>
      <c r="AW5" s="497" t="s">
        <v>269</v>
      </c>
      <c r="AX5" s="548">
        <v>10</v>
      </c>
      <c r="AY5" s="2534">
        <f>AY4/AX5*1000</f>
        <v>100</v>
      </c>
      <c r="AZ5" s="3"/>
      <c r="BA5" s="3592" t="s">
        <v>231</v>
      </c>
      <c r="BB5" s="459" t="s">
        <v>232</v>
      </c>
      <c r="BC5" s="460"/>
      <c r="BD5" s="16"/>
      <c r="BE5" s="118"/>
      <c r="BF5" s="3453"/>
      <c r="BG5" s="3454"/>
      <c r="BH5" s="3454"/>
      <c r="BI5" s="3591"/>
      <c r="BJ5" s="3609"/>
      <c r="BK5" s="2535" t="str">
        <f ca="1">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 &amp; IF(AD2&lt;0.5,AD1&amp;".","")</f>
        <v>Z.AA.AB.AC.AD.</v>
      </c>
      <c r="BL5" s="3591"/>
      <c r="BM5" s="3"/>
      <c r="BN5" s="4">
        <v>1</v>
      </c>
      <c r="BO5" s="17">
        <f ca="1">COUNTBLANK(A1:BM946)</f>
        <v>48534</v>
      </c>
      <c r="BP5" s="18" t="s">
        <v>4</v>
      </c>
    </row>
    <row r="6" spans="1:68" ht="21" customHeight="1" x14ac:dyDescent="0.25">
      <c r="A6" s="1378"/>
      <c r="B6" s="1379">
        <f>ROUNDUP(LEN(B17)*0.5/2,0)</f>
        <v>1</v>
      </c>
      <c r="C6" s="1379">
        <f>ROUNDUP(LEN(C17)*1,0)</f>
        <v>1</v>
      </c>
      <c r="D6" s="1379">
        <f>ROUNDUP(LEN(D17)*1.2,0)</f>
        <v>2</v>
      </c>
      <c r="E6" s="1379">
        <f>ROUNDUP(LEN(E17)*0.9,0)</f>
        <v>1</v>
      </c>
      <c r="F6" s="1379">
        <f>ROUNDUP(LEN(F17)*0.9,0)</f>
        <v>1</v>
      </c>
      <c r="G6" s="1379">
        <f>ROUNDUP(LEN(G17)*0.7,0)</f>
        <v>1</v>
      </c>
      <c r="H6" s="3570"/>
      <c r="I6" s="2539"/>
      <c r="J6" s="2538"/>
      <c r="K6" s="2539"/>
      <c r="L6" s="2540"/>
      <c r="M6" s="2540"/>
      <c r="N6" s="2539"/>
      <c r="O6" s="2540" t="s">
        <v>2244</v>
      </c>
      <c r="P6" s="2541">
        <f>P149</f>
        <v>3</v>
      </c>
      <c r="Q6" s="2538"/>
      <c r="R6" s="2540"/>
      <c r="S6" s="2540" t="s">
        <v>2525</v>
      </c>
      <c r="T6" s="2541">
        <f>P479</f>
        <v>8</v>
      </c>
      <c r="U6" s="2539"/>
      <c r="V6" s="2539"/>
      <c r="W6" s="2539"/>
      <c r="X6" s="3597"/>
      <c r="Y6" s="3598"/>
      <c r="Z6" s="2671"/>
      <c r="AA6" s="2670"/>
      <c r="AB6" s="2671"/>
      <c r="AC6" s="2671"/>
      <c r="AD6" s="2676"/>
      <c r="AF6" s="30"/>
      <c r="AG6" s="30"/>
      <c r="AH6" s="30"/>
      <c r="AI6" s="30"/>
      <c r="AJ6" s="30"/>
      <c r="AK6" s="30"/>
      <c r="AL6" s="30"/>
      <c r="AM6" s="3"/>
      <c r="AN6" s="30"/>
      <c r="AO6" s="30"/>
      <c r="AP6" s="30"/>
      <c r="AQ6" s="30"/>
      <c r="AR6" s="3"/>
      <c r="AS6" s="2533" t="s">
        <v>274</v>
      </c>
      <c r="AT6" s="498">
        <v>120</v>
      </c>
      <c r="AU6" s="499">
        <f>IF(MOD(AU4*1000/AT6,1)=0,AU4*1000/AT6,IF(MOD(AU4*1000/AT6,1)&lt;0.5,INT(AU4*1000/AT6),INT(AU4*1000/AT6)+1))</f>
        <v>8</v>
      </c>
      <c r="AV6" s="16"/>
      <c r="AW6" s="497" t="s">
        <v>274</v>
      </c>
      <c r="AX6" s="548">
        <v>8</v>
      </c>
      <c r="AY6" s="2534">
        <f>AY4/AX6*1000</f>
        <v>125</v>
      </c>
      <c r="AZ6" s="3"/>
      <c r="BA6" s="3593"/>
      <c r="BB6" s="459" t="s">
        <v>235</v>
      </c>
      <c r="BC6" s="460"/>
      <c r="BD6" s="16"/>
      <c r="BE6" s="118"/>
      <c r="BF6" s="2536" t="s">
        <v>2239</v>
      </c>
      <c r="BG6" s="2536" t="s">
        <v>2239</v>
      </c>
      <c r="BH6" s="2536" t="s">
        <v>2239</v>
      </c>
      <c r="BI6" s="2537"/>
      <c r="BJ6" s="2682" t="str">
        <f ca="1">IF(COUNTIF(H2:S2, "&lt;0.5")&gt;0, COUNTIF(H2:S2, "&lt;0.5") &amp; "◄ colonnes masquées"&amp;" "&amp;BK4, "◄ De H à S, pas de colonnes masquées")</f>
        <v>◄ De H à S, pas de colonnes masquées</v>
      </c>
      <c r="BK6" s="2683" t="str">
        <f ca="1">IF(COUNTIF(T2:AD2, "&lt;0.5")&gt;0, COUNTIF(T2:AD2, "&lt;0.5") &amp; " colonnes masquées"&amp;" "&amp;BK5, "De T à AD, pas de colonnes masquées ►")</f>
        <v>5 colonnes masquées Z.AA.AB.AC.AD.</v>
      </c>
      <c r="BL6" s="2537"/>
      <c r="BM6" s="3"/>
      <c r="BN6" s="4">
        <v>1</v>
      </c>
      <c r="BO6" s="17">
        <f>SUM(BN1:BN676)+2</f>
        <v>678</v>
      </c>
      <c r="BP6" s="18" t="s">
        <v>7</v>
      </c>
    </row>
    <row r="7" spans="1:68" ht="21" customHeight="1" x14ac:dyDescent="0.25">
      <c r="A7" s="1378"/>
      <c r="B7" s="1379"/>
      <c r="C7" s="1379"/>
      <c r="D7" s="1379"/>
      <c r="E7" s="1379"/>
      <c r="F7" s="1379"/>
      <c r="G7" s="1379"/>
      <c r="H7" s="3570"/>
      <c r="I7" s="2539"/>
      <c r="J7" s="2539"/>
      <c r="K7" s="2545"/>
      <c r="L7" s="2546"/>
      <c r="M7" s="2546"/>
      <c r="N7" s="2539"/>
      <c r="O7" s="2540" t="s">
        <v>2241</v>
      </c>
      <c r="P7" s="2541">
        <f>P215</f>
        <v>4</v>
      </c>
      <c r="Q7" s="2539"/>
      <c r="R7" s="2539"/>
      <c r="S7" s="2540" t="s">
        <v>2526</v>
      </c>
      <c r="T7" s="2541">
        <f>P545</f>
        <v>9</v>
      </c>
      <c r="U7" s="2539"/>
      <c r="V7" s="2539"/>
      <c r="W7" s="2539"/>
      <c r="X7" s="3597"/>
      <c r="Y7" s="3598"/>
      <c r="Z7" s="2671"/>
      <c r="AA7" s="2670"/>
      <c r="AB7" s="2671"/>
      <c r="AC7" s="2671"/>
      <c r="AD7" s="2676"/>
      <c r="AF7" s="30"/>
      <c r="AG7" s="30"/>
      <c r="AH7" s="30"/>
      <c r="AI7" s="30"/>
      <c r="AJ7" s="30"/>
      <c r="AK7" s="30"/>
      <c r="AL7" s="30"/>
      <c r="AM7" s="3"/>
      <c r="AN7" s="30"/>
      <c r="AO7" s="30"/>
      <c r="AP7" s="30"/>
      <c r="AQ7" s="30"/>
      <c r="AR7" s="3"/>
      <c r="AS7" s="323" t="s">
        <v>275</v>
      </c>
      <c r="AT7" s="498">
        <v>180</v>
      </c>
      <c r="AU7" s="499">
        <f>IF(MOD(AU4*1000/AT7,1)=0,AU4*1000/AT7,IF(MOD(AU4*1000/AT7,1)&lt;0.5,INT(AU4*1000/AT7),INT(AU4*1000/AT7)+1))</f>
        <v>6</v>
      </c>
      <c r="AV7" s="16"/>
      <c r="AW7" s="504" t="s">
        <v>275</v>
      </c>
      <c r="AX7" s="548">
        <v>5</v>
      </c>
      <c r="AY7" s="2534">
        <f>AY4/AX7*1000</f>
        <v>200</v>
      </c>
      <c r="AZ7" s="3"/>
      <c r="BA7" s="3593"/>
      <c r="BB7" s="459" t="s">
        <v>238</v>
      </c>
      <c r="BC7" s="460"/>
      <c r="BD7" s="16"/>
      <c r="BE7" s="118"/>
      <c r="BF7" s="118"/>
      <c r="BG7" s="118"/>
      <c r="BH7" s="118"/>
      <c r="BI7" s="118"/>
      <c r="BJ7" s="118"/>
      <c r="BK7" s="118"/>
      <c r="BL7" s="118"/>
      <c r="BM7" s="118"/>
      <c r="BN7" s="4">
        <v>1</v>
      </c>
      <c r="BO7" s="17">
        <f>SUM(A947:BM947)+1</f>
        <v>66</v>
      </c>
      <c r="BP7" s="18" t="s">
        <v>10</v>
      </c>
    </row>
    <row r="8" spans="1:68" ht="21" customHeight="1" thickBot="1" x14ac:dyDescent="0.3">
      <c r="A8" s="2679" t="s">
        <v>1087</v>
      </c>
      <c r="B8" s="2679" t="s">
        <v>1088</v>
      </c>
      <c r="C8" s="2679" t="s">
        <v>1089</v>
      </c>
      <c r="D8" s="2679" t="s">
        <v>1090</v>
      </c>
      <c r="E8" s="2679" t="s">
        <v>61</v>
      </c>
      <c r="F8" s="2679" t="s">
        <v>62</v>
      </c>
      <c r="G8" s="2680" t="s">
        <v>63</v>
      </c>
      <c r="H8" s="3571"/>
      <c r="I8" s="2547"/>
      <c r="J8" s="2547"/>
      <c r="K8" s="2548"/>
      <c r="L8" s="2549"/>
      <c r="M8" s="2549"/>
      <c r="N8" s="2548"/>
      <c r="O8" s="2549" t="s">
        <v>2243</v>
      </c>
      <c r="P8" s="2550">
        <f>P281</f>
        <v>5</v>
      </c>
      <c r="Q8" s="2547"/>
      <c r="R8" s="2549"/>
      <c r="S8" s="2549" t="s">
        <v>2527</v>
      </c>
      <c r="T8" s="2550">
        <f>P611</f>
        <v>10</v>
      </c>
      <c r="U8" s="2548"/>
      <c r="V8" s="2548"/>
      <c r="W8" s="2548"/>
      <c r="X8" s="3599" t="str">
        <f>COLUMNS(H2:AD2)&amp;" COLONNES"</f>
        <v>23 COLONNES</v>
      </c>
      <c r="Y8" s="3600"/>
      <c r="Z8" s="2673"/>
      <c r="AA8" s="2672"/>
      <c r="AB8" s="2673"/>
      <c r="AC8" s="2673"/>
      <c r="AD8" s="2677"/>
      <c r="AF8" s="30"/>
      <c r="AG8" s="30"/>
      <c r="AH8" s="30"/>
      <c r="AI8" s="30"/>
      <c r="AJ8" s="30"/>
      <c r="AK8" s="30"/>
      <c r="AL8" s="30"/>
      <c r="AM8" s="3"/>
      <c r="AN8" s="30"/>
      <c r="AO8" s="30"/>
      <c r="AP8" s="30"/>
      <c r="AQ8" s="30"/>
      <c r="AR8" s="3"/>
      <c r="AS8" s="2533" t="s">
        <v>277</v>
      </c>
      <c r="AT8" s="498">
        <v>180</v>
      </c>
      <c r="AU8" s="499">
        <f>IF(MOD(AU4*1000/AT8,1)=0,AU4*1000/AT8,IF(MOD(AU4*1000/AT8,1)&lt;0.5,INT(AU4*1000/AT8),INT(AU4*1000/AT8)+1))</f>
        <v>6</v>
      </c>
      <c r="AV8" s="16"/>
      <c r="AW8" s="497" t="s">
        <v>277</v>
      </c>
      <c r="AX8" s="548">
        <v>6</v>
      </c>
      <c r="AY8" s="2534">
        <f>AY4/AX8*1000</f>
        <v>166.66666666666666</v>
      </c>
      <c r="AZ8" s="3"/>
      <c r="BA8" s="3593"/>
      <c r="BB8" s="459" t="s">
        <v>243</v>
      </c>
      <c r="BC8" s="460"/>
      <c r="BD8" s="16"/>
      <c r="BE8" s="118"/>
      <c r="BF8" s="118"/>
      <c r="BG8" s="118"/>
      <c r="BH8" s="118"/>
      <c r="BI8" s="118"/>
      <c r="BJ8" s="118"/>
      <c r="BK8" s="118"/>
      <c r="BL8" s="118"/>
      <c r="BM8" s="3"/>
      <c r="BN8" s="4">
        <v>1</v>
      </c>
      <c r="BO8" s="17"/>
      <c r="BP8" s="18"/>
    </row>
    <row r="9" spans="1:68" ht="21" customHeight="1" thickBot="1" x14ac:dyDescent="0.3">
      <c r="A9" s="1385"/>
      <c r="B9" s="1386" t="s">
        <v>14</v>
      </c>
      <c r="C9" s="1387" t="s">
        <v>1091</v>
      </c>
      <c r="D9" s="1388"/>
      <c r="E9" s="1388"/>
      <c r="F9" s="1388"/>
      <c r="G9" s="1389" t="s">
        <v>14</v>
      </c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F9" s="30"/>
      <c r="AG9" s="30"/>
      <c r="AH9" s="30"/>
      <c r="AI9" s="30"/>
      <c r="AJ9" s="30"/>
      <c r="AK9" s="30"/>
      <c r="AL9" s="30"/>
      <c r="AM9" s="3"/>
      <c r="AN9" s="30"/>
      <c r="AO9" s="30"/>
      <c r="AP9" s="30"/>
      <c r="AQ9" s="30"/>
      <c r="AR9" s="3"/>
      <c r="AS9" s="2533" t="s">
        <v>279</v>
      </c>
      <c r="AT9" s="498">
        <v>200</v>
      </c>
      <c r="AU9" s="499">
        <f>IF(MOD(AU4*1000/AT9,1)=0,AU4*1000/AT9,IF(MOD(AU4*1000/AT9,1)&lt;0.5,INT(AU4*1000/AT9),INT(AU4*1000/AT9)+1))</f>
        <v>5</v>
      </c>
      <c r="AV9" s="16"/>
      <c r="AW9" s="497" t="s">
        <v>279</v>
      </c>
      <c r="AX9" s="548">
        <v>10</v>
      </c>
      <c r="AY9" s="2534">
        <f>AY4/AX9*1000</f>
        <v>100</v>
      </c>
      <c r="AZ9" s="3"/>
      <c r="BA9" s="3593"/>
      <c r="BB9" s="459" t="s">
        <v>246</v>
      </c>
      <c r="BC9" s="460"/>
      <c r="BD9" s="16"/>
      <c r="BE9" s="118"/>
      <c r="BF9" s="118"/>
      <c r="BG9" s="118"/>
      <c r="BH9" s="118"/>
      <c r="BI9" s="118"/>
      <c r="BJ9" s="118"/>
      <c r="BK9" s="118"/>
      <c r="BL9" s="118"/>
      <c r="BM9" s="3"/>
      <c r="BN9" s="4">
        <v>1</v>
      </c>
    </row>
    <row r="10" spans="1:68" ht="21" customHeight="1" x14ac:dyDescent="0.25">
      <c r="A10" s="1385"/>
      <c r="B10" s="3465" t="s">
        <v>1093</v>
      </c>
      <c r="C10" s="3465"/>
      <c r="D10" s="3465"/>
      <c r="E10" s="3465"/>
      <c r="F10" s="3465"/>
      <c r="G10" s="3465"/>
      <c r="H10" s="3240" t="s">
        <v>1</v>
      </c>
      <c r="I10" s="11"/>
      <c r="J10" s="12"/>
      <c r="K10" s="12"/>
      <c r="L10" s="3577" t="s">
        <v>2528</v>
      </c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8"/>
      <c r="AE10" s="503"/>
      <c r="AF10" s="30"/>
      <c r="AG10" s="30"/>
      <c r="AH10" s="30"/>
      <c r="AI10" s="30"/>
      <c r="AJ10" s="30"/>
      <c r="AK10" s="30"/>
      <c r="AL10" s="30"/>
      <c r="AM10" s="3"/>
      <c r="AN10" s="30"/>
      <c r="AO10" s="30"/>
      <c r="AP10" s="30"/>
      <c r="AQ10" s="30"/>
      <c r="AR10" s="3"/>
      <c r="AS10" s="2533" t="s">
        <v>281</v>
      </c>
      <c r="AT10" s="498">
        <v>110</v>
      </c>
      <c r="AU10" s="499">
        <f>IF(MOD(AU4*1000/AT10,1)=0,AU4*1000/AT10,IF(MOD(AU4*1000/AT10,1)&lt;0.5,INT(AU4*1000/AT10),INT(AU4*1000/AT10)+1))</f>
        <v>9</v>
      </c>
      <c r="AV10" s="16"/>
      <c r="AW10" s="497" t="s">
        <v>281</v>
      </c>
      <c r="AX10" s="548">
        <v>10</v>
      </c>
      <c r="AY10" s="2534">
        <f>AY4/AX10*1000</f>
        <v>100</v>
      </c>
      <c r="AZ10" s="3"/>
      <c r="BA10" s="3594"/>
      <c r="BB10" s="459" t="s">
        <v>250</v>
      </c>
      <c r="BC10" s="460"/>
      <c r="BD10" s="16"/>
      <c r="BE10" s="118"/>
      <c r="BF10" s="118"/>
      <c r="BG10" s="118"/>
      <c r="BH10" s="118"/>
      <c r="BI10" s="118"/>
      <c r="BJ10" s="118"/>
      <c r="BK10" s="118"/>
      <c r="BL10" s="118"/>
      <c r="BM10" s="3"/>
      <c r="BN10" s="4">
        <v>1</v>
      </c>
    </row>
    <row r="11" spans="1:68" ht="21" customHeight="1" thickBot="1" x14ac:dyDescent="0.3">
      <c r="A11" s="1385"/>
      <c r="B11" s="3465"/>
      <c r="C11" s="3465"/>
      <c r="D11" s="3465"/>
      <c r="E11" s="3465"/>
      <c r="F11" s="3465"/>
      <c r="G11" s="3465"/>
      <c r="H11" s="3241"/>
      <c r="I11" s="24"/>
      <c r="J11" s="25"/>
      <c r="K11" s="25"/>
      <c r="L11" s="3579"/>
      <c r="M11" s="3579"/>
      <c r="N11" s="3579"/>
      <c r="O11" s="3579"/>
      <c r="P11" s="3579"/>
      <c r="Q11" s="3579"/>
      <c r="R11" s="3579"/>
      <c r="S11" s="3579"/>
      <c r="T11" s="3579"/>
      <c r="U11" s="3579"/>
      <c r="V11" s="3579"/>
      <c r="W11" s="3579"/>
      <c r="X11" s="3579"/>
      <c r="Y11" s="3579"/>
      <c r="Z11" s="3579"/>
      <c r="AA11" s="3579"/>
      <c r="AB11" s="3579"/>
      <c r="AC11" s="3579"/>
      <c r="AD11" s="3580"/>
      <c r="AE11" s="503"/>
      <c r="AF11" s="30"/>
      <c r="AG11" s="30"/>
      <c r="AH11" s="30"/>
      <c r="AI11" s="30"/>
      <c r="AJ11" s="30"/>
      <c r="AK11" s="30"/>
      <c r="AL11" s="30"/>
      <c r="AM11" s="3"/>
      <c r="AN11" s="30"/>
      <c r="AO11" s="30"/>
      <c r="AP11" s="30"/>
      <c r="AQ11" s="30"/>
      <c r="AR11" s="3"/>
      <c r="AS11" s="2533" t="s">
        <v>283</v>
      </c>
      <c r="AT11" s="498">
        <v>90</v>
      </c>
      <c r="AU11" s="499">
        <f>IF(MOD(AU4*1000/AT11,1)=0,AU4*1000/AT11,IF(MOD(AU4*1000/AT11,1)&lt;0.5,INT(AU4*1000/AT11),INT(AU4*1000/AT11)+1))</f>
        <v>11</v>
      </c>
      <c r="AV11" s="16"/>
      <c r="AW11" s="497" t="s">
        <v>283</v>
      </c>
      <c r="AX11" s="548">
        <v>10</v>
      </c>
      <c r="AY11" s="2534">
        <f>AY4/AX11*1000</f>
        <v>100</v>
      </c>
      <c r="AZ11" s="3"/>
      <c r="BA11" s="474" t="s">
        <v>253</v>
      </c>
      <c r="BB11" s="475"/>
      <c r="BC11" s="476"/>
      <c r="BD11" s="16"/>
      <c r="BE11" s="118"/>
      <c r="BF11" s="118"/>
      <c r="BG11" s="118"/>
      <c r="BH11" s="118"/>
      <c r="BI11" s="118"/>
      <c r="BJ11" s="118"/>
      <c r="BK11" s="118"/>
      <c r="BL11" s="118"/>
      <c r="BM11" s="3"/>
      <c r="BN11" s="4">
        <v>1</v>
      </c>
    </row>
    <row r="12" spans="1:68" ht="21" customHeight="1" x14ac:dyDescent="0.25">
      <c r="A12" s="1385"/>
      <c r="B12" s="1393" t="s">
        <v>1099</v>
      </c>
      <c r="C12" s="1394" t="s">
        <v>1100</v>
      </c>
      <c r="D12" s="1393" t="s">
        <v>1101</v>
      </c>
      <c r="E12" s="1393" t="s">
        <v>1102</v>
      </c>
      <c r="F12" s="1393" t="s">
        <v>1103</v>
      </c>
      <c r="G12" s="1393" t="s">
        <v>1104</v>
      </c>
      <c r="H12" s="1476"/>
      <c r="I12" s="1476"/>
      <c r="J12" s="1476"/>
      <c r="K12" s="2551"/>
      <c r="L12" s="2552"/>
      <c r="M12" s="1476"/>
      <c r="N12" s="1476"/>
      <c r="O12" s="2553"/>
      <c r="P12" s="1476"/>
      <c r="Q12" s="1476"/>
      <c r="R12" s="2553"/>
      <c r="S12" s="2692"/>
      <c r="T12" s="248"/>
      <c r="U12" s="248"/>
      <c r="V12" s="248"/>
      <c r="W12" s="248"/>
      <c r="X12" s="248"/>
      <c r="Y12" s="248"/>
      <c r="Z12" s="248"/>
      <c r="AA12" s="3"/>
      <c r="AF12" s="30"/>
      <c r="AG12" s="30"/>
      <c r="AH12" s="30"/>
      <c r="AI12" s="30"/>
      <c r="AJ12" s="30"/>
      <c r="AK12" s="30"/>
      <c r="AL12" s="30"/>
      <c r="AM12" s="3"/>
      <c r="AN12" s="30"/>
      <c r="AO12" s="30"/>
      <c r="AP12" s="30"/>
      <c r="AQ12" s="30"/>
      <c r="AR12" s="3"/>
      <c r="AS12" s="2533" t="s">
        <v>286</v>
      </c>
      <c r="AT12" s="498">
        <v>115</v>
      </c>
      <c r="AU12" s="499">
        <f>IF(MOD(AU4*1000/AT12,1)=0,AU4*1000/AT12,IF(MOD(AU4*1000/AT12,1)&lt;0.5,INT(AU4*1000/AT12),INT(AU4*1000/AT12)+1))</f>
        <v>9</v>
      </c>
      <c r="AV12" s="16"/>
      <c r="AW12" s="497" t="s">
        <v>286</v>
      </c>
      <c r="AX12" s="548">
        <v>10</v>
      </c>
      <c r="AY12" s="2534">
        <f>AY4/AX12*1000</f>
        <v>100</v>
      </c>
      <c r="AZ12" s="3"/>
      <c r="BA12" s="1501" t="s">
        <v>1085</v>
      </c>
      <c r="BB12" s="16"/>
      <c r="BC12" s="16"/>
      <c r="BD12" s="16"/>
      <c r="BE12" s="118"/>
      <c r="BF12" s="118"/>
      <c r="BG12" s="118"/>
      <c r="BH12" s="118"/>
      <c r="BI12" s="118"/>
      <c r="BJ12" s="118"/>
      <c r="BK12" s="118"/>
      <c r="BL12" s="118"/>
      <c r="BM12" s="3"/>
      <c r="BN12" s="4">
        <v>1</v>
      </c>
    </row>
    <row r="13" spans="1:68" ht="15" customHeight="1" x14ac:dyDescent="0.25">
      <c r="A13" s="1401" t="str">
        <f t="shared" ref="A13:A76" si="15">IF(H13&lt;&gt;"A", "►", "A")</f>
        <v>►</v>
      </c>
      <c r="B13" s="1402" t="str">
        <f t="shared" ref="B13:B76" si="16">IF(A13="►","►",IF(A13="A",IF(ISTEXT(I13),I13,"")))</f>
        <v>►</v>
      </c>
      <c r="C13" s="1403" t="str">
        <f t="shared" ref="C13:C26" si="17">IF(B13="►", "►", IFERROR(LEFT(B13, SEARCH(".", B13)-1), 0))</f>
        <v>►</v>
      </c>
      <c r="D13" s="2475" t="str">
        <f t="shared" ref="D13:D76" si="18">IF(B13="►","►",IFERROR(MID(B13,SEARCH(".",B13)+1,SEARCH(".",B13,SEARCH(".",B13)+1)-SEARCH(".",B13)-1),0))</f>
        <v>►</v>
      </c>
      <c r="E13" s="1402" t="str">
        <f t="shared" ref="E13:E26" si="19">IF(B13="►", "►", IFERROR(MID(B13, SEARCH(".", B13, SEARCH(".", B13)+1)+1, SEARCH(".", B13, SEARCH(".", B13, SEARCH(".", B13)+1)+1) - SEARCH(".", B13, SEARCH(".", B13)+1)-1), 0))</f>
        <v>►</v>
      </c>
      <c r="F13" s="1402" t="str">
        <f t="shared" ref="F13:F26" si="20">IF(B13="►", "►", IFERROR(MID(B13, SEARCH(".", B13, SEARCH(".", B13, SEARCH(".", B13)+1)+1)+1, SEARCH(".", B13, SEARCH(".", B13, SEARCH(".", B13, SEARCH(".", B13)+1)+1)+1) - SEARCH(".", B13, SEARCH(".", B13, SEARCH(".", B13)+1)+1)-1), 0))</f>
        <v>►</v>
      </c>
      <c r="G13" s="1402" t="str">
        <f t="shared" ref="G13:G26" si="21">IF(OR(B13="►", ISBLANK(B13)), "►", IFERROR(RIGHT(B13, LEN(B13)-FIND("►", B13)-1), ""))</f>
        <v>►</v>
      </c>
      <c r="H13" s="2688" t="s">
        <v>11</v>
      </c>
      <c r="I13" s="37"/>
      <c r="J13" s="37"/>
      <c r="K13" s="37"/>
      <c r="L13" s="123"/>
      <c r="M13" s="37"/>
      <c r="N13" s="2694" t="s">
        <v>218</v>
      </c>
      <c r="O13" s="3678" t="str">
        <f ca="1">IF(COUNTIF(A2:I2, "&lt;0.5")&gt;0, COUNTIF(A2:I2, "&lt;0.5") &amp; " ◄ colonnes masquées", "◄ De " &amp; ADDRESS(2, COLUMN(A2), 4) &amp; " à " &amp; ADDRESS(2, COLUMN(I2), 4) &amp; " pas de colonnes masquées")</f>
        <v>6 ◄ colonnes masquées</v>
      </c>
      <c r="P13" s="37"/>
      <c r="Q13" s="37"/>
      <c r="R13" s="2553"/>
      <c r="S13" s="3713"/>
      <c r="T13" s="248"/>
      <c r="U13" s="248"/>
      <c r="V13" s="1715"/>
      <c r="W13" s="1715"/>
      <c r="X13" s="1715"/>
      <c r="Y13" s="3714" t="str">
        <f ca="1">BK6&amp;"►"</f>
        <v>5 colonnes masquées Z.AA.AB.AC.AD.►</v>
      </c>
      <c r="Z13" s="248"/>
      <c r="AA13" s="3"/>
      <c r="AB13" s="3"/>
      <c r="AC13" s="3"/>
      <c r="AD13" s="16"/>
      <c r="AE13" s="3715" t="s">
        <v>218</v>
      </c>
      <c r="AF13" s="40"/>
      <c r="AG13" s="40"/>
      <c r="AH13" s="40"/>
      <c r="AI13" s="40"/>
      <c r="AJ13" s="40"/>
      <c r="AK13" s="40"/>
      <c r="AL13" s="40"/>
      <c r="AM13" s="3"/>
      <c r="AN13" s="30"/>
      <c r="AO13" s="30"/>
      <c r="AP13" s="30"/>
      <c r="AQ13" s="30"/>
      <c r="AR13" s="3"/>
      <c r="AS13" s="2554" t="str">
        <f>"cellule "&amp;ADDRESS(ROW(AU4),COLUMN(AU4),4)&amp;"  vous pouvez saisir un autre poids"</f>
        <v>cellule AU4  vous pouvez saisir un autre poids</v>
      </c>
      <c r="AT13" s="512"/>
      <c r="AU13" s="513"/>
      <c r="AV13" s="16"/>
      <c r="AW13" s="511" t="str">
        <f>"cellule "&amp;ADDRESS(ROW(AY4),COLUMN(AY4),4)&amp;"  vous pouvez saisir un autre poids"</f>
        <v>cellule AY4  vous pouvez saisir un autre poids</v>
      </c>
      <c r="AX13" s="512"/>
      <c r="AY13" s="2555"/>
      <c r="AZ13" s="3"/>
      <c r="BA13" s="1382"/>
      <c r="BB13" s="16"/>
      <c r="BC13" s="16"/>
      <c r="BD13" s="16"/>
      <c r="BE13" s="118"/>
      <c r="BF13" s="118"/>
      <c r="BG13" s="118"/>
      <c r="BH13" s="118"/>
      <c r="BI13" s="118"/>
      <c r="BJ13" s="118"/>
      <c r="BK13" s="118"/>
      <c r="BL13" s="118"/>
      <c r="BM13" s="3"/>
      <c r="BN13" s="4">
        <v>1</v>
      </c>
    </row>
    <row r="14" spans="1:68" ht="15" customHeight="1" x14ac:dyDescent="0.25">
      <c r="A14" s="1401" t="str">
        <f t="shared" si="15"/>
        <v>►</v>
      </c>
      <c r="B14" s="1402" t="str">
        <f t="shared" si="16"/>
        <v>►</v>
      </c>
      <c r="C14" s="1403" t="str">
        <f t="shared" si="17"/>
        <v>►</v>
      </c>
      <c r="D14" s="2475" t="str">
        <f t="shared" si="18"/>
        <v>►</v>
      </c>
      <c r="E14" s="1402" t="str">
        <f t="shared" si="19"/>
        <v>►</v>
      </c>
      <c r="F14" s="1402" t="str">
        <f t="shared" si="20"/>
        <v>►</v>
      </c>
      <c r="G14" s="1402" t="str">
        <f t="shared" si="21"/>
        <v>►</v>
      </c>
      <c r="H14" s="37"/>
      <c r="I14" s="2691" t="s">
        <v>2246</v>
      </c>
      <c r="J14" s="2691"/>
      <c r="K14" s="2691"/>
      <c r="L14" s="2691"/>
      <c r="M14" s="2691"/>
      <c r="N14" s="37"/>
      <c r="O14" s="37"/>
      <c r="P14" s="37"/>
      <c r="Q14" s="37"/>
      <c r="R14" s="46"/>
      <c r="S14" s="3713"/>
      <c r="T14" s="37"/>
      <c r="U14" s="37"/>
      <c r="V14" s="37"/>
      <c r="W14" s="37"/>
      <c r="X14" s="37"/>
      <c r="Y14" s="3716"/>
      <c r="Z14" s="37"/>
      <c r="AA14" s="3"/>
      <c r="AB14" s="3"/>
      <c r="AC14" s="3"/>
      <c r="AD14" s="16"/>
      <c r="AE14" s="2559"/>
      <c r="AJ14" s="30"/>
      <c r="AK14" s="3"/>
      <c r="AL14" s="40" t="s">
        <v>9</v>
      </c>
      <c r="AM14" s="3"/>
      <c r="AN14" s="30"/>
      <c r="AO14" s="30"/>
      <c r="AP14" s="30"/>
      <c r="AQ14" s="30"/>
      <c r="AR14" s="3"/>
      <c r="AS14" s="2556" t="str">
        <f>"cellule "&amp;ADDRESS(ROW(AU4),COLUMN(AU4),4)&amp;"  format = 0.0 Kg pour"</f>
        <v>cellule AU4  format = 0.0 Kg pour</v>
      </c>
      <c r="AT14" s="2557"/>
      <c r="AU14" s="516"/>
      <c r="AV14" s="16"/>
      <c r="AW14" s="514" t="str">
        <f>"cellule "&amp;ADDRESS(ROW(AY4),COLUMN(AY4),4)&amp;"  format = 0.0 Kg "</f>
        <v xml:space="preserve">cellule AY4  format = 0.0 Kg </v>
      </c>
      <c r="AX14" s="2557"/>
      <c r="AY14" s="2558"/>
      <c r="AZ14" s="3"/>
      <c r="BA14" s="16"/>
      <c r="BB14" s="16"/>
      <c r="BC14" s="16"/>
      <c r="BD14" s="16"/>
      <c r="BE14" s="118"/>
      <c r="BF14" s="118"/>
      <c r="BG14" s="118"/>
      <c r="BH14" s="118"/>
      <c r="BI14" s="118"/>
      <c r="BJ14" s="118"/>
      <c r="BK14" s="118"/>
      <c r="BL14" s="118"/>
      <c r="BM14" s="3"/>
      <c r="BN14" s="4">
        <v>1</v>
      </c>
    </row>
    <row r="15" spans="1:68" ht="15" customHeight="1" x14ac:dyDescent="0.25">
      <c r="A15" s="1401" t="str">
        <f t="shared" si="15"/>
        <v>►</v>
      </c>
      <c r="B15" s="1402" t="str">
        <f t="shared" si="16"/>
        <v>►</v>
      </c>
      <c r="C15" s="1403" t="str">
        <f t="shared" si="17"/>
        <v>►</v>
      </c>
      <c r="D15" s="2475" t="str">
        <f t="shared" si="18"/>
        <v>►</v>
      </c>
      <c r="E15" s="1402" t="str">
        <f t="shared" si="19"/>
        <v>►</v>
      </c>
      <c r="F15" s="1402" t="str">
        <f t="shared" si="20"/>
        <v>►</v>
      </c>
      <c r="G15" s="1402" t="str">
        <f t="shared" si="21"/>
        <v>►</v>
      </c>
      <c r="H15" s="37"/>
      <c r="I15" s="42" t="s">
        <v>2274</v>
      </c>
      <c r="J15" s="43"/>
      <c r="K15" s="43"/>
      <c r="L15" s="43"/>
      <c r="M15" s="44"/>
      <c r="N15" s="16"/>
      <c r="P15" s="2692" t="s">
        <v>13</v>
      </c>
      <c r="Q15" s="37"/>
      <c r="R15" s="46"/>
      <c r="S15" s="3717"/>
      <c r="T15" s="37"/>
      <c r="U15" s="46"/>
      <c r="V15" s="37"/>
      <c r="W15" s="37"/>
      <c r="Z15" s="2691" t="s">
        <v>2246</v>
      </c>
      <c r="AA15" s="2691"/>
      <c r="AB15" s="2691"/>
      <c r="AC15" s="2691"/>
      <c r="AD15" s="2691"/>
      <c r="AE15" s="2559"/>
      <c r="AK15" s="3"/>
      <c r="AL15" s="47" t="s">
        <v>15</v>
      </c>
      <c r="AM15" s="3"/>
      <c r="AN15" s="30"/>
      <c r="AO15" s="30"/>
      <c r="AP15" s="30"/>
      <c r="AQ15" s="30"/>
      <c r="AR15" s="3"/>
      <c r="AZ15" s="3"/>
      <c r="BA15" s="16"/>
      <c r="BB15" s="16"/>
      <c r="BC15" s="16"/>
      <c r="BD15" s="16"/>
      <c r="BE15" s="118"/>
      <c r="BF15" s="118"/>
      <c r="BG15" s="118"/>
      <c r="BH15" s="118"/>
      <c r="BI15" s="118"/>
      <c r="BJ15" s="118"/>
      <c r="BK15" s="118"/>
      <c r="BL15" s="118"/>
      <c r="BM15" s="3"/>
      <c r="BN15" s="4">
        <v>1</v>
      </c>
    </row>
    <row r="16" spans="1:68" ht="15" customHeight="1" thickBot="1" x14ac:dyDescent="0.3">
      <c r="A16" s="1401" t="str">
        <f t="shared" si="15"/>
        <v>►</v>
      </c>
      <c r="B16" s="1402" t="str">
        <f t="shared" si="16"/>
        <v>►</v>
      </c>
      <c r="C16" s="1403" t="str">
        <f t="shared" si="17"/>
        <v>►</v>
      </c>
      <c r="D16" s="2475" t="str">
        <f t="shared" si="18"/>
        <v>►</v>
      </c>
      <c r="E16" s="1402" t="str">
        <f t="shared" si="19"/>
        <v>►</v>
      </c>
      <c r="F16" s="1402" t="str">
        <f t="shared" si="20"/>
        <v>►</v>
      </c>
      <c r="G16" s="1402" t="str">
        <f t="shared" si="21"/>
        <v>►</v>
      </c>
      <c r="H16" s="3718"/>
      <c r="I16" s="3718"/>
      <c r="J16" s="3718"/>
      <c r="K16" s="3718"/>
      <c r="L16" s="3718"/>
      <c r="M16" s="3718"/>
      <c r="N16" s="3718"/>
      <c r="O16" s="37"/>
      <c r="P16" s="2692" t="s">
        <v>16</v>
      </c>
      <c r="Q16" s="37"/>
      <c r="R16" s="37"/>
      <c r="S16" s="2553"/>
      <c r="T16" s="37"/>
      <c r="U16" s="2553"/>
      <c r="V16" s="37"/>
      <c r="W16" s="37"/>
      <c r="X16" s="37"/>
      <c r="Y16" s="3719"/>
      <c r="Z16" s="116" t="s">
        <v>2272</v>
      </c>
      <c r="AA16" s="2691" t="s">
        <v>2273</v>
      </c>
      <c r="AB16" s="2691"/>
      <c r="AC16" s="2691"/>
      <c r="AD16" s="2561" t="s">
        <v>14</v>
      </c>
      <c r="AE16" s="2559"/>
      <c r="AK16" s="3"/>
      <c r="AL16" s="51" t="s">
        <v>14</v>
      </c>
      <c r="AM16" s="3"/>
      <c r="AN16" s="52" t="s">
        <v>17</v>
      </c>
      <c r="AO16" s="30"/>
      <c r="AP16" s="30"/>
      <c r="AQ16" s="30"/>
      <c r="AR16" s="3"/>
      <c r="AZ16" s="3"/>
      <c r="BA16" s="16"/>
      <c r="BB16" s="16"/>
      <c r="BC16" s="16"/>
      <c r="BD16" s="16"/>
      <c r="BE16" s="118"/>
      <c r="BF16" s="118"/>
      <c r="BG16" s="118"/>
      <c r="BH16" s="118"/>
      <c r="BI16" s="118"/>
      <c r="BJ16" s="118"/>
      <c r="BK16" s="118"/>
      <c r="BL16" s="118"/>
      <c r="BM16" s="3"/>
      <c r="BN16" s="4">
        <v>1</v>
      </c>
    </row>
    <row r="17" spans="1:66" ht="21" customHeight="1" thickTop="1" x14ac:dyDescent="0.25">
      <c r="A17" s="3720" t="str">
        <f t="shared" si="15"/>
        <v>►</v>
      </c>
      <c r="B17" s="1402" t="str">
        <f t="shared" si="16"/>
        <v>►</v>
      </c>
      <c r="C17" s="1403" t="str">
        <f t="shared" si="17"/>
        <v>►</v>
      </c>
      <c r="D17" s="2475" t="str">
        <f t="shared" si="18"/>
        <v>►</v>
      </c>
      <c r="E17" s="1402" t="str">
        <f t="shared" si="19"/>
        <v>►</v>
      </c>
      <c r="F17" s="1402" t="str">
        <f t="shared" si="20"/>
        <v>►</v>
      </c>
      <c r="G17" s="1402" t="str">
        <f t="shared" si="21"/>
        <v>►</v>
      </c>
      <c r="H17" s="54"/>
      <c r="I17" s="55"/>
      <c r="J17" s="56"/>
      <c r="K17" s="56"/>
      <c r="L17" s="57"/>
      <c r="M17" s="58"/>
      <c r="N17" s="2456"/>
      <c r="O17" s="2456"/>
      <c r="P17" s="2445">
        <v>1</v>
      </c>
      <c r="Q17" s="2445"/>
      <c r="R17" s="2446"/>
      <c r="S17" s="2562" t="s">
        <v>1110</v>
      </c>
      <c r="T17" s="2563"/>
      <c r="U17" s="3468" t="s">
        <v>1111</v>
      </c>
      <c r="V17" s="3588" t="s">
        <v>93</v>
      </c>
      <c r="W17" s="3589"/>
      <c r="X17" s="3590" t="s">
        <v>94</v>
      </c>
      <c r="Y17" s="3474" t="s">
        <v>95</v>
      </c>
      <c r="Z17" s="3474" t="s">
        <v>106</v>
      </c>
      <c r="AA17" s="3179" t="s">
        <v>1112</v>
      </c>
      <c r="AB17" s="3177" t="s">
        <v>1113</v>
      </c>
      <c r="AC17" s="3179" t="s">
        <v>1114</v>
      </c>
      <c r="AD17" s="3478" t="s">
        <v>1115</v>
      </c>
      <c r="AE17" s="2564"/>
      <c r="AF17" s="3584" t="s">
        <v>1116</v>
      </c>
      <c r="AG17" s="3586" t="s">
        <v>96</v>
      </c>
      <c r="AH17" s="3445" t="s">
        <v>8</v>
      </c>
      <c r="AI17" s="3446"/>
      <c r="AJ17" s="3447"/>
      <c r="AL17" s="3720" t="str">
        <f t="shared" ref="AL17:AL80" si="22">A17</f>
        <v>►</v>
      </c>
      <c r="AM17" s="3"/>
      <c r="AN17" s="63" t="s">
        <v>26</v>
      </c>
      <c r="AO17" s="64"/>
      <c r="AP17" s="64"/>
      <c r="AQ17" s="65"/>
      <c r="AS17" s="3573" t="s">
        <v>2080</v>
      </c>
      <c r="AT17" s="3574"/>
      <c r="AU17" s="3574"/>
      <c r="AV17" s="3574"/>
      <c r="AW17" s="3574"/>
      <c r="AX17" s="3574"/>
      <c r="AY17" s="3575"/>
      <c r="BA17" s="3126" t="s">
        <v>1083</v>
      </c>
      <c r="BB17" s="3127"/>
      <c r="BC17" s="3127"/>
      <c r="BD17" s="3128"/>
      <c r="BF17" s="3114" t="s">
        <v>2247</v>
      </c>
      <c r="BG17" s="3115"/>
      <c r="BH17" s="3115"/>
      <c r="BI17" s="3115"/>
      <c r="BJ17" s="3115"/>
      <c r="BK17" s="3115"/>
      <c r="BL17" s="3116"/>
      <c r="BN17" s="4">
        <v>1</v>
      </c>
    </row>
    <row r="18" spans="1:66" ht="21" customHeight="1" thickBot="1" x14ac:dyDescent="0.3">
      <c r="A18" s="1401" t="str">
        <f t="shared" si="15"/>
        <v>►</v>
      </c>
      <c r="B18" s="1402" t="str">
        <f t="shared" si="16"/>
        <v>►</v>
      </c>
      <c r="C18" s="1403" t="str">
        <f t="shared" si="17"/>
        <v>►</v>
      </c>
      <c r="D18" s="2475" t="str">
        <f t="shared" si="18"/>
        <v>►</v>
      </c>
      <c r="E18" s="1402" t="str">
        <f t="shared" si="19"/>
        <v>►</v>
      </c>
      <c r="F18" s="1402" t="str">
        <f t="shared" si="20"/>
        <v>►</v>
      </c>
      <c r="G18" s="1402" t="str">
        <f t="shared" si="21"/>
        <v>►</v>
      </c>
      <c r="H18" s="66"/>
      <c r="I18" s="67"/>
      <c r="J18" s="68"/>
      <c r="K18" s="68"/>
      <c r="L18" s="69"/>
      <c r="M18" s="70"/>
      <c r="N18" s="2457"/>
      <c r="O18" s="2457"/>
      <c r="P18" s="2447"/>
      <c r="Q18" s="2447"/>
      <c r="R18" s="2448"/>
      <c r="S18" s="2565" t="s">
        <v>103</v>
      </c>
      <c r="T18" s="2566" t="s">
        <v>104</v>
      </c>
      <c r="U18" s="3147"/>
      <c r="V18" s="3471"/>
      <c r="W18" s="3472"/>
      <c r="X18" s="3473"/>
      <c r="Y18" s="3475"/>
      <c r="Z18" s="3475"/>
      <c r="AA18" s="3180"/>
      <c r="AB18" s="3178"/>
      <c r="AC18" s="3180"/>
      <c r="AD18" s="3479"/>
      <c r="AE18" s="2564"/>
      <c r="AF18" s="3585"/>
      <c r="AG18" s="3587"/>
      <c r="AH18" s="2491" t="s">
        <v>1092</v>
      </c>
      <c r="AJ18" s="401"/>
      <c r="AL18" s="1401" t="str">
        <f t="shared" si="22"/>
        <v>►</v>
      </c>
      <c r="AM18" s="3"/>
      <c r="AN18" s="75" t="s">
        <v>32</v>
      </c>
      <c r="AO18" s="76"/>
      <c r="AP18" s="76"/>
      <c r="AQ18" s="76"/>
      <c r="AS18" s="3252"/>
      <c r="AT18" s="3248"/>
      <c r="AU18" s="3248"/>
      <c r="AV18" s="3248"/>
      <c r="AW18" s="3248"/>
      <c r="AX18" s="3248"/>
      <c r="AY18" s="3253"/>
      <c r="BA18" s="3129"/>
      <c r="BB18" s="3130"/>
      <c r="BC18" s="3130"/>
      <c r="BD18" s="3131"/>
      <c r="BF18" s="3117"/>
      <c r="BG18" s="3118"/>
      <c r="BH18" s="3118"/>
      <c r="BI18" s="3118"/>
      <c r="BJ18" s="3118"/>
      <c r="BK18" s="3118"/>
      <c r="BL18" s="3119"/>
      <c r="BN18" s="4">
        <v>1</v>
      </c>
    </row>
    <row r="19" spans="1:66" ht="21" customHeight="1" thickTop="1" x14ac:dyDescent="0.25">
      <c r="A19" s="1401" t="str">
        <f t="shared" si="15"/>
        <v>►</v>
      </c>
      <c r="B19" s="1402" t="str">
        <f t="shared" si="16"/>
        <v>►</v>
      </c>
      <c r="C19" s="1403" t="str">
        <f t="shared" si="17"/>
        <v>►</v>
      </c>
      <c r="D19" s="2475" t="str">
        <f t="shared" si="18"/>
        <v>►</v>
      </c>
      <c r="E19" s="1402" t="str">
        <f t="shared" si="19"/>
        <v>►</v>
      </c>
      <c r="F19" s="1402" t="str">
        <f t="shared" si="20"/>
        <v>►</v>
      </c>
      <c r="G19" s="1402" t="str">
        <f t="shared" si="21"/>
        <v>►</v>
      </c>
      <c r="H19" s="66"/>
      <c r="I19" s="77"/>
      <c r="J19" s="78"/>
      <c r="K19" s="79"/>
      <c r="L19" s="80"/>
      <c r="M19" s="81"/>
      <c r="N19" s="82"/>
      <c r="O19" s="83"/>
      <c r="P19" s="84"/>
      <c r="Q19" s="16"/>
      <c r="R19" s="85"/>
      <c r="S19" s="2567">
        <f>IFERROR(IF(AND(ISNUMBER(U19),I19&gt;0),I19,0),0)</f>
        <v>0</v>
      </c>
      <c r="T19" s="2443">
        <f>IFERROR(IF(AND(ISNUMBER(S19),U19&gt;0),J19,0),0)</f>
        <v>0</v>
      </c>
      <c r="U19" s="2442"/>
      <c r="V19" s="2568">
        <f t="shared" ref="V19:V26" si="23">IF(ISBLANK(U19) + (U19=0), 0, IFERROR(AG19*AF19*Q19, 0))</f>
        <v>0</v>
      </c>
      <c r="W19" s="185" t="str">
        <f>IF(OR(V19=0, ISBLANK(P19)), "", TEXT(ROUND(V19/INDEX(AI21:AI83, MATCH(P19, AH21:AH83, 0)), 0),"# ##0") &amp; " " &amp; P19)</f>
        <v/>
      </c>
      <c r="X19" s="2569">
        <f t="shared" ref="X19:X26" si="24">IFERROR(IF(U19&gt;0, L19*AF19*Q19, 0), 0)</f>
        <v>0</v>
      </c>
      <c r="Y19" s="1435">
        <f t="shared" ref="Y19:Y26" si="25">IFERROR(IF(U19&gt;0,M19,0),0)</f>
        <v>0</v>
      </c>
      <c r="Z19" s="1435" t="str">
        <f t="shared" ref="Z19:Z26" si="26">IF(U19&gt;0,R19,"")</f>
        <v/>
      </c>
      <c r="AA19" s="2570"/>
      <c r="AB19" s="2568">
        <f t="shared" ref="AB19:AB82" si="27">IF(ISBLANK(AA19), V19, V19*(1-AA19/100))</f>
        <v>0</v>
      </c>
      <c r="AC19" s="2571">
        <v>1</v>
      </c>
      <c r="AD19" s="2572">
        <f t="shared" ref="AD19:AD26" si="28">IF(OR(ISBLANK(AC19), ISTEXT(L19)), "", IF(V19=0, X19*AC19, V19*AC19))</f>
        <v>0</v>
      </c>
      <c r="AE19" s="2564"/>
      <c r="AF19" s="2573">
        <f t="shared" ref="AF19:AF82" si="29">IFERROR(IF(ISNUMBER(U19)*ISNUMBER(S19),U19/S19,0),0)</f>
        <v>0</v>
      </c>
      <c r="AG19" s="2574">
        <f>IF(AND(U19&lt;&gt;"", ISNUMBER(S19)), IFERROR(INDEX(AI21:AI91, MATCH(P19, AH21:AH91, 0)) * O19 * IF(ISBLANK(L19), 1, L19), 0), 0)</f>
        <v>0</v>
      </c>
      <c r="AH19" s="2575" t="s">
        <v>1095</v>
      </c>
      <c r="AJ19" s="2576" t="s">
        <v>1096</v>
      </c>
      <c r="AL19" s="1401" t="str">
        <f t="shared" si="22"/>
        <v>►</v>
      </c>
      <c r="AM19" s="3"/>
      <c r="AN19" s="76"/>
      <c r="AO19" s="64"/>
      <c r="AP19" s="64"/>
      <c r="AQ19" s="65"/>
      <c r="AS19" s="3252" t="s">
        <v>2084</v>
      </c>
      <c r="AT19" s="3248"/>
      <c r="AU19" s="3248"/>
      <c r="AV19" s="3248"/>
      <c r="AW19" s="3248"/>
      <c r="AX19" s="3248"/>
      <c r="AY19" s="3253"/>
      <c r="BA19" s="3129" t="s">
        <v>2248</v>
      </c>
      <c r="BB19" s="3130"/>
      <c r="BC19" s="3130"/>
      <c r="BD19" s="3131"/>
      <c r="BF19" s="3117"/>
      <c r="BG19" s="3118"/>
      <c r="BH19" s="3118"/>
      <c r="BI19" s="3118"/>
      <c r="BJ19" s="3118"/>
      <c r="BK19" s="3118"/>
      <c r="BL19" s="3119"/>
      <c r="BN19" s="4">
        <v>1</v>
      </c>
    </row>
    <row r="20" spans="1:66" ht="21" customHeight="1" thickBot="1" x14ac:dyDescent="0.3">
      <c r="A20" s="1401" t="str">
        <f t="shared" si="15"/>
        <v>►</v>
      </c>
      <c r="B20" s="1402" t="str">
        <f t="shared" si="16"/>
        <v>►</v>
      </c>
      <c r="C20" s="1403" t="str">
        <f t="shared" si="17"/>
        <v>►</v>
      </c>
      <c r="D20" s="2475" t="str">
        <f t="shared" si="18"/>
        <v>►</v>
      </c>
      <c r="E20" s="1402" t="str">
        <f t="shared" si="19"/>
        <v>►</v>
      </c>
      <c r="F20" s="1402" t="str">
        <f t="shared" si="20"/>
        <v>►</v>
      </c>
      <c r="G20" s="1402" t="str">
        <f t="shared" si="21"/>
        <v>►</v>
      </c>
      <c r="H20" s="66"/>
      <c r="I20" s="91"/>
      <c r="J20" s="91"/>
      <c r="K20" s="91"/>
      <c r="L20" s="92"/>
      <c r="M20" s="93"/>
      <c r="N20" s="93"/>
      <c r="O20" s="94"/>
      <c r="P20" s="2297"/>
      <c r="Q20" s="2297"/>
      <c r="R20" s="2449"/>
      <c r="S20" s="2567">
        <f>IFERROR(IF(AND(ISNUMBER(U20),I20&gt;0),I20,0),0)</f>
        <v>0</v>
      </c>
      <c r="T20" s="2443">
        <f>IFERROR(IF(AND(ISNUMBER(S20),U20&gt;0),J20,0),0)</f>
        <v>0</v>
      </c>
      <c r="U20" s="2442"/>
      <c r="V20" s="2577">
        <f t="shared" si="23"/>
        <v>0</v>
      </c>
      <c r="W20" s="2578" t="str">
        <f>IF(OR(V20=0, ISBLANK(P20)), "", TEXT(ROUND(V20/INDEX(AI21:AI83, MATCH(P20, AH21:AH83, 0)), 0),"# ##0") &amp; " " &amp; P20)</f>
        <v/>
      </c>
      <c r="X20" s="2579">
        <f t="shared" si="24"/>
        <v>0</v>
      </c>
      <c r="Y20" s="2580">
        <f t="shared" si="25"/>
        <v>0</v>
      </c>
      <c r="Z20" s="2580" t="str">
        <f t="shared" si="26"/>
        <v/>
      </c>
      <c r="AA20" s="2581"/>
      <c r="AB20" s="2582">
        <f t="shared" si="27"/>
        <v>0</v>
      </c>
      <c r="AC20" s="2583">
        <v>1</v>
      </c>
      <c r="AD20" s="2584">
        <f t="shared" si="28"/>
        <v>0</v>
      </c>
      <c r="AE20" s="2564"/>
      <c r="AF20" s="2573">
        <f t="shared" si="29"/>
        <v>0</v>
      </c>
      <c r="AG20" s="2574">
        <f>IF(AND(U20&lt;&gt;"", ISNUMBER(S20)), IFERROR(INDEX(AI21:AI91, MATCH(P20, AH21:AH91, 0)) * O20 * IF(ISBLANK(L20), 1, L20), 0), 0)</f>
        <v>0</v>
      </c>
      <c r="AH20" s="2585" t="str">
        <f>SUBSTITUTE(ADDRESS(1,COLUMN(),4),"1","")</f>
        <v>AH</v>
      </c>
      <c r="AI20" s="2586" t="str">
        <f>SUBSTITUTE(ADDRESS(1,COLUMN(),4),"1","")</f>
        <v>AI</v>
      </c>
      <c r="AJ20" s="2576" t="s">
        <v>1098</v>
      </c>
      <c r="AL20" s="1401" t="str">
        <f t="shared" si="22"/>
        <v>►</v>
      </c>
      <c r="AM20" s="3"/>
      <c r="AN20" s="75" t="s">
        <v>45</v>
      </c>
      <c r="AO20" s="76"/>
      <c r="AP20" s="76"/>
      <c r="AQ20" s="76"/>
      <c r="AS20" s="3252"/>
      <c r="AT20" s="3248"/>
      <c r="AU20" s="3248"/>
      <c r="AV20" s="3248"/>
      <c r="AW20" s="3248"/>
      <c r="AX20" s="3248"/>
      <c r="AY20" s="3253"/>
      <c r="BA20" s="3129"/>
      <c r="BB20" s="3130"/>
      <c r="BC20" s="3130"/>
      <c r="BD20" s="3131"/>
      <c r="BF20" s="2587" t="s">
        <v>713</v>
      </c>
      <c r="BG20" s="108"/>
      <c r="BH20" s="108"/>
      <c r="BI20" s="108"/>
      <c r="BJ20" s="108"/>
      <c r="BK20" s="108"/>
      <c r="BL20" s="109"/>
      <c r="BN20" s="4">
        <v>1</v>
      </c>
    </row>
    <row r="21" spans="1:66" ht="21" customHeight="1" x14ac:dyDescent="0.25">
      <c r="A21" s="1401" t="str">
        <f t="shared" si="15"/>
        <v>►</v>
      </c>
      <c r="B21" s="1402" t="str">
        <f t="shared" si="16"/>
        <v>►</v>
      </c>
      <c r="C21" s="1403" t="str">
        <f t="shared" si="17"/>
        <v>►</v>
      </c>
      <c r="D21" s="2475" t="str">
        <f t="shared" si="18"/>
        <v>►</v>
      </c>
      <c r="E21" s="1402" t="str">
        <f t="shared" si="19"/>
        <v>►</v>
      </c>
      <c r="F21" s="1402" t="str">
        <f t="shared" si="20"/>
        <v>►</v>
      </c>
      <c r="G21" s="1402" t="str">
        <f t="shared" si="21"/>
        <v>►</v>
      </c>
      <c r="H21" s="66"/>
      <c r="I21" s="91"/>
      <c r="J21" s="91"/>
      <c r="K21" s="91"/>
      <c r="L21" s="110"/>
      <c r="M21" s="111"/>
      <c r="N21" s="92"/>
      <c r="O21" s="2588" t="s">
        <v>2529</v>
      </c>
      <c r="P21" s="2297"/>
      <c r="Q21" s="2297"/>
      <c r="R21" s="2449"/>
      <c r="S21" s="2567">
        <f>IFERROR(IF(AND(ISNUMBER(U21),I21&gt;0),I21,0),0)</f>
        <v>0</v>
      </c>
      <c r="T21" s="2443">
        <f>IFERROR(IF(AND(ISNUMBER(S21),U21&gt;0),J21,0),0)</f>
        <v>0</v>
      </c>
      <c r="U21" s="2442"/>
      <c r="V21" s="2589">
        <f t="shared" si="23"/>
        <v>0</v>
      </c>
      <c r="W21" s="2590" t="str">
        <f>IF(OR(V21=0, ISBLANK(P21)), "", TEXT(ROUND(V21/INDEX(AI21:AI83, MATCH(P21, AH21:AH83, 0)), 0),"# ##0") &amp; " " &amp; P21)</f>
        <v/>
      </c>
      <c r="X21" s="2591">
        <f t="shared" si="24"/>
        <v>0</v>
      </c>
      <c r="Y21" s="2592">
        <f t="shared" si="25"/>
        <v>0</v>
      </c>
      <c r="Z21" s="2592" t="str">
        <f t="shared" si="26"/>
        <v/>
      </c>
      <c r="AA21" s="2581"/>
      <c r="AB21" s="2593">
        <f t="shared" si="27"/>
        <v>0</v>
      </c>
      <c r="AC21" s="2583">
        <v>1</v>
      </c>
      <c r="AD21" s="2594">
        <f t="shared" si="28"/>
        <v>0</v>
      </c>
      <c r="AE21" s="2564"/>
      <c r="AF21" s="2573">
        <f t="shared" si="29"/>
        <v>0</v>
      </c>
      <c r="AG21" s="2574">
        <f>IF(AND(U21&lt;&gt;"", ISNUMBER(S21)), IFERROR(INDEX(AI21:AI91, MATCH(P21, AH21:AH91, 0)) * O21 * IF(ISBLANK(L21), 1, L21), 0), 0)</f>
        <v>0</v>
      </c>
      <c r="AH21" s="2595" t="s">
        <v>22</v>
      </c>
      <c r="AI21" s="59">
        <v>0</v>
      </c>
      <c r="AJ21" s="2596" t="s">
        <v>23</v>
      </c>
      <c r="AL21" s="1401" t="str">
        <f t="shared" si="22"/>
        <v>►</v>
      </c>
      <c r="AM21" s="3"/>
      <c r="AN21" s="76"/>
      <c r="AO21" s="64"/>
      <c r="AP21" s="64"/>
      <c r="AQ21" s="65"/>
      <c r="AS21" s="2597"/>
      <c r="AT21" s="3281" t="s">
        <v>2086</v>
      </c>
      <c r="AU21" s="3281"/>
      <c r="AV21" s="3281"/>
      <c r="AW21" s="3281"/>
      <c r="AX21" s="3281"/>
      <c r="AY21" s="3581"/>
      <c r="BA21" s="3129"/>
      <c r="BB21" s="3130"/>
      <c r="BC21" s="3130"/>
      <c r="BD21" s="3131"/>
      <c r="BF21" s="107"/>
      <c r="BG21" s="120" t="s">
        <v>50</v>
      </c>
      <c r="BH21" s="108"/>
      <c r="BI21" s="108"/>
      <c r="BJ21" s="108"/>
      <c r="BK21" s="108"/>
      <c r="BL21" s="109"/>
      <c r="BN21" s="4">
        <v>1</v>
      </c>
    </row>
    <row r="22" spans="1:66" ht="21" customHeight="1" x14ac:dyDescent="0.25">
      <c r="A22" s="1401" t="str">
        <f t="shared" si="15"/>
        <v>►</v>
      </c>
      <c r="B22" s="1402" t="str">
        <f t="shared" si="16"/>
        <v>►</v>
      </c>
      <c r="C22" s="1403" t="str">
        <f t="shared" si="17"/>
        <v>►</v>
      </c>
      <c r="D22" s="2475" t="str">
        <f t="shared" si="18"/>
        <v>►</v>
      </c>
      <c r="E22" s="1402" t="str">
        <f t="shared" si="19"/>
        <v>►</v>
      </c>
      <c r="F22" s="1402" t="str">
        <f t="shared" si="20"/>
        <v>►</v>
      </c>
      <c r="G22" s="1402" t="str">
        <f t="shared" si="21"/>
        <v>►</v>
      </c>
      <c r="H22" s="66"/>
      <c r="I22" s="121"/>
      <c r="J22" s="121"/>
      <c r="K22" s="121"/>
      <c r="L22" s="122"/>
      <c r="M22" s="123"/>
      <c r="N22" s="123"/>
      <c r="O22" s="123"/>
      <c r="P22" s="123"/>
      <c r="Q22" s="123"/>
      <c r="R22" s="124"/>
      <c r="S22" s="2567"/>
      <c r="T22" s="2443"/>
      <c r="U22" s="2442"/>
      <c r="V22" s="2577">
        <f t="shared" si="23"/>
        <v>0</v>
      </c>
      <c r="W22" s="2578" t="str">
        <f>IF(OR(V22=0, ISBLANK(P22)), "", TEXT(ROUND(V22/INDEX(AI21:AI83, MATCH(P22, AH21:AH83, 0)), 0),"# ##0") &amp; " " &amp; P22)</f>
        <v/>
      </c>
      <c r="X22" s="2579">
        <f t="shared" si="24"/>
        <v>0</v>
      </c>
      <c r="Y22" s="2580">
        <f t="shared" si="25"/>
        <v>0</v>
      </c>
      <c r="Z22" s="2580" t="str">
        <f t="shared" si="26"/>
        <v/>
      </c>
      <c r="AA22" s="2581"/>
      <c r="AB22" s="2582">
        <f t="shared" si="27"/>
        <v>0</v>
      </c>
      <c r="AC22" s="2583">
        <v>1</v>
      </c>
      <c r="AD22" s="2584">
        <f t="shared" si="28"/>
        <v>0</v>
      </c>
      <c r="AE22" s="2564"/>
      <c r="AF22" s="2573">
        <f t="shared" si="29"/>
        <v>0</v>
      </c>
      <c r="AG22" s="2574">
        <f>IF(AND(U22&lt;&gt;"", ISNUMBER(S22)), IFERROR(INDEX(AI21:AI91, MATCH(P22, AH21:AH91, 0)) * O22 * IF(ISBLANK(L22), 1, L22), 0), 0)</f>
        <v>0</v>
      </c>
      <c r="AH22" s="2598" t="s">
        <v>30</v>
      </c>
      <c r="AI22" s="71">
        <v>0</v>
      </c>
      <c r="AJ22" s="2599" t="s">
        <v>31</v>
      </c>
      <c r="AL22" s="1401" t="str">
        <f t="shared" si="22"/>
        <v>►</v>
      </c>
      <c r="AM22" s="3"/>
      <c r="AN22" s="75" t="s">
        <v>52</v>
      </c>
      <c r="AO22" s="76"/>
      <c r="AP22" s="76"/>
      <c r="AQ22" s="76"/>
      <c r="AS22" s="2600"/>
      <c r="AT22" s="2242"/>
      <c r="AU22" s="2242"/>
      <c r="AV22" s="2242"/>
      <c r="AW22" s="2242"/>
      <c r="AX22" s="730"/>
      <c r="AY22" s="2601"/>
      <c r="BA22" s="117"/>
      <c r="BB22" s="118"/>
      <c r="BC22" s="118"/>
      <c r="BD22" s="119"/>
      <c r="BF22" s="107"/>
      <c r="BG22" s="128" t="s">
        <v>54</v>
      </c>
      <c r="BH22" s="108"/>
      <c r="BI22" s="108"/>
      <c r="BJ22" s="108"/>
      <c r="BK22" s="108"/>
      <c r="BL22" s="109"/>
      <c r="BN22" s="4">
        <v>1</v>
      </c>
    </row>
    <row r="23" spans="1:66" s="48" customFormat="1" ht="21" customHeight="1" x14ac:dyDescent="0.25">
      <c r="A23" s="1401" t="str">
        <f t="shared" si="15"/>
        <v>►</v>
      </c>
      <c r="B23" s="1402" t="str">
        <f t="shared" si="16"/>
        <v>►</v>
      </c>
      <c r="C23" s="1403" t="str">
        <f t="shared" si="17"/>
        <v>►</v>
      </c>
      <c r="D23" s="2475" t="str">
        <f t="shared" si="18"/>
        <v>►</v>
      </c>
      <c r="E23" s="1402" t="str">
        <f t="shared" si="19"/>
        <v>►</v>
      </c>
      <c r="F23" s="1402" t="str">
        <f t="shared" si="20"/>
        <v>►</v>
      </c>
      <c r="G23" s="1402" t="str">
        <f t="shared" si="21"/>
        <v>►</v>
      </c>
      <c r="H23" s="129"/>
      <c r="I23" s="130"/>
      <c r="J23" s="130"/>
      <c r="K23" s="130"/>
      <c r="L23" s="131"/>
      <c r="M23" s="132"/>
      <c r="N23" s="2458"/>
      <c r="O23" s="2458"/>
      <c r="P23" s="2458"/>
      <c r="Q23" s="133"/>
      <c r="R23" s="134"/>
      <c r="S23" s="2567"/>
      <c r="T23" s="2443"/>
      <c r="U23" s="2442"/>
      <c r="V23" s="2589">
        <f t="shared" si="23"/>
        <v>0</v>
      </c>
      <c r="W23" s="2590" t="str">
        <f>IF(OR(V23=0, ISBLANK(P23)), "", TEXT(ROUND(V23/INDEX(AI21:AI83, MATCH(P23, AH21:AH83, 0)), 0),"# ##0") &amp; " " &amp; P23)</f>
        <v/>
      </c>
      <c r="X23" s="2591">
        <f t="shared" si="24"/>
        <v>0</v>
      </c>
      <c r="Y23" s="2592">
        <f t="shared" si="25"/>
        <v>0</v>
      </c>
      <c r="Z23" s="2592" t="str">
        <f t="shared" si="26"/>
        <v/>
      </c>
      <c r="AA23" s="2581"/>
      <c r="AB23" s="2593">
        <f t="shared" si="27"/>
        <v>0</v>
      </c>
      <c r="AC23" s="2583">
        <v>1</v>
      </c>
      <c r="AD23" s="2594">
        <f t="shared" si="28"/>
        <v>0</v>
      </c>
      <c r="AE23" s="2564"/>
      <c r="AF23" s="2573">
        <f t="shared" si="29"/>
        <v>0</v>
      </c>
      <c r="AG23" s="2574">
        <f>IF(AND(U23&lt;&gt;"", ISNUMBER(S23)), IFERROR(INDEX(AI21:AI91, MATCH(P23, AH21:AH91, 0)) * O23 * IF(ISBLANK(L23), 1, L23), 0), 0)</f>
        <v>0</v>
      </c>
      <c r="AH23" s="2598" t="s">
        <v>36</v>
      </c>
      <c r="AI23" s="71">
        <v>0</v>
      </c>
      <c r="AJ23" s="2599" t="s">
        <v>37</v>
      </c>
      <c r="AL23" s="1401" t="str">
        <f t="shared" si="22"/>
        <v>►</v>
      </c>
      <c r="AM23" s="3"/>
      <c r="AN23" s="76"/>
      <c r="AO23" s="76"/>
      <c r="AP23" s="76"/>
      <c r="AQ23" s="76"/>
      <c r="AS23" s="2600"/>
      <c r="AT23" s="2242"/>
      <c r="AU23" s="2242"/>
      <c r="AV23" s="2242"/>
      <c r="AW23" s="2242"/>
      <c r="AX23" s="730"/>
      <c r="AY23" s="2601"/>
      <c r="BA23" s="2476" t="s">
        <v>2204</v>
      </c>
      <c r="BB23" s="103"/>
      <c r="BC23" s="104"/>
      <c r="BD23" s="105"/>
      <c r="BF23" s="107"/>
      <c r="BG23" s="128" t="s">
        <v>60</v>
      </c>
      <c r="BH23" s="108"/>
      <c r="BI23" s="108"/>
      <c r="BJ23" s="108"/>
      <c r="BK23" s="108"/>
      <c r="BL23" s="109"/>
      <c r="BN23" s="4">
        <v>1</v>
      </c>
    </row>
    <row r="24" spans="1:66" s="48" customFormat="1" ht="21" customHeight="1" x14ac:dyDescent="0.25">
      <c r="A24" s="1401" t="str">
        <f t="shared" si="15"/>
        <v>►</v>
      </c>
      <c r="B24" s="1402" t="str">
        <f t="shared" si="16"/>
        <v>►</v>
      </c>
      <c r="C24" s="1403" t="str">
        <f t="shared" si="17"/>
        <v>►</v>
      </c>
      <c r="D24" s="2475" t="str">
        <f t="shared" si="18"/>
        <v>►</v>
      </c>
      <c r="E24" s="1402" t="str">
        <f t="shared" si="19"/>
        <v>►</v>
      </c>
      <c r="F24" s="1402" t="str">
        <f t="shared" si="20"/>
        <v>►</v>
      </c>
      <c r="G24" s="1402" t="str">
        <f t="shared" si="21"/>
        <v>►</v>
      </c>
      <c r="H24" s="138"/>
      <c r="I24" s="139"/>
      <c r="J24" s="140"/>
      <c r="K24" s="140"/>
      <c r="L24" s="141"/>
      <c r="M24" s="141"/>
      <c r="N24" s="141"/>
      <c r="O24" s="141"/>
      <c r="P24" s="141"/>
      <c r="Q24" s="142"/>
      <c r="R24" s="143"/>
      <c r="S24" s="2567"/>
      <c r="T24" s="2443"/>
      <c r="U24" s="2442"/>
      <c r="V24" s="2577">
        <f t="shared" si="23"/>
        <v>0</v>
      </c>
      <c r="W24" s="2578" t="str">
        <f>IF(OR(V24=0, ISBLANK(P24)), "", TEXT(ROUND(V24/INDEX(AI21:AI83, MATCH(P24, AH21:AH83, 0)), 0),"# ##0") &amp; " " &amp; P24)</f>
        <v/>
      </c>
      <c r="X24" s="2579">
        <f t="shared" si="24"/>
        <v>0</v>
      </c>
      <c r="Y24" s="2580">
        <f t="shared" si="25"/>
        <v>0</v>
      </c>
      <c r="Z24" s="2580" t="str">
        <f t="shared" si="26"/>
        <v/>
      </c>
      <c r="AA24" s="2581"/>
      <c r="AB24" s="2582">
        <f t="shared" si="27"/>
        <v>0</v>
      </c>
      <c r="AC24" s="2583">
        <v>1</v>
      </c>
      <c r="AD24" s="2584">
        <f t="shared" si="28"/>
        <v>0</v>
      </c>
      <c r="AE24" s="2564"/>
      <c r="AF24" s="2573">
        <f t="shared" si="29"/>
        <v>0</v>
      </c>
      <c r="AG24" s="2574">
        <f>IF(AND(U24&lt;&gt;"", ISNUMBER(S24)), IFERROR(INDEX(AI21:AI91, MATCH(P24, AH21:AH91, 0)) * O24 * IF(ISBLANK(L24), 1, L24), 0), 0)</f>
        <v>0</v>
      </c>
      <c r="AH24" s="278" t="s">
        <v>41</v>
      </c>
      <c r="AI24" s="95">
        <f t="shared" ref="AI24:AI87" si="30">AJ24 / 1000</f>
        <v>1E-3</v>
      </c>
      <c r="AJ24" s="2602">
        <v>1</v>
      </c>
      <c r="AL24" s="1401" t="str">
        <f t="shared" si="22"/>
        <v>►</v>
      </c>
      <c r="AM24" s="3"/>
      <c r="AN24" s="146" t="s">
        <v>83</v>
      </c>
      <c r="AO24" s="147"/>
      <c r="AP24" s="147"/>
      <c r="AQ24" s="147"/>
      <c r="AS24" s="2600"/>
      <c r="AT24" s="2242"/>
      <c r="AU24" s="2242"/>
      <c r="AV24" s="2242"/>
      <c r="AW24" s="2242"/>
      <c r="AX24" s="730"/>
      <c r="AY24" s="2601"/>
      <c r="BA24" s="117"/>
      <c r="BB24" s="118"/>
      <c r="BC24" s="118"/>
      <c r="BD24" s="119"/>
      <c r="BF24" s="107"/>
      <c r="BG24" s="128" t="s">
        <v>85</v>
      </c>
      <c r="BH24" s="108"/>
      <c r="BI24" s="108"/>
      <c r="BJ24" s="108"/>
      <c r="BK24" s="108"/>
      <c r="BL24" s="109"/>
      <c r="BN24" s="4">
        <v>1</v>
      </c>
    </row>
    <row r="25" spans="1:66" s="48" customFormat="1" ht="21" customHeight="1" x14ac:dyDescent="0.25">
      <c r="A25" s="1401" t="str">
        <f t="shared" si="15"/>
        <v>►</v>
      </c>
      <c r="B25" s="1402" t="str">
        <f t="shared" si="16"/>
        <v>►</v>
      </c>
      <c r="C25" s="1403" t="str">
        <f t="shared" si="17"/>
        <v>►</v>
      </c>
      <c r="D25" s="2475" t="str">
        <f t="shared" si="18"/>
        <v>►</v>
      </c>
      <c r="E25" s="1402" t="str">
        <f t="shared" si="19"/>
        <v>►</v>
      </c>
      <c r="F25" s="1402" t="str">
        <f t="shared" si="20"/>
        <v>►</v>
      </c>
      <c r="G25" s="1402" t="str">
        <f t="shared" si="21"/>
        <v>►</v>
      </c>
      <c r="H25" s="66"/>
      <c r="I25" s="149"/>
      <c r="J25" s="91"/>
      <c r="K25" s="91"/>
      <c r="L25" s="150"/>
      <c r="M25" s="151"/>
      <c r="N25" s="152"/>
      <c r="O25" s="2603"/>
      <c r="P25" s="2604"/>
      <c r="Q25" s="2605"/>
      <c r="R25" s="153"/>
      <c r="S25" s="2567"/>
      <c r="T25" s="2443"/>
      <c r="U25" s="2442"/>
      <c r="V25" s="2589">
        <f t="shared" si="23"/>
        <v>0</v>
      </c>
      <c r="W25" s="2590" t="str">
        <f>IF(OR(V25=0, ISBLANK(P25)), "", TEXT(ROUND(V25/INDEX(AI21:AI83, MATCH(P25, AH21:AH83, 0)), 0),"# ##0") &amp; " " &amp; P25)</f>
        <v/>
      </c>
      <c r="X25" s="2591">
        <f t="shared" si="24"/>
        <v>0</v>
      </c>
      <c r="Y25" s="2592">
        <f t="shared" si="25"/>
        <v>0</v>
      </c>
      <c r="Z25" s="2592" t="str">
        <f t="shared" si="26"/>
        <v/>
      </c>
      <c r="AA25" s="2581"/>
      <c r="AB25" s="2593">
        <f t="shared" si="27"/>
        <v>0</v>
      </c>
      <c r="AC25" s="2583">
        <v>1</v>
      </c>
      <c r="AD25" s="2594">
        <f t="shared" si="28"/>
        <v>0</v>
      </c>
      <c r="AE25" s="2564"/>
      <c r="AF25" s="2573">
        <f t="shared" si="29"/>
        <v>0</v>
      </c>
      <c r="AG25" s="2574">
        <f>IF(AND(U25&lt;&gt;"", ISNUMBER(S25)), IFERROR(INDEX(AI21:AI91, MATCH(P25, AH21:AH91, 0)) * O25 * IF(ISBLANK(L25), 1, L25), 0), 0)</f>
        <v>0</v>
      </c>
      <c r="AH25" s="285" t="s">
        <v>47</v>
      </c>
      <c r="AI25" s="95">
        <f t="shared" si="30"/>
        <v>1</v>
      </c>
      <c r="AJ25" s="2602">
        <v>1000</v>
      </c>
      <c r="AL25" s="1401" t="str">
        <f t="shared" si="22"/>
        <v>►</v>
      </c>
      <c r="AM25" s="3"/>
      <c r="AN25" s="146" t="s">
        <v>101</v>
      </c>
      <c r="AO25" s="64"/>
      <c r="AP25" s="147"/>
      <c r="AQ25" s="147"/>
      <c r="AS25" s="2600"/>
      <c r="AT25" s="2242"/>
      <c r="AU25" s="2242"/>
      <c r="AV25" s="2242"/>
      <c r="AW25" s="2242"/>
      <c r="AX25" s="730"/>
      <c r="AY25" s="2601"/>
      <c r="BA25" s="2477" t="s">
        <v>2205</v>
      </c>
      <c r="BB25" s="2478"/>
      <c r="BC25" s="2478"/>
      <c r="BD25" s="2479"/>
      <c r="BF25" s="107"/>
      <c r="BG25" s="128" t="s">
        <v>102</v>
      </c>
      <c r="BH25" s="108"/>
      <c r="BI25" s="108"/>
      <c r="BJ25" s="108"/>
      <c r="BK25" s="108"/>
      <c r="BL25" s="109"/>
      <c r="BN25" s="4">
        <v>1</v>
      </c>
    </row>
    <row r="26" spans="1:66" s="48" customFormat="1" ht="21" customHeight="1" x14ac:dyDescent="0.25">
      <c r="A26" s="1401" t="str">
        <f t="shared" si="15"/>
        <v>►</v>
      </c>
      <c r="B26" s="1402" t="str">
        <f t="shared" si="16"/>
        <v>►</v>
      </c>
      <c r="C26" s="1403" t="str">
        <f t="shared" si="17"/>
        <v>►</v>
      </c>
      <c r="D26" s="2475" t="str">
        <f t="shared" si="18"/>
        <v>►</v>
      </c>
      <c r="E26" s="1402" t="str">
        <f t="shared" si="19"/>
        <v>►</v>
      </c>
      <c r="F26" s="1402" t="str">
        <f t="shared" si="20"/>
        <v>►</v>
      </c>
      <c r="G26" s="1402" t="str">
        <f t="shared" si="21"/>
        <v>►</v>
      </c>
      <c r="H26" s="66"/>
      <c r="I26" s="149"/>
      <c r="J26" s="91"/>
      <c r="K26" s="91"/>
      <c r="L26" s="2817"/>
      <c r="M26" s="164"/>
      <c r="N26" s="165"/>
      <c r="O26" s="2451"/>
      <c r="P26" s="2453"/>
      <c r="Q26" s="3721"/>
      <c r="R26" s="166"/>
      <c r="S26" s="2567"/>
      <c r="T26" s="2443"/>
      <c r="U26" s="2442"/>
      <c r="V26" s="2577">
        <f t="shared" si="23"/>
        <v>0</v>
      </c>
      <c r="W26" s="2578" t="str">
        <f>IF(OR(V26=0, ISBLANK(P26)), "", TEXT(ROUND(V26/INDEX(AI21:AI83, MATCH(P26, AH21:AH83, 0)), 0),"# ##0") &amp; " " &amp; P26)</f>
        <v/>
      </c>
      <c r="X26" s="2579">
        <f t="shared" si="24"/>
        <v>0</v>
      </c>
      <c r="Y26" s="2580">
        <f t="shared" si="25"/>
        <v>0</v>
      </c>
      <c r="Z26" s="2580" t="str">
        <f t="shared" si="26"/>
        <v/>
      </c>
      <c r="AA26" s="2581"/>
      <c r="AB26" s="2582">
        <f t="shared" si="27"/>
        <v>0</v>
      </c>
      <c r="AC26" s="2583">
        <v>1</v>
      </c>
      <c r="AD26" s="2584">
        <f t="shared" si="28"/>
        <v>0</v>
      </c>
      <c r="AE26" s="2564"/>
      <c r="AF26" s="2573">
        <f t="shared" si="29"/>
        <v>0</v>
      </c>
      <c r="AG26" s="2574">
        <f>IF(AND(U26&lt;&gt;"", ISNUMBER(S26)), IFERROR(INDEX(AI21:AI91, MATCH(P26, AH21:AH91, 0)) * O26 * IF(ISBLANK(L26), 1, L26), 0), 0)</f>
        <v>0</v>
      </c>
      <c r="AH26" s="289" t="s">
        <v>51</v>
      </c>
      <c r="AI26" s="95">
        <f t="shared" si="30"/>
        <v>0.25</v>
      </c>
      <c r="AJ26" s="2602">
        <v>250</v>
      </c>
      <c r="AL26" s="1401" t="str">
        <f t="shared" si="22"/>
        <v>►</v>
      </c>
      <c r="AM26" s="3"/>
      <c r="AN26" s="146" t="s">
        <v>114</v>
      </c>
      <c r="AO26" s="147"/>
      <c r="AP26" s="147"/>
      <c r="AQ26" s="147"/>
      <c r="AS26" s="2600"/>
      <c r="AT26" s="2242"/>
      <c r="AU26" s="2242"/>
      <c r="AV26" s="2242"/>
      <c r="AW26" s="2242"/>
      <c r="AX26" s="730"/>
      <c r="AY26" s="2601"/>
      <c r="BA26" s="117"/>
      <c r="BB26" s="118"/>
      <c r="BC26" s="118"/>
      <c r="BD26" s="119"/>
      <c r="BF26" s="107"/>
      <c r="BG26" s="128" t="s">
        <v>116</v>
      </c>
      <c r="BH26" s="108"/>
      <c r="BI26" s="108"/>
      <c r="BJ26" s="108"/>
      <c r="BK26" s="108"/>
      <c r="BL26" s="109"/>
      <c r="BN26" s="4">
        <v>1</v>
      </c>
    </row>
    <row r="27" spans="1:66" s="48" customFormat="1" ht="21" customHeight="1" x14ac:dyDescent="0.25">
      <c r="A27" s="1401" t="str">
        <f t="shared" si="15"/>
        <v>A</v>
      </c>
      <c r="B27" s="1402" t="str">
        <f t="shared" si="16"/>
        <v/>
      </c>
      <c r="C27" s="1403">
        <f>IF(B27="►", "►", IFERROR(LEFT(B27, SEARCH(".", B27)-1), 0))</f>
        <v>0</v>
      </c>
      <c r="D27" s="2475">
        <f t="shared" si="18"/>
        <v>0</v>
      </c>
      <c r="E27" s="1402">
        <f>IF(B27="►", "►", IFERROR(MID(B27, SEARCH(".", B27, SEARCH(".", B27)+1)+1, SEARCH(".", B27, SEARCH(".", B27, SEARCH(".", B27)+1)+1) - SEARCH(".", B27, SEARCH(".", B27)+1)-1), 0))</f>
        <v>0</v>
      </c>
      <c r="F27" s="1402">
        <f>IF(B27="►", "►", IFERROR(MID(B27, SEARCH(".", B27, SEARCH(".", B27, SEARCH(".", B27)+1)+1)+1, SEARCH(".", B27, SEARCH(".", B27, SEARCH(".", B27, SEARCH(".", B27)+1)+1)+1) - SEARCH(".", B27, SEARCH(".", B27, SEARCH(".", B27)+1)+1)-1), 0))</f>
        <v>0</v>
      </c>
      <c r="G27" s="1402" t="str">
        <f>IF(OR(B27="►", ISBLANK(B27)), "►", IFERROR(RIGHT(B27, LEN(B27)-FIND("►", B27)-1), ""))</f>
        <v/>
      </c>
      <c r="H27" s="66" t="s">
        <v>2250</v>
      </c>
      <c r="I27" s="149"/>
      <c r="J27" s="91"/>
      <c r="K27" s="91"/>
      <c r="L27" s="174"/>
      <c r="M27" s="175"/>
      <c r="N27" s="176"/>
      <c r="O27" s="177"/>
      <c r="P27" s="178"/>
      <c r="Q27" s="3721"/>
      <c r="R27" s="180"/>
      <c r="S27" s="2567"/>
      <c r="T27" s="2443"/>
      <c r="U27" s="2442"/>
      <c r="V27" s="2589">
        <f>IF(ISBLANK(U27) + (U27=0), 0, IFERROR(AG27*AF27*Q27, 0))</f>
        <v>0</v>
      </c>
      <c r="W27" s="2590" t="str">
        <f>IF(OR(V27=0, ISBLANK(P27)), "", TEXT(ROUND(V27/INDEX(AI21:AI83, MATCH(P27, AH21:AH83, 0)), 0),"# ##0") &amp; " " &amp; P27)</f>
        <v/>
      </c>
      <c r="X27" s="2591">
        <f>IFERROR(IF(U27&gt;0, L27*AF27*Q27, 0), 0)</f>
        <v>0</v>
      </c>
      <c r="Y27" s="2592">
        <f>IFERROR(IF(U27&gt;0,M27,0),0)</f>
        <v>0</v>
      </c>
      <c r="Z27" s="2592" t="str">
        <f>IF(U27&gt;0,R27,"")</f>
        <v/>
      </c>
      <c r="AA27" s="2581"/>
      <c r="AB27" s="2593">
        <f t="shared" si="27"/>
        <v>0</v>
      </c>
      <c r="AC27" s="2583">
        <v>1</v>
      </c>
      <c r="AD27" s="2594">
        <f>IF(OR(ISBLANK(AC27), ISTEXT(L27)), "", IF(V27=0, X27*AC27, V27*AC27))</f>
        <v>0</v>
      </c>
      <c r="AE27" s="2564"/>
      <c r="AF27" s="2573">
        <f t="shared" si="29"/>
        <v>0</v>
      </c>
      <c r="AG27" s="2574">
        <f>IF(AND(U27&lt;&gt;"", ISNUMBER(S27)), IFERROR(INDEX(AI21:AI91, MATCH(P27, AH21:AH91, 0)) * O27 * IF(ISBLANK(L27), 1, L27), 0), 0)</f>
        <v>0</v>
      </c>
      <c r="AH27" s="289" t="s">
        <v>59</v>
      </c>
      <c r="AI27" s="95">
        <f t="shared" si="30"/>
        <v>0.5</v>
      </c>
      <c r="AJ27" s="2602">
        <v>500</v>
      </c>
      <c r="AL27" s="1401" t="str">
        <f t="shared" si="22"/>
        <v>A</v>
      </c>
      <c r="AM27" s="3"/>
      <c r="AN27" s="76"/>
      <c r="AO27" s="76"/>
      <c r="AP27" s="76"/>
      <c r="AQ27" s="76"/>
      <c r="AS27" s="2600"/>
      <c r="AT27" s="2242"/>
      <c r="AU27" s="2242"/>
      <c r="AV27" s="2242"/>
      <c r="AW27" s="2242"/>
      <c r="AX27" s="730"/>
      <c r="AY27" s="2601"/>
      <c r="BA27" s="2480" t="s">
        <v>2251</v>
      </c>
      <c r="BB27" s="118"/>
      <c r="BC27" s="118"/>
      <c r="BD27" s="119"/>
      <c r="BF27" s="107"/>
      <c r="BG27" s="108"/>
      <c r="BH27" s="108"/>
      <c r="BI27" s="108"/>
      <c r="BJ27" s="108"/>
      <c r="BK27" s="108"/>
      <c r="BL27" s="109"/>
      <c r="BN27" s="4">
        <v>1</v>
      </c>
    </row>
    <row r="28" spans="1:66" s="48" customFormat="1" ht="21" customHeight="1" x14ac:dyDescent="0.25">
      <c r="A28" s="1401" t="str">
        <f t="shared" si="15"/>
        <v>►</v>
      </c>
      <c r="B28" s="1402" t="str">
        <f t="shared" si="16"/>
        <v>►</v>
      </c>
      <c r="C28" s="1403" t="str">
        <f t="shared" ref="C28:C91" si="31">IF(B28="►", "►", IFERROR(LEFT(B28, SEARCH(".", B28)-1), 0))</f>
        <v>►</v>
      </c>
      <c r="D28" s="2475" t="str">
        <f t="shared" si="18"/>
        <v>►</v>
      </c>
      <c r="E28" s="1402" t="str">
        <f t="shared" ref="E28:E91" si="32">IF(B28="►", "►", IFERROR(MID(B28, SEARCH(".", B28, SEARCH(".", B28)+1)+1, SEARCH(".", B28, SEARCH(".", B28, SEARCH(".", B28)+1)+1) - SEARCH(".", B28, SEARCH(".", B28)+1)-1), 0))</f>
        <v>►</v>
      </c>
      <c r="F28" s="1402" t="str">
        <f t="shared" ref="F28:F91" si="33">IF(B28="►", "►", IFERROR(MID(B28, SEARCH(".", B28, SEARCH(".", B28, SEARCH(".", B28)+1)+1)+1, SEARCH(".", B28, SEARCH(".", B28, SEARCH(".", B28, SEARCH(".", B28)+1)+1)+1) - SEARCH(".", B28, SEARCH(".", B28, SEARCH(".", B28)+1)+1)-1), 0))</f>
        <v>►</v>
      </c>
      <c r="G28" s="1402" t="str">
        <f t="shared" ref="G28:G91" si="34">IF(OR(B28="►", ISBLANK(B28)), "►", IFERROR(RIGHT(B28, LEN(B28)-FIND("►", B28)-1), ""))</f>
        <v>►</v>
      </c>
      <c r="H28" s="196"/>
      <c r="I28" s="149"/>
      <c r="J28" s="91"/>
      <c r="K28" s="91"/>
      <c r="L28" s="174"/>
      <c r="M28" s="175"/>
      <c r="N28" s="176"/>
      <c r="O28" s="177"/>
      <c r="P28" s="178"/>
      <c r="Q28" s="3721"/>
      <c r="R28" s="180"/>
      <c r="S28" s="2567"/>
      <c r="T28" s="2443"/>
      <c r="U28" s="2442"/>
      <c r="V28" s="2577">
        <f t="shared" ref="V28:V91" si="35">IF(ISBLANK(U28) + (U28=0), 0, IFERROR(AG28*AF28*Q28, 0))</f>
        <v>0</v>
      </c>
      <c r="W28" s="2578" t="str">
        <f>IF(OR(V28=0, ISBLANK(P28)), "", TEXT(ROUND(V28/INDEX(AI21:AI83, MATCH(P28, AH21:AH83, 0)), 0),"# ##0") &amp; " " &amp; P28)</f>
        <v/>
      </c>
      <c r="X28" s="2579">
        <f t="shared" ref="X28:X91" si="36">IFERROR(IF(U28&gt;0, L28*AF28*Q28, 0), 0)</f>
        <v>0</v>
      </c>
      <c r="Y28" s="2580">
        <f t="shared" ref="Y28:Y91" si="37">IFERROR(IF(U28&gt;0,M28,0),0)</f>
        <v>0</v>
      </c>
      <c r="Z28" s="2580" t="str">
        <f t="shared" ref="Z28:Z91" si="38">IF(U28&gt;0,R28,"")</f>
        <v/>
      </c>
      <c r="AA28" s="2581"/>
      <c r="AB28" s="2582">
        <f t="shared" si="27"/>
        <v>0</v>
      </c>
      <c r="AC28" s="2583">
        <v>1</v>
      </c>
      <c r="AD28" s="2584">
        <f t="shared" ref="AD28:AD91" si="39">IF(OR(ISBLANK(AC28), ISTEXT(L28)), "", IF(V28=0, X28*AC28, V28*AC28))</f>
        <v>0</v>
      </c>
      <c r="AE28" s="2564"/>
      <c r="AF28" s="2573">
        <f t="shared" si="29"/>
        <v>0</v>
      </c>
      <c r="AG28" s="2574">
        <f>IF(AND(U28&lt;&gt;"", ISNUMBER(S28)), IFERROR(INDEX(AI21:AI91, MATCH(P28, AH21:AH91, 0)) * O28 * IF(ISBLANK(L28), 1, L28), 0), 0)</f>
        <v>0</v>
      </c>
      <c r="AH28" s="289" t="s">
        <v>68</v>
      </c>
      <c r="AI28" s="95">
        <f t="shared" si="30"/>
        <v>0.33332999999999996</v>
      </c>
      <c r="AJ28" s="2602">
        <v>333.33</v>
      </c>
      <c r="AL28" s="1401" t="str">
        <f t="shared" si="22"/>
        <v>►</v>
      </c>
      <c r="AM28" s="3"/>
      <c r="AN28" s="76"/>
      <c r="AO28" s="76"/>
      <c r="AP28" s="76"/>
      <c r="AQ28" s="76"/>
      <c r="AS28" s="2600"/>
      <c r="AT28" s="2242"/>
      <c r="AU28" s="2242"/>
      <c r="AV28" s="2242"/>
      <c r="AW28" s="2242"/>
      <c r="AX28" s="730"/>
      <c r="AY28" s="2601"/>
      <c r="BA28" s="390"/>
      <c r="BD28" s="440"/>
      <c r="BF28" s="107"/>
      <c r="BG28" s="108"/>
      <c r="BH28" s="108"/>
      <c r="BI28" s="108"/>
      <c r="BJ28" s="108"/>
      <c r="BK28" s="108"/>
      <c r="BL28" s="109"/>
      <c r="BN28" s="4">
        <v>1</v>
      </c>
    </row>
    <row r="29" spans="1:66" s="48" customFormat="1" ht="21" customHeight="1" thickBot="1" x14ac:dyDescent="0.3">
      <c r="A29" s="1401" t="str">
        <f t="shared" si="15"/>
        <v>►</v>
      </c>
      <c r="B29" s="1402" t="str">
        <f t="shared" si="16"/>
        <v>►</v>
      </c>
      <c r="C29" s="1403" t="str">
        <f t="shared" si="31"/>
        <v>►</v>
      </c>
      <c r="D29" s="2475" t="str">
        <f t="shared" si="18"/>
        <v>►</v>
      </c>
      <c r="E29" s="1402" t="str">
        <f t="shared" si="32"/>
        <v>►</v>
      </c>
      <c r="F29" s="1402" t="str">
        <f t="shared" si="33"/>
        <v>►</v>
      </c>
      <c r="G29" s="1402" t="str">
        <f t="shared" si="34"/>
        <v>►</v>
      </c>
      <c r="H29" s="2606"/>
      <c r="R29" s="2607"/>
      <c r="S29" s="2567"/>
      <c r="T29" s="2443"/>
      <c r="U29" s="2442"/>
      <c r="V29" s="2589">
        <f t="shared" si="35"/>
        <v>0</v>
      </c>
      <c r="W29" s="2590" t="str">
        <f>IF(OR(V29=0, ISBLANK(P29)), "", TEXT(ROUND(V29/INDEX(AI21:AI83, MATCH(P29, AH21:AH83, 0)), 0),"# ##0") &amp; " " &amp; P29)</f>
        <v/>
      </c>
      <c r="X29" s="2591">
        <f t="shared" si="36"/>
        <v>0</v>
      </c>
      <c r="Y29" s="2592">
        <f t="shared" si="37"/>
        <v>0</v>
      </c>
      <c r="Z29" s="2592" t="str">
        <f t="shared" si="38"/>
        <v/>
      </c>
      <c r="AA29" s="2581"/>
      <c r="AB29" s="2593">
        <f t="shared" si="27"/>
        <v>0</v>
      </c>
      <c r="AC29" s="2583">
        <v>1</v>
      </c>
      <c r="AD29" s="2594">
        <f t="shared" si="39"/>
        <v>0</v>
      </c>
      <c r="AE29" s="2564"/>
      <c r="AF29" s="2573">
        <f t="shared" si="29"/>
        <v>0</v>
      </c>
      <c r="AG29" s="2574">
        <f>IF(AND(U29&lt;&gt;"", ISNUMBER(S29)), IFERROR(INDEX(AI21:AI91, MATCH(P29, AH21:AH91, 0)) * O29 * IF(ISBLANK(L29), 1, L29), 0), 0)</f>
        <v>0</v>
      </c>
      <c r="AH29" s="302" t="s">
        <v>92</v>
      </c>
      <c r="AI29" s="154">
        <f t="shared" si="30"/>
        <v>1E-3</v>
      </c>
      <c r="AJ29" s="2608">
        <v>1</v>
      </c>
      <c r="AL29" s="1401" t="str">
        <f t="shared" si="22"/>
        <v>►</v>
      </c>
      <c r="AM29" s="3"/>
      <c r="AN29" s="76"/>
      <c r="AO29" s="76"/>
      <c r="AP29" s="76"/>
      <c r="AQ29" s="76"/>
      <c r="AS29" s="2600"/>
      <c r="AT29" s="2242"/>
      <c r="AU29" s="2242"/>
      <c r="AV29" s="2242"/>
      <c r="AW29" s="2242"/>
      <c r="AX29" s="730"/>
      <c r="AY29" s="2601"/>
      <c r="BA29" s="2481" t="s">
        <v>2252</v>
      </c>
      <c r="BB29" s="118"/>
      <c r="BC29" s="118"/>
      <c r="BD29" s="440"/>
      <c r="BF29" s="107"/>
      <c r="BG29" s="218" t="s">
        <v>121</v>
      </c>
      <c r="BH29" s="108"/>
      <c r="BI29" s="108"/>
      <c r="BJ29" s="108"/>
      <c r="BK29" s="108"/>
      <c r="BL29" s="109"/>
      <c r="BN29" s="4">
        <v>1</v>
      </c>
    </row>
    <row r="30" spans="1:66" s="48" customFormat="1" ht="21" customHeight="1" thickTop="1" thickBot="1" x14ac:dyDescent="0.3">
      <c r="A30" s="1401" t="str">
        <f t="shared" si="15"/>
        <v>►</v>
      </c>
      <c r="B30" s="1402" t="str">
        <f t="shared" si="16"/>
        <v>►</v>
      </c>
      <c r="C30" s="1403" t="str">
        <f t="shared" si="31"/>
        <v>►</v>
      </c>
      <c r="D30" s="2475" t="str">
        <f t="shared" si="18"/>
        <v>►</v>
      </c>
      <c r="E30" s="1402" t="str">
        <f t="shared" si="32"/>
        <v>►</v>
      </c>
      <c r="F30" s="1402" t="str">
        <f t="shared" si="33"/>
        <v>►</v>
      </c>
      <c r="G30" s="1402" t="str">
        <f t="shared" si="34"/>
        <v>►</v>
      </c>
      <c r="H30" s="2606"/>
      <c r="R30" s="2607"/>
      <c r="S30" s="2567"/>
      <c r="T30" s="2443"/>
      <c r="U30" s="2442"/>
      <c r="V30" s="2577">
        <f t="shared" si="35"/>
        <v>0</v>
      </c>
      <c r="W30" s="2578" t="str">
        <f>IF(OR(V30=0, ISBLANK(P30)), "", TEXT(ROUND(V30/INDEX(AI21:AI83, MATCH(P30, AH21:AH83, 0)), 0),"# ##0") &amp; " " &amp; P30)</f>
        <v/>
      </c>
      <c r="X30" s="2579">
        <f t="shared" si="36"/>
        <v>0</v>
      </c>
      <c r="Y30" s="2580">
        <f t="shared" si="37"/>
        <v>0</v>
      </c>
      <c r="Z30" s="2580" t="str">
        <f t="shared" si="38"/>
        <v/>
      </c>
      <c r="AA30" s="2581"/>
      <c r="AB30" s="2582">
        <f t="shared" si="27"/>
        <v>0</v>
      </c>
      <c r="AC30" s="2583">
        <v>1</v>
      </c>
      <c r="AD30" s="2584">
        <f t="shared" si="39"/>
        <v>0</v>
      </c>
      <c r="AE30" s="2564"/>
      <c r="AF30" s="2573">
        <f t="shared" si="29"/>
        <v>0</v>
      </c>
      <c r="AG30" s="2574">
        <f>IF(AND(U30&lt;&gt;"", ISNUMBER(S30)), IFERROR(INDEX(AI21:AI91, MATCH(P30, AH21:AH91, 0)) * O30 * IF(ISBLANK(L30), 1, L30), 0), 0)</f>
        <v>0</v>
      </c>
      <c r="AH30" s="302" t="s">
        <v>107</v>
      </c>
      <c r="AI30" s="154">
        <f t="shared" si="30"/>
        <v>0.01</v>
      </c>
      <c r="AJ30" s="2608">
        <v>10</v>
      </c>
      <c r="AL30" s="1401" t="str">
        <f t="shared" si="22"/>
        <v>►</v>
      </c>
      <c r="AM30" s="3"/>
      <c r="AN30" s="76"/>
      <c r="AO30" s="76"/>
      <c r="AP30" s="76"/>
      <c r="AQ30" s="76"/>
      <c r="AS30" s="2600"/>
      <c r="AT30" s="2242"/>
      <c r="AU30" s="2242"/>
      <c r="AV30" s="2242"/>
      <c r="AW30" s="2242"/>
      <c r="AX30" s="730"/>
      <c r="AY30" s="2601"/>
      <c r="BA30" s="3142" t="s">
        <v>1110</v>
      </c>
      <c r="BB30" s="3143"/>
      <c r="BC30" s="3146" t="s">
        <v>1111</v>
      </c>
      <c r="BD30" s="440"/>
      <c r="BF30" s="107"/>
      <c r="BG30" s="108"/>
      <c r="BH30" s="108"/>
      <c r="BI30" s="108"/>
      <c r="BJ30" s="108"/>
      <c r="BK30" s="108"/>
      <c r="BL30" s="109"/>
      <c r="BN30" s="4">
        <v>1</v>
      </c>
    </row>
    <row r="31" spans="1:66" s="48" customFormat="1" ht="21" customHeight="1" thickTop="1" thickBot="1" x14ac:dyDescent="0.3">
      <c r="A31" s="1401" t="str">
        <f t="shared" si="15"/>
        <v>►</v>
      </c>
      <c r="B31" s="1402" t="str">
        <f t="shared" si="16"/>
        <v>►</v>
      </c>
      <c r="C31" s="1403" t="str">
        <f t="shared" si="31"/>
        <v>►</v>
      </c>
      <c r="D31" s="2475" t="str">
        <f t="shared" si="18"/>
        <v>►</v>
      </c>
      <c r="E31" s="1402" t="str">
        <f t="shared" si="32"/>
        <v>►</v>
      </c>
      <c r="F31" s="1402" t="str">
        <f t="shared" si="33"/>
        <v>►</v>
      </c>
      <c r="G31" s="1402" t="str">
        <f t="shared" si="34"/>
        <v>►</v>
      </c>
      <c r="H31" s="2606"/>
      <c r="R31" s="2607"/>
      <c r="S31" s="2567"/>
      <c r="T31" s="2443"/>
      <c r="U31" s="2442"/>
      <c r="V31" s="2589">
        <f t="shared" si="35"/>
        <v>0</v>
      </c>
      <c r="W31" s="2590" t="str">
        <f>IF(OR(V31=0, ISBLANK(P31)), "", TEXT(ROUND(V31/INDEX(AI21:AI83, MATCH(P31, AH21:AH83, 0)), 0),"# ##0") &amp; " " &amp; P31)</f>
        <v/>
      </c>
      <c r="X31" s="2591">
        <f t="shared" si="36"/>
        <v>0</v>
      </c>
      <c r="Y31" s="2592">
        <f t="shared" si="37"/>
        <v>0</v>
      </c>
      <c r="Z31" s="2592" t="str">
        <f t="shared" si="38"/>
        <v/>
      </c>
      <c r="AA31" s="2581"/>
      <c r="AB31" s="2593">
        <f t="shared" si="27"/>
        <v>0</v>
      </c>
      <c r="AC31" s="2583">
        <v>1</v>
      </c>
      <c r="AD31" s="2594">
        <f t="shared" si="39"/>
        <v>0</v>
      </c>
      <c r="AE31" s="2564"/>
      <c r="AF31" s="2573">
        <f t="shared" si="29"/>
        <v>0</v>
      </c>
      <c r="AG31" s="2574">
        <f>IF(AND(U31&lt;&gt;"", ISNUMBER(S31)), IFERROR(INDEX(AI21:AI91, MATCH(P31, AH21:AH91, 0)) * O31 * IF(ISBLANK(L31), 1, L31), 0), 0)</f>
        <v>0</v>
      </c>
      <c r="AH31" s="302" t="s">
        <v>117</v>
      </c>
      <c r="AI31" s="154">
        <f t="shared" si="30"/>
        <v>0.1</v>
      </c>
      <c r="AJ31" s="2608">
        <v>100</v>
      </c>
      <c r="AL31" s="1401" t="str">
        <f t="shared" si="22"/>
        <v>►</v>
      </c>
      <c r="AM31" s="3"/>
      <c r="AN31" s="76"/>
      <c r="AO31" s="76"/>
      <c r="AP31" s="76"/>
      <c r="AQ31" s="76"/>
      <c r="AS31" s="2600"/>
      <c r="AT31" s="2242"/>
      <c r="AU31" s="2242"/>
      <c r="AV31" s="2242"/>
      <c r="AW31" s="2242"/>
      <c r="AX31" s="730"/>
      <c r="AY31" s="2601"/>
      <c r="BA31" s="3144"/>
      <c r="BB31" s="3145"/>
      <c r="BC31" s="3147"/>
      <c r="BD31" s="119"/>
      <c r="BF31" s="219" t="s">
        <v>86</v>
      </c>
      <c r="BG31" s="220" t="s">
        <v>87</v>
      </c>
      <c r="BH31" s="221"/>
      <c r="BI31" s="3120" t="s">
        <v>88</v>
      </c>
      <c r="BJ31" s="3122" t="s">
        <v>89</v>
      </c>
      <c r="BK31" s="3124" t="s">
        <v>90</v>
      </c>
      <c r="BL31" s="222" t="s">
        <v>91</v>
      </c>
      <c r="BN31" s="4">
        <v>1</v>
      </c>
    </row>
    <row r="32" spans="1:66" s="48" customFormat="1" ht="21" customHeight="1" thickTop="1" thickBot="1" x14ac:dyDescent="0.3">
      <c r="A32" s="1401" t="str">
        <f t="shared" si="15"/>
        <v>►</v>
      </c>
      <c r="B32" s="1402" t="str">
        <f t="shared" si="16"/>
        <v>►</v>
      </c>
      <c r="C32" s="1403" t="str">
        <f t="shared" si="31"/>
        <v>►</v>
      </c>
      <c r="D32" s="2475" t="str">
        <f t="shared" si="18"/>
        <v>►</v>
      </c>
      <c r="E32" s="1402" t="str">
        <f t="shared" si="32"/>
        <v>►</v>
      </c>
      <c r="F32" s="1402" t="str">
        <f t="shared" si="33"/>
        <v>►</v>
      </c>
      <c r="G32" s="1402" t="str">
        <f t="shared" si="34"/>
        <v>►</v>
      </c>
      <c r="H32" s="2606"/>
      <c r="R32" s="2607"/>
      <c r="S32" s="2567"/>
      <c r="T32" s="2443"/>
      <c r="U32" s="2442"/>
      <c r="V32" s="2577">
        <f t="shared" si="35"/>
        <v>0</v>
      </c>
      <c r="W32" s="2578" t="str">
        <f>IF(OR(V32=0, ISBLANK(P32)), "", TEXT(ROUND(V32/INDEX(AI21:AI83, MATCH(P32, AH21:AH83, 0)), 0),"# ##0") &amp; " " &amp; P32)</f>
        <v/>
      </c>
      <c r="X32" s="2579">
        <f t="shared" si="36"/>
        <v>0</v>
      </c>
      <c r="Y32" s="2580">
        <f t="shared" si="37"/>
        <v>0</v>
      </c>
      <c r="Z32" s="2580" t="str">
        <f t="shared" si="38"/>
        <v/>
      </c>
      <c r="AA32" s="2581"/>
      <c r="AB32" s="2582">
        <f t="shared" si="27"/>
        <v>0</v>
      </c>
      <c r="AC32" s="2583">
        <v>1</v>
      </c>
      <c r="AD32" s="2584">
        <f t="shared" si="39"/>
        <v>0</v>
      </c>
      <c r="AE32" s="2564"/>
      <c r="AF32" s="2573">
        <f t="shared" si="29"/>
        <v>0</v>
      </c>
      <c r="AG32" s="2574">
        <f>IF(AND(U32&lt;&gt;"", ISNUMBER(S32)), IFERROR(INDEX(AI21:AI91, MATCH(P32, AH21:AH91, 0)) * O32 * IF(ISBLANK(L32), 1, L32), 0), 0)</f>
        <v>0</v>
      </c>
      <c r="AH32" s="302" t="s">
        <v>118</v>
      </c>
      <c r="AI32" s="154">
        <f t="shared" si="30"/>
        <v>1</v>
      </c>
      <c r="AJ32" s="2608">
        <v>1000</v>
      </c>
      <c r="AL32" s="1401" t="str">
        <f t="shared" si="22"/>
        <v>►</v>
      </c>
      <c r="AM32" s="3"/>
      <c r="AN32" s="76"/>
      <c r="AO32" s="76"/>
      <c r="AP32" s="76"/>
      <c r="AQ32" s="76"/>
      <c r="AS32" s="2600"/>
      <c r="AT32" s="2242"/>
      <c r="AU32" s="2242"/>
      <c r="AV32" s="2242"/>
      <c r="AW32" s="2242"/>
      <c r="AX32" s="730"/>
      <c r="AY32" s="2601"/>
      <c r="BA32" s="2609" t="s">
        <v>2253</v>
      </c>
      <c r="BB32" s="2566" t="s">
        <v>104</v>
      </c>
      <c r="BC32" s="2610" t="s">
        <v>2254</v>
      </c>
      <c r="BD32" s="119"/>
      <c r="BF32" s="225" t="s">
        <v>103</v>
      </c>
      <c r="BG32" s="164" t="s">
        <v>104</v>
      </c>
      <c r="BH32" s="165" t="s">
        <v>105</v>
      </c>
      <c r="BI32" s="3121"/>
      <c r="BJ32" s="3123"/>
      <c r="BK32" s="3320"/>
      <c r="BL32" s="226" t="s">
        <v>106</v>
      </c>
      <c r="BN32" s="4">
        <v>1</v>
      </c>
    </row>
    <row r="33" spans="1:66" s="48" customFormat="1" ht="21" customHeight="1" thickTop="1" x14ac:dyDescent="0.25">
      <c r="A33" s="1401" t="str">
        <f t="shared" si="15"/>
        <v>►</v>
      </c>
      <c r="B33" s="1402" t="str">
        <f t="shared" si="16"/>
        <v>►</v>
      </c>
      <c r="C33" s="1403" t="str">
        <f t="shared" si="31"/>
        <v>►</v>
      </c>
      <c r="D33" s="2475" t="str">
        <f t="shared" si="18"/>
        <v>►</v>
      </c>
      <c r="E33" s="1402" t="str">
        <f t="shared" si="32"/>
        <v>►</v>
      </c>
      <c r="F33" s="1402" t="str">
        <f t="shared" si="33"/>
        <v>►</v>
      </c>
      <c r="G33" s="1402" t="str">
        <f t="shared" si="34"/>
        <v>►</v>
      </c>
      <c r="H33" s="2606"/>
      <c r="R33" s="2607"/>
      <c r="S33" s="2567"/>
      <c r="T33" s="2443"/>
      <c r="U33" s="2442"/>
      <c r="V33" s="2589">
        <f t="shared" si="35"/>
        <v>0</v>
      </c>
      <c r="W33" s="2590" t="str">
        <f>IF(OR(V33=0, ISBLANK(P33)), "", TEXT(ROUND(V33/INDEX(AI21:AI83, MATCH(P33, AH21:AH83, 0)), 0),"# ##0") &amp; " " &amp; P33)</f>
        <v/>
      </c>
      <c r="X33" s="2591">
        <f t="shared" si="36"/>
        <v>0</v>
      </c>
      <c r="Y33" s="2592">
        <f t="shared" si="37"/>
        <v>0</v>
      </c>
      <c r="Z33" s="2592" t="str">
        <f t="shared" si="38"/>
        <v/>
      </c>
      <c r="AA33" s="2581"/>
      <c r="AB33" s="2593">
        <f t="shared" si="27"/>
        <v>0</v>
      </c>
      <c r="AC33" s="2583">
        <v>1</v>
      </c>
      <c r="AD33" s="2594">
        <f t="shared" si="39"/>
        <v>0</v>
      </c>
      <c r="AE33" s="2564"/>
      <c r="AF33" s="2573">
        <f t="shared" si="29"/>
        <v>0</v>
      </c>
      <c r="AG33" s="2574">
        <f>IF(AND(U33&lt;&gt;"", ISNUMBER(S33)), IFERROR(INDEX(AI21:AI91, MATCH(P33, AH21:AH91, 0)) * O33 * IF(ISBLANK(L33), 1, L33), 0), 0)</f>
        <v>0</v>
      </c>
      <c r="AH33" s="313" t="s">
        <v>120</v>
      </c>
      <c r="AI33" s="154">
        <f t="shared" si="30"/>
        <v>0.25</v>
      </c>
      <c r="AJ33" s="2608">
        <v>250</v>
      </c>
      <c r="AL33" s="1401" t="str">
        <f t="shared" si="22"/>
        <v>►</v>
      </c>
      <c r="AM33" s="3"/>
      <c r="AN33" s="146" t="s">
        <v>134</v>
      </c>
      <c r="AO33" s="64"/>
      <c r="AP33" s="64"/>
      <c r="AQ33" s="65"/>
      <c r="AS33" s="2600"/>
      <c r="AT33" s="2242"/>
      <c r="AU33" s="2242"/>
      <c r="AV33" s="2242"/>
      <c r="AW33" s="2242"/>
      <c r="AX33" s="730"/>
      <c r="AY33" s="2601"/>
      <c r="BA33" s="2441">
        <v>18</v>
      </c>
      <c r="BB33" s="2443" t="s">
        <v>43</v>
      </c>
      <c r="BC33" s="2442">
        <v>22</v>
      </c>
      <c r="BD33" s="440"/>
      <c r="BF33" s="227"/>
      <c r="BG33" s="175"/>
      <c r="BH33" s="228" t="str">
        <f>IF(AND(BF33&gt;0,BI33&gt;0),"de","")</f>
        <v/>
      </c>
      <c r="BI33" s="177">
        <v>150</v>
      </c>
      <c r="BJ33" s="229" t="s">
        <v>41</v>
      </c>
      <c r="BK33" s="179">
        <v>1</v>
      </c>
      <c r="BL33" s="230" t="s">
        <v>129</v>
      </c>
      <c r="BN33" s="4">
        <v>1</v>
      </c>
    </row>
    <row r="34" spans="1:66" s="48" customFormat="1" ht="21" customHeight="1" x14ac:dyDescent="0.25">
      <c r="A34" s="1401" t="str">
        <f t="shared" si="15"/>
        <v>►</v>
      </c>
      <c r="B34" s="1402" t="str">
        <f t="shared" si="16"/>
        <v>►</v>
      </c>
      <c r="C34" s="1403" t="str">
        <f t="shared" si="31"/>
        <v>►</v>
      </c>
      <c r="D34" s="2475" t="str">
        <f t="shared" si="18"/>
        <v>►</v>
      </c>
      <c r="E34" s="1402" t="str">
        <f t="shared" si="32"/>
        <v>►</v>
      </c>
      <c r="F34" s="1402" t="str">
        <f t="shared" si="33"/>
        <v>►</v>
      </c>
      <c r="G34" s="1402" t="str">
        <f t="shared" si="34"/>
        <v>►</v>
      </c>
      <c r="H34" s="2606"/>
      <c r="R34" s="2607"/>
      <c r="S34" s="2567"/>
      <c r="T34" s="2443"/>
      <c r="U34" s="2442"/>
      <c r="V34" s="2577">
        <f t="shared" si="35"/>
        <v>0</v>
      </c>
      <c r="W34" s="2578" t="str">
        <f>IF(OR(V34=0, ISBLANK(P34)), "", TEXT(ROUND(V34/INDEX(AI21:AI83, MATCH(P34, AH21:AH83, 0)), 0),"# ##0") &amp; " " &amp; P34)</f>
        <v/>
      </c>
      <c r="X34" s="2579">
        <f t="shared" si="36"/>
        <v>0</v>
      </c>
      <c r="Y34" s="2580">
        <f t="shared" si="37"/>
        <v>0</v>
      </c>
      <c r="Z34" s="2580" t="str">
        <f t="shared" si="38"/>
        <v/>
      </c>
      <c r="AA34" s="2581"/>
      <c r="AB34" s="2582">
        <f t="shared" si="27"/>
        <v>0</v>
      </c>
      <c r="AC34" s="2583">
        <v>1</v>
      </c>
      <c r="AD34" s="2584">
        <f t="shared" si="39"/>
        <v>0</v>
      </c>
      <c r="AE34" s="2564"/>
      <c r="AF34" s="2573">
        <f t="shared" si="29"/>
        <v>0</v>
      </c>
      <c r="AG34" s="2574">
        <f>IF(AND(U34&lt;&gt;"", ISNUMBER(S34)), IFERROR(INDEX(AI21:AI91, MATCH(P34, AH21:AH91, 0)) * O34 * IF(ISBLANK(L34), 1, L34), 0), 0)</f>
        <v>0</v>
      </c>
      <c r="AH34" s="313" t="s">
        <v>123</v>
      </c>
      <c r="AI34" s="154">
        <f t="shared" si="30"/>
        <v>0.5</v>
      </c>
      <c r="AJ34" s="2608">
        <v>500</v>
      </c>
      <c r="AL34" s="1401" t="str">
        <f t="shared" si="22"/>
        <v>►</v>
      </c>
      <c r="AM34" s="3"/>
      <c r="AN34" s="146" t="s">
        <v>137</v>
      </c>
      <c r="AO34" s="64"/>
      <c r="AP34" s="64"/>
      <c r="AQ34" s="65"/>
      <c r="AS34" s="2600"/>
      <c r="AT34" s="2242"/>
      <c r="AU34" s="2242"/>
      <c r="AV34" s="2242"/>
      <c r="AW34" s="2242"/>
      <c r="AX34" s="730"/>
      <c r="AY34" s="2601"/>
      <c r="BA34" s="3148" t="s">
        <v>2213</v>
      </c>
      <c r="BB34" s="3149"/>
      <c r="BC34" s="3149"/>
      <c r="BD34" s="3150"/>
      <c r="BF34" s="227"/>
      <c r="BG34" s="175"/>
      <c r="BH34" s="228" t="s">
        <v>131</v>
      </c>
      <c r="BI34" s="177">
        <v>8</v>
      </c>
      <c r="BJ34" s="229" t="s">
        <v>41</v>
      </c>
      <c r="BK34" s="179">
        <v>1</v>
      </c>
      <c r="BL34" s="230" t="s">
        <v>132</v>
      </c>
      <c r="BN34" s="4">
        <v>1</v>
      </c>
    </row>
    <row r="35" spans="1:66" s="48" customFormat="1" ht="21" customHeight="1" x14ac:dyDescent="0.25">
      <c r="A35" s="1401" t="str">
        <f t="shared" si="15"/>
        <v>►</v>
      </c>
      <c r="B35" s="1402" t="str">
        <f t="shared" si="16"/>
        <v>►</v>
      </c>
      <c r="C35" s="1403" t="str">
        <f t="shared" si="31"/>
        <v>►</v>
      </c>
      <c r="D35" s="2475" t="str">
        <f t="shared" si="18"/>
        <v>►</v>
      </c>
      <c r="E35" s="1402" t="str">
        <f t="shared" si="32"/>
        <v>►</v>
      </c>
      <c r="F35" s="1402" t="str">
        <f t="shared" si="33"/>
        <v>►</v>
      </c>
      <c r="G35" s="1402" t="str">
        <f t="shared" si="34"/>
        <v>►</v>
      </c>
      <c r="H35" s="2606"/>
      <c r="R35" s="2607"/>
      <c r="S35" s="2567"/>
      <c r="T35" s="2443"/>
      <c r="U35" s="2442"/>
      <c r="V35" s="2589">
        <f t="shared" si="35"/>
        <v>0</v>
      </c>
      <c r="W35" s="2590" t="str">
        <f>IF(OR(V35=0, ISBLANK(P35)), "", TEXT(ROUND(V35/INDEX(AI21:AI83, MATCH(P35, AH21:AH83, 0)), 0),"# ##0") &amp; " " &amp; P35)</f>
        <v/>
      </c>
      <c r="X35" s="2591">
        <f t="shared" si="36"/>
        <v>0</v>
      </c>
      <c r="Y35" s="2592">
        <f t="shared" si="37"/>
        <v>0</v>
      </c>
      <c r="Z35" s="2592" t="str">
        <f t="shared" si="38"/>
        <v/>
      </c>
      <c r="AA35" s="2581"/>
      <c r="AB35" s="2593">
        <f t="shared" si="27"/>
        <v>0</v>
      </c>
      <c r="AC35" s="2583">
        <v>1</v>
      </c>
      <c r="AD35" s="2594">
        <f t="shared" si="39"/>
        <v>0</v>
      </c>
      <c r="AE35" s="2564"/>
      <c r="AF35" s="2573">
        <f t="shared" si="29"/>
        <v>0</v>
      </c>
      <c r="AG35" s="2574">
        <f>IF(AND(U35&lt;&gt;"", ISNUMBER(S35)), IFERROR(INDEX(AI21:AI91, MATCH(P35, AH21:AH91, 0)) * O35 * IF(ISBLANK(L35), 1, L35), 0), 0)</f>
        <v>0</v>
      </c>
      <c r="AH35" s="317" t="s">
        <v>125</v>
      </c>
      <c r="AI35" s="154">
        <f t="shared" si="30"/>
        <v>0.1</v>
      </c>
      <c r="AJ35" s="2608">
        <v>100</v>
      </c>
      <c r="AL35" s="1401" t="str">
        <f t="shared" si="22"/>
        <v>►</v>
      </c>
      <c r="AM35" s="3"/>
      <c r="AN35" s="76"/>
      <c r="AO35" s="76"/>
      <c r="AP35" s="76"/>
      <c r="AQ35" s="76"/>
      <c r="AS35" s="2600"/>
      <c r="AT35" s="2242"/>
      <c r="AU35" s="2242"/>
      <c r="AV35" s="2242"/>
      <c r="AW35" s="2242"/>
      <c r="AX35" s="730"/>
      <c r="AY35" s="2601"/>
      <c r="BA35" s="3148"/>
      <c r="BB35" s="3149"/>
      <c r="BC35" s="3149"/>
      <c r="BD35" s="3150"/>
      <c r="BF35" s="227"/>
      <c r="BG35" s="175"/>
      <c r="BH35" s="176" t="s">
        <v>131</v>
      </c>
      <c r="BI35" s="177">
        <v>105</v>
      </c>
      <c r="BJ35" s="229" t="s">
        <v>41</v>
      </c>
      <c r="BK35" s="179">
        <v>1</v>
      </c>
      <c r="BL35" s="230" t="s">
        <v>135</v>
      </c>
      <c r="BN35" s="4">
        <v>1</v>
      </c>
    </row>
    <row r="36" spans="1:66" s="48" customFormat="1" ht="21" customHeight="1" x14ac:dyDescent="0.25">
      <c r="A36" s="1401" t="str">
        <f t="shared" si="15"/>
        <v>►</v>
      </c>
      <c r="B36" s="1402" t="str">
        <f t="shared" si="16"/>
        <v>►</v>
      </c>
      <c r="C36" s="1403" t="str">
        <f t="shared" si="31"/>
        <v>►</v>
      </c>
      <c r="D36" s="2475" t="str">
        <f t="shared" si="18"/>
        <v>►</v>
      </c>
      <c r="E36" s="1402" t="str">
        <f t="shared" si="32"/>
        <v>►</v>
      </c>
      <c r="F36" s="1402" t="str">
        <f t="shared" si="33"/>
        <v>►</v>
      </c>
      <c r="G36" s="1402" t="str">
        <f t="shared" si="34"/>
        <v>►</v>
      </c>
      <c r="H36" s="2606"/>
      <c r="R36" s="2607"/>
      <c r="S36" s="2567"/>
      <c r="T36" s="2443"/>
      <c r="U36" s="2442"/>
      <c r="V36" s="2577">
        <f t="shared" si="35"/>
        <v>0</v>
      </c>
      <c r="W36" s="2578" t="str">
        <f>IF(OR(V36=0, ISBLANK(P36)), "", TEXT(ROUND(V36/INDEX(AI21:AI83, MATCH(P36, AH21:AH83, 0)), 0),"# ##0") &amp; " " &amp; P36)</f>
        <v/>
      </c>
      <c r="X36" s="2579">
        <f t="shared" si="36"/>
        <v>0</v>
      </c>
      <c r="Y36" s="2580">
        <f t="shared" si="37"/>
        <v>0</v>
      </c>
      <c r="Z36" s="2580" t="str">
        <f t="shared" si="38"/>
        <v/>
      </c>
      <c r="AA36" s="2581"/>
      <c r="AB36" s="2582">
        <f t="shared" si="27"/>
        <v>0</v>
      </c>
      <c r="AC36" s="2583">
        <v>1</v>
      </c>
      <c r="AD36" s="2584">
        <f t="shared" si="39"/>
        <v>0</v>
      </c>
      <c r="AE36" s="2564"/>
      <c r="AF36" s="2573">
        <f t="shared" si="29"/>
        <v>0</v>
      </c>
      <c r="AG36" s="2574">
        <f>IF(AND(U36&lt;&gt;"", ISNUMBER(S36)), IFERROR(INDEX(AI21:AI91, MATCH(P36, AH21:AH91, 0)) * O36 * IF(ISBLANK(L36), 1, L36), 0), 0)</f>
        <v>0</v>
      </c>
      <c r="AH36" s="2611" t="s">
        <v>126</v>
      </c>
      <c r="AI36" s="154">
        <f t="shared" si="30"/>
        <v>4.9299999999999995E-3</v>
      </c>
      <c r="AJ36" s="2612">
        <v>4.93</v>
      </c>
      <c r="AL36" s="1401" t="str">
        <f t="shared" si="22"/>
        <v>►</v>
      </c>
      <c r="AM36" s="3"/>
      <c r="AN36" s="76"/>
      <c r="AO36" s="76"/>
      <c r="AP36" s="76"/>
      <c r="AQ36" s="76"/>
      <c r="AS36" s="2600"/>
      <c r="AT36" s="2242"/>
      <c r="AU36" s="2242"/>
      <c r="AV36" s="2242"/>
      <c r="AW36" s="2242"/>
      <c r="AX36" s="730"/>
      <c r="AY36" s="2601"/>
      <c r="BA36" s="2441">
        <v>10</v>
      </c>
      <c r="BB36" s="2443" t="s">
        <v>44</v>
      </c>
      <c r="BC36" s="104"/>
      <c r="BD36" s="105"/>
      <c r="BF36" s="107"/>
      <c r="BG36" s="108"/>
      <c r="BH36" s="108"/>
      <c r="BI36" s="108"/>
      <c r="BJ36" s="108"/>
      <c r="BK36" s="108"/>
      <c r="BL36" s="109"/>
      <c r="BN36" s="4">
        <v>1</v>
      </c>
    </row>
    <row r="37" spans="1:66" s="48" customFormat="1" ht="21" customHeight="1" x14ac:dyDescent="0.25">
      <c r="A37" s="1401" t="str">
        <f t="shared" si="15"/>
        <v>►</v>
      </c>
      <c r="B37" s="1402" t="str">
        <f t="shared" si="16"/>
        <v>►</v>
      </c>
      <c r="C37" s="1403" t="str">
        <f t="shared" si="31"/>
        <v>►</v>
      </c>
      <c r="D37" s="2475" t="str">
        <f t="shared" si="18"/>
        <v>►</v>
      </c>
      <c r="E37" s="1402" t="str">
        <f t="shared" si="32"/>
        <v>►</v>
      </c>
      <c r="F37" s="1402" t="str">
        <f t="shared" si="33"/>
        <v>►</v>
      </c>
      <c r="G37" s="1402" t="str">
        <f t="shared" si="34"/>
        <v>►</v>
      </c>
      <c r="H37" s="2606"/>
      <c r="R37" s="2607"/>
      <c r="S37" s="2567"/>
      <c r="T37" s="2443"/>
      <c r="U37" s="2442"/>
      <c r="V37" s="2589">
        <f t="shared" si="35"/>
        <v>0</v>
      </c>
      <c r="W37" s="2590" t="str">
        <f>IF(OR(V37=0, ISBLANK(P37)), "", TEXT(ROUND(V37/INDEX(AI21:AI83, MATCH(P37, AH21:AH83, 0)), 0),"# ##0") &amp; " " &amp; P37)</f>
        <v/>
      </c>
      <c r="X37" s="2591">
        <f t="shared" si="36"/>
        <v>0</v>
      </c>
      <c r="Y37" s="2592">
        <f t="shared" si="37"/>
        <v>0</v>
      </c>
      <c r="Z37" s="2592" t="str">
        <f t="shared" si="38"/>
        <v/>
      </c>
      <c r="AA37" s="2581"/>
      <c r="AB37" s="2593">
        <f t="shared" si="27"/>
        <v>0</v>
      </c>
      <c r="AC37" s="2583">
        <v>1</v>
      </c>
      <c r="AD37" s="2594">
        <f t="shared" si="39"/>
        <v>0</v>
      </c>
      <c r="AE37" s="2564"/>
      <c r="AF37" s="2573">
        <f t="shared" si="29"/>
        <v>0</v>
      </c>
      <c r="AG37" s="2574">
        <f>IF(AND(U37&lt;&gt;"", ISNUMBER(S37)), IFERROR(INDEX(AI21:AI91, MATCH(P37, AH21:AH91, 0)) * O37 * IF(ISBLANK(L37), 1, L37), 0), 0)</f>
        <v>0</v>
      </c>
      <c r="AH37" s="2611" t="s">
        <v>130</v>
      </c>
      <c r="AI37" s="154">
        <f t="shared" si="30"/>
        <v>5.0000000000000001E-3</v>
      </c>
      <c r="AJ37" s="2608">
        <v>5</v>
      </c>
      <c r="AL37" s="1401" t="str">
        <f t="shared" si="22"/>
        <v>►</v>
      </c>
      <c r="AM37" s="3"/>
      <c r="AN37" s="238" t="s">
        <v>144</v>
      </c>
      <c r="AO37" s="64"/>
      <c r="AP37" s="64"/>
      <c r="AQ37" s="65"/>
      <c r="AS37" s="2613"/>
      <c r="AT37" s="2614" t="s">
        <v>2255</v>
      </c>
      <c r="AU37" s="2242"/>
      <c r="AV37" s="2250"/>
      <c r="AW37" s="2250"/>
      <c r="AX37" s="2251"/>
      <c r="AY37" s="2615"/>
      <c r="BA37" s="483" t="s">
        <v>276</v>
      </c>
      <c r="BB37" s="494"/>
      <c r="BC37" s="104"/>
      <c r="BD37" s="105"/>
      <c r="BF37" s="107"/>
      <c r="BG37" s="218" t="s">
        <v>140</v>
      </c>
      <c r="BH37" s="108"/>
      <c r="BI37" s="108"/>
      <c r="BJ37" s="108"/>
      <c r="BK37" s="108"/>
      <c r="BL37" s="109"/>
      <c r="BN37" s="4">
        <v>1</v>
      </c>
    </row>
    <row r="38" spans="1:66" s="48" customFormat="1" ht="21" customHeight="1" thickBot="1" x14ac:dyDescent="0.3">
      <c r="A38" s="1401" t="str">
        <f t="shared" si="15"/>
        <v>►</v>
      </c>
      <c r="B38" s="1402" t="str">
        <f t="shared" si="16"/>
        <v>►</v>
      </c>
      <c r="C38" s="1403" t="str">
        <f t="shared" si="31"/>
        <v>►</v>
      </c>
      <c r="D38" s="2475" t="str">
        <f t="shared" si="18"/>
        <v>►</v>
      </c>
      <c r="E38" s="1402" t="str">
        <f t="shared" si="32"/>
        <v>►</v>
      </c>
      <c r="F38" s="1402" t="str">
        <f t="shared" si="33"/>
        <v>►</v>
      </c>
      <c r="G38" s="1402" t="str">
        <f t="shared" si="34"/>
        <v>►</v>
      </c>
      <c r="H38" s="2606"/>
      <c r="R38" s="2607"/>
      <c r="S38" s="2567"/>
      <c r="T38" s="2443"/>
      <c r="U38" s="2442"/>
      <c r="V38" s="2577">
        <f t="shared" si="35"/>
        <v>0</v>
      </c>
      <c r="W38" s="2578" t="str">
        <f>IF(OR(V38=0, ISBLANK(P38)), "", TEXT(ROUND(V38/INDEX(AI21:AI83, MATCH(P38, AH21:AH83, 0)), 0),"# ##0") &amp; " " &amp; P38)</f>
        <v/>
      </c>
      <c r="X38" s="2579">
        <f t="shared" si="36"/>
        <v>0</v>
      </c>
      <c r="Y38" s="2580">
        <f t="shared" si="37"/>
        <v>0</v>
      </c>
      <c r="Z38" s="2580" t="str">
        <f t="shared" si="38"/>
        <v/>
      </c>
      <c r="AA38" s="2581"/>
      <c r="AB38" s="2582">
        <f t="shared" si="27"/>
        <v>0</v>
      </c>
      <c r="AC38" s="2583">
        <v>1</v>
      </c>
      <c r="AD38" s="2584">
        <f t="shared" si="39"/>
        <v>0</v>
      </c>
      <c r="AE38" s="2564"/>
      <c r="AF38" s="2573">
        <f t="shared" si="29"/>
        <v>0</v>
      </c>
      <c r="AG38" s="2574">
        <f>IF(AND(U38&lt;&gt;"", ISNUMBER(S38)), IFERROR(INDEX(AI21:AI91, MATCH(P38, AH21:AH91, 0)) * O38 * IF(ISBLANK(L38), 1, L38), 0), 0)</f>
        <v>0</v>
      </c>
      <c r="AH38" s="2611" t="s">
        <v>128</v>
      </c>
      <c r="AI38" s="154">
        <f t="shared" si="30"/>
        <v>1.4999999999999999E-2</v>
      </c>
      <c r="AJ38" s="2608">
        <v>15</v>
      </c>
      <c r="AL38" s="1401" t="str">
        <f t="shared" si="22"/>
        <v>►</v>
      </c>
      <c r="AM38" s="3"/>
      <c r="AN38" s="245" t="s">
        <v>148</v>
      </c>
      <c r="AO38" s="64"/>
      <c r="AP38" s="64"/>
      <c r="AQ38" s="65"/>
      <c r="AS38" s="2616"/>
      <c r="AT38" s="2263"/>
      <c r="AU38" s="2263"/>
      <c r="AV38" s="2263"/>
      <c r="AW38" s="2263"/>
      <c r="AX38" s="2264"/>
      <c r="AY38" s="2617"/>
      <c r="BA38" s="2441">
        <v>5</v>
      </c>
      <c r="BB38" s="2443" t="s">
        <v>280</v>
      </c>
      <c r="BC38" s="104"/>
      <c r="BD38" s="105"/>
      <c r="BF38" s="107"/>
      <c r="BG38" s="108"/>
      <c r="BH38" s="108"/>
      <c r="BI38" s="108"/>
      <c r="BJ38" s="108"/>
      <c r="BK38" s="108"/>
      <c r="BL38" s="109"/>
      <c r="BN38" s="4">
        <v>1</v>
      </c>
    </row>
    <row r="39" spans="1:66" s="48" customFormat="1" ht="21" customHeight="1" thickTop="1" x14ac:dyDescent="0.25">
      <c r="A39" s="1401" t="str">
        <f t="shared" si="15"/>
        <v>►</v>
      </c>
      <c r="B39" s="1402" t="str">
        <f t="shared" si="16"/>
        <v>►</v>
      </c>
      <c r="C39" s="1403" t="str">
        <f t="shared" si="31"/>
        <v>►</v>
      </c>
      <c r="D39" s="2475" t="str">
        <f t="shared" si="18"/>
        <v>►</v>
      </c>
      <c r="E39" s="1402" t="str">
        <f t="shared" si="32"/>
        <v>►</v>
      </c>
      <c r="F39" s="1402" t="str">
        <f t="shared" si="33"/>
        <v>►</v>
      </c>
      <c r="G39" s="1402" t="str">
        <f t="shared" si="34"/>
        <v>►</v>
      </c>
      <c r="H39" s="2606"/>
      <c r="R39" s="2607"/>
      <c r="S39" s="2567"/>
      <c r="T39" s="2443"/>
      <c r="U39" s="2442"/>
      <c r="V39" s="2589">
        <f t="shared" si="35"/>
        <v>0</v>
      </c>
      <c r="W39" s="2590" t="str">
        <f>IF(OR(V39=0, ISBLANK(P39)), "", TEXT(ROUND(V39/INDEX(AI21:AI83, MATCH(P39, AH21:AH83, 0)), 0),"# ##0") &amp; " " &amp; P39)</f>
        <v/>
      </c>
      <c r="X39" s="2591">
        <f t="shared" si="36"/>
        <v>0</v>
      </c>
      <c r="Y39" s="2592">
        <f t="shared" si="37"/>
        <v>0</v>
      </c>
      <c r="Z39" s="2592" t="str">
        <f t="shared" si="38"/>
        <v/>
      </c>
      <c r="AA39" s="2581"/>
      <c r="AB39" s="2593">
        <f t="shared" si="27"/>
        <v>0</v>
      </c>
      <c r="AC39" s="2583">
        <v>1</v>
      </c>
      <c r="AD39" s="2594">
        <f t="shared" si="39"/>
        <v>0</v>
      </c>
      <c r="AE39" s="2564"/>
      <c r="AF39" s="2573">
        <f t="shared" si="29"/>
        <v>0</v>
      </c>
      <c r="AG39" s="2574">
        <f>IF(AND(U39&lt;&gt;"", ISNUMBER(S39)), IFERROR(INDEX(AI21:AI91, MATCH(P39, AH21:AH91, 0)) * O39 * IF(ISBLANK(L39), 1, L39), 0), 0)</f>
        <v>0</v>
      </c>
      <c r="AH39" s="2618" t="s">
        <v>1120</v>
      </c>
      <c r="AI39" s="1448">
        <f t="shared" si="30"/>
        <v>1.25E-3</v>
      </c>
      <c r="AJ39" s="2612">
        <v>1.25</v>
      </c>
      <c r="AL39" s="1401" t="str">
        <f t="shared" si="22"/>
        <v>►</v>
      </c>
      <c r="AM39" s="3"/>
      <c r="AN39" s="76"/>
      <c r="AO39" s="76"/>
      <c r="AP39" s="76"/>
      <c r="AQ39" s="76"/>
      <c r="AS39" s="3573" t="s">
        <v>2256</v>
      </c>
      <c r="AT39" s="3574"/>
      <c r="AU39" s="3574"/>
      <c r="AV39" s="3574"/>
      <c r="AW39" s="3574"/>
      <c r="AX39" s="3574"/>
      <c r="AY39" s="3575"/>
      <c r="BA39" s="410" t="s">
        <v>288</v>
      </c>
      <c r="BB39" s="494"/>
      <c r="BC39" s="355"/>
      <c r="BD39" s="356"/>
      <c r="BF39" s="2542"/>
      <c r="BG39" s="100"/>
      <c r="BH39" s="100"/>
      <c r="BI39" s="100"/>
      <c r="BJ39" s="100"/>
      <c r="BK39" s="100"/>
      <c r="BL39" s="2543"/>
      <c r="BN39" s="4">
        <v>1</v>
      </c>
    </row>
    <row r="40" spans="1:66" s="48" customFormat="1" ht="21" customHeight="1" x14ac:dyDescent="0.25">
      <c r="A40" s="1401" t="str">
        <f t="shared" si="15"/>
        <v>►</v>
      </c>
      <c r="B40" s="1402" t="str">
        <f t="shared" si="16"/>
        <v>►</v>
      </c>
      <c r="C40" s="1403" t="str">
        <f t="shared" si="31"/>
        <v>►</v>
      </c>
      <c r="D40" s="2475" t="str">
        <f t="shared" si="18"/>
        <v>►</v>
      </c>
      <c r="E40" s="1402" t="str">
        <f t="shared" si="32"/>
        <v>►</v>
      </c>
      <c r="F40" s="1402" t="str">
        <f t="shared" si="33"/>
        <v>►</v>
      </c>
      <c r="G40" s="1402" t="str">
        <f t="shared" si="34"/>
        <v>►</v>
      </c>
      <c r="H40" s="2606"/>
      <c r="R40" s="2607"/>
      <c r="S40" s="2567"/>
      <c r="T40" s="2443"/>
      <c r="U40" s="2442"/>
      <c r="V40" s="2577">
        <f t="shared" si="35"/>
        <v>0</v>
      </c>
      <c r="W40" s="2578" t="str">
        <f>IF(OR(V40=0, ISBLANK(P40)), "", TEXT(ROUND(V40/INDEX(AI21:AI83, MATCH(P40, AH21:AH83, 0)), 0),"# ##0") &amp; " " &amp; P40)</f>
        <v/>
      </c>
      <c r="X40" s="2579">
        <f t="shared" si="36"/>
        <v>0</v>
      </c>
      <c r="Y40" s="2580">
        <f t="shared" si="37"/>
        <v>0</v>
      </c>
      <c r="Z40" s="2580" t="str">
        <f t="shared" si="38"/>
        <v/>
      </c>
      <c r="AA40" s="2581"/>
      <c r="AB40" s="2582">
        <f t="shared" si="27"/>
        <v>0</v>
      </c>
      <c r="AC40" s="2583">
        <v>1</v>
      </c>
      <c r="AD40" s="2584">
        <f t="shared" si="39"/>
        <v>0</v>
      </c>
      <c r="AE40" s="2564"/>
      <c r="AF40" s="2573">
        <f t="shared" si="29"/>
        <v>0</v>
      </c>
      <c r="AG40" s="2574">
        <f>IF(AND(U40&lt;&gt;"", ISNUMBER(S40)), IFERROR(INDEX(AI21:AI91, MATCH(P40, AH21:AH91, 0)) * O40 * IF(ISBLANK(L40), 1, L40), 0), 0)</f>
        <v>0</v>
      </c>
      <c r="AH40" s="2618" t="s">
        <v>1122</v>
      </c>
      <c r="AI40" s="1027">
        <f t="shared" si="30"/>
        <v>2.5000000000000001E-3</v>
      </c>
      <c r="AJ40" s="2619">
        <v>2.5</v>
      </c>
      <c r="AL40" s="1401" t="str">
        <f t="shared" si="22"/>
        <v>►</v>
      </c>
      <c r="AM40" s="3"/>
      <c r="AN40" s="76"/>
      <c r="AO40" s="76"/>
      <c r="AP40" s="76"/>
      <c r="AQ40" s="76"/>
      <c r="AS40" s="3252"/>
      <c r="AT40" s="3248"/>
      <c r="AU40" s="3248"/>
      <c r="AV40" s="3248"/>
      <c r="AW40" s="3248"/>
      <c r="AX40" s="3248"/>
      <c r="AY40" s="3253"/>
      <c r="BA40" s="390"/>
      <c r="BD40" s="2620"/>
      <c r="BF40" s="3151" t="s">
        <v>173</v>
      </c>
      <c r="BG40" s="3152"/>
      <c r="BH40" s="3152"/>
      <c r="BI40" s="3152"/>
      <c r="BJ40" s="3152"/>
      <c r="BK40" s="3152"/>
      <c r="BL40" s="3153"/>
      <c r="BN40" s="4">
        <v>1</v>
      </c>
    </row>
    <row r="41" spans="1:66" s="48" customFormat="1" ht="21" customHeight="1" x14ac:dyDescent="0.25">
      <c r="A41" s="1401" t="str">
        <f t="shared" si="15"/>
        <v>►</v>
      </c>
      <c r="B41" s="1402" t="str">
        <f t="shared" si="16"/>
        <v>►</v>
      </c>
      <c r="C41" s="1403" t="str">
        <f t="shared" si="31"/>
        <v>►</v>
      </c>
      <c r="D41" s="2475" t="str">
        <f t="shared" si="18"/>
        <v>►</v>
      </c>
      <c r="E41" s="1402" t="str">
        <f t="shared" si="32"/>
        <v>►</v>
      </c>
      <c r="F41" s="1402" t="str">
        <f t="shared" si="33"/>
        <v>►</v>
      </c>
      <c r="G41" s="1402" t="str">
        <f t="shared" si="34"/>
        <v>►</v>
      </c>
      <c r="H41" s="2606"/>
      <c r="R41" s="2607"/>
      <c r="S41" s="2567"/>
      <c r="T41" s="2443"/>
      <c r="U41" s="2442"/>
      <c r="V41" s="2589">
        <f t="shared" si="35"/>
        <v>0</v>
      </c>
      <c r="W41" s="2590" t="str">
        <f>IF(OR(V41=0, ISBLANK(P41)), "", TEXT(ROUND(V41/INDEX(AI21:AI83, MATCH(P41, AH21:AH83, 0)), 0),"# ##0") &amp; " " &amp; P41)</f>
        <v/>
      </c>
      <c r="X41" s="2591">
        <f t="shared" si="36"/>
        <v>0</v>
      </c>
      <c r="Y41" s="2592">
        <f t="shared" si="37"/>
        <v>0</v>
      </c>
      <c r="Z41" s="2592" t="str">
        <f t="shared" si="38"/>
        <v/>
      </c>
      <c r="AA41" s="2581"/>
      <c r="AB41" s="2593">
        <f t="shared" si="27"/>
        <v>0</v>
      </c>
      <c r="AC41" s="2583">
        <v>1</v>
      </c>
      <c r="AD41" s="2594">
        <f t="shared" si="39"/>
        <v>0</v>
      </c>
      <c r="AE41" s="2564"/>
      <c r="AF41" s="2573">
        <f t="shared" si="29"/>
        <v>0</v>
      </c>
      <c r="AG41" s="2574">
        <f>IF(AND(U41&lt;&gt;"", ISNUMBER(S41)), IFERROR(INDEX(AI21:AI91, MATCH(P41, AH21:AH91, 0)) * O41 * IF(ISBLANK(L41), 1, L41), 0), 0)</f>
        <v>0</v>
      </c>
      <c r="AH41" s="2618" t="s">
        <v>1123</v>
      </c>
      <c r="AI41" s="1027">
        <f t="shared" si="30"/>
        <v>4.4999999999999997E-3</v>
      </c>
      <c r="AJ41" s="2619">
        <v>4.5</v>
      </c>
      <c r="AL41" s="1401" t="str">
        <f t="shared" si="22"/>
        <v>►</v>
      </c>
      <c r="AM41" s="3"/>
      <c r="AN41" s="76"/>
      <c r="AO41" s="76"/>
      <c r="AP41" s="76"/>
      <c r="AQ41" s="76"/>
      <c r="AS41" s="3398" t="s">
        <v>2257</v>
      </c>
      <c r="AT41" s="3399"/>
      <c r="AU41" s="3399"/>
      <c r="AV41" s="3399"/>
      <c r="AW41" s="3399"/>
      <c r="AX41" s="3399"/>
      <c r="AY41" s="3400"/>
      <c r="BA41" s="2481" t="s">
        <v>2208</v>
      </c>
      <c r="BB41" s="118"/>
      <c r="BC41" s="118"/>
      <c r="BD41" s="119"/>
      <c r="BF41" s="3151"/>
      <c r="BG41" s="3152"/>
      <c r="BH41" s="3152"/>
      <c r="BI41" s="3152"/>
      <c r="BJ41" s="3152"/>
      <c r="BK41" s="3152"/>
      <c r="BL41" s="3153"/>
      <c r="BN41" s="4">
        <v>1</v>
      </c>
    </row>
    <row r="42" spans="1:66" s="48" customFormat="1" ht="21" customHeight="1" x14ac:dyDescent="0.25">
      <c r="A42" s="1401" t="str">
        <f t="shared" si="15"/>
        <v>►</v>
      </c>
      <c r="B42" s="1402" t="str">
        <f t="shared" si="16"/>
        <v>►</v>
      </c>
      <c r="C42" s="1403" t="str">
        <f t="shared" si="31"/>
        <v>►</v>
      </c>
      <c r="D42" s="2475" t="str">
        <f t="shared" si="18"/>
        <v>►</v>
      </c>
      <c r="E42" s="1402" t="str">
        <f t="shared" si="32"/>
        <v>►</v>
      </c>
      <c r="F42" s="1402" t="str">
        <f t="shared" si="33"/>
        <v>►</v>
      </c>
      <c r="G42" s="1402" t="str">
        <f t="shared" si="34"/>
        <v>►</v>
      </c>
      <c r="H42" s="2606"/>
      <c r="R42" s="2607"/>
      <c r="S42" s="2567"/>
      <c r="T42" s="2443"/>
      <c r="U42" s="2442"/>
      <c r="V42" s="2577">
        <f t="shared" si="35"/>
        <v>0</v>
      </c>
      <c r="W42" s="2578" t="str">
        <f>IF(OR(V42=0, ISBLANK(P42)), "", TEXT(ROUND(V42/INDEX(AI21:AI83, MATCH(P42, AH21:AH83, 0)), 0),"# ##0") &amp; " " &amp; P42)</f>
        <v/>
      </c>
      <c r="X42" s="2579">
        <f t="shared" si="36"/>
        <v>0</v>
      </c>
      <c r="Y42" s="2580">
        <f t="shared" si="37"/>
        <v>0</v>
      </c>
      <c r="Z42" s="2580" t="str">
        <f t="shared" si="38"/>
        <v/>
      </c>
      <c r="AA42" s="2581"/>
      <c r="AB42" s="2582">
        <f t="shared" si="27"/>
        <v>0</v>
      </c>
      <c r="AC42" s="2583">
        <v>1</v>
      </c>
      <c r="AD42" s="2584">
        <f t="shared" si="39"/>
        <v>0</v>
      </c>
      <c r="AE42" s="2564"/>
      <c r="AF42" s="2573">
        <f t="shared" si="29"/>
        <v>0</v>
      </c>
      <c r="AG42" s="2574">
        <f>IF(AND(U42&lt;&gt;"", ISNUMBER(S42)), IFERROR(INDEX(AI21:AI91, MATCH(P42, AH21:AH91, 0)) * O42 * IF(ISBLANK(L42), 1, L42), 0), 0)</f>
        <v>0</v>
      </c>
      <c r="AH42" s="2618" t="s">
        <v>1124</v>
      </c>
      <c r="AI42" s="154">
        <f t="shared" si="30"/>
        <v>5.0000000000000001E-3</v>
      </c>
      <c r="AJ42" s="2608">
        <v>5</v>
      </c>
      <c r="AL42" s="1401" t="str">
        <f t="shared" si="22"/>
        <v>►</v>
      </c>
      <c r="AM42" s="3"/>
      <c r="AN42" s="76"/>
      <c r="AO42" s="76"/>
      <c r="AP42" s="76"/>
      <c r="AQ42" s="76"/>
      <c r="AS42" s="3268" t="s">
        <v>2258</v>
      </c>
      <c r="AT42" s="3576"/>
      <c r="AU42" s="3576"/>
      <c r="AV42" s="3576"/>
      <c r="AW42" s="3576"/>
      <c r="AX42" s="3576"/>
      <c r="AY42" s="3269"/>
      <c r="BA42" s="2476" t="s">
        <v>1155</v>
      </c>
      <c r="BB42" s="118"/>
      <c r="BC42" s="118"/>
      <c r="BD42" s="119"/>
      <c r="BF42" s="344"/>
      <c r="BG42" s="345" t="s">
        <v>181</v>
      </c>
      <c r="BH42" s="342"/>
      <c r="BI42" s="342"/>
      <c r="BJ42" s="342"/>
      <c r="BK42" s="342"/>
      <c r="BL42" s="343"/>
      <c r="BN42" s="4">
        <v>1</v>
      </c>
    </row>
    <row r="43" spans="1:66" s="48" customFormat="1" ht="21" customHeight="1" thickBot="1" x14ac:dyDescent="0.3">
      <c r="A43" s="1401" t="str">
        <f t="shared" si="15"/>
        <v>►</v>
      </c>
      <c r="B43" s="1402" t="str">
        <f t="shared" si="16"/>
        <v>►</v>
      </c>
      <c r="C43" s="1403" t="str">
        <f t="shared" si="31"/>
        <v>►</v>
      </c>
      <c r="D43" s="2475" t="str">
        <f t="shared" si="18"/>
        <v>►</v>
      </c>
      <c r="E43" s="1402" t="str">
        <f t="shared" si="32"/>
        <v>►</v>
      </c>
      <c r="F43" s="1402" t="str">
        <f t="shared" si="33"/>
        <v>►</v>
      </c>
      <c r="G43" s="1402" t="str">
        <f t="shared" si="34"/>
        <v>►</v>
      </c>
      <c r="H43" s="2606"/>
      <c r="R43" s="2607"/>
      <c r="S43" s="2567"/>
      <c r="T43" s="2443"/>
      <c r="U43" s="2442"/>
      <c r="V43" s="2589">
        <f t="shared" si="35"/>
        <v>0</v>
      </c>
      <c r="W43" s="2590" t="str">
        <f>IF(OR(V43=0, ISBLANK(P43)), "", TEXT(ROUND(V43/INDEX(AI21:AI83, MATCH(P43, AH21:AH83, 0)), 0),"# ##0") &amp; " " &amp; P43)</f>
        <v/>
      </c>
      <c r="X43" s="2591">
        <f t="shared" si="36"/>
        <v>0</v>
      </c>
      <c r="Y43" s="2592">
        <f t="shared" si="37"/>
        <v>0</v>
      </c>
      <c r="Z43" s="2592" t="str">
        <f t="shared" si="38"/>
        <v/>
      </c>
      <c r="AA43" s="2581"/>
      <c r="AB43" s="2593">
        <f t="shared" si="27"/>
        <v>0</v>
      </c>
      <c r="AC43" s="2583">
        <v>1</v>
      </c>
      <c r="AD43" s="2594">
        <f t="shared" si="39"/>
        <v>0</v>
      </c>
      <c r="AE43" s="2564"/>
      <c r="AF43" s="2573">
        <f t="shared" si="29"/>
        <v>0</v>
      </c>
      <c r="AG43" s="2574">
        <f>IF(AND(U43&lt;&gt;"", ISNUMBER(S43)), IFERROR(INDEX(AI21:AI91, MATCH(P43, AH21:AH91, 0)) * O43 * IF(ISBLANK(L43), 1, L43), 0), 0)</f>
        <v>0</v>
      </c>
      <c r="AH43" s="2618" t="s">
        <v>1125</v>
      </c>
      <c r="AI43" s="1027">
        <f t="shared" si="30"/>
        <v>7.4999999999999997E-3</v>
      </c>
      <c r="AJ43" s="2619">
        <v>7.5</v>
      </c>
      <c r="AL43" s="1401" t="str">
        <f t="shared" si="22"/>
        <v>►</v>
      </c>
      <c r="AM43" s="3"/>
      <c r="AN43" s="76"/>
      <c r="AO43" s="76"/>
      <c r="AP43" s="76"/>
      <c r="AQ43" s="76"/>
      <c r="AS43" s="3268"/>
      <c r="AT43" s="3576"/>
      <c r="AU43" s="3576"/>
      <c r="AV43" s="3576"/>
      <c r="AW43" s="3576"/>
      <c r="AX43" s="3576"/>
      <c r="AY43" s="3269"/>
      <c r="BA43" s="117"/>
      <c r="BB43" s="118"/>
      <c r="BC43" s="118"/>
      <c r="BD43" s="119"/>
      <c r="BF43" s="2524"/>
      <c r="BG43" s="342"/>
      <c r="BH43" s="342"/>
      <c r="BI43" s="342"/>
      <c r="BJ43" s="342"/>
      <c r="BK43" s="342"/>
      <c r="BL43" s="343"/>
      <c r="BN43" s="4">
        <v>1</v>
      </c>
    </row>
    <row r="44" spans="1:66" s="48" customFormat="1" ht="21" customHeight="1" x14ac:dyDescent="0.25">
      <c r="A44" s="1401" t="str">
        <f t="shared" si="15"/>
        <v>►</v>
      </c>
      <c r="B44" s="1402" t="str">
        <f t="shared" si="16"/>
        <v>►</v>
      </c>
      <c r="C44" s="1403" t="str">
        <f t="shared" si="31"/>
        <v>►</v>
      </c>
      <c r="D44" s="2475" t="str">
        <f t="shared" si="18"/>
        <v>►</v>
      </c>
      <c r="E44" s="1402" t="str">
        <f t="shared" si="32"/>
        <v>►</v>
      </c>
      <c r="F44" s="1402" t="str">
        <f t="shared" si="33"/>
        <v>►</v>
      </c>
      <c r="G44" s="1402" t="str">
        <f t="shared" si="34"/>
        <v>►</v>
      </c>
      <c r="H44" s="2606"/>
      <c r="R44" s="2607"/>
      <c r="S44" s="2567"/>
      <c r="T44" s="2443"/>
      <c r="U44" s="2442"/>
      <c r="V44" s="2577">
        <f t="shared" si="35"/>
        <v>0</v>
      </c>
      <c r="W44" s="2578" t="str">
        <f>IF(OR(V44=0, ISBLANK(P44)), "", TEXT(ROUND(V44/INDEX(AI21:AI83, MATCH(P44, AH21:AH83, 0)), 0),"# ##0") &amp; " " &amp; P44)</f>
        <v/>
      </c>
      <c r="X44" s="2579">
        <f t="shared" si="36"/>
        <v>0</v>
      </c>
      <c r="Y44" s="2580">
        <f t="shared" si="37"/>
        <v>0</v>
      </c>
      <c r="Z44" s="2580" t="str">
        <f t="shared" si="38"/>
        <v/>
      </c>
      <c r="AA44" s="2581"/>
      <c r="AB44" s="2582">
        <f t="shared" si="27"/>
        <v>0</v>
      </c>
      <c r="AC44" s="2583">
        <v>1</v>
      </c>
      <c r="AD44" s="2584">
        <f t="shared" si="39"/>
        <v>0</v>
      </c>
      <c r="AE44" s="2564"/>
      <c r="AF44" s="2573">
        <f t="shared" si="29"/>
        <v>0</v>
      </c>
      <c r="AG44" s="2574">
        <f>IF(AND(U44&lt;&gt;"", ISNUMBER(S44)), IFERROR(INDEX(AI21:AI91, MATCH(P44, AH21:AH91, 0)) * O44 * IF(ISBLANK(L44), 1, L44), 0), 0)</f>
        <v>0</v>
      </c>
      <c r="AH44" s="2618" t="s">
        <v>1126</v>
      </c>
      <c r="AI44" s="154">
        <f t="shared" si="30"/>
        <v>1.4999999999999999E-2</v>
      </c>
      <c r="AJ44" s="2608">
        <v>15</v>
      </c>
      <c r="AL44" s="1401" t="str">
        <f t="shared" si="22"/>
        <v>►</v>
      </c>
      <c r="AM44" s="3"/>
      <c r="AN44" s="146" t="s">
        <v>157</v>
      </c>
      <c r="AO44" s="64"/>
      <c r="AP44" s="64"/>
      <c r="AQ44" s="65"/>
      <c r="AS44" s="2257"/>
      <c r="AT44" s="2253"/>
      <c r="AU44" s="2253"/>
      <c r="AV44" s="2253"/>
      <c r="AW44" s="2253"/>
      <c r="AX44" s="2253"/>
      <c r="AY44" s="2621"/>
      <c r="BA44" s="102" t="s">
        <v>2224</v>
      </c>
      <c r="BB44" s="103"/>
      <c r="BC44" s="104"/>
      <c r="BD44" s="105"/>
      <c r="BF44" s="348" t="s">
        <v>18</v>
      </c>
      <c r="BG44" s="1407" t="s">
        <v>185</v>
      </c>
      <c r="BH44" s="1408">
        <v>18</v>
      </c>
      <c r="BI44" s="57" t="s">
        <v>6</v>
      </c>
      <c r="BJ44" s="58" t="s">
        <v>19</v>
      </c>
      <c r="BK44" s="3154" t="s">
        <v>20</v>
      </c>
      <c r="BL44" s="3582" t="s">
        <v>188</v>
      </c>
      <c r="BN44" s="4">
        <v>1</v>
      </c>
    </row>
    <row r="45" spans="1:66" s="48" customFormat="1" ht="21" customHeight="1" x14ac:dyDescent="0.25">
      <c r="A45" s="1401" t="str">
        <f t="shared" si="15"/>
        <v>►</v>
      </c>
      <c r="B45" s="1402" t="str">
        <f t="shared" si="16"/>
        <v>►</v>
      </c>
      <c r="C45" s="1403" t="str">
        <f t="shared" si="31"/>
        <v>►</v>
      </c>
      <c r="D45" s="2475" t="str">
        <f t="shared" si="18"/>
        <v>►</v>
      </c>
      <c r="E45" s="1402" t="str">
        <f t="shared" si="32"/>
        <v>►</v>
      </c>
      <c r="F45" s="1402" t="str">
        <f t="shared" si="33"/>
        <v>►</v>
      </c>
      <c r="G45" s="1402" t="str">
        <f t="shared" si="34"/>
        <v>►</v>
      </c>
      <c r="H45" s="2606"/>
      <c r="R45" s="2607"/>
      <c r="S45" s="2567"/>
      <c r="T45" s="2443"/>
      <c r="U45" s="2442"/>
      <c r="V45" s="2589">
        <f t="shared" si="35"/>
        <v>0</v>
      </c>
      <c r="W45" s="2590" t="str">
        <f>IF(OR(V45=0, ISBLANK(P45)), "", TEXT(ROUND(V45/INDEX(AI21:AI83, MATCH(P45, AH21:AH83, 0)), 0),"# ##0") &amp; " " &amp; P45)</f>
        <v/>
      </c>
      <c r="X45" s="2591">
        <f t="shared" si="36"/>
        <v>0</v>
      </c>
      <c r="Y45" s="2592">
        <f t="shared" si="37"/>
        <v>0</v>
      </c>
      <c r="Z45" s="2592" t="str">
        <f t="shared" si="38"/>
        <v/>
      </c>
      <c r="AA45" s="2581"/>
      <c r="AB45" s="2593">
        <f t="shared" si="27"/>
        <v>0</v>
      </c>
      <c r="AC45" s="2583">
        <v>1</v>
      </c>
      <c r="AD45" s="2594">
        <f t="shared" si="39"/>
        <v>0</v>
      </c>
      <c r="AE45" s="2564"/>
      <c r="AF45" s="2573">
        <f t="shared" si="29"/>
        <v>0</v>
      </c>
      <c r="AG45" s="2574">
        <f>IF(AND(U45&lt;&gt;"", ISNUMBER(S45)), IFERROR(INDEX(AI21:AI91, MATCH(P45, AH21:AH91, 0)) * O45 * IF(ISBLANK(L45), 1, L45), 0), 0)</f>
        <v>0</v>
      </c>
      <c r="AH45" s="2611" t="s">
        <v>133</v>
      </c>
      <c r="AI45" s="154">
        <f t="shared" si="30"/>
        <v>0.03</v>
      </c>
      <c r="AJ45" s="2608">
        <v>30</v>
      </c>
      <c r="AL45" s="1401" t="str">
        <f t="shared" si="22"/>
        <v>►</v>
      </c>
      <c r="AM45" s="3"/>
      <c r="AN45" s="146" t="s">
        <v>158</v>
      </c>
      <c r="AO45" s="64"/>
      <c r="AP45" s="64"/>
      <c r="AQ45" s="65"/>
      <c r="AS45" s="2257"/>
      <c r="AT45" s="2253"/>
      <c r="AU45" s="2253"/>
      <c r="AV45" s="2253"/>
      <c r="AW45" s="2253"/>
      <c r="AX45" s="2253"/>
      <c r="AY45" s="2621"/>
      <c r="BA45" s="117"/>
      <c r="BB45" s="118"/>
      <c r="BC45" s="118"/>
      <c r="BD45" s="119"/>
      <c r="BF45" s="309" t="s">
        <v>18</v>
      </c>
      <c r="BG45" s="1409" t="s">
        <v>185</v>
      </c>
      <c r="BH45" s="1410"/>
      <c r="BI45" s="69" t="s">
        <v>28</v>
      </c>
      <c r="BJ45" s="70" t="s">
        <v>29</v>
      </c>
      <c r="BK45" s="3155"/>
      <c r="BL45" s="3583"/>
      <c r="BN45" s="4">
        <v>1</v>
      </c>
    </row>
    <row r="46" spans="1:66" s="48" customFormat="1" ht="21" customHeight="1" x14ac:dyDescent="0.25">
      <c r="A46" s="1401" t="str">
        <f t="shared" si="15"/>
        <v>►</v>
      </c>
      <c r="B46" s="1402" t="str">
        <f t="shared" si="16"/>
        <v>►</v>
      </c>
      <c r="C46" s="1403" t="str">
        <f t="shared" si="31"/>
        <v>►</v>
      </c>
      <c r="D46" s="2475" t="str">
        <f t="shared" si="18"/>
        <v>►</v>
      </c>
      <c r="E46" s="1402" t="str">
        <f t="shared" si="32"/>
        <v>►</v>
      </c>
      <c r="F46" s="1402" t="str">
        <f t="shared" si="33"/>
        <v>►</v>
      </c>
      <c r="G46" s="1402" t="str">
        <f t="shared" si="34"/>
        <v>►</v>
      </c>
      <c r="H46" s="2606"/>
      <c r="R46" s="2607"/>
      <c r="S46" s="2567"/>
      <c r="T46" s="2443"/>
      <c r="U46" s="2442"/>
      <c r="V46" s="2577">
        <f t="shared" si="35"/>
        <v>0</v>
      </c>
      <c r="W46" s="2578" t="str">
        <f>IF(OR(V46=0, ISBLANK(P46)), "", TEXT(ROUND(V46/INDEX(AI21:AI83, MATCH(P46, AH21:AH83, 0)), 0),"# ##0") &amp; " " &amp; P46)</f>
        <v/>
      </c>
      <c r="X46" s="2579">
        <f t="shared" si="36"/>
        <v>0</v>
      </c>
      <c r="Y46" s="2580">
        <f t="shared" si="37"/>
        <v>0</v>
      </c>
      <c r="Z46" s="2580" t="str">
        <f t="shared" si="38"/>
        <v/>
      </c>
      <c r="AA46" s="2581"/>
      <c r="AB46" s="2582">
        <f t="shared" si="27"/>
        <v>0</v>
      </c>
      <c r="AC46" s="2583">
        <v>1</v>
      </c>
      <c r="AD46" s="2584">
        <f t="shared" si="39"/>
        <v>0</v>
      </c>
      <c r="AE46" s="2564"/>
      <c r="AF46" s="2573">
        <f t="shared" si="29"/>
        <v>0</v>
      </c>
      <c r="AG46" s="2574">
        <f>IF(AND(U46&lt;&gt;"", ISNUMBER(S46)), IFERROR(INDEX(AI21:AI91, MATCH(P46, AH21:AH91, 0)) * O46 * IF(ISBLANK(L46), 1, L46), 0), 0)</f>
        <v>0</v>
      </c>
      <c r="AH46" s="2611" t="s">
        <v>1127</v>
      </c>
      <c r="AI46" s="154">
        <f t="shared" si="30"/>
        <v>0.04</v>
      </c>
      <c r="AJ46" s="2608">
        <v>40</v>
      </c>
      <c r="AL46" s="1401" t="str">
        <f t="shared" si="22"/>
        <v>►</v>
      </c>
      <c r="AM46" s="3"/>
      <c r="AN46" s="146" t="s">
        <v>160</v>
      </c>
      <c r="AO46" s="64"/>
      <c r="AP46" s="64"/>
      <c r="AQ46" s="65"/>
      <c r="AS46" s="2257"/>
      <c r="AT46" s="2253"/>
      <c r="AU46" s="2253"/>
      <c r="AV46" s="2253"/>
      <c r="AW46" s="2253"/>
      <c r="AX46" s="2253"/>
      <c r="AY46" s="2621"/>
      <c r="BA46" s="3132" t="s">
        <v>2259</v>
      </c>
      <c r="BB46" s="3133"/>
      <c r="BC46" s="3133"/>
      <c r="BD46" s="3134"/>
      <c r="BF46" s="309" t="s">
        <v>18</v>
      </c>
      <c r="BG46" s="1412" t="s">
        <v>185</v>
      </c>
      <c r="BH46" s="1412"/>
      <c r="BI46" s="81" t="s">
        <v>193</v>
      </c>
      <c r="BJ46" s="2622"/>
      <c r="BK46" s="2623"/>
      <c r="BL46" s="366" t="s">
        <v>34</v>
      </c>
      <c r="BN46" s="4">
        <v>1</v>
      </c>
    </row>
    <row r="47" spans="1:66" s="48" customFormat="1" ht="21" customHeight="1" x14ac:dyDescent="0.25">
      <c r="A47" s="1401" t="str">
        <f t="shared" si="15"/>
        <v>►</v>
      </c>
      <c r="B47" s="1402" t="str">
        <f t="shared" si="16"/>
        <v>►</v>
      </c>
      <c r="C47" s="1403" t="str">
        <f t="shared" si="31"/>
        <v>►</v>
      </c>
      <c r="D47" s="2475" t="str">
        <f t="shared" si="18"/>
        <v>►</v>
      </c>
      <c r="E47" s="1402" t="str">
        <f t="shared" si="32"/>
        <v>►</v>
      </c>
      <c r="F47" s="1402" t="str">
        <f t="shared" si="33"/>
        <v>►</v>
      </c>
      <c r="G47" s="1402" t="str">
        <f t="shared" si="34"/>
        <v>►</v>
      </c>
      <c r="H47" s="2606"/>
      <c r="R47" s="2607"/>
      <c r="S47" s="2567"/>
      <c r="T47" s="2443"/>
      <c r="U47" s="2442"/>
      <c r="V47" s="2589">
        <f t="shared" si="35"/>
        <v>0</v>
      </c>
      <c r="W47" s="2590" t="str">
        <f>IF(OR(V47=0, ISBLANK(P47)), "", TEXT(ROUND(V47/INDEX(AI21:AI83, MATCH(P47, AH21:AH83, 0)), 0),"# ##0") &amp; " " &amp; P47)</f>
        <v/>
      </c>
      <c r="X47" s="2591">
        <f t="shared" si="36"/>
        <v>0</v>
      </c>
      <c r="Y47" s="2592">
        <f t="shared" si="37"/>
        <v>0</v>
      </c>
      <c r="Z47" s="2592" t="str">
        <f t="shared" si="38"/>
        <v/>
      </c>
      <c r="AA47" s="2581"/>
      <c r="AB47" s="2593">
        <f t="shared" si="27"/>
        <v>0</v>
      </c>
      <c r="AC47" s="2583">
        <v>1</v>
      </c>
      <c r="AD47" s="2594">
        <f t="shared" si="39"/>
        <v>0</v>
      </c>
      <c r="AE47" s="2564"/>
      <c r="AF47" s="2573">
        <f t="shared" si="29"/>
        <v>0</v>
      </c>
      <c r="AG47" s="2574">
        <f>IF(AND(U47&lt;&gt;"", ISNUMBER(S47)), IFERROR(INDEX(AI21:AI91, MATCH(P47, AH21:AH91, 0)) * O47 * IF(ISBLANK(L47), 1, L47), 0), 0)</f>
        <v>0</v>
      </c>
      <c r="AH47" s="2611" t="s">
        <v>224</v>
      </c>
      <c r="AI47" s="154">
        <f t="shared" si="30"/>
        <v>0.06</v>
      </c>
      <c r="AJ47" s="2608">
        <v>60</v>
      </c>
      <c r="AL47" s="1401" t="str">
        <f t="shared" si="22"/>
        <v>►</v>
      </c>
      <c r="AM47" s="3"/>
      <c r="AN47" s="76"/>
      <c r="AO47" s="76"/>
      <c r="AP47" s="76"/>
      <c r="AQ47" s="76"/>
      <c r="AS47" s="2257"/>
      <c r="AT47" s="2253"/>
      <c r="AU47" s="2253"/>
      <c r="AV47" s="2253"/>
      <c r="AW47" s="2253"/>
      <c r="AX47" s="2253"/>
      <c r="AY47" s="2621"/>
      <c r="BA47" s="3132"/>
      <c r="BB47" s="3133"/>
      <c r="BC47" s="3133"/>
      <c r="BD47" s="3134"/>
      <c r="BF47" s="309" t="s">
        <v>18</v>
      </c>
      <c r="BG47" s="367" t="s">
        <v>185</v>
      </c>
      <c r="BH47" s="367"/>
      <c r="BI47" s="368"/>
      <c r="BJ47" s="93"/>
      <c r="BK47" s="93"/>
      <c r="BL47" s="369"/>
      <c r="BN47" s="4">
        <v>1</v>
      </c>
    </row>
    <row r="48" spans="1:66" s="48" customFormat="1" ht="21" customHeight="1" x14ac:dyDescent="0.25">
      <c r="A48" s="1401" t="str">
        <f t="shared" si="15"/>
        <v>►</v>
      </c>
      <c r="B48" s="1402" t="str">
        <f t="shared" si="16"/>
        <v>►</v>
      </c>
      <c r="C48" s="1403" t="str">
        <f t="shared" si="31"/>
        <v>►</v>
      </c>
      <c r="D48" s="2475" t="str">
        <f t="shared" si="18"/>
        <v>►</v>
      </c>
      <c r="E48" s="1402" t="str">
        <f t="shared" si="32"/>
        <v>►</v>
      </c>
      <c r="F48" s="1402" t="str">
        <f t="shared" si="33"/>
        <v>►</v>
      </c>
      <c r="G48" s="1402" t="str">
        <f t="shared" si="34"/>
        <v>►</v>
      </c>
      <c r="H48" s="2606"/>
      <c r="R48" s="2607"/>
      <c r="S48" s="2567"/>
      <c r="T48" s="2443"/>
      <c r="U48" s="2442"/>
      <c r="V48" s="2577">
        <f t="shared" si="35"/>
        <v>0</v>
      </c>
      <c r="W48" s="2578" t="str">
        <f>IF(OR(V48=0, ISBLANK(P48)), "", TEXT(ROUND(V48/INDEX(AI21:AI83, MATCH(P48, AH21:AH83, 0)), 0),"# ##0") &amp; " " &amp; P48)</f>
        <v/>
      </c>
      <c r="X48" s="2579">
        <f t="shared" si="36"/>
        <v>0</v>
      </c>
      <c r="Y48" s="2580">
        <f t="shared" si="37"/>
        <v>0</v>
      </c>
      <c r="Z48" s="2580" t="str">
        <f t="shared" si="38"/>
        <v/>
      </c>
      <c r="AA48" s="2581"/>
      <c r="AB48" s="2582">
        <f t="shared" si="27"/>
        <v>0</v>
      </c>
      <c r="AC48" s="2583">
        <v>1</v>
      </c>
      <c r="AD48" s="2584">
        <f t="shared" si="39"/>
        <v>0</v>
      </c>
      <c r="AE48" s="2564"/>
      <c r="AF48" s="2573">
        <f t="shared" si="29"/>
        <v>0</v>
      </c>
      <c r="AG48" s="2574">
        <f>IF(AND(U48&lt;&gt;"", ISNUMBER(S48)), IFERROR(INDEX(AI21:AI91, MATCH(P48, AH21:AH91, 0)) * O48 * IF(ISBLANK(L48), 1, L48), 0), 0)</f>
        <v>0</v>
      </c>
      <c r="AH48" s="2611" t="s">
        <v>239</v>
      </c>
      <c r="AI48" s="154">
        <f t="shared" si="30"/>
        <v>7.0000000000000007E-2</v>
      </c>
      <c r="AJ48" s="2608">
        <v>70</v>
      </c>
      <c r="AL48" s="1401" t="str">
        <f t="shared" si="22"/>
        <v>►</v>
      </c>
      <c r="AM48" s="3"/>
      <c r="AN48" s="76"/>
      <c r="AO48" s="76"/>
      <c r="AP48" s="76"/>
      <c r="AQ48" s="76"/>
      <c r="AS48" s="2257"/>
      <c r="AT48" s="2253"/>
      <c r="AU48" s="2253"/>
      <c r="AV48" s="2253"/>
      <c r="AW48" s="2253"/>
      <c r="AX48" s="2253"/>
      <c r="AY48" s="2621"/>
      <c r="BA48" s="3135" t="s">
        <v>1094</v>
      </c>
      <c r="BB48" s="3136"/>
      <c r="BC48" s="3136"/>
      <c r="BD48" s="3137"/>
      <c r="BF48" s="309" t="s">
        <v>18</v>
      </c>
      <c r="BG48" s="367" t="s">
        <v>185</v>
      </c>
      <c r="BH48" s="367"/>
      <c r="BI48" s="368"/>
      <c r="BJ48" s="110">
        <v>18</v>
      </c>
      <c r="BK48" s="111" t="s">
        <v>43</v>
      </c>
      <c r="BL48" s="370" t="s">
        <v>39</v>
      </c>
      <c r="BN48" s="4">
        <v>1</v>
      </c>
    </row>
    <row r="49" spans="1:68" s="48" customFormat="1" ht="21" customHeight="1" x14ac:dyDescent="0.25">
      <c r="A49" s="1401" t="str">
        <f t="shared" si="15"/>
        <v>►</v>
      </c>
      <c r="B49" s="1402" t="str">
        <f t="shared" si="16"/>
        <v>►</v>
      </c>
      <c r="C49" s="1403" t="str">
        <f t="shared" si="31"/>
        <v>►</v>
      </c>
      <c r="D49" s="2475" t="str">
        <f t="shared" si="18"/>
        <v>►</v>
      </c>
      <c r="E49" s="1402" t="str">
        <f t="shared" si="32"/>
        <v>►</v>
      </c>
      <c r="F49" s="1402" t="str">
        <f t="shared" si="33"/>
        <v>►</v>
      </c>
      <c r="G49" s="1402" t="str">
        <f t="shared" si="34"/>
        <v>►</v>
      </c>
      <c r="H49" s="2606"/>
      <c r="R49" s="2607"/>
      <c r="S49" s="2567"/>
      <c r="T49" s="2443"/>
      <c r="U49" s="2442"/>
      <c r="V49" s="2589">
        <f t="shared" si="35"/>
        <v>0</v>
      </c>
      <c r="W49" s="2590" t="str">
        <f>IF(OR(V49=0, ISBLANK(P49)), "", TEXT(ROUND(V49/INDEX(AI21:AI83, MATCH(P49, AH21:AH83, 0)), 0),"# ##0") &amp; " " &amp; P49)</f>
        <v/>
      </c>
      <c r="X49" s="2591">
        <f t="shared" si="36"/>
        <v>0</v>
      </c>
      <c r="Y49" s="2592">
        <f t="shared" si="37"/>
        <v>0</v>
      </c>
      <c r="Z49" s="2592" t="str">
        <f t="shared" si="38"/>
        <v/>
      </c>
      <c r="AA49" s="2581"/>
      <c r="AB49" s="2593">
        <f t="shared" si="27"/>
        <v>0</v>
      </c>
      <c r="AC49" s="2583">
        <v>1</v>
      </c>
      <c r="AD49" s="2594">
        <f t="shared" si="39"/>
        <v>0</v>
      </c>
      <c r="AE49" s="2564"/>
      <c r="AF49" s="2573">
        <f t="shared" si="29"/>
        <v>0</v>
      </c>
      <c r="AG49" s="2574">
        <f>IF(AND(U49&lt;&gt;"", ISNUMBER(S49)), IFERROR(INDEX(AI21:AI91, MATCH(P49, AH21:AH91, 0)) * O49 * IF(ISBLANK(L49), 1, L49), 0), 0)</f>
        <v>0</v>
      </c>
      <c r="AH49" s="2611" t="s">
        <v>1129</v>
      </c>
      <c r="AI49" s="154">
        <f t="shared" si="30"/>
        <v>0.09</v>
      </c>
      <c r="AJ49" s="2608">
        <v>90</v>
      </c>
      <c r="AL49" s="1401" t="str">
        <f t="shared" si="22"/>
        <v>►</v>
      </c>
      <c r="AM49" s="3"/>
      <c r="AN49" s="76"/>
      <c r="AO49" s="76"/>
      <c r="AP49" s="76"/>
      <c r="AQ49" s="76"/>
      <c r="AS49" s="2257"/>
      <c r="AT49" s="2253"/>
      <c r="AU49" s="2253"/>
      <c r="AV49" s="2253"/>
      <c r="AW49" s="2253"/>
      <c r="AX49" s="2253"/>
      <c r="AY49" s="2621"/>
      <c r="BA49" s="3135"/>
      <c r="BB49" s="3136"/>
      <c r="BC49" s="3136"/>
      <c r="BD49" s="3137"/>
      <c r="BF49" s="309" t="s">
        <v>11</v>
      </c>
      <c r="BG49" s="367" t="s">
        <v>185</v>
      </c>
      <c r="BH49" s="367"/>
      <c r="BI49" s="368"/>
      <c r="BJ49" s="374" t="s">
        <v>195</v>
      </c>
      <c r="BK49" s="16"/>
      <c r="BL49" s="375"/>
      <c r="BN49" s="4">
        <v>1</v>
      </c>
    </row>
    <row r="50" spans="1:68" s="48" customFormat="1" ht="21" customHeight="1" x14ac:dyDescent="0.25">
      <c r="A50" s="1401" t="str">
        <f t="shared" si="15"/>
        <v>►</v>
      </c>
      <c r="B50" s="1402" t="str">
        <f t="shared" si="16"/>
        <v>►</v>
      </c>
      <c r="C50" s="1403" t="str">
        <f t="shared" si="31"/>
        <v>►</v>
      </c>
      <c r="D50" s="2475" t="str">
        <f t="shared" si="18"/>
        <v>►</v>
      </c>
      <c r="E50" s="1402" t="str">
        <f t="shared" si="32"/>
        <v>►</v>
      </c>
      <c r="F50" s="1402" t="str">
        <f t="shared" si="33"/>
        <v>►</v>
      </c>
      <c r="G50" s="1402" t="str">
        <f t="shared" si="34"/>
        <v>►</v>
      </c>
      <c r="H50" s="2606"/>
      <c r="R50" s="2607"/>
      <c r="S50" s="2567"/>
      <c r="T50" s="2443"/>
      <c r="U50" s="2442"/>
      <c r="V50" s="2577">
        <f t="shared" si="35"/>
        <v>0</v>
      </c>
      <c r="W50" s="2578" t="str">
        <f>IF(OR(V50=0, ISBLANK(P50)), "", TEXT(ROUND(V50/INDEX(AI21:AI83, MATCH(P50, AH21:AH83, 0)), 0),"# ##0") &amp; " " &amp; P50)</f>
        <v/>
      </c>
      <c r="X50" s="2579">
        <f t="shared" si="36"/>
        <v>0</v>
      </c>
      <c r="Y50" s="2580">
        <f t="shared" si="37"/>
        <v>0</v>
      </c>
      <c r="Z50" s="2580" t="str">
        <f t="shared" si="38"/>
        <v/>
      </c>
      <c r="AA50" s="2581"/>
      <c r="AB50" s="2582">
        <f t="shared" si="27"/>
        <v>0</v>
      </c>
      <c r="AC50" s="2583">
        <v>1</v>
      </c>
      <c r="AD50" s="2584">
        <f t="shared" si="39"/>
        <v>0</v>
      </c>
      <c r="AE50" s="2564"/>
      <c r="AF50" s="2573">
        <f t="shared" si="29"/>
        <v>0</v>
      </c>
      <c r="AG50" s="2574">
        <f>IF(AND(U50&lt;&gt;"", ISNUMBER(S50)), IFERROR(INDEX(AI21:AI91, MATCH(P50, AH21:AH91, 0)) * O50 * IF(ISBLANK(L50), 1, L50), 0), 0)</f>
        <v>0</v>
      </c>
      <c r="AH50" s="2611" t="s">
        <v>1130</v>
      </c>
      <c r="AI50" s="154">
        <f t="shared" si="30"/>
        <v>0.12</v>
      </c>
      <c r="AJ50" s="2608">
        <v>120</v>
      </c>
      <c r="AL50" s="1401" t="str">
        <f t="shared" si="22"/>
        <v>►</v>
      </c>
      <c r="AM50" s="3"/>
      <c r="AN50" s="76"/>
      <c r="AO50" s="76"/>
      <c r="AP50" s="76"/>
      <c r="AQ50" s="76"/>
      <c r="AS50" s="2257"/>
      <c r="AT50" s="2253"/>
      <c r="AU50" s="2253"/>
      <c r="AV50" s="2253"/>
      <c r="AW50" s="2253"/>
      <c r="AX50" s="2253"/>
      <c r="AY50" s="2621"/>
      <c r="BA50" s="3138" t="s">
        <v>1097</v>
      </c>
      <c r="BB50" s="3053"/>
      <c r="BC50" s="3053"/>
      <c r="BD50" s="3054"/>
      <c r="BF50" s="107"/>
      <c r="BG50" s="108"/>
      <c r="BH50" s="108"/>
      <c r="BI50" s="108"/>
      <c r="BJ50" s="3164" t="s">
        <v>56</v>
      </c>
      <c r="BK50" s="3164"/>
      <c r="BL50" s="3165"/>
      <c r="BN50" s="4">
        <v>1</v>
      </c>
    </row>
    <row r="51" spans="1:68" s="48" customFormat="1" ht="21" customHeight="1" x14ac:dyDescent="0.25">
      <c r="A51" s="1401" t="str">
        <f t="shared" si="15"/>
        <v>►</v>
      </c>
      <c r="B51" s="1402" t="str">
        <f t="shared" si="16"/>
        <v>►</v>
      </c>
      <c r="C51" s="1403" t="str">
        <f t="shared" si="31"/>
        <v>►</v>
      </c>
      <c r="D51" s="2475" t="str">
        <f t="shared" si="18"/>
        <v>►</v>
      </c>
      <c r="E51" s="1402" t="str">
        <f t="shared" si="32"/>
        <v>►</v>
      </c>
      <c r="F51" s="1402" t="str">
        <f t="shared" si="33"/>
        <v>►</v>
      </c>
      <c r="G51" s="1402" t="str">
        <f t="shared" si="34"/>
        <v>►</v>
      </c>
      <c r="H51" s="2606"/>
      <c r="R51" s="2607"/>
      <c r="S51" s="2567"/>
      <c r="T51" s="2443"/>
      <c r="U51" s="2442"/>
      <c r="V51" s="2589">
        <f t="shared" si="35"/>
        <v>0</v>
      </c>
      <c r="W51" s="2590" t="str">
        <f>IF(OR(V51=0, ISBLANK(P51)), "", TEXT(ROUND(V51/INDEX(AI21:AI83, MATCH(P51, AH21:AH83, 0)), 0),"# ##0") &amp; " " &amp; P51)</f>
        <v/>
      </c>
      <c r="X51" s="2591">
        <f t="shared" si="36"/>
        <v>0</v>
      </c>
      <c r="Y51" s="2592">
        <f t="shared" si="37"/>
        <v>0</v>
      </c>
      <c r="Z51" s="2592" t="str">
        <f t="shared" si="38"/>
        <v/>
      </c>
      <c r="AA51" s="2581"/>
      <c r="AB51" s="2593">
        <f t="shared" si="27"/>
        <v>0</v>
      </c>
      <c r="AC51" s="2583">
        <v>1</v>
      </c>
      <c r="AD51" s="2594">
        <f t="shared" si="39"/>
        <v>0</v>
      </c>
      <c r="AE51" s="2564"/>
      <c r="AF51" s="2573">
        <f t="shared" si="29"/>
        <v>0</v>
      </c>
      <c r="AG51" s="2574">
        <f>IF(AND(U51&lt;&gt;"", ISNUMBER(S51)), IFERROR(INDEX(AI21:AI91, MATCH(P51, AH21:AH91, 0)) * O51 * IF(ISBLANK(L51), 1, L51), 0), 0)</f>
        <v>0</v>
      </c>
      <c r="AH51" s="2611" t="s">
        <v>1131</v>
      </c>
      <c r="AI51" s="154">
        <f t="shared" si="30"/>
        <v>0.12</v>
      </c>
      <c r="AJ51" s="2608">
        <v>120</v>
      </c>
      <c r="AL51" s="1401" t="str">
        <f t="shared" si="22"/>
        <v>►</v>
      </c>
      <c r="AM51" s="3"/>
      <c r="AN51" s="76"/>
      <c r="AO51" s="76"/>
      <c r="AP51" s="76"/>
      <c r="AQ51" s="76"/>
      <c r="AS51" s="2257"/>
      <c r="AT51" s="2253"/>
      <c r="AU51" s="2253"/>
      <c r="AV51" s="2253"/>
      <c r="AW51" s="2253"/>
      <c r="AX51" s="2253"/>
      <c r="AY51" s="2621"/>
      <c r="BA51" s="3139" t="s">
        <v>2198</v>
      </c>
      <c r="BB51" s="3140"/>
      <c r="BC51" s="3140"/>
      <c r="BD51" s="3141"/>
      <c r="BF51" s="384"/>
      <c r="BG51" s="385" t="s">
        <v>197</v>
      </c>
      <c r="BH51" s="2624" t="s">
        <v>188</v>
      </c>
      <c r="BI51" s="2624"/>
      <c r="BJ51" s="3166" t="s">
        <v>198</v>
      </c>
      <c r="BK51" s="3166"/>
      <c r="BL51" s="3167"/>
      <c r="BN51" s="4">
        <v>1</v>
      </c>
    </row>
    <row r="52" spans="1:68" s="48" customFormat="1" ht="21" customHeight="1" x14ac:dyDescent="0.25">
      <c r="A52" s="1401" t="str">
        <f t="shared" si="15"/>
        <v>►</v>
      </c>
      <c r="B52" s="1402" t="str">
        <f t="shared" si="16"/>
        <v>►</v>
      </c>
      <c r="C52" s="1403" t="str">
        <f t="shared" si="31"/>
        <v>►</v>
      </c>
      <c r="D52" s="2475" t="str">
        <f t="shared" si="18"/>
        <v>►</v>
      </c>
      <c r="E52" s="1402" t="str">
        <f t="shared" si="32"/>
        <v>►</v>
      </c>
      <c r="F52" s="1402" t="str">
        <f t="shared" si="33"/>
        <v>►</v>
      </c>
      <c r="G52" s="1402" t="str">
        <f t="shared" si="34"/>
        <v>►</v>
      </c>
      <c r="H52" s="2606"/>
      <c r="R52" s="2607"/>
      <c r="S52" s="2567"/>
      <c r="T52" s="2443"/>
      <c r="U52" s="2442"/>
      <c r="V52" s="2577">
        <f t="shared" si="35"/>
        <v>0</v>
      </c>
      <c r="W52" s="2578" t="str">
        <f>IF(OR(V52=0, ISBLANK(P52)), "", TEXT(ROUND(V52/INDEX(AI21:AI83, MATCH(P52, AH21:AH83, 0)), 0),"# ##0") &amp; " " &amp; P52)</f>
        <v/>
      </c>
      <c r="X52" s="2579">
        <f t="shared" si="36"/>
        <v>0</v>
      </c>
      <c r="Y52" s="2580">
        <f t="shared" si="37"/>
        <v>0</v>
      </c>
      <c r="Z52" s="2580" t="str">
        <f t="shared" si="38"/>
        <v/>
      </c>
      <c r="AA52" s="2581"/>
      <c r="AB52" s="2582">
        <f t="shared" si="27"/>
        <v>0</v>
      </c>
      <c r="AC52" s="2583">
        <v>1</v>
      </c>
      <c r="AD52" s="2584">
        <f t="shared" si="39"/>
        <v>0</v>
      </c>
      <c r="AE52" s="2564"/>
      <c r="AF52" s="2573">
        <f t="shared" si="29"/>
        <v>0</v>
      </c>
      <c r="AG52" s="2574">
        <f>IF(AND(U52&lt;&gt;"", ISNUMBER(S52)), IFERROR(INDEX(AI21:AI91, MATCH(P52, AH21:AH91, 0)) * O52 * IF(ISBLANK(L52), 1, L52), 0), 0)</f>
        <v>0</v>
      </c>
      <c r="AH52" s="2611" t="s">
        <v>139</v>
      </c>
      <c r="AI52" s="154">
        <f t="shared" si="30"/>
        <v>0.22500000000000001</v>
      </c>
      <c r="AJ52" s="2608">
        <v>225</v>
      </c>
      <c r="AL52" s="1401" t="str">
        <f t="shared" si="22"/>
        <v>►</v>
      </c>
      <c r="AM52" s="3"/>
      <c r="AN52" s="76"/>
      <c r="AO52" s="76"/>
      <c r="AP52" s="76"/>
      <c r="AQ52" s="76"/>
      <c r="AR52" s="48" t="s">
        <v>6</v>
      </c>
      <c r="AS52" s="2257"/>
      <c r="AT52" s="2253"/>
      <c r="AU52" s="2253"/>
      <c r="AV52" s="2253"/>
      <c r="AW52" s="2253"/>
      <c r="AX52" s="2253"/>
      <c r="AY52" s="2621"/>
      <c r="BA52" s="3139"/>
      <c r="BB52" s="3140"/>
      <c r="BC52" s="3140"/>
      <c r="BD52" s="3141"/>
      <c r="BF52" s="384"/>
      <c r="BG52" s="385" t="s">
        <v>199</v>
      </c>
      <c r="BH52" s="391" t="s">
        <v>200</v>
      </c>
      <c r="BI52" s="108"/>
      <c r="BJ52" s="3166"/>
      <c r="BK52" s="3166"/>
      <c r="BL52" s="3167"/>
      <c r="BN52" s="4">
        <v>1</v>
      </c>
    </row>
    <row r="53" spans="1:68" ht="21" customHeight="1" x14ac:dyDescent="0.25">
      <c r="A53" s="1401" t="str">
        <f t="shared" si="15"/>
        <v>►</v>
      </c>
      <c r="B53" s="1402" t="str">
        <f t="shared" si="16"/>
        <v>►</v>
      </c>
      <c r="C53" s="1403" t="str">
        <f t="shared" si="31"/>
        <v>►</v>
      </c>
      <c r="D53" s="2475" t="str">
        <f t="shared" si="18"/>
        <v>►</v>
      </c>
      <c r="E53" s="1402" t="str">
        <f t="shared" si="32"/>
        <v>►</v>
      </c>
      <c r="F53" s="1402" t="str">
        <f t="shared" si="33"/>
        <v>►</v>
      </c>
      <c r="G53" s="1402" t="str">
        <f t="shared" si="34"/>
        <v>►</v>
      </c>
      <c r="H53" s="2606"/>
      <c r="I53" s="48"/>
      <c r="J53" s="48"/>
      <c r="K53" s="48"/>
      <c r="L53" s="48"/>
      <c r="M53" s="48"/>
      <c r="N53" s="48"/>
      <c r="O53" s="48"/>
      <c r="P53" s="48"/>
      <c r="Q53" s="48"/>
      <c r="R53" s="2607"/>
      <c r="S53" s="2567"/>
      <c r="T53" s="2443"/>
      <c r="U53" s="2442"/>
      <c r="V53" s="2589">
        <f t="shared" si="35"/>
        <v>0</v>
      </c>
      <c r="W53" s="2590" t="str">
        <f>IF(OR(V53=0, ISBLANK(P53)), "", TEXT(ROUND(V53/INDEX(AI21:AI83, MATCH(P53, AH21:AH83, 0)), 0),"# ##0") &amp; " " &amp; P53)</f>
        <v/>
      </c>
      <c r="X53" s="2591">
        <f t="shared" si="36"/>
        <v>0</v>
      </c>
      <c r="Y53" s="2592">
        <f t="shared" si="37"/>
        <v>0</v>
      </c>
      <c r="Z53" s="2592" t="str">
        <f t="shared" si="38"/>
        <v/>
      </c>
      <c r="AA53" s="2581"/>
      <c r="AB53" s="2593">
        <f t="shared" si="27"/>
        <v>0</v>
      </c>
      <c r="AC53" s="2583">
        <v>1</v>
      </c>
      <c r="AD53" s="2594">
        <f t="shared" si="39"/>
        <v>0</v>
      </c>
      <c r="AE53" s="2564"/>
      <c r="AF53" s="2573">
        <f t="shared" si="29"/>
        <v>0</v>
      </c>
      <c r="AG53" s="2574">
        <f>IF(AND(U53&lt;&gt;"", ISNUMBER(S53)), IFERROR(INDEX(AI21:AI91, MATCH(P53, AH21:AH91, 0)) * O53 * IF(ISBLANK(L53), 1, L53), 0), 0)</f>
        <v>0</v>
      </c>
      <c r="AH53" s="2611" t="s">
        <v>141</v>
      </c>
      <c r="AI53" s="154">
        <f t="shared" si="30"/>
        <v>0.11799999999999999</v>
      </c>
      <c r="AJ53" s="2608">
        <v>118</v>
      </c>
      <c r="AL53" s="1401" t="str">
        <f t="shared" si="22"/>
        <v>►</v>
      </c>
      <c r="AM53" s="3"/>
      <c r="AN53" s="333" t="s">
        <v>166</v>
      </c>
      <c r="AO53" s="76"/>
      <c r="AP53" s="76"/>
      <c r="AQ53" s="76"/>
      <c r="AR53" s="48" t="s">
        <v>6</v>
      </c>
      <c r="AS53" s="2257"/>
      <c r="AT53" s="2253"/>
      <c r="AU53" s="2253"/>
      <c r="AV53" s="2253"/>
      <c r="AW53" s="2253"/>
      <c r="AX53" s="2253"/>
      <c r="AY53" s="2621"/>
      <c r="BA53" s="117"/>
      <c r="BB53" s="118"/>
      <c r="BC53" s="118"/>
      <c r="BD53" s="119"/>
      <c r="BF53" s="384"/>
      <c r="BG53" s="385" t="s">
        <v>202</v>
      </c>
      <c r="BH53" s="396" t="s">
        <v>187</v>
      </c>
      <c r="BI53" s="108"/>
      <c r="BJ53" s="3168" t="str">
        <f>"Recette *"&amp;BH51&amp;"/ Famille* "&amp;BH53&amp;"/ Auteur* "&amp;BH52&amp;" /Recette Mère ► "&amp;BI56</f>
        <v>Recette *CHIBOUST PAMPLEMOUSSE/ Famille* Dessert assiette/ Auteur* Jean-Jacques Borne MOF 1994 /Recette Mère ► MILLE-FEUILLE meringue et chiboust pamplemousse aux fraises des bois</v>
      </c>
      <c r="BK53" s="3168"/>
      <c r="BL53" s="3169"/>
      <c r="BN53" s="4">
        <v>1</v>
      </c>
    </row>
    <row r="54" spans="1:68" s="1062" customFormat="1" ht="21" customHeight="1" x14ac:dyDescent="0.25">
      <c r="A54" s="1401" t="str">
        <f t="shared" si="15"/>
        <v>►</v>
      </c>
      <c r="B54" s="1402" t="str">
        <f t="shared" si="16"/>
        <v>►</v>
      </c>
      <c r="C54" s="1403" t="str">
        <f t="shared" si="31"/>
        <v>►</v>
      </c>
      <c r="D54" s="2475" t="str">
        <f t="shared" si="18"/>
        <v>►</v>
      </c>
      <c r="E54" s="1402" t="str">
        <f t="shared" si="32"/>
        <v>►</v>
      </c>
      <c r="F54" s="1402" t="str">
        <f t="shared" si="33"/>
        <v>►</v>
      </c>
      <c r="G54" s="1402" t="str">
        <f t="shared" si="34"/>
        <v>►</v>
      </c>
      <c r="H54" s="2606"/>
      <c r="I54" s="48"/>
      <c r="J54" s="48"/>
      <c r="K54" s="48"/>
      <c r="L54" s="48"/>
      <c r="M54" s="48"/>
      <c r="N54" s="48"/>
      <c r="O54" s="48"/>
      <c r="P54" s="48"/>
      <c r="Q54" s="48"/>
      <c r="R54" s="2607"/>
      <c r="S54" s="2567"/>
      <c r="T54" s="2443"/>
      <c r="U54" s="2442"/>
      <c r="V54" s="2577">
        <f t="shared" si="35"/>
        <v>0</v>
      </c>
      <c r="W54" s="2578" t="str">
        <f>IF(OR(V54=0, ISBLANK(P54)), "", TEXT(ROUND(V54/INDEX(AI21:AI83, MATCH(P54, AH21:AH83, 0)), 0),"# ##0") &amp; " " &amp; P54)</f>
        <v/>
      </c>
      <c r="X54" s="2579">
        <f t="shared" si="36"/>
        <v>0</v>
      </c>
      <c r="Y54" s="2580">
        <f t="shared" si="37"/>
        <v>0</v>
      </c>
      <c r="Z54" s="2580" t="str">
        <f t="shared" si="38"/>
        <v/>
      </c>
      <c r="AA54" s="2581"/>
      <c r="AB54" s="2582">
        <f t="shared" si="27"/>
        <v>0</v>
      </c>
      <c r="AC54" s="2583">
        <v>1</v>
      </c>
      <c r="AD54" s="2584">
        <f t="shared" si="39"/>
        <v>0</v>
      </c>
      <c r="AE54" s="2564"/>
      <c r="AF54" s="2573">
        <f t="shared" si="29"/>
        <v>0</v>
      </c>
      <c r="AG54" s="2574">
        <f>IF(AND(U54&lt;&gt;"", ISNUMBER(S54)), IFERROR(INDEX(AI21:AI91, MATCH(P54, AH21:AH91, 0)) * O54 * IF(ISBLANK(L54), 1, L54), 0), 0)</f>
        <v>0</v>
      </c>
      <c r="AH54" s="2611" t="s">
        <v>147</v>
      </c>
      <c r="AI54" s="154">
        <f t="shared" si="30"/>
        <v>0.15</v>
      </c>
      <c r="AJ54" s="2608">
        <v>150</v>
      </c>
      <c r="AL54" s="1401" t="str">
        <f t="shared" si="22"/>
        <v>►</v>
      </c>
      <c r="AM54" s="3"/>
      <c r="AN54" s="341" t="s">
        <v>170</v>
      </c>
      <c r="AO54" s="147"/>
      <c r="AP54" s="147"/>
      <c r="AQ54" s="147"/>
      <c r="AR54" s="48" t="s">
        <v>6</v>
      </c>
      <c r="AS54" s="2257"/>
      <c r="AT54" s="2253"/>
      <c r="AU54" s="2253"/>
      <c r="AV54" s="2253"/>
      <c r="AW54" s="2253"/>
      <c r="AX54" s="2253"/>
      <c r="AY54" s="2621"/>
      <c r="BA54" s="394" t="s">
        <v>90</v>
      </c>
      <c r="BB54" s="395" t="s">
        <v>2210</v>
      </c>
      <c r="BC54" s="355"/>
      <c r="BD54" s="105"/>
      <c r="BF54" s="384"/>
      <c r="BG54" s="385" t="s">
        <v>206</v>
      </c>
      <c r="BH54" s="403" t="s">
        <v>207</v>
      </c>
      <c r="BI54" s="108"/>
      <c r="BJ54" s="3168"/>
      <c r="BK54" s="3168"/>
      <c r="BL54" s="3169"/>
      <c r="BN54" s="4">
        <v>1</v>
      </c>
      <c r="BO54" s="48"/>
      <c r="BP54" s="48"/>
    </row>
    <row r="55" spans="1:68" s="48" customFormat="1" ht="21" customHeight="1" x14ac:dyDescent="0.25">
      <c r="A55" s="1401" t="str">
        <f t="shared" si="15"/>
        <v>►</v>
      </c>
      <c r="B55" s="1402" t="str">
        <f t="shared" si="16"/>
        <v>►</v>
      </c>
      <c r="C55" s="1403" t="str">
        <f t="shared" si="31"/>
        <v>►</v>
      </c>
      <c r="D55" s="2475" t="str">
        <f t="shared" si="18"/>
        <v>►</v>
      </c>
      <c r="E55" s="1402" t="str">
        <f t="shared" si="32"/>
        <v>►</v>
      </c>
      <c r="F55" s="1402" t="str">
        <f t="shared" si="33"/>
        <v>►</v>
      </c>
      <c r="G55" s="1402" t="str">
        <f t="shared" si="34"/>
        <v>►</v>
      </c>
      <c r="H55" s="2606"/>
      <c r="R55" s="2607"/>
      <c r="S55" s="2567"/>
      <c r="T55" s="2443"/>
      <c r="U55" s="2442"/>
      <c r="V55" s="2589">
        <f t="shared" si="35"/>
        <v>0</v>
      </c>
      <c r="W55" s="2590" t="str">
        <f>IF(OR(V55=0, ISBLANK(P55)), "", TEXT(ROUND(V55/INDEX(AI21:AI83, MATCH(P55, AH21:AH83, 0)), 0),"# ##0") &amp; " " &amp; P55)</f>
        <v/>
      </c>
      <c r="X55" s="2591">
        <f t="shared" si="36"/>
        <v>0</v>
      </c>
      <c r="Y55" s="2592">
        <f t="shared" si="37"/>
        <v>0</v>
      </c>
      <c r="Z55" s="2592" t="str">
        <f t="shared" si="38"/>
        <v/>
      </c>
      <c r="AA55" s="2581"/>
      <c r="AB55" s="2593">
        <f t="shared" si="27"/>
        <v>0</v>
      </c>
      <c r="AC55" s="2583">
        <v>1</v>
      </c>
      <c r="AD55" s="2594">
        <f t="shared" si="39"/>
        <v>0</v>
      </c>
      <c r="AE55" s="2564"/>
      <c r="AF55" s="2573">
        <f t="shared" si="29"/>
        <v>0</v>
      </c>
      <c r="AG55" s="2574">
        <f>IF(AND(U55&lt;&gt;"", ISNUMBER(S55)), IFERROR(INDEX(AI21:AI91, MATCH(P55, AH21:AH91, 0)) * O55 * IF(ISBLANK(L55), 1, L55), 0), 0)</f>
        <v>0</v>
      </c>
      <c r="AH55" s="2611" t="s">
        <v>143</v>
      </c>
      <c r="AI55" s="154">
        <f t="shared" si="30"/>
        <v>0.25</v>
      </c>
      <c r="AJ55" s="2608">
        <v>250</v>
      </c>
      <c r="AL55" s="1401" t="str">
        <f t="shared" si="22"/>
        <v>►</v>
      </c>
      <c r="AM55" s="3"/>
      <c r="AN55" s="333" t="s">
        <v>174</v>
      </c>
      <c r="AO55" s="147"/>
      <c r="AP55" s="147"/>
      <c r="AQ55" s="147"/>
      <c r="AR55" s="48" t="s">
        <v>6</v>
      </c>
      <c r="AS55" s="2257"/>
      <c r="AT55" s="2253"/>
      <c r="AU55" s="2253"/>
      <c r="AV55" s="2253"/>
      <c r="AW55" s="2253"/>
      <c r="AX55" s="2253"/>
      <c r="AY55" s="2621"/>
      <c r="BA55" s="402" t="s">
        <v>205</v>
      </c>
      <c r="BB55" s="395"/>
      <c r="BC55" s="355"/>
      <c r="BD55" s="105"/>
      <c r="BF55" s="107"/>
      <c r="BG55" s="108"/>
      <c r="BH55" s="108"/>
      <c r="BI55" s="108"/>
      <c r="BJ55" s="3168"/>
      <c r="BK55" s="3168"/>
      <c r="BL55" s="3169"/>
      <c r="BN55" s="4">
        <v>1</v>
      </c>
    </row>
    <row r="56" spans="1:68" s="48" customFormat="1" ht="21" customHeight="1" x14ac:dyDescent="0.25">
      <c r="A56" s="1401" t="str">
        <f t="shared" si="15"/>
        <v>►</v>
      </c>
      <c r="B56" s="1402" t="str">
        <f t="shared" si="16"/>
        <v>►</v>
      </c>
      <c r="C56" s="1403" t="str">
        <f t="shared" si="31"/>
        <v>►</v>
      </c>
      <c r="D56" s="2475" t="str">
        <f t="shared" si="18"/>
        <v>►</v>
      </c>
      <c r="E56" s="1402" t="str">
        <f t="shared" si="32"/>
        <v>►</v>
      </c>
      <c r="F56" s="1402" t="str">
        <f t="shared" si="33"/>
        <v>►</v>
      </c>
      <c r="G56" s="1402" t="str">
        <f t="shared" si="34"/>
        <v>►</v>
      </c>
      <c r="H56" s="2606"/>
      <c r="R56" s="2607"/>
      <c r="S56" s="2567"/>
      <c r="T56" s="2443"/>
      <c r="U56" s="2442"/>
      <c r="V56" s="2577">
        <f t="shared" si="35"/>
        <v>0</v>
      </c>
      <c r="W56" s="2578" t="str">
        <f>IF(OR(V56=0, ISBLANK(P56)), "", TEXT(ROUND(V56/INDEX(AI21:AI83, MATCH(P56, AH21:AH83, 0)), 0),"# ##0") &amp; " " &amp; P56)</f>
        <v/>
      </c>
      <c r="X56" s="2579">
        <f t="shared" si="36"/>
        <v>0</v>
      </c>
      <c r="Y56" s="2580">
        <f t="shared" si="37"/>
        <v>0</v>
      </c>
      <c r="Z56" s="2580" t="str">
        <f t="shared" si="38"/>
        <v/>
      </c>
      <c r="AA56" s="2581"/>
      <c r="AB56" s="2582">
        <f t="shared" si="27"/>
        <v>0</v>
      </c>
      <c r="AC56" s="2583">
        <v>1</v>
      </c>
      <c r="AD56" s="2584">
        <f t="shared" si="39"/>
        <v>0</v>
      </c>
      <c r="AE56" s="2564"/>
      <c r="AF56" s="2573">
        <f t="shared" si="29"/>
        <v>0</v>
      </c>
      <c r="AG56" s="2574">
        <f>IF(AND(U56&lt;&gt;"", ISNUMBER(S56)), IFERROR(INDEX(AI21:AI91, MATCH(P56, AH21:AH91, 0)) * O56 * IF(ISBLANK(L56), 1, L56), 0), 0)</f>
        <v>0</v>
      </c>
      <c r="AH56" s="2611" t="s">
        <v>151</v>
      </c>
      <c r="AI56" s="154">
        <f t="shared" si="30"/>
        <v>0.35</v>
      </c>
      <c r="AJ56" s="2608">
        <v>350</v>
      </c>
      <c r="AL56" s="1401" t="str">
        <f t="shared" si="22"/>
        <v>►</v>
      </c>
      <c r="AM56" s="3"/>
      <c r="AN56" s="341" t="s">
        <v>178</v>
      </c>
      <c r="AO56" s="147"/>
      <c r="AP56" s="147"/>
      <c r="AQ56" s="147"/>
      <c r="AR56" s="48" t="s">
        <v>6</v>
      </c>
      <c r="AS56" s="2257"/>
      <c r="AT56" s="2253"/>
      <c r="AU56" s="2253"/>
      <c r="AV56" s="2253"/>
      <c r="AW56" s="2253"/>
      <c r="AX56" s="2253"/>
      <c r="AY56" s="2621"/>
      <c r="BA56" s="410" t="s">
        <v>2219</v>
      </c>
      <c r="BB56" s="411"/>
      <c r="BC56" s="104"/>
      <c r="BD56" s="105"/>
      <c r="BF56" s="416"/>
      <c r="BG56" s="417"/>
      <c r="BH56" s="418" t="s">
        <v>213</v>
      </c>
      <c r="BI56" s="419" t="s">
        <v>214</v>
      </c>
      <c r="BJ56" s="420"/>
      <c r="BK56" s="420"/>
      <c r="BL56" s="421"/>
      <c r="BN56" s="4">
        <v>1</v>
      </c>
    </row>
    <row r="57" spans="1:68" s="48" customFormat="1" ht="21" customHeight="1" x14ac:dyDescent="0.25">
      <c r="A57" s="1401" t="str">
        <f t="shared" si="15"/>
        <v>►</v>
      </c>
      <c r="B57" s="1402" t="str">
        <f t="shared" si="16"/>
        <v>►</v>
      </c>
      <c r="C57" s="1403" t="str">
        <f t="shared" si="31"/>
        <v>►</v>
      </c>
      <c r="D57" s="2475" t="str">
        <f t="shared" si="18"/>
        <v>►</v>
      </c>
      <c r="E57" s="1402" t="str">
        <f t="shared" si="32"/>
        <v>►</v>
      </c>
      <c r="F57" s="1402" t="str">
        <f t="shared" si="33"/>
        <v>►</v>
      </c>
      <c r="G57" s="1402" t="str">
        <f t="shared" si="34"/>
        <v>►</v>
      </c>
      <c r="H57" s="2606"/>
      <c r="R57" s="2607"/>
      <c r="S57" s="2567"/>
      <c r="T57" s="2443"/>
      <c r="U57" s="2442"/>
      <c r="V57" s="2589">
        <f t="shared" si="35"/>
        <v>0</v>
      </c>
      <c r="W57" s="2590" t="str">
        <f>IF(OR(V57=0, ISBLANK(P57)), "", TEXT(ROUND(V57/INDEX(AI21:AI83, MATCH(P57, AH21:AH83, 0)), 0),"# ##0") &amp; " " &amp; P57)</f>
        <v/>
      </c>
      <c r="X57" s="2591">
        <f t="shared" si="36"/>
        <v>0</v>
      </c>
      <c r="Y57" s="2592">
        <f t="shared" si="37"/>
        <v>0</v>
      </c>
      <c r="Z57" s="2592" t="str">
        <f t="shared" si="38"/>
        <v/>
      </c>
      <c r="AA57" s="2581"/>
      <c r="AB57" s="2593">
        <f t="shared" si="27"/>
        <v>0</v>
      </c>
      <c r="AC57" s="2583">
        <v>1</v>
      </c>
      <c r="AD57" s="2594">
        <f t="shared" si="39"/>
        <v>0</v>
      </c>
      <c r="AE57" s="2564"/>
      <c r="AF57" s="2573">
        <f t="shared" si="29"/>
        <v>0</v>
      </c>
      <c r="AG57" s="2574">
        <f>IF(AND(U57&lt;&gt;"", ISNUMBER(S57)), IFERROR(INDEX(AI21:AI91, MATCH(P57, AH21:AH91, 0)) * O57 * IF(ISBLANK(L57), 1, L57), 0), 0)</f>
        <v>0</v>
      </c>
      <c r="AH57" s="2625" t="s">
        <v>606</v>
      </c>
      <c r="AI57" s="1027">
        <f t="shared" si="30"/>
        <v>1.4E-2</v>
      </c>
      <c r="AJ57" s="2608">
        <v>14</v>
      </c>
      <c r="AL57" s="1401" t="str">
        <f t="shared" si="22"/>
        <v>►</v>
      </c>
      <c r="AM57" s="3"/>
      <c r="AN57" s="333" t="s">
        <v>182</v>
      </c>
      <c r="AO57" s="76"/>
      <c r="AP57" s="76"/>
      <c r="AQ57" s="76"/>
      <c r="AR57" s="48" t="s">
        <v>6</v>
      </c>
      <c r="AS57" s="2257"/>
      <c r="AT57" s="2253"/>
      <c r="AU57" s="2253"/>
      <c r="AV57" s="2253"/>
      <c r="AW57" s="2253"/>
      <c r="AX57" s="2253"/>
      <c r="AY57" s="2621"/>
      <c r="BA57" s="414" t="s">
        <v>2220</v>
      </c>
      <c r="BB57" s="415"/>
      <c r="BC57" s="104"/>
      <c r="BD57" s="105"/>
      <c r="BF57" s="107"/>
      <c r="BG57" s="422"/>
      <c r="BH57" s="108"/>
      <c r="BI57" s="108"/>
      <c r="BJ57" s="108"/>
      <c r="BK57" s="108"/>
      <c r="BL57" s="109"/>
      <c r="BN57" s="4">
        <v>1</v>
      </c>
    </row>
    <row r="58" spans="1:68" s="48" customFormat="1" ht="21" customHeight="1" x14ac:dyDescent="0.25">
      <c r="A58" s="1401" t="str">
        <f t="shared" si="15"/>
        <v>►</v>
      </c>
      <c r="B58" s="1402" t="str">
        <f t="shared" si="16"/>
        <v>►</v>
      </c>
      <c r="C58" s="1403" t="str">
        <f t="shared" si="31"/>
        <v>►</v>
      </c>
      <c r="D58" s="2475" t="str">
        <f t="shared" si="18"/>
        <v>►</v>
      </c>
      <c r="E58" s="1402" t="str">
        <f t="shared" si="32"/>
        <v>►</v>
      </c>
      <c r="F58" s="1402" t="str">
        <f t="shared" si="33"/>
        <v>►</v>
      </c>
      <c r="G58" s="1402" t="str">
        <f t="shared" si="34"/>
        <v>►</v>
      </c>
      <c r="H58" s="2606"/>
      <c r="R58" s="2607"/>
      <c r="S58" s="2567"/>
      <c r="T58" s="2443"/>
      <c r="U58" s="2442"/>
      <c r="V58" s="2577">
        <f t="shared" si="35"/>
        <v>0</v>
      </c>
      <c r="W58" s="2578" t="str">
        <f>IF(OR(V58=0, ISBLANK(P58)), "", TEXT(ROUND(V58/INDEX(AI21:AI83, MATCH(P58, AH21:AH83, 0)), 0),"# ##0") &amp; " " &amp; P58)</f>
        <v/>
      </c>
      <c r="X58" s="2579">
        <f t="shared" si="36"/>
        <v>0</v>
      </c>
      <c r="Y58" s="2580">
        <f t="shared" si="37"/>
        <v>0</v>
      </c>
      <c r="Z58" s="2580" t="str">
        <f t="shared" si="38"/>
        <v/>
      </c>
      <c r="AA58" s="2581"/>
      <c r="AB58" s="2582">
        <f t="shared" si="27"/>
        <v>0</v>
      </c>
      <c r="AC58" s="2583">
        <v>1</v>
      </c>
      <c r="AD58" s="2584">
        <f t="shared" si="39"/>
        <v>0</v>
      </c>
      <c r="AE58" s="2564"/>
      <c r="AF58" s="2573">
        <f t="shared" si="29"/>
        <v>0</v>
      </c>
      <c r="AG58" s="2574">
        <f>IF(AND(U58&lt;&gt;"", ISNUMBER(S58)), IFERROR(INDEX(AI21:AI91, MATCH(P58, AH21:AH91, 0)) * O58 * IF(ISBLANK(L58), 1, L58), 0), 0)</f>
        <v>0</v>
      </c>
      <c r="AH58" s="2625" t="s">
        <v>607</v>
      </c>
      <c r="AI58" s="1028">
        <f t="shared" si="30"/>
        <v>2.835E-2</v>
      </c>
      <c r="AJ58" s="2626">
        <v>28.35</v>
      </c>
      <c r="AL58" s="1401" t="str">
        <f t="shared" si="22"/>
        <v>►</v>
      </c>
      <c r="AM58" s="3"/>
      <c r="AN58" s="341" t="s">
        <v>190</v>
      </c>
      <c r="AO58" s="64"/>
      <c r="AP58" s="64"/>
      <c r="AQ58" s="64"/>
      <c r="AR58" s="48" t="s">
        <v>6</v>
      </c>
      <c r="AS58" s="2257"/>
      <c r="AT58" s="2253"/>
      <c r="AU58" s="2253"/>
      <c r="AV58" s="2253"/>
      <c r="AW58" s="2253"/>
      <c r="AX58" s="2253"/>
      <c r="AY58" s="2621"/>
      <c r="BA58" s="414" t="s">
        <v>2221</v>
      </c>
      <c r="BB58" s="415"/>
      <c r="BC58" s="104"/>
      <c r="BD58" s="105"/>
      <c r="BF58" s="427" t="s">
        <v>119</v>
      </c>
      <c r="BG58" s="422"/>
      <c r="BH58" s="108"/>
      <c r="BI58" s="108"/>
      <c r="BJ58" s="108"/>
      <c r="BK58" s="108"/>
      <c r="BL58" s="109"/>
      <c r="BN58" s="4">
        <v>1</v>
      </c>
    </row>
    <row r="59" spans="1:68" s="48" customFormat="1" ht="21" customHeight="1" x14ac:dyDescent="0.25">
      <c r="A59" s="1401" t="str">
        <f t="shared" si="15"/>
        <v>►</v>
      </c>
      <c r="B59" s="1402" t="str">
        <f t="shared" si="16"/>
        <v>►</v>
      </c>
      <c r="C59" s="1403" t="str">
        <f t="shared" si="31"/>
        <v>►</v>
      </c>
      <c r="D59" s="2475" t="str">
        <f t="shared" si="18"/>
        <v>►</v>
      </c>
      <c r="E59" s="1402" t="str">
        <f t="shared" si="32"/>
        <v>►</v>
      </c>
      <c r="F59" s="1402" t="str">
        <f t="shared" si="33"/>
        <v>►</v>
      </c>
      <c r="G59" s="1402" t="str">
        <f t="shared" si="34"/>
        <v>►</v>
      </c>
      <c r="H59" s="2606"/>
      <c r="R59" s="2607"/>
      <c r="S59" s="2567"/>
      <c r="T59" s="2443"/>
      <c r="U59" s="2442"/>
      <c r="V59" s="2589">
        <f t="shared" si="35"/>
        <v>0</v>
      </c>
      <c r="W59" s="2590" t="str">
        <f>IF(OR(V59=0, ISBLANK(P59)), "", TEXT(ROUND(V59/INDEX(AI21:AI83, MATCH(P59, AH21:AH83, 0)), 0),"# ##0") &amp; " " &amp; P59)</f>
        <v/>
      </c>
      <c r="X59" s="2591">
        <f t="shared" si="36"/>
        <v>0</v>
      </c>
      <c r="Y59" s="2592">
        <f t="shared" si="37"/>
        <v>0</v>
      </c>
      <c r="Z59" s="2592" t="str">
        <f t="shared" si="38"/>
        <v/>
      </c>
      <c r="AA59" s="2581"/>
      <c r="AB59" s="2593">
        <f t="shared" si="27"/>
        <v>0</v>
      </c>
      <c r="AC59" s="2583">
        <v>1</v>
      </c>
      <c r="AD59" s="2594">
        <f t="shared" si="39"/>
        <v>0</v>
      </c>
      <c r="AE59" s="2564"/>
      <c r="AF59" s="2573">
        <f t="shared" si="29"/>
        <v>0</v>
      </c>
      <c r="AG59" s="2574">
        <f>IF(AND(U59&lt;&gt;"", ISNUMBER(S59)), IFERROR(INDEX(AI21:AI91, MATCH(P59, AH21:AH91, 0)) * O59 * IF(ISBLANK(L59), 1, L59), 0), 0)</f>
        <v>0</v>
      </c>
      <c r="AH59" s="2625" t="s">
        <v>1134</v>
      </c>
      <c r="AI59" s="1028">
        <f t="shared" si="30"/>
        <v>2.9569999999999999E-2</v>
      </c>
      <c r="AJ59" s="2626">
        <v>29.57</v>
      </c>
      <c r="AL59" s="1401" t="str">
        <f t="shared" si="22"/>
        <v>►</v>
      </c>
      <c r="AM59" s="3"/>
      <c r="AN59" s="76"/>
      <c r="AO59" s="76"/>
      <c r="AP59" s="76"/>
      <c r="AQ59" s="76"/>
      <c r="AR59" s="48" t="s">
        <v>6</v>
      </c>
      <c r="AS59" s="2257"/>
      <c r="AT59" s="2253"/>
      <c r="AU59" s="2253"/>
      <c r="AV59" s="2253"/>
      <c r="AW59" s="2253"/>
      <c r="AX59" s="2253"/>
      <c r="AY59" s="2621"/>
      <c r="BA59" s="414" t="s">
        <v>2222</v>
      </c>
      <c r="BB59" s="415"/>
      <c r="BC59" s="104"/>
      <c r="BD59" s="105"/>
      <c r="BF59" s="107"/>
      <c r="BG59" s="422"/>
      <c r="BH59" s="108"/>
      <c r="BI59" s="108"/>
      <c r="BJ59" s="108"/>
      <c r="BK59" s="108"/>
      <c r="BL59" s="109"/>
      <c r="BN59" s="4">
        <v>1</v>
      </c>
    </row>
    <row r="60" spans="1:68" s="48" customFormat="1" ht="21" customHeight="1" x14ac:dyDescent="0.25">
      <c r="A60" s="1401" t="str">
        <f t="shared" si="15"/>
        <v>►</v>
      </c>
      <c r="B60" s="1402" t="str">
        <f t="shared" si="16"/>
        <v>►</v>
      </c>
      <c r="C60" s="1403" t="str">
        <f t="shared" si="31"/>
        <v>►</v>
      </c>
      <c r="D60" s="2475" t="str">
        <f t="shared" si="18"/>
        <v>►</v>
      </c>
      <c r="E60" s="1402" t="str">
        <f t="shared" si="32"/>
        <v>►</v>
      </c>
      <c r="F60" s="1402" t="str">
        <f t="shared" si="33"/>
        <v>►</v>
      </c>
      <c r="G60" s="1402" t="str">
        <f t="shared" si="34"/>
        <v>►</v>
      </c>
      <c r="H60" s="2606"/>
      <c r="R60" s="2607"/>
      <c r="S60" s="2567"/>
      <c r="T60" s="2443"/>
      <c r="U60" s="2442"/>
      <c r="V60" s="2577">
        <f t="shared" si="35"/>
        <v>0</v>
      </c>
      <c r="W60" s="2578" t="str">
        <f>IF(OR(V60=0, ISBLANK(P60)), "", TEXT(ROUND(V60/INDEX(AI21:AI83, MATCH(P60, AH21:AH83, 0)), 0),"# ##0") &amp; " " &amp; P60)</f>
        <v/>
      </c>
      <c r="X60" s="2579">
        <f t="shared" si="36"/>
        <v>0</v>
      </c>
      <c r="Y60" s="2580">
        <f t="shared" si="37"/>
        <v>0</v>
      </c>
      <c r="Z60" s="2580" t="str">
        <f t="shared" si="38"/>
        <v/>
      </c>
      <c r="AA60" s="2581"/>
      <c r="AB60" s="2582">
        <f t="shared" si="27"/>
        <v>0</v>
      </c>
      <c r="AC60" s="2583">
        <v>1</v>
      </c>
      <c r="AD60" s="2584">
        <f t="shared" si="39"/>
        <v>0</v>
      </c>
      <c r="AE60" s="2564"/>
      <c r="AF60" s="2573">
        <f t="shared" si="29"/>
        <v>0</v>
      </c>
      <c r="AG60" s="2574">
        <f>IF(AND(U60&lt;&gt;"", ISNUMBER(S60)), IFERROR(INDEX(AI21:AI91, MATCH(P60, AH21:AH91, 0)) * O60 * IF(ISBLANK(L60), 1, L60), 0), 0)</f>
        <v>0</v>
      </c>
      <c r="AH60" s="2625" t="s">
        <v>611</v>
      </c>
      <c r="AI60" s="154">
        <f t="shared" si="30"/>
        <v>2.9000000000000001E-2</v>
      </c>
      <c r="AJ60" s="2608">
        <v>29</v>
      </c>
      <c r="AL60" s="1401" t="str">
        <f t="shared" si="22"/>
        <v>►</v>
      </c>
      <c r="AM60" s="3"/>
      <c r="AN60" s="76"/>
      <c r="AO60" s="76"/>
      <c r="AP60" s="76"/>
      <c r="AQ60" s="76"/>
      <c r="AR60" s="48" t="s">
        <v>6</v>
      </c>
      <c r="AS60" s="2257"/>
      <c r="AT60" s="2253"/>
      <c r="AU60" s="2253"/>
      <c r="AV60" s="2253"/>
      <c r="AW60" s="2253"/>
      <c r="AX60" s="2253"/>
      <c r="AY60" s="2621"/>
      <c r="BA60" s="414" t="s">
        <v>2223</v>
      </c>
      <c r="BB60" s="415"/>
      <c r="BC60" s="104"/>
      <c r="BD60" s="105"/>
      <c r="BF60" s="432"/>
      <c r="BG60" s="433"/>
      <c r="BH60" s="434"/>
      <c r="BI60" s="433"/>
      <c r="BJ60" s="433"/>
      <c r="BK60" s="433"/>
      <c r="BL60" s="435"/>
      <c r="BN60" s="4">
        <v>1</v>
      </c>
    </row>
    <row r="61" spans="1:68" s="48" customFormat="1" ht="21" customHeight="1" thickBot="1" x14ac:dyDescent="0.3">
      <c r="A61" s="1401" t="str">
        <f t="shared" si="15"/>
        <v>►</v>
      </c>
      <c r="B61" s="1402" t="str">
        <f t="shared" si="16"/>
        <v>►</v>
      </c>
      <c r="C61" s="1403" t="str">
        <f t="shared" si="31"/>
        <v>►</v>
      </c>
      <c r="D61" s="2475" t="str">
        <f t="shared" si="18"/>
        <v>►</v>
      </c>
      <c r="E61" s="1402" t="str">
        <f t="shared" si="32"/>
        <v>►</v>
      </c>
      <c r="F61" s="1402" t="str">
        <f t="shared" si="33"/>
        <v>►</v>
      </c>
      <c r="G61" s="1402" t="str">
        <f t="shared" si="34"/>
        <v>►</v>
      </c>
      <c r="H61" s="2606"/>
      <c r="R61" s="2607"/>
      <c r="S61" s="2567"/>
      <c r="T61" s="2443"/>
      <c r="U61" s="2442"/>
      <c r="V61" s="2589">
        <f t="shared" si="35"/>
        <v>0</v>
      </c>
      <c r="W61" s="2590" t="str">
        <f>IF(OR(V61=0, ISBLANK(P61)), "", TEXT(ROUND(V61/INDEX(AI21:AI83, MATCH(P61, AH21:AH83, 0)), 0),"# ##0") &amp; " " &amp; P61)</f>
        <v/>
      </c>
      <c r="X61" s="2591">
        <f t="shared" si="36"/>
        <v>0</v>
      </c>
      <c r="Y61" s="2592">
        <f t="shared" si="37"/>
        <v>0</v>
      </c>
      <c r="Z61" s="2592" t="str">
        <f t="shared" si="38"/>
        <v/>
      </c>
      <c r="AA61" s="2581"/>
      <c r="AB61" s="2593">
        <f t="shared" si="27"/>
        <v>0</v>
      </c>
      <c r="AC61" s="2583">
        <v>1</v>
      </c>
      <c r="AD61" s="2594">
        <f t="shared" si="39"/>
        <v>0</v>
      </c>
      <c r="AE61" s="2564"/>
      <c r="AF61" s="2573">
        <f t="shared" si="29"/>
        <v>0</v>
      </c>
      <c r="AG61" s="2574">
        <f>IF(AND(U61&lt;&gt;"", ISNUMBER(S61)), IFERROR(INDEX(AI21:AI91, MATCH(P61, AH21:AH91, 0)) * O61 * IF(ISBLANK(L61), 1, L61), 0), 0)</f>
        <v>0</v>
      </c>
      <c r="AH61" s="2625" t="s">
        <v>610</v>
      </c>
      <c r="AI61" s="154">
        <f t="shared" si="30"/>
        <v>5.8999999999999997E-2</v>
      </c>
      <c r="AJ61" s="2608">
        <v>59</v>
      </c>
      <c r="AL61" s="1401" t="str">
        <f t="shared" si="22"/>
        <v>►</v>
      </c>
      <c r="AM61" s="3"/>
      <c r="AN61" s="76"/>
      <c r="AO61" s="76"/>
      <c r="AP61" s="76"/>
      <c r="AQ61" s="76"/>
      <c r="AR61" s="48" t="s">
        <v>6</v>
      </c>
      <c r="AS61" s="2257"/>
      <c r="AT61" s="2253"/>
      <c r="AU61" s="2253"/>
      <c r="AV61" s="2253"/>
      <c r="AW61" s="2253"/>
      <c r="AX61" s="2253"/>
      <c r="AY61" s="2621"/>
      <c r="BA61" s="414"/>
      <c r="BB61" s="431"/>
      <c r="BC61" s="104"/>
      <c r="BD61" s="105"/>
      <c r="BF61" s="437" t="s">
        <v>222</v>
      </c>
      <c r="BG61" s="248"/>
      <c r="BH61" s="248"/>
      <c r="BI61" s="248"/>
      <c r="BJ61" s="16"/>
      <c r="BK61" s="248"/>
      <c r="BL61" s="244"/>
      <c r="BN61" s="4">
        <v>1</v>
      </c>
    </row>
    <row r="62" spans="1:68" s="48" customFormat="1" ht="21" customHeight="1" thickTop="1" x14ac:dyDescent="0.25">
      <c r="A62" s="1401" t="str">
        <f t="shared" si="15"/>
        <v>►</v>
      </c>
      <c r="B62" s="1402" t="str">
        <f t="shared" si="16"/>
        <v>►</v>
      </c>
      <c r="C62" s="1403" t="str">
        <f t="shared" si="31"/>
        <v>►</v>
      </c>
      <c r="D62" s="2475" t="str">
        <f t="shared" si="18"/>
        <v>►</v>
      </c>
      <c r="E62" s="1402" t="str">
        <f t="shared" si="32"/>
        <v>►</v>
      </c>
      <c r="F62" s="1402" t="str">
        <f t="shared" si="33"/>
        <v>►</v>
      </c>
      <c r="G62" s="1402" t="str">
        <f t="shared" si="34"/>
        <v>►</v>
      </c>
      <c r="H62" s="2606"/>
      <c r="R62" s="2607"/>
      <c r="S62" s="2567"/>
      <c r="T62" s="2443"/>
      <c r="U62" s="2442"/>
      <c r="V62" s="2577">
        <f t="shared" si="35"/>
        <v>0</v>
      </c>
      <c r="W62" s="2578" t="str">
        <f>IF(OR(V62=0, ISBLANK(P62)), "", TEXT(ROUND(V62/INDEX(AI21:AI83, MATCH(P62, AH21:AH83, 0)), 0),"# ##0") &amp; " " &amp; P62)</f>
        <v/>
      </c>
      <c r="X62" s="2579">
        <f t="shared" si="36"/>
        <v>0</v>
      </c>
      <c r="Y62" s="2580">
        <f t="shared" si="37"/>
        <v>0</v>
      </c>
      <c r="Z62" s="2580" t="str">
        <f t="shared" si="38"/>
        <v/>
      </c>
      <c r="AA62" s="2581"/>
      <c r="AB62" s="2582">
        <f t="shared" si="27"/>
        <v>0</v>
      </c>
      <c r="AC62" s="2583">
        <v>1</v>
      </c>
      <c r="AD62" s="2584">
        <f t="shared" si="39"/>
        <v>0</v>
      </c>
      <c r="AE62" s="2564"/>
      <c r="AF62" s="2573">
        <f t="shared" si="29"/>
        <v>0</v>
      </c>
      <c r="AG62" s="2574">
        <f>IF(AND(U62&lt;&gt;"", ISNUMBER(S62)), IFERROR(INDEX(AI21:AI91, MATCH(P62, AH21:AH91, 0)) * O62 * IF(ISBLANK(L62), 1, L62), 0), 0)</f>
        <v>0</v>
      </c>
      <c r="AH62" s="2625" t="s">
        <v>609</v>
      </c>
      <c r="AI62" s="154">
        <f t="shared" si="30"/>
        <v>0.11799999999999999</v>
      </c>
      <c r="AJ62" s="2608">
        <v>118</v>
      </c>
      <c r="AL62" s="1401" t="str">
        <f t="shared" si="22"/>
        <v>►</v>
      </c>
      <c r="AM62" s="3"/>
      <c r="AN62" s="76"/>
      <c r="AO62" s="76"/>
      <c r="AP62" s="76"/>
      <c r="AQ62" s="76"/>
      <c r="AR62" s="48" t="s">
        <v>6</v>
      </c>
      <c r="AS62" s="2257"/>
      <c r="AT62" s="2253"/>
      <c r="AU62" s="2253"/>
      <c r="AV62" s="2253"/>
      <c r="AW62" s="2253"/>
      <c r="AX62" s="2253"/>
      <c r="AY62" s="2621"/>
      <c r="BA62" s="323" t="s">
        <v>1139</v>
      </c>
      <c r="BB62" s="243"/>
      <c r="BC62" s="243"/>
      <c r="BD62" s="440"/>
      <c r="BF62" s="441" t="s">
        <v>86</v>
      </c>
      <c r="BG62" s="442" t="s">
        <v>87</v>
      </c>
      <c r="BH62" s="443"/>
      <c r="BI62" s="3170" t="s">
        <v>88</v>
      </c>
      <c r="BJ62" s="3171" t="s">
        <v>89</v>
      </c>
      <c r="BK62" s="3173" t="s">
        <v>90</v>
      </c>
      <c r="BL62" s="445" t="s">
        <v>91</v>
      </c>
      <c r="BN62" s="4">
        <v>1</v>
      </c>
    </row>
    <row r="63" spans="1:68" s="48" customFormat="1" ht="21" customHeight="1" x14ac:dyDescent="0.25">
      <c r="A63" s="1401" t="str">
        <f t="shared" si="15"/>
        <v>►</v>
      </c>
      <c r="B63" s="1402" t="str">
        <f t="shared" si="16"/>
        <v>►</v>
      </c>
      <c r="C63" s="1403" t="str">
        <f t="shared" si="31"/>
        <v>►</v>
      </c>
      <c r="D63" s="2475" t="str">
        <f t="shared" si="18"/>
        <v>►</v>
      </c>
      <c r="E63" s="1402" t="str">
        <f t="shared" si="32"/>
        <v>►</v>
      </c>
      <c r="F63" s="1402" t="str">
        <f t="shared" si="33"/>
        <v>►</v>
      </c>
      <c r="G63" s="1402" t="str">
        <f t="shared" si="34"/>
        <v>►</v>
      </c>
      <c r="H63" s="2606"/>
      <c r="R63" s="2607"/>
      <c r="S63" s="2567"/>
      <c r="T63" s="2443"/>
      <c r="U63" s="2442"/>
      <c r="V63" s="2589">
        <f t="shared" si="35"/>
        <v>0</v>
      </c>
      <c r="W63" s="2590" t="str">
        <f>IF(OR(V63=0, ISBLANK(P63)), "", TEXT(ROUND(V63/INDEX(AI21:AI83, MATCH(P63, AH21:AH83, 0)), 0),"# ##0") &amp; " " &amp; P63)</f>
        <v/>
      </c>
      <c r="X63" s="2591">
        <f t="shared" si="36"/>
        <v>0</v>
      </c>
      <c r="Y63" s="2592">
        <f t="shared" si="37"/>
        <v>0</v>
      </c>
      <c r="Z63" s="2592" t="str">
        <f t="shared" si="38"/>
        <v/>
      </c>
      <c r="AA63" s="2581"/>
      <c r="AB63" s="2593">
        <f t="shared" si="27"/>
        <v>0</v>
      </c>
      <c r="AC63" s="2583">
        <v>1</v>
      </c>
      <c r="AD63" s="2594">
        <f t="shared" si="39"/>
        <v>0</v>
      </c>
      <c r="AE63" s="2564"/>
      <c r="AF63" s="2573">
        <f t="shared" si="29"/>
        <v>0</v>
      </c>
      <c r="AG63" s="2574">
        <f>IF(AND(U63&lt;&gt;"", ISNUMBER(S63)), IFERROR(INDEX(AI21:AI91, MATCH(P63, AH21:AH91, 0)) * O63 * IF(ISBLANK(L63), 1, L63), 0), 0)</f>
        <v>0</v>
      </c>
      <c r="AH63" s="2625" t="s">
        <v>1137</v>
      </c>
      <c r="AI63" s="95">
        <f t="shared" si="30"/>
        <v>0.113</v>
      </c>
      <c r="AJ63" s="2602">
        <v>113</v>
      </c>
      <c r="AL63" s="1401" t="str">
        <f t="shared" si="22"/>
        <v>►</v>
      </c>
      <c r="AM63" s="3"/>
      <c r="AN63" s="76"/>
      <c r="AO63" s="76"/>
      <c r="AP63" s="76"/>
      <c r="AQ63" s="76"/>
      <c r="AR63" s="48" t="s">
        <v>6</v>
      </c>
      <c r="AS63" s="2257"/>
      <c r="AT63" s="2253"/>
      <c r="AU63" s="2253"/>
      <c r="AV63" s="2253"/>
      <c r="AW63" s="2253"/>
      <c r="AX63" s="2253"/>
      <c r="AY63" s="2621"/>
      <c r="BA63" s="323" t="s">
        <v>1141</v>
      </c>
      <c r="BB63" s="243"/>
      <c r="BC63" s="243"/>
      <c r="BD63" s="440"/>
      <c r="BF63" s="225" t="s">
        <v>103</v>
      </c>
      <c r="BG63" s="164" t="s">
        <v>104</v>
      </c>
      <c r="BH63" s="165" t="s">
        <v>105</v>
      </c>
      <c r="BI63" s="3121"/>
      <c r="BJ63" s="3172"/>
      <c r="BK63" s="3722"/>
      <c r="BL63" s="3723" t="s">
        <v>106</v>
      </c>
      <c r="BN63" s="4">
        <v>1</v>
      </c>
    </row>
    <row r="64" spans="1:68" s="48" customFormat="1" ht="21" customHeight="1" x14ac:dyDescent="0.25">
      <c r="A64" s="1401" t="str">
        <f t="shared" si="15"/>
        <v>►</v>
      </c>
      <c r="B64" s="1402" t="str">
        <f t="shared" si="16"/>
        <v>►</v>
      </c>
      <c r="C64" s="1403" t="str">
        <f t="shared" si="31"/>
        <v>►</v>
      </c>
      <c r="D64" s="2475" t="str">
        <f t="shared" si="18"/>
        <v>►</v>
      </c>
      <c r="E64" s="1402" t="str">
        <f t="shared" si="32"/>
        <v>►</v>
      </c>
      <c r="F64" s="1402" t="str">
        <f t="shared" si="33"/>
        <v>►</v>
      </c>
      <c r="G64" s="1402" t="str">
        <f t="shared" si="34"/>
        <v>►</v>
      </c>
      <c r="H64" s="2606"/>
      <c r="R64" s="2607"/>
      <c r="S64" s="2567"/>
      <c r="T64" s="2443"/>
      <c r="U64" s="2442"/>
      <c r="V64" s="2577">
        <f t="shared" si="35"/>
        <v>0</v>
      </c>
      <c r="W64" s="2578" t="str">
        <f>IF(OR(V64=0, ISBLANK(P64)), "", TEXT(ROUND(V64/INDEX(AI21:AI83, MATCH(P64, AH21:AH83, 0)), 0),"# ##0") &amp; " " &amp; P64)</f>
        <v/>
      </c>
      <c r="X64" s="2579">
        <f t="shared" si="36"/>
        <v>0</v>
      </c>
      <c r="Y64" s="2580">
        <f t="shared" si="37"/>
        <v>0</v>
      </c>
      <c r="Z64" s="2580" t="str">
        <f t="shared" si="38"/>
        <v/>
      </c>
      <c r="AA64" s="2581"/>
      <c r="AB64" s="2582">
        <f t="shared" si="27"/>
        <v>0</v>
      </c>
      <c r="AC64" s="2583">
        <v>1</v>
      </c>
      <c r="AD64" s="2584">
        <f t="shared" si="39"/>
        <v>0</v>
      </c>
      <c r="AE64" s="2564"/>
      <c r="AF64" s="2573">
        <f t="shared" si="29"/>
        <v>0</v>
      </c>
      <c r="AG64" s="2574">
        <f>IF(AND(U64&lt;&gt;"", ISNUMBER(S64)), IFERROR(INDEX(AI21:AI91, MATCH(P64, AH21:AH91, 0)) * O64 * IF(ISBLANK(L64), 1, L64), 0), 0)</f>
        <v>0</v>
      </c>
      <c r="AH64" s="2625" t="s">
        <v>612</v>
      </c>
      <c r="AI64" s="95">
        <f t="shared" si="30"/>
        <v>0.13</v>
      </c>
      <c r="AJ64" s="2602">
        <v>130</v>
      </c>
      <c r="AL64" s="1401" t="str">
        <f t="shared" si="22"/>
        <v>►</v>
      </c>
      <c r="AM64" s="3"/>
      <c r="AN64" s="76"/>
      <c r="AO64" s="76"/>
      <c r="AP64" s="76"/>
      <c r="AQ64" s="76"/>
      <c r="AR64" s="48" t="s">
        <v>6</v>
      </c>
      <c r="AS64" s="2257"/>
      <c r="AT64" s="2253"/>
      <c r="AU64" s="2253"/>
      <c r="AV64" s="2253"/>
      <c r="AW64" s="2253"/>
      <c r="AX64" s="2253"/>
      <c r="AY64" s="2621"/>
      <c r="BA64" s="323" t="s">
        <v>1142</v>
      </c>
      <c r="BB64" s="243"/>
      <c r="BC64" s="243"/>
      <c r="BD64" s="440"/>
      <c r="BF64" s="455">
        <v>27</v>
      </c>
      <c r="BG64" s="209" t="s">
        <v>230</v>
      </c>
      <c r="BH64" s="456" t="s">
        <v>105</v>
      </c>
      <c r="BI64" s="177">
        <v>20</v>
      </c>
      <c r="BJ64" s="229" t="s">
        <v>41</v>
      </c>
      <c r="BK64" s="457">
        <v>1</v>
      </c>
      <c r="BL64" s="458" t="s">
        <v>135</v>
      </c>
      <c r="BN64" s="4">
        <v>1</v>
      </c>
    </row>
    <row r="65" spans="1:66" s="48" customFormat="1" ht="21" customHeight="1" x14ac:dyDescent="0.25">
      <c r="A65" s="1401" t="str">
        <f t="shared" si="15"/>
        <v>►</v>
      </c>
      <c r="B65" s="1402" t="str">
        <f t="shared" si="16"/>
        <v>►</v>
      </c>
      <c r="C65" s="1403" t="str">
        <f t="shared" si="31"/>
        <v>►</v>
      </c>
      <c r="D65" s="2475" t="str">
        <f t="shared" si="18"/>
        <v>►</v>
      </c>
      <c r="E65" s="1402" t="str">
        <f t="shared" si="32"/>
        <v>►</v>
      </c>
      <c r="F65" s="1402" t="str">
        <f t="shared" si="33"/>
        <v>►</v>
      </c>
      <c r="G65" s="1402" t="str">
        <f t="shared" si="34"/>
        <v>►</v>
      </c>
      <c r="H65" s="2606"/>
      <c r="R65" s="2607"/>
      <c r="S65" s="2567"/>
      <c r="T65" s="2443"/>
      <c r="U65" s="2442"/>
      <c r="V65" s="2589">
        <f t="shared" si="35"/>
        <v>0</v>
      </c>
      <c r="W65" s="2590" t="str">
        <f>IF(OR(V65=0, ISBLANK(P65)), "", TEXT(ROUND(V65/INDEX(AI21:AI83, MATCH(P65, AH21:AH83, 0)), 0),"# ##0") &amp; " " &amp; P65)</f>
        <v/>
      </c>
      <c r="X65" s="2591">
        <f t="shared" si="36"/>
        <v>0</v>
      </c>
      <c r="Y65" s="2592">
        <f t="shared" si="37"/>
        <v>0</v>
      </c>
      <c r="Z65" s="2592" t="str">
        <f t="shared" si="38"/>
        <v/>
      </c>
      <c r="AA65" s="2581"/>
      <c r="AB65" s="2593">
        <f t="shared" si="27"/>
        <v>0</v>
      </c>
      <c r="AC65" s="2583">
        <v>1</v>
      </c>
      <c r="AD65" s="2594">
        <f t="shared" si="39"/>
        <v>0</v>
      </c>
      <c r="AE65" s="2564"/>
      <c r="AF65" s="2573">
        <f t="shared" si="29"/>
        <v>0</v>
      </c>
      <c r="AG65" s="2574">
        <f>IF(AND(U65&lt;&gt;"", ISNUMBER(S65)), IFERROR(INDEX(AI21:AI91, MATCH(P65, AH21:AH91, 0)) * O65 * IF(ISBLANK(L65), 1, L65), 0), 0)</f>
        <v>0</v>
      </c>
      <c r="AH65" s="2625" t="s">
        <v>613</v>
      </c>
      <c r="AI65" s="95">
        <f t="shared" si="30"/>
        <v>0.13</v>
      </c>
      <c r="AJ65" s="2602">
        <v>130</v>
      </c>
      <c r="AL65" s="1401" t="str">
        <f t="shared" si="22"/>
        <v>►</v>
      </c>
      <c r="AM65" s="3"/>
      <c r="AN65" s="76"/>
      <c r="AO65" s="76"/>
      <c r="AP65" s="76"/>
      <c r="AQ65" s="76"/>
      <c r="AR65" s="48" t="s">
        <v>6</v>
      </c>
      <c r="AS65" s="2257"/>
      <c r="AT65" s="2253"/>
      <c r="AU65" s="2253"/>
      <c r="AV65" s="2253"/>
      <c r="AW65" s="2253"/>
      <c r="AX65" s="2253"/>
      <c r="AY65" s="2621"/>
      <c r="BA65" s="323" t="s">
        <v>1144</v>
      </c>
      <c r="BB65" s="243"/>
      <c r="BC65" s="243"/>
      <c r="BD65" s="440"/>
      <c r="BF65" s="437"/>
      <c r="BG65" s="248"/>
      <c r="BH65" s="248"/>
      <c r="BI65" s="248"/>
      <c r="BJ65" s="16"/>
      <c r="BK65" s="248"/>
      <c r="BL65" s="244"/>
      <c r="BN65" s="4">
        <v>1</v>
      </c>
    </row>
    <row r="66" spans="1:66" s="48" customFormat="1" ht="21" customHeight="1" x14ac:dyDescent="0.25">
      <c r="A66" s="1401" t="str">
        <f t="shared" si="15"/>
        <v>►</v>
      </c>
      <c r="B66" s="1402" t="str">
        <f t="shared" si="16"/>
        <v>►</v>
      </c>
      <c r="C66" s="1403" t="str">
        <f t="shared" si="31"/>
        <v>►</v>
      </c>
      <c r="D66" s="2475" t="str">
        <f t="shared" si="18"/>
        <v>►</v>
      </c>
      <c r="E66" s="1402" t="str">
        <f t="shared" si="32"/>
        <v>►</v>
      </c>
      <c r="F66" s="1402" t="str">
        <f t="shared" si="33"/>
        <v>►</v>
      </c>
      <c r="G66" s="1402" t="str">
        <f t="shared" si="34"/>
        <v>►</v>
      </c>
      <c r="H66" s="2606"/>
      <c r="R66" s="2607"/>
      <c r="S66" s="2567"/>
      <c r="T66" s="2443"/>
      <c r="U66" s="2442"/>
      <c r="V66" s="2577">
        <f t="shared" si="35"/>
        <v>0</v>
      </c>
      <c r="W66" s="2578" t="str">
        <f>IF(OR(V66=0, ISBLANK(P66)), "", TEXT(ROUND(V66/INDEX(AI21:AI83, MATCH(P66, AH21:AH83, 0)), 0),"# ##0") &amp; " " &amp; P66)</f>
        <v/>
      </c>
      <c r="X66" s="2579">
        <f t="shared" si="36"/>
        <v>0</v>
      </c>
      <c r="Y66" s="2580">
        <f t="shared" si="37"/>
        <v>0</v>
      </c>
      <c r="Z66" s="2580" t="str">
        <f t="shared" si="38"/>
        <v/>
      </c>
      <c r="AA66" s="2581"/>
      <c r="AB66" s="2582">
        <f t="shared" si="27"/>
        <v>0</v>
      </c>
      <c r="AC66" s="2583">
        <v>1</v>
      </c>
      <c r="AD66" s="2584">
        <f t="shared" si="39"/>
        <v>0</v>
      </c>
      <c r="AE66" s="2564"/>
      <c r="AF66" s="2573">
        <f t="shared" si="29"/>
        <v>0</v>
      </c>
      <c r="AG66" s="2574">
        <f>IF(AND(U66&lt;&gt;"", ISNUMBER(S66)), IFERROR(INDEX(AI21:AI91, MATCH(P66, AH21:AH91, 0)) * O66 * IF(ISBLANK(L66), 1, L66), 0), 0)</f>
        <v>0</v>
      </c>
      <c r="AH66" s="2625" t="s">
        <v>614</v>
      </c>
      <c r="AI66" s="95">
        <f t="shared" si="30"/>
        <v>0.2</v>
      </c>
      <c r="AJ66" s="2602">
        <v>200</v>
      </c>
      <c r="AL66" s="1401" t="str">
        <f t="shared" si="22"/>
        <v>►</v>
      </c>
      <c r="AM66" s="3"/>
      <c r="AN66" s="76"/>
      <c r="AO66" s="76"/>
      <c r="AP66" s="76"/>
      <c r="AQ66" s="76"/>
      <c r="AR66" s="48" t="s">
        <v>6</v>
      </c>
      <c r="AS66" s="2257"/>
      <c r="AT66" s="2253"/>
      <c r="AU66" s="2253"/>
      <c r="AV66" s="2253"/>
      <c r="AW66" s="2253"/>
      <c r="AX66" s="2253"/>
      <c r="AY66" s="2621"/>
      <c r="BA66" s="323"/>
      <c r="BB66" s="2495" t="s">
        <v>66</v>
      </c>
      <c r="BC66" s="2496" t="s">
        <v>90</v>
      </c>
      <c r="BD66" s="440"/>
      <c r="BF66" s="462" t="s">
        <v>105</v>
      </c>
      <c r="BG66" s="463" t="s">
        <v>237</v>
      </c>
      <c r="BH66" s="463"/>
      <c r="BI66" s="463"/>
      <c r="BJ66" s="16"/>
      <c r="BK66" s="248"/>
      <c r="BL66" s="244"/>
      <c r="BN66" s="4">
        <v>1</v>
      </c>
    </row>
    <row r="67" spans="1:66" s="48" customFormat="1" ht="21" customHeight="1" x14ac:dyDescent="0.25">
      <c r="A67" s="1401" t="str">
        <f t="shared" si="15"/>
        <v>►</v>
      </c>
      <c r="B67" s="1402" t="str">
        <f t="shared" si="16"/>
        <v>►</v>
      </c>
      <c r="C67" s="1403" t="str">
        <f t="shared" si="31"/>
        <v>►</v>
      </c>
      <c r="D67" s="2475" t="str">
        <f t="shared" si="18"/>
        <v>►</v>
      </c>
      <c r="E67" s="1402" t="str">
        <f t="shared" si="32"/>
        <v>►</v>
      </c>
      <c r="F67" s="1402" t="str">
        <f t="shared" si="33"/>
        <v>►</v>
      </c>
      <c r="G67" s="1402" t="str">
        <f t="shared" si="34"/>
        <v>►</v>
      </c>
      <c r="H67" s="2606"/>
      <c r="R67" s="2607"/>
      <c r="S67" s="2567"/>
      <c r="T67" s="2443"/>
      <c r="U67" s="2442"/>
      <c r="V67" s="2589">
        <f t="shared" si="35"/>
        <v>0</v>
      </c>
      <c r="W67" s="2590" t="str">
        <f>IF(OR(V67=0, ISBLANK(P67)), "", TEXT(ROUND(V67/INDEX(AI21:AI83, MATCH(P67, AH21:AH83, 0)), 0),"# ##0") &amp; " " &amp; P67)</f>
        <v/>
      </c>
      <c r="X67" s="2591">
        <f t="shared" si="36"/>
        <v>0</v>
      </c>
      <c r="Y67" s="2592">
        <f t="shared" si="37"/>
        <v>0</v>
      </c>
      <c r="Z67" s="2592" t="str">
        <f t="shared" si="38"/>
        <v/>
      </c>
      <c r="AA67" s="2581"/>
      <c r="AB67" s="2593">
        <f t="shared" si="27"/>
        <v>0</v>
      </c>
      <c r="AC67" s="2583">
        <v>1</v>
      </c>
      <c r="AD67" s="2594">
        <f t="shared" si="39"/>
        <v>0</v>
      </c>
      <c r="AE67" s="2564"/>
      <c r="AF67" s="2573">
        <f t="shared" si="29"/>
        <v>0</v>
      </c>
      <c r="AG67" s="2574">
        <f>IF(AND(U67&lt;&gt;"", ISNUMBER(S67)), IFERROR(INDEX(AI21:AI91, MATCH(P67, AH21:AH91, 0)) * O67 * IF(ISBLANK(L67), 1, L67), 0), 0)</f>
        <v>0</v>
      </c>
      <c r="AH67" s="2625" t="s">
        <v>1140</v>
      </c>
      <c r="AI67" s="95">
        <f t="shared" si="30"/>
        <v>0.23</v>
      </c>
      <c r="AJ67" s="2602">
        <v>230</v>
      </c>
      <c r="AL67" s="1401" t="str">
        <f t="shared" si="22"/>
        <v>►</v>
      </c>
      <c r="AM67" s="3"/>
      <c r="AN67" s="76"/>
      <c r="AO67" s="333" t="s">
        <v>204</v>
      </c>
      <c r="AP67" s="76"/>
      <c r="AQ67" s="76"/>
      <c r="AR67" s="48" t="s">
        <v>6</v>
      </c>
      <c r="AS67" s="2257"/>
      <c r="AT67" s="2253"/>
      <c r="AU67" s="2253"/>
      <c r="AV67" s="2253"/>
      <c r="AW67" s="2253"/>
      <c r="AX67" s="2253"/>
      <c r="AY67" s="2621"/>
      <c r="BA67" s="323"/>
      <c r="BB67" s="448" t="s">
        <v>226</v>
      </c>
      <c r="BC67" s="243"/>
      <c r="BD67" s="440"/>
      <c r="BF67" s="437" t="s">
        <v>242</v>
      </c>
      <c r="BG67" s="248"/>
      <c r="BH67" s="248"/>
      <c r="BI67" s="248"/>
      <c r="BJ67" s="16"/>
      <c r="BK67" s="248"/>
      <c r="BL67" s="244"/>
      <c r="BN67" s="4">
        <v>1</v>
      </c>
    </row>
    <row r="68" spans="1:66" s="48" customFormat="1" ht="21" customHeight="1" thickBot="1" x14ac:dyDescent="0.3">
      <c r="A68" s="1401" t="str">
        <f t="shared" si="15"/>
        <v>►</v>
      </c>
      <c r="B68" s="1402" t="str">
        <f t="shared" si="16"/>
        <v>►</v>
      </c>
      <c r="C68" s="1403" t="str">
        <f t="shared" si="31"/>
        <v>►</v>
      </c>
      <c r="D68" s="2475" t="str">
        <f t="shared" si="18"/>
        <v>►</v>
      </c>
      <c r="E68" s="1402" t="str">
        <f t="shared" si="32"/>
        <v>►</v>
      </c>
      <c r="F68" s="1402" t="str">
        <f t="shared" si="33"/>
        <v>►</v>
      </c>
      <c r="G68" s="1402" t="str">
        <f t="shared" si="34"/>
        <v>►</v>
      </c>
      <c r="H68" s="2606"/>
      <c r="R68" s="2607"/>
      <c r="S68" s="2567"/>
      <c r="T68" s="2443"/>
      <c r="U68" s="2442"/>
      <c r="V68" s="2577">
        <f t="shared" si="35"/>
        <v>0</v>
      </c>
      <c r="W68" s="2578" t="str">
        <f>IF(OR(V68=0, ISBLANK(P68)), "", TEXT(ROUND(V68/INDEX(AI21:AI83, MATCH(P68, AH21:AH83, 0)), 0),"# ##0") &amp; " " &amp; P68)</f>
        <v/>
      </c>
      <c r="X68" s="2579">
        <f t="shared" si="36"/>
        <v>0</v>
      </c>
      <c r="Y68" s="2580">
        <f t="shared" si="37"/>
        <v>0</v>
      </c>
      <c r="Z68" s="2580" t="str">
        <f t="shared" si="38"/>
        <v/>
      </c>
      <c r="AA68" s="2581"/>
      <c r="AB68" s="2582">
        <f t="shared" si="27"/>
        <v>0</v>
      </c>
      <c r="AC68" s="2583">
        <v>1</v>
      </c>
      <c r="AD68" s="2584">
        <f t="shared" si="39"/>
        <v>0</v>
      </c>
      <c r="AE68" s="2564"/>
      <c r="AF68" s="2573">
        <f t="shared" si="29"/>
        <v>0</v>
      </c>
      <c r="AG68" s="2574">
        <f>IF(AND(U68&lt;&gt;"", ISNUMBER(S68)), IFERROR(INDEX(AI21:AI91, MATCH(P68, AH21:AH91, 0)) * O68 * IF(ISBLANK(L68), 1, L68), 0), 0)</f>
        <v>0</v>
      </c>
      <c r="AH68" s="2625" t="s">
        <v>608</v>
      </c>
      <c r="AI68" s="154">
        <f t="shared" si="30"/>
        <v>0.22500000000000001</v>
      </c>
      <c r="AJ68" s="2608">
        <v>225</v>
      </c>
      <c r="AL68" s="1401" t="str">
        <f t="shared" si="22"/>
        <v>►</v>
      </c>
      <c r="AM68" s="3"/>
      <c r="AN68" s="76"/>
      <c r="AO68" s="333" t="s">
        <v>209</v>
      </c>
      <c r="AP68" s="76"/>
      <c r="AQ68" s="76"/>
      <c r="AR68" s="48" t="s">
        <v>6</v>
      </c>
      <c r="AS68" s="2257"/>
      <c r="AT68" s="2253"/>
      <c r="AU68" s="2253"/>
      <c r="AV68" s="2253"/>
      <c r="AW68" s="2253"/>
      <c r="AX68" s="2253"/>
      <c r="AY68" s="2621"/>
      <c r="BA68" s="323"/>
      <c r="BB68" s="454" t="s">
        <v>229</v>
      </c>
      <c r="BC68" s="243"/>
      <c r="BD68" s="440"/>
      <c r="BF68" s="464"/>
      <c r="BG68" s="248"/>
      <c r="BH68" s="248"/>
      <c r="BI68" s="248"/>
      <c r="BJ68" s="16"/>
      <c r="BK68" s="465" t="s">
        <v>138</v>
      </c>
      <c r="BL68" s="244"/>
      <c r="BN68" s="4">
        <v>1</v>
      </c>
    </row>
    <row r="69" spans="1:66" s="48" customFormat="1" ht="21" customHeight="1" thickTop="1" thickBot="1" x14ac:dyDescent="0.3">
      <c r="A69" s="1401" t="str">
        <f t="shared" si="15"/>
        <v>►</v>
      </c>
      <c r="B69" s="1402" t="str">
        <f t="shared" si="16"/>
        <v>►</v>
      </c>
      <c r="C69" s="1403" t="str">
        <f t="shared" si="31"/>
        <v>►</v>
      </c>
      <c r="D69" s="2475" t="str">
        <f t="shared" si="18"/>
        <v>►</v>
      </c>
      <c r="E69" s="1402" t="str">
        <f t="shared" si="32"/>
        <v>►</v>
      </c>
      <c r="F69" s="1402" t="str">
        <f t="shared" si="33"/>
        <v>►</v>
      </c>
      <c r="G69" s="1402" t="str">
        <f t="shared" si="34"/>
        <v>►</v>
      </c>
      <c r="H69" s="2606"/>
      <c r="R69" s="2607"/>
      <c r="S69" s="2567"/>
      <c r="T69" s="2443"/>
      <c r="U69" s="2442"/>
      <c r="V69" s="2589">
        <f t="shared" si="35"/>
        <v>0</v>
      </c>
      <c r="W69" s="2590" t="str">
        <f>IF(OR(V69=0, ISBLANK(P69)), "", TEXT(ROUND(V69/INDEX(AI21:AI83, MATCH(P69, AH21:AH83, 0)), 0),"# ##0") &amp; " " &amp; P69)</f>
        <v/>
      </c>
      <c r="X69" s="2591">
        <f t="shared" si="36"/>
        <v>0</v>
      </c>
      <c r="Y69" s="2592">
        <f t="shared" si="37"/>
        <v>0</v>
      </c>
      <c r="Z69" s="2592" t="str">
        <f t="shared" si="38"/>
        <v/>
      </c>
      <c r="AA69" s="2581"/>
      <c r="AB69" s="2593">
        <f t="shared" si="27"/>
        <v>0</v>
      </c>
      <c r="AC69" s="2583">
        <v>1</v>
      </c>
      <c r="AD69" s="2594">
        <f t="shared" si="39"/>
        <v>0</v>
      </c>
      <c r="AE69" s="2564"/>
      <c r="AF69" s="2573">
        <f t="shared" si="29"/>
        <v>0</v>
      </c>
      <c r="AG69" s="2574">
        <f>IF(AND(U69&lt;&gt;"", ISNUMBER(S69)), IFERROR(INDEX(AI21:AI91, MATCH(P69, AH21:AH91, 0)) * O69 * IF(ISBLANK(L69), 1, L69), 0), 0)</f>
        <v>0</v>
      </c>
      <c r="AH69" s="2625" t="s">
        <v>1143</v>
      </c>
      <c r="AI69" s="154">
        <f t="shared" si="30"/>
        <v>0.23599999999999999</v>
      </c>
      <c r="AJ69" s="2608">
        <v>236</v>
      </c>
      <c r="AL69" s="1401" t="str">
        <f t="shared" si="22"/>
        <v>►</v>
      </c>
      <c r="AM69" s="3"/>
      <c r="AN69" s="76"/>
      <c r="AO69" s="76"/>
      <c r="AP69" s="76"/>
      <c r="AQ69" s="76"/>
      <c r="AR69" s="48" t="s">
        <v>6</v>
      </c>
      <c r="AS69" s="2257"/>
      <c r="AT69" s="2253"/>
      <c r="AU69" s="2253"/>
      <c r="AV69" s="2253"/>
      <c r="AW69" s="2253"/>
      <c r="AX69" s="2253"/>
      <c r="AY69" s="2621"/>
      <c r="BA69" s="323"/>
      <c r="BB69" s="454" t="s">
        <v>234</v>
      </c>
      <c r="BC69" s="243"/>
      <c r="BD69" s="440"/>
      <c r="BF69" s="3184" t="s">
        <v>88</v>
      </c>
      <c r="BG69" s="444" t="s">
        <v>89</v>
      </c>
      <c r="BH69" s="466" t="s">
        <v>91</v>
      </c>
      <c r="BI69" s="467" t="s">
        <v>96</v>
      </c>
      <c r="BJ69" s="16"/>
      <c r="BK69" s="468" t="s">
        <v>249</v>
      </c>
      <c r="BL69" s="244"/>
      <c r="BN69" s="4">
        <v>1</v>
      </c>
    </row>
    <row r="70" spans="1:66" s="48" customFormat="1" ht="21" customHeight="1" thickTop="1" x14ac:dyDescent="0.25">
      <c r="A70" s="1401" t="str">
        <f t="shared" si="15"/>
        <v>►</v>
      </c>
      <c r="B70" s="1402" t="str">
        <f t="shared" si="16"/>
        <v>►</v>
      </c>
      <c r="C70" s="1403" t="str">
        <f t="shared" si="31"/>
        <v>►</v>
      </c>
      <c r="D70" s="2475" t="str">
        <f t="shared" si="18"/>
        <v>►</v>
      </c>
      <c r="E70" s="1402" t="str">
        <f t="shared" si="32"/>
        <v>►</v>
      </c>
      <c r="F70" s="1402" t="str">
        <f t="shared" si="33"/>
        <v>►</v>
      </c>
      <c r="G70" s="1402" t="str">
        <f t="shared" si="34"/>
        <v>►</v>
      </c>
      <c r="H70" s="2606"/>
      <c r="R70" s="2607"/>
      <c r="S70" s="2567"/>
      <c r="T70" s="2443"/>
      <c r="U70" s="2442"/>
      <c r="V70" s="2577">
        <f t="shared" si="35"/>
        <v>0</v>
      </c>
      <c r="W70" s="2578" t="str">
        <f>IF(OR(V70=0, ISBLANK(P70)), "", TEXT(ROUND(V70/INDEX(AI21:AI83, MATCH(P70, AH21:AH83, 0)), 0),"# ##0") &amp; " " &amp; P70)</f>
        <v/>
      </c>
      <c r="X70" s="2579">
        <f t="shared" si="36"/>
        <v>0</v>
      </c>
      <c r="Y70" s="2580">
        <f t="shared" si="37"/>
        <v>0</v>
      </c>
      <c r="Z70" s="2580" t="str">
        <f t="shared" si="38"/>
        <v/>
      </c>
      <c r="AA70" s="2581"/>
      <c r="AB70" s="2582">
        <f t="shared" si="27"/>
        <v>0</v>
      </c>
      <c r="AC70" s="2583">
        <v>1</v>
      </c>
      <c r="AD70" s="2584">
        <f t="shared" si="39"/>
        <v>0</v>
      </c>
      <c r="AE70" s="2564"/>
      <c r="AF70" s="2573">
        <f t="shared" si="29"/>
        <v>0</v>
      </c>
      <c r="AG70" s="2574">
        <f>IF(AND(U70&lt;&gt;"", ISNUMBER(S70)), IFERROR(INDEX(AI21:AI91, MATCH(P70, AH21:AH91, 0)) * O70 * IF(ISBLANK(L70), 1, L70), 0), 0)</f>
        <v>0</v>
      </c>
      <c r="AH70" s="2625" t="s">
        <v>1145</v>
      </c>
      <c r="AI70" s="154">
        <f t="shared" si="30"/>
        <v>0.2366</v>
      </c>
      <c r="AJ70" s="2619">
        <v>236.6</v>
      </c>
      <c r="AL70" s="1401" t="str">
        <f t="shared" si="22"/>
        <v>►</v>
      </c>
      <c r="AM70" s="3"/>
      <c r="AN70" s="76"/>
      <c r="AO70" s="76"/>
      <c r="AP70" s="76"/>
      <c r="AQ70" s="76"/>
      <c r="AR70" s="48" t="s">
        <v>6</v>
      </c>
      <c r="AS70" s="2257"/>
      <c r="AT70" s="2253"/>
      <c r="AU70" s="2253"/>
      <c r="AV70" s="2253"/>
      <c r="AW70" s="2253"/>
      <c r="AX70" s="2253"/>
      <c r="AY70" s="2621"/>
      <c r="BA70" s="410"/>
      <c r="BB70" s="494"/>
      <c r="BC70" s="355"/>
      <c r="BD70" s="356"/>
      <c r="BF70" s="3185"/>
      <c r="BG70" s="449"/>
      <c r="BH70" s="471" t="s">
        <v>106</v>
      </c>
      <c r="BI70" s="3724"/>
      <c r="BJ70" s="16"/>
      <c r="BK70" s="473" t="s">
        <v>252</v>
      </c>
      <c r="BL70" s="244"/>
      <c r="BN70" s="4">
        <v>1</v>
      </c>
    </row>
    <row r="71" spans="1:66" s="48" customFormat="1" ht="21" customHeight="1" x14ac:dyDescent="0.25">
      <c r="A71" s="1401" t="str">
        <f t="shared" si="15"/>
        <v>►</v>
      </c>
      <c r="B71" s="1402" t="str">
        <f t="shared" si="16"/>
        <v>►</v>
      </c>
      <c r="C71" s="1403" t="str">
        <f t="shared" si="31"/>
        <v>►</v>
      </c>
      <c r="D71" s="2475" t="str">
        <f t="shared" si="18"/>
        <v>►</v>
      </c>
      <c r="E71" s="1402" t="str">
        <f t="shared" si="32"/>
        <v>►</v>
      </c>
      <c r="F71" s="1402" t="str">
        <f t="shared" si="33"/>
        <v>►</v>
      </c>
      <c r="G71" s="1402" t="str">
        <f t="shared" si="34"/>
        <v>►</v>
      </c>
      <c r="H71" s="2606"/>
      <c r="R71" s="2607"/>
      <c r="S71" s="2567"/>
      <c r="T71" s="2443"/>
      <c r="U71" s="2442"/>
      <c r="V71" s="2589">
        <f t="shared" si="35"/>
        <v>0</v>
      </c>
      <c r="W71" s="2590" t="str">
        <f>IF(OR(V71=0, ISBLANK(P71)), "", TEXT(ROUND(V71/INDEX(AI21:AI83, MATCH(P71, AH21:AH83, 0)), 0),"# ##0") &amp; " " &amp; P71)</f>
        <v/>
      </c>
      <c r="X71" s="2591">
        <f t="shared" si="36"/>
        <v>0</v>
      </c>
      <c r="Y71" s="2592">
        <f t="shared" si="37"/>
        <v>0</v>
      </c>
      <c r="Z71" s="2592" t="str">
        <f t="shared" si="38"/>
        <v/>
      </c>
      <c r="AA71" s="2581"/>
      <c r="AB71" s="2593">
        <f t="shared" si="27"/>
        <v>0</v>
      </c>
      <c r="AC71" s="2583">
        <v>1</v>
      </c>
      <c r="AD71" s="2594">
        <f t="shared" si="39"/>
        <v>0</v>
      </c>
      <c r="AE71" s="2564"/>
      <c r="AF71" s="2573">
        <f t="shared" si="29"/>
        <v>0</v>
      </c>
      <c r="AG71" s="2574">
        <f>IF(AND(U71&lt;&gt;"", ISNUMBER(S71)), IFERROR(INDEX(AI21:AI91, MATCH(P71, AH21:AH91, 0)) * O71 * IF(ISBLANK(L71), 1, L71), 0), 0)</f>
        <v>0</v>
      </c>
      <c r="AH71" s="2625" t="s">
        <v>1146</v>
      </c>
      <c r="AI71" s="154">
        <f t="shared" si="30"/>
        <v>0.24</v>
      </c>
      <c r="AJ71" s="2608">
        <v>240</v>
      </c>
      <c r="AL71" s="1401" t="str">
        <f t="shared" si="22"/>
        <v>►</v>
      </c>
      <c r="AM71" s="3"/>
      <c r="AN71" s="76"/>
      <c r="AO71" s="76"/>
      <c r="AP71" s="76"/>
      <c r="AQ71" s="76"/>
      <c r="AR71" s="48" t="s">
        <v>6</v>
      </c>
      <c r="AS71" s="2257"/>
      <c r="AT71" s="2253"/>
      <c r="AU71" s="2253"/>
      <c r="AV71" s="2253"/>
      <c r="AW71" s="2253"/>
      <c r="AX71" s="2253"/>
      <c r="AY71" s="2621"/>
      <c r="BA71" s="519" t="s">
        <v>2214</v>
      </c>
      <c r="BB71" s="520"/>
      <c r="BC71" s="104"/>
      <c r="BD71" s="105"/>
      <c r="BF71" s="479">
        <v>20</v>
      </c>
      <c r="BG71" s="229" t="s">
        <v>41</v>
      </c>
      <c r="BH71" s="480" t="s">
        <v>135</v>
      </c>
      <c r="BI71" s="481" t="s">
        <v>256</v>
      </c>
      <c r="BJ71" s="16"/>
      <c r="BK71" s="482" t="s">
        <v>257</v>
      </c>
      <c r="BL71" s="244"/>
      <c r="BN71" s="4">
        <v>1</v>
      </c>
    </row>
    <row r="72" spans="1:66" s="48" customFormat="1" ht="21" customHeight="1" x14ac:dyDescent="0.25">
      <c r="A72" s="1401" t="str">
        <f t="shared" si="15"/>
        <v>►</v>
      </c>
      <c r="B72" s="1402" t="str">
        <f t="shared" si="16"/>
        <v>►</v>
      </c>
      <c r="C72" s="1403" t="str">
        <f t="shared" si="31"/>
        <v>►</v>
      </c>
      <c r="D72" s="2475" t="str">
        <f t="shared" si="18"/>
        <v>►</v>
      </c>
      <c r="E72" s="1402" t="str">
        <f t="shared" si="32"/>
        <v>►</v>
      </c>
      <c r="F72" s="1402" t="str">
        <f t="shared" si="33"/>
        <v>►</v>
      </c>
      <c r="G72" s="1402" t="str">
        <f t="shared" si="34"/>
        <v>►</v>
      </c>
      <c r="H72" s="2606"/>
      <c r="R72" s="2607"/>
      <c r="S72" s="2567"/>
      <c r="T72" s="2443"/>
      <c r="U72" s="2442"/>
      <c r="V72" s="2577">
        <f t="shared" si="35"/>
        <v>0</v>
      </c>
      <c r="W72" s="2578" t="str">
        <f>IF(OR(V72=0, ISBLANK(P72)), "", TEXT(ROUND(V72/INDEX(AI21:AI83, MATCH(P72, AH21:AH83, 0)), 0),"# ##0") &amp; " " &amp; P72)</f>
        <v/>
      </c>
      <c r="X72" s="2579">
        <f t="shared" si="36"/>
        <v>0</v>
      </c>
      <c r="Y72" s="2580">
        <f t="shared" si="37"/>
        <v>0</v>
      </c>
      <c r="Z72" s="2580" t="str">
        <f t="shared" si="38"/>
        <v/>
      </c>
      <c r="AA72" s="2581"/>
      <c r="AB72" s="2582">
        <f t="shared" si="27"/>
        <v>0</v>
      </c>
      <c r="AC72" s="2583">
        <v>1</v>
      </c>
      <c r="AD72" s="2584">
        <f t="shared" si="39"/>
        <v>0</v>
      </c>
      <c r="AE72" s="2564"/>
      <c r="AF72" s="2573">
        <f t="shared" si="29"/>
        <v>0</v>
      </c>
      <c r="AG72" s="2574">
        <f>IF(AND(U72&lt;&gt;"", ISNUMBER(S72)), IFERROR(INDEX(AI21:AI91, MATCH(P72, AH21:AH91, 0)) * O72 * IF(ISBLANK(L72), 1, L72), 0), 0)</f>
        <v>0</v>
      </c>
      <c r="AH72" s="2625" t="s">
        <v>1147</v>
      </c>
      <c r="AI72" s="154">
        <f t="shared" si="30"/>
        <v>0.23658999999999999</v>
      </c>
      <c r="AJ72" s="2608">
        <v>236.59</v>
      </c>
      <c r="AL72" s="1401" t="str">
        <f t="shared" si="22"/>
        <v>►</v>
      </c>
      <c r="AM72" s="3"/>
      <c r="AN72" s="76"/>
      <c r="AO72" s="76"/>
      <c r="AP72" s="76"/>
      <c r="AQ72" s="76"/>
      <c r="AR72" s="48" t="s">
        <v>6</v>
      </c>
      <c r="AS72" s="2257"/>
      <c r="AT72" s="2253"/>
      <c r="AU72" s="2253"/>
      <c r="AV72" s="2253"/>
      <c r="AW72" s="2253"/>
      <c r="AX72" s="2253"/>
      <c r="AY72" s="2621"/>
      <c r="BA72" s="528" t="s">
        <v>2215</v>
      </c>
      <c r="BB72" s="520"/>
      <c r="BC72" s="104"/>
      <c r="BD72" s="105"/>
      <c r="BF72" s="485">
        <v>1.75</v>
      </c>
      <c r="BG72" s="486" t="s">
        <v>47</v>
      </c>
      <c r="BH72" s="480" t="s">
        <v>259</v>
      </c>
      <c r="BI72" s="481" t="s">
        <v>260</v>
      </c>
      <c r="BJ72" s="16"/>
      <c r="BK72" s="229" t="s">
        <v>41</v>
      </c>
      <c r="BL72" s="244"/>
      <c r="BN72" s="4">
        <v>1</v>
      </c>
    </row>
    <row r="73" spans="1:66" s="48" customFormat="1" ht="21" customHeight="1" x14ac:dyDescent="0.25">
      <c r="A73" s="1401" t="str">
        <f t="shared" si="15"/>
        <v>►</v>
      </c>
      <c r="B73" s="1402" t="str">
        <f t="shared" si="16"/>
        <v>►</v>
      </c>
      <c r="C73" s="1403" t="str">
        <f t="shared" si="31"/>
        <v>►</v>
      </c>
      <c r="D73" s="2475" t="str">
        <f t="shared" si="18"/>
        <v>►</v>
      </c>
      <c r="E73" s="1402" t="str">
        <f t="shared" si="32"/>
        <v>►</v>
      </c>
      <c r="F73" s="1402" t="str">
        <f t="shared" si="33"/>
        <v>►</v>
      </c>
      <c r="G73" s="1402" t="str">
        <f t="shared" si="34"/>
        <v>►</v>
      </c>
      <c r="H73" s="2606"/>
      <c r="R73" s="2607"/>
      <c r="S73" s="2567"/>
      <c r="T73" s="2443"/>
      <c r="U73" s="2442"/>
      <c r="V73" s="2589">
        <f t="shared" si="35"/>
        <v>0</v>
      </c>
      <c r="W73" s="2590" t="str">
        <f>IF(OR(V73=0, ISBLANK(P73)), "", TEXT(ROUND(V73/INDEX(AI21:AI83, MATCH(P73, AH21:AH83, 0)), 0),"# ##0") &amp; " " &amp; P73)</f>
        <v/>
      </c>
      <c r="X73" s="2591">
        <f t="shared" si="36"/>
        <v>0</v>
      </c>
      <c r="Y73" s="2592">
        <f t="shared" si="37"/>
        <v>0</v>
      </c>
      <c r="Z73" s="2592" t="str">
        <f t="shared" si="38"/>
        <v/>
      </c>
      <c r="AA73" s="2581"/>
      <c r="AB73" s="2593">
        <f t="shared" si="27"/>
        <v>0</v>
      </c>
      <c r="AC73" s="2583">
        <v>1</v>
      </c>
      <c r="AD73" s="2594">
        <f t="shared" si="39"/>
        <v>0</v>
      </c>
      <c r="AE73" s="2564"/>
      <c r="AF73" s="2573">
        <f t="shared" si="29"/>
        <v>0</v>
      </c>
      <c r="AG73" s="2574">
        <f>IF(AND(U73&lt;&gt;"", ISNUMBER(S73)), IFERROR(INDEX(AI21:AI91, MATCH(P73, AH21:AH91, 0)) * O73 * IF(ISBLANK(L73), 1, L73), 0), 0)</f>
        <v>0</v>
      </c>
      <c r="AH73" s="2625" t="s">
        <v>1148</v>
      </c>
      <c r="AI73" s="95">
        <f t="shared" si="30"/>
        <v>0.45</v>
      </c>
      <c r="AJ73" s="2602">
        <v>450</v>
      </c>
      <c r="AL73" s="1401" t="str">
        <f t="shared" si="22"/>
        <v>►</v>
      </c>
      <c r="AM73" s="3"/>
      <c r="AN73" s="76"/>
      <c r="AO73" s="76"/>
      <c r="AP73" s="76"/>
      <c r="AQ73" s="76"/>
      <c r="AR73" s="48" t="s">
        <v>6</v>
      </c>
      <c r="AS73" s="2257"/>
      <c r="AT73" s="2253"/>
      <c r="AU73" s="2253"/>
      <c r="AV73" s="2253"/>
      <c r="AW73" s="2253"/>
      <c r="AX73" s="2253"/>
      <c r="AY73" s="2621"/>
      <c r="BA73" s="117"/>
      <c r="BB73" s="520"/>
      <c r="BC73" s="2482" t="s">
        <v>291</v>
      </c>
      <c r="BD73" s="105"/>
      <c r="BF73" s="479">
        <v>1.345</v>
      </c>
      <c r="BG73" s="489" t="s">
        <v>123</v>
      </c>
      <c r="BH73" s="480" t="s">
        <v>262</v>
      </c>
      <c r="BI73" s="481" t="s">
        <v>263</v>
      </c>
      <c r="BJ73" s="16"/>
      <c r="BK73" s="486" t="s">
        <v>47</v>
      </c>
      <c r="BL73" s="244"/>
      <c r="BN73" s="4">
        <v>1</v>
      </c>
    </row>
    <row r="74" spans="1:66" s="48" customFormat="1" ht="21" customHeight="1" x14ac:dyDescent="0.25">
      <c r="A74" s="1401" t="str">
        <f t="shared" si="15"/>
        <v>►</v>
      </c>
      <c r="B74" s="1402" t="str">
        <f t="shared" si="16"/>
        <v>►</v>
      </c>
      <c r="C74" s="1403" t="str">
        <f t="shared" si="31"/>
        <v>►</v>
      </c>
      <c r="D74" s="2475" t="str">
        <f t="shared" si="18"/>
        <v>►</v>
      </c>
      <c r="E74" s="1402" t="str">
        <f t="shared" si="32"/>
        <v>►</v>
      </c>
      <c r="F74" s="1402" t="str">
        <f t="shared" si="33"/>
        <v>►</v>
      </c>
      <c r="G74" s="1402" t="str">
        <f t="shared" si="34"/>
        <v>►</v>
      </c>
      <c r="H74" s="2606"/>
      <c r="R74" s="2607"/>
      <c r="S74" s="2567"/>
      <c r="T74" s="2443"/>
      <c r="U74" s="2442"/>
      <c r="V74" s="2577">
        <f t="shared" si="35"/>
        <v>0</v>
      </c>
      <c r="W74" s="2578" t="str">
        <f>IF(OR(V74=0, ISBLANK(P74)), "", TEXT(ROUND(V74/INDEX(AI21:AI83, MATCH(P74, AH21:AH83, 0)), 0),"# ##0") &amp; " " &amp; P74)</f>
        <v/>
      </c>
      <c r="X74" s="2579">
        <f t="shared" si="36"/>
        <v>0</v>
      </c>
      <c r="Y74" s="2580">
        <f t="shared" si="37"/>
        <v>0</v>
      </c>
      <c r="Z74" s="2580" t="str">
        <f t="shared" si="38"/>
        <v/>
      </c>
      <c r="AA74" s="2581"/>
      <c r="AB74" s="2582">
        <f t="shared" si="27"/>
        <v>0</v>
      </c>
      <c r="AC74" s="2583">
        <v>1</v>
      </c>
      <c r="AD74" s="2584">
        <f t="shared" si="39"/>
        <v>0</v>
      </c>
      <c r="AE74" s="2564"/>
      <c r="AF74" s="2573">
        <f t="shared" si="29"/>
        <v>0</v>
      </c>
      <c r="AG74" s="2574">
        <f>IF(AND(U74&lt;&gt;"", ISNUMBER(S74)), IFERROR(INDEX(AI21:AI91, MATCH(P74, AH21:AH91, 0)) * O74 * IF(ISBLANK(L74), 1, L74), 0), 0)</f>
        <v>0</v>
      </c>
      <c r="AH74" s="2627" t="s">
        <v>615</v>
      </c>
      <c r="AI74" s="154">
        <f t="shared" si="30"/>
        <v>1E-3</v>
      </c>
      <c r="AJ74" s="2608">
        <v>1</v>
      </c>
      <c r="AL74" s="1401" t="str">
        <f t="shared" si="22"/>
        <v>►</v>
      </c>
      <c r="AM74" s="3"/>
      <c r="AN74" s="76"/>
      <c r="AO74" s="76"/>
      <c r="AP74" s="76"/>
      <c r="AQ74" s="76"/>
      <c r="AR74" s="48" t="s">
        <v>6</v>
      </c>
      <c r="AS74" s="2257"/>
      <c r="AT74" s="2253"/>
      <c r="AU74" s="2253"/>
      <c r="AV74" s="2253"/>
      <c r="AW74" s="2253"/>
      <c r="AX74" s="2253"/>
      <c r="AY74" s="2621"/>
      <c r="BA74" s="117"/>
      <c r="BB74" s="118"/>
      <c r="BC74" s="2483">
        <v>22</v>
      </c>
      <c r="BD74" s="2484" t="s">
        <v>44</v>
      </c>
      <c r="BF74" s="479">
        <v>3</v>
      </c>
      <c r="BG74" s="495" t="s">
        <v>266</v>
      </c>
      <c r="BH74" s="480" t="s">
        <v>267</v>
      </c>
      <c r="BI74" s="481" t="s">
        <v>268</v>
      </c>
      <c r="BJ74" s="16"/>
      <c r="BK74" s="496" t="s">
        <v>118</v>
      </c>
      <c r="BL74" s="244"/>
      <c r="BN74" s="4">
        <v>1</v>
      </c>
    </row>
    <row r="75" spans="1:66" s="48" customFormat="1" ht="21" customHeight="1" x14ac:dyDescent="0.25">
      <c r="A75" s="1401" t="str">
        <f t="shared" si="15"/>
        <v>►</v>
      </c>
      <c r="B75" s="1402" t="str">
        <f t="shared" si="16"/>
        <v>►</v>
      </c>
      <c r="C75" s="1403" t="str">
        <f t="shared" si="31"/>
        <v>►</v>
      </c>
      <c r="D75" s="2475" t="str">
        <f t="shared" si="18"/>
        <v>►</v>
      </c>
      <c r="E75" s="1402" t="str">
        <f t="shared" si="32"/>
        <v>►</v>
      </c>
      <c r="F75" s="1402" t="str">
        <f t="shared" si="33"/>
        <v>►</v>
      </c>
      <c r="G75" s="1402" t="str">
        <f t="shared" si="34"/>
        <v>►</v>
      </c>
      <c r="H75" s="2606"/>
      <c r="R75" s="2607"/>
      <c r="S75" s="2567"/>
      <c r="T75" s="2443"/>
      <c r="U75" s="2442"/>
      <c r="V75" s="2589">
        <f t="shared" si="35"/>
        <v>0</v>
      </c>
      <c r="W75" s="2590" t="str">
        <f>IF(OR(V75=0, ISBLANK(P75)), "", TEXT(ROUND(V75/INDEX(AI21:AI83, MATCH(P75, AH21:AH83, 0)), 0),"# ##0") &amp; " " &amp; P75)</f>
        <v/>
      </c>
      <c r="X75" s="2591">
        <f t="shared" si="36"/>
        <v>0</v>
      </c>
      <c r="Y75" s="2592">
        <f t="shared" si="37"/>
        <v>0</v>
      </c>
      <c r="Z75" s="2592" t="str">
        <f t="shared" si="38"/>
        <v/>
      </c>
      <c r="AA75" s="2581"/>
      <c r="AB75" s="2593">
        <f t="shared" si="27"/>
        <v>0</v>
      </c>
      <c r="AC75" s="2583">
        <v>1</v>
      </c>
      <c r="AD75" s="2594">
        <f t="shared" si="39"/>
        <v>0</v>
      </c>
      <c r="AE75" s="2564"/>
      <c r="AF75" s="2573">
        <f t="shared" si="29"/>
        <v>0</v>
      </c>
      <c r="AG75" s="2574">
        <f>IF(AND(U75&lt;&gt;"", ISNUMBER(S75)), IFERROR(INDEX(AI21:AI91, MATCH(P75, AH21:AH91, 0)) * O75 * IF(ISBLANK(L75), 1, L75), 0), 0)</f>
        <v>0</v>
      </c>
      <c r="AH75" s="2627" t="s">
        <v>616</v>
      </c>
      <c r="AI75" s="154">
        <f t="shared" si="30"/>
        <v>2.5000000000000001E-3</v>
      </c>
      <c r="AJ75" s="2612">
        <v>2.5</v>
      </c>
      <c r="AL75" s="1401" t="str">
        <f t="shared" si="22"/>
        <v>►</v>
      </c>
      <c r="AM75" s="3"/>
      <c r="AN75" s="76"/>
      <c r="AO75" s="76"/>
      <c r="AP75" s="76"/>
      <c r="AQ75" s="76"/>
      <c r="AR75" s="48" t="s">
        <v>6</v>
      </c>
      <c r="AS75" s="2257"/>
      <c r="AT75" s="2253"/>
      <c r="AU75" s="2253"/>
      <c r="AV75" s="2253"/>
      <c r="AW75" s="2253"/>
      <c r="AX75" s="2253"/>
      <c r="AY75" s="2621"/>
      <c r="BA75" s="117"/>
      <c r="BB75" s="118"/>
      <c r="BC75" s="2483">
        <v>25</v>
      </c>
      <c r="BD75" s="2484" t="s">
        <v>280</v>
      </c>
      <c r="BF75" s="500">
        <v>2.5</v>
      </c>
      <c r="BG75" s="489" t="s">
        <v>271</v>
      </c>
      <c r="BH75" s="480" t="s">
        <v>272</v>
      </c>
      <c r="BI75" s="481" t="s">
        <v>273</v>
      </c>
      <c r="BJ75" s="16"/>
      <c r="BK75" s="496" t="s">
        <v>107</v>
      </c>
      <c r="BL75" s="244"/>
      <c r="BN75" s="4">
        <v>1</v>
      </c>
    </row>
    <row r="76" spans="1:66" s="48" customFormat="1" ht="21" customHeight="1" thickBot="1" x14ac:dyDescent="0.3">
      <c r="A76" s="1401" t="str">
        <f t="shared" si="15"/>
        <v>►</v>
      </c>
      <c r="B76" s="1402" t="str">
        <f t="shared" si="16"/>
        <v>►</v>
      </c>
      <c r="C76" s="1403" t="str">
        <f t="shared" si="31"/>
        <v>►</v>
      </c>
      <c r="D76" s="2475" t="str">
        <f t="shared" si="18"/>
        <v>►</v>
      </c>
      <c r="E76" s="1402" t="str">
        <f t="shared" si="32"/>
        <v>►</v>
      </c>
      <c r="F76" s="1402" t="str">
        <f t="shared" si="33"/>
        <v>►</v>
      </c>
      <c r="G76" s="1402" t="str">
        <f t="shared" si="34"/>
        <v>►</v>
      </c>
      <c r="H76" s="2606"/>
      <c r="R76" s="2607"/>
      <c r="S76" s="2567"/>
      <c r="T76" s="2443"/>
      <c r="U76" s="2442"/>
      <c r="V76" s="2577">
        <f t="shared" si="35"/>
        <v>0</v>
      </c>
      <c r="W76" s="2578" t="str">
        <f>IF(OR(V76=0, ISBLANK(P76)), "", TEXT(ROUND(V76/INDEX(AI21:AI83, MATCH(P76, AH21:AH83, 0)), 0),"# ##0") &amp; " " &amp; P76)</f>
        <v/>
      </c>
      <c r="X76" s="2579">
        <f t="shared" si="36"/>
        <v>0</v>
      </c>
      <c r="Y76" s="2580">
        <f t="shared" si="37"/>
        <v>0</v>
      </c>
      <c r="Z76" s="2580" t="str">
        <f t="shared" si="38"/>
        <v/>
      </c>
      <c r="AA76" s="2581"/>
      <c r="AB76" s="2582">
        <f t="shared" si="27"/>
        <v>0</v>
      </c>
      <c r="AC76" s="2583">
        <v>1</v>
      </c>
      <c r="AD76" s="2584">
        <f t="shared" si="39"/>
        <v>0</v>
      </c>
      <c r="AE76" s="2564"/>
      <c r="AF76" s="2573">
        <f t="shared" si="29"/>
        <v>0</v>
      </c>
      <c r="AG76" s="2574">
        <f>IF(AND(U76&lt;&gt;"", ISNUMBER(S76)), IFERROR(INDEX(AI21:AI91, MATCH(P76, AH21:AH91, 0)) * O76 * IF(ISBLANK(L76), 1, L76), 0), 0)</f>
        <v>0</v>
      </c>
      <c r="AH76" s="2627" t="s">
        <v>643</v>
      </c>
      <c r="AI76" s="1027">
        <f t="shared" si="30"/>
        <v>4.4999999999999997E-3</v>
      </c>
      <c r="AJ76" s="2619">
        <v>4.5</v>
      </c>
      <c r="AL76" s="1401" t="str">
        <f t="shared" si="22"/>
        <v>►</v>
      </c>
      <c r="AM76" s="3"/>
      <c r="AN76" s="76"/>
      <c r="AO76" s="76"/>
      <c r="AP76" s="76"/>
      <c r="AQ76" s="76"/>
      <c r="AR76" s="48" t="s">
        <v>6</v>
      </c>
      <c r="AS76" s="2257"/>
      <c r="AT76" s="2253"/>
      <c r="AU76" s="2253"/>
      <c r="AV76" s="2253"/>
      <c r="AW76" s="2253"/>
      <c r="AX76" s="2253"/>
      <c r="AY76" s="2621"/>
      <c r="BA76" s="2485"/>
      <c r="BB76" s="494"/>
      <c r="BC76" s="355"/>
      <c r="BD76" s="356"/>
      <c r="BF76" s="503"/>
      <c r="BG76"/>
      <c r="BH76"/>
      <c r="BI76"/>
      <c r="BJ76" s="16"/>
      <c r="BK76" s="496" t="s">
        <v>117</v>
      </c>
      <c r="BL76" s="244"/>
      <c r="BN76" s="4">
        <v>1</v>
      </c>
    </row>
    <row r="77" spans="1:66" s="48" customFormat="1" ht="21" customHeight="1" thickTop="1" x14ac:dyDescent="0.25">
      <c r="A77" s="1401" t="str">
        <f t="shared" ref="A77:A140" si="40">IF(H77&lt;&gt;"A", "►", "A")</f>
        <v>►</v>
      </c>
      <c r="B77" s="1402" t="str">
        <f t="shared" ref="B77:B140" si="41">IF(A77="►","►",IF(A77="A",IF(ISTEXT(I77),I77,"")))</f>
        <v>►</v>
      </c>
      <c r="C77" s="1403" t="str">
        <f t="shared" si="31"/>
        <v>►</v>
      </c>
      <c r="D77" s="2475" t="str">
        <f t="shared" ref="D77:D140" si="42">IF(B77="►","►",IFERROR(MID(B77,SEARCH(".",B77)+1,SEARCH(".",B77,SEARCH(".",B77)+1)-SEARCH(".",B77)-1),0))</f>
        <v>►</v>
      </c>
      <c r="E77" s="1402" t="str">
        <f t="shared" si="32"/>
        <v>►</v>
      </c>
      <c r="F77" s="1402" t="str">
        <f t="shared" si="33"/>
        <v>►</v>
      </c>
      <c r="G77" s="1402" t="str">
        <f t="shared" si="34"/>
        <v>►</v>
      </c>
      <c r="H77" s="2606"/>
      <c r="R77" s="2607"/>
      <c r="S77" s="2567"/>
      <c r="T77" s="2443"/>
      <c r="U77" s="2442"/>
      <c r="V77" s="2589">
        <f t="shared" si="35"/>
        <v>0</v>
      </c>
      <c r="W77" s="2590" t="str">
        <f>IF(OR(V77=0, ISBLANK(P77)), "", TEXT(ROUND(V77/INDEX(AI21:AI83, MATCH(P77, AH21:AH83, 0)), 0),"# ##0") &amp; " " &amp; P77)</f>
        <v/>
      </c>
      <c r="X77" s="2591">
        <f t="shared" si="36"/>
        <v>0</v>
      </c>
      <c r="Y77" s="2592">
        <f t="shared" si="37"/>
        <v>0</v>
      </c>
      <c r="Z77" s="2592" t="str">
        <f t="shared" si="38"/>
        <v/>
      </c>
      <c r="AA77" s="2581"/>
      <c r="AB77" s="2593">
        <f t="shared" si="27"/>
        <v>0</v>
      </c>
      <c r="AC77" s="2583">
        <v>1</v>
      </c>
      <c r="AD77" s="2594">
        <f t="shared" si="39"/>
        <v>0</v>
      </c>
      <c r="AE77" s="2564"/>
      <c r="AF77" s="2573">
        <f t="shared" si="29"/>
        <v>0</v>
      </c>
      <c r="AG77" s="2574">
        <f>IF(AND(U77&lt;&gt;"", ISNUMBER(S77)), IFERROR(INDEX(AI21:AI91, MATCH(P77, AH21:AH91, 0)) * O77 * IF(ISBLANK(L77), 1, L77), 0), 0)</f>
        <v>0</v>
      </c>
      <c r="AH77" s="2627" t="s">
        <v>617</v>
      </c>
      <c r="AI77" s="154">
        <f t="shared" si="30"/>
        <v>5.9000000000000007E-3</v>
      </c>
      <c r="AJ77" s="2612">
        <v>5.9</v>
      </c>
      <c r="AL77" s="1401" t="str">
        <f t="shared" si="22"/>
        <v>►</v>
      </c>
      <c r="AM77" s="3"/>
      <c r="AN77" s="76"/>
      <c r="AO77" s="76"/>
      <c r="AP77" s="76"/>
      <c r="AQ77" s="76"/>
      <c r="AR77" s="48" t="s">
        <v>6</v>
      </c>
      <c r="AS77" s="2257"/>
      <c r="AT77" s="2253"/>
      <c r="AU77" s="2253"/>
      <c r="AV77" s="2253"/>
      <c r="AW77" s="2253"/>
      <c r="AX77" s="2253"/>
      <c r="AY77" s="2621"/>
      <c r="BA77" s="3175" t="s">
        <v>1112</v>
      </c>
      <c r="BB77" s="3177" t="s">
        <v>1113</v>
      </c>
      <c r="BC77" s="3179" t="s">
        <v>1114</v>
      </c>
      <c r="BD77" s="440"/>
      <c r="BF77" s="3188" t="s">
        <v>301</v>
      </c>
      <c r="BG77" s="3189"/>
      <c r="BH77" s="3192" t="s">
        <v>98</v>
      </c>
      <c r="BI77" s="3192"/>
      <c r="BJ77" s="16"/>
      <c r="BK77" s="496" t="s">
        <v>92</v>
      </c>
      <c r="BL77" s="244"/>
      <c r="BN77" s="4">
        <v>1</v>
      </c>
    </row>
    <row r="78" spans="1:66" s="48" customFormat="1" ht="21" customHeight="1" thickBot="1" x14ac:dyDescent="0.3">
      <c r="A78" s="1401" t="str">
        <f t="shared" si="40"/>
        <v>►</v>
      </c>
      <c r="B78" s="1402" t="str">
        <f t="shared" si="41"/>
        <v>►</v>
      </c>
      <c r="C78" s="1403" t="str">
        <f t="shared" si="31"/>
        <v>►</v>
      </c>
      <c r="D78" s="2475" t="str">
        <f t="shared" si="42"/>
        <v>►</v>
      </c>
      <c r="E78" s="1402" t="str">
        <f t="shared" si="32"/>
        <v>►</v>
      </c>
      <c r="F78" s="1402" t="str">
        <f t="shared" si="33"/>
        <v>►</v>
      </c>
      <c r="G78" s="1402" t="str">
        <f t="shared" si="34"/>
        <v>►</v>
      </c>
      <c r="H78" s="2606"/>
      <c r="R78" s="2607"/>
      <c r="S78" s="2567"/>
      <c r="T78" s="2443"/>
      <c r="U78" s="2442"/>
      <c r="V78" s="2577">
        <f t="shared" si="35"/>
        <v>0</v>
      </c>
      <c r="W78" s="2578" t="str">
        <f>IF(OR(V78=0, ISBLANK(P78)), "", TEXT(ROUND(V78/INDEX(AI21:AI83, MATCH(P78, AH21:AH83, 0)), 0),"# ##0") &amp; " " &amp; P78)</f>
        <v/>
      </c>
      <c r="X78" s="2579">
        <f t="shared" si="36"/>
        <v>0</v>
      </c>
      <c r="Y78" s="2580">
        <f t="shared" si="37"/>
        <v>0</v>
      </c>
      <c r="Z78" s="2580" t="str">
        <f t="shared" si="38"/>
        <v/>
      </c>
      <c r="AA78" s="2581"/>
      <c r="AB78" s="2582">
        <f t="shared" si="27"/>
        <v>0</v>
      </c>
      <c r="AC78" s="2583">
        <v>1</v>
      </c>
      <c r="AD78" s="2584">
        <f t="shared" si="39"/>
        <v>0</v>
      </c>
      <c r="AE78" s="2564"/>
      <c r="AF78" s="2573">
        <f t="shared" si="29"/>
        <v>0</v>
      </c>
      <c r="AG78" s="2574">
        <f>IF(AND(U78&lt;&gt;"", ISNUMBER(S78)), IFERROR(INDEX(AI21:AI91, MATCH(P78, AH21:AH91, 0)) * O78 * IF(ISBLANK(L78), 1, L78), 0), 0)</f>
        <v>0</v>
      </c>
      <c r="AH78" s="2627" t="s">
        <v>618</v>
      </c>
      <c r="AI78" s="154">
        <f t="shared" si="30"/>
        <v>0.04</v>
      </c>
      <c r="AJ78" s="2608">
        <v>40</v>
      </c>
      <c r="AL78" s="1401" t="str">
        <f t="shared" si="22"/>
        <v>►</v>
      </c>
      <c r="AM78" s="3"/>
      <c r="AN78" s="76"/>
      <c r="AO78" s="76"/>
      <c r="AP78" s="76"/>
      <c r="AQ78" s="76"/>
      <c r="AR78" s="48" t="s">
        <v>6</v>
      </c>
      <c r="AS78" s="2257"/>
      <c r="AT78" s="2253"/>
      <c r="AU78" s="2253"/>
      <c r="AV78" s="2253"/>
      <c r="AW78" s="2253"/>
      <c r="AX78" s="2253"/>
      <c r="AY78" s="2621"/>
      <c r="BA78" s="3176"/>
      <c r="BB78" s="3178"/>
      <c r="BC78" s="3180"/>
      <c r="BD78" s="440"/>
      <c r="BF78" s="2628" t="s">
        <v>123</v>
      </c>
      <c r="BG78" s="573" t="s">
        <v>120</v>
      </c>
      <c r="BH78" s="574" t="s">
        <v>305</v>
      </c>
      <c r="BI78" s="575" t="s">
        <v>306</v>
      </c>
      <c r="BJ78" s="16"/>
      <c r="BK78" s="489" t="s">
        <v>123</v>
      </c>
      <c r="BL78" s="244"/>
      <c r="BN78" s="4">
        <v>1</v>
      </c>
    </row>
    <row r="79" spans="1:66" s="48" customFormat="1" ht="21" customHeight="1" thickTop="1" x14ac:dyDescent="0.25">
      <c r="A79" s="1401" t="str">
        <f t="shared" si="40"/>
        <v>►</v>
      </c>
      <c r="B79" s="1402" t="str">
        <f t="shared" si="41"/>
        <v>►</v>
      </c>
      <c r="C79" s="1403" t="str">
        <f t="shared" si="31"/>
        <v>►</v>
      </c>
      <c r="D79" s="2475" t="str">
        <f t="shared" si="42"/>
        <v>►</v>
      </c>
      <c r="E79" s="1402" t="str">
        <f t="shared" si="32"/>
        <v>►</v>
      </c>
      <c r="F79" s="1402" t="str">
        <f t="shared" si="33"/>
        <v>►</v>
      </c>
      <c r="G79" s="1402" t="str">
        <f t="shared" si="34"/>
        <v>►</v>
      </c>
      <c r="H79" s="2606"/>
      <c r="R79" s="2607"/>
      <c r="S79" s="2567"/>
      <c r="T79" s="2443"/>
      <c r="U79" s="2442"/>
      <c r="V79" s="2589">
        <f t="shared" si="35"/>
        <v>0</v>
      </c>
      <c r="W79" s="2590" t="str">
        <f>IF(OR(V79=0, ISBLANK(P79)), "", TEXT(ROUND(V79/INDEX(AI21:AI83, MATCH(P79, AH21:AH83, 0)), 0),"# ##0") &amp; " " &amp; P79)</f>
        <v/>
      </c>
      <c r="X79" s="2591">
        <f t="shared" si="36"/>
        <v>0</v>
      </c>
      <c r="Y79" s="2592">
        <f t="shared" si="37"/>
        <v>0</v>
      </c>
      <c r="Z79" s="2592" t="str">
        <f t="shared" si="38"/>
        <v/>
      </c>
      <c r="AA79" s="2581"/>
      <c r="AB79" s="2593">
        <f t="shared" si="27"/>
        <v>0</v>
      </c>
      <c r="AC79" s="2583">
        <v>1</v>
      </c>
      <c r="AD79" s="2594">
        <f t="shared" si="39"/>
        <v>0</v>
      </c>
      <c r="AE79" s="2564"/>
      <c r="AF79" s="2573">
        <f t="shared" si="29"/>
        <v>0</v>
      </c>
      <c r="AG79" s="2574">
        <f>IF(AND(U79&lt;&gt;"", ISNUMBER(S79)), IFERROR(INDEX(AI21:AI91, MATCH(P79, AH21:AH91, 0)) * O79 * IF(ISBLANK(L79), 1, L79), 0), 0)</f>
        <v>0</v>
      </c>
      <c r="AH79" s="2627" t="s">
        <v>619</v>
      </c>
      <c r="AI79" s="154">
        <f t="shared" si="30"/>
        <v>4.4999999999999998E-2</v>
      </c>
      <c r="AJ79" s="2608">
        <v>45</v>
      </c>
      <c r="AL79" s="1401" t="str">
        <f t="shared" si="22"/>
        <v>►</v>
      </c>
      <c r="AM79" s="3"/>
      <c r="AN79" s="76"/>
      <c r="AO79" s="76"/>
      <c r="AP79" s="76"/>
      <c r="AQ79" s="76"/>
      <c r="AS79" s="2257"/>
      <c r="AT79" s="2253"/>
      <c r="AU79" s="2253"/>
      <c r="AV79" s="2253"/>
      <c r="AW79" s="2253"/>
      <c r="AX79" s="2253"/>
      <c r="AY79" s="2621"/>
      <c r="BA79" s="1467">
        <v>20</v>
      </c>
      <c r="BB79" s="2486">
        <v>0.75</v>
      </c>
      <c r="BC79" s="1437">
        <v>1</v>
      </c>
      <c r="BD79" s="440"/>
      <c r="BF79" s="554">
        <v>0.25</v>
      </c>
      <c r="BG79" s="555">
        <v>0.5</v>
      </c>
      <c r="BH79" s="579" t="s">
        <v>321</v>
      </c>
      <c r="BI79" s="580"/>
      <c r="BJ79" s="16"/>
      <c r="BK79" s="489" t="s">
        <v>120</v>
      </c>
      <c r="BL79" s="244"/>
      <c r="BN79" s="4">
        <v>1</v>
      </c>
    </row>
    <row r="80" spans="1:66" s="48" customFormat="1" ht="21" customHeight="1" x14ac:dyDescent="0.25">
      <c r="A80" s="1401" t="str">
        <f t="shared" si="40"/>
        <v>►</v>
      </c>
      <c r="B80" s="1402" t="str">
        <f t="shared" si="41"/>
        <v>►</v>
      </c>
      <c r="C80" s="1403" t="str">
        <f t="shared" si="31"/>
        <v>►</v>
      </c>
      <c r="D80" s="2475" t="str">
        <f t="shared" si="42"/>
        <v>►</v>
      </c>
      <c r="E80" s="1402" t="str">
        <f t="shared" si="32"/>
        <v>►</v>
      </c>
      <c r="F80" s="1402" t="str">
        <f t="shared" si="33"/>
        <v>►</v>
      </c>
      <c r="G80" s="1402" t="str">
        <f t="shared" si="34"/>
        <v>►</v>
      </c>
      <c r="H80" s="2606"/>
      <c r="R80" s="2607"/>
      <c r="S80" s="2567"/>
      <c r="T80" s="2443"/>
      <c r="U80" s="2442"/>
      <c r="V80" s="2577">
        <f t="shared" si="35"/>
        <v>0</v>
      </c>
      <c r="W80" s="2578" t="str">
        <f>IF(OR(V80=0, ISBLANK(P80)), "", TEXT(ROUND(V80/INDEX(AI21:AI83, MATCH(P80, AH21:AH83, 0)), 0),"# ##0") &amp; " " &amp; P80)</f>
        <v/>
      </c>
      <c r="X80" s="2579">
        <f t="shared" si="36"/>
        <v>0</v>
      </c>
      <c r="Y80" s="2580">
        <f t="shared" si="37"/>
        <v>0</v>
      </c>
      <c r="Z80" s="2580" t="str">
        <f t="shared" si="38"/>
        <v/>
      </c>
      <c r="AA80" s="2581"/>
      <c r="AB80" s="2582">
        <f t="shared" si="27"/>
        <v>0</v>
      </c>
      <c r="AC80" s="2583">
        <v>1</v>
      </c>
      <c r="AD80" s="2584">
        <f t="shared" si="39"/>
        <v>0</v>
      </c>
      <c r="AE80" s="2564"/>
      <c r="AF80" s="2573">
        <f t="shared" si="29"/>
        <v>0</v>
      </c>
      <c r="AG80" s="2574">
        <f>IF(AND(U80&lt;&gt;"", ISNUMBER(S80)), IFERROR(INDEX(AI21:AI91, MATCH(P80, AH21:AH91, 0)) * O80 * IF(ISBLANK(L80), 1, L80), 0), 0)</f>
        <v>0</v>
      </c>
      <c r="AH80" s="2627" t="s">
        <v>620</v>
      </c>
      <c r="AI80" s="154">
        <f t="shared" si="30"/>
        <v>0.15</v>
      </c>
      <c r="AJ80" s="2608">
        <v>150</v>
      </c>
      <c r="AL80" s="1401" t="str">
        <f t="shared" si="22"/>
        <v>►</v>
      </c>
      <c r="AM80" s="3"/>
      <c r="AN80" s="76"/>
      <c r="AO80" s="76"/>
      <c r="AP80" s="76"/>
      <c r="AQ80" s="76"/>
      <c r="AS80" s="2257"/>
      <c r="AT80" s="2253"/>
      <c r="AU80" s="2253"/>
      <c r="AV80" s="2253"/>
      <c r="AW80" s="2253"/>
      <c r="AX80" s="2253"/>
      <c r="AY80" s="2621"/>
      <c r="BA80" s="1468"/>
      <c r="BB80" s="591"/>
      <c r="BC80" s="2487" t="s">
        <v>1155</v>
      </c>
      <c r="BD80" s="592"/>
      <c r="BF80" s="2629" t="s">
        <v>266</v>
      </c>
      <c r="BG80" s="583" t="s">
        <v>295</v>
      </c>
      <c r="BH80" s="574" t="s">
        <v>309</v>
      </c>
      <c r="BI80" s="584" t="s">
        <v>310</v>
      </c>
      <c r="BJ80" s="16"/>
      <c r="BK80" s="495" t="s">
        <v>266</v>
      </c>
      <c r="BL80" s="244"/>
      <c r="BN80" s="4">
        <v>1</v>
      </c>
    </row>
    <row r="81" spans="1:66" s="48" customFormat="1" ht="21" customHeight="1" thickBot="1" x14ac:dyDescent="0.3">
      <c r="A81" s="1401" t="str">
        <f t="shared" si="40"/>
        <v>►</v>
      </c>
      <c r="B81" s="1402" t="str">
        <f t="shared" si="41"/>
        <v>►</v>
      </c>
      <c r="C81" s="1403" t="str">
        <f t="shared" si="31"/>
        <v>►</v>
      </c>
      <c r="D81" s="2475" t="str">
        <f t="shared" si="42"/>
        <v>►</v>
      </c>
      <c r="E81" s="1402" t="str">
        <f t="shared" si="32"/>
        <v>►</v>
      </c>
      <c r="F81" s="1402" t="str">
        <f t="shared" si="33"/>
        <v>►</v>
      </c>
      <c r="G81" s="1402" t="str">
        <f t="shared" si="34"/>
        <v>►</v>
      </c>
      <c r="H81" s="2630"/>
      <c r="I81" s="2631"/>
      <c r="J81" s="2631"/>
      <c r="K81" s="2631"/>
      <c r="L81" s="2631"/>
      <c r="M81" s="2631"/>
      <c r="N81" s="2631"/>
      <c r="O81" s="2631"/>
      <c r="P81" s="2631"/>
      <c r="Q81" s="2631"/>
      <c r="R81" s="2632"/>
      <c r="S81" s="2567"/>
      <c r="T81" s="2443"/>
      <c r="U81" s="2442"/>
      <c r="V81" s="2589">
        <f t="shared" si="35"/>
        <v>0</v>
      </c>
      <c r="W81" s="2590" t="str">
        <f>IF(OR(V81=0, ISBLANK(P81)), "", TEXT(ROUND(V81/INDEX(AI21:AI83, MATCH(P81, AH21:AH83, 0)), 0),"# ##0") &amp; " " &amp; P81)</f>
        <v/>
      </c>
      <c r="X81" s="2591">
        <f t="shared" si="36"/>
        <v>0</v>
      </c>
      <c r="Y81" s="2592">
        <f t="shared" si="37"/>
        <v>0</v>
      </c>
      <c r="Z81" s="2592" t="str">
        <f t="shared" si="38"/>
        <v/>
      </c>
      <c r="AA81" s="2581"/>
      <c r="AB81" s="2593">
        <f t="shared" si="27"/>
        <v>0</v>
      </c>
      <c r="AC81" s="2583">
        <v>1</v>
      </c>
      <c r="AD81" s="2594">
        <f t="shared" si="39"/>
        <v>0</v>
      </c>
      <c r="AE81" s="2564"/>
      <c r="AF81" s="2573">
        <f t="shared" si="29"/>
        <v>0</v>
      </c>
      <c r="AG81" s="2574">
        <f>IF(AND(U81&lt;&gt;"", ISNUMBER(S81)), IFERROR(INDEX(AI21:AI91, MATCH(P81, AH21:AH91, 0)) * O81 * IF(ISBLANK(L81), 1, L81), 0), 0)</f>
        <v>0</v>
      </c>
      <c r="AH81" s="2627" t="s">
        <v>621</v>
      </c>
      <c r="AI81" s="154">
        <f t="shared" si="30"/>
        <v>0.25</v>
      </c>
      <c r="AJ81" s="2608">
        <v>250</v>
      </c>
      <c r="AL81" s="1401" t="str">
        <f t="shared" ref="AL81:AL144" si="43">A81</f>
        <v>►</v>
      </c>
      <c r="AM81" s="3"/>
      <c r="AN81" s="76"/>
      <c r="AO81" s="76"/>
      <c r="AP81" s="76"/>
      <c r="AQ81" s="76"/>
      <c r="AS81" s="2306"/>
      <c r="AT81" s="2307"/>
      <c r="AU81" s="2307"/>
      <c r="AV81" s="2307"/>
      <c r="AW81" s="2307"/>
      <c r="AX81" s="2307"/>
      <c r="AY81" s="2633"/>
      <c r="BA81" s="3181" t="s">
        <v>1156</v>
      </c>
      <c r="BB81" s="3182"/>
      <c r="BC81" s="3182"/>
      <c r="BD81" s="3183"/>
      <c r="BF81" s="554">
        <v>0.25</v>
      </c>
      <c r="BG81" s="555">
        <v>0.5</v>
      </c>
      <c r="BH81" s="579" t="s">
        <v>323</v>
      </c>
      <c r="BI81" s="580"/>
      <c r="BJ81" s="16"/>
      <c r="BK81" s="510" t="s">
        <v>295</v>
      </c>
      <c r="BL81" s="244"/>
      <c r="BN81" s="4">
        <v>1</v>
      </c>
    </row>
    <row r="82" spans="1:66" s="48" customFormat="1" ht="21" customHeight="1" thickBot="1" x14ac:dyDescent="0.3">
      <c r="A82" s="1401" t="str">
        <f t="shared" si="40"/>
        <v>A</v>
      </c>
      <c r="B82" s="1402" t="str">
        <f t="shared" si="41"/>
        <v/>
      </c>
      <c r="C82" s="1403">
        <f t="shared" si="31"/>
        <v>0</v>
      </c>
      <c r="D82" s="2475">
        <f t="shared" si="42"/>
        <v>0</v>
      </c>
      <c r="E82" s="1402">
        <f t="shared" si="32"/>
        <v>0</v>
      </c>
      <c r="F82" s="1402">
        <f t="shared" si="33"/>
        <v>0</v>
      </c>
      <c r="G82" s="1402" t="str">
        <f t="shared" si="34"/>
        <v/>
      </c>
      <c r="H82" s="2634" t="s">
        <v>18</v>
      </c>
      <c r="I82" s="2635"/>
      <c r="J82" s="2635"/>
      <c r="K82" s="2635"/>
      <c r="L82" s="2635"/>
      <c r="M82" s="2635"/>
      <c r="N82" s="2635"/>
      <c r="O82" s="2635"/>
      <c r="P82" s="2635"/>
      <c r="Q82" s="2635"/>
      <c r="R82" s="2635"/>
      <c r="S82" s="2441"/>
      <c r="T82" s="2443"/>
      <c r="U82" s="2442"/>
      <c r="V82" s="2577">
        <f t="shared" si="35"/>
        <v>0</v>
      </c>
      <c r="W82" s="2578" t="str">
        <f>IF(OR(V82=0, ISBLANK(P82)), "", TEXT(ROUND(V82/INDEX(AI21:AI83, MATCH(P82, AH21:AH83, 0)), 0),"# ##0") &amp; " " &amp; P82)</f>
        <v/>
      </c>
      <c r="X82" s="2579">
        <f t="shared" si="36"/>
        <v>0</v>
      </c>
      <c r="Y82" s="2580">
        <f t="shared" si="37"/>
        <v>0</v>
      </c>
      <c r="Z82" s="2580" t="str">
        <f t="shared" si="38"/>
        <v/>
      </c>
      <c r="AA82" s="2581"/>
      <c r="AB82" s="2582">
        <f t="shared" si="27"/>
        <v>0</v>
      </c>
      <c r="AC82" s="2583">
        <v>1</v>
      </c>
      <c r="AD82" s="2584">
        <f t="shared" si="39"/>
        <v>0</v>
      </c>
      <c r="AE82" s="2564"/>
      <c r="AF82" s="2573">
        <f t="shared" si="29"/>
        <v>0</v>
      </c>
      <c r="AG82" s="2574">
        <f>IF(AND(U82&lt;&gt;"", ISNUMBER(S82)), IFERROR(INDEX(AI21:AI91, MATCH(P82, AH21:AH91, 0)) * O82 * IF(ISBLANK(L82), 1, L82), 0), 0)</f>
        <v>0</v>
      </c>
      <c r="AH82" s="2627" t="s">
        <v>622</v>
      </c>
      <c r="AI82" s="154">
        <f t="shared" si="30"/>
        <v>0.23699999999999999</v>
      </c>
      <c r="AJ82" s="2608">
        <v>237</v>
      </c>
      <c r="AL82" s="1401" t="str">
        <f t="shared" si="43"/>
        <v>A</v>
      </c>
      <c r="AM82" s="3"/>
      <c r="AN82" s="76"/>
      <c r="AO82" s="76"/>
      <c r="AP82" s="76"/>
      <c r="AQ82" s="76"/>
      <c r="AS82"/>
      <c r="AT82"/>
      <c r="AU82"/>
      <c r="AV82"/>
      <c r="AW82"/>
      <c r="AX82"/>
      <c r="AY82"/>
      <c r="BA82" s="571"/>
      <c r="BB82" s="118"/>
      <c r="BC82" s="118"/>
      <c r="BD82" s="119"/>
      <c r="BF82" s="414" t="s">
        <v>287</v>
      </c>
      <c r="BG82"/>
      <c r="BH82" s="16"/>
      <c r="BI82" s="16"/>
      <c r="BJ82" s="16"/>
      <c r="BK82" s="16"/>
      <c r="BL82" s="244"/>
      <c r="BN82" s="4">
        <v>1</v>
      </c>
    </row>
    <row r="83" spans="1:66" s="48" customFormat="1" ht="21" customHeight="1" thickBot="1" x14ac:dyDescent="0.3">
      <c r="A83" s="1401" t="str">
        <f t="shared" si="40"/>
        <v>►</v>
      </c>
      <c r="B83" s="1402" t="str">
        <f t="shared" si="41"/>
        <v>►</v>
      </c>
      <c r="C83" s="1403" t="str">
        <f t="shared" si="31"/>
        <v>►</v>
      </c>
      <c r="D83" s="2475" t="str">
        <f t="shared" si="42"/>
        <v>►</v>
      </c>
      <c r="E83" s="1402" t="str">
        <f t="shared" si="32"/>
        <v>►</v>
      </c>
      <c r="F83" s="1402" t="str">
        <f t="shared" si="33"/>
        <v>►</v>
      </c>
      <c r="G83" s="1402" t="str">
        <f t="shared" si="34"/>
        <v>►</v>
      </c>
      <c r="H83" s="54"/>
      <c r="I83" s="55"/>
      <c r="J83" s="56"/>
      <c r="K83" s="56"/>
      <c r="L83" s="57"/>
      <c r="M83" s="58"/>
      <c r="N83" s="2456"/>
      <c r="O83" s="2456"/>
      <c r="P83" s="2445">
        <v>2</v>
      </c>
      <c r="Q83" s="2445"/>
      <c r="R83" s="2446"/>
      <c r="S83" s="2441"/>
      <c r="T83" s="2443"/>
      <c r="U83" s="2442"/>
      <c r="V83" s="2589">
        <f t="shared" si="35"/>
        <v>0</v>
      </c>
      <c r="W83" s="2590" t="str">
        <f>IF(OR(V83=0, ISBLANK(P83)), "", TEXT(ROUND(V83/INDEX(AI21:AI83, MATCH(P83, AH21:AH83, 0)), 0),"# ##0") &amp; " " &amp; P83)</f>
        <v/>
      </c>
      <c r="X83" s="2591">
        <f t="shared" si="36"/>
        <v>0</v>
      </c>
      <c r="Y83" s="2592">
        <f t="shared" si="37"/>
        <v>0</v>
      </c>
      <c r="Z83" s="2592" t="str">
        <f t="shared" si="38"/>
        <v/>
      </c>
      <c r="AA83" s="2581"/>
      <c r="AB83" s="2593">
        <f t="shared" ref="AB83:AB146" si="44">IF(ISBLANK(AA83), V83, V83*(1-AA83/100))</f>
        <v>0</v>
      </c>
      <c r="AC83" s="2583">
        <v>1</v>
      </c>
      <c r="AD83" s="2594">
        <f t="shared" si="39"/>
        <v>0</v>
      </c>
      <c r="AE83" s="2564"/>
      <c r="AF83" s="2573">
        <f t="shared" ref="AF83:AF146" si="45">IFERROR(IF(ISNUMBER(U83)*ISNUMBER(S83),U83/S83,0),0)</f>
        <v>0</v>
      </c>
      <c r="AG83" s="2574">
        <f>IF(AND(U83&lt;&gt;"", ISNUMBER(S83)), IFERROR(INDEX(AI21:AI91, MATCH(P83, AH21:AH91, 0)) * O83 * IF(ISBLANK(L83), 1, L83), 0), 0)</f>
        <v>0</v>
      </c>
      <c r="AH83" s="2627" t="s">
        <v>623</v>
      </c>
      <c r="AI83" s="154">
        <f t="shared" si="30"/>
        <v>0.47299999999999998</v>
      </c>
      <c r="AJ83" s="2608">
        <v>473</v>
      </c>
      <c r="AL83" s="1401" t="str">
        <f t="shared" si="43"/>
        <v>►</v>
      </c>
      <c r="AM83" s="3"/>
      <c r="AN83" s="76"/>
      <c r="AO83" s="76"/>
      <c r="AP83" s="76"/>
      <c r="AQ83" s="76"/>
      <c r="AS83" s="3573" t="s">
        <v>2080</v>
      </c>
      <c r="AT83" s="3574"/>
      <c r="AU83" s="3574"/>
      <c r="AV83" s="3574"/>
      <c r="AW83" s="3574"/>
      <c r="AX83" s="3574"/>
      <c r="AY83" s="3575"/>
      <c r="BA83" s="576" t="s">
        <v>319</v>
      </c>
      <c r="BB83" s="2488" t="s">
        <v>320</v>
      </c>
      <c r="BC83" s="2489"/>
      <c r="BD83" s="2490"/>
      <c r="BF83" s="414"/>
      <c r="BG83" s="16"/>
      <c r="BH83" s="16"/>
      <c r="BI83" s="16"/>
      <c r="BJ83" s="16"/>
      <c r="BK83" s="16"/>
      <c r="BL83" s="244"/>
      <c r="BN83" s="4">
        <v>1</v>
      </c>
    </row>
    <row r="84" spans="1:66" s="48" customFormat="1" ht="21" customHeight="1" thickTop="1" x14ac:dyDescent="0.25">
      <c r="A84" s="1401" t="str">
        <f t="shared" si="40"/>
        <v>►</v>
      </c>
      <c r="B84" s="1402" t="str">
        <f t="shared" si="41"/>
        <v>►</v>
      </c>
      <c r="C84" s="1403" t="str">
        <f t="shared" si="31"/>
        <v>►</v>
      </c>
      <c r="D84" s="2475" t="str">
        <f t="shared" si="42"/>
        <v>►</v>
      </c>
      <c r="E84" s="1402" t="str">
        <f t="shared" si="32"/>
        <v>►</v>
      </c>
      <c r="F84" s="1402" t="str">
        <f t="shared" si="33"/>
        <v>►</v>
      </c>
      <c r="G84" s="1402" t="str">
        <f t="shared" si="34"/>
        <v>►</v>
      </c>
      <c r="H84" s="66"/>
      <c r="I84" s="67"/>
      <c r="J84" s="68"/>
      <c r="K84" s="68"/>
      <c r="L84" s="69"/>
      <c r="M84" s="70"/>
      <c r="N84" s="2457"/>
      <c r="O84" s="2457"/>
      <c r="P84" s="2447"/>
      <c r="Q84" s="2447"/>
      <c r="R84" s="2448"/>
      <c r="S84" s="2441"/>
      <c r="T84" s="2443"/>
      <c r="U84" s="2442"/>
      <c r="V84" s="2577">
        <f t="shared" si="35"/>
        <v>0</v>
      </c>
      <c r="W84" s="2578" t="str">
        <f>IF(OR(V84=0, ISBLANK(P84)), "", TEXT(ROUND(V84/INDEX(AI21:AI83, MATCH(P84, AH21:AH83, 0)), 0),"# ##0") &amp; " " &amp; P84)</f>
        <v/>
      </c>
      <c r="X84" s="2579">
        <f t="shared" si="36"/>
        <v>0</v>
      </c>
      <c r="Y84" s="2580">
        <f t="shared" si="37"/>
        <v>0</v>
      </c>
      <c r="Z84" s="2580" t="str">
        <f t="shared" si="38"/>
        <v/>
      </c>
      <c r="AA84" s="2581"/>
      <c r="AB84" s="2582">
        <f t="shared" si="44"/>
        <v>0</v>
      </c>
      <c r="AC84" s="2583">
        <v>1</v>
      </c>
      <c r="AD84" s="2584">
        <f t="shared" si="39"/>
        <v>0</v>
      </c>
      <c r="AE84" s="2564"/>
      <c r="AF84" s="2573">
        <f t="shared" si="45"/>
        <v>0</v>
      </c>
      <c r="AG84" s="2574">
        <f>IF(AND(U84&lt;&gt;"", ISNUMBER(S84)), IFERROR(INDEX(AI21:AI91, MATCH(P84, AH21:AH91, 0)) * O84 * IF(ISBLANK(L84), 1, L84), 0), 0)</f>
        <v>0</v>
      </c>
      <c r="AH84" s="2627" t="s">
        <v>644</v>
      </c>
      <c r="AI84" s="154">
        <f t="shared" si="30"/>
        <v>0.47299999999999998</v>
      </c>
      <c r="AJ84" s="2608">
        <v>473</v>
      </c>
      <c r="AL84" s="1401" t="str">
        <f t="shared" si="43"/>
        <v>►</v>
      </c>
      <c r="AM84" s="3"/>
      <c r="AN84" s="76"/>
      <c r="AO84" s="76"/>
      <c r="AP84" s="76"/>
      <c r="AQ84" s="76"/>
      <c r="AS84" s="3252"/>
      <c r="AT84" s="3248"/>
      <c r="AU84" s="3248"/>
      <c r="AV84" s="3248"/>
      <c r="AW84" s="3248"/>
      <c r="AX84" s="3248"/>
      <c r="AY84" s="3253"/>
      <c r="BA84" s="581" t="s">
        <v>322</v>
      </c>
      <c r="BB84" s="2489"/>
      <c r="BC84" s="2489"/>
      <c r="BD84" s="2490"/>
      <c r="BF84" s="441" t="s">
        <v>86</v>
      </c>
      <c r="BG84" s="442" t="s">
        <v>87</v>
      </c>
      <c r="BH84" s="443"/>
      <c r="BI84" s="3170" t="s">
        <v>88</v>
      </c>
      <c r="BJ84" s="3171" t="s">
        <v>89</v>
      </c>
      <c r="BK84" s="2636" t="s">
        <v>91</v>
      </c>
      <c r="BL84" s="244"/>
      <c r="BN84" s="4">
        <v>1</v>
      </c>
    </row>
    <row r="85" spans="1:66" s="48" customFormat="1" ht="21" customHeight="1" x14ac:dyDescent="0.25">
      <c r="A85" s="1401" t="str">
        <f t="shared" si="40"/>
        <v>►</v>
      </c>
      <c r="B85" s="1402" t="str">
        <f t="shared" si="41"/>
        <v>►</v>
      </c>
      <c r="C85" s="1403" t="str">
        <f t="shared" si="31"/>
        <v>►</v>
      </c>
      <c r="D85" s="2475" t="str">
        <f t="shared" si="42"/>
        <v>►</v>
      </c>
      <c r="E85" s="1402" t="str">
        <f t="shared" si="32"/>
        <v>►</v>
      </c>
      <c r="F85" s="1402" t="str">
        <f t="shared" si="33"/>
        <v>►</v>
      </c>
      <c r="G85" s="1402" t="str">
        <f t="shared" si="34"/>
        <v>►</v>
      </c>
      <c r="H85" s="66"/>
      <c r="I85" s="77"/>
      <c r="J85" s="78"/>
      <c r="K85" s="79"/>
      <c r="L85" s="80"/>
      <c r="M85" s="81"/>
      <c r="N85" s="82"/>
      <c r="O85" s="83"/>
      <c r="P85" s="84"/>
      <c r="Q85" s="16"/>
      <c r="R85" s="85"/>
      <c r="S85" s="2441"/>
      <c r="T85" s="2443"/>
      <c r="U85" s="2442"/>
      <c r="V85" s="2589">
        <f t="shared" si="35"/>
        <v>0</v>
      </c>
      <c r="W85" s="2590" t="str">
        <f>IF(OR(V85=0, ISBLANK(P85)), "", TEXT(ROUND(V85/INDEX(AI21:AI83, MATCH(P85, AH21:AH83, 0)), 0),"# ##0") &amp; " " &amp; P85)</f>
        <v/>
      </c>
      <c r="X85" s="2591">
        <f t="shared" si="36"/>
        <v>0</v>
      </c>
      <c r="Y85" s="2592">
        <f t="shared" si="37"/>
        <v>0</v>
      </c>
      <c r="Z85" s="2592" t="str">
        <f t="shared" si="38"/>
        <v/>
      </c>
      <c r="AA85" s="2581"/>
      <c r="AB85" s="2593">
        <f t="shared" si="44"/>
        <v>0</v>
      </c>
      <c r="AC85" s="2583">
        <v>1</v>
      </c>
      <c r="AD85" s="2594">
        <f t="shared" si="39"/>
        <v>0</v>
      </c>
      <c r="AE85" s="2564"/>
      <c r="AF85" s="2573">
        <f t="shared" si="45"/>
        <v>0</v>
      </c>
      <c r="AG85" s="2574">
        <f>IF(AND(U85&lt;&gt;"", ISNUMBER(S85)), IFERROR(INDEX(AI21:AI91, MATCH(P85, AH21:AH91, 0)) * O85 * IF(ISBLANK(L85), 1, L85), 0), 0)</f>
        <v>0</v>
      </c>
      <c r="AH85" s="2627" t="s">
        <v>645</v>
      </c>
      <c r="AI85" s="154">
        <f t="shared" si="30"/>
        <v>0.56799999999999995</v>
      </c>
      <c r="AJ85" s="2608">
        <v>568</v>
      </c>
      <c r="AL85" s="1401" t="str">
        <f t="shared" si="43"/>
        <v>►</v>
      </c>
      <c r="AM85" s="3"/>
      <c r="AN85" s="76"/>
      <c r="AO85" s="76"/>
      <c r="AP85" s="76"/>
      <c r="AQ85" s="76"/>
      <c r="AS85" s="3252" t="s">
        <v>2084</v>
      </c>
      <c r="AT85" s="3248"/>
      <c r="AU85" s="3248"/>
      <c r="AV85" s="3248"/>
      <c r="AW85" s="3248"/>
      <c r="AX85" s="3248"/>
      <c r="AY85" s="3253"/>
      <c r="BA85" s="571"/>
      <c r="BB85" s="118"/>
      <c r="BC85" s="118"/>
      <c r="BD85" s="119"/>
      <c r="BF85" s="522" t="s">
        <v>103</v>
      </c>
      <c r="BG85" s="523" t="s">
        <v>104</v>
      </c>
      <c r="BH85" s="176" t="s">
        <v>105</v>
      </c>
      <c r="BI85" s="3186"/>
      <c r="BJ85" s="3187"/>
      <c r="BK85" s="2637" t="s">
        <v>106</v>
      </c>
      <c r="BL85" s="244"/>
      <c r="BN85" s="4">
        <v>1</v>
      </c>
    </row>
    <row r="86" spans="1:66" s="48" customFormat="1" ht="21" customHeight="1" x14ac:dyDescent="0.25">
      <c r="A86" s="1401" t="str">
        <f t="shared" si="40"/>
        <v>►</v>
      </c>
      <c r="B86" s="1402" t="str">
        <f t="shared" si="41"/>
        <v>►</v>
      </c>
      <c r="C86" s="1403" t="str">
        <f t="shared" si="31"/>
        <v>►</v>
      </c>
      <c r="D86" s="2475" t="str">
        <f t="shared" si="42"/>
        <v>►</v>
      </c>
      <c r="E86" s="1402" t="str">
        <f t="shared" si="32"/>
        <v>►</v>
      </c>
      <c r="F86" s="1402" t="str">
        <f t="shared" si="33"/>
        <v>►</v>
      </c>
      <c r="G86" s="1402" t="str">
        <f t="shared" si="34"/>
        <v>►</v>
      </c>
      <c r="H86" s="66"/>
      <c r="I86" s="91"/>
      <c r="J86" s="91"/>
      <c r="K86" s="91"/>
      <c r="L86" s="92"/>
      <c r="M86" s="93"/>
      <c r="N86" s="93"/>
      <c r="O86" s="94"/>
      <c r="P86" s="2297"/>
      <c r="Q86" s="2297"/>
      <c r="R86" s="2449"/>
      <c r="S86" s="2441"/>
      <c r="T86" s="2443"/>
      <c r="U86" s="2442"/>
      <c r="V86" s="2577">
        <f t="shared" si="35"/>
        <v>0</v>
      </c>
      <c r="W86" s="2578" t="str">
        <f>IF(OR(V86=0, ISBLANK(P86)), "", TEXT(ROUND(V86/INDEX(AI21:AI83, MATCH(P86, AH21:AH83, 0)), 0),"# ##0") &amp; " " &amp; P86)</f>
        <v/>
      </c>
      <c r="X86" s="2579">
        <f t="shared" si="36"/>
        <v>0</v>
      </c>
      <c r="Y86" s="2580">
        <f t="shared" si="37"/>
        <v>0</v>
      </c>
      <c r="Z86" s="2580" t="str">
        <f t="shared" si="38"/>
        <v/>
      </c>
      <c r="AA86" s="2581"/>
      <c r="AB86" s="2582">
        <f t="shared" si="44"/>
        <v>0</v>
      </c>
      <c r="AC86" s="2583">
        <v>1</v>
      </c>
      <c r="AD86" s="2584">
        <f t="shared" si="39"/>
        <v>0</v>
      </c>
      <c r="AE86" s="2564"/>
      <c r="AF86" s="2573">
        <f t="shared" si="45"/>
        <v>0</v>
      </c>
      <c r="AG86" s="2574">
        <f>IF(AND(U86&lt;&gt;"", ISNUMBER(S86)), IFERROR(INDEX(AI21:AI91, MATCH(P86, AH21:AH91, 0)) * O86 * IF(ISBLANK(L86), 1, L86), 0), 0)</f>
        <v>0</v>
      </c>
      <c r="AH86" s="2627" t="s">
        <v>646</v>
      </c>
      <c r="AI86" s="154">
        <f t="shared" si="30"/>
        <v>0.94599999999999995</v>
      </c>
      <c r="AJ86" s="2608">
        <v>946</v>
      </c>
      <c r="AL86" s="1401" t="str">
        <f t="shared" si="43"/>
        <v>►</v>
      </c>
      <c r="AM86" s="3"/>
      <c r="AN86" s="76"/>
      <c r="AO86" s="76"/>
      <c r="AP86" s="76"/>
      <c r="AQ86" s="76"/>
      <c r="AS86" s="3252"/>
      <c r="AT86" s="3248"/>
      <c r="AU86" s="3248"/>
      <c r="AV86" s="3248"/>
      <c r="AW86" s="3248"/>
      <c r="AX86" s="3248"/>
      <c r="AY86" s="3253"/>
      <c r="BA86" s="323" t="s">
        <v>324</v>
      </c>
      <c r="BB86" s="243"/>
      <c r="BC86" s="243"/>
      <c r="BD86" s="440"/>
      <c r="BF86" s="529">
        <v>27</v>
      </c>
      <c r="BG86" s="530" t="s">
        <v>230</v>
      </c>
      <c r="BH86" s="531" t="s">
        <v>105</v>
      </c>
      <c r="BI86" s="532">
        <v>20</v>
      </c>
      <c r="BJ86" s="533" t="s">
        <v>41</v>
      </c>
      <c r="BK86" s="2638" t="s">
        <v>135</v>
      </c>
      <c r="BL86" s="244"/>
      <c r="BN86" s="4">
        <v>1</v>
      </c>
    </row>
    <row r="87" spans="1:66" s="48" customFormat="1" ht="21" customHeight="1" thickBot="1" x14ac:dyDescent="0.3">
      <c r="A87" s="1401" t="str">
        <f t="shared" si="40"/>
        <v>►</v>
      </c>
      <c r="B87" s="1402" t="str">
        <f t="shared" si="41"/>
        <v>►</v>
      </c>
      <c r="C87" s="1403" t="str">
        <f t="shared" si="31"/>
        <v>►</v>
      </c>
      <c r="D87" s="2475" t="str">
        <f t="shared" si="42"/>
        <v>►</v>
      </c>
      <c r="E87" s="1402" t="str">
        <f t="shared" si="32"/>
        <v>►</v>
      </c>
      <c r="F87" s="1402" t="str">
        <f t="shared" si="33"/>
        <v>►</v>
      </c>
      <c r="G87" s="1402" t="str">
        <f t="shared" si="34"/>
        <v>►</v>
      </c>
      <c r="H87" s="66"/>
      <c r="I87" s="91"/>
      <c r="J87" s="91"/>
      <c r="K87" s="91"/>
      <c r="L87" s="110"/>
      <c r="M87" s="111"/>
      <c r="N87" s="92"/>
      <c r="O87" s="2588" t="s">
        <v>2529</v>
      </c>
      <c r="P87" s="2297"/>
      <c r="Q87" s="2297"/>
      <c r="R87" s="2449"/>
      <c r="S87" s="2441"/>
      <c r="T87" s="2443"/>
      <c r="U87" s="2442"/>
      <c r="V87" s="2589">
        <f t="shared" si="35"/>
        <v>0</v>
      </c>
      <c r="W87" s="2590" t="str">
        <f>IF(OR(V87=0, ISBLANK(P87)), "", TEXT(ROUND(V87/INDEX(AI21:AI83, MATCH(P87, AH21:AH83, 0)), 0),"# ##0") &amp; " " &amp; P87)</f>
        <v/>
      </c>
      <c r="X87" s="2591">
        <f t="shared" si="36"/>
        <v>0</v>
      </c>
      <c r="Y87" s="2592">
        <f t="shared" si="37"/>
        <v>0</v>
      </c>
      <c r="Z87" s="2592" t="str">
        <f t="shared" si="38"/>
        <v/>
      </c>
      <c r="AA87" s="2581"/>
      <c r="AB87" s="2593">
        <f t="shared" si="44"/>
        <v>0</v>
      </c>
      <c r="AC87" s="2583">
        <v>1</v>
      </c>
      <c r="AD87" s="2594">
        <f t="shared" si="39"/>
        <v>0</v>
      </c>
      <c r="AE87" s="2564"/>
      <c r="AF87" s="2573">
        <f t="shared" si="45"/>
        <v>0</v>
      </c>
      <c r="AG87" s="2574">
        <f>IF(AND(U87&lt;&gt;"", ISNUMBER(S87)), IFERROR(INDEX(AI21:AI91, MATCH(P87, AH21:AH91, 0)) * O87 * IF(ISBLANK(L87), 1, L87), 0), 0)</f>
        <v>0</v>
      </c>
      <c r="AH87" s="2627" t="s">
        <v>647</v>
      </c>
      <c r="AI87" s="154">
        <f t="shared" si="30"/>
        <v>3.7850000000000001</v>
      </c>
      <c r="AJ87" s="2608">
        <v>3785</v>
      </c>
      <c r="AL87" s="1401" t="str">
        <f t="shared" si="43"/>
        <v>►</v>
      </c>
      <c r="AM87" s="3"/>
      <c r="AN87" s="76"/>
      <c r="AO87" s="76"/>
      <c r="AP87" s="76"/>
      <c r="AQ87" s="76"/>
      <c r="AS87" s="2597"/>
      <c r="AT87" s="3281" t="s">
        <v>2086</v>
      </c>
      <c r="AU87" s="3281"/>
      <c r="AV87" s="3281"/>
      <c r="AW87" s="3281"/>
      <c r="AX87" s="3281"/>
      <c r="AY87" s="3581"/>
      <c r="BA87" s="586">
        <v>12</v>
      </c>
      <c r="BB87" s="243" t="s">
        <v>325</v>
      </c>
      <c r="BC87" s="243"/>
      <c r="BD87" s="440"/>
      <c r="BF87" s="529"/>
      <c r="BG87" s="530" t="s">
        <v>292</v>
      </c>
      <c r="BH87" s="531"/>
      <c r="BI87" s="532">
        <v>1</v>
      </c>
      <c r="BJ87" s="537" t="s">
        <v>266</v>
      </c>
      <c r="BK87" s="2638" t="s">
        <v>293</v>
      </c>
      <c r="BL87" s="244"/>
      <c r="BN87" s="4">
        <v>1</v>
      </c>
    </row>
    <row r="88" spans="1:66" s="48" customFormat="1" ht="21" customHeight="1" x14ac:dyDescent="0.25">
      <c r="A88" s="1401" t="str">
        <f t="shared" si="40"/>
        <v>►</v>
      </c>
      <c r="B88" s="1402" t="str">
        <f t="shared" si="41"/>
        <v>►</v>
      </c>
      <c r="C88" s="1403" t="str">
        <f t="shared" si="31"/>
        <v>►</v>
      </c>
      <c r="D88" s="2475" t="str">
        <f t="shared" si="42"/>
        <v>►</v>
      </c>
      <c r="E88" s="1402" t="str">
        <f t="shared" si="32"/>
        <v>►</v>
      </c>
      <c r="F88" s="1402" t="str">
        <f t="shared" si="33"/>
        <v>►</v>
      </c>
      <c r="G88" s="1402" t="str">
        <f t="shared" si="34"/>
        <v>►</v>
      </c>
      <c r="H88" s="66"/>
      <c r="I88" s="121"/>
      <c r="J88" s="121"/>
      <c r="K88" s="121"/>
      <c r="L88" s="122"/>
      <c r="M88" s="123"/>
      <c r="N88" s="123"/>
      <c r="O88" s="123"/>
      <c r="P88" s="123"/>
      <c r="Q88" s="123"/>
      <c r="R88" s="124"/>
      <c r="S88" s="2441"/>
      <c r="T88" s="2443"/>
      <c r="U88" s="2442"/>
      <c r="V88" s="2577">
        <f t="shared" si="35"/>
        <v>0</v>
      </c>
      <c r="W88" s="2578" t="str">
        <f>IF(OR(V88=0, ISBLANK(P88)), "", TEXT(ROUND(V88/INDEX(AI21:AI83, MATCH(P88, AH21:AH83, 0)), 0),"# ##0") &amp; " " &amp; P88)</f>
        <v/>
      </c>
      <c r="X88" s="2579">
        <f t="shared" si="36"/>
        <v>0</v>
      </c>
      <c r="Y88" s="2580">
        <f t="shared" si="37"/>
        <v>0</v>
      </c>
      <c r="Z88" s="2580" t="str">
        <f t="shared" si="38"/>
        <v/>
      </c>
      <c r="AA88" s="2581"/>
      <c r="AB88" s="2582">
        <f t="shared" si="44"/>
        <v>0</v>
      </c>
      <c r="AC88" s="2583">
        <v>1</v>
      </c>
      <c r="AD88" s="2584">
        <f t="shared" si="39"/>
        <v>0</v>
      </c>
      <c r="AE88" s="2564"/>
      <c r="AF88" s="2573">
        <f t="shared" si="45"/>
        <v>0</v>
      </c>
      <c r="AG88" s="2574">
        <f>IF(AND(U88&lt;&gt;"", ISNUMBER(S88)), IFERROR(INDEX(AI21:AI91, MATCH(P88, AH21:AH91, 0)) * O88 * IF(ISBLANK(L88), 1, L88), 0), 0)</f>
        <v>0</v>
      </c>
      <c r="AH88" s="2639" t="s">
        <v>648</v>
      </c>
      <c r="AI88" s="1027">
        <f t="shared" ref="AI88:AI91" si="46">AJ88 / 1000</f>
        <v>5.0000000000000001E-4</v>
      </c>
      <c r="AJ88" s="2619">
        <v>0.5</v>
      </c>
      <c r="AL88" s="1401" t="str">
        <f t="shared" si="43"/>
        <v>►</v>
      </c>
      <c r="AM88" s="3"/>
      <c r="AN88" s="76"/>
      <c r="AO88" s="76"/>
      <c r="AP88" s="76"/>
      <c r="AQ88" s="76"/>
      <c r="AS88" s="2600"/>
      <c r="AT88" s="2242"/>
      <c r="AU88" s="2242"/>
      <c r="AV88" s="2242"/>
      <c r="AW88" s="2242"/>
      <c r="AX88" s="730"/>
      <c r="AY88" s="2601"/>
      <c r="BA88" s="590">
        <f ca="1">CELL("largeur",BA88)</f>
        <v>20</v>
      </c>
      <c r="BB88" s="243" t="s">
        <v>326</v>
      </c>
      <c r="BC88" s="243"/>
      <c r="BD88" s="440"/>
      <c r="BF88" s="541"/>
      <c r="BG88" s="530" t="s">
        <v>294</v>
      </c>
      <c r="BH88" s="531"/>
      <c r="BI88" s="532">
        <v>1</v>
      </c>
      <c r="BJ88" s="542" t="s">
        <v>295</v>
      </c>
      <c r="BK88" s="2640" t="s">
        <v>296</v>
      </c>
      <c r="BL88" s="244"/>
      <c r="BN88" s="4">
        <v>1</v>
      </c>
    </row>
    <row r="89" spans="1:66" s="48" customFormat="1" ht="21" customHeight="1" x14ac:dyDescent="0.25">
      <c r="A89" s="1401" t="str">
        <f t="shared" si="40"/>
        <v>►</v>
      </c>
      <c r="B89" s="1402" t="str">
        <f t="shared" si="41"/>
        <v>►</v>
      </c>
      <c r="C89" s="1403" t="str">
        <f t="shared" si="31"/>
        <v>►</v>
      </c>
      <c r="D89" s="2475" t="str">
        <f t="shared" si="42"/>
        <v>►</v>
      </c>
      <c r="E89" s="1402" t="str">
        <f t="shared" si="32"/>
        <v>►</v>
      </c>
      <c r="F89" s="1402" t="str">
        <f t="shared" si="33"/>
        <v>►</v>
      </c>
      <c r="G89" s="1402" t="str">
        <f t="shared" si="34"/>
        <v>►</v>
      </c>
      <c r="H89" s="129"/>
      <c r="I89" s="130"/>
      <c r="J89" s="130"/>
      <c r="K89" s="130"/>
      <c r="L89" s="131"/>
      <c r="M89" s="132"/>
      <c r="N89" s="2458"/>
      <c r="O89" s="2458"/>
      <c r="P89" s="2458"/>
      <c r="Q89" s="133"/>
      <c r="R89" s="134"/>
      <c r="S89" s="2441"/>
      <c r="T89" s="2443"/>
      <c r="U89" s="2442"/>
      <c r="V89" s="2589">
        <f t="shared" si="35"/>
        <v>0</v>
      </c>
      <c r="W89" s="2590" t="str">
        <f>IF(OR(V89=0, ISBLANK(P89)), "", TEXT(ROUND(V89/INDEX(AI21:AI83, MATCH(P89, AH21:AH83, 0)), 0),"# ##0") &amp; " " &amp; P89)</f>
        <v/>
      </c>
      <c r="X89" s="2591">
        <f t="shared" si="36"/>
        <v>0</v>
      </c>
      <c r="Y89" s="2592">
        <f t="shared" si="37"/>
        <v>0</v>
      </c>
      <c r="Z89" s="2592" t="str">
        <f t="shared" si="38"/>
        <v/>
      </c>
      <c r="AA89" s="2581"/>
      <c r="AB89" s="2593">
        <f t="shared" si="44"/>
        <v>0</v>
      </c>
      <c r="AC89" s="2583">
        <v>1</v>
      </c>
      <c r="AD89" s="2594">
        <f t="shared" si="39"/>
        <v>0</v>
      </c>
      <c r="AE89" s="2564"/>
      <c r="AF89" s="2573">
        <f t="shared" si="45"/>
        <v>0</v>
      </c>
      <c r="AG89" s="2574">
        <f>IF(AND(U89&lt;&gt;"", ISNUMBER(S89)), IFERROR(INDEX(AI21:AI91, MATCH(P89, AH21:AH91, 0)) * O89 * IF(ISBLANK(L89), 1, L89), 0), 0)</f>
        <v>0</v>
      </c>
      <c r="AH89" s="2639" t="s">
        <v>648</v>
      </c>
      <c r="AI89" s="1027">
        <f t="shared" si="46"/>
        <v>5.0000000000000001E-4</v>
      </c>
      <c r="AJ89" s="2619">
        <v>0.5</v>
      </c>
      <c r="AL89" s="1401" t="str">
        <f t="shared" si="43"/>
        <v>►</v>
      </c>
      <c r="AM89" s="3"/>
      <c r="AN89" s="76"/>
      <c r="AO89" s="76"/>
      <c r="AP89" s="76"/>
      <c r="AQ89" s="76"/>
      <c r="AS89" s="2600"/>
      <c r="AT89" s="2242"/>
      <c r="AU89" s="2242"/>
      <c r="AV89" s="2242"/>
      <c r="AW89" s="2242"/>
      <c r="AX89" s="730"/>
      <c r="AY89" s="2601"/>
      <c r="BA89" s="323" t="s">
        <v>327</v>
      </c>
      <c r="BB89" s="243"/>
      <c r="BC89" s="243"/>
      <c r="BD89" s="440"/>
      <c r="BF89" s="541"/>
      <c r="BG89" s="530"/>
      <c r="BH89" s="531"/>
      <c r="BI89" s="532">
        <v>3</v>
      </c>
      <c r="BJ89" s="543" t="s">
        <v>120</v>
      </c>
      <c r="BK89" s="2640" t="s">
        <v>262</v>
      </c>
      <c r="BL89" s="244"/>
      <c r="BN89" s="4">
        <v>1</v>
      </c>
    </row>
    <row r="90" spans="1:66" s="48" customFormat="1" ht="21" customHeight="1" x14ac:dyDescent="0.25">
      <c r="A90" s="1401" t="str">
        <f t="shared" si="40"/>
        <v>►</v>
      </c>
      <c r="B90" s="1402" t="str">
        <f t="shared" si="41"/>
        <v>►</v>
      </c>
      <c r="C90" s="1403" t="str">
        <f t="shared" si="31"/>
        <v>►</v>
      </c>
      <c r="D90" s="2475" t="str">
        <f t="shared" si="42"/>
        <v>►</v>
      </c>
      <c r="E90" s="1402" t="str">
        <f t="shared" si="32"/>
        <v>►</v>
      </c>
      <c r="F90" s="1402" t="str">
        <f t="shared" si="33"/>
        <v>►</v>
      </c>
      <c r="G90" s="1402" t="str">
        <f t="shared" si="34"/>
        <v>►</v>
      </c>
      <c r="H90" s="138"/>
      <c r="I90" s="139"/>
      <c r="J90" s="140"/>
      <c r="K90" s="140"/>
      <c r="L90" s="141"/>
      <c r="M90" s="141"/>
      <c r="N90" s="141"/>
      <c r="O90" s="141"/>
      <c r="P90" s="141"/>
      <c r="Q90" s="142"/>
      <c r="R90" s="143"/>
      <c r="S90" s="2441"/>
      <c r="T90" s="2443"/>
      <c r="U90" s="2442"/>
      <c r="V90" s="2577">
        <f t="shared" si="35"/>
        <v>0</v>
      </c>
      <c r="W90" s="2578" t="str">
        <f>IF(OR(V90=0, ISBLANK(P90)), "", TEXT(ROUND(V90/INDEX(AI21:AI83, MATCH(P90, AH21:AH83, 0)), 0),"# ##0") &amp; " " &amp; P90)</f>
        <v/>
      </c>
      <c r="X90" s="2579">
        <f t="shared" si="36"/>
        <v>0</v>
      </c>
      <c r="Y90" s="2580">
        <f t="shared" si="37"/>
        <v>0</v>
      </c>
      <c r="Z90" s="2580" t="str">
        <f t="shared" si="38"/>
        <v/>
      </c>
      <c r="AA90" s="2581"/>
      <c r="AB90" s="2582">
        <f t="shared" si="44"/>
        <v>0</v>
      </c>
      <c r="AC90" s="2583">
        <v>1</v>
      </c>
      <c r="AD90" s="2584">
        <f t="shared" si="39"/>
        <v>0</v>
      </c>
      <c r="AE90" s="2564"/>
      <c r="AF90" s="2573">
        <f t="shared" si="45"/>
        <v>0</v>
      </c>
      <c r="AG90" s="2574">
        <f>IF(AND(U90&lt;&gt;"", ISNUMBER(S90)), IFERROR(INDEX(AI21:AI91, MATCH(P90, AH21:AH91, 0)) * O90 * IF(ISBLANK(L90), 1, L90), 0), 0)</f>
        <v>0</v>
      </c>
      <c r="AH90" s="2639" t="s">
        <v>648</v>
      </c>
      <c r="AI90" s="1027">
        <f t="shared" si="46"/>
        <v>5.0000000000000001E-4</v>
      </c>
      <c r="AJ90" s="2619">
        <v>0.5</v>
      </c>
      <c r="AL90" s="1401" t="str">
        <f t="shared" si="43"/>
        <v>►</v>
      </c>
      <c r="AM90" s="3"/>
      <c r="AN90" s="76"/>
      <c r="AO90" s="76"/>
      <c r="AP90" s="76"/>
      <c r="AQ90" s="76"/>
      <c r="AS90" s="2600"/>
      <c r="AT90" s="2242"/>
      <c r="AU90" s="2242"/>
      <c r="AV90" s="2242"/>
      <c r="AW90" s="2242"/>
      <c r="AX90" s="730"/>
      <c r="AY90" s="2601"/>
      <c r="BA90" s="323" t="s">
        <v>328</v>
      </c>
      <c r="BB90" s="243"/>
      <c r="BC90" s="243"/>
      <c r="BD90" s="440"/>
      <c r="BF90" s="541">
        <v>0.25</v>
      </c>
      <c r="BG90" s="530" t="s">
        <v>298</v>
      </c>
      <c r="BH90" s="531"/>
      <c r="BI90" s="532"/>
      <c r="BJ90" s="546"/>
      <c r="BK90" s="2640" t="s">
        <v>299</v>
      </c>
      <c r="BL90" s="244"/>
      <c r="BN90" s="4">
        <v>1</v>
      </c>
    </row>
    <row r="91" spans="1:66" s="48" customFormat="1" ht="21" customHeight="1" thickBot="1" x14ac:dyDescent="0.3">
      <c r="A91" s="1401" t="str">
        <f t="shared" si="40"/>
        <v>►</v>
      </c>
      <c r="B91" s="1402" t="str">
        <f t="shared" si="41"/>
        <v>►</v>
      </c>
      <c r="C91" s="1403" t="str">
        <f t="shared" si="31"/>
        <v>►</v>
      </c>
      <c r="D91" s="2475" t="str">
        <f t="shared" si="42"/>
        <v>►</v>
      </c>
      <c r="E91" s="1402" t="str">
        <f t="shared" si="32"/>
        <v>►</v>
      </c>
      <c r="F91" s="1402" t="str">
        <f t="shared" si="33"/>
        <v>►</v>
      </c>
      <c r="G91" s="1402" t="str">
        <f t="shared" si="34"/>
        <v>►</v>
      </c>
      <c r="H91" s="66"/>
      <c r="I91" s="149"/>
      <c r="J91" s="91"/>
      <c r="K91" s="91"/>
      <c r="L91" s="150"/>
      <c r="M91" s="151"/>
      <c r="N91" s="152"/>
      <c r="O91" s="2603"/>
      <c r="P91" s="2604"/>
      <c r="Q91" s="2605"/>
      <c r="R91" s="153"/>
      <c r="S91" s="2441"/>
      <c r="T91" s="2443"/>
      <c r="U91" s="2442"/>
      <c r="V91" s="2589">
        <f t="shared" si="35"/>
        <v>0</v>
      </c>
      <c r="W91" s="2590" t="str">
        <f>IF(OR(V91=0, ISBLANK(P91)), "", TEXT(ROUND(V91/INDEX(AI21:AI83, MATCH(P91, AH21:AH83, 0)), 0),"# ##0") &amp; " " &amp; P91)</f>
        <v/>
      </c>
      <c r="X91" s="2591">
        <f t="shared" si="36"/>
        <v>0</v>
      </c>
      <c r="Y91" s="2592">
        <f t="shared" si="37"/>
        <v>0</v>
      </c>
      <c r="Z91" s="2592" t="str">
        <f t="shared" si="38"/>
        <v/>
      </c>
      <c r="AA91" s="2581"/>
      <c r="AB91" s="2593">
        <f t="shared" si="44"/>
        <v>0</v>
      </c>
      <c r="AC91" s="2583">
        <v>1</v>
      </c>
      <c r="AD91" s="2594">
        <f t="shared" si="39"/>
        <v>0</v>
      </c>
      <c r="AE91" s="2564"/>
      <c r="AF91" s="2573">
        <f t="shared" si="45"/>
        <v>0</v>
      </c>
      <c r="AG91" s="2574">
        <f>IF(AND(U91&lt;&gt;"", ISNUMBER(S91)), IFERROR(INDEX(AI21:AI91, MATCH(P91, AH21:AH91, 0)) * O91 * IF(ISBLANK(L91), 1, L91), 0), 0)</f>
        <v>0</v>
      </c>
      <c r="AH91" s="2641" t="s">
        <v>648</v>
      </c>
      <c r="AI91" s="2642">
        <f t="shared" si="46"/>
        <v>5.0000000000000001E-4</v>
      </c>
      <c r="AJ91" s="2643">
        <v>0.5</v>
      </c>
      <c r="AL91" s="1401" t="str">
        <f t="shared" si="43"/>
        <v>►</v>
      </c>
      <c r="AM91" s="3"/>
      <c r="AN91" s="76"/>
      <c r="AO91" s="76"/>
      <c r="AP91" s="76"/>
      <c r="AQ91" s="76"/>
      <c r="AS91" s="2600"/>
      <c r="AT91" s="2242"/>
      <c r="AU91" s="2242"/>
      <c r="AV91" s="2242"/>
      <c r="AW91" s="2242"/>
      <c r="AX91" s="730"/>
      <c r="AY91" s="2601"/>
      <c r="BA91" s="323" t="s">
        <v>329</v>
      </c>
      <c r="BB91" s="591"/>
      <c r="BC91" s="591"/>
      <c r="BD91" s="592"/>
      <c r="BF91" s="541">
        <v>0.5</v>
      </c>
      <c r="BG91" s="530" t="s">
        <v>294</v>
      </c>
      <c r="BH91" s="531"/>
      <c r="BI91" s="532"/>
      <c r="BJ91" s="546"/>
      <c r="BK91" s="2640" t="s">
        <v>296</v>
      </c>
      <c r="BL91" s="244"/>
      <c r="BN91" s="4">
        <v>1</v>
      </c>
    </row>
    <row r="92" spans="1:66" s="48" customFormat="1" ht="21" customHeight="1" x14ac:dyDescent="0.25">
      <c r="A92" s="1401" t="str">
        <f t="shared" si="40"/>
        <v>►</v>
      </c>
      <c r="B92" s="1402" t="str">
        <f t="shared" si="41"/>
        <v>►</v>
      </c>
      <c r="C92" s="1403" t="str">
        <f t="shared" ref="C92:C155" si="47">IF(B92="►", "►", IFERROR(LEFT(B92, SEARCH(".", B92)-1), 0))</f>
        <v>►</v>
      </c>
      <c r="D92" s="2475" t="str">
        <f t="shared" si="42"/>
        <v>►</v>
      </c>
      <c r="E92" s="1402" t="str">
        <f t="shared" ref="E92:E155" si="48">IF(B92="►", "►", IFERROR(MID(B92, SEARCH(".", B92, SEARCH(".", B92)+1)+1, SEARCH(".", B92, SEARCH(".", B92, SEARCH(".", B92)+1)+1) - SEARCH(".", B92, SEARCH(".", B92)+1)-1), 0))</f>
        <v>►</v>
      </c>
      <c r="F92" s="1402" t="str">
        <f t="shared" ref="F92:F155" si="49">IF(B92="►", "►", IFERROR(MID(B92, SEARCH(".", B92, SEARCH(".", B92, SEARCH(".", B92)+1)+1)+1, SEARCH(".", B92, SEARCH(".", B92, SEARCH(".", B92, SEARCH(".", B92)+1)+1)+1) - SEARCH(".", B92, SEARCH(".", B92, SEARCH(".", B92)+1)+1)-1), 0))</f>
        <v>►</v>
      </c>
      <c r="G92" s="1402" t="str">
        <f t="shared" ref="G92:G155" si="50">IF(OR(B92="►", ISBLANK(B92)), "►", IFERROR(RIGHT(B92, LEN(B92)-FIND("►", B92)-1), ""))</f>
        <v>►</v>
      </c>
      <c r="H92" s="66"/>
      <c r="I92" s="149"/>
      <c r="J92" s="91"/>
      <c r="K92" s="91"/>
      <c r="L92" s="2817"/>
      <c r="M92" s="164"/>
      <c r="N92" s="165"/>
      <c r="O92" s="2451"/>
      <c r="P92" s="2453"/>
      <c r="Q92" s="3721"/>
      <c r="R92" s="166"/>
      <c r="S92" s="2441"/>
      <c r="T92" s="2443"/>
      <c r="U92" s="2442"/>
      <c r="V92" s="2577">
        <f t="shared" ref="V92:V155" si="51">IF(ISBLANK(U92) + (U92=0), 0, IFERROR(AG92*AF92*Q92, 0))</f>
        <v>0</v>
      </c>
      <c r="W92" s="2578" t="str">
        <f>IF(OR(V92=0, ISBLANK(P92)), "", TEXT(ROUND(V92/INDEX(AI21:AI83, MATCH(P92, AH21:AH83, 0)), 0),"# ##0") &amp; " " &amp; P92)</f>
        <v/>
      </c>
      <c r="X92" s="2579">
        <f t="shared" ref="X92:X155" si="52">IFERROR(IF(U92&gt;0, L92*AF92*Q92, 0), 0)</f>
        <v>0</v>
      </c>
      <c r="Y92" s="2580">
        <f t="shared" ref="Y92:Y155" si="53">IFERROR(IF(U92&gt;0,M92,0),0)</f>
        <v>0</v>
      </c>
      <c r="Z92" s="2580" t="str">
        <f t="shared" ref="Z92:Z155" si="54">IF(U92&gt;0,R92,"")</f>
        <v/>
      </c>
      <c r="AA92" s="2581"/>
      <c r="AB92" s="2582">
        <f t="shared" si="44"/>
        <v>0</v>
      </c>
      <c r="AC92" s="2583">
        <v>1</v>
      </c>
      <c r="AD92" s="2584">
        <f t="shared" ref="AD92:AD155" si="55">IF(OR(ISBLANK(AC92), ISTEXT(L92)), "", IF(V92=0, X92*AC92, V92*AC92))</f>
        <v>0</v>
      </c>
      <c r="AE92" s="2564"/>
      <c r="AF92" s="2573">
        <f t="shared" si="45"/>
        <v>0</v>
      </c>
      <c r="AG92" s="2574">
        <f>IF(AND(U92&lt;&gt;"", ISNUMBER(S92)), IFERROR(INDEX(AI21:AI91, MATCH(P92, AH21:AH91, 0)) * O92 * IF(ISBLANK(L92), 1, L92), 0), 0)</f>
        <v>0</v>
      </c>
      <c r="AL92" s="1401" t="str">
        <f t="shared" si="43"/>
        <v>►</v>
      </c>
      <c r="AM92" s="3"/>
      <c r="AN92" s="76"/>
      <c r="AO92" s="76"/>
      <c r="AP92" s="76"/>
      <c r="AQ92" s="76"/>
      <c r="AS92" s="2600"/>
      <c r="AT92" s="2242"/>
      <c r="AU92" s="2242"/>
      <c r="AV92" s="2242"/>
      <c r="AW92" s="2242"/>
      <c r="AX92" s="730"/>
      <c r="AY92" s="2601"/>
      <c r="BA92" s="593"/>
      <c r="BB92" s="591"/>
      <c r="BC92" s="591"/>
      <c r="BD92" s="592"/>
      <c r="BF92" s="541">
        <v>0.75</v>
      </c>
      <c r="BG92" s="530" t="s">
        <v>302</v>
      </c>
      <c r="BH92" s="531"/>
      <c r="BI92" s="532"/>
      <c r="BJ92" s="546"/>
      <c r="BK92" s="2640" t="s">
        <v>303</v>
      </c>
      <c r="BL92" s="244"/>
      <c r="BN92" s="4">
        <v>1</v>
      </c>
    </row>
    <row r="93" spans="1:66" s="48" customFormat="1" ht="21" customHeight="1" x14ac:dyDescent="0.25">
      <c r="A93" s="1401" t="str">
        <f t="shared" si="40"/>
        <v>►</v>
      </c>
      <c r="B93" s="1402" t="str">
        <f t="shared" si="41"/>
        <v>►</v>
      </c>
      <c r="C93" s="1403" t="str">
        <f t="shared" si="47"/>
        <v>►</v>
      </c>
      <c r="D93" s="2475" t="str">
        <f t="shared" si="42"/>
        <v>►</v>
      </c>
      <c r="E93" s="1402" t="str">
        <f t="shared" si="48"/>
        <v>►</v>
      </c>
      <c r="F93" s="1402" t="str">
        <f t="shared" si="49"/>
        <v>►</v>
      </c>
      <c r="G93" s="1402" t="str">
        <f t="shared" si="50"/>
        <v>►</v>
      </c>
      <c r="H93" s="66"/>
      <c r="I93" s="149"/>
      <c r="J93" s="91"/>
      <c r="K93" s="91"/>
      <c r="L93" s="174"/>
      <c r="M93" s="175"/>
      <c r="N93" s="176"/>
      <c r="O93" s="177"/>
      <c r="P93" s="178"/>
      <c r="Q93" s="3721"/>
      <c r="R93" s="180"/>
      <c r="S93" s="2441"/>
      <c r="T93" s="2443"/>
      <c r="U93" s="2442"/>
      <c r="V93" s="2589">
        <f t="shared" si="51"/>
        <v>0</v>
      </c>
      <c r="W93" s="2590" t="str">
        <f>IF(OR(V93=0, ISBLANK(P93)), "", TEXT(ROUND(V93/INDEX(AI21:AI83, MATCH(P93, AH21:AH83, 0)), 0),"# ##0") &amp; " " &amp; P93)</f>
        <v/>
      </c>
      <c r="X93" s="2591">
        <f t="shared" si="52"/>
        <v>0</v>
      </c>
      <c r="Y93" s="2592">
        <f t="shared" si="53"/>
        <v>0</v>
      </c>
      <c r="Z93" s="2592" t="str">
        <f t="shared" si="54"/>
        <v/>
      </c>
      <c r="AA93" s="2581"/>
      <c r="AB93" s="2593">
        <f t="shared" si="44"/>
        <v>0</v>
      </c>
      <c r="AC93" s="2583">
        <v>1</v>
      </c>
      <c r="AD93" s="2594">
        <f t="shared" si="55"/>
        <v>0</v>
      </c>
      <c r="AE93" s="2564"/>
      <c r="AF93" s="2573">
        <f t="shared" si="45"/>
        <v>0</v>
      </c>
      <c r="AG93" s="2574">
        <f>IF(AND(U93&lt;&gt;"", ISNUMBER(S93)), IFERROR(INDEX(AI21:AI91, MATCH(P93, AH21:AH91, 0)) * O93 * IF(ISBLANK(L93), 1, L93), 0), 0)</f>
        <v>0</v>
      </c>
      <c r="AL93" s="1401" t="str">
        <f t="shared" si="43"/>
        <v>►</v>
      </c>
      <c r="AM93" s="3"/>
      <c r="AN93" s="76"/>
      <c r="AO93" s="76"/>
      <c r="AP93" s="76"/>
      <c r="AQ93" s="76"/>
      <c r="AS93" s="2600"/>
      <c r="AT93" s="2242"/>
      <c r="AU93" s="2242"/>
      <c r="AV93" s="2242"/>
      <c r="AW93" s="2242"/>
      <c r="AX93" s="730"/>
      <c r="AY93" s="2601"/>
      <c r="BA93" s="595" t="s">
        <v>11</v>
      </c>
      <c r="BB93" s="118" t="s">
        <v>330</v>
      </c>
      <c r="BC93" s="118"/>
      <c r="BD93" s="592"/>
      <c r="BF93" s="455">
        <v>2</v>
      </c>
      <c r="BG93" s="550" t="s">
        <v>304</v>
      </c>
      <c r="BH93" s="531"/>
      <c r="BI93" s="532"/>
      <c r="BJ93" s="546"/>
      <c r="BK93" s="2640"/>
      <c r="BL93" s="244"/>
      <c r="BN93" s="4">
        <v>1</v>
      </c>
    </row>
    <row r="94" spans="1:66" s="48" customFormat="1" ht="21" customHeight="1" x14ac:dyDescent="0.25">
      <c r="A94" s="1401" t="str">
        <f t="shared" si="40"/>
        <v>►</v>
      </c>
      <c r="B94" s="1402" t="str">
        <f t="shared" si="41"/>
        <v>►</v>
      </c>
      <c r="C94" s="1403" t="str">
        <f t="shared" si="47"/>
        <v>►</v>
      </c>
      <c r="D94" s="2475" t="str">
        <f t="shared" si="42"/>
        <v>►</v>
      </c>
      <c r="E94" s="1402" t="str">
        <f t="shared" si="48"/>
        <v>►</v>
      </c>
      <c r="F94" s="1402" t="str">
        <f t="shared" si="49"/>
        <v>►</v>
      </c>
      <c r="G94" s="1402" t="str">
        <f t="shared" si="50"/>
        <v>►</v>
      </c>
      <c r="H94" s="196"/>
      <c r="I94" s="149"/>
      <c r="J94" s="91"/>
      <c r="K94" s="91"/>
      <c r="L94" s="174"/>
      <c r="M94" s="175"/>
      <c r="N94" s="176"/>
      <c r="O94" s="177"/>
      <c r="P94" s="178"/>
      <c r="Q94" s="3721"/>
      <c r="R94" s="180"/>
      <c r="S94" s="2441"/>
      <c r="T94" s="2443"/>
      <c r="U94" s="2442"/>
      <c r="V94" s="2577">
        <f t="shared" si="51"/>
        <v>0</v>
      </c>
      <c r="W94" s="2578" t="str">
        <f>IF(OR(V94=0, ISBLANK(P94)), "", TEXT(ROUND(V94/INDEX(AI21:AI83, MATCH(P94, AH21:AH83, 0)), 0),"# ##0") &amp; " " &amp; P94)</f>
        <v/>
      </c>
      <c r="X94" s="2579">
        <f t="shared" si="52"/>
        <v>0</v>
      </c>
      <c r="Y94" s="2580">
        <f t="shared" si="53"/>
        <v>0</v>
      </c>
      <c r="Z94" s="2580" t="str">
        <f t="shared" si="54"/>
        <v/>
      </c>
      <c r="AA94" s="2581"/>
      <c r="AB94" s="2582">
        <f t="shared" si="44"/>
        <v>0</v>
      </c>
      <c r="AC94" s="2583">
        <v>1</v>
      </c>
      <c r="AD94" s="2584">
        <f t="shared" si="55"/>
        <v>0</v>
      </c>
      <c r="AE94" s="2564"/>
      <c r="AF94" s="2573">
        <f t="shared" si="45"/>
        <v>0</v>
      </c>
      <c r="AG94" s="2574">
        <f>IF(AND(U94&lt;&gt;"", ISNUMBER(S94)), IFERROR(INDEX($AI$21:$AI$91, MATCH(P94, $AH$21:$AH$91, 0)) * O94 * IF(ISBLANK(L94), 1, L94), 0), 0)</f>
        <v>0</v>
      </c>
      <c r="AL94" s="1401" t="str">
        <f t="shared" si="43"/>
        <v>►</v>
      </c>
      <c r="AM94" s="3"/>
      <c r="AN94" s="76"/>
      <c r="AO94" s="76"/>
      <c r="AP94" s="76"/>
      <c r="AQ94" s="76"/>
      <c r="AS94" s="2600"/>
      <c r="AT94" s="2242"/>
      <c r="AU94" s="2242"/>
      <c r="AV94" s="2242"/>
      <c r="AW94" s="2242"/>
      <c r="AX94" s="730"/>
      <c r="AY94" s="2601"/>
      <c r="BA94" s="117"/>
      <c r="BB94" s="118" t="s">
        <v>331</v>
      </c>
      <c r="BC94" s="591"/>
      <c r="BD94" s="592"/>
      <c r="BF94" s="2644"/>
      <c r="BG94" s="2645"/>
      <c r="BH94" s="2646"/>
      <c r="BI94" s="2646"/>
      <c r="BJ94" s="2646"/>
      <c r="BK94" s="2647"/>
      <c r="BL94" s="244"/>
      <c r="BN94" s="4">
        <v>1</v>
      </c>
    </row>
    <row r="95" spans="1:66" s="48" customFormat="1" ht="21" customHeight="1" x14ac:dyDescent="0.25">
      <c r="A95" s="1401" t="str">
        <f t="shared" si="40"/>
        <v>►</v>
      </c>
      <c r="B95" s="1402" t="str">
        <f t="shared" si="41"/>
        <v>►</v>
      </c>
      <c r="C95" s="1403" t="str">
        <f t="shared" si="47"/>
        <v>►</v>
      </c>
      <c r="D95" s="2475" t="str">
        <f t="shared" si="42"/>
        <v>►</v>
      </c>
      <c r="E95" s="1402" t="str">
        <f t="shared" si="48"/>
        <v>►</v>
      </c>
      <c r="F95" s="1402" t="str">
        <f t="shared" si="49"/>
        <v>►</v>
      </c>
      <c r="G95" s="1402" t="str">
        <f t="shared" si="50"/>
        <v>►</v>
      </c>
      <c r="H95" s="2606"/>
      <c r="R95" s="2607"/>
      <c r="S95" s="2441"/>
      <c r="T95" s="2443"/>
      <c r="U95" s="2442"/>
      <c r="V95" s="2589">
        <f t="shared" si="51"/>
        <v>0</v>
      </c>
      <c r="W95" s="2590" t="str">
        <f>IF(OR(V95=0, ISBLANK(P95)), "", TEXT(ROUND(V95/INDEX(AI21:AI83, MATCH(P95, AH21:AH83, 0)), 0),"# ##0") &amp; " " &amp; P95)</f>
        <v/>
      </c>
      <c r="X95" s="2591">
        <f t="shared" si="52"/>
        <v>0</v>
      </c>
      <c r="Y95" s="2592">
        <f t="shared" si="53"/>
        <v>0</v>
      </c>
      <c r="Z95" s="2592" t="str">
        <f t="shared" si="54"/>
        <v/>
      </c>
      <c r="AA95" s="2581"/>
      <c r="AB95" s="2593">
        <f t="shared" si="44"/>
        <v>0</v>
      </c>
      <c r="AC95" s="2583">
        <v>1</v>
      </c>
      <c r="AD95" s="2594">
        <f t="shared" si="55"/>
        <v>0</v>
      </c>
      <c r="AE95" s="2564"/>
      <c r="AF95" s="2573">
        <f t="shared" si="45"/>
        <v>0</v>
      </c>
      <c r="AG95" s="2574">
        <f t="shared" ref="AG95:AG158" si="56">IF(AND(U95&lt;&gt;"", ISNUMBER(S95)), IFERROR(INDEX($AI$21:$AI$91, MATCH(P95, $AH$21:$AH$91, 0)) * O95 * IF(ISBLANK(L95), 1, L95), 0), 0)</f>
        <v>0</v>
      </c>
      <c r="AL95" s="1401" t="str">
        <f t="shared" si="43"/>
        <v>►</v>
      </c>
      <c r="AM95" s="3"/>
      <c r="AN95" s="76"/>
      <c r="AO95" s="76"/>
      <c r="AP95" s="76"/>
      <c r="AQ95" s="76"/>
      <c r="AS95" s="2600"/>
      <c r="AT95" s="2242"/>
      <c r="AU95" s="2242"/>
      <c r="AV95" s="2242"/>
      <c r="AW95" s="2242"/>
      <c r="AX95" s="730"/>
      <c r="AY95" s="2601"/>
      <c r="BA95" s="117"/>
      <c r="BB95" s="591"/>
      <c r="BC95" s="591"/>
      <c r="BD95" s="592"/>
      <c r="BF95" s="558"/>
      <c r="BG95" s="45" t="s">
        <v>287</v>
      </c>
      <c r="BH95" s="16"/>
      <c r="BI95" s="16"/>
      <c r="BJ95" s="16"/>
      <c r="BK95" s="16"/>
      <c r="BL95" s="244"/>
      <c r="BN95" s="4">
        <v>1</v>
      </c>
    </row>
    <row r="96" spans="1:66" s="48" customFormat="1" ht="21" customHeight="1" x14ac:dyDescent="0.25">
      <c r="A96" s="1401" t="str">
        <f t="shared" si="40"/>
        <v>►</v>
      </c>
      <c r="B96" s="1402" t="str">
        <f t="shared" si="41"/>
        <v>►</v>
      </c>
      <c r="C96" s="1403" t="str">
        <f t="shared" si="47"/>
        <v>►</v>
      </c>
      <c r="D96" s="2475" t="str">
        <f t="shared" si="42"/>
        <v>►</v>
      </c>
      <c r="E96" s="1402" t="str">
        <f t="shared" si="48"/>
        <v>►</v>
      </c>
      <c r="F96" s="1402" t="str">
        <f t="shared" si="49"/>
        <v>►</v>
      </c>
      <c r="G96" s="1402" t="str">
        <f t="shared" si="50"/>
        <v>►</v>
      </c>
      <c r="H96" s="2606"/>
      <c r="R96" s="2607"/>
      <c r="S96" s="2441"/>
      <c r="T96" s="2443"/>
      <c r="U96" s="2442"/>
      <c r="V96" s="2577">
        <f t="shared" si="51"/>
        <v>0</v>
      </c>
      <c r="W96" s="2578" t="str">
        <f>IF(OR(V96=0, ISBLANK(P96)), "", TEXT(ROUND(V96/INDEX(AI21:AI83, MATCH(P96, AH21:AH83, 0)), 0),"# ##0") &amp; " " &amp; P96)</f>
        <v/>
      </c>
      <c r="X96" s="2579">
        <f t="shared" si="52"/>
        <v>0</v>
      </c>
      <c r="Y96" s="2580">
        <f t="shared" si="53"/>
        <v>0</v>
      </c>
      <c r="Z96" s="2580" t="str">
        <f t="shared" si="54"/>
        <v/>
      </c>
      <c r="AA96" s="2581"/>
      <c r="AB96" s="2582">
        <f t="shared" si="44"/>
        <v>0</v>
      </c>
      <c r="AC96" s="2583">
        <v>1</v>
      </c>
      <c r="AD96" s="2584">
        <f t="shared" si="55"/>
        <v>0</v>
      </c>
      <c r="AE96" s="2564"/>
      <c r="AF96" s="2573">
        <f t="shared" si="45"/>
        <v>0</v>
      </c>
      <c r="AG96" s="2574">
        <f t="shared" si="56"/>
        <v>0</v>
      </c>
      <c r="AL96" s="1401" t="str">
        <f t="shared" si="43"/>
        <v>►</v>
      </c>
      <c r="AM96" s="3"/>
      <c r="AN96" s="76"/>
      <c r="AO96" s="76"/>
      <c r="AP96" s="76"/>
      <c r="AQ96" s="76"/>
      <c r="AS96" s="2600"/>
      <c r="AT96" s="2242"/>
      <c r="AU96" s="2242"/>
      <c r="AV96" s="2242"/>
      <c r="AW96" s="2242"/>
      <c r="AX96" s="730"/>
      <c r="AY96" s="2601"/>
      <c r="BA96" s="597" t="s">
        <v>332</v>
      </c>
      <c r="BB96" s="598"/>
      <c r="BC96" s="591"/>
      <c r="BD96" s="592"/>
      <c r="BF96" s="559"/>
      <c r="BG96" s="560" t="s">
        <v>311</v>
      </c>
      <c r="BH96" s="16"/>
      <c r="BI96" s="16"/>
      <c r="BJ96" s="16"/>
      <c r="BK96" s="16"/>
      <c r="BL96" s="244"/>
      <c r="BN96" s="4">
        <v>1</v>
      </c>
    </row>
    <row r="97" spans="1:66" s="48" customFormat="1" ht="21" customHeight="1" x14ac:dyDescent="0.25">
      <c r="A97" s="1401" t="str">
        <f t="shared" si="40"/>
        <v>►</v>
      </c>
      <c r="B97" s="1402" t="str">
        <f t="shared" si="41"/>
        <v>►</v>
      </c>
      <c r="C97" s="1403" t="str">
        <f t="shared" si="47"/>
        <v>►</v>
      </c>
      <c r="D97" s="2475" t="str">
        <f t="shared" si="42"/>
        <v>►</v>
      </c>
      <c r="E97" s="1402" t="str">
        <f t="shared" si="48"/>
        <v>►</v>
      </c>
      <c r="F97" s="1402" t="str">
        <f t="shared" si="49"/>
        <v>►</v>
      </c>
      <c r="G97" s="1402" t="str">
        <f t="shared" si="50"/>
        <v>►</v>
      </c>
      <c r="H97" s="2606"/>
      <c r="R97" s="2607"/>
      <c r="S97" s="2441"/>
      <c r="T97" s="2443"/>
      <c r="U97" s="2442"/>
      <c r="V97" s="2589">
        <f t="shared" si="51"/>
        <v>0</v>
      </c>
      <c r="W97" s="2590" t="str">
        <f>IF(OR(V97=0, ISBLANK(P97)), "", TEXT(ROUND(V97/INDEX(AI21:AI83, MATCH(P97, AH21:AH83, 0)), 0),"# ##0") &amp; " " &amp; P97)</f>
        <v/>
      </c>
      <c r="X97" s="2591">
        <f t="shared" si="52"/>
        <v>0</v>
      </c>
      <c r="Y97" s="2592">
        <f t="shared" si="53"/>
        <v>0</v>
      </c>
      <c r="Z97" s="2592" t="str">
        <f t="shared" si="54"/>
        <v/>
      </c>
      <c r="AA97" s="2581"/>
      <c r="AB97" s="2593">
        <f t="shared" si="44"/>
        <v>0</v>
      </c>
      <c r="AC97" s="2583">
        <v>1</v>
      </c>
      <c r="AD97" s="2594">
        <f t="shared" si="55"/>
        <v>0</v>
      </c>
      <c r="AE97" s="2564"/>
      <c r="AF97" s="2573">
        <f t="shared" si="45"/>
        <v>0</v>
      </c>
      <c r="AG97" s="2574">
        <f t="shared" si="56"/>
        <v>0</v>
      </c>
      <c r="AL97" s="1401" t="str">
        <f t="shared" si="43"/>
        <v>►</v>
      </c>
      <c r="AM97" s="3"/>
      <c r="AN97" s="76"/>
      <c r="AO97" s="76"/>
      <c r="AP97" s="76"/>
      <c r="AQ97" s="76"/>
      <c r="AS97" s="2600"/>
      <c r="AT97" s="2242"/>
      <c r="AU97" s="2242"/>
      <c r="AV97" s="2242"/>
      <c r="AW97" s="2242"/>
      <c r="AX97" s="730"/>
      <c r="AY97" s="2601"/>
      <c r="BA97" s="603" t="s">
        <v>335</v>
      </c>
      <c r="BB97" s="604"/>
      <c r="BC97" s="591"/>
      <c r="BD97" s="592"/>
      <c r="BF97" s="563" t="s">
        <v>196</v>
      </c>
      <c r="BG97" s="560"/>
      <c r="BH97" s="16"/>
      <c r="BI97" s="16"/>
      <c r="BJ97" s="16"/>
      <c r="BK97" s="16"/>
      <c r="BL97" s="244"/>
      <c r="BN97" s="4">
        <v>1</v>
      </c>
    </row>
    <row r="98" spans="1:66" s="48" customFormat="1" ht="21" customHeight="1" x14ac:dyDescent="0.25">
      <c r="A98" s="1401" t="str">
        <f t="shared" si="40"/>
        <v>►</v>
      </c>
      <c r="B98" s="1402" t="str">
        <f t="shared" si="41"/>
        <v>►</v>
      </c>
      <c r="C98" s="1403" t="str">
        <f t="shared" si="47"/>
        <v>►</v>
      </c>
      <c r="D98" s="2475" t="str">
        <f t="shared" si="42"/>
        <v>►</v>
      </c>
      <c r="E98" s="1402" t="str">
        <f t="shared" si="48"/>
        <v>►</v>
      </c>
      <c r="F98" s="1402" t="str">
        <f t="shared" si="49"/>
        <v>►</v>
      </c>
      <c r="G98" s="1402" t="str">
        <f t="shared" si="50"/>
        <v>►</v>
      </c>
      <c r="H98" s="2606"/>
      <c r="R98" s="2607"/>
      <c r="S98" s="2441"/>
      <c r="T98" s="2443"/>
      <c r="U98" s="2442"/>
      <c r="V98" s="2577">
        <f t="shared" si="51"/>
        <v>0</v>
      </c>
      <c r="W98" s="2578" t="str">
        <f>IF(OR(V98=0, ISBLANK(P98)), "", TEXT(ROUND(V98/INDEX(AI21:AI83, MATCH(P98, AH21:AH83, 0)), 0),"# ##0") &amp; " " &amp; P98)</f>
        <v/>
      </c>
      <c r="X98" s="2579">
        <f t="shared" si="52"/>
        <v>0</v>
      </c>
      <c r="Y98" s="2580">
        <f t="shared" si="53"/>
        <v>0</v>
      </c>
      <c r="Z98" s="2580" t="str">
        <f t="shared" si="54"/>
        <v/>
      </c>
      <c r="AA98" s="2581"/>
      <c r="AB98" s="2582">
        <f t="shared" si="44"/>
        <v>0</v>
      </c>
      <c r="AC98" s="2583">
        <v>1</v>
      </c>
      <c r="AD98" s="2584">
        <f t="shared" si="55"/>
        <v>0</v>
      </c>
      <c r="AE98" s="2564"/>
      <c r="AF98" s="2573">
        <f t="shared" si="45"/>
        <v>0</v>
      </c>
      <c r="AG98" s="2574">
        <f t="shared" si="56"/>
        <v>0</v>
      </c>
      <c r="AL98" s="1401" t="str">
        <f t="shared" si="43"/>
        <v>►</v>
      </c>
      <c r="AM98" s="3"/>
      <c r="AN98" s="76"/>
      <c r="AO98" s="76"/>
      <c r="AP98" s="76"/>
      <c r="AQ98" s="76"/>
      <c r="AS98" s="2600"/>
      <c r="AT98" s="2242"/>
      <c r="AU98" s="2242"/>
      <c r="AV98" s="2242"/>
      <c r="AW98" s="2242"/>
      <c r="AX98" s="730"/>
      <c r="AY98" s="2601"/>
      <c r="BA98" s="607" t="s">
        <v>18</v>
      </c>
      <c r="BB98" s="604"/>
      <c r="BC98" s="591"/>
      <c r="BD98" s="592"/>
      <c r="BF98" s="559"/>
      <c r="BG98" s="478" t="s">
        <v>315</v>
      </c>
      <c r="BH98" s="16"/>
      <c r="BI98" s="16"/>
      <c r="BJ98" s="16"/>
      <c r="BK98" s="16"/>
      <c r="BL98" s="244"/>
      <c r="BN98" s="4">
        <v>1</v>
      </c>
    </row>
    <row r="99" spans="1:66" s="48" customFormat="1" ht="21" customHeight="1" x14ac:dyDescent="0.25">
      <c r="A99" s="1401" t="str">
        <f t="shared" si="40"/>
        <v>►</v>
      </c>
      <c r="B99" s="1402" t="str">
        <f t="shared" si="41"/>
        <v>►</v>
      </c>
      <c r="C99" s="1403" t="str">
        <f t="shared" si="47"/>
        <v>►</v>
      </c>
      <c r="D99" s="2475" t="str">
        <f t="shared" si="42"/>
        <v>►</v>
      </c>
      <c r="E99" s="1402" t="str">
        <f t="shared" si="48"/>
        <v>►</v>
      </c>
      <c r="F99" s="1402" t="str">
        <f t="shared" si="49"/>
        <v>►</v>
      </c>
      <c r="G99" s="1402" t="str">
        <f t="shared" si="50"/>
        <v>►</v>
      </c>
      <c r="H99" s="2606"/>
      <c r="R99" s="2607"/>
      <c r="S99" s="2441"/>
      <c r="T99" s="2443"/>
      <c r="U99" s="2442"/>
      <c r="V99" s="2589">
        <f t="shared" si="51"/>
        <v>0</v>
      </c>
      <c r="W99" s="2590" t="str">
        <f>IF(OR(V99=0, ISBLANK(P99)), "", TEXT(ROUND(V99/INDEX(AI21:AI83, MATCH(P99, AH21:AH83, 0)), 0),"# ##0") &amp; " " &amp; P99)</f>
        <v/>
      </c>
      <c r="X99" s="2591">
        <f t="shared" si="52"/>
        <v>0</v>
      </c>
      <c r="Y99" s="2592">
        <f t="shared" si="53"/>
        <v>0</v>
      </c>
      <c r="Z99" s="2592" t="str">
        <f t="shared" si="54"/>
        <v/>
      </c>
      <c r="AA99" s="2581"/>
      <c r="AB99" s="2593">
        <f t="shared" si="44"/>
        <v>0</v>
      </c>
      <c r="AC99" s="2583">
        <v>1</v>
      </c>
      <c r="AD99" s="2594">
        <f t="shared" si="55"/>
        <v>0</v>
      </c>
      <c r="AE99" s="2564"/>
      <c r="AF99" s="2573">
        <f t="shared" si="45"/>
        <v>0</v>
      </c>
      <c r="AG99" s="2574">
        <f t="shared" si="56"/>
        <v>0</v>
      </c>
      <c r="AL99" s="1401" t="str">
        <f t="shared" si="43"/>
        <v>►</v>
      </c>
      <c r="AM99" s="3"/>
      <c r="AN99" s="76"/>
      <c r="AO99" s="76"/>
      <c r="AP99" s="76"/>
      <c r="AQ99" s="76"/>
      <c r="AS99" s="2600"/>
      <c r="AT99" s="2242"/>
      <c r="AU99" s="2242"/>
      <c r="AV99" s="2242"/>
      <c r="AW99" s="2242"/>
      <c r="AX99" s="730"/>
      <c r="AY99" s="2601"/>
      <c r="BA99" s="597" t="s">
        <v>32</v>
      </c>
      <c r="BB99" s="598"/>
      <c r="BC99" s="591"/>
      <c r="BD99" s="592"/>
      <c r="BF99" s="559"/>
      <c r="BG99" s="16"/>
      <c r="BH99" s="16"/>
      <c r="BI99" s="16"/>
      <c r="BJ99" s="16"/>
      <c r="BK99" s="16"/>
      <c r="BL99" s="244"/>
      <c r="BN99" s="4">
        <v>1</v>
      </c>
    </row>
    <row r="100" spans="1:66" s="48" customFormat="1" ht="21" customHeight="1" x14ac:dyDescent="0.25">
      <c r="A100" s="1401" t="str">
        <f t="shared" si="40"/>
        <v>►</v>
      </c>
      <c r="B100" s="1402" t="str">
        <f t="shared" si="41"/>
        <v>►</v>
      </c>
      <c r="C100" s="1403" t="str">
        <f t="shared" si="47"/>
        <v>►</v>
      </c>
      <c r="D100" s="2475" t="str">
        <f t="shared" si="42"/>
        <v>►</v>
      </c>
      <c r="E100" s="1402" t="str">
        <f t="shared" si="48"/>
        <v>►</v>
      </c>
      <c r="F100" s="1402" t="str">
        <f t="shared" si="49"/>
        <v>►</v>
      </c>
      <c r="G100" s="1402" t="str">
        <f t="shared" si="50"/>
        <v>►</v>
      </c>
      <c r="H100" s="2606"/>
      <c r="R100" s="2607"/>
      <c r="S100" s="2441"/>
      <c r="T100" s="2443"/>
      <c r="U100" s="2442"/>
      <c r="V100" s="2577">
        <f t="shared" si="51"/>
        <v>0</v>
      </c>
      <c r="W100" s="2578" t="str">
        <f>IF(OR(V100=0, ISBLANK(P100)), "", TEXT(ROUND(V100/INDEX(AI21:AI83, MATCH(P100, AH21:AH83, 0)), 0),"# ##0") &amp; " " &amp; P100)</f>
        <v/>
      </c>
      <c r="X100" s="2579">
        <f t="shared" si="52"/>
        <v>0</v>
      </c>
      <c r="Y100" s="2580">
        <f t="shared" si="53"/>
        <v>0</v>
      </c>
      <c r="Z100" s="2580" t="str">
        <f t="shared" si="54"/>
        <v/>
      </c>
      <c r="AA100" s="2581"/>
      <c r="AB100" s="2582">
        <f t="shared" si="44"/>
        <v>0</v>
      </c>
      <c r="AC100" s="2583">
        <v>1</v>
      </c>
      <c r="AD100" s="2584">
        <f t="shared" si="55"/>
        <v>0</v>
      </c>
      <c r="AE100" s="2564"/>
      <c r="AF100" s="2573">
        <f t="shared" si="45"/>
        <v>0</v>
      </c>
      <c r="AG100" s="2574">
        <f t="shared" si="56"/>
        <v>0</v>
      </c>
      <c r="AL100" s="1401" t="str">
        <f t="shared" si="43"/>
        <v>►</v>
      </c>
      <c r="AM100" s="3"/>
      <c r="AN100" s="76"/>
      <c r="AO100" s="76"/>
      <c r="AP100" s="76"/>
      <c r="AQ100" s="76"/>
      <c r="AS100" s="2600"/>
      <c r="AT100" s="2242"/>
      <c r="AU100" s="2242"/>
      <c r="AV100" s="2242"/>
      <c r="AW100" s="2242"/>
      <c r="AX100" s="730"/>
      <c r="AY100" s="2601"/>
      <c r="BA100" s="597" t="s">
        <v>45</v>
      </c>
      <c r="BB100" s="598"/>
      <c r="BC100" s="591"/>
      <c r="BD100" s="592"/>
      <c r="BF100" s="559"/>
      <c r="BG100" s="16"/>
      <c r="BH100" s="16"/>
      <c r="BI100" s="16"/>
      <c r="BJ100" s="16"/>
      <c r="BK100" s="16"/>
      <c r="BL100" s="244"/>
      <c r="BN100" s="4">
        <v>1</v>
      </c>
    </row>
    <row r="101" spans="1:66" s="48" customFormat="1" ht="21" customHeight="1" x14ac:dyDescent="0.25">
      <c r="A101" s="1401" t="str">
        <f t="shared" si="40"/>
        <v>►</v>
      </c>
      <c r="B101" s="1402" t="str">
        <f t="shared" si="41"/>
        <v>►</v>
      </c>
      <c r="C101" s="1403" t="str">
        <f t="shared" si="47"/>
        <v>►</v>
      </c>
      <c r="D101" s="2475" t="str">
        <f t="shared" si="42"/>
        <v>►</v>
      </c>
      <c r="E101" s="1402" t="str">
        <f t="shared" si="48"/>
        <v>►</v>
      </c>
      <c r="F101" s="1402" t="str">
        <f t="shared" si="49"/>
        <v>►</v>
      </c>
      <c r="G101" s="1402" t="str">
        <f t="shared" si="50"/>
        <v>►</v>
      </c>
      <c r="H101" s="2606"/>
      <c r="R101" s="2607"/>
      <c r="S101" s="2441"/>
      <c r="T101" s="2443"/>
      <c r="U101" s="2442"/>
      <c r="V101" s="2589">
        <f t="shared" si="51"/>
        <v>0</v>
      </c>
      <c r="W101" s="2590" t="str">
        <f>IF(OR(V101=0, ISBLANK(P101)), "", TEXT(ROUND(V101/INDEX(AI21:AI83, MATCH(P101, AH21:AH83, 0)), 0),"# ##0") &amp; " " &amp; P101)</f>
        <v/>
      </c>
      <c r="X101" s="2591">
        <f t="shared" si="52"/>
        <v>0</v>
      </c>
      <c r="Y101" s="2592">
        <f t="shared" si="53"/>
        <v>0</v>
      </c>
      <c r="Z101" s="2592" t="str">
        <f t="shared" si="54"/>
        <v/>
      </c>
      <c r="AA101" s="2581"/>
      <c r="AB101" s="2593">
        <f t="shared" si="44"/>
        <v>0</v>
      </c>
      <c r="AC101" s="2583">
        <v>1</v>
      </c>
      <c r="AD101" s="2594">
        <f t="shared" si="55"/>
        <v>0</v>
      </c>
      <c r="AE101" s="2564"/>
      <c r="AF101" s="2573">
        <f t="shared" si="45"/>
        <v>0</v>
      </c>
      <c r="AG101" s="2574">
        <f t="shared" si="56"/>
        <v>0</v>
      </c>
      <c r="AL101" s="1401" t="str">
        <f t="shared" si="43"/>
        <v>►</v>
      </c>
      <c r="AM101" s="3"/>
      <c r="AN101" s="76"/>
      <c r="AO101" s="76"/>
      <c r="AP101" s="76"/>
      <c r="AQ101" s="76"/>
      <c r="AS101" s="2600"/>
      <c r="AT101" s="2242"/>
      <c r="AU101" s="2242"/>
      <c r="AV101" s="2242"/>
      <c r="AW101" s="2242"/>
      <c r="AX101" s="730"/>
      <c r="AY101" s="2601"/>
      <c r="BA101" s="597" t="s">
        <v>52</v>
      </c>
      <c r="BB101" s="598"/>
      <c r="BC101" s="243"/>
      <c r="BD101" s="119"/>
      <c r="BF101" s="559"/>
      <c r="BG101" s="16"/>
      <c r="BH101" s="16"/>
      <c r="BI101" s="16"/>
      <c r="BJ101" s="16"/>
      <c r="BK101" s="16"/>
      <c r="BL101" s="244"/>
      <c r="BN101" s="4">
        <v>1</v>
      </c>
    </row>
    <row r="102" spans="1:66" s="48" customFormat="1" ht="21" customHeight="1" x14ac:dyDescent="0.25">
      <c r="A102" s="1401" t="str">
        <f t="shared" si="40"/>
        <v>►</v>
      </c>
      <c r="B102" s="1402" t="str">
        <f t="shared" si="41"/>
        <v>►</v>
      </c>
      <c r="C102" s="1403" t="str">
        <f t="shared" si="47"/>
        <v>►</v>
      </c>
      <c r="D102" s="2475" t="str">
        <f t="shared" si="42"/>
        <v>►</v>
      </c>
      <c r="E102" s="1402" t="str">
        <f t="shared" si="48"/>
        <v>►</v>
      </c>
      <c r="F102" s="1402" t="str">
        <f t="shared" si="49"/>
        <v>►</v>
      </c>
      <c r="G102" s="1402" t="str">
        <f t="shared" si="50"/>
        <v>►</v>
      </c>
      <c r="H102" s="2606"/>
      <c r="R102" s="2607"/>
      <c r="S102" s="2441"/>
      <c r="T102" s="2443"/>
      <c r="U102" s="2442"/>
      <c r="V102" s="2577">
        <f t="shared" si="51"/>
        <v>0</v>
      </c>
      <c r="W102" s="2578" t="str">
        <f>IF(OR(V102=0, ISBLANK(P102)), "", TEXT(ROUND(V102/INDEX(AI21:AI83, MATCH(P102, AH21:AH83, 0)), 0),"# ##0") &amp; " " &amp; P102)</f>
        <v/>
      </c>
      <c r="X102" s="2579">
        <f t="shared" si="52"/>
        <v>0</v>
      </c>
      <c r="Y102" s="2580">
        <f t="shared" si="53"/>
        <v>0</v>
      </c>
      <c r="Z102" s="2580" t="str">
        <f t="shared" si="54"/>
        <v/>
      </c>
      <c r="AA102" s="2581"/>
      <c r="AB102" s="2582">
        <f t="shared" si="44"/>
        <v>0</v>
      </c>
      <c r="AC102" s="2583">
        <v>1</v>
      </c>
      <c r="AD102" s="2584">
        <f t="shared" si="55"/>
        <v>0</v>
      </c>
      <c r="AE102" s="2564"/>
      <c r="AF102" s="2573">
        <f t="shared" si="45"/>
        <v>0</v>
      </c>
      <c r="AG102" s="2574">
        <f t="shared" si="56"/>
        <v>0</v>
      </c>
      <c r="AL102" s="1401" t="str">
        <f t="shared" si="43"/>
        <v>►</v>
      </c>
      <c r="AM102" s="3"/>
      <c r="AN102" s="76"/>
      <c r="AO102" s="76"/>
      <c r="AP102" s="76"/>
      <c r="AQ102" s="76"/>
      <c r="AS102" s="2600"/>
      <c r="AT102" s="2242"/>
      <c r="AU102" s="2242"/>
      <c r="AV102" s="2242"/>
      <c r="AW102" s="2242"/>
      <c r="AX102" s="730"/>
      <c r="AY102" s="2601"/>
      <c r="BA102" s="323"/>
      <c r="BB102" s="243"/>
      <c r="BC102" s="243"/>
      <c r="BD102" s="440"/>
      <c r="BF102" s="559"/>
      <c r="BG102" s="16"/>
      <c r="BH102" s="16"/>
      <c r="BI102" s="16"/>
      <c r="BJ102" s="16"/>
      <c r="BK102" s="16"/>
      <c r="BL102" s="244"/>
      <c r="BN102" s="4">
        <v>1</v>
      </c>
    </row>
    <row r="103" spans="1:66" s="48" customFormat="1" ht="21" customHeight="1" x14ac:dyDescent="0.25">
      <c r="A103" s="1401" t="str">
        <f t="shared" si="40"/>
        <v>►</v>
      </c>
      <c r="B103" s="1402" t="str">
        <f t="shared" si="41"/>
        <v>►</v>
      </c>
      <c r="C103" s="1403" t="str">
        <f t="shared" si="47"/>
        <v>►</v>
      </c>
      <c r="D103" s="2475" t="str">
        <f t="shared" si="42"/>
        <v>►</v>
      </c>
      <c r="E103" s="1402" t="str">
        <f t="shared" si="48"/>
        <v>►</v>
      </c>
      <c r="F103" s="1402" t="str">
        <f t="shared" si="49"/>
        <v>►</v>
      </c>
      <c r="G103" s="1402" t="str">
        <f t="shared" si="50"/>
        <v>►</v>
      </c>
      <c r="H103" s="2606"/>
      <c r="R103" s="2607"/>
      <c r="S103" s="2441"/>
      <c r="T103" s="2443"/>
      <c r="U103" s="2442"/>
      <c r="V103" s="2589">
        <f t="shared" si="51"/>
        <v>0</v>
      </c>
      <c r="W103" s="2590" t="str">
        <f>IF(OR(V103=0, ISBLANK(P103)), "", TEXT(ROUND(V103/INDEX(AI21:AI83, MATCH(P103, AH21:AH83, 0)), 0),"# ##0") &amp; " " &amp; P103)</f>
        <v/>
      </c>
      <c r="X103" s="2591">
        <f t="shared" si="52"/>
        <v>0</v>
      </c>
      <c r="Y103" s="2592">
        <f t="shared" si="53"/>
        <v>0</v>
      </c>
      <c r="Z103" s="2592" t="str">
        <f t="shared" si="54"/>
        <v/>
      </c>
      <c r="AA103" s="2581"/>
      <c r="AB103" s="2593">
        <f t="shared" si="44"/>
        <v>0</v>
      </c>
      <c r="AC103" s="2583">
        <v>1</v>
      </c>
      <c r="AD103" s="2594">
        <f t="shared" si="55"/>
        <v>0</v>
      </c>
      <c r="AE103" s="2564"/>
      <c r="AF103" s="2573">
        <f t="shared" si="45"/>
        <v>0</v>
      </c>
      <c r="AG103" s="2574">
        <f t="shared" si="56"/>
        <v>0</v>
      </c>
      <c r="AL103" s="1401" t="str">
        <f t="shared" si="43"/>
        <v>►</v>
      </c>
      <c r="AM103" s="3"/>
      <c r="AN103" s="76"/>
      <c r="AO103" s="76"/>
      <c r="AP103" s="76"/>
      <c r="AQ103" s="76"/>
      <c r="AS103" s="2613"/>
      <c r="AT103" s="2614" t="s">
        <v>2255</v>
      </c>
      <c r="AU103" s="2242"/>
      <c r="AV103" s="2250"/>
      <c r="AW103" s="2250"/>
      <c r="AX103" s="2251"/>
      <c r="AY103" s="2615"/>
      <c r="BA103" s="410" t="s">
        <v>345</v>
      </c>
      <c r="BB103" s="494"/>
      <c r="BC103" s="494"/>
      <c r="BD103" s="615"/>
      <c r="BF103" s="559"/>
      <c r="BG103" s="16"/>
      <c r="BH103" s="16"/>
      <c r="BI103" s="16"/>
      <c r="BJ103" s="16"/>
      <c r="BK103" s="16"/>
      <c r="BL103" s="244"/>
      <c r="BN103" s="4">
        <v>1</v>
      </c>
    </row>
    <row r="104" spans="1:66" s="48" customFormat="1" ht="21" customHeight="1" thickBot="1" x14ac:dyDescent="0.3">
      <c r="A104" s="1401" t="str">
        <f t="shared" si="40"/>
        <v>►</v>
      </c>
      <c r="B104" s="1402" t="str">
        <f t="shared" si="41"/>
        <v>►</v>
      </c>
      <c r="C104" s="1403" t="str">
        <f t="shared" si="47"/>
        <v>►</v>
      </c>
      <c r="D104" s="2475" t="str">
        <f t="shared" si="42"/>
        <v>►</v>
      </c>
      <c r="E104" s="1402" t="str">
        <f t="shared" si="48"/>
        <v>►</v>
      </c>
      <c r="F104" s="1402" t="str">
        <f t="shared" si="49"/>
        <v>►</v>
      </c>
      <c r="G104" s="1402" t="str">
        <f t="shared" si="50"/>
        <v>►</v>
      </c>
      <c r="H104" s="2606"/>
      <c r="R104" s="2607"/>
      <c r="S104" s="2441"/>
      <c r="T104" s="2443"/>
      <c r="U104" s="2442"/>
      <c r="V104" s="2577">
        <f t="shared" si="51"/>
        <v>0</v>
      </c>
      <c r="W104" s="2578" t="str">
        <f>IF(OR(V104=0, ISBLANK(P104)), "", TEXT(ROUND(V104/INDEX(AI21:AI83, MATCH(P104, AH21:AH83, 0)), 0),"# ##0") &amp; " " &amp; P104)</f>
        <v/>
      </c>
      <c r="X104" s="2579">
        <f t="shared" si="52"/>
        <v>0</v>
      </c>
      <c r="Y104" s="2580">
        <f t="shared" si="53"/>
        <v>0</v>
      </c>
      <c r="Z104" s="2580" t="str">
        <f t="shared" si="54"/>
        <v/>
      </c>
      <c r="AA104" s="2581"/>
      <c r="AB104" s="2582">
        <f t="shared" si="44"/>
        <v>0</v>
      </c>
      <c r="AC104" s="2583">
        <v>1</v>
      </c>
      <c r="AD104" s="2584">
        <f t="shared" si="55"/>
        <v>0</v>
      </c>
      <c r="AE104" s="2564"/>
      <c r="AF104" s="2573">
        <f t="shared" si="45"/>
        <v>0</v>
      </c>
      <c r="AG104" s="2574">
        <f t="shared" si="56"/>
        <v>0</v>
      </c>
      <c r="AL104" s="1401" t="str">
        <f t="shared" si="43"/>
        <v>►</v>
      </c>
      <c r="AM104" s="3"/>
      <c r="AN104" s="76"/>
      <c r="AO104" s="76"/>
      <c r="AP104" s="76"/>
      <c r="AQ104" s="76"/>
      <c r="AS104" s="2616"/>
      <c r="AT104" s="2263"/>
      <c r="AU104" s="2263"/>
      <c r="AV104" s="2263"/>
      <c r="AW104" s="2263"/>
      <c r="AX104" s="2264"/>
      <c r="AY104" s="2617"/>
      <c r="BA104" s="410" t="s">
        <v>349</v>
      </c>
      <c r="BB104" s="494"/>
      <c r="BC104" s="494"/>
      <c r="BD104" s="615"/>
      <c r="BF104" s="559"/>
      <c r="BG104" s="16"/>
      <c r="BH104" s="16"/>
      <c r="BI104" s="16"/>
      <c r="BJ104" s="16"/>
      <c r="BK104" s="16"/>
      <c r="BL104" s="244"/>
      <c r="BN104" s="4">
        <v>1</v>
      </c>
    </row>
    <row r="105" spans="1:66" s="48" customFormat="1" ht="21" customHeight="1" thickTop="1" x14ac:dyDescent="0.25">
      <c r="A105" s="1401" t="str">
        <f t="shared" si="40"/>
        <v>►</v>
      </c>
      <c r="B105" s="1402" t="str">
        <f t="shared" si="41"/>
        <v>►</v>
      </c>
      <c r="C105" s="1403" t="str">
        <f t="shared" si="47"/>
        <v>►</v>
      </c>
      <c r="D105" s="2475" t="str">
        <f t="shared" si="42"/>
        <v>►</v>
      </c>
      <c r="E105" s="1402" t="str">
        <f t="shared" si="48"/>
        <v>►</v>
      </c>
      <c r="F105" s="1402" t="str">
        <f t="shared" si="49"/>
        <v>►</v>
      </c>
      <c r="G105" s="1402" t="str">
        <f t="shared" si="50"/>
        <v>►</v>
      </c>
      <c r="H105" s="2606"/>
      <c r="R105" s="2607"/>
      <c r="S105" s="2441"/>
      <c r="T105" s="2443"/>
      <c r="U105" s="2442"/>
      <c r="V105" s="2589">
        <f t="shared" si="51"/>
        <v>0</v>
      </c>
      <c r="W105" s="2590" t="str">
        <f>IF(OR(V105=0, ISBLANK(P105)), "", TEXT(ROUND(V105/INDEX(AI21:AI83, MATCH(P105, AH21:AH83, 0)), 0),"# ##0") &amp; " " &amp; P105)</f>
        <v/>
      </c>
      <c r="X105" s="2591">
        <f t="shared" si="52"/>
        <v>0</v>
      </c>
      <c r="Y105" s="2592">
        <f t="shared" si="53"/>
        <v>0</v>
      </c>
      <c r="Z105" s="2592" t="str">
        <f t="shared" si="54"/>
        <v/>
      </c>
      <c r="AA105" s="2581"/>
      <c r="AB105" s="2593">
        <f t="shared" si="44"/>
        <v>0</v>
      </c>
      <c r="AC105" s="2583">
        <v>1</v>
      </c>
      <c r="AD105" s="2594">
        <f t="shared" si="55"/>
        <v>0</v>
      </c>
      <c r="AE105" s="2564"/>
      <c r="AF105" s="2573">
        <f t="shared" si="45"/>
        <v>0</v>
      </c>
      <c r="AG105" s="2574">
        <f t="shared" si="56"/>
        <v>0</v>
      </c>
      <c r="AL105" s="1401" t="str">
        <f t="shared" si="43"/>
        <v>►</v>
      </c>
      <c r="AM105" s="3"/>
      <c r="AN105" s="76"/>
      <c r="AO105" s="76"/>
      <c r="AP105" s="76"/>
      <c r="AQ105" s="76"/>
      <c r="AS105" s="3573" t="s">
        <v>2256</v>
      </c>
      <c r="AT105" s="3574"/>
      <c r="AU105" s="3574"/>
      <c r="AV105" s="3574"/>
      <c r="AW105" s="3574"/>
      <c r="AX105" s="3574"/>
      <c r="AY105" s="3575"/>
      <c r="BA105" s="117"/>
      <c r="BB105" s="118"/>
      <c r="BC105" s="118"/>
      <c r="BD105" s="119"/>
      <c r="BF105" s="559"/>
      <c r="BG105" s="16"/>
      <c r="BH105" s="16"/>
      <c r="BI105" s="16"/>
      <c r="BJ105" s="16"/>
      <c r="BK105" s="16"/>
      <c r="BL105" s="244"/>
      <c r="BN105" s="4">
        <v>1</v>
      </c>
    </row>
    <row r="106" spans="1:66" s="48" customFormat="1" ht="21" customHeight="1" thickBot="1" x14ac:dyDescent="0.3">
      <c r="A106" s="1401" t="str">
        <f t="shared" si="40"/>
        <v>►</v>
      </c>
      <c r="B106" s="1402" t="str">
        <f t="shared" si="41"/>
        <v>►</v>
      </c>
      <c r="C106" s="1403" t="str">
        <f t="shared" si="47"/>
        <v>►</v>
      </c>
      <c r="D106" s="2475" t="str">
        <f t="shared" si="42"/>
        <v>►</v>
      </c>
      <c r="E106" s="1402" t="str">
        <f t="shared" si="48"/>
        <v>►</v>
      </c>
      <c r="F106" s="1402" t="str">
        <f t="shared" si="49"/>
        <v>►</v>
      </c>
      <c r="G106" s="1402" t="str">
        <f t="shared" si="50"/>
        <v>►</v>
      </c>
      <c r="H106" s="2606"/>
      <c r="R106" s="2607"/>
      <c r="S106" s="2441"/>
      <c r="T106" s="2443"/>
      <c r="U106" s="2442"/>
      <c r="V106" s="2577">
        <f t="shared" si="51"/>
        <v>0</v>
      </c>
      <c r="W106" s="2578" t="str">
        <f>IF(OR(V106=0, ISBLANK(P106)), "", TEXT(ROUND(V106/INDEX(AI21:AI83, MATCH(P106, AH21:AH83, 0)), 0),"# ##0") &amp; " " &amp; P106)</f>
        <v/>
      </c>
      <c r="X106" s="2579">
        <f t="shared" si="52"/>
        <v>0</v>
      </c>
      <c r="Y106" s="2580">
        <f t="shared" si="53"/>
        <v>0</v>
      </c>
      <c r="Z106" s="2580" t="str">
        <f t="shared" si="54"/>
        <v/>
      </c>
      <c r="AA106" s="2581"/>
      <c r="AB106" s="2582">
        <f t="shared" si="44"/>
        <v>0</v>
      </c>
      <c r="AC106" s="2583">
        <v>1</v>
      </c>
      <c r="AD106" s="2584">
        <f t="shared" si="55"/>
        <v>0</v>
      </c>
      <c r="AE106" s="2564"/>
      <c r="AF106" s="2573">
        <f t="shared" si="45"/>
        <v>0</v>
      </c>
      <c r="AG106" s="2574">
        <f t="shared" si="56"/>
        <v>0</v>
      </c>
      <c r="AL106" s="1401" t="str">
        <f t="shared" si="43"/>
        <v>►</v>
      </c>
      <c r="AM106" s="3"/>
      <c r="AN106" s="76"/>
      <c r="AO106" s="76"/>
      <c r="AP106" s="76"/>
      <c r="AQ106" s="76"/>
      <c r="AS106" s="3252"/>
      <c r="AT106" s="3248"/>
      <c r="AU106" s="3248"/>
      <c r="AV106" s="3248"/>
      <c r="AW106" s="3248"/>
      <c r="AX106" s="3248"/>
      <c r="AY106" s="3253"/>
      <c r="BA106" s="2491" t="s">
        <v>2216</v>
      </c>
      <c r="BB106" s="2492"/>
      <c r="BC106" s="2492"/>
      <c r="BD106" s="2493"/>
      <c r="BF106" s="559"/>
      <c r="BG106" s="16"/>
      <c r="BH106" s="16"/>
      <c r="BI106" s="16"/>
      <c r="BJ106" s="16"/>
      <c r="BK106" s="16"/>
      <c r="BL106" s="244"/>
      <c r="BN106" s="4">
        <v>1</v>
      </c>
    </row>
    <row r="107" spans="1:66" s="48" customFormat="1" ht="21" customHeight="1" thickTop="1" x14ac:dyDescent="0.3">
      <c r="A107" s="1401" t="str">
        <f t="shared" si="40"/>
        <v>►</v>
      </c>
      <c r="B107" s="1402" t="str">
        <f t="shared" si="41"/>
        <v>►</v>
      </c>
      <c r="C107" s="1403" t="str">
        <f t="shared" si="47"/>
        <v>►</v>
      </c>
      <c r="D107" s="2475" t="str">
        <f t="shared" si="42"/>
        <v>►</v>
      </c>
      <c r="E107" s="1402" t="str">
        <f t="shared" si="48"/>
        <v>►</v>
      </c>
      <c r="F107" s="1402" t="str">
        <f t="shared" si="49"/>
        <v>►</v>
      </c>
      <c r="G107" s="1402" t="str">
        <f t="shared" si="50"/>
        <v>►</v>
      </c>
      <c r="H107" s="2606"/>
      <c r="R107" s="2607"/>
      <c r="S107" s="2441"/>
      <c r="T107" s="2443"/>
      <c r="U107" s="2442"/>
      <c r="V107" s="2589">
        <f t="shared" si="51"/>
        <v>0</v>
      </c>
      <c r="W107" s="2590" t="str">
        <f>IF(OR(V107=0, ISBLANK(P107)), "", TEXT(ROUND(V107/INDEX(AI21:AI83, MATCH(P107, AH21:AH83, 0)), 0),"# ##0") &amp; " " &amp; P107)</f>
        <v/>
      </c>
      <c r="X107" s="2591">
        <f t="shared" si="52"/>
        <v>0</v>
      </c>
      <c r="Y107" s="2592">
        <f t="shared" si="53"/>
        <v>0</v>
      </c>
      <c r="Z107" s="2592" t="str">
        <f t="shared" si="54"/>
        <v/>
      </c>
      <c r="AA107" s="2581"/>
      <c r="AB107" s="2593">
        <f t="shared" si="44"/>
        <v>0</v>
      </c>
      <c r="AC107" s="2583">
        <v>1</v>
      </c>
      <c r="AD107" s="2594">
        <f t="shared" si="55"/>
        <v>0</v>
      </c>
      <c r="AE107" s="2564"/>
      <c r="AF107" s="2573">
        <f t="shared" si="45"/>
        <v>0</v>
      </c>
      <c r="AG107" s="2574">
        <f t="shared" si="56"/>
        <v>0</v>
      </c>
      <c r="AL107" s="1401" t="str">
        <f t="shared" si="43"/>
        <v>►</v>
      </c>
      <c r="AM107" s="3"/>
      <c r="AN107" s="76"/>
      <c r="AO107" s="76"/>
      <c r="AP107" s="76"/>
      <c r="AQ107" s="76"/>
      <c r="AS107" s="3398" t="s">
        <v>2257</v>
      </c>
      <c r="AT107" s="3399"/>
      <c r="AU107" s="3399"/>
      <c r="AV107" s="3399"/>
      <c r="AW107" s="3399"/>
      <c r="AX107" s="3399"/>
      <c r="AY107" s="3400"/>
      <c r="BA107" s="2494"/>
      <c r="BB107" s="118"/>
      <c r="BC107" s="118"/>
      <c r="BD107" s="119"/>
      <c r="BF107" s="559"/>
      <c r="BG107" s="3198" t="s">
        <v>301</v>
      </c>
      <c r="BH107" s="3189"/>
      <c r="BI107" s="3192" t="s">
        <v>98</v>
      </c>
      <c r="BJ107" s="3192"/>
      <c r="BK107" s="16"/>
      <c r="BL107" s="244"/>
      <c r="BN107" s="4">
        <v>1</v>
      </c>
    </row>
    <row r="108" spans="1:66" s="48" customFormat="1" ht="21" customHeight="1" x14ac:dyDescent="0.25">
      <c r="A108" s="1401" t="str">
        <f t="shared" si="40"/>
        <v>►</v>
      </c>
      <c r="B108" s="1402" t="str">
        <f t="shared" si="41"/>
        <v>►</v>
      </c>
      <c r="C108" s="1403" t="str">
        <f t="shared" si="47"/>
        <v>►</v>
      </c>
      <c r="D108" s="2475" t="str">
        <f t="shared" si="42"/>
        <v>►</v>
      </c>
      <c r="E108" s="1402" t="str">
        <f t="shared" si="48"/>
        <v>►</v>
      </c>
      <c r="F108" s="1402" t="str">
        <f t="shared" si="49"/>
        <v>►</v>
      </c>
      <c r="G108" s="1402" t="str">
        <f t="shared" si="50"/>
        <v>►</v>
      </c>
      <c r="H108" s="2606"/>
      <c r="R108" s="2607"/>
      <c r="S108" s="2441"/>
      <c r="T108" s="2443"/>
      <c r="U108" s="2442"/>
      <c r="V108" s="2577">
        <f t="shared" si="51"/>
        <v>0</v>
      </c>
      <c r="W108" s="2578" t="str">
        <f>IF(OR(V108=0, ISBLANK(P108)), "", TEXT(ROUND(V108/INDEX(AI21:AI83, MATCH(P108, AH21:AH83, 0)), 0),"# ##0") &amp; " " &amp; P108)</f>
        <v/>
      </c>
      <c r="X108" s="2579">
        <f t="shared" si="52"/>
        <v>0</v>
      </c>
      <c r="Y108" s="2580">
        <f t="shared" si="53"/>
        <v>0</v>
      </c>
      <c r="Z108" s="2580" t="str">
        <f t="shared" si="54"/>
        <v/>
      </c>
      <c r="AA108" s="2581"/>
      <c r="AB108" s="2582">
        <f t="shared" si="44"/>
        <v>0</v>
      </c>
      <c r="AC108" s="2583">
        <v>1</v>
      </c>
      <c r="AD108" s="2584">
        <f t="shared" si="55"/>
        <v>0</v>
      </c>
      <c r="AE108" s="2564"/>
      <c r="AF108" s="2573">
        <f t="shared" si="45"/>
        <v>0</v>
      </c>
      <c r="AG108" s="2574">
        <f t="shared" si="56"/>
        <v>0</v>
      </c>
      <c r="AL108" s="1401" t="str">
        <f t="shared" si="43"/>
        <v>►</v>
      </c>
      <c r="AM108" s="3"/>
      <c r="AN108" s="76"/>
      <c r="AO108" s="76"/>
      <c r="AP108" s="76"/>
      <c r="AQ108" s="76"/>
      <c r="AS108" s="3268" t="s">
        <v>2258</v>
      </c>
      <c r="AT108" s="3576"/>
      <c r="AU108" s="3576"/>
      <c r="AV108" s="3576"/>
      <c r="AW108" s="3576"/>
      <c r="AX108" s="3576"/>
      <c r="AY108" s="3269"/>
      <c r="BA108" s="2491" t="s">
        <v>2202</v>
      </c>
      <c r="BB108" s="103"/>
      <c r="BC108" s="104"/>
      <c r="BD108" s="105"/>
      <c r="BF108" s="559"/>
      <c r="BG108" s="572" t="s">
        <v>123</v>
      </c>
      <c r="BH108" s="573" t="s">
        <v>120</v>
      </c>
      <c r="BI108" s="574" t="s">
        <v>305</v>
      </c>
      <c r="BJ108" s="575" t="s">
        <v>306</v>
      </c>
      <c r="BK108" s="16"/>
      <c r="BL108" s="244"/>
      <c r="BN108" s="4">
        <v>1</v>
      </c>
    </row>
    <row r="109" spans="1:66" s="48" customFormat="1" ht="21" customHeight="1" x14ac:dyDescent="0.3">
      <c r="A109" s="1401" t="str">
        <f t="shared" si="40"/>
        <v>►</v>
      </c>
      <c r="B109" s="1402" t="str">
        <f t="shared" si="41"/>
        <v>►</v>
      </c>
      <c r="C109" s="1403" t="str">
        <f t="shared" si="47"/>
        <v>►</v>
      </c>
      <c r="D109" s="2475" t="str">
        <f t="shared" si="42"/>
        <v>►</v>
      </c>
      <c r="E109" s="1402" t="str">
        <f t="shared" si="48"/>
        <v>►</v>
      </c>
      <c r="F109" s="1402" t="str">
        <f t="shared" si="49"/>
        <v>►</v>
      </c>
      <c r="G109" s="1402" t="str">
        <f t="shared" si="50"/>
        <v>►</v>
      </c>
      <c r="H109" s="2606"/>
      <c r="R109" s="2607"/>
      <c r="S109" s="2441"/>
      <c r="T109" s="2443"/>
      <c r="U109" s="2442"/>
      <c r="V109" s="2589">
        <f t="shared" si="51"/>
        <v>0</v>
      </c>
      <c r="W109" s="2590" t="str">
        <f>IF(OR(V109=0, ISBLANK(P109)), "", TEXT(ROUND(V109/INDEX(AI21:AI83, MATCH(P109, AH21:AH83, 0)), 0),"# ##0") &amp; " " &amp; P109)</f>
        <v/>
      </c>
      <c r="X109" s="2591">
        <f t="shared" si="52"/>
        <v>0</v>
      </c>
      <c r="Y109" s="2592">
        <f t="shared" si="53"/>
        <v>0</v>
      </c>
      <c r="Z109" s="2592" t="str">
        <f t="shared" si="54"/>
        <v/>
      </c>
      <c r="AA109" s="2581"/>
      <c r="AB109" s="2593">
        <f t="shared" si="44"/>
        <v>0</v>
      </c>
      <c r="AC109" s="2583">
        <v>1</v>
      </c>
      <c r="AD109" s="2594">
        <f t="shared" si="55"/>
        <v>0</v>
      </c>
      <c r="AE109" s="2564"/>
      <c r="AF109" s="2573">
        <f t="shared" si="45"/>
        <v>0</v>
      </c>
      <c r="AG109" s="2574">
        <f t="shared" si="56"/>
        <v>0</v>
      </c>
      <c r="AL109" s="1401" t="str">
        <f t="shared" si="43"/>
        <v>►</v>
      </c>
      <c r="AM109"/>
      <c r="AN109" s="76"/>
      <c r="AO109" s="76"/>
      <c r="AP109" s="76"/>
      <c r="AQ109" s="76"/>
      <c r="AS109" s="3268"/>
      <c r="AT109" s="3576"/>
      <c r="AU109" s="3576"/>
      <c r="AV109" s="3576"/>
      <c r="AW109" s="3576"/>
      <c r="AX109" s="3576"/>
      <c r="AY109" s="3269"/>
      <c r="BA109" s="2494"/>
      <c r="BB109" s="118"/>
      <c r="BC109" s="118"/>
      <c r="BD109" s="119"/>
      <c r="BF109" s="559"/>
      <c r="BG109" s="578">
        <v>0.25</v>
      </c>
      <c r="BH109" s="555">
        <v>0.5</v>
      </c>
      <c r="BI109" s="579" t="s">
        <v>321</v>
      </c>
      <c r="BJ109" s="580"/>
      <c r="BK109" s="16"/>
      <c r="BL109" s="244"/>
      <c r="BN109" s="4">
        <v>1</v>
      </c>
    </row>
    <row r="110" spans="1:66" s="48" customFormat="1" ht="21" customHeight="1" x14ac:dyDescent="0.25">
      <c r="A110" s="1401" t="str">
        <f t="shared" si="40"/>
        <v>►</v>
      </c>
      <c r="B110" s="1402" t="str">
        <f t="shared" si="41"/>
        <v>►</v>
      </c>
      <c r="C110" s="1403" t="str">
        <f t="shared" si="47"/>
        <v>►</v>
      </c>
      <c r="D110" s="2475" t="str">
        <f t="shared" si="42"/>
        <v>►</v>
      </c>
      <c r="E110" s="1402" t="str">
        <f t="shared" si="48"/>
        <v>►</v>
      </c>
      <c r="F110" s="1402" t="str">
        <f t="shared" si="49"/>
        <v>►</v>
      </c>
      <c r="G110" s="1402" t="str">
        <f t="shared" si="50"/>
        <v>►</v>
      </c>
      <c r="H110" s="2606"/>
      <c r="R110" s="2607"/>
      <c r="S110" s="2441"/>
      <c r="T110" s="2443"/>
      <c r="U110" s="2442"/>
      <c r="V110" s="2577">
        <f t="shared" si="51"/>
        <v>0</v>
      </c>
      <c r="W110" s="2578" t="str">
        <f>IF(OR(V110=0, ISBLANK(P110)), "", TEXT(ROUND(V110/INDEX(AI21:AI83, MATCH(P110, AH21:AH83, 0)), 0),"# ##0") &amp; " " &amp; P110)</f>
        <v/>
      </c>
      <c r="X110" s="2579">
        <f t="shared" si="52"/>
        <v>0</v>
      </c>
      <c r="Y110" s="2580">
        <f t="shared" si="53"/>
        <v>0</v>
      </c>
      <c r="Z110" s="2580" t="str">
        <f t="shared" si="54"/>
        <v/>
      </c>
      <c r="AA110" s="2581"/>
      <c r="AB110" s="2582">
        <f t="shared" si="44"/>
        <v>0</v>
      </c>
      <c r="AC110" s="2583">
        <v>1</v>
      </c>
      <c r="AD110" s="2584">
        <f t="shared" si="55"/>
        <v>0</v>
      </c>
      <c r="AE110" s="2564"/>
      <c r="AF110" s="2573">
        <f t="shared" si="45"/>
        <v>0</v>
      </c>
      <c r="AG110" s="2574">
        <f t="shared" si="56"/>
        <v>0</v>
      </c>
      <c r="AL110" s="1401" t="str">
        <f t="shared" si="43"/>
        <v>►</v>
      </c>
      <c r="AM110"/>
      <c r="AN110" s="76"/>
      <c r="AO110" s="76"/>
      <c r="AP110" s="76"/>
      <c r="AQ110" s="76"/>
      <c r="AS110" s="2257"/>
      <c r="AT110" s="2253"/>
      <c r="AU110" s="2253"/>
      <c r="AV110" s="2253"/>
      <c r="AW110" s="2253"/>
      <c r="AX110" s="2253"/>
      <c r="AY110" s="2621"/>
      <c r="BA110" s="3158" t="s">
        <v>2217</v>
      </c>
      <c r="BB110" s="3159"/>
      <c r="BC110" s="3159"/>
      <c r="BD110" s="3160"/>
      <c r="BF110" s="559"/>
      <c r="BG110" s="582" t="s">
        <v>266</v>
      </c>
      <c r="BH110" s="583" t="s">
        <v>295</v>
      </c>
      <c r="BI110" s="574" t="s">
        <v>309</v>
      </c>
      <c r="BJ110" s="584" t="s">
        <v>310</v>
      </c>
      <c r="BK110" s="16"/>
      <c r="BL110" s="244"/>
      <c r="BN110" s="4">
        <v>1</v>
      </c>
    </row>
    <row r="111" spans="1:66" s="48" customFormat="1" ht="21" customHeight="1" x14ac:dyDescent="0.25">
      <c r="A111" s="1401" t="str">
        <f t="shared" si="40"/>
        <v>►</v>
      </c>
      <c r="B111" s="1402" t="str">
        <f t="shared" si="41"/>
        <v>►</v>
      </c>
      <c r="C111" s="1403" t="str">
        <f t="shared" si="47"/>
        <v>►</v>
      </c>
      <c r="D111" s="2475" t="str">
        <f t="shared" si="42"/>
        <v>►</v>
      </c>
      <c r="E111" s="1402" t="str">
        <f t="shared" si="48"/>
        <v>►</v>
      </c>
      <c r="F111" s="1402" t="str">
        <f t="shared" si="49"/>
        <v>►</v>
      </c>
      <c r="G111" s="1402" t="str">
        <f t="shared" si="50"/>
        <v>►</v>
      </c>
      <c r="H111" s="2606"/>
      <c r="R111" s="2607"/>
      <c r="S111" s="2441"/>
      <c r="T111" s="2443"/>
      <c r="U111" s="2442"/>
      <c r="V111" s="2589">
        <f t="shared" si="51"/>
        <v>0</v>
      </c>
      <c r="W111" s="2590" t="str">
        <f>IF(OR(V111=0, ISBLANK(P111)), "", TEXT(ROUND(V111/INDEX(AI21:AI83, MATCH(P111, AH21:AH83, 0)), 0),"# ##0") &amp; " " &amp; P111)</f>
        <v/>
      </c>
      <c r="X111" s="2591">
        <f t="shared" si="52"/>
        <v>0</v>
      </c>
      <c r="Y111" s="2592">
        <f t="shared" si="53"/>
        <v>0</v>
      </c>
      <c r="Z111" s="2592" t="str">
        <f t="shared" si="54"/>
        <v/>
      </c>
      <c r="AA111" s="2581"/>
      <c r="AB111" s="2593">
        <f t="shared" si="44"/>
        <v>0</v>
      </c>
      <c r="AC111" s="2583">
        <v>1</v>
      </c>
      <c r="AD111" s="2594">
        <f t="shared" si="55"/>
        <v>0</v>
      </c>
      <c r="AE111" s="2564"/>
      <c r="AF111" s="2573">
        <f t="shared" si="45"/>
        <v>0</v>
      </c>
      <c r="AG111" s="2574">
        <f t="shared" si="56"/>
        <v>0</v>
      </c>
      <c r="AL111" s="1401" t="str">
        <f t="shared" si="43"/>
        <v>►</v>
      </c>
      <c r="AM111"/>
      <c r="AN111" s="76"/>
      <c r="AO111" s="76"/>
      <c r="AP111" s="76"/>
      <c r="AQ111" s="76"/>
      <c r="AS111" s="2257"/>
      <c r="AT111" s="2253"/>
      <c r="AU111" s="2253"/>
      <c r="AV111" s="2253"/>
      <c r="AW111" s="2253"/>
      <c r="AX111" s="2253"/>
      <c r="AY111" s="2621"/>
      <c r="BA111" s="3158"/>
      <c r="BB111" s="3159"/>
      <c r="BC111" s="3159"/>
      <c r="BD111" s="3160"/>
      <c r="BF111" s="559"/>
      <c r="BG111" s="578">
        <v>0.25</v>
      </c>
      <c r="BH111" s="555">
        <v>0.5</v>
      </c>
      <c r="BI111" s="579" t="s">
        <v>323</v>
      </c>
      <c r="BJ111" s="580"/>
      <c r="BK111" s="16"/>
      <c r="BL111" s="244"/>
      <c r="BN111" s="4">
        <v>1</v>
      </c>
    </row>
    <row r="112" spans="1:66" s="48" customFormat="1" ht="21" customHeight="1" x14ac:dyDescent="0.25">
      <c r="A112" s="1401" t="str">
        <f t="shared" si="40"/>
        <v>►</v>
      </c>
      <c r="B112" s="1402" t="str">
        <f t="shared" si="41"/>
        <v>►</v>
      </c>
      <c r="C112" s="1403" t="str">
        <f t="shared" si="47"/>
        <v>►</v>
      </c>
      <c r="D112" s="2475" t="str">
        <f t="shared" si="42"/>
        <v>►</v>
      </c>
      <c r="E112" s="1402" t="str">
        <f t="shared" si="48"/>
        <v>►</v>
      </c>
      <c r="F112" s="1402" t="str">
        <f t="shared" si="49"/>
        <v>►</v>
      </c>
      <c r="G112" s="1402" t="str">
        <f t="shared" si="50"/>
        <v>►</v>
      </c>
      <c r="H112" s="2606"/>
      <c r="R112" s="2607"/>
      <c r="S112" s="2441"/>
      <c r="T112" s="2443"/>
      <c r="U112" s="2442"/>
      <c r="V112" s="2577">
        <f t="shared" si="51"/>
        <v>0</v>
      </c>
      <c r="W112" s="2578" t="str">
        <f>IF(OR(V112=0, ISBLANK(P112)), "", TEXT(ROUND(V112/INDEX(AI21:AI83, MATCH(P112, AH21:AH83, 0)), 0),"# ##0") &amp; " " &amp; P112)</f>
        <v/>
      </c>
      <c r="X112" s="2579">
        <f t="shared" si="52"/>
        <v>0</v>
      </c>
      <c r="Y112" s="2580">
        <f t="shared" si="53"/>
        <v>0</v>
      </c>
      <c r="Z112" s="2580" t="str">
        <f t="shared" si="54"/>
        <v/>
      </c>
      <c r="AA112" s="2581"/>
      <c r="AB112" s="2582">
        <f t="shared" si="44"/>
        <v>0</v>
      </c>
      <c r="AC112" s="2583">
        <v>1</v>
      </c>
      <c r="AD112" s="2584">
        <f t="shared" si="55"/>
        <v>0</v>
      </c>
      <c r="AE112" s="2564"/>
      <c r="AF112" s="2573">
        <f t="shared" si="45"/>
        <v>0</v>
      </c>
      <c r="AG112" s="2574">
        <f t="shared" si="56"/>
        <v>0</v>
      </c>
      <c r="AL112" s="1401" t="str">
        <f t="shared" si="43"/>
        <v>►</v>
      </c>
      <c r="AM112"/>
      <c r="AN112" s="76"/>
      <c r="AO112" s="76"/>
      <c r="AP112" s="76"/>
      <c r="AQ112" s="76"/>
      <c r="AS112" s="2257"/>
      <c r="AT112" s="2253"/>
      <c r="AU112" s="2253"/>
      <c r="AV112" s="2253"/>
      <c r="AW112" s="2253"/>
      <c r="AX112" s="2253"/>
      <c r="AY112" s="2621"/>
      <c r="BA112" s="117"/>
      <c r="BB112" s="118"/>
      <c r="BC112" s="118"/>
      <c r="BD112" s="119"/>
      <c r="BF112" s="559"/>
      <c r="BG112" s="585" t="s">
        <v>313</v>
      </c>
      <c r="BH112" s="243" t="s">
        <v>314</v>
      </c>
      <c r="BI112" s="243"/>
      <c r="BJ112" s="243"/>
      <c r="BK112" s="16"/>
      <c r="BL112" s="244"/>
      <c r="BN112" s="4">
        <v>1</v>
      </c>
    </row>
    <row r="113" spans="1:66" s="48" customFormat="1" ht="21" customHeight="1" x14ac:dyDescent="0.25">
      <c r="A113" s="1401" t="str">
        <f t="shared" si="40"/>
        <v>►</v>
      </c>
      <c r="B113" s="1402" t="str">
        <f t="shared" si="41"/>
        <v>►</v>
      </c>
      <c r="C113" s="1403" t="str">
        <f t="shared" si="47"/>
        <v>►</v>
      </c>
      <c r="D113" s="2475" t="str">
        <f t="shared" si="42"/>
        <v>►</v>
      </c>
      <c r="E113" s="1402" t="str">
        <f t="shared" si="48"/>
        <v>►</v>
      </c>
      <c r="F113" s="1402" t="str">
        <f t="shared" si="49"/>
        <v>►</v>
      </c>
      <c r="G113" s="1402" t="str">
        <f t="shared" si="50"/>
        <v>►</v>
      </c>
      <c r="H113" s="2606"/>
      <c r="R113" s="2607"/>
      <c r="S113" s="2441"/>
      <c r="T113" s="2443"/>
      <c r="U113" s="2442"/>
      <c r="V113" s="2589">
        <f t="shared" si="51"/>
        <v>0</v>
      </c>
      <c r="W113" s="2590" t="str">
        <f>IF(OR(V113=0, ISBLANK(P113)), "", TEXT(ROUND(V113/INDEX(AI21:AI83, MATCH(P113, AH21:AH83, 0)), 0),"# ##0") &amp; " " &amp; P113)</f>
        <v/>
      </c>
      <c r="X113" s="2591">
        <f t="shared" si="52"/>
        <v>0</v>
      </c>
      <c r="Y113" s="2592">
        <f t="shared" si="53"/>
        <v>0</v>
      </c>
      <c r="Z113" s="2592" t="str">
        <f t="shared" si="54"/>
        <v/>
      </c>
      <c r="AA113" s="2581"/>
      <c r="AB113" s="2593">
        <f t="shared" si="44"/>
        <v>0</v>
      </c>
      <c r="AC113" s="2583">
        <v>1</v>
      </c>
      <c r="AD113" s="2594">
        <f t="shared" si="55"/>
        <v>0</v>
      </c>
      <c r="AE113" s="2564"/>
      <c r="AF113" s="2573">
        <f t="shared" si="45"/>
        <v>0</v>
      </c>
      <c r="AG113" s="2574">
        <f t="shared" si="56"/>
        <v>0</v>
      </c>
      <c r="AL113" s="1401" t="str">
        <f t="shared" si="43"/>
        <v>►</v>
      </c>
      <c r="AM113"/>
      <c r="AN113" s="76"/>
      <c r="AO113" s="76"/>
      <c r="AP113" s="76"/>
      <c r="AQ113" s="76"/>
      <c r="AS113" s="2257"/>
      <c r="AT113" s="2253"/>
      <c r="AU113" s="2253"/>
      <c r="AV113" s="2253"/>
      <c r="AW113" s="2253"/>
      <c r="AX113" s="2253"/>
      <c r="AY113" s="2621"/>
      <c r="BA113" s="323" t="s">
        <v>2211</v>
      </c>
      <c r="BB113" s="454"/>
      <c r="BC113" s="243"/>
      <c r="BD113" s="440"/>
      <c r="BF113" s="559"/>
      <c r="BG113" s="587" t="s">
        <v>191</v>
      </c>
      <c r="BH113" s="588"/>
      <c r="BI113" s="589"/>
      <c r="BJ113" s="589"/>
      <c r="BK113" s="16"/>
      <c r="BL113" s="244"/>
      <c r="BN113" s="4">
        <v>1</v>
      </c>
    </row>
    <row r="114" spans="1:66" s="48" customFormat="1" ht="21" customHeight="1" x14ac:dyDescent="0.25">
      <c r="A114" s="1401" t="str">
        <f t="shared" si="40"/>
        <v>►</v>
      </c>
      <c r="B114" s="1402" t="str">
        <f t="shared" si="41"/>
        <v>►</v>
      </c>
      <c r="C114" s="1403" t="str">
        <f t="shared" si="47"/>
        <v>►</v>
      </c>
      <c r="D114" s="2475" t="str">
        <f t="shared" si="42"/>
        <v>►</v>
      </c>
      <c r="E114" s="1402" t="str">
        <f t="shared" si="48"/>
        <v>►</v>
      </c>
      <c r="F114" s="1402" t="str">
        <f t="shared" si="49"/>
        <v>►</v>
      </c>
      <c r="G114" s="1402" t="str">
        <f t="shared" si="50"/>
        <v>►</v>
      </c>
      <c r="H114" s="2606"/>
      <c r="R114" s="2607"/>
      <c r="S114" s="2441"/>
      <c r="T114" s="2443"/>
      <c r="U114" s="2442"/>
      <c r="V114" s="2577">
        <f t="shared" si="51"/>
        <v>0</v>
      </c>
      <c r="W114" s="2578" t="str">
        <f>IF(OR(V114=0, ISBLANK(P114)), "", TEXT(ROUND(V114/INDEX(AI21:AI83, MATCH(P114, AH21:AH83, 0)), 0),"# ##0") &amp; " " &amp; P114)</f>
        <v/>
      </c>
      <c r="X114" s="2579">
        <f t="shared" si="52"/>
        <v>0</v>
      </c>
      <c r="Y114" s="2580">
        <f t="shared" si="53"/>
        <v>0</v>
      </c>
      <c r="Z114" s="2580" t="str">
        <f t="shared" si="54"/>
        <v/>
      </c>
      <c r="AA114" s="2581"/>
      <c r="AB114" s="2582">
        <f t="shared" si="44"/>
        <v>0</v>
      </c>
      <c r="AC114" s="2583">
        <v>1</v>
      </c>
      <c r="AD114" s="2584">
        <f t="shared" si="55"/>
        <v>0</v>
      </c>
      <c r="AE114" s="2564"/>
      <c r="AF114" s="2573">
        <f t="shared" si="45"/>
        <v>0</v>
      </c>
      <c r="AG114" s="2574">
        <f t="shared" si="56"/>
        <v>0</v>
      </c>
      <c r="AL114" s="1401" t="str">
        <f t="shared" si="43"/>
        <v>►</v>
      </c>
      <c r="AM114"/>
      <c r="AN114" s="76"/>
      <c r="AO114" s="76"/>
      <c r="AP114" s="76"/>
      <c r="AQ114" s="76"/>
      <c r="AS114" s="2257"/>
      <c r="AT114" s="2253"/>
      <c r="AU114" s="2253"/>
      <c r="AV114" s="2253"/>
      <c r="AW114" s="2253"/>
      <c r="AX114" s="2253"/>
      <c r="AY114" s="2621"/>
      <c r="BA114" s="323" t="s">
        <v>236</v>
      </c>
      <c r="BB114" s="243"/>
      <c r="BC114" s="243"/>
      <c r="BD114" s="440"/>
      <c r="BF114" s="559"/>
      <c r="BG114" s="16"/>
      <c r="BH114" s="16"/>
      <c r="BI114" s="16"/>
      <c r="BJ114" s="16"/>
      <c r="BK114" s="16"/>
      <c r="BL114" s="244"/>
      <c r="BN114" s="4">
        <v>1</v>
      </c>
    </row>
    <row r="115" spans="1:66" s="48" customFormat="1" ht="21" customHeight="1" x14ac:dyDescent="0.25">
      <c r="A115" s="1401" t="str">
        <f t="shared" si="40"/>
        <v>►</v>
      </c>
      <c r="B115" s="1402" t="str">
        <f t="shared" si="41"/>
        <v>►</v>
      </c>
      <c r="C115" s="1403" t="str">
        <f t="shared" si="47"/>
        <v>►</v>
      </c>
      <c r="D115" s="2475" t="str">
        <f t="shared" si="42"/>
        <v>►</v>
      </c>
      <c r="E115" s="1402" t="str">
        <f t="shared" si="48"/>
        <v>►</v>
      </c>
      <c r="F115" s="1402" t="str">
        <f t="shared" si="49"/>
        <v>►</v>
      </c>
      <c r="G115" s="1402" t="str">
        <f t="shared" si="50"/>
        <v>►</v>
      </c>
      <c r="H115" s="2606"/>
      <c r="R115" s="2607"/>
      <c r="S115" s="2441"/>
      <c r="T115" s="2443"/>
      <c r="U115" s="2442"/>
      <c r="V115" s="2589">
        <f t="shared" si="51"/>
        <v>0</v>
      </c>
      <c r="W115" s="2590" t="str">
        <f>IF(OR(V115=0, ISBLANK(P115)), "", TEXT(ROUND(V115/INDEX(AI21:AI83, MATCH(P115, AH21:AH83, 0)), 0),"# ##0") &amp; " " &amp; P115)</f>
        <v/>
      </c>
      <c r="X115" s="2591">
        <f t="shared" si="52"/>
        <v>0</v>
      </c>
      <c r="Y115" s="2592">
        <f t="shared" si="53"/>
        <v>0</v>
      </c>
      <c r="Z115" s="2592" t="str">
        <f t="shared" si="54"/>
        <v/>
      </c>
      <c r="AA115" s="2581"/>
      <c r="AB115" s="2593">
        <f t="shared" si="44"/>
        <v>0</v>
      </c>
      <c r="AC115" s="2583">
        <v>1</v>
      </c>
      <c r="AD115" s="2594">
        <f t="shared" si="55"/>
        <v>0</v>
      </c>
      <c r="AE115" s="2564"/>
      <c r="AF115" s="2573">
        <f t="shared" si="45"/>
        <v>0</v>
      </c>
      <c r="AG115" s="2574">
        <f t="shared" si="56"/>
        <v>0</v>
      </c>
      <c r="AL115" s="1401" t="str">
        <f t="shared" si="43"/>
        <v>►</v>
      </c>
      <c r="AM115"/>
      <c r="AN115" s="76"/>
      <c r="AO115" s="76"/>
      <c r="AP115" s="76"/>
      <c r="AQ115" s="76"/>
      <c r="AS115" s="2257"/>
      <c r="AT115" s="2253"/>
      <c r="AU115" s="2253"/>
      <c r="AV115" s="2253"/>
      <c r="AW115" s="2253"/>
      <c r="AX115" s="2253"/>
      <c r="AY115" s="2621"/>
      <c r="BA115" s="323" t="s">
        <v>241</v>
      </c>
      <c r="BB115" s="243"/>
      <c r="BC115" s="243"/>
      <c r="BD115" s="440"/>
      <c r="BF115" s="414"/>
      <c r="BG115" s="433" t="s">
        <v>278</v>
      </c>
      <c r="BH115" s="433"/>
      <c r="BI115" s="433"/>
      <c r="BJ115" s="506"/>
      <c r="BK115" s="16"/>
      <c r="BL115" s="244"/>
      <c r="BN115" s="4">
        <v>1</v>
      </c>
    </row>
    <row r="116" spans="1:66" s="48" customFormat="1" ht="21" customHeight="1" x14ac:dyDescent="0.25">
      <c r="A116" s="1401" t="str">
        <f t="shared" si="40"/>
        <v>►</v>
      </c>
      <c r="B116" s="1402" t="str">
        <f t="shared" si="41"/>
        <v>►</v>
      </c>
      <c r="C116" s="1403" t="str">
        <f t="shared" si="47"/>
        <v>►</v>
      </c>
      <c r="D116" s="2475" t="str">
        <f t="shared" si="42"/>
        <v>►</v>
      </c>
      <c r="E116" s="1402" t="str">
        <f t="shared" si="48"/>
        <v>►</v>
      </c>
      <c r="F116" s="1402" t="str">
        <f t="shared" si="49"/>
        <v>►</v>
      </c>
      <c r="G116" s="1402" t="str">
        <f t="shared" si="50"/>
        <v>►</v>
      </c>
      <c r="H116" s="2606"/>
      <c r="R116" s="2607"/>
      <c r="S116" s="2441"/>
      <c r="T116" s="2443"/>
      <c r="U116" s="2442"/>
      <c r="V116" s="2577">
        <f t="shared" si="51"/>
        <v>0</v>
      </c>
      <c r="W116" s="2578" t="str">
        <f>IF(OR(V116=0, ISBLANK(P116)), "", TEXT(ROUND(V116/INDEX(AI21:AI83, MATCH(P116, AH21:AH83, 0)), 0),"# ##0") &amp; " " &amp; P116)</f>
        <v/>
      </c>
      <c r="X116" s="2579">
        <f t="shared" si="52"/>
        <v>0</v>
      </c>
      <c r="Y116" s="2580">
        <f t="shared" si="53"/>
        <v>0</v>
      </c>
      <c r="Z116" s="2580" t="str">
        <f t="shared" si="54"/>
        <v/>
      </c>
      <c r="AA116" s="2581"/>
      <c r="AB116" s="2582">
        <f t="shared" si="44"/>
        <v>0</v>
      </c>
      <c r="AC116" s="2583">
        <v>1</v>
      </c>
      <c r="AD116" s="2584">
        <f t="shared" si="55"/>
        <v>0</v>
      </c>
      <c r="AE116" s="2564"/>
      <c r="AF116" s="2573">
        <f t="shared" si="45"/>
        <v>0</v>
      </c>
      <c r="AG116" s="2574">
        <f t="shared" si="56"/>
        <v>0</v>
      </c>
      <c r="AL116" s="1401" t="str">
        <f t="shared" si="43"/>
        <v>►</v>
      </c>
      <c r="AN116" s="76"/>
      <c r="AO116" s="76"/>
      <c r="AP116" s="76"/>
      <c r="AQ116" s="76"/>
      <c r="AS116" s="2257"/>
      <c r="AT116" s="2253"/>
      <c r="AU116" s="2253"/>
      <c r="AV116" s="2253"/>
      <c r="AW116" s="2253"/>
      <c r="AX116" s="2253"/>
      <c r="AY116" s="2621"/>
      <c r="BA116" s="323" t="s">
        <v>245</v>
      </c>
      <c r="BB116" s="243"/>
      <c r="BC116" s="243"/>
      <c r="BD116" s="440"/>
      <c r="BF116" s="437"/>
      <c r="BG116"/>
      <c r="BH116" s="248"/>
      <c r="BI116" s="248"/>
      <c r="BJ116" s="16"/>
      <c r="BK116" s="16"/>
      <c r="BL116" s="244"/>
      <c r="BN116" s="4">
        <v>1</v>
      </c>
    </row>
    <row r="117" spans="1:66" s="48" customFormat="1" ht="21" customHeight="1" x14ac:dyDescent="0.25">
      <c r="A117" s="1401" t="str">
        <f t="shared" si="40"/>
        <v>►</v>
      </c>
      <c r="B117" s="1402" t="str">
        <f t="shared" si="41"/>
        <v>►</v>
      </c>
      <c r="C117" s="1403" t="str">
        <f t="shared" si="47"/>
        <v>►</v>
      </c>
      <c r="D117" s="2475" t="str">
        <f t="shared" si="42"/>
        <v>►</v>
      </c>
      <c r="E117" s="1402" t="str">
        <f t="shared" si="48"/>
        <v>►</v>
      </c>
      <c r="F117" s="1402" t="str">
        <f t="shared" si="49"/>
        <v>►</v>
      </c>
      <c r="G117" s="1402" t="str">
        <f t="shared" si="50"/>
        <v>►</v>
      </c>
      <c r="H117" s="2606"/>
      <c r="R117" s="2607"/>
      <c r="S117" s="2441"/>
      <c r="T117" s="2443"/>
      <c r="U117" s="2442"/>
      <c r="V117" s="2589">
        <f t="shared" si="51"/>
        <v>0</v>
      </c>
      <c r="W117" s="2590" t="str">
        <f>IF(OR(V117=0, ISBLANK(P117)), "", TEXT(ROUND(V117/INDEX(AI21:AI83, MATCH(P117, AH21:AH83, 0)), 0),"# ##0") &amp; " " &amp; P117)</f>
        <v/>
      </c>
      <c r="X117" s="2591">
        <f t="shared" si="52"/>
        <v>0</v>
      </c>
      <c r="Y117" s="2592">
        <f t="shared" si="53"/>
        <v>0</v>
      </c>
      <c r="Z117" s="2592" t="str">
        <f t="shared" si="54"/>
        <v/>
      </c>
      <c r="AA117" s="2581"/>
      <c r="AB117" s="2593">
        <f t="shared" si="44"/>
        <v>0</v>
      </c>
      <c r="AC117" s="2583">
        <v>1</v>
      </c>
      <c r="AD117" s="2594">
        <f t="shared" si="55"/>
        <v>0</v>
      </c>
      <c r="AE117" s="2564"/>
      <c r="AF117" s="2573">
        <f t="shared" si="45"/>
        <v>0</v>
      </c>
      <c r="AG117" s="2574">
        <f t="shared" si="56"/>
        <v>0</v>
      </c>
      <c r="AL117" s="1401" t="str">
        <f t="shared" si="43"/>
        <v>►</v>
      </c>
      <c r="AN117" s="76"/>
      <c r="AO117" s="76"/>
      <c r="AP117" s="76"/>
      <c r="AQ117" s="76"/>
      <c r="AS117" s="2257"/>
      <c r="AT117" s="2253"/>
      <c r="AU117" s="2253"/>
      <c r="AV117" s="2253"/>
      <c r="AW117" s="2253"/>
      <c r="AX117" s="2253"/>
      <c r="AY117" s="2621"/>
      <c r="BA117" s="323" t="s">
        <v>2212</v>
      </c>
      <c r="BB117" s="243"/>
      <c r="BC117" s="243"/>
      <c r="BD117" s="440"/>
      <c r="BF117" s="437"/>
      <c r="BG117" s="248" t="s">
        <v>222</v>
      </c>
      <c r="BH117" s="16"/>
      <c r="BI117" s="16"/>
      <c r="BJ117" s="16"/>
      <c r="BK117" s="16"/>
      <c r="BL117" s="244"/>
      <c r="BN117" s="4">
        <v>1</v>
      </c>
    </row>
    <row r="118" spans="1:66" s="48" customFormat="1" ht="21" customHeight="1" x14ac:dyDescent="0.25">
      <c r="A118" s="1401" t="str">
        <f t="shared" si="40"/>
        <v>►</v>
      </c>
      <c r="B118" s="1402" t="str">
        <f t="shared" si="41"/>
        <v>►</v>
      </c>
      <c r="C118" s="1403" t="str">
        <f t="shared" si="47"/>
        <v>►</v>
      </c>
      <c r="D118" s="2475" t="str">
        <f t="shared" si="42"/>
        <v>►</v>
      </c>
      <c r="E118" s="1402" t="str">
        <f t="shared" si="48"/>
        <v>►</v>
      </c>
      <c r="F118" s="1402" t="str">
        <f t="shared" si="49"/>
        <v>►</v>
      </c>
      <c r="G118" s="1402" t="str">
        <f t="shared" si="50"/>
        <v>►</v>
      </c>
      <c r="H118" s="2606"/>
      <c r="R118" s="2607"/>
      <c r="S118" s="2441"/>
      <c r="T118" s="2443"/>
      <c r="U118" s="2442"/>
      <c r="V118" s="2577">
        <f t="shared" si="51"/>
        <v>0</v>
      </c>
      <c r="W118" s="2578" t="str">
        <f>IF(OR(V118=0, ISBLANK(P118)), "", TEXT(ROUND(V118/INDEX(AI21:AI83, MATCH(P118, AH21:AH83, 0)), 0),"# ##0") &amp; " " &amp; P118)</f>
        <v/>
      </c>
      <c r="X118" s="2579">
        <f t="shared" si="52"/>
        <v>0</v>
      </c>
      <c r="Y118" s="2580">
        <f t="shared" si="53"/>
        <v>0</v>
      </c>
      <c r="Z118" s="2580" t="str">
        <f t="shared" si="54"/>
        <v/>
      </c>
      <c r="AA118" s="2581"/>
      <c r="AB118" s="2582">
        <f t="shared" si="44"/>
        <v>0</v>
      </c>
      <c r="AC118" s="2583">
        <v>1</v>
      </c>
      <c r="AD118" s="2584">
        <f t="shared" si="55"/>
        <v>0</v>
      </c>
      <c r="AE118" s="2564"/>
      <c r="AF118" s="2573">
        <f t="shared" si="45"/>
        <v>0</v>
      </c>
      <c r="AG118" s="2574">
        <f t="shared" si="56"/>
        <v>0</v>
      </c>
      <c r="AL118" s="1401" t="str">
        <f t="shared" si="43"/>
        <v>►</v>
      </c>
      <c r="AN118" s="76"/>
      <c r="AO118" s="76"/>
      <c r="AP118" s="76"/>
      <c r="AQ118" s="76"/>
      <c r="AS118" s="2257"/>
      <c r="AT118" s="2253"/>
      <c r="AU118" s="2253"/>
      <c r="AV118" s="2253"/>
      <c r="AW118" s="2253"/>
      <c r="AX118" s="2253"/>
      <c r="AY118" s="2621"/>
      <c r="BA118" s="117"/>
      <c r="BB118" s="118"/>
      <c r="BC118" s="118"/>
      <c r="BD118" s="119"/>
      <c r="BF118" s="414"/>
      <c r="BG118" s="594" t="s">
        <v>285</v>
      </c>
      <c r="BH118" s="16"/>
      <c r="BI118" s="16"/>
      <c r="BJ118" s="16"/>
      <c r="BK118" s="16"/>
      <c r="BL118" s="244"/>
      <c r="BN118" s="4">
        <v>1</v>
      </c>
    </row>
    <row r="119" spans="1:66" s="48" customFormat="1" ht="21" customHeight="1" x14ac:dyDescent="0.25">
      <c r="A119" s="1401" t="str">
        <f t="shared" si="40"/>
        <v>►</v>
      </c>
      <c r="B119" s="1402" t="str">
        <f t="shared" si="41"/>
        <v>►</v>
      </c>
      <c r="C119" s="1403" t="str">
        <f t="shared" si="47"/>
        <v>►</v>
      </c>
      <c r="D119" s="2475" t="str">
        <f t="shared" si="42"/>
        <v>►</v>
      </c>
      <c r="E119" s="1402" t="str">
        <f t="shared" si="48"/>
        <v>►</v>
      </c>
      <c r="F119" s="1402" t="str">
        <f t="shared" si="49"/>
        <v>►</v>
      </c>
      <c r="G119" s="1402" t="str">
        <f t="shared" si="50"/>
        <v>►</v>
      </c>
      <c r="H119" s="2606"/>
      <c r="R119" s="2607"/>
      <c r="S119" s="2441"/>
      <c r="T119" s="2443"/>
      <c r="U119" s="2442"/>
      <c r="V119" s="2589">
        <f t="shared" si="51"/>
        <v>0</v>
      </c>
      <c r="W119" s="2590" t="str">
        <f>IF(OR(V119=0, ISBLANK(P119)), "", TEXT(ROUND(V119/INDEX(AI21:AI83, MATCH(P119, AH21:AH83, 0)), 0),"# ##0") &amp; " " &amp; P119)</f>
        <v/>
      </c>
      <c r="X119" s="2591">
        <f t="shared" si="52"/>
        <v>0</v>
      </c>
      <c r="Y119" s="2592">
        <f t="shared" si="53"/>
        <v>0</v>
      </c>
      <c r="Z119" s="2592" t="str">
        <f t="shared" si="54"/>
        <v/>
      </c>
      <c r="AA119" s="2581"/>
      <c r="AB119" s="2593">
        <f t="shared" si="44"/>
        <v>0</v>
      </c>
      <c r="AC119" s="2583">
        <v>1</v>
      </c>
      <c r="AD119" s="2594">
        <f t="shared" si="55"/>
        <v>0</v>
      </c>
      <c r="AE119" s="2564"/>
      <c r="AF119" s="2573">
        <f t="shared" si="45"/>
        <v>0</v>
      </c>
      <c r="AG119" s="2574">
        <f t="shared" si="56"/>
        <v>0</v>
      </c>
      <c r="AL119" s="1401" t="str">
        <f t="shared" si="43"/>
        <v>►</v>
      </c>
      <c r="AN119" s="76"/>
      <c r="AO119" s="76"/>
      <c r="AP119" s="76"/>
      <c r="AQ119" s="76"/>
      <c r="AS119" s="2257"/>
      <c r="AT119" s="2253"/>
      <c r="AU119" s="2253"/>
      <c r="AV119" s="2253"/>
      <c r="AW119" s="2253"/>
      <c r="AX119" s="2253"/>
      <c r="AY119" s="2621"/>
      <c r="BA119" s="410" t="s">
        <v>2218</v>
      </c>
      <c r="BB119" s="118"/>
      <c r="BC119" s="118"/>
      <c r="BD119" s="119"/>
      <c r="BF119" s="414"/>
      <c r="BG119" s="594" t="s">
        <v>287</v>
      </c>
      <c r="BH119" s="16"/>
      <c r="BI119" s="16"/>
      <c r="BJ119" s="16"/>
      <c r="BK119" s="16"/>
      <c r="BL119" s="244"/>
      <c r="BN119" s="4">
        <v>1</v>
      </c>
    </row>
    <row r="120" spans="1:66" s="48" customFormat="1" ht="21" customHeight="1" x14ac:dyDescent="0.25">
      <c r="A120" s="1401" t="str">
        <f t="shared" si="40"/>
        <v>►</v>
      </c>
      <c r="B120" s="1402" t="str">
        <f t="shared" si="41"/>
        <v>►</v>
      </c>
      <c r="C120" s="1403" t="str">
        <f t="shared" si="47"/>
        <v>►</v>
      </c>
      <c r="D120" s="2475" t="str">
        <f t="shared" si="42"/>
        <v>►</v>
      </c>
      <c r="E120" s="1402" t="str">
        <f t="shared" si="48"/>
        <v>►</v>
      </c>
      <c r="F120" s="1402" t="str">
        <f t="shared" si="49"/>
        <v>►</v>
      </c>
      <c r="G120" s="1402" t="str">
        <f t="shared" si="50"/>
        <v>►</v>
      </c>
      <c r="H120" s="2606"/>
      <c r="R120" s="2607"/>
      <c r="S120" s="2441"/>
      <c r="T120" s="2443"/>
      <c r="U120" s="2442"/>
      <c r="V120" s="2577">
        <f t="shared" si="51"/>
        <v>0</v>
      </c>
      <c r="W120" s="2578" t="str">
        <f>IF(OR(V120=0, ISBLANK(P120)), "", TEXT(ROUND(V120/INDEX(AI21:AI83, MATCH(P120, AH21:AH83, 0)), 0),"# ##0") &amp; " " &amp; P120)</f>
        <v/>
      </c>
      <c r="X120" s="2579">
        <f t="shared" si="52"/>
        <v>0</v>
      </c>
      <c r="Y120" s="2580">
        <f t="shared" si="53"/>
        <v>0</v>
      </c>
      <c r="Z120" s="2580" t="str">
        <f t="shared" si="54"/>
        <v/>
      </c>
      <c r="AA120" s="2581"/>
      <c r="AB120" s="2582">
        <f t="shared" si="44"/>
        <v>0</v>
      </c>
      <c r="AC120" s="2583">
        <v>1</v>
      </c>
      <c r="AD120" s="2584">
        <f t="shared" si="55"/>
        <v>0</v>
      </c>
      <c r="AE120" s="2564"/>
      <c r="AF120" s="2573">
        <f t="shared" si="45"/>
        <v>0</v>
      </c>
      <c r="AG120" s="2574">
        <f t="shared" si="56"/>
        <v>0</v>
      </c>
      <c r="AL120" s="1401" t="str">
        <f t="shared" si="43"/>
        <v>►</v>
      </c>
      <c r="AN120" s="76"/>
      <c r="AO120" s="76"/>
      <c r="AP120" s="76"/>
      <c r="AQ120" s="76"/>
      <c r="AS120" s="2257"/>
      <c r="AT120" s="2253"/>
      <c r="AU120" s="2253"/>
      <c r="AV120" s="2253"/>
      <c r="AW120" s="2253"/>
      <c r="AX120" s="2253"/>
      <c r="AY120" s="2621"/>
      <c r="BA120" s="117"/>
      <c r="BB120" s="118"/>
      <c r="BC120" s="118"/>
      <c r="BD120" s="119"/>
      <c r="BF120" s="559"/>
      <c r="BG120" s="16"/>
      <c r="BH120" s="16"/>
      <c r="BI120" s="16"/>
      <c r="BJ120" s="16"/>
      <c r="BK120" s="16"/>
      <c r="BL120" s="244"/>
      <c r="BN120" s="4">
        <v>1</v>
      </c>
    </row>
    <row r="121" spans="1:66" s="48" customFormat="1" ht="21" customHeight="1" thickBot="1" x14ac:dyDescent="0.3">
      <c r="A121" s="1401" t="str">
        <f t="shared" si="40"/>
        <v>►</v>
      </c>
      <c r="B121" s="1402" t="str">
        <f t="shared" si="41"/>
        <v>►</v>
      </c>
      <c r="C121" s="1403" t="str">
        <f t="shared" si="47"/>
        <v>►</v>
      </c>
      <c r="D121" s="2475" t="str">
        <f t="shared" si="42"/>
        <v>►</v>
      </c>
      <c r="E121" s="1402" t="str">
        <f t="shared" si="48"/>
        <v>►</v>
      </c>
      <c r="F121" s="1402" t="str">
        <f t="shared" si="49"/>
        <v>►</v>
      </c>
      <c r="G121" s="1402" t="str">
        <f t="shared" si="50"/>
        <v>►</v>
      </c>
      <c r="H121" s="2606"/>
      <c r="R121" s="2607"/>
      <c r="S121" s="2441"/>
      <c r="T121" s="2443"/>
      <c r="U121" s="2442"/>
      <c r="V121" s="2589">
        <f t="shared" si="51"/>
        <v>0</v>
      </c>
      <c r="W121" s="2590" t="str">
        <f>IF(OR(V121=0, ISBLANK(P121)), "", TEXT(ROUND(V121/INDEX(AI21:AI83, MATCH(P121, AH21:AH83, 0)), 0),"# ##0") &amp; " " &amp; P121)</f>
        <v/>
      </c>
      <c r="X121" s="2591">
        <f t="shared" si="52"/>
        <v>0</v>
      </c>
      <c r="Y121" s="2592">
        <f t="shared" si="53"/>
        <v>0</v>
      </c>
      <c r="Z121" s="2592" t="str">
        <f t="shared" si="54"/>
        <v/>
      </c>
      <c r="AA121" s="2581"/>
      <c r="AB121" s="2593">
        <f t="shared" si="44"/>
        <v>0</v>
      </c>
      <c r="AC121" s="2583">
        <v>1</v>
      </c>
      <c r="AD121" s="2594">
        <f t="shared" si="55"/>
        <v>0</v>
      </c>
      <c r="AE121" s="2564"/>
      <c r="AF121" s="2573">
        <f t="shared" si="45"/>
        <v>0</v>
      </c>
      <c r="AG121" s="2574">
        <f t="shared" si="56"/>
        <v>0</v>
      </c>
      <c r="AL121" s="1401" t="str">
        <f t="shared" si="43"/>
        <v>►</v>
      </c>
      <c r="AN121" s="76"/>
      <c r="AO121" s="76"/>
      <c r="AP121" s="76"/>
      <c r="AQ121" s="76"/>
      <c r="AS121" s="2257"/>
      <c r="AT121" s="2253"/>
      <c r="AU121" s="2253"/>
      <c r="AV121" s="2253"/>
      <c r="AW121" s="2253"/>
      <c r="AX121" s="2253"/>
      <c r="AY121" s="2621"/>
      <c r="BA121" s="618">
        <v>19</v>
      </c>
      <c r="BB121" s="619">
        <v>18</v>
      </c>
      <c r="BC121" s="619">
        <v>25</v>
      </c>
      <c r="BD121" s="620">
        <v>16</v>
      </c>
      <c r="BF121" s="432"/>
      <c r="BG121" s="433"/>
      <c r="BH121" s="434"/>
      <c r="BI121" s="433"/>
      <c r="BJ121" s="433"/>
      <c r="BK121" s="433"/>
      <c r="BL121" s="435"/>
      <c r="BN121" s="4">
        <v>1</v>
      </c>
    </row>
    <row r="122" spans="1:66" s="48" customFormat="1" ht="21" customHeight="1" x14ac:dyDescent="0.25">
      <c r="A122" s="1401" t="str">
        <f t="shared" si="40"/>
        <v>►</v>
      </c>
      <c r="B122" s="1402" t="str">
        <f t="shared" si="41"/>
        <v>►</v>
      </c>
      <c r="C122" s="1403" t="str">
        <f t="shared" si="47"/>
        <v>►</v>
      </c>
      <c r="D122" s="2475" t="str">
        <f t="shared" si="42"/>
        <v>►</v>
      </c>
      <c r="E122" s="1402" t="str">
        <f t="shared" si="48"/>
        <v>►</v>
      </c>
      <c r="F122" s="1402" t="str">
        <f t="shared" si="49"/>
        <v>►</v>
      </c>
      <c r="G122" s="1402" t="str">
        <f t="shared" si="50"/>
        <v>►</v>
      </c>
      <c r="H122" s="2606"/>
      <c r="R122" s="2607"/>
      <c r="S122" s="2441"/>
      <c r="T122" s="2443"/>
      <c r="U122" s="2442"/>
      <c r="V122" s="2577">
        <f t="shared" si="51"/>
        <v>0</v>
      </c>
      <c r="W122" s="2578" t="str">
        <f>IF(OR(V122=0, ISBLANK(P122)), "", TEXT(ROUND(V122/INDEX(AI21:AI83, MATCH(P122, AH21:AH83, 0)), 0),"# ##0") &amp; " " &amp; P122)</f>
        <v/>
      </c>
      <c r="X122" s="2579">
        <f t="shared" si="52"/>
        <v>0</v>
      </c>
      <c r="Y122" s="2580">
        <f t="shared" si="53"/>
        <v>0</v>
      </c>
      <c r="Z122" s="2580" t="str">
        <f t="shared" si="54"/>
        <v/>
      </c>
      <c r="AA122" s="2581"/>
      <c r="AB122" s="2582">
        <f t="shared" si="44"/>
        <v>0</v>
      </c>
      <c r="AC122" s="2583">
        <v>1</v>
      </c>
      <c r="AD122" s="2584">
        <f t="shared" si="55"/>
        <v>0</v>
      </c>
      <c r="AE122" s="2564"/>
      <c r="AF122" s="2573">
        <f t="shared" si="45"/>
        <v>0</v>
      </c>
      <c r="AG122" s="2574">
        <f t="shared" si="56"/>
        <v>0</v>
      </c>
      <c r="AL122" s="1401" t="str">
        <f t="shared" si="43"/>
        <v>►</v>
      </c>
      <c r="AN122" s="76"/>
      <c r="AO122" s="76"/>
      <c r="AP122" s="76"/>
      <c r="AQ122" s="76"/>
      <c r="AS122" s="2257"/>
      <c r="AT122" s="2253"/>
      <c r="AU122" s="2253"/>
      <c r="AV122" s="2253"/>
      <c r="AW122" s="2253"/>
      <c r="AX122" s="2253"/>
      <c r="AY122" s="2621"/>
      <c r="BA122" s="9">
        <f ca="1">CELL("largeur",BA122)</f>
        <v>20</v>
      </c>
      <c r="BB122" s="9">
        <f ca="1">CELL("largeur",BB122)</f>
        <v>20</v>
      </c>
      <c r="BC122" s="9">
        <f ca="1">CELL("largeur",BC122)</f>
        <v>20</v>
      </c>
      <c r="BD122" s="9">
        <f ca="1">CELL("largeur",BD122)</f>
        <v>20</v>
      </c>
      <c r="BF122" s="559"/>
      <c r="BG122" s="612"/>
      <c r="BH122" s="612"/>
      <c r="BI122" s="589"/>
      <c r="BJ122" s="589"/>
      <c r="BK122" s="248"/>
      <c r="BL122" s="244"/>
      <c r="BN122" s="4">
        <v>1</v>
      </c>
    </row>
    <row r="123" spans="1:66" s="48" customFormat="1" ht="21" customHeight="1" x14ac:dyDescent="0.25">
      <c r="A123" s="1401" t="str">
        <f t="shared" si="40"/>
        <v>►</v>
      </c>
      <c r="B123" s="1402" t="str">
        <f t="shared" si="41"/>
        <v>►</v>
      </c>
      <c r="C123" s="1403" t="str">
        <f t="shared" si="47"/>
        <v>►</v>
      </c>
      <c r="D123" s="2475" t="str">
        <f t="shared" si="42"/>
        <v>►</v>
      </c>
      <c r="E123" s="1402" t="str">
        <f t="shared" si="48"/>
        <v>►</v>
      </c>
      <c r="F123" s="1402" t="str">
        <f t="shared" si="49"/>
        <v>►</v>
      </c>
      <c r="G123" s="1402" t="str">
        <f t="shared" si="50"/>
        <v>►</v>
      </c>
      <c r="H123" s="2606"/>
      <c r="R123" s="2607"/>
      <c r="S123" s="2441"/>
      <c r="T123" s="2443"/>
      <c r="U123" s="2442"/>
      <c r="V123" s="2589">
        <f t="shared" si="51"/>
        <v>0</v>
      </c>
      <c r="W123" s="2590" t="str">
        <f>IF(OR(V123=0, ISBLANK(P123)), "", TEXT(ROUND(V123/INDEX(AI21:AI83, MATCH(P123, AH21:AH83, 0)), 0),"# ##0") &amp; " " &amp; P123)</f>
        <v/>
      </c>
      <c r="X123" s="2591">
        <f t="shared" si="52"/>
        <v>0</v>
      </c>
      <c r="Y123" s="2592">
        <f t="shared" si="53"/>
        <v>0</v>
      </c>
      <c r="Z123" s="2592" t="str">
        <f t="shared" si="54"/>
        <v/>
      </c>
      <c r="AA123" s="2581"/>
      <c r="AB123" s="2593">
        <f t="shared" si="44"/>
        <v>0</v>
      </c>
      <c r="AC123" s="2583">
        <v>1</v>
      </c>
      <c r="AD123" s="2594">
        <f t="shared" si="55"/>
        <v>0</v>
      </c>
      <c r="AE123" s="2564"/>
      <c r="AF123" s="2573">
        <f t="shared" si="45"/>
        <v>0</v>
      </c>
      <c r="AG123" s="2574">
        <f t="shared" si="56"/>
        <v>0</v>
      </c>
      <c r="AL123" s="1401" t="str">
        <f t="shared" si="43"/>
        <v>►</v>
      </c>
      <c r="AN123" s="76"/>
      <c r="AO123" s="76"/>
      <c r="AP123" s="76"/>
      <c r="AQ123" s="76"/>
      <c r="AS123" s="2257"/>
      <c r="AT123" s="2253"/>
      <c r="AU123" s="2253"/>
      <c r="AV123" s="2253"/>
      <c r="AW123" s="2253"/>
      <c r="AX123" s="2253"/>
      <c r="AY123" s="2621"/>
      <c r="BF123" s="3209" t="s">
        <v>87</v>
      </c>
      <c r="BG123" s="616" t="s">
        <v>346</v>
      </c>
      <c r="BH123" s="494"/>
      <c r="BI123" s="494"/>
      <c r="BJ123" s="506"/>
      <c r="BK123" s="16"/>
      <c r="BL123" s="244"/>
      <c r="BN123" s="4">
        <v>1</v>
      </c>
    </row>
    <row r="124" spans="1:66" s="48" customFormat="1" ht="21" customHeight="1" x14ac:dyDescent="0.25">
      <c r="A124" s="1401" t="str">
        <f t="shared" si="40"/>
        <v>►</v>
      </c>
      <c r="B124" s="1402" t="str">
        <f t="shared" si="41"/>
        <v>►</v>
      </c>
      <c r="C124" s="1403" t="str">
        <f t="shared" si="47"/>
        <v>►</v>
      </c>
      <c r="D124" s="2475" t="str">
        <f t="shared" si="42"/>
        <v>►</v>
      </c>
      <c r="E124" s="1402" t="str">
        <f t="shared" si="48"/>
        <v>►</v>
      </c>
      <c r="F124" s="1402" t="str">
        <f t="shared" si="49"/>
        <v>►</v>
      </c>
      <c r="G124" s="1402" t="str">
        <f t="shared" si="50"/>
        <v>►</v>
      </c>
      <c r="H124" s="2606"/>
      <c r="R124" s="2607"/>
      <c r="S124" s="2441"/>
      <c r="T124" s="2443"/>
      <c r="U124" s="2442"/>
      <c r="V124" s="2577">
        <f t="shared" si="51"/>
        <v>0</v>
      </c>
      <c r="W124" s="2578" t="str">
        <f>IF(OR(V124=0, ISBLANK(P124)), "", TEXT(ROUND(V124/INDEX(AI21:AI83, MATCH(P124, AH21:AH83, 0)), 0),"# ##0") &amp; " " &amp; P124)</f>
        <v/>
      </c>
      <c r="X124" s="2579">
        <f t="shared" si="52"/>
        <v>0</v>
      </c>
      <c r="Y124" s="2580">
        <f t="shared" si="53"/>
        <v>0</v>
      </c>
      <c r="Z124" s="2580" t="str">
        <f t="shared" si="54"/>
        <v/>
      </c>
      <c r="AA124" s="2581"/>
      <c r="AB124" s="2582">
        <f t="shared" si="44"/>
        <v>0</v>
      </c>
      <c r="AC124" s="2583">
        <v>1</v>
      </c>
      <c r="AD124" s="2584">
        <f t="shared" si="55"/>
        <v>0</v>
      </c>
      <c r="AE124" s="2564"/>
      <c r="AF124" s="2573">
        <f t="shared" si="45"/>
        <v>0</v>
      </c>
      <c r="AG124" s="2574">
        <f t="shared" si="56"/>
        <v>0</v>
      </c>
      <c r="AL124" s="1401" t="str">
        <f t="shared" si="43"/>
        <v>►</v>
      </c>
      <c r="AN124" s="76"/>
      <c r="AO124" s="76"/>
      <c r="AP124" s="76"/>
      <c r="AQ124" s="76"/>
      <c r="AS124" s="2257"/>
      <c r="AT124" s="2253"/>
      <c r="AU124" s="2253"/>
      <c r="AV124" s="2253"/>
      <c r="AW124" s="2253"/>
      <c r="AX124" s="2253"/>
      <c r="AY124" s="2621"/>
      <c r="BF124" s="3209"/>
      <c r="BG124" s="3210" t="s">
        <v>350</v>
      </c>
      <c r="BH124" s="3210"/>
      <c r="BI124" s="3210"/>
      <c r="BJ124" s="3210"/>
      <c r="BK124" s="3210"/>
      <c r="BL124" s="3211"/>
      <c r="BN124" s="4">
        <v>1</v>
      </c>
    </row>
    <row r="125" spans="1:66" s="48" customFormat="1" ht="21" customHeight="1" x14ac:dyDescent="0.25">
      <c r="A125" s="1401" t="str">
        <f t="shared" si="40"/>
        <v>►</v>
      </c>
      <c r="B125" s="1402" t="str">
        <f t="shared" si="41"/>
        <v>►</v>
      </c>
      <c r="C125" s="1403" t="str">
        <f t="shared" si="47"/>
        <v>►</v>
      </c>
      <c r="D125" s="2475" t="str">
        <f t="shared" si="42"/>
        <v>►</v>
      </c>
      <c r="E125" s="1402" t="str">
        <f t="shared" si="48"/>
        <v>►</v>
      </c>
      <c r="F125" s="1402" t="str">
        <f t="shared" si="49"/>
        <v>►</v>
      </c>
      <c r="G125" s="1402" t="str">
        <f t="shared" si="50"/>
        <v>►</v>
      </c>
      <c r="H125" s="2606"/>
      <c r="R125" s="2607"/>
      <c r="S125" s="2441"/>
      <c r="T125" s="2443"/>
      <c r="U125" s="2442"/>
      <c r="V125" s="2589">
        <f t="shared" si="51"/>
        <v>0</v>
      </c>
      <c r="W125" s="2590" t="str">
        <f>IF(OR(V125=0, ISBLANK(P125)), "", TEXT(ROUND(V125/INDEX(AI21:AI83, MATCH(P125, AH21:AH83, 0)), 0),"# ##0") &amp; " " &amp; P125)</f>
        <v/>
      </c>
      <c r="X125" s="2591">
        <f t="shared" si="52"/>
        <v>0</v>
      </c>
      <c r="Y125" s="2592">
        <f t="shared" si="53"/>
        <v>0</v>
      </c>
      <c r="Z125" s="2592" t="str">
        <f t="shared" si="54"/>
        <v/>
      </c>
      <c r="AA125" s="2581"/>
      <c r="AB125" s="2593">
        <f t="shared" si="44"/>
        <v>0</v>
      </c>
      <c r="AC125" s="2583">
        <v>1</v>
      </c>
      <c r="AD125" s="2594">
        <f t="shared" si="55"/>
        <v>0</v>
      </c>
      <c r="AE125" s="2564"/>
      <c r="AF125" s="2573">
        <f t="shared" si="45"/>
        <v>0</v>
      </c>
      <c r="AG125" s="2574">
        <f t="shared" si="56"/>
        <v>0</v>
      </c>
      <c r="AL125" s="1401" t="str">
        <f t="shared" si="43"/>
        <v>►</v>
      </c>
      <c r="AN125" s="76"/>
      <c r="AO125" s="76"/>
      <c r="AP125" s="76"/>
      <c r="AQ125" s="76"/>
      <c r="AS125" s="2257"/>
      <c r="AT125" s="2253"/>
      <c r="AU125" s="2253"/>
      <c r="AV125" s="2253"/>
      <c r="AW125" s="2253"/>
      <c r="AX125" s="2253"/>
      <c r="AY125" s="2621"/>
      <c r="BF125" s="3209"/>
      <c r="BG125" s="3210"/>
      <c r="BH125" s="3210"/>
      <c r="BI125" s="3210"/>
      <c r="BJ125" s="3210"/>
      <c r="BK125" s="3210"/>
      <c r="BL125" s="3211"/>
      <c r="BN125" s="4">
        <v>1</v>
      </c>
    </row>
    <row r="126" spans="1:66" s="48" customFormat="1" ht="21" customHeight="1" x14ac:dyDescent="0.25">
      <c r="A126" s="1401" t="str">
        <f t="shared" si="40"/>
        <v>►</v>
      </c>
      <c r="B126" s="1402" t="str">
        <f t="shared" si="41"/>
        <v>►</v>
      </c>
      <c r="C126" s="1403" t="str">
        <f t="shared" si="47"/>
        <v>►</v>
      </c>
      <c r="D126" s="2475" t="str">
        <f t="shared" si="42"/>
        <v>►</v>
      </c>
      <c r="E126" s="1402" t="str">
        <f t="shared" si="48"/>
        <v>►</v>
      </c>
      <c r="F126" s="1402" t="str">
        <f t="shared" si="49"/>
        <v>►</v>
      </c>
      <c r="G126" s="1402" t="str">
        <f t="shared" si="50"/>
        <v>►</v>
      </c>
      <c r="H126" s="2606"/>
      <c r="R126" s="2607"/>
      <c r="S126" s="2441"/>
      <c r="T126" s="2443"/>
      <c r="U126" s="2442"/>
      <c r="V126" s="2577">
        <f t="shared" si="51"/>
        <v>0</v>
      </c>
      <c r="W126" s="2578" t="str">
        <f>IF(OR(V126=0, ISBLANK(P126)), "", TEXT(ROUND(V126/INDEX(AI21:AI83, MATCH(P126, AH21:AH83, 0)), 0),"# ##0") &amp; " " &amp; P126)</f>
        <v/>
      </c>
      <c r="X126" s="2579">
        <f t="shared" si="52"/>
        <v>0</v>
      </c>
      <c r="Y126" s="2580">
        <f t="shared" si="53"/>
        <v>0</v>
      </c>
      <c r="Z126" s="2580" t="str">
        <f t="shared" si="54"/>
        <v/>
      </c>
      <c r="AA126" s="2581"/>
      <c r="AB126" s="2582">
        <f t="shared" si="44"/>
        <v>0</v>
      </c>
      <c r="AC126" s="2583">
        <v>1</v>
      </c>
      <c r="AD126" s="2584">
        <f t="shared" si="55"/>
        <v>0</v>
      </c>
      <c r="AE126" s="2564"/>
      <c r="AF126" s="2573">
        <f t="shared" si="45"/>
        <v>0</v>
      </c>
      <c r="AG126" s="2574">
        <f t="shared" si="56"/>
        <v>0</v>
      </c>
      <c r="AL126" s="1401" t="str">
        <f t="shared" si="43"/>
        <v>►</v>
      </c>
      <c r="AN126" s="76"/>
      <c r="AO126" s="76"/>
      <c r="AP126" s="76"/>
      <c r="AQ126" s="76"/>
      <c r="AS126" s="2257"/>
      <c r="AT126" s="2253"/>
      <c r="AU126" s="2253"/>
      <c r="AV126" s="2253"/>
      <c r="AW126" s="2253"/>
      <c r="AX126" s="2253"/>
      <c r="AY126" s="2621"/>
      <c r="BF126" s="3209"/>
      <c r="BG126" s="3210"/>
      <c r="BH126" s="3210"/>
      <c r="BI126" s="3210"/>
      <c r="BJ126" s="3210"/>
      <c r="BK126" s="3210"/>
      <c r="BL126" s="3211"/>
      <c r="BN126" s="4">
        <v>1</v>
      </c>
    </row>
    <row r="127" spans="1:66" s="48" customFormat="1" ht="21" customHeight="1" x14ac:dyDescent="0.25">
      <c r="A127" s="1401" t="str">
        <f t="shared" si="40"/>
        <v>►</v>
      </c>
      <c r="B127" s="1402" t="str">
        <f t="shared" si="41"/>
        <v>►</v>
      </c>
      <c r="C127" s="1403" t="str">
        <f t="shared" si="47"/>
        <v>►</v>
      </c>
      <c r="D127" s="2475" t="str">
        <f t="shared" si="42"/>
        <v>►</v>
      </c>
      <c r="E127" s="1402" t="str">
        <f t="shared" si="48"/>
        <v>►</v>
      </c>
      <c r="F127" s="1402" t="str">
        <f t="shared" si="49"/>
        <v>►</v>
      </c>
      <c r="G127" s="1402" t="str">
        <f t="shared" si="50"/>
        <v>►</v>
      </c>
      <c r="H127" s="2606"/>
      <c r="R127" s="2607"/>
      <c r="S127" s="2441"/>
      <c r="T127" s="2443"/>
      <c r="U127" s="2442"/>
      <c r="V127" s="2589">
        <f t="shared" si="51"/>
        <v>0</v>
      </c>
      <c r="W127" s="2590" t="str">
        <f>IF(OR(V127=0, ISBLANK(P127)), "", TEXT(ROUND(V127/INDEX(AI21:AI83, MATCH(P127, AH21:AH83, 0)), 0),"# ##0") &amp; " " &amp; P127)</f>
        <v/>
      </c>
      <c r="X127" s="2591">
        <f t="shared" si="52"/>
        <v>0</v>
      </c>
      <c r="Y127" s="2592">
        <f t="shared" si="53"/>
        <v>0</v>
      </c>
      <c r="Z127" s="2592" t="str">
        <f t="shared" si="54"/>
        <v/>
      </c>
      <c r="AA127" s="2581"/>
      <c r="AB127" s="2593">
        <f t="shared" si="44"/>
        <v>0</v>
      </c>
      <c r="AC127" s="2583">
        <v>1</v>
      </c>
      <c r="AD127" s="2594">
        <f t="shared" si="55"/>
        <v>0</v>
      </c>
      <c r="AE127" s="2564"/>
      <c r="AF127" s="2573">
        <f t="shared" si="45"/>
        <v>0</v>
      </c>
      <c r="AG127" s="2574">
        <f t="shared" si="56"/>
        <v>0</v>
      </c>
      <c r="AL127" s="1401" t="str">
        <f t="shared" si="43"/>
        <v>►</v>
      </c>
      <c r="AN127" s="76"/>
      <c r="AO127" s="76"/>
      <c r="AP127" s="76"/>
      <c r="AQ127" s="76"/>
      <c r="AS127" s="2257"/>
      <c r="AT127" s="2253"/>
      <c r="AU127" s="2253"/>
      <c r="AV127" s="2253"/>
      <c r="AW127" s="2253"/>
      <c r="AX127" s="2253"/>
      <c r="AY127" s="2621"/>
      <c r="BF127" s="3209"/>
      <c r="BG127" s="494" t="s">
        <v>354</v>
      </c>
      <c r="BH127" s="494"/>
      <c r="BI127" s="494"/>
      <c r="BJ127" s="494"/>
      <c r="BK127" s="16"/>
      <c r="BL127" s="244"/>
      <c r="BN127" s="4">
        <v>1</v>
      </c>
    </row>
    <row r="128" spans="1:66" s="48" customFormat="1" ht="21" customHeight="1" x14ac:dyDescent="0.25">
      <c r="A128" s="1401" t="str">
        <f t="shared" si="40"/>
        <v>►</v>
      </c>
      <c r="B128" s="1402" t="str">
        <f t="shared" si="41"/>
        <v>►</v>
      </c>
      <c r="C128" s="1403" t="str">
        <f t="shared" si="47"/>
        <v>►</v>
      </c>
      <c r="D128" s="2475" t="str">
        <f t="shared" si="42"/>
        <v>►</v>
      </c>
      <c r="E128" s="1402" t="str">
        <f t="shared" si="48"/>
        <v>►</v>
      </c>
      <c r="F128" s="1402" t="str">
        <f t="shared" si="49"/>
        <v>►</v>
      </c>
      <c r="G128" s="1402" t="str">
        <f t="shared" si="50"/>
        <v>►</v>
      </c>
      <c r="H128" s="2606"/>
      <c r="R128" s="2607"/>
      <c r="S128" s="2441"/>
      <c r="T128" s="2443"/>
      <c r="U128" s="2442"/>
      <c r="V128" s="2577">
        <f t="shared" si="51"/>
        <v>0</v>
      </c>
      <c r="W128" s="2578" t="str">
        <f>IF(OR(V128=0, ISBLANK(P128)), "", TEXT(ROUND(V128/INDEX(AI21:AI83, MATCH(P128, AH21:AH83, 0)), 0),"# ##0") &amp; " " &amp; P128)</f>
        <v/>
      </c>
      <c r="X128" s="2579">
        <f t="shared" si="52"/>
        <v>0</v>
      </c>
      <c r="Y128" s="2580">
        <f t="shared" si="53"/>
        <v>0</v>
      </c>
      <c r="Z128" s="2580" t="str">
        <f t="shared" si="54"/>
        <v/>
      </c>
      <c r="AA128" s="2581"/>
      <c r="AB128" s="2582">
        <f t="shared" si="44"/>
        <v>0</v>
      </c>
      <c r="AC128" s="2583">
        <v>1</v>
      </c>
      <c r="AD128" s="2584">
        <f t="shared" si="55"/>
        <v>0</v>
      </c>
      <c r="AE128" s="2564"/>
      <c r="AF128" s="2573">
        <f t="shared" si="45"/>
        <v>0</v>
      </c>
      <c r="AG128" s="2574">
        <f t="shared" si="56"/>
        <v>0</v>
      </c>
      <c r="AL128" s="1401" t="str">
        <f t="shared" si="43"/>
        <v>►</v>
      </c>
      <c r="AN128" s="76"/>
      <c r="AO128" s="76"/>
      <c r="AP128" s="76"/>
      <c r="AQ128" s="76"/>
      <c r="AS128" s="2257"/>
      <c r="AT128" s="2253"/>
      <c r="AU128" s="2253"/>
      <c r="AV128" s="2253"/>
      <c r="AW128" s="2253"/>
      <c r="AX128" s="2253"/>
      <c r="AY128" s="2621"/>
      <c r="BF128" s="3209"/>
      <c r="BG128" s="494" t="s">
        <v>356</v>
      </c>
      <c r="BH128" s="621"/>
      <c r="BI128" s="621"/>
      <c r="BJ128" s="621"/>
      <c r="BK128" s="16"/>
      <c r="BL128" s="244"/>
      <c r="BN128" s="4">
        <v>1</v>
      </c>
    </row>
    <row r="129" spans="1:66" s="48" customFormat="1" ht="21" customHeight="1" x14ac:dyDescent="0.25">
      <c r="A129" s="1401" t="str">
        <f t="shared" si="40"/>
        <v>►</v>
      </c>
      <c r="B129" s="1402" t="str">
        <f t="shared" si="41"/>
        <v>►</v>
      </c>
      <c r="C129" s="1403" t="str">
        <f t="shared" si="47"/>
        <v>►</v>
      </c>
      <c r="D129" s="2475" t="str">
        <f t="shared" si="42"/>
        <v>►</v>
      </c>
      <c r="E129" s="1402" t="str">
        <f t="shared" si="48"/>
        <v>►</v>
      </c>
      <c r="F129" s="1402" t="str">
        <f t="shared" si="49"/>
        <v>►</v>
      </c>
      <c r="G129" s="1402" t="str">
        <f t="shared" si="50"/>
        <v>►</v>
      </c>
      <c r="H129" s="2606"/>
      <c r="R129" s="2607"/>
      <c r="S129" s="2441"/>
      <c r="T129" s="2443"/>
      <c r="U129" s="2442"/>
      <c r="V129" s="2589">
        <f t="shared" si="51"/>
        <v>0</v>
      </c>
      <c r="W129" s="2590" t="str">
        <f>IF(OR(V129=0, ISBLANK(P129)), "", TEXT(ROUND(V129/INDEX(AI21:AI83, MATCH(P129, AH21:AH83, 0)), 0),"# ##0") &amp; " " &amp; P129)</f>
        <v/>
      </c>
      <c r="X129" s="2591">
        <f t="shared" si="52"/>
        <v>0</v>
      </c>
      <c r="Y129" s="2592">
        <f t="shared" si="53"/>
        <v>0</v>
      </c>
      <c r="Z129" s="2592" t="str">
        <f t="shared" si="54"/>
        <v/>
      </c>
      <c r="AA129" s="2581"/>
      <c r="AB129" s="2593">
        <f t="shared" si="44"/>
        <v>0</v>
      </c>
      <c r="AC129" s="2583">
        <v>1</v>
      </c>
      <c r="AD129" s="2594">
        <f t="shared" si="55"/>
        <v>0</v>
      </c>
      <c r="AE129" s="2564"/>
      <c r="AF129" s="2573">
        <f t="shared" si="45"/>
        <v>0</v>
      </c>
      <c r="AG129" s="2574">
        <f t="shared" si="56"/>
        <v>0</v>
      </c>
      <c r="AL129" s="1401" t="str">
        <f t="shared" si="43"/>
        <v>►</v>
      </c>
      <c r="AN129" s="76"/>
      <c r="AO129" s="76"/>
      <c r="AP129" s="76"/>
      <c r="AQ129" s="76"/>
      <c r="AS129" s="2257"/>
      <c r="AT129" s="2253"/>
      <c r="AU129" s="2253"/>
      <c r="AV129" s="2253"/>
      <c r="AW129" s="2253"/>
      <c r="AX129" s="2253"/>
      <c r="AY129" s="2621"/>
      <c r="BF129" s="559"/>
      <c r="BG129" s="612"/>
      <c r="BH129" s="612"/>
      <c r="BI129" s="589"/>
      <c r="BJ129" s="589"/>
      <c r="BK129" s="248"/>
      <c r="BL129" s="244"/>
      <c r="BN129" s="4">
        <v>1</v>
      </c>
    </row>
    <row r="130" spans="1:66" s="48" customFormat="1" ht="21" customHeight="1" x14ac:dyDescent="0.25">
      <c r="A130" s="1401" t="str">
        <f t="shared" si="40"/>
        <v>►</v>
      </c>
      <c r="B130" s="1402" t="str">
        <f t="shared" si="41"/>
        <v>►</v>
      </c>
      <c r="C130" s="1403" t="str">
        <f t="shared" si="47"/>
        <v>►</v>
      </c>
      <c r="D130" s="2475" t="str">
        <f t="shared" si="42"/>
        <v>►</v>
      </c>
      <c r="E130" s="1402" t="str">
        <f t="shared" si="48"/>
        <v>►</v>
      </c>
      <c r="F130" s="1402" t="str">
        <f t="shared" si="49"/>
        <v>►</v>
      </c>
      <c r="G130" s="1402" t="str">
        <f t="shared" si="50"/>
        <v>►</v>
      </c>
      <c r="H130" s="2606"/>
      <c r="R130" s="2607"/>
      <c r="S130" s="2441"/>
      <c r="T130" s="2443"/>
      <c r="U130" s="2442"/>
      <c r="V130" s="2577">
        <f t="shared" si="51"/>
        <v>0</v>
      </c>
      <c r="W130" s="2578" t="str">
        <f>IF(OR(V130=0, ISBLANK(P130)), "", TEXT(ROUND(V130/INDEX(AI21:AI83, MATCH(P130, AH21:AH83, 0)), 0),"# ##0") &amp; " " &amp; P130)</f>
        <v/>
      </c>
      <c r="X130" s="2579">
        <f t="shared" si="52"/>
        <v>0</v>
      </c>
      <c r="Y130" s="2580">
        <f t="shared" si="53"/>
        <v>0</v>
      </c>
      <c r="Z130" s="2580" t="str">
        <f t="shared" si="54"/>
        <v/>
      </c>
      <c r="AA130" s="2581"/>
      <c r="AB130" s="2582">
        <f t="shared" si="44"/>
        <v>0</v>
      </c>
      <c r="AC130" s="2583">
        <v>1</v>
      </c>
      <c r="AD130" s="2584">
        <f t="shared" si="55"/>
        <v>0</v>
      </c>
      <c r="AE130" s="2564"/>
      <c r="AF130" s="2573">
        <f t="shared" si="45"/>
        <v>0</v>
      </c>
      <c r="AG130" s="2574">
        <f t="shared" si="56"/>
        <v>0</v>
      </c>
      <c r="AL130" s="1401" t="str">
        <f t="shared" si="43"/>
        <v>►</v>
      </c>
      <c r="AN130" s="76"/>
      <c r="AO130" s="76"/>
      <c r="AP130" s="76"/>
      <c r="AQ130" s="76"/>
      <c r="AS130" s="2257"/>
      <c r="AT130" s="2253"/>
      <c r="AU130" s="2253"/>
      <c r="AV130" s="2253"/>
      <c r="AW130" s="2253"/>
      <c r="AX130" s="2253"/>
      <c r="AY130" s="2621"/>
      <c r="BF130" s="432"/>
      <c r="BG130" s="433"/>
      <c r="BH130" s="434"/>
      <c r="BI130" s="433"/>
      <c r="BJ130" s="433"/>
      <c r="BK130" s="433"/>
      <c r="BL130" s="435"/>
      <c r="BN130" s="4">
        <v>1</v>
      </c>
    </row>
    <row r="131" spans="1:66" s="48" customFormat="1" ht="21" customHeight="1" thickBot="1" x14ac:dyDescent="0.3">
      <c r="A131" s="1401" t="str">
        <f t="shared" si="40"/>
        <v>►</v>
      </c>
      <c r="B131" s="1402" t="str">
        <f t="shared" si="41"/>
        <v>►</v>
      </c>
      <c r="C131" s="1403" t="str">
        <f t="shared" si="47"/>
        <v>►</v>
      </c>
      <c r="D131" s="2475" t="str">
        <f t="shared" si="42"/>
        <v>►</v>
      </c>
      <c r="E131" s="1402" t="str">
        <f t="shared" si="48"/>
        <v>►</v>
      </c>
      <c r="F131" s="1402" t="str">
        <f t="shared" si="49"/>
        <v>►</v>
      </c>
      <c r="G131" s="1402" t="str">
        <f t="shared" si="50"/>
        <v>►</v>
      </c>
      <c r="H131" s="2606"/>
      <c r="R131" s="2607"/>
      <c r="S131" s="2441"/>
      <c r="T131" s="2443"/>
      <c r="U131" s="2442"/>
      <c r="V131" s="2589">
        <f t="shared" si="51"/>
        <v>0</v>
      </c>
      <c r="W131" s="2590" t="str">
        <f>IF(OR(V131=0, ISBLANK(P131)), "", TEXT(ROUND(V131/INDEX(AI21:AI83, MATCH(P131, AH21:AH83, 0)), 0),"# ##0") &amp; " " &amp; P131)</f>
        <v/>
      </c>
      <c r="X131" s="2591">
        <f t="shared" si="52"/>
        <v>0</v>
      </c>
      <c r="Y131" s="2592">
        <f t="shared" si="53"/>
        <v>0</v>
      </c>
      <c r="Z131" s="2592" t="str">
        <f t="shared" si="54"/>
        <v/>
      </c>
      <c r="AA131" s="2581"/>
      <c r="AB131" s="2593">
        <f t="shared" si="44"/>
        <v>0</v>
      </c>
      <c r="AC131" s="2583">
        <v>1</v>
      </c>
      <c r="AD131" s="2594">
        <f t="shared" si="55"/>
        <v>0</v>
      </c>
      <c r="AE131" s="2564"/>
      <c r="AF131" s="2573">
        <f t="shared" si="45"/>
        <v>0</v>
      </c>
      <c r="AG131" s="2574">
        <f t="shared" si="56"/>
        <v>0</v>
      </c>
      <c r="AL131" s="1401" t="str">
        <f t="shared" si="43"/>
        <v>►</v>
      </c>
      <c r="AN131" s="76"/>
      <c r="AO131" s="76"/>
      <c r="AP131" s="76"/>
      <c r="AQ131" s="76"/>
      <c r="AS131" s="2257"/>
      <c r="AT131" s="2253"/>
      <c r="AU131" s="2253"/>
      <c r="AV131" s="2253"/>
      <c r="AW131" s="2253"/>
      <c r="AX131" s="2253"/>
      <c r="AY131" s="2621"/>
      <c r="BF131" s="559"/>
      <c r="BG131" s="612"/>
      <c r="BH131" s="612"/>
      <c r="BI131" s="589"/>
      <c r="BJ131" s="589"/>
      <c r="BK131" s="248"/>
      <c r="BL131" s="244"/>
      <c r="BN131" s="4">
        <v>1</v>
      </c>
    </row>
    <row r="132" spans="1:66" s="48" customFormat="1" ht="21" customHeight="1" thickTop="1" x14ac:dyDescent="0.25">
      <c r="A132" s="1401" t="str">
        <f t="shared" si="40"/>
        <v>►</v>
      </c>
      <c r="B132" s="1402" t="str">
        <f t="shared" si="41"/>
        <v>►</v>
      </c>
      <c r="C132" s="1403" t="str">
        <f t="shared" si="47"/>
        <v>►</v>
      </c>
      <c r="D132" s="2475" t="str">
        <f t="shared" si="42"/>
        <v>►</v>
      </c>
      <c r="E132" s="1402" t="str">
        <f t="shared" si="48"/>
        <v>►</v>
      </c>
      <c r="F132" s="1402" t="str">
        <f t="shared" si="49"/>
        <v>►</v>
      </c>
      <c r="G132" s="1402" t="str">
        <f t="shared" si="50"/>
        <v>►</v>
      </c>
      <c r="H132" s="2606"/>
      <c r="R132" s="2607"/>
      <c r="S132" s="2441"/>
      <c r="T132" s="2443"/>
      <c r="U132" s="2442"/>
      <c r="V132" s="2577">
        <f t="shared" si="51"/>
        <v>0</v>
      </c>
      <c r="W132" s="2578" t="str">
        <f>IF(OR(V132=0, ISBLANK(P132)), "", TEXT(ROUND(V132/INDEX(AI21:AI83, MATCH(P132, AH21:AH83, 0)), 0),"# ##0") &amp; " " &amp; P132)</f>
        <v/>
      </c>
      <c r="X132" s="2579">
        <f t="shared" si="52"/>
        <v>0</v>
      </c>
      <c r="Y132" s="2580">
        <f t="shared" si="53"/>
        <v>0</v>
      </c>
      <c r="Z132" s="2580" t="str">
        <f t="shared" si="54"/>
        <v/>
      </c>
      <c r="AA132" s="2581"/>
      <c r="AB132" s="2582">
        <f t="shared" si="44"/>
        <v>0</v>
      </c>
      <c r="AC132" s="2583">
        <v>1</v>
      </c>
      <c r="AD132" s="2584">
        <f t="shared" si="55"/>
        <v>0</v>
      </c>
      <c r="AE132" s="2564"/>
      <c r="AF132" s="2573">
        <f t="shared" si="45"/>
        <v>0</v>
      </c>
      <c r="AG132" s="2574">
        <f t="shared" si="56"/>
        <v>0</v>
      </c>
      <c r="AL132" s="1401" t="str">
        <f t="shared" si="43"/>
        <v>►</v>
      </c>
      <c r="AN132" s="76"/>
      <c r="AO132" s="76"/>
      <c r="AP132" s="76"/>
      <c r="AQ132" s="76"/>
      <c r="AS132" s="2257"/>
      <c r="AT132" s="2253"/>
      <c r="AU132" s="2253"/>
      <c r="AV132" s="2253"/>
      <c r="AW132" s="2253"/>
      <c r="AX132" s="2253"/>
      <c r="AY132" s="2621"/>
      <c r="BF132" s="3199" t="s">
        <v>359</v>
      </c>
      <c r="BG132" s="3200" t="s">
        <v>360</v>
      </c>
      <c r="BH132" s="395" t="s">
        <v>201</v>
      </c>
      <c r="BI132" s="118"/>
      <c r="BJ132" s="118"/>
      <c r="BK132" s="118"/>
      <c r="BL132" s="244"/>
      <c r="BN132" s="4">
        <v>1</v>
      </c>
    </row>
    <row r="133" spans="1:66" s="48" customFormat="1" ht="21" customHeight="1" x14ac:dyDescent="0.25">
      <c r="A133" s="1401" t="str">
        <f t="shared" si="40"/>
        <v>►</v>
      </c>
      <c r="B133" s="1402" t="str">
        <f t="shared" si="41"/>
        <v>►</v>
      </c>
      <c r="C133" s="1403" t="str">
        <f t="shared" si="47"/>
        <v>►</v>
      </c>
      <c r="D133" s="2475" t="str">
        <f t="shared" si="42"/>
        <v>►</v>
      </c>
      <c r="E133" s="1402" t="str">
        <f t="shared" si="48"/>
        <v>►</v>
      </c>
      <c r="F133" s="1402" t="str">
        <f t="shared" si="49"/>
        <v>►</v>
      </c>
      <c r="G133" s="1402" t="str">
        <f t="shared" si="50"/>
        <v>►</v>
      </c>
      <c r="H133" s="2606"/>
      <c r="R133" s="2607"/>
      <c r="S133" s="2441"/>
      <c r="T133" s="2443"/>
      <c r="U133" s="2442"/>
      <c r="V133" s="2589">
        <f t="shared" si="51"/>
        <v>0</v>
      </c>
      <c r="W133" s="2590" t="str">
        <f>IF(OR(V133=0, ISBLANK(P133)), "", TEXT(ROUND(V133/INDEX(AI21:AI83, MATCH(P133, AH21:AH83, 0)), 0),"# ##0") &amp; " " &amp; P133)</f>
        <v/>
      </c>
      <c r="X133" s="2591">
        <f t="shared" si="52"/>
        <v>0</v>
      </c>
      <c r="Y133" s="2592">
        <f t="shared" si="53"/>
        <v>0</v>
      </c>
      <c r="Z133" s="2592" t="str">
        <f t="shared" si="54"/>
        <v/>
      </c>
      <c r="AA133" s="2581"/>
      <c r="AB133" s="2593">
        <f t="shared" si="44"/>
        <v>0</v>
      </c>
      <c r="AC133" s="2583">
        <v>1</v>
      </c>
      <c r="AD133" s="2594">
        <f t="shared" si="55"/>
        <v>0</v>
      </c>
      <c r="AE133" s="2564"/>
      <c r="AF133" s="2573">
        <f t="shared" si="45"/>
        <v>0</v>
      </c>
      <c r="AG133" s="2574">
        <f t="shared" si="56"/>
        <v>0</v>
      </c>
      <c r="AL133" s="1401" t="str">
        <f t="shared" si="43"/>
        <v>►</v>
      </c>
      <c r="AN133" s="76"/>
      <c r="AO133" s="76"/>
      <c r="AP133" s="76"/>
      <c r="AQ133" s="76"/>
      <c r="AS133" s="2257"/>
      <c r="AT133" s="2253"/>
      <c r="AU133" s="2253"/>
      <c r="AV133" s="2253"/>
      <c r="AW133" s="2253"/>
      <c r="AX133" s="2253"/>
      <c r="AY133" s="2621"/>
      <c r="BF133" s="3199"/>
      <c r="BG133" s="3201"/>
      <c r="BH133" s="395" t="s">
        <v>205</v>
      </c>
      <c r="BI133" s="118"/>
      <c r="BJ133" s="118"/>
      <c r="BK133" s="118"/>
      <c r="BL133" s="244"/>
      <c r="BN133" s="4">
        <v>1</v>
      </c>
    </row>
    <row r="134" spans="1:66" s="48" customFormat="1" ht="21" customHeight="1" x14ac:dyDescent="0.25">
      <c r="A134" s="1401" t="str">
        <f t="shared" si="40"/>
        <v>►</v>
      </c>
      <c r="B134" s="1402" t="str">
        <f t="shared" si="41"/>
        <v>►</v>
      </c>
      <c r="C134" s="1403" t="str">
        <f t="shared" si="47"/>
        <v>►</v>
      </c>
      <c r="D134" s="2475" t="str">
        <f t="shared" si="42"/>
        <v>►</v>
      </c>
      <c r="E134" s="1402" t="str">
        <f t="shared" si="48"/>
        <v>►</v>
      </c>
      <c r="F134" s="1402" t="str">
        <f t="shared" si="49"/>
        <v>►</v>
      </c>
      <c r="G134" s="1402" t="str">
        <f t="shared" si="50"/>
        <v>►</v>
      </c>
      <c r="H134" s="2606"/>
      <c r="R134" s="2607"/>
      <c r="S134" s="2441"/>
      <c r="T134" s="2443"/>
      <c r="U134" s="2442"/>
      <c r="V134" s="2577">
        <f t="shared" si="51"/>
        <v>0</v>
      </c>
      <c r="W134" s="2578" t="str">
        <f>IF(OR(V134=0, ISBLANK(P134)), "", TEXT(ROUND(V134/INDEX(AI21:AI83, MATCH(P134, AH21:AH83, 0)), 0),"# ##0") &amp; " " &amp; P134)</f>
        <v/>
      </c>
      <c r="X134" s="2579">
        <f t="shared" si="52"/>
        <v>0</v>
      </c>
      <c r="Y134" s="2580">
        <f t="shared" si="53"/>
        <v>0</v>
      </c>
      <c r="Z134" s="2580" t="str">
        <f t="shared" si="54"/>
        <v/>
      </c>
      <c r="AA134" s="2581"/>
      <c r="AB134" s="2582">
        <f t="shared" si="44"/>
        <v>0</v>
      </c>
      <c r="AC134" s="2583">
        <v>1</v>
      </c>
      <c r="AD134" s="2584">
        <f t="shared" si="55"/>
        <v>0</v>
      </c>
      <c r="AE134" s="2564"/>
      <c r="AF134" s="2573">
        <f t="shared" si="45"/>
        <v>0</v>
      </c>
      <c r="AG134" s="2574">
        <f t="shared" si="56"/>
        <v>0</v>
      </c>
      <c r="AL134" s="1401" t="str">
        <f t="shared" si="43"/>
        <v>►</v>
      </c>
      <c r="AN134" s="76"/>
      <c r="AO134" s="76"/>
      <c r="AP134" s="76"/>
      <c r="AQ134" s="76"/>
      <c r="AS134" s="2257"/>
      <c r="AT134" s="2253"/>
      <c r="AU134" s="2253"/>
      <c r="AV134" s="2253"/>
      <c r="AW134" s="2253"/>
      <c r="AX134" s="2253"/>
      <c r="AY134" s="2621"/>
      <c r="BF134" s="3199"/>
      <c r="BG134" s="625">
        <v>1</v>
      </c>
      <c r="BH134" s="248"/>
      <c r="BI134" s="118"/>
      <c r="BJ134" s="118"/>
      <c r="BK134" s="118"/>
      <c r="BL134" s="244"/>
      <c r="BN134" s="4">
        <v>1</v>
      </c>
    </row>
    <row r="135" spans="1:66" s="48" customFormat="1" ht="21" customHeight="1" x14ac:dyDescent="0.25">
      <c r="A135" s="1401" t="str">
        <f t="shared" si="40"/>
        <v>►</v>
      </c>
      <c r="B135" s="1402" t="str">
        <f t="shared" si="41"/>
        <v>►</v>
      </c>
      <c r="C135" s="1403" t="str">
        <f t="shared" si="47"/>
        <v>►</v>
      </c>
      <c r="D135" s="2475" t="str">
        <f t="shared" si="42"/>
        <v>►</v>
      </c>
      <c r="E135" s="1402" t="str">
        <f t="shared" si="48"/>
        <v>►</v>
      </c>
      <c r="F135" s="1402" t="str">
        <f t="shared" si="49"/>
        <v>►</v>
      </c>
      <c r="G135" s="1402" t="str">
        <f t="shared" si="50"/>
        <v>►</v>
      </c>
      <c r="H135" s="2606"/>
      <c r="R135" s="2607"/>
      <c r="S135" s="2441"/>
      <c r="T135" s="2443"/>
      <c r="U135" s="2442"/>
      <c r="V135" s="2589">
        <f t="shared" si="51"/>
        <v>0</v>
      </c>
      <c r="W135" s="2590" t="str">
        <f>IF(OR(V135=0, ISBLANK(P135)), "", TEXT(ROUND(V135/INDEX(AI21:AI83, MATCH(P135, AH21:AH83, 0)), 0),"# ##0") &amp; " " &amp; P135)</f>
        <v/>
      </c>
      <c r="X135" s="2591">
        <f t="shared" si="52"/>
        <v>0</v>
      </c>
      <c r="Y135" s="2592">
        <f t="shared" si="53"/>
        <v>0</v>
      </c>
      <c r="Z135" s="2592" t="str">
        <f t="shared" si="54"/>
        <v/>
      </c>
      <c r="AA135" s="2581"/>
      <c r="AB135" s="2593">
        <f t="shared" si="44"/>
        <v>0</v>
      </c>
      <c r="AC135" s="2583">
        <v>1</v>
      </c>
      <c r="AD135" s="2594">
        <f t="shared" si="55"/>
        <v>0</v>
      </c>
      <c r="AE135" s="2564"/>
      <c r="AF135" s="2573">
        <f t="shared" si="45"/>
        <v>0</v>
      </c>
      <c r="AG135" s="2574">
        <f t="shared" si="56"/>
        <v>0</v>
      </c>
      <c r="AL135" s="1401" t="str">
        <f t="shared" si="43"/>
        <v>►</v>
      </c>
      <c r="AN135" s="76"/>
      <c r="AO135" s="76"/>
      <c r="AP135" s="76"/>
      <c r="AQ135" s="76"/>
      <c r="AS135" s="2257"/>
      <c r="AT135" s="2253"/>
      <c r="AU135" s="2253"/>
      <c r="AV135" s="2253"/>
      <c r="AW135" s="2253"/>
      <c r="AX135" s="2253"/>
      <c r="AY135" s="2621"/>
      <c r="BF135" s="3199"/>
      <c r="BG135" s="179">
        <v>2</v>
      </c>
      <c r="BH135" s="16"/>
      <c r="BI135" s="118"/>
      <c r="BJ135" s="118"/>
      <c r="BK135" s="118"/>
      <c r="BL135" s="244"/>
      <c r="BN135" s="4">
        <v>1</v>
      </c>
    </row>
    <row r="136" spans="1:66" s="48" customFormat="1" ht="21" customHeight="1" x14ac:dyDescent="0.25">
      <c r="A136" s="1401" t="str">
        <f t="shared" si="40"/>
        <v>►</v>
      </c>
      <c r="B136" s="1402" t="str">
        <f t="shared" si="41"/>
        <v>►</v>
      </c>
      <c r="C136" s="1403" t="str">
        <f t="shared" si="47"/>
        <v>►</v>
      </c>
      <c r="D136" s="2475" t="str">
        <f t="shared" si="42"/>
        <v>►</v>
      </c>
      <c r="E136" s="1402" t="str">
        <f t="shared" si="48"/>
        <v>►</v>
      </c>
      <c r="F136" s="1402" t="str">
        <f t="shared" si="49"/>
        <v>►</v>
      </c>
      <c r="G136" s="1402" t="str">
        <f t="shared" si="50"/>
        <v>►</v>
      </c>
      <c r="H136" s="2606"/>
      <c r="R136" s="2607"/>
      <c r="S136" s="2441"/>
      <c r="T136" s="2443"/>
      <c r="U136" s="2442"/>
      <c r="V136" s="2577">
        <f t="shared" si="51"/>
        <v>0</v>
      </c>
      <c r="W136" s="2578" t="str">
        <f>IF(OR(V136=0, ISBLANK(P136)), "", TEXT(ROUND(V136/INDEX(AI21:AI83, MATCH(P136, AH21:AH83, 0)), 0),"# ##0") &amp; " " &amp; P136)</f>
        <v/>
      </c>
      <c r="X136" s="2579">
        <f t="shared" si="52"/>
        <v>0</v>
      </c>
      <c r="Y136" s="2580">
        <f t="shared" si="53"/>
        <v>0</v>
      </c>
      <c r="Z136" s="2580" t="str">
        <f t="shared" si="54"/>
        <v/>
      </c>
      <c r="AA136" s="2581"/>
      <c r="AB136" s="2582">
        <f t="shared" si="44"/>
        <v>0</v>
      </c>
      <c r="AC136" s="2583">
        <v>1</v>
      </c>
      <c r="AD136" s="2584">
        <f t="shared" si="55"/>
        <v>0</v>
      </c>
      <c r="AE136" s="2564"/>
      <c r="AF136" s="2573">
        <f t="shared" si="45"/>
        <v>0</v>
      </c>
      <c r="AG136" s="2574">
        <f t="shared" si="56"/>
        <v>0</v>
      </c>
      <c r="AL136" s="1401" t="str">
        <f t="shared" si="43"/>
        <v>►</v>
      </c>
      <c r="AN136" s="76"/>
      <c r="AO136" s="76"/>
      <c r="AP136" s="76"/>
      <c r="AQ136" s="76"/>
      <c r="AS136" s="2257"/>
      <c r="AT136" s="2253"/>
      <c r="AU136" s="2253"/>
      <c r="AV136" s="2253"/>
      <c r="AW136" s="2253"/>
      <c r="AX136" s="2253"/>
      <c r="AY136" s="2621"/>
      <c r="BF136" s="3199"/>
      <c r="BG136" s="626" t="s">
        <v>361</v>
      </c>
      <c r="BH136" s="411"/>
      <c r="BI136" s="118"/>
      <c r="BJ136" s="118"/>
      <c r="BK136" s="118"/>
      <c r="BL136" s="244"/>
      <c r="BN136" s="4">
        <v>1</v>
      </c>
    </row>
    <row r="137" spans="1:66" s="48" customFormat="1" ht="21" customHeight="1" x14ac:dyDescent="0.25">
      <c r="A137" s="1401" t="str">
        <f t="shared" si="40"/>
        <v>►</v>
      </c>
      <c r="B137" s="1402" t="str">
        <f t="shared" si="41"/>
        <v>►</v>
      </c>
      <c r="C137" s="1403" t="str">
        <f t="shared" si="47"/>
        <v>►</v>
      </c>
      <c r="D137" s="2475" t="str">
        <f t="shared" si="42"/>
        <v>►</v>
      </c>
      <c r="E137" s="1402" t="str">
        <f t="shared" si="48"/>
        <v>►</v>
      </c>
      <c r="F137" s="1402" t="str">
        <f t="shared" si="49"/>
        <v>►</v>
      </c>
      <c r="G137" s="1402" t="str">
        <f t="shared" si="50"/>
        <v>►</v>
      </c>
      <c r="H137" s="2606"/>
      <c r="R137" s="2607"/>
      <c r="S137" s="2441"/>
      <c r="T137" s="2443"/>
      <c r="U137" s="2442"/>
      <c r="V137" s="2589">
        <f t="shared" si="51"/>
        <v>0</v>
      </c>
      <c r="W137" s="2590" t="str">
        <f>IF(OR(V137=0, ISBLANK(P137)), "", TEXT(ROUND(V137/INDEX(AI21:AI83, MATCH(P137, AH21:AH83, 0)), 0),"# ##0") &amp; " " &amp; P137)</f>
        <v/>
      </c>
      <c r="X137" s="2591">
        <f t="shared" si="52"/>
        <v>0</v>
      </c>
      <c r="Y137" s="2592">
        <f t="shared" si="53"/>
        <v>0</v>
      </c>
      <c r="Z137" s="2592" t="str">
        <f t="shared" si="54"/>
        <v/>
      </c>
      <c r="AA137" s="2581"/>
      <c r="AB137" s="2593">
        <f t="shared" si="44"/>
        <v>0</v>
      </c>
      <c r="AC137" s="2583">
        <v>1</v>
      </c>
      <c r="AD137" s="2594">
        <f t="shared" si="55"/>
        <v>0</v>
      </c>
      <c r="AE137" s="2564"/>
      <c r="AF137" s="2573">
        <f t="shared" si="45"/>
        <v>0</v>
      </c>
      <c r="AG137" s="2574">
        <f t="shared" si="56"/>
        <v>0</v>
      </c>
      <c r="AL137" s="1401" t="str">
        <f t="shared" si="43"/>
        <v>►</v>
      </c>
      <c r="AN137" s="76"/>
      <c r="AO137" s="76"/>
      <c r="AP137" s="76"/>
      <c r="AQ137" s="76"/>
      <c r="AS137" s="2257"/>
      <c r="AT137" s="2253"/>
      <c r="AU137" s="2253"/>
      <c r="AV137" s="2253"/>
      <c r="AW137" s="2253"/>
      <c r="AX137" s="2253"/>
      <c r="AY137" s="2621"/>
      <c r="BF137" s="3199"/>
      <c r="BG137" s="627" t="s">
        <v>362</v>
      </c>
      <c r="BH137" s="415"/>
      <c r="BI137" s="118"/>
      <c r="BJ137" s="118"/>
      <c r="BK137" s="118"/>
      <c r="BL137" s="244"/>
      <c r="BN137" s="4">
        <v>1</v>
      </c>
    </row>
    <row r="138" spans="1:66" s="48" customFormat="1" ht="21" customHeight="1" x14ac:dyDescent="0.25">
      <c r="A138" s="1401" t="str">
        <f t="shared" si="40"/>
        <v>►</v>
      </c>
      <c r="B138" s="1402" t="str">
        <f t="shared" si="41"/>
        <v>►</v>
      </c>
      <c r="C138" s="1403" t="str">
        <f t="shared" si="47"/>
        <v>►</v>
      </c>
      <c r="D138" s="2475" t="str">
        <f t="shared" si="42"/>
        <v>►</v>
      </c>
      <c r="E138" s="1402" t="str">
        <f t="shared" si="48"/>
        <v>►</v>
      </c>
      <c r="F138" s="1402" t="str">
        <f t="shared" si="49"/>
        <v>►</v>
      </c>
      <c r="G138" s="1402" t="str">
        <f t="shared" si="50"/>
        <v>►</v>
      </c>
      <c r="H138" s="2606"/>
      <c r="R138" s="2607"/>
      <c r="S138" s="2441"/>
      <c r="T138" s="2443"/>
      <c r="U138" s="2442"/>
      <c r="V138" s="2577">
        <f t="shared" si="51"/>
        <v>0</v>
      </c>
      <c r="W138" s="2578" t="str">
        <f>IF(OR(V138=0, ISBLANK(P138)), "", TEXT(ROUND(V138/INDEX(AI21:AI83, MATCH(P138, AH21:AH83, 0)), 0),"# ##0") &amp; " " &amp; P138)</f>
        <v/>
      </c>
      <c r="X138" s="2579">
        <f t="shared" si="52"/>
        <v>0</v>
      </c>
      <c r="Y138" s="2580">
        <f t="shared" si="53"/>
        <v>0</v>
      </c>
      <c r="Z138" s="2580" t="str">
        <f t="shared" si="54"/>
        <v/>
      </c>
      <c r="AA138" s="2581"/>
      <c r="AB138" s="2582">
        <f t="shared" si="44"/>
        <v>0</v>
      </c>
      <c r="AC138" s="2583">
        <v>1</v>
      </c>
      <c r="AD138" s="2584">
        <f t="shared" si="55"/>
        <v>0</v>
      </c>
      <c r="AE138" s="2564"/>
      <c r="AF138" s="2573">
        <f t="shared" si="45"/>
        <v>0</v>
      </c>
      <c r="AG138" s="2574">
        <f t="shared" si="56"/>
        <v>0</v>
      </c>
      <c r="AL138" s="1401" t="str">
        <f t="shared" si="43"/>
        <v>►</v>
      </c>
      <c r="AN138" s="76"/>
      <c r="AO138" s="76"/>
      <c r="AP138" s="76"/>
      <c r="AQ138" s="76"/>
      <c r="AS138" s="2257"/>
      <c r="AT138" s="2253"/>
      <c r="AU138" s="2253"/>
      <c r="AV138" s="2253"/>
      <c r="AW138" s="2253"/>
      <c r="AX138" s="2253"/>
      <c r="AY138" s="2621"/>
      <c r="BF138" s="3199"/>
      <c r="BG138" s="627" t="s">
        <v>363</v>
      </c>
      <c r="BH138" s="415"/>
      <c r="BI138" s="118"/>
      <c r="BJ138" s="118"/>
      <c r="BK138" s="118"/>
      <c r="BL138" s="244"/>
      <c r="BN138" s="4">
        <v>1</v>
      </c>
    </row>
    <row r="139" spans="1:66" s="48" customFormat="1" ht="21" customHeight="1" x14ac:dyDescent="0.25">
      <c r="A139" s="1401" t="str">
        <f t="shared" si="40"/>
        <v>►</v>
      </c>
      <c r="B139" s="1402" t="str">
        <f t="shared" si="41"/>
        <v>►</v>
      </c>
      <c r="C139" s="1403" t="str">
        <f t="shared" si="47"/>
        <v>►</v>
      </c>
      <c r="D139" s="2475" t="str">
        <f t="shared" si="42"/>
        <v>►</v>
      </c>
      <c r="E139" s="1402" t="str">
        <f t="shared" si="48"/>
        <v>►</v>
      </c>
      <c r="F139" s="1402" t="str">
        <f t="shared" si="49"/>
        <v>►</v>
      </c>
      <c r="G139" s="1402" t="str">
        <f t="shared" si="50"/>
        <v>►</v>
      </c>
      <c r="H139" s="2606"/>
      <c r="R139" s="2607"/>
      <c r="S139" s="2441"/>
      <c r="T139" s="2443"/>
      <c r="U139" s="2442"/>
      <c r="V139" s="2589">
        <f t="shared" si="51"/>
        <v>0</v>
      </c>
      <c r="W139" s="2590" t="str">
        <f>IF(OR(V139=0, ISBLANK(P139)), "", TEXT(ROUND(V139/INDEX(AI21:AI83, MATCH(P139, AH21:AH83, 0)), 0),"# ##0") &amp; " " &amp; P139)</f>
        <v/>
      </c>
      <c r="X139" s="2591">
        <f t="shared" si="52"/>
        <v>0</v>
      </c>
      <c r="Y139" s="2592">
        <f t="shared" si="53"/>
        <v>0</v>
      </c>
      <c r="Z139" s="2592" t="str">
        <f t="shared" si="54"/>
        <v/>
      </c>
      <c r="AA139" s="2581"/>
      <c r="AB139" s="2593">
        <f t="shared" si="44"/>
        <v>0</v>
      </c>
      <c r="AC139" s="2583">
        <v>1</v>
      </c>
      <c r="AD139" s="2594">
        <f t="shared" si="55"/>
        <v>0</v>
      </c>
      <c r="AE139" s="2564"/>
      <c r="AF139" s="2573">
        <f t="shared" si="45"/>
        <v>0</v>
      </c>
      <c r="AG139" s="2574">
        <f t="shared" si="56"/>
        <v>0</v>
      </c>
      <c r="AL139" s="1401" t="str">
        <f t="shared" si="43"/>
        <v>►</v>
      </c>
      <c r="AN139" s="76"/>
      <c r="AO139" s="76"/>
      <c r="AP139" s="76"/>
      <c r="AQ139" s="76"/>
      <c r="AS139" s="2257"/>
      <c r="AT139" s="2253"/>
      <c r="AU139" s="2253"/>
      <c r="AV139" s="2253"/>
      <c r="AW139" s="2253"/>
      <c r="AX139" s="2253"/>
      <c r="AY139" s="2621"/>
      <c r="BF139" s="3199"/>
      <c r="BG139" t="s">
        <v>364</v>
      </c>
      <c r="BH139" s="415"/>
      <c r="BI139" s="118"/>
      <c r="BJ139" s="118"/>
      <c r="BK139" s="118"/>
      <c r="BL139" s="244"/>
      <c r="BN139" s="4">
        <v>1</v>
      </c>
    </row>
    <row r="140" spans="1:66" s="48" customFormat="1" ht="21" customHeight="1" x14ac:dyDescent="0.25">
      <c r="A140" s="1401" t="str">
        <f t="shared" si="40"/>
        <v>►</v>
      </c>
      <c r="B140" s="1402" t="str">
        <f t="shared" si="41"/>
        <v>►</v>
      </c>
      <c r="C140" s="1403" t="str">
        <f t="shared" si="47"/>
        <v>►</v>
      </c>
      <c r="D140" s="2475" t="str">
        <f t="shared" si="42"/>
        <v>►</v>
      </c>
      <c r="E140" s="1402" t="str">
        <f t="shared" si="48"/>
        <v>►</v>
      </c>
      <c r="F140" s="1402" t="str">
        <f t="shared" si="49"/>
        <v>►</v>
      </c>
      <c r="G140" s="1402" t="str">
        <f t="shared" si="50"/>
        <v>►</v>
      </c>
      <c r="H140" s="2606"/>
      <c r="R140" s="2607"/>
      <c r="S140" s="2441"/>
      <c r="T140" s="2443"/>
      <c r="U140" s="2442"/>
      <c r="V140" s="2577">
        <f t="shared" si="51"/>
        <v>0</v>
      </c>
      <c r="W140" s="2578" t="str">
        <f>IF(OR(V140=0, ISBLANK(P140)), "", TEXT(ROUND(V140/INDEX(AI21:AI83, MATCH(P140, AH21:AH83, 0)), 0),"# ##0") &amp; " " &amp; P140)</f>
        <v/>
      </c>
      <c r="X140" s="2579">
        <f t="shared" si="52"/>
        <v>0</v>
      </c>
      <c r="Y140" s="2580">
        <f t="shared" si="53"/>
        <v>0</v>
      </c>
      <c r="Z140" s="2580" t="str">
        <f t="shared" si="54"/>
        <v/>
      </c>
      <c r="AA140" s="2581"/>
      <c r="AB140" s="2582">
        <f t="shared" si="44"/>
        <v>0</v>
      </c>
      <c r="AC140" s="2583">
        <v>1</v>
      </c>
      <c r="AD140" s="2584">
        <f t="shared" si="55"/>
        <v>0</v>
      </c>
      <c r="AE140" s="2564"/>
      <c r="AF140" s="2573">
        <f t="shared" si="45"/>
        <v>0</v>
      </c>
      <c r="AG140" s="2574">
        <f t="shared" si="56"/>
        <v>0</v>
      </c>
      <c r="AL140" s="1401" t="str">
        <f t="shared" si="43"/>
        <v>►</v>
      </c>
      <c r="AN140" s="76"/>
      <c r="AO140" s="76"/>
      <c r="AP140" s="76"/>
      <c r="AQ140" s="76"/>
      <c r="AS140" s="2257"/>
      <c r="AT140" s="2253"/>
      <c r="AU140" s="2253"/>
      <c r="AV140" s="2253"/>
      <c r="AW140" s="2253"/>
      <c r="AX140" s="2253"/>
      <c r="AY140" s="2621"/>
      <c r="BF140" s="3199"/>
      <c r="BG140" s="628" t="s">
        <v>365</v>
      </c>
      <c r="BH140" s="415"/>
      <c r="BI140" s="118"/>
      <c r="BJ140" s="118"/>
      <c r="BK140" s="118"/>
      <c r="BL140" s="244"/>
      <c r="BN140" s="4">
        <v>1</v>
      </c>
    </row>
    <row r="141" spans="1:66" s="48" customFormat="1" ht="21" customHeight="1" x14ac:dyDescent="0.25">
      <c r="A141" s="1401" t="str">
        <f t="shared" ref="A141:A204" si="57">IF(H141&lt;&gt;"A", "►", "A")</f>
        <v>►</v>
      </c>
      <c r="B141" s="1402" t="str">
        <f t="shared" ref="B141:B204" si="58">IF(A141="►","►",IF(A141="A",IF(ISTEXT(I141),I141,"")))</f>
        <v>►</v>
      </c>
      <c r="C141" s="1403" t="str">
        <f t="shared" si="47"/>
        <v>►</v>
      </c>
      <c r="D141" s="2475" t="str">
        <f t="shared" ref="D141:D204" si="59">IF(B141="►","►",IFERROR(MID(B141,SEARCH(".",B141)+1,SEARCH(".",B141,SEARCH(".",B141)+1)-SEARCH(".",B141)-1),0))</f>
        <v>►</v>
      </c>
      <c r="E141" s="1402" t="str">
        <f t="shared" si="48"/>
        <v>►</v>
      </c>
      <c r="F141" s="1402" t="str">
        <f t="shared" si="49"/>
        <v>►</v>
      </c>
      <c r="G141" s="1402" t="str">
        <f t="shared" si="50"/>
        <v>►</v>
      </c>
      <c r="H141" s="2606"/>
      <c r="R141" s="2607"/>
      <c r="S141" s="2441"/>
      <c r="T141" s="2443"/>
      <c r="U141" s="2442"/>
      <c r="V141" s="2589">
        <f t="shared" si="51"/>
        <v>0</v>
      </c>
      <c r="W141" s="2590" t="str">
        <f>IF(OR(V141=0, ISBLANK(P141)), "", TEXT(ROUND(V141/INDEX(AI21:AI83, MATCH(P141, AH21:AH83, 0)), 0),"# ##0") &amp; " " &amp; P141)</f>
        <v/>
      </c>
      <c r="X141" s="2591">
        <f t="shared" si="52"/>
        <v>0</v>
      </c>
      <c r="Y141" s="2592">
        <f t="shared" si="53"/>
        <v>0</v>
      </c>
      <c r="Z141" s="2592" t="str">
        <f t="shared" si="54"/>
        <v/>
      </c>
      <c r="AA141" s="2581"/>
      <c r="AB141" s="2593">
        <f t="shared" si="44"/>
        <v>0</v>
      </c>
      <c r="AC141" s="2583">
        <v>1</v>
      </c>
      <c r="AD141" s="2594">
        <f t="shared" si="55"/>
        <v>0</v>
      </c>
      <c r="AE141" s="2564"/>
      <c r="AF141" s="2573">
        <f t="shared" si="45"/>
        <v>0</v>
      </c>
      <c r="AG141" s="2574">
        <f t="shared" si="56"/>
        <v>0</v>
      </c>
      <c r="AL141" s="1401" t="str">
        <f t="shared" si="43"/>
        <v>►</v>
      </c>
      <c r="AN141" s="76"/>
      <c r="AO141" s="76"/>
      <c r="AP141" s="76"/>
      <c r="AQ141" s="76"/>
      <c r="AS141" s="2257"/>
      <c r="AT141" s="2253"/>
      <c r="AU141" s="2253"/>
      <c r="AV141" s="2253"/>
      <c r="AW141" s="2253"/>
      <c r="AX141" s="2253"/>
      <c r="AY141" s="2621"/>
      <c r="BF141" s="3199"/>
      <c r="BG141" s="627" t="s">
        <v>366</v>
      </c>
      <c r="BH141" s="431"/>
      <c r="BI141" s="118"/>
      <c r="BJ141" s="118"/>
      <c r="BK141" s="118"/>
      <c r="BL141" s="244"/>
      <c r="BN141" s="4">
        <v>1</v>
      </c>
    </row>
    <row r="142" spans="1:66" s="48" customFormat="1" ht="21" customHeight="1" x14ac:dyDescent="0.25">
      <c r="A142" s="1401" t="str">
        <f t="shared" si="57"/>
        <v>►</v>
      </c>
      <c r="B142" s="1402" t="str">
        <f t="shared" si="58"/>
        <v>►</v>
      </c>
      <c r="C142" s="1403" t="str">
        <f t="shared" si="47"/>
        <v>►</v>
      </c>
      <c r="D142" s="2475" t="str">
        <f t="shared" si="59"/>
        <v>►</v>
      </c>
      <c r="E142" s="1402" t="str">
        <f t="shared" si="48"/>
        <v>►</v>
      </c>
      <c r="F142" s="1402" t="str">
        <f t="shared" si="49"/>
        <v>►</v>
      </c>
      <c r="G142" s="1402" t="str">
        <f t="shared" si="50"/>
        <v>►</v>
      </c>
      <c r="H142" s="2606"/>
      <c r="R142" s="2607"/>
      <c r="S142" s="2441"/>
      <c r="T142" s="2443"/>
      <c r="U142" s="2442"/>
      <c r="V142" s="2577">
        <f t="shared" si="51"/>
        <v>0</v>
      </c>
      <c r="W142" s="2578" t="str">
        <f>IF(OR(V142=0, ISBLANK(P142)), "", TEXT(ROUND(V142/INDEX(AI21:AI83, MATCH(P142, AH21:AH83, 0)), 0),"# ##0") &amp; " " &amp; P142)</f>
        <v/>
      </c>
      <c r="X142" s="2579">
        <f t="shared" si="52"/>
        <v>0</v>
      </c>
      <c r="Y142" s="2580">
        <f t="shared" si="53"/>
        <v>0</v>
      </c>
      <c r="Z142" s="2580" t="str">
        <f t="shared" si="54"/>
        <v/>
      </c>
      <c r="AA142" s="2581"/>
      <c r="AB142" s="2582">
        <f t="shared" si="44"/>
        <v>0</v>
      </c>
      <c r="AC142" s="2583">
        <v>1</v>
      </c>
      <c r="AD142" s="2584">
        <f t="shared" si="55"/>
        <v>0</v>
      </c>
      <c r="AE142" s="2564"/>
      <c r="AF142" s="2573">
        <f t="shared" si="45"/>
        <v>0</v>
      </c>
      <c r="AG142" s="2574">
        <f t="shared" si="56"/>
        <v>0</v>
      </c>
      <c r="AL142" s="1401" t="str">
        <f t="shared" si="43"/>
        <v>►</v>
      </c>
      <c r="AN142" s="76"/>
      <c r="AO142" s="76"/>
      <c r="AP142" s="76"/>
      <c r="AQ142" s="76"/>
      <c r="AS142" s="2257"/>
      <c r="AT142" s="2253"/>
      <c r="AU142" s="2253"/>
      <c r="AV142" s="2253"/>
      <c r="AW142" s="2253"/>
      <c r="AX142" s="2253"/>
      <c r="AY142" s="2621"/>
      <c r="BF142" s="559"/>
      <c r="BG142" s="16"/>
      <c r="BH142" s="16"/>
      <c r="BI142" s="16"/>
      <c r="BJ142" s="16"/>
      <c r="BK142" s="16"/>
      <c r="BL142" s="629"/>
      <c r="BN142" s="4">
        <v>1</v>
      </c>
    </row>
    <row r="143" spans="1:66" s="48" customFormat="1" ht="21" customHeight="1" x14ac:dyDescent="0.25">
      <c r="A143" s="1401" t="str">
        <f t="shared" si="57"/>
        <v>►</v>
      </c>
      <c r="B143" s="1402" t="str">
        <f t="shared" si="58"/>
        <v>►</v>
      </c>
      <c r="C143" s="1403" t="str">
        <f t="shared" si="47"/>
        <v>►</v>
      </c>
      <c r="D143" s="2475" t="str">
        <f t="shared" si="59"/>
        <v>►</v>
      </c>
      <c r="E143" s="1402" t="str">
        <f t="shared" si="48"/>
        <v>►</v>
      </c>
      <c r="F143" s="1402" t="str">
        <f t="shared" si="49"/>
        <v>►</v>
      </c>
      <c r="G143" s="1402" t="str">
        <f t="shared" si="50"/>
        <v>►</v>
      </c>
      <c r="H143" s="2606"/>
      <c r="R143" s="2607"/>
      <c r="S143" s="2441"/>
      <c r="T143" s="2443"/>
      <c r="U143" s="2442"/>
      <c r="V143" s="2589">
        <f t="shared" si="51"/>
        <v>0</v>
      </c>
      <c r="W143" s="2590" t="str">
        <f>IF(OR(V143=0, ISBLANK(P143)), "", TEXT(ROUND(V143/INDEX(AI21:AI83, MATCH(P143, AH21:AH83, 0)), 0),"# ##0") &amp; " " &amp; P143)</f>
        <v/>
      </c>
      <c r="X143" s="2591">
        <f t="shared" si="52"/>
        <v>0</v>
      </c>
      <c r="Y143" s="2592">
        <f t="shared" si="53"/>
        <v>0</v>
      </c>
      <c r="Z143" s="2592" t="str">
        <f t="shared" si="54"/>
        <v/>
      </c>
      <c r="AA143" s="2581"/>
      <c r="AB143" s="2593">
        <f t="shared" si="44"/>
        <v>0</v>
      </c>
      <c r="AC143" s="2583">
        <v>1</v>
      </c>
      <c r="AD143" s="2594">
        <f t="shared" si="55"/>
        <v>0</v>
      </c>
      <c r="AE143" s="2564"/>
      <c r="AF143" s="2573">
        <f t="shared" si="45"/>
        <v>0</v>
      </c>
      <c r="AG143" s="2574">
        <f t="shared" si="56"/>
        <v>0</v>
      </c>
      <c r="AL143" s="1401" t="str">
        <f t="shared" si="43"/>
        <v>►</v>
      </c>
      <c r="AN143" s="76"/>
      <c r="AO143" s="76"/>
      <c r="AP143" s="76"/>
      <c r="AQ143" s="76"/>
      <c r="AS143" s="2257"/>
      <c r="AT143" s="2253"/>
      <c r="AU143" s="2253"/>
      <c r="AV143" s="2253"/>
      <c r="AW143" s="2253"/>
      <c r="AX143" s="2253"/>
      <c r="AY143" s="2621"/>
      <c r="BF143" s="559"/>
      <c r="BG143" s="16"/>
      <c r="BH143" s="16"/>
      <c r="BI143" s="16"/>
      <c r="BJ143" s="16"/>
      <c r="BK143" s="16"/>
      <c r="BL143" s="629"/>
      <c r="BN143" s="4">
        <v>1</v>
      </c>
    </row>
    <row r="144" spans="1:66" s="48" customFormat="1" ht="21" customHeight="1" x14ac:dyDescent="0.25">
      <c r="A144" s="1401" t="str">
        <f t="shared" si="57"/>
        <v>►</v>
      </c>
      <c r="B144" s="1402" t="str">
        <f t="shared" si="58"/>
        <v>►</v>
      </c>
      <c r="C144" s="1403" t="str">
        <f t="shared" si="47"/>
        <v>►</v>
      </c>
      <c r="D144" s="2475" t="str">
        <f t="shared" si="59"/>
        <v>►</v>
      </c>
      <c r="E144" s="1402" t="str">
        <f t="shared" si="48"/>
        <v>►</v>
      </c>
      <c r="F144" s="1402" t="str">
        <f t="shared" si="49"/>
        <v>►</v>
      </c>
      <c r="G144" s="1402" t="str">
        <f t="shared" si="50"/>
        <v>►</v>
      </c>
      <c r="H144" s="2606"/>
      <c r="R144" s="2607"/>
      <c r="S144" s="2441"/>
      <c r="T144" s="2443"/>
      <c r="U144" s="2442"/>
      <c r="V144" s="2577">
        <f t="shared" si="51"/>
        <v>0</v>
      </c>
      <c r="W144" s="2578" t="str">
        <f>IF(OR(V144=0, ISBLANK(P144)), "", TEXT(ROUND(V144/INDEX(AI21:AI83, MATCH(P144, AH21:AH83, 0)), 0),"# ##0") &amp; " " &amp; P144)</f>
        <v/>
      </c>
      <c r="X144" s="2579">
        <f t="shared" si="52"/>
        <v>0</v>
      </c>
      <c r="Y144" s="2580">
        <f t="shared" si="53"/>
        <v>0</v>
      </c>
      <c r="Z144" s="2580" t="str">
        <f t="shared" si="54"/>
        <v/>
      </c>
      <c r="AA144" s="2581"/>
      <c r="AB144" s="2582">
        <f t="shared" si="44"/>
        <v>0</v>
      </c>
      <c r="AC144" s="2583">
        <v>1</v>
      </c>
      <c r="AD144" s="2584">
        <f t="shared" si="55"/>
        <v>0</v>
      </c>
      <c r="AE144" s="2564"/>
      <c r="AF144" s="2573">
        <f t="shared" si="45"/>
        <v>0</v>
      </c>
      <c r="AG144" s="2574">
        <f t="shared" si="56"/>
        <v>0</v>
      </c>
      <c r="AL144" s="1401" t="str">
        <f t="shared" si="43"/>
        <v>►</v>
      </c>
      <c r="AN144" s="76"/>
      <c r="AO144" s="76"/>
      <c r="AP144" s="76"/>
      <c r="AQ144" s="76"/>
      <c r="AS144" s="2257"/>
      <c r="AT144" s="2253"/>
      <c r="AU144" s="2253"/>
      <c r="AV144" s="2253"/>
      <c r="AW144" s="2253"/>
      <c r="AX144" s="2253"/>
      <c r="AY144" s="2621"/>
      <c r="BF144" s="559"/>
      <c r="BG144" s="16"/>
      <c r="BH144" s="16"/>
      <c r="BI144" s="16"/>
      <c r="BJ144" s="16"/>
      <c r="BK144" s="16"/>
      <c r="BL144" s="629"/>
      <c r="BN144" s="4">
        <v>1</v>
      </c>
    </row>
    <row r="145" spans="1:66" s="48" customFormat="1" ht="21" customHeight="1" x14ac:dyDescent="0.25">
      <c r="A145" s="1401" t="str">
        <f t="shared" si="57"/>
        <v>►</v>
      </c>
      <c r="B145" s="1402" t="str">
        <f t="shared" si="58"/>
        <v>►</v>
      </c>
      <c r="C145" s="1403" t="str">
        <f t="shared" si="47"/>
        <v>►</v>
      </c>
      <c r="D145" s="2475" t="str">
        <f t="shared" si="59"/>
        <v>►</v>
      </c>
      <c r="E145" s="1402" t="str">
        <f t="shared" si="48"/>
        <v>►</v>
      </c>
      <c r="F145" s="1402" t="str">
        <f t="shared" si="49"/>
        <v>►</v>
      </c>
      <c r="G145" s="1402" t="str">
        <f t="shared" si="50"/>
        <v>►</v>
      </c>
      <c r="H145" s="2606"/>
      <c r="R145" s="2607"/>
      <c r="S145" s="2441"/>
      <c r="T145" s="2443"/>
      <c r="U145" s="2442"/>
      <c r="V145" s="2589">
        <f t="shared" si="51"/>
        <v>0</v>
      </c>
      <c r="W145" s="2590" t="str">
        <f>IF(OR(V145=0, ISBLANK(P145)), "", TEXT(ROUND(V145/INDEX(AI21:AI83, MATCH(P145, AH21:AH83, 0)), 0),"# ##0") &amp; " " &amp; P145)</f>
        <v/>
      </c>
      <c r="X145" s="2591">
        <f t="shared" si="52"/>
        <v>0</v>
      </c>
      <c r="Y145" s="2592">
        <f t="shared" si="53"/>
        <v>0</v>
      </c>
      <c r="Z145" s="2592" t="str">
        <f t="shared" si="54"/>
        <v/>
      </c>
      <c r="AA145" s="2581"/>
      <c r="AB145" s="2593">
        <f t="shared" si="44"/>
        <v>0</v>
      </c>
      <c r="AC145" s="2583">
        <v>1</v>
      </c>
      <c r="AD145" s="2594">
        <f t="shared" si="55"/>
        <v>0</v>
      </c>
      <c r="AE145" s="2564"/>
      <c r="AF145" s="2573">
        <f t="shared" si="45"/>
        <v>0</v>
      </c>
      <c r="AG145" s="2574">
        <f t="shared" si="56"/>
        <v>0</v>
      </c>
      <c r="AL145" s="1401" t="str">
        <f t="shared" ref="AL145:AL208" si="60">A145</f>
        <v>►</v>
      </c>
      <c r="AN145" s="76"/>
      <c r="AO145" s="76"/>
      <c r="AP145" s="76"/>
      <c r="AQ145" s="76"/>
      <c r="AS145" s="2257"/>
      <c r="AT145" s="2253"/>
      <c r="AU145" s="2253"/>
      <c r="AV145" s="2253"/>
      <c r="AW145" s="2253"/>
      <c r="AX145" s="2253"/>
      <c r="AY145" s="2621"/>
      <c r="BF145" s="559"/>
      <c r="BG145" s="16"/>
      <c r="BH145" s="16"/>
      <c r="BI145" s="16"/>
      <c r="BJ145" s="16"/>
      <c r="BK145" s="16"/>
      <c r="BL145" s="629"/>
      <c r="BN145" s="4">
        <v>1</v>
      </c>
    </row>
    <row r="146" spans="1:66" s="48" customFormat="1" ht="21" customHeight="1" x14ac:dyDescent="0.25">
      <c r="A146" s="1401" t="str">
        <f t="shared" si="57"/>
        <v>►</v>
      </c>
      <c r="B146" s="1402" t="str">
        <f t="shared" si="58"/>
        <v>►</v>
      </c>
      <c r="C146" s="1403" t="str">
        <f t="shared" si="47"/>
        <v>►</v>
      </c>
      <c r="D146" s="2475" t="str">
        <f t="shared" si="59"/>
        <v>►</v>
      </c>
      <c r="E146" s="1402" t="str">
        <f t="shared" si="48"/>
        <v>►</v>
      </c>
      <c r="F146" s="1402" t="str">
        <f t="shared" si="49"/>
        <v>►</v>
      </c>
      <c r="G146" s="1402" t="str">
        <f t="shared" si="50"/>
        <v>►</v>
      </c>
      <c r="H146" s="2606"/>
      <c r="R146" s="2607"/>
      <c r="S146" s="2441"/>
      <c r="T146" s="2443"/>
      <c r="U146" s="2442"/>
      <c r="V146" s="2577">
        <f t="shared" si="51"/>
        <v>0</v>
      </c>
      <c r="W146" s="2578" t="str">
        <f>IF(OR(V146=0, ISBLANK(P146)), "", TEXT(ROUND(V146/INDEX(AI21:AI83, MATCH(P146, AH21:AH83, 0)), 0),"# ##0") &amp; " " &amp; P146)</f>
        <v/>
      </c>
      <c r="X146" s="2579">
        <f t="shared" si="52"/>
        <v>0</v>
      </c>
      <c r="Y146" s="2580">
        <f t="shared" si="53"/>
        <v>0</v>
      </c>
      <c r="Z146" s="2580" t="str">
        <f t="shared" si="54"/>
        <v/>
      </c>
      <c r="AA146" s="2581"/>
      <c r="AB146" s="2582">
        <f t="shared" si="44"/>
        <v>0</v>
      </c>
      <c r="AC146" s="2583">
        <v>1</v>
      </c>
      <c r="AD146" s="2584">
        <f t="shared" si="55"/>
        <v>0</v>
      </c>
      <c r="AE146" s="2564"/>
      <c r="AF146" s="2573">
        <f t="shared" si="45"/>
        <v>0</v>
      </c>
      <c r="AG146" s="2574">
        <f t="shared" si="56"/>
        <v>0</v>
      </c>
      <c r="AL146" s="1401" t="str">
        <f t="shared" si="60"/>
        <v>►</v>
      </c>
      <c r="AN146" s="76"/>
      <c r="AO146" s="76"/>
      <c r="AP146" s="76"/>
      <c r="AQ146" s="76"/>
      <c r="AS146" s="2257"/>
      <c r="AT146" s="2253"/>
      <c r="AU146" s="2253"/>
      <c r="AV146" s="2253"/>
      <c r="AW146" s="2253"/>
      <c r="AX146" s="2253"/>
      <c r="AY146" s="2621"/>
      <c r="BF146" s="559"/>
      <c r="BG146" s="16"/>
      <c r="BH146" s="16"/>
      <c r="BI146" s="16"/>
      <c r="BJ146" s="16"/>
      <c r="BK146" s="16"/>
      <c r="BL146" s="629"/>
      <c r="BN146" s="4">
        <v>1</v>
      </c>
    </row>
    <row r="147" spans="1:66" s="48" customFormat="1" ht="21" customHeight="1" thickBot="1" x14ac:dyDescent="0.3">
      <c r="A147" s="1401" t="str">
        <f t="shared" si="57"/>
        <v>►</v>
      </c>
      <c r="B147" s="1402" t="str">
        <f t="shared" si="58"/>
        <v>►</v>
      </c>
      <c r="C147" s="1403" t="str">
        <f t="shared" si="47"/>
        <v>►</v>
      </c>
      <c r="D147" s="2475" t="str">
        <f t="shared" si="59"/>
        <v>►</v>
      </c>
      <c r="E147" s="1402" t="str">
        <f t="shared" si="48"/>
        <v>►</v>
      </c>
      <c r="F147" s="1402" t="str">
        <f t="shared" si="49"/>
        <v>►</v>
      </c>
      <c r="G147" s="1402" t="str">
        <f t="shared" si="50"/>
        <v>►</v>
      </c>
      <c r="H147" s="2630"/>
      <c r="I147" s="2631"/>
      <c r="J147" s="2631"/>
      <c r="K147" s="2631"/>
      <c r="L147" s="2631"/>
      <c r="M147" s="2631"/>
      <c r="N147" s="2631"/>
      <c r="O147" s="2631"/>
      <c r="P147" s="2631"/>
      <c r="Q147" s="2631"/>
      <c r="R147" s="2632"/>
      <c r="S147" s="2441"/>
      <c r="T147" s="2443"/>
      <c r="U147" s="2442"/>
      <c r="V147" s="2589">
        <f t="shared" si="51"/>
        <v>0</v>
      </c>
      <c r="W147" s="2590" t="str">
        <f>IF(OR(V147=0, ISBLANK(P147)), "", TEXT(ROUND(V147/INDEX(AI21:AI83, MATCH(P147, AH21:AH83, 0)), 0),"# ##0") &amp; " " &amp; P147)</f>
        <v/>
      </c>
      <c r="X147" s="2591">
        <f t="shared" si="52"/>
        <v>0</v>
      </c>
      <c r="Y147" s="2592">
        <f t="shared" si="53"/>
        <v>0</v>
      </c>
      <c r="Z147" s="2592" t="str">
        <f t="shared" si="54"/>
        <v/>
      </c>
      <c r="AA147" s="2581"/>
      <c r="AB147" s="2593">
        <f t="shared" ref="AB147:AB210" si="61">IF(ISBLANK(AA147), V147, V147*(1-AA147/100))</f>
        <v>0</v>
      </c>
      <c r="AC147" s="2583">
        <v>1</v>
      </c>
      <c r="AD147" s="2594">
        <f t="shared" si="55"/>
        <v>0</v>
      </c>
      <c r="AE147" s="2564"/>
      <c r="AF147" s="2573">
        <f t="shared" ref="AF147:AF210" si="62">IFERROR(IF(ISNUMBER(U147)*ISNUMBER(S147),U147/S147,0),0)</f>
        <v>0</v>
      </c>
      <c r="AG147" s="2574">
        <f t="shared" si="56"/>
        <v>0</v>
      </c>
      <c r="AL147" s="1401" t="str">
        <f t="shared" si="60"/>
        <v>►</v>
      </c>
      <c r="AN147" s="76"/>
      <c r="AO147" s="76"/>
      <c r="AP147" s="76"/>
      <c r="AQ147" s="76"/>
      <c r="AS147" s="2306"/>
      <c r="AT147" s="2307"/>
      <c r="AU147" s="2307"/>
      <c r="AV147" s="2307"/>
      <c r="AW147" s="2307"/>
      <c r="AX147" s="2307"/>
      <c r="AY147" s="2633"/>
      <c r="BF147" s="559"/>
      <c r="BG147" s="16"/>
      <c r="BH147" s="16"/>
      <c r="BI147" s="16"/>
      <c r="BJ147" s="16"/>
      <c r="BK147" s="16"/>
      <c r="BL147" s="629"/>
      <c r="BN147" s="4">
        <v>1</v>
      </c>
    </row>
    <row r="148" spans="1:66" s="48" customFormat="1" ht="21" customHeight="1" thickBot="1" x14ac:dyDescent="0.3">
      <c r="A148" s="1401" t="str">
        <f t="shared" si="57"/>
        <v>A</v>
      </c>
      <c r="B148" s="1402" t="str">
        <f t="shared" si="58"/>
        <v/>
      </c>
      <c r="C148" s="1403">
        <f t="shared" si="47"/>
        <v>0</v>
      </c>
      <c r="D148" s="2475">
        <f t="shared" si="59"/>
        <v>0</v>
      </c>
      <c r="E148" s="1402">
        <f t="shared" si="48"/>
        <v>0</v>
      </c>
      <c r="F148" s="1402">
        <f t="shared" si="49"/>
        <v>0</v>
      </c>
      <c r="G148" s="1402" t="str">
        <f t="shared" si="50"/>
        <v/>
      </c>
      <c r="H148" s="2634" t="s">
        <v>18</v>
      </c>
      <c r="I148" s="2635"/>
      <c r="J148" s="2635"/>
      <c r="K148" s="2635"/>
      <c r="L148" s="2635"/>
      <c r="M148" s="2635"/>
      <c r="N148" s="2635"/>
      <c r="O148" s="2635"/>
      <c r="P148" s="2635"/>
      <c r="Q148" s="2635"/>
      <c r="R148" s="2635"/>
      <c r="S148" s="2441"/>
      <c r="T148" s="2443"/>
      <c r="U148" s="2442"/>
      <c r="V148" s="2577">
        <f t="shared" si="51"/>
        <v>0</v>
      </c>
      <c r="W148" s="2578" t="str">
        <f>IF(OR(V148=0, ISBLANK(P148)), "", TEXT(ROUND(V148/INDEX(AI21:AI83, MATCH(P148, AH21:AH83, 0)), 0),"# ##0") &amp; " " &amp; P148)</f>
        <v/>
      </c>
      <c r="X148" s="2579">
        <f t="shared" si="52"/>
        <v>0</v>
      </c>
      <c r="Y148" s="2580">
        <f t="shared" si="53"/>
        <v>0</v>
      </c>
      <c r="Z148" s="2580" t="str">
        <f t="shared" si="54"/>
        <v/>
      </c>
      <c r="AA148" s="2581"/>
      <c r="AB148" s="2582">
        <f t="shared" si="61"/>
        <v>0</v>
      </c>
      <c r="AC148" s="2583">
        <v>1</v>
      </c>
      <c r="AD148" s="2584">
        <f t="shared" si="55"/>
        <v>0</v>
      </c>
      <c r="AE148" s="2564"/>
      <c r="AF148" s="2573">
        <f t="shared" si="62"/>
        <v>0</v>
      </c>
      <c r="AG148" s="2574">
        <f t="shared" si="56"/>
        <v>0</v>
      </c>
      <c r="AL148" s="1401" t="str">
        <f t="shared" si="60"/>
        <v>A</v>
      </c>
      <c r="AN148" s="76"/>
      <c r="AO148" s="76"/>
      <c r="AP148" s="76"/>
      <c r="AQ148" s="76"/>
      <c r="AS148"/>
      <c r="AT148"/>
      <c r="AU148"/>
      <c r="AV148"/>
      <c r="AW148"/>
      <c r="AX148"/>
      <c r="AY148"/>
      <c r="BF148" s="559"/>
      <c r="BG148" s="641">
        <v>149.92240344353021</v>
      </c>
      <c r="BH148" s="642">
        <v>8</v>
      </c>
      <c r="BI148" s="16"/>
      <c r="BJ148" s="248" t="s">
        <v>374</v>
      </c>
      <c r="BK148" s="16"/>
      <c r="BL148" s="629"/>
      <c r="BN148" s="4">
        <v>1</v>
      </c>
    </row>
    <row r="149" spans="1:66" s="48" customFormat="1" ht="21" customHeight="1" x14ac:dyDescent="0.25">
      <c r="A149" s="1401" t="str">
        <f t="shared" si="57"/>
        <v>►</v>
      </c>
      <c r="B149" s="1402" t="str">
        <f t="shared" si="58"/>
        <v>►</v>
      </c>
      <c r="C149" s="1403" t="str">
        <f t="shared" si="47"/>
        <v>►</v>
      </c>
      <c r="D149" s="2475" t="str">
        <f t="shared" si="59"/>
        <v>►</v>
      </c>
      <c r="E149" s="1402" t="str">
        <f t="shared" si="48"/>
        <v>►</v>
      </c>
      <c r="F149" s="1402" t="str">
        <f t="shared" si="49"/>
        <v>►</v>
      </c>
      <c r="G149" s="1402" t="str">
        <f t="shared" si="50"/>
        <v>►</v>
      </c>
      <c r="H149" s="54"/>
      <c r="I149" s="55"/>
      <c r="J149" s="56"/>
      <c r="K149" s="56"/>
      <c r="L149" s="57"/>
      <c r="M149" s="58"/>
      <c r="N149" s="2456"/>
      <c r="O149" s="2456"/>
      <c r="P149" s="2445">
        <v>3</v>
      </c>
      <c r="Q149" s="2445"/>
      <c r="R149" s="2446"/>
      <c r="S149" s="2441"/>
      <c r="T149" s="2443"/>
      <c r="U149" s="2442"/>
      <c r="V149" s="2589">
        <f t="shared" si="51"/>
        <v>0</v>
      </c>
      <c r="W149" s="2590" t="str">
        <f>IF(OR(V149=0, ISBLANK(P149)), "", TEXT(ROUND(V149/INDEX(AI21:AI83, MATCH(P149, AH21:AH83, 0)), 0),"# ##0") &amp; " " &amp; P149)</f>
        <v/>
      </c>
      <c r="X149" s="2591">
        <f t="shared" si="52"/>
        <v>0</v>
      </c>
      <c r="Y149" s="2592">
        <f t="shared" si="53"/>
        <v>0</v>
      </c>
      <c r="Z149" s="2592" t="str">
        <f t="shared" si="54"/>
        <v/>
      </c>
      <c r="AA149" s="2581"/>
      <c r="AB149" s="2593">
        <f t="shared" si="61"/>
        <v>0</v>
      </c>
      <c r="AC149" s="2583">
        <v>1</v>
      </c>
      <c r="AD149" s="2594">
        <f t="shared" si="55"/>
        <v>0</v>
      </c>
      <c r="AE149" s="2564"/>
      <c r="AF149" s="2573">
        <f t="shared" si="62"/>
        <v>0</v>
      </c>
      <c r="AG149" s="2574">
        <f t="shared" si="56"/>
        <v>0</v>
      </c>
      <c r="AL149" s="1401" t="str">
        <f t="shared" si="60"/>
        <v>►</v>
      </c>
      <c r="AN149" s="76"/>
      <c r="AO149" s="76"/>
      <c r="AP149" s="76"/>
      <c r="AQ149" s="76"/>
      <c r="AS149" s="3573" t="s">
        <v>2080</v>
      </c>
      <c r="AT149" s="3574"/>
      <c r="AU149" s="3574"/>
      <c r="AV149" s="3574"/>
      <c r="AW149" s="3574"/>
      <c r="AX149" s="3574"/>
      <c r="AY149" s="3575"/>
      <c r="BF149" s="559"/>
      <c r="BG149" s="643">
        <v>1.28</v>
      </c>
      <c r="BH149" s="644">
        <v>7</v>
      </c>
      <c r="BI149" s="16"/>
      <c r="BJ149" s="248" t="s">
        <v>375</v>
      </c>
      <c r="BK149" s="16"/>
      <c r="BL149" s="629"/>
      <c r="BN149" s="4">
        <v>1</v>
      </c>
    </row>
    <row r="150" spans="1:66" s="48" customFormat="1" ht="21" customHeight="1" x14ac:dyDescent="0.25">
      <c r="A150" s="1401" t="str">
        <f t="shared" si="57"/>
        <v>►</v>
      </c>
      <c r="B150" s="1402" t="str">
        <f t="shared" si="58"/>
        <v>►</v>
      </c>
      <c r="C150" s="1403" t="str">
        <f t="shared" si="47"/>
        <v>►</v>
      </c>
      <c r="D150" s="2475" t="str">
        <f t="shared" si="59"/>
        <v>►</v>
      </c>
      <c r="E150" s="1402" t="str">
        <f t="shared" si="48"/>
        <v>►</v>
      </c>
      <c r="F150" s="1402" t="str">
        <f t="shared" si="49"/>
        <v>►</v>
      </c>
      <c r="G150" s="1402" t="str">
        <f t="shared" si="50"/>
        <v>►</v>
      </c>
      <c r="H150" s="66"/>
      <c r="I150" s="67"/>
      <c r="J150" s="68"/>
      <c r="K150" s="68"/>
      <c r="L150" s="69"/>
      <c r="M150" s="70"/>
      <c r="N150" s="2457"/>
      <c r="O150" s="2457"/>
      <c r="P150" s="2447"/>
      <c r="Q150" s="2447"/>
      <c r="R150" s="2448"/>
      <c r="S150" s="2441"/>
      <c r="T150" s="2443"/>
      <c r="U150" s="2442"/>
      <c r="V150" s="2577">
        <f t="shared" si="51"/>
        <v>0</v>
      </c>
      <c r="W150" s="2578" t="str">
        <f>IF(OR(V150=0, ISBLANK(P150)), "", TEXT(ROUND(V150/INDEX(AI21:AI83, MATCH(P150, AH21:AH83, 0)), 0),"# ##0") &amp; " " &amp; P150)</f>
        <v/>
      </c>
      <c r="X150" s="2579">
        <f t="shared" si="52"/>
        <v>0</v>
      </c>
      <c r="Y150" s="2580">
        <f t="shared" si="53"/>
        <v>0</v>
      </c>
      <c r="Z150" s="2580" t="str">
        <f t="shared" si="54"/>
        <v/>
      </c>
      <c r="AA150" s="2581"/>
      <c r="AB150" s="2582">
        <f t="shared" si="61"/>
        <v>0</v>
      </c>
      <c r="AC150" s="2583">
        <v>1</v>
      </c>
      <c r="AD150" s="2584">
        <f t="shared" si="55"/>
        <v>0</v>
      </c>
      <c r="AE150" s="2564"/>
      <c r="AF150" s="2573">
        <f t="shared" si="62"/>
        <v>0</v>
      </c>
      <c r="AG150" s="2574">
        <f t="shared" si="56"/>
        <v>0</v>
      </c>
      <c r="AL150" s="1401" t="str">
        <f t="shared" si="60"/>
        <v>►</v>
      </c>
      <c r="AN150" s="76"/>
      <c r="AO150" s="76"/>
      <c r="AP150" s="76"/>
      <c r="AQ150" s="76"/>
      <c r="AS150" s="3252"/>
      <c r="AT150" s="3248"/>
      <c r="AU150" s="3248"/>
      <c r="AV150" s="3248"/>
      <c r="AW150" s="3248"/>
      <c r="AX150" s="3248"/>
      <c r="AY150" s="3253"/>
      <c r="BF150" s="559"/>
      <c r="BG150" s="645">
        <v>3</v>
      </c>
      <c r="BH150" s="646">
        <v>0.38194444444444442</v>
      </c>
      <c r="BI150" s="16"/>
      <c r="BJ150" s="647" t="s">
        <v>376</v>
      </c>
      <c r="BK150" s="648" t="s">
        <v>377</v>
      </c>
      <c r="BL150" s="649" t="s">
        <v>378</v>
      </c>
      <c r="BN150" s="4">
        <v>1</v>
      </c>
    </row>
    <row r="151" spans="1:66" s="48" customFormat="1" ht="21" customHeight="1" x14ac:dyDescent="0.25">
      <c r="A151" s="1401" t="str">
        <f t="shared" si="57"/>
        <v>►</v>
      </c>
      <c r="B151" s="1402" t="str">
        <f t="shared" si="58"/>
        <v>►</v>
      </c>
      <c r="C151" s="1403" t="str">
        <f t="shared" si="47"/>
        <v>►</v>
      </c>
      <c r="D151" s="2475" t="str">
        <f t="shared" si="59"/>
        <v>►</v>
      </c>
      <c r="E151" s="1402" t="str">
        <f t="shared" si="48"/>
        <v>►</v>
      </c>
      <c r="F151" s="1402" t="str">
        <f t="shared" si="49"/>
        <v>►</v>
      </c>
      <c r="G151" s="1402" t="str">
        <f t="shared" si="50"/>
        <v>►</v>
      </c>
      <c r="H151" s="66"/>
      <c r="I151" s="77"/>
      <c r="J151" s="78"/>
      <c r="K151" s="79"/>
      <c r="L151" s="80"/>
      <c r="M151" s="81"/>
      <c r="N151" s="82"/>
      <c r="O151" s="83"/>
      <c r="P151" s="84"/>
      <c r="Q151" s="16"/>
      <c r="R151" s="85"/>
      <c r="S151" s="2441"/>
      <c r="T151" s="2443"/>
      <c r="U151" s="2442"/>
      <c r="V151" s="2589">
        <f t="shared" si="51"/>
        <v>0</v>
      </c>
      <c r="W151" s="2590" t="str">
        <f>IF(OR(V151=0, ISBLANK(P151)), "", TEXT(ROUND(V151/INDEX(AI21:AI83, MATCH(P151, AH21:AH83, 0)), 0),"# ##0") &amp; " " &amp; P151)</f>
        <v/>
      </c>
      <c r="X151" s="2591">
        <f t="shared" si="52"/>
        <v>0</v>
      </c>
      <c r="Y151" s="2592">
        <f t="shared" si="53"/>
        <v>0</v>
      </c>
      <c r="Z151" s="2592" t="str">
        <f t="shared" si="54"/>
        <v/>
      </c>
      <c r="AA151" s="2581"/>
      <c r="AB151" s="2593">
        <f t="shared" si="61"/>
        <v>0</v>
      </c>
      <c r="AC151" s="2583">
        <v>1</v>
      </c>
      <c r="AD151" s="2594">
        <f t="shared" si="55"/>
        <v>0</v>
      </c>
      <c r="AE151" s="2564"/>
      <c r="AF151" s="2573">
        <f t="shared" si="62"/>
        <v>0</v>
      </c>
      <c r="AG151" s="2574">
        <f t="shared" si="56"/>
        <v>0</v>
      </c>
      <c r="AL151" s="1401" t="str">
        <f t="shared" si="60"/>
        <v>►</v>
      </c>
      <c r="AN151" s="76"/>
      <c r="AO151" s="76"/>
      <c r="AP151" s="76"/>
      <c r="AQ151" s="76"/>
      <c r="AS151" s="3252" t="s">
        <v>2084</v>
      </c>
      <c r="AT151" s="3248"/>
      <c r="AU151" s="3248"/>
      <c r="AV151" s="3248"/>
      <c r="AW151" s="3248"/>
      <c r="AX151" s="3248"/>
      <c r="AY151" s="3253"/>
      <c r="BF151" s="323"/>
      <c r="BG151" s="650">
        <v>2</v>
      </c>
      <c r="BH151" s="651">
        <v>6</v>
      </c>
      <c r="BI151" s="16"/>
      <c r="BJ151" s="652" t="s">
        <v>379</v>
      </c>
      <c r="BK151" s="653" t="s">
        <v>380</v>
      </c>
      <c r="BL151" s="654" t="s">
        <v>381</v>
      </c>
      <c r="BN151" s="4">
        <v>1</v>
      </c>
    </row>
    <row r="152" spans="1:66" s="48" customFormat="1" ht="21" customHeight="1" x14ac:dyDescent="0.25">
      <c r="A152" s="1401" t="str">
        <f t="shared" si="57"/>
        <v>►</v>
      </c>
      <c r="B152" s="1402" t="str">
        <f t="shared" si="58"/>
        <v>►</v>
      </c>
      <c r="C152" s="1403" t="str">
        <f t="shared" si="47"/>
        <v>►</v>
      </c>
      <c r="D152" s="2475" t="str">
        <f t="shared" si="59"/>
        <v>►</v>
      </c>
      <c r="E152" s="1402" t="str">
        <f t="shared" si="48"/>
        <v>►</v>
      </c>
      <c r="F152" s="1402" t="str">
        <f t="shared" si="49"/>
        <v>►</v>
      </c>
      <c r="G152" s="1402" t="str">
        <f t="shared" si="50"/>
        <v>►</v>
      </c>
      <c r="H152" s="66"/>
      <c r="I152" s="91"/>
      <c r="J152" s="91"/>
      <c r="K152" s="91"/>
      <c r="L152" s="92"/>
      <c r="M152" s="93"/>
      <c r="N152" s="93"/>
      <c r="O152" s="94"/>
      <c r="P152" s="2297"/>
      <c r="Q152" s="2297"/>
      <c r="R152" s="2449"/>
      <c r="S152" s="2441"/>
      <c r="T152" s="2443"/>
      <c r="U152" s="2442"/>
      <c r="V152" s="2577">
        <f t="shared" si="51"/>
        <v>0</v>
      </c>
      <c r="W152" s="2578" t="str">
        <f>IF(OR(V152=0, ISBLANK(P152)), "", TEXT(ROUND(V152/INDEX(AI21:AI83, MATCH(P152, AH21:AH83, 0)), 0),"# ##0") &amp; " " &amp; P152)</f>
        <v/>
      </c>
      <c r="X152" s="2579">
        <f t="shared" si="52"/>
        <v>0</v>
      </c>
      <c r="Y152" s="2580">
        <f t="shared" si="53"/>
        <v>0</v>
      </c>
      <c r="Z152" s="2580" t="str">
        <f t="shared" si="54"/>
        <v/>
      </c>
      <c r="AA152" s="2581"/>
      <c r="AB152" s="2582">
        <f t="shared" si="61"/>
        <v>0</v>
      </c>
      <c r="AC152" s="2583">
        <v>1</v>
      </c>
      <c r="AD152" s="2584">
        <f t="shared" si="55"/>
        <v>0</v>
      </c>
      <c r="AE152" s="2564"/>
      <c r="AF152" s="2573">
        <f t="shared" si="62"/>
        <v>0</v>
      </c>
      <c r="AG152" s="2574">
        <f t="shared" si="56"/>
        <v>0</v>
      </c>
      <c r="AL152" s="1401" t="str">
        <f t="shared" si="60"/>
        <v>►</v>
      </c>
      <c r="AN152" s="76"/>
      <c r="AO152" s="76"/>
      <c r="AP152" s="76"/>
      <c r="AQ152" s="76"/>
      <c r="AS152" s="3252"/>
      <c r="AT152" s="3248"/>
      <c r="AU152" s="3248"/>
      <c r="AV152" s="3248"/>
      <c r="AW152" s="3248"/>
      <c r="AX152" s="3248"/>
      <c r="AY152" s="3253"/>
      <c r="BF152" s="410"/>
      <c r="BG152" s="655">
        <v>2</v>
      </c>
      <c r="BH152" s="656">
        <f>ROW()</f>
        <v>152</v>
      </c>
      <c r="BI152" s="16"/>
      <c r="BJ152"/>
      <c r="BK152"/>
      <c r="BL152" s="401"/>
      <c r="BN152" s="4">
        <v>1</v>
      </c>
    </row>
    <row r="153" spans="1:66" s="48" customFormat="1" ht="21" customHeight="1" x14ac:dyDescent="0.25">
      <c r="A153" s="1401" t="str">
        <f t="shared" si="57"/>
        <v>►</v>
      </c>
      <c r="B153" s="1402" t="str">
        <f t="shared" si="58"/>
        <v>►</v>
      </c>
      <c r="C153" s="1403" t="str">
        <f t="shared" si="47"/>
        <v>►</v>
      </c>
      <c r="D153" s="2475" t="str">
        <f t="shared" si="59"/>
        <v>►</v>
      </c>
      <c r="E153" s="1402" t="str">
        <f t="shared" si="48"/>
        <v>►</v>
      </c>
      <c r="F153" s="1402" t="str">
        <f t="shared" si="49"/>
        <v>►</v>
      </c>
      <c r="G153" s="1402" t="str">
        <f t="shared" si="50"/>
        <v>►</v>
      </c>
      <c r="H153" s="66"/>
      <c r="I153" s="91"/>
      <c r="J153" s="91"/>
      <c r="K153" s="91"/>
      <c r="L153" s="110"/>
      <c r="M153" s="111"/>
      <c r="N153" s="92"/>
      <c r="O153" s="2588" t="s">
        <v>2529</v>
      </c>
      <c r="P153" s="2297"/>
      <c r="Q153" s="2297"/>
      <c r="R153" s="2449"/>
      <c r="S153" s="2441"/>
      <c r="T153" s="2443"/>
      <c r="U153" s="2442"/>
      <c r="V153" s="2589">
        <f t="shared" si="51"/>
        <v>0</v>
      </c>
      <c r="W153" s="2590" t="str">
        <f>IF(OR(V153=0, ISBLANK(P153)), "", TEXT(ROUND(V153/INDEX(AI21:AI83, MATCH(P153, AH21:AH83, 0)), 0),"# ##0") &amp; " " &amp; P153)</f>
        <v/>
      </c>
      <c r="X153" s="2591">
        <f t="shared" si="52"/>
        <v>0</v>
      </c>
      <c r="Y153" s="2592">
        <f t="shared" si="53"/>
        <v>0</v>
      </c>
      <c r="Z153" s="2592" t="str">
        <f t="shared" si="54"/>
        <v/>
      </c>
      <c r="AA153" s="2581"/>
      <c r="AB153" s="2593">
        <f t="shared" si="61"/>
        <v>0</v>
      </c>
      <c r="AC153" s="2583">
        <v>1</v>
      </c>
      <c r="AD153" s="2594">
        <f t="shared" si="55"/>
        <v>0</v>
      </c>
      <c r="AE153" s="2564"/>
      <c r="AF153" s="2573">
        <f t="shared" si="62"/>
        <v>0</v>
      </c>
      <c r="AG153" s="2574">
        <f t="shared" si="56"/>
        <v>0</v>
      </c>
      <c r="AL153" s="1401" t="str">
        <f t="shared" si="60"/>
        <v>►</v>
      </c>
      <c r="AN153" s="76"/>
      <c r="AO153" s="76"/>
      <c r="AP153" s="76"/>
      <c r="AQ153" s="76"/>
      <c r="AS153" s="2597"/>
      <c r="AT153" s="3281" t="s">
        <v>2086</v>
      </c>
      <c r="AU153" s="3281"/>
      <c r="AV153" s="3281"/>
      <c r="AW153" s="3281"/>
      <c r="AX153" s="3281"/>
      <c r="AY153" s="3581"/>
      <c r="BF153" s="503"/>
      <c r="BG153" s="657">
        <v>5</v>
      </c>
      <c r="BH153" s="658"/>
      <c r="BI153" s="16"/>
      <c r="BJ153" s="659" t="s">
        <v>382</v>
      </c>
      <c r="BK153" s="660" t="s">
        <v>383</v>
      </c>
      <c r="BL153" s="661" t="s">
        <v>384</v>
      </c>
      <c r="BN153" s="4">
        <v>1</v>
      </c>
    </row>
    <row r="154" spans="1:66" s="48" customFormat="1" ht="21" customHeight="1" x14ac:dyDescent="0.25">
      <c r="A154" s="1401" t="str">
        <f t="shared" si="57"/>
        <v>►</v>
      </c>
      <c r="B154" s="1402" t="str">
        <f t="shared" si="58"/>
        <v>►</v>
      </c>
      <c r="C154" s="1403" t="str">
        <f t="shared" si="47"/>
        <v>►</v>
      </c>
      <c r="D154" s="2475" t="str">
        <f t="shared" si="59"/>
        <v>►</v>
      </c>
      <c r="E154" s="1402" t="str">
        <f t="shared" si="48"/>
        <v>►</v>
      </c>
      <c r="F154" s="1402" t="str">
        <f t="shared" si="49"/>
        <v>►</v>
      </c>
      <c r="G154" s="1402" t="str">
        <f t="shared" si="50"/>
        <v>►</v>
      </c>
      <c r="H154" s="66"/>
      <c r="I154" s="121"/>
      <c r="J154" s="121"/>
      <c r="K154" s="121"/>
      <c r="L154" s="122"/>
      <c r="M154" s="123"/>
      <c r="N154" s="123"/>
      <c r="O154" s="123"/>
      <c r="P154" s="123"/>
      <c r="Q154" s="123"/>
      <c r="R154" s="124"/>
      <c r="S154" s="2441"/>
      <c r="T154" s="2443"/>
      <c r="U154" s="2442"/>
      <c r="V154" s="2577">
        <f t="shared" si="51"/>
        <v>0</v>
      </c>
      <c r="W154" s="2578" t="str">
        <f>IF(OR(V154=0, ISBLANK(P154)), "", TEXT(ROUND(V154/INDEX(AI21:AI83, MATCH(P154, AH21:AH83, 0)), 0),"# ##0") &amp; " " &amp; P154)</f>
        <v/>
      </c>
      <c r="X154" s="2579">
        <f t="shared" si="52"/>
        <v>0</v>
      </c>
      <c r="Y154" s="2580">
        <f t="shared" si="53"/>
        <v>0</v>
      </c>
      <c r="Z154" s="2580" t="str">
        <f t="shared" si="54"/>
        <v/>
      </c>
      <c r="AA154" s="2581"/>
      <c r="AB154" s="2582">
        <f t="shared" si="61"/>
        <v>0</v>
      </c>
      <c r="AC154" s="2583">
        <v>1</v>
      </c>
      <c r="AD154" s="2584">
        <f t="shared" si="55"/>
        <v>0</v>
      </c>
      <c r="AE154" s="2564"/>
      <c r="AF154" s="2573">
        <f t="shared" si="62"/>
        <v>0</v>
      </c>
      <c r="AG154" s="2574">
        <f t="shared" si="56"/>
        <v>0</v>
      </c>
      <c r="AL154" s="1401" t="str">
        <f t="shared" si="60"/>
        <v>►</v>
      </c>
      <c r="AN154" s="76"/>
      <c r="AO154" s="76"/>
      <c r="AP154" s="76"/>
      <c r="AQ154" s="76"/>
      <c r="AS154" s="2600"/>
      <c r="AT154" s="2242"/>
      <c r="AU154" s="2242"/>
      <c r="AV154" s="2242"/>
      <c r="AW154" s="2242"/>
      <c r="AX154" s="730"/>
      <c r="AY154" s="2601"/>
      <c r="BF154" s="117"/>
      <c r="BG154" s="662">
        <v>12</v>
      </c>
      <c r="BH154" s="663">
        <f>ROW()</f>
        <v>154</v>
      </c>
      <c r="BI154" s="16"/>
      <c r="BJ154" s="664" t="s">
        <v>385</v>
      </c>
      <c r="BK154" s="665" t="s">
        <v>386</v>
      </c>
      <c r="BL154" s="666" t="s">
        <v>387</v>
      </c>
      <c r="BN154" s="4">
        <v>1</v>
      </c>
    </row>
    <row r="155" spans="1:66" s="48" customFormat="1" ht="21" customHeight="1" x14ac:dyDescent="0.25">
      <c r="A155" s="1401" t="str">
        <f t="shared" si="57"/>
        <v>►</v>
      </c>
      <c r="B155" s="1402" t="str">
        <f t="shared" si="58"/>
        <v>►</v>
      </c>
      <c r="C155" s="1403" t="str">
        <f t="shared" si="47"/>
        <v>►</v>
      </c>
      <c r="D155" s="2475" t="str">
        <f t="shared" si="59"/>
        <v>►</v>
      </c>
      <c r="E155" s="1402" t="str">
        <f t="shared" si="48"/>
        <v>►</v>
      </c>
      <c r="F155" s="1402" t="str">
        <f t="shared" si="49"/>
        <v>►</v>
      </c>
      <c r="G155" s="1402" t="str">
        <f t="shared" si="50"/>
        <v>►</v>
      </c>
      <c r="H155" s="129"/>
      <c r="I155" s="130"/>
      <c r="J155" s="130"/>
      <c r="K155" s="130"/>
      <c r="L155" s="131"/>
      <c r="M155" s="132"/>
      <c r="N155" s="2458"/>
      <c r="O155" s="2458"/>
      <c r="P155" s="2458"/>
      <c r="Q155" s="133"/>
      <c r="R155" s="134"/>
      <c r="S155" s="2441"/>
      <c r="T155" s="2443"/>
      <c r="U155" s="2442"/>
      <c r="V155" s="2589">
        <f t="shared" si="51"/>
        <v>0</v>
      </c>
      <c r="W155" s="2590" t="str">
        <f>IF(OR(V155=0, ISBLANK(P155)), "", TEXT(ROUND(V155/INDEX(AI21:AI83, MATCH(P155, AH21:AH83, 0)), 0),"# ##0") &amp; " " &amp; P155)</f>
        <v/>
      </c>
      <c r="X155" s="2591">
        <f t="shared" si="52"/>
        <v>0</v>
      </c>
      <c r="Y155" s="2592">
        <f t="shared" si="53"/>
        <v>0</v>
      </c>
      <c r="Z155" s="2592" t="str">
        <f t="shared" si="54"/>
        <v/>
      </c>
      <c r="AA155" s="2581"/>
      <c r="AB155" s="2593">
        <f t="shared" si="61"/>
        <v>0</v>
      </c>
      <c r="AC155" s="2583">
        <v>1</v>
      </c>
      <c r="AD155" s="2594">
        <f t="shared" si="55"/>
        <v>0</v>
      </c>
      <c r="AE155" s="2564"/>
      <c r="AF155" s="2573">
        <f t="shared" si="62"/>
        <v>0</v>
      </c>
      <c r="AG155" s="2574">
        <f t="shared" si="56"/>
        <v>0</v>
      </c>
      <c r="AL155" s="1401" t="str">
        <f t="shared" si="60"/>
        <v>►</v>
      </c>
      <c r="AN155" s="76"/>
      <c r="AO155" s="76"/>
      <c r="AP155" s="76"/>
      <c r="AQ155" s="76"/>
      <c r="AS155" s="2600"/>
      <c r="AT155" s="2242"/>
      <c r="AU155" s="2242"/>
      <c r="AV155" s="2242"/>
      <c r="AW155" s="2242"/>
      <c r="AX155" s="730"/>
      <c r="AY155" s="2601"/>
      <c r="BF155" s="117"/>
      <c r="BG155" s="31"/>
      <c r="BH155" s="31"/>
      <c r="BI155" s="16"/>
      <c r="BJ155"/>
      <c r="BK155"/>
      <c r="BL155" s="401"/>
      <c r="BN155" s="4">
        <v>1</v>
      </c>
    </row>
    <row r="156" spans="1:66" s="48" customFormat="1" ht="21" customHeight="1" x14ac:dyDescent="0.25">
      <c r="A156" s="1401" t="str">
        <f t="shared" si="57"/>
        <v>►</v>
      </c>
      <c r="B156" s="1402" t="str">
        <f t="shared" si="58"/>
        <v>►</v>
      </c>
      <c r="C156" s="1403" t="str">
        <f t="shared" ref="C156:C219" si="63">IF(B156="►", "►", IFERROR(LEFT(B156, SEARCH(".", B156)-1), 0))</f>
        <v>►</v>
      </c>
      <c r="D156" s="2475" t="str">
        <f t="shared" si="59"/>
        <v>►</v>
      </c>
      <c r="E156" s="1402" t="str">
        <f t="shared" ref="E156:E219" si="64">IF(B156="►", "►", IFERROR(MID(B156, SEARCH(".", B156, SEARCH(".", B156)+1)+1, SEARCH(".", B156, SEARCH(".", B156, SEARCH(".", B156)+1)+1) - SEARCH(".", B156, SEARCH(".", B156)+1)-1), 0))</f>
        <v>►</v>
      </c>
      <c r="F156" s="1402" t="str">
        <f t="shared" ref="F156:F219" si="65">IF(B156="►", "►", IFERROR(MID(B156, SEARCH(".", B156, SEARCH(".", B156, SEARCH(".", B156)+1)+1)+1, SEARCH(".", B156, SEARCH(".", B156, SEARCH(".", B156, SEARCH(".", B156)+1)+1)+1) - SEARCH(".", B156, SEARCH(".", B156, SEARCH(".", B156)+1)+1)-1), 0))</f>
        <v>►</v>
      </c>
      <c r="G156" s="1402" t="str">
        <f t="shared" ref="G156:G219" si="66">IF(OR(B156="►", ISBLANK(B156)), "►", IFERROR(RIGHT(B156, LEN(B156)-FIND("►", B156)-1), ""))</f>
        <v>►</v>
      </c>
      <c r="H156" s="138"/>
      <c r="I156" s="139"/>
      <c r="J156" s="140"/>
      <c r="K156" s="140"/>
      <c r="L156" s="141"/>
      <c r="M156" s="141"/>
      <c r="N156" s="141"/>
      <c r="O156" s="141"/>
      <c r="P156" s="141"/>
      <c r="Q156" s="142"/>
      <c r="R156" s="143"/>
      <c r="S156" s="2441"/>
      <c r="T156" s="2443"/>
      <c r="U156" s="2442"/>
      <c r="V156" s="2577">
        <f t="shared" ref="V156:V219" si="67">IF(ISBLANK(U156) + (U156=0), 0, IFERROR(AG156*AF156*Q156, 0))</f>
        <v>0</v>
      </c>
      <c r="W156" s="2578" t="str">
        <f>IF(OR(V156=0, ISBLANK(P156)), "", TEXT(ROUND(V156/INDEX(AI21:AI83, MATCH(P156, AH21:AH83, 0)), 0),"# ##0") &amp; " " &amp; P156)</f>
        <v/>
      </c>
      <c r="X156" s="2579">
        <f t="shared" ref="X156:X219" si="68">IFERROR(IF(U156&gt;0, L156*AF156*Q156, 0), 0)</f>
        <v>0</v>
      </c>
      <c r="Y156" s="2580">
        <f t="shared" ref="Y156:Y219" si="69">IFERROR(IF(U156&gt;0,M156,0),0)</f>
        <v>0</v>
      </c>
      <c r="Z156" s="2580" t="str">
        <f t="shared" ref="Z156:Z219" si="70">IF(U156&gt;0,R156,"")</f>
        <v/>
      </c>
      <c r="AA156" s="2581"/>
      <c r="AB156" s="2582">
        <f t="shared" si="61"/>
        <v>0</v>
      </c>
      <c r="AC156" s="2583">
        <v>1</v>
      </c>
      <c r="AD156" s="2584">
        <f t="shared" ref="AD156:AD219" si="71">IF(OR(ISBLANK(AC156), ISTEXT(L156)), "", IF(V156=0, X156*AC156, V156*AC156))</f>
        <v>0</v>
      </c>
      <c r="AE156" s="2564"/>
      <c r="AF156" s="2573">
        <f t="shared" si="62"/>
        <v>0</v>
      </c>
      <c r="AG156" s="2574">
        <f t="shared" si="56"/>
        <v>0</v>
      </c>
      <c r="AL156" s="1401" t="str">
        <f t="shared" si="60"/>
        <v>►</v>
      </c>
      <c r="AN156" s="76"/>
      <c r="AO156" s="76"/>
      <c r="AP156" s="76"/>
      <c r="AQ156" s="76"/>
      <c r="AS156" s="2600"/>
      <c r="AT156" s="2242"/>
      <c r="AU156" s="2242"/>
      <c r="AV156" s="2242"/>
      <c r="AW156" s="2242"/>
      <c r="AX156" s="730"/>
      <c r="AY156" s="2601"/>
      <c r="BF156" s="117"/>
      <c r="BG156" s="667" t="s">
        <v>388</v>
      </c>
      <c r="BH156" s="667" t="s">
        <v>389</v>
      </c>
      <c r="BI156" s="16"/>
      <c r="BJ156" s="668" t="s">
        <v>390</v>
      </c>
      <c r="BK156" s="669" t="s">
        <v>391</v>
      </c>
      <c r="BL156" s="670" t="s">
        <v>392</v>
      </c>
      <c r="BN156" s="4">
        <v>1</v>
      </c>
    </row>
    <row r="157" spans="1:66" s="48" customFormat="1" ht="21" customHeight="1" x14ac:dyDescent="0.25">
      <c r="A157" s="1401" t="str">
        <f t="shared" si="57"/>
        <v>►</v>
      </c>
      <c r="B157" s="1402" t="str">
        <f t="shared" si="58"/>
        <v>►</v>
      </c>
      <c r="C157" s="1403" t="str">
        <f t="shared" si="63"/>
        <v>►</v>
      </c>
      <c r="D157" s="2475" t="str">
        <f t="shared" si="59"/>
        <v>►</v>
      </c>
      <c r="E157" s="1402" t="str">
        <f t="shared" si="64"/>
        <v>►</v>
      </c>
      <c r="F157" s="1402" t="str">
        <f t="shared" si="65"/>
        <v>►</v>
      </c>
      <c r="G157" s="1402" t="str">
        <f t="shared" si="66"/>
        <v>►</v>
      </c>
      <c r="H157" s="66"/>
      <c r="I157" s="149"/>
      <c r="J157" s="91"/>
      <c r="K157" s="91"/>
      <c r="L157" s="150"/>
      <c r="M157" s="151"/>
      <c r="N157" s="152"/>
      <c r="O157" s="2603"/>
      <c r="P157" s="2604"/>
      <c r="Q157" s="2605"/>
      <c r="R157" s="153"/>
      <c r="S157" s="2441"/>
      <c r="T157" s="2443"/>
      <c r="U157" s="2442"/>
      <c r="V157" s="2589">
        <f t="shared" si="67"/>
        <v>0</v>
      </c>
      <c r="W157" s="2590" t="str">
        <f>IF(OR(V157=0, ISBLANK(P157)), "", TEXT(ROUND(V157/INDEX(AI21:AI83, MATCH(P157, AH21:AH83, 0)), 0),"# ##0") &amp; " " &amp; P157)</f>
        <v/>
      </c>
      <c r="X157" s="2591">
        <f t="shared" si="68"/>
        <v>0</v>
      </c>
      <c r="Y157" s="2592">
        <f t="shared" si="69"/>
        <v>0</v>
      </c>
      <c r="Z157" s="2592" t="str">
        <f t="shared" si="70"/>
        <v/>
      </c>
      <c r="AA157" s="2581"/>
      <c r="AB157" s="2593">
        <f t="shared" si="61"/>
        <v>0</v>
      </c>
      <c r="AC157" s="2583">
        <v>1</v>
      </c>
      <c r="AD157" s="2594">
        <f t="shared" si="71"/>
        <v>0</v>
      </c>
      <c r="AE157" s="2564"/>
      <c r="AF157" s="2573">
        <f t="shared" si="62"/>
        <v>0</v>
      </c>
      <c r="AG157" s="2574">
        <f t="shared" si="56"/>
        <v>0</v>
      </c>
      <c r="AL157" s="1401" t="str">
        <f t="shared" si="60"/>
        <v>►</v>
      </c>
      <c r="AN157" s="76"/>
      <c r="AO157" s="76"/>
      <c r="AP157" s="76"/>
      <c r="AQ157" s="76"/>
      <c r="AS157" s="2600"/>
      <c r="AT157" s="2242"/>
      <c r="AU157" s="2242"/>
      <c r="AV157" s="2242"/>
      <c r="AW157" s="2242"/>
      <c r="AX157" s="730"/>
      <c r="AY157" s="2601"/>
      <c r="BF157" s="117"/>
      <c r="BG157" s="667" t="s">
        <v>393</v>
      </c>
      <c r="BH157" s="667" t="s">
        <v>394</v>
      </c>
      <c r="BI157" s="16"/>
      <c r="BJ157" s="671" t="s">
        <v>395</v>
      </c>
      <c r="BK157" s="672" t="s">
        <v>396</v>
      </c>
      <c r="BL157" s="673" t="s">
        <v>397</v>
      </c>
      <c r="BN157" s="4">
        <v>1</v>
      </c>
    </row>
    <row r="158" spans="1:66" s="48" customFormat="1" ht="21" customHeight="1" x14ac:dyDescent="0.25">
      <c r="A158" s="1401" t="str">
        <f t="shared" si="57"/>
        <v>►</v>
      </c>
      <c r="B158" s="1402" t="str">
        <f t="shared" si="58"/>
        <v>►</v>
      </c>
      <c r="C158" s="1403" t="str">
        <f t="shared" si="63"/>
        <v>►</v>
      </c>
      <c r="D158" s="2475" t="str">
        <f t="shared" si="59"/>
        <v>►</v>
      </c>
      <c r="E158" s="1402" t="str">
        <f t="shared" si="64"/>
        <v>►</v>
      </c>
      <c r="F158" s="1402" t="str">
        <f t="shared" si="65"/>
        <v>►</v>
      </c>
      <c r="G158" s="1402" t="str">
        <f t="shared" si="66"/>
        <v>►</v>
      </c>
      <c r="H158" s="66"/>
      <c r="I158" s="149"/>
      <c r="J158" s="91"/>
      <c r="K158" s="91"/>
      <c r="L158" s="2817"/>
      <c r="M158" s="164"/>
      <c r="N158" s="165"/>
      <c r="O158" s="2451"/>
      <c r="P158" s="2453"/>
      <c r="Q158" s="3721"/>
      <c r="R158" s="166"/>
      <c r="S158" s="2441"/>
      <c r="T158" s="2443"/>
      <c r="U158" s="2442"/>
      <c r="V158" s="2577">
        <f t="shared" si="67"/>
        <v>0</v>
      </c>
      <c r="W158" s="2578" t="str">
        <f>IF(OR(V158=0, ISBLANK(P158)), "", TEXT(ROUND(V158/INDEX(AI21:AI83, MATCH(P158, AH21:AH83, 0)), 0),"# ##0") &amp; " " &amp; P158)</f>
        <v/>
      </c>
      <c r="X158" s="2579">
        <f t="shared" si="68"/>
        <v>0</v>
      </c>
      <c r="Y158" s="2580">
        <f t="shared" si="69"/>
        <v>0</v>
      </c>
      <c r="Z158" s="2580" t="str">
        <f t="shared" si="70"/>
        <v/>
      </c>
      <c r="AA158" s="2581"/>
      <c r="AB158" s="2582">
        <f t="shared" si="61"/>
        <v>0</v>
      </c>
      <c r="AC158" s="2583">
        <v>1</v>
      </c>
      <c r="AD158" s="2584">
        <f t="shared" si="71"/>
        <v>0</v>
      </c>
      <c r="AE158" s="2564"/>
      <c r="AF158" s="2573">
        <f t="shared" si="62"/>
        <v>0</v>
      </c>
      <c r="AG158" s="2574">
        <f t="shared" si="56"/>
        <v>0</v>
      </c>
      <c r="AL158" s="1401" t="str">
        <f t="shared" si="60"/>
        <v>►</v>
      </c>
      <c r="AN158" s="76"/>
      <c r="AO158" s="76"/>
      <c r="AP158" s="76"/>
      <c r="AQ158" s="76"/>
      <c r="AS158" s="2600"/>
      <c r="AT158" s="2242"/>
      <c r="AU158" s="2242"/>
      <c r="AV158" s="2242"/>
      <c r="AW158" s="2242"/>
      <c r="AX158" s="730"/>
      <c r="AY158" s="2601"/>
      <c r="BF158" s="117"/>
      <c r="BG158" s="667" t="s">
        <v>398</v>
      </c>
      <c r="BH158" s="667" t="s">
        <v>399</v>
      </c>
      <c r="BI158" s="16"/>
      <c r="BJ158" s="16"/>
      <c r="BK158" s="16"/>
      <c r="BL158" s="629"/>
      <c r="BN158" s="4">
        <v>1</v>
      </c>
    </row>
    <row r="159" spans="1:66" s="48" customFormat="1" ht="21" customHeight="1" x14ac:dyDescent="0.25">
      <c r="A159" s="1401" t="str">
        <f t="shared" si="57"/>
        <v>►</v>
      </c>
      <c r="B159" s="1402" t="str">
        <f t="shared" si="58"/>
        <v>►</v>
      </c>
      <c r="C159" s="1403" t="str">
        <f t="shared" si="63"/>
        <v>►</v>
      </c>
      <c r="D159" s="2475" t="str">
        <f t="shared" si="59"/>
        <v>►</v>
      </c>
      <c r="E159" s="1402" t="str">
        <f t="shared" si="64"/>
        <v>►</v>
      </c>
      <c r="F159" s="1402" t="str">
        <f t="shared" si="65"/>
        <v>►</v>
      </c>
      <c r="G159" s="1402" t="str">
        <f t="shared" si="66"/>
        <v>►</v>
      </c>
      <c r="H159" s="66"/>
      <c r="I159" s="149"/>
      <c r="J159" s="91"/>
      <c r="K159" s="91"/>
      <c r="L159" s="174"/>
      <c r="M159" s="175"/>
      <c r="N159" s="176"/>
      <c r="O159" s="177"/>
      <c r="P159" s="178"/>
      <c r="Q159" s="3721"/>
      <c r="R159" s="180"/>
      <c r="S159" s="2441"/>
      <c r="T159" s="2443"/>
      <c r="U159" s="2442"/>
      <c r="V159" s="2589">
        <f t="shared" si="67"/>
        <v>0</v>
      </c>
      <c r="W159" s="2590" t="str">
        <f>IF(OR(V159=0, ISBLANK(P159)), "", TEXT(ROUND(V159/INDEX(AI21:AI83, MATCH(P159, AH21:AH83, 0)), 0),"# ##0") &amp; " " &amp; P159)</f>
        <v/>
      </c>
      <c r="X159" s="2591">
        <f t="shared" si="68"/>
        <v>0</v>
      </c>
      <c r="Y159" s="2592">
        <f t="shared" si="69"/>
        <v>0</v>
      </c>
      <c r="Z159" s="2592" t="str">
        <f t="shared" si="70"/>
        <v/>
      </c>
      <c r="AA159" s="2581"/>
      <c r="AB159" s="2593">
        <f t="shared" si="61"/>
        <v>0</v>
      </c>
      <c r="AC159" s="2583">
        <v>1</v>
      </c>
      <c r="AD159" s="2594">
        <f t="shared" si="71"/>
        <v>0</v>
      </c>
      <c r="AE159" s="2564"/>
      <c r="AF159" s="2573">
        <f t="shared" si="62"/>
        <v>0</v>
      </c>
      <c r="AG159" s="2574">
        <f t="shared" ref="AG159:AG222" si="72">IF(AND(U159&lt;&gt;"", ISNUMBER(S159)), IFERROR(INDEX($AI$21:$AI$91, MATCH(P159, $AH$21:$AH$91, 0)) * O159 * IF(ISBLANK(L159), 1, L159), 0), 0)</f>
        <v>0</v>
      </c>
      <c r="AH159" s="49"/>
      <c r="AI159" s="49"/>
      <c r="AJ159" s="49"/>
      <c r="AL159" s="1401" t="str">
        <f t="shared" si="60"/>
        <v>►</v>
      </c>
      <c r="AN159" s="76"/>
      <c r="AO159" s="76"/>
      <c r="AP159" s="76"/>
      <c r="AQ159" s="76"/>
      <c r="AS159" s="2600"/>
      <c r="AT159" s="2242"/>
      <c r="AU159" s="2242"/>
      <c r="AV159" s="2242"/>
      <c r="AW159" s="2242"/>
      <c r="AX159" s="730"/>
      <c r="AY159" s="2601"/>
      <c r="BF159" s="505"/>
      <c r="BG159" s="667" t="s">
        <v>400</v>
      </c>
      <c r="BH159" s="667" t="s">
        <v>401</v>
      </c>
      <c r="BI159" s="16"/>
      <c r="BJ159" s="674" t="s">
        <v>402</v>
      </c>
      <c r="BK159" s="675" t="s">
        <v>403</v>
      </c>
      <c r="BL159" s="629"/>
      <c r="BN159" s="4">
        <v>1</v>
      </c>
    </row>
    <row r="160" spans="1:66" s="48" customFormat="1" ht="21" customHeight="1" x14ac:dyDescent="0.25">
      <c r="A160" s="1401" t="str">
        <f t="shared" si="57"/>
        <v>►</v>
      </c>
      <c r="B160" s="1402" t="str">
        <f t="shared" si="58"/>
        <v>►</v>
      </c>
      <c r="C160" s="1403" t="str">
        <f t="shared" si="63"/>
        <v>►</v>
      </c>
      <c r="D160" s="2475" t="str">
        <f t="shared" si="59"/>
        <v>►</v>
      </c>
      <c r="E160" s="1402" t="str">
        <f t="shared" si="64"/>
        <v>►</v>
      </c>
      <c r="F160" s="1402" t="str">
        <f t="shared" si="65"/>
        <v>►</v>
      </c>
      <c r="G160" s="1402" t="str">
        <f t="shared" si="66"/>
        <v>►</v>
      </c>
      <c r="H160" s="196"/>
      <c r="I160" s="149"/>
      <c r="J160" s="91"/>
      <c r="K160" s="91"/>
      <c r="L160" s="174"/>
      <c r="M160" s="175"/>
      <c r="N160" s="176"/>
      <c r="O160" s="177"/>
      <c r="P160" s="178"/>
      <c r="Q160" s="3721"/>
      <c r="R160" s="180"/>
      <c r="S160" s="2441"/>
      <c r="T160" s="2443"/>
      <c r="U160" s="2442"/>
      <c r="V160" s="2577">
        <f t="shared" si="67"/>
        <v>0</v>
      </c>
      <c r="W160" s="2578" t="str">
        <f>IF(OR(V160=0, ISBLANK(P160)), "", TEXT(ROUND(V160/INDEX(AI21:AI83, MATCH(P160, AH21:AH83, 0)), 0),"# ##0") &amp; " " &amp; P160)</f>
        <v/>
      </c>
      <c r="X160" s="2579">
        <f t="shared" si="68"/>
        <v>0</v>
      </c>
      <c r="Y160" s="2580">
        <f t="shared" si="69"/>
        <v>0</v>
      </c>
      <c r="Z160" s="2580" t="str">
        <f t="shared" si="70"/>
        <v/>
      </c>
      <c r="AA160" s="2581"/>
      <c r="AB160" s="2582">
        <f t="shared" si="61"/>
        <v>0</v>
      </c>
      <c r="AC160" s="2583">
        <v>1</v>
      </c>
      <c r="AD160" s="2584">
        <f t="shared" si="71"/>
        <v>0</v>
      </c>
      <c r="AE160" s="2564"/>
      <c r="AF160" s="2573">
        <f t="shared" si="62"/>
        <v>0</v>
      </c>
      <c r="AG160" s="2574">
        <f t="shared" si="72"/>
        <v>0</v>
      </c>
      <c r="AH160" s="49"/>
      <c r="AI160" s="49"/>
      <c r="AJ160" s="49"/>
      <c r="AL160" s="1401" t="str">
        <f t="shared" si="60"/>
        <v>►</v>
      </c>
      <c r="AN160" s="76"/>
      <c r="AO160" s="76"/>
      <c r="AP160" s="76"/>
      <c r="AQ160" s="76"/>
      <c r="AS160" s="2600"/>
      <c r="AT160" s="2242"/>
      <c r="AU160" s="2242"/>
      <c r="AV160" s="2242"/>
      <c r="AW160" s="2242"/>
      <c r="AX160" s="730"/>
      <c r="AY160" s="2601"/>
      <c r="BF160" s="505"/>
      <c r="BG160" s="667" t="s">
        <v>404</v>
      </c>
      <c r="BH160" s="667" t="s">
        <v>405</v>
      </c>
      <c r="BI160" s="16"/>
      <c r="BJ160" s="16"/>
      <c r="BK160" s="16"/>
      <c r="BL160" s="629"/>
      <c r="BN160" s="4">
        <v>1</v>
      </c>
    </row>
    <row r="161" spans="1:66" s="48" customFormat="1" ht="21" customHeight="1" x14ac:dyDescent="0.25">
      <c r="A161" s="1401" t="str">
        <f t="shared" si="57"/>
        <v>►</v>
      </c>
      <c r="B161" s="1402" t="str">
        <f t="shared" si="58"/>
        <v>►</v>
      </c>
      <c r="C161" s="1403" t="str">
        <f t="shared" si="63"/>
        <v>►</v>
      </c>
      <c r="D161" s="2475" t="str">
        <f t="shared" si="59"/>
        <v>►</v>
      </c>
      <c r="E161" s="1402" t="str">
        <f t="shared" si="64"/>
        <v>►</v>
      </c>
      <c r="F161" s="1402" t="str">
        <f t="shared" si="65"/>
        <v>►</v>
      </c>
      <c r="G161" s="1402" t="str">
        <f t="shared" si="66"/>
        <v>►</v>
      </c>
      <c r="H161" s="2606"/>
      <c r="R161" s="2607"/>
      <c r="S161" s="2441"/>
      <c r="T161" s="2443"/>
      <c r="U161" s="2442"/>
      <c r="V161" s="2589">
        <f t="shared" si="67"/>
        <v>0</v>
      </c>
      <c r="W161" s="2590" t="str">
        <f>IF(OR(V161=0, ISBLANK(P161)), "", TEXT(ROUND(V161/INDEX(AI21:AI83, MATCH(P161, AH21:AH83, 0)), 0),"# ##0") &amp; " " &amp; P161)</f>
        <v/>
      </c>
      <c r="X161" s="2591">
        <f t="shared" si="68"/>
        <v>0</v>
      </c>
      <c r="Y161" s="2592">
        <f t="shared" si="69"/>
        <v>0</v>
      </c>
      <c r="Z161" s="2592" t="str">
        <f t="shared" si="70"/>
        <v/>
      </c>
      <c r="AA161" s="2581"/>
      <c r="AB161" s="2593">
        <f t="shared" si="61"/>
        <v>0</v>
      </c>
      <c r="AC161" s="2583">
        <v>1</v>
      </c>
      <c r="AD161" s="2594">
        <f t="shared" si="71"/>
        <v>0</v>
      </c>
      <c r="AE161" s="2564"/>
      <c r="AF161" s="2573">
        <f t="shared" si="62"/>
        <v>0</v>
      </c>
      <c r="AG161" s="2574">
        <f t="shared" si="72"/>
        <v>0</v>
      </c>
      <c r="AH161" s="49"/>
      <c r="AI161" s="49"/>
      <c r="AJ161" s="49"/>
      <c r="AL161" s="1401" t="str">
        <f t="shared" si="60"/>
        <v>►</v>
      </c>
      <c r="AN161" s="76"/>
      <c r="AO161" s="76"/>
      <c r="AP161" s="76"/>
      <c r="AQ161" s="76"/>
      <c r="AS161" s="2600"/>
      <c r="AT161" s="2242"/>
      <c r="AU161" s="2242"/>
      <c r="AV161" s="2242"/>
      <c r="AW161" s="2242"/>
      <c r="AX161" s="730"/>
      <c r="AY161" s="2601"/>
      <c r="BF161" s="505"/>
      <c r="BG161" s="667" t="s">
        <v>406</v>
      </c>
      <c r="BH161" s="658">
        <v>1</v>
      </c>
      <c r="BI161" s="16"/>
      <c r="BJ161" s="16" t="s">
        <v>407</v>
      </c>
      <c r="BK161" s="16"/>
      <c r="BL161" s="629"/>
      <c r="BN161" s="4">
        <v>1</v>
      </c>
    </row>
    <row r="162" spans="1:66" s="48" customFormat="1" ht="21" customHeight="1" x14ac:dyDescent="0.25">
      <c r="A162" s="1401" t="str">
        <f t="shared" si="57"/>
        <v>►</v>
      </c>
      <c r="B162" s="1402" t="str">
        <f t="shared" si="58"/>
        <v>►</v>
      </c>
      <c r="C162" s="1403" t="str">
        <f t="shared" si="63"/>
        <v>►</v>
      </c>
      <c r="D162" s="2475" t="str">
        <f t="shared" si="59"/>
        <v>►</v>
      </c>
      <c r="E162" s="1402" t="str">
        <f t="shared" si="64"/>
        <v>►</v>
      </c>
      <c r="F162" s="1402" t="str">
        <f t="shared" si="65"/>
        <v>►</v>
      </c>
      <c r="G162" s="1402" t="str">
        <f t="shared" si="66"/>
        <v>►</v>
      </c>
      <c r="H162" s="2606"/>
      <c r="R162" s="2607"/>
      <c r="S162" s="2441"/>
      <c r="T162" s="2443"/>
      <c r="U162" s="2442"/>
      <c r="V162" s="2577">
        <f t="shared" si="67"/>
        <v>0</v>
      </c>
      <c r="W162" s="2578" t="str">
        <f>IF(OR(V162=0, ISBLANK(P162)), "", TEXT(ROUND(V162/INDEX(AI21:AI83, MATCH(P162, AH21:AH83, 0)), 0),"# ##0") &amp; " " &amp; P162)</f>
        <v/>
      </c>
      <c r="X162" s="2579">
        <f t="shared" si="68"/>
        <v>0</v>
      </c>
      <c r="Y162" s="2580">
        <f t="shared" si="69"/>
        <v>0</v>
      </c>
      <c r="Z162" s="2580" t="str">
        <f t="shared" si="70"/>
        <v/>
      </c>
      <c r="AA162" s="2581"/>
      <c r="AB162" s="2582">
        <f t="shared" si="61"/>
        <v>0</v>
      </c>
      <c r="AC162" s="2583">
        <v>1</v>
      </c>
      <c r="AD162" s="2584">
        <f t="shared" si="71"/>
        <v>0</v>
      </c>
      <c r="AE162" s="2564"/>
      <c r="AF162" s="2573">
        <f t="shared" si="62"/>
        <v>0</v>
      </c>
      <c r="AG162" s="2574">
        <f t="shared" si="72"/>
        <v>0</v>
      </c>
      <c r="AH162" s="49"/>
      <c r="AI162" s="49"/>
      <c r="AJ162" s="49"/>
      <c r="AL162" s="1401" t="str">
        <f t="shared" si="60"/>
        <v>►</v>
      </c>
      <c r="AN162" s="76"/>
      <c r="AO162" s="76"/>
      <c r="AP162" s="76"/>
      <c r="AQ162" s="76"/>
      <c r="AS162" s="2600"/>
      <c r="AT162" s="2242"/>
      <c r="AU162" s="2242"/>
      <c r="AV162" s="2242"/>
      <c r="AW162" s="2242"/>
      <c r="AX162" s="730"/>
      <c r="AY162" s="2601"/>
      <c r="BF162" s="505"/>
      <c r="BG162" s="667" t="s">
        <v>409</v>
      </c>
      <c r="BH162" s="667" t="s">
        <v>410</v>
      </c>
      <c r="BI162" s="676" t="s">
        <v>411</v>
      </c>
      <c r="BJ162" s="677" t="s">
        <v>412</v>
      </c>
      <c r="BK162" s="16"/>
      <c r="BL162" s="629" t="s">
        <v>6</v>
      </c>
      <c r="BN162" s="4">
        <v>1</v>
      </c>
    </row>
    <row r="163" spans="1:66" s="48" customFormat="1" ht="21" customHeight="1" x14ac:dyDescent="0.25">
      <c r="A163" s="1401" t="str">
        <f t="shared" si="57"/>
        <v>►</v>
      </c>
      <c r="B163" s="1402" t="str">
        <f t="shared" si="58"/>
        <v>►</v>
      </c>
      <c r="C163" s="1403" t="str">
        <f t="shared" si="63"/>
        <v>►</v>
      </c>
      <c r="D163" s="2475" t="str">
        <f t="shared" si="59"/>
        <v>►</v>
      </c>
      <c r="E163" s="1402" t="str">
        <f t="shared" si="64"/>
        <v>►</v>
      </c>
      <c r="F163" s="1402" t="str">
        <f t="shared" si="65"/>
        <v>►</v>
      </c>
      <c r="G163" s="1402" t="str">
        <f t="shared" si="66"/>
        <v>►</v>
      </c>
      <c r="H163" s="2606"/>
      <c r="R163" s="2607"/>
      <c r="S163" s="2441"/>
      <c r="T163" s="2443"/>
      <c r="U163" s="2442"/>
      <c r="V163" s="2589">
        <f t="shared" si="67"/>
        <v>0</v>
      </c>
      <c r="W163" s="2590" t="str">
        <f>IF(OR(V163=0, ISBLANK(P163)), "", TEXT(ROUND(V163/INDEX(AI21:AI83, MATCH(P163, AH21:AH83, 0)), 0),"# ##0") &amp; " " &amp; P163)</f>
        <v/>
      </c>
      <c r="X163" s="2591">
        <f t="shared" si="68"/>
        <v>0</v>
      </c>
      <c r="Y163" s="2592">
        <f t="shared" si="69"/>
        <v>0</v>
      </c>
      <c r="Z163" s="2592" t="str">
        <f t="shared" si="70"/>
        <v/>
      </c>
      <c r="AA163" s="2581"/>
      <c r="AB163" s="2593">
        <f t="shared" si="61"/>
        <v>0</v>
      </c>
      <c r="AC163" s="2583">
        <v>1</v>
      </c>
      <c r="AD163" s="2594">
        <f t="shared" si="71"/>
        <v>0</v>
      </c>
      <c r="AE163" s="2564"/>
      <c r="AF163" s="2573">
        <f t="shared" si="62"/>
        <v>0</v>
      </c>
      <c r="AG163" s="2574">
        <f t="shared" si="72"/>
        <v>0</v>
      </c>
      <c r="AH163" s="49"/>
      <c r="AI163" s="49"/>
      <c r="AJ163" s="49"/>
      <c r="AL163" s="1401" t="str">
        <f t="shared" si="60"/>
        <v>►</v>
      </c>
      <c r="AN163" s="76"/>
      <c r="AO163" s="76"/>
      <c r="AP163" s="76"/>
      <c r="AQ163" s="76"/>
      <c r="AS163" s="2600"/>
      <c r="AT163" s="2242"/>
      <c r="AU163" s="2242"/>
      <c r="AV163" s="2242"/>
      <c r="AW163" s="2242"/>
      <c r="AX163" s="730"/>
      <c r="AY163" s="2601"/>
      <c r="BF163" s="559"/>
      <c r="BG163" s="16"/>
      <c r="BH163" s="16"/>
      <c r="BI163" s="16"/>
      <c r="BJ163" s="16"/>
      <c r="BK163" s="16"/>
      <c r="BL163" s="629"/>
      <c r="BN163" s="4">
        <v>1</v>
      </c>
    </row>
    <row r="164" spans="1:66" s="48" customFormat="1" ht="21" customHeight="1" x14ac:dyDescent="0.25">
      <c r="A164" s="1401" t="str">
        <f t="shared" si="57"/>
        <v>►</v>
      </c>
      <c r="B164" s="1402" t="str">
        <f t="shared" si="58"/>
        <v>►</v>
      </c>
      <c r="C164" s="1403" t="str">
        <f t="shared" si="63"/>
        <v>►</v>
      </c>
      <c r="D164" s="2475" t="str">
        <f t="shared" si="59"/>
        <v>►</v>
      </c>
      <c r="E164" s="1402" t="str">
        <f t="shared" si="64"/>
        <v>►</v>
      </c>
      <c r="F164" s="1402" t="str">
        <f t="shared" si="65"/>
        <v>►</v>
      </c>
      <c r="G164" s="1402" t="str">
        <f t="shared" si="66"/>
        <v>►</v>
      </c>
      <c r="H164" s="2606"/>
      <c r="R164" s="2607"/>
      <c r="S164" s="2441"/>
      <c r="T164" s="2443"/>
      <c r="U164" s="2442"/>
      <c r="V164" s="2577">
        <f t="shared" si="67"/>
        <v>0</v>
      </c>
      <c r="W164" s="2578" t="str">
        <f>IF(OR(V164=0, ISBLANK(P164)), "", TEXT(ROUND(V164/INDEX(AI21:AI83, MATCH(P164, AH21:AH83, 0)), 0),"# ##0") &amp; " " &amp; P164)</f>
        <v/>
      </c>
      <c r="X164" s="2579">
        <f t="shared" si="68"/>
        <v>0</v>
      </c>
      <c r="Y164" s="2580">
        <f t="shared" si="69"/>
        <v>0</v>
      </c>
      <c r="Z164" s="2580" t="str">
        <f t="shared" si="70"/>
        <v/>
      </c>
      <c r="AA164" s="2581"/>
      <c r="AB164" s="2582">
        <f t="shared" si="61"/>
        <v>0</v>
      </c>
      <c r="AC164" s="2583">
        <v>1</v>
      </c>
      <c r="AD164" s="2584">
        <f t="shared" si="71"/>
        <v>0</v>
      </c>
      <c r="AE164" s="2564"/>
      <c r="AF164" s="2573">
        <f t="shared" si="62"/>
        <v>0</v>
      </c>
      <c r="AG164" s="2574">
        <f t="shared" si="72"/>
        <v>0</v>
      </c>
      <c r="AH164" s="49"/>
      <c r="AI164" s="49"/>
      <c r="AJ164" s="49"/>
      <c r="AL164" s="1401" t="str">
        <f t="shared" si="60"/>
        <v>►</v>
      </c>
      <c r="AN164" s="76"/>
      <c r="AO164" s="76"/>
      <c r="AP164" s="76"/>
      <c r="AQ164" s="76"/>
      <c r="AS164" s="2600"/>
      <c r="AT164" s="2242"/>
      <c r="AU164" s="2242"/>
      <c r="AV164" s="2242"/>
      <c r="AW164" s="2242"/>
      <c r="AX164" s="730"/>
      <c r="AY164" s="2601"/>
      <c r="BF164" s="559"/>
      <c r="BG164" s="16"/>
      <c r="BH164" s="16"/>
      <c r="BI164" s="16"/>
      <c r="BJ164" s="16"/>
      <c r="BK164" s="16"/>
      <c r="BL164" s="629"/>
      <c r="BN164" s="4">
        <v>1</v>
      </c>
    </row>
    <row r="165" spans="1:66" s="48" customFormat="1" ht="21" customHeight="1" x14ac:dyDescent="0.25">
      <c r="A165" s="1401" t="str">
        <f t="shared" si="57"/>
        <v>►</v>
      </c>
      <c r="B165" s="1402" t="str">
        <f t="shared" si="58"/>
        <v>►</v>
      </c>
      <c r="C165" s="1403" t="str">
        <f t="shared" si="63"/>
        <v>►</v>
      </c>
      <c r="D165" s="2475" t="str">
        <f t="shared" si="59"/>
        <v>►</v>
      </c>
      <c r="E165" s="1402" t="str">
        <f t="shared" si="64"/>
        <v>►</v>
      </c>
      <c r="F165" s="1402" t="str">
        <f t="shared" si="65"/>
        <v>►</v>
      </c>
      <c r="G165" s="1402" t="str">
        <f t="shared" si="66"/>
        <v>►</v>
      </c>
      <c r="H165" s="2606"/>
      <c r="R165" s="2607"/>
      <c r="S165" s="2441"/>
      <c r="T165" s="2443"/>
      <c r="U165" s="2442"/>
      <c r="V165" s="2589">
        <f t="shared" si="67"/>
        <v>0</v>
      </c>
      <c r="W165" s="2590" t="str">
        <f>IF(OR(V165=0, ISBLANK(P165)), "", TEXT(ROUND(V165/INDEX(AI21:AI83, MATCH(P165, AH21:AH83, 0)), 0),"# ##0") &amp; " " &amp; P165)</f>
        <v/>
      </c>
      <c r="X165" s="2591">
        <f t="shared" si="68"/>
        <v>0</v>
      </c>
      <c r="Y165" s="2592">
        <f t="shared" si="69"/>
        <v>0</v>
      </c>
      <c r="Z165" s="2592" t="str">
        <f t="shared" si="70"/>
        <v/>
      </c>
      <c r="AA165" s="2581"/>
      <c r="AB165" s="2593">
        <f t="shared" si="61"/>
        <v>0</v>
      </c>
      <c r="AC165" s="2583">
        <v>1</v>
      </c>
      <c r="AD165" s="2594">
        <f t="shared" si="71"/>
        <v>0</v>
      </c>
      <c r="AE165" s="2564"/>
      <c r="AF165" s="2573">
        <f t="shared" si="62"/>
        <v>0</v>
      </c>
      <c r="AG165" s="2574">
        <f t="shared" si="72"/>
        <v>0</v>
      </c>
      <c r="AH165" s="49"/>
      <c r="AI165" s="49"/>
      <c r="AJ165" s="49"/>
      <c r="AL165" s="1401" t="str">
        <f t="shared" si="60"/>
        <v>►</v>
      </c>
      <c r="AN165" s="76"/>
      <c r="AO165" s="76"/>
      <c r="AP165" s="76"/>
      <c r="AQ165" s="76"/>
      <c r="AS165" s="2600"/>
      <c r="AT165" s="2242"/>
      <c r="AU165" s="2242"/>
      <c r="AV165" s="2242"/>
      <c r="AW165" s="2242"/>
      <c r="AX165" s="730"/>
      <c r="AY165" s="2601"/>
      <c r="BF165" s="559"/>
      <c r="BG165" s="685" t="s">
        <v>419</v>
      </c>
      <c r="BH165" s="16"/>
      <c r="BI165" s="16"/>
      <c r="BJ165" s="16"/>
      <c r="BK165" s="16"/>
      <c r="BL165" s="629"/>
      <c r="BN165" s="4">
        <v>1</v>
      </c>
    </row>
    <row r="166" spans="1:66" s="48" customFormat="1" ht="21" customHeight="1" x14ac:dyDescent="0.25">
      <c r="A166" s="1401" t="str">
        <f t="shared" si="57"/>
        <v>►</v>
      </c>
      <c r="B166" s="1402" t="str">
        <f t="shared" si="58"/>
        <v>►</v>
      </c>
      <c r="C166" s="1403" t="str">
        <f t="shared" si="63"/>
        <v>►</v>
      </c>
      <c r="D166" s="2475" t="str">
        <f t="shared" si="59"/>
        <v>►</v>
      </c>
      <c r="E166" s="1402" t="str">
        <f t="shared" si="64"/>
        <v>►</v>
      </c>
      <c r="F166" s="1402" t="str">
        <f t="shared" si="65"/>
        <v>►</v>
      </c>
      <c r="G166" s="1402" t="str">
        <f t="shared" si="66"/>
        <v>►</v>
      </c>
      <c r="H166" s="2606"/>
      <c r="R166" s="2607"/>
      <c r="S166" s="2441"/>
      <c r="T166" s="2443"/>
      <c r="U166" s="2442"/>
      <c r="V166" s="2577">
        <f t="shared" si="67"/>
        <v>0</v>
      </c>
      <c r="W166" s="2578" t="str">
        <f>IF(OR(V166=0, ISBLANK(P166)), "", TEXT(ROUND(V166/INDEX(AI21:AI83, MATCH(P166, AH21:AH83, 0)), 0),"# ##0") &amp; " " &amp; P166)</f>
        <v/>
      </c>
      <c r="X166" s="2579">
        <f t="shared" si="68"/>
        <v>0</v>
      </c>
      <c r="Y166" s="2580">
        <f t="shared" si="69"/>
        <v>0</v>
      </c>
      <c r="Z166" s="2580" t="str">
        <f t="shared" si="70"/>
        <v/>
      </c>
      <c r="AA166" s="2581"/>
      <c r="AB166" s="2582">
        <f t="shared" si="61"/>
        <v>0</v>
      </c>
      <c r="AC166" s="2583">
        <v>1</v>
      </c>
      <c r="AD166" s="2584">
        <f t="shared" si="71"/>
        <v>0</v>
      </c>
      <c r="AE166" s="2564"/>
      <c r="AF166" s="2573">
        <f t="shared" si="62"/>
        <v>0</v>
      </c>
      <c r="AG166" s="2574">
        <f t="shared" si="72"/>
        <v>0</v>
      </c>
      <c r="AH166" s="49"/>
      <c r="AI166" s="49"/>
      <c r="AJ166" s="49"/>
      <c r="AL166" s="1401" t="str">
        <f t="shared" si="60"/>
        <v>►</v>
      </c>
      <c r="AN166" s="76"/>
      <c r="AO166" s="76"/>
      <c r="AP166" s="76"/>
      <c r="AQ166" s="76"/>
      <c r="AS166" s="2600"/>
      <c r="AT166" s="2242"/>
      <c r="AU166" s="2242"/>
      <c r="AV166" s="2242"/>
      <c r="AW166" s="2242"/>
      <c r="AX166" s="730"/>
      <c r="AY166" s="2601"/>
      <c r="BF166" s="559"/>
      <c r="BG166" s="688" t="s">
        <v>422</v>
      </c>
      <c r="BH166" s="16"/>
      <c r="BI166" s="16"/>
      <c r="BJ166" s="16"/>
      <c r="BK166" s="16"/>
      <c r="BL166" s="629"/>
      <c r="BN166" s="4">
        <v>1</v>
      </c>
    </row>
    <row r="167" spans="1:66" s="48" customFormat="1" ht="21" customHeight="1" x14ac:dyDescent="0.25">
      <c r="A167" s="1401" t="str">
        <f t="shared" si="57"/>
        <v>►</v>
      </c>
      <c r="B167" s="1402" t="str">
        <f t="shared" si="58"/>
        <v>►</v>
      </c>
      <c r="C167" s="1403" t="str">
        <f t="shared" si="63"/>
        <v>►</v>
      </c>
      <c r="D167" s="2475" t="str">
        <f t="shared" si="59"/>
        <v>►</v>
      </c>
      <c r="E167" s="1402" t="str">
        <f t="shared" si="64"/>
        <v>►</v>
      </c>
      <c r="F167" s="1402" t="str">
        <f t="shared" si="65"/>
        <v>►</v>
      </c>
      <c r="G167" s="1402" t="str">
        <f t="shared" si="66"/>
        <v>►</v>
      </c>
      <c r="H167" s="2606"/>
      <c r="R167" s="2607"/>
      <c r="S167" s="2441"/>
      <c r="T167" s="2443"/>
      <c r="U167" s="2442"/>
      <c r="V167" s="2589">
        <f t="shared" si="67"/>
        <v>0</v>
      </c>
      <c r="W167" s="2590" t="str">
        <f>IF(OR(V167=0, ISBLANK(P167)), "", TEXT(ROUND(V167/INDEX(AI21:AI83, MATCH(P167, AH21:AH83, 0)), 0),"# ##0") &amp; " " &amp; P167)</f>
        <v/>
      </c>
      <c r="X167" s="2591">
        <f t="shared" si="68"/>
        <v>0</v>
      </c>
      <c r="Y167" s="2592">
        <f t="shared" si="69"/>
        <v>0</v>
      </c>
      <c r="Z167" s="2592" t="str">
        <f t="shared" si="70"/>
        <v/>
      </c>
      <c r="AA167" s="2581"/>
      <c r="AB167" s="2593">
        <f t="shared" si="61"/>
        <v>0</v>
      </c>
      <c r="AC167" s="2583">
        <v>1</v>
      </c>
      <c r="AD167" s="2594">
        <f t="shared" si="71"/>
        <v>0</v>
      </c>
      <c r="AE167" s="2564"/>
      <c r="AF167" s="2573">
        <f t="shared" si="62"/>
        <v>0</v>
      </c>
      <c r="AG167" s="2574">
        <f t="shared" si="72"/>
        <v>0</v>
      </c>
      <c r="AH167" s="49"/>
      <c r="AI167" s="49"/>
      <c r="AJ167" s="49"/>
      <c r="AL167" s="1401" t="str">
        <f t="shared" si="60"/>
        <v>►</v>
      </c>
      <c r="AN167" s="76"/>
      <c r="AO167" s="76"/>
      <c r="AP167" s="76"/>
      <c r="AQ167" s="76"/>
      <c r="AS167" s="2600"/>
      <c r="AT167" s="2242"/>
      <c r="AU167" s="2242"/>
      <c r="AV167" s="2242"/>
      <c r="AW167" s="2242"/>
      <c r="AX167" s="730"/>
      <c r="AY167" s="2601"/>
      <c r="BF167" s="559"/>
      <c r="BG167" s="688" t="s">
        <v>424</v>
      </c>
      <c r="BH167" s="16"/>
      <c r="BI167" s="16"/>
      <c r="BJ167" s="16"/>
      <c r="BK167" s="16"/>
      <c r="BL167" s="629"/>
      <c r="BN167" s="4">
        <v>1</v>
      </c>
    </row>
    <row r="168" spans="1:66" s="48" customFormat="1" ht="21" customHeight="1" x14ac:dyDescent="0.25">
      <c r="A168" s="1401" t="str">
        <f t="shared" si="57"/>
        <v>►</v>
      </c>
      <c r="B168" s="1402" t="str">
        <f t="shared" si="58"/>
        <v>►</v>
      </c>
      <c r="C168" s="1403" t="str">
        <f t="shared" si="63"/>
        <v>►</v>
      </c>
      <c r="D168" s="2475" t="str">
        <f t="shared" si="59"/>
        <v>►</v>
      </c>
      <c r="E168" s="1402" t="str">
        <f t="shared" si="64"/>
        <v>►</v>
      </c>
      <c r="F168" s="1402" t="str">
        <f t="shared" si="65"/>
        <v>►</v>
      </c>
      <c r="G168" s="1402" t="str">
        <f t="shared" si="66"/>
        <v>►</v>
      </c>
      <c r="H168" s="2606"/>
      <c r="R168" s="2607"/>
      <c r="S168" s="2441"/>
      <c r="T168" s="2443"/>
      <c r="U168" s="2442"/>
      <c r="V168" s="2577">
        <f t="shared" si="67"/>
        <v>0</v>
      </c>
      <c r="W168" s="2578" t="str">
        <f>IF(OR(V168=0, ISBLANK(P168)), "", TEXT(ROUND(V168/INDEX(AI21:AI83, MATCH(P168, AH21:AH83, 0)), 0),"# ##0") &amp; " " &amp; P168)</f>
        <v/>
      </c>
      <c r="X168" s="2579">
        <f t="shared" si="68"/>
        <v>0</v>
      </c>
      <c r="Y168" s="2580">
        <f t="shared" si="69"/>
        <v>0</v>
      </c>
      <c r="Z168" s="2580" t="str">
        <f t="shared" si="70"/>
        <v/>
      </c>
      <c r="AA168" s="2581"/>
      <c r="AB168" s="2582">
        <f t="shared" si="61"/>
        <v>0</v>
      </c>
      <c r="AC168" s="2583">
        <v>1</v>
      </c>
      <c r="AD168" s="2584">
        <f t="shared" si="71"/>
        <v>0</v>
      </c>
      <c r="AE168" s="2564"/>
      <c r="AF168" s="2573">
        <f t="shared" si="62"/>
        <v>0</v>
      </c>
      <c r="AG168" s="2574">
        <f t="shared" si="72"/>
        <v>0</v>
      </c>
      <c r="AH168" s="49"/>
      <c r="AI168" s="49"/>
      <c r="AJ168" s="49"/>
      <c r="AL168" s="1401" t="str">
        <f t="shared" si="60"/>
        <v>►</v>
      </c>
      <c r="AN168" s="76"/>
      <c r="AO168" s="76"/>
      <c r="AP168" s="76"/>
      <c r="AQ168" s="76"/>
      <c r="AS168" s="2600"/>
      <c r="AT168" s="2242"/>
      <c r="AU168" s="2242"/>
      <c r="AV168" s="2242"/>
      <c r="AW168" s="2242"/>
      <c r="AX168" s="730"/>
      <c r="AY168" s="2601"/>
      <c r="BF168" s="559"/>
      <c r="BG168" s="689" t="s">
        <v>427</v>
      </c>
      <c r="BH168" s="16"/>
      <c r="BI168" s="16"/>
      <c r="BJ168" s="16"/>
      <c r="BK168" s="16"/>
      <c r="BL168" s="629"/>
      <c r="BN168" s="4">
        <v>1</v>
      </c>
    </row>
    <row r="169" spans="1:66" s="48" customFormat="1" ht="21" customHeight="1" x14ac:dyDescent="0.25">
      <c r="A169" s="1401" t="str">
        <f t="shared" si="57"/>
        <v>►</v>
      </c>
      <c r="B169" s="1402" t="str">
        <f t="shared" si="58"/>
        <v>►</v>
      </c>
      <c r="C169" s="1403" t="str">
        <f t="shared" si="63"/>
        <v>►</v>
      </c>
      <c r="D169" s="2475" t="str">
        <f t="shared" si="59"/>
        <v>►</v>
      </c>
      <c r="E169" s="1402" t="str">
        <f t="shared" si="64"/>
        <v>►</v>
      </c>
      <c r="F169" s="1402" t="str">
        <f t="shared" si="65"/>
        <v>►</v>
      </c>
      <c r="G169" s="1402" t="str">
        <f t="shared" si="66"/>
        <v>►</v>
      </c>
      <c r="H169" s="2606"/>
      <c r="R169" s="2607"/>
      <c r="S169" s="2441"/>
      <c r="T169" s="2443"/>
      <c r="U169" s="2442"/>
      <c r="V169" s="2589">
        <f t="shared" si="67"/>
        <v>0</v>
      </c>
      <c r="W169" s="2590" t="str">
        <f>IF(OR(V169=0, ISBLANK(P169)), "", TEXT(ROUND(V169/INDEX(AI21:AI83, MATCH(P169, AH21:AH83, 0)), 0),"# ##0") &amp; " " &amp; P169)</f>
        <v/>
      </c>
      <c r="X169" s="2591">
        <f t="shared" si="68"/>
        <v>0</v>
      </c>
      <c r="Y169" s="2592">
        <f t="shared" si="69"/>
        <v>0</v>
      </c>
      <c r="Z169" s="2592" t="str">
        <f t="shared" si="70"/>
        <v/>
      </c>
      <c r="AA169" s="2581"/>
      <c r="AB169" s="2593">
        <f t="shared" si="61"/>
        <v>0</v>
      </c>
      <c r="AC169" s="2583">
        <v>1</v>
      </c>
      <c r="AD169" s="2594">
        <f t="shared" si="71"/>
        <v>0</v>
      </c>
      <c r="AE169" s="2564"/>
      <c r="AF169" s="2573">
        <f t="shared" si="62"/>
        <v>0</v>
      </c>
      <c r="AG169" s="2574">
        <f t="shared" si="72"/>
        <v>0</v>
      </c>
      <c r="AH169" s="49"/>
      <c r="AI169" s="49"/>
      <c r="AJ169" s="49"/>
      <c r="AL169" s="1401" t="str">
        <f t="shared" si="60"/>
        <v>►</v>
      </c>
      <c r="AN169" s="76"/>
      <c r="AO169" s="76"/>
      <c r="AP169" s="76"/>
      <c r="AQ169" s="76"/>
      <c r="AS169" s="2613"/>
      <c r="AT169" s="2614" t="s">
        <v>2255</v>
      </c>
      <c r="AU169" s="2242"/>
      <c r="AV169" s="2250"/>
      <c r="AW169" s="2250"/>
      <c r="AX169" s="2251"/>
      <c r="AY169" s="2615"/>
      <c r="BF169" s="559"/>
      <c r="BG169" s="690" t="s">
        <v>429</v>
      </c>
      <c r="BH169" s="16"/>
      <c r="BI169" s="16"/>
      <c r="BJ169" s="16"/>
      <c r="BK169" s="16"/>
      <c r="BL169" s="629"/>
      <c r="BN169" s="4">
        <v>1</v>
      </c>
    </row>
    <row r="170" spans="1:66" s="48" customFormat="1" ht="21" customHeight="1" thickBot="1" x14ac:dyDescent="0.3">
      <c r="A170" s="1401" t="str">
        <f t="shared" si="57"/>
        <v>►</v>
      </c>
      <c r="B170" s="1402" t="str">
        <f t="shared" si="58"/>
        <v>►</v>
      </c>
      <c r="C170" s="1403" t="str">
        <f t="shared" si="63"/>
        <v>►</v>
      </c>
      <c r="D170" s="2475" t="str">
        <f t="shared" si="59"/>
        <v>►</v>
      </c>
      <c r="E170" s="1402" t="str">
        <f t="shared" si="64"/>
        <v>►</v>
      </c>
      <c r="F170" s="1402" t="str">
        <f t="shared" si="65"/>
        <v>►</v>
      </c>
      <c r="G170" s="1402" t="str">
        <f t="shared" si="66"/>
        <v>►</v>
      </c>
      <c r="H170" s="2606"/>
      <c r="R170" s="2607"/>
      <c r="S170" s="2441"/>
      <c r="T170" s="2443"/>
      <c r="U170" s="2442"/>
      <c r="V170" s="2577">
        <f t="shared" si="67"/>
        <v>0</v>
      </c>
      <c r="W170" s="2578" t="str">
        <f>IF(OR(V170=0, ISBLANK(P170)), "", TEXT(ROUND(V170/INDEX(AI21:AI83, MATCH(P170, AH21:AH83, 0)), 0),"# ##0") &amp; " " &amp; P170)</f>
        <v/>
      </c>
      <c r="X170" s="2579">
        <f t="shared" si="68"/>
        <v>0</v>
      </c>
      <c r="Y170" s="2580">
        <f t="shared" si="69"/>
        <v>0</v>
      </c>
      <c r="Z170" s="2580" t="str">
        <f t="shared" si="70"/>
        <v/>
      </c>
      <c r="AA170" s="2581"/>
      <c r="AB170" s="2582">
        <f t="shared" si="61"/>
        <v>0</v>
      </c>
      <c r="AC170" s="2583">
        <v>1</v>
      </c>
      <c r="AD170" s="2584">
        <f t="shared" si="71"/>
        <v>0</v>
      </c>
      <c r="AE170" s="2564"/>
      <c r="AF170" s="2573">
        <f t="shared" si="62"/>
        <v>0</v>
      </c>
      <c r="AG170" s="2574">
        <f t="shared" si="72"/>
        <v>0</v>
      </c>
      <c r="AH170" s="49"/>
      <c r="AI170" s="49"/>
      <c r="AJ170" s="49"/>
      <c r="AL170" s="1401" t="str">
        <f t="shared" si="60"/>
        <v>►</v>
      </c>
      <c r="AN170" s="76"/>
      <c r="AO170" s="76"/>
      <c r="AP170" s="76"/>
      <c r="AQ170" s="76"/>
      <c r="AS170" s="2616"/>
      <c r="AT170" s="2263"/>
      <c r="AU170" s="2263"/>
      <c r="AV170" s="2263"/>
      <c r="AW170" s="2263"/>
      <c r="AX170" s="2264"/>
      <c r="AY170" s="2617"/>
      <c r="BF170" s="559"/>
      <c r="BG170"/>
      <c r="BH170"/>
      <c r="BI170"/>
      <c r="BJ170"/>
      <c r="BK170"/>
      <c r="BL170" s="629"/>
      <c r="BN170" s="4">
        <v>1</v>
      </c>
    </row>
    <row r="171" spans="1:66" s="48" customFormat="1" ht="21" customHeight="1" thickTop="1" x14ac:dyDescent="0.25">
      <c r="A171" s="1401" t="str">
        <f t="shared" si="57"/>
        <v>►</v>
      </c>
      <c r="B171" s="1402" t="str">
        <f t="shared" si="58"/>
        <v>►</v>
      </c>
      <c r="C171" s="1403" t="str">
        <f t="shared" si="63"/>
        <v>►</v>
      </c>
      <c r="D171" s="2475" t="str">
        <f t="shared" si="59"/>
        <v>►</v>
      </c>
      <c r="E171" s="1402" t="str">
        <f t="shared" si="64"/>
        <v>►</v>
      </c>
      <c r="F171" s="1402" t="str">
        <f t="shared" si="65"/>
        <v>►</v>
      </c>
      <c r="G171" s="1402" t="str">
        <f t="shared" si="66"/>
        <v>►</v>
      </c>
      <c r="H171" s="2606"/>
      <c r="R171" s="2607"/>
      <c r="S171" s="2441"/>
      <c r="T171" s="2443"/>
      <c r="U171" s="2442"/>
      <c r="V171" s="2589">
        <f t="shared" si="67"/>
        <v>0</v>
      </c>
      <c r="W171" s="2590" t="str">
        <f>IF(OR(V171=0, ISBLANK(P171)), "", TEXT(ROUND(V171/INDEX(AI21:AI83, MATCH(P171, AH21:AH83, 0)), 0),"# ##0") &amp; " " &amp; P171)</f>
        <v/>
      </c>
      <c r="X171" s="2591">
        <f t="shared" si="68"/>
        <v>0</v>
      </c>
      <c r="Y171" s="2592">
        <f t="shared" si="69"/>
        <v>0</v>
      </c>
      <c r="Z171" s="2592" t="str">
        <f t="shared" si="70"/>
        <v/>
      </c>
      <c r="AA171" s="2581"/>
      <c r="AB171" s="2593">
        <f t="shared" si="61"/>
        <v>0</v>
      </c>
      <c r="AC171" s="2583">
        <v>1</v>
      </c>
      <c r="AD171" s="2594">
        <f t="shared" si="71"/>
        <v>0</v>
      </c>
      <c r="AE171" s="2564"/>
      <c r="AF171" s="2573">
        <f t="shared" si="62"/>
        <v>0</v>
      </c>
      <c r="AG171" s="2574">
        <f t="shared" si="72"/>
        <v>0</v>
      </c>
      <c r="AH171" s="49"/>
      <c r="AI171" s="49"/>
      <c r="AJ171" s="49"/>
      <c r="AL171" s="1401" t="str">
        <f t="shared" si="60"/>
        <v>►</v>
      </c>
      <c r="AN171" s="76"/>
      <c r="AO171" s="76"/>
      <c r="AP171" s="76"/>
      <c r="AQ171" s="76"/>
      <c r="AS171" s="3573" t="s">
        <v>2256</v>
      </c>
      <c r="AT171" s="3574"/>
      <c r="AU171" s="3574"/>
      <c r="AV171" s="3574"/>
      <c r="AW171" s="3574"/>
      <c r="AX171" s="3574"/>
      <c r="AY171" s="3575"/>
      <c r="BF171" s="432"/>
      <c r="BG171" s="636" t="s">
        <v>434</v>
      </c>
      <c r="BH171" s="434"/>
      <c r="BI171" s="433"/>
      <c r="BJ171" s="433"/>
      <c r="BK171" s="433"/>
      <c r="BL171" s="435"/>
      <c r="BN171" s="4">
        <v>1</v>
      </c>
    </row>
    <row r="172" spans="1:66" s="48" customFormat="1" ht="21" customHeight="1" x14ac:dyDescent="0.25">
      <c r="A172" s="1401" t="str">
        <f t="shared" si="57"/>
        <v>►</v>
      </c>
      <c r="B172" s="1402" t="str">
        <f t="shared" si="58"/>
        <v>►</v>
      </c>
      <c r="C172" s="1403" t="str">
        <f t="shared" si="63"/>
        <v>►</v>
      </c>
      <c r="D172" s="2475" t="str">
        <f t="shared" si="59"/>
        <v>►</v>
      </c>
      <c r="E172" s="1402" t="str">
        <f t="shared" si="64"/>
        <v>►</v>
      </c>
      <c r="F172" s="1402" t="str">
        <f t="shared" si="65"/>
        <v>►</v>
      </c>
      <c r="G172" s="1402" t="str">
        <f t="shared" si="66"/>
        <v>►</v>
      </c>
      <c r="H172" s="2606"/>
      <c r="R172" s="2607"/>
      <c r="S172" s="2441"/>
      <c r="T172" s="2443"/>
      <c r="U172" s="2442"/>
      <c r="V172" s="2577">
        <f t="shared" si="67"/>
        <v>0</v>
      </c>
      <c r="W172" s="2578" t="str">
        <f>IF(OR(V172=0, ISBLANK(P172)), "", TEXT(ROUND(V172/INDEX(AI21:AI83, MATCH(P172, AH21:AH83, 0)), 0),"# ##0") &amp; " " &amp; P172)</f>
        <v/>
      </c>
      <c r="X172" s="2579">
        <f t="shared" si="68"/>
        <v>0</v>
      </c>
      <c r="Y172" s="2580">
        <f t="shared" si="69"/>
        <v>0</v>
      </c>
      <c r="Z172" s="2580" t="str">
        <f t="shared" si="70"/>
        <v/>
      </c>
      <c r="AA172" s="2581"/>
      <c r="AB172" s="2582">
        <f t="shared" si="61"/>
        <v>0</v>
      </c>
      <c r="AC172" s="2583">
        <v>1</v>
      </c>
      <c r="AD172" s="2584">
        <f t="shared" si="71"/>
        <v>0</v>
      </c>
      <c r="AE172" s="2564"/>
      <c r="AF172" s="2573">
        <f t="shared" si="62"/>
        <v>0</v>
      </c>
      <c r="AG172" s="2574">
        <f t="shared" si="72"/>
        <v>0</v>
      </c>
      <c r="AH172" s="49"/>
      <c r="AI172" s="49"/>
      <c r="AJ172" s="49"/>
      <c r="AL172" s="1401" t="str">
        <f t="shared" si="60"/>
        <v>►</v>
      </c>
      <c r="AN172" s="76"/>
      <c r="AO172" s="76"/>
      <c r="AP172" s="76"/>
      <c r="AQ172" s="76"/>
      <c r="AS172" s="3252"/>
      <c r="AT172" s="3248"/>
      <c r="AU172" s="3248"/>
      <c r="AV172" s="3248"/>
      <c r="AW172" s="3248"/>
      <c r="AX172" s="3248"/>
      <c r="AY172" s="3253"/>
      <c r="BF172" s="505"/>
      <c r="BG172" s="657"/>
      <c r="BH172" s="506"/>
      <c r="BI172" s="16"/>
      <c r="BJ172" s="16"/>
      <c r="BK172" s="16"/>
      <c r="BL172" s="629"/>
      <c r="BN172" s="4">
        <v>1</v>
      </c>
    </row>
    <row r="173" spans="1:66" s="48" customFormat="1" ht="21" customHeight="1" x14ac:dyDescent="0.25">
      <c r="A173" s="1401" t="str">
        <f t="shared" si="57"/>
        <v>►</v>
      </c>
      <c r="B173" s="1402" t="str">
        <f t="shared" si="58"/>
        <v>►</v>
      </c>
      <c r="C173" s="1403" t="str">
        <f t="shared" si="63"/>
        <v>►</v>
      </c>
      <c r="D173" s="2475" t="str">
        <f t="shared" si="59"/>
        <v>►</v>
      </c>
      <c r="E173" s="1402" t="str">
        <f t="shared" si="64"/>
        <v>►</v>
      </c>
      <c r="F173" s="1402" t="str">
        <f t="shared" si="65"/>
        <v>►</v>
      </c>
      <c r="G173" s="1402" t="str">
        <f t="shared" si="66"/>
        <v>►</v>
      </c>
      <c r="H173" s="2606"/>
      <c r="R173" s="2607"/>
      <c r="S173" s="2441"/>
      <c r="T173" s="2443"/>
      <c r="U173" s="2442"/>
      <c r="V173" s="2589">
        <f t="shared" si="67"/>
        <v>0</v>
      </c>
      <c r="W173" s="2590" t="str">
        <f>IF(OR(V173=0, ISBLANK(P173)), "", TEXT(ROUND(V173/INDEX(AI21:AI83, MATCH(P173, AH21:AH83, 0)), 0),"# ##0") &amp; " " &amp; P173)</f>
        <v/>
      </c>
      <c r="X173" s="2591">
        <f t="shared" si="68"/>
        <v>0</v>
      </c>
      <c r="Y173" s="2592">
        <f t="shared" si="69"/>
        <v>0</v>
      </c>
      <c r="Z173" s="2592" t="str">
        <f t="shared" si="70"/>
        <v/>
      </c>
      <c r="AA173" s="2581"/>
      <c r="AB173" s="2593">
        <f t="shared" si="61"/>
        <v>0</v>
      </c>
      <c r="AC173" s="2583">
        <v>1</v>
      </c>
      <c r="AD173" s="2594">
        <f t="shared" si="71"/>
        <v>0</v>
      </c>
      <c r="AE173" s="2564"/>
      <c r="AF173" s="2573">
        <f t="shared" si="62"/>
        <v>0</v>
      </c>
      <c r="AG173" s="2574">
        <f t="shared" si="72"/>
        <v>0</v>
      </c>
      <c r="AH173" s="49"/>
      <c r="AI173" s="49"/>
      <c r="AJ173" s="49"/>
      <c r="AL173" s="1401" t="str">
        <f t="shared" si="60"/>
        <v>►</v>
      </c>
      <c r="AN173" s="76"/>
      <c r="AO173" s="76"/>
      <c r="AP173" s="76"/>
      <c r="AQ173" s="76"/>
      <c r="AS173" s="3398" t="s">
        <v>2257</v>
      </c>
      <c r="AT173" s="3399"/>
      <c r="AU173" s="3399"/>
      <c r="AV173" s="3399"/>
      <c r="AW173" s="3399"/>
      <c r="AX173" s="3399"/>
      <c r="AY173" s="3400"/>
      <c r="BF173" s="505"/>
      <c r="BG173" s="697" t="s">
        <v>438</v>
      </c>
      <c r="BH173" s="118"/>
      <c r="BI173" s="118"/>
      <c r="BJ173" s="118"/>
      <c r="BK173" s="16"/>
      <c r="BL173" s="629"/>
      <c r="BN173" s="4">
        <v>1</v>
      </c>
    </row>
    <row r="174" spans="1:66" s="48" customFormat="1" ht="21" customHeight="1" x14ac:dyDescent="0.25">
      <c r="A174" s="1401" t="str">
        <f t="shared" si="57"/>
        <v>►</v>
      </c>
      <c r="B174" s="1402" t="str">
        <f t="shared" si="58"/>
        <v>►</v>
      </c>
      <c r="C174" s="1403" t="str">
        <f t="shared" si="63"/>
        <v>►</v>
      </c>
      <c r="D174" s="2475" t="str">
        <f t="shared" si="59"/>
        <v>►</v>
      </c>
      <c r="E174" s="1402" t="str">
        <f t="shared" si="64"/>
        <v>►</v>
      </c>
      <c r="F174" s="1402" t="str">
        <f t="shared" si="65"/>
        <v>►</v>
      </c>
      <c r="G174" s="1402" t="str">
        <f t="shared" si="66"/>
        <v>►</v>
      </c>
      <c r="H174" s="2606"/>
      <c r="R174" s="2607"/>
      <c r="S174" s="2441"/>
      <c r="T174" s="2443"/>
      <c r="U174" s="2442"/>
      <c r="V174" s="2577">
        <f t="shared" si="67"/>
        <v>0</v>
      </c>
      <c r="W174" s="2578" t="str">
        <f>IF(OR(V174=0, ISBLANK(P174)), "", TEXT(ROUND(V174/INDEX(AI21:AI83, MATCH(P174, AH21:AH83, 0)), 0),"# ##0") &amp; " " &amp; P174)</f>
        <v/>
      </c>
      <c r="X174" s="2579">
        <f t="shared" si="68"/>
        <v>0</v>
      </c>
      <c r="Y174" s="2580">
        <f t="shared" si="69"/>
        <v>0</v>
      </c>
      <c r="Z174" s="2580" t="str">
        <f t="shared" si="70"/>
        <v/>
      </c>
      <c r="AA174" s="2581"/>
      <c r="AB174" s="2582">
        <f t="shared" si="61"/>
        <v>0</v>
      </c>
      <c r="AC174" s="2583">
        <v>1</v>
      </c>
      <c r="AD174" s="2584">
        <f t="shared" si="71"/>
        <v>0</v>
      </c>
      <c r="AE174" s="2564"/>
      <c r="AF174" s="2573">
        <f t="shared" si="62"/>
        <v>0</v>
      </c>
      <c r="AG174" s="2574">
        <f t="shared" si="72"/>
        <v>0</v>
      </c>
      <c r="AH174" s="49"/>
      <c r="AI174" s="49"/>
      <c r="AJ174" s="49"/>
      <c r="AL174" s="1401" t="str">
        <f t="shared" si="60"/>
        <v>►</v>
      </c>
      <c r="AN174" s="76"/>
      <c r="AO174" s="76"/>
      <c r="AP174" s="76"/>
      <c r="AQ174" s="76"/>
      <c r="AS174" s="3268" t="s">
        <v>2258</v>
      </c>
      <c r="AT174" s="3576"/>
      <c r="AU174" s="3576"/>
      <c r="AV174" s="3576"/>
      <c r="AW174" s="3576"/>
      <c r="AX174" s="3576"/>
      <c r="AY174" s="3269"/>
      <c r="BF174" s="571"/>
      <c r="BG174" s="700" t="s">
        <v>14</v>
      </c>
      <c r="BH174" s="118" t="s">
        <v>441</v>
      </c>
      <c r="BI174" s="118"/>
      <c r="BJ174" s="118"/>
      <c r="BK174" s="16"/>
      <c r="BL174" s="629"/>
      <c r="BN174" s="4">
        <v>1</v>
      </c>
    </row>
    <row r="175" spans="1:66" s="48" customFormat="1" ht="21" customHeight="1" x14ac:dyDescent="0.25">
      <c r="A175" s="1401" t="str">
        <f t="shared" si="57"/>
        <v>►</v>
      </c>
      <c r="B175" s="1402" t="str">
        <f t="shared" si="58"/>
        <v>►</v>
      </c>
      <c r="C175" s="1403" t="str">
        <f t="shared" si="63"/>
        <v>►</v>
      </c>
      <c r="D175" s="2475" t="str">
        <f t="shared" si="59"/>
        <v>►</v>
      </c>
      <c r="E175" s="1402" t="str">
        <f t="shared" si="64"/>
        <v>►</v>
      </c>
      <c r="F175" s="1402" t="str">
        <f t="shared" si="65"/>
        <v>►</v>
      </c>
      <c r="G175" s="1402" t="str">
        <f t="shared" si="66"/>
        <v>►</v>
      </c>
      <c r="H175" s="2606"/>
      <c r="R175" s="2607"/>
      <c r="S175" s="2441"/>
      <c r="T175" s="2443"/>
      <c r="U175" s="2442"/>
      <c r="V175" s="2589">
        <f t="shared" si="67"/>
        <v>0</v>
      </c>
      <c r="W175" s="2590" t="str">
        <f>IF(OR(V175=0, ISBLANK(P175)), "", TEXT(ROUND(V175/INDEX(AI21:AI83, MATCH(P175, AH21:AH83, 0)), 0),"# ##0") &amp; " " &amp; P175)</f>
        <v/>
      </c>
      <c r="X175" s="2591">
        <f t="shared" si="68"/>
        <v>0</v>
      </c>
      <c r="Y175" s="2592">
        <f t="shared" si="69"/>
        <v>0</v>
      </c>
      <c r="Z175" s="2592" t="str">
        <f t="shared" si="70"/>
        <v/>
      </c>
      <c r="AA175" s="2581"/>
      <c r="AB175" s="2593">
        <f t="shared" si="61"/>
        <v>0</v>
      </c>
      <c r="AC175" s="2583">
        <v>1</v>
      </c>
      <c r="AD175" s="2594">
        <f t="shared" si="71"/>
        <v>0</v>
      </c>
      <c r="AE175" s="2564"/>
      <c r="AF175" s="2573">
        <f t="shared" si="62"/>
        <v>0</v>
      </c>
      <c r="AG175" s="2574">
        <f t="shared" si="72"/>
        <v>0</v>
      </c>
      <c r="AH175" s="49"/>
      <c r="AI175" s="49"/>
      <c r="AJ175" s="49"/>
      <c r="AL175" s="1401" t="str">
        <f t="shared" si="60"/>
        <v>►</v>
      </c>
      <c r="AN175" s="76"/>
      <c r="AO175" s="76"/>
      <c r="AP175" s="76"/>
      <c r="AQ175" s="76"/>
      <c r="AS175" s="3268"/>
      <c r="AT175" s="3576"/>
      <c r="AU175" s="3576"/>
      <c r="AV175" s="3576"/>
      <c r="AW175" s="3576"/>
      <c r="AX175" s="3576"/>
      <c r="AY175" s="3269"/>
      <c r="BF175" s="505"/>
      <c r="BG175" s="702" t="str">
        <f>IF(COLUMN()-COLUMN(BG175)+1&lt;=26, CHAR(64+COLUMN()-COLUMN(BG175)+1), CHAR(64+INT((COLUMN()-COLUMN(BG175))/26))&amp;CHAR(64+MOD(COLUMN()-COLUMN(BG175)-1,26)+1))</f>
        <v>A</v>
      </c>
      <c r="BH175" s="118"/>
      <c r="BI175" s="118"/>
      <c r="BJ175" s="118"/>
      <c r="BK175" s="16"/>
      <c r="BL175" s="629"/>
      <c r="BN175" s="4">
        <v>1</v>
      </c>
    </row>
    <row r="176" spans="1:66" s="48" customFormat="1" ht="21" customHeight="1" x14ac:dyDescent="0.25">
      <c r="A176" s="1401" t="str">
        <f t="shared" si="57"/>
        <v>►</v>
      </c>
      <c r="B176" s="1402" t="str">
        <f t="shared" si="58"/>
        <v>►</v>
      </c>
      <c r="C176" s="1403" t="str">
        <f t="shared" si="63"/>
        <v>►</v>
      </c>
      <c r="D176" s="2475" t="str">
        <f t="shared" si="59"/>
        <v>►</v>
      </c>
      <c r="E176" s="1402" t="str">
        <f t="shared" si="64"/>
        <v>►</v>
      </c>
      <c r="F176" s="1402" t="str">
        <f t="shared" si="65"/>
        <v>►</v>
      </c>
      <c r="G176" s="1402" t="str">
        <f t="shared" si="66"/>
        <v>►</v>
      </c>
      <c r="H176" s="2606"/>
      <c r="R176" s="2607"/>
      <c r="S176" s="2441"/>
      <c r="T176" s="2443"/>
      <c r="U176" s="2442"/>
      <c r="V176" s="2577">
        <f t="shared" si="67"/>
        <v>0</v>
      </c>
      <c r="W176" s="2578" t="str">
        <f>IF(OR(V176=0, ISBLANK(P176)), "", TEXT(ROUND(V176/INDEX(AI21:AI83, MATCH(P176, AH21:AH83, 0)), 0),"# ##0") &amp; " " &amp; P176)</f>
        <v/>
      </c>
      <c r="X176" s="2579">
        <f t="shared" si="68"/>
        <v>0</v>
      </c>
      <c r="Y176" s="2580">
        <f t="shared" si="69"/>
        <v>0</v>
      </c>
      <c r="Z176" s="2580" t="str">
        <f t="shared" si="70"/>
        <v/>
      </c>
      <c r="AA176" s="2581"/>
      <c r="AB176" s="2582">
        <f t="shared" si="61"/>
        <v>0</v>
      </c>
      <c r="AC176" s="2583">
        <v>1</v>
      </c>
      <c r="AD176" s="2584">
        <f t="shared" si="71"/>
        <v>0</v>
      </c>
      <c r="AE176" s="2564"/>
      <c r="AF176" s="2573">
        <f t="shared" si="62"/>
        <v>0</v>
      </c>
      <c r="AG176" s="2574">
        <f t="shared" si="72"/>
        <v>0</v>
      </c>
      <c r="AH176" s="49"/>
      <c r="AI176" s="49"/>
      <c r="AJ176" s="49"/>
      <c r="AL176" s="1401" t="str">
        <f t="shared" si="60"/>
        <v>►</v>
      </c>
      <c r="AN176" s="76"/>
      <c r="AO176" s="76"/>
      <c r="AP176" s="76"/>
      <c r="AQ176" s="76"/>
      <c r="AS176" s="2257"/>
      <c r="AT176" s="2253"/>
      <c r="AU176" s="2253"/>
      <c r="AV176" s="2253"/>
      <c r="AW176" s="2253"/>
      <c r="AX176" s="2253"/>
      <c r="AY176" s="2621"/>
      <c r="BF176" s="505"/>
      <c r="BG176" s="706" t="s">
        <v>444</v>
      </c>
      <c r="BH176" s="118"/>
      <c r="BI176" s="118"/>
      <c r="BJ176" s="118"/>
      <c r="BK176" s="16"/>
      <c r="BL176" s="629"/>
      <c r="BN176" s="4">
        <v>1</v>
      </c>
    </row>
    <row r="177" spans="1:66" s="48" customFormat="1" ht="21" customHeight="1" thickBot="1" x14ac:dyDescent="0.3">
      <c r="A177" s="1401" t="str">
        <f t="shared" si="57"/>
        <v>►</v>
      </c>
      <c r="B177" s="1402" t="str">
        <f t="shared" si="58"/>
        <v>►</v>
      </c>
      <c r="C177" s="1403" t="str">
        <f t="shared" si="63"/>
        <v>►</v>
      </c>
      <c r="D177" s="2475" t="str">
        <f t="shared" si="59"/>
        <v>►</v>
      </c>
      <c r="E177" s="1402" t="str">
        <f t="shared" si="64"/>
        <v>►</v>
      </c>
      <c r="F177" s="1402" t="str">
        <f t="shared" si="65"/>
        <v>►</v>
      </c>
      <c r="G177" s="1402" t="str">
        <f t="shared" si="66"/>
        <v>►</v>
      </c>
      <c r="H177" s="2606"/>
      <c r="R177" s="2607"/>
      <c r="S177" s="2441"/>
      <c r="T177" s="2443"/>
      <c r="U177" s="2442"/>
      <c r="V177" s="2589">
        <f t="shared" si="67"/>
        <v>0</v>
      </c>
      <c r="W177" s="2590" t="str">
        <f>IF(OR(V177=0, ISBLANK(P177)), "", TEXT(ROUND(V177/INDEX(AI21:AI83, MATCH(P177, AH21:AH83, 0)), 0),"# ##0") &amp; " " &amp; P177)</f>
        <v/>
      </c>
      <c r="X177" s="2591">
        <f t="shared" si="68"/>
        <v>0</v>
      </c>
      <c r="Y177" s="2592">
        <f t="shared" si="69"/>
        <v>0</v>
      </c>
      <c r="Z177" s="2592" t="str">
        <f t="shared" si="70"/>
        <v/>
      </c>
      <c r="AA177" s="2581"/>
      <c r="AB177" s="2593">
        <f t="shared" si="61"/>
        <v>0</v>
      </c>
      <c r="AC177" s="2583">
        <v>1</v>
      </c>
      <c r="AD177" s="2594">
        <f t="shared" si="71"/>
        <v>0</v>
      </c>
      <c r="AE177" s="2564"/>
      <c r="AF177" s="2573">
        <f t="shared" si="62"/>
        <v>0</v>
      </c>
      <c r="AG177" s="2574">
        <f t="shared" si="72"/>
        <v>0</v>
      </c>
      <c r="AH177" s="49"/>
      <c r="AI177" s="49"/>
      <c r="AJ177" s="49"/>
      <c r="AL177" s="1401" t="str">
        <f t="shared" si="60"/>
        <v>►</v>
      </c>
      <c r="AN177" s="76"/>
      <c r="AO177" s="76"/>
      <c r="AP177" s="76"/>
      <c r="AQ177" s="76"/>
      <c r="AS177" s="2257"/>
      <c r="AT177" s="2253"/>
      <c r="AU177" s="2253"/>
      <c r="AV177" s="2253"/>
      <c r="AW177" s="2253"/>
      <c r="AX177" s="2253"/>
      <c r="AY177" s="2621"/>
      <c r="BF177" s="559"/>
      <c r="BG177" s="16"/>
      <c r="BH177" s="16"/>
      <c r="BI177" s="16"/>
      <c r="BJ177" s="16"/>
      <c r="BK177" s="16"/>
      <c r="BL177" s="629"/>
      <c r="BN177" s="4">
        <v>1</v>
      </c>
    </row>
    <row r="178" spans="1:66" s="48" customFormat="1" ht="21" customHeight="1" x14ac:dyDescent="0.3">
      <c r="A178" s="1401" t="str">
        <f t="shared" si="57"/>
        <v>►</v>
      </c>
      <c r="B178" s="1402" t="str">
        <f t="shared" si="58"/>
        <v>►</v>
      </c>
      <c r="C178" s="1403" t="str">
        <f t="shared" si="63"/>
        <v>►</v>
      </c>
      <c r="D178" s="2475" t="str">
        <f t="shared" si="59"/>
        <v>►</v>
      </c>
      <c r="E178" s="1402" t="str">
        <f t="shared" si="64"/>
        <v>►</v>
      </c>
      <c r="F178" s="1402" t="str">
        <f t="shared" si="65"/>
        <v>►</v>
      </c>
      <c r="G178" s="1402" t="str">
        <f t="shared" si="66"/>
        <v>►</v>
      </c>
      <c r="H178" s="2606"/>
      <c r="R178" s="2607"/>
      <c r="S178" s="2441"/>
      <c r="T178" s="2443"/>
      <c r="U178" s="2442"/>
      <c r="V178" s="2577">
        <f t="shared" si="67"/>
        <v>0</v>
      </c>
      <c r="W178" s="2578" t="str">
        <f>IF(OR(V178=0, ISBLANK(P178)), "", TEXT(ROUND(V178/INDEX(AI21:AI83, MATCH(P178, AH21:AH83, 0)), 0),"# ##0") &amp; " " &amp; P178)</f>
        <v/>
      </c>
      <c r="X178" s="2579">
        <f t="shared" si="68"/>
        <v>0</v>
      </c>
      <c r="Y178" s="2580">
        <f t="shared" si="69"/>
        <v>0</v>
      </c>
      <c r="Z178" s="2580" t="str">
        <f t="shared" si="70"/>
        <v/>
      </c>
      <c r="AA178" s="2581"/>
      <c r="AB178" s="2582">
        <f t="shared" si="61"/>
        <v>0</v>
      </c>
      <c r="AC178" s="2583">
        <v>1</v>
      </c>
      <c r="AD178" s="2584">
        <f t="shared" si="71"/>
        <v>0</v>
      </c>
      <c r="AE178" s="2564"/>
      <c r="AF178" s="2573">
        <f t="shared" si="62"/>
        <v>0</v>
      </c>
      <c r="AG178" s="2574">
        <f t="shared" si="72"/>
        <v>0</v>
      </c>
      <c r="AH178" s="49"/>
      <c r="AI178" s="49"/>
      <c r="AJ178" s="49"/>
      <c r="AL178" s="1401" t="str">
        <f t="shared" si="60"/>
        <v>►</v>
      </c>
      <c r="AN178" s="76"/>
      <c r="AO178" s="76"/>
      <c r="AP178" s="76"/>
      <c r="AQ178" s="76"/>
      <c r="AS178" s="2257"/>
      <c r="AT178" s="2253"/>
      <c r="AU178" s="2253"/>
      <c r="AV178" s="2253"/>
      <c r="AW178" s="2253"/>
      <c r="AX178" s="2253"/>
      <c r="AY178" s="2621"/>
      <c r="BF178" s="707" t="s">
        <v>1</v>
      </c>
      <c r="BG178" s="3202" t="s">
        <v>2260</v>
      </c>
      <c r="BH178" s="3202"/>
      <c r="BI178" s="3202"/>
      <c r="BJ178" s="3202"/>
      <c r="BK178" s="3202"/>
      <c r="BL178" s="3203"/>
      <c r="BN178" s="4">
        <v>1</v>
      </c>
    </row>
    <row r="179" spans="1:66" s="48" customFormat="1" ht="21" customHeight="1" x14ac:dyDescent="0.25">
      <c r="A179" s="1401" t="str">
        <f t="shared" si="57"/>
        <v>►</v>
      </c>
      <c r="B179" s="1402" t="str">
        <f t="shared" si="58"/>
        <v>►</v>
      </c>
      <c r="C179" s="1403" t="str">
        <f t="shared" si="63"/>
        <v>►</v>
      </c>
      <c r="D179" s="2475" t="str">
        <f t="shared" si="59"/>
        <v>►</v>
      </c>
      <c r="E179" s="1402" t="str">
        <f t="shared" si="64"/>
        <v>►</v>
      </c>
      <c r="F179" s="1402" t="str">
        <f t="shared" si="65"/>
        <v>►</v>
      </c>
      <c r="G179" s="1402" t="str">
        <f t="shared" si="66"/>
        <v>►</v>
      </c>
      <c r="H179" s="2606"/>
      <c r="R179" s="2607"/>
      <c r="S179" s="2441"/>
      <c r="T179" s="2443"/>
      <c r="U179" s="2442"/>
      <c r="V179" s="2589">
        <f t="shared" si="67"/>
        <v>0</v>
      </c>
      <c r="W179" s="2590" t="str">
        <f>IF(OR(V179=0, ISBLANK(P179)), "", TEXT(ROUND(V179/INDEX(AI21:AI83, MATCH(P179, AH21:AH83, 0)), 0),"# ##0") &amp; " " &amp; P179)</f>
        <v/>
      </c>
      <c r="X179" s="2591">
        <f t="shared" si="68"/>
        <v>0</v>
      </c>
      <c r="Y179" s="2592">
        <f t="shared" si="69"/>
        <v>0</v>
      </c>
      <c r="Z179" s="2592" t="str">
        <f t="shared" si="70"/>
        <v/>
      </c>
      <c r="AA179" s="2581"/>
      <c r="AB179" s="2593">
        <f t="shared" si="61"/>
        <v>0</v>
      </c>
      <c r="AC179" s="2583">
        <v>1</v>
      </c>
      <c r="AD179" s="2594">
        <f t="shared" si="71"/>
        <v>0</v>
      </c>
      <c r="AE179" s="2564"/>
      <c r="AF179" s="2573">
        <f t="shared" si="62"/>
        <v>0</v>
      </c>
      <c r="AG179" s="2574">
        <f t="shared" si="72"/>
        <v>0</v>
      </c>
      <c r="AH179" s="49"/>
      <c r="AI179" s="49"/>
      <c r="AJ179" s="49"/>
      <c r="AL179" s="1401" t="str">
        <f t="shared" si="60"/>
        <v>►</v>
      </c>
      <c r="AN179" s="76"/>
      <c r="AO179" s="76"/>
      <c r="AP179" s="76"/>
      <c r="AQ179" s="76"/>
      <c r="AS179" s="2257"/>
      <c r="AT179" s="2253"/>
      <c r="AU179" s="2253"/>
      <c r="AV179" s="2253"/>
      <c r="AW179" s="2253"/>
      <c r="AX179" s="2253"/>
      <c r="AY179" s="2621"/>
      <c r="BF179" s="3204" t="s">
        <v>446</v>
      </c>
      <c r="BG179" s="3205"/>
      <c r="BH179" s="3205"/>
      <c r="BI179" s="3205"/>
      <c r="BJ179" s="3205"/>
      <c r="BK179" s="3205"/>
      <c r="BL179" s="3206"/>
      <c r="BN179" s="4">
        <v>1</v>
      </c>
    </row>
    <row r="180" spans="1:66" s="48" customFormat="1" ht="21" customHeight="1" thickBot="1" x14ac:dyDescent="0.3">
      <c r="A180" s="1401" t="str">
        <f t="shared" si="57"/>
        <v>►</v>
      </c>
      <c r="B180" s="1402" t="str">
        <f t="shared" si="58"/>
        <v>►</v>
      </c>
      <c r="C180" s="1403" t="str">
        <f t="shared" si="63"/>
        <v>►</v>
      </c>
      <c r="D180" s="2475" t="str">
        <f t="shared" si="59"/>
        <v>►</v>
      </c>
      <c r="E180" s="1402" t="str">
        <f t="shared" si="64"/>
        <v>►</v>
      </c>
      <c r="F180" s="1402" t="str">
        <f t="shared" si="65"/>
        <v>►</v>
      </c>
      <c r="G180" s="1402" t="str">
        <f t="shared" si="66"/>
        <v>►</v>
      </c>
      <c r="H180" s="2606"/>
      <c r="R180" s="2607"/>
      <c r="S180" s="2441"/>
      <c r="T180" s="2443"/>
      <c r="U180" s="2442"/>
      <c r="V180" s="2577">
        <f t="shared" si="67"/>
        <v>0</v>
      </c>
      <c r="W180" s="2578" t="str">
        <f>IF(OR(V180=0, ISBLANK(P180)), "", TEXT(ROUND(V180/INDEX(AI21:AI83, MATCH(P180, AH21:AH83, 0)), 0),"# ##0") &amp; " " &amp; P180)</f>
        <v/>
      </c>
      <c r="X180" s="2579">
        <f t="shared" si="68"/>
        <v>0</v>
      </c>
      <c r="Y180" s="2580">
        <f t="shared" si="69"/>
        <v>0</v>
      </c>
      <c r="Z180" s="2580" t="str">
        <f t="shared" si="70"/>
        <v/>
      </c>
      <c r="AA180" s="2581"/>
      <c r="AB180" s="2582">
        <f t="shared" si="61"/>
        <v>0</v>
      </c>
      <c r="AC180" s="2583">
        <v>1</v>
      </c>
      <c r="AD180" s="2584">
        <f t="shared" si="71"/>
        <v>0</v>
      </c>
      <c r="AE180" s="2564"/>
      <c r="AF180" s="2573">
        <f t="shared" si="62"/>
        <v>0</v>
      </c>
      <c r="AG180" s="2574">
        <f t="shared" si="72"/>
        <v>0</v>
      </c>
      <c r="AH180" s="49"/>
      <c r="AI180" s="49"/>
      <c r="AJ180" s="49"/>
      <c r="AL180" s="1401" t="str">
        <f t="shared" si="60"/>
        <v>►</v>
      </c>
      <c r="AN180" s="76"/>
      <c r="AO180" s="76"/>
      <c r="AP180" s="76"/>
      <c r="AQ180" s="76"/>
      <c r="AS180" s="2257"/>
      <c r="AT180" s="2253"/>
      <c r="AU180" s="2253"/>
      <c r="AV180" s="2253"/>
      <c r="AW180" s="2253"/>
      <c r="AX180" s="2253"/>
      <c r="AY180" s="2621"/>
      <c r="BF180" s="708"/>
      <c r="BG180" s="709" t="s">
        <v>447</v>
      </c>
      <c r="BH180" s="710" t="s">
        <v>448</v>
      </c>
      <c r="BI180" s="711" t="s">
        <v>449</v>
      </c>
      <c r="BJ180" s="712" t="s">
        <v>450</v>
      </c>
      <c r="BK180" s="16"/>
      <c r="BL180" s="713" t="s">
        <v>451</v>
      </c>
      <c r="BN180" s="4">
        <v>1</v>
      </c>
    </row>
    <row r="181" spans="1:66" s="48" customFormat="1" ht="21" customHeight="1" thickTop="1" thickBot="1" x14ac:dyDescent="0.3">
      <c r="A181" s="1401" t="str">
        <f t="shared" si="57"/>
        <v>►</v>
      </c>
      <c r="B181" s="1402" t="str">
        <f t="shared" si="58"/>
        <v>►</v>
      </c>
      <c r="C181" s="1403" t="str">
        <f t="shared" si="63"/>
        <v>►</v>
      </c>
      <c r="D181" s="2475" t="str">
        <f t="shared" si="59"/>
        <v>►</v>
      </c>
      <c r="E181" s="1402" t="str">
        <f t="shared" si="64"/>
        <v>►</v>
      </c>
      <c r="F181" s="1402" t="str">
        <f t="shared" si="65"/>
        <v>►</v>
      </c>
      <c r="G181" s="1402" t="str">
        <f t="shared" si="66"/>
        <v>►</v>
      </c>
      <c r="H181" s="2606"/>
      <c r="R181" s="2607"/>
      <c r="S181" s="2441"/>
      <c r="T181" s="2443"/>
      <c r="U181" s="2442"/>
      <c r="V181" s="2589">
        <f t="shared" si="67"/>
        <v>0</v>
      </c>
      <c r="W181" s="2590" t="str">
        <f>IF(OR(V181=0, ISBLANK(P181)), "", TEXT(ROUND(V181/INDEX(AI21:AI83, MATCH(P181, AH21:AH83, 0)), 0),"# ##0") &amp; " " &amp; P181)</f>
        <v/>
      </c>
      <c r="X181" s="2591">
        <f t="shared" si="68"/>
        <v>0</v>
      </c>
      <c r="Y181" s="2592">
        <f t="shared" si="69"/>
        <v>0</v>
      </c>
      <c r="Z181" s="2592" t="str">
        <f t="shared" si="70"/>
        <v/>
      </c>
      <c r="AA181" s="2581"/>
      <c r="AB181" s="2593">
        <f t="shared" si="61"/>
        <v>0</v>
      </c>
      <c r="AC181" s="2583">
        <v>1</v>
      </c>
      <c r="AD181" s="2594">
        <f t="shared" si="71"/>
        <v>0</v>
      </c>
      <c r="AE181" s="2564"/>
      <c r="AF181" s="2573">
        <f t="shared" si="62"/>
        <v>0</v>
      </c>
      <c r="AG181" s="2574">
        <f t="shared" si="72"/>
        <v>0</v>
      </c>
      <c r="AH181" s="49"/>
      <c r="AI181" s="49"/>
      <c r="AJ181" s="49"/>
      <c r="AL181" s="1401" t="str">
        <f t="shared" si="60"/>
        <v>►</v>
      </c>
      <c r="AN181" s="76"/>
      <c r="AO181" s="76"/>
      <c r="AP181" s="76"/>
      <c r="AQ181" s="76"/>
      <c r="AS181" s="2257"/>
      <c r="AT181" s="2253"/>
      <c r="AU181" s="2253"/>
      <c r="AV181" s="2253"/>
      <c r="AW181" s="2253"/>
      <c r="AX181" s="2253"/>
      <c r="AY181" s="2621"/>
      <c r="BF181" s="708"/>
      <c r="BG181" s="714" t="s">
        <v>452</v>
      </c>
      <c r="BH181" s="715">
        <f>LEN(BG181) - LEN(SUBSTITUTE(BG181, " ", "")) + 1</f>
        <v>45</v>
      </c>
      <c r="BI181" s="715">
        <f>LEN(BG181)</f>
        <v>263</v>
      </c>
      <c r="BJ181" s="716">
        <v>70</v>
      </c>
      <c r="BK181"/>
      <c r="BL181" s="717" t="str">
        <f>TEXT(ROUND(LEN(BG181)/BJ181, 1), "0.0") &amp; " lignes"</f>
        <v>3.8 lignes</v>
      </c>
      <c r="BN181" s="4">
        <v>1</v>
      </c>
    </row>
    <row r="182" spans="1:66" s="48" customFormat="1" ht="21" customHeight="1" thickTop="1" x14ac:dyDescent="0.25">
      <c r="A182" s="1401" t="str">
        <f t="shared" si="57"/>
        <v>►</v>
      </c>
      <c r="B182" s="1402" t="str">
        <f t="shared" si="58"/>
        <v>►</v>
      </c>
      <c r="C182" s="1403" t="str">
        <f t="shared" si="63"/>
        <v>►</v>
      </c>
      <c r="D182" s="2475" t="str">
        <f t="shared" si="59"/>
        <v>►</v>
      </c>
      <c r="E182" s="1402" t="str">
        <f t="shared" si="64"/>
        <v>►</v>
      </c>
      <c r="F182" s="1402" t="str">
        <f t="shared" si="65"/>
        <v>►</v>
      </c>
      <c r="G182" s="1402" t="str">
        <f t="shared" si="66"/>
        <v>►</v>
      </c>
      <c r="H182" s="2606"/>
      <c r="R182" s="2607"/>
      <c r="S182" s="2441"/>
      <c r="T182" s="2443"/>
      <c r="U182" s="2442"/>
      <c r="V182" s="2577">
        <f t="shared" si="67"/>
        <v>0</v>
      </c>
      <c r="W182" s="2578" t="str">
        <f>IF(OR(V182=0, ISBLANK(P182)), "", TEXT(ROUND(V182/INDEX(AI21:AI83, MATCH(P182, AH21:AH83, 0)), 0),"# ##0") &amp; " " &amp; P182)</f>
        <v/>
      </c>
      <c r="X182" s="2579">
        <f t="shared" si="68"/>
        <v>0</v>
      </c>
      <c r="Y182" s="2580">
        <f t="shared" si="69"/>
        <v>0</v>
      </c>
      <c r="Z182" s="2580" t="str">
        <f t="shared" si="70"/>
        <v/>
      </c>
      <c r="AA182" s="2581"/>
      <c r="AB182" s="2582">
        <f t="shared" si="61"/>
        <v>0</v>
      </c>
      <c r="AC182" s="2583">
        <v>1</v>
      </c>
      <c r="AD182" s="2584">
        <f t="shared" si="71"/>
        <v>0</v>
      </c>
      <c r="AE182" s="2564"/>
      <c r="AF182" s="2573">
        <f t="shared" si="62"/>
        <v>0</v>
      </c>
      <c r="AG182" s="2574">
        <f t="shared" si="72"/>
        <v>0</v>
      </c>
      <c r="AH182" s="49"/>
      <c r="AI182" s="49"/>
      <c r="AJ182" s="49"/>
      <c r="AL182" s="1401" t="str">
        <f t="shared" si="60"/>
        <v>►</v>
      </c>
      <c r="AN182" s="76"/>
      <c r="AO182" s="76"/>
      <c r="AP182" s="76"/>
      <c r="AQ182" s="76"/>
      <c r="AS182" s="2257"/>
      <c r="AT182" s="2253"/>
      <c r="AU182" s="2253"/>
      <c r="AV182" s="2253"/>
      <c r="AW182" s="2253"/>
      <c r="AX182" s="2253"/>
      <c r="AY182" s="2621"/>
      <c r="BF182" s="708"/>
      <c r="BG182" s="3207" t="str">
        <f>BG181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182" s="3207"/>
      <c r="BI182" s="3207"/>
      <c r="BJ182" s="3207"/>
      <c r="BK182" s="3207"/>
      <c r="BL182" s="3208"/>
      <c r="BN182" s="4">
        <v>1</v>
      </c>
    </row>
    <row r="183" spans="1:66" s="48" customFormat="1" ht="21" customHeight="1" x14ac:dyDescent="0.25">
      <c r="A183" s="1401" t="str">
        <f t="shared" si="57"/>
        <v>►</v>
      </c>
      <c r="B183" s="1402" t="str">
        <f t="shared" si="58"/>
        <v>►</v>
      </c>
      <c r="C183" s="1403" t="str">
        <f t="shared" si="63"/>
        <v>►</v>
      </c>
      <c r="D183" s="2475" t="str">
        <f t="shared" si="59"/>
        <v>►</v>
      </c>
      <c r="E183" s="1402" t="str">
        <f t="shared" si="64"/>
        <v>►</v>
      </c>
      <c r="F183" s="1402" t="str">
        <f t="shared" si="65"/>
        <v>►</v>
      </c>
      <c r="G183" s="1402" t="str">
        <f t="shared" si="66"/>
        <v>►</v>
      </c>
      <c r="H183" s="2606"/>
      <c r="R183" s="2607"/>
      <c r="S183" s="2441"/>
      <c r="T183" s="2443"/>
      <c r="U183" s="2442"/>
      <c r="V183" s="2589">
        <f t="shared" si="67"/>
        <v>0</v>
      </c>
      <c r="W183" s="2590" t="str">
        <f>IF(OR(V183=0, ISBLANK(P183)), "", TEXT(ROUND(V183/INDEX(AI21:AI83, MATCH(P183, AH21:AH83, 0)), 0),"# ##0") &amp; " " &amp; P183)</f>
        <v/>
      </c>
      <c r="X183" s="2591">
        <f t="shared" si="68"/>
        <v>0</v>
      </c>
      <c r="Y183" s="2592">
        <f t="shared" si="69"/>
        <v>0</v>
      </c>
      <c r="Z183" s="2592" t="str">
        <f t="shared" si="70"/>
        <v/>
      </c>
      <c r="AA183" s="2581"/>
      <c r="AB183" s="2593">
        <f t="shared" si="61"/>
        <v>0</v>
      </c>
      <c r="AC183" s="2583">
        <v>1</v>
      </c>
      <c r="AD183" s="2594">
        <f t="shared" si="71"/>
        <v>0</v>
      </c>
      <c r="AE183" s="2564"/>
      <c r="AF183" s="2573">
        <f t="shared" si="62"/>
        <v>0</v>
      </c>
      <c r="AG183" s="2574">
        <f t="shared" si="72"/>
        <v>0</v>
      </c>
      <c r="AH183" s="49"/>
      <c r="AI183" s="49"/>
      <c r="AJ183" s="49"/>
      <c r="AL183" s="1401" t="str">
        <f t="shared" si="60"/>
        <v>►</v>
      </c>
      <c r="AN183" s="76"/>
      <c r="AO183" s="76"/>
      <c r="AP183" s="76"/>
      <c r="AQ183" s="76"/>
      <c r="AS183" s="2257"/>
      <c r="AT183" s="2253"/>
      <c r="AU183" s="2253"/>
      <c r="AV183" s="2253"/>
      <c r="AW183" s="2253"/>
      <c r="AX183" s="2253"/>
      <c r="AY183" s="2621"/>
      <c r="BF183" s="708"/>
      <c r="BG183" s="3207"/>
      <c r="BH183" s="3207"/>
      <c r="BI183" s="3207"/>
      <c r="BJ183" s="3207"/>
      <c r="BK183" s="3207"/>
      <c r="BL183" s="3208"/>
      <c r="BN183" s="4">
        <v>1</v>
      </c>
    </row>
    <row r="184" spans="1:66" s="48" customFormat="1" ht="21" customHeight="1" x14ac:dyDescent="0.25">
      <c r="A184" s="1401" t="str">
        <f t="shared" si="57"/>
        <v>►</v>
      </c>
      <c r="B184" s="1402" t="str">
        <f t="shared" si="58"/>
        <v>►</v>
      </c>
      <c r="C184" s="1403" t="str">
        <f t="shared" si="63"/>
        <v>►</v>
      </c>
      <c r="D184" s="2475" t="str">
        <f t="shared" si="59"/>
        <v>►</v>
      </c>
      <c r="E184" s="1402" t="str">
        <f t="shared" si="64"/>
        <v>►</v>
      </c>
      <c r="F184" s="1402" t="str">
        <f t="shared" si="65"/>
        <v>►</v>
      </c>
      <c r="G184" s="1402" t="str">
        <f t="shared" si="66"/>
        <v>►</v>
      </c>
      <c r="H184" s="2606"/>
      <c r="R184" s="2607"/>
      <c r="S184" s="2441"/>
      <c r="T184" s="2443"/>
      <c r="U184" s="2442"/>
      <c r="V184" s="2577">
        <f t="shared" si="67"/>
        <v>0</v>
      </c>
      <c r="W184" s="2578" t="str">
        <f>IF(OR(V184=0, ISBLANK(P184)), "", TEXT(ROUND(V184/INDEX(AI21:AI83, MATCH(P184, AH21:AH83, 0)), 0),"# ##0") &amp; " " &amp; P184)</f>
        <v/>
      </c>
      <c r="X184" s="2579">
        <f t="shared" si="68"/>
        <v>0</v>
      </c>
      <c r="Y184" s="2580">
        <f t="shared" si="69"/>
        <v>0</v>
      </c>
      <c r="Z184" s="2580" t="str">
        <f t="shared" si="70"/>
        <v/>
      </c>
      <c r="AA184" s="2581"/>
      <c r="AB184" s="2582">
        <f t="shared" si="61"/>
        <v>0</v>
      </c>
      <c r="AC184" s="2583">
        <v>1</v>
      </c>
      <c r="AD184" s="2584">
        <f t="shared" si="71"/>
        <v>0</v>
      </c>
      <c r="AE184" s="2564"/>
      <c r="AF184" s="2573">
        <f t="shared" si="62"/>
        <v>0</v>
      </c>
      <c r="AG184" s="2574">
        <f t="shared" si="72"/>
        <v>0</v>
      </c>
      <c r="AH184" s="49"/>
      <c r="AI184" s="49"/>
      <c r="AJ184" s="49"/>
      <c r="AL184" s="1401" t="str">
        <f t="shared" si="60"/>
        <v>►</v>
      </c>
      <c r="AN184" s="76"/>
      <c r="AO184" s="76"/>
      <c r="AP184" s="76"/>
      <c r="AQ184" s="76"/>
      <c r="AS184" s="2257"/>
      <c r="AT184" s="2253"/>
      <c r="AU184" s="2253"/>
      <c r="AV184" s="2253"/>
      <c r="AW184" s="2253"/>
      <c r="AX184" s="2253"/>
      <c r="AY184" s="2621"/>
      <c r="BF184" s="708"/>
      <c r="BG184" s="3207"/>
      <c r="BH184" s="3207"/>
      <c r="BI184" s="3207"/>
      <c r="BJ184" s="3207"/>
      <c r="BK184" s="3207"/>
      <c r="BL184" s="3208"/>
      <c r="BN184" s="4">
        <v>1</v>
      </c>
    </row>
    <row r="185" spans="1:66" s="48" customFormat="1" ht="21" customHeight="1" x14ac:dyDescent="0.25">
      <c r="A185" s="1401" t="str">
        <f t="shared" si="57"/>
        <v>►</v>
      </c>
      <c r="B185" s="1402" t="str">
        <f t="shared" si="58"/>
        <v>►</v>
      </c>
      <c r="C185" s="1403" t="str">
        <f t="shared" si="63"/>
        <v>►</v>
      </c>
      <c r="D185" s="2475" t="str">
        <f t="shared" si="59"/>
        <v>►</v>
      </c>
      <c r="E185" s="1402" t="str">
        <f t="shared" si="64"/>
        <v>►</v>
      </c>
      <c r="F185" s="1402" t="str">
        <f t="shared" si="65"/>
        <v>►</v>
      </c>
      <c r="G185" s="1402" t="str">
        <f t="shared" si="66"/>
        <v>►</v>
      </c>
      <c r="H185" s="2606"/>
      <c r="R185" s="2607"/>
      <c r="S185" s="2441"/>
      <c r="T185" s="2443"/>
      <c r="U185" s="2442"/>
      <c r="V185" s="2589">
        <f t="shared" si="67"/>
        <v>0</v>
      </c>
      <c r="W185" s="2590" t="str">
        <f>IF(OR(V185=0, ISBLANK(P185)), "", TEXT(ROUND(V185/INDEX(AI21:AI83, MATCH(P185, AH21:AH83, 0)), 0),"# ##0") &amp; " " &amp; P185)</f>
        <v/>
      </c>
      <c r="X185" s="2591">
        <f t="shared" si="68"/>
        <v>0</v>
      </c>
      <c r="Y185" s="2592">
        <f t="shared" si="69"/>
        <v>0</v>
      </c>
      <c r="Z185" s="2592" t="str">
        <f t="shared" si="70"/>
        <v/>
      </c>
      <c r="AA185" s="2581"/>
      <c r="AB185" s="2593">
        <f t="shared" si="61"/>
        <v>0</v>
      </c>
      <c r="AC185" s="2583">
        <v>1</v>
      </c>
      <c r="AD185" s="2594">
        <f t="shared" si="71"/>
        <v>0</v>
      </c>
      <c r="AE185" s="2564"/>
      <c r="AF185" s="2573">
        <f t="shared" si="62"/>
        <v>0</v>
      </c>
      <c r="AG185" s="2574">
        <f t="shared" si="72"/>
        <v>0</v>
      </c>
      <c r="AH185" s="49"/>
      <c r="AI185" s="49"/>
      <c r="AJ185" s="49"/>
      <c r="AL185" s="1401" t="str">
        <f t="shared" si="60"/>
        <v>►</v>
      </c>
      <c r="AN185" s="76"/>
      <c r="AO185" s="76"/>
      <c r="AP185" s="76"/>
      <c r="AQ185" s="76"/>
      <c r="AS185" s="2257"/>
      <c r="AT185" s="2253"/>
      <c r="AU185" s="2253"/>
      <c r="AV185" s="2253"/>
      <c r="AW185" s="2253"/>
      <c r="AX185" s="2253"/>
      <c r="AY185" s="2621"/>
      <c r="BF185" s="708"/>
      <c r="BG185" s="3207"/>
      <c r="BH185" s="3207"/>
      <c r="BI185" s="3207"/>
      <c r="BJ185" s="3207"/>
      <c r="BK185" s="3207"/>
      <c r="BL185" s="3208"/>
      <c r="BN185" s="4">
        <v>1</v>
      </c>
    </row>
    <row r="186" spans="1:66" s="48" customFormat="1" ht="21" customHeight="1" x14ac:dyDescent="0.25">
      <c r="A186" s="1401" t="str">
        <f t="shared" si="57"/>
        <v>►</v>
      </c>
      <c r="B186" s="1402" t="str">
        <f t="shared" si="58"/>
        <v>►</v>
      </c>
      <c r="C186" s="1403" t="str">
        <f t="shared" si="63"/>
        <v>►</v>
      </c>
      <c r="D186" s="2475" t="str">
        <f t="shared" si="59"/>
        <v>►</v>
      </c>
      <c r="E186" s="1402" t="str">
        <f t="shared" si="64"/>
        <v>►</v>
      </c>
      <c r="F186" s="1402" t="str">
        <f t="shared" si="65"/>
        <v>►</v>
      </c>
      <c r="G186" s="1402" t="str">
        <f t="shared" si="66"/>
        <v>►</v>
      </c>
      <c r="H186" s="2606"/>
      <c r="R186" s="2607"/>
      <c r="S186" s="2441"/>
      <c r="T186" s="2443"/>
      <c r="U186" s="2442"/>
      <c r="V186" s="2577">
        <f t="shared" si="67"/>
        <v>0</v>
      </c>
      <c r="W186" s="2578" t="str">
        <f>IF(OR(V186=0, ISBLANK(P186)), "", TEXT(ROUND(V186/INDEX(AI21:AI83, MATCH(P186, AH21:AH83, 0)), 0),"# ##0") &amp; " " &amp; P186)</f>
        <v/>
      </c>
      <c r="X186" s="2579">
        <f t="shared" si="68"/>
        <v>0</v>
      </c>
      <c r="Y186" s="2580">
        <f t="shared" si="69"/>
        <v>0</v>
      </c>
      <c r="Z186" s="2580" t="str">
        <f t="shared" si="70"/>
        <v/>
      </c>
      <c r="AA186" s="2581"/>
      <c r="AB186" s="2582">
        <f t="shared" si="61"/>
        <v>0</v>
      </c>
      <c r="AC186" s="2583">
        <v>1</v>
      </c>
      <c r="AD186" s="2584">
        <f t="shared" si="71"/>
        <v>0</v>
      </c>
      <c r="AE186" s="2564"/>
      <c r="AF186" s="2573">
        <f t="shared" si="62"/>
        <v>0</v>
      </c>
      <c r="AG186" s="2574">
        <f t="shared" si="72"/>
        <v>0</v>
      </c>
      <c r="AH186" s="49"/>
      <c r="AI186" s="49"/>
      <c r="AJ186" s="49"/>
      <c r="AL186" s="1401" t="str">
        <f t="shared" si="60"/>
        <v>►</v>
      </c>
      <c r="AN186" s="76"/>
      <c r="AO186" s="76"/>
      <c r="AP186" s="76"/>
      <c r="AQ186" s="76"/>
      <c r="AS186" s="2257"/>
      <c r="AT186" s="2253"/>
      <c r="AU186" s="2253"/>
      <c r="AV186" s="2253"/>
      <c r="AW186" s="2253"/>
      <c r="AX186" s="2253"/>
      <c r="AY186" s="2621"/>
      <c r="BF186" s="708"/>
      <c r="BG186" s="718"/>
      <c r="BH186"/>
      <c r="BI186" s="719" t="s">
        <v>453</v>
      </c>
      <c r="BJ186" s="545" t="str">
        <f>BJ181&amp;" caractères"</f>
        <v>70 caractères</v>
      </c>
      <c r="BK186"/>
      <c r="BL186" s="720" t="str">
        <f>BL181</f>
        <v>3.8 lignes</v>
      </c>
      <c r="BN186" s="4">
        <v>1</v>
      </c>
    </row>
    <row r="187" spans="1:66" s="48" customFormat="1" ht="21" customHeight="1" x14ac:dyDescent="0.25">
      <c r="A187" s="1401" t="str">
        <f t="shared" si="57"/>
        <v>►</v>
      </c>
      <c r="B187" s="1402" t="str">
        <f t="shared" si="58"/>
        <v>►</v>
      </c>
      <c r="C187" s="1403" t="str">
        <f t="shared" si="63"/>
        <v>►</v>
      </c>
      <c r="D187" s="2475" t="str">
        <f t="shared" si="59"/>
        <v>►</v>
      </c>
      <c r="E187" s="1402" t="str">
        <f t="shared" si="64"/>
        <v>►</v>
      </c>
      <c r="F187" s="1402" t="str">
        <f t="shared" si="65"/>
        <v>►</v>
      </c>
      <c r="G187" s="1402" t="str">
        <f t="shared" si="66"/>
        <v>►</v>
      </c>
      <c r="H187" s="2606"/>
      <c r="R187" s="2607"/>
      <c r="S187" s="2441"/>
      <c r="T187" s="2443"/>
      <c r="U187" s="2442"/>
      <c r="V187" s="2589">
        <f t="shared" si="67"/>
        <v>0</v>
      </c>
      <c r="W187" s="2590" t="str">
        <f>IF(OR(V187=0, ISBLANK(P187)), "", TEXT(ROUND(V187/INDEX(AI21:AI83, MATCH(P187, AH21:AH83, 0)), 0),"# ##0") &amp; " " &amp; P187)</f>
        <v/>
      </c>
      <c r="X187" s="2591">
        <f t="shared" si="68"/>
        <v>0</v>
      </c>
      <c r="Y187" s="2592">
        <f t="shared" si="69"/>
        <v>0</v>
      </c>
      <c r="Z187" s="2592" t="str">
        <f t="shared" si="70"/>
        <v/>
      </c>
      <c r="AA187" s="2581"/>
      <c r="AB187" s="2593">
        <f t="shared" si="61"/>
        <v>0</v>
      </c>
      <c r="AC187" s="2583">
        <v>1</v>
      </c>
      <c r="AD187" s="2594">
        <f t="shared" si="71"/>
        <v>0</v>
      </c>
      <c r="AE187" s="2564"/>
      <c r="AF187" s="2573">
        <f t="shared" si="62"/>
        <v>0</v>
      </c>
      <c r="AG187" s="2574">
        <f t="shared" si="72"/>
        <v>0</v>
      </c>
      <c r="AH187" s="49"/>
      <c r="AI187" s="49"/>
      <c r="AJ187" s="49"/>
      <c r="AL187" s="1401" t="str">
        <f t="shared" si="60"/>
        <v>►</v>
      </c>
      <c r="AN187" s="76"/>
      <c r="AO187" s="76"/>
      <c r="AP187" s="76"/>
      <c r="AQ187" s="76"/>
      <c r="AS187" s="2257"/>
      <c r="AT187" s="2253"/>
      <c r="AU187" s="2253"/>
      <c r="AV187" s="2253"/>
      <c r="AW187" s="2253"/>
      <c r="AX187" s="2253"/>
      <c r="AY187" s="2621"/>
      <c r="BF187" s="708"/>
      <c r="BG187" s="722" t="s">
        <v>456</v>
      </c>
      <c r="BH187" s="723"/>
      <c r="BI187" s="724"/>
      <c r="BJ187" s="724"/>
      <c r="BK187" s="724"/>
      <c r="BL187" s="725"/>
      <c r="BN187" s="4">
        <v>1</v>
      </c>
    </row>
    <row r="188" spans="1:66" s="48" customFormat="1" ht="21" customHeight="1" x14ac:dyDescent="0.25">
      <c r="A188" s="1401" t="str">
        <f t="shared" si="57"/>
        <v>►</v>
      </c>
      <c r="B188" s="1402" t="str">
        <f t="shared" si="58"/>
        <v>►</v>
      </c>
      <c r="C188" s="1403" t="str">
        <f t="shared" si="63"/>
        <v>►</v>
      </c>
      <c r="D188" s="2475" t="str">
        <f t="shared" si="59"/>
        <v>►</v>
      </c>
      <c r="E188" s="1402" t="str">
        <f t="shared" si="64"/>
        <v>►</v>
      </c>
      <c r="F188" s="1402" t="str">
        <f t="shared" si="65"/>
        <v>►</v>
      </c>
      <c r="G188" s="1402" t="str">
        <f t="shared" si="66"/>
        <v>►</v>
      </c>
      <c r="H188" s="2606"/>
      <c r="R188" s="2607"/>
      <c r="S188" s="2441"/>
      <c r="T188" s="2443"/>
      <c r="U188" s="2442"/>
      <c r="V188" s="2577">
        <f t="shared" si="67"/>
        <v>0</v>
      </c>
      <c r="W188" s="2578" t="str">
        <f>IF(OR(V188=0, ISBLANK(P188)), "", TEXT(ROUND(V188/INDEX(AI21:AI83, MATCH(P188, AH21:AH83, 0)), 0),"# ##0") &amp; " " &amp; P188)</f>
        <v/>
      </c>
      <c r="X188" s="2579">
        <f t="shared" si="68"/>
        <v>0</v>
      </c>
      <c r="Y188" s="2580">
        <f t="shared" si="69"/>
        <v>0</v>
      </c>
      <c r="Z188" s="2580" t="str">
        <f t="shared" si="70"/>
        <v/>
      </c>
      <c r="AA188" s="2581"/>
      <c r="AB188" s="2582">
        <f t="shared" si="61"/>
        <v>0</v>
      </c>
      <c r="AC188" s="2583">
        <v>1</v>
      </c>
      <c r="AD188" s="2584">
        <f t="shared" si="71"/>
        <v>0</v>
      </c>
      <c r="AE188" s="2564"/>
      <c r="AF188" s="2573">
        <f t="shared" si="62"/>
        <v>0</v>
      </c>
      <c r="AG188" s="2574">
        <f t="shared" si="72"/>
        <v>0</v>
      </c>
      <c r="AH188" s="49"/>
      <c r="AI188" s="49"/>
      <c r="AJ188" s="49"/>
      <c r="AL188" s="1401" t="str">
        <f t="shared" si="60"/>
        <v>►</v>
      </c>
      <c r="AN188" s="76"/>
      <c r="AO188" s="76"/>
      <c r="AP188" s="76"/>
      <c r="AQ188" s="76"/>
      <c r="AS188" s="2257"/>
      <c r="AT188" s="2253"/>
      <c r="AU188" s="2253"/>
      <c r="AV188" s="2253"/>
      <c r="AW188" s="2253"/>
      <c r="AX188" s="2253"/>
      <c r="AY188" s="2621"/>
      <c r="BF188" s="728" t="str">
        <f t="shared" ref="BF188:BF193" si="73">LEN(BH188)&amp;" car."</f>
        <v>72 car.</v>
      </c>
      <c r="BG188" s="729" t="s">
        <v>457</v>
      </c>
      <c r="BH188" s="3196" t="str">
        <f>LEFT(BG181,FIND(" ",BG181&amp;" ",BJ181)-1) &amp; ".."</f>
        <v>Épluchez l’ail et les oignons. Coupez-les en petits morceaux. Égouttez..</v>
      </c>
      <c r="BI188" s="3196"/>
      <c r="BJ188" s="3196"/>
      <c r="BK188" s="3196"/>
      <c r="BL188" s="3197"/>
      <c r="BN188" s="4">
        <v>1</v>
      </c>
    </row>
    <row r="189" spans="1:66" s="48" customFormat="1" ht="21" customHeight="1" x14ac:dyDescent="0.25">
      <c r="A189" s="1401" t="str">
        <f t="shared" si="57"/>
        <v>►</v>
      </c>
      <c r="B189" s="1402" t="str">
        <f t="shared" si="58"/>
        <v>►</v>
      </c>
      <c r="C189" s="1403" t="str">
        <f t="shared" si="63"/>
        <v>►</v>
      </c>
      <c r="D189" s="2475" t="str">
        <f t="shared" si="59"/>
        <v>►</v>
      </c>
      <c r="E189" s="1402" t="str">
        <f t="shared" si="64"/>
        <v>►</v>
      </c>
      <c r="F189" s="1402" t="str">
        <f t="shared" si="65"/>
        <v>►</v>
      </c>
      <c r="G189" s="1402" t="str">
        <f t="shared" si="66"/>
        <v>►</v>
      </c>
      <c r="H189" s="2606"/>
      <c r="R189" s="2607"/>
      <c r="S189" s="2441"/>
      <c r="T189" s="2443"/>
      <c r="U189" s="2442"/>
      <c r="V189" s="2589">
        <f t="shared" si="67"/>
        <v>0</v>
      </c>
      <c r="W189" s="2590" t="str">
        <f>IF(OR(V189=0, ISBLANK(P189)), "", TEXT(ROUND(V189/INDEX(AI21:AI83, MATCH(P189, AH21:AH83, 0)), 0),"# ##0") &amp; " " &amp; P189)</f>
        <v/>
      </c>
      <c r="X189" s="2591">
        <f t="shared" si="68"/>
        <v>0</v>
      </c>
      <c r="Y189" s="2592">
        <f t="shared" si="69"/>
        <v>0</v>
      </c>
      <c r="Z189" s="2592" t="str">
        <f t="shared" si="70"/>
        <v/>
      </c>
      <c r="AA189" s="2581"/>
      <c r="AB189" s="2593">
        <f t="shared" si="61"/>
        <v>0</v>
      </c>
      <c r="AC189" s="2583">
        <v>1</v>
      </c>
      <c r="AD189" s="2594">
        <f t="shared" si="71"/>
        <v>0</v>
      </c>
      <c r="AE189" s="2564"/>
      <c r="AF189" s="2573">
        <f t="shared" si="62"/>
        <v>0</v>
      </c>
      <c r="AG189" s="2574">
        <f t="shared" si="72"/>
        <v>0</v>
      </c>
      <c r="AH189" s="49"/>
      <c r="AI189" s="49"/>
      <c r="AJ189" s="49"/>
      <c r="AL189" s="1401" t="str">
        <f t="shared" si="60"/>
        <v>►</v>
      </c>
      <c r="AN189" s="76"/>
      <c r="AO189" s="76"/>
      <c r="AP189" s="76"/>
      <c r="AQ189" s="76"/>
      <c r="AS189" s="2257"/>
      <c r="AT189" s="2253"/>
      <c r="AU189" s="2253"/>
      <c r="AV189" s="2253"/>
      <c r="AW189" s="2253"/>
      <c r="AX189" s="2253"/>
      <c r="AY189" s="2621"/>
      <c r="BF189" s="728" t="str">
        <f t="shared" si="73"/>
        <v>74 car.</v>
      </c>
      <c r="BG189" s="729" t="s">
        <v>462</v>
      </c>
      <c r="BH189" s="3196" t="str">
        <f>LEFT(RIGHT(BG181,LEN(BG181)-LEN(BH188)-2),FIND(" ",RIGHT(BG181,LEN(BG181)-LEN(BH188)-2)&amp;" ",BJ181)-1) &amp; ".."</f>
        <v xml:space="preserve"> champignons. Dans votre Cookeo, faites roussir la viande et les lardons..</v>
      </c>
      <c r="BI189" s="3196"/>
      <c r="BJ189" s="3196"/>
      <c r="BK189" s="3196"/>
      <c r="BL189" s="3197"/>
      <c r="BN189" s="4">
        <v>1</v>
      </c>
    </row>
    <row r="190" spans="1:66" s="48" customFormat="1" ht="21" customHeight="1" x14ac:dyDescent="0.25">
      <c r="A190" s="1401" t="str">
        <f t="shared" si="57"/>
        <v>►</v>
      </c>
      <c r="B190" s="1402" t="str">
        <f t="shared" si="58"/>
        <v>►</v>
      </c>
      <c r="C190" s="1403" t="str">
        <f t="shared" si="63"/>
        <v>►</v>
      </c>
      <c r="D190" s="2475" t="str">
        <f t="shared" si="59"/>
        <v>►</v>
      </c>
      <c r="E190" s="1402" t="str">
        <f t="shared" si="64"/>
        <v>►</v>
      </c>
      <c r="F190" s="1402" t="str">
        <f t="shared" si="65"/>
        <v>►</v>
      </c>
      <c r="G190" s="1402" t="str">
        <f t="shared" si="66"/>
        <v>►</v>
      </c>
      <c r="H190" s="2606"/>
      <c r="R190" s="2607"/>
      <c r="S190" s="2441"/>
      <c r="T190" s="2443"/>
      <c r="U190" s="2442"/>
      <c r="V190" s="2577">
        <f t="shared" si="67"/>
        <v>0</v>
      </c>
      <c r="W190" s="2578" t="str">
        <f>IF(OR(V190=0, ISBLANK(P190)), "", TEXT(ROUND(V190/INDEX(AI21:AI83, MATCH(P190, AH21:AH83, 0)), 0),"# ##0") &amp; " " &amp; P190)</f>
        <v/>
      </c>
      <c r="X190" s="2579">
        <f t="shared" si="68"/>
        <v>0</v>
      </c>
      <c r="Y190" s="2580">
        <f t="shared" si="69"/>
        <v>0</v>
      </c>
      <c r="Z190" s="2580" t="str">
        <f t="shared" si="70"/>
        <v/>
      </c>
      <c r="AA190" s="2581"/>
      <c r="AB190" s="2582">
        <f t="shared" si="61"/>
        <v>0</v>
      </c>
      <c r="AC190" s="2583">
        <v>1</v>
      </c>
      <c r="AD190" s="2584">
        <f t="shared" si="71"/>
        <v>0</v>
      </c>
      <c r="AE190" s="2564"/>
      <c r="AF190" s="2573">
        <f t="shared" si="62"/>
        <v>0</v>
      </c>
      <c r="AG190" s="2574">
        <f t="shared" si="72"/>
        <v>0</v>
      </c>
      <c r="AH190" s="49"/>
      <c r="AI190" s="49"/>
      <c r="AJ190" s="49"/>
      <c r="AL190" s="1401" t="str">
        <f t="shared" si="60"/>
        <v>►</v>
      </c>
      <c r="AN190" s="76"/>
      <c r="AO190" s="76"/>
      <c r="AP190" s="76"/>
      <c r="AQ190" s="76"/>
      <c r="AS190" s="2257"/>
      <c r="AT190" s="2253"/>
      <c r="AU190" s="2253"/>
      <c r="AV190" s="2253"/>
      <c r="AW190" s="2253"/>
      <c r="AX190" s="2253"/>
      <c r="AY190" s="2621"/>
      <c r="BF190" s="728" t="str">
        <f t="shared" si="73"/>
        <v>70 car.</v>
      </c>
      <c r="BG190" s="729" t="s">
        <v>463</v>
      </c>
      <c r="BH190" s="3196" t="str">
        <f>LEFT(RIGHT(BG181,LEN(BG181)-LEN(BH188)-LEN(BH189)),BJ181)</f>
        <v xml:space="preserve"> avec le morceau de beurre sur le mode « dorer » / 3 min (préchauffage</v>
      </c>
      <c r="BI190" s="3196"/>
      <c r="BJ190" s="3196"/>
      <c r="BK190" s="3196"/>
      <c r="BL190" s="3197"/>
      <c r="BN190" s="4">
        <v>1</v>
      </c>
    </row>
    <row r="191" spans="1:66" s="48" customFormat="1" ht="21" customHeight="1" x14ac:dyDescent="0.25">
      <c r="A191" s="1401" t="str">
        <f t="shared" si="57"/>
        <v>►</v>
      </c>
      <c r="B191" s="1402" t="str">
        <f t="shared" si="58"/>
        <v>►</v>
      </c>
      <c r="C191" s="1403" t="str">
        <f t="shared" si="63"/>
        <v>►</v>
      </c>
      <c r="D191" s="2475" t="str">
        <f t="shared" si="59"/>
        <v>►</v>
      </c>
      <c r="E191" s="1402" t="str">
        <f t="shared" si="64"/>
        <v>►</v>
      </c>
      <c r="F191" s="1402" t="str">
        <f t="shared" si="65"/>
        <v>►</v>
      </c>
      <c r="G191" s="1402" t="str">
        <f t="shared" si="66"/>
        <v>►</v>
      </c>
      <c r="H191" s="2606"/>
      <c r="R191" s="2607"/>
      <c r="S191" s="2441"/>
      <c r="T191" s="2443"/>
      <c r="U191" s="2442"/>
      <c r="V191" s="2589">
        <f t="shared" si="67"/>
        <v>0</v>
      </c>
      <c r="W191" s="2590" t="str">
        <f>IF(OR(V191=0, ISBLANK(P191)), "", TEXT(ROUND(V191/INDEX(AI21:AI83, MATCH(P191, AH21:AH83, 0)), 0),"# ##0") &amp; " " &amp; P191)</f>
        <v/>
      </c>
      <c r="X191" s="2591">
        <f t="shared" si="68"/>
        <v>0</v>
      </c>
      <c r="Y191" s="2592">
        <f t="shared" si="69"/>
        <v>0</v>
      </c>
      <c r="Z191" s="2592" t="str">
        <f t="shared" si="70"/>
        <v/>
      </c>
      <c r="AA191" s="2581"/>
      <c r="AB191" s="2593">
        <f t="shared" si="61"/>
        <v>0</v>
      </c>
      <c r="AC191" s="2583">
        <v>1</v>
      </c>
      <c r="AD191" s="2594">
        <f t="shared" si="71"/>
        <v>0</v>
      </c>
      <c r="AE191" s="2564"/>
      <c r="AF191" s="2573">
        <f t="shared" si="62"/>
        <v>0</v>
      </c>
      <c r="AG191" s="2574">
        <f t="shared" si="72"/>
        <v>0</v>
      </c>
      <c r="AH191" s="49"/>
      <c r="AI191" s="49"/>
      <c r="AJ191" s="49"/>
      <c r="AL191" s="1401" t="str">
        <f t="shared" si="60"/>
        <v>►</v>
      </c>
      <c r="AN191" s="76"/>
      <c r="AO191" s="76"/>
      <c r="AP191" s="76"/>
      <c r="AQ191" s="76"/>
      <c r="AS191" s="2257"/>
      <c r="AT191" s="2253"/>
      <c r="AU191" s="2253"/>
      <c r="AV191" s="2253"/>
      <c r="AW191" s="2253"/>
      <c r="AX191" s="2253"/>
      <c r="AY191" s="2621"/>
      <c r="BF191" s="728" t="str">
        <f t="shared" si="73"/>
        <v>47 car.</v>
      </c>
      <c r="BG191" s="729" t="s">
        <v>464</v>
      </c>
      <c r="BH191" s="3196" t="str">
        <f>LEFT(RIGHT(BG181,LEN(BG181)-LEN(BH188)-LEN(BH189)-LEN(BH190)),BJ181)</f>
        <v xml:space="preserve"> inclus), en remuant avec une cuillère en bois.</v>
      </c>
      <c r="BI191" s="3196"/>
      <c r="BJ191" s="3196"/>
      <c r="BK191" s="3196"/>
      <c r="BL191" s="3197"/>
      <c r="BN191" s="4">
        <v>1</v>
      </c>
    </row>
    <row r="192" spans="1:66" s="48" customFormat="1" ht="21" customHeight="1" x14ac:dyDescent="0.25">
      <c r="A192" s="1401" t="str">
        <f t="shared" si="57"/>
        <v>►</v>
      </c>
      <c r="B192" s="1402" t="str">
        <f t="shared" si="58"/>
        <v>►</v>
      </c>
      <c r="C192" s="1403" t="str">
        <f t="shared" si="63"/>
        <v>►</v>
      </c>
      <c r="D192" s="2475" t="str">
        <f t="shared" si="59"/>
        <v>►</v>
      </c>
      <c r="E192" s="1402" t="str">
        <f t="shared" si="64"/>
        <v>►</v>
      </c>
      <c r="F192" s="1402" t="str">
        <f t="shared" si="65"/>
        <v>►</v>
      </c>
      <c r="G192" s="1402" t="str">
        <f t="shared" si="66"/>
        <v>►</v>
      </c>
      <c r="H192" s="2606"/>
      <c r="R192" s="2607"/>
      <c r="S192" s="2441"/>
      <c r="T192" s="2443"/>
      <c r="U192" s="2442"/>
      <c r="V192" s="2577">
        <f t="shared" si="67"/>
        <v>0</v>
      </c>
      <c r="W192" s="2578" t="str">
        <f>IF(OR(V192=0, ISBLANK(P192)), "", TEXT(ROUND(V192/INDEX(AI21:AI83, MATCH(P192, AH21:AH83, 0)), 0),"# ##0") &amp; " " &amp; P192)</f>
        <v/>
      </c>
      <c r="X192" s="2579">
        <f t="shared" si="68"/>
        <v>0</v>
      </c>
      <c r="Y192" s="2580">
        <f t="shared" si="69"/>
        <v>0</v>
      </c>
      <c r="Z192" s="2580" t="str">
        <f t="shared" si="70"/>
        <v/>
      </c>
      <c r="AA192" s="2581"/>
      <c r="AB192" s="2582">
        <f t="shared" si="61"/>
        <v>0</v>
      </c>
      <c r="AC192" s="2583">
        <v>1</v>
      </c>
      <c r="AD192" s="2584">
        <f t="shared" si="71"/>
        <v>0</v>
      </c>
      <c r="AE192" s="2564"/>
      <c r="AF192" s="2573">
        <f t="shared" si="62"/>
        <v>0</v>
      </c>
      <c r="AG192" s="2574">
        <f t="shared" si="72"/>
        <v>0</v>
      </c>
      <c r="AH192" s="49"/>
      <c r="AI192" s="49"/>
      <c r="AJ192" s="49"/>
      <c r="AL192" s="1401" t="str">
        <f t="shared" si="60"/>
        <v>►</v>
      </c>
      <c r="AN192" s="76"/>
      <c r="AO192" s="76"/>
      <c r="AP192" s="76"/>
      <c r="AQ192" s="76"/>
      <c r="AS192" s="2257"/>
      <c r="AT192" s="2253"/>
      <c r="AU192" s="2253"/>
      <c r="AV192" s="2253"/>
      <c r="AW192" s="2253"/>
      <c r="AX192" s="2253"/>
      <c r="AY192" s="2621"/>
      <c r="BF192" s="728" t="str">
        <f t="shared" si="73"/>
        <v>0 car.</v>
      </c>
      <c r="BG192" s="729" t="s">
        <v>465</v>
      </c>
      <c r="BH192" s="3196" t="str">
        <f>LEFT(RIGHT(BG181,LEN(BG181)-LEN(BH188)-LEN(BH189)-LEN(BH190)-LEN(BH191)),BJ181)</f>
        <v/>
      </c>
      <c r="BI192" s="3196"/>
      <c r="BJ192" s="3196"/>
      <c r="BK192" s="3196"/>
      <c r="BL192" s="3197"/>
      <c r="BN192" s="4">
        <v>1</v>
      </c>
    </row>
    <row r="193" spans="1:66" s="48" customFormat="1" ht="21" customHeight="1" x14ac:dyDescent="0.25">
      <c r="A193" s="1401" t="str">
        <f t="shared" si="57"/>
        <v>►</v>
      </c>
      <c r="B193" s="1402" t="str">
        <f t="shared" si="58"/>
        <v>►</v>
      </c>
      <c r="C193" s="1403" t="str">
        <f t="shared" si="63"/>
        <v>►</v>
      </c>
      <c r="D193" s="2475" t="str">
        <f t="shared" si="59"/>
        <v>►</v>
      </c>
      <c r="E193" s="1402" t="str">
        <f t="shared" si="64"/>
        <v>►</v>
      </c>
      <c r="F193" s="1402" t="str">
        <f t="shared" si="65"/>
        <v>►</v>
      </c>
      <c r="G193" s="1402" t="str">
        <f t="shared" si="66"/>
        <v>►</v>
      </c>
      <c r="H193" s="2606"/>
      <c r="R193" s="2607"/>
      <c r="S193" s="2441"/>
      <c r="T193" s="2443"/>
      <c r="U193" s="2442"/>
      <c r="V193" s="2589">
        <f t="shared" si="67"/>
        <v>0</v>
      </c>
      <c r="W193" s="2590" t="str">
        <f>IF(OR(V193=0, ISBLANK(P193)), "", TEXT(ROUND(V193/INDEX(AI21:AI83, MATCH(P193, AH21:AH83, 0)), 0),"# ##0") &amp; " " &amp; P193)</f>
        <v/>
      </c>
      <c r="X193" s="2591">
        <f t="shared" si="68"/>
        <v>0</v>
      </c>
      <c r="Y193" s="2592">
        <f t="shared" si="69"/>
        <v>0</v>
      </c>
      <c r="Z193" s="2592" t="str">
        <f t="shared" si="70"/>
        <v/>
      </c>
      <c r="AA193" s="2581"/>
      <c r="AB193" s="2593">
        <f t="shared" si="61"/>
        <v>0</v>
      </c>
      <c r="AC193" s="2583">
        <v>1</v>
      </c>
      <c r="AD193" s="2594">
        <f t="shared" si="71"/>
        <v>0</v>
      </c>
      <c r="AE193" s="2564"/>
      <c r="AF193" s="2573">
        <f t="shared" si="62"/>
        <v>0</v>
      </c>
      <c r="AG193" s="2574">
        <f t="shared" si="72"/>
        <v>0</v>
      </c>
      <c r="AH193" s="49"/>
      <c r="AI193" s="49"/>
      <c r="AJ193" s="49"/>
      <c r="AL193" s="1401" t="str">
        <f t="shared" si="60"/>
        <v>►</v>
      </c>
      <c r="AN193" s="76"/>
      <c r="AO193" s="76"/>
      <c r="AP193" s="76"/>
      <c r="AQ193" s="76"/>
      <c r="AS193" s="2257"/>
      <c r="AT193" s="2253"/>
      <c r="AU193" s="2253"/>
      <c r="AV193" s="2253"/>
      <c r="AW193" s="2253"/>
      <c r="AX193" s="2253"/>
      <c r="AY193" s="2621"/>
      <c r="BF193" s="728" t="str">
        <f t="shared" si="73"/>
        <v>0 car.</v>
      </c>
      <c r="BG193" s="729" t="s">
        <v>466</v>
      </c>
      <c r="BH193" s="3196" t="str">
        <f>LEFT(RIGHT(BG181,LEN(BG181)-LEN(BH188)-LEN(BH189)-LEN(BH190)-LEN(BH191)-LEN(BH192)),BJ181)</f>
        <v/>
      </c>
      <c r="BI193" s="3196"/>
      <c r="BJ193" s="3196"/>
      <c r="BK193" s="3196"/>
      <c r="BL193" s="3197"/>
      <c r="BN193" s="4">
        <v>1</v>
      </c>
    </row>
    <row r="194" spans="1:66" s="48" customFormat="1" ht="21" customHeight="1" x14ac:dyDescent="0.25">
      <c r="A194" s="1401" t="str">
        <f t="shared" si="57"/>
        <v>►</v>
      </c>
      <c r="B194" s="1402" t="str">
        <f t="shared" si="58"/>
        <v>►</v>
      </c>
      <c r="C194" s="1403" t="str">
        <f t="shared" si="63"/>
        <v>►</v>
      </c>
      <c r="D194" s="2475" t="str">
        <f t="shared" si="59"/>
        <v>►</v>
      </c>
      <c r="E194" s="1402" t="str">
        <f t="shared" si="64"/>
        <v>►</v>
      </c>
      <c r="F194" s="1402" t="str">
        <f t="shared" si="65"/>
        <v>►</v>
      </c>
      <c r="G194" s="1402" t="str">
        <f t="shared" si="66"/>
        <v>►</v>
      </c>
      <c r="H194" s="2606"/>
      <c r="R194" s="2607"/>
      <c r="S194" s="2441"/>
      <c r="T194" s="2443"/>
      <c r="U194" s="2442"/>
      <c r="V194" s="2577">
        <f t="shared" si="67"/>
        <v>0</v>
      </c>
      <c r="W194" s="2578" t="str">
        <f>IF(OR(V194=0, ISBLANK(P194)), "", TEXT(ROUND(V194/INDEX(AI21:AI83, MATCH(P194, AH21:AH83, 0)), 0),"# ##0") &amp; " " &amp; P194)</f>
        <v/>
      </c>
      <c r="X194" s="2579">
        <f t="shared" si="68"/>
        <v>0</v>
      </c>
      <c r="Y194" s="2580">
        <f t="shared" si="69"/>
        <v>0</v>
      </c>
      <c r="Z194" s="2580" t="str">
        <f t="shared" si="70"/>
        <v/>
      </c>
      <c r="AA194" s="2581"/>
      <c r="AB194" s="2582">
        <f t="shared" si="61"/>
        <v>0</v>
      </c>
      <c r="AC194" s="2583">
        <v>1</v>
      </c>
      <c r="AD194" s="2584">
        <f t="shared" si="71"/>
        <v>0</v>
      </c>
      <c r="AE194" s="2564"/>
      <c r="AF194" s="2573">
        <f t="shared" si="62"/>
        <v>0</v>
      </c>
      <c r="AG194" s="2574">
        <f t="shared" si="72"/>
        <v>0</v>
      </c>
      <c r="AH194" s="49"/>
      <c r="AI194" s="49"/>
      <c r="AJ194" s="49"/>
      <c r="AL194" s="1401" t="str">
        <f t="shared" si="60"/>
        <v>►</v>
      </c>
      <c r="AN194" s="76"/>
      <c r="AO194" s="76"/>
      <c r="AP194" s="76"/>
      <c r="AQ194" s="76"/>
      <c r="AS194" s="2257"/>
      <c r="AT194" s="2253"/>
      <c r="AU194" s="2253"/>
      <c r="AV194" s="2253"/>
      <c r="AW194" s="2253"/>
      <c r="AX194" s="2253"/>
      <c r="AY194" s="2621"/>
      <c r="BF194" s="708"/>
      <c r="BG194" s="3221" t="s">
        <v>467</v>
      </c>
      <c r="BH194" s="3221"/>
      <c r="BI194" s="3221"/>
      <c r="BJ194" s="3221"/>
      <c r="BK194" s="3221"/>
      <c r="BL194" s="3222"/>
      <c r="BN194" s="4">
        <v>1</v>
      </c>
    </row>
    <row r="195" spans="1:66" s="48" customFormat="1" ht="21" customHeight="1" x14ac:dyDescent="0.25">
      <c r="A195" s="1401" t="str">
        <f t="shared" si="57"/>
        <v>►</v>
      </c>
      <c r="B195" s="1402" t="str">
        <f t="shared" si="58"/>
        <v>►</v>
      </c>
      <c r="C195" s="1403" t="str">
        <f t="shared" si="63"/>
        <v>►</v>
      </c>
      <c r="D195" s="2475" t="str">
        <f t="shared" si="59"/>
        <v>►</v>
      </c>
      <c r="E195" s="1402" t="str">
        <f t="shared" si="64"/>
        <v>►</v>
      </c>
      <c r="F195" s="1402" t="str">
        <f t="shared" si="65"/>
        <v>►</v>
      </c>
      <c r="G195" s="1402" t="str">
        <f t="shared" si="66"/>
        <v>►</v>
      </c>
      <c r="H195" s="2606"/>
      <c r="R195" s="2607"/>
      <c r="S195" s="2441"/>
      <c r="T195" s="2443"/>
      <c r="U195" s="2442"/>
      <c r="V195" s="2589">
        <f t="shared" si="67"/>
        <v>0</v>
      </c>
      <c r="W195" s="2590" t="str">
        <f>IF(OR(V195=0, ISBLANK(P195)), "", TEXT(ROUND(V195/INDEX(AI21:AI83, MATCH(P195, AH21:AH83, 0)), 0),"# ##0") &amp; " " &amp; P195)</f>
        <v/>
      </c>
      <c r="X195" s="2591">
        <f t="shared" si="68"/>
        <v>0</v>
      </c>
      <c r="Y195" s="2592">
        <f t="shared" si="69"/>
        <v>0</v>
      </c>
      <c r="Z195" s="2592" t="str">
        <f t="shared" si="70"/>
        <v/>
      </c>
      <c r="AA195" s="2581"/>
      <c r="AB195" s="2593">
        <f t="shared" si="61"/>
        <v>0</v>
      </c>
      <c r="AC195" s="2583">
        <v>1</v>
      </c>
      <c r="AD195" s="2594">
        <f t="shared" si="71"/>
        <v>0</v>
      </c>
      <c r="AE195" s="2564"/>
      <c r="AF195" s="2573">
        <f t="shared" si="62"/>
        <v>0</v>
      </c>
      <c r="AG195" s="2574">
        <f t="shared" si="72"/>
        <v>0</v>
      </c>
      <c r="AH195" s="49"/>
      <c r="AI195" s="49"/>
      <c r="AJ195" s="49"/>
      <c r="AL195" s="1401" t="str">
        <f t="shared" si="60"/>
        <v>►</v>
      </c>
      <c r="AN195" s="76"/>
      <c r="AO195" s="76"/>
      <c r="AP195" s="76"/>
      <c r="AQ195" s="76"/>
      <c r="AS195" s="2257"/>
      <c r="AT195" s="2253"/>
      <c r="AU195" s="2253"/>
      <c r="AV195" s="2253"/>
      <c r="AW195" s="2253"/>
      <c r="AX195" s="2253"/>
      <c r="AY195" s="2621"/>
      <c r="BF195" s="708"/>
      <c r="BG195" s="3221"/>
      <c r="BH195" s="3221"/>
      <c r="BI195" s="3221"/>
      <c r="BJ195" s="3221"/>
      <c r="BK195" s="3221"/>
      <c r="BL195" s="3222"/>
      <c r="BN195" s="4">
        <v>1</v>
      </c>
    </row>
    <row r="196" spans="1:66" s="48" customFormat="1" ht="21" customHeight="1" x14ac:dyDescent="0.25">
      <c r="A196" s="1401" t="str">
        <f t="shared" si="57"/>
        <v>►</v>
      </c>
      <c r="B196" s="1402" t="str">
        <f t="shared" si="58"/>
        <v>►</v>
      </c>
      <c r="C196" s="1403" t="str">
        <f t="shared" si="63"/>
        <v>►</v>
      </c>
      <c r="D196" s="2475" t="str">
        <f t="shared" si="59"/>
        <v>►</v>
      </c>
      <c r="E196" s="1402" t="str">
        <f t="shared" si="64"/>
        <v>►</v>
      </c>
      <c r="F196" s="1402" t="str">
        <f t="shared" si="65"/>
        <v>►</v>
      </c>
      <c r="G196" s="1402" t="str">
        <f t="shared" si="66"/>
        <v>►</v>
      </c>
      <c r="H196" s="2606"/>
      <c r="R196" s="2607"/>
      <c r="S196" s="2441"/>
      <c r="T196" s="2443"/>
      <c r="U196" s="2442"/>
      <c r="V196" s="2577">
        <f t="shared" si="67"/>
        <v>0</v>
      </c>
      <c r="W196" s="2578" t="str">
        <f>IF(OR(V196=0, ISBLANK(P196)), "", TEXT(ROUND(V196/INDEX(AI21:AI83, MATCH(P196, AH21:AH83, 0)), 0),"# ##0") &amp; " " &amp; P196)</f>
        <v/>
      </c>
      <c r="X196" s="2579">
        <f t="shared" si="68"/>
        <v>0</v>
      </c>
      <c r="Y196" s="2580">
        <f t="shared" si="69"/>
        <v>0</v>
      </c>
      <c r="Z196" s="2580" t="str">
        <f t="shared" si="70"/>
        <v/>
      </c>
      <c r="AA196" s="2581"/>
      <c r="AB196" s="2582">
        <f t="shared" si="61"/>
        <v>0</v>
      </c>
      <c r="AC196" s="2583">
        <v>1</v>
      </c>
      <c r="AD196" s="2584">
        <f t="shared" si="71"/>
        <v>0</v>
      </c>
      <c r="AE196" s="2564"/>
      <c r="AF196" s="2573">
        <f t="shared" si="62"/>
        <v>0</v>
      </c>
      <c r="AG196" s="2574">
        <f t="shared" si="72"/>
        <v>0</v>
      </c>
      <c r="AH196" s="49"/>
      <c r="AI196" s="49"/>
      <c r="AJ196" s="49"/>
      <c r="AL196" s="1401" t="str">
        <f t="shared" si="60"/>
        <v>►</v>
      </c>
      <c r="AN196" s="76"/>
      <c r="AO196" s="76"/>
      <c r="AP196" s="76"/>
      <c r="AQ196" s="76"/>
      <c r="AS196" s="2257"/>
      <c r="AT196" s="2253"/>
      <c r="AU196" s="2253"/>
      <c r="AV196" s="2253"/>
      <c r="AW196" s="2253"/>
      <c r="AX196" s="2253"/>
      <c r="AY196" s="2621"/>
      <c r="BF196" s="432"/>
      <c r="BG196" s="636"/>
      <c r="BH196" s="434"/>
      <c r="BI196" s="433"/>
      <c r="BJ196" s="433"/>
      <c r="BK196" s="433"/>
      <c r="BL196" s="435"/>
      <c r="BN196" s="4">
        <v>1</v>
      </c>
    </row>
    <row r="197" spans="1:66" s="48" customFormat="1" ht="21" customHeight="1" x14ac:dyDescent="0.25">
      <c r="A197" s="1401" t="str">
        <f t="shared" si="57"/>
        <v>►</v>
      </c>
      <c r="B197" s="1402" t="str">
        <f t="shared" si="58"/>
        <v>►</v>
      </c>
      <c r="C197" s="1403" t="str">
        <f t="shared" si="63"/>
        <v>►</v>
      </c>
      <c r="D197" s="2475" t="str">
        <f t="shared" si="59"/>
        <v>►</v>
      </c>
      <c r="E197" s="1402" t="str">
        <f t="shared" si="64"/>
        <v>►</v>
      </c>
      <c r="F197" s="1402" t="str">
        <f t="shared" si="65"/>
        <v>►</v>
      </c>
      <c r="G197" s="1402" t="str">
        <f t="shared" si="66"/>
        <v>►</v>
      </c>
      <c r="H197" s="2606"/>
      <c r="R197" s="2607"/>
      <c r="S197" s="2441"/>
      <c r="T197" s="2443"/>
      <c r="U197" s="2442"/>
      <c r="V197" s="2589">
        <f t="shared" si="67"/>
        <v>0</v>
      </c>
      <c r="W197" s="2590" t="str">
        <f>IF(OR(V197=0, ISBLANK(P197)), "", TEXT(ROUND(V197/INDEX(AI21:AI83, MATCH(P197, AH21:AH83, 0)), 0),"# ##0") &amp; " " &amp; P197)</f>
        <v/>
      </c>
      <c r="X197" s="2591">
        <f t="shared" si="68"/>
        <v>0</v>
      </c>
      <c r="Y197" s="2592">
        <f t="shared" si="69"/>
        <v>0</v>
      </c>
      <c r="Z197" s="2592" t="str">
        <f t="shared" si="70"/>
        <v/>
      </c>
      <c r="AA197" s="2581"/>
      <c r="AB197" s="2593">
        <f t="shared" si="61"/>
        <v>0</v>
      </c>
      <c r="AC197" s="2583">
        <v>1</v>
      </c>
      <c r="AD197" s="2594">
        <f t="shared" si="71"/>
        <v>0</v>
      </c>
      <c r="AE197" s="2564"/>
      <c r="AF197" s="2573">
        <f t="shared" si="62"/>
        <v>0</v>
      </c>
      <c r="AG197" s="2574">
        <f t="shared" si="72"/>
        <v>0</v>
      </c>
      <c r="AH197" s="49"/>
      <c r="AI197" s="49"/>
      <c r="AJ197" s="49"/>
      <c r="AL197" s="1401" t="str">
        <f t="shared" si="60"/>
        <v>►</v>
      </c>
      <c r="AN197" s="76"/>
      <c r="AO197" s="76"/>
      <c r="AP197" s="76"/>
      <c r="AQ197" s="76"/>
      <c r="AS197" s="2257"/>
      <c r="AT197" s="2253"/>
      <c r="AU197" s="2253"/>
      <c r="AV197" s="2253"/>
      <c r="AW197" s="2253"/>
      <c r="AX197" s="2253"/>
      <c r="AY197" s="2621"/>
      <c r="BF197" s="749" t="s">
        <v>468</v>
      </c>
      <c r="BG197" s="16"/>
      <c r="BH197" s="16"/>
      <c r="BI197" s="16"/>
      <c r="BJ197" s="16"/>
      <c r="BK197" s="16"/>
      <c r="BL197" s="629"/>
      <c r="BN197" s="4">
        <v>1</v>
      </c>
    </row>
    <row r="198" spans="1:66" s="48" customFormat="1" ht="21" customHeight="1" x14ac:dyDescent="0.25">
      <c r="A198" s="1401" t="str">
        <f t="shared" si="57"/>
        <v>►</v>
      </c>
      <c r="B198" s="1402" t="str">
        <f t="shared" si="58"/>
        <v>►</v>
      </c>
      <c r="C198" s="1403" t="str">
        <f t="shared" si="63"/>
        <v>►</v>
      </c>
      <c r="D198" s="2475" t="str">
        <f t="shared" si="59"/>
        <v>►</v>
      </c>
      <c r="E198" s="1402" t="str">
        <f t="shared" si="64"/>
        <v>►</v>
      </c>
      <c r="F198" s="1402" t="str">
        <f t="shared" si="65"/>
        <v>►</v>
      </c>
      <c r="G198" s="1402" t="str">
        <f t="shared" si="66"/>
        <v>►</v>
      </c>
      <c r="H198" s="2606"/>
      <c r="R198" s="2607"/>
      <c r="S198" s="2441"/>
      <c r="T198" s="2443"/>
      <c r="U198" s="2442"/>
      <c r="V198" s="2577">
        <f t="shared" si="67"/>
        <v>0</v>
      </c>
      <c r="W198" s="2578" t="str">
        <f>IF(OR(V198=0, ISBLANK(P198)), "", TEXT(ROUND(V198/INDEX(AI21:AI83, MATCH(P198, AH21:AH83, 0)), 0),"# ##0") &amp; " " &amp; P198)</f>
        <v/>
      </c>
      <c r="X198" s="2579">
        <f t="shared" si="68"/>
        <v>0</v>
      </c>
      <c r="Y198" s="2580">
        <f t="shared" si="69"/>
        <v>0</v>
      </c>
      <c r="Z198" s="2580" t="str">
        <f t="shared" si="70"/>
        <v/>
      </c>
      <c r="AA198" s="2581"/>
      <c r="AB198" s="2582">
        <f t="shared" si="61"/>
        <v>0</v>
      </c>
      <c r="AC198" s="2583">
        <v>1</v>
      </c>
      <c r="AD198" s="2584">
        <f t="shared" si="71"/>
        <v>0</v>
      </c>
      <c r="AE198" s="2564"/>
      <c r="AF198" s="2573">
        <f t="shared" si="62"/>
        <v>0</v>
      </c>
      <c r="AG198" s="2574">
        <f t="shared" si="72"/>
        <v>0</v>
      </c>
      <c r="AH198" s="49"/>
      <c r="AI198" s="49"/>
      <c r="AJ198" s="49"/>
      <c r="AL198" s="1401" t="str">
        <f t="shared" si="60"/>
        <v>►</v>
      </c>
      <c r="AN198" s="76"/>
      <c r="AO198" s="76"/>
      <c r="AP198" s="76"/>
      <c r="AQ198" s="76"/>
      <c r="AS198" s="2257"/>
      <c r="AT198" s="2253"/>
      <c r="AU198" s="2253"/>
      <c r="AV198" s="2253"/>
      <c r="AW198" s="2253"/>
      <c r="AX198" s="2253"/>
      <c r="AY198" s="2621"/>
      <c r="BF198" s="754">
        <v>3.472222222222222E-3</v>
      </c>
      <c r="BG198" s="755" t="s">
        <v>470</v>
      </c>
      <c r="BH198" s="756"/>
      <c r="BI198" s="757" t="s">
        <v>471</v>
      </c>
      <c r="BJ198" s="758">
        <v>1.0416666666666666E-2</v>
      </c>
      <c r="BK198" s="757"/>
      <c r="BL198" s="759"/>
      <c r="BN198" s="4">
        <v>1</v>
      </c>
    </row>
    <row r="199" spans="1:66" s="48" customFormat="1" ht="21" customHeight="1" x14ac:dyDescent="0.25">
      <c r="A199" s="1401" t="str">
        <f t="shared" si="57"/>
        <v>►</v>
      </c>
      <c r="B199" s="1402" t="str">
        <f t="shared" si="58"/>
        <v>►</v>
      </c>
      <c r="C199" s="1403" t="str">
        <f t="shared" si="63"/>
        <v>►</v>
      </c>
      <c r="D199" s="2475" t="str">
        <f t="shared" si="59"/>
        <v>►</v>
      </c>
      <c r="E199" s="1402" t="str">
        <f t="shared" si="64"/>
        <v>►</v>
      </c>
      <c r="F199" s="1402" t="str">
        <f t="shared" si="65"/>
        <v>►</v>
      </c>
      <c r="G199" s="1402" t="str">
        <f t="shared" si="66"/>
        <v>►</v>
      </c>
      <c r="H199" s="2606"/>
      <c r="R199" s="2607"/>
      <c r="S199" s="2441"/>
      <c r="T199" s="2443"/>
      <c r="U199" s="2442"/>
      <c r="V199" s="2589">
        <f t="shared" si="67"/>
        <v>0</v>
      </c>
      <c r="W199" s="2590" t="str">
        <f>IF(OR(V199=0, ISBLANK(P199)), "", TEXT(ROUND(V199/INDEX(AI21:AI83, MATCH(P199, AH21:AH83, 0)), 0),"# ##0") &amp; " " &amp; P199)</f>
        <v/>
      </c>
      <c r="X199" s="2591">
        <f t="shared" si="68"/>
        <v>0</v>
      </c>
      <c r="Y199" s="2592">
        <f t="shared" si="69"/>
        <v>0</v>
      </c>
      <c r="Z199" s="2592" t="str">
        <f t="shared" si="70"/>
        <v/>
      </c>
      <c r="AA199" s="2581"/>
      <c r="AB199" s="2593">
        <f t="shared" si="61"/>
        <v>0</v>
      </c>
      <c r="AC199" s="2583">
        <v>1</v>
      </c>
      <c r="AD199" s="2594">
        <f t="shared" si="71"/>
        <v>0</v>
      </c>
      <c r="AE199" s="2564"/>
      <c r="AF199" s="2573">
        <f t="shared" si="62"/>
        <v>0</v>
      </c>
      <c r="AG199" s="2574">
        <f t="shared" si="72"/>
        <v>0</v>
      </c>
      <c r="AH199" s="49"/>
      <c r="AI199" s="49"/>
      <c r="AJ199" s="49"/>
      <c r="AL199" s="1401" t="str">
        <f t="shared" si="60"/>
        <v>►</v>
      </c>
      <c r="AN199" s="76"/>
      <c r="AO199" s="76"/>
      <c r="AP199" s="76"/>
      <c r="AQ199" s="76"/>
      <c r="AS199" s="2257"/>
      <c r="AT199" s="2253"/>
      <c r="AU199" s="2253"/>
      <c r="AV199" s="2253"/>
      <c r="AW199" s="2253"/>
      <c r="AX199" s="2253"/>
      <c r="AY199" s="2621"/>
      <c r="BF199" s="761" t="s">
        <v>473</v>
      </c>
      <c r="BG199" s="762">
        <v>2.0833333333333332E-2</v>
      </c>
      <c r="BH199" s="763"/>
      <c r="BI199" s="764" t="s">
        <v>474</v>
      </c>
      <c r="BJ199" s="765">
        <f>BF198+BJ198+BG199</f>
        <v>3.4722222222222224E-2</v>
      </c>
      <c r="BK199" s="763"/>
      <c r="BL199" s="766"/>
      <c r="BN199" s="4">
        <v>1</v>
      </c>
    </row>
    <row r="200" spans="1:66" s="48" customFormat="1" ht="21" customHeight="1" x14ac:dyDescent="0.25">
      <c r="A200" s="1401" t="str">
        <f t="shared" si="57"/>
        <v>►</v>
      </c>
      <c r="B200" s="1402" t="str">
        <f t="shared" si="58"/>
        <v>►</v>
      </c>
      <c r="C200" s="1403" t="str">
        <f t="shared" si="63"/>
        <v>►</v>
      </c>
      <c r="D200" s="2475" t="str">
        <f t="shared" si="59"/>
        <v>►</v>
      </c>
      <c r="E200" s="1402" t="str">
        <f t="shared" si="64"/>
        <v>►</v>
      </c>
      <c r="F200" s="1402" t="str">
        <f t="shared" si="65"/>
        <v>►</v>
      </c>
      <c r="G200" s="1402" t="str">
        <f t="shared" si="66"/>
        <v>►</v>
      </c>
      <c r="H200" s="2606"/>
      <c r="R200" s="2607"/>
      <c r="S200" s="2441"/>
      <c r="T200" s="2443"/>
      <c r="U200" s="2442"/>
      <c r="V200" s="2577">
        <f t="shared" si="67"/>
        <v>0</v>
      </c>
      <c r="W200" s="2578" t="str">
        <f>IF(OR(V200=0, ISBLANK(P200)), "", TEXT(ROUND(V200/INDEX(AI21:AI83, MATCH(P200, AH21:AH83, 0)), 0),"# ##0") &amp; " " &amp; P200)</f>
        <v/>
      </c>
      <c r="X200" s="2579">
        <f t="shared" si="68"/>
        <v>0</v>
      </c>
      <c r="Y200" s="2580">
        <f t="shared" si="69"/>
        <v>0</v>
      </c>
      <c r="Z200" s="2580" t="str">
        <f t="shared" si="70"/>
        <v/>
      </c>
      <c r="AA200" s="2581"/>
      <c r="AB200" s="2582">
        <f t="shared" si="61"/>
        <v>0</v>
      </c>
      <c r="AC200" s="2583">
        <v>1</v>
      </c>
      <c r="AD200" s="2584">
        <f t="shared" si="71"/>
        <v>0</v>
      </c>
      <c r="AE200" s="2564"/>
      <c r="AF200" s="2573">
        <f t="shared" si="62"/>
        <v>0</v>
      </c>
      <c r="AG200" s="2574">
        <f t="shared" si="72"/>
        <v>0</v>
      </c>
      <c r="AH200" s="49"/>
      <c r="AI200" s="49"/>
      <c r="AJ200" s="49"/>
      <c r="AL200" s="1401" t="str">
        <f t="shared" si="60"/>
        <v>►</v>
      </c>
      <c r="AN200" s="76"/>
      <c r="AO200" s="76"/>
      <c r="AP200" s="76"/>
      <c r="AQ200" s="76"/>
      <c r="AS200" s="2257"/>
      <c r="AT200" s="2253"/>
      <c r="AU200" s="2253"/>
      <c r="AV200" s="2253"/>
      <c r="AW200" s="2253"/>
      <c r="AX200" s="2253"/>
      <c r="AY200" s="2621"/>
      <c r="BF200" s="559"/>
      <c r="BG200" s="16"/>
      <c r="BH200" s="16"/>
      <c r="BI200" s="16"/>
      <c r="BJ200" s="16"/>
      <c r="BK200" s="16"/>
      <c r="BL200" s="629"/>
      <c r="BN200" s="4">
        <v>1</v>
      </c>
    </row>
    <row r="201" spans="1:66" s="48" customFormat="1" ht="21" customHeight="1" x14ac:dyDescent="0.25">
      <c r="A201" s="1401" t="str">
        <f t="shared" si="57"/>
        <v>►</v>
      </c>
      <c r="B201" s="1402" t="str">
        <f t="shared" si="58"/>
        <v>►</v>
      </c>
      <c r="C201" s="1403" t="str">
        <f t="shared" si="63"/>
        <v>►</v>
      </c>
      <c r="D201" s="2475" t="str">
        <f t="shared" si="59"/>
        <v>►</v>
      </c>
      <c r="E201" s="1402" t="str">
        <f t="shared" si="64"/>
        <v>►</v>
      </c>
      <c r="F201" s="1402" t="str">
        <f t="shared" si="65"/>
        <v>►</v>
      </c>
      <c r="G201" s="1402" t="str">
        <f t="shared" si="66"/>
        <v>►</v>
      </c>
      <c r="H201" s="2606"/>
      <c r="R201" s="2607"/>
      <c r="S201" s="2441"/>
      <c r="T201" s="2443"/>
      <c r="U201" s="2442"/>
      <c r="V201" s="2589">
        <f t="shared" si="67"/>
        <v>0</v>
      </c>
      <c r="W201" s="2590" t="str">
        <f>IF(OR(V201=0, ISBLANK(P201)), "", TEXT(ROUND(V201/INDEX(AI21:AI83, MATCH(P201, AH21:AH83, 0)), 0),"# ##0") &amp; " " &amp; P201)</f>
        <v/>
      </c>
      <c r="X201" s="2591">
        <f t="shared" si="68"/>
        <v>0</v>
      </c>
      <c r="Y201" s="2592">
        <f t="shared" si="69"/>
        <v>0</v>
      </c>
      <c r="Z201" s="2592" t="str">
        <f t="shared" si="70"/>
        <v/>
      </c>
      <c r="AA201" s="2581"/>
      <c r="AB201" s="2593">
        <f t="shared" si="61"/>
        <v>0</v>
      </c>
      <c r="AC201" s="2583">
        <v>1</v>
      </c>
      <c r="AD201" s="2594">
        <f t="shared" si="71"/>
        <v>0</v>
      </c>
      <c r="AE201" s="2564"/>
      <c r="AF201" s="2573">
        <f t="shared" si="62"/>
        <v>0</v>
      </c>
      <c r="AG201" s="2574">
        <f t="shared" si="72"/>
        <v>0</v>
      </c>
      <c r="AH201" s="49"/>
      <c r="AI201" s="49"/>
      <c r="AJ201" s="49"/>
      <c r="AL201" s="1401" t="str">
        <f t="shared" si="60"/>
        <v>►</v>
      </c>
      <c r="AN201" s="76"/>
      <c r="AO201" s="76"/>
      <c r="AP201" s="76"/>
      <c r="AQ201" s="76"/>
      <c r="AS201" s="2257"/>
      <c r="AT201" s="2253"/>
      <c r="AU201" s="2253"/>
      <c r="AV201" s="2253"/>
      <c r="AW201" s="2253"/>
      <c r="AX201" s="2253"/>
      <c r="AY201" s="2621"/>
      <c r="BF201" s="503"/>
      <c r="BG201" s="768" t="s">
        <v>476</v>
      </c>
      <c r="BH201" s="769" t="s">
        <v>477</v>
      </c>
      <c r="BI201" s="770"/>
      <c r="BJ201" s="768"/>
      <c r="BK201" s="768" t="s">
        <v>478</v>
      </c>
      <c r="BL201" s="771" t="s">
        <v>477</v>
      </c>
      <c r="BN201" s="4">
        <v>1</v>
      </c>
    </row>
    <row r="202" spans="1:66" s="48" customFormat="1" ht="21" customHeight="1" x14ac:dyDescent="0.25">
      <c r="A202" s="1401" t="str">
        <f t="shared" si="57"/>
        <v>►</v>
      </c>
      <c r="B202" s="1402" t="str">
        <f t="shared" si="58"/>
        <v>►</v>
      </c>
      <c r="C202" s="1403" t="str">
        <f t="shared" si="63"/>
        <v>►</v>
      </c>
      <c r="D202" s="2475" t="str">
        <f t="shared" si="59"/>
        <v>►</v>
      </c>
      <c r="E202" s="1402" t="str">
        <f t="shared" si="64"/>
        <v>►</v>
      </c>
      <c r="F202" s="1402" t="str">
        <f t="shared" si="65"/>
        <v>►</v>
      </c>
      <c r="G202" s="1402" t="str">
        <f t="shared" si="66"/>
        <v>►</v>
      </c>
      <c r="H202" s="2606"/>
      <c r="R202" s="2607"/>
      <c r="S202" s="2441"/>
      <c r="T202" s="2443"/>
      <c r="U202" s="2442"/>
      <c r="V202" s="2577">
        <f t="shared" si="67"/>
        <v>0</v>
      </c>
      <c r="W202" s="2578" t="str">
        <f>IF(OR(V202=0, ISBLANK(P202)), "", TEXT(ROUND(V202/INDEX(AI21:AI83, MATCH(P202, AH21:AH83, 0)), 0),"# ##0") &amp; " " &amp; P202)</f>
        <v/>
      </c>
      <c r="X202" s="2579">
        <f t="shared" si="68"/>
        <v>0</v>
      </c>
      <c r="Y202" s="2580">
        <f t="shared" si="69"/>
        <v>0</v>
      </c>
      <c r="Z202" s="2580" t="str">
        <f t="shared" si="70"/>
        <v/>
      </c>
      <c r="AA202" s="2581"/>
      <c r="AB202" s="2582">
        <f t="shared" si="61"/>
        <v>0</v>
      </c>
      <c r="AC202" s="2583">
        <v>1</v>
      </c>
      <c r="AD202" s="2584">
        <f t="shared" si="71"/>
        <v>0</v>
      </c>
      <c r="AE202" s="2564"/>
      <c r="AF202" s="2573">
        <f t="shared" si="62"/>
        <v>0</v>
      </c>
      <c r="AG202" s="2574">
        <f t="shared" si="72"/>
        <v>0</v>
      </c>
      <c r="AH202" s="49"/>
      <c r="AI202" s="49"/>
      <c r="AJ202" s="49"/>
      <c r="AL202" s="1401" t="str">
        <f t="shared" si="60"/>
        <v>►</v>
      </c>
      <c r="AN202" s="76"/>
      <c r="AO202" s="76"/>
      <c r="AP202" s="76"/>
      <c r="AQ202" s="76"/>
      <c r="AS202" s="2257"/>
      <c r="AT202" s="2253"/>
      <c r="AU202" s="2253"/>
      <c r="AV202" s="2253"/>
      <c r="AW202" s="2253"/>
      <c r="AX202" s="2253"/>
      <c r="AY202" s="2621"/>
      <c r="BF202" s="559"/>
      <c r="BG202" s="16"/>
      <c r="BH202" s="16"/>
      <c r="BI202" s="16"/>
      <c r="BJ202" s="16"/>
      <c r="BK202" s="16"/>
      <c r="BL202" s="629"/>
      <c r="BN202" s="4">
        <v>1</v>
      </c>
    </row>
    <row r="203" spans="1:66" s="48" customFormat="1" ht="21" customHeight="1" thickBot="1" x14ac:dyDescent="0.3">
      <c r="A203" s="1401" t="str">
        <f t="shared" si="57"/>
        <v>►</v>
      </c>
      <c r="B203" s="1402" t="str">
        <f t="shared" si="58"/>
        <v>►</v>
      </c>
      <c r="C203" s="1403" t="str">
        <f t="shared" si="63"/>
        <v>►</v>
      </c>
      <c r="D203" s="2475" t="str">
        <f t="shared" si="59"/>
        <v>►</v>
      </c>
      <c r="E203" s="1402" t="str">
        <f t="shared" si="64"/>
        <v>►</v>
      </c>
      <c r="F203" s="1402" t="str">
        <f t="shared" si="65"/>
        <v>►</v>
      </c>
      <c r="G203" s="1402" t="str">
        <f t="shared" si="66"/>
        <v>►</v>
      </c>
      <c r="H203" s="2606"/>
      <c r="R203" s="2607"/>
      <c r="S203" s="2441"/>
      <c r="T203" s="2443"/>
      <c r="U203" s="2442"/>
      <c r="V203" s="2589">
        <f t="shared" si="67"/>
        <v>0</v>
      </c>
      <c r="W203" s="2590" t="str">
        <f>IF(OR(V203=0, ISBLANK(P203)), "", TEXT(ROUND(V203/INDEX(AI21:AI83, MATCH(P203, AH21:AH83, 0)), 0),"# ##0") &amp; " " &amp; P203)</f>
        <v/>
      </c>
      <c r="X203" s="2591">
        <f t="shared" si="68"/>
        <v>0</v>
      </c>
      <c r="Y203" s="2592">
        <f t="shared" si="69"/>
        <v>0</v>
      </c>
      <c r="Z203" s="2592" t="str">
        <f t="shared" si="70"/>
        <v/>
      </c>
      <c r="AA203" s="2581"/>
      <c r="AB203" s="2593">
        <f t="shared" si="61"/>
        <v>0</v>
      </c>
      <c r="AC203" s="2583">
        <v>1</v>
      </c>
      <c r="AD203" s="2594">
        <f t="shared" si="71"/>
        <v>0</v>
      </c>
      <c r="AE203" s="2564"/>
      <c r="AF203" s="2573">
        <f t="shared" si="62"/>
        <v>0</v>
      </c>
      <c r="AG203" s="2574">
        <f t="shared" si="72"/>
        <v>0</v>
      </c>
      <c r="AH203" s="49"/>
      <c r="AI203" s="49"/>
      <c r="AJ203" s="49"/>
      <c r="AL203" s="1401" t="str">
        <f t="shared" si="60"/>
        <v>►</v>
      </c>
      <c r="AN203" s="76"/>
      <c r="AO203" s="76"/>
      <c r="AP203" s="76"/>
      <c r="AQ203" s="76"/>
      <c r="AS203" s="2257"/>
      <c r="AT203" s="2253"/>
      <c r="AU203" s="2253"/>
      <c r="AV203" s="2253"/>
      <c r="AW203" s="2253"/>
      <c r="AX203" s="2253"/>
      <c r="AY203" s="2621"/>
      <c r="BF203" s="437"/>
      <c r="BG203" s="773" t="s">
        <v>479</v>
      </c>
      <c r="BH203" s="774"/>
      <c r="BI203" s="774"/>
      <c r="BJ203" s="774"/>
      <c r="BK203" s="775"/>
      <c r="BL203" s="244"/>
      <c r="BN203" s="4">
        <v>1</v>
      </c>
    </row>
    <row r="204" spans="1:66" s="48" customFormat="1" ht="21" customHeight="1" thickTop="1" x14ac:dyDescent="0.25">
      <c r="A204" s="1401" t="str">
        <f t="shared" si="57"/>
        <v>►</v>
      </c>
      <c r="B204" s="1402" t="str">
        <f t="shared" si="58"/>
        <v>►</v>
      </c>
      <c r="C204" s="1403" t="str">
        <f t="shared" si="63"/>
        <v>►</v>
      </c>
      <c r="D204" s="2475" t="str">
        <f t="shared" si="59"/>
        <v>►</v>
      </c>
      <c r="E204" s="1402" t="str">
        <f t="shared" si="64"/>
        <v>►</v>
      </c>
      <c r="F204" s="1402" t="str">
        <f t="shared" si="65"/>
        <v>►</v>
      </c>
      <c r="G204" s="1402" t="str">
        <f t="shared" si="66"/>
        <v>►</v>
      </c>
      <c r="H204" s="2606"/>
      <c r="R204" s="2607"/>
      <c r="S204" s="2441"/>
      <c r="T204" s="2443"/>
      <c r="U204" s="2442"/>
      <c r="V204" s="2577">
        <f t="shared" si="67"/>
        <v>0</v>
      </c>
      <c r="W204" s="2578" t="str">
        <f>IF(OR(V204=0, ISBLANK(P204)), "", TEXT(ROUND(V204/INDEX(AI21:AI83, MATCH(P204, AH21:AH83, 0)), 0),"# ##0") &amp; " " &amp; P204)</f>
        <v/>
      </c>
      <c r="X204" s="2579">
        <f t="shared" si="68"/>
        <v>0</v>
      </c>
      <c r="Y204" s="2580">
        <f t="shared" si="69"/>
        <v>0</v>
      </c>
      <c r="Z204" s="2580" t="str">
        <f t="shared" si="70"/>
        <v/>
      </c>
      <c r="AA204" s="2581"/>
      <c r="AB204" s="2582">
        <f t="shared" si="61"/>
        <v>0</v>
      </c>
      <c r="AC204" s="2583">
        <v>1</v>
      </c>
      <c r="AD204" s="2584">
        <f t="shared" si="71"/>
        <v>0</v>
      </c>
      <c r="AE204" s="2564"/>
      <c r="AF204" s="2573">
        <f t="shared" si="62"/>
        <v>0</v>
      </c>
      <c r="AG204" s="2574">
        <f t="shared" si="72"/>
        <v>0</v>
      </c>
      <c r="AH204" s="49"/>
      <c r="AI204" s="49"/>
      <c r="AJ204" s="49"/>
      <c r="AL204" s="1401" t="str">
        <f t="shared" si="60"/>
        <v>►</v>
      </c>
      <c r="AN204" s="76"/>
      <c r="AO204" s="76"/>
      <c r="AP204" s="76"/>
      <c r="AQ204" s="76"/>
      <c r="AS204" s="2257"/>
      <c r="AT204" s="2253"/>
      <c r="AU204" s="2253"/>
      <c r="AV204" s="2253"/>
      <c r="AW204" s="2253"/>
      <c r="AX204" s="2253"/>
      <c r="AY204" s="2621"/>
      <c r="BF204" s="437"/>
      <c r="BG204" s="3212" t="s">
        <v>480</v>
      </c>
      <c r="BH204" s="3213"/>
      <c r="BI204" s="3213"/>
      <c r="BJ204" s="3213"/>
      <c r="BK204" s="3214"/>
      <c r="BL204" s="244"/>
      <c r="BN204" s="4">
        <v>1</v>
      </c>
    </row>
    <row r="205" spans="1:66" s="48" customFormat="1" ht="21" customHeight="1" x14ac:dyDescent="0.25">
      <c r="A205" s="1401" t="str">
        <f t="shared" ref="A205:A268" si="74">IF(H205&lt;&gt;"A", "►", "A")</f>
        <v>►</v>
      </c>
      <c r="B205" s="1402" t="str">
        <f t="shared" ref="B205:B268" si="75">IF(A205="►","►",IF(A205="A",IF(ISTEXT(I205),I205,"")))</f>
        <v>►</v>
      </c>
      <c r="C205" s="1403" t="str">
        <f t="shared" si="63"/>
        <v>►</v>
      </c>
      <c r="D205" s="2475" t="str">
        <f t="shared" ref="D205:D268" si="76">IF(B205="►","►",IFERROR(MID(B205,SEARCH(".",B205)+1,SEARCH(".",B205,SEARCH(".",B205)+1)-SEARCH(".",B205)-1),0))</f>
        <v>►</v>
      </c>
      <c r="E205" s="1402" t="str">
        <f t="shared" si="64"/>
        <v>►</v>
      </c>
      <c r="F205" s="1402" t="str">
        <f t="shared" si="65"/>
        <v>►</v>
      </c>
      <c r="G205" s="1402" t="str">
        <f t="shared" si="66"/>
        <v>►</v>
      </c>
      <c r="H205" s="2606"/>
      <c r="R205" s="2607"/>
      <c r="S205" s="2441"/>
      <c r="T205" s="2443"/>
      <c r="U205" s="2442"/>
      <c r="V205" s="2589">
        <f t="shared" si="67"/>
        <v>0</v>
      </c>
      <c r="W205" s="2590" t="str">
        <f>IF(OR(V205=0, ISBLANK(P205)), "", TEXT(ROUND(V205/INDEX(AI21:AI83, MATCH(P205, AH21:AH83, 0)), 0),"# ##0") &amp; " " &amp; P205)</f>
        <v/>
      </c>
      <c r="X205" s="2591">
        <f t="shared" si="68"/>
        <v>0</v>
      </c>
      <c r="Y205" s="2592">
        <f t="shared" si="69"/>
        <v>0</v>
      </c>
      <c r="Z205" s="2592" t="str">
        <f t="shared" si="70"/>
        <v/>
      </c>
      <c r="AA205" s="2581"/>
      <c r="AB205" s="2593">
        <f t="shared" si="61"/>
        <v>0</v>
      </c>
      <c r="AC205" s="2583">
        <v>1</v>
      </c>
      <c r="AD205" s="2594">
        <f t="shared" si="71"/>
        <v>0</v>
      </c>
      <c r="AE205" s="2564"/>
      <c r="AF205" s="2573">
        <f t="shared" si="62"/>
        <v>0</v>
      </c>
      <c r="AG205" s="2574">
        <f t="shared" si="72"/>
        <v>0</v>
      </c>
      <c r="AH205" s="49"/>
      <c r="AI205" s="49"/>
      <c r="AJ205" s="49"/>
      <c r="AL205" s="1401" t="str">
        <f t="shared" si="60"/>
        <v>►</v>
      </c>
      <c r="AN205" s="76"/>
      <c r="AO205" s="76"/>
      <c r="AP205" s="76"/>
      <c r="AQ205" s="76"/>
      <c r="AS205" s="2257"/>
      <c r="AT205" s="2253"/>
      <c r="AU205" s="2253"/>
      <c r="AV205" s="2253"/>
      <c r="AW205" s="2253"/>
      <c r="AX205" s="2253"/>
      <c r="AY205" s="2621"/>
      <c r="BF205" s="437"/>
      <c r="BG205" s="3215"/>
      <c r="BH205" s="3216"/>
      <c r="BI205" s="3216"/>
      <c r="BJ205" s="3216"/>
      <c r="BK205" s="3217"/>
      <c r="BL205" s="244"/>
      <c r="BN205" s="4">
        <v>1</v>
      </c>
    </row>
    <row r="206" spans="1:66" s="48" customFormat="1" ht="21" customHeight="1" thickBot="1" x14ac:dyDescent="0.3">
      <c r="A206" s="1401" t="str">
        <f t="shared" si="74"/>
        <v>►</v>
      </c>
      <c r="B206" s="1402" t="str">
        <f t="shared" si="75"/>
        <v>►</v>
      </c>
      <c r="C206" s="1403" t="str">
        <f t="shared" si="63"/>
        <v>►</v>
      </c>
      <c r="D206" s="2475" t="str">
        <f t="shared" si="76"/>
        <v>►</v>
      </c>
      <c r="E206" s="1402" t="str">
        <f t="shared" si="64"/>
        <v>►</v>
      </c>
      <c r="F206" s="1402" t="str">
        <f t="shared" si="65"/>
        <v>►</v>
      </c>
      <c r="G206" s="1402" t="str">
        <f t="shared" si="66"/>
        <v>►</v>
      </c>
      <c r="H206" s="2606"/>
      <c r="R206" s="2607"/>
      <c r="S206" s="2441"/>
      <c r="T206" s="2443"/>
      <c r="U206" s="2442"/>
      <c r="V206" s="2577">
        <f t="shared" si="67"/>
        <v>0</v>
      </c>
      <c r="W206" s="2578" t="str">
        <f>IF(OR(V206=0, ISBLANK(P206)), "", TEXT(ROUND(V206/INDEX(AI21:AI83, MATCH(P206, AH21:AH83, 0)), 0),"# ##0") &amp; " " &amp; P206)</f>
        <v/>
      </c>
      <c r="X206" s="2579">
        <f t="shared" si="68"/>
        <v>0</v>
      </c>
      <c r="Y206" s="2580">
        <f t="shared" si="69"/>
        <v>0</v>
      </c>
      <c r="Z206" s="2580" t="str">
        <f t="shared" si="70"/>
        <v/>
      </c>
      <c r="AA206" s="2581"/>
      <c r="AB206" s="2582">
        <f t="shared" si="61"/>
        <v>0</v>
      </c>
      <c r="AC206" s="2583">
        <v>1</v>
      </c>
      <c r="AD206" s="2584">
        <f t="shared" si="71"/>
        <v>0</v>
      </c>
      <c r="AE206" s="2564"/>
      <c r="AF206" s="2573">
        <f t="shared" si="62"/>
        <v>0</v>
      </c>
      <c r="AG206" s="2574">
        <f t="shared" si="72"/>
        <v>0</v>
      </c>
      <c r="AH206" s="49"/>
      <c r="AI206" s="49"/>
      <c r="AJ206" s="49"/>
      <c r="AL206" s="1401" t="str">
        <f t="shared" si="60"/>
        <v>►</v>
      </c>
      <c r="AN206" s="76"/>
      <c r="AO206" s="76"/>
      <c r="AP206" s="76"/>
      <c r="AQ206" s="76"/>
      <c r="AS206" s="2257"/>
      <c r="AT206" s="2253"/>
      <c r="AU206" s="2253"/>
      <c r="AV206" s="2253"/>
      <c r="AW206" s="2253"/>
      <c r="AX206" s="2253"/>
      <c r="AY206" s="2621"/>
      <c r="BF206" s="437"/>
      <c r="BG206" s="3218"/>
      <c r="BH206" s="3219"/>
      <c r="BI206" s="3219"/>
      <c r="BJ206" s="3219"/>
      <c r="BK206" s="3220"/>
      <c r="BL206" s="244"/>
      <c r="BN206" s="4">
        <v>1</v>
      </c>
    </row>
    <row r="207" spans="1:66" s="48" customFormat="1" ht="21" customHeight="1" thickTop="1" x14ac:dyDescent="0.25">
      <c r="A207" s="1401" t="str">
        <f t="shared" si="74"/>
        <v>►</v>
      </c>
      <c r="B207" s="1402" t="str">
        <f t="shared" si="75"/>
        <v>►</v>
      </c>
      <c r="C207" s="1403" t="str">
        <f t="shared" si="63"/>
        <v>►</v>
      </c>
      <c r="D207" s="2475" t="str">
        <f t="shared" si="76"/>
        <v>►</v>
      </c>
      <c r="E207" s="1402" t="str">
        <f t="shared" si="64"/>
        <v>►</v>
      </c>
      <c r="F207" s="1402" t="str">
        <f t="shared" si="65"/>
        <v>►</v>
      </c>
      <c r="G207" s="1402" t="str">
        <f t="shared" si="66"/>
        <v>►</v>
      </c>
      <c r="H207" s="2606"/>
      <c r="R207" s="2607"/>
      <c r="S207" s="2441"/>
      <c r="T207" s="2443"/>
      <c r="U207" s="2442"/>
      <c r="V207" s="2589">
        <f t="shared" si="67"/>
        <v>0</v>
      </c>
      <c r="W207" s="2590" t="str">
        <f>IF(OR(V207=0, ISBLANK(P207)), "", TEXT(ROUND(V207/INDEX(AI21:AI83, MATCH(P207, AH21:AH83, 0)), 0),"# ##0") &amp; " " &amp; P207)</f>
        <v/>
      </c>
      <c r="X207" s="2591">
        <f t="shared" si="68"/>
        <v>0</v>
      </c>
      <c r="Y207" s="2592">
        <f t="shared" si="69"/>
        <v>0</v>
      </c>
      <c r="Z207" s="2592" t="str">
        <f t="shared" si="70"/>
        <v/>
      </c>
      <c r="AA207" s="2581"/>
      <c r="AB207" s="2593">
        <f t="shared" si="61"/>
        <v>0</v>
      </c>
      <c r="AC207" s="2583">
        <v>1</v>
      </c>
      <c r="AD207" s="2594">
        <f t="shared" si="71"/>
        <v>0</v>
      </c>
      <c r="AE207" s="2564"/>
      <c r="AF207" s="2573">
        <f t="shared" si="62"/>
        <v>0</v>
      </c>
      <c r="AG207" s="2574">
        <f t="shared" si="72"/>
        <v>0</v>
      </c>
      <c r="AH207" s="49"/>
      <c r="AI207" s="49"/>
      <c r="AJ207" s="49"/>
      <c r="AL207" s="1401" t="str">
        <f t="shared" si="60"/>
        <v>►</v>
      </c>
      <c r="AN207" s="76"/>
      <c r="AO207" s="76"/>
      <c r="AP207" s="76"/>
      <c r="AQ207" s="76"/>
      <c r="AS207" s="2257"/>
      <c r="AT207" s="2253"/>
      <c r="AU207" s="2253"/>
      <c r="AV207" s="2253"/>
      <c r="AW207" s="2253"/>
      <c r="AX207" s="2253"/>
      <c r="AY207" s="2621"/>
      <c r="BF207" s="437"/>
      <c r="BG207" s="776" t="str">
        <f>LEN(SUBSTITUTE(BG204," ",""))&amp;" caractères plus "&amp;(LEN(BG204)-LEN(SUBSTITUTE(BG204," ","")))&amp;" espaces = "&amp;LEN(BG204)</f>
        <v>178 caractères plus 38 espaces = 216</v>
      </c>
      <c r="BH207" s="777"/>
      <c r="BI207" s="777"/>
      <c r="BJ207" s="777"/>
      <c r="BK207" s="777"/>
      <c r="BL207" s="244"/>
      <c r="BN207" s="4">
        <v>1</v>
      </c>
    </row>
    <row r="208" spans="1:66" s="48" customFormat="1" ht="21" customHeight="1" x14ac:dyDescent="0.25">
      <c r="A208" s="1401" t="str">
        <f t="shared" si="74"/>
        <v>►</v>
      </c>
      <c r="B208" s="1402" t="str">
        <f t="shared" si="75"/>
        <v>►</v>
      </c>
      <c r="C208" s="1403" t="str">
        <f t="shared" si="63"/>
        <v>►</v>
      </c>
      <c r="D208" s="2475" t="str">
        <f t="shared" si="76"/>
        <v>►</v>
      </c>
      <c r="E208" s="1402" t="str">
        <f t="shared" si="64"/>
        <v>►</v>
      </c>
      <c r="F208" s="1402" t="str">
        <f t="shared" si="65"/>
        <v>►</v>
      </c>
      <c r="G208" s="1402" t="str">
        <f t="shared" si="66"/>
        <v>►</v>
      </c>
      <c r="H208" s="2606"/>
      <c r="R208" s="2607"/>
      <c r="S208" s="2441"/>
      <c r="T208" s="2443"/>
      <c r="U208" s="2442"/>
      <c r="V208" s="2577">
        <f t="shared" si="67"/>
        <v>0</v>
      </c>
      <c r="W208" s="2578" t="str">
        <f>IF(OR(V208=0, ISBLANK(P208)), "", TEXT(ROUND(V208/INDEX(AI21:AI83, MATCH(P208, AH21:AH83, 0)), 0),"# ##0") &amp; " " &amp; P208)</f>
        <v/>
      </c>
      <c r="X208" s="2579">
        <f t="shared" si="68"/>
        <v>0</v>
      </c>
      <c r="Y208" s="2580">
        <f t="shared" si="69"/>
        <v>0</v>
      </c>
      <c r="Z208" s="2580" t="str">
        <f t="shared" si="70"/>
        <v/>
      </c>
      <c r="AA208" s="2581"/>
      <c r="AB208" s="2582">
        <f t="shared" si="61"/>
        <v>0</v>
      </c>
      <c r="AC208" s="2583">
        <v>1</v>
      </c>
      <c r="AD208" s="2584">
        <f t="shared" si="71"/>
        <v>0</v>
      </c>
      <c r="AE208" s="2564"/>
      <c r="AF208" s="2573">
        <f t="shared" si="62"/>
        <v>0</v>
      </c>
      <c r="AG208" s="2574">
        <f t="shared" si="72"/>
        <v>0</v>
      </c>
      <c r="AH208" s="49"/>
      <c r="AI208" s="49"/>
      <c r="AJ208" s="49"/>
      <c r="AL208" s="1401" t="str">
        <f t="shared" si="60"/>
        <v>►</v>
      </c>
      <c r="AN208" s="76"/>
      <c r="AO208" s="76"/>
      <c r="AP208" s="76"/>
      <c r="AQ208" s="76"/>
      <c r="AS208" s="2257"/>
      <c r="AT208" s="2253"/>
      <c r="AU208" s="2253"/>
      <c r="AV208" s="2253"/>
      <c r="AW208" s="2253"/>
      <c r="AX208" s="2253"/>
      <c r="AY208" s="2621"/>
      <c r="BF208" s="503"/>
      <c r="BG208"/>
      <c r="BH208"/>
      <c r="BI208"/>
      <c r="BJ208"/>
      <c r="BK208" s="16"/>
      <c r="BL208" s="629"/>
      <c r="BN208" s="4">
        <v>1</v>
      </c>
    </row>
    <row r="209" spans="1:68" s="48" customFormat="1" ht="21" customHeight="1" x14ac:dyDescent="0.25">
      <c r="A209" s="1401" t="str">
        <f t="shared" si="74"/>
        <v>►</v>
      </c>
      <c r="B209" s="1402" t="str">
        <f t="shared" si="75"/>
        <v>►</v>
      </c>
      <c r="C209" s="1403" t="str">
        <f t="shared" si="63"/>
        <v>►</v>
      </c>
      <c r="D209" s="2475" t="str">
        <f t="shared" si="76"/>
        <v>►</v>
      </c>
      <c r="E209" s="1402" t="str">
        <f t="shared" si="64"/>
        <v>►</v>
      </c>
      <c r="F209" s="1402" t="str">
        <f t="shared" si="65"/>
        <v>►</v>
      </c>
      <c r="G209" s="1402" t="str">
        <f t="shared" si="66"/>
        <v>►</v>
      </c>
      <c r="H209" s="2606"/>
      <c r="R209" s="2607"/>
      <c r="S209" s="2441"/>
      <c r="T209" s="2443"/>
      <c r="U209" s="2442"/>
      <c r="V209" s="2589">
        <f t="shared" si="67"/>
        <v>0</v>
      </c>
      <c r="W209" s="2590" t="str">
        <f>IF(OR(V209=0, ISBLANK(P209)), "", TEXT(ROUND(V209/INDEX(AI21:AI83, MATCH(P209, AH21:AH83, 0)), 0),"# ##0") &amp; " " &amp; P209)</f>
        <v/>
      </c>
      <c r="X209" s="2591">
        <f t="shared" si="68"/>
        <v>0</v>
      </c>
      <c r="Y209" s="2592">
        <f t="shared" si="69"/>
        <v>0</v>
      </c>
      <c r="Z209" s="2592" t="str">
        <f t="shared" si="70"/>
        <v/>
      </c>
      <c r="AA209" s="2581"/>
      <c r="AB209" s="2593">
        <f t="shared" si="61"/>
        <v>0</v>
      </c>
      <c r="AC209" s="2583">
        <v>1</v>
      </c>
      <c r="AD209" s="2594">
        <f t="shared" si="71"/>
        <v>0</v>
      </c>
      <c r="AE209" s="2564"/>
      <c r="AF209" s="2573">
        <f t="shared" si="62"/>
        <v>0</v>
      </c>
      <c r="AG209" s="2574">
        <f t="shared" si="72"/>
        <v>0</v>
      </c>
      <c r="AH209" s="49"/>
      <c r="AI209" s="49"/>
      <c r="AJ209" s="49"/>
      <c r="AL209" s="1401" t="str">
        <f t="shared" ref="AL209:AL272" si="77">A209</f>
        <v>►</v>
      </c>
      <c r="AN209" s="76"/>
      <c r="AO209" s="76"/>
      <c r="AP209" s="76"/>
      <c r="AQ209" s="76"/>
      <c r="AS209" s="2257"/>
      <c r="AT209" s="2253"/>
      <c r="AU209" s="2253"/>
      <c r="AV209" s="2253"/>
      <c r="AW209" s="2253"/>
      <c r="AX209" s="2253"/>
      <c r="AY209" s="2621"/>
      <c r="BF209" s="778" t="s">
        <v>481</v>
      </c>
      <c r="BG209" s="779" t="s">
        <v>482</v>
      </c>
      <c r="BH209" s="118"/>
      <c r="BI209" s="16"/>
      <c r="BJ209" s="16"/>
      <c r="BK209" s="16"/>
      <c r="BL209" s="629"/>
      <c r="BN209" s="4">
        <v>1</v>
      </c>
    </row>
    <row r="210" spans="1:68" s="48" customFormat="1" ht="21" customHeight="1" x14ac:dyDescent="0.25">
      <c r="A210" s="1401" t="str">
        <f t="shared" si="74"/>
        <v>►</v>
      </c>
      <c r="B210" s="1402" t="str">
        <f t="shared" si="75"/>
        <v>►</v>
      </c>
      <c r="C210" s="1403" t="str">
        <f t="shared" si="63"/>
        <v>►</v>
      </c>
      <c r="D210" s="2475" t="str">
        <f t="shared" si="76"/>
        <v>►</v>
      </c>
      <c r="E210" s="1402" t="str">
        <f t="shared" si="64"/>
        <v>►</v>
      </c>
      <c r="F210" s="1402" t="str">
        <f t="shared" si="65"/>
        <v>►</v>
      </c>
      <c r="G210" s="1402" t="str">
        <f t="shared" si="66"/>
        <v>►</v>
      </c>
      <c r="H210" s="2606"/>
      <c r="R210" s="2607"/>
      <c r="S210" s="2441"/>
      <c r="T210" s="2443"/>
      <c r="U210" s="2442"/>
      <c r="V210" s="2577">
        <f t="shared" si="67"/>
        <v>0</v>
      </c>
      <c r="W210" s="2578" t="str">
        <f>IF(OR(V210=0, ISBLANK(P210)), "", TEXT(ROUND(V210/INDEX(AI21:AI83, MATCH(P210, AH21:AH83, 0)), 0),"# ##0") &amp; " " &amp; P210)</f>
        <v/>
      </c>
      <c r="X210" s="2579">
        <f t="shared" si="68"/>
        <v>0</v>
      </c>
      <c r="Y210" s="2580">
        <f t="shared" si="69"/>
        <v>0</v>
      </c>
      <c r="Z210" s="2580" t="str">
        <f t="shared" si="70"/>
        <v/>
      </c>
      <c r="AA210" s="2581"/>
      <c r="AB210" s="2582">
        <f t="shared" si="61"/>
        <v>0</v>
      </c>
      <c r="AC210" s="2583">
        <v>1</v>
      </c>
      <c r="AD210" s="2584">
        <f t="shared" si="71"/>
        <v>0</v>
      </c>
      <c r="AE210" s="2564"/>
      <c r="AF210" s="2573">
        <f t="shared" si="62"/>
        <v>0</v>
      </c>
      <c r="AG210" s="2574">
        <f t="shared" si="72"/>
        <v>0</v>
      </c>
      <c r="AH210" s="49"/>
      <c r="AI210" s="49"/>
      <c r="AJ210" s="49"/>
      <c r="AL210" s="1401" t="str">
        <f t="shared" si="77"/>
        <v>►</v>
      </c>
      <c r="AN210" s="76"/>
      <c r="AO210" s="76"/>
      <c r="AP210" s="76"/>
      <c r="AQ210" s="76"/>
      <c r="AS210" s="2257"/>
      <c r="AT210" s="2253"/>
      <c r="AU210" s="2253"/>
      <c r="AV210" s="2253"/>
      <c r="AW210" s="2253"/>
      <c r="AX210" s="2253"/>
      <c r="AY210" s="2621"/>
      <c r="BF210" s="780" t="s">
        <v>5</v>
      </c>
      <c r="BG210" s="781" t="s">
        <v>208</v>
      </c>
      <c r="BH210" s="782"/>
      <c r="BI210" s="16"/>
      <c r="BJ210" s="16"/>
      <c r="BK210" s="16"/>
      <c r="BL210" s="629"/>
      <c r="BN210" s="4">
        <v>1</v>
      </c>
    </row>
    <row r="211" spans="1:68" s="48" customFormat="1" ht="21" customHeight="1" x14ac:dyDescent="0.25">
      <c r="A211" s="1401" t="str">
        <f t="shared" si="74"/>
        <v>►</v>
      </c>
      <c r="B211" s="1402" t="str">
        <f t="shared" si="75"/>
        <v>►</v>
      </c>
      <c r="C211" s="1403" t="str">
        <f t="shared" si="63"/>
        <v>►</v>
      </c>
      <c r="D211" s="2475" t="str">
        <f t="shared" si="76"/>
        <v>►</v>
      </c>
      <c r="E211" s="1402" t="str">
        <f t="shared" si="64"/>
        <v>►</v>
      </c>
      <c r="F211" s="1402" t="str">
        <f t="shared" si="65"/>
        <v>►</v>
      </c>
      <c r="G211" s="1402" t="str">
        <f t="shared" si="66"/>
        <v>►</v>
      </c>
      <c r="H211" s="2606"/>
      <c r="R211" s="2607"/>
      <c r="S211" s="2441"/>
      <c r="T211" s="2443"/>
      <c r="U211" s="2442"/>
      <c r="V211" s="2589">
        <f t="shared" si="67"/>
        <v>0</v>
      </c>
      <c r="W211" s="2590" t="str">
        <f>IF(OR(V211=0, ISBLANK(P211)), "", TEXT(ROUND(V211/INDEX(AI21:AI83, MATCH(P211, AH21:AH83, 0)), 0),"# ##0") &amp; " " &amp; P211)</f>
        <v/>
      </c>
      <c r="X211" s="2591">
        <f t="shared" si="68"/>
        <v>0</v>
      </c>
      <c r="Y211" s="2592">
        <f t="shared" si="69"/>
        <v>0</v>
      </c>
      <c r="Z211" s="2592" t="str">
        <f t="shared" si="70"/>
        <v/>
      </c>
      <c r="AA211" s="2581"/>
      <c r="AB211" s="2593">
        <f t="shared" ref="AB211:AB274" si="78">IF(ISBLANK(AA211), V211, V211*(1-AA211/100))</f>
        <v>0</v>
      </c>
      <c r="AC211" s="2583">
        <v>1</v>
      </c>
      <c r="AD211" s="2594">
        <f t="shared" si="71"/>
        <v>0</v>
      </c>
      <c r="AE211" s="2564"/>
      <c r="AF211" s="2573">
        <f t="shared" ref="AF211:AF274" si="79">IFERROR(IF(ISNUMBER(U211)*ISNUMBER(S211),U211/S211,0),0)</f>
        <v>0</v>
      </c>
      <c r="AG211" s="2574">
        <f t="shared" si="72"/>
        <v>0</v>
      </c>
      <c r="AH211" s="49"/>
      <c r="AI211" s="49"/>
      <c r="AJ211" s="49"/>
      <c r="AL211" s="1401" t="str">
        <f t="shared" si="77"/>
        <v>►</v>
      </c>
      <c r="AN211" s="76"/>
      <c r="AO211" s="76"/>
      <c r="AP211" s="76"/>
      <c r="AQ211" s="76"/>
      <c r="AS211" s="2257"/>
      <c r="AT211" s="2253"/>
      <c r="AU211" s="2253"/>
      <c r="AV211" s="2253"/>
      <c r="AW211" s="2253"/>
      <c r="AX211" s="2253"/>
      <c r="AY211" s="2621"/>
      <c r="BF211" s="559" t="s">
        <v>483</v>
      </c>
      <c r="BG211" s="16"/>
      <c r="BH211" s="16"/>
      <c r="BI211" s="16"/>
      <c r="BJ211" s="16"/>
      <c r="BK211" s="16"/>
      <c r="BL211" s="629"/>
      <c r="BN211" s="4">
        <v>1</v>
      </c>
    </row>
    <row r="212" spans="1:68" s="48" customFormat="1" ht="21" customHeight="1" x14ac:dyDescent="0.25">
      <c r="A212" s="1401" t="str">
        <f t="shared" si="74"/>
        <v>►</v>
      </c>
      <c r="B212" s="1402" t="str">
        <f t="shared" si="75"/>
        <v>►</v>
      </c>
      <c r="C212" s="1403" t="str">
        <f t="shared" si="63"/>
        <v>►</v>
      </c>
      <c r="D212" s="2475" t="str">
        <f t="shared" si="76"/>
        <v>►</v>
      </c>
      <c r="E212" s="1402" t="str">
        <f t="shared" si="64"/>
        <v>►</v>
      </c>
      <c r="F212" s="1402" t="str">
        <f t="shared" si="65"/>
        <v>►</v>
      </c>
      <c r="G212" s="1402" t="str">
        <f t="shared" si="66"/>
        <v>►</v>
      </c>
      <c r="H212" s="2606"/>
      <c r="R212" s="2607"/>
      <c r="S212" s="2441"/>
      <c r="T212" s="2443"/>
      <c r="U212" s="2442"/>
      <c r="V212" s="2577">
        <f t="shared" si="67"/>
        <v>0</v>
      </c>
      <c r="W212" s="2578" t="str">
        <f>IF(OR(V212=0, ISBLANK(P212)), "", TEXT(ROUND(V212/INDEX(AI21:AI83, MATCH(P212, AH21:AH83, 0)), 0),"# ##0") &amp; " " &amp; P212)</f>
        <v/>
      </c>
      <c r="X212" s="2579">
        <f t="shared" si="68"/>
        <v>0</v>
      </c>
      <c r="Y212" s="2580">
        <f t="shared" si="69"/>
        <v>0</v>
      </c>
      <c r="Z212" s="2580" t="str">
        <f t="shared" si="70"/>
        <v/>
      </c>
      <c r="AA212" s="2581"/>
      <c r="AB212" s="2582">
        <f t="shared" si="78"/>
        <v>0</v>
      </c>
      <c r="AC212" s="2583">
        <v>1</v>
      </c>
      <c r="AD212" s="2584">
        <f t="shared" si="71"/>
        <v>0</v>
      </c>
      <c r="AE212" s="2564"/>
      <c r="AF212" s="2573">
        <f t="shared" si="79"/>
        <v>0</v>
      </c>
      <c r="AG212" s="2574">
        <f t="shared" si="72"/>
        <v>0</v>
      </c>
      <c r="AH212" s="49"/>
      <c r="AI212" s="49"/>
      <c r="AJ212" s="49"/>
      <c r="AL212" s="1401" t="str">
        <f t="shared" si="77"/>
        <v>►</v>
      </c>
      <c r="AN212" s="76"/>
      <c r="AO212" s="76"/>
      <c r="AP212" s="76"/>
      <c r="AQ212" s="76"/>
      <c r="AS212" s="2257"/>
      <c r="AT212" s="2253"/>
      <c r="AU212" s="2253"/>
      <c r="AV212" s="2253"/>
      <c r="AW212" s="2253"/>
      <c r="AX212" s="2253"/>
      <c r="AY212" s="2621"/>
      <c r="BF212" s="410" t="s">
        <v>484</v>
      </c>
      <c r="BG212" s="16"/>
      <c r="BH212" s="16"/>
      <c r="BI212" s="16"/>
      <c r="BJ212" s="16"/>
      <c r="BK212" s="16"/>
      <c r="BL212" s="629"/>
      <c r="BN212" s="4">
        <v>1</v>
      </c>
    </row>
    <row r="213" spans="1:68" s="48" customFormat="1" ht="21" customHeight="1" thickBot="1" x14ac:dyDescent="0.3">
      <c r="A213" s="1401" t="str">
        <f t="shared" si="74"/>
        <v>►</v>
      </c>
      <c r="B213" s="1402" t="str">
        <f t="shared" si="75"/>
        <v>►</v>
      </c>
      <c r="C213" s="1403" t="str">
        <f t="shared" si="63"/>
        <v>►</v>
      </c>
      <c r="D213" s="2475" t="str">
        <f t="shared" si="76"/>
        <v>►</v>
      </c>
      <c r="E213" s="1402" t="str">
        <f t="shared" si="64"/>
        <v>►</v>
      </c>
      <c r="F213" s="1402" t="str">
        <f t="shared" si="65"/>
        <v>►</v>
      </c>
      <c r="G213" s="1402" t="str">
        <f t="shared" si="66"/>
        <v>►</v>
      </c>
      <c r="H213" s="2630"/>
      <c r="I213" s="2631"/>
      <c r="J213" s="2631"/>
      <c r="K213" s="2631"/>
      <c r="L213" s="2631"/>
      <c r="M213" s="2631"/>
      <c r="N213" s="2631"/>
      <c r="O213" s="2631"/>
      <c r="P213" s="2631"/>
      <c r="Q213" s="2631"/>
      <c r="R213" s="2632"/>
      <c r="S213" s="2441"/>
      <c r="T213" s="2443"/>
      <c r="U213" s="2442"/>
      <c r="V213" s="2589">
        <f t="shared" si="67"/>
        <v>0</v>
      </c>
      <c r="W213" s="2590" t="str">
        <f>IF(OR(V213=0, ISBLANK(P213)), "", TEXT(ROUND(V213/INDEX(AI21:AI83, MATCH(P213, AH21:AH83, 0)), 0),"# ##0") &amp; " " &amp; P213)</f>
        <v/>
      </c>
      <c r="X213" s="2591">
        <f t="shared" si="68"/>
        <v>0</v>
      </c>
      <c r="Y213" s="2592">
        <f t="shared" si="69"/>
        <v>0</v>
      </c>
      <c r="Z213" s="2592" t="str">
        <f t="shared" si="70"/>
        <v/>
      </c>
      <c r="AA213" s="2581"/>
      <c r="AB213" s="2593">
        <f t="shared" si="78"/>
        <v>0</v>
      </c>
      <c r="AC213" s="2583">
        <v>1</v>
      </c>
      <c r="AD213" s="2594">
        <f t="shared" si="71"/>
        <v>0</v>
      </c>
      <c r="AE213" s="2564"/>
      <c r="AF213" s="2573">
        <f t="shared" si="79"/>
        <v>0</v>
      </c>
      <c r="AG213" s="2574">
        <f t="shared" si="72"/>
        <v>0</v>
      </c>
      <c r="AH213" s="49"/>
      <c r="AI213" s="49"/>
      <c r="AJ213" s="49"/>
      <c r="AL213" s="1401" t="str">
        <f t="shared" si="77"/>
        <v>►</v>
      </c>
      <c r="AN213" s="76"/>
      <c r="AO213" s="76"/>
      <c r="AP213" s="76"/>
      <c r="AQ213" s="76"/>
      <c r="AS213" s="2306"/>
      <c r="AT213" s="2307"/>
      <c r="AU213" s="2307"/>
      <c r="AV213" s="2307"/>
      <c r="AW213" s="2307"/>
      <c r="AX213" s="2307"/>
      <c r="AY213" s="2633"/>
      <c r="BF213" s="432"/>
      <c r="BG213" s="433"/>
      <c r="BH213" s="434"/>
      <c r="BI213" s="433"/>
      <c r="BJ213" s="433"/>
      <c r="BK213" s="433"/>
      <c r="BL213" s="435"/>
      <c r="BN213" s="4">
        <v>1</v>
      </c>
    </row>
    <row r="214" spans="1:68" ht="21" customHeight="1" thickBot="1" x14ac:dyDescent="0.3">
      <c r="A214" s="1401" t="str">
        <f t="shared" si="74"/>
        <v>A</v>
      </c>
      <c r="B214" s="1402" t="str">
        <f t="shared" si="75"/>
        <v/>
      </c>
      <c r="C214" s="1403">
        <f t="shared" si="63"/>
        <v>0</v>
      </c>
      <c r="D214" s="2475">
        <f t="shared" si="76"/>
        <v>0</v>
      </c>
      <c r="E214" s="1402">
        <f t="shared" si="64"/>
        <v>0</v>
      </c>
      <c r="F214" s="1402">
        <f t="shared" si="65"/>
        <v>0</v>
      </c>
      <c r="G214" s="1402" t="str">
        <f t="shared" si="66"/>
        <v/>
      </c>
      <c r="H214" s="2634" t="s">
        <v>18</v>
      </c>
      <c r="I214" s="2635"/>
      <c r="J214" s="2635"/>
      <c r="K214" s="2635"/>
      <c r="L214" s="2635"/>
      <c r="M214" s="2635"/>
      <c r="N214" s="2635"/>
      <c r="O214" s="2635"/>
      <c r="P214" s="2635"/>
      <c r="Q214" s="2635"/>
      <c r="R214" s="2635"/>
      <c r="S214" s="2441"/>
      <c r="T214" s="2443"/>
      <c r="U214" s="2442"/>
      <c r="V214" s="2577">
        <f t="shared" si="67"/>
        <v>0</v>
      </c>
      <c r="W214" s="2578" t="str">
        <f>IF(OR(V214=0, ISBLANK(P214)), "", TEXT(ROUND(V214/INDEX(AI21:AI83, MATCH(P214, AH21:AH83, 0)), 0),"# ##0") &amp; " " &amp; P214)</f>
        <v/>
      </c>
      <c r="X214" s="2579">
        <f t="shared" si="68"/>
        <v>0</v>
      </c>
      <c r="Y214" s="2580">
        <f t="shared" si="69"/>
        <v>0</v>
      </c>
      <c r="Z214" s="2580" t="str">
        <f t="shared" si="70"/>
        <v/>
      </c>
      <c r="AA214" s="2581"/>
      <c r="AB214" s="2582">
        <f t="shared" si="78"/>
        <v>0</v>
      </c>
      <c r="AC214" s="2583">
        <v>1</v>
      </c>
      <c r="AD214" s="2584">
        <f t="shared" si="71"/>
        <v>0</v>
      </c>
      <c r="AE214" s="2564"/>
      <c r="AF214" s="2573">
        <f t="shared" si="79"/>
        <v>0</v>
      </c>
      <c r="AG214" s="2574">
        <f t="shared" si="72"/>
        <v>0</v>
      </c>
      <c r="AH214" s="49"/>
      <c r="AI214" s="49"/>
      <c r="AL214" s="1401" t="str">
        <f t="shared" si="77"/>
        <v>A</v>
      </c>
      <c r="AN214" s="76"/>
      <c r="AO214" s="76"/>
      <c r="AP214" s="76"/>
      <c r="AQ214" s="76"/>
      <c r="AS214"/>
      <c r="AT214"/>
      <c r="AU214"/>
      <c r="AV214"/>
      <c r="AW214"/>
      <c r="AX214"/>
      <c r="AY214"/>
      <c r="BA214" s="48"/>
      <c r="BB214" s="48"/>
      <c r="BC214" s="48"/>
      <c r="BD214" s="48"/>
      <c r="BF214"/>
      <c r="BG214"/>
      <c r="BH214"/>
      <c r="BI214"/>
      <c r="BJ214"/>
      <c r="BK214"/>
      <c r="BL214"/>
      <c r="BN214" s="4">
        <v>1</v>
      </c>
    </row>
    <row r="215" spans="1:68" ht="21" customHeight="1" x14ac:dyDescent="0.25">
      <c r="A215" s="1401" t="str">
        <f t="shared" si="74"/>
        <v>►</v>
      </c>
      <c r="B215" s="1402" t="str">
        <f t="shared" si="75"/>
        <v>►</v>
      </c>
      <c r="C215" s="1403" t="str">
        <f t="shared" si="63"/>
        <v>►</v>
      </c>
      <c r="D215" s="2475" t="str">
        <f t="shared" si="76"/>
        <v>►</v>
      </c>
      <c r="E215" s="1402" t="str">
        <f t="shared" si="64"/>
        <v>►</v>
      </c>
      <c r="F215" s="1402" t="str">
        <f t="shared" si="65"/>
        <v>►</v>
      </c>
      <c r="G215" s="1402" t="str">
        <f t="shared" si="66"/>
        <v>►</v>
      </c>
      <c r="H215" s="54"/>
      <c r="I215" s="55"/>
      <c r="J215" s="56"/>
      <c r="K215" s="56"/>
      <c r="L215" s="57"/>
      <c r="M215" s="58"/>
      <c r="N215" s="2456"/>
      <c r="O215" s="2456"/>
      <c r="P215" s="2445">
        <v>4</v>
      </c>
      <c r="Q215" s="2445"/>
      <c r="R215" s="2446"/>
      <c r="S215" s="2441"/>
      <c r="T215" s="2443"/>
      <c r="U215" s="2442"/>
      <c r="V215" s="2589">
        <f t="shared" si="67"/>
        <v>0</v>
      </c>
      <c r="W215" s="2590" t="str">
        <f>IF(OR(V215=0, ISBLANK(P215)), "", TEXT(ROUND(V215/INDEX(AI21:AI83, MATCH(P215, AH21:AH83, 0)), 0),"# ##0") &amp; " " &amp; P215)</f>
        <v/>
      </c>
      <c r="X215" s="2591">
        <f t="shared" si="68"/>
        <v>0</v>
      </c>
      <c r="Y215" s="2592">
        <f t="shared" si="69"/>
        <v>0</v>
      </c>
      <c r="Z215" s="2592" t="str">
        <f t="shared" si="70"/>
        <v/>
      </c>
      <c r="AA215" s="2581"/>
      <c r="AB215" s="2593">
        <f t="shared" si="78"/>
        <v>0</v>
      </c>
      <c r="AC215" s="2583">
        <v>1</v>
      </c>
      <c r="AD215" s="2594">
        <f t="shared" si="71"/>
        <v>0</v>
      </c>
      <c r="AE215" s="2564"/>
      <c r="AF215" s="2573">
        <f t="shared" si="79"/>
        <v>0</v>
      </c>
      <c r="AG215" s="2574">
        <f t="shared" si="72"/>
        <v>0</v>
      </c>
      <c r="AH215" s="49"/>
      <c r="AI215" s="49"/>
      <c r="AL215" s="1401" t="str">
        <f t="shared" si="77"/>
        <v>►</v>
      </c>
      <c r="AN215" s="76"/>
      <c r="AO215" s="76"/>
      <c r="AP215" s="76"/>
      <c r="AQ215" s="76"/>
      <c r="AS215" s="3573" t="s">
        <v>2080</v>
      </c>
      <c r="AT215" s="3574"/>
      <c r="AU215" s="3574"/>
      <c r="AV215" s="3574"/>
      <c r="AW215" s="3574"/>
      <c r="AX215" s="3574"/>
      <c r="AY215" s="3575"/>
      <c r="BA215" s="48"/>
      <c r="BB215" s="48"/>
      <c r="BC215" s="48"/>
      <c r="BD215" s="48"/>
      <c r="BF215"/>
      <c r="BG215"/>
      <c r="BH215"/>
      <c r="BI215"/>
      <c r="BJ215"/>
      <c r="BK215"/>
      <c r="BL215"/>
      <c r="BN215" s="4">
        <v>1</v>
      </c>
    </row>
    <row r="216" spans="1:68" ht="21" customHeight="1" x14ac:dyDescent="0.25">
      <c r="A216" s="1401" t="str">
        <f t="shared" si="74"/>
        <v>►</v>
      </c>
      <c r="B216" s="1402" t="str">
        <f t="shared" si="75"/>
        <v>►</v>
      </c>
      <c r="C216" s="1403" t="str">
        <f t="shared" si="63"/>
        <v>►</v>
      </c>
      <c r="D216" s="2475" t="str">
        <f t="shared" si="76"/>
        <v>►</v>
      </c>
      <c r="E216" s="1402" t="str">
        <f t="shared" si="64"/>
        <v>►</v>
      </c>
      <c r="F216" s="1402" t="str">
        <f t="shared" si="65"/>
        <v>►</v>
      </c>
      <c r="G216" s="1402" t="str">
        <f t="shared" si="66"/>
        <v>►</v>
      </c>
      <c r="H216" s="66"/>
      <c r="I216" s="67"/>
      <c r="J216" s="68"/>
      <c r="K216" s="68"/>
      <c r="L216" s="69"/>
      <c r="M216" s="70"/>
      <c r="N216" s="2457"/>
      <c r="O216" s="2457"/>
      <c r="P216" s="2447"/>
      <c r="Q216" s="2447"/>
      <c r="R216" s="2448"/>
      <c r="S216" s="2441"/>
      <c r="T216" s="2443"/>
      <c r="U216" s="2442"/>
      <c r="V216" s="2577">
        <f t="shared" si="67"/>
        <v>0</v>
      </c>
      <c r="W216" s="2578" t="str">
        <f>IF(OR(V216=0, ISBLANK(P216)), "", TEXT(ROUND(V216/INDEX(AI21:AI83, MATCH(P216, AH21:AH83, 0)), 0),"# ##0") &amp; " " &amp; P216)</f>
        <v/>
      </c>
      <c r="X216" s="2579">
        <f t="shared" si="68"/>
        <v>0</v>
      </c>
      <c r="Y216" s="2580">
        <f t="shared" si="69"/>
        <v>0</v>
      </c>
      <c r="Z216" s="2580" t="str">
        <f t="shared" si="70"/>
        <v/>
      </c>
      <c r="AA216" s="2581"/>
      <c r="AB216" s="2582">
        <f t="shared" si="78"/>
        <v>0</v>
      </c>
      <c r="AC216" s="2583">
        <v>1</v>
      </c>
      <c r="AD216" s="2584">
        <f t="shared" si="71"/>
        <v>0</v>
      </c>
      <c r="AE216" s="2564"/>
      <c r="AF216" s="2573">
        <f t="shared" si="79"/>
        <v>0</v>
      </c>
      <c r="AG216" s="2574">
        <f t="shared" si="72"/>
        <v>0</v>
      </c>
      <c r="AH216" s="49"/>
      <c r="AI216" s="49"/>
      <c r="AL216" s="1401" t="str">
        <f t="shared" si="77"/>
        <v>►</v>
      </c>
      <c r="AN216" s="76"/>
      <c r="AO216" s="76"/>
      <c r="AP216" s="76"/>
      <c r="AQ216" s="76"/>
      <c r="AS216" s="3252"/>
      <c r="AT216" s="3248"/>
      <c r="AU216" s="3248"/>
      <c r="AV216" s="3248"/>
      <c r="AW216" s="3248"/>
      <c r="AX216" s="3248"/>
      <c r="AY216" s="3253"/>
      <c r="BA216" s="48"/>
      <c r="BB216" s="48"/>
      <c r="BC216" s="48"/>
      <c r="BD216" s="48"/>
      <c r="BF216"/>
      <c r="BG216"/>
      <c r="BH216"/>
      <c r="BI216"/>
      <c r="BJ216"/>
      <c r="BK216"/>
      <c r="BL216"/>
      <c r="BN216" s="4">
        <v>1</v>
      </c>
    </row>
    <row r="217" spans="1:68" s="49" customFormat="1" ht="21" customHeight="1" x14ac:dyDescent="0.25">
      <c r="A217" s="1401" t="str">
        <f t="shared" si="74"/>
        <v>►</v>
      </c>
      <c r="B217" s="1402" t="str">
        <f t="shared" si="75"/>
        <v>►</v>
      </c>
      <c r="C217" s="1403" t="str">
        <f t="shared" si="63"/>
        <v>►</v>
      </c>
      <c r="D217" s="2475" t="str">
        <f t="shared" si="76"/>
        <v>►</v>
      </c>
      <c r="E217" s="1402" t="str">
        <f t="shared" si="64"/>
        <v>►</v>
      </c>
      <c r="F217" s="1402" t="str">
        <f t="shared" si="65"/>
        <v>►</v>
      </c>
      <c r="G217" s="1402" t="str">
        <f t="shared" si="66"/>
        <v>►</v>
      </c>
      <c r="H217" s="66"/>
      <c r="I217" s="77"/>
      <c r="J217" s="78"/>
      <c r="K217" s="79"/>
      <c r="L217" s="80"/>
      <c r="M217" s="81"/>
      <c r="N217" s="82"/>
      <c r="O217" s="83"/>
      <c r="P217" s="84"/>
      <c r="Q217" s="16"/>
      <c r="R217" s="85"/>
      <c r="S217" s="2441"/>
      <c r="T217" s="2443"/>
      <c r="U217" s="2442"/>
      <c r="V217" s="2589">
        <f t="shared" si="67"/>
        <v>0</v>
      </c>
      <c r="W217" s="2590" t="str">
        <f>IF(OR(V217=0, ISBLANK(P217)), "", TEXT(ROUND(V217/INDEX(AI21:AI83, MATCH(P217, AH21:AH83, 0)), 0),"# ##0") &amp; " " &amp; P217)</f>
        <v/>
      </c>
      <c r="X217" s="2591">
        <f t="shared" si="68"/>
        <v>0</v>
      </c>
      <c r="Y217" s="2592">
        <f t="shared" si="69"/>
        <v>0</v>
      </c>
      <c r="Z217" s="2592" t="str">
        <f t="shared" si="70"/>
        <v/>
      </c>
      <c r="AA217" s="2581"/>
      <c r="AB217" s="2593">
        <f t="shared" si="78"/>
        <v>0</v>
      </c>
      <c r="AC217" s="2583">
        <v>1</v>
      </c>
      <c r="AD217" s="2594">
        <f t="shared" si="71"/>
        <v>0</v>
      </c>
      <c r="AE217" s="2564"/>
      <c r="AF217" s="2573">
        <f t="shared" si="79"/>
        <v>0</v>
      </c>
      <c r="AG217" s="2574">
        <f t="shared" si="72"/>
        <v>0</v>
      </c>
      <c r="AL217" s="1401" t="str">
        <f t="shared" si="77"/>
        <v>►</v>
      </c>
      <c r="AN217" s="76"/>
      <c r="AO217" s="76"/>
      <c r="AP217" s="76"/>
      <c r="AQ217" s="76"/>
      <c r="AS217" s="3252" t="s">
        <v>2084</v>
      </c>
      <c r="AT217" s="3248"/>
      <c r="AU217" s="3248"/>
      <c r="AV217" s="3248"/>
      <c r="AW217" s="3248"/>
      <c r="AX217" s="3248"/>
      <c r="AY217" s="3253"/>
      <c r="BA217" s="48"/>
      <c r="BB217" s="48"/>
      <c r="BC217" s="48"/>
      <c r="BD217" s="48"/>
      <c r="BF217"/>
      <c r="BG217"/>
      <c r="BH217"/>
      <c r="BI217"/>
      <c r="BJ217"/>
      <c r="BK217"/>
      <c r="BL217"/>
      <c r="BN217" s="4">
        <v>1</v>
      </c>
      <c r="BO217" s="48"/>
      <c r="BP217" s="48"/>
    </row>
    <row r="218" spans="1:68" s="49" customFormat="1" ht="21" customHeight="1" x14ac:dyDescent="0.25">
      <c r="A218" s="1401" t="str">
        <f t="shared" si="74"/>
        <v>►</v>
      </c>
      <c r="B218" s="1402" t="str">
        <f t="shared" si="75"/>
        <v>►</v>
      </c>
      <c r="C218" s="1403" t="str">
        <f t="shared" si="63"/>
        <v>►</v>
      </c>
      <c r="D218" s="2475" t="str">
        <f t="shared" si="76"/>
        <v>►</v>
      </c>
      <c r="E218" s="1402" t="str">
        <f t="shared" si="64"/>
        <v>►</v>
      </c>
      <c r="F218" s="1402" t="str">
        <f t="shared" si="65"/>
        <v>►</v>
      </c>
      <c r="G218" s="1402" t="str">
        <f t="shared" si="66"/>
        <v>►</v>
      </c>
      <c r="H218" s="66"/>
      <c r="I218" s="91"/>
      <c r="J218" s="91"/>
      <c r="K218" s="91"/>
      <c r="L218" s="92"/>
      <c r="M218" s="93"/>
      <c r="N218" s="93"/>
      <c r="O218" s="94"/>
      <c r="P218" s="2297"/>
      <c r="Q218" s="2297"/>
      <c r="R218" s="2449"/>
      <c r="S218" s="2441"/>
      <c r="T218" s="2443"/>
      <c r="U218" s="2442"/>
      <c r="V218" s="2577">
        <f t="shared" si="67"/>
        <v>0</v>
      </c>
      <c r="W218" s="2578" t="str">
        <f>IF(OR(V218=0, ISBLANK(P218)), "", TEXT(ROUND(V218/INDEX(AI21:AI83, MATCH(P218, AH21:AH83, 0)), 0),"# ##0") &amp; " " &amp; P218)</f>
        <v/>
      </c>
      <c r="X218" s="2579">
        <f t="shared" si="68"/>
        <v>0</v>
      </c>
      <c r="Y218" s="2580">
        <f t="shared" si="69"/>
        <v>0</v>
      </c>
      <c r="Z218" s="2580" t="str">
        <f t="shared" si="70"/>
        <v/>
      </c>
      <c r="AA218" s="2581"/>
      <c r="AB218" s="2582">
        <f t="shared" si="78"/>
        <v>0</v>
      </c>
      <c r="AC218" s="2583">
        <v>1</v>
      </c>
      <c r="AD218" s="2584">
        <f t="shared" si="71"/>
        <v>0</v>
      </c>
      <c r="AE218" s="2564"/>
      <c r="AF218" s="2573">
        <f t="shared" si="79"/>
        <v>0</v>
      </c>
      <c r="AG218" s="2574">
        <f t="shared" si="72"/>
        <v>0</v>
      </c>
      <c r="AL218" s="1401" t="str">
        <f t="shared" si="77"/>
        <v>►</v>
      </c>
      <c r="AN218" s="76"/>
      <c r="AO218" s="76"/>
      <c r="AP218" s="76"/>
      <c r="AQ218" s="76"/>
      <c r="AS218" s="3252"/>
      <c r="AT218" s="3248"/>
      <c r="AU218" s="3248"/>
      <c r="AV218" s="3248"/>
      <c r="AW218" s="3248"/>
      <c r="AX218" s="3248"/>
      <c r="AY218" s="3253"/>
      <c r="BF218"/>
      <c r="BG218"/>
      <c r="BH218"/>
      <c r="BI218"/>
      <c r="BJ218"/>
      <c r="BK218"/>
      <c r="BL218"/>
      <c r="BN218" s="4">
        <v>1</v>
      </c>
      <c r="BO218" s="48"/>
      <c r="BP218" s="48"/>
    </row>
    <row r="219" spans="1:68" s="49" customFormat="1" ht="21" customHeight="1" x14ac:dyDescent="0.25">
      <c r="A219" s="1401" t="str">
        <f t="shared" si="74"/>
        <v>►</v>
      </c>
      <c r="B219" s="1402" t="str">
        <f t="shared" si="75"/>
        <v>►</v>
      </c>
      <c r="C219" s="1403" t="str">
        <f t="shared" si="63"/>
        <v>►</v>
      </c>
      <c r="D219" s="2475" t="str">
        <f t="shared" si="76"/>
        <v>►</v>
      </c>
      <c r="E219" s="1402" t="str">
        <f t="shared" si="64"/>
        <v>►</v>
      </c>
      <c r="F219" s="1402" t="str">
        <f t="shared" si="65"/>
        <v>►</v>
      </c>
      <c r="G219" s="1402" t="str">
        <f t="shared" si="66"/>
        <v>►</v>
      </c>
      <c r="H219" s="66"/>
      <c r="I219" s="91"/>
      <c r="J219" s="91"/>
      <c r="K219" s="91"/>
      <c r="L219" s="110"/>
      <c r="M219" s="111"/>
      <c r="N219" s="92"/>
      <c r="O219" s="2588" t="s">
        <v>2529</v>
      </c>
      <c r="P219" s="2297"/>
      <c r="Q219" s="2297"/>
      <c r="R219" s="2449"/>
      <c r="S219" s="2441"/>
      <c r="T219" s="2443"/>
      <c r="U219" s="2442"/>
      <c r="V219" s="2589">
        <f t="shared" si="67"/>
        <v>0</v>
      </c>
      <c r="W219" s="2590" t="str">
        <f>IF(OR(V219=0, ISBLANK(P219)), "", TEXT(ROUND(V219/INDEX(AI21:AI83, MATCH(P219, AH21:AH83, 0)), 0),"# ##0") &amp; " " &amp; P219)</f>
        <v/>
      </c>
      <c r="X219" s="2591">
        <f t="shared" si="68"/>
        <v>0</v>
      </c>
      <c r="Y219" s="2592">
        <f t="shared" si="69"/>
        <v>0</v>
      </c>
      <c r="Z219" s="2592" t="str">
        <f t="shared" si="70"/>
        <v/>
      </c>
      <c r="AA219" s="2581"/>
      <c r="AB219" s="2593">
        <f t="shared" si="78"/>
        <v>0</v>
      </c>
      <c r="AC219" s="2583">
        <v>1</v>
      </c>
      <c r="AD219" s="2594">
        <f t="shared" si="71"/>
        <v>0</v>
      </c>
      <c r="AE219" s="2564"/>
      <c r="AF219" s="2573">
        <f t="shared" si="79"/>
        <v>0</v>
      </c>
      <c r="AG219" s="2574">
        <f t="shared" si="72"/>
        <v>0</v>
      </c>
      <c r="AL219" s="1401" t="str">
        <f t="shared" si="77"/>
        <v>►</v>
      </c>
      <c r="AN219" s="76"/>
      <c r="AO219" s="76"/>
      <c r="AP219" s="76"/>
      <c r="AQ219" s="76"/>
      <c r="AS219" s="2597"/>
      <c r="AT219" s="3281" t="s">
        <v>2086</v>
      </c>
      <c r="AU219" s="3281"/>
      <c r="AV219" s="3281"/>
      <c r="AW219" s="3281"/>
      <c r="AX219" s="3281"/>
      <c r="AY219" s="3581"/>
      <c r="BF219"/>
      <c r="BG219"/>
      <c r="BH219"/>
      <c r="BI219"/>
      <c r="BJ219"/>
      <c r="BK219"/>
      <c r="BL219"/>
      <c r="BN219" s="4">
        <v>1</v>
      </c>
      <c r="BO219" s="48"/>
      <c r="BP219" s="48"/>
    </row>
    <row r="220" spans="1:68" ht="21" customHeight="1" x14ac:dyDescent="0.25">
      <c r="A220" s="1401" t="str">
        <f t="shared" si="74"/>
        <v>►</v>
      </c>
      <c r="B220" s="1402" t="str">
        <f t="shared" si="75"/>
        <v>►</v>
      </c>
      <c r="C220" s="1403" t="str">
        <f t="shared" ref="C220:C283" si="80">IF(B220="►", "►", IFERROR(LEFT(B220, SEARCH(".", B220)-1), 0))</f>
        <v>►</v>
      </c>
      <c r="D220" s="2475" t="str">
        <f t="shared" si="76"/>
        <v>►</v>
      </c>
      <c r="E220" s="1402" t="str">
        <f t="shared" ref="E220:E283" si="81">IF(B220="►", "►", IFERROR(MID(B220, SEARCH(".", B220, SEARCH(".", B220)+1)+1, SEARCH(".", B220, SEARCH(".", B220, SEARCH(".", B220)+1)+1) - SEARCH(".", B220, SEARCH(".", B220)+1)-1), 0))</f>
        <v>►</v>
      </c>
      <c r="F220" s="1402" t="str">
        <f t="shared" ref="F220:F283" si="82"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1402" t="str">
        <f t="shared" ref="G220:G283" si="83">IF(OR(B220="►", ISBLANK(B220)), "►", IFERROR(RIGHT(B220, LEN(B220)-FIND("►", B220)-1), ""))</f>
        <v>►</v>
      </c>
      <c r="H220" s="66"/>
      <c r="I220" s="121"/>
      <c r="J220" s="121"/>
      <c r="K220" s="121"/>
      <c r="L220" s="122"/>
      <c r="M220" s="123"/>
      <c r="N220" s="123"/>
      <c r="O220" s="123"/>
      <c r="P220" s="123"/>
      <c r="Q220" s="123"/>
      <c r="R220" s="124"/>
      <c r="S220" s="2441"/>
      <c r="T220" s="2443"/>
      <c r="U220" s="2442"/>
      <c r="V220" s="2577">
        <f t="shared" ref="V220:V283" si="84">IF(ISBLANK(U220) + (U220=0), 0, IFERROR(AG220*AF220*Q220, 0))</f>
        <v>0</v>
      </c>
      <c r="W220" s="2578" t="str">
        <f>IF(OR(V220=0, ISBLANK(P220)), "", TEXT(ROUND(V220/INDEX(AI21:AI83, MATCH(P220, AH21:AH83, 0)), 0),"# ##0") &amp; " " &amp; P220)</f>
        <v/>
      </c>
      <c r="X220" s="2579">
        <f t="shared" ref="X220:X283" si="85">IFERROR(IF(U220&gt;0, L220*AF220*Q220, 0), 0)</f>
        <v>0</v>
      </c>
      <c r="Y220" s="2580">
        <f t="shared" ref="Y220:Y283" si="86">IFERROR(IF(U220&gt;0,M220,0),0)</f>
        <v>0</v>
      </c>
      <c r="Z220" s="2580" t="str">
        <f t="shared" ref="Z220:Z283" si="87">IF(U220&gt;0,R220,"")</f>
        <v/>
      </c>
      <c r="AA220" s="2581"/>
      <c r="AB220" s="2582">
        <f t="shared" si="78"/>
        <v>0</v>
      </c>
      <c r="AC220" s="2583">
        <v>1</v>
      </c>
      <c r="AD220" s="2584">
        <f t="shared" ref="AD220:AD283" si="88">IF(OR(ISBLANK(AC220), ISTEXT(L220)), "", IF(V220=0, X220*AC220, V220*AC220))</f>
        <v>0</v>
      </c>
      <c r="AE220" s="2564"/>
      <c r="AF220" s="2573">
        <f t="shared" si="79"/>
        <v>0</v>
      </c>
      <c r="AG220" s="2574">
        <f t="shared" si="72"/>
        <v>0</v>
      </c>
      <c r="AH220" s="49"/>
      <c r="AI220" s="49"/>
      <c r="AL220" s="1401" t="str">
        <f t="shared" si="77"/>
        <v>►</v>
      </c>
      <c r="AN220" s="76"/>
      <c r="AO220" s="76"/>
      <c r="AP220" s="76"/>
      <c r="AQ220" s="76"/>
      <c r="AS220" s="2600"/>
      <c r="AT220" s="2242"/>
      <c r="AU220" s="2242"/>
      <c r="AV220" s="2242"/>
      <c r="AW220" s="2242"/>
      <c r="AX220" s="730"/>
      <c r="AY220" s="2601"/>
      <c r="BF220"/>
      <c r="BG220"/>
      <c r="BH220"/>
      <c r="BI220"/>
      <c r="BJ220"/>
      <c r="BK220"/>
      <c r="BL220"/>
      <c r="BN220" s="4">
        <v>1</v>
      </c>
    </row>
    <row r="221" spans="1:68" ht="21" customHeight="1" x14ac:dyDescent="0.25">
      <c r="A221" s="1401" t="str">
        <f t="shared" si="74"/>
        <v>►</v>
      </c>
      <c r="B221" s="1402" t="str">
        <f t="shared" si="75"/>
        <v>►</v>
      </c>
      <c r="C221" s="1403" t="str">
        <f t="shared" si="80"/>
        <v>►</v>
      </c>
      <c r="D221" s="2475" t="str">
        <f t="shared" si="76"/>
        <v>►</v>
      </c>
      <c r="E221" s="1402" t="str">
        <f t="shared" si="81"/>
        <v>►</v>
      </c>
      <c r="F221" s="1402" t="str">
        <f t="shared" si="82"/>
        <v>►</v>
      </c>
      <c r="G221" s="1402" t="str">
        <f t="shared" si="83"/>
        <v>►</v>
      </c>
      <c r="H221" s="129"/>
      <c r="I221" s="130"/>
      <c r="J221" s="130"/>
      <c r="K221" s="130"/>
      <c r="L221" s="131"/>
      <c r="M221" s="132"/>
      <c r="N221" s="2458"/>
      <c r="O221" s="2458"/>
      <c r="P221" s="2458"/>
      <c r="Q221" s="133"/>
      <c r="R221" s="134"/>
      <c r="S221" s="2441"/>
      <c r="T221" s="2443"/>
      <c r="U221" s="2442"/>
      <c r="V221" s="2589">
        <f t="shared" si="84"/>
        <v>0</v>
      </c>
      <c r="W221" s="2590" t="str">
        <f>IF(OR(V221=0, ISBLANK(P221)), "", TEXT(ROUND(V221/INDEX(AI21:AI83, MATCH(P221, AH21:AH83, 0)), 0),"# ##0") &amp; " " &amp; P221)</f>
        <v/>
      </c>
      <c r="X221" s="2591">
        <f t="shared" si="85"/>
        <v>0</v>
      </c>
      <c r="Y221" s="2592">
        <f t="shared" si="86"/>
        <v>0</v>
      </c>
      <c r="Z221" s="2592" t="str">
        <f t="shared" si="87"/>
        <v/>
      </c>
      <c r="AA221" s="2581"/>
      <c r="AB221" s="2593">
        <f t="shared" si="78"/>
        <v>0</v>
      </c>
      <c r="AC221" s="2583">
        <v>1</v>
      </c>
      <c r="AD221" s="2594">
        <f t="shared" si="88"/>
        <v>0</v>
      </c>
      <c r="AE221" s="2564"/>
      <c r="AF221" s="2573">
        <f t="shared" si="79"/>
        <v>0</v>
      </c>
      <c r="AG221" s="2574">
        <f t="shared" si="72"/>
        <v>0</v>
      </c>
      <c r="AH221" s="49"/>
      <c r="AI221" s="49"/>
      <c r="AL221" s="1401" t="str">
        <f t="shared" si="77"/>
        <v>►</v>
      </c>
      <c r="AN221" s="76"/>
      <c r="AO221" s="76"/>
      <c r="AP221" s="76"/>
      <c r="AQ221" s="76"/>
      <c r="AS221" s="2600"/>
      <c r="AT221" s="2242"/>
      <c r="AU221" s="2242"/>
      <c r="AV221" s="2242"/>
      <c r="AW221" s="2242"/>
      <c r="AX221" s="730"/>
      <c r="AY221" s="2601"/>
      <c r="BF221"/>
      <c r="BG221"/>
      <c r="BH221"/>
      <c r="BI221"/>
      <c r="BJ221"/>
      <c r="BK221"/>
      <c r="BL221"/>
      <c r="BN221" s="4">
        <v>1</v>
      </c>
    </row>
    <row r="222" spans="1:68" ht="21" customHeight="1" x14ac:dyDescent="0.25">
      <c r="A222" s="1401" t="str">
        <f t="shared" si="74"/>
        <v>►</v>
      </c>
      <c r="B222" s="1402" t="str">
        <f t="shared" si="75"/>
        <v>►</v>
      </c>
      <c r="C222" s="1403" t="str">
        <f t="shared" si="80"/>
        <v>►</v>
      </c>
      <c r="D222" s="2475" t="str">
        <f t="shared" si="76"/>
        <v>►</v>
      </c>
      <c r="E222" s="1402" t="str">
        <f t="shared" si="81"/>
        <v>►</v>
      </c>
      <c r="F222" s="1402" t="str">
        <f t="shared" si="82"/>
        <v>►</v>
      </c>
      <c r="G222" s="1402" t="str">
        <f t="shared" si="83"/>
        <v>►</v>
      </c>
      <c r="H222" s="138"/>
      <c r="I222" s="139"/>
      <c r="J222" s="140"/>
      <c r="K222" s="140"/>
      <c r="L222" s="141"/>
      <c r="M222" s="141"/>
      <c r="N222" s="141"/>
      <c r="O222" s="141"/>
      <c r="P222" s="141"/>
      <c r="Q222" s="142"/>
      <c r="R222" s="143"/>
      <c r="S222" s="2441"/>
      <c r="T222" s="2443"/>
      <c r="U222" s="2442"/>
      <c r="V222" s="2577">
        <f t="shared" si="84"/>
        <v>0</v>
      </c>
      <c r="W222" s="2578" t="str">
        <f>IF(OR(V222=0, ISBLANK(P222)), "", TEXT(ROUND(V222/INDEX(AI21:AI83, MATCH(P222, AH21:AH83, 0)), 0),"# ##0") &amp; " " &amp; P222)</f>
        <v/>
      </c>
      <c r="X222" s="2579">
        <f t="shared" si="85"/>
        <v>0</v>
      </c>
      <c r="Y222" s="2580">
        <f t="shared" si="86"/>
        <v>0</v>
      </c>
      <c r="Z222" s="2580" t="str">
        <f t="shared" si="87"/>
        <v/>
      </c>
      <c r="AA222" s="2581"/>
      <c r="AB222" s="2582">
        <f t="shared" si="78"/>
        <v>0</v>
      </c>
      <c r="AC222" s="2583">
        <v>1</v>
      </c>
      <c r="AD222" s="2584">
        <f t="shared" si="88"/>
        <v>0</v>
      </c>
      <c r="AE222" s="2564"/>
      <c r="AF222" s="2573">
        <f t="shared" si="79"/>
        <v>0</v>
      </c>
      <c r="AG222" s="2574">
        <f t="shared" si="72"/>
        <v>0</v>
      </c>
      <c r="AH222" s="49"/>
      <c r="AI222" s="49"/>
      <c r="AL222" s="1401" t="str">
        <f t="shared" si="77"/>
        <v>►</v>
      </c>
      <c r="AN222" s="76"/>
      <c r="AO222" s="76"/>
      <c r="AP222" s="76"/>
      <c r="AQ222" s="76"/>
      <c r="AS222" s="2600"/>
      <c r="AT222" s="2242"/>
      <c r="AU222" s="2242"/>
      <c r="AV222" s="2242"/>
      <c r="AW222" s="2242"/>
      <c r="AX222" s="730"/>
      <c r="AY222" s="2601"/>
      <c r="BF222"/>
      <c r="BG222"/>
      <c r="BH222"/>
      <c r="BI222"/>
      <c r="BJ222"/>
      <c r="BK222"/>
      <c r="BL222"/>
      <c r="BN222" s="4">
        <v>1</v>
      </c>
    </row>
    <row r="223" spans="1:68" ht="21" customHeight="1" x14ac:dyDescent="0.25">
      <c r="A223" s="1401" t="str">
        <f t="shared" si="74"/>
        <v>►</v>
      </c>
      <c r="B223" s="1402" t="str">
        <f t="shared" si="75"/>
        <v>►</v>
      </c>
      <c r="C223" s="1403" t="str">
        <f t="shared" si="80"/>
        <v>►</v>
      </c>
      <c r="D223" s="2475" t="str">
        <f t="shared" si="76"/>
        <v>►</v>
      </c>
      <c r="E223" s="1402" t="str">
        <f t="shared" si="81"/>
        <v>►</v>
      </c>
      <c r="F223" s="1402" t="str">
        <f t="shared" si="82"/>
        <v>►</v>
      </c>
      <c r="G223" s="1402" t="str">
        <f t="shared" si="83"/>
        <v>►</v>
      </c>
      <c r="H223" s="66"/>
      <c r="I223" s="149"/>
      <c r="J223" s="91"/>
      <c r="K223" s="91"/>
      <c r="L223" s="150"/>
      <c r="M223" s="151"/>
      <c r="N223" s="152"/>
      <c r="O223" s="2603"/>
      <c r="P223" s="2604"/>
      <c r="Q223" s="2605"/>
      <c r="R223" s="153"/>
      <c r="S223" s="2441"/>
      <c r="T223" s="2443"/>
      <c r="U223" s="2442"/>
      <c r="V223" s="2589">
        <f t="shared" si="84"/>
        <v>0</v>
      </c>
      <c r="W223" s="2590" t="str">
        <f>IF(OR(V223=0, ISBLANK(P223)), "", TEXT(ROUND(V223/INDEX(AI21:AI83, MATCH(P223, AH21:AH83, 0)), 0),"# ##0") &amp; " " &amp; P223)</f>
        <v/>
      </c>
      <c r="X223" s="2591">
        <f t="shared" si="85"/>
        <v>0</v>
      </c>
      <c r="Y223" s="2592">
        <f t="shared" si="86"/>
        <v>0</v>
      </c>
      <c r="Z223" s="2592" t="str">
        <f t="shared" si="87"/>
        <v/>
      </c>
      <c r="AA223" s="2581"/>
      <c r="AB223" s="2593">
        <f t="shared" si="78"/>
        <v>0</v>
      </c>
      <c r="AC223" s="2583">
        <v>1</v>
      </c>
      <c r="AD223" s="2594">
        <f t="shared" si="88"/>
        <v>0</v>
      </c>
      <c r="AE223" s="2564"/>
      <c r="AF223" s="2573">
        <f t="shared" si="79"/>
        <v>0</v>
      </c>
      <c r="AG223" s="2574">
        <f t="shared" ref="AG223:AG286" si="89">IF(AND(U223&lt;&gt;"", ISNUMBER(S223)), IFERROR(INDEX($AI$21:$AI$91, MATCH(P223, $AH$21:$AH$91, 0)) * O223 * IF(ISBLANK(L223), 1, L223), 0), 0)</f>
        <v>0</v>
      </c>
      <c r="AH223" s="49"/>
      <c r="AI223" s="49"/>
      <c r="AL223" s="1401" t="str">
        <f t="shared" si="77"/>
        <v>►</v>
      </c>
      <c r="AN223" s="76"/>
      <c r="AO223" s="76"/>
      <c r="AP223" s="76"/>
      <c r="AQ223" s="76"/>
      <c r="AS223" s="2600"/>
      <c r="AT223" s="2242"/>
      <c r="AU223" s="2242"/>
      <c r="AV223" s="2242"/>
      <c r="AW223" s="2242"/>
      <c r="AX223" s="730"/>
      <c r="AY223" s="2601"/>
      <c r="BF223"/>
      <c r="BG223"/>
      <c r="BH223"/>
      <c r="BI223"/>
      <c r="BJ223"/>
      <c r="BK223"/>
      <c r="BL223"/>
      <c r="BN223" s="4">
        <v>1</v>
      </c>
    </row>
    <row r="224" spans="1:68" ht="21" customHeight="1" x14ac:dyDescent="0.25">
      <c r="A224" s="1401" t="str">
        <f t="shared" si="74"/>
        <v>►</v>
      </c>
      <c r="B224" s="1402" t="str">
        <f t="shared" si="75"/>
        <v>►</v>
      </c>
      <c r="C224" s="1403" t="str">
        <f t="shared" si="80"/>
        <v>►</v>
      </c>
      <c r="D224" s="2475" t="str">
        <f t="shared" si="76"/>
        <v>►</v>
      </c>
      <c r="E224" s="1402" t="str">
        <f t="shared" si="81"/>
        <v>►</v>
      </c>
      <c r="F224" s="1402" t="str">
        <f t="shared" si="82"/>
        <v>►</v>
      </c>
      <c r="G224" s="1402" t="str">
        <f t="shared" si="83"/>
        <v>►</v>
      </c>
      <c r="H224" s="66"/>
      <c r="I224" s="149"/>
      <c r="J224" s="91"/>
      <c r="K224" s="91"/>
      <c r="L224" s="2817"/>
      <c r="M224" s="164"/>
      <c r="N224" s="165"/>
      <c r="O224" s="2451"/>
      <c r="P224" s="2453"/>
      <c r="Q224" s="3721"/>
      <c r="R224" s="166"/>
      <c r="S224" s="2441"/>
      <c r="T224" s="2443"/>
      <c r="U224" s="2442"/>
      <c r="V224" s="2577">
        <f t="shared" si="84"/>
        <v>0</v>
      </c>
      <c r="W224" s="2578" t="str">
        <f>IF(OR(V224=0, ISBLANK(P224)), "", TEXT(ROUND(V224/INDEX(AI21:AI83, MATCH(P224, AH21:AH83, 0)), 0),"# ##0") &amp; " " &amp; P224)</f>
        <v/>
      </c>
      <c r="X224" s="2579">
        <f t="shared" si="85"/>
        <v>0</v>
      </c>
      <c r="Y224" s="2580">
        <f t="shared" si="86"/>
        <v>0</v>
      </c>
      <c r="Z224" s="2580" t="str">
        <f t="shared" si="87"/>
        <v/>
      </c>
      <c r="AA224" s="2581"/>
      <c r="AB224" s="2582">
        <f t="shared" si="78"/>
        <v>0</v>
      </c>
      <c r="AC224" s="2583">
        <v>1</v>
      </c>
      <c r="AD224" s="2584">
        <f t="shared" si="88"/>
        <v>0</v>
      </c>
      <c r="AE224" s="2564"/>
      <c r="AF224" s="2573">
        <f t="shared" si="79"/>
        <v>0</v>
      </c>
      <c r="AG224" s="2574">
        <f t="shared" si="89"/>
        <v>0</v>
      </c>
      <c r="AH224" s="49"/>
      <c r="AI224" s="49"/>
      <c r="AL224" s="1401" t="str">
        <f t="shared" si="77"/>
        <v>►</v>
      </c>
      <c r="AN224" s="76"/>
      <c r="AO224" s="76"/>
      <c r="AP224" s="76"/>
      <c r="AQ224" s="76"/>
      <c r="AS224" s="2600"/>
      <c r="AT224" s="2242"/>
      <c r="AU224" s="2242"/>
      <c r="AV224" s="2242"/>
      <c r="AW224" s="2242"/>
      <c r="AX224" s="730"/>
      <c r="AY224" s="2601"/>
      <c r="BF224"/>
      <c r="BG224"/>
      <c r="BH224"/>
      <c r="BI224"/>
      <c r="BJ224"/>
      <c r="BK224"/>
      <c r="BL224"/>
      <c r="BN224" s="4">
        <v>1</v>
      </c>
    </row>
    <row r="225" spans="1:68" s="49" customFormat="1" ht="21" customHeight="1" x14ac:dyDescent="0.25">
      <c r="A225" s="1401" t="str">
        <f t="shared" si="74"/>
        <v>►</v>
      </c>
      <c r="B225" s="1402" t="str">
        <f t="shared" si="75"/>
        <v>►</v>
      </c>
      <c r="C225" s="1403" t="str">
        <f t="shared" si="80"/>
        <v>►</v>
      </c>
      <c r="D225" s="2475" t="str">
        <f t="shared" si="76"/>
        <v>►</v>
      </c>
      <c r="E225" s="1402" t="str">
        <f t="shared" si="81"/>
        <v>►</v>
      </c>
      <c r="F225" s="1402" t="str">
        <f t="shared" si="82"/>
        <v>►</v>
      </c>
      <c r="G225" s="1402" t="str">
        <f t="shared" si="83"/>
        <v>►</v>
      </c>
      <c r="H225" s="66"/>
      <c r="I225" s="149"/>
      <c r="J225" s="91"/>
      <c r="K225" s="91"/>
      <c r="L225" s="174"/>
      <c r="M225" s="175"/>
      <c r="N225" s="176"/>
      <c r="O225" s="177"/>
      <c r="P225" s="178"/>
      <c r="Q225" s="3721"/>
      <c r="R225" s="180"/>
      <c r="S225" s="2441"/>
      <c r="T225" s="2443"/>
      <c r="U225" s="2442"/>
      <c r="V225" s="2589">
        <f t="shared" si="84"/>
        <v>0</v>
      </c>
      <c r="W225" s="2590" t="str">
        <f>IF(OR(V225=0, ISBLANK(P225)), "", TEXT(ROUND(V225/INDEX(AI21:AI83, MATCH(P225, AH21:AH83, 0)), 0),"# ##0") &amp; " " &amp; P225)</f>
        <v/>
      </c>
      <c r="X225" s="2591">
        <f t="shared" si="85"/>
        <v>0</v>
      </c>
      <c r="Y225" s="2592">
        <f t="shared" si="86"/>
        <v>0</v>
      </c>
      <c r="Z225" s="2592" t="str">
        <f t="shared" si="87"/>
        <v/>
      </c>
      <c r="AA225" s="2581"/>
      <c r="AB225" s="2593">
        <f t="shared" si="78"/>
        <v>0</v>
      </c>
      <c r="AC225" s="2583">
        <v>1</v>
      </c>
      <c r="AD225" s="2594">
        <f t="shared" si="88"/>
        <v>0</v>
      </c>
      <c r="AE225" s="2564"/>
      <c r="AF225" s="2573">
        <f t="shared" si="79"/>
        <v>0</v>
      </c>
      <c r="AG225" s="2574">
        <f t="shared" si="89"/>
        <v>0</v>
      </c>
      <c r="AL225" s="1401" t="str">
        <f t="shared" si="77"/>
        <v>►</v>
      </c>
      <c r="AN225" s="76"/>
      <c r="AO225" s="76"/>
      <c r="AP225" s="76"/>
      <c r="AQ225" s="76"/>
      <c r="AS225" s="2600"/>
      <c r="AT225" s="2242"/>
      <c r="AU225" s="2242"/>
      <c r="AV225" s="2242"/>
      <c r="AW225" s="2242"/>
      <c r="AX225" s="730"/>
      <c r="AY225" s="2601"/>
      <c r="BF225"/>
      <c r="BG225"/>
      <c r="BH225"/>
      <c r="BI225"/>
      <c r="BJ225"/>
      <c r="BK225"/>
      <c r="BL225"/>
      <c r="BN225" s="4">
        <v>1</v>
      </c>
      <c r="BO225" s="48"/>
      <c r="BP225" s="48"/>
    </row>
    <row r="226" spans="1:68" s="49" customFormat="1" ht="21" customHeight="1" x14ac:dyDescent="0.25">
      <c r="A226" s="1401" t="str">
        <f t="shared" si="74"/>
        <v>►</v>
      </c>
      <c r="B226" s="1402" t="str">
        <f t="shared" si="75"/>
        <v>►</v>
      </c>
      <c r="C226" s="1403" t="str">
        <f t="shared" si="80"/>
        <v>►</v>
      </c>
      <c r="D226" s="2475" t="str">
        <f t="shared" si="76"/>
        <v>►</v>
      </c>
      <c r="E226" s="1402" t="str">
        <f t="shared" si="81"/>
        <v>►</v>
      </c>
      <c r="F226" s="1402" t="str">
        <f t="shared" si="82"/>
        <v>►</v>
      </c>
      <c r="G226" s="1402" t="str">
        <f t="shared" si="83"/>
        <v>►</v>
      </c>
      <c r="H226" s="196"/>
      <c r="I226" s="149"/>
      <c r="J226" s="91"/>
      <c r="K226" s="91"/>
      <c r="L226" s="174"/>
      <c r="M226" s="175"/>
      <c r="N226" s="176"/>
      <c r="O226" s="177"/>
      <c r="P226" s="178"/>
      <c r="Q226" s="3721"/>
      <c r="R226" s="180"/>
      <c r="S226" s="2441"/>
      <c r="T226" s="2443"/>
      <c r="U226" s="2442"/>
      <c r="V226" s="2577">
        <f t="shared" si="84"/>
        <v>0</v>
      </c>
      <c r="W226" s="2578" t="str">
        <f>IF(OR(V226=0, ISBLANK(P226)), "", TEXT(ROUND(V226/INDEX(AI21:AI83, MATCH(P226, AH21:AH83, 0)), 0),"# ##0") &amp; " " &amp; P226)</f>
        <v/>
      </c>
      <c r="X226" s="2579">
        <f t="shared" si="85"/>
        <v>0</v>
      </c>
      <c r="Y226" s="2580">
        <f t="shared" si="86"/>
        <v>0</v>
      </c>
      <c r="Z226" s="2580" t="str">
        <f t="shared" si="87"/>
        <v/>
      </c>
      <c r="AA226" s="2581"/>
      <c r="AB226" s="2582">
        <f t="shared" si="78"/>
        <v>0</v>
      </c>
      <c r="AC226" s="2583">
        <v>1</v>
      </c>
      <c r="AD226" s="2584">
        <f t="shared" si="88"/>
        <v>0</v>
      </c>
      <c r="AE226" s="2564"/>
      <c r="AF226" s="2573">
        <f t="shared" si="79"/>
        <v>0</v>
      </c>
      <c r="AG226" s="2574">
        <f t="shared" si="89"/>
        <v>0</v>
      </c>
      <c r="AL226" s="1401" t="str">
        <f t="shared" si="77"/>
        <v>►</v>
      </c>
      <c r="AN226" s="76"/>
      <c r="AO226" s="76"/>
      <c r="AP226" s="76"/>
      <c r="AQ226" s="76"/>
      <c r="AS226" s="2600"/>
      <c r="AT226" s="2242"/>
      <c r="AU226" s="2242"/>
      <c r="AV226" s="2242"/>
      <c r="AW226" s="2242"/>
      <c r="AX226" s="730"/>
      <c r="AY226" s="2601"/>
      <c r="BF226"/>
      <c r="BG226"/>
      <c r="BH226"/>
      <c r="BI226"/>
      <c r="BJ226"/>
      <c r="BK226"/>
      <c r="BL226"/>
      <c r="BN226" s="4">
        <v>1</v>
      </c>
      <c r="BO226" s="48"/>
      <c r="BP226" s="48"/>
    </row>
    <row r="227" spans="1:68" s="49" customFormat="1" ht="21" customHeight="1" x14ac:dyDescent="0.25">
      <c r="A227" s="1401" t="str">
        <f t="shared" si="74"/>
        <v>►</v>
      </c>
      <c r="B227" s="1402" t="str">
        <f t="shared" si="75"/>
        <v>►</v>
      </c>
      <c r="C227" s="1403" t="str">
        <f t="shared" si="80"/>
        <v>►</v>
      </c>
      <c r="D227" s="2475" t="str">
        <f t="shared" si="76"/>
        <v>►</v>
      </c>
      <c r="E227" s="1402" t="str">
        <f t="shared" si="81"/>
        <v>►</v>
      </c>
      <c r="F227" s="1402" t="str">
        <f t="shared" si="82"/>
        <v>►</v>
      </c>
      <c r="G227" s="1402" t="str">
        <f t="shared" si="83"/>
        <v>►</v>
      </c>
      <c r="H227" s="2606"/>
      <c r="I227" s="48"/>
      <c r="J227" s="48"/>
      <c r="K227" s="48"/>
      <c r="L227" s="48"/>
      <c r="M227" s="48"/>
      <c r="N227" s="48"/>
      <c r="O227" s="48"/>
      <c r="P227" s="48"/>
      <c r="Q227" s="48"/>
      <c r="R227" s="2607"/>
      <c r="S227" s="2441"/>
      <c r="T227" s="2443"/>
      <c r="U227" s="2442"/>
      <c r="V227" s="2589">
        <f t="shared" si="84"/>
        <v>0</v>
      </c>
      <c r="W227" s="2590" t="str">
        <f>IF(OR(V227=0, ISBLANK(P227)), "", TEXT(ROUND(V227/INDEX(AI21:AI83, MATCH(P227, AH21:AH83, 0)), 0),"# ##0") &amp; " " &amp; P227)</f>
        <v/>
      </c>
      <c r="X227" s="2591">
        <f t="shared" si="85"/>
        <v>0</v>
      </c>
      <c r="Y227" s="2592">
        <f t="shared" si="86"/>
        <v>0</v>
      </c>
      <c r="Z227" s="2592" t="str">
        <f t="shared" si="87"/>
        <v/>
      </c>
      <c r="AA227" s="2581"/>
      <c r="AB227" s="2593">
        <f t="shared" si="78"/>
        <v>0</v>
      </c>
      <c r="AC227" s="2583">
        <v>1</v>
      </c>
      <c r="AD227" s="2594">
        <f t="shared" si="88"/>
        <v>0</v>
      </c>
      <c r="AE227" s="2564"/>
      <c r="AF227" s="2573">
        <f t="shared" si="79"/>
        <v>0</v>
      </c>
      <c r="AG227" s="2574">
        <f t="shared" si="89"/>
        <v>0</v>
      </c>
      <c r="AL227" s="1401" t="str">
        <f t="shared" si="77"/>
        <v>►</v>
      </c>
      <c r="AN227" s="76"/>
      <c r="AO227" s="76"/>
      <c r="AP227" s="76"/>
      <c r="AQ227" s="76"/>
      <c r="AS227" s="2600"/>
      <c r="AT227" s="2242"/>
      <c r="AU227" s="2242"/>
      <c r="AV227" s="2242"/>
      <c r="AW227" s="2242"/>
      <c r="AX227" s="730"/>
      <c r="AY227" s="2601"/>
      <c r="BF227"/>
      <c r="BG227"/>
      <c r="BH227"/>
      <c r="BI227"/>
      <c r="BJ227"/>
      <c r="BK227"/>
      <c r="BL227"/>
      <c r="BN227" s="4">
        <v>1</v>
      </c>
      <c r="BO227" s="48"/>
      <c r="BP227" s="48"/>
    </row>
    <row r="228" spans="1:68" s="49" customFormat="1" ht="21" customHeight="1" x14ac:dyDescent="0.25">
      <c r="A228" s="1401" t="str">
        <f t="shared" si="74"/>
        <v>►</v>
      </c>
      <c r="B228" s="1402" t="str">
        <f t="shared" si="75"/>
        <v>►</v>
      </c>
      <c r="C228" s="1403" t="str">
        <f t="shared" si="80"/>
        <v>►</v>
      </c>
      <c r="D228" s="2475" t="str">
        <f t="shared" si="76"/>
        <v>►</v>
      </c>
      <c r="E228" s="1402" t="str">
        <f t="shared" si="81"/>
        <v>►</v>
      </c>
      <c r="F228" s="1402" t="str">
        <f t="shared" si="82"/>
        <v>►</v>
      </c>
      <c r="G228" s="1402" t="str">
        <f t="shared" si="83"/>
        <v>►</v>
      </c>
      <c r="H228" s="2606"/>
      <c r="I228" s="48"/>
      <c r="J228" s="48"/>
      <c r="K228" s="48"/>
      <c r="L228" s="48"/>
      <c r="M228" s="48"/>
      <c r="N228" s="48"/>
      <c r="O228" s="48"/>
      <c r="P228" s="48"/>
      <c r="Q228" s="48"/>
      <c r="R228" s="2607"/>
      <c r="S228" s="2441"/>
      <c r="T228" s="2443"/>
      <c r="U228" s="2442"/>
      <c r="V228" s="2577">
        <f t="shared" si="84"/>
        <v>0</v>
      </c>
      <c r="W228" s="2578" t="str">
        <f>IF(OR(V228=0, ISBLANK(P228)), "", TEXT(ROUND(V228/INDEX(AI21:AI83, MATCH(P228, AH21:AH83, 0)), 0),"# ##0") &amp; " " &amp; P228)</f>
        <v/>
      </c>
      <c r="X228" s="2579">
        <f t="shared" si="85"/>
        <v>0</v>
      </c>
      <c r="Y228" s="2580">
        <f t="shared" si="86"/>
        <v>0</v>
      </c>
      <c r="Z228" s="2580" t="str">
        <f t="shared" si="87"/>
        <v/>
      </c>
      <c r="AA228" s="2581"/>
      <c r="AB228" s="2582">
        <f t="shared" si="78"/>
        <v>0</v>
      </c>
      <c r="AC228" s="2583">
        <v>1</v>
      </c>
      <c r="AD228" s="2584">
        <f t="shared" si="88"/>
        <v>0</v>
      </c>
      <c r="AE228" s="2564"/>
      <c r="AF228" s="2573">
        <f t="shared" si="79"/>
        <v>0</v>
      </c>
      <c r="AG228" s="2574">
        <f t="shared" si="89"/>
        <v>0</v>
      </c>
      <c r="AL228" s="1401" t="str">
        <f t="shared" si="77"/>
        <v>►</v>
      </c>
      <c r="AN228" s="76"/>
      <c r="AO228" s="76"/>
      <c r="AP228" s="76"/>
      <c r="AQ228" s="76"/>
      <c r="AS228" s="2600"/>
      <c r="AT228" s="2242"/>
      <c r="AU228" s="2242"/>
      <c r="AV228" s="2242"/>
      <c r="AW228" s="2242"/>
      <c r="AX228" s="730"/>
      <c r="AY228" s="2601"/>
      <c r="BF228"/>
      <c r="BG228"/>
      <c r="BH228"/>
      <c r="BI228"/>
      <c r="BJ228"/>
      <c r="BK228"/>
      <c r="BL228"/>
      <c r="BN228" s="4">
        <v>1</v>
      </c>
      <c r="BO228" s="48"/>
      <c r="BP228" s="48"/>
    </row>
    <row r="229" spans="1:68" s="49" customFormat="1" ht="21" customHeight="1" x14ac:dyDescent="0.25">
      <c r="A229" s="1401" t="str">
        <f t="shared" si="74"/>
        <v>►</v>
      </c>
      <c r="B229" s="1402" t="str">
        <f t="shared" si="75"/>
        <v>►</v>
      </c>
      <c r="C229" s="1403" t="str">
        <f t="shared" si="80"/>
        <v>►</v>
      </c>
      <c r="D229" s="2475" t="str">
        <f t="shared" si="76"/>
        <v>►</v>
      </c>
      <c r="E229" s="1402" t="str">
        <f t="shared" si="81"/>
        <v>►</v>
      </c>
      <c r="F229" s="1402" t="str">
        <f t="shared" si="82"/>
        <v>►</v>
      </c>
      <c r="G229" s="1402" t="str">
        <f t="shared" si="83"/>
        <v>►</v>
      </c>
      <c r="H229" s="2606"/>
      <c r="I229" s="48"/>
      <c r="J229" s="48"/>
      <c r="K229" s="48"/>
      <c r="L229" s="48"/>
      <c r="M229" s="48"/>
      <c r="N229" s="48"/>
      <c r="O229" s="48"/>
      <c r="P229" s="48"/>
      <c r="Q229" s="48"/>
      <c r="R229" s="2607"/>
      <c r="S229" s="2441"/>
      <c r="T229" s="2443"/>
      <c r="U229" s="2442"/>
      <c r="V229" s="2589">
        <f t="shared" si="84"/>
        <v>0</v>
      </c>
      <c r="W229" s="2590" t="str">
        <f>IF(OR(V229=0, ISBLANK(P229)), "", TEXT(ROUND(V229/INDEX(AI21:AI83, MATCH(P229, AH21:AH83, 0)), 0),"# ##0") &amp; " " &amp; P229)</f>
        <v/>
      </c>
      <c r="X229" s="2591">
        <f t="shared" si="85"/>
        <v>0</v>
      </c>
      <c r="Y229" s="2592">
        <f t="shared" si="86"/>
        <v>0</v>
      </c>
      <c r="Z229" s="2592" t="str">
        <f t="shared" si="87"/>
        <v/>
      </c>
      <c r="AA229" s="2581"/>
      <c r="AB229" s="2593">
        <f t="shared" si="78"/>
        <v>0</v>
      </c>
      <c r="AC229" s="2583">
        <v>1</v>
      </c>
      <c r="AD229" s="2594">
        <f t="shared" si="88"/>
        <v>0</v>
      </c>
      <c r="AE229" s="2564"/>
      <c r="AF229" s="2573">
        <f t="shared" si="79"/>
        <v>0</v>
      </c>
      <c r="AG229" s="2574">
        <f t="shared" si="89"/>
        <v>0</v>
      </c>
      <c r="AL229" s="1401" t="str">
        <f t="shared" si="77"/>
        <v>►</v>
      </c>
      <c r="AN229" s="76"/>
      <c r="AO229" s="76"/>
      <c r="AP229" s="76"/>
      <c r="AQ229" s="76"/>
      <c r="AS229" s="2600"/>
      <c r="AT229" s="2242"/>
      <c r="AU229" s="2242"/>
      <c r="AV229" s="2242"/>
      <c r="AW229" s="2242"/>
      <c r="AX229" s="730"/>
      <c r="AY229" s="2601"/>
      <c r="BF229"/>
      <c r="BG229"/>
      <c r="BH229"/>
      <c r="BI229"/>
      <c r="BJ229"/>
      <c r="BK229"/>
      <c r="BL229"/>
      <c r="BN229" s="4">
        <v>1</v>
      </c>
      <c r="BO229" s="48"/>
      <c r="BP229" s="48"/>
    </row>
    <row r="230" spans="1:68" s="49" customFormat="1" ht="21" customHeight="1" x14ac:dyDescent="0.25">
      <c r="A230" s="1401" t="str">
        <f t="shared" si="74"/>
        <v>►</v>
      </c>
      <c r="B230" s="1402" t="str">
        <f t="shared" si="75"/>
        <v>►</v>
      </c>
      <c r="C230" s="1403" t="str">
        <f t="shared" si="80"/>
        <v>►</v>
      </c>
      <c r="D230" s="2475" t="str">
        <f t="shared" si="76"/>
        <v>►</v>
      </c>
      <c r="E230" s="1402" t="str">
        <f t="shared" si="81"/>
        <v>►</v>
      </c>
      <c r="F230" s="1402" t="str">
        <f t="shared" si="82"/>
        <v>►</v>
      </c>
      <c r="G230" s="1402" t="str">
        <f t="shared" si="83"/>
        <v>►</v>
      </c>
      <c r="H230" s="2606"/>
      <c r="I230" s="48"/>
      <c r="J230" s="48"/>
      <c r="K230" s="48"/>
      <c r="L230" s="48"/>
      <c r="M230" s="48"/>
      <c r="N230" s="48"/>
      <c r="O230" s="48"/>
      <c r="P230" s="48"/>
      <c r="Q230" s="48"/>
      <c r="R230" s="2607"/>
      <c r="S230" s="2441"/>
      <c r="T230" s="2443"/>
      <c r="U230" s="2442"/>
      <c r="V230" s="2577">
        <f t="shared" si="84"/>
        <v>0</v>
      </c>
      <c r="W230" s="2578" t="str">
        <f>IF(OR(V230=0, ISBLANK(P230)), "", TEXT(ROUND(V230/INDEX(AI21:AI83, MATCH(P230, AH21:AH83, 0)), 0),"# ##0") &amp; " " &amp; P230)</f>
        <v/>
      </c>
      <c r="X230" s="2579">
        <f t="shared" si="85"/>
        <v>0</v>
      </c>
      <c r="Y230" s="2580">
        <f t="shared" si="86"/>
        <v>0</v>
      </c>
      <c r="Z230" s="2580" t="str">
        <f t="shared" si="87"/>
        <v/>
      </c>
      <c r="AA230" s="2581"/>
      <c r="AB230" s="2582">
        <f t="shared" si="78"/>
        <v>0</v>
      </c>
      <c r="AC230" s="2583">
        <v>1</v>
      </c>
      <c r="AD230" s="2584">
        <f t="shared" si="88"/>
        <v>0</v>
      </c>
      <c r="AE230" s="2564"/>
      <c r="AF230" s="2573">
        <f t="shared" si="79"/>
        <v>0</v>
      </c>
      <c r="AG230" s="2574">
        <f t="shared" si="89"/>
        <v>0</v>
      </c>
      <c r="AL230" s="1401" t="str">
        <f t="shared" si="77"/>
        <v>►</v>
      </c>
      <c r="AN230" s="76"/>
      <c r="AO230" s="76"/>
      <c r="AP230" s="76"/>
      <c r="AQ230" s="76"/>
      <c r="AS230" s="2600"/>
      <c r="AT230" s="2242"/>
      <c r="AU230" s="2242"/>
      <c r="AV230" s="2242"/>
      <c r="AW230" s="2242"/>
      <c r="AX230" s="730"/>
      <c r="AY230" s="2601"/>
      <c r="BF230"/>
      <c r="BG230"/>
      <c r="BH230"/>
      <c r="BI230"/>
      <c r="BJ230"/>
      <c r="BK230"/>
      <c r="BL230"/>
      <c r="BN230" s="4">
        <v>1</v>
      </c>
      <c r="BO230" s="48"/>
      <c r="BP230" s="48"/>
    </row>
    <row r="231" spans="1:68" s="49" customFormat="1" ht="21" customHeight="1" x14ac:dyDescent="0.25">
      <c r="A231" s="1401" t="str">
        <f t="shared" si="74"/>
        <v>►</v>
      </c>
      <c r="B231" s="1402" t="str">
        <f t="shared" si="75"/>
        <v>►</v>
      </c>
      <c r="C231" s="1403" t="str">
        <f t="shared" si="80"/>
        <v>►</v>
      </c>
      <c r="D231" s="2475" t="str">
        <f t="shared" si="76"/>
        <v>►</v>
      </c>
      <c r="E231" s="1402" t="str">
        <f t="shared" si="81"/>
        <v>►</v>
      </c>
      <c r="F231" s="1402" t="str">
        <f t="shared" si="82"/>
        <v>►</v>
      </c>
      <c r="G231" s="1402" t="str">
        <f t="shared" si="83"/>
        <v>►</v>
      </c>
      <c r="H231" s="2606"/>
      <c r="I231" s="48"/>
      <c r="J231" s="48"/>
      <c r="K231" s="48"/>
      <c r="L231" s="48"/>
      <c r="M231" s="48"/>
      <c r="N231" s="48"/>
      <c r="O231" s="48"/>
      <c r="P231" s="48"/>
      <c r="Q231" s="48"/>
      <c r="R231" s="2607"/>
      <c r="S231" s="2441"/>
      <c r="T231" s="2443"/>
      <c r="U231" s="2442"/>
      <c r="V231" s="2589">
        <f t="shared" si="84"/>
        <v>0</v>
      </c>
      <c r="W231" s="2590" t="str">
        <f>IF(OR(V231=0, ISBLANK(P231)), "", TEXT(ROUND(V231/INDEX(AI21:AI83, MATCH(P231, AH21:AH83, 0)), 0),"# ##0") &amp; " " &amp; P231)</f>
        <v/>
      </c>
      <c r="X231" s="2591">
        <f t="shared" si="85"/>
        <v>0</v>
      </c>
      <c r="Y231" s="2592">
        <f t="shared" si="86"/>
        <v>0</v>
      </c>
      <c r="Z231" s="2592" t="str">
        <f t="shared" si="87"/>
        <v/>
      </c>
      <c r="AA231" s="2581"/>
      <c r="AB231" s="2593">
        <f t="shared" si="78"/>
        <v>0</v>
      </c>
      <c r="AC231" s="2583">
        <v>1</v>
      </c>
      <c r="AD231" s="2594">
        <f t="shared" si="88"/>
        <v>0</v>
      </c>
      <c r="AE231" s="2564"/>
      <c r="AF231" s="2573">
        <f t="shared" si="79"/>
        <v>0</v>
      </c>
      <c r="AG231" s="2574">
        <f t="shared" si="89"/>
        <v>0</v>
      </c>
      <c r="AL231" s="1401" t="str">
        <f t="shared" si="77"/>
        <v>►</v>
      </c>
      <c r="AN231" s="76"/>
      <c r="AO231" s="76"/>
      <c r="AP231" s="76"/>
      <c r="AQ231" s="76"/>
      <c r="AS231" s="2600"/>
      <c r="AT231" s="2242"/>
      <c r="AU231" s="2242"/>
      <c r="AV231" s="2242"/>
      <c r="AW231" s="2242"/>
      <c r="AX231" s="730"/>
      <c r="AY231" s="2601"/>
      <c r="BF231"/>
      <c r="BG231"/>
      <c r="BH231"/>
      <c r="BI231"/>
      <c r="BJ231"/>
      <c r="BK231"/>
      <c r="BL231"/>
      <c r="BN231" s="4">
        <v>1</v>
      </c>
      <c r="BO231" s="48"/>
      <c r="BP231" s="48"/>
    </row>
    <row r="232" spans="1:68" s="49" customFormat="1" ht="21" customHeight="1" x14ac:dyDescent="0.25">
      <c r="A232" s="1401" t="str">
        <f t="shared" si="74"/>
        <v>►</v>
      </c>
      <c r="B232" s="1402" t="str">
        <f t="shared" si="75"/>
        <v>►</v>
      </c>
      <c r="C232" s="1403" t="str">
        <f t="shared" si="80"/>
        <v>►</v>
      </c>
      <c r="D232" s="2475" t="str">
        <f t="shared" si="76"/>
        <v>►</v>
      </c>
      <c r="E232" s="1402" t="str">
        <f t="shared" si="81"/>
        <v>►</v>
      </c>
      <c r="F232" s="1402" t="str">
        <f t="shared" si="82"/>
        <v>►</v>
      </c>
      <c r="G232" s="1402" t="str">
        <f t="shared" si="83"/>
        <v>►</v>
      </c>
      <c r="H232" s="2606"/>
      <c r="I232" s="48"/>
      <c r="J232" s="48"/>
      <c r="K232" s="48"/>
      <c r="L232" s="48"/>
      <c r="M232" s="48"/>
      <c r="N232" s="48"/>
      <c r="O232" s="48"/>
      <c r="P232" s="48"/>
      <c r="Q232" s="48"/>
      <c r="R232" s="2607"/>
      <c r="S232" s="2441"/>
      <c r="T232" s="2443"/>
      <c r="U232" s="2442"/>
      <c r="V232" s="2577">
        <f t="shared" si="84"/>
        <v>0</v>
      </c>
      <c r="W232" s="2578" t="str">
        <f>IF(OR(V232=0, ISBLANK(P232)), "", TEXT(ROUND(V232/INDEX(AI21:AI83, MATCH(P232, AH21:AH83, 0)), 0),"# ##0") &amp; " " &amp; P232)</f>
        <v/>
      </c>
      <c r="X232" s="2579">
        <f t="shared" si="85"/>
        <v>0</v>
      </c>
      <c r="Y232" s="2580">
        <f t="shared" si="86"/>
        <v>0</v>
      </c>
      <c r="Z232" s="2580" t="str">
        <f t="shared" si="87"/>
        <v/>
      </c>
      <c r="AA232" s="2581"/>
      <c r="AB232" s="2582">
        <f t="shared" si="78"/>
        <v>0</v>
      </c>
      <c r="AC232" s="2583">
        <v>1</v>
      </c>
      <c r="AD232" s="2584">
        <f t="shared" si="88"/>
        <v>0</v>
      </c>
      <c r="AE232" s="2564"/>
      <c r="AF232" s="2573">
        <f t="shared" si="79"/>
        <v>0</v>
      </c>
      <c r="AG232" s="2574">
        <f t="shared" si="89"/>
        <v>0</v>
      </c>
      <c r="AL232" s="1401" t="str">
        <f t="shared" si="77"/>
        <v>►</v>
      </c>
      <c r="AN232" s="76"/>
      <c r="AO232" s="76"/>
      <c r="AP232" s="76"/>
      <c r="AQ232" s="76"/>
      <c r="AS232" s="2600"/>
      <c r="AT232" s="2242"/>
      <c r="AU232" s="2242"/>
      <c r="AV232" s="2242"/>
      <c r="AW232" s="2242"/>
      <c r="AX232" s="730"/>
      <c r="AY232" s="2601"/>
      <c r="BF232"/>
      <c r="BG232"/>
      <c r="BH232"/>
      <c r="BI232"/>
      <c r="BJ232"/>
      <c r="BK232"/>
      <c r="BL232"/>
      <c r="BN232" s="4">
        <v>1</v>
      </c>
      <c r="BO232" s="48"/>
      <c r="BP232" s="48"/>
    </row>
    <row r="233" spans="1:68" s="49" customFormat="1" ht="21" customHeight="1" x14ac:dyDescent="0.25">
      <c r="A233" s="1401" t="str">
        <f t="shared" si="74"/>
        <v>►</v>
      </c>
      <c r="B233" s="1402" t="str">
        <f t="shared" si="75"/>
        <v>►</v>
      </c>
      <c r="C233" s="1403" t="str">
        <f t="shared" si="80"/>
        <v>►</v>
      </c>
      <c r="D233" s="2475" t="str">
        <f t="shared" si="76"/>
        <v>►</v>
      </c>
      <c r="E233" s="1402" t="str">
        <f t="shared" si="81"/>
        <v>►</v>
      </c>
      <c r="F233" s="1402" t="str">
        <f t="shared" si="82"/>
        <v>►</v>
      </c>
      <c r="G233" s="1402" t="str">
        <f t="shared" si="83"/>
        <v>►</v>
      </c>
      <c r="H233" s="2606"/>
      <c r="I233" s="48"/>
      <c r="J233" s="48"/>
      <c r="K233" s="48"/>
      <c r="L233" s="48"/>
      <c r="M233" s="48"/>
      <c r="N233" s="48"/>
      <c r="O233" s="48"/>
      <c r="P233" s="48"/>
      <c r="Q233" s="48"/>
      <c r="R233" s="2607"/>
      <c r="S233" s="2441"/>
      <c r="T233" s="2443"/>
      <c r="U233" s="2442"/>
      <c r="V233" s="2589">
        <f t="shared" si="84"/>
        <v>0</v>
      </c>
      <c r="W233" s="2590" t="str">
        <f>IF(OR(V233=0, ISBLANK(P233)), "", TEXT(ROUND(V233/INDEX(AI21:AI83, MATCH(P233, AH21:AH83, 0)), 0),"# ##0") &amp; " " &amp; P233)</f>
        <v/>
      </c>
      <c r="X233" s="2591">
        <f t="shared" si="85"/>
        <v>0</v>
      </c>
      <c r="Y233" s="2592">
        <f t="shared" si="86"/>
        <v>0</v>
      </c>
      <c r="Z233" s="2592" t="str">
        <f t="shared" si="87"/>
        <v/>
      </c>
      <c r="AA233" s="2581"/>
      <c r="AB233" s="2593">
        <f t="shared" si="78"/>
        <v>0</v>
      </c>
      <c r="AC233" s="2583">
        <v>1</v>
      </c>
      <c r="AD233" s="2594">
        <f t="shared" si="88"/>
        <v>0</v>
      </c>
      <c r="AE233" s="2564"/>
      <c r="AF233" s="2573">
        <f t="shared" si="79"/>
        <v>0</v>
      </c>
      <c r="AG233" s="2574">
        <f t="shared" si="89"/>
        <v>0</v>
      </c>
      <c r="AL233" s="1401" t="str">
        <f t="shared" si="77"/>
        <v>►</v>
      </c>
      <c r="AN233" s="76"/>
      <c r="AO233" s="76"/>
      <c r="AP233" s="76"/>
      <c r="AQ233" s="76"/>
      <c r="AS233" s="2600"/>
      <c r="AT233" s="2242"/>
      <c r="AU233" s="2242"/>
      <c r="AV233" s="2242"/>
      <c r="AW233" s="2242"/>
      <c r="AX233" s="730"/>
      <c r="AY233" s="2601"/>
      <c r="BF233"/>
      <c r="BG233"/>
      <c r="BH233"/>
      <c r="BI233"/>
      <c r="BJ233"/>
      <c r="BK233"/>
      <c r="BL233"/>
      <c r="BN233" s="4">
        <v>1</v>
      </c>
      <c r="BO233" s="48"/>
      <c r="BP233" s="48"/>
    </row>
    <row r="234" spans="1:68" s="49" customFormat="1" ht="21" customHeight="1" x14ac:dyDescent="0.25">
      <c r="A234" s="1401" t="str">
        <f t="shared" si="74"/>
        <v>►</v>
      </c>
      <c r="B234" s="1402" t="str">
        <f t="shared" si="75"/>
        <v>►</v>
      </c>
      <c r="C234" s="1403" t="str">
        <f t="shared" si="80"/>
        <v>►</v>
      </c>
      <c r="D234" s="2475" t="str">
        <f t="shared" si="76"/>
        <v>►</v>
      </c>
      <c r="E234" s="1402" t="str">
        <f t="shared" si="81"/>
        <v>►</v>
      </c>
      <c r="F234" s="1402" t="str">
        <f t="shared" si="82"/>
        <v>►</v>
      </c>
      <c r="G234" s="1402" t="str">
        <f t="shared" si="83"/>
        <v>►</v>
      </c>
      <c r="H234" s="2606"/>
      <c r="I234" s="48"/>
      <c r="J234" s="48"/>
      <c r="K234" s="48"/>
      <c r="L234" s="48"/>
      <c r="M234" s="48"/>
      <c r="N234" s="48"/>
      <c r="O234" s="48"/>
      <c r="P234" s="48"/>
      <c r="Q234" s="48"/>
      <c r="R234" s="2607"/>
      <c r="S234" s="2441"/>
      <c r="T234" s="2443"/>
      <c r="U234" s="2442"/>
      <c r="V234" s="2577">
        <f t="shared" si="84"/>
        <v>0</v>
      </c>
      <c r="W234" s="2578" t="str">
        <f>IF(OR(V234=0, ISBLANK(P234)), "", TEXT(ROUND(V234/INDEX(AI21:AI83, MATCH(P234, AH21:AH83, 0)), 0),"# ##0") &amp; " " &amp; P234)</f>
        <v/>
      </c>
      <c r="X234" s="2579">
        <f t="shared" si="85"/>
        <v>0</v>
      </c>
      <c r="Y234" s="2580">
        <f t="shared" si="86"/>
        <v>0</v>
      </c>
      <c r="Z234" s="2580" t="str">
        <f t="shared" si="87"/>
        <v/>
      </c>
      <c r="AA234" s="2581"/>
      <c r="AB234" s="2582">
        <f t="shared" si="78"/>
        <v>0</v>
      </c>
      <c r="AC234" s="2583">
        <v>1</v>
      </c>
      <c r="AD234" s="2584">
        <f t="shared" si="88"/>
        <v>0</v>
      </c>
      <c r="AE234" s="2564"/>
      <c r="AF234" s="2573">
        <f t="shared" si="79"/>
        <v>0</v>
      </c>
      <c r="AG234" s="2574">
        <f t="shared" si="89"/>
        <v>0</v>
      </c>
      <c r="AL234" s="1401" t="str">
        <f t="shared" si="77"/>
        <v>►</v>
      </c>
      <c r="AN234" s="76"/>
      <c r="AO234" s="76"/>
      <c r="AP234" s="76"/>
      <c r="AQ234" s="76"/>
      <c r="AS234" s="2600"/>
      <c r="AT234" s="2242"/>
      <c r="AU234" s="2242"/>
      <c r="AV234" s="2242"/>
      <c r="AW234" s="2242"/>
      <c r="AX234" s="730"/>
      <c r="AY234" s="2601"/>
      <c r="BF234"/>
      <c r="BG234"/>
      <c r="BH234"/>
      <c r="BI234"/>
      <c r="BJ234"/>
      <c r="BK234"/>
      <c r="BL234"/>
      <c r="BN234" s="4">
        <v>1</v>
      </c>
      <c r="BO234" s="48"/>
      <c r="BP234" s="48"/>
    </row>
    <row r="235" spans="1:68" s="49" customFormat="1" ht="21" customHeight="1" x14ac:dyDescent="0.25">
      <c r="A235" s="1401" t="str">
        <f t="shared" si="74"/>
        <v>►</v>
      </c>
      <c r="B235" s="1402" t="str">
        <f t="shared" si="75"/>
        <v>►</v>
      </c>
      <c r="C235" s="1403" t="str">
        <f t="shared" si="80"/>
        <v>►</v>
      </c>
      <c r="D235" s="2475" t="str">
        <f t="shared" si="76"/>
        <v>►</v>
      </c>
      <c r="E235" s="1402" t="str">
        <f t="shared" si="81"/>
        <v>►</v>
      </c>
      <c r="F235" s="1402" t="str">
        <f t="shared" si="82"/>
        <v>►</v>
      </c>
      <c r="G235" s="1402" t="str">
        <f t="shared" si="83"/>
        <v>►</v>
      </c>
      <c r="H235" s="2606"/>
      <c r="I235" s="48"/>
      <c r="J235" s="48"/>
      <c r="K235" s="48"/>
      <c r="L235" s="48"/>
      <c r="M235" s="48"/>
      <c r="N235" s="48"/>
      <c r="O235" s="48"/>
      <c r="P235" s="48"/>
      <c r="Q235" s="48"/>
      <c r="R235" s="2607"/>
      <c r="S235" s="2441"/>
      <c r="T235" s="2443"/>
      <c r="U235" s="2442"/>
      <c r="V235" s="2589">
        <f t="shared" si="84"/>
        <v>0</v>
      </c>
      <c r="W235" s="2590" t="str">
        <f>IF(OR(V235=0, ISBLANK(P235)), "", TEXT(ROUND(V235/INDEX(AI21:AI83, MATCH(P235, AH21:AH83, 0)), 0),"# ##0") &amp; " " &amp; P235)</f>
        <v/>
      </c>
      <c r="X235" s="2591">
        <f t="shared" si="85"/>
        <v>0</v>
      </c>
      <c r="Y235" s="2592">
        <f t="shared" si="86"/>
        <v>0</v>
      </c>
      <c r="Z235" s="2592" t="str">
        <f t="shared" si="87"/>
        <v/>
      </c>
      <c r="AA235" s="2581"/>
      <c r="AB235" s="2593">
        <f t="shared" si="78"/>
        <v>0</v>
      </c>
      <c r="AC235" s="2583">
        <v>1</v>
      </c>
      <c r="AD235" s="2594">
        <f t="shared" si="88"/>
        <v>0</v>
      </c>
      <c r="AE235" s="2564"/>
      <c r="AF235" s="2573">
        <f t="shared" si="79"/>
        <v>0</v>
      </c>
      <c r="AG235" s="2574">
        <f t="shared" si="89"/>
        <v>0</v>
      </c>
      <c r="AL235" s="1401" t="str">
        <f t="shared" si="77"/>
        <v>►</v>
      </c>
      <c r="AN235" s="76"/>
      <c r="AO235" s="76"/>
      <c r="AP235" s="76"/>
      <c r="AQ235" s="76"/>
      <c r="AS235" s="2613"/>
      <c r="AT235" s="2614" t="s">
        <v>2255</v>
      </c>
      <c r="AU235" s="2242"/>
      <c r="AV235" s="2250"/>
      <c r="AW235" s="2250"/>
      <c r="AX235" s="2251"/>
      <c r="AY235" s="2615"/>
      <c r="BF235"/>
      <c r="BG235"/>
      <c r="BH235"/>
      <c r="BI235"/>
      <c r="BJ235"/>
      <c r="BK235"/>
      <c r="BL235"/>
      <c r="BN235" s="4">
        <v>1</v>
      </c>
      <c r="BO235" s="48"/>
      <c r="BP235" s="48"/>
    </row>
    <row r="236" spans="1:68" s="49" customFormat="1" ht="21" customHeight="1" thickBot="1" x14ac:dyDescent="0.3">
      <c r="A236" s="1401" t="str">
        <f t="shared" si="74"/>
        <v>►</v>
      </c>
      <c r="B236" s="1402" t="str">
        <f t="shared" si="75"/>
        <v>►</v>
      </c>
      <c r="C236" s="1403" t="str">
        <f t="shared" si="80"/>
        <v>►</v>
      </c>
      <c r="D236" s="2475" t="str">
        <f t="shared" si="76"/>
        <v>►</v>
      </c>
      <c r="E236" s="1402" t="str">
        <f t="shared" si="81"/>
        <v>►</v>
      </c>
      <c r="F236" s="1402" t="str">
        <f t="shared" si="82"/>
        <v>►</v>
      </c>
      <c r="G236" s="1402" t="str">
        <f t="shared" si="83"/>
        <v>►</v>
      </c>
      <c r="H236" s="2606"/>
      <c r="I236" s="48"/>
      <c r="J236" s="48"/>
      <c r="K236" s="48"/>
      <c r="L236" s="48"/>
      <c r="M236" s="48"/>
      <c r="N236" s="48"/>
      <c r="O236" s="48"/>
      <c r="P236" s="48"/>
      <c r="Q236" s="48"/>
      <c r="R236" s="2607"/>
      <c r="S236" s="2441"/>
      <c r="T236" s="2443"/>
      <c r="U236" s="2442"/>
      <c r="V236" s="2577">
        <f t="shared" si="84"/>
        <v>0</v>
      </c>
      <c r="W236" s="2578" t="str">
        <f>IF(OR(V236=0, ISBLANK(P236)), "", TEXT(ROUND(V236/INDEX(AI21:AI83, MATCH(P236, AH21:AH83, 0)), 0),"# ##0") &amp; " " &amp; P236)</f>
        <v/>
      </c>
      <c r="X236" s="2579">
        <f t="shared" si="85"/>
        <v>0</v>
      </c>
      <c r="Y236" s="2580">
        <f t="shared" si="86"/>
        <v>0</v>
      </c>
      <c r="Z236" s="2580" t="str">
        <f t="shared" si="87"/>
        <v/>
      </c>
      <c r="AA236" s="2581"/>
      <c r="AB236" s="2582">
        <f t="shared" si="78"/>
        <v>0</v>
      </c>
      <c r="AC236" s="2583">
        <v>1</v>
      </c>
      <c r="AD236" s="2584">
        <f t="shared" si="88"/>
        <v>0</v>
      </c>
      <c r="AE236" s="2564"/>
      <c r="AF236" s="2573">
        <f t="shared" si="79"/>
        <v>0</v>
      </c>
      <c r="AG236" s="2574">
        <f t="shared" si="89"/>
        <v>0</v>
      </c>
      <c r="AL236" s="1401" t="str">
        <f t="shared" si="77"/>
        <v>►</v>
      </c>
      <c r="AN236" s="76"/>
      <c r="AO236" s="76"/>
      <c r="AP236" s="76"/>
      <c r="AQ236" s="76"/>
      <c r="AS236" s="2616"/>
      <c r="AT236" s="2263"/>
      <c r="AU236" s="2263"/>
      <c r="AV236" s="2263"/>
      <c r="AW236" s="2263"/>
      <c r="AX236" s="2264"/>
      <c r="AY236" s="2617"/>
      <c r="BF236"/>
      <c r="BG236"/>
      <c r="BH236"/>
      <c r="BI236"/>
      <c r="BJ236"/>
      <c r="BK236"/>
      <c r="BL236"/>
      <c r="BN236" s="4">
        <v>1</v>
      </c>
      <c r="BO236" s="48"/>
      <c r="BP236" s="48"/>
    </row>
    <row r="237" spans="1:68" s="49" customFormat="1" ht="21" customHeight="1" thickTop="1" x14ac:dyDescent="0.25">
      <c r="A237" s="1401" t="str">
        <f t="shared" si="74"/>
        <v>►</v>
      </c>
      <c r="B237" s="1402" t="str">
        <f t="shared" si="75"/>
        <v>►</v>
      </c>
      <c r="C237" s="1403" t="str">
        <f t="shared" si="80"/>
        <v>►</v>
      </c>
      <c r="D237" s="2475" t="str">
        <f t="shared" si="76"/>
        <v>►</v>
      </c>
      <c r="E237" s="1402" t="str">
        <f t="shared" si="81"/>
        <v>►</v>
      </c>
      <c r="F237" s="1402" t="str">
        <f t="shared" si="82"/>
        <v>►</v>
      </c>
      <c r="G237" s="1402" t="str">
        <f t="shared" si="83"/>
        <v>►</v>
      </c>
      <c r="H237" s="2606"/>
      <c r="I237" s="48"/>
      <c r="J237" s="48"/>
      <c r="K237" s="48"/>
      <c r="L237" s="48"/>
      <c r="M237" s="48"/>
      <c r="N237" s="48"/>
      <c r="O237" s="48"/>
      <c r="P237" s="48"/>
      <c r="Q237" s="48"/>
      <c r="R237" s="2607"/>
      <c r="S237" s="2441"/>
      <c r="T237" s="2443"/>
      <c r="U237" s="2442"/>
      <c r="V237" s="2589">
        <f t="shared" si="84"/>
        <v>0</v>
      </c>
      <c r="W237" s="2590" t="str">
        <f>IF(OR(V237=0, ISBLANK(P237)), "", TEXT(ROUND(V237/INDEX(AI21:AI83, MATCH(P237, AH21:AH83, 0)), 0),"# ##0") &amp; " " &amp; P237)</f>
        <v/>
      </c>
      <c r="X237" s="2591">
        <f t="shared" si="85"/>
        <v>0</v>
      </c>
      <c r="Y237" s="2592">
        <f t="shared" si="86"/>
        <v>0</v>
      </c>
      <c r="Z237" s="2592" t="str">
        <f t="shared" si="87"/>
        <v/>
      </c>
      <c r="AA237" s="2581"/>
      <c r="AB237" s="2593">
        <f t="shared" si="78"/>
        <v>0</v>
      </c>
      <c r="AC237" s="2583">
        <v>1</v>
      </c>
      <c r="AD237" s="2594">
        <f t="shared" si="88"/>
        <v>0</v>
      </c>
      <c r="AE237" s="2564"/>
      <c r="AF237" s="2573">
        <f t="shared" si="79"/>
        <v>0</v>
      </c>
      <c r="AG237" s="2574">
        <f t="shared" si="89"/>
        <v>0</v>
      </c>
      <c r="AL237" s="1401" t="str">
        <f t="shared" si="77"/>
        <v>►</v>
      </c>
      <c r="AN237" s="76"/>
      <c r="AO237" s="76"/>
      <c r="AP237" s="76"/>
      <c r="AQ237" s="76"/>
      <c r="AS237" s="3573" t="s">
        <v>2256</v>
      </c>
      <c r="AT237" s="3574"/>
      <c r="AU237" s="3574"/>
      <c r="AV237" s="3574"/>
      <c r="AW237" s="3574"/>
      <c r="AX237" s="3574"/>
      <c r="AY237" s="3575"/>
      <c r="BF237"/>
      <c r="BG237"/>
      <c r="BH237"/>
      <c r="BI237"/>
      <c r="BJ237"/>
      <c r="BK237"/>
      <c r="BL237"/>
      <c r="BN237" s="4">
        <v>1</v>
      </c>
      <c r="BO237" s="48"/>
      <c r="BP237" s="48"/>
    </row>
    <row r="238" spans="1:68" s="49" customFormat="1" ht="21" customHeight="1" x14ac:dyDescent="0.25">
      <c r="A238" s="1401" t="str">
        <f t="shared" si="74"/>
        <v>►</v>
      </c>
      <c r="B238" s="1402" t="str">
        <f t="shared" si="75"/>
        <v>►</v>
      </c>
      <c r="C238" s="1403" t="str">
        <f t="shared" si="80"/>
        <v>►</v>
      </c>
      <c r="D238" s="2475" t="str">
        <f t="shared" si="76"/>
        <v>►</v>
      </c>
      <c r="E238" s="1402" t="str">
        <f t="shared" si="81"/>
        <v>►</v>
      </c>
      <c r="F238" s="1402" t="str">
        <f t="shared" si="82"/>
        <v>►</v>
      </c>
      <c r="G238" s="1402" t="str">
        <f t="shared" si="83"/>
        <v>►</v>
      </c>
      <c r="H238" s="2606"/>
      <c r="I238" s="48"/>
      <c r="J238" s="48"/>
      <c r="K238" s="48"/>
      <c r="L238" s="48"/>
      <c r="M238" s="48"/>
      <c r="N238" s="48"/>
      <c r="O238" s="48"/>
      <c r="P238" s="48"/>
      <c r="Q238" s="48"/>
      <c r="R238" s="2607"/>
      <c r="S238" s="2441"/>
      <c r="T238" s="2443"/>
      <c r="U238" s="2442"/>
      <c r="V238" s="2577">
        <f t="shared" si="84"/>
        <v>0</v>
      </c>
      <c r="W238" s="2578" t="str">
        <f>IF(OR(V238=0, ISBLANK(P238)), "", TEXT(ROUND(V238/INDEX(AI21:AI83, MATCH(P238, AH21:AH83, 0)), 0),"# ##0") &amp; " " &amp; P238)</f>
        <v/>
      </c>
      <c r="X238" s="2579">
        <f t="shared" si="85"/>
        <v>0</v>
      </c>
      <c r="Y238" s="2580">
        <f t="shared" si="86"/>
        <v>0</v>
      </c>
      <c r="Z238" s="2580" t="str">
        <f t="shared" si="87"/>
        <v/>
      </c>
      <c r="AA238" s="2581"/>
      <c r="AB238" s="2582">
        <f t="shared" si="78"/>
        <v>0</v>
      </c>
      <c r="AC238" s="2583">
        <v>1</v>
      </c>
      <c r="AD238" s="2584">
        <f t="shared" si="88"/>
        <v>0</v>
      </c>
      <c r="AE238" s="2564"/>
      <c r="AF238" s="2573">
        <f t="shared" si="79"/>
        <v>0</v>
      </c>
      <c r="AG238" s="2574">
        <f t="shared" si="89"/>
        <v>0</v>
      </c>
      <c r="AL238" s="1401" t="str">
        <f t="shared" si="77"/>
        <v>►</v>
      </c>
      <c r="AN238" s="76"/>
      <c r="AO238" s="76"/>
      <c r="AP238" s="76"/>
      <c r="AQ238" s="76"/>
      <c r="AS238" s="3252"/>
      <c r="AT238" s="3248"/>
      <c r="AU238" s="3248"/>
      <c r="AV238" s="3248"/>
      <c r="AW238" s="3248"/>
      <c r="AX238" s="3248"/>
      <c r="AY238" s="3253"/>
      <c r="BF238"/>
      <c r="BG238"/>
      <c r="BH238"/>
      <c r="BI238"/>
      <c r="BJ238"/>
      <c r="BK238"/>
      <c r="BL238"/>
      <c r="BN238" s="4">
        <v>1</v>
      </c>
      <c r="BO238" s="48"/>
      <c r="BP238" s="48"/>
    </row>
    <row r="239" spans="1:68" s="49" customFormat="1" ht="21" customHeight="1" x14ac:dyDescent="0.25">
      <c r="A239" s="1401" t="str">
        <f t="shared" si="74"/>
        <v>►</v>
      </c>
      <c r="B239" s="1402" t="str">
        <f t="shared" si="75"/>
        <v>►</v>
      </c>
      <c r="C239" s="1403" t="str">
        <f t="shared" si="80"/>
        <v>►</v>
      </c>
      <c r="D239" s="2475" t="str">
        <f t="shared" si="76"/>
        <v>►</v>
      </c>
      <c r="E239" s="1402" t="str">
        <f t="shared" si="81"/>
        <v>►</v>
      </c>
      <c r="F239" s="1402" t="str">
        <f t="shared" si="82"/>
        <v>►</v>
      </c>
      <c r="G239" s="1402" t="str">
        <f t="shared" si="83"/>
        <v>►</v>
      </c>
      <c r="H239" s="2606"/>
      <c r="I239" s="48"/>
      <c r="J239" s="48"/>
      <c r="K239" s="48"/>
      <c r="L239" s="48"/>
      <c r="M239" s="48"/>
      <c r="N239" s="48"/>
      <c r="O239" s="48"/>
      <c r="P239" s="48"/>
      <c r="Q239" s="48"/>
      <c r="R239" s="2607"/>
      <c r="S239" s="2441"/>
      <c r="T239" s="2443"/>
      <c r="U239" s="2442"/>
      <c r="V239" s="2589">
        <f t="shared" si="84"/>
        <v>0</v>
      </c>
      <c r="W239" s="2590" t="str">
        <f>IF(OR(V239=0, ISBLANK(P239)), "", TEXT(ROUND(V239/INDEX(AI21:AI83, MATCH(P239, AH21:AH83, 0)), 0),"# ##0") &amp; " " &amp; P239)</f>
        <v/>
      </c>
      <c r="X239" s="2591">
        <f t="shared" si="85"/>
        <v>0</v>
      </c>
      <c r="Y239" s="2592">
        <f t="shared" si="86"/>
        <v>0</v>
      </c>
      <c r="Z239" s="2592" t="str">
        <f t="shared" si="87"/>
        <v/>
      </c>
      <c r="AA239" s="2581"/>
      <c r="AB239" s="2593">
        <f t="shared" si="78"/>
        <v>0</v>
      </c>
      <c r="AC239" s="2583">
        <v>1</v>
      </c>
      <c r="AD239" s="2594">
        <f t="shared" si="88"/>
        <v>0</v>
      </c>
      <c r="AE239" s="2564"/>
      <c r="AF239" s="2573">
        <f t="shared" si="79"/>
        <v>0</v>
      </c>
      <c r="AG239" s="2574">
        <f t="shared" si="89"/>
        <v>0</v>
      </c>
      <c r="AL239" s="1401" t="str">
        <f t="shared" si="77"/>
        <v>►</v>
      </c>
      <c r="AN239" s="76"/>
      <c r="AO239" s="76"/>
      <c r="AP239" s="76"/>
      <c r="AQ239" s="76"/>
      <c r="AS239" s="3398" t="s">
        <v>2257</v>
      </c>
      <c r="AT239" s="3399"/>
      <c r="AU239" s="3399"/>
      <c r="AV239" s="3399"/>
      <c r="AW239" s="3399"/>
      <c r="AX239" s="3399"/>
      <c r="AY239" s="3400"/>
      <c r="BF239"/>
      <c r="BG239"/>
      <c r="BH239"/>
      <c r="BI239"/>
      <c r="BJ239"/>
      <c r="BK239"/>
      <c r="BL239"/>
      <c r="BN239" s="4">
        <v>1</v>
      </c>
      <c r="BO239" s="48"/>
      <c r="BP239" s="48"/>
    </row>
    <row r="240" spans="1:68" s="49" customFormat="1" ht="21" customHeight="1" x14ac:dyDescent="0.25">
      <c r="A240" s="1401" t="str">
        <f t="shared" si="74"/>
        <v>►</v>
      </c>
      <c r="B240" s="1402" t="str">
        <f t="shared" si="75"/>
        <v>►</v>
      </c>
      <c r="C240" s="1403" t="str">
        <f t="shared" si="80"/>
        <v>►</v>
      </c>
      <c r="D240" s="2475" t="str">
        <f t="shared" si="76"/>
        <v>►</v>
      </c>
      <c r="E240" s="1402" t="str">
        <f t="shared" si="81"/>
        <v>►</v>
      </c>
      <c r="F240" s="1402" t="str">
        <f t="shared" si="82"/>
        <v>►</v>
      </c>
      <c r="G240" s="1402" t="str">
        <f t="shared" si="83"/>
        <v>►</v>
      </c>
      <c r="H240" s="2606"/>
      <c r="I240" s="48"/>
      <c r="J240" s="48"/>
      <c r="K240" s="48"/>
      <c r="L240" s="48"/>
      <c r="M240" s="48"/>
      <c r="N240" s="48"/>
      <c r="O240" s="48"/>
      <c r="P240" s="48"/>
      <c r="Q240" s="48"/>
      <c r="R240" s="2607"/>
      <c r="S240" s="2441"/>
      <c r="T240" s="2443"/>
      <c r="U240" s="2442"/>
      <c r="V240" s="2577">
        <f t="shared" si="84"/>
        <v>0</v>
      </c>
      <c r="W240" s="2578" t="str">
        <f>IF(OR(V240=0, ISBLANK(P240)), "", TEXT(ROUND(V240/INDEX(AI21:AI83, MATCH(P240, AH21:AH83, 0)), 0),"# ##0") &amp; " " &amp; P240)</f>
        <v/>
      </c>
      <c r="X240" s="2579">
        <f t="shared" si="85"/>
        <v>0</v>
      </c>
      <c r="Y240" s="2580">
        <f t="shared" si="86"/>
        <v>0</v>
      </c>
      <c r="Z240" s="2580" t="str">
        <f t="shared" si="87"/>
        <v/>
      </c>
      <c r="AA240" s="2581"/>
      <c r="AB240" s="2582">
        <f t="shared" si="78"/>
        <v>0</v>
      </c>
      <c r="AC240" s="2583">
        <v>1</v>
      </c>
      <c r="AD240" s="2584">
        <f t="shared" si="88"/>
        <v>0</v>
      </c>
      <c r="AE240" s="2564"/>
      <c r="AF240" s="2573">
        <f t="shared" si="79"/>
        <v>0</v>
      </c>
      <c r="AG240" s="2574">
        <f t="shared" si="89"/>
        <v>0</v>
      </c>
      <c r="AL240" s="1401" t="str">
        <f t="shared" si="77"/>
        <v>►</v>
      </c>
      <c r="AN240" s="76"/>
      <c r="AO240" s="76"/>
      <c r="AP240" s="76"/>
      <c r="AQ240" s="76"/>
      <c r="AS240" s="3268" t="s">
        <v>2258</v>
      </c>
      <c r="AT240" s="3576"/>
      <c r="AU240" s="3576"/>
      <c r="AV240" s="3576"/>
      <c r="AW240" s="3576"/>
      <c r="AX240" s="3576"/>
      <c r="AY240" s="3269"/>
      <c r="BF240"/>
      <c r="BG240"/>
      <c r="BH240"/>
      <c r="BI240"/>
      <c r="BJ240"/>
      <c r="BK240"/>
      <c r="BL240"/>
      <c r="BN240" s="4">
        <v>1</v>
      </c>
      <c r="BO240" s="48"/>
      <c r="BP240" s="48"/>
    </row>
    <row r="241" spans="1:68" s="49" customFormat="1" ht="21" customHeight="1" x14ac:dyDescent="0.25">
      <c r="A241" s="1401" t="str">
        <f t="shared" si="74"/>
        <v>►</v>
      </c>
      <c r="B241" s="1402" t="str">
        <f t="shared" si="75"/>
        <v>►</v>
      </c>
      <c r="C241" s="1403" t="str">
        <f t="shared" si="80"/>
        <v>►</v>
      </c>
      <c r="D241" s="2475" t="str">
        <f t="shared" si="76"/>
        <v>►</v>
      </c>
      <c r="E241" s="1402" t="str">
        <f t="shared" si="81"/>
        <v>►</v>
      </c>
      <c r="F241" s="1402" t="str">
        <f t="shared" si="82"/>
        <v>►</v>
      </c>
      <c r="G241" s="1402" t="str">
        <f t="shared" si="83"/>
        <v>►</v>
      </c>
      <c r="H241" s="2606"/>
      <c r="I241" s="48"/>
      <c r="J241" s="48"/>
      <c r="K241" s="48"/>
      <c r="L241" s="48"/>
      <c r="M241" s="48"/>
      <c r="N241" s="48"/>
      <c r="O241" s="48"/>
      <c r="P241" s="48"/>
      <c r="Q241" s="48"/>
      <c r="R241" s="2607"/>
      <c r="S241" s="2441"/>
      <c r="T241" s="2443"/>
      <c r="U241" s="2442"/>
      <c r="V241" s="2589">
        <f t="shared" si="84"/>
        <v>0</v>
      </c>
      <c r="W241" s="2590" t="str">
        <f>IF(OR(V241=0, ISBLANK(P241)), "", TEXT(ROUND(V241/INDEX(AI21:AI83, MATCH(P241, AH21:AH83, 0)), 0),"# ##0") &amp; " " &amp; P241)</f>
        <v/>
      </c>
      <c r="X241" s="2591">
        <f t="shared" si="85"/>
        <v>0</v>
      </c>
      <c r="Y241" s="2592">
        <f t="shared" si="86"/>
        <v>0</v>
      </c>
      <c r="Z241" s="2592" t="str">
        <f t="shared" si="87"/>
        <v/>
      </c>
      <c r="AA241" s="2581"/>
      <c r="AB241" s="2593">
        <f t="shared" si="78"/>
        <v>0</v>
      </c>
      <c r="AC241" s="2583">
        <v>1</v>
      </c>
      <c r="AD241" s="2594">
        <f t="shared" si="88"/>
        <v>0</v>
      </c>
      <c r="AE241" s="2564"/>
      <c r="AF241" s="2573">
        <f t="shared" si="79"/>
        <v>0</v>
      </c>
      <c r="AG241" s="2574">
        <f t="shared" si="89"/>
        <v>0</v>
      </c>
      <c r="AL241" s="1401" t="str">
        <f t="shared" si="77"/>
        <v>►</v>
      </c>
      <c r="AN241" s="76"/>
      <c r="AO241" s="76"/>
      <c r="AP241" s="76"/>
      <c r="AQ241" s="76"/>
      <c r="AS241" s="3268"/>
      <c r="AT241" s="3576"/>
      <c r="AU241" s="3576"/>
      <c r="AV241" s="3576"/>
      <c r="AW241" s="3576"/>
      <c r="AX241" s="3576"/>
      <c r="AY241" s="3269"/>
      <c r="BF241"/>
      <c r="BG241"/>
      <c r="BH241"/>
      <c r="BI241"/>
      <c r="BJ241"/>
      <c r="BK241"/>
      <c r="BL241"/>
      <c r="BN241" s="4">
        <v>1</v>
      </c>
      <c r="BO241" s="48"/>
      <c r="BP241" s="48"/>
    </row>
    <row r="242" spans="1:68" s="49" customFormat="1" ht="21" customHeight="1" x14ac:dyDescent="0.25">
      <c r="A242" s="1401" t="str">
        <f t="shared" si="74"/>
        <v>►</v>
      </c>
      <c r="B242" s="1402" t="str">
        <f t="shared" si="75"/>
        <v>►</v>
      </c>
      <c r="C242" s="1403" t="str">
        <f t="shared" si="80"/>
        <v>►</v>
      </c>
      <c r="D242" s="2475" t="str">
        <f t="shared" si="76"/>
        <v>►</v>
      </c>
      <c r="E242" s="1402" t="str">
        <f t="shared" si="81"/>
        <v>►</v>
      </c>
      <c r="F242" s="1402" t="str">
        <f t="shared" si="82"/>
        <v>►</v>
      </c>
      <c r="G242" s="1402" t="str">
        <f t="shared" si="83"/>
        <v>►</v>
      </c>
      <c r="H242" s="2606"/>
      <c r="I242" s="48"/>
      <c r="J242" s="48"/>
      <c r="K242" s="48"/>
      <c r="L242" s="48"/>
      <c r="M242" s="48"/>
      <c r="N242" s="48"/>
      <c r="O242" s="48"/>
      <c r="P242" s="48"/>
      <c r="Q242" s="48"/>
      <c r="R242" s="2607"/>
      <c r="S242" s="2441"/>
      <c r="T242" s="2443"/>
      <c r="U242" s="2442"/>
      <c r="V242" s="2577">
        <f t="shared" si="84"/>
        <v>0</v>
      </c>
      <c r="W242" s="2578" t="str">
        <f>IF(OR(V242=0, ISBLANK(P242)), "", TEXT(ROUND(V242/INDEX(AI21:AI83, MATCH(P242, AH21:AH83, 0)), 0),"# ##0") &amp; " " &amp; P242)</f>
        <v/>
      </c>
      <c r="X242" s="2579">
        <f t="shared" si="85"/>
        <v>0</v>
      </c>
      <c r="Y242" s="2580">
        <f t="shared" si="86"/>
        <v>0</v>
      </c>
      <c r="Z242" s="2580" t="str">
        <f t="shared" si="87"/>
        <v/>
      </c>
      <c r="AA242" s="2581"/>
      <c r="AB242" s="2582">
        <f t="shared" si="78"/>
        <v>0</v>
      </c>
      <c r="AC242" s="2583">
        <v>1</v>
      </c>
      <c r="AD242" s="2584">
        <f t="shared" si="88"/>
        <v>0</v>
      </c>
      <c r="AE242" s="2564"/>
      <c r="AF242" s="2573">
        <f t="shared" si="79"/>
        <v>0</v>
      </c>
      <c r="AG242" s="2574">
        <f t="shared" si="89"/>
        <v>0</v>
      </c>
      <c r="AL242" s="1401" t="str">
        <f t="shared" si="77"/>
        <v>►</v>
      </c>
      <c r="AN242" s="76"/>
      <c r="AO242" s="76"/>
      <c r="AP242" s="76"/>
      <c r="AQ242" s="76"/>
      <c r="AS242" s="2257"/>
      <c r="AT242" s="2253"/>
      <c r="AU242" s="2253"/>
      <c r="AV242" s="2253"/>
      <c r="AW242" s="2253"/>
      <c r="AX242" s="2253"/>
      <c r="AY242" s="2621"/>
      <c r="BF242"/>
      <c r="BG242"/>
      <c r="BH242"/>
      <c r="BI242"/>
      <c r="BJ242"/>
      <c r="BK242"/>
      <c r="BL242"/>
      <c r="BN242" s="4">
        <v>1</v>
      </c>
      <c r="BO242" s="48"/>
      <c r="BP242" s="48"/>
    </row>
    <row r="243" spans="1:68" s="49" customFormat="1" ht="21" customHeight="1" x14ac:dyDescent="0.25">
      <c r="A243" s="1401" t="str">
        <f t="shared" si="74"/>
        <v>►</v>
      </c>
      <c r="B243" s="1402" t="str">
        <f t="shared" si="75"/>
        <v>►</v>
      </c>
      <c r="C243" s="1403" t="str">
        <f t="shared" si="80"/>
        <v>►</v>
      </c>
      <c r="D243" s="2475" t="str">
        <f t="shared" si="76"/>
        <v>►</v>
      </c>
      <c r="E243" s="1402" t="str">
        <f t="shared" si="81"/>
        <v>►</v>
      </c>
      <c r="F243" s="1402" t="str">
        <f t="shared" si="82"/>
        <v>►</v>
      </c>
      <c r="G243" s="1402" t="str">
        <f t="shared" si="83"/>
        <v>►</v>
      </c>
      <c r="H243" s="2606"/>
      <c r="I243" s="48"/>
      <c r="J243" s="48"/>
      <c r="K243" s="48"/>
      <c r="L243" s="48"/>
      <c r="M243" s="48"/>
      <c r="N243" s="48"/>
      <c r="O243" s="48"/>
      <c r="P243" s="48"/>
      <c r="Q243" s="48"/>
      <c r="R243" s="2607"/>
      <c r="S243" s="2441"/>
      <c r="T243" s="2443"/>
      <c r="U243" s="2442"/>
      <c r="V243" s="2589">
        <f t="shared" si="84"/>
        <v>0</v>
      </c>
      <c r="W243" s="2590" t="str">
        <f>IF(OR(V243=0, ISBLANK(P243)), "", TEXT(ROUND(V243/INDEX(AI21:AI83, MATCH(P243, AH21:AH83, 0)), 0),"# ##0") &amp; " " &amp; P243)</f>
        <v/>
      </c>
      <c r="X243" s="2591">
        <f t="shared" si="85"/>
        <v>0</v>
      </c>
      <c r="Y243" s="2592">
        <f t="shared" si="86"/>
        <v>0</v>
      </c>
      <c r="Z243" s="2592" t="str">
        <f t="shared" si="87"/>
        <v/>
      </c>
      <c r="AA243" s="2581"/>
      <c r="AB243" s="2593">
        <f t="shared" si="78"/>
        <v>0</v>
      </c>
      <c r="AC243" s="2583">
        <v>1</v>
      </c>
      <c r="AD243" s="2594">
        <f t="shared" si="88"/>
        <v>0</v>
      </c>
      <c r="AE243" s="2564"/>
      <c r="AF243" s="2573">
        <f t="shared" si="79"/>
        <v>0</v>
      </c>
      <c r="AG243" s="2574">
        <f t="shared" si="89"/>
        <v>0</v>
      </c>
      <c r="AL243" s="1401" t="str">
        <f t="shared" si="77"/>
        <v>►</v>
      </c>
      <c r="AN243" s="76"/>
      <c r="AO243" s="76"/>
      <c r="AP243" s="76"/>
      <c r="AQ243" s="76"/>
      <c r="AS243" s="2257"/>
      <c r="AT243" s="2253"/>
      <c r="AU243" s="2253"/>
      <c r="AV243" s="2253"/>
      <c r="AW243" s="2253"/>
      <c r="AX243" s="2253"/>
      <c r="AY243" s="2621"/>
      <c r="BF243"/>
      <c r="BG243"/>
      <c r="BH243"/>
      <c r="BI243"/>
      <c r="BJ243"/>
      <c r="BK243"/>
      <c r="BL243"/>
      <c r="BN243" s="4">
        <v>1</v>
      </c>
      <c r="BO243" s="48"/>
      <c r="BP243" s="48"/>
    </row>
    <row r="244" spans="1:68" s="49" customFormat="1" ht="21" customHeight="1" x14ac:dyDescent="0.25">
      <c r="A244" s="1401" t="str">
        <f t="shared" si="74"/>
        <v>►</v>
      </c>
      <c r="B244" s="1402" t="str">
        <f t="shared" si="75"/>
        <v>►</v>
      </c>
      <c r="C244" s="1403" t="str">
        <f t="shared" si="80"/>
        <v>►</v>
      </c>
      <c r="D244" s="2475" t="str">
        <f t="shared" si="76"/>
        <v>►</v>
      </c>
      <c r="E244" s="1402" t="str">
        <f t="shared" si="81"/>
        <v>►</v>
      </c>
      <c r="F244" s="1402" t="str">
        <f t="shared" si="82"/>
        <v>►</v>
      </c>
      <c r="G244" s="1402" t="str">
        <f t="shared" si="83"/>
        <v>►</v>
      </c>
      <c r="H244" s="2606"/>
      <c r="I244" s="48"/>
      <c r="J244" s="48"/>
      <c r="K244" s="48"/>
      <c r="L244" s="48"/>
      <c r="M244" s="48"/>
      <c r="N244" s="48"/>
      <c r="O244" s="48"/>
      <c r="P244" s="48"/>
      <c r="Q244" s="48"/>
      <c r="R244" s="2607"/>
      <c r="S244" s="2441"/>
      <c r="T244" s="2443"/>
      <c r="U244" s="2442"/>
      <c r="V244" s="2577">
        <f t="shared" si="84"/>
        <v>0</v>
      </c>
      <c r="W244" s="2578" t="str">
        <f>IF(OR(V244=0, ISBLANK(P244)), "", TEXT(ROUND(V244/INDEX(AI21:AI83, MATCH(P244, AH21:AH83, 0)), 0),"# ##0") &amp; " " &amp; P244)</f>
        <v/>
      </c>
      <c r="X244" s="2579">
        <f t="shared" si="85"/>
        <v>0</v>
      </c>
      <c r="Y244" s="2580">
        <f t="shared" si="86"/>
        <v>0</v>
      </c>
      <c r="Z244" s="2580" t="str">
        <f t="shared" si="87"/>
        <v/>
      </c>
      <c r="AA244" s="2581"/>
      <c r="AB244" s="2582">
        <f t="shared" si="78"/>
        <v>0</v>
      </c>
      <c r="AC244" s="2583">
        <v>1</v>
      </c>
      <c r="AD244" s="2584">
        <f t="shared" si="88"/>
        <v>0</v>
      </c>
      <c r="AE244" s="2564"/>
      <c r="AF244" s="2573">
        <f t="shared" si="79"/>
        <v>0</v>
      </c>
      <c r="AG244" s="2574">
        <f t="shared" si="89"/>
        <v>0</v>
      </c>
      <c r="AL244" s="1401" t="str">
        <f t="shared" si="77"/>
        <v>►</v>
      </c>
      <c r="AN244" s="76"/>
      <c r="AO244" s="76"/>
      <c r="AP244" s="76"/>
      <c r="AQ244" s="76"/>
      <c r="AS244" s="2257"/>
      <c r="AT244" s="2253"/>
      <c r="AU244" s="2253"/>
      <c r="AV244" s="2253"/>
      <c r="AW244" s="2253"/>
      <c r="AX244" s="2253"/>
      <c r="AY244" s="2621"/>
      <c r="BF244"/>
      <c r="BG244"/>
      <c r="BH244"/>
      <c r="BI244"/>
      <c r="BJ244"/>
      <c r="BK244"/>
      <c r="BL244"/>
      <c r="BN244" s="4">
        <v>1</v>
      </c>
      <c r="BO244" s="48"/>
      <c r="BP244" s="48"/>
    </row>
    <row r="245" spans="1:68" s="49" customFormat="1" ht="21" customHeight="1" x14ac:dyDescent="0.25">
      <c r="A245" s="1401" t="str">
        <f t="shared" si="74"/>
        <v>►</v>
      </c>
      <c r="B245" s="1402" t="str">
        <f t="shared" si="75"/>
        <v>►</v>
      </c>
      <c r="C245" s="1403" t="str">
        <f t="shared" si="80"/>
        <v>►</v>
      </c>
      <c r="D245" s="2475" t="str">
        <f t="shared" si="76"/>
        <v>►</v>
      </c>
      <c r="E245" s="1402" t="str">
        <f t="shared" si="81"/>
        <v>►</v>
      </c>
      <c r="F245" s="1402" t="str">
        <f t="shared" si="82"/>
        <v>►</v>
      </c>
      <c r="G245" s="1402" t="str">
        <f t="shared" si="83"/>
        <v>►</v>
      </c>
      <c r="H245" s="2606"/>
      <c r="I245" s="48"/>
      <c r="J245" s="48"/>
      <c r="K245" s="48"/>
      <c r="L245" s="48"/>
      <c r="M245" s="48"/>
      <c r="N245" s="48"/>
      <c r="O245" s="48"/>
      <c r="P245" s="48"/>
      <c r="Q245" s="48"/>
      <c r="R245" s="2607"/>
      <c r="S245" s="2441"/>
      <c r="T245" s="2443"/>
      <c r="U245" s="2442"/>
      <c r="V245" s="2589">
        <f t="shared" si="84"/>
        <v>0</v>
      </c>
      <c r="W245" s="2590" t="str">
        <f>IF(OR(V245=0, ISBLANK(P245)), "", TEXT(ROUND(V245/INDEX(AI21:AI83, MATCH(P245, AH21:AH83, 0)), 0),"# ##0") &amp; " " &amp; P245)</f>
        <v/>
      </c>
      <c r="X245" s="2591">
        <f t="shared" si="85"/>
        <v>0</v>
      </c>
      <c r="Y245" s="2592">
        <f t="shared" si="86"/>
        <v>0</v>
      </c>
      <c r="Z245" s="2592" t="str">
        <f t="shared" si="87"/>
        <v/>
      </c>
      <c r="AA245" s="2581"/>
      <c r="AB245" s="2593">
        <f t="shared" si="78"/>
        <v>0</v>
      </c>
      <c r="AC245" s="2583">
        <v>1</v>
      </c>
      <c r="AD245" s="2594">
        <f t="shared" si="88"/>
        <v>0</v>
      </c>
      <c r="AE245" s="2564"/>
      <c r="AF245" s="2573">
        <f t="shared" si="79"/>
        <v>0</v>
      </c>
      <c r="AG245" s="2574">
        <f t="shared" si="89"/>
        <v>0</v>
      </c>
      <c r="AL245" s="1401" t="str">
        <f t="shared" si="77"/>
        <v>►</v>
      </c>
      <c r="AN245" s="76"/>
      <c r="AO245" s="76"/>
      <c r="AP245" s="76"/>
      <c r="AQ245" s="76"/>
      <c r="AS245" s="2257"/>
      <c r="AT245" s="2253"/>
      <c r="AU245" s="2253"/>
      <c r="AV245" s="2253"/>
      <c r="AW245" s="2253"/>
      <c r="AX245" s="2253"/>
      <c r="AY245" s="2621"/>
      <c r="BF245"/>
      <c r="BG245"/>
      <c r="BH245"/>
      <c r="BI245"/>
      <c r="BJ245"/>
      <c r="BK245"/>
      <c r="BL245"/>
      <c r="BN245" s="4">
        <v>1</v>
      </c>
      <c r="BO245" s="48"/>
      <c r="BP245" s="48"/>
    </row>
    <row r="246" spans="1:68" s="49" customFormat="1" ht="21" customHeight="1" x14ac:dyDescent="0.25">
      <c r="A246" s="1401" t="str">
        <f t="shared" si="74"/>
        <v>►</v>
      </c>
      <c r="B246" s="1402" t="str">
        <f t="shared" si="75"/>
        <v>►</v>
      </c>
      <c r="C246" s="1403" t="str">
        <f t="shared" si="80"/>
        <v>►</v>
      </c>
      <c r="D246" s="2475" t="str">
        <f t="shared" si="76"/>
        <v>►</v>
      </c>
      <c r="E246" s="1402" t="str">
        <f t="shared" si="81"/>
        <v>►</v>
      </c>
      <c r="F246" s="1402" t="str">
        <f t="shared" si="82"/>
        <v>►</v>
      </c>
      <c r="G246" s="1402" t="str">
        <f t="shared" si="83"/>
        <v>►</v>
      </c>
      <c r="H246" s="2606"/>
      <c r="I246" s="48"/>
      <c r="J246" s="48"/>
      <c r="K246" s="48"/>
      <c r="L246" s="48"/>
      <c r="M246" s="48"/>
      <c r="N246" s="48"/>
      <c r="O246" s="48"/>
      <c r="P246" s="48"/>
      <c r="Q246" s="48"/>
      <c r="R246" s="2607"/>
      <c r="S246" s="2441"/>
      <c r="T246" s="2443"/>
      <c r="U246" s="2442"/>
      <c r="V246" s="2577">
        <f t="shared" si="84"/>
        <v>0</v>
      </c>
      <c r="W246" s="2578" t="str">
        <f>IF(OR(V246=0, ISBLANK(P246)), "", TEXT(ROUND(V246/INDEX(AI21:AI83, MATCH(P246, AH21:AH83, 0)), 0),"# ##0") &amp; " " &amp; P246)</f>
        <v/>
      </c>
      <c r="X246" s="2579">
        <f t="shared" si="85"/>
        <v>0</v>
      </c>
      <c r="Y246" s="2580">
        <f t="shared" si="86"/>
        <v>0</v>
      </c>
      <c r="Z246" s="2580" t="str">
        <f t="shared" si="87"/>
        <v/>
      </c>
      <c r="AA246" s="2581"/>
      <c r="AB246" s="2582">
        <f t="shared" si="78"/>
        <v>0</v>
      </c>
      <c r="AC246" s="2583">
        <v>1</v>
      </c>
      <c r="AD246" s="2584">
        <f t="shared" si="88"/>
        <v>0</v>
      </c>
      <c r="AE246" s="2564"/>
      <c r="AF246" s="2573">
        <f t="shared" si="79"/>
        <v>0</v>
      </c>
      <c r="AG246" s="2574">
        <f t="shared" si="89"/>
        <v>0</v>
      </c>
      <c r="AL246" s="1401" t="str">
        <f t="shared" si="77"/>
        <v>►</v>
      </c>
      <c r="AN246" s="76"/>
      <c r="AO246" s="76"/>
      <c r="AP246" s="76"/>
      <c r="AQ246" s="76"/>
      <c r="AS246" s="2257"/>
      <c r="AT246" s="2253"/>
      <c r="AU246" s="2253"/>
      <c r="AV246" s="2253"/>
      <c r="AW246" s="2253"/>
      <c r="AX246" s="2253"/>
      <c r="AY246" s="2621"/>
      <c r="BF246"/>
      <c r="BG246"/>
      <c r="BH246"/>
      <c r="BI246"/>
      <c r="BJ246"/>
      <c r="BK246"/>
      <c r="BL246"/>
      <c r="BN246" s="4">
        <v>1</v>
      </c>
      <c r="BO246" s="48"/>
      <c r="BP246" s="48"/>
    </row>
    <row r="247" spans="1:68" s="49" customFormat="1" ht="21" customHeight="1" x14ac:dyDescent="0.25">
      <c r="A247" s="1401" t="str">
        <f t="shared" si="74"/>
        <v>►</v>
      </c>
      <c r="B247" s="1402" t="str">
        <f t="shared" si="75"/>
        <v>►</v>
      </c>
      <c r="C247" s="1403" t="str">
        <f t="shared" si="80"/>
        <v>►</v>
      </c>
      <c r="D247" s="2475" t="str">
        <f t="shared" si="76"/>
        <v>►</v>
      </c>
      <c r="E247" s="1402" t="str">
        <f t="shared" si="81"/>
        <v>►</v>
      </c>
      <c r="F247" s="1402" t="str">
        <f t="shared" si="82"/>
        <v>►</v>
      </c>
      <c r="G247" s="1402" t="str">
        <f t="shared" si="83"/>
        <v>►</v>
      </c>
      <c r="H247" s="2606"/>
      <c r="I247" s="48"/>
      <c r="J247" s="48"/>
      <c r="K247" s="48"/>
      <c r="L247" s="48"/>
      <c r="M247" s="48"/>
      <c r="N247" s="48"/>
      <c r="O247" s="48"/>
      <c r="P247" s="48"/>
      <c r="Q247" s="48"/>
      <c r="R247" s="2607"/>
      <c r="S247" s="2441"/>
      <c r="T247" s="2443"/>
      <c r="U247" s="2442"/>
      <c r="V247" s="2589">
        <f t="shared" si="84"/>
        <v>0</v>
      </c>
      <c r="W247" s="2590" t="str">
        <f>IF(OR(V247=0, ISBLANK(P247)), "", TEXT(ROUND(V247/INDEX(AI21:AI83, MATCH(P247, AH21:AH83, 0)), 0),"# ##0") &amp; " " &amp; P247)</f>
        <v/>
      </c>
      <c r="X247" s="2591">
        <f t="shared" si="85"/>
        <v>0</v>
      </c>
      <c r="Y247" s="2592">
        <f t="shared" si="86"/>
        <v>0</v>
      </c>
      <c r="Z247" s="2592" t="str">
        <f t="shared" si="87"/>
        <v/>
      </c>
      <c r="AA247" s="2581"/>
      <c r="AB247" s="2593">
        <f t="shared" si="78"/>
        <v>0</v>
      </c>
      <c r="AC247" s="2583">
        <v>1</v>
      </c>
      <c r="AD247" s="2594">
        <f t="shared" si="88"/>
        <v>0</v>
      </c>
      <c r="AE247" s="2564"/>
      <c r="AF247" s="2573">
        <f t="shared" si="79"/>
        <v>0</v>
      </c>
      <c r="AG247" s="2574">
        <f t="shared" si="89"/>
        <v>0</v>
      </c>
      <c r="AL247" s="1401" t="str">
        <f t="shared" si="77"/>
        <v>►</v>
      </c>
      <c r="AN247" s="76"/>
      <c r="AO247" s="76"/>
      <c r="AP247" s="76"/>
      <c r="AQ247" s="76"/>
      <c r="AS247" s="2257"/>
      <c r="AT247" s="2253"/>
      <c r="AU247" s="2253"/>
      <c r="AV247" s="2253"/>
      <c r="AW247" s="2253"/>
      <c r="AX247" s="2253"/>
      <c r="AY247" s="2621"/>
      <c r="BF247"/>
      <c r="BG247"/>
      <c r="BH247"/>
      <c r="BI247"/>
      <c r="BJ247"/>
      <c r="BK247"/>
      <c r="BL247"/>
      <c r="BN247" s="4">
        <v>1</v>
      </c>
      <c r="BO247" s="48"/>
      <c r="BP247" s="48"/>
    </row>
    <row r="248" spans="1:68" s="49" customFormat="1" ht="21" customHeight="1" x14ac:dyDescent="0.25">
      <c r="A248" s="1401" t="str">
        <f t="shared" si="74"/>
        <v>►</v>
      </c>
      <c r="B248" s="1402" t="str">
        <f t="shared" si="75"/>
        <v>►</v>
      </c>
      <c r="C248" s="1403" t="str">
        <f t="shared" si="80"/>
        <v>►</v>
      </c>
      <c r="D248" s="2475" t="str">
        <f t="shared" si="76"/>
        <v>►</v>
      </c>
      <c r="E248" s="1402" t="str">
        <f t="shared" si="81"/>
        <v>►</v>
      </c>
      <c r="F248" s="1402" t="str">
        <f t="shared" si="82"/>
        <v>►</v>
      </c>
      <c r="G248" s="1402" t="str">
        <f t="shared" si="83"/>
        <v>►</v>
      </c>
      <c r="H248" s="2606"/>
      <c r="I248" s="48"/>
      <c r="J248" s="48"/>
      <c r="K248" s="48"/>
      <c r="L248" s="48"/>
      <c r="M248" s="48"/>
      <c r="N248" s="48"/>
      <c r="O248" s="48"/>
      <c r="P248" s="48"/>
      <c r="Q248" s="48"/>
      <c r="R248" s="2607"/>
      <c r="S248" s="2441"/>
      <c r="T248" s="2443"/>
      <c r="U248" s="2442"/>
      <c r="V248" s="2577">
        <f t="shared" si="84"/>
        <v>0</v>
      </c>
      <c r="W248" s="2578" t="str">
        <f>IF(OR(V248=0, ISBLANK(P248)), "", TEXT(ROUND(V248/INDEX(AI21:AI83, MATCH(P248, AH21:AH83, 0)), 0),"# ##0") &amp; " " &amp; P248)</f>
        <v/>
      </c>
      <c r="X248" s="2579">
        <f t="shared" si="85"/>
        <v>0</v>
      </c>
      <c r="Y248" s="2580">
        <f t="shared" si="86"/>
        <v>0</v>
      </c>
      <c r="Z248" s="2580" t="str">
        <f t="shared" si="87"/>
        <v/>
      </c>
      <c r="AA248" s="2581"/>
      <c r="AB248" s="2582">
        <f t="shared" si="78"/>
        <v>0</v>
      </c>
      <c r="AC248" s="2583">
        <v>1</v>
      </c>
      <c r="AD248" s="2584">
        <f t="shared" si="88"/>
        <v>0</v>
      </c>
      <c r="AE248" s="2564"/>
      <c r="AF248" s="2573">
        <f t="shared" si="79"/>
        <v>0</v>
      </c>
      <c r="AG248" s="2574">
        <f t="shared" si="89"/>
        <v>0</v>
      </c>
      <c r="AL248" s="1401" t="str">
        <f t="shared" si="77"/>
        <v>►</v>
      </c>
      <c r="AN248" s="76"/>
      <c r="AO248" s="76"/>
      <c r="AP248" s="76"/>
      <c r="AQ248" s="76"/>
      <c r="AS248" s="2257"/>
      <c r="AT248" s="2253"/>
      <c r="AU248" s="2253"/>
      <c r="AV248" s="2253"/>
      <c r="AW248" s="2253"/>
      <c r="AX248" s="2253"/>
      <c r="AY248" s="2621"/>
      <c r="BF248"/>
      <c r="BG248"/>
      <c r="BH248"/>
      <c r="BI248"/>
      <c r="BJ248"/>
      <c r="BK248"/>
      <c r="BL248"/>
      <c r="BN248" s="4">
        <v>1</v>
      </c>
      <c r="BO248" s="48"/>
      <c r="BP248" s="48"/>
    </row>
    <row r="249" spans="1:68" s="49" customFormat="1" ht="21" customHeight="1" x14ac:dyDescent="0.25">
      <c r="A249" s="1401" t="str">
        <f t="shared" si="74"/>
        <v>►</v>
      </c>
      <c r="B249" s="1402" t="str">
        <f t="shared" si="75"/>
        <v>►</v>
      </c>
      <c r="C249" s="1403" t="str">
        <f t="shared" si="80"/>
        <v>►</v>
      </c>
      <c r="D249" s="2475" t="str">
        <f t="shared" si="76"/>
        <v>►</v>
      </c>
      <c r="E249" s="1402" t="str">
        <f t="shared" si="81"/>
        <v>►</v>
      </c>
      <c r="F249" s="1402" t="str">
        <f t="shared" si="82"/>
        <v>►</v>
      </c>
      <c r="G249" s="1402" t="str">
        <f t="shared" si="83"/>
        <v>►</v>
      </c>
      <c r="H249" s="2606"/>
      <c r="I249" s="48"/>
      <c r="J249" s="48"/>
      <c r="K249" s="48"/>
      <c r="L249" s="48"/>
      <c r="M249" s="48"/>
      <c r="N249" s="48"/>
      <c r="O249" s="48"/>
      <c r="P249" s="48"/>
      <c r="Q249" s="48"/>
      <c r="R249" s="2607"/>
      <c r="S249" s="2441"/>
      <c r="T249" s="2443"/>
      <c r="U249" s="2442"/>
      <c r="V249" s="2589">
        <f t="shared" si="84"/>
        <v>0</v>
      </c>
      <c r="W249" s="2590" t="str">
        <f>IF(OR(V249=0, ISBLANK(P249)), "", TEXT(ROUND(V249/INDEX(AI21:AI83, MATCH(P249, AH21:AH83, 0)), 0),"# ##0") &amp; " " &amp; P249)</f>
        <v/>
      </c>
      <c r="X249" s="2591">
        <f t="shared" si="85"/>
        <v>0</v>
      </c>
      <c r="Y249" s="2592">
        <f t="shared" si="86"/>
        <v>0</v>
      </c>
      <c r="Z249" s="2592" t="str">
        <f t="shared" si="87"/>
        <v/>
      </c>
      <c r="AA249" s="2581"/>
      <c r="AB249" s="2593">
        <f t="shared" si="78"/>
        <v>0</v>
      </c>
      <c r="AC249" s="2583">
        <v>1</v>
      </c>
      <c r="AD249" s="2594">
        <f t="shared" si="88"/>
        <v>0</v>
      </c>
      <c r="AE249" s="2564"/>
      <c r="AF249" s="2573">
        <f t="shared" si="79"/>
        <v>0</v>
      </c>
      <c r="AG249" s="2574">
        <f t="shared" si="89"/>
        <v>0</v>
      </c>
      <c r="AL249" s="1401" t="str">
        <f t="shared" si="77"/>
        <v>►</v>
      </c>
      <c r="AN249" s="76"/>
      <c r="AO249" s="76"/>
      <c r="AP249" s="76"/>
      <c r="AQ249" s="76"/>
      <c r="AS249" s="2257"/>
      <c r="AT249" s="2253"/>
      <c r="AU249" s="2253"/>
      <c r="AV249" s="2253"/>
      <c r="AW249" s="2253"/>
      <c r="AX249" s="2253"/>
      <c r="AY249" s="2621"/>
      <c r="BF249"/>
      <c r="BG249"/>
      <c r="BH249"/>
      <c r="BI249"/>
      <c r="BJ249"/>
      <c r="BK249"/>
      <c r="BL249"/>
      <c r="BN249" s="4">
        <v>1</v>
      </c>
      <c r="BO249" s="48"/>
      <c r="BP249" s="48"/>
    </row>
    <row r="250" spans="1:68" s="49" customFormat="1" ht="21" customHeight="1" x14ac:dyDescent="0.25">
      <c r="A250" s="1401" t="str">
        <f t="shared" si="74"/>
        <v>►</v>
      </c>
      <c r="B250" s="1402" t="str">
        <f t="shared" si="75"/>
        <v>►</v>
      </c>
      <c r="C250" s="1403" t="str">
        <f t="shared" si="80"/>
        <v>►</v>
      </c>
      <c r="D250" s="2475" t="str">
        <f t="shared" si="76"/>
        <v>►</v>
      </c>
      <c r="E250" s="1402" t="str">
        <f t="shared" si="81"/>
        <v>►</v>
      </c>
      <c r="F250" s="1402" t="str">
        <f t="shared" si="82"/>
        <v>►</v>
      </c>
      <c r="G250" s="1402" t="str">
        <f t="shared" si="83"/>
        <v>►</v>
      </c>
      <c r="H250" s="2606"/>
      <c r="I250" s="48"/>
      <c r="J250" s="48"/>
      <c r="K250" s="48"/>
      <c r="L250" s="48"/>
      <c r="M250" s="48"/>
      <c r="N250" s="48"/>
      <c r="O250" s="48"/>
      <c r="P250" s="48"/>
      <c r="Q250" s="48"/>
      <c r="R250" s="2607"/>
      <c r="S250" s="2441"/>
      <c r="T250" s="2443"/>
      <c r="U250" s="2442"/>
      <c r="V250" s="2577">
        <f t="shared" si="84"/>
        <v>0</v>
      </c>
      <c r="W250" s="2578" t="str">
        <f>IF(OR(V250=0, ISBLANK(P250)), "", TEXT(ROUND(V250/INDEX(AI21:AI83, MATCH(P250, AH21:AH83, 0)), 0),"# ##0") &amp; " " &amp; P250)</f>
        <v/>
      </c>
      <c r="X250" s="2579">
        <f t="shared" si="85"/>
        <v>0</v>
      </c>
      <c r="Y250" s="2580">
        <f t="shared" si="86"/>
        <v>0</v>
      </c>
      <c r="Z250" s="2580" t="str">
        <f t="shared" si="87"/>
        <v/>
      </c>
      <c r="AA250" s="2581"/>
      <c r="AB250" s="2582">
        <f t="shared" si="78"/>
        <v>0</v>
      </c>
      <c r="AC250" s="2583">
        <v>1</v>
      </c>
      <c r="AD250" s="2584">
        <f t="shared" si="88"/>
        <v>0</v>
      </c>
      <c r="AE250" s="2564"/>
      <c r="AF250" s="2573">
        <f t="shared" si="79"/>
        <v>0</v>
      </c>
      <c r="AG250" s="2574">
        <f t="shared" si="89"/>
        <v>0</v>
      </c>
      <c r="AL250" s="1401" t="str">
        <f t="shared" si="77"/>
        <v>►</v>
      </c>
      <c r="AN250" s="76"/>
      <c r="AO250" s="76"/>
      <c r="AP250" s="76"/>
      <c r="AQ250" s="76"/>
      <c r="AS250" s="2257"/>
      <c r="AT250" s="2253"/>
      <c r="AU250" s="2253"/>
      <c r="AV250" s="2253"/>
      <c r="AW250" s="2253"/>
      <c r="AX250" s="2253"/>
      <c r="AY250" s="2621"/>
      <c r="BF250"/>
      <c r="BG250"/>
      <c r="BH250"/>
      <c r="BI250"/>
      <c r="BJ250"/>
      <c r="BK250"/>
      <c r="BL250"/>
      <c r="BN250" s="4">
        <v>1</v>
      </c>
      <c r="BO250" s="48"/>
      <c r="BP250" s="48"/>
    </row>
    <row r="251" spans="1:68" s="49" customFormat="1" ht="21" customHeight="1" x14ac:dyDescent="0.25">
      <c r="A251" s="1401" t="str">
        <f t="shared" si="74"/>
        <v>►</v>
      </c>
      <c r="B251" s="1402" t="str">
        <f t="shared" si="75"/>
        <v>►</v>
      </c>
      <c r="C251" s="1403" t="str">
        <f t="shared" si="80"/>
        <v>►</v>
      </c>
      <c r="D251" s="2475" t="str">
        <f t="shared" si="76"/>
        <v>►</v>
      </c>
      <c r="E251" s="1402" t="str">
        <f t="shared" si="81"/>
        <v>►</v>
      </c>
      <c r="F251" s="1402" t="str">
        <f t="shared" si="82"/>
        <v>►</v>
      </c>
      <c r="G251" s="1402" t="str">
        <f t="shared" si="83"/>
        <v>►</v>
      </c>
      <c r="H251" s="2606"/>
      <c r="I251" s="48"/>
      <c r="J251" s="48"/>
      <c r="K251" s="48"/>
      <c r="L251" s="48"/>
      <c r="M251" s="48"/>
      <c r="N251" s="48"/>
      <c r="O251" s="48"/>
      <c r="P251" s="48"/>
      <c r="Q251" s="48"/>
      <c r="R251" s="2607"/>
      <c r="S251" s="2441"/>
      <c r="T251" s="2443"/>
      <c r="U251" s="2442"/>
      <c r="V251" s="2589">
        <f t="shared" si="84"/>
        <v>0</v>
      </c>
      <c r="W251" s="2590" t="str">
        <f>IF(OR(V251=0, ISBLANK(P251)), "", TEXT(ROUND(V251/INDEX(AI21:AI83, MATCH(P251, AH21:AH83, 0)), 0),"# ##0") &amp; " " &amp; P251)</f>
        <v/>
      </c>
      <c r="X251" s="2591">
        <f t="shared" si="85"/>
        <v>0</v>
      </c>
      <c r="Y251" s="2592">
        <f t="shared" si="86"/>
        <v>0</v>
      </c>
      <c r="Z251" s="2592" t="str">
        <f t="shared" si="87"/>
        <v/>
      </c>
      <c r="AA251" s="2581"/>
      <c r="AB251" s="2593">
        <f t="shared" si="78"/>
        <v>0</v>
      </c>
      <c r="AC251" s="2583">
        <v>1</v>
      </c>
      <c r="AD251" s="2594">
        <f t="shared" si="88"/>
        <v>0</v>
      </c>
      <c r="AE251" s="2564"/>
      <c r="AF251" s="2573">
        <f t="shared" si="79"/>
        <v>0</v>
      </c>
      <c r="AG251" s="2574">
        <f t="shared" si="89"/>
        <v>0</v>
      </c>
      <c r="AL251" s="1401" t="str">
        <f t="shared" si="77"/>
        <v>►</v>
      </c>
      <c r="AN251" s="76"/>
      <c r="AO251" s="76"/>
      <c r="AP251" s="76"/>
      <c r="AQ251" s="76"/>
      <c r="AS251" s="2257"/>
      <c r="AT251" s="2253"/>
      <c r="AU251" s="2253"/>
      <c r="AV251" s="2253"/>
      <c r="AW251" s="2253"/>
      <c r="AX251" s="2253"/>
      <c r="AY251" s="2621"/>
      <c r="BF251"/>
      <c r="BG251"/>
      <c r="BH251"/>
      <c r="BI251"/>
      <c r="BJ251"/>
      <c r="BK251"/>
      <c r="BL251"/>
      <c r="BN251" s="4">
        <v>1</v>
      </c>
      <c r="BO251" s="48"/>
      <c r="BP251" s="48"/>
    </row>
    <row r="252" spans="1:68" s="49" customFormat="1" ht="21" customHeight="1" x14ac:dyDescent="0.25">
      <c r="A252" s="1401" t="str">
        <f t="shared" si="74"/>
        <v>►</v>
      </c>
      <c r="B252" s="1402" t="str">
        <f t="shared" si="75"/>
        <v>►</v>
      </c>
      <c r="C252" s="1403" t="str">
        <f t="shared" si="80"/>
        <v>►</v>
      </c>
      <c r="D252" s="2475" t="str">
        <f t="shared" si="76"/>
        <v>►</v>
      </c>
      <c r="E252" s="1402" t="str">
        <f t="shared" si="81"/>
        <v>►</v>
      </c>
      <c r="F252" s="1402" t="str">
        <f t="shared" si="82"/>
        <v>►</v>
      </c>
      <c r="G252" s="1402" t="str">
        <f t="shared" si="83"/>
        <v>►</v>
      </c>
      <c r="H252" s="2606"/>
      <c r="I252" s="48"/>
      <c r="J252" s="48"/>
      <c r="K252" s="48"/>
      <c r="L252" s="48"/>
      <c r="M252" s="48"/>
      <c r="N252" s="48"/>
      <c r="O252" s="48"/>
      <c r="P252" s="48"/>
      <c r="Q252" s="48"/>
      <c r="R252" s="2607"/>
      <c r="S252" s="2441"/>
      <c r="T252" s="2443"/>
      <c r="U252" s="2442"/>
      <c r="V252" s="2577">
        <f t="shared" si="84"/>
        <v>0</v>
      </c>
      <c r="W252" s="2578" t="str">
        <f>IF(OR(V252=0, ISBLANK(P252)), "", TEXT(ROUND(V252/INDEX(AI21:AI83, MATCH(P252, AH21:AH83, 0)), 0),"# ##0") &amp; " " &amp; P252)</f>
        <v/>
      </c>
      <c r="X252" s="2579">
        <f t="shared" si="85"/>
        <v>0</v>
      </c>
      <c r="Y252" s="2580">
        <f t="shared" si="86"/>
        <v>0</v>
      </c>
      <c r="Z252" s="2580" t="str">
        <f t="shared" si="87"/>
        <v/>
      </c>
      <c r="AA252" s="2581"/>
      <c r="AB252" s="2582">
        <f t="shared" si="78"/>
        <v>0</v>
      </c>
      <c r="AC252" s="2583">
        <v>1</v>
      </c>
      <c r="AD252" s="2584">
        <f t="shared" si="88"/>
        <v>0</v>
      </c>
      <c r="AE252" s="2564"/>
      <c r="AF252" s="2573">
        <f t="shared" si="79"/>
        <v>0</v>
      </c>
      <c r="AG252" s="2574">
        <f t="shared" si="89"/>
        <v>0</v>
      </c>
      <c r="AL252" s="1401" t="str">
        <f t="shared" si="77"/>
        <v>►</v>
      </c>
      <c r="AN252" s="76"/>
      <c r="AO252" s="76"/>
      <c r="AP252" s="76"/>
      <c r="AQ252" s="76"/>
      <c r="AS252" s="2257"/>
      <c r="AT252" s="2253"/>
      <c r="AU252" s="2253"/>
      <c r="AV252" s="2253"/>
      <c r="AW252" s="2253"/>
      <c r="AX252" s="2253"/>
      <c r="AY252" s="2621"/>
      <c r="BF252"/>
      <c r="BG252"/>
      <c r="BH252"/>
      <c r="BI252"/>
      <c r="BJ252"/>
      <c r="BK252"/>
      <c r="BL252"/>
      <c r="BN252" s="4">
        <v>1</v>
      </c>
      <c r="BO252" s="48"/>
      <c r="BP252" s="48"/>
    </row>
    <row r="253" spans="1:68" s="49" customFormat="1" ht="21" customHeight="1" x14ac:dyDescent="0.25">
      <c r="A253" s="1401" t="str">
        <f t="shared" si="74"/>
        <v>►</v>
      </c>
      <c r="B253" s="1402" t="str">
        <f t="shared" si="75"/>
        <v>►</v>
      </c>
      <c r="C253" s="1403" t="str">
        <f t="shared" si="80"/>
        <v>►</v>
      </c>
      <c r="D253" s="2475" t="str">
        <f t="shared" si="76"/>
        <v>►</v>
      </c>
      <c r="E253" s="1402" t="str">
        <f t="shared" si="81"/>
        <v>►</v>
      </c>
      <c r="F253" s="1402" t="str">
        <f t="shared" si="82"/>
        <v>►</v>
      </c>
      <c r="G253" s="1402" t="str">
        <f t="shared" si="83"/>
        <v>►</v>
      </c>
      <c r="H253" s="2606"/>
      <c r="I253" s="48"/>
      <c r="J253" s="48"/>
      <c r="K253" s="48"/>
      <c r="L253" s="48"/>
      <c r="M253" s="48"/>
      <c r="N253" s="48"/>
      <c r="O253" s="48"/>
      <c r="P253" s="48"/>
      <c r="Q253" s="48"/>
      <c r="R253" s="2607"/>
      <c r="S253" s="2441"/>
      <c r="T253" s="2443"/>
      <c r="U253" s="2442"/>
      <c r="V253" s="2589">
        <f t="shared" si="84"/>
        <v>0</v>
      </c>
      <c r="W253" s="2590" t="str">
        <f>IF(OR(V253=0, ISBLANK(P253)), "", TEXT(ROUND(V253/INDEX(AI21:AI83, MATCH(P253, AH21:AH83, 0)), 0),"# ##0") &amp; " " &amp; P253)</f>
        <v/>
      </c>
      <c r="X253" s="2591">
        <f t="shared" si="85"/>
        <v>0</v>
      </c>
      <c r="Y253" s="2592">
        <f t="shared" si="86"/>
        <v>0</v>
      </c>
      <c r="Z253" s="2592" t="str">
        <f t="shared" si="87"/>
        <v/>
      </c>
      <c r="AA253" s="2581"/>
      <c r="AB253" s="2593">
        <f t="shared" si="78"/>
        <v>0</v>
      </c>
      <c r="AC253" s="2583">
        <v>1</v>
      </c>
      <c r="AD253" s="2594">
        <f t="shared" si="88"/>
        <v>0</v>
      </c>
      <c r="AE253" s="2564"/>
      <c r="AF253" s="2573">
        <f t="shared" si="79"/>
        <v>0</v>
      </c>
      <c r="AG253" s="2574">
        <f t="shared" si="89"/>
        <v>0</v>
      </c>
      <c r="AL253" s="1401" t="str">
        <f t="shared" si="77"/>
        <v>►</v>
      </c>
      <c r="AN253" s="76"/>
      <c r="AO253" s="76"/>
      <c r="AP253" s="76"/>
      <c r="AQ253" s="76"/>
      <c r="AS253" s="2257"/>
      <c r="AT253" s="2253"/>
      <c r="AU253" s="2253"/>
      <c r="AV253" s="2253"/>
      <c r="AW253" s="2253"/>
      <c r="AX253" s="2253"/>
      <c r="AY253" s="2621"/>
      <c r="BF253"/>
      <c r="BG253"/>
      <c r="BH253"/>
      <c r="BI253"/>
      <c r="BJ253"/>
      <c r="BK253"/>
      <c r="BL253"/>
      <c r="BN253" s="4">
        <v>1</v>
      </c>
      <c r="BO253" s="48"/>
      <c r="BP253" s="48"/>
    </row>
    <row r="254" spans="1:68" s="49" customFormat="1" ht="21" customHeight="1" x14ac:dyDescent="0.25">
      <c r="A254" s="1401" t="str">
        <f t="shared" si="74"/>
        <v>►</v>
      </c>
      <c r="B254" s="1402" t="str">
        <f t="shared" si="75"/>
        <v>►</v>
      </c>
      <c r="C254" s="1403" t="str">
        <f t="shared" si="80"/>
        <v>►</v>
      </c>
      <c r="D254" s="2475" t="str">
        <f t="shared" si="76"/>
        <v>►</v>
      </c>
      <c r="E254" s="1402" t="str">
        <f t="shared" si="81"/>
        <v>►</v>
      </c>
      <c r="F254" s="1402" t="str">
        <f t="shared" si="82"/>
        <v>►</v>
      </c>
      <c r="G254" s="1402" t="str">
        <f t="shared" si="83"/>
        <v>►</v>
      </c>
      <c r="H254" s="2606"/>
      <c r="I254" s="48"/>
      <c r="J254" s="48"/>
      <c r="K254" s="48"/>
      <c r="L254" s="48"/>
      <c r="M254" s="48"/>
      <c r="N254" s="48"/>
      <c r="O254" s="48"/>
      <c r="P254" s="48"/>
      <c r="Q254" s="48"/>
      <c r="R254" s="2607"/>
      <c r="S254" s="2441"/>
      <c r="T254" s="2443"/>
      <c r="U254" s="2442"/>
      <c r="V254" s="2577">
        <f t="shared" si="84"/>
        <v>0</v>
      </c>
      <c r="W254" s="2578" t="str">
        <f>IF(OR(V254=0, ISBLANK(P254)), "", TEXT(ROUND(V254/INDEX(AI21:AI83, MATCH(P254, AH21:AH83, 0)), 0),"# ##0") &amp; " " &amp; P254)</f>
        <v/>
      </c>
      <c r="X254" s="2579">
        <f t="shared" si="85"/>
        <v>0</v>
      </c>
      <c r="Y254" s="2580">
        <f t="shared" si="86"/>
        <v>0</v>
      </c>
      <c r="Z254" s="2580" t="str">
        <f t="shared" si="87"/>
        <v/>
      </c>
      <c r="AA254" s="2581"/>
      <c r="AB254" s="2582">
        <f t="shared" si="78"/>
        <v>0</v>
      </c>
      <c r="AC254" s="2583">
        <v>1</v>
      </c>
      <c r="AD254" s="2584">
        <f t="shared" si="88"/>
        <v>0</v>
      </c>
      <c r="AE254" s="2564"/>
      <c r="AF254" s="2573">
        <f t="shared" si="79"/>
        <v>0</v>
      </c>
      <c r="AG254" s="2574">
        <f t="shared" si="89"/>
        <v>0</v>
      </c>
      <c r="AL254" s="1401" t="str">
        <f t="shared" si="77"/>
        <v>►</v>
      </c>
      <c r="AN254" s="76"/>
      <c r="AO254" s="76"/>
      <c r="AP254" s="76"/>
      <c r="AQ254" s="76"/>
      <c r="AS254" s="2257"/>
      <c r="AT254" s="2253"/>
      <c r="AU254" s="2253"/>
      <c r="AV254" s="2253"/>
      <c r="AW254" s="2253"/>
      <c r="AX254" s="2253"/>
      <c r="AY254" s="2621"/>
      <c r="BF254"/>
      <c r="BG254"/>
      <c r="BH254"/>
      <c r="BI254"/>
      <c r="BJ254"/>
      <c r="BK254"/>
      <c r="BL254"/>
      <c r="BN254" s="4">
        <v>1</v>
      </c>
      <c r="BO254" s="48"/>
      <c r="BP254" s="48"/>
    </row>
    <row r="255" spans="1:68" s="49" customFormat="1" ht="21" customHeight="1" x14ac:dyDescent="0.25">
      <c r="A255" s="1401" t="str">
        <f t="shared" si="74"/>
        <v>►</v>
      </c>
      <c r="B255" s="1402" t="str">
        <f t="shared" si="75"/>
        <v>►</v>
      </c>
      <c r="C255" s="1403" t="str">
        <f t="shared" si="80"/>
        <v>►</v>
      </c>
      <c r="D255" s="2475" t="str">
        <f t="shared" si="76"/>
        <v>►</v>
      </c>
      <c r="E255" s="1402" t="str">
        <f t="shared" si="81"/>
        <v>►</v>
      </c>
      <c r="F255" s="1402" t="str">
        <f t="shared" si="82"/>
        <v>►</v>
      </c>
      <c r="G255" s="1402" t="str">
        <f t="shared" si="83"/>
        <v>►</v>
      </c>
      <c r="H255" s="2606"/>
      <c r="I255" s="48"/>
      <c r="J255" s="48"/>
      <c r="K255" s="48"/>
      <c r="L255" s="48"/>
      <c r="M255" s="48"/>
      <c r="N255" s="48"/>
      <c r="O255" s="48"/>
      <c r="P255" s="48"/>
      <c r="Q255" s="48"/>
      <c r="R255" s="2607"/>
      <c r="S255" s="2441"/>
      <c r="T255" s="2443"/>
      <c r="U255" s="2442"/>
      <c r="V255" s="2589">
        <f t="shared" si="84"/>
        <v>0</v>
      </c>
      <c r="W255" s="2590" t="str">
        <f>IF(OR(V255=0, ISBLANK(P255)), "", TEXT(ROUND(V255/INDEX(AI21:AI83, MATCH(P255, AH21:AH83, 0)), 0),"# ##0") &amp; " " &amp; P255)</f>
        <v/>
      </c>
      <c r="X255" s="2591">
        <f t="shared" si="85"/>
        <v>0</v>
      </c>
      <c r="Y255" s="2592">
        <f t="shared" si="86"/>
        <v>0</v>
      </c>
      <c r="Z255" s="2592" t="str">
        <f t="shared" si="87"/>
        <v/>
      </c>
      <c r="AA255" s="2581"/>
      <c r="AB255" s="2593">
        <f t="shared" si="78"/>
        <v>0</v>
      </c>
      <c r="AC255" s="2583">
        <v>1</v>
      </c>
      <c r="AD255" s="2594">
        <f t="shared" si="88"/>
        <v>0</v>
      </c>
      <c r="AE255" s="2564"/>
      <c r="AF255" s="2573">
        <f t="shared" si="79"/>
        <v>0</v>
      </c>
      <c r="AG255" s="2574">
        <f t="shared" si="89"/>
        <v>0</v>
      </c>
      <c r="AL255" s="1401" t="str">
        <f t="shared" si="77"/>
        <v>►</v>
      </c>
      <c r="AN255" s="76"/>
      <c r="AO255" s="76"/>
      <c r="AP255" s="76"/>
      <c r="AQ255" s="76"/>
      <c r="AS255" s="2257"/>
      <c r="AT255" s="2253"/>
      <c r="AU255" s="2253"/>
      <c r="AV255" s="2253"/>
      <c r="AW255" s="2253"/>
      <c r="AX255" s="2253"/>
      <c r="AY255" s="2621"/>
      <c r="BF255"/>
      <c r="BG255"/>
      <c r="BH255"/>
      <c r="BI255"/>
      <c r="BJ255"/>
      <c r="BK255"/>
      <c r="BL255"/>
      <c r="BN255" s="4">
        <v>1</v>
      </c>
      <c r="BO255" s="48"/>
      <c r="BP255" s="48"/>
    </row>
    <row r="256" spans="1:68" s="49" customFormat="1" ht="21" customHeight="1" x14ac:dyDescent="0.25">
      <c r="A256" s="1401" t="str">
        <f t="shared" si="74"/>
        <v>►</v>
      </c>
      <c r="B256" s="1402" t="str">
        <f t="shared" si="75"/>
        <v>►</v>
      </c>
      <c r="C256" s="1403" t="str">
        <f t="shared" si="80"/>
        <v>►</v>
      </c>
      <c r="D256" s="2475" t="str">
        <f t="shared" si="76"/>
        <v>►</v>
      </c>
      <c r="E256" s="1402" t="str">
        <f t="shared" si="81"/>
        <v>►</v>
      </c>
      <c r="F256" s="1402" t="str">
        <f t="shared" si="82"/>
        <v>►</v>
      </c>
      <c r="G256" s="1402" t="str">
        <f t="shared" si="83"/>
        <v>►</v>
      </c>
      <c r="H256" s="2606"/>
      <c r="I256" s="48"/>
      <c r="J256" s="48"/>
      <c r="K256" s="48"/>
      <c r="L256" s="48"/>
      <c r="M256" s="48"/>
      <c r="N256" s="48"/>
      <c r="O256" s="48"/>
      <c r="P256" s="48"/>
      <c r="Q256" s="48"/>
      <c r="R256" s="2607"/>
      <c r="S256" s="2441"/>
      <c r="T256" s="2443"/>
      <c r="U256" s="2442"/>
      <c r="V256" s="2577">
        <f t="shared" si="84"/>
        <v>0</v>
      </c>
      <c r="W256" s="2578" t="str">
        <f>IF(OR(V256=0, ISBLANK(P256)), "", TEXT(ROUND(V256/INDEX(AI21:AI83, MATCH(P256, AH21:AH83, 0)), 0),"# ##0") &amp; " " &amp; P256)</f>
        <v/>
      </c>
      <c r="X256" s="2579">
        <f t="shared" si="85"/>
        <v>0</v>
      </c>
      <c r="Y256" s="2580">
        <f t="shared" si="86"/>
        <v>0</v>
      </c>
      <c r="Z256" s="2580" t="str">
        <f t="shared" si="87"/>
        <v/>
      </c>
      <c r="AA256" s="2581"/>
      <c r="AB256" s="2582">
        <f t="shared" si="78"/>
        <v>0</v>
      </c>
      <c r="AC256" s="2583">
        <v>1</v>
      </c>
      <c r="AD256" s="2584">
        <f t="shared" si="88"/>
        <v>0</v>
      </c>
      <c r="AE256" s="2564"/>
      <c r="AF256" s="2573">
        <f t="shared" si="79"/>
        <v>0</v>
      </c>
      <c r="AG256" s="2574">
        <f t="shared" si="89"/>
        <v>0</v>
      </c>
      <c r="AL256" s="1401" t="str">
        <f t="shared" si="77"/>
        <v>►</v>
      </c>
      <c r="AN256" s="76"/>
      <c r="AO256" s="76"/>
      <c r="AP256" s="76"/>
      <c r="AQ256" s="76"/>
      <c r="AS256" s="2257"/>
      <c r="AT256" s="2253"/>
      <c r="AU256" s="2253"/>
      <c r="AV256" s="2253"/>
      <c r="AW256" s="2253"/>
      <c r="AX256" s="2253"/>
      <c r="AY256" s="2621"/>
      <c r="BF256"/>
      <c r="BG256"/>
      <c r="BH256"/>
      <c r="BI256"/>
      <c r="BJ256"/>
      <c r="BK256"/>
      <c r="BL256"/>
      <c r="BN256" s="4">
        <v>1</v>
      </c>
      <c r="BO256" s="48"/>
      <c r="BP256" s="48"/>
    </row>
    <row r="257" spans="1:68" s="49" customFormat="1" ht="21" customHeight="1" x14ac:dyDescent="0.25">
      <c r="A257" s="1401" t="str">
        <f t="shared" si="74"/>
        <v>►</v>
      </c>
      <c r="B257" s="1402" t="str">
        <f t="shared" si="75"/>
        <v>►</v>
      </c>
      <c r="C257" s="1403" t="str">
        <f t="shared" si="80"/>
        <v>►</v>
      </c>
      <c r="D257" s="2475" t="str">
        <f t="shared" si="76"/>
        <v>►</v>
      </c>
      <c r="E257" s="1402" t="str">
        <f t="shared" si="81"/>
        <v>►</v>
      </c>
      <c r="F257" s="1402" t="str">
        <f t="shared" si="82"/>
        <v>►</v>
      </c>
      <c r="G257" s="1402" t="str">
        <f t="shared" si="83"/>
        <v>►</v>
      </c>
      <c r="H257" s="2606"/>
      <c r="I257" s="48"/>
      <c r="J257" s="48"/>
      <c r="K257" s="48"/>
      <c r="L257" s="48"/>
      <c r="M257" s="48"/>
      <c r="N257" s="48"/>
      <c r="O257" s="48"/>
      <c r="P257" s="48"/>
      <c r="Q257" s="48"/>
      <c r="R257" s="2607"/>
      <c r="S257" s="2441"/>
      <c r="T257" s="2443"/>
      <c r="U257" s="2442"/>
      <c r="V257" s="2589">
        <f t="shared" si="84"/>
        <v>0</v>
      </c>
      <c r="W257" s="2590" t="str">
        <f>IF(OR(V257=0, ISBLANK(P257)), "", TEXT(ROUND(V257/INDEX(AI21:AI83, MATCH(P257, AH21:AH83, 0)), 0),"# ##0") &amp; " " &amp; P257)</f>
        <v/>
      </c>
      <c r="X257" s="2591">
        <f t="shared" si="85"/>
        <v>0</v>
      </c>
      <c r="Y257" s="2592">
        <f t="shared" si="86"/>
        <v>0</v>
      </c>
      <c r="Z257" s="2592" t="str">
        <f t="shared" si="87"/>
        <v/>
      </c>
      <c r="AA257" s="2581"/>
      <c r="AB257" s="2593">
        <f t="shared" si="78"/>
        <v>0</v>
      </c>
      <c r="AC257" s="2583">
        <v>1</v>
      </c>
      <c r="AD257" s="2594">
        <f t="shared" si="88"/>
        <v>0</v>
      </c>
      <c r="AE257" s="2564"/>
      <c r="AF257" s="2573">
        <f t="shared" si="79"/>
        <v>0</v>
      </c>
      <c r="AG257" s="2574">
        <f t="shared" si="89"/>
        <v>0</v>
      </c>
      <c r="AL257" s="1401" t="str">
        <f t="shared" si="77"/>
        <v>►</v>
      </c>
      <c r="AN257" s="76"/>
      <c r="AO257" s="76"/>
      <c r="AP257" s="76"/>
      <c r="AQ257" s="76"/>
      <c r="AS257" s="2257"/>
      <c r="AT257" s="2253"/>
      <c r="AU257" s="2253"/>
      <c r="AV257" s="2253"/>
      <c r="AW257" s="2253"/>
      <c r="AX257" s="2253"/>
      <c r="AY257" s="2621"/>
      <c r="BF257"/>
      <c r="BG257"/>
      <c r="BH257"/>
      <c r="BI257"/>
      <c r="BJ257"/>
      <c r="BK257"/>
      <c r="BL257"/>
      <c r="BN257" s="4">
        <v>1</v>
      </c>
      <c r="BO257" s="48"/>
      <c r="BP257" s="48"/>
    </row>
    <row r="258" spans="1:68" s="49" customFormat="1" ht="21" customHeight="1" x14ac:dyDescent="0.25">
      <c r="A258" s="1401" t="str">
        <f t="shared" si="74"/>
        <v>►</v>
      </c>
      <c r="B258" s="1402" t="str">
        <f t="shared" si="75"/>
        <v>►</v>
      </c>
      <c r="C258" s="1403" t="str">
        <f t="shared" si="80"/>
        <v>►</v>
      </c>
      <c r="D258" s="2475" t="str">
        <f t="shared" si="76"/>
        <v>►</v>
      </c>
      <c r="E258" s="1402" t="str">
        <f t="shared" si="81"/>
        <v>►</v>
      </c>
      <c r="F258" s="1402" t="str">
        <f t="shared" si="82"/>
        <v>►</v>
      </c>
      <c r="G258" s="1402" t="str">
        <f t="shared" si="83"/>
        <v>►</v>
      </c>
      <c r="H258" s="2606"/>
      <c r="I258" s="48"/>
      <c r="J258" s="48"/>
      <c r="K258" s="48"/>
      <c r="L258" s="48"/>
      <c r="M258" s="48"/>
      <c r="N258" s="48"/>
      <c r="O258" s="48"/>
      <c r="P258" s="48"/>
      <c r="Q258" s="48"/>
      <c r="R258" s="2607"/>
      <c r="S258" s="2441"/>
      <c r="T258" s="2443"/>
      <c r="U258" s="2442"/>
      <c r="V258" s="2577">
        <f t="shared" si="84"/>
        <v>0</v>
      </c>
      <c r="W258" s="2578" t="str">
        <f>IF(OR(V258=0, ISBLANK(P258)), "", TEXT(ROUND(V258/INDEX(AI21:AI83, MATCH(P258, AH21:AH83, 0)), 0),"# ##0") &amp; " " &amp; P258)</f>
        <v/>
      </c>
      <c r="X258" s="2579">
        <f t="shared" si="85"/>
        <v>0</v>
      </c>
      <c r="Y258" s="2580">
        <f t="shared" si="86"/>
        <v>0</v>
      </c>
      <c r="Z258" s="2580" t="str">
        <f t="shared" si="87"/>
        <v/>
      </c>
      <c r="AA258" s="2581"/>
      <c r="AB258" s="2582">
        <f t="shared" si="78"/>
        <v>0</v>
      </c>
      <c r="AC258" s="2583">
        <v>1</v>
      </c>
      <c r="AD258" s="2584">
        <f t="shared" si="88"/>
        <v>0</v>
      </c>
      <c r="AE258" s="2564"/>
      <c r="AF258" s="2573">
        <f t="shared" si="79"/>
        <v>0</v>
      </c>
      <c r="AG258" s="2574">
        <f t="shared" si="89"/>
        <v>0</v>
      </c>
      <c r="AL258" s="1401" t="str">
        <f t="shared" si="77"/>
        <v>►</v>
      </c>
      <c r="AN258" s="76"/>
      <c r="AO258" s="76"/>
      <c r="AP258" s="76"/>
      <c r="AQ258" s="76"/>
      <c r="AS258" s="2257"/>
      <c r="AT258" s="2253"/>
      <c r="AU258" s="2253"/>
      <c r="AV258" s="2253"/>
      <c r="AW258" s="2253"/>
      <c r="AX258" s="2253"/>
      <c r="AY258" s="2621"/>
      <c r="BF258"/>
      <c r="BG258"/>
      <c r="BH258"/>
      <c r="BI258"/>
      <c r="BJ258"/>
      <c r="BK258"/>
      <c r="BL258"/>
      <c r="BN258" s="4">
        <v>1</v>
      </c>
      <c r="BO258" s="48"/>
      <c r="BP258" s="48"/>
    </row>
    <row r="259" spans="1:68" s="49" customFormat="1" ht="21" customHeight="1" x14ac:dyDescent="0.25">
      <c r="A259" s="1401" t="str">
        <f t="shared" si="74"/>
        <v>►</v>
      </c>
      <c r="B259" s="1402" t="str">
        <f t="shared" si="75"/>
        <v>►</v>
      </c>
      <c r="C259" s="1403" t="str">
        <f t="shared" si="80"/>
        <v>►</v>
      </c>
      <c r="D259" s="2475" t="str">
        <f t="shared" si="76"/>
        <v>►</v>
      </c>
      <c r="E259" s="1402" t="str">
        <f t="shared" si="81"/>
        <v>►</v>
      </c>
      <c r="F259" s="1402" t="str">
        <f t="shared" si="82"/>
        <v>►</v>
      </c>
      <c r="G259" s="1402" t="str">
        <f t="shared" si="83"/>
        <v>►</v>
      </c>
      <c r="H259" s="2606"/>
      <c r="I259" s="48"/>
      <c r="J259" s="48"/>
      <c r="K259" s="48"/>
      <c r="L259" s="48"/>
      <c r="M259" s="48"/>
      <c r="N259" s="48"/>
      <c r="O259" s="48"/>
      <c r="P259" s="48"/>
      <c r="Q259" s="48"/>
      <c r="R259" s="2607"/>
      <c r="S259" s="2441"/>
      <c r="T259" s="2443"/>
      <c r="U259" s="2442"/>
      <c r="V259" s="2589">
        <f t="shared" si="84"/>
        <v>0</v>
      </c>
      <c r="W259" s="2590" t="str">
        <f>IF(OR(V259=0, ISBLANK(P259)), "", TEXT(ROUND(V259/INDEX(AI21:AI83, MATCH(P259, AH21:AH83, 0)), 0),"# ##0") &amp; " " &amp; P259)</f>
        <v/>
      </c>
      <c r="X259" s="2591">
        <f t="shared" si="85"/>
        <v>0</v>
      </c>
      <c r="Y259" s="2592">
        <f t="shared" si="86"/>
        <v>0</v>
      </c>
      <c r="Z259" s="2592" t="str">
        <f t="shared" si="87"/>
        <v/>
      </c>
      <c r="AA259" s="2581"/>
      <c r="AB259" s="2593">
        <f t="shared" si="78"/>
        <v>0</v>
      </c>
      <c r="AC259" s="2583">
        <v>1</v>
      </c>
      <c r="AD259" s="2594">
        <f t="shared" si="88"/>
        <v>0</v>
      </c>
      <c r="AE259" s="2564"/>
      <c r="AF259" s="2573">
        <f t="shared" si="79"/>
        <v>0</v>
      </c>
      <c r="AG259" s="2574">
        <f t="shared" si="89"/>
        <v>0</v>
      </c>
      <c r="AL259" s="1401" t="str">
        <f t="shared" si="77"/>
        <v>►</v>
      </c>
      <c r="AN259" s="76"/>
      <c r="AO259" s="76"/>
      <c r="AP259" s="76"/>
      <c r="AQ259" s="76"/>
      <c r="AS259" s="2257"/>
      <c r="AT259" s="2253"/>
      <c r="AU259" s="2253"/>
      <c r="AV259" s="2253"/>
      <c r="AW259" s="2253"/>
      <c r="AX259" s="2253"/>
      <c r="AY259" s="2621"/>
      <c r="BF259"/>
      <c r="BG259"/>
      <c r="BH259"/>
      <c r="BI259"/>
      <c r="BJ259"/>
      <c r="BK259"/>
      <c r="BL259"/>
      <c r="BN259" s="4">
        <v>1</v>
      </c>
      <c r="BO259" s="48"/>
      <c r="BP259" s="48"/>
    </row>
    <row r="260" spans="1:68" s="49" customFormat="1" ht="21" customHeight="1" x14ac:dyDescent="0.25">
      <c r="A260" s="1401" t="str">
        <f t="shared" si="74"/>
        <v>►</v>
      </c>
      <c r="B260" s="1402" t="str">
        <f t="shared" si="75"/>
        <v>►</v>
      </c>
      <c r="C260" s="1403" t="str">
        <f t="shared" si="80"/>
        <v>►</v>
      </c>
      <c r="D260" s="2475" t="str">
        <f t="shared" si="76"/>
        <v>►</v>
      </c>
      <c r="E260" s="1402" t="str">
        <f t="shared" si="81"/>
        <v>►</v>
      </c>
      <c r="F260" s="1402" t="str">
        <f t="shared" si="82"/>
        <v>►</v>
      </c>
      <c r="G260" s="1402" t="str">
        <f t="shared" si="83"/>
        <v>►</v>
      </c>
      <c r="H260" s="2606"/>
      <c r="I260" s="48"/>
      <c r="J260" s="48"/>
      <c r="K260" s="48"/>
      <c r="L260" s="48"/>
      <c r="M260" s="48"/>
      <c r="N260" s="48"/>
      <c r="O260" s="48"/>
      <c r="P260" s="48"/>
      <c r="Q260" s="48"/>
      <c r="R260" s="2607"/>
      <c r="S260" s="2441"/>
      <c r="T260" s="2443"/>
      <c r="U260" s="2442"/>
      <c r="V260" s="2577">
        <f t="shared" si="84"/>
        <v>0</v>
      </c>
      <c r="W260" s="2578" t="str">
        <f>IF(OR(V260=0, ISBLANK(P260)), "", TEXT(ROUND(V260/INDEX(AI21:AI83, MATCH(P260, AH21:AH83, 0)), 0),"# ##0") &amp; " " &amp; P260)</f>
        <v/>
      </c>
      <c r="X260" s="2579">
        <f t="shared" si="85"/>
        <v>0</v>
      </c>
      <c r="Y260" s="2580">
        <f t="shared" si="86"/>
        <v>0</v>
      </c>
      <c r="Z260" s="2580" t="str">
        <f t="shared" si="87"/>
        <v/>
      </c>
      <c r="AA260" s="2581"/>
      <c r="AB260" s="2582">
        <f t="shared" si="78"/>
        <v>0</v>
      </c>
      <c r="AC260" s="2583">
        <v>1</v>
      </c>
      <c r="AD260" s="2584">
        <f t="shared" si="88"/>
        <v>0</v>
      </c>
      <c r="AE260" s="2564"/>
      <c r="AF260" s="2573">
        <f t="shared" si="79"/>
        <v>0</v>
      </c>
      <c r="AG260" s="2574">
        <f t="shared" si="89"/>
        <v>0</v>
      </c>
      <c r="AL260" s="1401" t="str">
        <f t="shared" si="77"/>
        <v>►</v>
      </c>
      <c r="AN260" s="76"/>
      <c r="AO260" s="76"/>
      <c r="AP260" s="76"/>
      <c r="AQ260" s="76"/>
      <c r="AS260" s="2257"/>
      <c r="AT260" s="2253"/>
      <c r="AU260" s="2253"/>
      <c r="AV260" s="2253"/>
      <c r="AW260" s="2253"/>
      <c r="AX260" s="2253"/>
      <c r="AY260" s="2621"/>
      <c r="BF260"/>
      <c r="BG260"/>
      <c r="BH260"/>
      <c r="BI260"/>
      <c r="BJ260"/>
      <c r="BK260"/>
      <c r="BL260"/>
      <c r="BN260" s="4">
        <v>1</v>
      </c>
      <c r="BO260" s="48"/>
      <c r="BP260" s="48"/>
    </row>
    <row r="261" spans="1:68" s="49" customFormat="1" ht="21" customHeight="1" x14ac:dyDescent="0.25">
      <c r="A261" s="1401" t="str">
        <f t="shared" si="74"/>
        <v>►</v>
      </c>
      <c r="B261" s="1402" t="str">
        <f t="shared" si="75"/>
        <v>►</v>
      </c>
      <c r="C261" s="1403" t="str">
        <f t="shared" si="80"/>
        <v>►</v>
      </c>
      <c r="D261" s="2475" t="str">
        <f t="shared" si="76"/>
        <v>►</v>
      </c>
      <c r="E261" s="1402" t="str">
        <f t="shared" si="81"/>
        <v>►</v>
      </c>
      <c r="F261" s="1402" t="str">
        <f t="shared" si="82"/>
        <v>►</v>
      </c>
      <c r="G261" s="1402" t="str">
        <f t="shared" si="83"/>
        <v>►</v>
      </c>
      <c r="H261" s="2606"/>
      <c r="I261" s="48"/>
      <c r="J261" s="48"/>
      <c r="K261" s="48"/>
      <c r="L261" s="48"/>
      <c r="M261" s="48"/>
      <c r="N261" s="48"/>
      <c r="O261" s="48"/>
      <c r="P261" s="48"/>
      <c r="Q261" s="48"/>
      <c r="R261" s="2607"/>
      <c r="S261" s="2441"/>
      <c r="T261" s="2443"/>
      <c r="U261" s="2442"/>
      <c r="V261" s="2589">
        <f t="shared" si="84"/>
        <v>0</v>
      </c>
      <c r="W261" s="2590" t="str">
        <f>IF(OR(V261=0, ISBLANK(P261)), "", TEXT(ROUND(V261/INDEX(AI21:AI83, MATCH(P261, AH21:AH83, 0)), 0),"# ##0") &amp; " " &amp; P261)</f>
        <v/>
      </c>
      <c r="X261" s="2591">
        <f t="shared" si="85"/>
        <v>0</v>
      </c>
      <c r="Y261" s="2592">
        <f t="shared" si="86"/>
        <v>0</v>
      </c>
      <c r="Z261" s="2592" t="str">
        <f t="shared" si="87"/>
        <v/>
      </c>
      <c r="AA261" s="2581"/>
      <c r="AB261" s="2593">
        <f t="shared" si="78"/>
        <v>0</v>
      </c>
      <c r="AC261" s="2583">
        <v>1</v>
      </c>
      <c r="AD261" s="2594">
        <f t="shared" si="88"/>
        <v>0</v>
      </c>
      <c r="AE261" s="2564"/>
      <c r="AF261" s="2573">
        <f t="shared" si="79"/>
        <v>0</v>
      </c>
      <c r="AG261" s="2574">
        <f t="shared" si="89"/>
        <v>0</v>
      </c>
      <c r="AL261" s="1401" t="str">
        <f t="shared" si="77"/>
        <v>►</v>
      </c>
      <c r="AN261" s="76"/>
      <c r="AO261" s="76"/>
      <c r="AP261" s="76"/>
      <c r="AQ261" s="76"/>
      <c r="AS261" s="2257"/>
      <c r="AT261" s="2253"/>
      <c r="AU261" s="2253"/>
      <c r="AV261" s="2253"/>
      <c r="AW261" s="2253"/>
      <c r="AX261" s="2253"/>
      <c r="AY261" s="2621"/>
      <c r="BF261"/>
      <c r="BG261"/>
      <c r="BH261"/>
      <c r="BI261"/>
      <c r="BJ261"/>
      <c r="BK261"/>
      <c r="BL261"/>
      <c r="BN261" s="4">
        <v>1</v>
      </c>
      <c r="BO261" s="48"/>
      <c r="BP261" s="48"/>
    </row>
    <row r="262" spans="1:68" s="49" customFormat="1" ht="21" customHeight="1" x14ac:dyDescent="0.25">
      <c r="A262" s="1401" t="str">
        <f t="shared" si="74"/>
        <v>►</v>
      </c>
      <c r="B262" s="1402" t="str">
        <f t="shared" si="75"/>
        <v>►</v>
      </c>
      <c r="C262" s="1403" t="str">
        <f t="shared" si="80"/>
        <v>►</v>
      </c>
      <c r="D262" s="2475" t="str">
        <f t="shared" si="76"/>
        <v>►</v>
      </c>
      <c r="E262" s="1402" t="str">
        <f t="shared" si="81"/>
        <v>►</v>
      </c>
      <c r="F262" s="1402" t="str">
        <f t="shared" si="82"/>
        <v>►</v>
      </c>
      <c r="G262" s="1402" t="str">
        <f t="shared" si="83"/>
        <v>►</v>
      </c>
      <c r="H262" s="2606"/>
      <c r="I262" s="48"/>
      <c r="J262" s="48"/>
      <c r="K262" s="48"/>
      <c r="L262" s="48"/>
      <c r="M262" s="48"/>
      <c r="N262" s="48"/>
      <c r="O262" s="48"/>
      <c r="P262" s="48"/>
      <c r="Q262" s="48"/>
      <c r="R262" s="2607"/>
      <c r="S262" s="2441"/>
      <c r="T262" s="2443"/>
      <c r="U262" s="2442"/>
      <c r="V262" s="2577">
        <f t="shared" si="84"/>
        <v>0</v>
      </c>
      <c r="W262" s="2578" t="str">
        <f>IF(OR(V262=0, ISBLANK(P262)), "", TEXT(ROUND(V262/INDEX(AI21:AI83, MATCH(P262, AH21:AH83, 0)), 0),"# ##0") &amp; " " &amp; P262)</f>
        <v/>
      </c>
      <c r="X262" s="2579">
        <f t="shared" si="85"/>
        <v>0</v>
      </c>
      <c r="Y262" s="2580">
        <f t="shared" si="86"/>
        <v>0</v>
      </c>
      <c r="Z262" s="2580" t="str">
        <f t="shared" si="87"/>
        <v/>
      </c>
      <c r="AA262" s="2581"/>
      <c r="AB262" s="2582">
        <f t="shared" si="78"/>
        <v>0</v>
      </c>
      <c r="AC262" s="2583">
        <v>1</v>
      </c>
      <c r="AD262" s="2584">
        <f t="shared" si="88"/>
        <v>0</v>
      </c>
      <c r="AE262" s="2564"/>
      <c r="AF262" s="2573">
        <f t="shared" si="79"/>
        <v>0</v>
      </c>
      <c r="AG262" s="2574">
        <f t="shared" si="89"/>
        <v>0</v>
      </c>
      <c r="AL262" s="1401" t="str">
        <f t="shared" si="77"/>
        <v>►</v>
      </c>
      <c r="AN262" s="76"/>
      <c r="AO262" s="76"/>
      <c r="AP262" s="76"/>
      <c r="AQ262" s="76"/>
      <c r="AS262" s="2257"/>
      <c r="AT262" s="2253"/>
      <c r="AU262" s="2253"/>
      <c r="AV262" s="2253"/>
      <c r="AW262" s="2253"/>
      <c r="AX262" s="2253"/>
      <c r="AY262" s="2621"/>
      <c r="BF262"/>
      <c r="BG262"/>
      <c r="BH262"/>
      <c r="BI262"/>
      <c r="BJ262"/>
      <c r="BK262"/>
      <c r="BL262"/>
      <c r="BN262" s="4">
        <v>1</v>
      </c>
      <c r="BO262" s="48"/>
      <c r="BP262" s="48"/>
    </row>
    <row r="263" spans="1:68" s="49" customFormat="1" ht="21" customHeight="1" x14ac:dyDescent="0.25">
      <c r="A263" s="1401" t="str">
        <f t="shared" si="74"/>
        <v>►</v>
      </c>
      <c r="B263" s="1402" t="str">
        <f t="shared" si="75"/>
        <v>►</v>
      </c>
      <c r="C263" s="1403" t="str">
        <f t="shared" si="80"/>
        <v>►</v>
      </c>
      <c r="D263" s="2475" t="str">
        <f t="shared" si="76"/>
        <v>►</v>
      </c>
      <c r="E263" s="1402" t="str">
        <f t="shared" si="81"/>
        <v>►</v>
      </c>
      <c r="F263" s="1402" t="str">
        <f t="shared" si="82"/>
        <v>►</v>
      </c>
      <c r="G263" s="1402" t="str">
        <f t="shared" si="83"/>
        <v>►</v>
      </c>
      <c r="H263" s="2606"/>
      <c r="I263" s="48"/>
      <c r="J263" s="48"/>
      <c r="K263" s="48"/>
      <c r="L263" s="48"/>
      <c r="M263" s="48"/>
      <c r="N263" s="48"/>
      <c r="O263" s="48"/>
      <c r="P263" s="48"/>
      <c r="Q263" s="48"/>
      <c r="R263" s="2607"/>
      <c r="S263" s="2441"/>
      <c r="T263" s="2443"/>
      <c r="U263" s="2442"/>
      <c r="V263" s="2589">
        <f t="shared" si="84"/>
        <v>0</v>
      </c>
      <c r="W263" s="2590" t="str">
        <f>IF(OR(V263=0, ISBLANK(P263)), "", TEXT(ROUND(V263/INDEX(AI21:AI83, MATCH(P263, AH21:AH83, 0)), 0),"# ##0") &amp; " " &amp; P263)</f>
        <v/>
      </c>
      <c r="X263" s="2591">
        <f t="shared" si="85"/>
        <v>0</v>
      </c>
      <c r="Y263" s="2592">
        <f t="shared" si="86"/>
        <v>0</v>
      </c>
      <c r="Z263" s="2592" t="str">
        <f t="shared" si="87"/>
        <v/>
      </c>
      <c r="AA263" s="2581"/>
      <c r="AB263" s="2593">
        <f t="shared" si="78"/>
        <v>0</v>
      </c>
      <c r="AC263" s="2583">
        <v>1</v>
      </c>
      <c r="AD263" s="2594">
        <f t="shared" si="88"/>
        <v>0</v>
      </c>
      <c r="AE263" s="2564"/>
      <c r="AF263" s="2573">
        <f t="shared" si="79"/>
        <v>0</v>
      </c>
      <c r="AG263" s="2574">
        <f t="shared" si="89"/>
        <v>0</v>
      </c>
      <c r="AL263" s="1401" t="str">
        <f t="shared" si="77"/>
        <v>►</v>
      </c>
      <c r="AN263" s="76"/>
      <c r="AO263" s="76"/>
      <c r="AP263" s="76"/>
      <c r="AQ263" s="76"/>
      <c r="AS263" s="2257"/>
      <c r="AT263" s="2253"/>
      <c r="AU263" s="2253"/>
      <c r="AV263" s="2253"/>
      <c r="AW263" s="2253"/>
      <c r="AX263" s="2253"/>
      <c r="AY263" s="2621"/>
      <c r="BF263"/>
      <c r="BG263"/>
      <c r="BH263"/>
      <c r="BI263"/>
      <c r="BJ263"/>
      <c r="BK263"/>
      <c r="BL263"/>
      <c r="BN263" s="4">
        <v>1</v>
      </c>
      <c r="BO263" s="48"/>
      <c r="BP263" s="48"/>
    </row>
    <row r="264" spans="1:68" s="49" customFormat="1" ht="21" customHeight="1" x14ac:dyDescent="0.25">
      <c r="A264" s="1401" t="str">
        <f t="shared" si="74"/>
        <v>►</v>
      </c>
      <c r="B264" s="1402" t="str">
        <f t="shared" si="75"/>
        <v>►</v>
      </c>
      <c r="C264" s="1403" t="str">
        <f t="shared" si="80"/>
        <v>►</v>
      </c>
      <c r="D264" s="2475" t="str">
        <f t="shared" si="76"/>
        <v>►</v>
      </c>
      <c r="E264" s="1402" t="str">
        <f t="shared" si="81"/>
        <v>►</v>
      </c>
      <c r="F264" s="1402" t="str">
        <f t="shared" si="82"/>
        <v>►</v>
      </c>
      <c r="G264" s="1402" t="str">
        <f t="shared" si="83"/>
        <v>►</v>
      </c>
      <c r="H264" s="2606"/>
      <c r="I264" s="48"/>
      <c r="J264" s="48"/>
      <c r="K264" s="48"/>
      <c r="L264" s="48"/>
      <c r="M264" s="48"/>
      <c r="N264" s="48"/>
      <c r="O264" s="48"/>
      <c r="P264" s="48"/>
      <c r="Q264" s="48"/>
      <c r="R264" s="2607"/>
      <c r="S264" s="2441"/>
      <c r="T264" s="2443"/>
      <c r="U264" s="2442"/>
      <c r="V264" s="2577">
        <f t="shared" si="84"/>
        <v>0</v>
      </c>
      <c r="W264" s="2578" t="str">
        <f>IF(OR(V264=0, ISBLANK(P264)), "", TEXT(ROUND(V264/INDEX(AI21:AI83, MATCH(P264, AH21:AH83, 0)), 0),"# ##0") &amp; " " &amp; P264)</f>
        <v/>
      </c>
      <c r="X264" s="2579">
        <f t="shared" si="85"/>
        <v>0</v>
      </c>
      <c r="Y264" s="2580">
        <f t="shared" si="86"/>
        <v>0</v>
      </c>
      <c r="Z264" s="2580" t="str">
        <f t="shared" si="87"/>
        <v/>
      </c>
      <c r="AA264" s="2581"/>
      <c r="AB264" s="2582">
        <f t="shared" si="78"/>
        <v>0</v>
      </c>
      <c r="AC264" s="2583">
        <v>1</v>
      </c>
      <c r="AD264" s="2584">
        <f t="shared" si="88"/>
        <v>0</v>
      </c>
      <c r="AE264" s="2564"/>
      <c r="AF264" s="2573">
        <f t="shared" si="79"/>
        <v>0</v>
      </c>
      <c r="AG264" s="2574">
        <f t="shared" si="89"/>
        <v>0</v>
      </c>
      <c r="AL264" s="1401" t="str">
        <f t="shared" si="77"/>
        <v>►</v>
      </c>
      <c r="AN264" s="76"/>
      <c r="AO264" s="76"/>
      <c r="AP264" s="76"/>
      <c r="AQ264" s="76"/>
      <c r="AS264" s="2257"/>
      <c r="AT264" s="2253"/>
      <c r="AU264" s="2253"/>
      <c r="AV264" s="2253"/>
      <c r="AW264" s="2253"/>
      <c r="AX264" s="2253"/>
      <c r="AY264" s="2621"/>
      <c r="BF264"/>
      <c r="BG264"/>
      <c r="BH264"/>
      <c r="BI264"/>
      <c r="BJ264"/>
      <c r="BK264"/>
      <c r="BL264"/>
      <c r="BN264" s="4">
        <v>1</v>
      </c>
      <c r="BO264" s="48"/>
      <c r="BP264" s="48"/>
    </row>
    <row r="265" spans="1:68" s="49" customFormat="1" ht="21" customHeight="1" x14ac:dyDescent="0.25">
      <c r="A265" s="1401" t="str">
        <f t="shared" si="74"/>
        <v>►</v>
      </c>
      <c r="B265" s="1402" t="str">
        <f t="shared" si="75"/>
        <v>►</v>
      </c>
      <c r="C265" s="1403" t="str">
        <f t="shared" si="80"/>
        <v>►</v>
      </c>
      <c r="D265" s="2475" t="str">
        <f t="shared" si="76"/>
        <v>►</v>
      </c>
      <c r="E265" s="1402" t="str">
        <f t="shared" si="81"/>
        <v>►</v>
      </c>
      <c r="F265" s="1402" t="str">
        <f t="shared" si="82"/>
        <v>►</v>
      </c>
      <c r="G265" s="1402" t="str">
        <f t="shared" si="83"/>
        <v>►</v>
      </c>
      <c r="H265" s="2606"/>
      <c r="I265" s="48"/>
      <c r="J265" s="48"/>
      <c r="K265" s="48"/>
      <c r="L265" s="48"/>
      <c r="M265" s="48"/>
      <c r="N265" s="48"/>
      <c r="O265" s="48"/>
      <c r="P265" s="48"/>
      <c r="Q265" s="48"/>
      <c r="R265" s="2607"/>
      <c r="S265" s="2441"/>
      <c r="T265" s="2443"/>
      <c r="U265" s="2442"/>
      <c r="V265" s="2589">
        <f t="shared" si="84"/>
        <v>0</v>
      </c>
      <c r="W265" s="2590" t="str">
        <f>IF(OR(V265=0, ISBLANK(P265)), "", TEXT(ROUND(V265/INDEX(AI21:AI83, MATCH(P265, AH21:AH83, 0)), 0),"# ##0") &amp; " " &amp; P265)</f>
        <v/>
      </c>
      <c r="X265" s="2591">
        <f t="shared" si="85"/>
        <v>0</v>
      </c>
      <c r="Y265" s="2592">
        <f t="shared" si="86"/>
        <v>0</v>
      </c>
      <c r="Z265" s="2592" t="str">
        <f t="shared" si="87"/>
        <v/>
      </c>
      <c r="AA265" s="2581"/>
      <c r="AB265" s="2593">
        <f t="shared" si="78"/>
        <v>0</v>
      </c>
      <c r="AC265" s="2583">
        <v>1</v>
      </c>
      <c r="AD265" s="2594">
        <f t="shared" si="88"/>
        <v>0</v>
      </c>
      <c r="AE265" s="2564"/>
      <c r="AF265" s="2573">
        <f t="shared" si="79"/>
        <v>0</v>
      </c>
      <c r="AG265" s="2574">
        <f t="shared" si="89"/>
        <v>0</v>
      </c>
      <c r="AL265" s="1401" t="str">
        <f t="shared" si="77"/>
        <v>►</v>
      </c>
      <c r="AN265" s="76"/>
      <c r="AO265" s="76"/>
      <c r="AP265" s="76"/>
      <c r="AQ265" s="76"/>
      <c r="AS265" s="2257"/>
      <c r="AT265" s="2253"/>
      <c r="AU265" s="2253"/>
      <c r="AV265" s="2253"/>
      <c r="AW265" s="2253"/>
      <c r="AX265" s="2253"/>
      <c r="AY265" s="2621"/>
      <c r="BF265"/>
      <c r="BG265"/>
      <c r="BH265"/>
      <c r="BI265"/>
      <c r="BJ265"/>
      <c r="BK265"/>
      <c r="BL265"/>
      <c r="BN265" s="4">
        <v>1</v>
      </c>
      <c r="BO265" s="48"/>
      <c r="BP265" s="48"/>
    </row>
    <row r="266" spans="1:68" s="49" customFormat="1" ht="21" customHeight="1" x14ac:dyDescent="0.25">
      <c r="A266" s="1401" t="str">
        <f t="shared" si="74"/>
        <v>►</v>
      </c>
      <c r="B266" s="1402" t="str">
        <f t="shared" si="75"/>
        <v>►</v>
      </c>
      <c r="C266" s="1403" t="str">
        <f t="shared" si="80"/>
        <v>►</v>
      </c>
      <c r="D266" s="2475" t="str">
        <f t="shared" si="76"/>
        <v>►</v>
      </c>
      <c r="E266" s="1402" t="str">
        <f t="shared" si="81"/>
        <v>►</v>
      </c>
      <c r="F266" s="1402" t="str">
        <f t="shared" si="82"/>
        <v>►</v>
      </c>
      <c r="G266" s="1402" t="str">
        <f t="shared" si="83"/>
        <v>►</v>
      </c>
      <c r="H266" s="2606"/>
      <c r="I266" s="48"/>
      <c r="J266" s="48"/>
      <c r="K266" s="48"/>
      <c r="L266" s="48"/>
      <c r="M266" s="48"/>
      <c r="N266" s="48"/>
      <c r="O266" s="48"/>
      <c r="P266" s="48"/>
      <c r="Q266" s="48"/>
      <c r="R266" s="2607"/>
      <c r="S266" s="2441"/>
      <c r="T266" s="2443"/>
      <c r="U266" s="2442"/>
      <c r="V266" s="2577">
        <f t="shared" si="84"/>
        <v>0</v>
      </c>
      <c r="W266" s="2578" t="str">
        <f>IF(OR(V266=0, ISBLANK(P266)), "", TEXT(ROUND(V266/INDEX(AI21:AI83, MATCH(P266, AH21:AH83, 0)), 0),"# ##0") &amp; " " &amp; P266)</f>
        <v/>
      </c>
      <c r="X266" s="2579">
        <f t="shared" si="85"/>
        <v>0</v>
      </c>
      <c r="Y266" s="2580">
        <f t="shared" si="86"/>
        <v>0</v>
      </c>
      <c r="Z266" s="2580" t="str">
        <f t="shared" si="87"/>
        <v/>
      </c>
      <c r="AA266" s="2581"/>
      <c r="AB266" s="2582">
        <f t="shared" si="78"/>
        <v>0</v>
      </c>
      <c r="AC266" s="2583">
        <v>1</v>
      </c>
      <c r="AD266" s="2584">
        <f t="shared" si="88"/>
        <v>0</v>
      </c>
      <c r="AE266" s="2564"/>
      <c r="AF266" s="2573">
        <f t="shared" si="79"/>
        <v>0</v>
      </c>
      <c r="AG266" s="2574">
        <f t="shared" si="89"/>
        <v>0</v>
      </c>
      <c r="AL266" s="1401" t="str">
        <f t="shared" si="77"/>
        <v>►</v>
      </c>
      <c r="AN266" s="76"/>
      <c r="AO266" s="76"/>
      <c r="AP266" s="76"/>
      <c r="AQ266" s="76"/>
      <c r="AS266" s="2257"/>
      <c r="AT266" s="2253"/>
      <c r="AU266" s="2253"/>
      <c r="AV266" s="2253"/>
      <c r="AW266" s="2253"/>
      <c r="AX266" s="2253"/>
      <c r="AY266" s="2621"/>
      <c r="BF266"/>
      <c r="BG266"/>
      <c r="BH266"/>
      <c r="BI266"/>
      <c r="BJ266"/>
      <c r="BK266"/>
      <c r="BL266"/>
      <c r="BN266" s="4">
        <v>1</v>
      </c>
      <c r="BO266" s="48"/>
      <c r="BP266" s="48"/>
    </row>
    <row r="267" spans="1:68" s="49" customFormat="1" ht="21" customHeight="1" x14ac:dyDescent="0.25">
      <c r="A267" s="1401" t="str">
        <f t="shared" si="74"/>
        <v>►</v>
      </c>
      <c r="B267" s="1402" t="str">
        <f t="shared" si="75"/>
        <v>►</v>
      </c>
      <c r="C267" s="1403" t="str">
        <f t="shared" si="80"/>
        <v>►</v>
      </c>
      <c r="D267" s="2475" t="str">
        <f t="shared" si="76"/>
        <v>►</v>
      </c>
      <c r="E267" s="1402" t="str">
        <f t="shared" si="81"/>
        <v>►</v>
      </c>
      <c r="F267" s="1402" t="str">
        <f t="shared" si="82"/>
        <v>►</v>
      </c>
      <c r="G267" s="1402" t="str">
        <f t="shared" si="83"/>
        <v>►</v>
      </c>
      <c r="H267" s="2606"/>
      <c r="I267" s="48"/>
      <c r="J267" s="48"/>
      <c r="K267" s="48"/>
      <c r="L267" s="48"/>
      <c r="M267" s="48"/>
      <c r="N267" s="48"/>
      <c r="O267" s="48"/>
      <c r="P267" s="48"/>
      <c r="Q267" s="48"/>
      <c r="R267" s="2607"/>
      <c r="S267" s="2441"/>
      <c r="T267" s="2443"/>
      <c r="U267" s="2442"/>
      <c r="V267" s="2589">
        <f t="shared" si="84"/>
        <v>0</v>
      </c>
      <c r="W267" s="2590" t="str">
        <f>IF(OR(V267=0, ISBLANK(P267)), "", TEXT(ROUND(V267/INDEX(AI21:AI83, MATCH(P267, AH21:AH83, 0)), 0),"# ##0") &amp; " " &amp; P267)</f>
        <v/>
      </c>
      <c r="X267" s="2591">
        <f t="shared" si="85"/>
        <v>0</v>
      </c>
      <c r="Y267" s="2592">
        <f t="shared" si="86"/>
        <v>0</v>
      </c>
      <c r="Z267" s="2592" t="str">
        <f t="shared" si="87"/>
        <v/>
      </c>
      <c r="AA267" s="2581"/>
      <c r="AB267" s="2593">
        <f t="shared" si="78"/>
        <v>0</v>
      </c>
      <c r="AC267" s="2583">
        <v>1</v>
      </c>
      <c r="AD267" s="2594">
        <f t="shared" si="88"/>
        <v>0</v>
      </c>
      <c r="AE267" s="2564"/>
      <c r="AF267" s="2573">
        <f t="shared" si="79"/>
        <v>0</v>
      </c>
      <c r="AG267" s="2574">
        <f t="shared" si="89"/>
        <v>0</v>
      </c>
      <c r="AL267" s="1401" t="str">
        <f t="shared" si="77"/>
        <v>►</v>
      </c>
      <c r="AN267" s="76"/>
      <c r="AO267" s="76"/>
      <c r="AP267" s="76"/>
      <c r="AQ267" s="76"/>
      <c r="AS267" s="2257"/>
      <c r="AT267" s="2253"/>
      <c r="AU267" s="2253"/>
      <c r="AV267" s="2253"/>
      <c r="AW267" s="2253"/>
      <c r="AX267" s="2253"/>
      <c r="AY267" s="2621"/>
      <c r="BF267"/>
      <c r="BG267"/>
      <c r="BH267"/>
      <c r="BI267"/>
      <c r="BJ267"/>
      <c r="BK267"/>
      <c r="BL267"/>
      <c r="BN267" s="4">
        <v>1</v>
      </c>
      <c r="BO267" s="48"/>
      <c r="BP267" s="48"/>
    </row>
    <row r="268" spans="1:68" s="49" customFormat="1" ht="21" customHeight="1" x14ac:dyDescent="0.25">
      <c r="A268" s="1401" t="str">
        <f t="shared" si="74"/>
        <v>►</v>
      </c>
      <c r="B268" s="1402" t="str">
        <f t="shared" si="75"/>
        <v>►</v>
      </c>
      <c r="C268" s="1403" t="str">
        <f t="shared" si="80"/>
        <v>►</v>
      </c>
      <c r="D268" s="2475" t="str">
        <f t="shared" si="76"/>
        <v>►</v>
      </c>
      <c r="E268" s="1402" t="str">
        <f t="shared" si="81"/>
        <v>►</v>
      </c>
      <c r="F268" s="1402" t="str">
        <f t="shared" si="82"/>
        <v>►</v>
      </c>
      <c r="G268" s="1402" t="str">
        <f t="shared" si="83"/>
        <v>►</v>
      </c>
      <c r="H268" s="2606"/>
      <c r="I268" s="48"/>
      <c r="J268" s="48"/>
      <c r="K268" s="48"/>
      <c r="L268" s="48"/>
      <c r="M268" s="48"/>
      <c r="N268" s="48"/>
      <c r="O268" s="48"/>
      <c r="P268" s="48"/>
      <c r="Q268" s="48"/>
      <c r="R268" s="2607"/>
      <c r="S268" s="2441"/>
      <c r="T268" s="2443"/>
      <c r="U268" s="2442"/>
      <c r="V268" s="2577">
        <f t="shared" si="84"/>
        <v>0</v>
      </c>
      <c r="W268" s="2578" t="str">
        <f>IF(OR(V268=0, ISBLANK(P268)), "", TEXT(ROUND(V268/INDEX(AI21:AI83, MATCH(P268, AH21:AH83, 0)), 0),"# ##0") &amp; " " &amp; P268)</f>
        <v/>
      </c>
      <c r="X268" s="2579">
        <f t="shared" si="85"/>
        <v>0</v>
      </c>
      <c r="Y268" s="2580">
        <f t="shared" si="86"/>
        <v>0</v>
      </c>
      <c r="Z268" s="2580" t="str">
        <f t="shared" si="87"/>
        <v/>
      </c>
      <c r="AA268" s="2581"/>
      <c r="AB268" s="2582">
        <f t="shared" si="78"/>
        <v>0</v>
      </c>
      <c r="AC268" s="2583">
        <v>1</v>
      </c>
      <c r="AD268" s="2584">
        <f t="shared" si="88"/>
        <v>0</v>
      </c>
      <c r="AE268" s="2564"/>
      <c r="AF268" s="2573">
        <f t="shared" si="79"/>
        <v>0</v>
      </c>
      <c r="AG268" s="2574">
        <f t="shared" si="89"/>
        <v>0</v>
      </c>
      <c r="AL268" s="1401" t="str">
        <f t="shared" si="77"/>
        <v>►</v>
      </c>
      <c r="AN268" s="76"/>
      <c r="AO268" s="76"/>
      <c r="AP268" s="76"/>
      <c r="AQ268" s="76"/>
      <c r="AS268" s="2257"/>
      <c r="AT268" s="2253"/>
      <c r="AU268" s="2253"/>
      <c r="AV268" s="2253"/>
      <c r="AW268" s="2253"/>
      <c r="AX268" s="2253"/>
      <c r="AY268" s="2621"/>
      <c r="BF268"/>
      <c r="BG268"/>
      <c r="BH268"/>
      <c r="BI268"/>
      <c r="BJ268"/>
      <c r="BK268"/>
      <c r="BL268"/>
      <c r="BN268" s="4">
        <v>1</v>
      </c>
      <c r="BO268" s="48"/>
      <c r="BP268" s="48"/>
    </row>
    <row r="269" spans="1:68" s="49" customFormat="1" ht="21" customHeight="1" x14ac:dyDescent="0.25">
      <c r="A269" s="1401" t="str">
        <f t="shared" ref="A269:A332" si="90">IF(H269&lt;&gt;"A", "►", "A")</f>
        <v>►</v>
      </c>
      <c r="B269" s="1402" t="str">
        <f t="shared" ref="B269:B332" si="91">IF(A269="►","►",IF(A269="A",IF(ISTEXT(I269),I269,"")))</f>
        <v>►</v>
      </c>
      <c r="C269" s="1403" t="str">
        <f t="shared" si="80"/>
        <v>►</v>
      </c>
      <c r="D269" s="2475" t="str">
        <f t="shared" ref="D269:D332" si="92">IF(B269="►","►",IFERROR(MID(B269,SEARCH(".",B269)+1,SEARCH(".",B269,SEARCH(".",B269)+1)-SEARCH(".",B269)-1),0))</f>
        <v>►</v>
      </c>
      <c r="E269" s="1402" t="str">
        <f t="shared" si="81"/>
        <v>►</v>
      </c>
      <c r="F269" s="1402" t="str">
        <f t="shared" si="82"/>
        <v>►</v>
      </c>
      <c r="G269" s="1402" t="str">
        <f t="shared" si="83"/>
        <v>►</v>
      </c>
      <c r="H269" s="2606"/>
      <c r="I269" s="48"/>
      <c r="J269" s="48"/>
      <c r="K269" s="48"/>
      <c r="L269" s="48"/>
      <c r="M269" s="48"/>
      <c r="N269" s="48"/>
      <c r="O269" s="48"/>
      <c r="P269" s="48"/>
      <c r="Q269" s="48"/>
      <c r="R269" s="2607"/>
      <c r="S269" s="2441"/>
      <c r="T269" s="2443"/>
      <c r="U269" s="2442"/>
      <c r="V269" s="2589">
        <f t="shared" si="84"/>
        <v>0</v>
      </c>
      <c r="W269" s="2590" t="str">
        <f>IF(OR(V269=0, ISBLANK(P269)), "", TEXT(ROUND(V269/INDEX(AI21:AI83, MATCH(P269, AH21:AH83, 0)), 0),"# ##0") &amp; " " &amp; P269)</f>
        <v/>
      </c>
      <c r="X269" s="2591">
        <f t="shared" si="85"/>
        <v>0</v>
      </c>
      <c r="Y269" s="2592">
        <f t="shared" si="86"/>
        <v>0</v>
      </c>
      <c r="Z269" s="2592" t="str">
        <f t="shared" si="87"/>
        <v/>
      </c>
      <c r="AA269" s="2581"/>
      <c r="AB269" s="2593">
        <f t="shared" si="78"/>
        <v>0</v>
      </c>
      <c r="AC269" s="2583">
        <v>1</v>
      </c>
      <c r="AD269" s="2594">
        <f t="shared" si="88"/>
        <v>0</v>
      </c>
      <c r="AE269" s="2564"/>
      <c r="AF269" s="2573">
        <f t="shared" si="79"/>
        <v>0</v>
      </c>
      <c r="AG269" s="2574">
        <f t="shared" si="89"/>
        <v>0</v>
      </c>
      <c r="AL269" s="1401" t="str">
        <f t="shared" si="77"/>
        <v>►</v>
      </c>
      <c r="AN269" s="76"/>
      <c r="AO269" s="76"/>
      <c r="AP269" s="76"/>
      <c r="AQ269" s="76"/>
      <c r="AS269" s="2257"/>
      <c r="AT269" s="2253"/>
      <c r="AU269" s="2253"/>
      <c r="AV269" s="2253"/>
      <c r="AW269" s="2253"/>
      <c r="AX269" s="2253"/>
      <c r="AY269" s="2621"/>
      <c r="BF269"/>
      <c r="BG269"/>
      <c r="BH269"/>
      <c r="BI269"/>
      <c r="BJ269"/>
      <c r="BK269"/>
      <c r="BL269"/>
      <c r="BN269" s="4">
        <v>1</v>
      </c>
      <c r="BO269" s="48"/>
      <c r="BP269" s="48"/>
    </row>
    <row r="270" spans="1:68" s="49" customFormat="1" ht="21" customHeight="1" x14ac:dyDescent="0.25">
      <c r="A270" s="1401" t="str">
        <f t="shared" si="90"/>
        <v>►</v>
      </c>
      <c r="B270" s="1402" t="str">
        <f t="shared" si="91"/>
        <v>►</v>
      </c>
      <c r="C270" s="1403" t="str">
        <f t="shared" si="80"/>
        <v>►</v>
      </c>
      <c r="D270" s="2475" t="str">
        <f t="shared" si="92"/>
        <v>►</v>
      </c>
      <c r="E270" s="1402" t="str">
        <f t="shared" si="81"/>
        <v>►</v>
      </c>
      <c r="F270" s="1402" t="str">
        <f t="shared" si="82"/>
        <v>►</v>
      </c>
      <c r="G270" s="1402" t="str">
        <f t="shared" si="83"/>
        <v>►</v>
      </c>
      <c r="H270" s="2606"/>
      <c r="I270" s="48"/>
      <c r="J270" s="48"/>
      <c r="K270" s="48"/>
      <c r="L270" s="48"/>
      <c r="M270" s="48"/>
      <c r="N270" s="48"/>
      <c r="O270" s="48"/>
      <c r="P270" s="48"/>
      <c r="Q270" s="48"/>
      <c r="R270" s="2607"/>
      <c r="S270" s="2441"/>
      <c r="T270" s="2443"/>
      <c r="U270" s="2442"/>
      <c r="V270" s="2577">
        <f t="shared" si="84"/>
        <v>0</v>
      </c>
      <c r="W270" s="2578" t="str">
        <f>IF(OR(V270=0, ISBLANK(P270)), "", TEXT(ROUND(V270/INDEX(AI21:AI83, MATCH(P270, AH21:AH83, 0)), 0),"# ##0") &amp; " " &amp; P270)</f>
        <v/>
      </c>
      <c r="X270" s="2579">
        <f t="shared" si="85"/>
        <v>0</v>
      </c>
      <c r="Y270" s="2580">
        <f t="shared" si="86"/>
        <v>0</v>
      </c>
      <c r="Z270" s="2580" t="str">
        <f t="shared" si="87"/>
        <v/>
      </c>
      <c r="AA270" s="2581"/>
      <c r="AB270" s="2582">
        <f t="shared" si="78"/>
        <v>0</v>
      </c>
      <c r="AC270" s="2583">
        <v>1</v>
      </c>
      <c r="AD270" s="2584">
        <f t="shared" si="88"/>
        <v>0</v>
      </c>
      <c r="AE270" s="2564"/>
      <c r="AF270" s="2573">
        <f t="shared" si="79"/>
        <v>0</v>
      </c>
      <c r="AG270" s="2574">
        <f t="shared" si="89"/>
        <v>0</v>
      </c>
      <c r="AL270" s="1401" t="str">
        <f t="shared" si="77"/>
        <v>►</v>
      </c>
      <c r="AN270" s="76"/>
      <c r="AO270" s="76"/>
      <c r="AP270" s="76"/>
      <c r="AQ270" s="76"/>
      <c r="AS270" s="2257"/>
      <c r="AT270" s="2253"/>
      <c r="AU270" s="2253"/>
      <c r="AV270" s="2253"/>
      <c r="AW270" s="2253"/>
      <c r="AX270" s="2253"/>
      <c r="AY270" s="2621"/>
      <c r="BF270"/>
      <c r="BG270"/>
      <c r="BH270"/>
      <c r="BI270"/>
      <c r="BJ270"/>
      <c r="BK270"/>
      <c r="BL270"/>
      <c r="BN270" s="4">
        <v>1</v>
      </c>
      <c r="BO270" s="48"/>
      <c r="BP270" s="48"/>
    </row>
    <row r="271" spans="1:68" s="49" customFormat="1" ht="21" customHeight="1" x14ac:dyDescent="0.25">
      <c r="A271" s="1401" t="str">
        <f t="shared" si="90"/>
        <v>►</v>
      </c>
      <c r="B271" s="1402" t="str">
        <f t="shared" si="91"/>
        <v>►</v>
      </c>
      <c r="C271" s="1403" t="str">
        <f t="shared" si="80"/>
        <v>►</v>
      </c>
      <c r="D271" s="2475" t="str">
        <f t="shared" si="92"/>
        <v>►</v>
      </c>
      <c r="E271" s="1402" t="str">
        <f t="shared" si="81"/>
        <v>►</v>
      </c>
      <c r="F271" s="1402" t="str">
        <f t="shared" si="82"/>
        <v>►</v>
      </c>
      <c r="G271" s="1402" t="str">
        <f t="shared" si="83"/>
        <v>►</v>
      </c>
      <c r="H271" s="2606"/>
      <c r="I271" s="48"/>
      <c r="J271" s="48"/>
      <c r="K271" s="48"/>
      <c r="L271" s="48"/>
      <c r="M271" s="48"/>
      <c r="N271" s="48"/>
      <c r="O271" s="48"/>
      <c r="P271" s="48"/>
      <c r="Q271" s="48"/>
      <c r="R271" s="2607"/>
      <c r="S271" s="2441"/>
      <c r="T271" s="2443"/>
      <c r="U271" s="2442"/>
      <c r="V271" s="2589">
        <f t="shared" si="84"/>
        <v>0</v>
      </c>
      <c r="W271" s="2590" t="str">
        <f>IF(OR(V271=0, ISBLANK(P271)), "", TEXT(ROUND(V271/INDEX(AI21:AI83, MATCH(P271, AH21:AH83, 0)), 0),"# ##0") &amp; " " &amp; P271)</f>
        <v/>
      </c>
      <c r="X271" s="2591">
        <f t="shared" si="85"/>
        <v>0</v>
      </c>
      <c r="Y271" s="2592">
        <f t="shared" si="86"/>
        <v>0</v>
      </c>
      <c r="Z271" s="2592" t="str">
        <f t="shared" si="87"/>
        <v/>
      </c>
      <c r="AA271" s="2581"/>
      <c r="AB271" s="2593">
        <f t="shared" si="78"/>
        <v>0</v>
      </c>
      <c r="AC271" s="2583">
        <v>1</v>
      </c>
      <c r="AD271" s="2594">
        <f t="shared" si="88"/>
        <v>0</v>
      </c>
      <c r="AE271" s="2564"/>
      <c r="AF271" s="2573">
        <f t="shared" si="79"/>
        <v>0</v>
      </c>
      <c r="AG271" s="2574">
        <f t="shared" si="89"/>
        <v>0</v>
      </c>
      <c r="AL271" s="1401" t="str">
        <f t="shared" si="77"/>
        <v>►</v>
      </c>
      <c r="AN271" s="76"/>
      <c r="AO271" s="76"/>
      <c r="AP271" s="76"/>
      <c r="AQ271" s="76"/>
      <c r="AS271" s="2257"/>
      <c r="AT271" s="2253"/>
      <c r="AU271" s="2253"/>
      <c r="AV271" s="2253"/>
      <c r="AW271" s="2253"/>
      <c r="AX271" s="2253"/>
      <c r="AY271" s="2621"/>
      <c r="BA271" s="48"/>
      <c r="BB271" s="48"/>
      <c r="BC271" s="48"/>
      <c r="BD271" s="48"/>
      <c r="BF271"/>
      <c r="BG271"/>
      <c r="BH271"/>
      <c r="BI271"/>
      <c r="BJ271"/>
      <c r="BK271"/>
      <c r="BL271"/>
      <c r="BN271" s="4">
        <v>1</v>
      </c>
      <c r="BO271" s="48"/>
      <c r="BP271" s="48"/>
    </row>
    <row r="272" spans="1:68" s="49" customFormat="1" ht="21" customHeight="1" x14ac:dyDescent="0.25">
      <c r="A272" s="1401" t="str">
        <f t="shared" si="90"/>
        <v>►</v>
      </c>
      <c r="B272" s="1402" t="str">
        <f t="shared" si="91"/>
        <v>►</v>
      </c>
      <c r="C272" s="1403" t="str">
        <f t="shared" si="80"/>
        <v>►</v>
      </c>
      <c r="D272" s="2475" t="str">
        <f t="shared" si="92"/>
        <v>►</v>
      </c>
      <c r="E272" s="1402" t="str">
        <f t="shared" si="81"/>
        <v>►</v>
      </c>
      <c r="F272" s="1402" t="str">
        <f t="shared" si="82"/>
        <v>►</v>
      </c>
      <c r="G272" s="1402" t="str">
        <f t="shared" si="83"/>
        <v>►</v>
      </c>
      <c r="H272" s="2606"/>
      <c r="I272" s="48"/>
      <c r="J272" s="48"/>
      <c r="K272" s="48"/>
      <c r="L272" s="48"/>
      <c r="M272" s="48"/>
      <c r="N272" s="48"/>
      <c r="O272" s="48"/>
      <c r="P272" s="48"/>
      <c r="Q272" s="48"/>
      <c r="R272" s="2607"/>
      <c r="S272" s="2441"/>
      <c r="T272" s="2443"/>
      <c r="U272" s="2442"/>
      <c r="V272" s="2577">
        <f t="shared" si="84"/>
        <v>0</v>
      </c>
      <c r="W272" s="2578" t="str">
        <f>IF(OR(V272=0, ISBLANK(P272)), "", TEXT(ROUND(V272/INDEX(AI21:AI83, MATCH(P272, AH21:AH83, 0)), 0),"# ##0") &amp; " " &amp; P272)</f>
        <v/>
      </c>
      <c r="X272" s="2579">
        <f t="shared" si="85"/>
        <v>0</v>
      </c>
      <c r="Y272" s="2580">
        <f t="shared" si="86"/>
        <v>0</v>
      </c>
      <c r="Z272" s="2580" t="str">
        <f t="shared" si="87"/>
        <v/>
      </c>
      <c r="AA272" s="2581"/>
      <c r="AB272" s="2582">
        <f t="shared" si="78"/>
        <v>0</v>
      </c>
      <c r="AC272" s="2583">
        <v>1</v>
      </c>
      <c r="AD272" s="2584">
        <f t="shared" si="88"/>
        <v>0</v>
      </c>
      <c r="AE272" s="2564"/>
      <c r="AF272" s="2573">
        <f t="shared" si="79"/>
        <v>0</v>
      </c>
      <c r="AG272" s="2574">
        <f t="shared" si="89"/>
        <v>0</v>
      </c>
      <c r="AL272" s="1401" t="str">
        <f t="shared" si="77"/>
        <v>►</v>
      </c>
      <c r="AN272" s="76"/>
      <c r="AO272" s="76"/>
      <c r="AP272" s="76"/>
      <c r="AQ272" s="76"/>
      <c r="AS272" s="2257"/>
      <c r="AT272" s="2253"/>
      <c r="AU272" s="2253"/>
      <c r="AV272" s="2253"/>
      <c r="AW272" s="2253"/>
      <c r="AX272" s="2253"/>
      <c r="AY272" s="2621"/>
      <c r="BA272" s="48"/>
      <c r="BB272" s="48"/>
      <c r="BC272" s="48"/>
      <c r="BD272" s="48"/>
      <c r="BF272"/>
      <c r="BG272"/>
      <c r="BH272"/>
      <c r="BI272"/>
      <c r="BJ272"/>
      <c r="BK272"/>
      <c r="BL272"/>
      <c r="BN272" s="4">
        <v>1</v>
      </c>
      <c r="BO272" s="48"/>
      <c r="BP272" s="48"/>
    </row>
    <row r="273" spans="1:68" s="49" customFormat="1" ht="21" customHeight="1" x14ac:dyDescent="0.25">
      <c r="A273" s="1401" t="str">
        <f t="shared" si="90"/>
        <v>►</v>
      </c>
      <c r="B273" s="1402" t="str">
        <f t="shared" si="91"/>
        <v>►</v>
      </c>
      <c r="C273" s="1403" t="str">
        <f t="shared" si="80"/>
        <v>►</v>
      </c>
      <c r="D273" s="2475" t="str">
        <f t="shared" si="92"/>
        <v>►</v>
      </c>
      <c r="E273" s="1402" t="str">
        <f t="shared" si="81"/>
        <v>►</v>
      </c>
      <c r="F273" s="1402" t="str">
        <f t="shared" si="82"/>
        <v>►</v>
      </c>
      <c r="G273" s="1402" t="str">
        <f t="shared" si="83"/>
        <v>►</v>
      </c>
      <c r="H273" s="2606"/>
      <c r="I273" s="48"/>
      <c r="J273" s="48"/>
      <c r="K273" s="48"/>
      <c r="L273" s="48"/>
      <c r="M273" s="48"/>
      <c r="N273" s="48"/>
      <c r="O273" s="48"/>
      <c r="P273" s="48"/>
      <c r="Q273" s="48"/>
      <c r="R273" s="2607"/>
      <c r="S273" s="2441"/>
      <c r="T273" s="2443"/>
      <c r="U273" s="2442"/>
      <c r="V273" s="2589">
        <f t="shared" si="84"/>
        <v>0</v>
      </c>
      <c r="W273" s="2590" t="str">
        <f>IF(OR(V273=0, ISBLANK(P273)), "", TEXT(ROUND(V273/INDEX(AI21:AI83, MATCH(P273, AH21:AH83, 0)), 0),"# ##0") &amp; " " &amp; P273)</f>
        <v/>
      </c>
      <c r="X273" s="2591">
        <f t="shared" si="85"/>
        <v>0</v>
      </c>
      <c r="Y273" s="2592">
        <f t="shared" si="86"/>
        <v>0</v>
      </c>
      <c r="Z273" s="2592" t="str">
        <f t="shared" si="87"/>
        <v/>
      </c>
      <c r="AA273" s="2581"/>
      <c r="AB273" s="2593">
        <f t="shared" si="78"/>
        <v>0</v>
      </c>
      <c r="AC273" s="2583">
        <v>1</v>
      </c>
      <c r="AD273" s="2594">
        <f t="shared" si="88"/>
        <v>0</v>
      </c>
      <c r="AE273" s="2564"/>
      <c r="AF273" s="2573">
        <f t="shared" si="79"/>
        <v>0</v>
      </c>
      <c r="AG273" s="2574">
        <f t="shared" si="89"/>
        <v>0</v>
      </c>
      <c r="AL273" s="1401" t="str">
        <f t="shared" ref="AL273:AL336" si="93">A273</f>
        <v>►</v>
      </c>
      <c r="AN273" s="76"/>
      <c r="AO273" s="76"/>
      <c r="AP273" s="76"/>
      <c r="AQ273" s="76"/>
      <c r="AS273" s="2257"/>
      <c r="AT273" s="2253"/>
      <c r="AU273" s="2253"/>
      <c r="AV273" s="2253"/>
      <c r="AW273" s="2253"/>
      <c r="AX273" s="2253"/>
      <c r="AY273" s="2621"/>
      <c r="BA273" s="48"/>
      <c r="BB273" s="48"/>
      <c r="BC273" s="48"/>
      <c r="BD273" s="48"/>
      <c r="BF273"/>
      <c r="BG273"/>
      <c r="BH273"/>
      <c r="BI273"/>
      <c r="BJ273"/>
      <c r="BK273"/>
      <c r="BL273"/>
      <c r="BN273" s="4">
        <v>1</v>
      </c>
      <c r="BO273" s="48"/>
      <c r="BP273" s="48"/>
    </row>
    <row r="274" spans="1:68" s="49" customFormat="1" ht="21" customHeight="1" x14ac:dyDescent="0.25">
      <c r="A274" s="1401" t="str">
        <f t="shared" si="90"/>
        <v>►</v>
      </c>
      <c r="B274" s="1402" t="str">
        <f t="shared" si="91"/>
        <v>►</v>
      </c>
      <c r="C274" s="1403" t="str">
        <f t="shared" si="80"/>
        <v>►</v>
      </c>
      <c r="D274" s="2475" t="str">
        <f t="shared" si="92"/>
        <v>►</v>
      </c>
      <c r="E274" s="1402" t="str">
        <f t="shared" si="81"/>
        <v>►</v>
      </c>
      <c r="F274" s="1402" t="str">
        <f t="shared" si="82"/>
        <v>►</v>
      </c>
      <c r="G274" s="1402" t="str">
        <f t="shared" si="83"/>
        <v>►</v>
      </c>
      <c r="H274" s="2606"/>
      <c r="I274" s="48"/>
      <c r="J274" s="48"/>
      <c r="K274" s="48"/>
      <c r="L274" s="48"/>
      <c r="M274" s="48"/>
      <c r="N274" s="48"/>
      <c r="O274" s="48"/>
      <c r="P274" s="48"/>
      <c r="Q274" s="48"/>
      <c r="R274" s="2607"/>
      <c r="S274" s="2441"/>
      <c r="T274" s="2443"/>
      <c r="U274" s="2442"/>
      <c r="V274" s="2577">
        <f t="shared" si="84"/>
        <v>0</v>
      </c>
      <c r="W274" s="2578" t="str">
        <f>IF(OR(V274=0, ISBLANK(P274)), "", TEXT(ROUND(V274/INDEX(AI21:AI83, MATCH(P274, AH21:AH83, 0)), 0),"# ##0") &amp; " " &amp; P274)</f>
        <v/>
      </c>
      <c r="X274" s="2579">
        <f t="shared" si="85"/>
        <v>0</v>
      </c>
      <c r="Y274" s="2580">
        <f t="shared" si="86"/>
        <v>0</v>
      </c>
      <c r="Z274" s="2580" t="str">
        <f t="shared" si="87"/>
        <v/>
      </c>
      <c r="AA274" s="2581"/>
      <c r="AB274" s="2582">
        <f t="shared" si="78"/>
        <v>0</v>
      </c>
      <c r="AC274" s="2583">
        <v>1</v>
      </c>
      <c r="AD274" s="2584">
        <f t="shared" si="88"/>
        <v>0</v>
      </c>
      <c r="AE274" s="2564"/>
      <c r="AF274" s="2573">
        <f t="shared" si="79"/>
        <v>0</v>
      </c>
      <c r="AG274" s="2574">
        <f t="shared" si="89"/>
        <v>0</v>
      </c>
      <c r="AL274" s="1401" t="str">
        <f t="shared" si="93"/>
        <v>►</v>
      </c>
      <c r="AN274" s="76"/>
      <c r="AO274" s="76"/>
      <c r="AP274" s="76"/>
      <c r="AQ274" s="76"/>
      <c r="AS274" s="2257"/>
      <c r="AT274" s="2253"/>
      <c r="AU274" s="2253"/>
      <c r="AV274" s="2253"/>
      <c r="AW274" s="2253"/>
      <c r="AX274" s="2253"/>
      <c r="AY274" s="2621"/>
      <c r="BA274" s="48"/>
      <c r="BB274" s="48"/>
      <c r="BC274" s="48"/>
      <c r="BD274" s="48"/>
      <c r="BF274"/>
      <c r="BG274"/>
      <c r="BH274"/>
      <c r="BI274"/>
      <c r="BJ274"/>
      <c r="BK274"/>
      <c r="BL274"/>
      <c r="BN274" s="4">
        <v>1</v>
      </c>
      <c r="BO274" s="48"/>
      <c r="BP274" s="48"/>
    </row>
    <row r="275" spans="1:68" s="49" customFormat="1" ht="21" customHeight="1" x14ac:dyDescent="0.25">
      <c r="A275" s="1401" t="str">
        <f t="shared" si="90"/>
        <v>►</v>
      </c>
      <c r="B275" s="1402" t="str">
        <f t="shared" si="91"/>
        <v>►</v>
      </c>
      <c r="C275" s="1403" t="str">
        <f t="shared" si="80"/>
        <v>►</v>
      </c>
      <c r="D275" s="2475" t="str">
        <f t="shared" si="92"/>
        <v>►</v>
      </c>
      <c r="E275" s="1402" t="str">
        <f t="shared" si="81"/>
        <v>►</v>
      </c>
      <c r="F275" s="1402" t="str">
        <f t="shared" si="82"/>
        <v>►</v>
      </c>
      <c r="G275" s="1402" t="str">
        <f t="shared" si="83"/>
        <v>►</v>
      </c>
      <c r="H275" s="2606"/>
      <c r="I275" s="48"/>
      <c r="J275" s="48"/>
      <c r="K275" s="48"/>
      <c r="L275" s="48"/>
      <c r="M275" s="48"/>
      <c r="N275" s="48"/>
      <c r="O275" s="48"/>
      <c r="P275" s="48"/>
      <c r="Q275" s="48"/>
      <c r="R275" s="2607"/>
      <c r="S275" s="2441"/>
      <c r="T275" s="2443"/>
      <c r="U275" s="2442"/>
      <c r="V275" s="2589">
        <f t="shared" si="84"/>
        <v>0</v>
      </c>
      <c r="W275" s="2590" t="str">
        <f>IF(OR(V275=0, ISBLANK(P275)), "", TEXT(ROUND(V275/INDEX(AI21:AI83, MATCH(P275, AH21:AH83, 0)), 0),"# ##0") &amp; " " &amp; P275)</f>
        <v/>
      </c>
      <c r="X275" s="2591">
        <f t="shared" si="85"/>
        <v>0</v>
      </c>
      <c r="Y275" s="2592">
        <f t="shared" si="86"/>
        <v>0</v>
      </c>
      <c r="Z275" s="2592" t="str">
        <f t="shared" si="87"/>
        <v/>
      </c>
      <c r="AA275" s="2581"/>
      <c r="AB275" s="2593">
        <f t="shared" ref="AB275:AB338" si="94">IF(ISBLANK(AA275), V275, V275*(1-AA275/100))</f>
        <v>0</v>
      </c>
      <c r="AC275" s="2583">
        <v>1</v>
      </c>
      <c r="AD275" s="2594">
        <f t="shared" si="88"/>
        <v>0</v>
      </c>
      <c r="AE275" s="2564"/>
      <c r="AF275" s="2573">
        <f t="shared" ref="AF275:AF338" si="95">IFERROR(IF(ISNUMBER(U275)*ISNUMBER(S275),U275/S275,0),0)</f>
        <v>0</v>
      </c>
      <c r="AG275" s="2574">
        <f t="shared" si="89"/>
        <v>0</v>
      </c>
      <c r="AL275" s="1401" t="str">
        <f t="shared" si="93"/>
        <v>►</v>
      </c>
      <c r="AN275" s="76"/>
      <c r="AO275" s="76"/>
      <c r="AP275" s="76"/>
      <c r="AQ275" s="76"/>
      <c r="AS275" s="2257"/>
      <c r="AT275" s="2253"/>
      <c r="AU275" s="2253"/>
      <c r="AV275" s="2253"/>
      <c r="AW275" s="2253"/>
      <c r="AX275" s="2253"/>
      <c r="AY275" s="2621"/>
      <c r="BA275" s="48"/>
      <c r="BB275" s="48"/>
      <c r="BC275" s="48"/>
      <c r="BD275" s="48"/>
      <c r="BF275"/>
      <c r="BG275"/>
      <c r="BH275"/>
      <c r="BI275"/>
      <c r="BJ275"/>
      <c r="BK275"/>
      <c r="BL275"/>
      <c r="BN275" s="4">
        <v>1</v>
      </c>
      <c r="BO275" s="48"/>
      <c r="BP275" s="48"/>
    </row>
    <row r="276" spans="1:68" s="49" customFormat="1" ht="21" customHeight="1" x14ac:dyDescent="0.25">
      <c r="A276" s="1401" t="str">
        <f t="shared" si="90"/>
        <v>►</v>
      </c>
      <c r="B276" s="1402" t="str">
        <f t="shared" si="91"/>
        <v>►</v>
      </c>
      <c r="C276" s="1403" t="str">
        <f t="shared" si="80"/>
        <v>►</v>
      </c>
      <c r="D276" s="2475" t="str">
        <f t="shared" si="92"/>
        <v>►</v>
      </c>
      <c r="E276" s="1402" t="str">
        <f t="shared" si="81"/>
        <v>►</v>
      </c>
      <c r="F276" s="1402" t="str">
        <f t="shared" si="82"/>
        <v>►</v>
      </c>
      <c r="G276" s="1402" t="str">
        <f t="shared" si="83"/>
        <v>►</v>
      </c>
      <c r="H276" s="2606"/>
      <c r="I276" s="48"/>
      <c r="J276" s="48"/>
      <c r="K276" s="48"/>
      <c r="L276" s="48"/>
      <c r="M276" s="48"/>
      <c r="N276" s="48"/>
      <c r="O276" s="48"/>
      <c r="P276" s="48"/>
      <c r="Q276" s="48"/>
      <c r="R276" s="2607"/>
      <c r="S276" s="2441"/>
      <c r="T276" s="2443"/>
      <c r="U276" s="2442"/>
      <c r="V276" s="2577">
        <f t="shared" si="84"/>
        <v>0</v>
      </c>
      <c r="W276" s="2578" t="str">
        <f>IF(OR(V276=0, ISBLANK(P276)), "", TEXT(ROUND(V276/INDEX(AI21:AI83, MATCH(P276, AH21:AH83, 0)), 0),"# ##0") &amp; " " &amp; P276)</f>
        <v/>
      </c>
      <c r="X276" s="2579">
        <f t="shared" si="85"/>
        <v>0</v>
      </c>
      <c r="Y276" s="2580">
        <f t="shared" si="86"/>
        <v>0</v>
      </c>
      <c r="Z276" s="2580" t="str">
        <f t="shared" si="87"/>
        <v/>
      </c>
      <c r="AA276" s="2581"/>
      <c r="AB276" s="2582">
        <f t="shared" si="94"/>
        <v>0</v>
      </c>
      <c r="AC276" s="2583">
        <v>1</v>
      </c>
      <c r="AD276" s="2584">
        <f t="shared" si="88"/>
        <v>0</v>
      </c>
      <c r="AE276" s="2564"/>
      <c r="AF276" s="2573">
        <f t="shared" si="95"/>
        <v>0</v>
      </c>
      <c r="AG276" s="2574">
        <f t="shared" si="89"/>
        <v>0</v>
      </c>
      <c r="AL276" s="1401" t="str">
        <f t="shared" si="93"/>
        <v>►</v>
      </c>
      <c r="AN276" s="76"/>
      <c r="AO276" s="76"/>
      <c r="AP276" s="76"/>
      <c r="AQ276" s="76"/>
      <c r="AS276" s="2257"/>
      <c r="AT276" s="2253"/>
      <c r="AU276" s="2253"/>
      <c r="AV276" s="2253"/>
      <c r="AW276" s="2253"/>
      <c r="AX276" s="2253"/>
      <c r="AY276" s="2621"/>
      <c r="BA276" s="48"/>
      <c r="BB276" s="48"/>
      <c r="BC276" s="48"/>
      <c r="BD276" s="48"/>
      <c r="BF276"/>
      <c r="BG276"/>
      <c r="BH276"/>
      <c r="BI276"/>
      <c r="BJ276"/>
      <c r="BK276"/>
      <c r="BL276"/>
      <c r="BN276" s="4">
        <v>1</v>
      </c>
      <c r="BO276" s="48"/>
      <c r="BP276" s="48"/>
    </row>
    <row r="277" spans="1:68" s="49" customFormat="1" ht="21" customHeight="1" x14ac:dyDescent="0.25">
      <c r="A277" s="1401" t="str">
        <f t="shared" si="90"/>
        <v>►</v>
      </c>
      <c r="B277" s="1402" t="str">
        <f t="shared" si="91"/>
        <v>►</v>
      </c>
      <c r="C277" s="1403" t="str">
        <f t="shared" si="80"/>
        <v>►</v>
      </c>
      <c r="D277" s="2475" t="str">
        <f t="shared" si="92"/>
        <v>►</v>
      </c>
      <c r="E277" s="1402" t="str">
        <f t="shared" si="81"/>
        <v>►</v>
      </c>
      <c r="F277" s="1402" t="str">
        <f t="shared" si="82"/>
        <v>►</v>
      </c>
      <c r="G277" s="1402" t="str">
        <f t="shared" si="83"/>
        <v>►</v>
      </c>
      <c r="H277" s="2606"/>
      <c r="I277" s="48"/>
      <c r="J277" s="48"/>
      <c r="K277" s="48"/>
      <c r="L277" s="48"/>
      <c r="M277" s="48"/>
      <c r="N277" s="48"/>
      <c r="O277" s="48"/>
      <c r="P277" s="48"/>
      <c r="Q277" s="48"/>
      <c r="R277" s="2607"/>
      <c r="S277" s="2441"/>
      <c r="T277" s="2443"/>
      <c r="U277" s="2442"/>
      <c r="V277" s="2589">
        <f t="shared" si="84"/>
        <v>0</v>
      </c>
      <c r="W277" s="2590" t="str">
        <f>IF(OR(V277=0, ISBLANK(P277)), "", TEXT(ROUND(V277/INDEX(AI21:AI83, MATCH(P277, AH21:AH83, 0)), 0),"# ##0") &amp; " " &amp; P277)</f>
        <v/>
      </c>
      <c r="X277" s="2591">
        <f t="shared" si="85"/>
        <v>0</v>
      </c>
      <c r="Y277" s="2592">
        <f t="shared" si="86"/>
        <v>0</v>
      </c>
      <c r="Z277" s="2592" t="str">
        <f t="shared" si="87"/>
        <v/>
      </c>
      <c r="AA277" s="2581"/>
      <c r="AB277" s="2593">
        <f t="shared" si="94"/>
        <v>0</v>
      </c>
      <c r="AC277" s="2583">
        <v>1</v>
      </c>
      <c r="AD277" s="2594">
        <f t="shared" si="88"/>
        <v>0</v>
      </c>
      <c r="AE277" s="2564"/>
      <c r="AF277" s="2573">
        <f t="shared" si="95"/>
        <v>0</v>
      </c>
      <c r="AG277" s="2574">
        <f t="shared" si="89"/>
        <v>0</v>
      </c>
      <c r="AL277" s="1401" t="str">
        <f t="shared" si="93"/>
        <v>►</v>
      </c>
      <c r="AN277" s="76"/>
      <c r="AO277" s="76"/>
      <c r="AP277" s="76"/>
      <c r="AQ277" s="76"/>
      <c r="AS277" s="2257"/>
      <c r="AT277" s="2253"/>
      <c r="AU277" s="2253"/>
      <c r="AV277" s="2253"/>
      <c r="AW277" s="2253"/>
      <c r="AX277" s="2253"/>
      <c r="AY277" s="2621"/>
      <c r="BA277" s="48"/>
      <c r="BB277" s="48"/>
      <c r="BC277" s="48"/>
      <c r="BD277" s="48"/>
      <c r="BF277"/>
      <c r="BG277"/>
      <c r="BH277"/>
      <c r="BI277"/>
      <c r="BJ277"/>
      <c r="BK277"/>
      <c r="BL277"/>
      <c r="BN277" s="4">
        <v>1</v>
      </c>
      <c r="BO277" s="48"/>
      <c r="BP277" s="48"/>
    </row>
    <row r="278" spans="1:68" s="49" customFormat="1" ht="21" customHeight="1" x14ac:dyDescent="0.25">
      <c r="A278" s="1401" t="str">
        <f t="shared" si="90"/>
        <v>►</v>
      </c>
      <c r="B278" s="1402" t="str">
        <f t="shared" si="91"/>
        <v>►</v>
      </c>
      <c r="C278" s="1403" t="str">
        <f t="shared" si="80"/>
        <v>►</v>
      </c>
      <c r="D278" s="2475" t="str">
        <f t="shared" si="92"/>
        <v>►</v>
      </c>
      <c r="E278" s="1402" t="str">
        <f t="shared" si="81"/>
        <v>►</v>
      </c>
      <c r="F278" s="1402" t="str">
        <f t="shared" si="82"/>
        <v>►</v>
      </c>
      <c r="G278" s="1402" t="str">
        <f t="shared" si="83"/>
        <v>►</v>
      </c>
      <c r="H278" s="2606"/>
      <c r="I278" s="48"/>
      <c r="J278" s="48"/>
      <c r="K278" s="48"/>
      <c r="L278" s="48"/>
      <c r="M278" s="48"/>
      <c r="N278" s="48"/>
      <c r="O278" s="48"/>
      <c r="P278" s="48"/>
      <c r="Q278" s="48"/>
      <c r="R278" s="2607"/>
      <c r="S278" s="2441"/>
      <c r="T278" s="2443"/>
      <c r="U278" s="2442"/>
      <c r="V278" s="2577">
        <f t="shared" si="84"/>
        <v>0</v>
      </c>
      <c r="W278" s="2578" t="str">
        <f>IF(OR(V278=0, ISBLANK(P278)), "", TEXT(ROUND(V278/INDEX(AI21:AI83, MATCH(P278, AH21:AH83, 0)), 0),"# ##0") &amp; " " &amp; P278)</f>
        <v/>
      </c>
      <c r="X278" s="2579">
        <f t="shared" si="85"/>
        <v>0</v>
      </c>
      <c r="Y278" s="2580">
        <f t="shared" si="86"/>
        <v>0</v>
      </c>
      <c r="Z278" s="2580" t="str">
        <f t="shared" si="87"/>
        <v/>
      </c>
      <c r="AA278" s="2581"/>
      <c r="AB278" s="2582">
        <f t="shared" si="94"/>
        <v>0</v>
      </c>
      <c r="AC278" s="2583">
        <v>1</v>
      </c>
      <c r="AD278" s="2584">
        <f t="shared" si="88"/>
        <v>0</v>
      </c>
      <c r="AE278" s="2564"/>
      <c r="AF278" s="2573">
        <f t="shared" si="95"/>
        <v>0</v>
      </c>
      <c r="AG278" s="2574">
        <f t="shared" si="89"/>
        <v>0</v>
      </c>
      <c r="AL278" s="1401" t="str">
        <f t="shared" si="93"/>
        <v>►</v>
      </c>
      <c r="AN278" s="76"/>
      <c r="AO278" s="76"/>
      <c r="AP278" s="76"/>
      <c r="AQ278" s="76"/>
      <c r="AS278" s="2257"/>
      <c r="AT278" s="2253"/>
      <c r="AU278" s="2253"/>
      <c r="AV278" s="2253"/>
      <c r="AW278" s="2253"/>
      <c r="AX278" s="2253"/>
      <c r="AY278" s="2621"/>
      <c r="BF278"/>
      <c r="BG278"/>
      <c r="BH278"/>
      <c r="BI278"/>
      <c r="BJ278"/>
      <c r="BK278"/>
      <c r="BL278"/>
      <c r="BN278" s="4">
        <v>1</v>
      </c>
      <c r="BO278" s="48"/>
      <c r="BP278" s="48"/>
    </row>
    <row r="279" spans="1:68" s="49" customFormat="1" ht="21" customHeight="1" thickBot="1" x14ac:dyDescent="0.3">
      <c r="A279" s="1401" t="str">
        <f t="shared" si="90"/>
        <v>►</v>
      </c>
      <c r="B279" s="1402" t="str">
        <f t="shared" si="91"/>
        <v>►</v>
      </c>
      <c r="C279" s="1403" t="str">
        <f t="shared" si="80"/>
        <v>►</v>
      </c>
      <c r="D279" s="2475" t="str">
        <f t="shared" si="92"/>
        <v>►</v>
      </c>
      <c r="E279" s="1402" t="str">
        <f t="shared" si="81"/>
        <v>►</v>
      </c>
      <c r="F279" s="1402" t="str">
        <f t="shared" si="82"/>
        <v>►</v>
      </c>
      <c r="G279" s="1402" t="str">
        <f t="shared" si="83"/>
        <v>►</v>
      </c>
      <c r="H279" s="2630"/>
      <c r="I279" s="2631"/>
      <c r="J279" s="2631"/>
      <c r="K279" s="2631"/>
      <c r="L279" s="2631"/>
      <c r="M279" s="2631"/>
      <c r="N279" s="2631"/>
      <c r="O279" s="2631"/>
      <c r="P279" s="2631"/>
      <c r="Q279" s="2631"/>
      <c r="R279" s="2632"/>
      <c r="S279" s="2441"/>
      <c r="T279" s="2443"/>
      <c r="U279" s="2442"/>
      <c r="V279" s="2589">
        <f t="shared" si="84"/>
        <v>0</v>
      </c>
      <c r="W279" s="2590" t="str">
        <f>IF(OR(V279=0, ISBLANK(P279)), "", TEXT(ROUND(V279/INDEX(AI21:AI83, MATCH(P279, AH21:AH83, 0)), 0),"# ##0") &amp; " " &amp; P279)</f>
        <v/>
      </c>
      <c r="X279" s="2591">
        <f t="shared" si="85"/>
        <v>0</v>
      </c>
      <c r="Y279" s="2592">
        <f t="shared" si="86"/>
        <v>0</v>
      </c>
      <c r="Z279" s="2592" t="str">
        <f t="shared" si="87"/>
        <v/>
      </c>
      <c r="AA279" s="2581"/>
      <c r="AB279" s="2593">
        <f t="shared" si="94"/>
        <v>0</v>
      </c>
      <c r="AC279" s="2583">
        <v>1</v>
      </c>
      <c r="AD279" s="2594">
        <f t="shared" si="88"/>
        <v>0</v>
      </c>
      <c r="AE279" s="2564"/>
      <c r="AF279" s="2573">
        <f t="shared" si="95"/>
        <v>0</v>
      </c>
      <c r="AG279" s="2574">
        <f t="shared" si="89"/>
        <v>0</v>
      </c>
      <c r="AL279" s="1401" t="str">
        <f t="shared" si="93"/>
        <v>►</v>
      </c>
      <c r="AN279" s="76"/>
      <c r="AO279" s="76"/>
      <c r="AP279" s="76"/>
      <c r="AQ279" s="76"/>
      <c r="AS279" s="2306"/>
      <c r="AT279" s="2307"/>
      <c r="AU279" s="2307"/>
      <c r="AV279" s="2307"/>
      <c r="AW279" s="2307"/>
      <c r="AX279" s="2307"/>
      <c r="AY279" s="2633"/>
      <c r="BF279"/>
      <c r="BG279"/>
      <c r="BH279"/>
      <c r="BI279"/>
      <c r="BJ279"/>
      <c r="BK279"/>
      <c r="BL279"/>
      <c r="BN279" s="4">
        <v>1</v>
      </c>
      <c r="BO279" s="48"/>
      <c r="BP279" s="48"/>
    </row>
    <row r="280" spans="1:68" s="49" customFormat="1" ht="21" customHeight="1" thickBot="1" x14ac:dyDescent="0.3">
      <c r="A280" s="1401" t="str">
        <f t="shared" si="90"/>
        <v>A</v>
      </c>
      <c r="B280" s="1402" t="str">
        <f t="shared" si="91"/>
        <v/>
      </c>
      <c r="C280" s="1403">
        <f t="shared" si="80"/>
        <v>0</v>
      </c>
      <c r="D280" s="2475">
        <f t="shared" si="92"/>
        <v>0</v>
      </c>
      <c r="E280" s="1402">
        <f t="shared" si="81"/>
        <v>0</v>
      </c>
      <c r="F280" s="1402">
        <f t="shared" si="82"/>
        <v>0</v>
      </c>
      <c r="G280" s="1402" t="str">
        <f t="shared" si="83"/>
        <v/>
      </c>
      <c r="H280" s="2634" t="s">
        <v>18</v>
      </c>
      <c r="I280" s="2635"/>
      <c r="J280" s="2635"/>
      <c r="K280" s="2635"/>
      <c r="L280" s="2635"/>
      <c r="M280" s="2635"/>
      <c r="N280" s="2635"/>
      <c r="O280" s="2635"/>
      <c r="P280" s="2635"/>
      <c r="Q280" s="2635"/>
      <c r="R280" s="2635"/>
      <c r="S280" s="2441"/>
      <c r="T280" s="2443"/>
      <c r="U280" s="2442"/>
      <c r="V280" s="2577">
        <f t="shared" si="84"/>
        <v>0</v>
      </c>
      <c r="W280" s="2578" t="str">
        <f>IF(OR(V280=0, ISBLANK(P280)), "", TEXT(ROUND(V280/INDEX(AI21:AI83, MATCH(P280, AH21:AH83, 0)), 0),"# ##0") &amp; " " &amp; P280)</f>
        <v/>
      </c>
      <c r="X280" s="2579">
        <f t="shared" si="85"/>
        <v>0</v>
      </c>
      <c r="Y280" s="2580">
        <f t="shared" si="86"/>
        <v>0</v>
      </c>
      <c r="Z280" s="2580" t="str">
        <f t="shared" si="87"/>
        <v/>
      </c>
      <c r="AA280" s="2581"/>
      <c r="AB280" s="2582">
        <f t="shared" si="94"/>
        <v>0</v>
      </c>
      <c r="AC280" s="2583">
        <v>1</v>
      </c>
      <c r="AD280" s="2584">
        <f t="shared" si="88"/>
        <v>0</v>
      </c>
      <c r="AE280" s="2564"/>
      <c r="AF280" s="2573">
        <f t="shared" si="95"/>
        <v>0</v>
      </c>
      <c r="AG280" s="2574">
        <f t="shared" si="89"/>
        <v>0</v>
      </c>
      <c r="AL280" s="1401" t="str">
        <f t="shared" si="93"/>
        <v>A</v>
      </c>
      <c r="AN280" s="76"/>
      <c r="AO280" s="76"/>
      <c r="AP280" s="76"/>
      <c r="AQ280" s="76"/>
      <c r="AS280"/>
      <c r="AT280"/>
      <c r="AU280"/>
      <c r="AV280"/>
      <c r="AW280"/>
      <c r="AX280"/>
      <c r="AY280"/>
      <c r="BF280"/>
      <c r="BG280"/>
      <c r="BH280"/>
      <c r="BI280"/>
      <c r="BJ280"/>
      <c r="BK280"/>
      <c r="BL280"/>
      <c r="BN280" s="4">
        <v>1</v>
      </c>
      <c r="BO280" s="48"/>
      <c r="BP280" s="48"/>
    </row>
    <row r="281" spans="1:68" s="49" customFormat="1" ht="21" customHeight="1" x14ac:dyDescent="0.25">
      <c r="A281" s="1401" t="str">
        <f t="shared" si="90"/>
        <v>►</v>
      </c>
      <c r="B281" s="1402" t="str">
        <f t="shared" si="91"/>
        <v>►</v>
      </c>
      <c r="C281" s="1403" t="str">
        <f t="shared" si="80"/>
        <v>►</v>
      </c>
      <c r="D281" s="2475" t="str">
        <f t="shared" si="92"/>
        <v>►</v>
      </c>
      <c r="E281" s="1402" t="str">
        <f t="shared" si="81"/>
        <v>►</v>
      </c>
      <c r="F281" s="1402" t="str">
        <f t="shared" si="82"/>
        <v>►</v>
      </c>
      <c r="G281" s="1402" t="str">
        <f t="shared" si="83"/>
        <v>►</v>
      </c>
      <c r="H281" s="54"/>
      <c r="I281" s="55"/>
      <c r="J281" s="56"/>
      <c r="K281" s="56"/>
      <c r="L281" s="57"/>
      <c r="M281" s="58"/>
      <c r="N281" s="2456"/>
      <c r="O281" s="2456"/>
      <c r="P281" s="2445">
        <v>5</v>
      </c>
      <c r="Q281" s="2445"/>
      <c r="R281" s="2446"/>
      <c r="S281" s="2441"/>
      <c r="T281" s="2443"/>
      <c r="U281" s="2442"/>
      <c r="V281" s="2589">
        <f t="shared" si="84"/>
        <v>0</v>
      </c>
      <c r="W281" s="2590" t="str">
        <f>IF(OR(V281=0, ISBLANK(P281)), "", TEXT(ROUND(V281/INDEX(AI21:AI83, MATCH(P281, AH21:AH83, 0)), 0),"# ##0") &amp; " " &amp; P281)</f>
        <v/>
      </c>
      <c r="X281" s="2591">
        <f t="shared" si="85"/>
        <v>0</v>
      </c>
      <c r="Y281" s="2592">
        <f t="shared" si="86"/>
        <v>0</v>
      </c>
      <c r="Z281" s="2592" t="str">
        <f t="shared" si="87"/>
        <v/>
      </c>
      <c r="AA281" s="2581"/>
      <c r="AB281" s="2593">
        <f t="shared" si="94"/>
        <v>0</v>
      </c>
      <c r="AC281" s="2583">
        <v>1</v>
      </c>
      <c r="AD281" s="2594">
        <f t="shared" si="88"/>
        <v>0</v>
      </c>
      <c r="AE281" s="2564"/>
      <c r="AF281" s="2573">
        <f t="shared" si="95"/>
        <v>0</v>
      </c>
      <c r="AG281" s="2574">
        <f t="shared" si="89"/>
        <v>0</v>
      </c>
      <c r="AL281" s="1401" t="str">
        <f t="shared" si="93"/>
        <v>►</v>
      </c>
      <c r="AN281" s="76"/>
      <c r="AO281" s="76"/>
      <c r="AP281" s="76"/>
      <c r="AQ281" s="76"/>
      <c r="AS281" s="3573" t="s">
        <v>2080</v>
      </c>
      <c r="AT281" s="3574"/>
      <c r="AU281" s="3574"/>
      <c r="AV281" s="3574"/>
      <c r="AW281" s="3574"/>
      <c r="AX281" s="3574"/>
      <c r="AY281" s="3575"/>
      <c r="BF281"/>
      <c r="BG281"/>
      <c r="BH281"/>
      <c r="BI281"/>
      <c r="BJ281"/>
      <c r="BK281"/>
      <c r="BL281"/>
      <c r="BN281" s="4">
        <v>1</v>
      </c>
      <c r="BO281" s="48"/>
      <c r="BP281" s="48"/>
    </row>
    <row r="282" spans="1:68" s="49" customFormat="1" ht="21" customHeight="1" x14ac:dyDescent="0.25">
      <c r="A282" s="1401" t="str">
        <f t="shared" si="90"/>
        <v>►</v>
      </c>
      <c r="B282" s="1402" t="str">
        <f t="shared" si="91"/>
        <v>►</v>
      </c>
      <c r="C282" s="1403" t="str">
        <f t="shared" si="80"/>
        <v>►</v>
      </c>
      <c r="D282" s="2475" t="str">
        <f t="shared" si="92"/>
        <v>►</v>
      </c>
      <c r="E282" s="1402" t="str">
        <f t="shared" si="81"/>
        <v>►</v>
      </c>
      <c r="F282" s="1402" t="str">
        <f t="shared" si="82"/>
        <v>►</v>
      </c>
      <c r="G282" s="1402" t="str">
        <f t="shared" si="83"/>
        <v>►</v>
      </c>
      <c r="H282" s="66"/>
      <c r="I282" s="67"/>
      <c r="J282" s="68"/>
      <c r="K282" s="68"/>
      <c r="L282" s="69"/>
      <c r="M282" s="70"/>
      <c r="N282" s="2457"/>
      <c r="O282" s="2457"/>
      <c r="P282" s="2447"/>
      <c r="Q282" s="2447"/>
      <c r="R282" s="2448"/>
      <c r="S282" s="2441"/>
      <c r="T282" s="2443"/>
      <c r="U282" s="2442"/>
      <c r="V282" s="2577">
        <f t="shared" si="84"/>
        <v>0</v>
      </c>
      <c r="W282" s="2578" t="str">
        <f>IF(OR(V282=0, ISBLANK(P282)), "", TEXT(ROUND(V282/INDEX(AI21:AI83, MATCH(P282, AH21:AH83, 0)), 0),"# ##0") &amp; " " &amp; P282)</f>
        <v/>
      </c>
      <c r="X282" s="2579">
        <f t="shared" si="85"/>
        <v>0</v>
      </c>
      <c r="Y282" s="2580">
        <f t="shared" si="86"/>
        <v>0</v>
      </c>
      <c r="Z282" s="2580" t="str">
        <f t="shared" si="87"/>
        <v/>
      </c>
      <c r="AA282" s="2581"/>
      <c r="AB282" s="2582">
        <f t="shared" si="94"/>
        <v>0</v>
      </c>
      <c r="AC282" s="2583">
        <v>1</v>
      </c>
      <c r="AD282" s="2584">
        <f t="shared" si="88"/>
        <v>0</v>
      </c>
      <c r="AE282" s="2564"/>
      <c r="AF282" s="2573">
        <f t="shared" si="95"/>
        <v>0</v>
      </c>
      <c r="AG282" s="2574">
        <f t="shared" si="89"/>
        <v>0</v>
      </c>
      <c r="AL282" s="1401" t="str">
        <f t="shared" si="93"/>
        <v>►</v>
      </c>
      <c r="AN282" s="76"/>
      <c r="AO282" s="76"/>
      <c r="AP282" s="76"/>
      <c r="AQ282" s="76"/>
      <c r="AS282" s="3252"/>
      <c r="AT282" s="3248"/>
      <c r="AU282" s="3248"/>
      <c r="AV282" s="3248"/>
      <c r="AW282" s="3248"/>
      <c r="AX282" s="3248"/>
      <c r="AY282" s="3253"/>
      <c r="BF282"/>
      <c r="BG282"/>
      <c r="BH282"/>
      <c r="BI282"/>
      <c r="BJ282"/>
      <c r="BK282"/>
      <c r="BL282"/>
      <c r="BN282" s="4">
        <v>1</v>
      </c>
      <c r="BO282" s="48"/>
      <c r="BP282" s="48"/>
    </row>
    <row r="283" spans="1:68" s="49" customFormat="1" ht="21" customHeight="1" x14ac:dyDescent="0.25">
      <c r="A283" s="1401" t="str">
        <f t="shared" si="90"/>
        <v>►</v>
      </c>
      <c r="B283" s="1402" t="str">
        <f t="shared" si="91"/>
        <v>►</v>
      </c>
      <c r="C283" s="1403" t="str">
        <f t="shared" si="80"/>
        <v>►</v>
      </c>
      <c r="D283" s="2475" t="str">
        <f t="shared" si="92"/>
        <v>►</v>
      </c>
      <c r="E283" s="1402" t="str">
        <f t="shared" si="81"/>
        <v>►</v>
      </c>
      <c r="F283" s="1402" t="str">
        <f t="shared" si="82"/>
        <v>►</v>
      </c>
      <c r="G283" s="1402" t="str">
        <f t="shared" si="83"/>
        <v>►</v>
      </c>
      <c r="H283" s="66"/>
      <c r="I283" s="77"/>
      <c r="J283" s="78"/>
      <c r="K283" s="79"/>
      <c r="L283" s="80"/>
      <c r="M283" s="81"/>
      <c r="N283" s="82"/>
      <c r="O283" s="83"/>
      <c r="P283" s="84"/>
      <c r="Q283" s="16"/>
      <c r="R283" s="85"/>
      <c r="S283" s="2441"/>
      <c r="T283" s="2443"/>
      <c r="U283" s="2442"/>
      <c r="V283" s="2589">
        <f t="shared" si="84"/>
        <v>0</v>
      </c>
      <c r="W283" s="2590" t="str">
        <f>IF(OR(V283=0, ISBLANK(P283)), "", TEXT(ROUND(V283/INDEX(AI21:AI83, MATCH(P283, AH21:AH83, 0)), 0),"# ##0") &amp; " " &amp; P283)</f>
        <v/>
      </c>
      <c r="X283" s="2591">
        <f t="shared" si="85"/>
        <v>0</v>
      </c>
      <c r="Y283" s="2592">
        <f t="shared" si="86"/>
        <v>0</v>
      </c>
      <c r="Z283" s="2592" t="str">
        <f t="shared" si="87"/>
        <v/>
      </c>
      <c r="AA283" s="2581"/>
      <c r="AB283" s="2593">
        <f t="shared" si="94"/>
        <v>0</v>
      </c>
      <c r="AC283" s="2583">
        <v>1</v>
      </c>
      <c r="AD283" s="2594">
        <f t="shared" si="88"/>
        <v>0</v>
      </c>
      <c r="AE283" s="2564"/>
      <c r="AF283" s="2573">
        <f t="shared" si="95"/>
        <v>0</v>
      </c>
      <c r="AG283" s="2574">
        <f t="shared" si="89"/>
        <v>0</v>
      </c>
      <c r="AL283" s="1401" t="str">
        <f t="shared" si="93"/>
        <v>►</v>
      </c>
      <c r="AN283" s="76"/>
      <c r="AO283" s="76"/>
      <c r="AP283" s="76"/>
      <c r="AQ283" s="76"/>
      <c r="AS283" s="3252" t="s">
        <v>2084</v>
      </c>
      <c r="AT283" s="3248"/>
      <c r="AU283" s="3248"/>
      <c r="AV283" s="3248"/>
      <c r="AW283" s="3248"/>
      <c r="AX283" s="3248"/>
      <c r="AY283" s="3253"/>
      <c r="BF283" s="31"/>
      <c r="BG283" s="31"/>
      <c r="BH283" s="31"/>
      <c r="BI283" s="31"/>
      <c r="BJ283" s="31"/>
      <c r="BK283" s="31"/>
      <c r="BL283" s="31"/>
      <c r="BN283" s="4">
        <v>1</v>
      </c>
      <c r="BO283" s="48"/>
      <c r="BP283" s="48"/>
    </row>
    <row r="284" spans="1:68" s="49" customFormat="1" ht="21" customHeight="1" x14ac:dyDescent="0.25">
      <c r="A284" s="1401" t="str">
        <f t="shared" si="90"/>
        <v>►</v>
      </c>
      <c r="B284" s="1402" t="str">
        <f t="shared" si="91"/>
        <v>►</v>
      </c>
      <c r="C284" s="1403" t="str">
        <f t="shared" ref="C284:C347" si="96">IF(B284="►", "►", IFERROR(LEFT(B284, SEARCH(".", B284)-1), 0))</f>
        <v>►</v>
      </c>
      <c r="D284" s="2475" t="str">
        <f t="shared" si="92"/>
        <v>►</v>
      </c>
      <c r="E284" s="1402" t="str">
        <f t="shared" ref="E284:E347" si="97">IF(B284="►", "►", IFERROR(MID(B284, SEARCH(".", B284, SEARCH(".", B284)+1)+1, SEARCH(".", B284, SEARCH(".", B284, SEARCH(".", B284)+1)+1) - SEARCH(".", B284, SEARCH(".", B284)+1)-1), 0))</f>
        <v>►</v>
      </c>
      <c r="F284" s="1402" t="str">
        <f t="shared" ref="F284:F347" si="98"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1402" t="str">
        <f t="shared" ref="G284:G347" si="99">IF(OR(B284="►", ISBLANK(B284)), "►", IFERROR(RIGHT(B284, LEN(B284)-FIND("►", B284)-1), ""))</f>
        <v>►</v>
      </c>
      <c r="H284" s="66"/>
      <c r="I284" s="91"/>
      <c r="J284" s="91"/>
      <c r="K284" s="91"/>
      <c r="L284" s="92"/>
      <c r="M284" s="93"/>
      <c r="N284" s="93"/>
      <c r="O284" s="94"/>
      <c r="P284" s="2297"/>
      <c r="Q284" s="2297"/>
      <c r="R284" s="2449"/>
      <c r="S284" s="2441"/>
      <c r="T284" s="2443"/>
      <c r="U284" s="2442"/>
      <c r="V284" s="2577">
        <f t="shared" ref="V284:V347" si="100">IF(ISBLANK(U284) + (U284=0), 0, IFERROR(AG284*AF284*Q284, 0))</f>
        <v>0</v>
      </c>
      <c r="W284" s="2578" t="str">
        <f>IF(OR(V284=0, ISBLANK(P284)), "", TEXT(ROUND(V284/INDEX(AI21:AI83, MATCH(P284, AH21:AH83, 0)), 0),"# ##0") &amp; " " &amp; P284)</f>
        <v/>
      </c>
      <c r="X284" s="2579">
        <f t="shared" ref="X284:X347" si="101">IFERROR(IF(U284&gt;0, L284*AF284*Q284, 0), 0)</f>
        <v>0</v>
      </c>
      <c r="Y284" s="2580">
        <f t="shared" ref="Y284:Y347" si="102">IFERROR(IF(U284&gt;0,M284,0),0)</f>
        <v>0</v>
      </c>
      <c r="Z284" s="2580" t="str">
        <f t="shared" ref="Z284:Z347" si="103">IF(U284&gt;0,R284,"")</f>
        <v/>
      </c>
      <c r="AA284" s="2581"/>
      <c r="AB284" s="2582">
        <f t="shared" si="94"/>
        <v>0</v>
      </c>
      <c r="AC284" s="2583">
        <v>1</v>
      </c>
      <c r="AD284" s="2584">
        <f t="shared" ref="AD284:AD347" si="104">IF(OR(ISBLANK(AC284), ISTEXT(L284)), "", IF(V284=0, X284*AC284, V284*AC284))</f>
        <v>0</v>
      </c>
      <c r="AE284" s="2564"/>
      <c r="AF284" s="2573">
        <f t="shared" si="95"/>
        <v>0</v>
      </c>
      <c r="AG284" s="2574">
        <f t="shared" si="89"/>
        <v>0</v>
      </c>
      <c r="AL284" s="1401" t="str">
        <f t="shared" si="93"/>
        <v>►</v>
      </c>
      <c r="AN284" s="76"/>
      <c r="AO284" s="76"/>
      <c r="AP284" s="76"/>
      <c r="AQ284" s="76"/>
      <c r="AS284" s="3252"/>
      <c r="AT284" s="3248"/>
      <c r="AU284" s="3248"/>
      <c r="AV284" s="3248"/>
      <c r="AW284" s="3248"/>
      <c r="AX284" s="3248"/>
      <c r="AY284" s="3253"/>
      <c r="BF284" s="31"/>
      <c r="BG284" s="31"/>
      <c r="BH284" s="31"/>
      <c r="BI284" s="31"/>
      <c r="BJ284" s="31"/>
      <c r="BK284" s="31"/>
      <c r="BL284" s="31"/>
      <c r="BN284" s="4">
        <v>1</v>
      </c>
      <c r="BO284" s="48"/>
      <c r="BP284" s="48"/>
    </row>
    <row r="285" spans="1:68" s="49" customFormat="1" ht="21" customHeight="1" x14ac:dyDescent="0.25">
      <c r="A285" s="1401" t="str">
        <f t="shared" si="90"/>
        <v>►</v>
      </c>
      <c r="B285" s="1402" t="str">
        <f t="shared" si="91"/>
        <v>►</v>
      </c>
      <c r="C285" s="1403" t="str">
        <f t="shared" si="96"/>
        <v>►</v>
      </c>
      <c r="D285" s="2475" t="str">
        <f t="shared" si="92"/>
        <v>►</v>
      </c>
      <c r="E285" s="1402" t="str">
        <f t="shared" si="97"/>
        <v>►</v>
      </c>
      <c r="F285" s="1402" t="str">
        <f t="shared" si="98"/>
        <v>►</v>
      </c>
      <c r="G285" s="1402" t="str">
        <f t="shared" si="99"/>
        <v>►</v>
      </c>
      <c r="H285" s="66"/>
      <c r="I285" s="91"/>
      <c r="J285" s="91"/>
      <c r="K285" s="91"/>
      <c r="L285" s="110"/>
      <c r="M285" s="111"/>
      <c r="N285" s="92"/>
      <c r="O285" s="2588" t="s">
        <v>2529</v>
      </c>
      <c r="P285" s="2297"/>
      <c r="Q285" s="2297"/>
      <c r="R285" s="2449"/>
      <c r="S285" s="2441"/>
      <c r="T285" s="2443"/>
      <c r="U285" s="2442"/>
      <c r="V285" s="2589">
        <f t="shared" si="100"/>
        <v>0</v>
      </c>
      <c r="W285" s="2590" t="str">
        <f>IF(OR(V285=0, ISBLANK(P285)), "", TEXT(ROUND(V285/INDEX(AI21:AI83, MATCH(P285, AH21:AH83, 0)), 0),"# ##0") &amp; " " &amp; P285)</f>
        <v/>
      </c>
      <c r="X285" s="2591">
        <f t="shared" si="101"/>
        <v>0</v>
      </c>
      <c r="Y285" s="2592">
        <f t="shared" si="102"/>
        <v>0</v>
      </c>
      <c r="Z285" s="2592" t="str">
        <f t="shared" si="103"/>
        <v/>
      </c>
      <c r="AA285" s="2581"/>
      <c r="AB285" s="2593">
        <f t="shared" si="94"/>
        <v>0</v>
      </c>
      <c r="AC285" s="2583">
        <v>1</v>
      </c>
      <c r="AD285" s="2594">
        <f t="shared" si="104"/>
        <v>0</v>
      </c>
      <c r="AE285" s="2564"/>
      <c r="AF285" s="2573">
        <f t="shared" si="95"/>
        <v>0</v>
      </c>
      <c r="AG285" s="2574">
        <f t="shared" si="89"/>
        <v>0</v>
      </c>
      <c r="AL285" s="1401" t="str">
        <f t="shared" si="93"/>
        <v>►</v>
      </c>
      <c r="AN285" s="76"/>
      <c r="AO285" s="76"/>
      <c r="AP285" s="76"/>
      <c r="AQ285" s="76"/>
      <c r="AS285" s="2597"/>
      <c r="AT285" s="3281" t="s">
        <v>2086</v>
      </c>
      <c r="AU285" s="3281"/>
      <c r="AV285" s="3281"/>
      <c r="AW285" s="3281"/>
      <c r="AX285" s="3281"/>
      <c r="AY285" s="3581"/>
      <c r="BF285" s="31"/>
      <c r="BG285" s="31"/>
      <c r="BH285" s="31"/>
      <c r="BI285" s="31"/>
      <c r="BJ285" s="31"/>
      <c r="BK285" s="31"/>
      <c r="BL285" s="31"/>
      <c r="BN285" s="4">
        <v>1</v>
      </c>
      <c r="BO285" s="48"/>
      <c r="BP285" s="48"/>
    </row>
    <row r="286" spans="1:68" s="49" customFormat="1" ht="21" customHeight="1" x14ac:dyDescent="0.25">
      <c r="A286" s="1401" t="str">
        <f t="shared" si="90"/>
        <v>►</v>
      </c>
      <c r="B286" s="1402" t="str">
        <f t="shared" si="91"/>
        <v>►</v>
      </c>
      <c r="C286" s="1403" t="str">
        <f t="shared" si="96"/>
        <v>►</v>
      </c>
      <c r="D286" s="2475" t="str">
        <f t="shared" si="92"/>
        <v>►</v>
      </c>
      <c r="E286" s="1402" t="str">
        <f t="shared" si="97"/>
        <v>►</v>
      </c>
      <c r="F286" s="1402" t="str">
        <f t="shared" si="98"/>
        <v>►</v>
      </c>
      <c r="G286" s="1402" t="str">
        <f t="shared" si="99"/>
        <v>►</v>
      </c>
      <c r="H286" s="66"/>
      <c r="I286" s="121"/>
      <c r="J286" s="121"/>
      <c r="K286" s="121"/>
      <c r="L286" s="122"/>
      <c r="M286" s="123"/>
      <c r="N286" s="123"/>
      <c r="O286" s="123"/>
      <c r="P286" s="123"/>
      <c r="Q286" s="123"/>
      <c r="R286" s="124"/>
      <c r="S286" s="2441"/>
      <c r="T286" s="2443"/>
      <c r="U286" s="2442"/>
      <c r="V286" s="2577">
        <f t="shared" si="100"/>
        <v>0</v>
      </c>
      <c r="W286" s="2578" t="str">
        <f>IF(OR(V286=0, ISBLANK(P286)), "", TEXT(ROUND(V286/INDEX(AI21:AI83, MATCH(P286, AH21:AH83, 0)), 0),"# ##0") &amp; " " &amp; P286)</f>
        <v/>
      </c>
      <c r="X286" s="2579">
        <f t="shared" si="101"/>
        <v>0</v>
      </c>
      <c r="Y286" s="2580">
        <f t="shared" si="102"/>
        <v>0</v>
      </c>
      <c r="Z286" s="2580" t="str">
        <f t="shared" si="103"/>
        <v/>
      </c>
      <c r="AA286" s="2581"/>
      <c r="AB286" s="2582">
        <f t="shared" si="94"/>
        <v>0</v>
      </c>
      <c r="AC286" s="2583">
        <v>1</v>
      </c>
      <c r="AD286" s="2584">
        <f t="shared" si="104"/>
        <v>0</v>
      </c>
      <c r="AE286" s="2564"/>
      <c r="AF286" s="2573">
        <f t="shared" si="95"/>
        <v>0</v>
      </c>
      <c r="AG286" s="2574">
        <f t="shared" si="89"/>
        <v>0</v>
      </c>
      <c r="AL286" s="1401" t="str">
        <f t="shared" si="93"/>
        <v>►</v>
      </c>
      <c r="AN286" s="76"/>
      <c r="AO286" s="76"/>
      <c r="AP286" s="76"/>
      <c r="AQ286" s="76"/>
      <c r="AS286" s="2600"/>
      <c r="AT286" s="2242"/>
      <c r="AU286" s="2242"/>
      <c r="AV286" s="2242"/>
      <c r="AW286" s="2242"/>
      <c r="AX286" s="730"/>
      <c r="AY286" s="2601"/>
      <c r="BF286" s="31"/>
      <c r="BG286" s="31"/>
      <c r="BH286" s="31"/>
      <c r="BI286" s="31"/>
      <c r="BJ286" s="31"/>
      <c r="BK286" s="31"/>
      <c r="BL286" s="31"/>
      <c r="BN286" s="4">
        <v>1</v>
      </c>
      <c r="BO286" s="48"/>
      <c r="BP286" s="48"/>
    </row>
    <row r="287" spans="1:68" s="49" customFormat="1" ht="21" customHeight="1" x14ac:dyDescent="0.25">
      <c r="A287" s="1401" t="str">
        <f t="shared" si="90"/>
        <v>►</v>
      </c>
      <c r="B287" s="1402" t="str">
        <f t="shared" si="91"/>
        <v>►</v>
      </c>
      <c r="C287" s="1403" t="str">
        <f t="shared" si="96"/>
        <v>►</v>
      </c>
      <c r="D287" s="2475" t="str">
        <f t="shared" si="92"/>
        <v>►</v>
      </c>
      <c r="E287" s="1402" t="str">
        <f t="shared" si="97"/>
        <v>►</v>
      </c>
      <c r="F287" s="1402" t="str">
        <f t="shared" si="98"/>
        <v>►</v>
      </c>
      <c r="G287" s="1402" t="str">
        <f t="shared" si="99"/>
        <v>►</v>
      </c>
      <c r="H287" s="129"/>
      <c r="I287" s="130"/>
      <c r="J287" s="130"/>
      <c r="K287" s="130"/>
      <c r="L287" s="131"/>
      <c r="M287" s="132"/>
      <c r="N287" s="2458"/>
      <c r="O287" s="2458"/>
      <c r="P287" s="2458"/>
      <c r="Q287" s="133"/>
      <c r="R287" s="134"/>
      <c r="S287" s="2441"/>
      <c r="T287" s="2443"/>
      <c r="U287" s="2442"/>
      <c r="V287" s="2589">
        <f t="shared" si="100"/>
        <v>0</v>
      </c>
      <c r="W287" s="2590" t="str">
        <f>IF(OR(V287=0, ISBLANK(P287)), "", TEXT(ROUND(V287/INDEX(AI21:AI83, MATCH(P287, AH21:AH83, 0)), 0),"# ##0") &amp; " " &amp; P287)</f>
        <v/>
      </c>
      <c r="X287" s="2591">
        <f t="shared" si="101"/>
        <v>0</v>
      </c>
      <c r="Y287" s="2592">
        <f t="shared" si="102"/>
        <v>0</v>
      </c>
      <c r="Z287" s="2592" t="str">
        <f t="shared" si="103"/>
        <v/>
      </c>
      <c r="AA287" s="2581"/>
      <c r="AB287" s="2593">
        <f t="shared" si="94"/>
        <v>0</v>
      </c>
      <c r="AC287" s="2583">
        <v>1</v>
      </c>
      <c r="AD287" s="2594">
        <f t="shared" si="104"/>
        <v>0</v>
      </c>
      <c r="AE287" s="2564"/>
      <c r="AF287" s="2573">
        <f t="shared" si="95"/>
        <v>0</v>
      </c>
      <c r="AG287" s="2574">
        <f t="shared" ref="AG287:AG350" si="105">IF(AND(U287&lt;&gt;"", ISNUMBER(S287)), IFERROR(INDEX($AI$21:$AI$91, MATCH(P287, $AH$21:$AH$91, 0)) * O287 * IF(ISBLANK(L287), 1, L287), 0), 0)</f>
        <v>0</v>
      </c>
      <c r="AL287" s="1401" t="str">
        <f t="shared" si="93"/>
        <v>►</v>
      </c>
      <c r="AN287" s="76"/>
      <c r="AO287" s="76"/>
      <c r="AP287" s="76"/>
      <c r="AQ287" s="76"/>
      <c r="AS287" s="2600"/>
      <c r="AT287" s="2242"/>
      <c r="AU287" s="2242"/>
      <c r="AV287" s="2242"/>
      <c r="AW287" s="2242"/>
      <c r="AX287" s="730"/>
      <c r="AY287" s="2601"/>
      <c r="BF287" s="31"/>
      <c r="BG287" s="31"/>
      <c r="BH287" s="31"/>
      <c r="BI287" s="31"/>
      <c r="BJ287" s="31"/>
      <c r="BK287" s="31"/>
      <c r="BL287" s="31"/>
      <c r="BN287" s="4">
        <v>1</v>
      </c>
      <c r="BO287" s="48"/>
      <c r="BP287" s="48"/>
    </row>
    <row r="288" spans="1:68" s="49" customFormat="1" ht="21" customHeight="1" x14ac:dyDescent="0.25">
      <c r="A288" s="1401" t="str">
        <f t="shared" si="90"/>
        <v>►</v>
      </c>
      <c r="B288" s="1402" t="str">
        <f t="shared" si="91"/>
        <v>►</v>
      </c>
      <c r="C288" s="1403" t="str">
        <f t="shared" si="96"/>
        <v>►</v>
      </c>
      <c r="D288" s="2475" t="str">
        <f t="shared" si="92"/>
        <v>►</v>
      </c>
      <c r="E288" s="1402" t="str">
        <f t="shared" si="97"/>
        <v>►</v>
      </c>
      <c r="F288" s="1402" t="str">
        <f t="shared" si="98"/>
        <v>►</v>
      </c>
      <c r="G288" s="1402" t="str">
        <f t="shared" si="99"/>
        <v>►</v>
      </c>
      <c r="H288" s="138"/>
      <c r="I288" s="139"/>
      <c r="J288" s="140"/>
      <c r="K288" s="140"/>
      <c r="L288" s="141"/>
      <c r="M288" s="141"/>
      <c r="N288" s="141"/>
      <c r="O288" s="141"/>
      <c r="P288" s="141"/>
      <c r="Q288" s="142"/>
      <c r="R288" s="143"/>
      <c r="S288" s="2441"/>
      <c r="T288" s="2443"/>
      <c r="U288" s="2442"/>
      <c r="V288" s="2577">
        <f t="shared" si="100"/>
        <v>0</v>
      </c>
      <c r="W288" s="2578" t="str">
        <f>IF(OR(V288=0, ISBLANK(P288)), "", TEXT(ROUND(V288/INDEX(AI21:AI83, MATCH(P288, AH21:AH83, 0)), 0),"# ##0") &amp; " " &amp; P288)</f>
        <v/>
      </c>
      <c r="X288" s="2579">
        <f t="shared" si="101"/>
        <v>0</v>
      </c>
      <c r="Y288" s="2580">
        <f t="shared" si="102"/>
        <v>0</v>
      </c>
      <c r="Z288" s="2580" t="str">
        <f t="shared" si="103"/>
        <v/>
      </c>
      <c r="AA288" s="2581"/>
      <c r="AB288" s="2582">
        <f t="shared" si="94"/>
        <v>0</v>
      </c>
      <c r="AC288" s="2583">
        <v>1</v>
      </c>
      <c r="AD288" s="2584">
        <f t="shared" si="104"/>
        <v>0</v>
      </c>
      <c r="AE288" s="2564"/>
      <c r="AF288" s="2573">
        <f t="shared" si="95"/>
        <v>0</v>
      </c>
      <c r="AG288" s="2574">
        <f t="shared" si="105"/>
        <v>0</v>
      </c>
      <c r="AL288" s="1401" t="str">
        <f t="shared" si="93"/>
        <v>►</v>
      </c>
      <c r="AN288" s="76"/>
      <c r="AO288" s="76"/>
      <c r="AP288" s="76"/>
      <c r="AQ288" s="76"/>
      <c r="AS288" s="2600"/>
      <c r="AT288" s="2242"/>
      <c r="AU288" s="2242"/>
      <c r="AV288" s="2242"/>
      <c r="AW288" s="2242"/>
      <c r="AX288" s="730"/>
      <c r="AY288" s="2601"/>
      <c r="BF288" s="31"/>
      <c r="BG288" s="31"/>
      <c r="BH288" s="31"/>
      <c r="BI288" s="31"/>
      <c r="BJ288" s="31"/>
      <c r="BK288" s="31"/>
      <c r="BL288" s="31"/>
      <c r="BN288" s="4">
        <v>1</v>
      </c>
      <c r="BO288" s="48"/>
      <c r="BP288" s="48"/>
    </row>
    <row r="289" spans="1:68" s="49" customFormat="1" ht="21" customHeight="1" x14ac:dyDescent="0.25">
      <c r="A289" s="1401" t="str">
        <f t="shared" si="90"/>
        <v>►</v>
      </c>
      <c r="B289" s="1402" t="str">
        <f t="shared" si="91"/>
        <v>►</v>
      </c>
      <c r="C289" s="1403" t="str">
        <f t="shared" si="96"/>
        <v>►</v>
      </c>
      <c r="D289" s="2475" t="str">
        <f t="shared" si="92"/>
        <v>►</v>
      </c>
      <c r="E289" s="1402" t="str">
        <f t="shared" si="97"/>
        <v>►</v>
      </c>
      <c r="F289" s="1402" t="str">
        <f t="shared" si="98"/>
        <v>►</v>
      </c>
      <c r="G289" s="1402" t="str">
        <f t="shared" si="99"/>
        <v>►</v>
      </c>
      <c r="H289" s="66"/>
      <c r="I289" s="149"/>
      <c r="J289" s="91"/>
      <c r="K289" s="91"/>
      <c r="L289" s="150"/>
      <c r="M289" s="151"/>
      <c r="N289" s="152"/>
      <c r="O289" s="2603"/>
      <c r="P289" s="2604"/>
      <c r="Q289" s="2605"/>
      <c r="R289" s="153"/>
      <c r="S289" s="2441"/>
      <c r="T289" s="2443"/>
      <c r="U289" s="2442"/>
      <c r="V289" s="2589">
        <f t="shared" si="100"/>
        <v>0</v>
      </c>
      <c r="W289" s="2590" t="str">
        <f>IF(OR(V289=0, ISBLANK(P289)), "", TEXT(ROUND(V289/INDEX(AI21:AI83, MATCH(P289, AH21:AH83, 0)), 0),"# ##0") &amp; " " &amp; P289)</f>
        <v/>
      </c>
      <c r="X289" s="2591">
        <f t="shared" si="101"/>
        <v>0</v>
      </c>
      <c r="Y289" s="2592">
        <f t="shared" si="102"/>
        <v>0</v>
      </c>
      <c r="Z289" s="2592" t="str">
        <f t="shared" si="103"/>
        <v/>
      </c>
      <c r="AA289" s="2581"/>
      <c r="AB289" s="2593">
        <f t="shared" si="94"/>
        <v>0</v>
      </c>
      <c r="AC289" s="2583">
        <v>1</v>
      </c>
      <c r="AD289" s="2594">
        <f t="shared" si="104"/>
        <v>0</v>
      </c>
      <c r="AE289" s="2564"/>
      <c r="AF289" s="2573">
        <f t="shared" si="95"/>
        <v>0</v>
      </c>
      <c r="AG289" s="2574">
        <f t="shared" si="105"/>
        <v>0</v>
      </c>
      <c r="AL289" s="1401" t="str">
        <f t="shared" si="93"/>
        <v>►</v>
      </c>
      <c r="AN289" s="76"/>
      <c r="AO289" s="76"/>
      <c r="AP289" s="76"/>
      <c r="AQ289" s="76"/>
      <c r="AS289" s="2600"/>
      <c r="AT289" s="2242"/>
      <c r="AU289" s="2242"/>
      <c r="AV289" s="2242"/>
      <c r="AW289" s="2242"/>
      <c r="AX289" s="730"/>
      <c r="AY289" s="2601"/>
      <c r="BF289" s="31"/>
      <c r="BG289" s="31"/>
      <c r="BH289" s="31"/>
      <c r="BI289" s="31"/>
      <c r="BJ289" s="31"/>
      <c r="BK289" s="31"/>
      <c r="BL289" s="31"/>
      <c r="BN289" s="4">
        <v>1</v>
      </c>
      <c r="BO289" s="48"/>
      <c r="BP289" s="48"/>
    </row>
    <row r="290" spans="1:68" s="49" customFormat="1" ht="21" customHeight="1" x14ac:dyDescent="0.25">
      <c r="A290" s="1401" t="str">
        <f t="shared" si="90"/>
        <v>►</v>
      </c>
      <c r="B290" s="1402" t="str">
        <f t="shared" si="91"/>
        <v>►</v>
      </c>
      <c r="C290" s="1403" t="str">
        <f t="shared" si="96"/>
        <v>►</v>
      </c>
      <c r="D290" s="2475" t="str">
        <f t="shared" si="92"/>
        <v>►</v>
      </c>
      <c r="E290" s="1402" t="str">
        <f t="shared" si="97"/>
        <v>►</v>
      </c>
      <c r="F290" s="1402" t="str">
        <f t="shared" si="98"/>
        <v>►</v>
      </c>
      <c r="G290" s="1402" t="str">
        <f t="shared" si="99"/>
        <v>►</v>
      </c>
      <c r="H290" s="66"/>
      <c r="I290" s="149"/>
      <c r="J290" s="91"/>
      <c r="K290" s="91"/>
      <c r="L290" s="2817"/>
      <c r="M290" s="164"/>
      <c r="N290" s="165"/>
      <c r="O290" s="2451"/>
      <c r="P290" s="2453"/>
      <c r="Q290" s="3721"/>
      <c r="R290" s="166"/>
      <c r="S290" s="2441"/>
      <c r="T290" s="2443"/>
      <c r="U290" s="2442"/>
      <c r="V290" s="2577">
        <f t="shared" si="100"/>
        <v>0</v>
      </c>
      <c r="W290" s="2578" t="str">
        <f>IF(OR(V290=0, ISBLANK(P290)), "", TEXT(ROUND(V290/INDEX(AI21:AI83, MATCH(P290, AH21:AH83, 0)), 0),"# ##0") &amp; " " &amp; P290)</f>
        <v/>
      </c>
      <c r="X290" s="2579">
        <f t="shared" si="101"/>
        <v>0</v>
      </c>
      <c r="Y290" s="2580">
        <f t="shared" si="102"/>
        <v>0</v>
      </c>
      <c r="Z290" s="2580" t="str">
        <f t="shared" si="103"/>
        <v/>
      </c>
      <c r="AA290" s="2581"/>
      <c r="AB290" s="2582">
        <f t="shared" si="94"/>
        <v>0</v>
      </c>
      <c r="AC290" s="2583">
        <v>1</v>
      </c>
      <c r="AD290" s="2584">
        <f t="shared" si="104"/>
        <v>0</v>
      </c>
      <c r="AE290" s="2564"/>
      <c r="AF290" s="2573">
        <f t="shared" si="95"/>
        <v>0</v>
      </c>
      <c r="AG290" s="2574">
        <f t="shared" si="105"/>
        <v>0</v>
      </c>
      <c r="AL290" s="1401" t="str">
        <f t="shared" si="93"/>
        <v>►</v>
      </c>
      <c r="AN290" s="76"/>
      <c r="AO290" s="76"/>
      <c r="AP290" s="76"/>
      <c r="AQ290" s="76"/>
      <c r="AS290" s="2600"/>
      <c r="AT290" s="2242"/>
      <c r="AU290" s="2242"/>
      <c r="AV290" s="2242"/>
      <c r="AW290" s="2242"/>
      <c r="AX290" s="730"/>
      <c r="AY290" s="2601"/>
      <c r="BF290" s="31"/>
      <c r="BG290" s="31"/>
      <c r="BH290" s="31"/>
      <c r="BI290" s="31"/>
      <c r="BJ290" s="31"/>
      <c r="BK290" s="31"/>
      <c r="BL290" s="31"/>
      <c r="BN290" s="4">
        <v>1</v>
      </c>
      <c r="BO290" s="48"/>
      <c r="BP290" s="48"/>
    </row>
    <row r="291" spans="1:68" s="49" customFormat="1" ht="21" customHeight="1" x14ac:dyDescent="0.25">
      <c r="A291" s="1401" t="str">
        <f t="shared" si="90"/>
        <v>►</v>
      </c>
      <c r="B291" s="1402" t="str">
        <f t="shared" si="91"/>
        <v>►</v>
      </c>
      <c r="C291" s="1403" t="str">
        <f t="shared" si="96"/>
        <v>►</v>
      </c>
      <c r="D291" s="2475" t="str">
        <f t="shared" si="92"/>
        <v>►</v>
      </c>
      <c r="E291" s="1402" t="str">
        <f t="shared" si="97"/>
        <v>►</v>
      </c>
      <c r="F291" s="1402" t="str">
        <f t="shared" si="98"/>
        <v>►</v>
      </c>
      <c r="G291" s="1402" t="str">
        <f t="shared" si="99"/>
        <v>►</v>
      </c>
      <c r="H291" s="66"/>
      <c r="I291" s="149"/>
      <c r="J291" s="91"/>
      <c r="K291" s="91"/>
      <c r="L291" s="174"/>
      <c r="M291" s="175"/>
      <c r="N291" s="176"/>
      <c r="O291" s="177"/>
      <c r="P291" s="178"/>
      <c r="Q291" s="3721"/>
      <c r="R291" s="180"/>
      <c r="S291" s="2441"/>
      <c r="T291" s="2443"/>
      <c r="U291" s="2442"/>
      <c r="V291" s="2589">
        <f t="shared" si="100"/>
        <v>0</v>
      </c>
      <c r="W291" s="2590" t="str">
        <f>IF(OR(V291=0, ISBLANK(P291)), "", TEXT(ROUND(V291/INDEX(AI21:AI83, MATCH(P291, AH21:AH83, 0)), 0),"# ##0") &amp; " " &amp; P291)</f>
        <v/>
      </c>
      <c r="X291" s="2591">
        <f t="shared" si="101"/>
        <v>0</v>
      </c>
      <c r="Y291" s="2592">
        <f t="shared" si="102"/>
        <v>0</v>
      </c>
      <c r="Z291" s="2592" t="str">
        <f t="shared" si="103"/>
        <v/>
      </c>
      <c r="AA291" s="2581"/>
      <c r="AB291" s="2593">
        <f t="shared" si="94"/>
        <v>0</v>
      </c>
      <c r="AC291" s="2583">
        <v>1</v>
      </c>
      <c r="AD291" s="2594">
        <f t="shared" si="104"/>
        <v>0</v>
      </c>
      <c r="AE291" s="2564"/>
      <c r="AF291" s="2573">
        <f t="shared" si="95"/>
        <v>0</v>
      </c>
      <c r="AG291" s="2574">
        <f t="shared" si="105"/>
        <v>0</v>
      </c>
      <c r="AL291" s="1401" t="str">
        <f t="shared" si="93"/>
        <v>►</v>
      </c>
      <c r="AN291" s="76"/>
      <c r="AO291" s="76"/>
      <c r="AP291" s="76"/>
      <c r="AQ291" s="76"/>
      <c r="AS291" s="2600"/>
      <c r="AT291" s="2242"/>
      <c r="AU291" s="2242"/>
      <c r="AV291" s="2242"/>
      <c r="AW291" s="2242"/>
      <c r="AX291" s="730"/>
      <c r="AY291" s="2601"/>
      <c r="BF291" s="31"/>
      <c r="BG291" s="31"/>
      <c r="BH291" s="31"/>
      <c r="BI291" s="31"/>
      <c r="BJ291" s="31"/>
      <c r="BK291" s="31"/>
      <c r="BL291" s="31"/>
      <c r="BN291" s="4">
        <v>1</v>
      </c>
      <c r="BO291" s="48"/>
      <c r="BP291" s="48"/>
    </row>
    <row r="292" spans="1:68" s="49" customFormat="1" ht="21" customHeight="1" x14ac:dyDescent="0.25">
      <c r="A292" s="1401" t="str">
        <f t="shared" si="90"/>
        <v>►</v>
      </c>
      <c r="B292" s="1402" t="str">
        <f t="shared" si="91"/>
        <v>►</v>
      </c>
      <c r="C292" s="1403" t="str">
        <f t="shared" si="96"/>
        <v>►</v>
      </c>
      <c r="D292" s="2475" t="str">
        <f t="shared" si="92"/>
        <v>►</v>
      </c>
      <c r="E292" s="1402" t="str">
        <f t="shared" si="97"/>
        <v>►</v>
      </c>
      <c r="F292" s="1402" t="str">
        <f t="shared" si="98"/>
        <v>►</v>
      </c>
      <c r="G292" s="1402" t="str">
        <f t="shared" si="99"/>
        <v>►</v>
      </c>
      <c r="H292" s="196"/>
      <c r="I292" s="149"/>
      <c r="J292" s="91"/>
      <c r="K292" s="91"/>
      <c r="L292" s="174"/>
      <c r="M292" s="175"/>
      <c r="N292" s="176"/>
      <c r="O292" s="177"/>
      <c r="P292" s="178"/>
      <c r="Q292" s="3721"/>
      <c r="R292" s="180"/>
      <c r="S292" s="2441"/>
      <c r="T292" s="2443"/>
      <c r="U292" s="2442"/>
      <c r="V292" s="2577">
        <f t="shared" si="100"/>
        <v>0</v>
      </c>
      <c r="W292" s="2578" t="str">
        <f>IF(OR(V292=0, ISBLANK(P292)), "", TEXT(ROUND(V292/INDEX(AI21:AI83, MATCH(P292, AH21:AH83, 0)), 0),"# ##0") &amp; " " &amp; P292)</f>
        <v/>
      </c>
      <c r="X292" s="2579">
        <f t="shared" si="101"/>
        <v>0</v>
      </c>
      <c r="Y292" s="2580">
        <f t="shared" si="102"/>
        <v>0</v>
      </c>
      <c r="Z292" s="2580" t="str">
        <f t="shared" si="103"/>
        <v/>
      </c>
      <c r="AA292" s="2581"/>
      <c r="AB292" s="2582">
        <f t="shared" si="94"/>
        <v>0</v>
      </c>
      <c r="AC292" s="2583">
        <v>1</v>
      </c>
      <c r="AD292" s="2584">
        <f t="shared" si="104"/>
        <v>0</v>
      </c>
      <c r="AE292" s="2564"/>
      <c r="AF292" s="2573">
        <f t="shared" si="95"/>
        <v>0</v>
      </c>
      <c r="AG292" s="2574">
        <f t="shared" si="105"/>
        <v>0</v>
      </c>
      <c r="AL292" s="1401" t="str">
        <f t="shared" si="93"/>
        <v>►</v>
      </c>
      <c r="AN292" s="76"/>
      <c r="AO292" s="76"/>
      <c r="AP292" s="76"/>
      <c r="AQ292" s="76"/>
      <c r="AS292" s="2600"/>
      <c r="AT292" s="2242"/>
      <c r="AU292" s="2242"/>
      <c r="AV292" s="2242"/>
      <c r="AW292" s="2242"/>
      <c r="AX292" s="730"/>
      <c r="AY292" s="2601"/>
      <c r="BF292" s="31"/>
      <c r="BG292" s="31"/>
      <c r="BH292" s="31"/>
      <c r="BI292" s="31"/>
      <c r="BJ292" s="31"/>
      <c r="BK292" s="31"/>
      <c r="BL292" s="31"/>
      <c r="BN292" s="4">
        <v>1</v>
      </c>
      <c r="BO292" s="48"/>
      <c r="BP292" s="48"/>
    </row>
    <row r="293" spans="1:68" s="49" customFormat="1" ht="21" customHeight="1" x14ac:dyDescent="0.25">
      <c r="A293" s="1401" t="str">
        <f t="shared" si="90"/>
        <v>►</v>
      </c>
      <c r="B293" s="1402" t="str">
        <f t="shared" si="91"/>
        <v>►</v>
      </c>
      <c r="C293" s="1403" t="str">
        <f t="shared" si="96"/>
        <v>►</v>
      </c>
      <c r="D293" s="2475" t="str">
        <f t="shared" si="92"/>
        <v>►</v>
      </c>
      <c r="E293" s="1402" t="str">
        <f t="shared" si="97"/>
        <v>►</v>
      </c>
      <c r="F293" s="1402" t="str">
        <f t="shared" si="98"/>
        <v>►</v>
      </c>
      <c r="G293" s="1402" t="str">
        <f t="shared" si="99"/>
        <v>►</v>
      </c>
      <c r="H293" s="2606"/>
      <c r="I293" s="48"/>
      <c r="J293" s="48"/>
      <c r="K293" s="48"/>
      <c r="L293" s="48"/>
      <c r="M293" s="48"/>
      <c r="N293" s="48"/>
      <c r="O293" s="48"/>
      <c r="P293" s="48"/>
      <c r="Q293" s="48"/>
      <c r="R293" s="2607"/>
      <c r="S293" s="2441"/>
      <c r="T293" s="2443"/>
      <c r="U293" s="2442"/>
      <c r="V293" s="2589">
        <f t="shared" si="100"/>
        <v>0</v>
      </c>
      <c r="W293" s="2590" t="str">
        <f>IF(OR(V293=0, ISBLANK(P293)), "", TEXT(ROUND(V293/INDEX(AI21:AI83, MATCH(P293, AH21:AH83, 0)), 0),"# ##0") &amp; " " &amp; P293)</f>
        <v/>
      </c>
      <c r="X293" s="2591">
        <f t="shared" si="101"/>
        <v>0</v>
      </c>
      <c r="Y293" s="2592">
        <f t="shared" si="102"/>
        <v>0</v>
      </c>
      <c r="Z293" s="2592" t="str">
        <f t="shared" si="103"/>
        <v/>
      </c>
      <c r="AA293" s="2581"/>
      <c r="AB293" s="2593">
        <f t="shared" si="94"/>
        <v>0</v>
      </c>
      <c r="AC293" s="2583">
        <v>1</v>
      </c>
      <c r="AD293" s="2594">
        <f t="shared" si="104"/>
        <v>0</v>
      </c>
      <c r="AE293" s="2564"/>
      <c r="AF293" s="2573">
        <f t="shared" si="95"/>
        <v>0</v>
      </c>
      <c r="AG293" s="2574">
        <f t="shared" si="105"/>
        <v>0</v>
      </c>
      <c r="AL293" s="1401" t="str">
        <f t="shared" si="93"/>
        <v>►</v>
      </c>
      <c r="AN293" s="76"/>
      <c r="AO293" s="76"/>
      <c r="AP293" s="76"/>
      <c r="AQ293" s="76"/>
      <c r="AS293" s="2600"/>
      <c r="AT293" s="2242"/>
      <c r="AU293" s="2242"/>
      <c r="AV293" s="2242"/>
      <c r="AW293" s="2242"/>
      <c r="AX293" s="730"/>
      <c r="AY293" s="2601"/>
      <c r="BF293" s="31"/>
      <c r="BG293" s="31"/>
      <c r="BH293" s="31"/>
      <c r="BI293" s="31"/>
      <c r="BJ293" s="31"/>
      <c r="BK293" s="31"/>
      <c r="BL293" s="31"/>
      <c r="BN293" s="4">
        <v>1</v>
      </c>
      <c r="BO293" s="48"/>
      <c r="BP293" s="48"/>
    </row>
    <row r="294" spans="1:68" s="49" customFormat="1" ht="21" customHeight="1" x14ac:dyDescent="0.25">
      <c r="A294" s="1401" t="str">
        <f t="shared" si="90"/>
        <v>►</v>
      </c>
      <c r="B294" s="1402" t="str">
        <f t="shared" si="91"/>
        <v>►</v>
      </c>
      <c r="C294" s="1403" t="str">
        <f t="shared" si="96"/>
        <v>►</v>
      </c>
      <c r="D294" s="2475" t="str">
        <f t="shared" si="92"/>
        <v>►</v>
      </c>
      <c r="E294" s="1402" t="str">
        <f t="shared" si="97"/>
        <v>►</v>
      </c>
      <c r="F294" s="1402" t="str">
        <f t="shared" si="98"/>
        <v>►</v>
      </c>
      <c r="G294" s="1402" t="str">
        <f t="shared" si="99"/>
        <v>►</v>
      </c>
      <c r="H294" s="2606"/>
      <c r="I294" s="48"/>
      <c r="J294" s="48"/>
      <c r="K294" s="48"/>
      <c r="L294" s="48"/>
      <c r="M294" s="48"/>
      <c r="N294" s="48"/>
      <c r="O294" s="48"/>
      <c r="P294" s="48"/>
      <c r="Q294" s="48"/>
      <c r="R294" s="2607"/>
      <c r="S294" s="2441"/>
      <c r="T294" s="2443"/>
      <c r="U294" s="2442"/>
      <c r="V294" s="2577">
        <f t="shared" si="100"/>
        <v>0</v>
      </c>
      <c r="W294" s="2578" t="str">
        <f>IF(OR(V294=0, ISBLANK(P294)), "", TEXT(ROUND(V294/INDEX(AI21:AI83, MATCH(P294, AH21:AH83, 0)), 0),"# ##0") &amp; " " &amp; P294)</f>
        <v/>
      </c>
      <c r="X294" s="2579">
        <f t="shared" si="101"/>
        <v>0</v>
      </c>
      <c r="Y294" s="2580">
        <f t="shared" si="102"/>
        <v>0</v>
      </c>
      <c r="Z294" s="2580" t="str">
        <f t="shared" si="103"/>
        <v/>
      </c>
      <c r="AA294" s="2581"/>
      <c r="AB294" s="2582">
        <f t="shared" si="94"/>
        <v>0</v>
      </c>
      <c r="AC294" s="2583">
        <v>1</v>
      </c>
      <c r="AD294" s="2584">
        <f t="shared" si="104"/>
        <v>0</v>
      </c>
      <c r="AE294" s="2564"/>
      <c r="AF294" s="2573">
        <f t="shared" si="95"/>
        <v>0</v>
      </c>
      <c r="AG294" s="2574">
        <f t="shared" si="105"/>
        <v>0</v>
      </c>
      <c r="AL294" s="1401" t="str">
        <f t="shared" si="93"/>
        <v>►</v>
      </c>
      <c r="AN294" s="76"/>
      <c r="AO294" s="76"/>
      <c r="AP294" s="76"/>
      <c r="AQ294" s="76"/>
      <c r="AS294" s="2600"/>
      <c r="AT294" s="2242"/>
      <c r="AU294" s="2242"/>
      <c r="AV294" s="2242"/>
      <c r="AW294" s="2242"/>
      <c r="AX294" s="730"/>
      <c r="AY294" s="2601"/>
      <c r="BF294" s="31"/>
      <c r="BG294" s="31"/>
      <c r="BH294" s="31"/>
      <c r="BI294" s="31"/>
      <c r="BJ294" s="31"/>
      <c r="BK294" s="31"/>
      <c r="BL294" s="31"/>
      <c r="BN294" s="4">
        <v>1</v>
      </c>
      <c r="BO294" s="48"/>
      <c r="BP294" s="48"/>
    </row>
    <row r="295" spans="1:68" s="49" customFormat="1" ht="21" customHeight="1" x14ac:dyDescent="0.25">
      <c r="A295" s="1401" t="str">
        <f t="shared" si="90"/>
        <v>►</v>
      </c>
      <c r="B295" s="1402" t="str">
        <f t="shared" si="91"/>
        <v>►</v>
      </c>
      <c r="C295" s="1403" t="str">
        <f t="shared" si="96"/>
        <v>►</v>
      </c>
      <c r="D295" s="2475" t="str">
        <f t="shared" si="92"/>
        <v>►</v>
      </c>
      <c r="E295" s="1402" t="str">
        <f t="shared" si="97"/>
        <v>►</v>
      </c>
      <c r="F295" s="1402" t="str">
        <f t="shared" si="98"/>
        <v>►</v>
      </c>
      <c r="G295" s="1402" t="str">
        <f t="shared" si="99"/>
        <v>►</v>
      </c>
      <c r="H295" s="2606"/>
      <c r="I295" s="48"/>
      <c r="J295" s="48"/>
      <c r="K295" s="48"/>
      <c r="L295" s="48"/>
      <c r="M295" s="48"/>
      <c r="N295" s="48"/>
      <c r="O295" s="48"/>
      <c r="P295" s="48"/>
      <c r="Q295" s="48"/>
      <c r="R295" s="2607"/>
      <c r="S295" s="2441"/>
      <c r="T295" s="2443"/>
      <c r="U295" s="2442"/>
      <c r="V295" s="2589">
        <f t="shared" si="100"/>
        <v>0</v>
      </c>
      <c r="W295" s="2590" t="str">
        <f>IF(OR(V295=0, ISBLANK(P295)), "", TEXT(ROUND(V295/INDEX(AI21:AI83, MATCH(P295, AH21:AH83, 0)), 0),"# ##0") &amp; " " &amp; P295)</f>
        <v/>
      </c>
      <c r="X295" s="2591">
        <f t="shared" si="101"/>
        <v>0</v>
      </c>
      <c r="Y295" s="2592">
        <f t="shared" si="102"/>
        <v>0</v>
      </c>
      <c r="Z295" s="2592" t="str">
        <f t="shared" si="103"/>
        <v/>
      </c>
      <c r="AA295" s="2581"/>
      <c r="AB295" s="2593">
        <f t="shared" si="94"/>
        <v>0</v>
      </c>
      <c r="AC295" s="2583">
        <v>1</v>
      </c>
      <c r="AD295" s="2594">
        <f t="shared" si="104"/>
        <v>0</v>
      </c>
      <c r="AE295" s="2564"/>
      <c r="AF295" s="2573">
        <f t="shared" si="95"/>
        <v>0</v>
      </c>
      <c r="AG295" s="2574">
        <f t="shared" si="105"/>
        <v>0</v>
      </c>
      <c r="AL295" s="1401" t="str">
        <f t="shared" si="93"/>
        <v>►</v>
      </c>
      <c r="AN295" s="76"/>
      <c r="AO295" s="76"/>
      <c r="AP295" s="76"/>
      <c r="AQ295" s="76"/>
      <c r="AS295" s="2600"/>
      <c r="AT295" s="2242"/>
      <c r="AU295" s="2242"/>
      <c r="AV295" s="2242"/>
      <c r="AW295" s="2242"/>
      <c r="AX295" s="730"/>
      <c r="AY295" s="2601"/>
      <c r="BF295" s="31"/>
      <c r="BG295" s="31"/>
      <c r="BH295" s="31"/>
      <c r="BI295" s="31"/>
      <c r="BJ295" s="31"/>
      <c r="BK295" s="31"/>
      <c r="BL295" s="31"/>
      <c r="BN295" s="4">
        <v>1</v>
      </c>
      <c r="BO295" s="48"/>
      <c r="BP295" s="48"/>
    </row>
    <row r="296" spans="1:68" s="49" customFormat="1" ht="21" customHeight="1" x14ac:dyDescent="0.25">
      <c r="A296" s="1401" t="str">
        <f t="shared" si="90"/>
        <v>►</v>
      </c>
      <c r="B296" s="1402" t="str">
        <f t="shared" si="91"/>
        <v>►</v>
      </c>
      <c r="C296" s="1403" t="str">
        <f t="shared" si="96"/>
        <v>►</v>
      </c>
      <c r="D296" s="2475" t="str">
        <f t="shared" si="92"/>
        <v>►</v>
      </c>
      <c r="E296" s="1402" t="str">
        <f t="shared" si="97"/>
        <v>►</v>
      </c>
      <c r="F296" s="1402" t="str">
        <f t="shared" si="98"/>
        <v>►</v>
      </c>
      <c r="G296" s="1402" t="str">
        <f t="shared" si="99"/>
        <v>►</v>
      </c>
      <c r="H296" s="2606"/>
      <c r="I296" s="48"/>
      <c r="J296" s="48"/>
      <c r="K296" s="48"/>
      <c r="L296" s="48"/>
      <c r="M296" s="48"/>
      <c r="N296" s="48"/>
      <c r="O296" s="48"/>
      <c r="P296" s="48"/>
      <c r="Q296" s="48"/>
      <c r="R296" s="2607"/>
      <c r="S296" s="2441"/>
      <c r="T296" s="2443"/>
      <c r="U296" s="2442"/>
      <c r="V296" s="2577">
        <f t="shared" si="100"/>
        <v>0</v>
      </c>
      <c r="W296" s="2578" t="str">
        <f>IF(OR(V296=0, ISBLANK(P296)), "", TEXT(ROUND(V296/INDEX(AI21:AI83, MATCH(P296, AH21:AH83, 0)), 0),"# ##0") &amp; " " &amp; P296)</f>
        <v/>
      </c>
      <c r="X296" s="2579">
        <f t="shared" si="101"/>
        <v>0</v>
      </c>
      <c r="Y296" s="2580">
        <f t="shared" si="102"/>
        <v>0</v>
      </c>
      <c r="Z296" s="2580" t="str">
        <f t="shared" si="103"/>
        <v/>
      </c>
      <c r="AA296" s="2581"/>
      <c r="AB296" s="2582">
        <f t="shared" si="94"/>
        <v>0</v>
      </c>
      <c r="AC296" s="2583">
        <v>1</v>
      </c>
      <c r="AD296" s="2584">
        <f t="shared" si="104"/>
        <v>0</v>
      </c>
      <c r="AE296" s="2564"/>
      <c r="AF296" s="2573">
        <f t="shared" si="95"/>
        <v>0</v>
      </c>
      <c r="AG296" s="2574">
        <f t="shared" si="105"/>
        <v>0</v>
      </c>
      <c r="AL296" s="1401" t="str">
        <f t="shared" si="93"/>
        <v>►</v>
      </c>
      <c r="AN296" s="76"/>
      <c r="AO296" s="76"/>
      <c r="AP296" s="76"/>
      <c r="AQ296" s="76"/>
      <c r="AS296" s="2600"/>
      <c r="AT296" s="2242"/>
      <c r="AU296" s="2242"/>
      <c r="AV296" s="2242"/>
      <c r="AW296" s="2242"/>
      <c r="AX296" s="730"/>
      <c r="AY296" s="2601"/>
      <c r="BF296"/>
      <c r="BG296"/>
      <c r="BH296"/>
      <c r="BI296"/>
      <c r="BJ296"/>
      <c r="BK296"/>
      <c r="BL296"/>
      <c r="BN296" s="4">
        <v>1</v>
      </c>
      <c r="BO296" s="48"/>
      <c r="BP296" s="48"/>
    </row>
    <row r="297" spans="1:68" s="49" customFormat="1" ht="21" customHeight="1" x14ac:dyDescent="0.25">
      <c r="A297" s="1401" t="str">
        <f t="shared" si="90"/>
        <v>►</v>
      </c>
      <c r="B297" s="1402" t="str">
        <f t="shared" si="91"/>
        <v>►</v>
      </c>
      <c r="C297" s="1403" t="str">
        <f t="shared" si="96"/>
        <v>►</v>
      </c>
      <c r="D297" s="2475" t="str">
        <f t="shared" si="92"/>
        <v>►</v>
      </c>
      <c r="E297" s="1402" t="str">
        <f t="shared" si="97"/>
        <v>►</v>
      </c>
      <c r="F297" s="1402" t="str">
        <f t="shared" si="98"/>
        <v>►</v>
      </c>
      <c r="G297" s="1402" t="str">
        <f t="shared" si="99"/>
        <v>►</v>
      </c>
      <c r="H297" s="2606"/>
      <c r="I297" s="48"/>
      <c r="J297" s="48"/>
      <c r="K297" s="48"/>
      <c r="L297" s="48"/>
      <c r="M297" s="48"/>
      <c r="N297" s="48"/>
      <c r="O297" s="48"/>
      <c r="P297" s="48"/>
      <c r="Q297" s="48"/>
      <c r="R297" s="2607"/>
      <c r="S297" s="2441"/>
      <c r="T297" s="2443"/>
      <c r="U297" s="2442"/>
      <c r="V297" s="2589">
        <f t="shared" si="100"/>
        <v>0</v>
      </c>
      <c r="W297" s="2590" t="str">
        <f>IF(OR(V297=0, ISBLANK(P297)), "", TEXT(ROUND(V297/INDEX(AI21:AI83, MATCH(P297, AH21:AH83, 0)), 0),"# ##0") &amp; " " &amp; P297)</f>
        <v/>
      </c>
      <c r="X297" s="2591">
        <f t="shared" si="101"/>
        <v>0</v>
      </c>
      <c r="Y297" s="2592">
        <f t="shared" si="102"/>
        <v>0</v>
      </c>
      <c r="Z297" s="2592" t="str">
        <f t="shared" si="103"/>
        <v/>
      </c>
      <c r="AA297" s="2581"/>
      <c r="AB297" s="2593">
        <f t="shared" si="94"/>
        <v>0</v>
      </c>
      <c r="AC297" s="2583">
        <v>1</v>
      </c>
      <c r="AD297" s="2594">
        <f t="shared" si="104"/>
        <v>0</v>
      </c>
      <c r="AE297" s="2564"/>
      <c r="AF297" s="2573">
        <f t="shared" si="95"/>
        <v>0</v>
      </c>
      <c r="AG297" s="2574">
        <f t="shared" si="105"/>
        <v>0</v>
      </c>
      <c r="AL297" s="1401" t="str">
        <f t="shared" si="93"/>
        <v>►</v>
      </c>
      <c r="AN297" s="76"/>
      <c r="AO297" s="76"/>
      <c r="AP297" s="76"/>
      <c r="AQ297" s="76"/>
      <c r="AS297" s="2600"/>
      <c r="AT297" s="2242"/>
      <c r="AU297" s="2242"/>
      <c r="AV297" s="2242"/>
      <c r="AW297" s="2242"/>
      <c r="AX297" s="730"/>
      <c r="AY297" s="2601"/>
      <c r="BF297"/>
      <c r="BG297"/>
      <c r="BH297"/>
      <c r="BI297"/>
      <c r="BJ297"/>
      <c r="BK297"/>
      <c r="BL297"/>
      <c r="BN297" s="4">
        <v>1</v>
      </c>
      <c r="BO297" s="48"/>
      <c r="BP297" s="48"/>
    </row>
    <row r="298" spans="1:68" s="49" customFormat="1" ht="21" customHeight="1" x14ac:dyDescent="0.25">
      <c r="A298" s="1401" t="str">
        <f t="shared" si="90"/>
        <v>►</v>
      </c>
      <c r="B298" s="1402" t="str">
        <f t="shared" si="91"/>
        <v>►</v>
      </c>
      <c r="C298" s="1403" t="str">
        <f t="shared" si="96"/>
        <v>►</v>
      </c>
      <c r="D298" s="2475" t="str">
        <f t="shared" si="92"/>
        <v>►</v>
      </c>
      <c r="E298" s="1402" t="str">
        <f t="shared" si="97"/>
        <v>►</v>
      </c>
      <c r="F298" s="1402" t="str">
        <f t="shared" si="98"/>
        <v>►</v>
      </c>
      <c r="G298" s="1402" t="str">
        <f t="shared" si="99"/>
        <v>►</v>
      </c>
      <c r="H298" s="2606"/>
      <c r="I298" s="48"/>
      <c r="J298" s="48"/>
      <c r="K298" s="48"/>
      <c r="L298" s="48"/>
      <c r="M298" s="48"/>
      <c r="N298" s="48"/>
      <c r="O298" s="48"/>
      <c r="P298" s="48"/>
      <c r="Q298" s="48"/>
      <c r="R298" s="2607"/>
      <c r="S298" s="2441"/>
      <c r="T298" s="2443"/>
      <c r="U298" s="2442"/>
      <c r="V298" s="2577">
        <f t="shared" si="100"/>
        <v>0</v>
      </c>
      <c r="W298" s="2578" t="str">
        <f>IF(OR(V298=0, ISBLANK(P298)), "", TEXT(ROUND(V298/INDEX(AI21:AI83, MATCH(P298, AH21:AH83, 0)), 0),"# ##0") &amp; " " &amp; P298)</f>
        <v/>
      </c>
      <c r="X298" s="2579">
        <f t="shared" si="101"/>
        <v>0</v>
      </c>
      <c r="Y298" s="2580">
        <f t="shared" si="102"/>
        <v>0</v>
      </c>
      <c r="Z298" s="2580" t="str">
        <f t="shared" si="103"/>
        <v/>
      </c>
      <c r="AA298" s="2581"/>
      <c r="AB298" s="2582">
        <f t="shared" si="94"/>
        <v>0</v>
      </c>
      <c r="AC298" s="2583">
        <v>1</v>
      </c>
      <c r="AD298" s="2584">
        <f t="shared" si="104"/>
        <v>0</v>
      </c>
      <c r="AE298" s="2564"/>
      <c r="AF298" s="2573">
        <f t="shared" si="95"/>
        <v>0</v>
      </c>
      <c r="AG298" s="2574">
        <f t="shared" si="105"/>
        <v>0</v>
      </c>
      <c r="AL298" s="1401" t="str">
        <f t="shared" si="93"/>
        <v>►</v>
      </c>
      <c r="AN298" s="76"/>
      <c r="AO298" s="76"/>
      <c r="AP298" s="76"/>
      <c r="AQ298" s="76"/>
      <c r="AS298" s="2600"/>
      <c r="AT298" s="2242"/>
      <c r="AU298" s="2242"/>
      <c r="AV298" s="2242"/>
      <c r="AW298" s="2242"/>
      <c r="AX298" s="730"/>
      <c r="AY298" s="2601"/>
      <c r="BF298" s="31"/>
      <c r="BG298" s="31"/>
      <c r="BH298" s="31"/>
      <c r="BI298" s="31"/>
      <c r="BJ298" s="31"/>
      <c r="BK298" s="31"/>
      <c r="BL298" s="31"/>
      <c r="BN298" s="4">
        <v>1</v>
      </c>
      <c r="BO298" s="48"/>
      <c r="BP298" s="48"/>
    </row>
    <row r="299" spans="1:68" s="49" customFormat="1" ht="21" customHeight="1" x14ac:dyDescent="0.25">
      <c r="A299" s="1401" t="str">
        <f t="shared" si="90"/>
        <v>►</v>
      </c>
      <c r="B299" s="1402" t="str">
        <f t="shared" si="91"/>
        <v>►</v>
      </c>
      <c r="C299" s="1403" t="str">
        <f t="shared" si="96"/>
        <v>►</v>
      </c>
      <c r="D299" s="2475" t="str">
        <f t="shared" si="92"/>
        <v>►</v>
      </c>
      <c r="E299" s="1402" t="str">
        <f t="shared" si="97"/>
        <v>►</v>
      </c>
      <c r="F299" s="1402" t="str">
        <f t="shared" si="98"/>
        <v>►</v>
      </c>
      <c r="G299" s="1402" t="str">
        <f t="shared" si="99"/>
        <v>►</v>
      </c>
      <c r="H299" s="2606"/>
      <c r="I299" s="48"/>
      <c r="J299" s="48"/>
      <c r="K299" s="48"/>
      <c r="L299" s="48"/>
      <c r="M299" s="48"/>
      <c r="N299" s="48"/>
      <c r="O299" s="48"/>
      <c r="P299" s="48"/>
      <c r="Q299" s="48"/>
      <c r="R299" s="2607"/>
      <c r="S299" s="2441"/>
      <c r="T299" s="2443"/>
      <c r="U299" s="2442"/>
      <c r="V299" s="2589">
        <f t="shared" si="100"/>
        <v>0</v>
      </c>
      <c r="W299" s="2590" t="str">
        <f>IF(OR(V299=0, ISBLANK(P299)), "", TEXT(ROUND(V299/INDEX(AI21:AI83, MATCH(P299, AH21:AH83, 0)), 0),"# ##0") &amp; " " &amp; P299)</f>
        <v/>
      </c>
      <c r="X299" s="2591">
        <f t="shared" si="101"/>
        <v>0</v>
      </c>
      <c r="Y299" s="2592">
        <f t="shared" si="102"/>
        <v>0</v>
      </c>
      <c r="Z299" s="2592" t="str">
        <f t="shared" si="103"/>
        <v/>
      </c>
      <c r="AA299" s="2581"/>
      <c r="AB299" s="2593">
        <f t="shared" si="94"/>
        <v>0</v>
      </c>
      <c r="AC299" s="2583">
        <v>1</v>
      </c>
      <c r="AD299" s="2594">
        <f t="shared" si="104"/>
        <v>0</v>
      </c>
      <c r="AE299" s="2564"/>
      <c r="AF299" s="2573">
        <f t="shared" si="95"/>
        <v>0</v>
      </c>
      <c r="AG299" s="2574">
        <f t="shared" si="105"/>
        <v>0</v>
      </c>
      <c r="AL299" s="1401" t="str">
        <f t="shared" si="93"/>
        <v>►</v>
      </c>
      <c r="AN299" s="76"/>
      <c r="AO299" s="76"/>
      <c r="AP299" s="76"/>
      <c r="AQ299" s="76"/>
      <c r="AS299" s="2600"/>
      <c r="AT299" s="2242"/>
      <c r="AU299" s="2242"/>
      <c r="AV299" s="2242"/>
      <c r="AW299" s="2242"/>
      <c r="AX299" s="730"/>
      <c r="AY299" s="2601"/>
      <c r="BF299"/>
      <c r="BG299"/>
      <c r="BH299"/>
      <c r="BI299"/>
      <c r="BJ299"/>
      <c r="BK299"/>
      <c r="BL299"/>
      <c r="BN299" s="4">
        <v>1</v>
      </c>
      <c r="BO299" s="48"/>
      <c r="BP299" s="48"/>
    </row>
    <row r="300" spans="1:68" s="49" customFormat="1" ht="21" customHeight="1" x14ac:dyDescent="0.25">
      <c r="A300" s="1401" t="str">
        <f t="shared" si="90"/>
        <v>►</v>
      </c>
      <c r="B300" s="1402" t="str">
        <f t="shared" si="91"/>
        <v>►</v>
      </c>
      <c r="C300" s="1403" t="str">
        <f t="shared" si="96"/>
        <v>►</v>
      </c>
      <c r="D300" s="2475" t="str">
        <f t="shared" si="92"/>
        <v>►</v>
      </c>
      <c r="E300" s="1402" t="str">
        <f t="shared" si="97"/>
        <v>►</v>
      </c>
      <c r="F300" s="1402" t="str">
        <f t="shared" si="98"/>
        <v>►</v>
      </c>
      <c r="G300" s="1402" t="str">
        <f t="shared" si="99"/>
        <v>►</v>
      </c>
      <c r="H300" s="2606"/>
      <c r="I300" s="48"/>
      <c r="J300" s="48"/>
      <c r="K300" s="48"/>
      <c r="L300" s="48"/>
      <c r="M300" s="48"/>
      <c r="N300" s="48"/>
      <c r="O300" s="48"/>
      <c r="P300" s="48"/>
      <c r="Q300" s="48"/>
      <c r="R300" s="2607"/>
      <c r="S300" s="2441"/>
      <c r="T300" s="2443"/>
      <c r="U300" s="2442"/>
      <c r="V300" s="2577">
        <f t="shared" si="100"/>
        <v>0</v>
      </c>
      <c r="W300" s="2578" t="str">
        <f>IF(OR(V300=0, ISBLANK(P300)), "", TEXT(ROUND(V300/INDEX(AI21:AI83, MATCH(P300, AH21:AH83, 0)), 0),"# ##0") &amp; " " &amp; P300)</f>
        <v/>
      </c>
      <c r="X300" s="2579">
        <f t="shared" si="101"/>
        <v>0</v>
      </c>
      <c r="Y300" s="2580">
        <f t="shared" si="102"/>
        <v>0</v>
      </c>
      <c r="Z300" s="2580" t="str">
        <f t="shared" si="103"/>
        <v/>
      </c>
      <c r="AA300" s="2581"/>
      <c r="AB300" s="2582">
        <f t="shared" si="94"/>
        <v>0</v>
      </c>
      <c r="AC300" s="2583">
        <v>1</v>
      </c>
      <c r="AD300" s="2584">
        <f t="shared" si="104"/>
        <v>0</v>
      </c>
      <c r="AE300" s="2564"/>
      <c r="AF300" s="2573">
        <f t="shared" si="95"/>
        <v>0</v>
      </c>
      <c r="AG300" s="2574">
        <f t="shared" si="105"/>
        <v>0</v>
      </c>
      <c r="AL300" s="1401" t="str">
        <f t="shared" si="93"/>
        <v>►</v>
      </c>
      <c r="AN300" s="76"/>
      <c r="AO300" s="76"/>
      <c r="AP300" s="76"/>
      <c r="AQ300" s="76"/>
      <c r="AS300" s="2600"/>
      <c r="AT300" s="2242"/>
      <c r="AU300" s="2242"/>
      <c r="AV300" s="2242"/>
      <c r="AW300" s="2242"/>
      <c r="AX300" s="730"/>
      <c r="AY300" s="2601"/>
      <c r="BF300"/>
      <c r="BG300"/>
      <c r="BH300"/>
      <c r="BI300"/>
      <c r="BJ300"/>
      <c r="BK300"/>
      <c r="BL300"/>
      <c r="BN300" s="4">
        <v>1</v>
      </c>
      <c r="BO300" s="48"/>
      <c r="BP300" s="48"/>
    </row>
    <row r="301" spans="1:68" s="49" customFormat="1" ht="21" customHeight="1" x14ac:dyDescent="0.25">
      <c r="A301" s="1401" t="str">
        <f t="shared" si="90"/>
        <v>►</v>
      </c>
      <c r="B301" s="1402" t="str">
        <f t="shared" si="91"/>
        <v>►</v>
      </c>
      <c r="C301" s="1403" t="str">
        <f t="shared" si="96"/>
        <v>►</v>
      </c>
      <c r="D301" s="2475" t="str">
        <f t="shared" si="92"/>
        <v>►</v>
      </c>
      <c r="E301" s="1402" t="str">
        <f t="shared" si="97"/>
        <v>►</v>
      </c>
      <c r="F301" s="1402" t="str">
        <f t="shared" si="98"/>
        <v>►</v>
      </c>
      <c r="G301" s="1402" t="str">
        <f t="shared" si="99"/>
        <v>►</v>
      </c>
      <c r="H301" s="2606"/>
      <c r="I301" s="48"/>
      <c r="J301" s="48"/>
      <c r="K301" s="48"/>
      <c r="L301" s="48"/>
      <c r="M301" s="48"/>
      <c r="N301" s="48"/>
      <c r="O301" s="48"/>
      <c r="P301" s="48"/>
      <c r="Q301" s="48"/>
      <c r="R301" s="2607"/>
      <c r="S301" s="2441"/>
      <c r="T301" s="2443"/>
      <c r="U301" s="2442"/>
      <c r="V301" s="2589">
        <f t="shared" si="100"/>
        <v>0</v>
      </c>
      <c r="W301" s="2590" t="str">
        <f>IF(OR(V301=0, ISBLANK(P301)), "", TEXT(ROUND(V301/INDEX(AI21:AI83, MATCH(P301, AH21:AH83, 0)), 0),"# ##0") &amp; " " &amp; P301)</f>
        <v/>
      </c>
      <c r="X301" s="2591">
        <f t="shared" si="101"/>
        <v>0</v>
      </c>
      <c r="Y301" s="2592">
        <f t="shared" si="102"/>
        <v>0</v>
      </c>
      <c r="Z301" s="2592" t="str">
        <f t="shared" si="103"/>
        <v/>
      </c>
      <c r="AA301" s="2581"/>
      <c r="AB301" s="2593">
        <f t="shared" si="94"/>
        <v>0</v>
      </c>
      <c r="AC301" s="2583">
        <v>1</v>
      </c>
      <c r="AD301" s="2594">
        <f t="shared" si="104"/>
        <v>0</v>
      </c>
      <c r="AE301" s="2564"/>
      <c r="AF301" s="2573">
        <f t="shared" si="95"/>
        <v>0</v>
      </c>
      <c r="AG301" s="2574">
        <f t="shared" si="105"/>
        <v>0</v>
      </c>
      <c r="AL301" s="1401" t="str">
        <f t="shared" si="93"/>
        <v>►</v>
      </c>
      <c r="AN301" s="76"/>
      <c r="AO301" s="76"/>
      <c r="AP301" s="76"/>
      <c r="AQ301" s="76"/>
      <c r="AS301" s="2613"/>
      <c r="AT301" s="2614" t="s">
        <v>2255</v>
      </c>
      <c r="AU301" s="2242"/>
      <c r="AV301" s="2250"/>
      <c r="AW301" s="2250"/>
      <c r="AX301" s="2251"/>
      <c r="AY301" s="2615"/>
      <c r="BF301"/>
      <c r="BG301"/>
      <c r="BH301"/>
      <c r="BI301"/>
      <c r="BJ301"/>
      <c r="BK301"/>
      <c r="BL301"/>
      <c r="BN301" s="4">
        <v>1</v>
      </c>
      <c r="BO301" s="48"/>
      <c r="BP301" s="48"/>
    </row>
    <row r="302" spans="1:68" s="49" customFormat="1" ht="21" customHeight="1" thickBot="1" x14ac:dyDescent="0.3">
      <c r="A302" s="1401" t="str">
        <f t="shared" si="90"/>
        <v>►</v>
      </c>
      <c r="B302" s="1402" t="str">
        <f t="shared" si="91"/>
        <v>►</v>
      </c>
      <c r="C302" s="1403" t="str">
        <f t="shared" si="96"/>
        <v>►</v>
      </c>
      <c r="D302" s="2475" t="str">
        <f t="shared" si="92"/>
        <v>►</v>
      </c>
      <c r="E302" s="1402" t="str">
        <f t="shared" si="97"/>
        <v>►</v>
      </c>
      <c r="F302" s="1402" t="str">
        <f t="shared" si="98"/>
        <v>►</v>
      </c>
      <c r="G302" s="1402" t="str">
        <f t="shared" si="99"/>
        <v>►</v>
      </c>
      <c r="H302" s="2606"/>
      <c r="I302" s="48"/>
      <c r="J302" s="48"/>
      <c r="K302" s="48"/>
      <c r="L302" s="48"/>
      <c r="M302" s="48"/>
      <c r="N302" s="48"/>
      <c r="O302" s="48"/>
      <c r="P302" s="48"/>
      <c r="Q302" s="48"/>
      <c r="R302" s="2607"/>
      <c r="S302" s="2441"/>
      <c r="T302" s="2443"/>
      <c r="U302" s="2442"/>
      <c r="V302" s="2577">
        <f t="shared" si="100"/>
        <v>0</v>
      </c>
      <c r="W302" s="2578" t="str">
        <f>IF(OR(V302=0, ISBLANK(P302)), "", TEXT(ROUND(V302/INDEX(AI21:AI83, MATCH(P302, AH21:AH83, 0)), 0),"# ##0") &amp; " " &amp; P302)</f>
        <v/>
      </c>
      <c r="X302" s="2579">
        <f t="shared" si="101"/>
        <v>0</v>
      </c>
      <c r="Y302" s="2580">
        <f t="shared" si="102"/>
        <v>0</v>
      </c>
      <c r="Z302" s="2580" t="str">
        <f t="shared" si="103"/>
        <v/>
      </c>
      <c r="AA302" s="2581"/>
      <c r="AB302" s="2582">
        <f t="shared" si="94"/>
        <v>0</v>
      </c>
      <c r="AC302" s="2583">
        <v>1</v>
      </c>
      <c r="AD302" s="2584">
        <f t="shared" si="104"/>
        <v>0</v>
      </c>
      <c r="AE302" s="2564"/>
      <c r="AF302" s="2573">
        <f t="shared" si="95"/>
        <v>0</v>
      </c>
      <c r="AG302" s="2574">
        <f t="shared" si="105"/>
        <v>0</v>
      </c>
      <c r="AL302" s="1401" t="str">
        <f t="shared" si="93"/>
        <v>►</v>
      </c>
      <c r="AN302" s="76"/>
      <c r="AO302" s="76"/>
      <c r="AP302" s="76"/>
      <c r="AQ302" s="76"/>
      <c r="AS302" s="2616"/>
      <c r="AT302" s="2263"/>
      <c r="AU302" s="2263"/>
      <c r="AV302" s="2263"/>
      <c r="AW302" s="2263"/>
      <c r="AX302" s="2264"/>
      <c r="AY302" s="2617"/>
      <c r="BF302"/>
      <c r="BG302"/>
      <c r="BH302"/>
      <c r="BI302"/>
      <c r="BJ302"/>
      <c r="BK302"/>
      <c r="BL302"/>
      <c r="BN302" s="4">
        <v>1</v>
      </c>
      <c r="BO302" s="48"/>
      <c r="BP302" s="48"/>
    </row>
    <row r="303" spans="1:68" s="49" customFormat="1" ht="21" customHeight="1" thickTop="1" x14ac:dyDescent="0.25">
      <c r="A303" s="1401" t="str">
        <f t="shared" si="90"/>
        <v>►</v>
      </c>
      <c r="B303" s="1402" t="str">
        <f t="shared" si="91"/>
        <v>►</v>
      </c>
      <c r="C303" s="1403" t="str">
        <f t="shared" si="96"/>
        <v>►</v>
      </c>
      <c r="D303" s="2475" t="str">
        <f t="shared" si="92"/>
        <v>►</v>
      </c>
      <c r="E303" s="1402" t="str">
        <f t="shared" si="97"/>
        <v>►</v>
      </c>
      <c r="F303" s="1402" t="str">
        <f t="shared" si="98"/>
        <v>►</v>
      </c>
      <c r="G303" s="1402" t="str">
        <f t="shared" si="99"/>
        <v>►</v>
      </c>
      <c r="H303" s="2606"/>
      <c r="I303" s="48"/>
      <c r="J303" s="48"/>
      <c r="K303" s="48"/>
      <c r="L303" s="48"/>
      <c r="M303" s="48"/>
      <c r="N303" s="48"/>
      <c r="O303" s="48"/>
      <c r="P303" s="48"/>
      <c r="Q303" s="48"/>
      <c r="R303" s="2607"/>
      <c r="S303" s="2441"/>
      <c r="T303" s="2443"/>
      <c r="U303" s="2442"/>
      <c r="V303" s="2589">
        <f t="shared" si="100"/>
        <v>0</v>
      </c>
      <c r="W303" s="2590" t="str">
        <f>IF(OR(V303=0, ISBLANK(P303)), "", TEXT(ROUND(V303/INDEX(AI21:AI83, MATCH(P303, AH21:AH83, 0)), 0),"# ##0") &amp; " " &amp; P303)</f>
        <v/>
      </c>
      <c r="X303" s="2591">
        <f t="shared" si="101"/>
        <v>0</v>
      </c>
      <c r="Y303" s="2592">
        <f t="shared" si="102"/>
        <v>0</v>
      </c>
      <c r="Z303" s="2592" t="str">
        <f t="shared" si="103"/>
        <v/>
      </c>
      <c r="AA303" s="2581"/>
      <c r="AB303" s="2593">
        <f t="shared" si="94"/>
        <v>0</v>
      </c>
      <c r="AC303" s="2583">
        <v>1</v>
      </c>
      <c r="AD303" s="2594">
        <f t="shared" si="104"/>
        <v>0</v>
      </c>
      <c r="AE303" s="2564"/>
      <c r="AF303" s="2573">
        <f t="shared" si="95"/>
        <v>0</v>
      </c>
      <c r="AG303" s="2574">
        <f t="shared" si="105"/>
        <v>0</v>
      </c>
      <c r="AL303" s="1401" t="str">
        <f t="shared" si="93"/>
        <v>►</v>
      </c>
      <c r="AN303" s="76"/>
      <c r="AO303" s="76"/>
      <c r="AP303" s="76"/>
      <c r="AQ303" s="76"/>
      <c r="AS303" s="3573" t="s">
        <v>2256</v>
      </c>
      <c r="AT303" s="3574"/>
      <c r="AU303" s="3574"/>
      <c r="AV303" s="3574"/>
      <c r="AW303" s="3574"/>
      <c r="AX303" s="3574"/>
      <c r="AY303" s="3575"/>
      <c r="BF303"/>
      <c r="BG303"/>
      <c r="BH303"/>
      <c r="BI303"/>
      <c r="BJ303"/>
      <c r="BK303"/>
      <c r="BL303"/>
      <c r="BN303" s="4">
        <v>1</v>
      </c>
      <c r="BO303" s="48"/>
      <c r="BP303" s="48"/>
    </row>
    <row r="304" spans="1:68" s="49" customFormat="1" ht="21" customHeight="1" x14ac:dyDescent="0.25">
      <c r="A304" s="1401" t="str">
        <f t="shared" si="90"/>
        <v>►</v>
      </c>
      <c r="B304" s="1402" t="str">
        <f t="shared" si="91"/>
        <v>►</v>
      </c>
      <c r="C304" s="1403" t="str">
        <f t="shared" si="96"/>
        <v>►</v>
      </c>
      <c r="D304" s="2475" t="str">
        <f t="shared" si="92"/>
        <v>►</v>
      </c>
      <c r="E304" s="1402" t="str">
        <f t="shared" si="97"/>
        <v>►</v>
      </c>
      <c r="F304" s="1402" t="str">
        <f t="shared" si="98"/>
        <v>►</v>
      </c>
      <c r="G304" s="1402" t="str">
        <f t="shared" si="99"/>
        <v>►</v>
      </c>
      <c r="H304" s="2606"/>
      <c r="I304" s="48"/>
      <c r="J304" s="48"/>
      <c r="K304" s="48"/>
      <c r="L304" s="48"/>
      <c r="M304" s="48"/>
      <c r="N304" s="48"/>
      <c r="O304" s="48"/>
      <c r="P304" s="48"/>
      <c r="Q304" s="48"/>
      <c r="R304" s="2607"/>
      <c r="S304" s="2441"/>
      <c r="T304" s="2443"/>
      <c r="U304" s="2442"/>
      <c r="V304" s="2577">
        <f t="shared" si="100"/>
        <v>0</v>
      </c>
      <c r="W304" s="2578" t="str">
        <f>IF(OR(V304=0, ISBLANK(P304)), "", TEXT(ROUND(V304/INDEX(AI21:AI83, MATCH(P304, AH21:AH83, 0)), 0),"# ##0") &amp; " " &amp; P304)</f>
        <v/>
      </c>
      <c r="X304" s="2579">
        <f t="shared" si="101"/>
        <v>0</v>
      </c>
      <c r="Y304" s="2580">
        <f t="shared" si="102"/>
        <v>0</v>
      </c>
      <c r="Z304" s="2580" t="str">
        <f t="shared" si="103"/>
        <v/>
      </c>
      <c r="AA304" s="2581"/>
      <c r="AB304" s="2582">
        <f t="shared" si="94"/>
        <v>0</v>
      </c>
      <c r="AC304" s="2583">
        <v>1</v>
      </c>
      <c r="AD304" s="2584">
        <f t="shared" si="104"/>
        <v>0</v>
      </c>
      <c r="AE304" s="2564"/>
      <c r="AF304" s="2573">
        <f t="shared" si="95"/>
        <v>0</v>
      </c>
      <c r="AG304" s="2574">
        <f t="shared" si="105"/>
        <v>0</v>
      </c>
      <c r="AL304" s="1401" t="str">
        <f t="shared" si="93"/>
        <v>►</v>
      </c>
      <c r="AN304" s="76"/>
      <c r="AO304" s="76"/>
      <c r="AP304" s="76"/>
      <c r="AQ304" s="76"/>
      <c r="AS304" s="3252"/>
      <c r="AT304" s="3248"/>
      <c r="AU304" s="3248"/>
      <c r="AV304" s="3248"/>
      <c r="AW304" s="3248"/>
      <c r="AX304" s="3248"/>
      <c r="AY304" s="3253"/>
      <c r="BF304"/>
      <c r="BG304"/>
      <c r="BH304"/>
      <c r="BI304"/>
      <c r="BJ304"/>
      <c r="BK304"/>
      <c r="BL304"/>
      <c r="BN304" s="4">
        <v>1</v>
      </c>
      <c r="BO304" s="48"/>
      <c r="BP304" s="48"/>
    </row>
    <row r="305" spans="1:68" s="49" customFormat="1" ht="21" customHeight="1" x14ac:dyDescent="0.25">
      <c r="A305" s="1401" t="str">
        <f t="shared" si="90"/>
        <v>►</v>
      </c>
      <c r="B305" s="1402" t="str">
        <f t="shared" si="91"/>
        <v>►</v>
      </c>
      <c r="C305" s="1403" t="str">
        <f t="shared" si="96"/>
        <v>►</v>
      </c>
      <c r="D305" s="2475" t="str">
        <f t="shared" si="92"/>
        <v>►</v>
      </c>
      <c r="E305" s="1402" t="str">
        <f t="shared" si="97"/>
        <v>►</v>
      </c>
      <c r="F305" s="1402" t="str">
        <f t="shared" si="98"/>
        <v>►</v>
      </c>
      <c r="G305" s="1402" t="str">
        <f t="shared" si="99"/>
        <v>►</v>
      </c>
      <c r="H305" s="2606"/>
      <c r="I305" s="48"/>
      <c r="J305" s="48"/>
      <c r="K305" s="48"/>
      <c r="L305" s="48"/>
      <c r="M305" s="48"/>
      <c r="N305" s="48"/>
      <c r="O305" s="48"/>
      <c r="P305" s="48"/>
      <c r="Q305" s="48"/>
      <c r="R305" s="2607"/>
      <c r="S305" s="2441"/>
      <c r="T305" s="2443"/>
      <c r="U305" s="2442"/>
      <c r="V305" s="2589">
        <f t="shared" si="100"/>
        <v>0</v>
      </c>
      <c r="W305" s="2590" t="str">
        <f>IF(OR(V305=0, ISBLANK(P305)), "", TEXT(ROUND(V305/INDEX(AI21:AI83, MATCH(P305, AH21:AH83, 0)), 0),"# ##0") &amp; " " &amp; P305)</f>
        <v/>
      </c>
      <c r="X305" s="2591">
        <f t="shared" si="101"/>
        <v>0</v>
      </c>
      <c r="Y305" s="2592">
        <f t="shared" si="102"/>
        <v>0</v>
      </c>
      <c r="Z305" s="2592" t="str">
        <f t="shared" si="103"/>
        <v/>
      </c>
      <c r="AA305" s="2581"/>
      <c r="AB305" s="2593">
        <f t="shared" si="94"/>
        <v>0</v>
      </c>
      <c r="AC305" s="2583">
        <v>1</v>
      </c>
      <c r="AD305" s="2594">
        <f t="shared" si="104"/>
        <v>0</v>
      </c>
      <c r="AE305" s="2564"/>
      <c r="AF305" s="2573">
        <f t="shared" si="95"/>
        <v>0</v>
      </c>
      <c r="AG305" s="2574">
        <f t="shared" si="105"/>
        <v>0</v>
      </c>
      <c r="AL305" s="1401" t="str">
        <f t="shared" si="93"/>
        <v>►</v>
      </c>
      <c r="AN305" s="76"/>
      <c r="AO305" s="76"/>
      <c r="AP305" s="76"/>
      <c r="AQ305" s="76"/>
      <c r="AS305" s="3398" t="s">
        <v>2257</v>
      </c>
      <c r="AT305" s="3399"/>
      <c r="AU305" s="3399"/>
      <c r="AV305" s="3399"/>
      <c r="AW305" s="3399"/>
      <c r="AX305" s="3399"/>
      <c r="AY305" s="3400"/>
      <c r="BF305"/>
      <c r="BG305"/>
      <c r="BH305"/>
      <c r="BI305"/>
      <c r="BJ305"/>
      <c r="BK305"/>
      <c r="BL305"/>
      <c r="BN305" s="4">
        <v>1</v>
      </c>
      <c r="BO305" s="48"/>
      <c r="BP305" s="48"/>
    </row>
    <row r="306" spans="1:68" s="49" customFormat="1" ht="21" customHeight="1" x14ac:dyDescent="0.25">
      <c r="A306" s="1401" t="str">
        <f t="shared" si="90"/>
        <v>►</v>
      </c>
      <c r="B306" s="1402" t="str">
        <f t="shared" si="91"/>
        <v>►</v>
      </c>
      <c r="C306" s="1403" t="str">
        <f t="shared" si="96"/>
        <v>►</v>
      </c>
      <c r="D306" s="2475" t="str">
        <f t="shared" si="92"/>
        <v>►</v>
      </c>
      <c r="E306" s="1402" t="str">
        <f t="shared" si="97"/>
        <v>►</v>
      </c>
      <c r="F306" s="1402" t="str">
        <f t="shared" si="98"/>
        <v>►</v>
      </c>
      <c r="G306" s="1402" t="str">
        <f t="shared" si="99"/>
        <v>►</v>
      </c>
      <c r="H306" s="2606"/>
      <c r="I306" s="48"/>
      <c r="J306" s="48"/>
      <c r="K306" s="48"/>
      <c r="L306" s="48"/>
      <c r="M306" s="48"/>
      <c r="N306" s="48"/>
      <c r="O306" s="48"/>
      <c r="P306" s="48"/>
      <c r="Q306" s="48"/>
      <c r="R306" s="2607"/>
      <c r="S306" s="2441"/>
      <c r="T306" s="2443"/>
      <c r="U306" s="2442"/>
      <c r="V306" s="2577">
        <f t="shared" si="100"/>
        <v>0</v>
      </c>
      <c r="W306" s="2578" t="str">
        <f>IF(OR(V306=0, ISBLANK(P306)), "", TEXT(ROUND(V306/INDEX(AI21:AI83, MATCH(P306, AH21:AH83, 0)), 0),"# ##0") &amp; " " &amp; P306)</f>
        <v/>
      </c>
      <c r="X306" s="2579">
        <f t="shared" si="101"/>
        <v>0</v>
      </c>
      <c r="Y306" s="2580">
        <f t="shared" si="102"/>
        <v>0</v>
      </c>
      <c r="Z306" s="2580" t="str">
        <f t="shared" si="103"/>
        <v/>
      </c>
      <c r="AA306" s="2581"/>
      <c r="AB306" s="2582">
        <f t="shared" si="94"/>
        <v>0</v>
      </c>
      <c r="AC306" s="2583">
        <v>1</v>
      </c>
      <c r="AD306" s="2584">
        <f t="shared" si="104"/>
        <v>0</v>
      </c>
      <c r="AE306" s="2564"/>
      <c r="AF306" s="2573">
        <f t="shared" si="95"/>
        <v>0</v>
      </c>
      <c r="AG306" s="2574">
        <f t="shared" si="105"/>
        <v>0</v>
      </c>
      <c r="AL306" s="1401" t="str">
        <f t="shared" si="93"/>
        <v>►</v>
      </c>
      <c r="AN306" s="76"/>
      <c r="AO306" s="76"/>
      <c r="AP306" s="76"/>
      <c r="AQ306" s="76"/>
      <c r="AS306" s="3268" t="s">
        <v>2258</v>
      </c>
      <c r="AT306" s="3576"/>
      <c r="AU306" s="3576"/>
      <c r="AV306" s="3576"/>
      <c r="AW306" s="3576"/>
      <c r="AX306" s="3576"/>
      <c r="AY306" s="3269"/>
      <c r="BF306"/>
      <c r="BG306"/>
      <c r="BH306"/>
      <c r="BI306"/>
      <c r="BJ306"/>
      <c r="BK306"/>
      <c r="BL306"/>
      <c r="BN306" s="4">
        <v>1</v>
      </c>
      <c r="BO306" s="48"/>
      <c r="BP306" s="48"/>
    </row>
    <row r="307" spans="1:68" s="49" customFormat="1" ht="21" customHeight="1" x14ac:dyDescent="0.25">
      <c r="A307" s="1401" t="str">
        <f t="shared" si="90"/>
        <v>►</v>
      </c>
      <c r="B307" s="1402" t="str">
        <f t="shared" si="91"/>
        <v>►</v>
      </c>
      <c r="C307" s="1403" t="str">
        <f t="shared" si="96"/>
        <v>►</v>
      </c>
      <c r="D307" s="2475" t="str">
        <f t="shared" si="92"/>
        <v>►</v>
      </c>
      <c r="E307" s="1402" t="str">
        <f t="shared" si="97"/>
        <v>►</v>
      </c>
      <c r="F307" s="1402" t="str">
        <f t="shared" si="98"/>
        <v>►</v>
      </c>
      <c r="G307" s="1402" t="str">
        <f t="shared" si="99"/>
        <v>►</v>
      </c>
      <c r="H307" s="2606"/>
      <c r="I307" s="48"/>
      <c r="J307" s="48"/>
      <c r="K307" s="48"/>
      <c r="L307" s="48"/>
      <c r="M307" s="48"/>
      <c r="N307" s="48"/>
      <c r="O307" s="48"/>
      <c r="P307" s="48"/>
      <c r="Q307" s="48"/>
      <c r="R307" s="2607"/>
      <c r="S307" s="2441"/>
      <c r="T307" s="2443"/>
      <c r="U307" s="2442"/>
      <c r="V307" s="2589">
        <f t="shared" si="100"/>
        <v>0</v>
      </c>
      <c r="W307" s="2590" t="str">
        <f>IF(OR(V307=0, ISBLANK(P307)), "", TEXT(ROUND(V307/INDEX(AI21:AI83, MATCH(P307, AH21:AH83, 0)), 0),"# ##0") &amp; " " &amp; P307)</f>
        <v/>
      </c>
      <c r="X307" s="2591">
        <f t="shared" si="101"/>
        <v>0</v>
      </c>
      <c r="Y307" s="2592">
        <f t="shared" si="102"/>
        <v>0</v>
      </c>
      <c r="Z307" s="2592" t="str">
        <f t="shared" si="103"/>
        <v/>
      </c>
      <c r="AA307" s="2581"/>
      <c r="AB307" s="2593">
        <f t="shared" si="94"/>
        <v>0</v>
      </c>
      <c r="AC307" s="2583">
        <v>1</v>
      </c>
      <c r="AD307" s="2594">
        <f t="shared" si="104"/>
        <v>0</v>
      </c>
      <c r="AE307" s="2564"/>
      <c r="AF307" s="2573">
        <f t="shared" si="95"/>
        <v>0</v>
      </c>
      <c r="AG307" s="2574">
        <f t="shared" si="105"/>
        <v>0</v>
      </c>
      <c r="AL307" s="1401" t="str">
        <f t="shared" si="93"/>
        <v>►</v>
      </c>
      <c r="AN307" s="76"/>
      <c r="AO307" s="76"/>
      <c r="AP307" s="76"/>
      <c r="AQ307" s="76"/>
      <c r="AS307" s="3268"/>
      <c r="AT307" s="3576"/>
      <c r="AU307" s="3576"/>
      <c r="AV307" s="3576"/>
      <c r="AW307" s="3576"/>
      <c r="AX307" s="3576"/>
      <c r="AY307" s="3269"/>
      <c r="BF307"/>
      <c r="BG307"/>
      <c r="BH307"/>
      <c r="BI307"/>
      <c r="BJ307"/>
      <c r="BK307"/>
      <c r="BL307"/>
      <c r="BN307" s="4">
        <v>1</v>
      </c>
      <c r="BO307" s="48"/>
      <c r="BP307" s="48"/>
    </row>
    <row r="308" spans="1:68" s="49" customFormat="1" ht="21" customHeight="1" x14ac:dyDescent="0.25">
      <c r="A308" s="1401" t="str">
        <f t="shared" si="90"/>
        <v>►</v>
      </c>
      <c r="B308" s="1402" t="str">
        <f t="shared" si="91"/>
        <v>►</v>
      </c>
      <c r="C308" s="1403" t="str">
        <f t="shared" si="96"/>
        <v>►</v>
      </c>
      <c r="D308" s="2475" t="str">
        <f t="shared" si="92"/>
        <v>►</v>
      </c>
      <c r="E308" s="1402" t="str">
        <f t="shared" si="97"/>
        <v>►</v>
      </c>
      <c r="F308" s="1402" t="str">
        <f t="shared" si="98"/>
        <v>►</v>
      </c>
      <c r="G308" s="1402" t="str">
        <f t="shared" si="99"/>
        <v>►</v>
      </c>
      <c r="H308" s="2606"/>
      <c r="I308" s="48"/>
      <c r="J308" s="48"/>
      <c r="K308" s="48"/>
      <c r="L308" s="48"/>
      <c r="M308" s="48"/>
      <c r="N308" s="48"/>
      <c r="O308" s="48"/>
      <c r="P308" s="48"/>
      <c r="Q308" s="48"/>
      <c r="R308" s="2607"/>
      <c r="S308" s="2441"/>
      <c r="T308" s="2443"/>
      <c r="U308" s="2442"/>
      <c r="V308" s="2577">
        <f t="shared" si="100"/>
        <v>0</v>
      </c>
      <c r="W308" s="2578" t="str">
        <f>IF(OR(V308=0, ISBLANK(P308)), "", TEXT(ROUND(V308/INDEX(AI21:AI83, MATCH(P308, AH21:AH83, 0)), 0),"# ##0") &amp; " " &amp; P308)</f>
        <v/>
      </c>
      <c r="X308" s="2579">
        <f t="shared" si="101"/>
        <v>0</v>
      </c>
      <c r="Y308" s="2580">
        <f t="shared" si="102"/>
        <v>0</v>
      </c>
      <c r="Z308" s="2580" t="str">
        <f t="shared" si="103"/>
        <v/>
      </c>
      <c r="AA308" s="2581"/>
      <c r="AB308" s="2582">
        <f t="shared" si="94"/>
        <v>0</v>
      </c>
      <c r="AC308" s="2583">
        <v>1</v>
      </c>
      <c r="AD308" s="2584">
        <f t="shared" si="104"/>
        <v>0</v>
      </c>
      <c r="AE308" s="2564"/>
      <c r="AF308" s="2573">
        <f t="shared" si="95"/>
        <v>0</v>
      </c>
      <c r="AG308" s="2574">
        <f t="shared" si="105"/>
        <v>0</v>
      </c>
      <c r="AL308" s="1401" t="str">
        <f t="shared" si="93"/>
        <v>►</v>
      </c>
      <c r="AN308" s="76"/>
      <c r="AO308" s="76"/>
      <c r="AP308" s="76"/>
      <c r="AQ308" s="76"/>
      <c r="AS308" s="2257"/>
      <c r="AT308" s="2253"/>
      <c r="AU308" s="2253"/>
      <c r="AV308" s="2253"/>
      <c r="AW308" s="2253"/>
      <c r="AX308" s="2253"/>
      <c r="AY308" s="2621"/>
      <c r="BF308"/>
      <c r="BG308"/>
      <c r="BH308"/>
      <c r="BI308"/>
      <c r="BJ308"/>
      <c r="BK308"/>
      <c r="BL308"/>
      <c r="BN308" s="4">
        <v>1</v>
      </c>
      <c r="BO308" s="48"/>
      <c r="BP308" s="48"/>
    </row>
    <row r="309" spans="1:68" s="49" customFormat="1" ht="21" customHeight="1" x14ac:dyDescent="0.25">
      <c r="A309" s="1401" t="str">
        <f t="shared" si="90"/>
        <v>►</v>
      </c>
      <c r="B309" s="1402" t="str">
        <f t="shared" si="91"/>
        <v>►</v>
      </c>
      <c r="C309" s="1403" t="str">
        <f t="shared" si="96"/>
        <v>►</v>
      </c>
      <c r="D309" s="2475" t="str">
        <f t="shared" si="92"/>
        <v>►</v>
      </c>
      <c r="E309" s="1402" t="str">
        <f t="shared" si="97"/>
        <v>►</v>
      </c>
      <c r="F309" s="1402" t="str">
        <f t="shared" si="98"/>
        <v>►</v>
      </c>
      <c r="G309" s="1402" t="str">
        <f t="shared" si="99"/>
        <v>►</v>
      </c>
      <c r="H309" s="2606"/>
      <c r="I309" s="48"/>
      <c r="J309" s="48"/>
      <c r="K309" s="48"/>
      <c r="L309" s="48"/>
      <c r="M309" s="48"/>
      <c r="N309" s="48"/>
      <c r="O309" s="48"/>
      <c r="P309" s="48"/>
      <c r="Q309" s="48"/>
      <c r="R309" s="2607"/>
      <c r="S309" s="2441"/>
      <c r="T309" s="2443"/>
      <c r="U309" s="2442"/>
      <c r="V309" s="2589">
        <f t="shared" si="100"/>
        <v>0</v>
      </c>
      <c r="W309" s="2590" t="str">
        <f>IF(OR(V309=0, ISBLANK(P309)), "", TEXT(ROUND(V309/INDEX(AI21:AI83, MATCH(P309, AH21:AH83, 0)), 0),"# ##0") &amp; " " &amp; P309)</f>
        <v/>
      </c>
      <c r="X309" s="2591">
        <f t="shared" si="101"/>
        <v>0</v>
      </c>
      <c r="Y309" s="2592">
        <f t="shared" si="102"/>
        <v>0</v>
      </c>
      <c r="Z309" s="2592" t="str">
        <f t="shared" si="103"/>
        <v/>
      </c>
      <c r="AA309" s="2581"/>
      <c r="AB309" s="2593">
        <f t="shared" si="94"/>
        <v>0</v>
      </c>
      <c r="AC309" s="2583">
        <v>1</v>
      </c>
      <c r="AD309" s="2594">
        <f t="shared" si="104"/>
        <v>0</v>
      </c>
      <c r="AE309" s="2564"/>
      <c r="AF309" s="2573">
        <f t="shared" si="95"/>
        <v>0</v>
      </c>
      <c r="AG309" s="2574">
        <f t="shared" si="105"/>
        <v>0</v>
      </c>
      <c r="AL309" s="1401" t="str">
        <f t="shared" si="93"/>
        <v>►</v>
      </c>
      <c r="AN309" s="76"/>
      <c r="AO309" s="76"/>
      <c r="AP309" s="76"/>
      <c r="AQ309" s="76"/>
      <c r="AS309" s="2257"/>
      <c r="AT309" s="2253"/>
      <c r="AU309" s="2253"/>
      <c r="AV309" s="2253"/>
      <c r="AW309" s="2253"/>
      <c r="AX309" s="2253"/>
      <c r="AY309" s="2621"/>
      <c r="BF309"/>
      <c r="BG309"/>
      <c r="BH309"/>
      <c r="BI309"/>
      <c r="BJ309"/>
      <c r="BK309"/>
      <c r="BL309"/>
      <c r="BN309" s="4">
        <v>1</v>
      </c>
      <c r="BO309" s="48"/>
      <c r="BP309" s="48"/>
    </row>
    <row r="310" spans="1:68" s="49" customFormat="1" ht="21" customHeight="1" x14ac:dyDescent="0.25">
      <c r="A310" s="1401" t="str">
        <f t="shared" si="90"/>
        <v>►</v>
      </c>
      <c r="B310" s="1402" t="str">
        <f t="shared" si="91"/>
        <v>►</v>
      </c>
      <c r="C310" s="1403" t="str">
        <f t="shared" si="96"/>
        <v>►</v>
      </c>
      <c r="D310" s="2475" t="str">
        <f t="shared" si="92"/>
        <v>►</v>
      </c>
      <c r="E310" s="1402" t="str">
        <f t="shared" si="97"/>
        <v>►</v>
      </c>
      <c r="F310" s="1402" t="str">
        <f t="shared" si="98"/>
        <v>►</v>
      </c>
      <c r="G310" s="1402" t="str">
        <f t="shared" si="99"/>
        <v>►</v>
      </c>
      <c r="H310" s="2606"/>
      <c r="I310" s="48"/>
      <c r="J310" s="48"/>
      <c r="K310" s="48"/>
      <c r="L310" s="48"/>
      <c r="M310" s="48"/>
      <c r="N310" s="48"/>
      <c r="O310" s="48"/>
      <c r="P310" s="48"/>
      <c r="Q310" s="48"/>
      <c r="R310" s="2607"/>
      <c r="S310" s="2441"/>
      <c r="T310" s="2443"/>
      <c r="U310" s="2442"/>
      <c r="V310" s="2577">
        <f t="shared" si="100"/>
        <v>0</v>
      </c>
      <c r="W310" s="2578" t="str">
        <f>IF(OR(V310=0, ISBLANK(P310)), "", TEXT(ROUND(V310/INDEX(AI21:AI83, MATCH(P310, AH21:AH83, 0)), 0),"# ##0") &amp; " " &amp; P310)</f>
        <v/>
      </c>
      <c r="X310" s="2579">
        <f t="shared" si="101"/>
        <v>0</v>
      </c>
      <c r="Y310" s="2580">
        <f t="shared" si="102"/>
        <v>0</v>
      </c>
      <c r="Z310" s="2580" t="str">
        <f t="shared" si="103"/>
        <v/>
      </c>
      <c r="AA310" s="2581"/>
      <c r="AB310" s="2582">
        <f t="shared" si="94"/>
        <v>0</v>
      </c>
      <c r="AC310" s="2583">
        <v>1</v>
      </c>
      <c r="AD310" s="2584">
        <f t="shared" si="104"/>
        <v>0</v>
      </c>
      <c r="AE310" s="2564"/>
      <c r="AF310" s="2573">
        <f t="shared" si="95"/>
        <v>0</v>
      </c>
      <c r="AG310" s="2574">
        <f t="shared" si="105"/>
        <v>0</v>
      </c>
      <c r="AL310" s="1401" t="str">
        <f t="shared" si="93"/>
        <v>►</v>
      </c>
      <c r="AN310" s="76"/>
      <c r="AO310" s="76"/>
      <c r="AP310" s="76"/>
      <c r="AQ310" s="76"/>
      <c r="AS310" s="2257"/>
      <c r="AT310" s="2253"/>
      <c r="AU310" s="2253"/>
      <c r="AV310" s="2253"/>
      <c r="AW310" s="2253"/>
      <c r="AX310" s="2253"/>
      <c r="AY310" s="2621"/>
      <c r="BF310"/>
      <c r="BG310"/>
      <c r="BH310"/>
      <c r="BI310"/>
      <c r="BJ310"/>
      <c r="BK310"/>
      <c r="BL310"/>
      <c r="BN310" s="4">
        <v>1</v>
      </c>
      <c r="BO310" s="48"/>
      <c r="BP310" s="48"/>
    </row>
    <row r="311" spans="1:68" s="49" customFormat="1" ht="21" customHeight="1" x14ac:dyDescent="0.25">
      <c r="A311" s="1401" t="str">
        <f t="shared" si="90"/>
        <v>►</v>
      </c>
      <c r="B311" s="1402" t="str">
        <f t="shared" si="91"/>
        <v>►</v>
      </c>
      <c r="C311" s="1403" t="str">
        <f t="shared" si="96"/>
        <v>►</v>
      </c>
      <c r="D311" s="2475" t="str">
        <f t="shared" si="92"/>
        <v>►</v>
      </c>
      <c r="E311" s="1402" t="str">
        <f t="shared" si="97"/>
        <v>►</v>
      </c>
      <c r="F311" s="1402" t="str">
        <f t="shared" si="98"/>
        <v>►</v>
      </c>
      <c r="G311" s="1402" t="str">
        <f t="shared" si="99"/>
        <v>►</v>
      </c>
      <c r="H311" s="2606"/>
      <c r="I311" s="48"/>
      <c r="J311" s="48"/>
      <c r="K311" s="48"/>
      <c r="L311" s="48"/>
      <c r="M311" s="48"/>
      <c r="N311" s="48"/>
      <c r="O311" s="48"/>
      <c r="P311" s="48"/>
      <c r="Q311" s="48"/>
      <c r="R311" s="2607"/>
      <c r="S311" s="2441"/>
      <c r="T311" s="2443"/>
      <c r="U311" s="2442"/>
      <c r="V311" s="2589">
        <f t="shared" si="100"/>
        <v>0</v>
      </c>
      <c r="W311" s="2590" t="str">
        <f>IF(OR(V311=0, ISBLANK(P311)), "", TEXT(ROUND(V311/INDEX(AI21:AI83, MATCH(P311, AH21:AH83, 0)), 0),"# ##0") &amp; " " &amp; P311)</f>
        <v/>
      </c>
      <c r="X311" s="2591">
        <f t="shared" si="101"/>
        <v>0</v>
      </c>
      <c r="Y311" s="2592">
        <f t="shared" si="102"/>
        <v>0</v>
      </c>
      <c r="Z311" s="2592" t="str">
        <f t="shared" si="103"/>
        <v/>
      </c>
      <c r="AA311" s="2581"/>
      <c r="AB311" s="2593">
        <f t="shared" si="94"/>
        <v>0</v>
      </c>
      <c r="AC311" s="2583">
        <v>1</v>
      </c>
      <c r="AD311" s="2594">
        <f t="shared" si="104"/>
        <v>0</v>
      </c>
      <c r="AE311" s="2564"/>
      <c r="AF311" s="2573">
        <f t="shared" si="95"/>
        <v>0</v>
      </c>
      <c r="AG311" s="2574">
        <f t="shared" si="105"/>
        <v>0</v>
      </c>
      <c r="AL311" s="1401" t="str">
        <f t="shared" si="93"/>
        <v>►</v>
      </c>
      <c r="AN311" s="76"/>
      <c r="AO311" s="76"/>
      <c r="AP311" s="76"/>
      <c r="AQ311" s="76"/>
      <c r="AS311" s="2257"/>
      <c r="AT311" s="2253"/>
      <c r="AU311" s="2253"/>
      <c r="AV311" s="2253"/>
      <c r="AW311" s="2253"/>
      <c r="AX311" s="2253"/>
      <c r="AY311" s="2621"/>
      <c r="BF311"/>
      <c r="BG311"/>
      <c r="BH311"/>
      <c r="BI311"/>
      <c r="BJ311"/>
      <c r="BK311"/>
      <c r="BL311"/>
      <c r="BN311" s="4">
        <v>1</v>
      </c>
      <c r="BO311" s="48"/>
      <c r="BP311" s="48"/>
    </row>
    <row r="312" spans="1:68" s="49" customFormat="1" ht="21" customHeight="1" x14ac:dyDescent="0.25">
      <c r="A312" s="1401" t="str">
        <f t="shared" si="90"/>
        <v>►</v>
      </c>
      <c r="B312" s="1402" t="str">
        <f t="shared" si="91"/>
        <v>►</v>
      </c>
      <c r="C312" s="1403" t="str">
        <f t="shared" si="96"/>
        <v>►</v>
      </c>
      <c r="D312" s="2475" t="str">
        <f t="shared" si="92"/>
        <v>►</v>
      </c>
      <c r="E312" s="1402" t="str">
        <f t="shared" si="97"/>
        <v>►</v>
      </c>
      <c r="F312" s="1402" t="str">
        <f t="shared" si="98"/>
        <v>►</v>
      </c>
      <c r="G312" s="1402" t="str">
        <f t="shared" si="99"/>
        <v>►</v>
      </c>
      <c r="H312" s="2606"/>
      <c r="I312" s="48"/>
      <c r="J312" s="48"/>
      <c r="K312" s="48"/>
      <c r="L312" s="48"/>
      <c r="M312" s="48"/>
      <c r="N312" s="48"/>
      <c r="O312" s="48"/>
      <c r="P312" s="48"/>
      <c r="Q312" s="48"/>
      <c r="R312" s="2607"/>
      <c r="S312" s="2441"/>
      <c r="T312" s="2443"/>
      <c r="U312" s="2442"/>
      <c r="V312" s="2577">
        <f t="shared" si="100"/>
        <v>0</v>
      </c>
      <c r="W312" s="2578" t="str">
        <f>IF(OR(V312=0, ISBLANK(P312)), "", TEXT(ROUND(V312/INDEX(AI21:AI83, MATCH(P312, AH21:AH83, 0)), 0),"# ##0") &amp; " " &amp; P312)</f>
        <v/>
      </c>
      <c r="X312" s="2579">
        <f t="shared" si="101"/>
        <v>0</v>
      </c>
      <c r="Y312" s="2580">
        <f t="shared" si="102"/>
        <v>0</v>
      </c>
      <c r="Z312" s="2580" t="str">
        <f t="shared" si="103"/>
        <v/>
      </c>
      <c r="AA312" s="2581"/>
      <c r="AB312" s="2582">
        <f t="shared" si="94"/>
        <v>0</v>
      </c>
      <c r="AC312" s="2583">
        <v>1</v>
      </c>
      <c r="AD312" s="2584">
        <f t="shared" si="104"/>
        <v>0</v>
      </c>
      <c r="AE312" s="2564"/>
      <c r="AF312" s="2573">
        <f t="shared" si="95"/>
        <v>0</v>
      </c>
      <c r="AG312" s="2574">
        <f t="shared" si="105"/>
        <v>0</v>
      </c>
      <c r="AL312" s="1401" t="str">
        <f t="shared" si="93"/>
        <v>►</v>
      </c>
      <c r="AN312" s="76"/>
      <c r="AO312" s="76"/>
      <c r="AP312" s="76"/>
      <c r="AQ312" s="76"/>
      <c r="AS312" s="2257"/>
      <c r="AT312" s="2253"/>
      <c r="AU312" s="2253"/>
      <c r="AV312" s="2253"/>
      <c r="AW312" s="2253"/>
      <c r="AX312" s="2253"/>
      <c r="AY312" s="2621"/>
      <c r="BF312"/>
      <c r="BG312"/>
      <c r="BH312"/>
      <c r="BI312"/>
      <c r="BJ312"/>
      <c r="BK312"/>
      <c r="BL312"/>
      <c r="BN312" s="4">
        <v>1</v>
      </c>
      <c r="BO312" s="48"/>
      <c r="BP312" s="48"/>
    </row>
    <row r="313" spans="1:68" s="49" customFormat="1" ht="21" customHeight="1" x14ac:dyDescent="0.25">
      <c r="A313" s="1401" t="str">
        <f t="shared" si="90"/>
        <v>►</v>
      </c>
      <c r="B313" s="1402" t="str">
        <f t="shared" si="91"/>
        <v>►</v>
      </c>
      <c r="C313" s="1403" t="str">
        <f t="shared" si="96"/>
        <v>►</v>
      </c>
      <c r="D313" s="2475" t="str">
        <f t="shared" si="92"/>
        <v>►</v>
      </c>
      <c r="E313" s="1402" t="str">
        <f t="shared" si="97"/>
        <v>►</v>
      </c>
      <c r="F313" s="1402" t="str">
        <f t="shared" si="98"/>
        <v>►</v>
      </c>
      <c r="G313" s="1402" t="str">
        <f t="shared" si="99"/>
        <v>►</v>
      </c>
      <c r="H313" s="2606"/>
      <c r="I313" s="48"/>
      <c r="J313" s="48"/>
      <c r="K313" s="48"/>
      <c r="L313" s="48"/>
      <c r="M313" s="48"/>
      <c r="N313" s="48"/>
      <c r="O313" s="48"/>
      <c r="P313" s="48"/>
      <c r="Q313" s="48"/>
      <c r="R313" s="2607"/>
      <c r="S313" s="2441"/>
      <c r="T313" s="2443"/>
      <c r="U313" s="2442"/>
      <c r="V313" s="2589">
        <f t="shared" si="100"/>
        <v>0</v>
      </c>
      <c r="W313" s="2590" t="str">
        <f>IF(OR(V313=0, ISBLANK(P313)), "", TEXT(ROUND(V313/INDEX(AI21:AI83, MATCH(P313, AH21:AH83, 0)), 0),"# ##0") &amp; " " &amp; P313)</f>
        <v/>
      </c>
      <c r="X313" s="2591">
        <f t="shared" si="101"/>
        <v>0</v>
      </c>
      <c r="Y313" s="2592">
        <f t="shared" si="102"/>
        <v>0</v>
      </c>
      <c r="Z313" s="2592" t="str">
        <f t="shared" si="103"/>
        <v/>
      </c>
      <c r="AA313" s="2581"/>
      <c r="AB313" s="2593">
        <f t="shared" si="94"/>
        <v>0</v>
      </c>
      <c r="AC313" s="2583">
        <v>1</v>
      </c>
      <c r="AD313" s="2594">
        <f t="shared" si="104"/>
        <v>0</v>
      </c>
      <c r="AE313" s="2564"/>
      <c r="AF313" s="2573">
        <f t="shared" si="95"/>
        <v>0</v>
      </c>
      <c r="AG313" s="2574">
        <f t="shared" si="105"/>
        <v>0</v>
      </c>
      <c r="AL313" s="1401" t="str">
        <f t="shared" si="93"/>
        <v>►</v>
      </c>
      <c r="AN313" s="76"/>
      <c r="AO313" s="76"/>
      <c r="AP313" s="76"/>
      <c r="AQ313" s="76"/>
      <c r="AS313" s="2257"/>
      <c r="AT313" s="2253"/>
      <c r="AU313" s="2253"/>
      <c r="AV313" s="2253"/>
      <c r="AW313" s="2253"/>
      <c r="AX313" s="2253"/>
      <c r="AY313" s="2621"/>
      <c r="BF313"/>
      <c r="BG313"/>
      <c r="BH313"/>
      <c r="BI313"/>
      <c r="BJ313"/>
      <c r="BK313"/>
      <c r="BL313"/>
      <c r="BN313" s="4">
        <v>1</v>
      </c>
      <c r="BO313" s="48"/>
      <c r="BP313" s="48"/>
    </row>
    <row r="314" spans="1:68" s="49" customFormat="1" ht="21" customHeight="1" x14ac:dyDescent="0.25">
      <c r="A314" s="1401" t="str">
        <f t="shared" si="90"/>
        <v>►</v>
      </c>
      <c r="B314" s="1402" t="str">
        <f t="shared" si="91"/>
        <v>►</v>
      </c>
      <c r="C314" s="1403" t="str">
        <f t="shared" si="96"/>
        <v>►</v>
      </c>
      <c r="D314" s="2475" t="str">
        <f t="shared" si="92"/>
        <v>►</v>
      </c>
      <c r="E314" s="1402" t="str">
        <f t="shared" si="97"/>
        <v>►</v>
      </c>
      <c r="F314" s="1402" t="str">
        <f t="shared" si="98"/>
        <v>►</v>
      </c>
      <c r="G314" s="1402" t="str">
        <f t="shared" si="99"/>
        <v>►</v>
      </c>
      <c r="H314" s="2606"/>
      <c r="I314" s="48"/>
      <c r="J314" s="48"/>
      <c r="K314" s="48"/>
      <c r="L314" s="48"/>
      <c r="M314" s="48"/>
      <c r="N314" s="48"/>
      <c r="O314" s="48"/>
      <c r="P314" s="48"/>
      <c r="Q314" s="48"/>
      <c r="R314" s="2607"/>
      <c r="S314" s="2441"/>
      <c r="T314" s="2443"/>
      <c r="U314" s="2442"/>
      <c r="V314" s="2577">
        <f t="shared" si="100"/>
        <v>0</v>
      </c>
      <c r="W314" s="2578" t="str">
        <f>IF(OR(V314=0, ISBLANK(P314)), "", TEXT(ROUND(V314/INDEX(AI21:AI83, MATCH(P314, AH21:AH83, 0)), 0),"# ##0") &amp; " " &amp; P314)</f>
        <v/>
      </c>
      <c r="X314" s="2579">
        <f t="shared" si="101"/>
        <v>0</v>
      </c>
      <c r="Y314" s="2580">
        <f t="shared" si="102"/>
        <v>0</v>
      </c>
      <c r="Z314" s="2580" t="str">
        <f t="shared" si="103"/>
        <v/>
      </c>
      <c r="AA314" s="2581"/>
      <c r="AB314" s="2582">
        <f t="shared" si="94"/>
        <v>0</v>
      </c>
      <c r="AC314" s="2583">
        <v>1</v>
      </c>
      <c r="AD314" s="2584">
        <f t="shared" si="104"/>
        <v>0</v>
      </c>
      <c r="AE314" s="2564"/>
      <c r="AF314" s="2573">
        <f t="shared" si="95"/>
        <v>0</v>
      </c>
      <c r="AG314" s="2574">
        <f t="shared" si="105"/>
        <v>0</v>
      </c>
      <c r="AL314" s="1401" t="str">
        <f t="shared" si="93"/>
        <v>►</v>
      </c>
      <c r="AN314" s="76"/>
      <c r="AO314" s="76"/>
      <c r="AP314" s="76"/>
      <c r="AQ314" s="76"/>
      <c r="AS314" s="2257"/>
      <c r="AT314" s="2253"/>
      <c r="AU314" s="2253"/>
      <c r="AV314" s="2253"/>
      <c r="AW314" s="2253"/>
      <c r="AX314" s="2253"/>
      <c r="AY314" s="2621"/>
      <c r="BF314"/>
      <c r="BG314"/>
      <c r="BH314"/>
      <c r="BI314"/>
      <c r="BJ314"/>
      <c r="BK314"/>
      <c r="BL314"/>
      <c r="BN314" s="4">
        <v>1</v>
      </c>
      <c r="BO314" s="48"/>
      <c r="BP314" s="48"/>
    </row>
    <row r="315" spans="1:68" s="49" customFormat="1" ht="21" customHeight="1" x14ac:dyDescent="0.25">
      <c r="A315" s="1401" t="str">
        <f t="shared" si="90"/>
        <v>►</v>
      </c>
      <c r="B315" s="1402" t="str">
        <f t="shared" si="91"/>
        <v>►</v>
      </c>
      <c r="C315" s="1403" t="str">
        <f t="shared" si="96"/>
        <v>►</v>
      </c>
      <c r="D315" s="2475" t="str">
        <f t="shared" si="92"/>
        <v>►</v>
      </c>
      <c r="E315" s="1402" t="str">
        <f t="shared" si="97"/>
        <v>►</v>
      </c>
      <c r="F315" s="1402" t="str">
        <f t="shared" si="98"/>
        <v>►</v>
      </c>
      <c r="G315" s="1402" t="str">
        <f t="shared" si="99"/>
        <v>►</v>
      </c>
      <c r="H315" s="2606"/>
      <c r="I315" s="48"/>
      <c r="J315" s="48"/>
      <c r="K315" s="48"/>
      <c r="L315" s="48"/>
      <c r="M315" s="48"/>
      <c r="N315" s="48"/>
      <c r="O315" s="48"/>
      <c r="P315" s="48"/>
      <c r="Q315" s="48"/>
      <c r="R315" s="2607"/>
      <c r="S315" s="2441"/>
      <c r="T315" s="2443"/>
      <c r="U315" s="2442"/>
      <c r="V315" s="2589">
        <f t="shared" si="100"/>
        <v>0</v>
      </c>
      <c r="W315" s="2590" t="str">
        <f>IF(OR(V315=0, ISBLANK(P315)), "", TEXT(ROUND(V315/INDEX(AI21:AI83, MATCH(P315, AH21:AH83, 0)), 0),"# ##0") &amp; " " &amp; P315)</f>
        <v/>
      </c>
      <c r="X315" s="2591">
        <f t="shared" si="101"/>
        <v>0</v>
      </c>
      <c r="Y315" s="2592">
        <f t="shared" si="102"/>
        <v>0</v>
      </c>
      <c r="Z315" s="2592" t="str">
        <f t="shared" si="103"/>
        <v/>
      </c>
      <c r="AA315" s="2581"/>
      <c r="AB315" s="2593">
        <f t="shared" si="94"/>
        <v>0</v>
      </c>
      <c r="AC315" s="2583">
        <v>1</v>
      </c>
      <c r="AD315" s="2594">
        <f t="shared" si="104"/>
        <v>0</v>
      </c>
      <c r="AE315" s="2564"/>
      <c r="AF315" s="2573">
        <f t="shared" si="95"/>
        <v>0</v>
      </c>
      <c r="AG315" s="2574">
        <f t="shared" si="105"/>
        <v>0</v>
      </c>
      <c r="AL315" s="1401" t="str">
        <f t="shared" si="93"/>
        <v>►</v>
      </c>
      <c r="AN315" s="76"/>
      <c r="AO315" s="76"/>
      <c r="AP315" s="76"/>
      <c r="AQ315" s="76"/>
      <c r="AS315" s="2257"/>
      <c r="AT315" s="2253"/>
      <c r="AU315" s="2253"/>
      <c r="AV315" s="2253"/>
      <c r="AW315" s="2253"/>
      <c r="AX315" s="2253"/>
      <c r="AY315" s="2621"/>
      <c r="BF315"/>
      <c r="BG315"/>
      <c r="BH315"/>
      <c r="BI315"/>
      <c r="BJ315"/>
      <c r="BK315"/>
      <c r="BL315"/>
      <c r="BN315" s="4">
        <v>1</v>
      </c>
      <c r="BO315" s="48"/>
      <c r="BP315" s="48"/>
    </row>
    <row r="316" spans="1:68" s="49" customFormat="1" ht="21" customHeight="1" x14ac:dyDescent="0.25">
      <c r="A316" s="1401" t="str">
        <f t="shared" si="90"/>
        <v>►</v>
      </c>
      <c r="B316" s="1402" t="str">
        <f t="shared" si="91"/>
        <v>►</v>
      </c>
      <c r="C316" s="1403" t="str">
        <f t="shared" si="96"/>
        <v>►</v>
      </c>
      <c r="D316" s="2475" t="str">
        <f t="shared" si="92"/>
        <v>►</v>
      </c>
      <c r="E316" s="1402" t="str">
        <f t="shared" si="97"/>
        <v>►</v>
      </c>
      <c r="F316" s="1402" t="str">
        <f t="shared" si="98"/>
        <v>►</v>
      </c>
      <c r="G316" s="1402" t="str">
        <f t="shared" si="99"/>
        <v>►</v>
      </c>
      <c r="H316" s="2606"/>
      <c r="I316" s="48"/>
      <c r="J316" s="48"/>
      <c r="K316" s="48"/>
      <c r="L316" s="48"/>
      <c r="M316" s="48"/>
      <c r="N316" s="48"/>
      <c r="O316" s="48"/>
      <c r="P316" s="48"/>
      <c r="Q316" s="48"/>
      <c r="R316" s="2607"/>
      <c r="S316" s="2441"/>
      <c r="T316" s="2443"/>
      <c r="U316" s="2442"/>
      <c r="V316" s="2577">
        <f t="shared" si="100"/>
        <v>0</v>
      </c>
      <c r="W316" s="2578" t="str">
        <f>IF(OR(V316=0, ISBLANK(P316)), "", TEXT(ROUND(V316/INDEX(AI21:AI83, MATCH(P316, AH21:AH83, 0)), 0),"# ##0") &amp; " " &amp; P316)</f>
        <v/>
      </c>
      <c r="X316" s="2579">
        <f t="shared" si="101"/>
        <v>0</v>
      </c>
      <c r="Y316" s="2580">
        <f t="shared" si="102"/>
        <v>0</v>
      </c>
      <c r="Z316" s="2580" t="str">
        <f t="shared" si="103"/>
        <v/>
      </c>
      <c r="AA316" s="2581"/>
      <c r="AB316" s="2582">
        <f t="shared" si="94"/>
        <v>0</v>
      </c>
      <c r="AC316" s="2583">
        <v>1</v>
      </c>
      <c r="AD316" s="2584">
        <f t="shared" si="104"/>
        <v>0</v>
      </c>
      <c r="AE316" s="2564"/>
      <c r="AF316" s="2573">
        <f t="shared" si="95"/>
        <v>0</v>
      </c>
      <c r="AG316" s="2574">
        <f t="shared" si="105"/>
        <v>0</v>
      </c>
      <c r="AL316" s="1401" t="str">
        <f t="shared" si="93"/>
        <v>►</v>
      </c>
      <c r="AN316" s="76"/>
      <c r="AO316" s="76"/>
      <c r="AP316" s="76"/>
      <c r="AQ316" s="76"/>
      <c r="AS316" s="2257"/>
      <c r="AT316" s="2253"/>
      <c r="AU316" s="2253"/>
      <c r="AV316" s="2253"/>
      <c r="AW316" s="2253"/>
      <c r="AX316" s="2253"/>
      <c r="AY316" s="2621"/>
      <c r="BF316"/>
      <c r="BG316"/>
      <c r="BH316"/>
      <c r="BI316"/>
      <c r="BJ316"/>
      <c r="BK316"/>
      <c r="BL316"/>
      <c r="BN316" s="4">
        <v>1</v>
      </c>
      <c r="BO316" s="48"/>
      <c r="BP316" s="48"/>
    </row>
    <row r="317" spans="1:68" s="49" customFormat="1" ht="21" customHeight="1" x14ac:dyDescent="0.25">
      <c r="A317" s="1401" t="str">
        <f t="shared" si="90"/>
        <v>►</v>
      </c>
      <c r="B317" s="1402" t="str">
        <f t="shared" si="91"/>
        <v>►</v>
      </c>
      <c r="C317" s="1403" t="str">
        <f t="shared" si="96"/>
        <v>►</v>
      </c>
      <c r="D317" s="2475" t="str">
        <f t="shared" si="92"/>
        <v>►</v>
      </c>
      <c r="E317" s="1402" t="str">
        <f t="shared" si="97"/>
        <v>►</v>
      </c>
      <c r="F317" s="1402" t="str">
        <f t="shared" si="98"/>
        <v>►</v>
      </c>
      <c r="G317" s="1402" t="str">
        <f t="shared" si="99"/>
        <v>►</v>
      </c>
      <c r="H317" s="2606"/>
      <c r="I317" s="48"/>
      <c r="J317" s="48"/>
      <c r="K317" s="48"/>
      <c r="L317" s="48"/>
      <c r="M317" s="48"/>
      <c r="N317" s="48"/>
      <c r="O317" s="48"/>
      <c r="P317" s="48"/>
      <c r="Q317" s="48"/>
      <c r="R317" s="2607"/>
      <c r="S317" s="2441"/>
      <c r="T317" s="2443"/>
      <c r="U317" s="2442"/>
      <c r="V317" s="2589">
        <f t="shared" si="100"/>
        <v>0</v>
      </c>
      <c r="W317" s="2590" t="str">
        <f>IF(OR(V317=0, ISBLANK(P317)), "", TEXT(ROUND(V317/INDEX(AI21:AI83, MATCH(P317, AH21:AH83, 0)), 0),"# ##0") &amp; " " &amp; P317)</f>
        <v/>
      </c>
      <c r="X317" s="2591">
        <f t="shared" si="101"/>
        <v>0</v>
      </c>
      <c r="Y317" s="2592">
        <f t="shared" si="102"/>
        <v>0</v>
      </c>
      <c r="Z317" s="2592" t="str">
        <f t="shared" si="103"/>
        <v/>
      </c>
      <c r="AA317" s="2581"/>
      <c r="AB317" s="2593">
        <f t="shared" si="94"/>
        <v>0</v>
      </c>
      <c r="AC317" s="2583">
        <v>1</v>
      </c>
      <c r="AD317" s="2594">
        <f t="shared" si="104"/>
        <v>0</v>
      </c>
      <c r="AE317" s="2564"/>
      <c r="AF317" s="2573">
        <f t="shared" si="95"/>
        <v>0</v>
      </c>
      <c r="AG317" s="2574">
        <f t="shared" si="105"/>
        <v>0</v>
      </c>
      <c r="AL317" s="1401" t="str">
        <f t="shared" si="93"/>
        <v>►</v>
      </c>
      <c r="AN317" s="76"/>
      <c r="AO317" s="76"/>
      <c r="AP317" s="76"/>
      <c r="AQ317" s="76"/>
      <c r="AS317" s="2257"/>
      <c r="AT317" s="2253"/>
      <c r="AU317" s="2253"/>
      <c r="AV317" s="2253"/>
      <c r="AW317" s="2253"/>
      <c r="AX317" s="2253"/>
      <c r="AY317" s="2621"/>
      <c r="BF317"/>
      <c r="BG317"/>
      <c r="BH317"/>
      <c r="BI317"/>
      <c r="BJ317"/>
      <c r="BK317"/>
      <c r="BL317"/>
      <c r="BN317" s="4">
        <v>1</v>
      </c>
      <c r="BO317" s="48"/>
      <c r="BP317" s="48"/>
    </row>
    <row r="318" spans="1:68" s="49" customFormat="1" ht="21" customHeight="1" x14ac:dyDescent="0.25">
      <c r="A318" s="1401" t="str">
        <f t="shared" si="90"/>
        <v>►</v>
      </c>
      <c r="B318" s="1402" t="str">
        <f t="shared" si="91"/>
        <v>►</v>
      </c>
      <c r="C318" s="1403" t="str">
        <f t="shared" si="96"/>
        <v>►</v>
      </c>
      <c r="D318" s="2475" t="str">
        <f t="shared" si="92"/>
        <v>►</v>
      </c>
      <c r="E318" s="1402" t="str">
        <f t="shared" si="97"/>
        <v>►</v>
      </c>
      <c r="F318" s="1402" t="str">
        <f t="shared" si="98"/>
        <v>►</v>
      </c>
      <c r="G318" s="1402" t="str">
        <f t="shared" si="99"/>
        <v>►</v>
      </c>
      <c r="H318" s="2606"/>
      <c r="I318" s="48"/>
      <c r="J318" s="48"/>
      <c r="K318" s="48"/>
      <c r="L318" s="48"/>
      <c r="M318" s="48"/>
      <c r="N318" s="48"/>
      <c r="O318" s="48"/>
      <c r="P318" s="48"/>
      <c r="Q318" s="48"/>
      <c r="R318" s="2607"/>
      <c r="S318" s="2441"/>
      <c r="T318" s="2443"/>
      <c r="U318" s="2442"/>
      <c r="V318" s="2577">
        <f t="shared" si="100"/>
        <v>0</v>
      </c>
      <c r="W318" s="2578" t="str">
        <f>IF(OR(V318=0, ISBLANK(P318)), "", TEXT(ROUND(V318/INDEX(AI21:AI83, MATCH(P318, AH21:AH83, 0)), 0),"# ##0") &amp; " " &amp; P318)</f>
        <v/>
      </c>
      <c r="X318" s="2579">
        <f t="shared" si="101"/>
        <v>0</v>
      </c>
      <c r="Y318" s="2580">
        <f t="shared" si="102"/>
        <v>0</v>
      </c>
      <c r="Z318" s="2580" t="str">
        <f t="shared" si="103"/>
        <v/>
      </c>
      <c r="AA318" s="2581"/>
      <c r="AB318" s="2582">
        <f t="shared" si="94"/>
        <v>0</v>
      </c>
      <c r="AC318" s="2583">
        <v>1</v>
      </c>
      <c r="AD318" s="2584">
        <f t="shared" si="104"/>
        <v>0</v>
      </c>
      <c r="AE318" s="2564"/>
      <c r="AF318" s="2573">
        <f t="shared" si="95"/>
        <v>0</v>
      </c>
      <c r="AG318" s="2574">
        <f t="shared" si="105"/>
        <v>0</v>
      </c>
      <c r="AL318" s="1401" t="str">
        <f t="shared" si="93"/>
        <v>►</v>
      </c>
      <c r="AN318" s="76"/>
      <c r="AO318" s="76"/>
      <c r="AP318" s="76"/>
      <c r="AQ318" s="76"/>
      <c r="AS318" s="2257"/>
      <c r="AT318" s="2253"/>
      <c r="AU318" s="2253"/>
      <c r="AV318" s="2253"/>
      <c r="AW318" s="2253"/>
      <c r="AX318" s="2253"/>
      <c r="AY318" s="2621"/>
      <c r="BF318"/>
      <c r="BG318"/>
      <c r="BH318"/>
      <c r="BI318"/>
      <c r="BJ318"/>
      <c r="BK318"/>
      <c r="BL318"/>
      <c r="BN318" s="4">
        <v>1</v>
      </c>
      <c r="BO318" s="48"/>
      <c r="BP318" s="48"/>
    </row>
    <row r="319" spans="1:68" s="49" customFormat="1" ht="21" customHeight="1" x14ac:dyDescent="0.25">
      <c r="A319" s="1401" t="str">
        <f t="shared" si="90"/>
        <v>►</v>
      </c>
      <c r="B319" s="1402" t="str">
        <f t="shared" si="91"/>
        <v>►</v>
      </c>
      <c r="C319" s="1403" t="str">
        <f t="shared" si="96"/>
        <v>►</v>
      </c>
      <c r="D319" s="2475" t="str">
        <f t="shared" si="92"/>
        <v>►</v>
      </c>
      <c r="E319" s="1402" t="str">
        <f t="shared" si="97"/>
        <v>►</v>
      </c>
      <c r="F319" s="1402" t="str">
        <f t="shared" si="98"/>
        <v>►</v>
      </c>
      <c r="G319" s="1402" t="str">
        <f t="shared" si="99"/>
        <v>►</v>
      </c>
      <c r="H319" s="2606"/>
      <c r="I319" s="48"/>
      <c r="J319" s="48"/>
      <c r="K319" s="48"/>
      <c r="L319" s="48"/>
      <c r="M319" s="48"/>
      <c r="N319" s="48"/>
      <c r="O319" s="48"/>
      <c r="P319" s="48"/>
      <c r="Q319" s="48"/>
      <c r="R319" s="2607"/>
      <c r="S319" s="2441"/>
      <c r="T319" s="2443"/>
      <c r="U319" s="2442"/>
      <c r="V319" s="2589">
        <f t="shared" si="100"/>
        <v>0</v>
      </c>
      <c r="W319" s="2590" t="str">
        <f>IF(OR(V319=0, ISBLANK(P319)), "", TEXT(ROUND(V319/INDEX(AI21:AI83, MATCH(P319, AH21:AH83, 0)), 0),"# ##0") &amp; " " &amp; P319)</f>
        <v/>
      </c>
      <c r="X319" s="2591">
        <f t="shared" si="101"/>
        <v>0</v>
      </c>
      <c r="Y319" s="2592">
        <f t="shared" si="102"/>
        <v>0</v>
      </c>
      <c r="Z319" s="2592" t="str">
        <f t="shared" si="103"/>
        <v/>
      </c>
      <c r="AA319" s="2581"/>
      <c r="AB319" s="2593">
        <f t="shared" si="94"/>
        <v>0</v>
      </c>
      <c r="AC319" s="2583">
        <v>1</v>
      </c>
      <c r="AD319" s="2594">
        <f t="shared" si="104"/>
        <v>0</v>
      </c>
      <c r="AE319" s="2564"/>
      <c r="AF319" s="2573">
        <f t="shared" si="95"/>
        <v>0</v>
      </c>
      <c r="AG319" s="2574">
        <f t="shared" si="105"/>
        <v>0</v>
      </c>
      <c r="AL319" s="1401" t="str">
        <f t="shared" si="93"/>
        <v>►</v>
      </c>
      <c r="AN319" s="76"/>
      <c r="AO319" s="76"/>
      <c r="AP319" s="76"/>
      <c r="AQ319" s="76"/>
      <c r="AS319" s="2257"/>
      <c r="AT319" s="2253"/>
      <c r="AU319" s="2253"/>
      <c r="AV319" s="2253"/>
      <c r="AW319" s="2253"/>
      <c r="AX319" s="2253"/>
      <c r="AY319" s="2621"/>
      <c r="BF319"/>
      <c r="BG319"/>
      <c r="BH319"/>
      <c r="BI319"/>
      <c r="BJ319"/>
      <c r="BK319"/>
      <c r="BL319"/>
      <c r="BN319" s="4">
        <v>1</v>
      </c>
      <c r="BO319" s="31"/>
      <c r="BP319" s="31"/>
    </row>
    <row r="320" spans="1:68" s="49" customFormat="1" ht="21" customHeight="1" x14ac:dyDescent="0.25">
      <c r="A320" s="1401" t="str">
        <f t="shared" si="90"/>
        <v>►</v>
      </c>
      <c r="B320" s="1402" t="str">
        <f t="shared" si="91"/>
        <v>►</v>
      </c>
      <c r="C320" s="1403" t="str">
        <f t="shared" si="96"/>
        <v>►</v>
      </c>
      <c r="D320" s="2475" t="str">
        <f t="shared" si="92"/>
        <v>►</v>
      </c>
      <c r="E320" s="1402" t="str">
        <f t="shared" si="97"/>
        <v>►</v>
      </c>
      <c r="F320" s="1402" t="str">
        <f t="shared" si="98"/>
        <v>►</v>
      </c>
      <c r="G320" s="1402" t="str">
        <f t="shared" si="99"/>
        <v>►</v>
      </c>
      <c r="H320" s="2606"/>
      <c r="I320" s="48"/>
      <c r="J320" s="48"/>
      <c r="K320" s="48"/>
      <c r="L320" s="48"/>
      <c r="M320" s="48"/>
      <c r="N320" s="48"/>
      <c r="O320" s="48"/>
      <c r="P320" s="48"/>
      <c r="Q320" s="48"/>
      <c r="R320" s="2607"/>
      <c r="S320" s="2441"/>
      <c r="T320" s="2443"/>
      <c r="U320" s="2442"/>
      <c r="V320" s="2577">
        <f t="shared" si="100"/>
        <v>0</v>
      </c>
      <c r="W320" s="2578" t="str">
        <f>IF(OR(V320=0, ISBLANK(P320)), "", TEXT(ROUND(V320/INDEX(AI21:AI83, MATCH(P320, AH21:AH83, 0)), 0),"# ##0") &amp; " " &amp; P320)</f>
        <v/>
      </c>
      <c r="X320" s="2579">
        <f t="shared" si="101"/>
        <v>0</v>
      </c>
      <c r="Y320" s="2580">
        <f t="shared" si="102"/>
        <v>0</v>
      </c>
      <c r="Z320" s="2580" t="str">
        <f t="shared" si="103"/>
        <v/>
      </c>
      <c r="AA320" s="2581"/>
      <c r="AB320" s="2582">
        <f t="shared" si="94"/>
        <v>0</v>
      </c>
      <c r="AC320" s="2583">
        <v>1</v>
      </c>
      <c r="AD320" s="2584">
        <f t="shared" si="104"/>
        <v>0</v>
      </c>
      <c r="AE320" s="2564"/>
      <c r="AF320" s="2573">
        <f t="shared" si="95"/>
        <v>0</v>
      </c>
      <c r="AG320" s="2574">
        <f t="shared" si="105"/>
        <v>0</v>
      </c>
      <c r="AL320" s="1401" t="str">
        <f t="shared" si="93"/>
        <v>►</v>
      </c>
      <c r="AN320" s="76"/>
      <c r="AO320" s="76"/>
      <c r="AP320" s="76"/>
      <c r="AQ320" s="76"/>
      <c r="AS320" s="2257"/>
      <c r="AT320" s="2253"/>
      <c r="AU320" s="2253"/>
      <c r="AV320" s="2253"/>
      <c r="AW320" s="2253"/>
      <c r="AX320" s="2253"/>
      <c r="AY320" s="2621"/>
      <c r="BF320"/>
      <c r="BG320"/>
      <c r="BH320"/>
      <c r="BI320"/>
      <c r="BJ320"/>
      <c r="BK320"/>
      <c r="BL320"/>
      <c r="BN320" s="4">
        <v>1</v>
      </c>
    </row>
    <row r="321" spans="1:66" s="48" customFormat="1" ht="21" customHeight="1" x14ac:dyDescent="0.25">
      <c r="A321" s="1401" t="str">
        <f t="shared" si="90"/>
        <v>►</v>
      </c>
      <c r="B321" s="1402" t="str">
        <f t="shared" si="91"/>
        <v>►</v>
      </c>
      <c r="C321" s="1403" t="str">
        <f t="shared" si="96"/>
        <v>►</v>
      </c>
      <c r="D321" s="2475" t="str">
        <f t="shared" si="92"/>
        <v>►</v>
      </c>
      <c r="E321" s="1402" t="str">
        <f t="shared" si="97"/>
        <v>►</v>
      </c>
      <c r="F321" s="1402" t="str">
        <f t="shared" si="98"/>
        <v>►</v>
      </c>
      <c r="G321" s="1402" t="str">
        <f t="shared" si="99"/>
        <v>►</v>
      </c>
      <c r="H321" s="2606"/>
      <c r="R321" s="2607"/>
      <c r="S321" s="2441"/>
      <c r="T321" s="2443"/>
      <c r="U321" s="2442"/>
      <c r="V321" s="2589">
        <f t="shared" si="100"/>
        <v>0</v>
      </c>
      <c r="W321" s="2590" t="str">
        <f>IF(OR(V321=0, ISBLANK(P321)), "", TEXT(ROUND(V321/INDEX(AI21:AI83, MATCH(P321, AH21:AH83, 0)), 0),"# ##0") &amp; " " &amp; P321)</f>
        <v/>
      </c>
      <c r="X321" s="2591">
        <f t="shared" si="101"/>
        <v>0</v>
      </c>
      <c r="Y321" s="2592">
        <f t="shared" si="102"/>
        <v>0</v>
      </c>
      <c r="Z321" s="2592" t="str">
        <f t="shared" si="103"/>
        <v/>
      </c>
      <c r="AA321" s="2581"/>
      <c r="AB321" s="2593">
        <f t="shared" si="94"/>
        <v>0</v>
      </c>
      <c r="AC321" s="2583">
        <v>1</v>
      </c>
      <c r="AD321" s="2594">
        <f t="shared" si="104"/>
        <v>0</v>
      </c>
      <c r="AE321" s="2564"/>
      <c r="AF321" s="2573">
        <f t="shared" si="95"/>
        <v>0</v>
      </c>
      <c r="AG321" s="2574">
        <f t="shared" si="105"/>
        <v>0</v>
      </c>
      <c r="AL321" s="1401" t="str">
        <f t="shared" si="93"/>
        <v>►</v>
      </c>
      <c r="AN321" s="76"/>
      <c r="AO321" s="76"/>
      <c r="AP321" s="76"/>
      <c r="AQ321" s="76"/>
      <c r="AS321" s="2257"/>
      <c r="AT321" s="2253"/>
      <c r="AU321" s="2253"/>
      <c r="AV321" s="2253"/>
      <c r="AW321" s="2253"/>
      <c r="AX321" s="2253"/>
      <c r="AY321" s="2621"/>
      <c r="BF321"/>
      <c r="BG321"/>
      <c r="BH321"/>
      <c r="BI321"/>
      <c r="BJ321"/>
      <c r="BK321"/>
      <c r="BL321"/>
      <c r="BN321" s="4">
        <v>1</v>
      </c>
    </row>
    <row r="322" spans="1:66" s="48" customFormat="1" ht="21" customHeight="1" x14ac:dyDescent="0.25">
      <c r="A322" s="1401" t="str">
        <f t="shared" si="90"/>
        <v>►</v>
      </c>
      <c r="B322" s="1402" t="str">
        <f t="shared" si="91"/>
        <v>►</v>
      </c>
      <c r="C322" s="1403" t="str">
        <f t="shared" si="96"/>
        <v>►</v>
      </c>
      <c r="D322" s="2475" t="str">
        <f t="shared" si="92"/>
        <v>►</v>
      </c>
      <c r="E322" s="1402" t="str">
        <f t="shared" si="97"/>
        <v>►</v>
      </c>
      <c r="F322" s="1402" t="str">
        <f t="shared" si="98"/>
        <v>►</v>
      </c>
      <c r="G322" s="1402" t="str">
        <f t="shared" si="99"/>
        <v>►</v>
      </c>
      <c r="H322" s="2606"/>
      <c r="R322" s="2607"/>
      <c r="S322" s="2441"/>
      <c r="T322" s="2443"/>
      <c r="U322" s="2442"/>
      <c r="V322" s="2577">
        <f t="shared" si="100"/>
        <v>0</v>
      </c>
      <c r="W322" s="2578" t="str">
        <f>IF(OR(V322=0, ISBLANK(P322)), "", TEXT(ROUND(V322/INDEX(AI21:AI83, MATCH(P322, AH21:AH83, 0)), 0),"# ##0") &amp; " " &amp; P322)</f>
        <v/>
      </c>
      <c r="X322" s="2579">
        <f t="shared" si="101"/>
        <v>0</v>
      </c>
      <c r="Y322" s="2580">
        <f t="shared" si="102"/>
        <v>0</v>
      </c>
      <c r="Z322" s="2580" t="str">
        <f t="shared" si="103"/>
        <v/>
      </c>
      <c r="AA322" s="2581"/>
      <c r="AB322" s="2582">
        <f t="shared" si="94"/>
        <v>0</v>
      </c>
      <c r="AC322" s="2583">
        <v>1</v>
      </c>
      <c r="AD322" s="2584">
        <f t="shared" si="104"/>
        <v>0</v>
      </c>
      <c r="AE322" s="2564"/>
      <c r="AF322" s="2573">
        <f t="shared" si="95"/>
        <v>0</v>
      </c>
      <c r="AG322" s="2574">
        <f t="shared" si="105"/>
        <v>0</v>
      </c>
      <c r="AL322" s="1401" t="str">
        <f t="shared" si="93"/>
        <v>►</v>
      </c>
      <c r="AN322" s="76"/>
      <c r="AO322" s="76"/>
      <c r="AP322" s="76"/>
      <c r="AQ322" s="76"/>
      <c r="AS322" s="2257"/>
      <c r="AT322" s="2253"/>
      <c r="AU322" s="2253"/>
      <c r="AV322" s="2253"/>
      <c r="AW322" s="2253"/>
      <c r="AX322" s="2253"/>
      <c r="AY322" s="2621"/>
      <c r="BF322"/>
      <c r="BG322"/>
      <c r="BH322"/>
      <c r="BI322"/>
      <c r="BJ322"/>
      <c r="BK322"/>
      <c r="BL322"/>
      <c r="BN322" s="4">
        <v>1</v>
      </c>
    </row>
    <row r="323" spans="1:66" s="48" customFormat="1" ht="21" customHeight="1" x14ac:dyDescent="0.25">
      <c r="A323" s="1401" t="str">
        <f t="shared" si="90"/>
        <v>►</v>
      </c>
      <c r="B323" s="1402" t="str">
        <f t="shared" si="91"/>
        <v>►</v>
      </c>
      <c r="C323" s="1403" t="str">
        <f t="shared" si="96"/>
        <v>►</v>
      </c>
      <c r="D323" s="2475" t="str">
        <f t="shared" si="92"/>
        <v>►</v>
      </c>
      <c r="E323" s="1402" t="str">
        <f t="shared" si="97"/>
        <v>►</v>
      </c>
      <c r="F323" s="1402" t="str">
        <f t="shared" si="98"/>
        <v>►</v>
      </c>
      <c r="G323" s="1402" t="str">
        <f t="shared" si="99"/>
        <v>►</v>
      </c>
      <c r="H323" s="2606"/>
      <c r="R323" s="2607"/>
      <c r="S323" s="2441"/>
      <c r="T323" s="2443"/>
      <c r="U323" s="2442"/>
      <c r="V323" s="2589">
        <f t="shared" si="100"/>
        <v>0</v>
      </c>
      <c r="W323" s="2590" t="str">
        <f>IF(OR(V323=0, ISBLANK(P323)), "", TEXT(ROUND(V323/INDEX(AI21:AI83, MATCH(P323, AH21:AH83, 0)), 0),"# ##0") &amp; " " &amp; P323)</f>
        <v/>
      </c>
      <c r="X323" s="2591">
        <f t="shared" si="101"/>
        <v>0</v>
      </c>
      <c r="Y323" s="2592">
        <f t="shared" si="102"/>
        <v>0</v>
      </c>
      <c r="Z323" s="2592" t="str">
        <f t="shared" si="103"/>
        <v/>
      </c>
      <c r="AA323" s="2581"/>
      <c r="AB323" s="2593">
        <f t="shared" si="94"/>
        <v>0</v>
      </c>
      <c r="AC323" s="2583">
        <v>1</v>
      </c>
      <c r="AD323" s="2594">
        <f t="shared" si="104"/>
        <v>0</v>
      </c>
      <c r="AE323" s="2564"/>
      <c r="AF323" s="2573">
        <f t="shared" si="95"/>
        <v>0</v>
      </c>
      <c r="AG323" s="2574">
        <f t="shared" si="105"/>
        <v>0</v>
      </c>
      <c r="AL323" s="1401" t="str">
        <f t="shared" si="93"/>
        <v>►</v>
      </c>
      <c r="AN323" s="76"/>
      <c r="AO323" s="76"/>
      <c r="AP323" s="76"/>
      <c r="AQ323" s="76"/>
      <c r="AS323" s="2257"/>
      <c r="AT323" s="2253"/>
      <c r="AU323" s="2253"/>
      <c r="AV323" s="2253"/>
      <c r="AW323" s="2253"/>
      <c r="AX323" s="2253"/>
      <c r="AY323" s="2621"/>
      <c r="BF323"/>
      <c r="BG323"/>
      <c r="BH323"/>
      <c r="BI323"/>
      <c r="BJ323"/>
      <c r="BK323"/>
      <c r="BL323"/>
      <c r="BN323" s="4">
        <v>1</v>
      </c>
    </row>
    <row r="324" spans="1:66" s="48" customFormat="1" ht="21" customHeight="1" x14ac:dyDescent="0.25">
      <c r="A324" s="1401" t="str">
        <f t="shared" si="90"/>
        <v>►</v>
      </c>
      <c r="B324" s="1402" t="str">
        <f t="shared" si="91"/>
        <v>►</v>
      </c>
      <c r="C324" s="1403" t="str">
        <f t="shared" si="96"/>
        <v>►</v>
      </c>
      <c r="D324" s="2475" t="str">
        <f t="shared" si="92"/>
        <v>►</v>
      </c>
      <c r="E324" s="1402" t="str">
        <f t="shared" si="97"/>
        <v>►</v>
      </c>
      <c r="F324" s="1402" t="str">
        <f t="shared" si="98"/>
        <v>►</v>
      </c>
      <c r="G324" s="1402" t="str">
        <f t="shared" si="99"/>
        <v>►</v>
      </c>
      <c r="H324" s="2606"/>
      <c r="R324" s="2607"/>
      <c r="S324" s="2441"/>
      <c r="T324" s="2443"/>
      <c r="U324" s="2442"/>
      <c r="V324" s="2577">
        <f t="shared" si="100"/>
        <v>0</v>
      </c>
      <c r="W324" s="2578" t="str">
        <f>IF(OR(V324=0, ISBLANK(P324)), "", TEXT(ROUND(V324/INDEX(AI21:AI83, MATCH(P324, AH21:AH83, 0)), 0),"# ##0") &amp; " " &amp; P324)</f>
        <v/>
      </c>
      <c r="X324" s="2579">
        <f t="shared" si="101"/>
        <v>0</v>
      </c>
      <c r="Y324" s="2580">
        <f t="shared" si="102"/>
        <v>0</v>
      </c>
      <c r="Z324" s="2580" t="str">
        <f t="shared" si="103"/>
        <v/>
      </c>
      <c r="AA324" s="2581"/>
      <c r="AB324" s="2582">
        <f t="shared" si="94"/>
        <v>0</v>
      </c>
      <c r="AC324" s="2583">
        <v>1</v>
      </c>
      <c r="AD324" s="2584">
        <f t="shared" si="104"/>
        <v>0</v>
      </c>
      <c r="AE324" s="2564"/>
      <c r="AF324" s="2573">
        <f t="shared" si="95"/>
        <v>0</v>
      </c>
      <c r="AG324" s="2574">
        <f t="shared" si="105"/>
        <v>0</v>
      </c>
      <c r="AL324" s="1401" t="str">
        <f t="shared" si="93"/>
        <v>►</v>
      </c>
      <c r="AN324" s="76"/>
      <c r="AO324" s="76"/>
      <c r="AP324" s="76"/>
      <c r="AQ324" s="76"/>
      <c r="AS324" s="2257"/>
      <c r="AT324" s="2253"/>
      <c r="AU324" s="2253"/>
      <c r="AV324" s="2253"/>
      <c r="AW324" s="2253"/>
      <c r="AX324" s="2253"/>
      <c r="AY324" s="2621"/>
      <c r="BF324"/>
      <c r="BG324"/>
      <c r="BH324"/>
      <c r="BI324"/>
      <c r="BJ324"/>
      <c r="BK324"/>
      <c r="BL324"/>
      <c r="BN324" s="4">
        <v>1</v>
      </c>
    </row>
    <row r="325" spans="1:66" s="48" customFormat="1" ht="21" customHeight="1" x14ac:dyDescent="0.25">
      <c r="A325" s="1401" t="str">
        <f t="shared" si="90"/>
        <v>►</v>
      </c>
      <c r="B325" s="1402" t="str">
        <f t="shared" si="91"/>
        <v>►</v>
      </c>
      <c r="C325" s="1403" t="str">
        <f t="shared" si="96"/>
        <v>►</v>
      </c>
      <c r="D325" s="2475" t="str">
        <f t="shared" si="92"/>
        <v>►</v>
      </c>
      <c r="E325" s="1402" t="str">
        <f t="shared" si="97"/>
        <v>►</v>
      </c>
      <c r="F325" s="1402" t="str">
        <f t="shared" si="98"/>
        <v>►</v>
      </c>
      <c r="G325" s="1402" t="str">
        <f t="shared" si="99"/>
        <v>►</v>
      </c>
      <c r="H325" s="2606"/>
      <c r="R325" s="2607"/>
      <c r="S325" s="2441"/>
      <c r="T325" s="2443"/>
      <c r="U325" s="2442"/>
      <c r="V325" s="2589">
        <f t="shared" si="100"/>
        <v>0</v>
      </c>
      <c r="W325" s="2590" t="str">
        <f>IF(OR(V325=0, ISBLANK(P325)), "", TEXT(ROUND(V325/INDEX(AI21:AI83, MATCH(P325, AH21:AH83, 0)), 0),"# ##0") &amp; " " &amp; P325)</f>
        <v/>
      </c>
      <c r="X325" s="2591">
        <f t="shared" si="101"/>
        <v>0</v>
      </c>
      <c r="Y325" s="2592">
        <f t="shared" si="102"/>
        <v>0</v>
      </c>
      <c r="Z325" s="2592" t="str">
        <f t="shared" si="103"/>
        <v/>
      </c>
      <c r="AA325" s="2581"/>
      <c r="AB325" s="2593">
        <f t="shared" si="94"/>
        <v>0</v>
      </c>
      <c r="AC325" s="2583">
        <v>1</v>
      </c>
      <c r="AD325" s="2594">
        <f t="shared" si="104"/>
        <v>0</v>
      </c>
      <c r="AE325" s="2564"/>
      <c r="AF325" s="2573">
        <f t="shared" si="95"/>
        <v>0</v>
      </c>
      <c r="AG325" s="2574">
        <f t="shared" si="105"/>
        <v>0</v>
      </c>
      <c r="AL325" s="1401" t="str">
        <f t="shared" si="93"/>
        <v>►</v>
      </c>
      <c r="AN325" s="76"/>
      <c r="AO325" s="76"/>
      <c r="AP325" s="76"/>
      <c r="AQ325" s="76"/>
      <c r="AS325" s="2257"/>
      <c r="AT325" s="2253"/>
      <c r="AU325" s="2253"/>
      <c r="AV325" s="2253"/>
      <c r="AW325" s="2253"/>
      <c r="AX325" s="2253"/>
      <c r="AY325" s="2621"/>
      <c r="BF325"/>
      <c r="BG325"/>
      <c r="BH325"/>
      <c r="BI325"/>
      <c r="BJ325"/>
      <c r="BK325"/>
      <c r="BL325"/>
      <c r="BN325" s="4">
        <v>1</v>
      </c>
    </row>
    <row r="326" spans="1:66" s="48" customFormat="1" ht="21" customHeight="1" x14ac:dyDescent="0.25">
      <c r="A326" s="1401" t="str">
        <f t="shared" si="90"/>
        <v>►</v>
      </c>
      <c r="B326" s="1402" t="str">
        <f t="shared" si="91"/>
        <v>►</v>
      </c>
      <c r="C326" s="1403" t="str">
        <f t="shared" si="96"/>
        <v>►</v>
      </c>
      <c r="D326" s="2475" t="str">
        <f t="shared" si="92"/>
        <v>►</v>
      </c>
      <c r="E326" s="1402" t="str">
        <f t="shared" si="97"/>
        <v>►</v>
      </c>
      <c r="F326" s="1402" t="str">
        <f t="shared" si="98"/>
        <v>►</v>
      </c>
      <c r="G326" s="1402" t="str">
        <f t="shared" si="99"/>
        <v>►</v>
      </c>
      <c r="H326" s="2606"/>
      <c r="R326" s="2607"/>
      <c r="S326" s="2441"/>
      <c r="T326" s="2443"/>
      <c r="U326" s="2442"/>
      <c r="V326" s="2577">
        <f t="shared" si="100"/>
        <v>0</v>
      </c>
      <c r="W326" s="2578" t="str">
        <f>IF(OR(V326=0, ISBLANK(P326)), "", TEXT(ROUND(V326/INDEX(AI21:AI83, MATCH(P326, AH21:AH83, 0)), 0),"# ##0") &amp; " " &amp; P326)</f>
        <v/>
      </c>
      <c r="X326" s="2579">
        <f t="shared" si="101"/>
        <v>0</v>
      </c>
      <c r="Y326" s="2580">
        <f t="shared" si="102"/>
        <v>0</v>
      </c>
      <c r="Z326" s="2580" t="str">
        <f t="shared" si="103"/>
        <v/>
      </c>
      <c r="AA326" s="2581"/>
      <c r="AB326" s="2582">
        <f t="shared" si="94"/>
        <v>0</v>
      </c>
      <c r="AC326" s="2583">
        <v>1</v>
      </c>
      <c r="AD326" s="2584">
        <f t="shared" si="104"/>
        <v>0</v>
      </c>
      <c r="AE326" s="2564"/>
      <c r="AF326" s="2573">
        <f t="shared" si="95"/>
        <v>0</v>
      </c>
      <c r="AG326" s="2574">
        <f t="shared" si="105"/>
        <v>0</v>
      </c>
      <c r="AL326" s="1401" t="str">
        <f t="shared" si="93"/>
        <v>►</v>
      </c>
      <c r="AN326" s="76"/>
      <c r="AO326" s="76"/>
      <c r="AP326" s="76"/>
      <c r="AQ326" s="76"/>
      <c r="AS326" s="2257"/>
      <c r="AT326" s="2253"/>
      <c r="AU326" s="2253"/>
      <c r="AV326" s="2253"/>
      <c r="AW326" s="2253"/>
      <c r="AX326" s="2253"/>
      <c r="AY326" s="2621"/>
      <c r="BF326"/>
      <c r="BG326"/>
      <c r="BH326"/>
      <c r="BI326"/>
      <c r="BJ326"/>
      <c r="BK326"/>
      <c r="BL326"/>
      <c r="BN326" s="4">
        <v>1</v>
      </c>
    </row>
    <row r="327" spans="1:66" s="48" customFormat="1" ht="21" customHeight="1" x14ac:dyDescent="0.25">
      <c r="A327" s="1401" t="str">
        <f t="shared" si="90"/>
        <v>►</v>
      </c>
      <c r="B327" s="1402" t="str">
        <f t="shared" si="91"/>
        <v>►</v>
      </c>
      <c r="C327" s="1403" t="str">
        <f t="shared" si="96"/>
        <v>►</v>
      </c>
      <c r="D327" s="2475" t="str">
        <f t="shared" si="92"/>
        <v>►</v>
      </c>
      <c r="E327" s="1402" t="str">
        <f t="shared" si="97"/>
        <v>►</v>
      </c>
      <c r="F327" s="1402" t="str">
        <f t="shared" si="98"/>
        <v>►</v>
      </c>
      <c r="G327" s="1402" t="str">
        <f t="shared" si="99"/>
        <v>►</v>
      </c>
      <c r="H327" s="2606"/>
      <c r="R327" s="2607"/>
      <c r="S327" s="2441"/>
      <c r="T327" s="2443"/>
      <c r="U327" s="2442"/>
      <c r="V327" s="2589">
        <f t="shared" si="100"/>
        <v>0</v>
      </c>
      <c r="W327" s="2590" t="str">
        <f>IF(OR(V327=0, ISBLANK(P327)), "", TEXT(ROUND(V327/INDEX(AI21:AI83, MATCH(P327, AH21:AH83, 0)), 0),"# ##0") &amp; " " &amp; P327)</f>
        <v/>
      </c>
      <c r="X327" s="2591">
        <f t="shared" si="101"/>
        <v>0</v>
      </c>
      <c r="Y327" s="2592">
        <f t="shared" si="102"/>
        <v>0</v>
      </c>
      <c r="Z327" s="2592" t="str">
        <f t="shared" si="103"/>
        <v/>
      </c>
      <c r="AA327" s="2581"/>
      <c r="AB327" s="2593">
        <f t="shared" si="94"/>
        <v>0</v>
      </c>
      <c r="AC327" s="2583">
        <v>1</v>
      </c>
      <c r="AD327" s="2594">
        <f t="shared" si="104"/>
        <v>0</v>
      </c>
      <c r="AE327" s="2564"/>
      <c r="AF327" s="2573">
        <f t="shared" si="95"/>
        <v>0</v>
      </c>
      <c r="AG327" s="2574">
        <f t="shared" si="105"/>
        <v>0</v>
      </c>
      <c r="AL327" s="1401" t="str">
        <f t="shared" si="93"/>
        <v>►</v>
      </c>
      <c r="AN327" s="76"/>
      <c r="AO327" s="76"/>
      <c r="AP327" s="76"/>
      <c r="AQ327" s="76"/>
      <c r="AS327" s="2257"/>
      <c r="AT327" s="2253"/>
      <c r="AU327" s="2253"/>
      <c r="AV327" s="2253"/>
      <c r="AW327" s="2253"/>
      <c r="AX327" s="2253"/>
      <c r="AY327" s="2621"/>
      <c r="BF327"/>
      <c r="BG327"/>
      <c r="BH327"/>
      <c r="BI327"/>
      <c r="BJ327"/>
      <c r="BK327"/>
      <c r="BL327"/>
      <c r="BN327" s="4">
        <v>1</v>
      </c>
    </row>
    <row r="328" spans="1:66" s="48" customFormat="1" ht="21" customHeight="1" x14ac:dyDescent="0.25">
      <c r="A328" s="1401" t="str">
        <f t="shared" si="90"/>
        <v>►</v>
      </c>
      <c r="B328" s="1402" t="str">
        <f t="shared" si="91"/>
        <v>►</v>
      </c>
      <c r="C328" s="1403" t="str">
        <f t="shared" si="96"/>
        <v>►</v>
      </c>
      <c r="D328" s="2475" t="str">
        <f t="shared" si="92"/>
        <v>►</v>
      </c>
      <c r="E328" s="1402" t="str">
        <f t="shared" si="97"/>
        <v>►</v>
      </c>
      <c r="F328" s="1402" t="str">
        <f t="shared" si="98"/>
        <v>►</v>
      </c>
      <c r="G328" s="1402" t="str">
        <f t="shared" si="99"/>
        <v>►</v>
      </c>
      <c r="H328" s="2606"/>
      <c r="R328" s="2607"/>
      <c r="S328" s="2441"/>
      <c r="T328" s="2443"/>
      <c r="U328" s="2442"/>
      <c r="V328" s="2577">
        <f t="shared" si="100"/>
        <v>0</v>
      </c>
      <c r="W328" s="2578" t="str">
        <f>IF(OR(V328=0, ISBLANK(P328)), "", TEXT(ROUND(V328/INDEX(AI21:AI83, MATCH(P328, AH21:AH83, 0)), 0),"# ##0") &amp; " " &amp; P328)</f>
        <v/>
      </c>
      <c r="X328" s="2579">
        <f t="shared" si="101"/>
        <v>0</v>
      </c>
      <c r="Y328" s="2580">
        <f t="shared" si="102"/>
        <v>0</v>
      </c>
      <c r="Z328" s="2580" t="str">
        <f t="shared" si="103"/>
        <v/>
      </c>
      <c r="AA328" s="2581"/>
      <c r="AB328" s="2582">
        <f t="shared" si="94"/>
        <v>0</v>
      </c>
      <c r="AC328" s="2583">
        <v>1</v>
      </c>
      <c r="AD328" s="2584">
        <f t="shared" si="104"/>
        <v>0</v>
      </c>
      <c r="AE328" s="2564"/>
      <c r="AF328" s="2573">
        <f t="shared" si="95"/>
        <v>0</v>
      </c>
      <c r="AG328" s="2574">
        <f t="shared" si="105"/>
        <v>0</v>
      </c>
      <c r="AL328" s="1401" t="str">
        <f t="shared" si="93"/>
        <v>►</v>
      </c>
      <c r="AN328" s="76"/>
      <c r="AO328" s="76"/>
      <c r="AP328" s="76"/>
      <c r="AQ328" s="76"/>
      <c r="AS328" s="2257"/>
      <c r="AT328" s="2253"/>
      <c r="AU328" s="2253"/>
      <c r="AV328" s="2253"/>
      <c r="AW328" s="2253"/>
      <c r="AX328" s="2253"/>
      <c r="AY328" s="2621"/>
      <c r="BF328"/>
      <c r="BG328"/>
      <c r="BH328"/>
      <c r="BI328"/>
      <c r="BJ328"/>
      <c r="BK328"/>
      <c r="BL328"/>
      <c r="BN328" s="4">
        <v>1</v>
      </c>
    </row>
    <row r="329" spans="1:66" s="48" customFormat="1" ht="21" customHeight="1" x14ac:dyDescent="0.25">
      <c r="A329" s="1401" t="str">
        <f t="shared" si="90"/>
        <v>►</v>
      </c>
      <c r="B329" s="1402" t="str">
        <f t="shared" si="91"/>
        <v>►</v>
      </c>
      <c r="C329" s="1403" t="str">
        <f t="shared" si="96"/>
        <v>►</v>
      </c>
      <c r="D329" s="2475" t="str">
        <f t="shared" si="92"/>
        <v>►</v>
      </c>
      <c r="E329" s="1402" t="str">
        <f t="shared" si="97"/>
        <v>►</v>
      </c>
      <c r="F329" s="1402" t="str">
        <f t="shared" si="98"/>
        <v>►</v>
      </c>
      <c r="G329" s="1402" t="str">
        <f t="shared" si="99"/>
        <v>►</v>
      </c>
      <c r="H329" s="2606"/>
      <c r="R329" s="2607"/>
      <c r="S329" s="2441"/>
      <c r="T329" s="2443"/>
      <c r="U329" s="2442"/>
      <c r="V329" s="2589">
        <f t="shared" si="100"/>
        <v>0</v>
      </c>
      <c r="W329" s="2590" t="str">
        <f>IF(OR(V329=0, ISBLANK(P329)), "", TEXT(ROUND(V329/INDEX(AI21:AI83, MATCH(P329, AH21:AH83, 0)), 0),"# ##0") &amp; " " &amp; P329)</f>
        <v/>
      </c>
      <c r="X329" s="2591">
        <f t="shared" si="101"/>
        <v>0</v>
      </c>
      <c r="Y329" s="2592">
        <f t="shared" si="102"/>
        <v>0</v>
      </c>
      <c r="Z329" s="2592" t="str">
        <f t="shared" si="103"/>
        <v/>
      </c>
      <c r="AA329" s="2581"/>
      <c r="AB329" s="2593">
        <f t="shared" si="94"/>
        <v>0</v>
      </c>
      <c r="AC329" s="2583">
        <v>1</v>
      </c>
      <c r="AD329" s="2594">
        <f t="shared" si="104"/>
        <v>0</v>
      </c>
      <c r="AE329" s="2564"/>
      <c r="AF329" s="2573">
        <f t="shared" si="95"/>
        <v>0</v>
      </c>
      <c r="AG329" s="2574">
        <f t="shared" si="105"/>
        <v>0</v>
      </c>
      <c r="AL329" s="1401" t="str">
        <f t="shared" si="93"/>
        <v>►</v>
      </c>
      <c r="AN329" s="76"/>
      <c r="AO329" s="76"/>
      <c r="AP329" s="76"/>
      <c r="AQ329" s="76"/>
      <c r="AS329" s="2257"/>
      <c r="AT329" s="2253"/>
      <c r="AU329" s="2253"/>
      <c r="AV329" s="2253"/>
      <c r="AW329" s="2253"/>
      <c r="AX329" s="2253"/>
      <c r="AY329" s="2621"/>
      <c r="BF329"/>
      <c r="BG329"/>
      <c r="BH329"/>
      <c r="BI329"/>
      <c r="BJ329"/>
      <c r="BK329"/>
      <c r="BL329"/>
      <c r="BN329" s="4">
        <v>1</v>
      </c>
    </row>
    <row r="330" spans="1:66" s="48" customFormat="1" ht="21" customHeight="1" x14ac:dyDescent="0.25">
      <c r="A330" s="1401" t="str">
        <f t="shared" si="90"/>
        <v>►</v>
      </c>
      <c r="B330" s="1402" t="str">
        <f t="shared" si="91"/>
        <v>►</v>
      </c>
      <c r="C330" s="1403" t="str">
        <f t="shared" si="96"/>
        <v>►</v>
      </c>
      <c r="D330" s="2475" t="str">
        <f t="shared" si="92"/>
        <v>►</v>
      </c>
      <c r="E330" s="1402" t="str">
        <f t="shared" si="97"/>
        <v>►</v>
      </c>
      <c r="F330" s="1402" t="str">
        <f t="shared" si="98"/>
        <v>►</v>
      </c>
      <c r="G330" s="1402" t="str">
        <f t="shared" si="99"/>
        <v>►</v>
      </c>
      <c r="H330" s="2606"/>
      <c r="R330" s="2607"/>
      <c r="S330" s="2441"/>
      <c r="T330" s="2443"/>
      <c r="U330" s="2442"/>
      <c r="V330" s="2577">
        <f t="shared" si="100"/>
        <v>0</v>
      </c>
      <c r="W330" s="2578" t="str">
        <f>IF(OR(V330=0, ISBLANK(P330)), "", TEXT(ROUND(V330/INDEX(AI21:AI83, MATCH(P330, AH21:AH83, 0)), 0),"# ##0") &amp; " " &amp; P330)</f>
        <v/>
      </c>
      <c r="X330" s="2579">
        <f t="shared" si="101"/>
        <v>0</v>
      </c>
      <c r="Y330" s="2580">
        <f t="shared" si="102"/>
        <v>0</v>
      </c>
      <c r="Z330" s="2580" t="str">
        <f t="shared" si="103"/>
        <v/>
      </c>
      <c r="AA330" s="2581"/>
      <c r="AB330" s="2582">
        <f t="shared" si="94"/>
        <v>0</v>
      </c>
      <c r="AC330" s="2583">
        <v>1</v>
      </c>
      <c r="AD330" s="2584">
        <f t="shared" si="104"/>
        <v>0</v>
      </c>
      <c r="AE330" s="2564"/>
      <c r="AF330" s="2573">
        <f t="shared" si="95"/>
        <v>0</v>
      </c>
      <c r="AG330" s="2574">
        <f t="shared" si="105"/>
        <v>0</v>
      </c>
      <c r="AL330" s="1401" t="str">
        <f t="shared" si="93"/>
        <v>►</v>
      </c>
      <c r="AN330" s="76"/>
      <c r="AO330" s="76"/>
      <c r="AP330" s="76"/>
      <c r="AQ330" s="76"/>
      <c r="AS330" s="2257"/>
      <c r="AT330" s="2253"/>
      <c r="AU330" s="2253"/>
      <c r="AV330" s="2253"/>
      <c r="AW330" s="2253"/>
      <c r="AX330" s="2253"/>
      <c r="AY330" s="2621"/>
      <c r="BF330"/>
      <c r="BG330"/>
      <c r="BH330"/>
      <c r="BI330"/>
      <c r="BJ330"/>
      <c r="BK330"/>
      <c r="BL330"/>
      <c r="BN330" s="4">
        <v>1</v>
      </c>
    </row>
    <row r="331" spans="1:66" s="48" customFormat="1" ht="21" customHeight="1" x14ac:dyDescent="0.25">
      <c r="A331" s="1401" t="str">
        <f t="shared" si="90"/>
        <v>►</v>
      </c>
      <c r="B331" s="1402" t="str">
        <f t="shared" si="91"/>
        <v>►</v>
      </c>
      <c r="C331" s="1403" t="str">
        <f t="shared" si="96"/>
        <v>►</v>
      </c>
      <c r="D331" s="2475" t="str">
        <f t="shared" si="92"/>
        <v>►</v>
      </c>
      <c r="E331" s="1402" t="str">
        <f t="shared" si="97"/>
        <v>►</v>
      </c>
      <c r="F331" s="1402" t="str">
        <f t="shared" si="98"/>
        <v>►</v>
      </c>
      <c r="G331" s="1402" t="str">
        <f t="shared" si="99"/>
        <v>►</v>
      </c>
      <c r="H331" s="2606"/>
      <c r="R331" s="2607"/>
      <c r="S331" s="2441"/>
      <c r="T331" s="2443"/>
      <c r="U331" s="2442"/>
      <c r="V331" s="2589">
        <f t="shared" si="100"/>
        <v>0</v>
      </c>
      <c r="W331" s="2590" t="str">
        <f>IF(OR(V331=0, ISBLANK(P331)), "", TEXT(ROUND(V331/INDEX(AI21:AI83, MATCH(P331, AH21:AH83, 0)), 0),"# ##0") &amp; " " &amp; P331)</f>
        <v/>
      </c>
      <c r="X331" s="2591">
        <f t="shared" si="101"/>
        <v>0</v>
      </c>
      <c r="Y331" s="2592">
        <f t="shared" si="102"/>
        <v>0</v>
      </c>
      <c r="Z331" s="2592" t="str">
        <f t="shared" si="103"/>
        <v/>
      </c>
      <c r="AA331" s="2581"/>
      <c r="AB331" s="2593">
        <f t="shared" si="94"/>
        <v>0</v>
      </c>
      <c r="AC331" s="2583">
        <v>1</v>
      </c>
      <c r="AD331" s="2594">
        <f t="shared" si="104"/>
        <v>0</v>
      </c>
      <c r="AE331" s="2564"/>
      <c r="AF331" s="2573">
        <f t="shared" si="95"/>
        <v>0</v>
      </c>
      <c r="AG331" s="2574">
        <f t="shared" si="105"/>
        <v>0</v>
      </c>
      <c r="AL331" s="1401" t="str">
        <f t="shared" si="93"/>
        <v>►</v>
      </c>
      <c r="AN331" s="76"/>
      <c r="AO331" s="76"/>
      <c r="AP331" s="76"/>
      <c r="AQ331" s="76"/>
      <c r="AS331" s="2257"/>
      <c r="AT331" s="2253"/>
      <c r="AU331" s="2253"/>
      <c r="AV331" s="2253"/>
      <c r="AW331" s="2253"/>
      <c r="AX331" s="2253"/>
      <c r="AY331" s="2621"/>
      <c r="BF331"/>
      <c r="BG331"/>
      <c r="BH331"/>
      <c r="BI331"/>
      <c r="BJ331"/>
      <c r="BK331"/>
      <c r="BL331"/>
      <c r="BN331" s="4">
        <v>1</v>
      </c>
    </row>
    <row r="332" spans="1:66" s="48" customFormat="1" ht="21" customHeight="1" x14ac:dyDescent="0.25">
      <c r="A332" s="1401" t="str">
        <f t="shared" si="90"/>
        <v>►</v>
      </c>
      <c r="B332" s="1402" t="str">
        <f t="shared" si="91"/>
        <v>►</v>
      </c>
      <c r="C332" s="1403" t="str">
        <f t="shared" si="96"/>
        <v>►</v>
      </c>
      <c r="D332" s="2475" t="str">
        <f t="shared" si="92"/>
        <v>►</v>
      </c>
      <c r="E332" s="1402" t="str">
        <f t="shared" si="97"/>
        <v>►</v>
      </c>
      <c r="F332" s="1402" t="str">
        <f t="shared" si="98"/>
        <v>►</v>
      </c>
      <c r="G332" s="1402" t="str">
        <f t="shared" si="99"/>
        <v>►</v>
      </c>
      <c r="H332" s="2606"/>
      <c r="R332" s="2607"/>
      <c r="S332" s="2441"/>
      <c r="T332" s="2443"/>
      <c r="U332" s="2442"/>
      <c r="V332" s="2577">
        <f t="shared" si="100"/>
        <v>0</v>
      </c>
      <c r="W332" s="2578" t="str">
        <f>IF(OR(V332=0, ISBLANK(P332)), "", TEXT(ROUND(V332/INDEX(AI21:AI83, MATCH(P332, AH21:AH83, 0)), 0),"# ##0") &amp; " " &amp; P332)</f>
        <v/>
      </c>
      <c r="X332" s="2579">
        <f t="shared" si="101"/>
        <v>0</v>
      </c>
      <c r="Y332" s="2580">
        <f t="shared" si="102"/>
        <v>0</v>
      </c>
      <c r="Z332" s="2580" t="str">
        <f t="shared" si="103"/>
        <v/>
      </c>
      <c r="AA332" s="2581"/>
      <c r="AB332" s="2582">
        <f t="shared" si="94"/>
        <v>0</v>
      </c>
      <c r="AC332" s="2583">
        <v>1</v>
      </c>
      <c r="AD332" s="2584">
        <f t="shared" si="104"/>
        <v>0</v>
      </c>
      <c r="AE332" s="2564"/>
      <c r="AF332" s="2573">
        <f t="shared" si="95"/>
        <v>0</v>
      </c>
      <c r="AG332" s="2574">
        <f t="shared" si="105"/>
        <v>0</v>
      </c>
      <c r="AL332" s="1401" t="str">
        <f t="shared" si="93"/>
        <v>►</v>
      </c>
      <c r="AN332" s="76"/>
      <c r="AO332" s="76"/>
      <c r="AP332" s="76"/>
      <c r="AQ332" s="76"/>
      <c r="AS332" s="2257"/>
      <c r="AT332" s="2253"/>
      <c r="AU332" s="2253"/>
      <c r="AV332" s="2253"/>
      <c r="AW332" s="2253"/>
      <c r="AX332" s="2253"/>
      <c r="AY332" s="2621"/>
      <c r="BF332"/>
      <c r="BG332"/>
      <c r="BH332"/>
      <c r="BI332"/>
      <c r="BJ332"/>
      <c r="BK332"/>
      <c r="BL332"/>
      <c r="BN332" s="4">
        <v>1</v>
      </c>
    </row>
    <row r="333" spans="1:66" s="48" customFormat="1" ht="21" customHeight="1" x14ac:dyDescent="0.25">
      <c r="A333" s="1401" t="str">
        <f t="shared" ref="A333:A396" si="106">IF(H333&lt;&gt;"A", "►", "A")</f>
        <v>►</v>
      </c>
      <c r="B333" s="1402" t="str">
        <f t="shared" ref="B333:B396" si="107">IF(A333="►","►",IF(A333="A",IF(ISTEXT(I333),I333,"")))</f>
        <v>►</v>
      </c>
      <c r="C333" s="1403" t="str">
        <f t="shared" si="96"/>
        <v>►</v>
      </c>
      <c r="D333" s="2475" t="str">
        <f t="shared" ref="D333:D396" si="108">IF(B333="►","►",IFERROR(MID(B333,SEARCH(".",B333)+1,SEARCH(".",B333,SEARCH(".",B333)+1)-SEARCH(".",B333)-1),0))</f>
        <v>►</v>
      </c>
      <c r="E333" s="1402" t="str">
        <f t="shared" si="97"/>
        <v>►</v>
      </c>
      <c r="F333" s="1402" t="str">
        <f t="shared" si="98"/>
        <v>►</v>
      </c>
      <c r="G333" s="1402" t="str">
        <f t="shared" si="99"/>
        <v>►</v>
      </c>
      <c r="H333" s="2606"/>
      <c r="R333" s="2607"/>
      <c r="S333" s="2441"/>
      <c r="T333" s="2443"/>
      <c r="U333" s="2442"/>
      <c r="V333" s="2589">
        <f t="shared" si="100"/>
        <v>0</v>
      </c>
      <c r="W333" s="2590" t="str">
        <f>IF(OR(V333=0, ISBLANK(P333)), "", TEXT(ROUND(V333/INDEX(AI21:AI83, MATCH(P333, AH21:AH83, 0)), 0),"# ##0") &amp; " " &amp; P333)</f>
        <v/>
      </c>
      <c r="X333" s="2591">
        <f t="shared" si="101"/>
        <v>0</v>
      </c>
      <c r="Y333" s="2592">
        <f t="shared" si="102"/>
        <v>0</v>
      </c>
      <c r="Z333" s="2592" t="str">
        <f t="shared" si="103"/>
        <v/>
      </c>
      <c r="AA333" s="2581"/>
      <c r="AB333" s="2593">
        <f t="shared" si="94"/>
        <v>0</v>
      </c>
      <c r="AC333" s="2583">
        <v>1</v>
      </c>
      <c r="AD333" s="2594">
        <f t="shared" si="104"/>
        <v>0</v>
      </c>
      <c r="AE333" s="2564"/>
      <c r="AF333" s="2573">
        <f t="shared" si="95"/>
        <v>0</v>
      </c>
      <c r="AG333" s="2574">
        <f t="shared" si="105"/>
        <v>0</v>
      </c>
      <c r="AL333" s="1401" t="str">
        <f t="shared" si="93"/>
        <v>►</v>
      </c>
      <c r="AN333" s="76"/>
      <c r="AO333" s="76"/>
      <c r="AP333" s="76"/>
      <c r="AQ333" s="76"/>
      <c r="AS333" s="2257"/>
      <c r="AT333" s="2253"/>
      <c r="AU333" s="2253"/>
      <c r="AV333" s="2253"/>
      <c r="AW333" s="2253"/>
      <c r="AX333" s="2253"/>
      <c r="AY333" s="2621"/>
      <c r="BF333"/>
      <c r="BG333"/>
      <c r="BH333"/>
      <c r="BI333"/>
      <c r="BJ333"/>
      <c r="BK333"/>
      <c r="BL333"/>
      <c r="BN333" s="4">
        <v>1</v>
      </c>
    </row>
    <row r="334" spans="1:66" s="48" customFormat="1" ht="21" customHeight="1" x14ac:dyDescent="0.25">
      <c r="A334" s="1401" t="str">
        <f t="shared" si="106"/>
        <v>►</v>
      </c>
      <c r="B334" s="1402" t="str">
        <f t="shared" si="107"/>
        <v>►</v>
      </c>
      <c r="C334" s="1403" t="str">
        <f t="shared" si="96"/>
        <v>►</v>
      </c>
      <c r="D334" s="2475" t="str">
        <f t="shared" si="108"/>
        <v>►</v>
      </c>
      <c r="E334" s="1402" t="str">
        <f t="shared" si="97"/>
        <v>►</v>
      </c>
      <c r="F334" s="1402" t="str">
        <f t="shared" si="98"/>
        <v>►</v>
      </c>
      <c r="G334" s="1402" t="str">
        <f t="shared" si="99"/>
        <v>►</v>
      </c>
      <c r="H334" s="2606"/>
      <c r="R334" s="2607"/>
      <c r="S334" s="2441"/>
      <c r="T334" s="2443"/>
      <c r="U334" s="2442"/>
      <c r="V334" s="2577">
        <f t="shared" si="100"/>
        <v>0</v>
      </c>
      <c r="W334" s="2578" t="str">
        <f>IF(OR(V334=0, ISBLANK(P334)), "", TEXT(ROUND(V334/INDEX(AI21:AI83, MATCH(P334, AH21:AH83, 0)), 0),"# ##0") &amp; " " &amp; P334)</f>
        <v/>
      </c>
      <c r="X334" s="2579">
        <f t="shared" si="101"/>
        <v>0</v>
      </c>
      <c r="Y334" s="2580">
        <f t="shared" si="102"/>
        <v>0</v>
      </c>
      <c r="Z334" s="2580" t="str">
        <f t="shared" si="103"/>
        <v/>
      </c>
      <c r="AA334" s="2581"/>
      <c r="AB334" s="2582">
        <f t="shared" si="94"/>
        <v>0</v>
      </c>
      <c r="AC334" s="2583">
        <v>1</v>
      </c>
      <c r="AD334" s="2584">
        <f t="shared" si="104"/>
        <v>0</v>
      </c>
      <c r="AE334" s="2564"/>
      <c r="AF334" s="2573">
        <f t="shared" si="95"/>
        <v>0</v>
      </c>
      <c r="AG334" s="2574">
        <f t="shared" si="105"/>
        <v>0</v>
      </c>
      <c r="AL334" s="1401" t="str">
        <f t="shared" si="93"/>
        <v>►</v>
      </c>
      <c r="AN334" s="76"/>
      <c r="AO334" s="76"/>
      <c r="AP334" s="76"/>
      <c r="AQ334" s="76"/>
      <c r="AS334" s="2257"/>
      <c r="AT334" s="2253"/>
      <c r="AU334" s="2253"/>
      <c r="AV334" s="2253"/>
      <c r="AW334" s="2253"/>
      <c r="AX334" s="2253"/>
      <c r="AY334" s="2621"/>
      <c r="BF334"/>
      <c r="BG334"/>
      <c r="BH334"/>
      <c r="BI334"/>
      <c r="BJ334"/>
      <c r="BK334"/>
      <c r="BL334"/>
      <c r="BN334" s="4">
        <v>1</v>
      </c>
    </row>
    <row r="335" spans="1:66" s="48" customFormat="1" ht="21" customHeight="1" x14ac:dyDescent="0.25">
      <c r="A335" s="1401" t="str">
        <f t="shared" si="106"/>
        <v>►</v>
      </c>
      <c r="B335" s="1402" t="str">
        <f t="shared" si="107"/>
        <v>►</v>
      </c>
      <c r="C335" s="1403" t="str">
        <f t="shared" si="96"/>
        <v>►</v>
      </c>
      <c r="D335" s="2475" t="str">
        <f t="shared" si="108"/>
        <v>►</v>
      </c>
      <c r="E335" s="1402" t="str">
        <f t="shared" si="97"/>
        <v>►</v>
      </c>
      <c r="F335" s="1402" t="str">
        <f t="shared" si="98"/>
        <v>►</v>
      </c>
      <c r="G335" s="1402" t="str">
        <f t="shared" si="99"/>
        <v>►</v>
      </c>
      <c r="H335" s="2606"/>
      <c r="R335" s="2607"/>
      <c r="S335" s="2441"/>
      <c r="T335" s="2443"/>
      <c r="U335" s="2442"/>
      <c r="V335" s="2589">
        <f t="shared" si="100"/>
        <v>0</v>
      </c>
      <c r="W335" s="2590" t="str">
        <f>IF(OR(V335=0, ISBLANK(P335)), "", TEXT(ROUND(V335/INDEX(AI21:AI83, MATCH(P335, AH21:AH83, 0)), 0),"# ##0") &amp; " " &amp; P335)</f>
        <v/>
      </c>
      <c r="X335" s="2591">
        <f t="shared" si="101"/>
        <v>0</v>
      </c>
      <c r="Y335" s="2592">
        <f t="shared" si="102"/>
        <v>0</v>
      </c>
      <c r="Z335" s="2592" t="str">
        <f t="shared" si="103"/>
        <v/>
      </c>
      <c r="AA335" s="2581"/>
      <c r="AB335" s="2593">
        <f t="shared" si="94"/>
        <v>0</v>
      </c>
      <c r="AC335" s="2583">
        <v>1</v>
      </c>
      <c r="AD335" s="2594">
        <f t="shared" si="104"/>
        <v>0</v>
      </c>
      <c r="AE335" s="2564"/>
      <c r="AF335" s="2573">
        <f t="shared" si="95"/>
        <v>0</v>
      </c>
      <c r="AG335" s="2574">
        <f t="shared" si="105"/>
        <v>0</v>
      </c>
      <c r="AL335" s="1401" t="str">
        <f t="shared" si="93"/>
        <v>►</v>
      </c>
      <c r="AN335" s="76"/>
      <c r="AO335" s="76"/>
      <c r="AP335" s="76"/>
      <c r="AQ335" s="76"/>
      <c r="AS335" s="2257"/>
      <c r="AT335" s="2253"/>
      <c r="AU335" s="2253"/>
      <c r="AV335" s="2253"/>
      <c r="AW335" s="2253"/>
      <c r="AX335" s="2253"/>
      <c r="AY335" s="2621"/>
      <c r="BF335"/>
      <c r="BG335"/>
      <c r="BH335"/>
      <c r="BI335"/>
      <c r="BJ335"/>
      <c r="BK335"/>
      <c r="BL335"/>
      <c r="BN335" s="4">
        <v>1</v>
      </c>
    </row>
    <row r="336" spans="1:66" s="48" customFormat="1" ht="21" customHeight="1" x14ac:dyDescent="0.25">
      <c r="A336" s="1401" t="str">
        <f t="shared" si="106"/>
        <v>►</v>
      </c>
      <c r="B336" s="1402" t="str">
        <f t="shared" si="107"/>
        <v>►</v>
      </c>
      <c r="C336" s="1403" t="str">
        <f t="shared" si="96"/>
        <v>►</v>
      </c>
      <c r="D336" s="2475" t="str">
        <f t="shared" si="108"/>
        <v>►</v>
      </c>
      <c r="E336" s="1402" t="str">
        <f t="shared" si="97"/>
        <v>►</v>
      </c>
      <c r="F336" s="1402" t="str">
        <f t="shared" si="98"/>
        <v>►</v>
      </c>
      <c r="G336" s="1402" t="str">
        <f t="shared" si="99"/>
        <v>►</v>
      </c>
      <c r="H336" s="2606"/>
      <c r="R336" s="2607"/>
      <c r="S336" s="2441"/>
      <c r="T336" s="2443"/>
      <c r="U336" s="2442"/>
      <c r="V336" s="2577">
        <f t="shared" si="100"/>
        <v>0</v>
      </c>
      <c r="W336" s="2578" t="str">
        <f>IF(OR(V336=0, ISBLANK(P336)), "", TEXT(ROUND(V336/INDEX(AI21:AI83, MATCH(P336, AH21:AH83, 0)), 0),"# ##0") &amp; " " &amp; P336)</f>
        <v/>
      </c>
      <c r="X336" s="2579">
        <f t="shared" si="101"/>
        <v>0</v>
      </c>
      <c r="Y336" s="2580">
        <f t="shared" si="102"/>
        <v>0</v>
      </c>
      <c r="Z336" s="2580" t="str">
        <f t="shared" si="103"/>
        <v/>
      </c>
      <c r="AA336" s="2581"/>
      <c r="AB336" s="2582">
        <f t="shared" si="94"/>
        <v>0</v>
      </c>
      <c r="AC336" s="2583">
        <v>1</v>
      </c>
      <c r="AD336" s="2584">
        <f t="shared" si="104"/>
        <v>0</v>
      </c>
      <c r="AE336" s="2564"/>
      <c r="AF336" s="2573">
        <f t="shared" si="95"/>
        <v>0</v>
      </c>
      <c r="AG336" s="2574">
        <f t="shared" si="105"/>
        <v>0</v>
      </c>
      <c r="AL336" s="1401" t="str">
        <f t="shared" si="93"/>
        <v>►</v>
      </c>
      <c r="AN336" s="76"/>
      <c r="AO336" s="76"/>
      <c r="AP336" s="76"/>
      <c r="AQ336" s="76"/>
      <c r="AS336" s="2257"/>
      <c r="AT336" s="2253"/>
      <c r="AU336" s="2253"/>
      <c r="AV336" s="2253"/>
      <c r="AW336" s="2253"/>
      <c r="AX336" s="2253"/>
      <c r="AY336" s="2621"/>
      <c r="BF336"/>
      <c r="BG336"/>
      <c r="BH336"/>
      <c r="BI336"/>
      <c r="BJ336"/>
      <c r="BK336"/>
      <c r="BL336"/>
      <c r="BN336" s="4">
        <v>1</v>
      </c>
    </row>
    <row r="337" spans="1:66" s="48" customFormat="1" ht="21" customHeight="1" x14ac:dyDescent="0.25">
      <c r="A337" s="1401" t="str">
        <f t="shared" si="106"/>
        <v>►</v>
      </c>
      <c r="B337" s="1402" t="str">
        <f t="shared" si="107"/>
        <v>►</v>
      </c>
      <c r="C337" s="1403" t="str">
        <f t="shared" si="96"/>
        <v>►</v>
      </c>
      <c r="D337" s="2475" t="str">
        <f t="shared" si="108"/>
        <v>►</v>
      </c>
      <c r="E337" s="1402" t="str">
        <f t="shared" si="97"/>
        <v>►</v>
      </c>
      <c r="F337" s="1402" t="str">
        <f t="shared" si="98"/>
        <v>►</v>
      </c>
      <c r="G337" s="1402" t="str">
        <f t="shared" si="99"/>
        <v>►</v>
      </c>
      <c r="H337" s="2606"/>
      <c r="R337" s="2607"/>
      <c r="S337" s="2441"/>
      <c r="T337" s="2443"/>
      <c r="U337" s="2442"/>
      <c r="V337" s="2589">
        <f t="shared" si="100"/>
        <v>0</v>
      </c>
      <c r="W337" s="2590" t="str">
        <f>IF(OR(V337=0, ISBLANK(P337)), "", TEXT(ROUND(V337/INDEX(AI21:AI83, MATCH(P337, AH21:AH83, 0)), 0),"# ##0") &amp; " " &amp; P337)</f>
        <v/>
      </c>
      <c r="X337" s="2591">
        <f t="shared" si="101"/>
        <v>0</v>
      </c>
      <c r="Y337" s="2592">
        <f t="shared" si="102"/>
        <v>0</v>
      </c>
      <c r="Z337" s="2592" t="str">
        <f t="shared" si="103"/>
        <v/>
      </c>
      <c r="AA337" s="2581"/>
      <c r="AB337" s="2593">
        <f t="shared" si="94"/>
        <v>0</v>
      </c>
      <c r="AC337" s="2583">
        <v>1</v>
      </c>
      <c r="AD337" s="2594">
        <f t="shared" si="104"/>
        <v>0</v>
      </c>
      <c r="AE337" s="2564"/>
      <c r="AF337" s="2573">
        <f t="shared" si="95"/>
        <v>0</v>
      </c>
      <c r="AG337" s="2574">
        <f t="shared" si="105"/>
        <v>0</v>
      </c>
      <c r="AL337" s="1401" t="str">
        <f t="shared" ref="AL337:AL400" si="109">A337</f>
        <v>►</v>
      </c>
      <c r="AN337" s="76"/>
      <c r="AO337" s="76"/>
      <c r="AP337" s="76"/>
      <c r="AQ337" s="76"/>
      <c r="AS337" s="2257"/>
      <c r="AT337" s="2253"/>
      <c r="AU337" s="2253"/>
      <c r="AV337" s="2253"/>
      <c r="AW337" s="2253"/>
      <c r="AX337" s="2253"/>
      <c r="AY337" s="2621"/>
      <c r="BF337"/>
      <c r="BG337"/>
      <c r="BH337"/>
      <c r="BI337"/>
      <c r="BJ337"/>
      <c r="BK337"/>
      <c r="BL337"/>
      <c r="BN337" s="4">
        <v>1</v>
      </c>
    </row>
    <row r="338" spans="1:66" s="48" customFormat="1" ht="21" customHeight="1" x14ac:dyDescent="0.25">
      <c r="A338" s="1401" t="str">
        <f t="shared" si="106"/>
        <v>►</v>
      </c>
      <c r="B338" s="1402" t="str">
        <f t="shared" si="107"/>
        <v>►</v>
      </c>
      <c r="C338" s="1403" t="str">
        <f t="shared" si="96"/>
        <v>►</v>
      </c>
      <c r="D338" s="2475" t="str">
        <f t="shared" si="108"/>
        <v>►</v>
      </c>
      <c r="E338" s="1402" t="str">
        <f t="shared" si="97"/>
        <v>►</v>
      </c>
      <c r="F338" s="1402" t="str">
        <f t="shared" si="98"/>
        <v>►</v>
      </c>
      <c r="G338" s="1402" t="str">
        <f t="shared" si="99"/>
        <v>►</v>
      </c>
      <c r="H338" s="2606"/>
      <c r="R338" s="2607"/>
      <c r="S338" s="2441"/>
      <c r="T338" s="2443"/>
      <c r="U338" s="2442"/>
      <c r="V338" s="2577">
        <f t="shared" si="100"/>
        <v>0</v>
      </c>
      <c r="W338" s="2578" t="str">
        <f>IF(OR(V338=0, ISBLANK(P338)), "", TEXT(ROUND(V338/INDEX(AI21:AI83, MATCH(P338, AH21:AH83, 0)), 0),"# ##0") &amp; " " &amp; P338)</f>
        <v/>
      </c>
      <c r="X338" s="2579">
        <f t="shared" si="101"/>
        <v>0</v>
      </c>
      <c r="Y338" s="2580">
        <f t="shared" si="102"/>
        <v>0</v>
      </c>
      <c r="Z338" s="2580" t="str">
        <f t="shared" si="103"/>
        <v/>
      </c>
      <c r="AA338" s="2581"/>
      <c r="AB338" s="2582">
        <f t="shared" si="94"/>
        <v>0</v>
      </c>
      <c r="AC338" s="2583">
        <v>1</v>
      </c>
      <c r="AD338" s="2584">
        <f t="shared" si="104"/>
        <v>0</v>
      </c>
      <c r="AE338" s="2564"/>
      <c r="AF338" s="2573">
        <f t="shared" si="95"/>
        <v>0</v>
      </c>
      <c r="AG338" s="2574">
        <f t="shared" si="105"/>
        <v>0</v>
      </c>
      <c r="AL338" s="1401" t="str">
        <f t="shared" si="109"/>
        <v>►</v>
      </c>
      <c r="AN338" s="76"/>
      <c r="AO338" s="76"/>
      <c r="AP338" s="76"/>
      <c r="AQ338" s="76"/>
      <c r="AS338" s="2257"/>
      <c r="AT338" s="2253"/>
      <c r="AU338" s="2253"/>
      <c r="AV338" s="2253"/>
      <c r="AW338" s="2253"/>
      <c r="AX338" s="2253"/>
      <c r="AY338" s="2621"/>
      <c r="BF338"/>
      <c r="BG338"/>
      <c r="BH338"/>
      <c r="BI338"/>
      <c r="BJ338"/>
      <c r="BK338"/>
      <c r="BL338"/>
      <c r="BN338" s="4">
        <v>1</v>
      </c>
    </row>
    <row r="339" spans="1:66" s="48" customFormat="1" ht="21" customHeight="1" x14ac:dyDescent="0.25">
      <c r="A339" s="1401" t="str">
        <f t="shared" si="106"/>
        <v>►</v>
      </c>
      <c r="B339" s="1402" t="str">
        <f t="shared" si="107"/>
        <v>►</v>
      </c>
      <c r="C339" s="1403" t="str">
        <f t="shared" si="96"/>
        <v>►</v>
      </c>
      <c r="D339" s="2475" t="str">
        <f t="shared" si="108"/>
        <v>►</v>
      </c>
      <c r="E339" s="1402" t="str">
        <f t="shared" si="97"/>
        <v>►</v>
      </c>
      <c r="F339" s="1402" t="str">
        <f t="shared" si="98"/>
        <v>►</v>
      </c>
      <c r="G339" s="1402" t="str">
        <f t="shared" si="99"/>
        <v>►</v>
      </c>
      <c r="H339" s="2606"/>
      <c r="R339" s="2607"/>
      <c r="S339" s="2441"/>
      <c r="T339" s="2443"/>
      <c r="U339" s="2442"/>
      <c r="V339" s="2589">
        <f t="shared" si="100"/>
        <v>0</v>
      </c>
      <c r="W339" s="2590" t="str">
        <f>IF(OR(V339=0, ISBLANK(P339)), "", TEXT(ROUND(V339/INDEX(AI21:AI83, MATCH(P339, AH21:AH83, 0)), 0),"# ##0") &amp; " " &amp; P339)</f>
        <v/>
      </c>
      <c r="X339" s="2591">
        <f t="shared" si="101"/>
        <v>0</v>
      </c>
      <c r="Y339" s="2592">
        <f t="shared" si="102"/>
        <v>0</v>
      </c>
      <c r="Z339" s="2592" t="str">
        <f t="shared" si="103"/>
        <v/>
      </c>
      <c r="AA339" s="2581"/>
      <c r="AB339" s="2593">
        <f t="shared" ref="AB339:AB402" si="110">IF(ISBLANK(AA339), V339, V339*(1-AA339/100))</f>
        <v>0</v>
      </c>
      <c r="AC339" s="2583">
        <v>1</v>
      </c>
      <c r="AD339" s="2594">
        <f t="shared" si="104"/>
        <v>0</v>
      </c>
      <c r="AE339" s="2564"/>
      <c r="AF339" s="2573">
        <f t="shared" ref="AF339:AF402" si="111">IFERROR(IF(ISNUMBER(U339)*ISNUMBER(S339),U339/S339,0),0)</f>
        <v>0</v>
      </c>
      <c r="AG339" s="2574">
        <f t="shared" si="105"/>
        <v>0</v>
      </c>
      <c r="AL339" s="1401" t="str">
        <f t="shared" si="109"/>
        <v>►</v>
      </c>
      <c r="AN339" s="76"/>
      <c r="AO339" s="76"/>
      <c r="AP339" s="76"/>
      <c r="AQ339" s="76"/>
      <c r="AS339" s="2257"/>
      <c r="AT339" s="2253"/>
      <c r="AU339" s="2253"/>
      <c r="AV339" s="2253"/>
      <c r="AW339" s="2253"/>
      <c r="AX339" s="2253"/>
      <c r="AY339" s="2621"/>
      <c r="BF339"/>
      <c r="BG339"/>
      <c r="BH339"/>
      <c r="BI339"/>
      <c r="BJ339"/>
      <c r="BK339"/>
      <c r="BL339"/>
      <c r="BN339" s="4">
        <v>1</v>
      </c>
    </row>
    <row r="340" spans="1:66" s="48" customFormat="1" ht="21" customHeight="1" x14ac:dyDescent="0.25">
      <c r="A340" s="1401" t="str">
        <f t="shared" si="106"/>
        <v>►</v>
      </c>
      <c r="B340" s="1402" t="str">
        <f t="shared" si="107"/>
        <v>►</v>
      </c>
      <c r="C340" s="1403" t="str">
        <f t="shared" si="96"/>
        <v>►</v>
      </c>
      <c r="D340" s="2475" t="str">
        <f t="shared" si="108"/>
        <v>►</v>
      </c>
      <c r="E340" s="1402" t="str">
        <f t="shared" si="97"/>
        <v>►</v>
      </c>
      <c r="F340" s="1402" t="str">
        <f t="shared" si="98"/>
        <v>►</v>
      </c>
      <c r="G340" s="1402" t="str">
        <f t="shared" si="99"/>
        <v>►</v>
      </c>
      <c r="H340" s="2606"/>
      <c r="R340" s="2607"/>
      <c r="S340" s="2441"/>
      <c r="T340" s="2443"/>
      <c r="U340" s="2442"/>
      <c r="V340" s="2577">
        <f t="shared" si="100"/>
        <v>0</v>
      </c>
      <c r="W340" s="2578" t="str">
        <f>IF(OR(V340=0, ISBLANK(P340)), "", TEXT(ROUND(V340/INDEX(AI21:AI83, MATCH(P340, AH21:AH83, 0)), 0),"# ##0") &amp; " " &amp; P340)</f>
        <v/>
      </c>
      <c r="X340" s="2579">
        <f t="shared" si="101"/>
        <v>0</v>
      </c>
      <c r="Y340" s="2580">
        <f t="shared" si="102"/>
        <v>0</v>
      </c>
      <c r="Z340" s="2580" t="str">
        <f t="shared" si="103"/>
        <v/>
      </c>
      <c r="AA340" s="2581"/>
      <c r="AB340" s="2582">
        <f t="shared" si="110"/>
        <v>0</v>
      </c>
      <c r="AC340" s="2583">
        <v>1</v>
      </c>
      <c r="AD340" s="2584">
        <f t="shared" si="104"/>
        <v>0</v>
      </c>
      <c r="AE340" s="2564"/>
      <c r="AF340" s="2573">
        <f t="shared" si="111"/>
        <v>0</v>
      </c>
      <c r="AG340" s="2574">
        <f t="shared" si="105"/>
        <v>0</v>
      </c>
      <c r="AL340" s="1401" t="str">
        <f t="shared" si="109"/>
        <v>►</v>
      </c>
      <c r="AN340" s="76"/>
      <c r="AO340" s="76"/>
      <c r="AP340" s="76"/>
      <c r="AQ340" s="76"/>
      <c r="AS340" s="2257"/>
      <c r="AT340" s="2253"/>
      <c r="AU340" s="2253"/>
      <c r="AV340" s="2253"/>
      <c r="AW340" s="2253"/>
      <c r="AX340" s="2253"/>
      <c r="AY340" s="2621"/>
      <c r="BF340"/>
      <c r="BG340"/>
      <c r="BH340"/>
      <c r="BI340"/>
      <c r="BJ340"/>
      <c r="BK340"/>
      <c r="BL340"/>
      <c r="BN340" s="4">
        <v>1</v>
      </c>
    </row>
    <row r="341" spans="1:66" s="48" customFormat="1" ht="21" customHeight="1" x14ac:dyDescent="0.25">
      <c r="A341" s="1401" t="str">
        <f t="shared" si="106"/>
        <v>►</v>
      </c>
      <c r="B341" s="1402" t="str">
        <f t="shared" si="107"/>
        <v>►</v>
      </c>
      <c r="C341" s="1403" t="str">
        <f t="shared" si="96"/>
        <v>►</v>
      </c>
      <c r="D341" s="2475" t="str">
        <f t="shared" si="108"/>
        <v>►</v>
      </c>
      <c r="E341" s="1402" t="str">
        <f t="shared" si="97"/>
        <v>►</v>
      </c>
      <c r="F341" s="1402" t="str">
        <f t="shared" si="98"/>
        <v>►</v>
      </c>
      <c r="G341" s="1402" t="str">
        <f t="shared" si="99"/>
        <v>►</v>
      </c>
      <c r="H341" s="2606"/>
      <c r="R341" s="2607"/>
      <c r="S341" s="2441"/>
      <c r="T341" s="2443"/>
      <c r="U341" s="2442"/>
      <c r="V341" s="2589">
        <f t="shared" si="100"/>
        <v>0</v>
      </c>
      <c r="W341" s="2590" t="str">
        <f>IF(OR(V341=0, ISBLANK(P341)), "", TEXT(ROUND(V341/INDEX(AI21:AI83, MATCH(P341, AH21:AH83, 0)), 0),"# ##0") &amp; " " &amp; P341)</f>
        <v/>
      </c>
      <c r="X341" s="2591">
        <f t="shared" si="101"/>
        <v>0</v>
      </c>
      <c r="Y341" s="2592">
        <f t="shared" si="102"/>
        <v>0</v>
      </c>
      <c r="Z341" s="2592" t="str">
        <f t="shared" si="103"/>
        <v/>
      </c>
      <c r="AA341" s="2581"/>
      <c r="AB341" s="2593">
        <f t="shared" si="110"/>
        <v>0</v>
      </c>
      <c r="AC341" s="2583">
        <v>1</v>
      </c>
      <c r="AD341" s="2594">
        <f t="shared" si="104"/>
        <v>0</v>
      </c>
      <c r="AE341" s="2564"/>
      <c r="AF341" s="2573">
        <f t="shared" si="111"/>
        <v>0</v>
      </c>
      <c r="AG341" s="2574">
        <f t="shared" si="105"/>
        <v>0</v>
      </c>
      <c r="AL341" s="1401" t="str">
        <f t="shared" si="109"/>
        <v>►</v>
      </c>
      <c r="AN341" s="76"/>
      <c r="AO341" s="76"/>
      <c r="AP341" s="76"/>
      <c r="AQ341" s="76"/>
      <c r="AS341" s="2257"/>
      <c r="AT341" s="2253"/>
      <c r="AU341" s="2253"/>
      <c r="AV341" s="2253"/>
      <c r="AW341" s="2253"/>
      <c r="AX341" s="2253"/>
      <c r="AY341" s="2621"/>
      <c r="BF341"/>
      <c r="BG341"/>
      <c r="BH341"/>
      <c r="BI341"/>
      <c r="BJ341"/>
      <c r="BK341"/>
      <c r="BL341"/>
      <c r="BN341" s="4">
        <v>1</v>
      </c>
    </row>
    <row r="342" spans="1:66" s="48" customFormat="1" ht="21" customHeight="1" x14ac:dyDescent="0.25">
      <c r="A342" s="1401" t="str">
        <f t="shared" si="106"/>
        <v>►</v>
      </c>
      <c r="B342" s="1402" t="str">
        <f t="shared" si="107"/>
        <v>►</v>
      </c>
      <c r="C342" s="1403" t="str">
        <f t="shared" si="96"/>
        <v>►</v>
      </c>
      <c r="D342" s="2475" t="str">
        <f t="shared" si="108"/>
        <v>►</v>
      </c>
      <c r="E342" s="1402" t="str">
        <f t="shared" si="97"/>
        <v>►</v>
      </c>
      <c r="F342" s="1402" t="str">
        <f t="shared" si="98"/>
        <v>►</v>
      </c>
      <c r="G342" s="1402" t="str">
        <f t="shared" si="99"/>
        <v>►</v>
      </c>
      <c r="H342" s="2606"/>
      <c r="R342" s="2607"/>
      <c r="S342" s="2441"/>
      <c r="T342" s="2443"/>
      <c r="U342" s="2442"/>
      <c r="V342" s="2577">
        <f t="shared" si="100"/>
        <v>0</v>
      </c>
      <c r="W342" s="2578" t="str">
        <f>IF(OR(V342=0, ISBLANK(P342)), "", TEXT(ROUND(V342/INDEX(AI21:AI83, MATCH(P342, AH21:AH83, 0)), 0),"# ##0") &amp; " " &amp; P342)</f>
        <v/>
      </c>
      <c r="X342" s="2579">
        <f t="shared" si="101"/>
        <v>0</v>
      </c>
      <c r="Y342" s="2580">
        <f t="shared" si="102"/>
        <v>0</v>
      </c>
      <c r="Z342" s="2580" t="str">
        <f t="shared" si="103"/>
        <v/>
      </c>
      <c r="AA342" s="2581"/>
      <c r="AB342" s="2582">
        <f t="shared" si="110"/>
        <v>0</v>
      </c>
      <c r="AC342" s="2583">
        <v>1</v>
      </c>
      <c r="AD342" s="2584">
        <f t="shared" si="104"/>
        <v>0</v>
      </c>
      <c r="AE342" s="2564"/>
      <c r="AF342" s="2573">
        <f t="shared" si="111"/>
        <v>0</v>
      </c>
      <c r="AG342" s="2574">
        <f t="shared" si="105"/>
        <v>0</v>
      </c>
      <c r="AL342" s="1401" t="str">
        <f t="shared" si="109"/>
        <v>►</v>
      </c>
      <c r="AN342" s="76"/>
      <c r="AO342" s="76"/>
      <c r="AP342" s="76"/>
      <c r="AQ342" s="76"/>
      <c r="AS342" s="2257"/>
      <c r="AT342" s="2253"/>
      <c r="AU342" s="2253"/>
      <c r="AV342" s="2253"/>
      <c r="AW342" s="2253"/>
      <c r="AX342" s="2253"/>
      <c r="AY342" s="2621"/>
      <c r="BF342"/>
      <c r="BG342"/>
      <c r="BH342"/>
      <c r="BI342"/>
      <c r="BJ342"/>
      <c r="BK342"/>
      <c r="BL342"/>
      <c r="BN342" s="4">
        <v>1</v>
      </c>
    </row>
    <row r="343" spans="1:66" s="48" customFormat="1" ht="21" customHeight="1" x14ac:dyDescent="0.25">
      <c r="A343" s="1401" t="str">
        <f t="shared" si="106"/>
        <v>►</v>
      </c>
      <c r="B343" s="1402" t="str">
        <f t="shared" si="107"/>
        <v>►</v>
      </c>
      <c r="C343" s="1403" t="str">
        <f t="shared" si="96"/>
        <v>►</v>
      </c>
      <c r="D343" s="2475" t="str">
        <f t="shared" si="108"/>
        <v>►</v>
      </c>
      <c r="E343" s="1402" t="str">
        <f t="shared" si="97"/>
        <v>►</v>
      </c>
      <c r="F343" s="1402" t="str">
        <f t="shared" si="98"/>
        <v>►</v>
      </c>
      <c r="G343" s="1402" t="str">
        <f t="shared" si="99"/>
        <v>►</v>
      </c>
      <c r="H343" s="2606"/>
      <c r="R343" s="2607"/>
      <c r="S343" s="2441"/>
      <c r="T343" s="2443"/>
      <c r="U343" s="2442"/>
      <c r="V343" s="2589">
        <f t="shared" si="100"/>
        <v>0</v>
      </c>
      <c r="W343" s="2590" t="str">
        <f>IF(OR(V343=0, ISBLANK(P343)), "", TEXT(ROUND(V343/INDEX(AI21:AI83, MATCH(P343, AH21:AH83, 0)), 0),"# ##0") &amp; " " &amp; P343)</f>
        <v/>
      </c>
      <c r="X343" s="2591">
        <f t="shared" si="101"/>
        <v>0</v>
      </c>
      <c r="Y343" s="2592">
        <f t="shared" si="102"/>
        <v>0</v>
      </c>
      <c r="Z343" s="2592" t="str">
        <f t="shared" si="103"/>
        <v/>
      </c>
      <c r="AA343" s="2581"/>
      <c r="AB343" s="2593">
        <f t="shared" si="110"/>
        <v>0</v>
      </c>
      <c r="AC343" s="2583">
        <v>1</v>
      </c>
      <c r="AD343" s="2594">
        <f t="shared" si="104"/>
        <v>0</v>
      </c>
      <c r="AE343" s="2564"/>
      <c r="AF343" s="2573">
        <f t="shared" si="111"/>
        <v>0</v>
      </c>
      <c r="AG343" s="2574">
        <f t="shared" si="105"/>
        <v>0</v>
      </c>
      <c r="AL343" s="1401" t="str">
        <f t="shared" si="109"/>
        <v>►</v>
      </c>
      <c r="AN343" s="76"/>
      <c r="AO343" s="76"/>
      <c r="AP343" s="76"/>
      <c r="AQ343" s="76"/>
      <c r="AS343" s="2257"/>
      <c r="AT343" s="2253"/>
      <c r="AU343" s="2253"/>
      <c r="AV343" s="2253"/>
      <c r="AW343" s="2253"/>
      <c r="AX343" s="2253"/>
      <c r="AY343" s="2621"/>
      <c r="BF343"/>
      <c r="BG343"/>
      <c r="BH343"/>
      <c r="BI343"/>
      <c r="BJ343"/>
      <c r="BK343"/>
      <c r="BL343"/>
      <c r="BN343" s="4">
        <v>1</v>
      </c>
    </row>
    <row r="344" spans="1:66" s="48" customFormat="1" ht="21" customHeight="1" x14ac:dyDescent="0.25">
      <c r="A344" s="1401" t="str">
        <f t="shared" si="106"/>
        <v>►</v>
      </c>
      <c r="B344" s="1402" t="str">
        <f t="shared" si="107"/>
        <v>►</v>
      </c>
      <c r="C344" s="1403" t="str">
        <f t="shared" si="96"/>
        <v>►</v>
      </c>
      <c r="D344" s="2475" t="str">
        <f t="shared" si="108"/>
        <v>►</v>
      </c>
      <c r="E344" s="1402" t="str">
        <f t="shared" si="97"/>
        <v>►</v>
      </c>
      <c r="F344" s="1402" t="str">
        <f t="shared" si="98"/>
        <v>►</v>
      </c>
      <c r="G344" s="1402" t="str">
        <f t="shared" si="99"/>
        <v>►</v>
      </c>
      <c r="H344" s="2606"/>
      <c r="R344" s="2607"/>
      <c r="S344" s="2441"/>
      <c r="T344" s="2443"/>
      <c r="U344" s="2442"/>
      <c r="V344" s="2577">
        <f t="shared" si="100"/>
        <v>0</v>
      </c>
      <c r="W344" s="2578" t="str">
        <f>IF(OR(V344=0, ISBLANK(P344)), "", TEXT(ROUND(V344/INDEX(AI21:AI83, MATCH(P344, AH21:AH83, 0)), 0),"# ##0") &amp; " " &amp; P344)</f>
        <v/>
      </c>
      <c r="X344" s="2579">
        <f t="shared" si="101"/>
        <v>0</v>
      </c>
      <c r="Y344" s="2580">
        <f t="shared" si="102"/>
        <v>0</v>
      </c>
      <c r="Z344" s="2580" t="str">
        <f t="shared" si="103"/>
        <v/>
      </c>
      <c r="AA344" s="2581"/>
      <c r="AB344" s="2582">
        <f t="shared" si="110"/>
        <v>0</v>
      </c>
      <c r="AC344" s="2583">
        <v>1</v>
      </c>
      <c r="AD344" s="2584">
        <f t="shared" si="104"/>
        <v>0</v>
      </c>
      <c r="AE344" s="2564"/>
      <c r="AF344" s="2573">
        <f t="shared" si="111"/>
        <v>0</v>
      </c>
      <c r="AG344" s="2574">
        <f t="shared" si="105"/>
        <v>0</v>
      </c>
      <c r="AL344" s="1401" t="str">
        <f t="shared" si="109"/>
        <v>►</v>
      </c>
      <c r="AN344" s="76"/>
      <c r="AO344" s="76"/>
      <c r="AP344" s="76"/>
      <c r="AQ344" s="76"/>
      <c r="AS344" s="2257"/>
      <c r="AT344" s="2253"/>
      <c r="AU344" s="2253"/>
      <c r="AV344" s="2253"/>
      <c r="AW344" s="2253"/>
      <c r="AX344" s="2253"/>
      <c r="AY344" s="2621"/>
      <c r="BF344"/>
      <c r="BG344"/>
      <c r="BH344"/>
      <c r="BI344"/>
      <c r="BJ344"/>
      <c r="BK344"/>
      <c r="BL344"/>
      <c r="BN344" s="4">
        <v>1</v>
      </c>
    </row>
    <row r="345" spans="1:66" s="48" customFormat="1" ht="21" customHeight="1" thickBot="1" x14ac:dyDescent="0.3">
      <c r="A345" s="1401" t="str">
        <f t="shared" si="106"/>
        <v>►</v>
      </c>
      <c r="B345" s="1402" t="str">
        <f t="shared" si="107"/>
        <v>►</v>
      </c>
      <c r="C345" s="1403" t="str">
        <f t="shared" si="96"/>
        <v>►</v>
      </c>
      <c r="D345" s="2475" t="str">
        <f t="shared" si="108"/>
        <v>►</v>
      </c>
      <c r="E345" s="1402" t="str">
        <f t="shared" si="97"/>
        <v>►</v>
      </c>
      <c r="F345" s="1402" t="str">
        <f t="shared" si="98"/>
        <v>►</v>
      </c>
      <c r="G345" s="1402" t="str">
        <f t="shared" si="99"/>
        <v>►</v>
      </c>
      <c r="H345" s="2630"/>
      <c r="I345" s="2631"/>
      <c r="J345" s="2631"/>
      <c r="K345" s="2631"/>
      <c r="L345" s="2631"/>
      <c r="M345" s="2631"/>
      <c r="N345" s="2631"/>
      <c r="O345" s="2631"/>
      <c r="P345" s="2631"/>
      <c r="Q345" s="2631"/>
      <c r="R345" s="2632"/>
      <c r="S345" s="2441"/>
      <c r="T345" s="2443"/>
      <c r="U345" s="2442"/>
      <c r="V345" s="2589">
        <f t="shared" si="100"/>
        <v>0</v>
      </c>
      <c r="W345" s="2590" t="str">
        <f>IF(OR(V345=0, ISBLANK(P345)), "", TEXT(ROUND(V345/INDEX(AI21:AI83, MATCH(P345, AH21:AH83, 0)), 0),"# ##0") &amp; " " &amp; P345)</f>
        <v/>
      </c>
      <c r="X345" s="2591">
        <f t="shared" si="101"/>
        <v>0</v>
      </c>
      <c r="Y345" s="2592">
        <f t="shared" si="102"/>
        <v>0</v>
      </c>
      <c r="Z345" s="2592" t="str">
        <f t="shared" si="103"/>
        <v/>
      </c>
      <c r="AA345" s="2581"/>
      <c r="AB345" s="2593">
        <f t="shared" si="110"/>
        <v>0</v>
      </c>
      <c r="AC345" s="2583">
        <v>1</v>
      </c>
      <c r="AD345" s="2594">
        <f t="shared" si="104"/>
        <v>0</v>
      </c>
      <c r="AE345" s="2564"/>
      <c r="AF345" s="2573">
        <f t="shared" si="111"/>
        <v>0</v>
      </c>
      <c r="AG345" s="2574">
        <f t="shared" si="105"/>
        <v>0</v>
      </c>
      <c r="AL345" s="1401" t="str">
        <f t="shared" si="109"/>
        <v>►</v>
      </c>
      <c r="AN345" s="76"/>
      <c r="AO345" s="76"/>
      <c r="AP345" s="76"/>
      <c r="AQ345" s="76"/>
      <c r="AS345" s="2306"/>
      <c r="AT345" s="2307"/>
      <c r="AU345" s="2307"/>
      <c r="AV345" s="2307"/>
      <c r="AW345" s="2307"/>
      <c r="AX345" s="2307"/>
      <c r="AY345" s="2633"/>
      <c r="BF345"/>
      <c r="BG345"/>
      <c r="BH345"/>
      <c r="BI345"/>
      <c r="BJ345"/>
      <c r="BK345"/>
      <c r="BL345"/>
      <c r="BN345" s="4">
        <v>1</v>
      </c>
    </row>
    <row r="346" spans="1:66" s="48" customFormat="1" ht="21" customHeight="1" thickBot="1" x14ac:dyDescent="0.3">
      <c r="A346" s="1401" t="str">
        <f t="shared" si="106"/>
        <v>A</v>
      </c>
      <c r="B346" s="1402" t="str">
        <f t="shared" si="107"/>
        <v/>
      </c>
      <c r="C346" s="1403">
        <f t="shared" si="96"/>
        <v>0</v>
      </c>
      <c r="D346" s="2475">
        <f t="shared" si="108"/>
        <v>0</v>
      </c>
      <c r="E346" s="1402">
        <f t="shared" si="97"/>
        <v>0</v>
      </c>
      <c r="F346" s="1402">
        <f t="shared" si="98"/>
        <v>0</v>
      </c>
      <c r="G346" s="1402" t="str">
        <f t="shared" si="99"/>
        <v/>
      </c>
      <c r="H346" s="2634" t="s">
        <v>18</v>
      </c>
      <c r="I346" s="2635"/>
      <c r="J346" s="2635"/>
      <c r="K346" s="2635"/>
      <c r="L346" s="2635"/>
      <c r="M346" s="2635"/>
      <c r="N346" s="2635"/>
      <c r="O346" s="2635"/>
      <c r="P346" s="2635"/>
      <c r="Q346" s="2635"/>
      <c r="R346" s="2635"/>
      <c r="S346" s="2441"/>
      <c r="T346" s="2443"/>
      <c r="U346" s="2442"/>
      <c r="V346" s="2577">
        <f t="shared" si="100"/>
        <v>0</v>
      </c>
      <c r="W346" s="2578" t="str">
        <f>IF(OR(V346=0, ISBLANK(P346)), "", TEXT(ROUND(V346/INDEX(AI21:AI83, MATCH(P346, AH21:AH83, 0)), 0),"# ##0") &amp; " " &amp; P346)</f>
        <v/>
      </c>
      <c r="X346" s="2579">
        <f t="shared" si="101"/>
        <v>0</v>
      </c>
      <c r="Y346" s="2580">
        <f t="shared" si="102"/>
        <v>0</v>
      </c>
      <c r="Z346" s="2580" t="str">
        <f t="shared" si="103"/>
        <v/>
      </c>
      <c r="AA346" s="2581"/>
      <c r="AB346" s="2582">
        <f t="shared" si="110"/>
        <v>0</v>
      </c>
      <c r="AC346" s="2583">
        <v>1</v>
      </c>
      <c r="AD346" s="2584">
        <f t="shared" si="104"/>
        <v>0</v>
      </c>
      <c r="AE346" s="2564"/>
      <c r="AF346" s="2573">
        <f t="shared" si="111"/>
        <v>0</v>
      </c>
      <c r="AG346" s="2574">
        <f t="shared" si="105"/>
        <v>0</v>
      </c>
      <c r="AL346" s="1401" t="str">
        <f t="shared" si="109"/>
        <v>A</v>
      </c>
      <c r="AN346" s="76"/>
      <c r="AO346" s="76"/>
      <c r="AP346" s="76"/>
      <c r="AQ346" s="76"/>
      <c r="AS346"/>
      <c r="AT346"/>
      <c r="AU346"/>
      <c r="AV346"/>
      <c r="AW346"/>
      <c r="AX346"/>
      <c r="AY346"/>
      <c r="BF346"/>
      <c r="BG346"/>
      <c r="BH346"/>
      <c r="BI346"/>
      <c r="BJ346"/>
      <c r="BK346"/>
      <c r="BL346"/>
      <c r="BN346" s="4">
        <v>1</v>
      </c>
    </row>
    <row r="347" spans="1:66" s="48" customFormat="1" ht="21" customHeight="1" x14ac:dyDescent="0.25">
      <c r="A347" s="1401" t="str">
        <f t="shared" si="106"/>
        <v>►</v>
      </c>
      <c r="B347" s="1402" t="str">
        <f t="shared" si="107"/>
        <v>►</v>
      </c>
      <c r="C347" s="1403" t="str">
        <f t="shared" si="96"/>
        <v>►</v>
      </c>
      <c r="D347" s="2475" t="str">
        <f t="shared" si="108"/>
        <v>►</v>
      </c>
      <c r="E347" s="1402" t="str">
        <f t="shared" si="97"/>
        <v>►</v>
      </c>
      <c r="F347" s="1402" t="str">
        <f t="shared" si="98"/>
        <v>►</v>
      </c>
      <c r="G347" s="1402" t="str">
        <f t="shared" si="99"/>
        <v>►</v>
      </c>
      <c r="H347" s="54"/>
      <c r="I347" s="55"/>
      <c r="J347" s="56"/>
      <c r="K347" s="56"/>
      <c r="L347" s="57"/>
      <c r="M347" s="58"/>
      <c r="N347" s="2456"/>
      <c r="O347" s="2456"/>
      <c r="P347" s="2445">
        <v>6</v>
      </c>
      <c r="Q347" s="2445"/>
      <c r="R347" s="2446"/>
      <c r="S347" s="2441"/>
      <c r="T347" s="2443"/>
      <c r="U347" s="2442"/>
      <c r="V347" s="2589">
        <f t="shared" si="100"/>
        <v>0</v>
      </c>
      <c r="W347" s="2590" t="str">
        <f>IF(OR(V347=0, ISBLANK(P347)), "", TEXT(ROUND(V347/INDEX(AI21:AI83, MATCH(P347, AH21:AH83, 0)), 0),"# ##0") &amp; " " &amp; P347)</f>
        <v/>
      </c>
      <c r="X347" s="2591">
        <f t="shared" si="101"/>
        <v>0</v>
      </c>
      <c r="Y347" s="2592">
        <f t="shared" si="102"/>
        <v>0</v>
      </c>
      <c r="Z347" s="2592" t="str">
        <f t="shared" si="103"/>
        <v/>
      </c>
      <c r="AA347" s="2581"/>
      <c r="AB347" s="2593">
        <f t="shared" si="110"/>
        <v>0</v>
      </c>
      <c r="AC347" s="2583">
        <v>1</v>
      </c>
      <c r="AD347" s="2594">
        <f t="shared" si="104"/>
        <v>0</v>
      </c>
      <c r="AE347" s="2564"/>
      <c r="AF347" s="2573">
        <f t="shared" si="111"/>
        <v>0</v>
      </c>
      <c r="AG347" s="2574">
        <f t="shared" si="105"/>
        <v>0</v>
      </c>
      <c r="AL347" s="1401" t="str">
        <f t="shared" si="109"/>
        <v>►</v>
      </c>
      <c r="AN347" s="76"/>
      <c r="AO347" s="76"/>
      <c r="AP347" s="76"/>
      <c r="AQ347" s="76"/>
      <c r="AS347" s="3573" t="s">
        <v>2080</v>
      </c>
      <c r="AT347" s="3574"/>
      <c r="AU347" s="3574"/>
      <c r="AV347" s="3574"/>
      <c r="AW347" s="3574"/>
      <c r="AX347" s="3574"/>
      <c r="AY347" s="3575"/>
      <c r="BF347"/>
      <c r="BG347"/>
      <c r="BH347"/>
      <c r="BI347"/>
      <c r="BJ347"/>
      <c r="BK347"/>
      <c r="BL347"/>
      <c r="BN347" s="4">
        <v>1</v>
      </c>
    </row>
    <row r="348" spans="1:66" s="48" customFormat="1" ht="21" customHeight="1" x14ac:dyDescent="0.25">
      <c r="A348" s="1401" t="str">
        <f t="shared" si="106"/>
        <v>►</v>
      </c>
      <c r="B348" s="1402" t="str">
        <f t="shared" si="107"/>
        <v>►</v>
      </c>
      <c r="C348" s="1403" t="str">
        <f t="shared" ref="C348:C411" si="112">IF(B348="►", "►", IFERROR(LEFT(B348, SEARCH(".", B348)-1), 0))</f>
        <v>►</v>
      </c>
      <c r="D348" s="2475" t="str">
        <f t="shared" si="108"/>
        <v>►</v>
      </c>
      <c r="E348" s="1402" t="str">
        <f t="shared" ref="E348:E411" si="113">IF(B348="►", "►", IFERROR(MID(B348, SEARCH(".", B348, SEARCH(".", B348)+1)+1, SEARCH(".", B348, SEARCH(".", B348, SEARCH(".", B348)+1)+1) - SEARCH(".", B348, SEARCH(".", B348)+1)-1), 0))</f>
        <v>►</v>
      </c>
      <c r="F348" s="1402" t="str">
        <f t="shared" ref="F348:F411" si="114"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1402" t="str">
        <f t="shared" ref="G348:G411" si="115">IF(OR(B348="►", ISBLANK(B348)), "►", IFERROR(RIGHT(B348, LEN(B348)-FIND("►", B348)-1), ""))</f>
        <v>►</v>
      </c>
      <c r="H348" s="66"/>
      <c r="I348" s="67"/>
      <c r="J348" s="68"/>
      <c r="K348" s="68"/>
      <c r="L348" s="69"/>
      <c r="M348" s="70"/>
      <c r="N348" s="2457"/>
      <c r="O348" s="2457"/>
      <c r="P348" s="2447"/>
      <c r="Q348" s="2447"/>
      <c r="R348" s="2448"/>
      <c r="S348" s="2441"/>
      <c r="T348" s="2443"/>
      <c r="U348" s="2442"/>
      <c r="V348" s="2577">
        <f t="shared" ref="V348:V411" si="116">IF(ISBLANK(U348) + (U348=0), 0, IFERROR(AG348*AF348*Q348, 0))</f>
        <v>0</v>
      </c>
      <c r="W348" s="2578" t="str">
        <f>IF(OR(V348=0, ISBLANK(P348)), "", TEXT(ROUND(V348/INDEX(AI21:AI83, MATCH(P348, AH21:AH83, 0)), 0),"# ##0") &amp; " " &amp; P348)</f>
        <v/>
      </c>
      <c r="X348" s="2579">
        <f t="shared" ref="X348:X411" si="117">IFERROR(IF(U348&gt;0, L348*AF348*Q348, 0), 0)</f>
        <v>0</v>
      </c>
      <c r="Y348" s="2580">
        <f t="shared" ref="Y348:Y411" si="118">IFERROR(IF(U348&gt;0,M348,0),0)</f>
        <v>0</v>
      </c>
      <c r="Z348" s="2580" t="str">
        <f t="shared" ref="Z348:Z411" si="119">IF(U348&gt;0,R348,"")</f>
        <v/>
      </c>
      <c r="AA348" s="2581"/>
      <c r="AB348" s="2582">
        <f t="shared" si="110"/>
        <v>0</v>
      </c>
      <c r="AC348" s="2583">
        <v>1</v>
      </c>
      <c r="AD348" s="2584">
        <f t="shared" ref="AD348:AD411" si="120">IF(OR(ISBLANK(AC348), ISTEXT(L348)), "", IF(V348=0, X348*AC348, V348*AC348))</f>
        <v>0</v>
      </c>
      <c r="AE348" s="2564"/>
      <c r="AF348" s="2573">
        <f t="shared" si="111"/>
        <v>0</v>
      </c>
      <c r="AG348" s="2574">
        <f t="shared" si="105"/>
        <v>0</v>
      </c>
      <c r="AL348" s="1401" t="str">
        <f t="shared" si="109"/>
        <v>►</v>
      </c>
      <c r="AN348" s="76"/>
      <c r="AO348" s="76"/>
      <c r="AP348" s="76"/>
      <c r="AQ348" s="76"/>
      <c r="AS348" s="3252"/>
      <c r="AT348" s="3248"/>
      <c r="AU348" s="3248"/>
      <c r="AV348" s="3248"/>
      <c r="AW348" s="3248"/>
      <c r="AX348" s="3248"/>
      <c r="AY348" s="3253"/>
      <c r="BF348"/>
      <c r="BG348"/>
      <c r="BH348"/>
      <c r="BI348"/>
      <c r="BJ348"/>
      <c r="BK348"/>
      <c r="BL348"/>
      <c r="BN348" s="4">
        <v>1</v>
      </c>
    </row>
    <row r="349" spans="1:66" s="48" customFormat="1" ht="21" customHeight="1" x14ac:dyDescent="0.25">
      <c r="A349" s="1401" t="str">
        <f t="shared" si="106"/>
        <v>►</v>
      </c>
      <c r="B349" s="1402" t="str">
        <f t="shared" si="107"/>
        <v>►</v>
      </c>
      <c r="C349" s="1403" t="str">
        <f t="shared" si="112"/>
        <v>►</v>
      </c>
      <c r="D349" s="2475" t="str">
        <f t="shared" si="108"/>
        <v>►</v>
      </c>
      <c r="E349" s="1402" t="str">
        <f t="shared" si="113"/>
        <v>►</v>
      </c>
      <c r="F349" s="1402" t="str">
        <f t="shared" si="114"/>
        <v>►</v>
      </c>
      <c r="G349" s="1402" t="str">
        <f t="shared" si="115"/>
        <v>►</v>
      </c>
      <c r="H349" s="66"/>
      <c r="I349" s="77"/>
      <c r="J349" s="78"/>
      <c r="K349" s="79"/>
      <c r="L349" s="80"/>
      <c r="M349" s="81"/>
      <c r="N349" s="82"/>
      <c r="O349" s="83"/>
      <c r="P349" s="84"/>
      <c r="Q349" s="16"/>
      <c r="R349" s="85"/>
      <c r="S349" s="2441"/>
      <c r="T349" s="2443"/>
      <c r="U349" s="2442"/>
      <c r="V349" s="2589">
        <f t="shared" si="116"/>
        <v>0</v>
      </c>
      <c r="W349" s="2590" t="str">
        <f>IF(OR(V349=0, ISBLANK(P349)), "", TEXT(ROUND(V349/INDEX(AI21:AI83, MATCH(P349, AH21:AH83, 0)), 0),"# ##0") &amp; " " &amp; P349)</f>
        <v/>
      </c>
      <c r="X349" s="2591">
        <f t="shared" si="117"/>
        <v>0</v>
      </c>
      <c r="Y349" s="2592">
        <f t="shared" si="118"/>
        <v>0</v>
      </c>
      <c r="Z349" s="2592" t="str">
        <f t="shared" si="119"/>
        <v/>
      </c>
      <c r="AA349" s="2581"/>
      <c r="AB349" s="2593">
        <f t="shared" si="110"/>
        <v>0</v>
      </c>
      <c r="AC349" s="2583">
        <v>1</v>
      </c>
      <c r="AD349" s="2594">
        <f t="shared" si="120"/>
        <v>0</v>
      </c>
      <c r="AE349" s="2564"/>
      <c r="AF349" s="2573">
        <f t="shared" si="111"/>
        <v>0</v>
      </c>
      <c r="AG349" s="2574">
        <f t="shared" si="105"/>
        <v>0</v>
      </c>
      <c r="AL349" s="1401" t="str">
        <f t="shared" si="109"/>
        <v>►</v>
      </c>
      <c r="AN349" s="76"/>
      <c r="AO349" s="76"/>
      <c r="AP349" s="76"/>
      <c r="AQ349" s="76"/>
      <c r="AS349" s="3252" t="s">
        <v>2084</v>
      </c>
      <c r="AT349" s="3248"/>
      <c r="AU349" s="3248"/>
      <c r="AV349" s="3248"/>
      <c r="AW349" s="3248"/>
      <c r="AX349" s="3248"/>
      <c r="AY349" s="3253"/>
      <c r="BF349"/>
      <c r="BG349"/>
      <c r="BH349"/>
      <c r="BI349"/>
      <c r="BJ349"/>
      <c r="BK349"/>
      <c r="BL349"/>
      <c r="BN349" s="4">
        <v>1</v>
      </c>
    </row>
    <row r="350" spans="1:66" s="48" customFormat="1" ht="21" customHeight="1" x14ac:dyDescent="0.25">
      <c r="A350" s="1401" t="str">
        <f t="shared" si="106"/>
        <v>►</v>
      </c>
      <c r="B350" s="1402" t="str">
        <f t="shared" si="107"/>
        <v>►</v>
      </c>
      <c r="C350" s="1403" t="str">
        <f t="shared" si="112"/>
        <v>►</v>
      </c>
      <c r="D350" s="2475" t="str">
        <f t="shared" si="108"/>
        <v>►</v>
      </c>
      <c r="E350" s="1402" t="str">
        <f t="shared" si="113"/>
        <v>►</v>
      </c>
      <c r="F350" s="1402" t="str">
        <f t="shared" si="114"/>
        <v>►</v>
      </c>
      <c r="G350" s="1402" t="str">
        <f t="shared" si="115"/>
        <v>►</v>
      </c>
      <c r="H350" s="66"/>
      <c r="I350" s="91"/>
      <c r="J350" s="91"/>
      <c r="K350" s="91"/>
      <c r="L350" s="92"/>
      <c r="M350" s="93"/>
      <c r="N350" s="93"/>
      <c r="O350" s="94"/>
      <c r="P350" s="2297"/>
      <c r="Q350" s="2297"/>
      <c r="R350" s="2449"/>
      <c r="S350" s="2441"/>
      <c r="T350" s="2443"/>
      <c r="U350" s="2442"/>
      <c r="V350" s="2577">
        <f t="shared" si="116"/>
        <v>0</v>
      </c>
      <c r="W350" s="2578" t="str">
        <f>IF(OR(V350=0, ISBLANK(P350)), "", TEXT(ROUND(V350/INDEX(AI21:AI83, MATCH(P350, AH21:AH83, 0)), 0),"# ##0") &amp; " " &amp; P350)</f>
        <v/>
      </c>
      <c r="X350" s="2579">
        <f t="shared" si="117"/>
        <v>0</v>
      </c>
      <c r="Y350" s="2580">
        <f t="shared" si="118"/>
        <v>0</v>
      </c>
      <c r="Z350" s="2580" t="str">
        <f t="shared" si="119"/>
        <v/>
      </c>
      <c r="AA350" s="2581"/>
      <c r="AB350" s="2582">
        <f t="shared" si="110"/>
        <v>0</v>
      </c>
      <c r="AC350" s="2583">
        <v>1</v>
      </c>
      <c r="AD350" s="2584">
        <f t="shared" si="120"/>
        <v>0</v>
      </c>
      <c r="AE350" s="2564"/>
      <c r="AF350" s="2573">
        <f t="shared" si="111"/>
        <v>0</v>
      </c>
      <c r="AG350" s="2574">
        <f t="shared" si="105"/>
        <v>0</v>
      </c>
      <c r="AL350" s="1401" t="str">
        <f t="shared" si="109"/>
        <v>►</v>
      </c>
      <c r="AN350" s="76"/>
      <c r="AO350" s="76"/>
      <c r="AP350" s="76"/>
      <c r="AQ350" s="76"/>
      <c r="AS350" s="3252"/>
      <c r="AT350" s="3248"/>
      <c r="AU350" s="3248"/>
      <c r="AV350" s="3248"/>
      <c r="AW350" s="3248"/>
      <c r="AX350" s="3248"/>
      <c r="AY350" s="3253"/>
      <c r="BF350"/>
      <c r="BG350"/>
      <c r="BH350"/>
      <c r="BI350"/>
      <c r="BJ350"/>
      <c r="BK350"/>
      <c r="BL350"/>
      <c r="BN350" s="4">
        <v>1</v>
      </c>
    </row>
    <row r="351" spans="1:66" s="48" customFormat="1" ht="21" customHeight="1" x14ac:dyDescent="0.25">
      <c r="A351" s="1401" t="str">
        <f t="shared" si="106"/>
        <v>►</v>
      </c>
      <c r="B351" s="1402" t="str">
        <f t="shared" si="107"/>
        <v>►</v>
      </c>
      <c r="C351" s="1403" t="str">
        <f t="shared" si="112"/>
        <v>►</v>
      </c>
      <c r="D351" s="2475" t="str">
        <f t="shared" si="108"/>
        <v>►</v>
      </c>
      <c r="E351" s="1402" t="str">
        <f t="shared" si="113"/>
        <v>►</v>
      </c>
      <c r="F351" s="1402" t="str">
        <f t="shared" si="114"/>
        <v>►</v>
      </c>
      <c r="G351" s="1402" t="str">
        <f t="shared" si="115"/>
        <v>►</v>
      </c>
      <c r="H351" s="66"/>
      <c r="I351" s="91"/>
      <c r="J351" s="91"/>
      <c r="K351" s="91"/>
      <c r="L351" s="110"/>
      <c r="M351" s="111"/>
      <c r="N351" s="92"/>
      <c r="O351" s="2588" t="s">
        <v>2529</v>
      </c>
      <c r="P351" s="2297"/>
      <c r="Q351" s="2297"/>
      <c r="R351" s="2449"/>
      <c r="S351" s="2441"/>
      <c r="T351" s="2443"/>
      <c r="U351" s="2442"/>
      <c r="V351" s="2589">
        <f t="shared" si="116"/>
        <v>0</v>
      </c>
      <c r="W351" s="2590" t="str">
        <f>IF(OR(V351=0, ISBLANK(P351)), "", TEXT(ROUND(V351/INDEX(AI21:AI83, MATCH(P351, AH21:AH83, 0)), 0),"# ##0") &amp; " " &amp; P351)</f>
        <v/>
      </c>
      <c r="X351" s="2591">
        <f t="shared" si="117"/>
        <v>0</v>
      </c>
      <c r="Y351" s="2592">
        <f t="shared" si="118"/>
        <v>0</v>
      </c>
      <c r="Z351" s="2592" t="str">
        <f t="shared" si="119"/>
        <v/>
      </c>
      <c r="AA351" s="2581"/>
      <c r="AB351" s="2593">
        <f t="shared" si="110"/>
        <v>0</v>
      </c>
      <c r="AC351" s="2583">
        <v>1</v>
      </c>
      <c r="AD351" s="2594">
        <f t="shared" si="120"/>
        <v>0</v>
      </c>
      <c r="AE351" s="2564"/>
      <c r="AF351" s="2573">
        <f t="shared" si="111"/>
        <v>0</v>
      </c>
      <c r="AG351" s="2574">
        <f t="shared" ref="AG351:AG414" si="121">IF(AND(U351&lt;&gt;"", ISNUMBER(S351)), IFERROR(INDEX($AI$21:$AI$91, MATCH(P351, $AH$21:$AH$91, 0)) * O351 * IF(ISBLANK(L351), 1, L351), 0), 0)</f>
        <v>0</v>
      </c>
      <c r="AL351" s="1401" t="str">
        <f t="shared" si="109"/>
        <v>►</v>
      </c>
      <c r="AN351" s="76"/>
      <c r="AO351" s="76"/>
      <c r="AP351" s="76"/>
      <c r="AQ351" s="76"/>
      <c r="AS351" s="2597"/>
      <c r="AT351" s="3281" t="s">
        <v>2086</v>
      </c>
      <c r="AU351" s="3281"/>
      <c r="AV351" s="3281"/>
      <c r="AW351" s="3281"/>
      <c r="AX351" s="3281"/>
      <c r="AY351" s="3581"/>
      <c r="BF351"/>
      <c r="BG351"/>
      <c r="BH351"/>
      <c r="BI351"/>
      <c r="BJ351"/>
      <c r="BK351"/>
      <c r="BL351"/>
      <c r="BN351" s="4">
        <v>1</v>
      </c>
    </row>
    <row r="352" spans="1:66" s="48" customFormat="1" ht="21" customHeight="1" x14ac:dyDescent="0.25">
      <c r="A352" s="1401" t="str">
        <f t="shared" si="106"/>
        <v>►</v>
      </c>
      <c r="B352" s="1402" t="str">
        <f t="shared" si="107"/>
        <v>►</v>
      </c>
      <c r="C352" s="1403" t="str">
        <f t="shared" si="112"/>
        <v>►</v>
      </c>
      <c r="D352" s="2475" t="str">
        <f t="shared" si="108"/>
        <v>►</v>
      </c>
      <c r="E352" s="1402" t="str">
        <f t="shared" si="113"/>
        <v>►</v>
      </c>
      <c r="F352" s="1402" t="str">
        <f t="shared" si="114"/>
        <v>►</v>
      </c>
      <c r="G352" s="1402" t="str">
        <f t="shared" si="115"/>
        <v>►</v>
      </c>
      <c r="H352" s="66"/>
      <c r="I352" s="121"/>
      <c r="J352" s="121"/>
      <c r="K352" s="121"/>
      <c r="L352" s="122"/>
      <c r="M352" s="123"/>
      <c r="N352" s="123"/>
      <c r="O352" s="123"/>
      <c r="P352" s="123"/>
      <c r="Q352" s="123"/>
      <c r="R352" s="124"/>
      <c r="S352" s="2441"/>
      <c r="T352" s="2443"/>
      <c r="U352" s="2442"/>
      <c r="V352" s="2577">
        <f t="shared" si="116"/>
        <v>0</v>
      </c>
      <c r="W352" s="2578" t="str">
        <f>IF(OR(V352=0, ISBLANK(P352)), "", TEXT(ROUND(V352/INDEX(AI21:AI83, MATCH(P352, AH21:AH83, 0)), 0),"# ##0") &amp; " " &amp; P352)</f>
        <v/>
      </c>
      <c r="X352" s="2579">
        <f t="shared" si="117"/>
        <v>0</v>
      </c>
      <c r="Y352" s="2580">
        <f t="shared" si="118"/>
        <v>0</v>
      </c>
      <c r="Z352" s="2580" t="str">
        <f t="shared" si="119"/>
        <v/>
      </c>
      <c r="AA352" s="2581"/>
      <c r="AB352" s="2582">
        <f t="shared" si="110"/>
        <v>0</v>
      </c>
      <c r="AC352" s="2583">
        <v>1</v>
      </c>
      <c r="AD352" s="2584">
        <f t="shared" si="120"/>
        <v>0</v>
      </c>
      <c r="AE352" s="2564"/>
      <c r="AF352" s="2573">
        <f t="shared" si="111"/>
        <v>0</v>
      </c>
      <c r="AG352" s="2574">
        <f t="shared" si="121"/>
        <v>0</v>
      </c>
      <c r="AL352" s="1401" t="str">
        <f t="shared" si="109"/>
        <v>►</v>
      </c>
      <c r="AN352" s="76"/>
      <c r="AO352" s="76"/>
      <c r="AP352" s="76"/>
      <c r="AQ352" s="76"/>
      <c r="AS352" s="2600"/>
      <c r="AT352" s="2242"/>
      <c r="AU352" s="2242"/>
      <c r="AV352" s="2242"/>
      <c r="AW352" s="2242"/>
      <c r="AX352" s="730"/>
      <c r="AY352" s="2601"/>
      <c r="BF352" s="49"/>
      <c r="BG352" s="49"/>
      <c r="BH352" s="49"/>
      <c r="BI352" s="49"/>
      <c r="BJ352" s="49"/>
      <c r="BK352" s="49"/>
      <c r="BL352" s="49"/>
      <c r="BN352" s="4">
        <v>1</v>
      </c>
    </row>
    <row r="353" spans="1:66" s="48" customFormat="1" ht="21" customHeight="1" x14ac:dyDescent="0.25">
      <c r="A353" s="1401" t="str">
        <f t="shared" si="106"/>
        <v>►</v>
      </c>
      <c r="B353" s="1402" t="str">
        <f t="shared" si="107"/>
        <v>►</v>
      </c>
      <c r="C353" s="1403" t="str">
        <f t="shared" si="112"/>
        <v>►</v>
      </c>
      <c r="D353" s="2475" t="str">
        <f t="shared" si="108"/>
        <v>►</v>
      </c>
      <c r="E353" s="1402" t="str">
        <f t="shared" si="113"/>
        <v>►</v>
      </c>
      <c r="F353" s="1402" t="str">
        <f t="shared" si="114"/>
        <v>►</v>
      </c>
      <c r="G353" s="1402" t="str">
        <f t="shared" si="115"/>
        <v>►</v>
      </c>
      <c r="H353" s="129"/>
      <c r="I353" s="130"/>
      <c r="J353" s="130"/>
      <c r="K353" s="130"/>
      <c r="L353" s="131"/>
      <c r="M353" s="132"/>
      <c r="N353" s="2458"/>
      <c r="O353" s="2458"/>
      <c r="P353" s="2458"/>
      <c r="Q353" s="133"/>
      <c r="R353" s="134"/>
      <c r="S353" s="2441"/>
      <c r="T353" s="2443"/>
      <c r="U353" s="2442"/>
      <c r="V353" s="2589">
        <f t="shared" si="116"/>
        <v>0</v>
      </c>
      <c r="W353" s="2590" t="str">
        <f>IF(OR(V353=0, ISBLANK(P353)), "", TEXT(ROUND(V353/INDEX(AI21:AI83, MATCH(P353, AH21:AH83, 0)), 0),"# ##0") &amp; " " &amp; P353)</f>
        <v/>
      </c>
      <c r="X353" s="2591">
        <f t="shared" si="117"/>
        <v>0</v>
      </c>
      <c r="Y353" s="2592">
        <f t="shared" si="118"/>
        <v>0</v>
      </c>
      <c r="Z353" s="2592" t="str">
        <f t="shared" si="119"/>
        <v/>
      </c>
      <c r="AA353" s="2581"/>
      <c r="AB353" s="2593">
        <f t="shared" si="110"/>
        <v>0</v>
      </c>
      <c r="AC353" s="2583">
        <v>1</v>
      </c>
      <c r="AD353" s="2594">
        <f t="shared" si="120"/>
        <v>0</v>
      </c>
      <c r="AE353" s="2564"/>
      <c r="AF353" s="2573">
        <f t="shared" si="111"/>
        <v>0</v>
      </c>
      <c r="AG353" s="2574">
        <f t="shared" si="121"/>
        <v>0</v>
      </c>
      <c r="AL353" s="1401" t="str">
        <f t="shared" si="109"/>
        <v>►</v>
      </c>
      <c r="AN353" s="76"/>
      <c r="AO353" s="76"/>
      <c r="AP353" s="76"/>
      <c r="AQ353" s="76"/>
      <c r="AS353" s="2600"/>
      <c r="AT353" s="2242"/>
      <c r="AU353" s="2242"/>
      <c r="AV353" s="2242"/>
      <c r="AW353" s="2242"/>
      <c r="AX353" s="730"/>
      <c r="AY353" s="2601"/>
      <c r="BF353"/>
      <c r="BG353"/>
      <c r="BH353"/>
      <c r="BI353"/>
      <c r="BJ353"/>
      <c r="BK353"/>
      <c r="BL353"/>
      <c r="BN353" s="4">
        <v>1</v>
      </c>
    </row>
    <row r="354" spans="1:66" s="48" customFormat="1" ht="21" customHeight="1" x14ac:dyDescent="0.25">
      <c r="A354" s="1401" t="str">
        <f t="shared" si="106"/>
        <v>►</v>
      </c>
      <c r="B354" s="1402" t="str">
        <f t="shared" si="107"/>
        <v>►</v>
      </c>
      <c r="C354" s="1403" t="str">
        <f t="shared" si="112"/>
        <v>►</v>
      </c>
      <c r="D354" s="2475" t="str">
        <f t="shared" si="108"/>
        <v>►</v>
      </c>
      <c r="E354" s="1402" t="str">
        <f t="shared" si="113"/>
        <v>►</v>
      </c>
      <c r="F354" s="1402" t="str">
        <f t="shared" si="114"/>
        <v>►</v>
      </c>
      <c r="G354" s="1402" t="str">
        <f t="shared" si="115"/>
        <v>►</v>
      </c>
      <c r="H354" s="138"/>
      <c r="I354" s="139"/>
      <c r="J354" s="140"/>
      <c r="K354" s="140"/>
      <c r="L354" s="141"/>
      <c r="M354" s="141"/>
      <c r="N354" s="141"/>
      <c r="O354" s="141"/>
      <c r="P354" s="141"/>
      <c r="Q354" s="142"/>
      <c r="R354" s="143"/>
      <c r="S354" s="2441"/>
      <c r="T354" s="2443"/>
      <c r="U354" s="2442"/>
      <c r="V354" s="2577">
        <f t="shared" si="116"/>
        <v>0</v>
      </c>
      <c r="W354" s="2578" t="str">
        <f>IF(OR(V354=0, ISBLANK(P354)), "", TEXT(ROUND(V354/INDEX(AI21:AI83, MATCH(P354, AH21:AH83, 0)), 0),"# ##0") &amp; " " &amp; P354)</f>
        <v/>
      </c>
      <c r="X354" s="2579">
        <f t="shared" si="117"/>
        <v>0</v>
      </c>
      <c r="Y354" s="2580">
        <f t="shared" si="118"/>
        <v>0</v>
      </c>
      <c r="Z354" s="2580" t="str">
        <f t="shared" si="119"/>
        <v/>
      </c>
      <c r="AA354" s="2581"/>
      <c r="AB354" s="2582">
        <f t="shared" si="110"/>
        <v>0</v>
      </c>
      <c r="AC354" s="2583">
        <v>1</v>
      </c>
      <c r="AD354" s="2584">
        <f t="shared" si="120"/>
        <v>0</v>
      </c>
      <c r="AE354" s="2564"/>
      <c r="AF354" s="2573">
        <f t="shared" si="111"/>
        <v>0</v>
      </c>
      <c r="AG354" s="2574">
        <f t="shared" si="121"/>
        <v>0</v>
      </c>
      <c r="AL354" s="1401" t="str">
        <f t="shared" si="109"/>
        <v>►</v>
      </c>
      <c r="AN354" s="76"/>
      <c r="AO354" s="76"/>
      <c r="AP354" s="76"/>
      <c r="AQ354" s="76"/>
      <c r="AS354" s="2600"/>
      <c r="AT354" s="2242"/>
      <c r="AU354" s="2242"/>
      <c r="AV354" s="2242"/>
      <c r="AW354" s="2242"/>
      <c r="AX354" s="730"/>
      <c r="AY354" s="2601"/>
      <c r="BF354"/>
      <c r="BG354"/>
      <c r="BH354"/>
      <c r="BI354"/>
      <c r="BJ354"/>
      <c r="BK354"/>
      <c r="BL354"/>
      <c r="BN354" s="4">
        <v>1</v>
      </c>
    </row>
    <row r="355" spans="1:66" s="48" customFormat="1" ht="21" customHeight="1" x14ac:dyDescent="0.25">
      <c r="A355" s="1401" t="str">
        <f t="shared" si="106"/>
        <v>►</v>
      </c>
      <c r="B355" s="1402" t="str">
        <f t="shared" si="107"/>
        <v>►</v>
      </c>
      <c r="C355" s="1403" t="str">
        <f t="shared" si="112"/>
        <v>►</v>
      </c>
      <c r="D355" s="2475" t="str">
        <f t="shared" si="108"/>
        <v>►</v>
      </c>
      <c r="E355" s="1402" t="str">
        <f t="shared" si="113"/>
        <v>►</v>
      </c>
      <c r="F355" s="1402" t="str">
        <f t="shared" si="114"/>
        <v>►</v>
      </c>
      <c r="G355" s="1402" t="str">
        <f t="shared" si="115"/>
        <v>►</v>
      </c>
      <c r="H355" s="66"/>
      <c r="I355" s="149"/>
      <c r="J355" s="91"/>
      <c r="K355" s="91"/>
      <c r="L355" s="150"/>
      <c r="M355" s="151"/>
      <c r="N355" s="152"/>
      <c r="O355" s="2603"/>
      <c r="P355" s="2604"/>
      <c r="Q355" s="2605"/>
      <c r="R355" s="153"/>
      <c r="S355" s="2441"/>
      <c r="T355" s="2443"/>
      <c r="U355" s="2442"/>
      <c r="V355" s="2589">
        <f t="shared" si="116"/>
        <v>0</v>
      </c>
      <c r="W355" s="2590" t="str">
        <f>IF(OR(V355=0, ISBLANK(P355)), "", TEXT(ROUND(V355/INDEX(AI21:AI83, MATCH(P355, AH21:AH83, 0)), 0),"# ##0") &amp; " " &amp; P355)</f>
        <v/>
      </c>
      <c r="X355" s="2591">
        <f t="shared" si="117"/>
        <v>0</v>
      </c>
      <c r="Y355" s="2592">
        <f t="shared" si="118"/>
        <v>0</v>
      </c>
      <c r="Z355" s="2592" t="str">
        <f t="shared" si="119"/>
        <v/>
      </c>
      <c r="AA355" s="2581"/>
      <c r="AB355" s="2593">
        <f t="shared" si="110"/>
        <v>0</v>
      </c>
      <c r="AC355" s="2583">
        <v>1</v>
      </c>
      <c r="AD355" s="2594">
        <f t="shared" si="120"/>
        <v>0</v>
      </c>
      <c r="AE355" s="2564"/>
      <c r="AF355" s="2573">
        <f t="shared" si="111"/>
        <v>0</v>
      </c>
      <c r="AG355" s="2574">
        <f t="shared" si="121"/>
        <v>0</v>
      </c>
      <c r="AL355" s="1401" t="str">
        <f t="shared" si="109"/>
        <v>►</v>
      </c>
      <c r="AN355" s="76"/>
      <c r="AO355" s="76"/>
      <c r="AP355" s="76"/>
      <c r="AQ355" s="76"/>
      <c r="AS355" s="2600"/>
      <c r="AT355" s="2242"/>
      <c r="AU355" s="2242"/>
      <c r="AV355" s="2242"/>
      <c r="AW355" s="2242"/>
      <c r="AX355" s="730"/>
      <c r="AY355" s="2601"/>
      <c r="BF355"/>
      <c r="BG355"/>
      <c r="BH355"/>
      <c r="BI355"/>
      <c r="BJ355"/>
      <c r="BK355"/>
      <c r="BL355"/>
      <c r="BN355" s="4">
        <v>1</v>
      </c>
    </row>
    <row r="356" spans="1:66" s="48" customFormat="1" ht="21" customHeight="1" x14ac:dyDescent="0.25">
      <c r="A356" s="1401" t="str">
        <f t="shared" si="106"/>
        <v>►</v>
      </c>
      <c r="B356" s="1402" t="str">
        <f t="shared" si="107"/>
        <v>►</v>
      </c>
      <c r="C356" s="1403" t="str">
        <f t="shared" si="112"/>
        <v>►</v>
      </c>
      <c r="D356" s="2475" t="str">
        <f t="shared" si="108"/>
        <v>►</v>
      </c>
      <c r="E356" s="1402" t="str">
        <f t="shared" si="113"/>
        <v>►</v>
      </c>
      <c r="F356" s="1402" t="str">
        <f t="shared" si="114"/>
        <v>►</v>
      </c>
      <c r="G356" s="1402" t="str">
        <f t="shared" si="115"/>
        <v>►</v>
      </c>
      <c r="H356" s="66"/>
      <c r="I356" s="149"/>
      <c r="J356" s="91"/>
      <c r="K356" s="91"/>
      <c r="L356" s="2817"/>
      <c r="M356" s="164"/>
      <c r="N356" s="165"/>
      <c r="O356" s="2451"/>
      <c r="P356" s="2453"/>
      <c r="Q356" s="3721"/>
      <c r="R356" s="166"/>
      <c r="S356" s="2441"/>
      <c r="T356" s="2443"/>
      <c r="U356" s="2442"/>
      <c r="V356" s="2577">
        <f t="shared" si="116"/>
        <v>0</v>
      </c>
      <c r="W356" s="2578" t="str">
        <f>IF(OR(V356=0, ISBLANK(P356)), "", TEXT(ROUND(V356/INDEX(AI21:AI83, MATCH(P356, AH21:AH83, 0)), 0),"# ##0") &amp; " " &amp; P356)</f>
        <v/>
      </c>
      <c r="X356" s="2579">
        <f t="shared" si="117"/>
        <v>0</v>
      </c>
      <c r="Y356" s="2580">
        <f t="shared" si="118"/>
        <v>0</v>
      </c>
      <c r="Z356" s="2580" t="str">
        <f t="shared" si="119"/>
        <v/>
      </c>
      <c r="AA356" s="2581"/>
      <c r="AB356" s="2582">
        <f t="shared" si="110"/>
        <v>0</v>
      </c>
      <c r="AC356" s="2583">
        <v>1</v>
      </c>
      <c r="AD356" s="2584">
        <f t="shared" si="120"/>
        <v>0</v>
      </c>
      <c r="AE356" s="2564"/>
      <c r="AF356" s="2573">
        <f t="shared" si="111"/>
        <v>0</v>
      </c>
      <c r="AG356" s="2574">
        <f t="shared" si="121"/>
        <v>0</v>
      </c>
      <c r="AL356" s="1401" t="str">
        <f t="shared" si="109"/>
        <v>►</v>
      </c>
      <c r="AN356" s="76"/>
      <c r="AO356" s="76"/>
      <c r="AP356" s="76"/>
      <c r="AQ356" s="76"/>
      <c r="AS356" s="2600"/>
      <c r="AT356" s="2242"/>
      <c r="AU356" s="2242"/>
      <c r="AV356" s="2242"/>
      <c r="AW356" s="2242"/>
      <c r="AX356" s="730"/>
      <c r="AY356" s="2601"/>
      <c r="BF356"/>
      <c r="BG356"/>
      <c r="BH356"/>
      <c r="BI356"/>
      <c r="BJ356"/>
      <c r="BK356"/>
      <c r="BL356"/>
      <c r="BN356" s="4">
        <v>1</v>
      </c>
    </row>
    <row r="357" spans="1:66" s="48" customFormat="1" ht="21" customHeight="1" x14ac:dyDescent="0.25">
      <c r="A357" s="1401" t="str">
        <f t="shared" si="106"/>
        <v>►</v>
      </c>
      <c r="B357" s="1402" t="str">
        <f t="shared" si="107"/>
        <v>►</v>
      </c>
      <c r="C357" s="1403" t="str">
        <f t="shared" si="112"/>
        <v>►</v>
      </c>
      <c r="D357" s="2475" t="str">
        <f t="shared" si="108"/>
        <v>►</v>
      </c>
      <c r="E357" s="1402" t="str">
        <f t="shared" si="113"/>
        <v>►</v>
      </c>
      <c r="F357" s="1402" t="str">
        <f t="shared" si="114"/>
        <v>►</v>
      </c>
      <c r="G357" s="1402" t="str">
        <f t="shared" si="115"/>
        <v>►</v>
      </c>
      <c r="H357" s="66"/>
      <c r="I357" s="149"/>
      <c r="J357" s="91"/>
      <c r="K357" s="91"/>
      <c r="L357" s="174"/>
      <c r="M357" s="175"/>
      <c r="N357" s="176"/>
      <c r="O357" s="177"/>
      <c r="P357" s="178"/>
      <c r="Q357" s="3721"/>
      <c r="R357" s="180"/>
      <c r="S357" s="2441"/>
      <c r="T357" s="2443"/>
      <c r="U357" s="2442"/>
      <c r="V357" s="2589">
        <f t="shared" si="116"/>
        <v>0</v>
      </c>
      <c r="W357" s="2590" t="str">
        <f>IF(OR(V357=0, ISBLANK(P357)), "", TEXT(ROUND(V357/INDEX(AI21:AI83, MATCH(P357, AH21:AH83, 0)), 0),"# ##0") &amp; " " &amp; P357)</f>
        <v/>
      </c>
      <c r="X357" s="2591">
        <f t="shared" si="117"/>
        <v>0</v>
      </c>
      <c r="Y357" s="2592">
        <f t="shared" si="118"/>
        <v>0</v>
      </c>
      <c r="Z357" s="2592" t="str">
        <f t="shared" si="119"/>
        <v/>
      </c>
      <c r="AA357" s="2581"/>
      <c r="AB357" s="2593">
        <f t="shared" si="110"/>
        <v>0</v>
      </c>
      <c r="AC357" s="2583">
        <v>1</v>
      </c>
      <c r="AD357" s="2594">
        <f t="shared" si="120"/>
        <v>0</v>
      </c>
      <c r="AE357" s="2564"/>
      <c r="AF357" s="2573">
        <f t="shared" si="111"/>
        <v>0</v>
      </c>
      <c r="AG357" s="2574">
        <f t="shared" si="121"/>
        <v>0</v>
      </c>
      <c r="AL357" s="1401" t="str">
        <f t="shared" si="109"/>
        <v>►</v>
      </c>
      <c r="AN357" s="76"/>
      <c r="AO357" s="76"/>
      <c r="AP357" s="76"/>
      <c r="AQ357" s="76"/>
      <c r="AS357" s="2600"/>
      <c r="AT357" s="2242"/>
      <c r="AU357" s="2242"/>
      <c r="AV357" s="2242"/>
      <c r="AW357" s="2242"/>
      <c r="AX357" s="730"/>
      <c r="AY357" s="2601"/>
      <c r="BF357"/>
      <c r="BG357"/>
      <c r="BH357"/>
      <c r="BI357"/>
      <c r="BJ357"/>
      <c r="BK357"/>
      <c r="BL357"/>
      <c r="BN357" s="4">
        <v>1</v>
      </c>
    </row>
    <row r="358" spans="1:66" s="48" customFormat="1" ht="21" customHeight="1" x14ac:dyDescent="0.25">
      <c r="A358" s="1401" t="str">
        <f t="shared" si="106"/>
        <v>►</v>
      </c>
      <c r="B358" s="1402" t="str">
        <f t="shared" si="107"/>
        <v>►</v>
      </c>
      <c r="C358" s="1403" t="str">
        <f t="shared" si="112"/>
        <v>►</v>
      </c>
      <c r="D358" s="2475" t="str">
        <f t="shared" si="108"/>
        <v>►</v>
      </c>
      <c r="E358" s="1402" t="str">
        <f t="shared" si="113"/>
        <v>►</v>
      </c>
      <c r="F358" s="1402" t="str">
        <f t="shared" si="114"/>
        <v>►</v>
      </c>
      <c r="G358" s="1402" t="str">
        <f t="shared" si="115"/>
        <v>►</v>
      </c>
      <c r="H358" s="196"/>
      <c r="I358" s="149"/>
      <c r="J358" s="91"/>
      <c r="K358" s="91"/>
      <c r="L358" s="174"/>
      <c r="M358" s="175"/>
      <c r="N358" s="176"/>
      <c r="O358" s="177"/>
      <c r="P358" s="178"/>
      <c r="Q358" s="3721"/>
      <c r="R358" s="180"/>
      <c r="S358" s="2441"/>
      <c r="T358" s="2443"/>
      <c r="U358" s="2442"/>
      <c r="V358" s="2577">
        <f t="shared" si="116"/>
        <v>0</v>
      </c>
      <c r="W358" s="2578" t="str">
        <f>IF(OR(V358=0, ISBLANK(P358)), "", TEXT(ROUND(V358/INDEX(AI21:AI83, MATCH(P358, AH21:AH83, 0)), 0),"# ##0") &amp; " " &amp; P358)</f>
        <v/>
      </c>
      <c r="X358" s="2579">
        <f t="shared" si="117"/>
        <v>0</v>
      </c>
      <c r="Y358" s="2580">
        <f t="shared" si="118"/>
        <v>0</v>
      </c>
      <c r="Z358" s="2580" t="str">
        <f t="shared" si="119"/>
        <v/>
      </c>
      <c r="AA358" s="2581"/>
      <c r="AB358" s="2582">
        <f t="shared" si="110"/>
        <v>0</v>
      </c>
      <c r="AC358" s="2583">
        <v>1</v>
      </c>
      <c r="AD358" s="2584">
        <f t="shared" si="120"/>
        <v>0</v>
      </c>
      <c r="AE358" s="2564"/>
      <c r="AF358" s="2573">
        <f t="shared" si="111"/>
        <v>0</v>
      </c>
      <c r="AG358" s="2574">
        <f t="shared" si="121"/>
        <v>0</v>
      </c>
      <c r="AL358" s="1401" t="str">
        <f t="shared" si="109"/>
        <v>►</v>
      </c>
      <c r="AN358" s="76"/>
      <c r="AO358" s="76"/>
      <c r="AP358" s="76"/>
      <c r="AQ358" s="76"/>
      <c r="AS358" s="2600"/>
      <c r="AT358" s="2242"/>
      <c r="AU358" s="2242"/>
      <c r="AV358" s="2242"/>
      <c r="AW358" s="2242"/>
      <c r="AX358" s="730"/>
      <c r="AY358" s="2601"/>
      <c r="BF358"/>
      <c r="BG358"/>
      <c r="BH358"/>
      <c r="BI358"/>
      <c r="BJ358"/>
      <c r="BK358"/>
      <c r="BL358"/>
      <c r="BN358" s="4">
        <v>1</v>
      </c>
    </row>
    <row r="359" spans="1:66" s="48" customFormat="1" ht="21" customHeight="1" x14ac:dyDescent="0.25">
      <c r="A359" s="1401" t="str">
        <f t="shared" si="106"/>
        <v>►</v>
      </c>
      <c r="B359" s="1402" t="str">
        <f t="shared" si="107"/>
        <v>►</v>
      </c>
      <c r="C359" s="1403" t="str">
        <f t="shared" si="112"/>
        <v>►</v>
      </c>
      <c r="D359" s="2475" t="str">
        <f t="shared" si="108"/>
        <v>►</v>
      </c>
      <c r="E359" s="1402" t="str">
        <f t="shared" si="113"/>
        <v>►</v>
      </c>
      <c r="F359" s="1402" t="str">
        <f t="shared" si="114"/>
        <v>►</v>
      </c>
      <c r="G359" s="1402" t="str">
        <f t="shared" si="115"/>
        <v>►</v>
      </c>
      <c r="H359" s="2606"/>
      <c r="R359" s="2607"/>
      <c r="S359" s="2441"/>
      <c r="T359" s="2443"/>
      <c r="U359" s="2442"/>
      <c r="V359" s="2589">
        <f t="shared" si="116"/>
        <v>0</v>
      </c>
      <c r="W359" s="2590" t="str">
        <f>IF(OR(V359=0, ISBLANK(P359)), "", TEXT(ROUND(V359/INDEX(AI21:AI83, MATCH(P359, AH21:AH83, 0)), 0),"# ##0") &amp; " " &amp; P359)</f>
        <v/>
      </c>
      <c r="X359" s="2591">
        <f t="shared" si="117"/>
        <v>0</v>
      </c>
      <c r="Y359" s="2592">
        <f t="shared" si="118"/>
        <v>0</v>
      </c>
      <c r="Z359" s="2592" t="str">
        <f t="shared" si="119"/>
        <v/>
      </c>
      <c r="AA359" s="2581"/>
      <c r="AB359" s="2593">
        <f t="shared" si="110"/>
        <v>0</v>
      </c>
      <c r="AC359" s="2583">
        <v>1</v>
      </c>
      <c r="AD359" s="2594">
        <f t="shared" si="120"/>
        <v>0</v>
      </c>
      <c r="AE359" s="2564"/>
      <c r="AF359" s="2573">
        <f t="shared" si="111"/>
        <v>0</v>
      </c>
      <c r="AG359" s="2574">
        <f t="shared" si="121"/>
        <v>0</v>
      </c>
      <c r="AL359" s="1401" t="str">
        <f t="shared" si="109"/>
        <v>►</v>
      </c>
      <c r="AN359" s="76"/>
      <c r="AO359" s="76"/>
      <c r="AP359" s="76"/>
      <c r="AQ359" s="76"/>
      <c r="AS359" s="2600"/>
      <c r="AT359" s="2242"/>
      <c r="AU359" s="2242"/>
      <c r="AV359" s="2242"/>
      <c r="AW359" s="2242"/>
      <c r="AX359" s="730"/>
      <c r="AY359" s="2601"/>
      <c r="BF359"/>
      <c r="BG359"/>
      <c r="BH359"/>
      <c r="BI359"/>
      <c r="BJ359"/>
      <c r="BK359"/>
      <c r="BL359"/>
      <c r="BN359" s="4">
        <v>1</v>
      </c>
    </row>
    <row r="360" spans="1:66" s="48" customFormat="1" ht="21" customHeight="1" x14ac:dyDescent="0.25">
      <c r="A360" s="1401" t="str">
        <f t="shared" si="106"/>
        <v>►</v>
      </c>
      <c r="B360" s="1402" t="str">
        <f t="shared" si="107"/>
        <v>►</v>
      </c>
      <c r="C360" s="1403" t="str">
        <f t="shared" si="112"/>
        <v>►</v>
      </c>
      <c r="D360" s="2475" t="str">
        <f t="shared" si="108"/>
        <v>►</v>
      </c>
      <c r="E360" s="1402" t="str">
        <f t="shared" si="113"/>
        <v>►</v>
      </c>
      <c r="F360" s="1402" t="str">
        <f t="shared" si="114"/>
        <v>►</v>
      </c>
      <c r="G360" s="1402" t="str">
        <f t="shared" si="115"/>
        <v>►</v>
      </c>
      <c r="H360" s="2606"/>
      <c r="R360" s="2607"/>
      <c r="S360" s="2441"/>
      <c r="T360" s="2443"/>
      <c r="U360" s="2442"/>
      <c r="V360" s="2577">
        <f t="shared" si="116"/>
        <v>0</v>
      </c>
      <c r="W360" s="2578" t="str">
        <f>IF(OR(V360=0, ISBLANK(P360)), "", TEXT(ROUND(V360/INDEX(AI21:AI83, MATCH(P360, AH21:AH83, 0)), 0),"# ##0") &amp; " " &amp; P360)</f>
        <v/>
      </c>
      <c r="X360" s="2579">
        <f t="shared" si="117"/>
        <v>0</v>
      </c>
      <c r="Y360" s="2580">
        <f t="shared" si="118"/>
        <v>0</v>
      </c>
      <c r="Z360" s="2580" t="str">
        <f t="shared" si="119"/>
        <v/>
      </c>
      <c r="AA360" s="2581"/>
      <c r="AB360" s="2582">
        <f t="shared" si="110"/>
        <v>0</v>
      </c>
      <c r="AC360" s="2583">
        <v>1</v>
      </c>
      <c r="AD360" s="2584">
        <f t="shared" si="120"/>
        <v>0</v>
      </c>
      <c r="AE360" s="2564"/>
      <c r="AF360" s="2573">
        <f t="shared" si="111"/>
        <v>0</v>
      </c>
      <c r="AG360" s="2574">
        <f t="shared" si="121"/>
        <v>0</v>
      </c>
      <c r="AL360" s="1401" t="str">
        <f t="shared" si="109"/>
        <v>►</v>
      </c>
      <c r="AN360" s="76"/>
      <c r="AO360" s="76"/>
      <c r="AP360" s="76"/>
      <c r="AQ360" s="76"/>
      <c r="AS360" s="2600"/>
      <c r="AT360" s="2242"/>
      <c r="AU360" s="2242"/>
      <c r="AV360" s="2242"/>
      <c r="AW360" s="2242"/>
      <c r="AX360" s="730"/>
      <c r="AY360" s="2601"/>
      <c r="BF360"/>
      <c r="BG360"/>
      <c r="BH360"/>
      <c r="BI360"/>
      <c r="BJ360"/>
      <c r="BK360"/>
      <c r="BL360"/>
      <c r="BN360" s="4">
        <v>1</v>
      </c>
    </row>
    <row r="361" spans="1:66" s="48" customFormat="1" ht="21" customHeight="1" x14ac:dyDescent="0.25">
      <c r="A361" s="1401" t="str">
        <f t="shared" si="106"/>
        <v>►</v>
      </c>
      <c r="B361" s="1402" t="str">
        <f t="shared" si="107"/>
        <v>►</v>
      </c>
      <c r="C361" s="1403" t="str">
        <f t="shared" si="112"/>
        <v>►</v>
      </c>
      <c r="D361" s="2475" t="str">
        <f t="shared" si="108"/>
        <v>►</v>
      </c>
      <c r="E361" s="1402" t="str">
        <f t="shared" si="113"/>
        <v>►</v>
      </c>
      <c r="F361" s="1402" t="str">
        <f t="shared" si="114"/>
        <v>►</v>
      </c>
      <c r="G361" s="1402" t="str">
        <f t="shared" si="115"/>
        <v>►</v>
      </c>
      <c r="H361" s="2606"/>
      <c r="R361" s="2607"/>
      <c r="S361" s="2441"/>
      <c r="T361" s="2443"/>
      <c r="U361" s="2442"/>
      <c r="V361" s="2589">
        <f t="shared" si="116"/>
        <v>0</v>
      </c>
      <c r="W361" s="2590" t="str">
        <f>IF(OR(V361=0, ISBLANK(P361)), "", TEXT(ROUND(V361/INDEX(AI21:AI83, MATCH(P361, AH21:AH83, 0)), 0),"# ##0") &amp; " " &amp; P361)</f>
        <v/>
      </c>
      <c r="X361" s="2591">
        <f t="shared" si="117"/>
        <v>0</v>
      </c>
      <c r="Y361" s="2592">
        <f t="shared" si="118"/>
        <v>0</v>
      </c>
      <c r="Z361" s="2592" t="str">
        <f t="shared" si="119"/>
        <v/>
      </c>
      <c r="AA361" s="2581"/>
      <c r="AB361" s="2593">
        <f t="shared" si="110"/>
        <v>0</v>
      </c>
      <c r="AC361" s="2583">
        <v>1</v>
      </c>
      <c r="AD361" s="2594">
        <f t="shared" si="120"/>
        <v>0</v>
      </c>
      <c r="AE361" s="2564"/>
      <c r="AF361" s="2573">
        <f t="shared" si="111"/>
        <v>0</v>
      </c>
      <c r="AG361" s="2574">
        <f t="shared" si="121"/>
        <v>0</v>
      </c>
      <c r="AL361" s="1401" t="str">
        <f t="shared" si="109"/>
        <v>►</v>
      </c>
      <c r="AN361" s="76"/>
      <c r="AO361" s="76"/>
      <c r="AP361" s="76"/>
      <c r="AQ361" s="76"/>
      <c r="AS361" s="2600"/>
      <c r="AT361" s="2242"/>
      <c r="AU361" s="2242"/>
      <c r="AV361" s="2242"/>
      <c r="AW361" s="2242"/>
      <c r="AX361" s="730"/>
      <c r="AY361" s="2601"/>
      <c r="BF361"/>
      <c r="BG361"/>
      <c r="BH361"/>
      <c r="BI361"/>
      <c r="BJ361"/>
      <c r="BK361"/>
      <c r="BL361"/>
      <c r="BN361" s="4">
        <v>1</v>
      </c>
    </row>
    <row r="362" spans="1:66" s="48" customFormat="1" ht="21" customHeight="1" x14ac:dyDescent="0.25">
      <c r="A362" s="1401" t="str">
        <f t="shared" si="106"/>
        <v>►</v>
      </c>
      <c r="B362" s="1402" t="str">
        <f t="shared" si="107"/>
        <v>►</v>
      </c>
      <c r="C362" s="1403" t="str">
        <f t="shared" si="112"/>
        <v>►</v>
      </c>
      <c r="D362" s="2475" t="str">
        <f t="shared" si="108"/>
        <v>►</v>
      </c>
      <c r="E362" s="1402" t="str">
        <f t="shared" si="113"/>
        <v>►</v>
      </c>
      <c r="F362" s="1402" t="str">
        <f t="shared" si="114"/>
        <v>►</v>
      </c>
      <c r="G362" s="1402" t="str">
        <f t="shared" si="115"/>
        <v>►</v>
      </c>
      <c r="H362" s="2606"/>
      <c r="R362" s="2607"/>
      <c r="S362" s="2441"/>
      <c r="T362" s="2443"/>
      <c r="U362" s="2442"/>
      <c r="V362" s="2577">
        <f t="shared" si="116"/>
        <v>0</v>
      </c>
      <c r="W362" s="2578" t="str">
        <f>IF(OR(V362=0, ISBLANK(P362)), "", TEXT(ROUND(V362/INDEX(AI21:AI83, MATCH(P362, AH21:AH83, 0)), 0),"# ##0") &amp; " " &amp; P362)</f>
        <v/>
      </c>
      <c r="X362" s="2579">
        <f t="shared" si="117"/>
        <v>0</v>
      </c>
      <c r="Y362" s="2580">
        <f t="shared" si="118"/>
        <v>0</v>
      </c>
      <c r="Z362" s="2580" t="str">
        <f t="shared" si="119"/>
        <v/>
      </c>
      <c r="AA362" s="2581"/>
      <c r="AB362" s="2582">
        <f t="shared" si="110"/>
        <v>0</v>
      </c>
      <c r="AC362" s="2583">
        <v>1</v>
      </c>
      <c r="AD362" s="2584">
        <f t="shared" si="120"/>
        <v>0</v>
      </c>
      <c r="AE362" s="2564"/>
      <c r="AF362" s="2573">
        <f t="shared" si="111"/>
        <v>0</v>
      </c>
      <c r="AG362" s="2574">
        <f t="shared" si="121"/>
        <v>0</v>
      </c>
      <c r="AL362" s="1401" t="str">
        <f t="shared" si="109"/>
        <v>►</v>
      </c>
      <c r="AN362" s="76"/>
      <c r="AO362" s="76"/>
      <c r="AP362" s="76"/>
      <c r="AQ362" s="76"/>
      <c r="AS362" s="2600"/>
      <c r="AT362" s="2242"/>
      <c r="AU362" s="2242"/>
      <c r="AV362" s="2242"/>
      <c r="AW362" s="2242"/>
      <c r="AX362" s="730"/>
      <c r="AY362" s="2601"/>
      <c r="BF362"/>
      <c r="BG362"/>
      <c r="BH362"/>
      <c r="BI362"/>
      <c r="BJ362"/>
      <c r="BK362"/>
      <c r="BL362"/>
      <c r="BN362" s="4">
        <v>1</v>
      </c>
    </row>
    <row r="363" spans="1:66" s="48" customFormat="1" ht="21" customHeight="1" x14ac:dyDescent="0.25">
      <c r="A363" s="1401" t="str">
        <f t="shared" si="106"/>
        <v>►</v>
      </c>
      <c r="B363" s="1402" t="str">
        <f t="shared" si="107"/>
        <v>►</v>
      </c>
      <c r="C363" s="1403" t="str">
        <f t="shared" si="112"/>
        <v>►</v>
      </c>
      <c r="D363" s="2475" t="str">
        <f t="shared" si="108"/>
        <v>►</v>
      </c>
      <c r="E363" s="1402" t="str">
        <f t="shared" si="113"/>
        <v>►</v>
      </c>
      <c r="F363" s="1402" t="str">
        <f t="shared" si="114"/>
        <v>►</v>
      </c>
      <c r="G363" s="1402" t="str">
        <f t="shared" si="115"/>
        <v>►</v>
      </c>
      <c r="H363" s="2606"/>
      <c r="R363" s="2607"/>
      <c r="S363" s="2441"/>
      <c r="T363" s="2443"/>
      <c r="U363" s="2442"/>
      <c r="V363" s="2589">
        <f t="shared" si="116"/>
        <v>0</v>
      </c>
      <c r="W363" s="2590" t="str">
        <f>IF(OR(V363=0, ISBLANK(P363)), "", TEXT(ROUND(V363/INDEX(AI21:AI83, MATCH(P363, AH21:AH83, 0)), 0),"# ##0") &amp; " " &amp; P363)</f>
        <v/>
      </c>
      <c r="X363" s="2591">
        <f t="shared" si="117"/>
        <v>0</v>
      </c>
      <c r="Y363" s="2592">
        <f t="shared" si="118"/>
        <v>0</v>
      </c>
      <c r="Z363" s="2592" t="str">
        <f t="shared" si="119"/>
        <v/>
      </c>
      <c r="AA363" s="2581"/>
      <c r="AB363" s="2593">
        <f t="shared" si="110"/>
        <v>0</v>
      </c>
      <c r="AC363" s="2583">
        <v>1</v>
      </c>
      <c r="AD363" s="2594">
        <f t="shared" si="120"/>
        <v>0</v>
      </c>
      <c r="AE363" s="2564"/>
      <c r="AF363" s="2573">
        <f t="shared" si="111"/>
        <v>0</v>
      </c>
      <c r="AG363" s="2574">
        <f t="shared" si="121"/>
        <v>0</v>
      </c>
      <c r="AL363" s="1401" t="str">
        <f t="shared" si="109"/>
        <v>►</v>
      </c>
      <c r="AN363" s="76"/>
      <c r="AO363" s="76"/>
      <c r="AP363" s="76"/>
      <c r="AQ363" s="76"/>
      <c r="AS363" s="2600"/>
      <c r="AT363" s="2242"/>
      <c r="AU363" s="2242"/>
      <c r="AV363" s="2242"/>
      <c r="AW363" s="2242"/>
      <c r="AX363" s="730"/>
      <c r="AY363" s="2601"/>
      <c r="BF363"/>
      <c r="BG363"/>
      <c r="BH363"/>
      <c r="BI363"/>
      <c r="BJ363"/>
      <c r="BK363"/>
      <c r="BL363"/>
      <c r="BN363" s="4">
        <v>1</v>
      </c>
    </row>
    <row r="364" spans="1:66" s="48" customFormat="1" ht="21" customHeight="1" x14ac:dyDescent="0.25">
      <c r="A364" s="1401" t="str">
        <f t="shared" si="106"/>
        <v>►</v>
      </c>
      <c r="B364" s="1402" t="str">
        <f t="shared" si="107"/>
        <v>►</v>
      </c>
      <c r="C364" s="1403" t="str">
        <f t="shared" si="112"/>
        <v>►</v>
      </c>
      <c r="D364" s="2475" t="str">
        <f t="shared" si="108"/>
        <v>►</v>
      </c>
      <c r="E364" s="1402" t="str">
        <f t="shared" si="113"/>
        <v>►</v>
      </c>
      <c r="F364" s="1402" t="str">
        <f t="shared" si="114"/>
        <v>►</v>
      </c>
      <c r="G364" s="1402" t="str">
        <f t="shared" si="115"/>
        <v>►</v>
      </c>
      <c r="H364" s="2606"/>
      <c r="R364" s="2607"/>
      <c r="S364" s="2441"/>
      <c r="T364" s="2443"/>
      <c r="U364" s="2442"/>
      <c r="V364" s="2577">
        <f t="shared" si="116"/>
        <v>0</v>
      </c>
      <c r="W364" s="2578" t="str">
        <f>IF(OR(V364=0, ISBLANK(P364)), "", TEXT(ROUND(V364/INDEX(AI21:AI83, MATCH(P364, AH21:AH83, 0)), 0),"# ##0") &amp; " " &amp; P364)</f>
        <v/>
      </c>
      <c r="X364" s="2579">
        <f t="shared" si="117"/>
        <v>0</v>
      </c>
      <c r="Y364" s="2580">
        <f t="shared" si="118"/>
        <v>0</v>
      </c>
      <c r="Z364" s="2580" t="str">
        <f t="shared" si="119"/>
        <v/>
      </c>
      <c r="AA364" s="2581"/>
      <c r="AB364" s="2582">
        <f t="shared" si="110"/>
        <v>0</v>
      </c>
      <c r="AC364" s="2583">
        <v>1</v>
      </c>
      <c r="AD364" s="2584">
        <f t="shared" si="120"/>
        <v>0</v>
      </c>
      <c r="AE364" s="2564"/>
      <c r="AF364" s="2573">
        <f t="shared" si="111"/>
        <v>0</v>
      </c>
      <c r="AG364" s="2574">
        <f t="shared" si="121"/>
        <v>0</v>
      </c>
      <c r="AL364" s="1401" t="str">
        <f t="shared" si="109"/>
        <v>►</v>
      </c>
      <c r="AN364" s="76"/>
      <c r="AO364" s="76"/>
      <c r="AP364" s="76"/>
      <c r="AQ364" s="76"/>
      <c r="AS364" s="2600"/>
      <c r="AT364" s="2242"/>
      <c r="AU364" s="2242"/>
      <c r="AV364" s="2242"/>
      <c r="AW364" s="2242"/>
      <c r="AX364" s="730"/>
      <c r="AY364" s="2601"/>
      <c r="BF364"/>
      <c r="BG364"/>
      <c r="BH364"/>
      <c r="BI364"/>
      <c r="BJ364"/>
      <c r="BK364"/>
      <c r="BL364"/>
      <c r="BN364" s="4">
        <v>1</v>
      </c>
    </row>
    <row r="365" spans="1:66" s="48" customFormat="1" ht="21" customHeight="1" x14ac:dyDescent="0.25">
      <c r="A365" s="1401" t="str">
        <f t="shared" si="106"/>
        <v>►</v>
      </c>
      <c r="B365" s="1402" t="str">
        <f t="shared" si="107"/>
        <v>►</v>
      </c>
      <c r="C365" s="1403" t="str">
        <f t="shared" si="112"/>
        <v>►</v>
      </c>
      <c r="D365" s="2475" t="str">
        <f t="shared" si="108"/>
        <v>►</v>
      </c>
      <c r="E365" s="1402" t="str">
        <f t="shared" si="113"/>
        <v>►</v>
      </c>
      <c r="F365" s="1402" t="str">
        <f t="shared" si="114"/>
        <v>►</v>
      </c>
      <c r="G365" s="1402" t="str">
        <f t="shared" si="115"/>
        <v>►</v>
      </c>
      <c r="H365" s="2606"/>
      <c r="R365" s="2607"/>
      <c r="S365" s="2441"/>
      <c r="T365" s="2443"/>
      <c r="U365" s="2442"/>
      <c r="V365" s="2589">
        <f t="shared" si="116"/>
        <v>0</v>
      </c>
      <c r="W365" s="2590" t="str">
        <f>IF(OR(V365=0, ISBLANK(P365)), "", TEXT(ROUND(V365/INDEX(AI21:AI83, MATCH(P365, AH21:AH83, 0)), 0),"# ##0") &amp; " " &amp; P365)</f>
        <v/>
      </c>
      <c r="X365" s="2591">
        <f t="shared" si="117"/>
        <v>0</v>
      </c>
      <c r="Y365" s="2592">
        <f t="shared" si="118"/>
        <v>0</v>
      </c>
      <c r="Z365" s="2592" t="str">
        <f t="shared" si="119"/>
        <v/>
      </c>
      <c r="AA365" s="2581"/>
      <c r="AB365" s="2593">
        <f t="shared" si="110"/>
        <v>0</v>
      </c>
      <c r="AC365" s="2583">
        <v>1</v>
      </c>
      <c r="AD365" s="2594">
        <f t="shared" si="120"/>
        <v>0</v>
      </c>
      <c r="AE365" s="2564"/>
      <c r="AF365" s="2573">
        <f t="shared" si="111"/>
        <v>0</v>
      </c>
      <c r="AG365" s="2574">
        <f t="shared" si="121"/>
        <v>0</v>
      </c>
      <c r="AL365" s="1401" t="str">
        <f t="shared" si="109"/>
        <v>►</v>
      </c>
      <c r="AN365" s="76"/>
      <c r="AO365" s="76"/>
      <c r="AP365" s="76"/>
      <c r="AQ365" s="76"/>
      <c r="AS365" s="2600"/>
      <c r="AT365" s="2242"/>
      <c r="AU365" s="2242"/>
      <c r="AV365" s="2242"/>
      <c r="AW365" s="2242"/>
      <c r="AX365" s="730"/>
      <c r="AY365" s="2601"/>
      <c r="BF365"/>
      <c r="BG365"/>
      <c r="BH365"/>
      <c r="BI365"/>
      <c r="BJ365"/>
      <c r="BK365"/>
      <c r="BL365"/>
      <c r="BN365" s="4">
        <v>1</v>
      </c>
    </row>
    <row r="366" spans="1:66" s="48" customFormat="1" ht="21" customHeight="1" x14ac:dyDescent="0.25">
      <c r="A366" s="1401" t="str">
        <f t="shared" si="106"/>
        <v>►</v>
      </c>
      <c r="B366" s="1402" t="str">
        <f t="shared" si="107"/>
        <v>►</v>
      </c>
      <c r="C366" s="1403" t="str">
        <f t="shared" si="112"/>
        <v>►</v>
      </c>
      <c r="D366" s="2475" t="str">
        <f t="shared" si="108"/>
        <v>►</v>
      </c>
      <c r="E366" s="1402" t="str">
        <f t="shared" si="113"/>
        <v>►</v>
      </c>
      <c r="F366" s="1402" t="str">
        <f t="shared" si="114"/>
        <v>►</v>
      </c>
      <c r="G366" s="1402" t="str">
        <f t="shared" si="115"/>
        <v>►</v>
      </c>
      <c r="H366" s="2606"/>
      <c r="R366" s="2607"/>
      <c r="S366" s="2441"/>
      <c r="T366" s="2443"/>
      <c r="U366" s="2442"/>
      <c r="V366" s="2577">
        <f t="shared" si="116"/>
        <v>0</v>
      </c>
      <c r="W366" s="2578" t="str">
        <f>IF(OR(V366=0, ISBLANK(P366)), "", TEXT(ROUND(V366/INDEX(AI21:AI83, MATCH(P366, AH21:AH83, 0)), 0),"# ##0") &amp; " " &amp; P366)</f>
        <v/>
      </c>
      <c r="X366" s="2579">
        <f t="shared" si="117"/>
        <v>0</v>
      </c>
      <c r="Y366" s="2580">
        <f t="shared" si="118"/>
        <v>0</v>
      </c>
      <c r="Z366" s="2580" t="str">
        <f t="shared" si="119"/>
        <v/>
      </c>
      <c r="AA366" s="2581"/>
      <c r="AB366" s="2582">
        <f t="shared" si="110"/>
        <v>0</v>
      </c>
      <c r="AC366" s="2583">
        <v>1</v>
      </c>
      <c r="AD366" s="2584">
        <f t="shared" si="120"/>
        <v>0</v>
      </c>
      <c r="AE366" s="2564"/>
      <c r="AF366" s="2573">
        <f t="shared" si="111"/>
        <v>0</v>
      </c>
      <c r="AG366" s="2574">
        <f t="shared" si="121"/>
        <v>0</v>
      </c>
      <c r="AL366" s="1401" t="str">
        <f t="shared" si="109"/>
        <v>►</v>
      </c>
      <c r="AN366" s="76"/>
      <c r="AO366" s="76"/>
      <c r="AP366" s="76"/>
      <c r="AQ366" s="76"/>
      <c r="AS366" s="2600"/>
      <c r="AT366" s="2242"/>
      <c r="AU366" s="2242"/>
      <c r="AV366" s="2242"/>
      <c r="AW366" s="2242"/>
      <c r="AX366" s="730"/>
      <c r="AY366" s="2601"/>
      <c r="BF366"/>
      <c r="BG366"/>
      <c r="BH366"/>
      <c r="BI366"/>
      <c r="BJ366"/>
      <c r="BK366"/>
      <c r="BL366"/>
      <c r="BN366" s="4">
        <v>1</v>
      </c>
    </row>
    <row r="367" spans="1:66" s="48" customFormat="1" ht="21" customHeight="1" x14ac:dyDescent="0.25">
      <c r="A367" s="1401" t="str">
        <f t="shared" si="106"/>
        <v>►</v>
      </c>
      <c r="B367" s="1402" t="str">
        <f t="shared" si="107"/>
        <v>►</v>
      </c>
      <c r="C367" s="1403" t="str">
        <f t="shared" si="112"/>
        <v>►</v>
      </c>
      <c r="D367" s="2475" t="str">
        <f t="shared" si="108"/>
        <v>►</v>
      </c>
      <c r="E367" s="1402" t="str">
        <f t="shared" si="113"/>
        <v>►</v>
      </c>
      <c r="F367" s="1402" t="str">
        <f t="shared" si="114"/>
        <v>►</v>
      </c>
      <c r="G367" s="1402" t="str">
        <f t="shared" si="115"/>
        <v>►</v>
      </c>
      <c r="H367" s="2606"/>
      <c r="R367" s="2607"/>
      <c r="S367" s="2441"/>
      <c r="T367" s="2443"/>
      <c r="U367" s="2442"/>
      <c r="V367" s="2589">
        <f t="shared" si="116"/>
        <v>0</v>
      </c>
      <c r="W367" s="2590" t="str">
        <f>IF(OR(V367=0, ISBLANK(P367)), "", TEXT(ROUND(V367/INDEX(AI21:AI83, MATCH(P367, AH21:AH83, 0)), 0),"# ##0") &amp; " " &amp; P367)</f>
        <v/>
      </c>
      <c r="X367" s="2591">
        <f t="shared" si="117"/>
        <v>0</v>
      </c>
      <c r="Y367" s="2592">
        <f t="shared" si="118"/>
        <v>0</v>
      </c>
      <c r="Z367" s="2592" t="str">
        <f t="shared" si="119"/>
        <v/>
      </c>
      <c r="AA367" s="2581"/>
      <c r="AB367" s="2593">
        <f t="shared" si="110"/>
        <v>0</v>
      </c>
      <c r="AC367" s="2583">
        <v>1</v>
      </c>
      <c r="AD367" s="2594">
        <f t="shared" si="120"/>
        <v>0</v>
      </c>
      <c r="AE367" s="2564"/>
      <c r="AF367" s="2573">
        <f t="shared" si="111"/>
        <v>0</v>
      </c>
      <c r="AG367" s="2574">
        <f t="shared" si="121"/>
        <v>0</v>
      </c>
      <c r="AL367" s="1401" t="str">
        <f t="shared" si="109"/>
        <v>►</v>
      </c>
      <c r="AN367" s="76"/>
      <c r="AO367" s="76"/>
      <c r="AP367" s="76"/>
      <c r="AQ367" s="76"/>
      <c r="AS367" s="2613"/>
      <c r="AT367" s="2614" t="s">
        <v>2255</v>
      </c>
      <c r="AU367" s="2242"/>
      <c r="AV367" s="2250"/>
      <c r="AW367" s="2250"/>
      <c r="AX367" s="2251"/>
      <c r="AY367" s="2615"/>
      <c r="BF367"/>
      <c r="BG367"/>
      <c r="BH367"/>
      <c r="BI367"/>
      <c r="BJ367"/>
      <c r="BK367"/>
      <c r="BL367"/>
      <c r="BN367" s="4">
        <v>1</v>
      </c>
    </row>
    <row r="368" spans="1:66" s="48" customFormat="1" ht="21" customHeight="1" thickBot="1" x14ac:dyDescent="0.3">
      <c r="A368" s="1401" t="str">
        <f t="shared" si="106"/>
        <v>►</v>
      </c>
      <c r="B368" s="1402" t="str">
        <f t="shared" si="107"/>
        <v>►</v>
      </c>
      <c r="C368" s="1403" t="str">
        <f t="shared" si="112"/>
        <v>►</v>
      </c>
      <c r="D368" s="2475" t="str">
        <f t="shared" si="108"/>
        <v>►</v>
      </c>
      <c r="E368" s="1402" t="str">
        <f t="shared" si="113"/>
        <v>►</v>
      </c>
      <c r="F368" s="1402" t="str">
        <f t="shared" si="114"/>
        <v>►</v>
      </c>
      <c r="G368" s="1402" t="str">
        <f t="shared" si="115"/>
        <v>►</v>
      </c>
      <c r="H368" s="2606"/>
      <c r="R368" s="2607"/>
      <c r="S368" s="2441"/>
      <c r="T368" s="2443"/>
      <c r="U368" s="2442"/>
      <c r="V368" s="2577">
        <f t="shared" si="116"/>
        <v>0</v>
      </c>
      <c r="W368" s="2578" t="str">
        <f>IF(OR(V368=0, ISBLANK(P368)), "", TEXT(ROUND(V368/INDEX(AI21:AI83, MATCH(P368, AH21:AH83, 0)), 0),"# ##0") &amp; " " &amp; P368)</f>
        <v/>
      </c>
      <c r="X368" s="2579">
        <f t="shared" si="117"/>
        <v>0</v>
      </c>
      <c r="Y368" s="2580">
        <f t="shared" si="118"/>
        <v>0</v>
      </c>
      <c r="Z368" s="2580" t="str">
        <f t="shared" si="119"/>
        <v/>
      </c>
      <c r="AA368" s="2581"/>
      <c r="AB368" s="2582">
        <f t="shared" si="110"/>
        <v>0</v>
      </c>
      <c r="AC368" s="2583">
        <v>1</v>
      </c>
      <c r="AD368" s="2584">
        <f t="shared" si="120"/>
        <v>0</v>
      </c>
      <c r="AE368" s="2564"/>
      <c r="AF368" s="2573">
        <f t="shared" si="111"/>
        <v>0</v>
      </c>
      <c r="AG368" s="2574">
        <f t="shared" si="121"/>
        <v>0</v>
      </c>
      <c r="AL368" s="1401" t="str">
        <f t="shared" si="109"/>
        <v>►</v>
      </c>
      <c r="AN368" s="76"/>
      <c r="AO368" s="76"/>
      <c r="AP368" s="76"/>
      <c r="AQ368" s="76"/>
      <c r="AS368" s="2616"/>
      <c r="AT368" s="2263"/>
      <c r="AU368" s="2263"/>
      <c r="AV368" s="2263"/>
      <c r="AW368" s="2263"/>
      <c r="AX368" s="2264"/>
      <c r="AY368" s="2617"/>
      <c r="BF368"/>
      <c r="BG368"/>
      <c r="BH368"/>
      <c r="BI368"/>
      <c r="BJ368"/>
      <c r="BK368"/>
      <c r="BL368"/>
      <c r="BN368" s="4">
        <v>1</v>
      </c>
    </row>
    <row r="369" spans="1:66" s="48" customFormat="1" ht="21" customHeight="1" thickTop="1" x14ac:dyDescent="0.25">
      <c r="A369" s="1401" t="str">
        <f t="shared" si="106"/>
        <v>►</v>
      </c>
      <c r="B369" s="1402" t="str">
        <f t="shared" si="107"/>
        <v>►</v>
      </c>
      <c r="C369" s="1403" t="str">
        <f t="shared" si="112"/>
        <v>►</v>
      </c>
      <c r="D369" s="2475" t="str">
        <f t="shared" si="108"/>
        <v>►</v>
      </c>
      <c r="E369" s="1402" t="str">
        <f t="shared" si="113"/>
        <v>►</v>
      </c>
      <c r="F369" s="1402" t="str">
        <f t="shared" si="114"/>
        <v>►</v>
      </c>
      <c r="G369" s="1402" t="str">
        <f t="shared" si="115"/>
        <v>►</v>
      </c>
      <c r="H369" s="2606"/>
      <c r="R369" s="2607"/>
      <c r="S369" s="2441"/>
      <c r="T369" s="2443"/>
      <c r="U369" s="2442"/>
      <c r="V369" s="2589">
        <f t="shared" si="116"/>
        <v>0</v>
      </c>
      <c r="W369" s="2590" t="str">
        <f>IF(OR(V369=0, ISBLANK(P369)), "", TEXT(ROUND(V369/INDEX(AI21:AI83, MATCH(P369, AH21:AH83, 0)), 0),"# ##0") &amp; " " &amp; P369)</f>
        <v/>
      </c>
      <c r="X369" s="2591">
        <f t="shared" si="117"/>
        <v>0</v>
      </c>
      <c r="Y369" s="2592">
        <f t="shared" si="118"/>
        <v>0</v>
      </c>
      <c r="Z369" s="2592" t="str">
        <f t="shared" si="119"/>
        <v/>
      </c>
      <c r="AA369" s="2581"/>
      <c r="AB369" s="2593">
        <f t="shared" si="110"/>
        <v>0</v>
      </c>
      <c r="AC369" s="2583">
        <v>1</v>
      </c>
      <c r="AD369" s="2594">
        <f t="shared" si="120"/>
        <v>0</v>
      </c>
      <c r="AE369" s="2564"/>
      <c r="AF369" s="2573">
        <f t="shared" si="111"/>
        <v>0</v>
      </c>
      <c r="AG369" s="2574">
        <f t="shared" si="121"/>
        <v>0</v>
      </c>
      <c r="AL369" s="1401" t="str">
        <f t="shared" si="109"/>
        <v>►</v>
      </c>
      <c r="AN369" s="76"/>
      <c r="AO369" s="76"/>
      <c r="AP369" s="76"/>
      <c r="AQ369" s="76"/>
      <c r="AS369" s="3573" t="s">
        <v>2256</v>
      </c>
      <c r="AT369" s="3574"/>
      <c r="AU369" s="3574"/>
      <c r="AV369" s="3574"/>
      <c r="AW369" s="3574"/>
      <c r="AX369" s="3574"/>
      <c r="AY369" s="3575"/>
      <c r="BF369"/>
      <c r="BG369"/>
      <c r="BH369"/>
      <c r="BI369"/>
      <c r="BJ369"/>
      <c r="BK369"/>
      <c r="BL369"/>
      <c r="BN369" s="4">
        <v>1</v>
      </c>
    </row>
    <row r="370" spans="1:66" s="48" customFormat="1" ht="21" customHeight="1" x14ac:dyDescent="0.25">
      <c r="A370" s="1401" t="str">
        <f t="shared" si="106"/>
        <v>►</v>
      </c>
      <c r="B370" s="1402" t="str">
        <f t="shared" si="107"/>
        <v>►</v>
      </c>
      <c r="C370" s="1403" t="str">
        <f t="shared" si="112"/>
        <v>►</v>
      </c>
      <c r="D370" s="2475" t="str">
        <f t="shared" si="108"/>
        <v>►</v>
      </c>
      <c r="E370" s="1402" t="str">
        <f t="shared" si="113"/>
        <v>►</v>
      </c>
      <c r="F370" s="1402" t="str">
        <f t="shared" si="114"/>
        <v>►</v>
      </c>
      <c r="G370" s="1402" t="str">
        <f t="shared" si="115"/>
        <v>►</v>
      </c>
      <c r="H370" s="2606"/>
      <c r="R370" s="2607"/>
      <c r="S370" s="2441"/>
      <c r="T370" s="2443"/>
      <c r="U370" s="2442"/>
      <c r="V370" s="2577">
        <f t="shared" si="116"/>
        <v>0</v>
      </c>
      <c r="W370" s="2578" t="str">
        <f>IF(OR(V370=0, ISBLANK(P370)), "", TEXT(ROUND(V370/INDEX(AI21:AI83, MATCH(P370, AH21:AH83, 0)), 0),"# ##0") &amp; " " &amp; P370)</f>
        <v/>
      </c>
      <c r="X370" s="2579">
        <f t="shared" si="117"/>
        <v>0</v>
      </c>
      <c r="Y370" s="2580">
        <f t="shared" si="118"/>
        <v>0</v>
      </c>
      <c r="Z370" s="2580" t="str">
        <f t="shared" si="119"/>
        <v/>
      </c>
      <c r="AA370" s="2581"/>
      <c r="AB370" s="2582">
        <f t="shared" si="110"/>
        <v>0</v>
      </c>
      <c r="AC370" s="2583">
        <v>1</v>
      </c>
      <c r="AD370" s="2584">
        <f t="shared" si="120"/>
        <v>0</v>
      </c>
      <c r="AE370" s="2564"/>
      <c r="AF370" s="2573">
        <f t="shared" si="111"/>
        <v>0</v>
      </c>
      <c r="AG370" s="2574">
        <f t="shared" si="121"/>
        <v>0</v>
      </c>
      <c r="AL370" s="1401" t="str">
        <f t="shared" si="109"/>
        <v>►</v>
      </c>
      <c r="AN370" s="76"/>
      <c r="AO370" s="76"/>
      <c r="AP370" s="76"/>
      <c r="AQ370" s="76"/>
      <c r="AS370" s="3252"/>
      <c r="AT370" s="3248"/>
      <c r="AU370" s="3248"/>
      <c r="AV370" s="3248"/>
      <c r="AW370" s="3248"/>
      <c r="AX370" s="3248"/>
      <c r="AY370" s="3253"/>
      <c r="BF370"/>
      <c r="BG370"/>
      <c r="BH370"/>
      <c r="BI370"/>
      <c r="BJ370"/>
      <c r="BK370"/>
      <c r="BL370"/>
      <c r="BN370" s="4">
        <v>1</v>
      </c>
    </row>
    <row r="371" spans="1:66" s="48" customFormat="1" ht="21" customHeight="1" x14ac:dyDescent="0.25">
      <c r="A371" s="1401" t="str">
        <f t="shared" si="106"/>
        <v>►</v>
      </c>
      <c r="B371" s="1402" t="str">
        <f t="shared" si="107"/>
        <v>►</v>
      </c>
      <c r="C371" s="1403" t="str">
        <f t="shared" si="112"/>
        <v>►</v>
      </c>
      <c r="D371" s="2475" t="str">
        <f t="shared" si="108"/>
        <v>►</v>
      </c>
      <c r="E371" s="1402" t="str">
        <f t="shared" si="113"/>
        <v>►</v>
      </c>
      <c r="F371" s="1402" t="str">
        <f t="shared" si="114"/>
        <v>►</v>
      </c>
      <c r="G371" s="1402" t="str">
        <f t="shared" si="115"/>
        <v>►</v>
      </c>
      <c r="H371" s="2606"/>
      <c r="R371" s="2607"/>
      <c r="S371" s="2441"/>
      <c r="T371" s="2443"/>
      <c r="U371" s="2442"/>
      <c r="V371" s="2589">
        <f t="shared" si="116"/>
        <v>0</v>
      </c>
      <c r="W371" s="2590" t="str">
        <f>IF(OR(V371=0, ISBLANK(P371)), "", TEXT(ROUND(V371/INDEX(AI21:AI83, MATCH(P371, AH21:AH83, 0)), 0),"# ##0") &amp; " " &amp; P371)</f>
        <v/>
      </c>
      <c r="X371" s="2591">
        <f t="shared" si="117"/>
        <v>0</v>
      </c>
      <c r="Y371" s="2592">
        <f t="shared" si="118"/>
        <v>0</v>
      </c>
      <c r="Z371" s="2592" t="str">
        <f t="shared" si="119"/>
        <v/>
      </c>
      <c r="AA371" s="2581"/>
      <c r="AB371" s="2593">
        <f t="shared" si="110"/>
        <v>0</v>
      </c>
      <c r="AC371" s="2583">
        <v>1</v>
      </c>
      <c r="AD371" s="2594">
        <f t="shared" si="120"/>
        <v>0</v>
      </c>
      <c r="AE371" s="2564"/>
      <c r="AF371" s="2573">
        <f t="shared" si="111"/>
        <v>0</v>
      </c>
      <c r="AG371" s="2574">
        <f t="shared" si="121"/>
        <v>0</v>
      </c>
      <c r="AL371" s="1401" t="str">
        <f t="shared" si="109"/>
        <v>►</v>
      </c>
      <c r="AN371" s="76"/>
      <c r="AO371" s="76"/>
      <c r="AP371" s="76"/>
      <c r="AQ371" s="76"/>
      <c r="AS371" s="3398" t="s">
        <v>2257</v>
      </c>
      <c r="AT371" s="3399"/>
      <c r="AU371" s="3399"/>
      <c r="AV371" s="3399"/>
      <c r="AW371" s="3399"/>
      <c r="AX371" s="3399"/>
      <c r="AY371" s="3400"/>
      <c r="BF371"/>
      <c r="BG371"/>
      <c r="BH371"/>
      <c r="BI371"/>
      <c r="BJ371"/>
      <c r="BK371"/>
      <c r="BL371"/>
      <c r="BN371" s="4">
        <v>1</v>
      </c>
    </row>
    <row r="372" spans="1:66" s="48" customFormat="1" ht="21" customHeight="1" x14ac:dyDescent="0.25">
      <c r="A372" s="1401" t="str">
        <f t="shared" si="106"/>
        <v>►</v>
      </c>
      <c r="B372" s="1402" t="str">
        <f t="shared" si="107"/>
        <v>►</v>
      </c>
      <c r="C372" s="1403" t="str">
        <f t="shared" si="112"/>
        <v>►</v>
      </c>
      <c r="D372" s="2475" t="str">
        <f t="shared" si="108"/>
        <v>►</v>
      </c>
      <c r="E372" s="1402" t="str">
        <f t="shared" si="113"/>
        <v>►</v>
      </c>
      <c r="F372" s="1402" t="str">
        <f t="shared" si="114"/>
        <v>►</v>
      </c>
      <c r="G372" s="1402" t="str">
        <f t="shared" si="115"/>
        <v>►</v>
      </c>
      <c r="H372" s="2606"/>
      <c r="R372" s="2607"/>
      <c r="S372" s="2441"/>
      <c r="T372" s="2443"/>
      <c r="U372" s="2442"/>
      <c r="V372" s="2577">
        <f t="shared" si="116"/>
        <v>0</v>
      </c>
      <c r="W372" s="2578" t="str">
        <f>IF(OR(V372=0, ISBLANK(P372)), "", TEXT(ROUND(V372/INDEX(AI21:AI83, MATCH(P372, AH21:AH83, 0)), 0),"# ##0") &amp; " " &amp; P372)</f>
        <v/>
      </c>
      <c r="X372" s="2579">
        <f t="shared" si="117"/>
        <v>0</v>
      </c>
      <c r="Y372" s="2580">
        <f t="shared" si="118"/>
        <v>0</v>
      </c>
      <c r="Z372" s="2580" t="str">
        <f t="shared" si="119"/>
        <v/>
      </c>
      <c r="AA372" s="2581"/>
      <c r="AB372" s="2582">
        <f t="shared" si="110"/>
        <v>0</v>
      </c>
      <c r="AC372" s="2583">
        <v>1</v>
      </c>
      <c r="AD372" s="2584">
        <f t="shared" si="120"/>
        <v>0</v>
      </c>
      <c r="AE372" s="2564"/>
      <c r="AF372" s="2573">
        <f t="shared" si="111"/>
        <v>0</v>
      </c>
      <c r="AG372" s="2574">
        <f t="shared" si="121"/>
        <v>0</v>
      </c>
      <c r="AL372" s="1401" t="str">
        <f t="shared" si="109"/>
        <v>►</v>
      </c>
      <c r="AN372" s="76"/>
      <c r="AO372" s="76"/>
      <c r="AP372" s="76"/>
      <c r="AQ372" s="76"/>
      <c r="AS372" s="3268" t="s">
        <v>2258</v>
      </c>
      <c r="AT372" s="3576"/>
      <c r="AU372" s="3576"/>
      <c r="AV372" s="3576"/>
      <c r="AW372" s="3576"/>
      <c r="AX372" s="3576"/>
      <c r="AY372" s="3269"/>
      <c r="BF372"/>
      <c r="BG372"/>
      <c r="BH372"/>
      <c r="BI372"/>
      <c r="BJ372"/>
      <c r="BK372"/>
      <c r="BL372"/>
      <c r="BN372" s="4">
        <v>1</v>
      </c>
    </row>
    <row r="373" spans="1:66" s="48" customFormat="1" ht="21" customHeight="1" x14ac:dyDescent="0.25">
      <c r="A373" s="1401" t="str">
        <f t="shared" si="106"/>
        <v>►</v>
      </c>
      <c r="B373" s="1402" t="str">
        <f t="shared" si="107"/>
        <v>►</v>
      </c>
      <c r="C373" s="1403" t="str">
        <f t="shared" si="112"/>
        <v>►</v>
      </c>
      <c r="D373" s="2475" t="str">
        <f t="shared" si="108"/>
        <v>►</v>
      </c>
      <c r="E373" s="1402" t="str">
        <f t="shared" si="113"/>
        <v>►</v>
      </c>
      <c r="F373" s="1402" t="str">
        <f t="shared" si="114"/>
        <v>►</v>
      </c>
      <c r="G373" s="1402" t="str">
        <f t="shared" si="115"/>
        <v>►</v>
      </c>
      <c r="H373" s="2606"/>
      <c r="R373" s="2607"/>
      <c r="S373" s="2441"/>
      <c r="T373" s="2443"/>
      <c r="U373" s="2442"/>
      <c r="V373" s="2589">
        <f t="shared" si="116"/>
        <v>0</v>
      </c>
      <c r="W373" s="2590" t="str">
        <f>IF(OR(V373=0, ISBLANK(P373)), "", TEXT(ROUND(V373/INDEX(AI21:AI83, MATCH(P373, AH21:AH83, 0)), 0),"# ##0") &amp; " " &amp; P373)</f>
        <v/>
      </c>
      <c r="X373" s="2591">
        <f t="shared" si="117"/>
        <v>0</v>
      </c>
      <c r="Y373" s="2592">
        <f t="shared" si="118"/>
        <v>0</v>
      </c>
      <c r="Z373" s="2592" t="str">
        <f t="shared" si="119"/>
        <v/>
      </c>
      <c r="AA373" s="2581"/>
      <c r="AB373" s="2593">
        <f t="shared" si="110"/>
        <v>0</v>
      </c>
      <c r="AC373" s="2583">
        <v>1</v>
      </c>
      <c r="AD373" s="2594">
        <f t="shared" si="120"/>
        <v>0</v>
      </c>
      <c r="AE373" s="2564"/>
      <c r="AF373" s="2573">
        <f t="shared" si="111"/>
        <v>0</v>
      </c>
      <c r="AG373" s="2574">
        <f t="shared" si="121"/>
        <v>0</v>
      </c>
      <c r="AL373" s="1401" t="str">
        <f t="shared" si="109"/>
        <v>►</v>
      </c>
      <c r="AN373" s="76"/>
      <c r="AO373" s="76"/>
      <c r="AP373" s="76"/>
      <c r="AQ373" s="76"/>
      <c r="AS373" s="3268"/>
      <c r="AT373" s="3576"/>
      <c r="AU373" s="3576"/>
      <c r="AV373" s="3576"/>
      <c r="AW373" s="3576"/>
      <c r="AX373" s="3576"/>
      <c r="AY373" s="3269"/>
      <c r="BF373"/>
      <c r="BG373"/>
      <c r="BH373"/>
      <c r="BI373"/>
      <c r="BJ373"/>
      <c r="BK373"/>
      <c r="BL373"/>
      <c r="BN373" s="4">
        <v>1</v>
      </c>
    </row>
    <row r="374" spans="1:66" s="48" customFormat="1" ht="21" customHeight="1" x14ac:dyDescent="0.25">
      <c r="A374" s="1401" t="str">
        <f t="shared" si="106"/>
        <v>►</v>
      </c>
      <c r="B374" s="1402" t="str">
        <f t="shared" si="107"/>
        <v>►</v>
      </c>
      <c r="C374" s="1403" t="str">
        <f t="shared" si="112"/>
        <v>►</v>
      </c>
      <c r="D374" s="2475" t="str">
        <f t="shared" si="108"/>
        <v>►</v>
      </c>
      <c r="E374" s="1402" t="str">
        <f t="shared" si="113"/>
        <v>►</v>
      </c>
      <c r="F374" s="1402" t="str">
        <f t="shared" si="114"/>
        <v>►</v>
      </c>
      <c r="G374" s="1402" t="str">
        <f t="shared" si="115"/>
        <v>►</v>
      </c>
      <c r="H374" s="2606"/>
      <c r="R374" s="2607"/>
      <c r="S374" s="2441"/>
      <c r="T374" s="2443"/>
      <c r="U374" s="2442"/>
      <c r="V374" s="2577">
        <f t="shared" si="116"/>
        <v>0</v>
      </c>
      <c r="W374" s="2578" t="str">
        <f>IF(OR(V374=0, ISBLANK(P374)), "", TEXT(ROUND(V374/INDEX(AI21:AI83, MATCH(P374, AH21:AH83, 0)), 0),"# ##0") &amp; " " &amp; P374)</f>
        <v/>
      </c>
      <c r="X374" s="2579">
        <f t="shared" si="117"/>
        <v>0</v>
      </c>
      <c r="Y374" s="2580">
        <f t="shared" si="118"/>
        <v>0</v>
      </c>
      <c r="Z374" s="2580" t="str">
        <f t="shared" si="119"/>
        <v/>
      </c>
      <c r="AA374" s="2581"/>
      <c r="AB374" s="2582">
        <f t="shared" si="110"/>
        <v>0</v>
      </c>
      <c r="AC374" s="2583">
        <v>1</v>
      </c>
      <c r="AD374" s="2584">
        <f t="shared" si="120"/>
        <v>0</v>
      </c>
      <c r="AE374" s="2564"/>
      <c r="AF374" s="2573">
        <f t="shared" si="111"/>
        <v>0</v>
      </c>
      <c r="AG374" s="2574">
        <f t="shared" si="121"/>
        <v>0</v>
      </c>
      <c r="AL374" s="1401" t="str">
        <f t="shared" si="109"/>
        <v>►</v>
      </c>
      <c r="AN374" s="76"/>
      <c r="AO374" s="76"/>
      <c r="AP374" s="76"/>
      <c r="AQ374" s="76"/>
      <c r="AS374" s="2257"/>
      <c r="AT374" s="2253"/>
      <c r="AU374" s="2253"/>
      <c r="AV374" s="2253"/>
      <c r="AW374" s="2253"/>
      <c r="AX374" s="2253"/>
      <c r="AY374" s="2621"/>
      <c r="BF374"/>
      <c r="BG374"/>
      <c r="BH374"/>
      <c r="BI374"/>
      <c r="BJ374"/>
      <c r="BK374"/>
      <c r="BL374"/>
      <c r="BN374" s="4">
        <v>1</v>
      </c>
    </row>
    <row r="375" spans="1:66" s="48" customFormat="1" ht="21" customHeight="1" x14ac:dyDescent="0.25">
      <c r="A375" s="1401" t="str">
        <f t="shared" si="106"/>
        <v>►</v>
      </c>
      <c r="B375" s="1402" t="str">
        <f t="shared" si="107"/>
        <v>►</v>
      </c>
      <c r="C375" s="1403" t="str">
        <f t="shared" si="112"/>
        <v>►</v>
      </c>
      <c r="D375" s="2475" t="str">
        <f t="shared" si="108"/>
        <v>►</v>
      </c>
      <c r="E375" s="1402" t="str">
        <f t="shared" si="113"/>
        <v>►</v>
      </c>
      <c r="F375" s="1402" t="str">
        <f t="shared" si="114"/>
        <v>►</v>
      </c>
      <c r="G375" s="1402" t="str">
        <f t="shared" si="115"/>
        <v>►</v>
      </c>
      <c r="H375" s="2606"/>
      <c r="R375" s="2607"/>
      <c r="S375" s="2441"/>
      <c r="T375" s="2443"/>
      <c r="U375" s="2442"/>
      <c r="V375" s="2589">
        <f t="shared" si="116"/>
        <v>0</v>
      </c>
      <c r="W375" s="2590" t="str">
        <f>IF(OR(V375=0, ISBLANK(P375)), "", TEXT(ROUND(V375/INDEX(AI21:AI83, MATCH(P375, AH21:AH83, 0)), 0),"# ##0") &amp; " " &amp; P375)</f>
        <v/>
      </c>
      <c r="X375" s="2591">
        <f t="shared" si="117"/>
        <v>0</v>
      </c>
      <c r="Y375" s="2592">
        <f t="shared" si="118"/>
        <v>0</v>
      </c>
      <c r="Z375" s="2592" t="str">
        <f t="shared" si="119"/>
        <v/>
      </c>
      <c r="AA375" s="2581"/>
      <c r="AB375" s="2593">
        <f t="shared" si="110"/>
        <v>0</v>
      </c>
      <c r="AC375" s="2583">
        <v>1</v>
      </c>
      <c r="AD375" s="2594">
        <f t="shared" si="120"/>
        <v>0</v>
      </c>
      <c r="AE375" s="2564"/>
      <c r="AF375" s="2573">
        <f t="shared" si="111"/>
        <v>0</v>
      </c>
      <c r="AG375" s="2574">
        <f t="shared" si="121"/>
        <v>0</v>
      </c>
      <c r="AL375" s="1401" t="str">
        <f t="shared" si="109"/>
        <v>►</v>
      </c>
      <c r="AN375" s="76"/>
      <c r="AO375" s="76"/>
      <c r="AP375" s="76"/>
      <c r="AQ375" s="76"/>
      <c r="AS375" s="2257"/>
      <c r="AT375" s="2253"/>
      <c r="AU375" s="2253"/>
      <c r="AV375" s="2253"/>
      <c r="AW375" s="2253"/>
      <c r="AX375" s="2253"/>
      <c r="AY375" s="2621"/>
      <c r="BF375"/>
      <c r="BG375"/>
      <c r="BH375"/>
      <c r="BI375"/>
      <c r="BJ375"/>
      <c r="BK375"/>
      <c r="BL375"/>
      <c r="BN375" s="4">
        <v>1</v>
      </c>
    </row>
    <row r="376" spans="1:66" s="48" customFormat="1" ht="21" customHeight="1" x14ac:dyDescent="0.25">
      <c r="A376" s="1401" t="str">
        <f t="shared" si="106"/>
        <v>►</v>
      </c>
      <c r="B376" s="1402" t="str">
        <f t="shared" si="107"/>
        <v>►</v>
      </c>
      <c r="C376" s="1403" t="str">
        <f t="shared" si="112"/>
        <v>►</v>
      </c>
      <c r="D376" s="2475" t="str">
        <f t="shared" si="108"/>
        <v>►</v>
      </c>
      <c r="E376" s="1402" t="str">
        <f t="shared" si="113"/>
        <v>►</v>
      </c>
      <c r="F376" s="1402" t="str">
        <f t="shared" si="114"/>
        <v>►</v>
      </c>
      <c r="G376" s="1402" t="str">
        <f t="shared" si="115"/>
        <v>►</v>
      </c>
      <c r="H376" s="2606"/>
      <c r="R376" s="2607"/>
      <c r="S376" s="2441"/>
      <c r="T376" s="2443"/>
      <c r="U376" s="2442"/>
      <c r="V376" s="2577">
        <f t="shared" si="116"/>
        <v>0</v>
      </c>
      <c r="W376" s="2578" t="str">
        <f>IF(OR(V376=0, ISBLANK(P376)), "", TEXT(ROUND(V376/INDEX(AI21:AI83, MATCH(P376, AH21:AH83, 0)), 0),"# ##0") &amp; " " &amp; P376)</f>
        <v/>
      </c>
      <c r="X376" s="2579">
        <f t="shared" si="117"/>
        <v>0</v>
      </c>
      <c r="Y376" s="2580">
        <f t="shared" si="118"/>
        <v>0</v>
      </c>
      <c r="Z376" s="2580" t="str">
        <f t="shared" si="119"/>
        <v/>
      </c>
      <c r="AA376" s="2581"/>
      <c r="AB376" s="2582">
        <f t="shared" si="110"/>
        <v>0</v>
      </c>
      <c r="AC376" s="2583">
        <v>1</v>
      </c>
      <c r="AD376" s="2584">
        <f t="shared" si="120"/>
        <v>0</v>
      </c>
      <c r="AE376" s="2564"/>
      <c r="AF376" s="2573">
        <f t="shared" si="111"/>
        <v>0</v>
      </c>
      <c r="AG376" s="2574">
        <f t="shared" si="121"/>
        <v>0</v>
      </c>
      <c r="AL376" s="1401" t="str">
        <f t="shared" si="109"/>
        <v>►</v>
      </c>
      <c r="AN376" s="76"/>
      <c r="AO376" s="76"/>
      <c r="AP376" s="76"/>
      <c r="AQ376" s="76"/>
      <c r="AS376" s="2257"/>
      <c r="AT376" s="2253"/>
      <c r="AU376" s="2253"/>
      <c r="AV376" s="2253"/>
      <c r="AW376" s="2253"/>
      <c r="AX376" s="2253"/>
      <c r="AY376" s="2621"/>
      <c r="BF376"/>
      <c r="BG376"/>
      <c r="BH376"/>
      <c r="BI376"/>
      <c r="BJ376"/>
      <c r="BK376"/>
      <c r="BL376"/>
      <c r="BN376" s="4">
        <v>1</v>
      </c>
    </row>
    <row r="377" spans="1:66" s="48" customFormat="1" ht="21" customHeight="1" x14ac:dyDescent="0.25">
      <c r="A377" s="1401" t="str">
        <f t="shared" si="106"/>
        <v>►</v>
      </c>
      <c r="B377" s="1402" t="str">
        <f t="shared" si="107"/>
        <v>►</v>
      </c>
      <c r="C377" s="1403" t="str">
        <f t="shared" si="112"/>
        <v>►</v>
      </c>
      <c r="D377" s="2475" t="str">
        <f t="shared" si="108"/>
        <v>►</v>
      </c>
      <c r="E377" s="1402" t="str">
        <f t="shared" si="113"/>
        <v>►</v>
      </c>
      <c r="F377" s="1402" t="str">
        <f t="shared" si="114"/>
        <v>►</v>
      </c>
      <c r="G377" s="1402" t="str">
        <f t="shared" si="115"/>
        <v>►</v>
      </c>
      <c r="H377" s="2606"/>
      <c r="R377" s="2607"/>
      <c r="S377" s="2441"/>
      <c r="T377" s="2443"/>
      <c r="U377" s="2442"/>
      <c r="V377" s="2589">
        <f t="shared" si="116"/>
        <v>0</v>
      </c>
      <c r="W377" s="2590" t="str">
        <f>IF(OR(V377=0, ISBLANK(P377)), "", TEXT(ROUND(V377/INDEX(AI21:AI83, MATCH(P377, AH21:AH83, 0)), 0),"# ##0") &amp; " " &amp; P377)</f>
        <v/>
      </c>
      <c r="X377" s="2591">
        <f t="shared" si="117"/>
        <v>0</v>
      </c>
      <c r="Y377" s="2592">
        <f t="shared" si="118"/>
        <v>0</v>
      </c>
      <c r="Z377" s="2592" t="str">
        <f t="shared" si="119"/>
        <v/>
      </c>
      <c r="AA377" s="2581"/>
      <c r="AB377" s="2593">
        <f t="shared" si="110"/>
        <v>0</v>
      </c>
      <c r="AC377" s="2583">
        <v>1</v>
      </c>
      <c r="AD377" s="2594">
        <f t="shared" si="120"/>
        <v>0</v>
      </c>
      <c r="AE377" s="2564"/>
      <c r="AF377" s="2573">
        <f t="shared" si="111"/>
        <v>0</v>
      </c>
      <c r="AG377" s="2574">
        <f t="shared" si="121"/>
        <v>0</v>
      </c>
      <c r="AL377" s="1401" t="str">
        <f t="shared" si="109"/>
        <v>►</v>
      </c>
      <c r="AN377" s="76"/>
      <c r="AO377" s="76"/>
      <c r="AP377" s="76"/>
      <c r="AQ377" s="76"/>
      <c r="AS377" s="2257"/>
      <c r="AT377" s="2253"/>
      <c r="AU377" s="2253"/>
      <c r="AV377" s="2253"/>
      <c r="AW377" s="2253"/>
      <c r="AX377" s="2253"/>
      <c r="AY377" s="2621"/>
      <c r="BF377"/>
      <c r="BG377"/>
      <c r="BH377"/>
      <c r="BI377"/>
      <c r="BJ377"/>
      <c r="BK377"/>
      <c r="BL377"/>
      <c r="BN377" s="4">
        <v>1</v>
      </c>
    </row>
    <row r="378" spans="1:66" s="48" customFormat="1" ht="21" customHeight="1" x14ac:dyDescent="0.25">
      <c r="A378" s="1401" t="str">
        <f t="shared" si="106"/>
        <v>►</v>
      </c>
      <c r="B378" s="1402" t="str">
        <f t="shared" si="107"/>
        <v>►</v>
      </c>
      <c r="C378" s="1403" t="str">
        <f t="shared" si="112"/>
        <v>►</v>
      </c>
      <c r="D378" s="2475" t="str">
        <f t="shared" si="108"/>
        <v>►</v>
      </c>
      <c r="E378" s="1402" t="str">
        <f t="shared" si="113"/>
        <v>►</v>
      </c>
      <c r="F378" s="1402" t="str">
        <f t="shared" si="114"/>
        <v>►</v>
      </c>
      <c r="G378" s="1402" t="str">
        <f t="shared" si="115"/>
        <v>►</v>
      </c>
      <c r="H378" s="2606"/>
      <c r="R378" s="2607"/>
      <c r="S378" s="2441"/>
      <c r="T378" s="2443"/>
      <c r="U378" s="2442"/>
      <c r="V378" s="2577">
        <f t="shared" si="116"/>
        <v>0</v>
      </c>
      <c r="W378" s="2578" t="str">
        <f>IF(OR(V378=0, ISBLANK(P378)), "", TEXT(ROUND(V378/INDEX(AI21:AI83, MATCH(P378, AH21:AH83, 0)), 0),"# ##0") &amp; " " &amp; P378)</f>
        <v/>
      </c>
      <c r="X378" s="2579">
        <f t="shared" si="117"/>
        <v>0</v>
      </c>
      <c r="Y378" s="2580">
        <f t="shared" si="118"/>
        <v>0</v>
      </c>
      <c r="Z378" s="2580" t="str">
        <f t="shared" si="119"/>
        <v/>
      </c>
      <c r="AA378" s="2581"/>
      <c r="AB378" s="2582">
        <f t="shared" si="110"/>
        <v>0</v>
      </c>
      <c r="AC378" s="2583">
        <v>1</v>
      </c>
      <c r="AD378" s="2584">
        <f t="shared" si="120"/>
        <v>0</v>
      </c>
      <c r="AE378" s="2564"/>
      <c r="AF378" s="2573">
        <f t="shared" si="111"/>
        <v>0</v>
      </c>
      <c r="AG378" s="2574">
        <f t="shared" si="121"/>
        <v>0</v>
      </c>
      <c r="AL378" s="1401" t="str">
        <f t="shared" si="109"/>
        <v>►</v>
      </c>
      <c r="AN378" s="76"/>
      <c r="AO378" s="76"/>
      <c r="AP378" s="76"/>
      <c r="AQ378" s="76"/>
      <c r="AS378" s="2257"/>
      <c r="AT378" s="2253"/>
      <c r="AU378" s="2253"/>
      <c r="AV378" s="2253"/>
      <c r="AW378" s="2253"/>
      <c r="AX378" s="2253"/>
      <c r="AY378" s="2621"/>
      <c r="BF378"/>
      <c r="BG378"/>
      <c r="BH378"/>
      <c r="BI378"/>
      <c r="BJ378"/>
      <c r="BK378"/>
      <c r="BL378"/>
      <c r="BN378" s="4">
        <v>1</v>
      </c>
    </row>
    <row r="379" spans="1:66" s="48" customFormat="1" ht="21" customHeight="1" x14ac:dyDescent="0.25">
      <c r="A379" s="1401" t="str">
        <f t="shared" si="106"/>
        <v>►</v>
      </c>
      <c r="B379" s="1402" t="str">
        <f t="shared" si="107"/>
        <v>►</v>
      </c>
      <c r="C379" s="1403" t="str">
        <f t="shared" si="112"/>
        <v>►</v>
      </c>
      <c r="D379" s="2475" t="str">
        <f t="shared" si="108"/>
        <v>►</v>
      </c>
      <c r="E379" s="1402" t="str">
        <f t="shared" si="113"/>
        <v>►</v>
      </c>
      <c r="F379" s="1402" t="str">
        <f t="shared" si="114"/>
        <v>►</v>
      </c>
      <c r="G379" s="1402" t="str">
        <f t="shared" si="115"/>
        <v>►</v>
      </c>
      <c r="H379" s="2606"/>
      <c r="R379" s="2607"/>
      <c r="S379" s="2441"/>
      <c r="T379" s="2443"/>
      <c r="U379" s="2442"/>
      <c r="V379" s="2589">
        <f t="shared" si="116"/>
        <v>0</v>
      </c>
      <c r="W379" s="2590" t="str">
        <f>IF(OR(V379=0, ISBLANK(P379)), "", TEXT(ROUND(V379/INDEX(AI21:AI83, MATCH(P379, AH21:AH83, 0)), 0),"# ##0") &amp; " " &amp; P379)</f>
        <v/>
      </c>
      <c r="X379" s="2591">
        <f t="shared" si="117"/>
        <v>0</v>
      </c>
      <c r="Y379" s="2592">
        <f t="shared" si="118"/>
        <v>0</v>
      </c>
      <c r="Z379" s="2592" t="str">
        <f t="shared" si="119"/>
        <v/>
      </c>
      <c r="AA379" s="2581"/>
      <c r="AB379" s="2593">
        <f t="shared" si="110"/>
        <v>0</v>
      </c>
      <c r="AC379" s="2583">
        <v>1</v>
      </c>
      <c r="AD379" s="2594">
        <f t="shared" si="120"/>
        <v>0</v>
      </c>
      <c r="AE379" s="2564"/>
      <c r="AF379" s="2573">
        <f t="shared" si="111"/>
        <v>0</v>
      </c>
      <c r="AG379" s="2574">
        <f t="shared" si="121"/>
        <v>0</v>
      </c>
      <c r="AL379" s="1401" t="str">
        <f t="shared" si="109"/>
        <v>►</v>
      </c>
      <c r="AN379" s="76"/>
      <c r="AO379" s="76"/>
      <c r="AP379" s="76"/>
      <c r="AQ379" s="76"/>
      <c r="AS379" s="2257"/>
      <c r="AT379" s="2253"/>
      <c r="AU379" s="2253"/>
      <c r="AV379" s="2253"/>
      <c r="AW379" s="2253"/>
      <c r="AX379" s="2253"/>
      <c r="AY379" s="2621"/>
      <c r="BF379"/>
      <c r="BG379"/>
      <c r="BH379"/>
      <c r="BI379"/>
      <c r="BJ379"/>
      <c r="BK379"/>
      <c r="BL379"/>
      <c r="BN379" s="4">
        <v>1</v>
      </c>
    </row>
    <row r="380" spans="1:66" s="48" customFormat="1" ht="21" customHeight="1" x14ac:dyDescent="0.25">
      <c r="A380" s="1401" t="str">
        <f t="shared" si="106"/>
        <v>►</v>
      </c>
      <c r="B380" s="1402" t="str">
        <f t="shared" si="107"/>
        <v>►</v>
      </c>
      <c r="C380" s="1403" t="str">
        <f t="shared" si="112"/>
        <v>►</v>
      </c>
      <c r="D380" s="2475" t="str">
        <f t="shared" si="108"/>
        <v>►</v>
      </c>
      <c r="E380" s="1402" t="str">
        <f t="shared" si="113"/>
        <v>►</v>
      </c>
      <c r="F380" s="1402" t="str">
        <f t="shared" si="114"/>
        <v>►</v>
      </c>
      <c r="G380" s="1402" t="str">
        <f t="shared" si="115"/>
        <v>►</v>
      </c>
      <c r="H380" s="2606"/>
      <c r="R380" s="2607"/>
      <c r="S380" s="2441"/>
      <c r="T380" s="2443"/>
      <c r="U380" s="2442"/>
      <c r="V380" s="2577">
        <f t="shared" si="116"/>
        <v>0</v>
      </c>
      <c r="W380" s="2578" t="str">
        <f>IF(OR(V380=0, ISBLANK(P380)), "", TEXT(ROUND(V380/INDEX(AI21:AI83, MATCH(P380, AH21:AH83, 0)), 0),"# ##0") &amp; " " &amp; P380)</f>
        <v/>
      </c>
      <c r="X380" s="2579">
        <f t="shared" si="117"/>
        <v>0</v>
      </c>
      <c r="Y380" s="2580">
        <f t="shared" si="118"/>
        <v>0</v>
      </c>
      <c r="Z380" s="2580" t="str">
        <f t="shared" si="119"/>
        <v/>
      </c>
      <c r="AA380" s="2581"/>
      <c r="AB380" s="2582">
        <f t="shared" si="110"/>
        <v>0</v>
      </c>
      <c r="AC380" s="2583">
        <v>1</v>
      </c>
      <c r="AD380" s="2584">
        <f t="shared" si="120"/>
        <v>0</v>
      </c>
      <c r="AE380" s="2564"/>
      <c r="AF380" s="2573">
        <f t="shared" si="111"/>
        <v>0</v>
      </c>
      <c r="AG380" s="2574">
        <f t="shared" si="121"/>
        <v>0</v>
      </c>
      <c r="AL380" s="1401" t="str">
        <f t="shared" si="109"/>
        <v>►</v>
      </c>
      <c r="AN380" s="76"/>
      <c r="AO380" s="76"/>
      <c r="AP380" s="76"/>
      <c r="AQ380" s="76"/>
      <c r="AS380" s="2257"/>
      <c r="AT380" s="2253"/>
      <c r="AU380" s="2253"/>
      <c r="AV380" s="2253"/>
      <c r="AW380" s="2253"/>
      <c r="AX380" s="2253"/>
      <c r="AY380" s="2621"/>
      <c r="BF380"/>
      <c r="BG380"/>
      <c r="BH380"/>
      <c r="BI380"/>
      <c r="BJ380"/>
      <c r="BK380"/>
      <c r="BL380"/>
      <c r="BN380" s="4">
        <v>1</v>
      </c>
    </row>
    <row r="381" spans="1:66" s="48" customFormat="1" ht="21" customHeight="1" x14ac:dyDescent="0.25">
      <c r="A381" s="1401" t="str">
        <f t="shared" si="106"/>
        <v>►</v>
      </c>
      <c r="B381" s="1402" t="str">
        <f t="shared" si="107"/>
        <v>►</v>
      </c>
      <c r="C381" s="1403" t="str">
        <f t="shared" si="112"/>
        <v>►</v>
      </c>
      <c r="D381" s="2475" t="str">
        <f t="shared" si="108"/>
        <v>►</v>
      </c>
      <c r="E381" s="1402" t="str">
        <f t="shared" si="113"/>
        <v>►</v>
      </c>
      <c r="F381" s="1402" t="str">
        <f t="shared" si="114"/>
        <v>►</v>
      </c>
      <c r="G381" s="1402" t="str">
        <f t="shared" si="115"/>
        <v>►</v>
      </c>
      <c r="H381" s="2606"/>
      <c r="R381" s="2607"/>
      <c r="S381" s="2441"/>
      <c r="T381" s="2443"/>
      <c r="U381" s="2442"/>
      <c r="V381" s="2589">
        <f t="shared" si="116"/>
        <v>0</v>
      </c>
      <c r="W381" s="2590" t="str">
        <f>IF(OR(V381=0, ISBLANK(P381)), "", TEXT(ROUND(V381/INDEX(AI21:AI83, MATCH(P381, AH21:AH83, 0)), 0),"# ##0") &amp; " " &amp; P381)</f>
        <v/>
      </c>
      <c r="X381" s="2591">
        <f t="shared" si="117"/>
        <v>0</v>
      </c>
      <c r="Y381" s="2592">
        <f t="shared" si="118"/>
        <v>0</v>
      </c>
      <c r="Z381" s="2592" t="str">
        <f t="shared" si="119"/>
        <v/>
      </c>
      <c r="AA381" s="2581"/>
      <c r="AB381" s="2593">
        <f t="shared" si="110"/>
        <v>0</v>
      </c>
      <c r="AC381" s="2583">
        <v>1</v>
      </c>
      <c r="AD381" s="2594">
        <f t="shared" si="120"/>
        <v>0</v>
      </c>
      <c r="AE381" s="2564"/>
      <c r="AF381" s="2573">
        <f t="shared" si="111"/>
        <v>0</v>
      </c>
      <c r="AG381" s="2574">
        <f t="shared" si="121"/>
        <v>0</v>
      </c>
      <c r="AL381" s="1401" t="str">
        <f t="shared" si="109"/>
        <v>►</v>
      </c>
      <c r="AN381" s="76"/>
      <c r="AO381" s="76"/>
      <c r="AP381" s="76"/>
      <c r="AQ381" s="76"/>
      <c r="AS381" s="2257"/>
      <c r="AT381" s="2253"/>
      <c r="AU381" s="2253"/>
      <c r="AV381" s="2253"/>
      <c r="AW381" s="2253"/>
      <c r="AX381" s="2253"/>
      <c r="AY381" s="2621"/>
      <c r="BF381"/>
      <c r="BG381"/>
      <c r="BH381"/>
      <c r="BI381"/>
      <c r="BJ381"/>
      <c r="BK381"/>
      <c r="BL381"/>
      <c r="BN381" s="4">
        <v>1</v>
      </c>
    </row>
    <row r="382" spans="1:66" s="48" customFormat="1" ht="21" customHeight="1" x14ac:dyDescent="0.25">
      <c r="A382" s="1401" t="str">
        <f t="shared" si="106"/>
        <v>►</v>
      </c>
      <c r="B382" s="1402" t="str">
        <f t="shared" si="107"/>
        <v>►</v>
      </c>
      <c r="C382" s="1403" t="str">
        <f t="shared" si="112"/>
        <v>►</v>
      </c>
      <c r="D382" s="2475" t="str">
        <f t="shared" si="108"/>
        <v>►</v>
      </c>
      <c r="E382" s="1402" t="str">
        <f t="shared" si="113"/>
        <v>►</v>
      </c>
      <c r="F382" s="1402" t="str">
        <f t="shared" si="114"/>
        <v>►</v>
      </c>
      <c r="G382" s="1402" t="str">
        <f t="shared" si="115"/>
        <v>►</v>
      </c>
      <c r="H382" s="2606"/>
      <c r="R382" s="2607"/>
      <c r="S382" s="2441"/>
      <c r="T382" s="2443"/>
      <c r="U382" s="2442"/>
      <c r="V382" s="2577">
        <f t="shared" si="116"/>
        <v>0</v>
      </c>
      <c r="W382" s="2578" t="str">
        <f>IF(OR(V382=0, ISBLANK(P382)), "", TEXT(ROUND(V382/INDEX(AI21:AI83, MATCH(P382, AH21:AH83, 0)), 0),"# ##0") &amp; " " &amp; P382)</f>
        <v/>
      </c>
      <c r="X382" s="2579">
        <f t="shared" si="117"/>
        <v>0</v>
      </c>
      <c r="Y382" s="2580">
        <f t="shared" si="118"/>
        <v>0</v>
      </c>
      <c r="Z382" s="2580" t="str">
        <f t="shared" si="119"/>
        <v/>
      </c>
      <c r="AA382" s="2581"/>
      <c r="AB382" s="2582">
        <f t="shared" si="110"/>
        <v>0</v>
      </c>
      <c r="AC382" s="2583">
        <v>1</v>
      </c>
      <c r="AD382" s="2584">
        <f t="shared" si="120"/>
        <v>0</v>
      </c>
      <c r="AE382" s="2564"/>
      <c r="AF382" s="2573">
        <f t="shared" si="111"/>
        <v>0</v>
      </c>
      <c r="AG382" s="2574">
        <f t="shared" si="121"/>
        <v>0</v>
      </c>
      <c r="AL382" s="1401" t="str">
        <f t="shared" si="109"/>
        <v>►</v>
      </c>
      <c r="AN382" s="76"/>
      <c r="AO382" s="76"/>
      <c r="AP382" s="76"/>
      <c r="AQ382" s="76"/>
      <c r="AS382" s="2257"/>
      <c r="AT382" s="2253"/>
      <c r="AU382" s="2253"/>
      <c r="AV382" s="2253"/>
      <c r="AW382" s="2253"/>
      <c r="AX382" s="2253"/>
      <c r="AY382" s="2621"/>
      <c r="BF382"/>
      <c r="BG382"/>
      <c r="BH382"/>
      <c r="BI382"/>
      <c r="BJ382"/>
      <c r="BK382"/>
      <c r="BL382"/>
      <c r="BN382" s="4">
        <v>1</v>
      </c>
    </row>
    <row r="383" spans="1:66" s="48" customFormat="1" ht="21" customHeight="1" x14ac:dyDescent="0.25">
      <c r="A383" s="1401" t="str">
        <f t="shared" si="106"/>
        <v>►</v>
      </c>
      <c r="B383" s="1402" t="str">
        <f t="shared" si="107"/>
        <v>►</v>
      </c>
      <c r="C383" s="1403" t="str">
        <f t="shared" si="112"/>
        <v>►</v>
      </c>
      <c r="D383" s="2475" t="str">
        <f t="shared" si="108"/>
        <v>►</v>
      </c>
      <c r="E383" s="1402" t="str">
        <f t="shared" si="113"/>
        <v>►</v>
      </c>
      <c r="F383" s="1402" t="str">
        <f t="shared" si="114"/>
        <v>►</v>
      </c>
      <c r="G383" s="1402" t="str">
        <f t="shared" si="115"/>
        <v>►</v>
      </c>
      <c r="H383" s="2606"/>
      <c r="R383" s="2607"/>
      <c r="S383" s="2441"/>
      <c r="T383" s="2443"/>
      <c r="U383" s="2442"/>
      <c r="V383" s="2589">
        <f t="shared" si="116"/>
        <v>0</v>
      </c>
      <c r="W383" s="2590" t="str">
        <f>IF(OR(V383=0, ISBLANK(P383)), "", TEXT(ROUND(V383/INDEX(AI21:AI83, MATCH(P383, AH21:AH83, 0)), 0),"# ##0") &amp; " " &amp; P383)</f>
        <v/>
      </c>
      <c r="X383" s="2591">
        <f t="shared" si="117"/>
        <v>0</v>
      </c>
      <c r="Y383" s="2592">
        <f t="shared" si="118"/>
        <v>0</v>
      </c>
      <c r="Z383" s="2592" t="str">
        <f t="shared" si="119"/>
        <v/>
      </c>
      <c r="AA383" s="2581"/>
      <c r="AB383" s="2593">
        <f t="shared" si="110"/>
        <v>0</v>
      </c>
      <c r="AC383" s="2583">
        <v>1</v>
      </c>
      <c r="AD383" s="2594">
        <f t="shared" si="120"/>
        <v>0</v>
      </c>
      <c r="AE383" s="2564"/>
      <c r="AF383" s="2573">
        <f t="shared" si="111"/>
        <v>0</v>
      </c>
      <c r="AG383" s="2574">
        <f t="shared" si="121"/>
        <v>0</v>
      </c>
      <c r="AL383" s="1401" t="str">
        <f t="shared" si="109"/>
        <v>►</v>
      </c>
      <c r="AN383" s="76"/>
      <c r="AO383" s="76"/>
      <c r="AP383" s="76"/>
      <c r="AQ383" s="76"/>
      <c r="AS383" s="2257"/>
      <c r="AT383" s="2253"/>
      <c r="AU383" s="2253"/>
      <c r="AV383" s="2253"/>
      <c r="AW383" s="2253"/>
      <c r="AX383" s="2253"/>
      <c r="AY383" s="2621"/>
      <c r="BF383"/>
      <c r="BG383"/>
      <c r="BH383"/>
      <c r="BI383"/>
      <c r="BJ383"/>
      <c r="BK383"/>
      <c r="BL383"/>
      <c r="BN383" s="4">
        <v>1</v>
      </c>
    </row>
    <row r="384" spans="1:66" s="48" customFormat="1" ht="21" customHeight="1" x14ac:dyDescent="0.25">
      <c r="A384" s="1401" t="str">
        <f t="shared" si="106"/>
        <v>►</v>
      </c>
      <c r="B384" s="1402" t="str">
        <f t="shared" si="107"/>
        <v>►</v>
      </c>
      <c r="C384" s="1403" t="str">
        <f t="shared" si="112"/>
        <v>►</v>
      </c>
      <c r="D384" s="2475" t="str">
        <f t="shared" si="108"/>
        <v>►</v>
      </c>
      <c r="E384" s="1402" t="str">
        <f t="shared" si="113"/>
        <v>►</v>
      </c>
      <c r="F384" s="1402" t="str">
        <f t="shared" si="114"/>
        <v>►</v>
      </c>
      <c r="G384" s="1402" t="str">
        <f t="shared" si="115"/>
        <v>►</v>
      </c>
      <c r="H384" s="2606"/>
      <c r="R384" s="2607"/>
      <c r="S384" s="2441"/>
      <c r="T384" s="2443"/>
      <c r="U384" s="2442"/>
      <c r="V384" s="2577">
        <f t="shared" si="116"/>
        <v>0</v>
      </c>
      <c r="W384" s="2578" t="str">
        <f>IF(OR(V384=0, ISBLANK(P384)), "", TEXT(ROUND(V384/INDEX(AI21:AI83, MATCH(P384, AH21:AH83, 0)), 0),"# ##0") &amp; " " &amp; P384)</f>
        <v/>
      </c>
      <c r="X384" s="2579">
        <f t="shared" si="117"/>
        <v>0</v>
      </c>
      <c r="Y384" s="2580">
        <f t="shared" si="118"/>
        <v>0</v>
      </c>
      <c r="Z384" s="2580" t="str">
        <f t="shared" si="119"/>
        <v/>
      </c>
      <c r="AA384" s="2581"/>
      <c r="AB384" s="2582">
        <f t="shared" si="110"/>
        <v>0</v>
      </c>
      <c r="AC384" s="2583">
        <v>1</v>
      </c>
      <c r="AD384" s="2584">
        <f t="shared" si="120"/>
        <v>0</v>
      </c>
      <c r="AE384" s="2564"/>
      <c r="AF384" s="2573">
        <f t="shared" si="111"/>
        <v>0</v>
      </c>
      <c r="AG384" s="2574">
        <f t="shared" si="121"/>
        <v>0</v>
      </c>
      <c r="AL384" s="1401" t="str">
        <f t="shared" si="109"/>
        <v>►</v>
      </c>
      <c r="AN384" s="76"/>
      <c r="AO384" s="76"/>
      <c r="AP384" s="76"/>
      <c r="AQ384" s="76"/>
      <c r="AS384" s="2257"/>
      <c r="AT384" s="2253"/>
      <c r="AU384" s="2253"/>
      <c r="AV384" s="2253"/>
      <c r="AW384" s="2253"/>
      <c r="AX384" s="2253"/>
      <c r="AY384" s="2621"/>
      <c r="BF384"/>
      <c r="BG384"/>
      <c r="BH384"/>
      <c r="BI384"/>
      <c r="BJ384"/>
      <c r="BK384"/>
      <c r="BL384"/>
      <c r="BN384" s="4">
        <v>1</v>
      </c>
    </row>
    <row r="385" spans="1:66" s="48" customFormat="1" ht="21" customHeight="1" x14ac:dyDescent="0.25">
      <c r="A385" s="1401" t="str">
        <f t="shared" si="106"/>
        <v>►</v>
      </c>
      <c r="B385" s="1402" t="str">
        <f t="shared" si="107"/>
        <v>►</v>
      </c>
      <c r="C385" s="1403" t="str">
        <f t="shared" si="112"/>
        <v>►</v>
      </c>
      <c r="D385" s="2475" t="str">
        <f t="shared" si="108"/>
        <v>►</v>
      </c>
      <c r="E385" s="1402" t="str">
        <f t="shared" si="113"/>
        <v>►</v>
      </c>
      <c r="F385" s="1402" t="str">
        <f t="shared" si="114"/>
        <v>►</v>
      </c>
      <c r="G385" s="1402" t="str">
        <f t="shared" si="115"/>
        <v>►</v>
      </c>
      <c r="H385" s="2606"/>
      <c r="R385" s="2607"/>
      <c r="S385" s="2441"/>
      <c r="T385" s="2443"/>
      <c r="U385" s="2442"/>
      <c r="V385" s="2589">
        <f t="shared" si="116"/>
        <v>0</v>
      </c>
      <c r="W385" s="2590" t="str">
        <f>IF(OR(V385=0, ISBLANK(P385)), "", TEXT(ROUND(V385/INDEX(AI21:AI83, MATCH(P385, AH21:AH83, 0)), 0),"# ##0") &amp; " " &amp; P385)</f>
        <v/>
      </c>
      <c r="X385" s="2591">
        <f t="shared" si="117"/>
        <v>0</v>
      </c>
      <c r="Y385" s="2592">
        <f t="shared" si="118"/>
        <v>0</v>
      </c>
      <c r="Z385" s="2592" t="str">
        <f t="shared" si="119"/>
        <v/>
      </c>
      <c r="AA385" s="2581"/>
      <c r="AB385" s="2593">
        <f t="shared" si="110"/>
        <v>0</v>
      </c>
      <c r="AC385" s="2583">
        <v>1</v>
      </c>
      <c r="AD385" s="2594">
        <f t="shared" si="120"/>
        <v>0</v>
      </c>
      <c r="AE385" s="2564"/>
      <c r="AF385" s="2573">
        <f t="shared" si="111"/>
        <v>0</v>
      </c>
      <c r="AG385" s="2574">
        <f t="shared" si="121"/>
        <v>0</v>
      </c>
      <c r="AL385" s="1401" t="str">
        <f t="shared" si="109"/>
        <v>►</v>
      </c>
      <c r="AN385" s="76"/>
      <c r="AO385" s="76"/>
      <c r="AP385" s="76"/>
      <c r="AQ385" s="76"/>
      <c r="AS385" s="2257"/>
      <c r="AT385" s="2253"/>
      <c r="AU385" s="2253"/>
      <c r="AV385" s="2253"/>
      <c r="AW385" s="2253"/>
      <c r="AX385" s="2253"/>
      <c r="AY385" s="2621"/>
      <c r="BF385"/>
      <c r="BG385"/>
      <c r="BH385"/>
      <c r="BI385"/>
      <c r="BJ385"/>
      <c r="BK385"/>
      <c r="BL385"/>
      <c r="BN385" s="4">
        <v>1</v>
      </c>
    </row>
    <row r="386" spans="1:66" s="48" customFormat="1" ht="21" customHeight="1" x14ac:dyDescent="0.25">
      <c r="A386" s="1401" t="str">
        <f t="shared" si="106"/>
        <v>►</v>
      </c>
      <c r="B386" s="1402" t="str">
        <f t="shared" si="107"/>
        <v>►</v>
      </c>
      <c r="C386" s="1403" t="str">
        <f t="shared" si="112"/>
        <v>►</v>
      </c>
      <c r="D386" s="2475" t="str">
        <f t="shared" si="108"/>
        <v>►</v>
      </c>
      <c r="E386" s="1402" t="str">
        <f t="shared" si="113"/>
        <v>►</v>
      </c>
      <c r="F386" s="1402" t="str">
        <f t="shared" si="114"/>
        <v>►</v>
      </c>
      <c r="G386" s="1402" t="str">
        <f t="shared" si="115"/>
        <v>►</v>
      </c>
      <c r="H386" s="2606"/>
      <c r="R386" s="2607"/>
      <c r="S386" s="2441"/>
      <c r="T386" s="2443"/>
      <c r="U386" s="2442"/>
      <c r="V386" s="2577">
        <f t="shared" si="116"/>
        <v>0</v>
      </c>
      <c r="W386" s="2578" t="str">
        <f>IF(OR(V386=0, ISBLANK(P386)), "", TEXT(ROUND(V386/INDEX(AI21:AI83, MATCH(P386, AH21:AH83, 0)), 0),"# ##0") &amp; " " &amp; P386)</f>
        <v/>
      </c>
      <c r="X386" s="2579">
        <f t="shared" si="117"/>
        <v>0</v>
      </c>
      <c r="Y386" s="2580">
        <f t="shared" si="118"/>
        <v>0</v>
      </c>
      <c r="Z386" s="2580" t="str">
        <f t="shared" si="119"/>
        <v/>
      </c>
      <c r="AA386" s="2581"/>
      <c r="AB386" s="2582">
        <f t="shared" si="110"/>
        <v>0</v>
      </c>
      <c r="AC386" s="2583">
        <v>1</v>
      </c>
      <c r="AD386" s="2584">
        <f t="shared" si="120"/>
        <v>0</v>
      </c>
      <c r="AE386" s="2564"/>
      <c r="AF386" s="2573">
        <f t="shared" si="111"/>
        <v>0</v>
      </c>
      <c r="AG386" s="2574">
        <f t="shared" si="121"/>
        <v>0</v>
      </c>
      <c r="AL386" s="1401" t="str">
        <f t="shared" si="109"/>
        <v>►</v>
      </c>
      <c r="AN386" s="76"/>
      <c r="AO386" s="76"/>
      <c r="AP386" s="76"/>
      <c r="AQ386" s="76"/>
      <c r="AS386" s="2257"/>
      <c r="AT386" s="2253"/>
      <c r="AU386" s="2253"/>
      <c r="AV386" s="2253"/>
      <c r="AW386" s="2253"/>
      <c r="AX386" s="2253"/>
      <c r="AY386" s="2621"/>
      <c r="BF386"/>
      <c r="BG386"/>
      <c r="BH386"/>
      <c r="BI386"/>
      <c r="BJ386"/>
      <c r="BK386"/>
      <c r="BL386"/>
      <c r="BN386" s="4">
        <v>1</v>
      </c>
    </row>
    <row r="387" spans="1:66" s="48" customFormat="1" ht="21" customHeight="1" x14ac:dyDescent="0.25">
      <c r="A387" s="1401" t="str">
        <f t="shared" si="106"/>
        <v>►</v>
      </c>
      <c r="B387" s="1402" t="str">
        <f t="shared" si="107"/>
        <v>►</v>
      </c>
      <c r="C387" s="1403" t="str">
        <f t="shared" si="112"/>
        <v>►</v>
      </c>
      <c r="D387" s="2475" t="str">
        <f t="shared" si="108"/>
        <v>►</v>
      </c>
      <c r="E387" s="1402" t="str">
        <f t="shared" si="113"/>
        <v>►</v>
      </c>
      <c r="F387" s="1402" t="str">
        <f t="shared" si="114"/>
        <v>►</v>
      </c>
      <c r="G387" s="1402" t="str">
        <f t="shared" si="115"/>
        <v>►</v>
      </c>
      <c r="H387" s="2606"/>
      <c r="R387" s="2607"/>
      <c r="S387" s="2441"/>
      <c r="T387" s="2443"/>
      <c r="U387" s="2442"/>
      <c r="V387" s="2589">
        <f t="shared" si="116"/>
        <v>0</v>
      </c>
      <c r="W387" s="2590" t="str">
        <f>IF(OR(V387=0, ISBLANK(P387)), "", TEXT(ROUND(V387/INDEX(AI21:AI83, MATCH(P387, AH21:AH83, 0)), 0),"# ##0") &amp; " " &amp; P387)</f>
        <v/>
      </c>
      <c r="X387" s="2591">
        <f t="shared" si="117"/>
        <v>0</v>
      </c>
      <c r="Y387" s="2592">
        <f t="shared" si="118"/>
        <v>0</v>
      </c>
      <c r="Z387" s="2592" t="str">
        <f t="shared" si="119"/>
        <v/>
      </c>
      <c r="AA387" s="2581"/>
      <c r="AB387" s="2593">
        <f t="shared" si="110"/>
        <v>0</v>
      </c>
      <c r="AC387" s="2583">
        <v>1</v>
      </c>
      <c r="AD387" s="2594">
        <f t="shared" si="120"/>
        <v>0</v>
      </c>
      <c r="AE387" s="2564"/>
      <c r="AF387" s="2573">
        <f t="shared" si="111"/>
        <v>0</v>
      </c>
      <c r="AG387" s="2574">
        <f t="shared" si="121"/>
        <v>0</v>
      </c>
      <c r="AL387" s="1401" t="str">
        <f t="shared" si="109"/>
        <v>►</v>
      </c>
      <c r="AN387" s="76"/>
      <c r="AO387" s="76"/>
      <c r="AP387" s="76"/>
      <c r="AQ387" s="76"/>
      <c r="AS387" s="2257"/>
      <c r="AT387" s="2253"/>
      <c r="AU387" s="2253"/>
      <c r="AV387" s="2253"/>
      <c r="AW387" s="2253"/>
      <c r="AX387" s="2253"/>
      <c r="AY387" s="2621"/>
      <c r="BF387"/>
      <c r="BG387"/>
      <c r="BH387"/>
      <c r="BI387"/>
      <c r="BJ387"/>
      <c r="BK387"/>
      <c r="BL387"/>
      <c r="BN387" s="4">
        <v>1</v>
      </c>
    </row>
    <row r="388" spans="1:66" s="48" customFormat="1" ht="21" customHeight="1" x14ac:dyDescent="0.25">
      <c r="A388" s="1401" t="str">
        <f t="shared" si="106"/>
        <v>►</v>
      </c>
      <c r="B388" s="1402" t="str">
        <f t="shared" si="107"/>
        <v>►</v>
      </c>
      <c r="C388" s="1403" t="str">
        <f t="shared" si="112"/>
        <v>►</v>
      </c>
      <c r="D388" s="2475" t="str">
        <f t="shared" si="108"/>
        <v>►</v>
      </c>
      <c r="E388" s="1402" t="str">
        <f t="shared" si="113"/>
        <v>►</v>
      </c>
      <c r="F388" s="1402" t="str">
        <f t="shared" si="114"/>
        <v>►</v>
      </c>
      <c r="G388" s="1402" t="str">
        <f t="shared" si="115"/>
        <v>►</v>
      </c>
      <c r="H388" s="2606"/>
      <c r="R388" s="2607"/>
      <c r="S388" s="2441"/>
      <c r="T388" s="2443"/>
      <c r="U388" s="2442"/>
      <c r="V388" s="2577">
        <f t="shared" si="116"/>
        <v>0</v>
      </c>
      <c r="W388" s="2578" t="str">
        <f>IF(OR(V388=0, ISBLANK(P388)), "", TEXT(ROUND(V388/INDEX(AI21:AI83, MATCH(P388, AH21:AH83, 0)), 0),"# ##0") &amp; " " &amp; P388)</f>
        <v/>
      </c>
      <c r="X388" s="2579">
        <f t="shared" si="117"/>
        <v>0</v>
      </c>
      <c r="Y388" s="2580">
        <f t="shared" si="118"/>
        <v>0</v>
      </c>
      <c r="Z388" s="2580" t="str">
        <f t="shared" si="119"/>
        <v/>
      </c>
      <c r="AA388" s="2581"/>
      <c r="AB388" s="2582">
        <f t="shared" si="110"/>
        <v>0</v>
      </c>
      <c r="AC388" s="2583">
        <v>1</v>
      </c>
      <c r="AD388" s="2584">
        <f t="shared" si="120"/>
        <v>0</v>
      </c>
      <c r="AE388" s="2564"/>
      <c r="AF388" s="2573">
        <f t="shared" si="111"/>
        <v>0</v>
      </c>
      <c r="AG388" s="2574">
        <f t="shared" si="121"/>
        <v>0</v>
      </c>
      <c r="AL388" s="1401" t="str">
        <f t="shared" si="109"/>
        <v>►</v>
      </c>
      <c r="AN388" s="76"/>
      <c r="AO388" s="76"/>
      <c r="AP388" s="76"/>
      <c r="AQ388" s="76"/>
      <c r="AS388" s="2257"/>
      <c r="AT388" s="2253"/>
      <c r="AU388" s="2253"/>
      <c r="AV388" s="2253"/>
      <c r="AW388" s="2253"/>
      <c r="AX388" s="2253"/>
      <c r="AY388" s="2621"/>
      <c r="BF388"/>
      <c r="BG388"/>
      <c r="BH388"/>
      <c r="BI388"/>
      <c r="BJ388"/>
      <c r="BK388"/>
      <c r="BL388"/>
      <c r="BN388" s="4">
        <v>1</v>
      </c>
    </row>
    <row r="389" spans="1:66" s="48" customFormat="1" ht="21" customHeight="1" x14ac:dyDescent="0.25">
      <c r="A389" s="1401" t="str">
        <f t="shared" si="106"/>
        <v>►</v>
      </c>
      <c r="B389" s="1402" t="str">
        <f t="shared" si="107"/>
        <v>►</v>
      </c>
      <c r="C389" s="1403" t="str">
        <f t="shared" si="112"/>
        <v>►</v>
      </c>
      <c r="D389" s="2475" t="str">
        <f t="shared" si="108"/>
        <v>►</v>
      </c>
      <c r="E389" s="1402" t="str">
        <f t="shared" si="113"/>
        <v>►</v>
      </c>
      <c r="F389" s="1402" t="str">
        <f t="shared" si="114"/>
        <v>►</v>
      </c>
      <c r="G389" s="1402" t="str">
        <f t="shared" si="115"/>
        <v>►</v>
      </c>
      <c r="H389" s="2606"/>
      <c r="R389" s="2607"/>
      <c r="S389" s="2441"/>
      <c r="T389" s="2443"/>
      <c r="U389" s="2442"/>
      <c r="V389" s="2589">
        <f t="shared" si="116"/>
        <v>0</v>
      </c>
      <c r="W389" s="2590" t="str">
        <f>IF(OR(V389=0, ISBLANK(P389)), "", TEXT(ROUND(V389/INDEX(AI21:AI83, MATCH(P389, AH21:AH83, 0)), 0),"# ##0") &amp; " " &amp; P389)</f>
        <v/>
      </c>
      <c r="X389" s="2591">
        <f t="shared" si="117"/>
        <v>0</v>
      </c>
      <c r="Y389" s="2592">
        <f t="shared" si="118"/>
        <v>0</v>
      </c>
      <c r="Z389" s="2592" t="str">
        <f t="shared" si="119"/>
        <v/>
      </c>
      <c r="AA389" s="2581"/>
      <c r="AB389" s="2593">
        <f t="shared" si="110"/>
        <v>0</v>
      </c>
      <c r="AC389" s="2583">
        <v>1</v>
      </c>
      <c r="AD389" s="2594">
        <f t="shared" si="120"/>
        <v>0</v>
      </c>
      <c r="AE389" s="2564"/>
      <c r="AF389" s="2573">
        <f t="shared" si="111"/>
        <v>0</v>
      </c>
      <c r="AG389" s="2574">
        <f t="shared" si="121"/>
        <v>0</v>
      </c>
      <c r="AL389" s="1401" t="str">
        <f t="shared" si="109"/>
        <v>►</v>
      </c>
      <c r="AN389" s="76"/>
      <c r="AO389" s="76"/>
      <c r="AP389" s="76"/>
      <c r="AQ389" s="76"/>
      <c r="AS389" s="2257"/>
      <c r="AT389" s="2253"/>
      <c r="AU389" s="2253"/>
      <c r="AV389" s="2253"/>
      <c r="AW389" s="2253"/>
      <c r="AX389" s="2253"/>
      <c r="AY389" s="2621"/>
      <c r="BF389"/>
      <c r="BG389"/>
      <c r="BH389"/>
      <c r="BI389"/>
      <c r="BJ389"/>
      <c r="BK389"/>
      <c r="BL389"/>
      <c r="BN389" s="4">
        <v>1</v>
      </c>
    </row>
    <row r="390" spans="1:66" s="48" customFormat="1" ht="21" customHeight="1" x14ac:dyDescent="0.25">
      <c r="A390" s="1401" t="str">
        <f t="shared" si="106"/>
        <v>►</v>
      </c>
      <c r="B390" s="1402" t="str">
        <f t="shared" si="107"/>
        <v>►</v>
      </c>
      <c r="C390" s="1403" t="str">
        <f t="shared" si="112"/>
        <v>►</v>
      </c>
      <c r="D390" s="2475" t="str">
        <f t="shared" si="108"/>
        <v>►</v>
      </c>
      <c r="E390" s="1402" t="str">
        <f t="shared" si="113"/>
        <v>►</v>
      </c>
      <c r="F390" s="1402" t="str">
        <f t="shared" si="114"/>
        <v>►</v>
      </c>
      <c r="G390" s="1402" t="str">
        <f t="shared" si="115"/>
        <v>►</v>
      </c>
      <c r="H390" s="2606"/>
      <c r="R390" s="2607"/>
      <c r="S390" s="2441"/>
      <c r="T390" s="2443"/>
      <c r="U390" s="2442"/>
      <c r="V390" s="2577">
        <f t="shared" si="116"/>
        <v>0</v>
      </c>
      <c r="W390" s="2578" t="str">
        <f>IF(OR(V390=0, ISBLANK(P390)), "", TEXT(ROUND(V390/INDEX(AI21:AI83, MATCH(P390, AH21:AH83, 0)), 0),"# ##0") &amp; " " &amp; P390)</f>
        <v/>
      </c>
      <c r="X390" s="2579">
        <f t="shared" si="117"/>
        <v>0</v>
      </c>
      <c r="Y390" s="2580">
        <f t="shared" si="118"/>
        <v>0</v>
      </c>
      <c r="Z390" s="2580" t="str">
        <f t="shared" si="119"/>
        <v/>
      </c>
      <c r="AA390" s="2581"/>
      <c r="AB390" s="2582">
        <f t="shared" si="110"/>
        <v>0</v>
      </c>
      <c r="AC390" s="2583">
        <v>1</v>
      </c>
      <c r="AD390" s="2584">
        <f t="shared" si="120"/>
        <v>0</v>
      </c>
      <c r="AE390" s="2564"/>
      <c r="AF390" s="2573">
        <f t="shared" si="111"/>
        <v>0</v>
      </c>
      <c r="AG390" s="2574">
        <f t="shared" si="121"/>
        <v>0</v>
      </c>
      <c r="AL390" s="1401" t="str">
        <f t="shared" si="109"/>
        <v>►</v>
      </c>
      <c r="AN390" s="76"/>
      <c r="AO390" s="76"/>
      <c r="AP390" s="76"/>
      <c r="AQ390" s="76"/>
      <c r="AS390" s="2257"/>
      <c r="AT390" s="2253"/>
      <c r="AU390" s="2253"/>
      <c r="AV390" s="2253"/>
      <c r="AW390" s="2253"/>
      <c r="AX390" s="2253"/>
      <c r="AY390" s="2621"/>
      <c r="BF390"/>
      <c r="BG390"/>
      <c r="BH390"/>
      <c r="BI390"/>
      <c r="BJ390"/>
      <c r="BK390"/>
      <c r="BL390"/>
      <c r="BN390" s="4">
        <v>1</v>
      </c>
    </row>
    <row r="391" spans="1:66" s="48" customFormat="1" ht="21" customHeight="1" x14ac:dyDescent="0.25">
      <c r="A391" s="1401" t="str">
        <f t="shared" si="106"/>
        <v>►</v>
      </c>
      <c r="B391" s="1402" t="str">
        <f t="shared" si="107"/>
        <v>►</v>
      </c>
      <c r="C391" s="1403" t="str">
        <f t="shared" si="112"/>
        <v>►</v>
      </c>
      <c r="D391" s="2475" t="str">
        <f t="shared" si="108"/>
        <v>►</v>
      </c>
      <c r="E391" s="1402" t="str">
        <f t="shared" si="113"/>
        <v>►</v>
      </c>
      <c r="F391" s="1402" t="str">
        <f t="shared" si="114"/>
        <v>►</v>
      </c>
      <c r="G391" s="1402" t="str">
        <f t="shared" si="115"/>
        <v>►</v>
      </c>
      <c r="H391" s="2606"/>
      <c r="R391" s="2607"/>
      <c r="S391" s="2441"/>
      <c r="T391" s="2443"/>
      <c r="U391" s="2442"/>
      <c r="V391" s="2589">
        <f t="shared" si="116"/>
        <v>0</v>
      </c>
      <c r="W391" s="2590" t="str">
        <f>IF(OR(V391=0, ISBLANK(P391)), "", TEXT(ROUND(V391/INDEX(AI21:AI83, MATCH(P391, AH21:AH83, 0)), 0),"# ##0") &amp; " " &amp; P391)</f>
        <v/>
      </c>
      <c r="X391" s="2591">
        <f t="shared" si="117"/>
        <v>0</v>
      </c>
      <c r="Y391" s="2592">
        <f t="shared" si="118"/>
        <v>0</v>
      </c>
      <c r="Z391" s="2592" t="str">
        <f t="shared" si="119"/>
        <v/>
      </c>
      <c r="AA391" s="2581"/>
      <c r="AB391" s="2593">
        <f t="shared" si="110"/>
        <v>0</v>
      </c>
      <c r="AC391" s="2583">
        <v>1</v>
      </c>
      <c r="AD391" s="2594">
        <f t="shared" si="120"/>
        <v>0</v>
      </c>
      <c r="AE391" s="2564"/>
      <c r="AF391" s="2573">
        <f t="shared" si="111"/>
        <v>0</v>
      </c>
      <c r="AG391" s="2574">
        <f t="shared" si="121"/>
        <v>0</v>
      </c>
      <c r="AL391" s="1401" t="str">
        <f t="shared" si="109"/>
        <v>►</v>
      </c>
      <c r="AN391" s="76"/>
      <c r="AO391" s="76"/>
      <c r="AP391" s="76"/>
      <c r="AQ391" s="76"/>
      <c r="AS391" s="2257"/>
      <c r="AT391" s="2253"/>
      <c r="AU391" s="2253"/>
      <c r="AV391" s="2253"/>
      <c r="AW391" s="2253"/>
      <c r="AX391" s="2253"/>
      <c r="AY391" s="2621"/>
      <c r="BF391"/>
      <c r="BG391"/>
      <c r="BH391"/>
      <c r="BI391"/>
      <c r="BJ391"/>
      <c r="BK391"/>
      <c r="BL391"/>
      <c r="BN391" s="4">
        <v>1</v>
      </c>
    </row>
    <row r="392" spans="1:66" s="48" customFormat="1" ht="21" customHeight="1" x14ac:dyDescent="0.25">
      <c r="A392" s="1401" t="str">
        <f t="shared" si="106"/>
        <v>►</v>
      </c>
      <c r="B392" s="1402" t="str">
        <f t="shared" si="107"/>
        <v>►</v>
      </c>
      <c r="C392" s="1403" t="str">
        <f t="shared" si="112"/>
        <v>►</v>
      </c>
      <c r="D392" s="2475" t="str">
        <f t="shared" si="108"/>
        <v>►</v>
      </c>
      <c r="E392" s="1402" t="str">
        <f t="shared" si="113"/>
        <v>►</v>
      </c>
      <c r="F392" s="1402" t="str">
        <f t="shared" si="114"/>
        <v>►</v>
      </c>
      <c r="G392" s="1402" t="str">
        <f t="shared" si="115"/>
        <v>►</v>
      </c>
      <c r="H392" s="2606"/>
      <c r="R392" s="2607"/>
      <c r="S392" s="2441"/>
      <c r="T392" s="2443"/>
      <c r="U392" s="2442"/>
      <c r="V392" s="2577">
        <f t="shared" si="116"/>
        <v>0</v>
      </c>
      <c r="W392" s="2578" t="str">
        <f>IF(OR(V392=0, ISBLANK(P392)), "", TEXT(ROUND(V392/INDEX(AI21:AI83, MATCH(P392, AH21:AH83, 0)), 0),"# ##0") &amp; " " &amp; P392)</f>
        <v/>
      </c>
      <c r="X392" s="2579">
        <f t="shared" si="117"/>
        <v>0</v>
      </c>
      <c r="Y392" s="2580">
        <f t="shared" si="118"/>
        <v>0</v>
      </c>
      <c r="Z392" s="2580" t="str">
        <f t="shared" si="119"/>
        <v/>
      </c>
      <c r="AA392" s="2581"/>
      <c r="AB392" s="2582">
        <f t="shared" si="110"/>
        <v>0</v>
      </c>
      <c r="AC392" s="2583">
        <v>1</v>
      </c>
      <c r="AD392" s="2584">
        <f t="shared" si="120"/>
        <v>0</v>
      </c>
      <c r="AE392" s="2564"/>
      <c r="AF392" s="2573">
        <f t="shared" si="111"/>
        <v>0</v>
      </c>
      <c r="AG392" s="2574">
        <f t="shared" si="121"/>
        <v>0</v>
      </c>
      <c r="AL392" s="1401" t="str">
        <f t="shared" si="109"/>
        <v>►</v>
      </c>
      <c r="AN392" s="76"/>
      <c r="AO392" s="76"/>
      <c r="AP392" s="76"/>
      <c r="AQ392" s="76"/>
      <c r="AS392" s="2257"/>
      <c r="AT392" s="2253"/>
      <c r="AU392" s="2253"/>
      <c r="AV392" s="2253"/>
      <c r="AW392" s="2253"/>
      <c r="AX392" s="2253"/>
      <c r="AY392" s="2621"/>
      <c r="BF392"/>
      <c r="BG392"/>
      <c r="BH392"/>
      <c r="BI392"/>
      <c r="BJ392"/>
      <c r="BK392"/>
      <c r="BL392"/>
      <c r="BN392" s="4">
        <v>1</v>
      </c>
    </row>
    <row r="393" spans="1:66" s="48" customFormat="1" ht="21" customHeight="1" x14ac:dyDescent="0.25">
      <c r="A393" s="1401" t="str">
        <f t="shared" si="106"/>
        <v>►</v>
      </c>
      <c r="B393" s="1402" t="str">
        <f t="shared" si="107"/>
        <v>►</v>
      </c>
      <c r="C393" s="1403" t="str">
        <f t="shared" si="112"/>
        <v>►</v>
      </c>
      <c r="D393" s="2475" t="str">
        <f t="shared" si="108"/>
        <v>►</v>
      </c>
      <c r="E393" s="1402" t="str">
        <f t="shared" si="113"/>
        <v>►</v>
      </c>
      <c r="F393" s="1402" t="str">
        <f t="shared" si="114"/>
        <v>►</v>
      </c>
      <c r="G393" s="1402" t="str">
        <f t="shared" si="115"/>
        <v>►</v>
      </c>
      <c r="H393" s="2606"/>
      <c r="R393" s="2607"/>
      <c r="S393" s="2441"/>
      <c r="T393" s="2443"/>
      <c r="U393" s="2442"/>
      <c r="V393" s="2589">
        <f t="shared" si="116"/>
        <v>0</v>
      </c>
      <c r="W393" s="2590" t="str">
        <f>IF(OR(V393=0, ISBLANK(P393)), "", TEXT(ROUND(V393/INDEX(AI21:AI83, MATCH(P393, AH21:AH83, 0)), 0),"# ##0") &amp; " " &amp; P393)</f>
        <v/>
      </c>
      <c r="X393" s="2591">
        <f t="shared" si="117"/>
        <v>0</v>
      </c>
      <c r="Y393" s="2592">
        <f t="shared" si="118"/>
        <v>0</v>
      </c>
      <c r="Z393" s="2592" t="str">
        <f t="shared" si="119"/>
        <v/>
      </c>
      <c r="AA393" s="2581"/>
      <c r="AB393" s="2593">
        <f t="shared" si="110"/>
        <v>0</v>
      </c>
      <c r="AC393" s="2583">
        <v>1</v>
      </c>
      <c r="AD393" s="2594">
        <f t="shared" si="120"/>
        <v>0</v>
      </c>
      <c r="AE393" s="2564"/>
      <c r="AF393" s="2573">
        <f t="shared" si="111"/>
        <v>0</v>
      </c>
      <c r="AG393" s="2574">
        <f t="shared" si="121"/>
        <v>0</v>
      </c>
      <c r="AL393" s="1401" t="str">
        <f t="shared" si="109"/>
        <v>►</v>
      </c>
      <c r="AN393" s="76"/>
      <c r="AO393" s="76"/>
      <c r="AP393" s="76"/>
      <c r="AQ393" s="76"/>
      <c r="AS393" s="2257"/>
      <c r="AT393" s="2253"/>
      <c r="AU393" s="2253"/>
      <c r="AV393" s="2253"/>
      <c r="AW393" s="2253"/>
      <c r="AX393" s="2253"/>
      <c r="AY393" s="2621"/>
      <c r="BF393"/>
      <c r="BG393"/>
      <c r="BH393"/>
      <c r="BI393"/>
      <c r="BJ393"/>
      <c r="BK393"/>
      <c r="BL393"/>
      <c r="BN393" s="4">
        <v>1</v>
      </c>
    </row>
    <row r="394" spans="1:66" s="48" customFormat="1" ht="21" customHeight="1" x14ac:dyDescent="0.25">
      <c r="A394" s="1401" t="str">
        <f t="shared" si="106"/>
        <v>►</v>
      </c>
      <c r="B394" s="1402" t="str">
        <f t="shared" si="107"/>
        <v>►</v>
      </c>
      <c r="C394" s="1403" t="str">
        <f t="shared" si="112"/>
        <v>►</v>
      </c>
      <c r="D394" s="2475" t="str">
        <f t="shared" si="108"/>
        <v>►</v>
      </c>
      <c r="E394" s="1402" t="str">
        <f t="shared" si="113"/>
        <v>►</v>
      </c>
      <c r="F394" s="1402" t="str">
        <f t="shared" si="114"/>
        <v>►</v>
      </c>
      <c r="G394" s="1402" t="str">
        <f t="shared" si="115"/>
        <v>►</v>
      </c>
      <c r="H394" s="2606"/>
      <c r="R394" s="2607"/>
      <c r="S394" s="2441"/>
      <c r="T394" s="2443"/>
      <c r="U394" s="2442"/>
      <c r="V394" s="2577">
        <f t="shared" si="116"/>
        <v>0</v>
      </c>
      <c r="W394" s="2578" t="str">
        <f>IF(OR(V394=0, ISBLANK(P394)), "", TEXT(ROUND(V394/INDEX(AI21:AI83, MATCH(P394, AH21:AH83, 0)), 0),"# ##0") &amp; " " &amp; P394)</f>
        <v/>
      </c>
      <c r="X394" s="2579">
        <f t="shared" si="117"/>
        <v>0</v>
      </c>
      <c r="Y394" s="2580">
        <f t="shared" si="118"/>
        <v>0</v>
      </c>
      <c r="Z394" s="2580" t="str">
        <f t="shared" si="119"/>
        <v/>
      </c>
      <c r="AA394" s="2581"/>
      <c r="AB394" s="2582">
        <f t="shared" si="110"/>
        <v>0</v>
      </c>
      <c r="AC394" s="2583">
        <v>1</v>
      </c>
      <c r="AD394" s="2584">
        <f t="shared" si="120"/>
        <v>0</v>
      </c>
      <c r="AE394" s="2564"/>
      <c r="AF394" s="2573">
        <f t="shared" si="111"/>
        <v>0</v>
      </c>
      <c r="AG394" s="2574">
        <f t="shared" si="121"/>
        <v>0</v>
      </c>
      <c r="AL394" s="1401" t="str">
        <f t="shared" si="109"/>
        <v>►</v>
      </c>
      <c r="AN394" s="76"/>
      <c r="AO394" s="76"/>
      <c r="AP394" s="76"/>
      <c r="AQ394" s="76"/>
      <c r="AS394" s="2257"/>
      <c r="AT394" s="2253"/>
      <c r="AU394" s="2253"/>
      <c r="AV394" s="2253"/>
      <c r="AW394" s="2253"/>
      <c r="AX394" s="2253"/>
      <c r="AY394" s="2621"/>
      <c r="BF394"/>
      <c r="BG394"/>
      <c r="BH394"/>
      <c r="BI394"/>
      <c r="BJ394"/>
      <c r="BK394"/>
      <c r="BL394"/>
      <c r="BN394" s="4">
        <v>1</v>
      </c>
    </row>
    <row r="395" spans="1:66" s="48" customFormat="1" ht="21" customHeight="1" x14ac:dyDescent="0.25">
      <c r="A395" s="1401" t="str">
        <f t="shared" si="106"/>
        <v>►</v>
      </c>
      <c r="B395" s="1402" t="str">
        <f t="shared" si="107"/>
        <v>►</v>
      </c>
      <c r="C395" s="1403" t="str">
        <f t="shared" si="112"/>
        <v>►</v>
      </c>
      <c r="D395" s="2475" t="str">
        <f t="shared" si="108"/>
        <v>►</v>
      </c>
      <c r="E395" s="1402" t="str">
        <f t="shared" si="113"/>
        <v>►</v>
      </c>
      <c r="F395" s="1402" t="str">
        <f t="shared" si="114"/>
        <v>►</v>
      </c>
      <c r="G395" s="1402" t="str">
        <f t="shared" si="115"/>
        <v>►</v>
      </c>
      <c r="H395" s="2606"/>
      <c r="R395" s="2607"/>
      <c r="S395" s="2441"/>
      <c r="T395" s="2443"/>
      <c r="U395" s="2442"/>
      <c r="V395" s="2589">
        <f t="shared" si="116"/>
        <v>0</v>
      </c>
      <c r="W395" s="2590" t="str">
        <f>IF(OR(V395=0, ISBLANK(P395)), "", TEXT(ROUND(V395/INDEX(AI21:AI83, MATCH(P395, AH21:AH83, 0)), 0),"# ##0") &amp; " " &amp; P395)</f>
        <v/>
      </c>
      <c r="X395" s="2591">
        <f t="shared" si="117"/>
        <v>0</v>
      </c>
      <c r="Y395" s="2592">
        <f t="shared" si="118"/>
        <v>0</v>
      </c>
      <c r="Z395" s="2592" t="str">
        <f t="shared" si="119"/>
        <v/>
      </c>
      <c r="AA395" s="2581"/>
      <c r="AB395" s="2593">
        <f t="shared" si="110"/>
        <v>0</v>
      </c>
      <c r="AC395" s="2583">
        <v>1</v>
      </c>
      <c r="AD395" s="2594">
        <f t="shared" si="120"/>
        <v>0</v>
      </c>
      <c r="AE395" s="2564"/>
      <c r="AF395" s="2573">
        <f t="shared" si="111"/>
        <v>0</v>
      </c>
      <c r="AG395" s="2574">
        <f t="shared" si="121"/>
        <v>0</v>
      </c>
      <c r="AL395" s="1401" t="str">
        <f t="shared" si="109"/>
        <v>►</v>
      </c>
      <c r="AN395" s="76"/>
      <c r="AO395" s="76"/>
      <c r="AP395" s="76"/>
      <c r="AQ395" s="76"/>
      <c r="AS395" s="2257"/>
      <c r="AT395" s="2253"/>
      <c r="AU395" s="2253"/>
      <c r="AV395" s="2253"/>
      <c r="AW395" s="2253"/>
      <c r="AX395" s="2253"/>
      <c r="AY395" s="2621"/>
      <c r="BF395"/>
      <c r="BG395"/>
      <c r="BH395"/>
      <c r="BI395"/>
      <c r="BJ395"/>
      <c r="BK395"/>
      <c r="BL395"/>
      <c r="BN395" s="4">
        <v>1</v>
      </c>
    </row>
    <row r="396" spans="1:66" s="48" customFormat="1" ht="21" customHeight="1" x14ac:dyDescent="0.25">
      <c r="A396" s="1401" t="str">
        <f t="shared" si="106"/>
        <v>►</v>
      </c>
      <c r="B396" s="1402" t="str">
        <f t="shared" si="107"/>
        <v>►</v>
      </c>
      <c r="C396" s="1403" t="str">
        <f t="shared" si="112"/>
        <v>►</v>
      </c>
      <c r="D396" s="2475" t="str">
        <f t="shared" si="108"/>
        <v>►</v>
      </c>
      <c r="E396" s="1402" t="str">
        <f t="shared" si="113"/>
        <v>►</v>
      </c>
      <c r="F396" s="1402" t="str">
        <f t="shared" si="114"/>
        <v>►</v>
      </c>
      <c r="G396" s="1402" t="str">
        <f t="shared" si="115"/>
        <v>►</v>
      </c>
      <c r="H396" s="2606"/>
      <c r="R396" s="2607"/>
      <c r="S396" s="2441"/>
      <c r="T396" s="2443"/>
      <c r="U396" s="2442"/>
      <c r="V396" s="2577">
        <f t="shared" si="116"/>
        <v>0</v>
      </c>
      <c r="W396" s="2578" t="str">
        <f>IF(OR(V396=0, ISBLANK(P396)), "", TEXT(ROUND(V396/INDEX(AI21:AI83, MATCH(P396, AH21:AH83, 0)), 0),"# ##0") &amp; " " &amp; P396)</f>
        <v/>
      </c>
      <c r="X396" s="2579">
        <f t="shared" si="117"/>
        <v>0</v>
      </c>
      <c r="Y396" s="2580">
        <f t="shared" si="118"/>
        <v>0</v>
      </c>
      <c r="Z396" s="2580" t="str">
        <f t="shared" si="119"/>
        <v/>
      </c>
      <c r="AA396" s="2581"/>
      <c r="AB396" s="2582">
        <f t="shared" si="110"/>
        <v>0</v>
      </c>
      <c r="AC396" s="2583">
        <v>1</v>
      </c>
      <c r="AD396" s="2584">
        <f t="shared" si="120"/>
        <v>0</v>
      </c>
      <c r="AE396" s="2564"/>
      <c r="AF396" s="2573">
        <f t="shared" si="111"/>
        <v>0</v>
      </c>
      <c r="AG396" s="2574">
        <f t="shared" si="121"/>
        <v>0</v>
      </c>
      <c r="AL396" s="1401" t="str">
        <f t="shared" si="109"/>
        <v>►</v>
      </c>
      <c r="AN396" s="76"/>
      <c r="AO396" s="76"/>
      <c r="AP396" s="76"/>
      <c r="AQ396" s="76"/>
      <c r="AS396" s="2257"/>
      <c r="AT396" s="2253"/>
      <c r="AU396" s="2253"/>
      <c r="AV396" s="2253"/>
      <c r="AW396" s="2253"/>
      <c r="AX396" s="2253"/>
      <c r="AY396" s="2621"/>
      <c r="BF396"/>
      <c r="BG396"/>
      <c r="BH396"/>
      <c r="BI396"/>
      <c r="BJ396"/>
      <c r="BK396"/>
      <c r="BL396"/>
      <c r="BN396" s="4">
        <v>1</v>
      </c>
    </row>
    <row r="397" spans="1:66" s="48" customFormat="1" ht="21" customHeight="1" x14ac:dyDescent="0.25">
      <c r="A397" s="1401" t="str">
        <f t="shared" ref="A397:A460" si="122">IF(H397&lt;&gt;"A", "►", "A")</f>
        <v>►</v>
      </c>
      <c r="B397" s="1402" t="str">
        <f t="shared" ref="B397:B460" si="123">IF(A397="►","►",IF(A397="A",IF(ISTEXT(I397),I397,"")))</f>
        <v>►</v>
      </c>
      <c r="C397" s="1403" t="str">
        <f t="shared" si="112"/>
        <v>►</v>
      </c>
      <c r="D397" s="2475" t="str">
        <f t="shared" ref="D397:D460" si="124">IF(B397="►","►",IFERROR(MID(B397,SEARCH(".",B397)+1,SEARCH(".",B397,SEARCH(".",B397)+1)-SEARCH(".",B397)-1),0))</f>
        <v>►</v>
      </c>
      <c r="E397" s="1402" t="str">
        <f t="shared" si="113"/>
        <v>►</v>
      </c>
      <c r="F397" s="1402" t="str">
        <f t="shared" si="114"/>
        <v>►</v>
      </c>
      <c r="G397" s="1402" t="str">
        <f t="shared" si="115"/>
        <v>►</v>
      </c>
      <c r="H397" s="2606"/>
      <c r="R397" s="2607"/>
      <c r="S397" s="2441"/>
      <c r="T397" s="2443"/>
      <c r="U397" s="2442"/>
      <c r="V397" s="2589">
        <f t="shared" si="116"/>
        <v>0</v>
      </c>
      <c r="W397" s="2590" t="str">
        <f>IF(OR(V397=0, ISBLANK(P397)), "", TEXT(ROUND(V397/INDEX(AI21:AI83, MATCH(P397, AH21:AH83, 0)), 0),"# ##0") &amp; " " &amp; P397)</f>
        <v/>
      </c>
      <c r="X397" s="2591">
        <f t="shared" si="117"/>
        <v>0</v>
      </c>
      <c r="Y397" s="2592">
        <f t="shared" si="118"/>
        <v>0</v>
      </c>
      <c r="Z397" s="2592" t="str">
        <f t="shared" si="119"/>
        <v/>
      </c>
      <c r="AA397" s="2581"/>
      <c r="AB397" s="2593">
        <f t="shared" si="110"/>
        <v>0</v>
      </c>
      <c r="AC397" s="2583">
        <v>1</v>
      </c>
      <c r="AD397" s="2594">
        <f t="shared" si="120"/>
        <v>0</v>
      </c>
      <c r="AE397" s="2564"/>
      <c r="AF397" s="2573">
        <f t="shared" si="111"/>
        <v>0</v>
      </c>
      <c r="AG397" s="2574">
        <f t="shared" si="121"/>
        <v>0</v>
      </c>
      <c r="AL397" s="1401" t="str">
        <f t="shared" si="109"/>
        <v>►</v>
      </c>
      <c r="AN397" s="76"/>
      <c r="AO397" s="76"/>
      <c r="AP397" s="76"/>
      <c r="AQ397" s="76"/>
      <c r="AS397" s="2257"/>
      <c r="AT397" s="2253"/>
      <c r="AU397" s="2253"/>
      <c r="AV397" s="2253"/>
      <c r="AW397" s="2253"/>
      <c r="AX397" s="2253"/>
      <c r="AY397" s="2621"/>
      <c r="BF397"/>
      <c r="BG397"/>
      <c r="BH397"/>
      <c r="BI397"/>
      <c r="BJ397"/>
      <c r="BK397"/>
      <c r="BL397"/>
      <c r="BN397" s="4">
        <v>1</v>
      </c>
    </row>
    <row r="398" spans="1:66" s="48" customFormat="1" ht="21" customHeight="1" x14ac:dyDescent="0.25">
      <c r="A398" s="1401" t="str">
        <f t="shared" si="122"/>
        <v>►</v>
      </c>
      <c r="B398" s="1402" t="str">
        <f t="shared" si="123"/>
        <v>►</v>
      </c>
      <c r="C398" s="1403" t="str">
        <f t="shared" si="112"/>
        <v>►</v>
      </c>
      <c r="D398" s="2475" t="str">
        <f t="shared" si="124"/>
        <v>►</v>
      </c>
      <c r="E398" s="1402" t="str">
        <f t="shared" si="113"/>
        <v>►</v>
      </c>
      <c r="F398" s="1402" t="str">
        <f t="shared" si="114"/>
        <v>►</v>
      </c>
      <c r="G398" s="1402" t="str">
        <f t="shared" si="115"/>
        <v>►</v>
      </c>
      <c r="H398" s="2606"/>
      <c r="R398" s="2607"/>
      <c r="S398" s="2441"/>
      <c r="T398" s="2443"/>
      <c r="U398" s="2442"/>
      <c r="V398" s="2577">
        <f t="shared" si="116"/>
        <v>0</v>
      </c>
      <c r="W398" s="2578" t="str">
        <f>IF(OR(V398=0, ISBLANK(P398)), "", TEXT(ROUND(V398/INDEX(AI21:AI83, MATCH(P398, AH21:AH83, 0)), 0),"# ##0") &amp; " " &amp; P398)</f>
        <v/>
      </c>
      <c r="X398" s="2579">
        <f t="shared" si="117"/>
        <v>0</v>
      </c>
      <c r="Y398" s="2580">
        <f t="shared" si="118"/>
        <v>0</v>
      </c>
      <c r="Z398" s="2580" t="str">
        <f t="shared" si="119"/>
        <v/>
      </c>
      <c r="AA398" s="2581"/>
      <c r="AB398" s="2582">
        <f t="shared" si="110"/>
        <v>0</v>
      </c>
      <c r="AC398" s="2583">
        <v>1</v>
      </c>
      <c r="AD398" s="2584">
        <f t="shared" si="120"/>
        <v>0</v>
      </c>
      <c r="AE398" s="2564"/>
      <c r="AF398" s="2573">
        <f t="shared" si="111"/>
        <v>0</v>
      </c>
      <c r="AG398" s="2574">
        <f t="shared" si="121"/>
        <v>0</v>
      </c>
      <c r="AL398" s="1401" t="str">
        <f t="shared" si="109"/>
        <v>►</v>
      </c>
      <c r="AN398" s="76"/>
      <c r="AO398" s="76"/>
      <c r="AP398" s="76"/>
      <c r="AQ398" s="76"/>
      <c r="AS398" s="2257"/>
      <c r="AT398" s="2253"/>
      <c r="AU398" s="2253"/>
      <c r="AV398" s="2253"/>
      <c r="AW398" s="2253"/>
      <c r="AX398" s="2253"/>
      <c r="AY398" s="2621"/>
      <c r="BF398"/>
      <c r="BG398"/>
      <c r="BH398"/>
      <c r="BI398"/>
      <c r="BJ398"/>
      <c r="BK398"/>
      <c r="BL398"/>
      <c r="BN398" s="4">
        <v>1</v>
      </c>
    </row>
    <row r="399" spans="1:66" s="48" customFormat="1" ht="21" customHeight="1" x14ac:dyDescent="0.25">
      <c r="A399" s="1401" t="str">
        <f t="shared" si="122"/>
        <v>►</v>
      </c>
      <c r="B399" s="1402" t="str">
        <f t="shared" si="123"/>
        <v>►</v>
      </c>
      <c r="C399" s="1403" t="str">
        <f t="shared" si="112"/>
        <v>►</v>
      </c>
      <c r="D399" s="2475" t="str">
        <f t="shared" si="124"/>
        <v>►</v>
      </c>
      <c r="E399" s="1402" t="str">
        <f t="shared" si="113"/>
        <v>►</v>
      </c>
      <c r="F399" s="1402" t="str">
        <f t="shared" si="114"/>
        <v>►</v>
      </c>
      <c r="G399" s="1402" t="str">
        <f t="shared" si="115"/>
        <v>►</v>
      </c>
      <c r="H399" s="2606"/>
      <c r="R399" s="2607"/>
      <c r="S399" s="2441"/>
      <c r="T399" s="2443"/>
      <c r="U399" s="2442"/>
      <c r="V399" s="2589">
        <f t="shared" si="116"/>
        <v>0</v>
      </c>
      <c r="W399" s="2590" t="str">
        <f>IF(OR(V399=0, ISBLANK(P399)), "", TEXT(ROUND(V399/INDEX(AI21:AI83, MATCH(P399, AH21:AH83, 0)), 0),"# ##0") &amp; " " &amp; P399)</f>
        <v/>
      </c>
      <c r="X399" s="2591">
        <f t="shared" si="117"/>
        <v>0</v>
      </c>
      <c r="Y399" s="2592">
        <f t="shared" si="118"/>
        <v>0</v>
      </c>
      <c r="Z399" s="2592" t="str">
        <f t="shared" si="119"/>
        <v/>
      </c>
      <c r="AA399" s="2581"/>
      <c r="AB399" s="2593">
        <f t="shared" si="110"/>
        <v>0</v>
      </c>
      <c r="AC399" s="2583">
        <v>1</v>
      </c>
      <c r="AD399" s="2594">
        <f t="shared" si="120"/>
        <v>0</v>
      </c>
      <c r="AE399" s="2564"/>
      <c r="AF399" s="2573">
        <f t="shared" si="111"/>
        <v>0</v>
      </c>
      <c r="AG399" s="2574">
        <f t="shared" si="121"/>
        <v>0</v>
      </c>
      <c r="AL399" s="1401" t="str">
        <f t="shared" si="109"/>
        <v>►</v>
      </c>
      <c r="AN399" s="76"/>
      <c r="AO399" s="76"/>
      <c r="AP399" s="76"/>
      <c r="AQ399" s="76"/>
      <c r="AS399" s="2257"/>
      <c r="AT399" s="2253"/>
      <c r="AU399" s="2253"/>
      <c r="AV399" s="2253"/>
      <c r="AW399" s="2253"/>
      <c r="AX399" s="2253"/>
      <c r="AY399" s="2621"/>
      <c r="BF399"/>
      <c r="BG399"/>
      <c r="BH399"/>
      <c r="BI399"/>
      <c r="BJ399"/>
      <c r="BK399"/>
      <c r="BL399"/>
      <c r="BN399" s="4">
        <v>1</v>
      </c>
    </row>
    <row r="400" spans="1:66" s="48" customFormat="1" ht="21" customHeight="1" x14ac:dyDescent="0.25">
      <c r="A400" s="1401" t="str">
        <f t="shared" si="122"/>
        <v>►</v>
      </c>
      <c r="B400" s="1402" t="str">
        <f t="shared" si="123"/>
        <v>►</v>
      </c>
      <c r="C400" s="1403" t="str">
        <f t="shared" si="112"/>
        <v>►</v>
      </c>
      <c r="D400" s="2475" t="str">
        <f t="shared" si="124"/>
        <v>►</v>
      </c>
      <c r="E400" s="1402" t="str">
        <f t="shared" si="113"/>
        <v>►</v>
      </c>
      <c r="F400" s="1402" t="str">
        <f t="shared" si="114"/>
        <v>►</v>
      </c>
      <c r="G400" s="1402" t="str">
        <f t="shared" si="115"/>
        <v>►</v>
      </c>
      <c r="H400" s="2606"/>
      <c r="R400" s="2607"/>
      <c r="S400" s="2441"/>
      <c r="T400" s="2443"/>
      <c r="U400" s="2442"/>
      <c r="V400" s="2577">
        <f t="shared" si="116"/>
        <v>0</v>
      </c>
      <c r="W400" s="2578" t="str">
        <f>IF(OR(V400=0, ISBLANK(P400)), "", TEXT(ROUND(V400/INDEX(AI21:AI83, MATCH(P400, AH21:AH83, 0)), 0),"# ##0") &amp; " " &amp; P400)</f>
        <v/>
      </c>
      <c r="X400" s="2579">
        <f t="shared" si="117"/>
        <v>0</v>
      </c>
      <c r="Y400" s="2580">
        <f t="shared" si="118"/>
        <v>0</v>
      </c>
      <c r="Z400" s="2580" t="str">
        <f t="shared" si="119"/>
        <v/>
      </c>
      <c r="AA400" s="2581"/>
      <c r="AB400" s="2582">
        <f t="shared" si="110"/>
        <v>0</v>
      </c>
      <c r="AC400" s="2583">
        <v>1</v>
      </c>
      <c r="AD400" s="2584">
        <f t="shared" si="120"/>
        <v>0</v>
      </c>
      <c r="AE400" s="2564"/>
      <c r="AF400" s="2573">
        <f t="shared" si="111"/>
        <v>0</v>
      </c>
      <c r="AG400" s="2574">
        <f t="shared" si="121"/>
        <v>0</v>
      </c>
      <c r="AL400" s="1401" t="str">
        <f t="shared" si="109"/>
        <v>►</v>
      </c>
      <c r="AN400" s="76"/>
      <c r="AO400" s="76"/>
      <c r="AP400" s="76"/>
      <c r="AQ400" s="76"/>
      <c r="AS400" s="2257"/>
      <c r="AT400" s="2253"/>
      <c r="AU400" s="2253"/>
      <c r="AV400" s="2253"/>
      <c r="AW400" s="2253"/>
      <c r="AX400" s="2253"/>
      <c r="AY400" s="2621"/>
      <c r="BF400"/>
      <c r="BG400"/>
      <c r="BH400"/>
      <c r="BI400"/>
      <c r="BJ400"/>
      <c r="BK400"/>
      <c r="BL400"/>
      <c r="BN400" s="4">
        <v>1</v>
      </c>
    </row>
    <row r="401" spans="1:66" s="48" customFormat="1" ht="21" customHeight="1" x14ac:dyDescent="0.25">
      <c r="A401" s="1401" t="str">
        <f t="shared" si="122"/>
        <v>►</v>
      </c>
      <c r="B401" s="1402" t="str">
        <f t="shared" si="123"/>
        <v>►</v>
      </c>
      <c r="C401" s="1403" t="str">
        <f t="shared" si="112"/>
        <v>►</v>
      </c>
      <c r="D401" s="2475" t="str">
        <f t="shared" si="124"/>
        <v>►</v>
      </c>
      <c r="E401" s="1402" t="str">
        <f t="shared" si="113"/>
        <v>►</v>
      </c>
      <c r="F401" s="1402" t="str">
        <f t="shared" si="114"/>
        <v>►</v>
      </c>
      <c r="G401" s="1402" t="str">
        <f t="shared" si="115"/>
        <v>►</v>
      </c>
      <c r="H401" s="2606"/>
      <c r="R401" s="2607"/>
      <c r="S401" s="2441"/>
      <c r="T401" s="2443"/>
      <c r="U401" s="2442"/>
      <c r="V401" s="2589">
        <f t="shared" si="116"/>
        <v>0</v>
      </c>
      <c r="W401" s="2590" t="str">
        <f>IF(OR(V401=0, ISBLANK(P401)), "", TEXT(ROUND(V401/INDEX(AI21:AI83, MATCH(P401, AH21:AH83, 0)), 0),"# ##0") &amp; " " &amp; P401)</f>
        <v/>
      </c>
      <c r="X401" s="2591">
        <f t="shared" si="117"/>
        <v>0</v>
      </c>
      <c r="Y401" s="2592">
        <f t="shared" si="118"/>
        <v>0</v>
      </c>
      <c r="Z401" s="2592" t="str">
        <f t="shared" si="119"/>
        <v/>
      </c>
      <c r="AA401" s="2581"/>
      <c r="AB401" s="2593">
        <f t="shared" si="110"/>
        <v>0</v>
      </c>
      <c r="AC401" s="2583">
        <v>1</v>
      </c>
      <c r="AD401" s="2594">
        <f t="shared" si="120"/>
        <v>0</v>
      </c>
      <c r="AE401" s="2564"/>
      <c r="AF401" s="2573">
        <f t="shared" si="111"/>
        <v>0</v>
      </c>
      <c r="AG401" s="2574">
        <f t="shared" si="121"/>
        <v>0</v>
      </c>
      <c r="AL401" s="1401" t="str">
        <f t="shared" ref="AL401:AL464" si="125">A401</f>
        <v>►</v>
      </c>
      <c r="AN401" s="76"/>
      <c r="AO401" s="76"/>
      <c r="AP401" s="76"/>
      <c r="AQ401" s="76"/>
      <c r="AS401" s="2257"/>
      <c r="AT401" s="2253"/>
      <c r="AU401" s="2253"/>
      <c r="AV401" s="2253"/>
      <c r="AW401" s="2253"/>
      <c r="AX401" s="2253"/>
      <c r="AY401" s="2621"/>
      <c r="BF401"/>
      <c r="BG401"/>
      <c r="BH401"/>
      <c r="BI401"/>
      <c r="BJ401"/>
      <c r="BK401"/>
      <c r="BL401"/>
      <c r="BN401" s="4">
        <v>1</v>
      </c>
    </row>
    <row r="402" spans="1:66" s="48" customFormat="1" ht="21" customHeight="1" x14ac:dyDescent="0.25">
      <c r="A402" s="1401" t="str">
        <f t="shared" si="122"/>
        <v>►</v>
      </c>
      <c r="B402" s="1402" t="str">
        <f t="shared" si="123"/>
        <v>►</v>
      </c>
      <c r="C402" s="1403" t="str">
        <f t="shared" si="112"/>
        <v>►</v>
      </c>
      <c r="D402" s="2475" t="str">
        <f t="shared" si="124"/>
        <v>►</v>
      </c>
      <c r="E402" s="1402" t="str">
        <f t="shared" si="113"/>
        <v>►</v>
      </c>
      <c r="F402" s="1402" t="str">
        <f t="shared" si="114"/>
        <v>►</v>
      </c>
      <c r="G402" s="1402" t="str">
        <f t="shared" si="115"/>
        <v>►</v>
      </c>
      <c r="H402" s="2606"/>
      <c r="R402" s="2607"/>
      <c r="S402" s="2441"/>
      <c r="T402" s="2443"/>
      <c r="U402" s="2442"/>
      <c r="V402" s="2577">
        <f t="shared" si="116"/>
        <v>0</v>
      </c>
      <c r="W402" s="2578" t="str">
        <f>IF(OR(V402=0, ISBLANK(P402)), "", TEXT(ROUND(V402/INDEX(AI21:AI83, MATCH(P402, AH21:AH83, 0)), 0),"# ##0") &amp; " " &amp; P402)</f>
        <v/>
      </c>
      <c r="X402" s="2579">
        <f t="shared" si="117"/>
        <v>0</v>
      </c>
      <c r="Y402" s="2580">
        <f t="shared" si="118"/>
        <v>0</v>
      </c>
      <c r="Z402" s="2580" t="str">
        <f t="shared" si="119"/>
        <v/>
      </c>
      <c r="AA402" s="2581"/>
      <c r="AB402" s="2582">
        <f t="shared" si="110"/>
        <v>0</v>
      </c>
      <c r="AC402" s="2583">
        <v>1</v>
      </c>
      <c r="AD402" s="2584">
        <f t="shared" si="120"/>
        <v>0</v>
      </c>
      <c r="AE402" s="2564"/>
      <c r="AF402" s="2573">
        <f t="shared" si="111"/>
        <v>0</v>
      </c>
      <c r="AG402" s="2574">
        <f t="shared" si="121"/>
        <v>0</v>
      </c>
      <c r="AL402" s="1401" t="str">
        <f t="shared" si="125"/>
        <v>►</v>
      </c>
      <c r="AN402" s="76"/>
      <c r="AO402" s="76"/>
      <c r="AP402" s="76"/>
      <c r="AQ402" s="76"/>
      <c r="AS402" s="2257"/>
      <c r="AT402" s="2253"/>
      <c r="AU402" s="2253"/>
      <c r="AV402" s="2253"/>
      <c r="AW402" s="2253"/>
      <c r="AX402" s="2253"/>
      <c r="AY402" s="2621"/>
      <c r="BF402"/>
      <c r="BG402"/>
      <c r="BH402"/>
      <c r="BI402"/>
      <c r="BJ402"/>
      <c r="BK402"/>
      <c r="BL402"/>
      <c r="BN402" s="4">
        <v>1</v>
      </c>
    </row>
    <row r="403" spans="1:66" s="48" customFormat="1" ht="21" customHeight="1" x14ac:dyDescent="0.25">
      <c r="A403" s="1401" t="str">
        <f t="shared" si="122"/>
        <v>►</v>
      </c>
      <c r="B403" s="1402" t="str">
        <f t="shared" si="123"/>
        <v>►</v>
      </c>
      <c r="C403" s="1403" t="str">
        <f t="shared" si="112"/>
        <v>►</v>
      </c>
      <c r="D403" s="2475" t="str">
        <f t="shared" si="124"/>
        <v>►</v>
      </c>
      <c r="E403" s="1402" t="str">
        <f t="shared" si="113"/>
        <v>►</v>
      </c>
      <c r="F403" s="1402" t="str">
        <f t="shared" si="114"/>
        <v>►</v>
      </c>
      <c r="G403" s="1402" t="str">
        <f t="shared" si="115"/>
        <v>►</v>
      </c>
      <c r="H403" s="2606"/>
      <c r="R403" s="2607"/>
      <c r="S403" s="2441"/>
      <c r="T403" s="2443"/>
      <c r="U403" s="2442"/>
      <c r="V403" s="2589">
        <f t="shared" si="116"/>
        <v>0</v>
      </c>
      <c r="W403" s="2590" t="str">
        <f>IF(OR(V403=0, ISBLANK(P403)), "", TEXT(ROUND(V403/INDEX(AI21:AI83, MATCH(P403, AH21:AH83, 0)), 0),"# ##0") &amp; " " &amp; P403)</f>
        <v/>
      </c>
      <c r="X403" s="2591">
        <f t="shared" si="117"/>
        <v>0</v>
      </c>
      <c r="Y403" s="2592">
        <f t="shared" si="118"/>
        <v>0</v>
      </c>
      <c r="Z403" s="2592" t="str">
        <f t="shared" si="119"/>
        <v/>
      </c>
      <c r="AA403" s="2581"/>
      <c r="AB403" s="2593">
        <f t="shared" ref="AB403:AB466" si="126">IF(ISBLANK(AA403), V403, V403*(1-AA403/100))</f>
        <v>0</v>
      </c>
      <c r="AC403" s="2583">
        <v>1</v>
      </c>
      <c r="AD403" s="2594">
        <f t="shared" si="120"/>
        <v>0</v>
      </c>
      <c r="AE403" s="2564"/>
      <c r="AF403" s="2573">
        <f t="shared" ref="AF403:AF466" si="127">IFERROR(IF(ISNUMBER(U403)*ISNUMBER(S403),U403/S403,0),0)</f>
        <v>0</v>
      </c>
      <c r="AG403" s="2574">
        <f t="shared" si="121"/>
        <v>0</v>
      </c>
      <c r="AL403" s="1401" t="str">
        <f t="shared" si="125"/>
        <v>►</v>
      </c>
      <c r="AN403" s="76"/>
      <c r="AO403" s="76"/>
      <c r="AP403" s="76"/>
      <c r="AQ403" s="76"/>
      <c r="AS403" s="2257"/>
      <c r="AT403" s="2253"/>
      <c r="AU403" s="2253"/>
      <c r="AV403" s="2253"/>
      <c r="AW403" s="2253"/>
      <c r="AX403" s="2253"/>
      <c r="AY403" s="2621"/>
      <c r="BF403" s="31"/>
      <c r="BG403" s="31"/>
      <c r="BH403" s="31"/>
      <c r="BI403" s="31"/>
      <c r="BJ403" s="31"/>
      <c r="BK403" s="31"/>
      <c r="BL403" s="31"/>
      <c r="BN403" s="4">
        <v>1</v>
      </c>
    </row>
    <row r="404" spans="1:66" s="48" customFormat="1" ht="15.75" x14ac:dyDescent="0.25">
      <c r="A404" s="1401" t="str">
        <f t="shared" si="122"/>
        <v>►</v>
      </c>
      <c r="B404" s="1402" t="str">
        <f t="shared" si="123"/>
        <v>►</v>
      </c>
      <c r="C404" s="1403" t="str">
        <f t="shared" si="112"/>
        <v>►</v>
      </c>
      <c r="D404" s="2475" t="str">
        <f t="shared" si="124"/>
        <v>►</v>
      </c>
      <c r="E404" s="1402" t="str">
        <f t="shared" si="113"/>
        <v>►</v>
      </c>
      <c r="F404" s="1402" t="str">
        <f t="shared" si="114"/>
        <v>►</v>
      </c>
      <c r="G404" s="1402" t="str">
        <f t="shared" si="115"/>
        <v>►</v>
      </c>
      <c r="H404" s="2606"/>
      <c r="R404" s="2607"/>
      <c r="S404" s="2441"/>
      <c r="T404" s="2443"/>
      <c r="U404" s="2442"/>
      <c r="V404" s="2577">
        <f t="shared" si="116"/>
        <v>0</v>
      </c>
      <c r="W404" s="2578" t="str">
        <f>IF(OR(V404=0, ISBLANK(P404)), "", TEXT(ROUND(V404/INDEX(AI21:AI83, MATCH(P404, AH21:AH83, 0)), 0),"# ##0") &amp; " " &amp; P404)</f>
        <v/>
      </c>
      <c r="X404" s="2579">
        <f t="shared" si="117"/>
        <v>0</v>
      </c>
      <c r="Y404" s="2580">
        <f t="shared" si="118"/>
        <v>0</v>
      </c>
      <c r="Z404" s="2580" t="str">
        <f t="shared" si="119"/>
        <v/>
      </c>
      <c r="AA404" s="2581"/>
      <c r="AB404" s="2582">
        <f t="shared" si="126"/>
        <v>0</v>
      </c>
      <c r="AC404" s="2583">
        <v>1</v>
      </c>
      <c r="AD404" s="2584">
        <f t="shared" si="120"/>
        <v>0</v>
      </c>
      <c r="AE404" s="2564"/>
      <c r="AF404" s="2573">
        <f t="shared" si="127"/>
        <v>0</v>
      </c>
      <c r="AG404" s="2574">
        <f t="shared" si="121"/>
        <v>0</v>
      </c>
      <c r="AL404" s="1401" t="str">
        <f t="shared" si="125"/>
        <v>►</v>
      </c>
      <c r="AN404" s="76"/>
      <c r="AO404" s="76"/>
      <c r="AP404" s="76"/>
      <c r="AQ404" s="76"/>
      <c r="AS404" s="2257"/>
      <c r="AT404" s="2253"/>
      <c r="AU404" s="2253"/>
      <c r="AV404" s="2253"/>
      <c r="AW404" s="2253"/>
      <c r="AX404" s="2253"/>
      <c r="AY404" s="2621"/>
      <c r="BF404"/>
      <c r="BG404"/>
      <c r="BH404"/>
      <c r="BI404"/>
      <c r="BJ404"/>
      <c r="BK404"/>
      <c r="BL404"/>
      <c r="BN404" s="4">
        <v>1</v>
      </c>
    </row>
    <row r="405" spans="1:66" s="48" customFormat="1" ht="15.75" x14ac:dyDescent="0.25">
      <c r="A405" s="1401" t="str">
        <f t="shared" si="122"/>
        <v>►</v>
      </c>
      <c r="B405" s="1402" t="str">
        <f t="shared" si="123"/>
        <v>►</v>
      </c>
      <c r="C405" s="1403" t="str">
        <f t="shared" si="112"/>
        <v>►</v>
      </c>
      <c r="D405" s="2475" t="str">
        <f t="shared" si="124"/>
        <v>►</v>
      </c>
      <c r="E405" s="1402" t="str">
        <f t="shared" si="113"/>
        <v>►</v>
      </c>
      <c r="F405" s="1402" t="str">
        <f t="shared" si="114"/>
        <v>►</v>
      </c>
      <c r="G405" s="1402" t="str">
        <f t="shared" si="115"/>
        <v>►</v>
      </c>
      <c r="H405" s="2606"/>
      <c r="R405" s="2607"/>
      <c r="S405" s="2441"/>
      <c r="T405" s="2443"/>
      <c r="U405" s="2442"/>
      <c r="V405" s="2589">
        <f t="shared" si="116"/>
        <v>0</v>
      </c>
      <c r="W405" s="2590" t="str">
        <f>IF(OR(V405=0, ISBLANK(P405)), "", TEXT(ROUND(V405/INDEX(AI21:AI83, MATCH(P405, AH21:AH83, 0)), 0),"# ##0") &amp; " " &amp; P405)</f>
        <v/>
      </c>
      <c r="X405" s="2591">
        <f t="shared" si="117"/>
        <v>0</v>
      </c>
      <c r="Y405" s="2592">
        <f t="shared" si="118"/>
        <v>0</v>
      </c>
      <c r="Z405" s="2592" t="str">
        <f t="shared" si="119"/>
        <v/>
      </c>
      <c r="AA405" s="2581"/>
      <c r="AB405" s="2593">
        <f t="shared" si="126"/>
        <v>0</v>
      </c>
      <c r="AC405" s="2583">
        <v>1</v>
      </c>
      <c r="AD405" s="2594">
        <f t="shared" si="120"/>
        <v>0</v>
      </c>
      <c r="AE405" s="2564"/>
      <c r="AF405" s="2573">
        <f t="shared" si="127"/>
        <v>0</v>
      </c>
      <c r="AG405" s="2574">
        <f t="shared" si="121"/>
        <v>0</v>
      </c>
      <c r="AL405" s="1401" t="str">
        <f t="shared" si="125"/>
        <v>►</v>
      </c>
      <c r="AN405" s="76"/>
      <c r="AO405" s="76"/>
      <c r="AP405" s="76"/>
      <c r="AQ405" s="76"/>
      <c r="AS405" s="2257"/>
      <c r="AT405" s="2253"/>
      <c r="AU405" s="2253"/>
      <c r="AV405" s="2253"/>
      <c r="AW405" s="2253"/>
      <c r="AX405" s="2253"/>
      <c r="AY405" s="2621"/>
      <c r="BF405"/>
      <c r="BG405"/>
      <c r="BH405"/>
      <c r="BI405"/>
      <c r="BJ405"/>
      <c r="BK405"/>
      <c r="BL405"/>
      <c r="BN405" s="4">
        <v>1</v>
      </c>
    </row>
    <row r="406" spans="1:66" s="48" customFormat="1" ht="15.75" customHeight="1" x14ac:dyDescent="0.25">
      <c r="A406" s="1401" t="str">
        <f t="shared" si="122"/>
        <v>►</v>
      </c>
      <c r="B406" s="1402" t="str">
        <f t="shared" si="123"/>
        <v>►</v>
      </c>
      <c r="C406" s="1403" t="str">
        <f t="shared" si="112"/>
        <v>►</v>
      </c>
      <c r="D406" s="2475" t="str">
        <f t="shared" si="124"/>
        <v>►</v>
      </c>
      <c r="E406" s="1402" t="str">
        <f t="shared" si="113"/>
        <v>►</v>
      </c>
      <c r="F406" s="1402" t="str">
        <f t="shared" si="114"/>
        <v>►</v>
      </c>
      <c r="G406" s="1402" t="str">
        <f t="shared" si="115"/>
        <v>►</v>
      </c>
      <c r="H406" s="2606"/>
      <c r="R406" s="2607"/>
      <c r="S406" s="2441"/>
      <c r="T406" s="2443"/>
      <c r="U406" s="2442"/>
      <c r="V406" s="2577">
        <f t="shared" si="116"/>
        <v>0</v>
      </c>
      <c r="W406" s="2578" t="str">
        <f>IF(OR(V406=0, ISBLANK(P406)), "", TEXT(ROUND(V406/INDEX(AI21:AI83, MATCH(P406, AH21:AH83, 0)), 0),"# ##0") &amp; " " &amp; P406)</f>
        <v/>
      </c>
      <c r="X406" s="2579">
        <f t="shared" si="117"/>
        <v>0</v>
      </c>
      <c r="Y406" s="2580">
        <f t="shared" si="118"/>
        <v>0</v>
      </c>
      <c r="Z406" s="2580" t="str">
        <f t="shared" si="119"/>
        <v/>
      </c>
      <c r="AA406" s="2581"/>
      <c r="AB406" s="2582">
        <f t="shared" si="126"/>
        <v>0</v>
      </c>
      <c r="AC406" s="2583">
        <v>1</v>
      </c>
      <c r="AD406" s="2584">
        <f t="shared" si="120"/>
        <v>0</v>
      </c>
      <c r="AE406" s="2564"/>
      <c r="AF406" s="2573">
        <f t="shared" si="127"/>
        <v>0</v>
      </c>
      <c r="AG406" s="2574">
        <f t="shared" si="121"/>
        <v>0</v>
      </c>
      <c r="AL406" s="1401" t="str">
        <f t="shared" si="125"/>
        <v>►</v>
      </c>
      <c r="AN406" s="76"/>
      <c r="AO406" s="76"/>
      <c r="AP406" s="76"/>
      <c r="AQ406" s="76"/>
      <c r="AS406" s="2257"/>
      <c r="AT406" s="2253"/>
      <c r="AU406" s="2253"/>
      <c r="AV406" s="2253"/>
      <c r="AW406" s="2253"/>
      <c r="AX406" s="2253"/>
      <c r="AY406" s="2621"/>
      <c r="BF406"/>
      <c r="BG406"/>
      <c r="BH406"/>
      <c r="BI406"/>
      <c r="BJ406"/>
      <c r="BK406"/>
      <c r="BL406"/>
      <c r="BN406" s="4">
        <v>1</v>
      </c>
    </row>
    <row r="407" spans="1:66" s="48" customFormat="1" ht="15.75" x14ac:dyDescent="0.25">
      <c r="A407" s="1401" t="str">
        <f t="shared" si="122"/>
        <v>►</v>
      </c>
      <c r="B407" s="1402" t="str">
        <f t="shared" si="123"/>
        <v>►</v>
      </c>
      <c r="C407" s="1403" t="str">
        <f t="shared" si="112"/>
        <v>►</v>
      </c>
      <c r="D407" s="2475" t="str">
        <f t="shared" si="124"/>
        <v>►</v>
      </c>
      <c r="E407" s="1402" t="str">
        <f t="shared" si="113"/>
        <v>►</v>
      </c>
      <c r="F407" s="1402" t="str">
        <f t="shared" si="114"/>
        <v>►</v>
      </c>
      <c r="G407" s="1402" t="str">
        <f t="shared" si="115"/>
        <v>►</v>
      </c>
      <c r="H407" s="2606"/>
      <c r="R407" s="2607"/>
      <c r="S407" s="2441"/>
      <c r="T407" s="2443"/>
      <c r="U407" s="2442"/>
      <c r="V407" s="2589">
        <f t="shared" si="116"/>
        <v>0</v>
      </c>
      <c r="W407" s="2590" t="str">
        <f>IF(OR(V407=0, ISBLANK(P407)), "", TEXT(ROUND(V407/INDEX(AI21:AI83, MATCH(P407, AH21:AH83, 0)), 0),"# ##0") &amp; " " &amp; P407)</f>
        <v/>
      </c>
      <c r="X407" s="2591">
        <f t="shared" si="117"/>
        <v>0</v>
      </c>
      <c r="Y407" s="2592">
        <f t="shared" si="118"/>
        <v>0</v>
      </c>
      <c r="Z407" s="2592" t="str">
        <f t="shared" si="119"/>
        <v/>
      </c>
      <c r="AA407" s="2581"/>
      <c r="AB407" s="2593">
        <f t="shared" si="126"/>
        <v>0</v>
      </c>
      <c r="AC407" s="2583">
        <v>1</v>
      </c>
      <c r="AD407" s="2594">
        <f t="shared" si="120"/>
        <v>0</v>
      </c>
      <c r="AE407" s="2564"/>
      <c r="AF407" s="2573">
        <f t="shared" si="127"/>
        <v>0</v>
      </c>
      <c r="AG407" s="2574">
        <f t="shared" si="121"/>
        <v>0</v>
      </c>
      <c r="AL407" s="1401" t="str">
        <f t="shared" si="125"/>
        <v>►</v>
      </c>
      <c r="AN407" s="76"/>
      <c r="AO407" s="76"/>
      <c r="AP407" s="76"/>
      <c r="AQ407" s="76"/>
      <c r="AS407" s="2257"/>
      <c r="AT407" s="2253"/>
      <c r="AU407" s="2253"/>
      <c r="AV407" s="2253"/>
      <c r="AW407" s="2253"/>
      <c r="AX407" s="2253"/>
      <c r="AY407" s="2621"/>
      <c r="BF407"/>
      <c r="BG407"/>
      <c r="BH407"/>
      <c r="BI407"/>
      <c r="BJ407"/>
      <c r="BK407"/>
      <c r="BL407"/>
      <c r="BN407" s="4">
        <v>1</v>
      </c>
    </row>
    <row r="408" spans="1:66" s="48" customFormat="1" ht="15.75" x14ac:dyDescent="0.25">
      <c r="A408" s="1401" t="str">
        <f t="shared" si="122"/>
        <v>►</v>
      </c>
      <c r="B408" s="1402" t="str">
        <f t="shared" si="123"/>
        <v>►</v>
      </c>
      <c r="C408" s="1403" t="str">
        <f t="shared" si="112"/>
        <v>►</v>
      </c>
      <c r="D408" s="2475" t="str">
        <f t="shared" si="124"/>
        <v>►</v>
      </c>
      <c r="E408" s="1402" t="str">
        <f t="shared" si="113"/>
        <v>►</v>
      </c>
      <c r="F408" s="1402" t="str">
        <f t="shared" si="114"/>
        <v>►</v>
      </c>
      <c r="G408" s="1402" t="str">
        <f t="shared" si="115"/>
        <v>►</v>
      </c>
      <c r="H408" s="2606"/>
      <c r="R408" s="2607"/>
      <c r="S408" s="2441"/>
      <c r="T408" s="2443"/>
      <c r="U408" s="2442"/>
      <c r="V408" s="2577">
        <f t="shared" si="116"/>
        <v>0</v>
      </c>
      <c r="W408" s="2578" t="str">
        <f>IF(OR(V408=0, ISBLANK(P408)), "", TEXT(ROUND(V408/INDEX(AI21:AI83, MATCH(P408, AH21:AH83, 0)), 0),"# ##0") &amp; " " &amp; P408)</f>
        <v/>
      </c>
      <c r="X408" s="2579">
        <f t="shared" si="117"/>
        <v>0</v>
      </c>
      <c r="Y408" s="2580">
        <f t="shared" si="118"/>
        <v>0</v>
      </c>
      <c r="Z408" s="2580" t="str">
        <f t="shared" si="119"/>
        <v/>
      </c>
      <c r="AA408" s="2581"/>
      <c r="AB408" s="2582">
        <f t="shared" si="126"/>
        <v>0</v>
      </c>
      <c r="AC408" s="2583">
        <v>1</v>
      </c>
      <c r="AD408" s="2584">
        <f t="shared" si="120"/>
        <v>0</v>
      </c>
      <c r="AE408" s="2564"/>
      <c r="AF408" s="2573">
        <f t="shared" si="127"/>
        <v>0</v>
      </c>
      <c r="AG408" s="2574">
        <f t="shared" si="121"/>
        <v>0</v>
      </c>
      <c r="AL408" s="1401" t="str">
        <f t="shared" si="125"/>
        <v>►</v>
      </c>
      <c r="AN408" s="76"/>
      <c r="AO408" s="76"/>
      <c r="AP408" s="76"/>
      <c r="AQ408" s="76"/>
      <c r="AS408" s="2257"/>
      <c r="AT408" s="2253"/>
      <c r="AU408" s="2253"/>
      <c r="AV408" s="2253"/>
      <c r="AW408" s="2253"/>
      <c r="AX408" s="2253"/>
      <c r="AY408" s="2621"/>
      <c r="BF408"/>
      <c r="BG408"/>
      <c r="BH408"/>
      <c r="BI408"/>
      <c r="BJ408"/>
      <c r="BK408"/>
      <c r="BL408"/>
      <c r="BN408" s="4">
        <v>1</v>
      </c>
    </row>
    <row r="409" spans="1:66" s="48" customFormat="1" ht="15.75" x14ac:dyDescent="0.25">
      <c r="A409" s="1401" t="str">
        <f t="shared" si="122"/>
        <v>►</v>
      </c>
      <c r="B409" s="1402" t="str">
        <f t="shared" si="123"/>
        <v>►</v>
      </c>
      <c r="C409" s="1403" t="str">
        <f t="shared" si="112"/>
        <v>►</v>
      </c>
      <c r="D409" s="2475" t="str">
        <f t="shared" si="124"/>
        <v>►</v>
      </c>
      <c r="E409" s="1402" t="str">
        <f t="shared" si="113"/>
        <v>►</v>
      </c>
      <c r="F409" s="1402" t="str">
        <f t="shared" si="114"/>
        <v>►</v>
      </c>
      <c r="G409" s="1402" t="str">
        <f t="shared" si="115"/>
        <v>►</v>
      </c>
      <c r="H409" s="2606"/>
      <c r="R409" s="2607"/>
      <c r="S409" s="2441"/>
      <c r="T409" s="2443"/>
      <c r="U409" s="2442"/>
      <c r="V409" s="2589">
        <f t="shared" si="116"/>
        <v>0</v>
      </c>
      <c r="W409" s="2590" t="str">
        <f>IF(OR(V409=0, ISBLANK(P409)), "", TEXT(ROUND(V409/INDEX(AI21:AI83, MATCH(P409, AH21:AH83, 0)), 0),"# ##0") &amp; " " &amp; P409)</f>
        <v/>
      </c>
      <c r="X409" s="2591">
        <f t="shared" si="117"/>
        <v>0</v>
      </c>
      <c r="Y409" s="2592">
        <f t="shared" si="118"/>
        <v>0</v>
      </c>
      <c r="Z409" s="2592" t="str">
        <f t="shared" si="119"/>
        <v/>
      </c>
      <c r="AA409" s="2581"/>
      <c r="AB409" s="2593">
        <f t="shared" si="126"/>
        <v>0</v>
      </c>
      <c r="AC409" s="2583">
        <v>1</v>
      </c>
      <c r="AD409" s="2594">
        <f t="shared" si="120"/>
        <v>0</v>
      </c>
      <c r="AE409" s="2564"/>
      <c r="AF409" s="2573">
        <f t="shared" si="127"/>
        <v>0</v>
      </c>
      <c r="AG409" s="2574">
        <f t="shared" si="121"/>
        <v>0</v>
      </c>
      <c r="AL409" s="1401" t="str">
        <f t="shared" si="125"/>
        <v>►</v>
      </c>
      <c r="AN409" s="76"/>
      <c r="AO409" s="76"/>
      <c r="AP409" s="76"/>
      <c r="AQ409" s="76"/>
      <c r="AS409" s="2257"/>
      <c r="AT409" s="2253"/>
      <c r="AU409" s="2253"/>
      <c r="AV409" s="2253"/>
      <c r="AW409" s="2253"/>
      <c r="AX409" s="2253"/>
      <c r="AY409" s="2621"/>
      <c r="BF409"/>
      <c r="BG409"/>
      <c r="BH409"/>
      <c r="BI409"/>
      <c r="BJ409"/>
      <c r="BK409"/>
      <c r="BL409"/>
      <c r="BN409" s="4">
        <v>1</v>
      </c>
    </row>
    <row r="410" spans="1:66" s="48" customFormat="1" ht="15.75" x14ac:dyDescent="0.25">
      <c r="A410" s="1401" t="str">
        <f t="shared" si="122"/>
        <v>►</v>
      </c>
      <c r="B410" s="1402" t="str">
        <f t="shared" si="123"/>
        <v>►</v>
      </c>
      <c r="C410" s="1403" t="str">
        <f t="shared" si="112"/>
        <v>►</v>
      </c>
      <c r="D410" s="2475" t="str">
        <f t="shared" si="124"/>
        <v>►</v>
      </c>
      <c r="E410" s="1402" t="str">
        <f t="shared" si="113"/>
        <v>►</v>
      </c>
      <c r="F410" s="1402" t="str">
        <f t="shared" si="114"/>
        <v>►</v>
      </c>
      <c r="G410" s="1402" t="str">
        <f t="shared" si="115"/>
        <v>►</v>
      </c>
      <c r="H410" s="2606"/>
      <c r="R410" s="2607"/>
      <c r="S410" s="2441"/>
      <c r="T410" s="2443"/>
      <c r="U410" s="2442"/>
      <c r="V410" s="2577">
        <f t="shared" si="116"/>
        <v>0</v>
      </c>
      <c r="W410" s="2578" t="str">
        <f>IF(OR(V410=0, ISBLANK(P410)), "", TEXT(ROUND(V410/INDEX(AI21:AI83, MATCH(P410, AH21:AH83, 0)), 0),"# ##0") &amp; " " &amp; P410)</f>
        <v/>
      </c>
      <c r="X410" s="2579">
        <f t="shared" si="117"/>
        <v>0</v>
      </c>
      <c r="Y410" s="2580">
        <f t="shared" si="118"/>
        <v>0</v>
      </c>
      <c r="Z410" s="2580" t="str">
        <f t="shared" si="119"/>
        <v/>
      </c>
      <c r="AA410" s="2581"/>
      <c r="AB410" s="2582">
        <f t="shared" si="126"/>
        <v>0</v>
      </c>
      <c r="AC410" s="2583">
        <v>1</v>
      </c>
      <c r="AD410" s="2584">
        <f t="shared" si="120"/>
        <v>0</v>
      </c>
      <c r="AE410" s="2564"/>
      <c r="AF410" s="2573">
        <f t="shared" si="127"/>
        <v>0</v>
      </c>
      <c r="AG410" s="2574">
        <f t="shared" si="121"/>
        <v>0</v>
      </c>
      <c r="AL410" s="1401" t="str">
        <f t="shared" si="125"/>
        <v>►</v>
      </c>
      <c r="AN410" s="76"/>
      <c r="AO410" s="76"/>
      <c r="AP410" s="76"/>
      <c r="AQ410" s="76"/>
      <c r="AS410" s="2257"/>
      <c r="AT410" s="2253"/>
      <c r="AU410" s="2253"/>
      <c r="AV410" s="2253"/>
      <c r="AW410" s="2253"/>
      <c r="AX410" s="2253"/>
      <c r="AY410" s="2621"/>
      <c r="BF410"/>
      <c r="BG410"/>
      <c r="BH410"/>
      <c r="BI410"/>
      <c r="BJ410"/>
      <c r="BK410"/>
      <c r="BL410"/>
      <c r="BN410" s="4">
        <v>1</v>
      </c>
    </row>
    <row r="411" spans="1:66" s="48" customFormat="1" ht="16.5" thickBot="1" x14ac:dyDescent="0.3">
      <c r="A411" s="1401" t="str">
        <f t="shared" si="122"/>
        <v>►</v>
      </c>
      <c r="B411" s="1402" t="str">
        <f t="shared" si="123"/>
        <v>►</v>
      </c>
      <c r="C411" s="1403" t="str">
        <f t="shared" si="112"/>
        <v>►</v>
      </c>
      <c r="D411" s="2475" t="str">
        <f t="shared" si="124"/>
        <v>►</v>
      </c>
      <c r="E411" s="1402" t="str">
        <f t="shared" si="113"/>
        <v>►</v>
      </c>
      <c r="F411" s="1402" t="str">
        <f t="shared" si="114"/>
        <v>►</v>
      </c>
      <c r="G411" s="1402" t="str">
        <f t="shared" si="115"/>
        <v>►</v>
      </c>
      <c r="H411" s="2630"/>
      <c r="I411" s="2631"/>
      <c r="J411" s="2631"/>
      <c r="K411" s="2631"/>
      <c r="L411" s="2631"/>
      <c r="M411" s="2631"/>
      <c r="N411" s="2631"/>
      <c r="O411" s="2631"/>
      <c r="P411" s="2631"/>
      <c r="Q411" s="2631"/>
      <c r="R411" s="2632"/>
      <c r="S411" s="2441"/>
      <c r="T411" s="2443"/>
      <c r="U411" s="2442"/>
      <c r="V411" s="2589">
        <f t="shared" si="116"/>
        <v>0</v>
      </c>
      <c r="W411" s="2590" t="str">
        <f>IF(OR(V411=0, ISBLANK(P411)), "", TEXT(ROUND(V411/INDEX(AI21:AI83, MATCH(P411, AH21:AH83, 0)), 0),"# ##0") &amp; " " &amp; P411)</f>
        <v/>
      </c>
      <c r="X411" s="2591">
        <f t="shared" si="117"/>
        <v>0</v>
      </c>
      <c r="Y411" s="2592">
        <f t="shared" si="118"/>
        <v>0</v>
      </c>
      <c r="Z411" s="2592" t="str">
        <f t="shared" si="119"/>
        <v/>
      </c>
      <c r="AA411" s="2581"/>
      <c r="AB411" s="2593">
        <f t="shared" si="126"/>
        <v>0</v>
      </c>
      <c r="AC411" s="2583">
        <v>1</v>
      </c>
      <c r="AD411" s="2594">
        <f t="shared" si="120"/>
        <v>0</v>
      </c>
      <c r="AE411" s="2564"/>
      <c r="AF411" s="2573">
        <f t="shared" si="127"/>
        <v>0</v>
      </c>
      <c r="AG411" s="2574">
        <f t="shared" si="121"/>
        <v>0</v>
      </c>
      <c r="AL411" s="1401" t="str">
        <f t="shared" si="125"/>
        <v>►</v>
      </c>
      <c r="AN411" s="76"/>
      <c r="AO411" s="76"/>
      <c r="AP411" s="76"/>
      <c r="AQ411" s="76"/>
      <c r="AS411" s="2306"/>
      <c r="AT411" s="2307"/>
      <c r="AU411" s="2307"/>
      <c r="AV411" s="2307"/>
      <c r="AW411" s="2307"/>
      <c r="AX411" s="2307"/>
      <c r="AY411" s="2633"/>
      <c r="BF411"/>
      <c r="BG411"/>
      <c r="BH411"/>
      <c r="BI411"/>
      <c r="BJ411"/>
      <c r="BK411"/>
      <c r="BL411"/>
      <c r="BN411" s="4">
        <v>1</v>
      </c>
    </row>
    <row r="412" spans="1:66" s="48" customFormat="1" ht="21" customHeight="1" thickBot="1" x14ac:dyDescent="0.3">
      <c r="A412" s="1401" t="str">
        <f t="shared" si="122"/>
        <v>A</v>
      </c>
      <c r="B412" s="1402" t="str">
        <f t="shared" si="123"/>
        <v/>
      </c>
      <c r="C412" s="1403">
        <f t="shared" ref="C412:C475" si="128">IF(B412="►", "►", IFERROR(LEFT(B412, SEARCH(".", B412)-1), 0))</f>
        <v>0</v>
      </c>
      <c r="D412" s="2475">
        <f t="shared" si="124"/>
        <v>0</v>
      </c>
      <c r="E412" s="1402">
        <f t="shared" ref="E412:E475" si="129">IF(B412="►", "►", IFERROR(MID(B412, SEARCH(".", B412, SEARCH(".", B412)+1)+1, SEARCH(".", B412, SEARCH(".", B412, SEARCH(".", B412)+1)+1) - SEARCH(".", B412, SEARCH(".", B412)+1)-1), 0))</f>
        <v>0</v>
      </c>
      <c r="F412" s="1402">
        <f t="shared" ref="F412:F475" si="130">IF(B412="►", "►", IFERROR(MID(B412, SEARCH(".", B412, SEARCH(".", B412, SEARCH(".", B412)+1)+1)+1, SEARCH(".", B412, SEARCH(".", B412, SEARCH(".", B412, SEARCH(".", B412)+1)+1)+1) - SEARCH(".", B412, SEARCH(".", B412, SEARCH(".", B412)+1)+1)-1), 0))</f>
        <v>0</v>
      </c>
      <c r="G412" s="1402" t="str">
        <f t="shared" ref="G412:G475" si="131">IF(OR(B412="►", ISBLANK(B412)), "►", IFERROR(RIGHT(B412, LEN(B412)-FIND("►", B412)-1), ""))</f>
        <v/>
      </c>
      <c r="H412" s="2634" t="s">
        <v>18</v>
      </c>
      <c r="I412" s="2635"/>
      <c r="J412" s="2635"/>
      <c r="K412" s="2635"/>
      <c r="L412" s="2635"/>
      <c r="M412" s="2635"/>
      <c r="N412" s="2635"/>
      <c r="O412" s="2635"/>
      <c r="P412" s="2635"/>
      <c r="Q412" s="2635"/>
      <c r="R412" s="2635"/>
      <c r="S412" s="2441"/>
      <c r="T412" s="2443"/>
      <c r="U412" s="2442"/>
      <c r="V412" s="2577">
        <f t="shared" ref="V412:V475" si="132">IF(ISBLANK(U412) + (U412=0), 0, IFERROR(AG412*AF412*Q412, 0))</f>
        <v>0</v>
      </c>
      <c r="W412" s="2578" t="str">
        <f>IF(OR(V412=0, ISBLANK(P412)), "", TEXT(ROUND(V412/INDEX(AI87:AI149, MATCH(P412, AH87:AH149, 0)), 0),"# ##0") &amp; " " &amp; P412)</f>
        <v/>
      </c>
      <c r="X412" s="2579">
        <f t="shared" ref="X412:X475" si="133">IFERROR(IF(U412&gt;0, L412*AF412*Q412, 0), 0)</f>
        <v>0</v>
      </c>
      <c r="Y412" s="2580">
        <f t="shared" ref="Y412:Y475" si="134">IFERROR(IF(U412&gt;0,M412,0),0)</f>
        <v>0</v>
      </c>
      <c r="Z412" s="2580" t="str">
        <f t="shared" ref="Z412:Z475" si="135">IF(U412&gt;0,R412,"")</f>
        <v/>
      </c>
      <c r="AA412" s="2581"/>
      <c r="AB412" s="2582">
        <f t="shared" si="126"/>
        <v>0</v>
      </c>
      <c r="AC412" s="2583">
        <v>1</v>
      </c>
      <c r="AD412" s="2584">
        <f t="shared" ref="AD412:AD475" si="136">IF(OR(ISBLANK(AC412), ISTEXT(L412)), "", IF(V412=0, X412*AC412, V412*AC412))</f>
        <v>0</v>
      </c>
      <c r="AE412" s="2564"/>
      <c r="AF412" s="2573">
        <f t="shared" si="127"/>
        <v>0</v>
      </c>
      <c r="AG412" s="2574">
        <f t="shared" si="121"/>
        <v>0</v>
      </c>
      <c r="AL412" s="1401" t="str">
        <f t="shared" si="125"/>
        <v>A</v>
      </c>
      <c r="AN412" s="76"/>
      <c r="AO412" s="76"/>
      <c r="AP412" s="76"/>
      <c r="AQ412" s="76"/>
      <c r="AS412"/>
      <c r="AT412"/>
      <c r="AU412"/>
      <c r="AV412"/>
      <c r="AW412"/>
      <c r="AX412"/>
      <c r="AY412"/>
      <c r="BF412"/>
      <c r="BG412"/>
      <c r="BH412"/>
      <c r="BI412"/>
      <c r="BJ412"/>
      <c r="BK412"/>
      <c r="BL412"/>
      <c r="BN412" s="4">
        <v>1</v>
      </c>
    </row>
    <row r="413" spans="1:66" s="48" customFormat="1" ht="21" customHeight="1" x14ac:dyDescent="0.25">
      <c r="A413" s="1401" t="str">
        <f t="shared" si="122"/>
        <v>►</v>
      </c>
      <c r="B413" s="1402" t="str">
        <f t="shared" si="123"/>
        <v>►</v>
      </c>
      <c r="C413" s="1403" t="str">
        <f t="shared" si="128"/>
        <v>►</v>
      </c>
      <c r="D413" s="2475" t="str">
        <f t="shared" si="124"/>
        <v>►</v>
      </c>
      <c r="E413" s="1402" t="str">
        <f t="shared" si="129"/>
        <v>►</v>
      </c>
      <c r="F413" s="1402" t="str">
        <f t="shared" si="130"/>
        <v>►</v>
      </c>
      <c r="G413" s="1402" t="str">
        <f t="shared" si="131"/>
        <v>►</v>
      </c>
      <c r="H413" s="54"/>
      <c r="I413" s="55"/>
      <c r="J413" s="56"/>
      <c r="K413" s="56"/>
      <c r="L413" s="57"/>
      <c r="M413" s="58"/>
      <c r="N413" s="2456"/>
      <c r="O413" s="2456"/>
      <c r="P413" s="2445">
        <v>7</v>
      </c>
      <c r="Q413" s="2445"/>
      <c r="R413" s="2446"/>
      <c r="S413" s="2441"/>
      <c r="T413" s="2443"/>
      <c r="U413" s="2442"/>
      <c r="V413" s="2589">
        <f t="shared" si="132"/>
        <v>0</v>
      </c>
      <c r="W413" s="2590" t="str">
        <f>IF(OR(V413=0, ISBLANK(P413)), "", TEXT(ROUND(V413/INDEX(AI87:AI149, MATCH(P413, AH87:AH149, 0)), 0),"# ##0") &amp; " " &amp; P413)</f>
        <v/>
      </c>
      <c r="X413" s="2591">
        <f t="shared" si="133"/>
        <v>0</v>
      </c>
      <c r="Y413" s="2592">
        <f t="shared" si="134"/>
        <v>0</v>
      </c>
      <c r="Z413" s="2592" t="str">
        <f t="shared" si="135"/>
        <v/>
      </c>
      <c r="AA413" s="2581"/>
      <c r="AB413" s="2593">
        <f t="shared" si="126"/>
        <v>0</v>
      </c>
      <c r="AC413" s="2583">
        <v>1</v>
      </c>
      <c r="AD413" s="2594">
        <f t="shared" si="136"/>
        <v>0</v>
      </c>
      <c r="AE413" s="2564"/>
      <c r="AF413" s="2573">
        <f t="shared" si="127"/>
        <v>0</v>
      </c>
      <c r="AG413" s="2574">
        <f t="shared" si="121"/>
        <v>0</v>
      </c>
      <c r="AL413" s="1401" t="str">
        <f t="shared" si="125"/>
        <v>►</v>
      </c>
      <c r="AN413" s="76"/>
      <c r="AO413" s="76"/>
      <c r="AP413" s="76"/>
      <c r="AQ413" s="76"/>
      <c r="AS413" s="3573" t="s">
        <v>2080</v>
      </c>
      <c r="AT413" s="3574"/>
      <c r="AU413" s="3574"/>
      <c r="AV413" s="3574"/>
      <c r="AW413" s="3574"/>
      <c r="AX413" s="3574"/>
      <c r="AY413" s="3575"/>
      <c r="BF413"/>
      <c r="BG413"/>
      <c r="BH413"/>
      <c r="BI413"/>
      <c r="BJ413"/>
      <c r="BK413"/>
      <c r="BL413"/>
      <c r="BN413" s="4">
        <v>1</v>
      </c>
    </row>
    <row r="414" spans="1:66" s="48" customFormat="1" ht="21" customHeight="1" x14ac:dyDescent="0.25">
      <c r="A414" s="1401" t="str">
        <f t="shared" si="122"/>
        <v>►</v>
      </c>
      <c r="B414" s="1402" t="str">
        <f t="shared" si="123"/>
        <v>►</v>
      </c>
      <c r="C414" s="1403" t="str">
        <f t="shared" si="128"/>
        <v>►</v>
      </c>
      <c r="D414" s="2475" t="str">
        <f t="shared" si="124"/>
        <v>►</v>
      </c>
      <c r="E414" s="1402" t="str">
        <f t="shared" si="129"/>
        <v>►</v>
      </c>
      <c r="F414" s="1402" t="str">
        <f t="shared" si="130"/>
        <v>►</v>
      </c>
      <c r="G414" s="1402" t="str">
        <f t="shared" si="131"/>
        <v>►</v>
      </c>
      <c r="H414" s="66"/>
      <c r="I414" s="67"/>
      <c r="J414" s="68"/>
      <c r="K414" s="68"/>
      <c r="L414" s="69"/>
      <c r="M414" s="70"/>
      <c r="N414" s="2457"/>
      <c r="O414" s="2457"/>
      <c r="P414" s="2447"/>
      <c r="Q414" s="2447"/>
      <c r="R414" s="2448"/>
      <c r="S414" s="2441"/>
      <c r="T414" s="2443"/>
      <c r="U414" s="2442"/>
      <c r="V414" s="2577">
        <f t="shared" si="132"/>
        <v>0</v>
      </c>
      <c r="W414" s="2578" t="str">
        <f>IF(OR(V414=0, ISBLANK(P414)), "", TEXT(ROUND(V414/INDEX(AI87:AI149, MATCH(P414, AH87:AH149, 0)), 0),"# ##0") &amp; " " &amp; P414)</f>
        <v/>
      </c>
      <c r="X414" s="2579">
        <f t="shared" si="133"/>
        <v>0</v>
      </c>
      <c r="Y414" s="2580">
        <f t="shared" si="134"/>
        <v>0</v>
      </c>
      <c r="Z414" s="2580" t="str">
        <f t="shared" si="135"/>
        <v/>
      </c>
      <c r="AA414" s="2581"/>
      <c r="AB414" s="2582">
        <f t="shared" si="126"/>
        <v>0</v>
      </c>
      <c r="AC414" s="2583">
        <v>1</v>
      </c>
      <c r="AD414" s="2584">
        <f t="shared" si="136"/>
        <v>0</v>
      </c>
      <c r="AE414" s="2564"/>
      <c r="AF414" s="2573">
        <f t="shared" si="127"/>
        <v>0</v>
      </c>
      <c r="AG414" s="2574">
        <f t="shared" si="121"/>
        <v>0</v>
      </c>
      <c r="AL414" s="1401" t="str">
        <f t="shared" si="125"/>
        <v>►</v>
      </c>
      <c r="AN414" s="76"/>
      <c r="AO414" s="76"/>
      <c r="AP414" s="76"/>
      <c r="AQ414" s="76"/>
      <c r="AS414" s="3252"/>
      <c r="AT414" s="3248"/>
      <c r="AU414" s="3248"/>
      <c r="AV414" s="3248"/>
      <c r="AW414" s="3248"/>
      <c r="AX414" s="3248"/>
      <c r="AY414" s="3253"/>
      <c r="BF414"/>
      <c r="BG414"/>
      <c r="BH414"/>
      <c r="BI414"/>
      <c r="BJ414"/>
      <c r="BK414"/>
      <c r="BL414"/>
      <c r="BN414" s="4">
        <v>1</v>
      </c>
    </row>
    <row r="415" spans="1:66" s="48" customFormat="1" ht="21" customHeight="1" x14ac:dyDescent="0.25">
      <c r="A415" s="1401" t="str">
        <f t="shared" si="122"/>
        <v>►</v>
      </c>
      <c r="B415" s="1402" t="str">
        <f t="shared" si="123"/>
        <v>►</v>
      </c>
      <c r="C415" s="1403" t="str">
        <f t="shared" si="128"/>
        <v>►</v>
      </c>
      <c r="D415" s="2475" t="str">
        <f t="shared" si="124"/>
        <v>►</v>
      </c>
      <c r="E415" s="1402" t="str">
        <f t="shared" si="129"/>
        <v>►</v>
      </c>
      <c r="F415" s="1402" t="str">
        <f t="shared" si="130"/>
        <v>►</v>
      </c>
      <c r="G415" s="1402" t="str">
        <f t="shared" si="131"/>
        <v>►</v>
      </c>
      <c r="H415" s="66"/>
      <c r="I415" s="77"/>
      <c r="J415" s="78"/>
      <c r="K415" s="79"/>
      <c r="L415" s="80"/>
      <c r="M415" s="81"/>
      <c r="N415" s="82"/>
      <c r="O415" s="83"/>
      <c r="P415" s="84"/>
      <c r="Q415" s="16"/>
      <c r="R415" s="85"/>
      <c r="S415" s="2441"/>
      <c r="T415" s="2443"/>
      <c r="U415" s="2442"/>
      <c r="V415" s="2589">
        <f t="shared" si="132"/>
        <v>0</v>
      </c>
      <c r="W415" s="2590" t="str">
        <f>IF(OR(V415=0, ISBLANK(P415)), "", TEXT(ROUND(V415/INDEX(AI87:AI149, MATCH(P415, AH87:AH149, 0)), 0),"# ##0") &amp; " " &amp; P415)</f>
        <v/>
      </c>
      <c r="X415" s="2591">
        <f t="shared" si="133"/>
        <v>0</v>
      </c>
      <c r="Y415" s="2592">
        <f t="shared" si="134"/>
        <v>0</v>
      </c>
      <c r="Z415" s="2592" t="str">
        <f t="shared" si="135"/>
        <v/>
      </c>
      <c r="AA415" s="2581"/>
      <c r="AB415" s="2593">
        <f t="shared" si="126"/>
        <v>0</v>
      </c>
      <c r="AC415" s="2583">
        <v>1</v>
      </c>
      <c r="AD415" s="2594">
        <f t="shared" si="136"/>
        <v>0</v>
      </c>
      <c r="AE415" s="2564"/>
      <c r="AF415" s="2573">
        <f t="shared" si="127"/>
        <v>0</v>
      </c>
      <c r="AG415" s="2574">
        <f t="shared" ref="AG415:AG478" si="137">IF(AND(U415&lt;&gt;"", ISNUMBER(S415)), IFERROR(INDEX($AI$21:$AI$91, MATCH(P415, $AH$21:$AH$91, 0)) * O415 * IF(ISBLANK(L415), 1, L415), 0), 0)</f>
        <v>0</v>
      </c>
      <c r="AL415" s="1401" t="str">
        <f t="shared" si="125"/>
        <v>►</v>
      </c>
      <c r="AN415" s="76"/>
      <c r="AO415" s="76"/>
      <c r="AP415" s="76"/>
      <c r="AQ415" s="76"/>
      <c r="AS415" s="3252" t="s">
        <v>2084</v>
      </c>
      <c r="AT415" s="3248"/>
      <c r="AU415" s="3248"/>
      <c r="AV415" s="3248"/>
      <c r="AW415" s="3248"/>
      <c r="AX415" s="3248"/>
      <c r="AY415" s="3253"/>
      <c r="BF415"/>
      <c r="BG415"/>
      <c r="BH415"/>
      <c r="BI415"/>
      <c r="BJ415"/>
      <c r="BK415"/>
      <c r="BL415"/>
      <c r="BN415" s="4">
        <v>1</v>
      </c>
    </row>
    <row r="416" spans="1:66" s="48" customFormat="1" ht="21" customHeight="1" x14ac:dyDescent="0.25">
      <c r="A416" s="1401" t="str">
        <f t="shared" si="122"/>
        <v>►</v>
      </c>
      <c r="B416" s="1402" t="str">
        <f t="shared" si="123"/>
        <v>►</v>
      </c>
      <c r="C416" s="1403" t="str">
        <f t="shared" si="128"/>
        <v>►</v>
      </c>
      <c r="D416" s="2475" t="str">
        <f t="shared" si="124"/>
        <v>►</v>
      </c>
      <c r="E416" s="1402" t="str">
        <f t="shared" si="129"/>
        <v>►</v>
      </c>
      <c r="F416" s="1402" t="str">
        <f t="shared" si="130"/>
        <v>►</v>
      </c>
      <c r="G416" s="1402" t="str">
        <f t="shared" si="131"/>
        <v>►</v>
      </c>
      <c r="H416" s="66"/>
      <c r="I416" s="91"/>
      <c r="J416" s="91"/>
      <c r="K416" s="91"/>
      <c r="L416" s="92"/>
      <c r="M416" s="93"/>
      <c r="N416" s="93"/>
      <c r="O416" s="94"/>
      <c r="P416" s="2297"/>
      <c r="Q416" s="2297"/>
      <c r="R416" s="2449"/>
      <c r="S416" s="2441"/>
      <c r="T416" s="2443"/>
      <c r="U416" s="2442"/>
      <c r="V416" s="2577">
        <f t="shared" si="132"/>
        <v>0</v>
      </c>
      <c r="W416" s="2578" t="str">
        <f>IF(OR(V416=0, ISBLANK(P416)), "", TEXT(ROUND(V416/INDEX(AI87:AI149, MATCH(P416, AH87:AH149, 0)), 0),"# ##0") &amp; " " &amp; P416)</f>
        <v/>
      </c>
      <c r="X416" s="2579">
        <f t="shared" si="133"/>
        <v>0</v>
      </c>
      <c r="Y416" s="2580">
        <f t="shared" si="134"/>
        <v>0</v>
      </c>
      <c r="Z416" s="2580" t="str">
        <f t="shared" si="135"/>
        <v/>
      </c>
      <c r="AA416" s="2581"/>
      <c r="AB416" s="2582">
        <f t="shared" si="126"/>
        <v>0</v>
      </c>
      <c r="AC416" s="2583">
        <v>1</v>
      </c>
      <c r="AD416" s="2584">
        <f t="shared" si="136"/>
        <v>0</v>
      </c>
      <c r="AE416" s="2564"/>
      <c r="AF416" s="2573">
        <f t="shared" si="127"/>
        <v>0</v>
      </c>
      <c r="AG416" s="2574">
        <f t="shared" si="137"/>
        <v>0</v>
      </c>
      <c r="AL416" s="1401" t="str">
        <f t="shared" si="125"/>
        <v>►</v>
      </c>
      <c r="AN416" s="76"/>
      <c r="AO416" s="76"/>
      <c r="AP416" s="76"/>
      <c r="AQ416" s="76"/>
      <c r="AS416" s="3252"/>
      <c r="AT416" s="3248"/>
      <c r="AU416" s="3248"/>
      <c r="AV416" s="3248"/>
      <c r="AW416" s="3248"/>
      <c r="AX416" s="3248"/>
      <c r="AY416" s="3253"/>
      <c r="BF416"/>
      <c r="BG416"/>
      <c r="BH416"/>
      <c r="BI416"/>
      <c r="BJ416"/>
      <c r="BK416"/>
      <c r="BL416"/>
      <c r="BN416" s="4">
        <v>1</v>
      </c>
    </row>
    <row r="417" spans="1:66" s="48" customFormat="1" ht="21" customHeight="1" x14ac:dyDescent="0.25">
      <c r="A417" s="1401" t="str">
        <f t="shared" si="122"/>
        <v>►</v>
      </c>
      <c r="B417" s="1402" t="str">
        <f t="shared" si="123"/>
        <v>►</v>
      </c>
      <c r="C417" s="1403" t="str">
        <f t="shared" si="128"/>
        <v>►</v>
      </c>
      <c r="D417" s="2475" t="str">
        <f t="shared" si="124"/>
        <v>►</v>
      </c>
      <c r="E417" s="1402" t="str">
        <f t="shared" si="129"/>
        <v>►</v>
      </c>
      <c r="F417" s="1402" t="str">
        <f t="shared" si="130"/>
        <v>►</v>
      </c>
      <c r="G417" s="1402" t="str">
        <f t="shared" si="131"/>
        <v>►</v>
      </c>
      <c r="H417" s="66"/>
      <c r="I417" s="91"/>
      <c r="J417" s="91"/>
      <c r="K417" s="91"/>
      <c r="L417" s="110"/>
      <c r="M417" s="111"/>
      <c r="N417" s="92"/>
      <c r="O417" s="2588" t="s">
        <v>2529</v>
      </c>
      <c r="P417" s="2297"/>
      <c r="Q417" s="2297"/>
      <c r="R417" s="2449"/>
      <c r="S417" s="2441"/>
      <c r="T417" s="2443"/>
      <c r="U417" s="2442"/>
      <c r="V417" s="2589">
        <f t="shared" si="132"/>
        <v>0</v>
      </c>
      <c r="W417" s="2590" t="str">
        <f>IF(OR(V417=0, ISBLANK(P417)), "", TEXT(ROUND(V417/INDEX(AI87:AI149, MATCH(P417, AH87:AH149, 0)), 0),"# ##0") &amp; " " &amp; P417)</f>
        <v/>
      </c>
      <c r="X417" s="2591">
        <f t="shared" si="133"/>
        <v>0</v>
      </c>
      <c r="Y417" s="2592">
        <f t="shared" si="134"/>
        <v>0</v>
      </c>
      <c r="Z417" s="2592" t="str">
        <f t="shared" si="135"/>
        <v/>
      </c>
      <c r="AA417" s="2581"/>
      <c r="AB417" s="2593">
        <f t="shared" si="126"/>
        <v>0</v>
      </c>
      <c r="AC417" s="2583">
        <v>1</v>
      </c>
      <c r="AD417" s="2594">
        <f t="shared" si="136"/>
        <v>0</v>
      </c>
      <c r="AE417" s="2564"/>
      <c r="AF417" s="2573">
        <f t="shared" si="127"/>
        <v>0</v>
      </c>
      <c r="AG417" s="2574">
        <f t="shared" si="137"/>
        <v>0</v>
      </c>
      <c r="AL417" s="1401" t="str">
        <f t="shared" si="125"/>
        <v>►</v>
      </c>
      <c r="AN417" s="76"/>
      <c r="AO417" s="76"/>
      <c r="AP417" s="76"/>
      <c r="AQ417" s="76"/>
      <c r="AS417" s="2597"/>
      <c r="AT417" s="3281" t="s">
        <v>2086</v>
      </c>
      <c r="AU417" s="3281"/>
      <c r="AV417" s="3281"/>
      <c r="AW417" s="3281"/>
      <c r="AX417" s="3281"/>
      <c r="AY417" s="3581"/>
      <c r="BF417"/>
      <c r="BG417"/>
      <c r="BH417"/>
      <c r="BI417"/>
      <c r="BJ417"/>
      <c r="BK417"/>
      <c r="BL417"/>
      <c r="BN417" s="4">
        <v>1</v>
      </c>
    </row>
    <row r="418" spans="1:66" s="48" customFormat="1" ht="21" customHeight="1" x14ac:dyDescent="0.25">
      <c r="A418" s="1401" t="str">
        <f t="shared" si="122"/>
        <v>►</v>
      </c>
      <c r="B418" s="1402" t="str">
        <f t="shared" si="123"/>
        <v>►</v>
      </c>
      <c r="C418" s="1403" t="str">
        <f t="shared" si="128"/>
        <v>►</v>
      </c>
      <c r="D418" s="2475" t="str">
        <f t="shared" si="124"/>
        <v>►</v>
      </c>
      <c r="E418" s="1402" t="str">
        <f t="shared" si="129"/>
        <v>►</v>
      </c>
      <c r="F418" s="1402" t="str">
        <f t="shared" si="130"/>
        <v>►</v>
      </c>
      <c r="G418" s="1402" t="str">
        <f t="shared" si="131"/>
        <v>►</v>
      </c>
      <c r="H418" s="66"/>
      <c r="I418" s="121"/>
      <c r="J418" s="121"/>
      <c r="K418" s="121"/>
      <c r="L418" s="122"/>
      <c r="M418" s="123"/>
      <c r="N418" s="123"/>
      <c r="O418" s="123"/>
      <c r="P418" s="123"/>
      <c r="Q418" s="123"/>
      <c r="R418" s="124"/>
      <c r="S418" s="2441"/>
      <c r="T418" s="2443"/>
      <c r="U418" s="2442"/>
      <c r="V418" s="2577">
        <f t="shared" si="132"/>
        <v>0</v>
      </c>
      <c r="W418" s="2578" t="str">
        <f>IF(OR(V418=0, ISBLANK(P418)), "", TEXT(ROUND(V418/INDEX(AI87:AI149, MATCH(P418, AH87:AH149, 0)), 0),"# ##0") &amp; " " &amp; P418)</f>
        <v/>
      </c>
      <c r="X418" s="2579">
        <f t="shared" si="133"/>
        <v>0</v>
      </c>
      <c r="Y418" s="2580">
        <f t="shared" si="134"/>
        <v>0</v>
      </c>
      <c r="Z418" s="2580" t="str">
        <f t="shared" si="135"/>
        <v/>
      </c>
      <c r="AA418" s="2581"/>
      <c r="AB418" s="2582">
        <f t="shared" si="126"/>
        <v>0</v>
      </c>
      <c r="AC418" s="2583">
        <v>1</v>
      </c>
      <c r="AD418" s="2584">
        <f t="shared" si="136"/>
        <v>0</v>
      </c>
      <c r="AE418" s="2564"/>
      <c r="AF418" s="2573">
        <f t="shared" si="127"/>
        <v>0</v>
      </c>
      <c r="AG418" s="2574">
        <f t="shared" si="137"/>
        <v>0</v>
      </c>
      <c r="AL418" s="1401" t="str">
        <f t="shared" si="125"/>
        <v>►</v>
      </c>
      <c r="AN418" s="76"/>
      <c r="AO418" s="76"/>
      <c r="AP418" s="76"/>
      <c r="AQ418" s="76"/>
      <c r="AS418" s="2600"/>
      <c r="AT418" s="2242"/>
      <c r="AU418" s="2242"/>
      <c r="AV418" s="2242"/>
      <c r="AW418" s="2242"/>
      <c r="AX418" s="730"/>
      <c r="AY418" s="2601"/>
      <c r="BF418" s="49"/>
      <c r="BG418" s="49"/>
      <c r="BH418" s="49"/>
      <c r="BI418" s="49"/>
      <c r="BJ418" s="49"/>
      <c r="BK418" s="49"/>
      <c r="BL418" s="49"/>
      <c r="BN418" s="4">
        <v>1</v>
      </c>
    </row>
    <row r="419" spans="1:66" s="48" customFormat="1" ht="21" customHeight="1" x14ac:dyDescent="0.25">
      <c r="A419" s="1401" t="str">
        <f t="shared" si="122"/>
        <v>►</v>
      </c>
      <c r="B419" s="1402" t="str">
        <f t="shared" si="123"/>
        <v>►</v>
      </c>
      <c r="C419" s="1403" t="str">
        <f t="shared" si="128"/>
        <v>►</v>
      </c>
      <c r="D419" s="2475" t="str">
        <f t="shared" si="124"/>
        <v>►</v>
      </c>
      <c r="E419" s="1402" t="str">
        <f t="shared" si="129"/>
        <v>►</v>
      </c>
      <c r="F419" s="1402" t="str">
        <f t="shared" si="130"/>
        <v>►</v>
      </c>
      <c r="G419" s="1402" t="str">
        <f t="shared" si="131"/>
        <v>►</v>
      </c>
      <c r="H419" s="129"/>
      <c r="I419" s="130"/>
      <c r="J419" s="130"/>
      <c r="K419" s="130"/>
      <c r="L419" s="131"/>
      <c r="M419" s="132"/>
      <c r="N419" s="2458"/>
      <c r="O419" s="2458"/>
      <c r="P419" s="2458"/>
      <c r="Q419" s="133"/>
      <c r="R419" s="134"/>
      <c r="S419" s="2441"/>
      <c r="T419" s="2443"/>
      <c r="U419" s="2442"/>
      <c r="V419" s="2589">
        <f t="shared" si="132"/>
        <v>0</v>
      </c>
      <c r="W419" s="2590" t="str">
        <f>IF(OR(V419=0, ISBLANK(P419)), "", TEXT(ROUND(V419/INDEX(AI87:AI149, MATCH(P419, AH87:AH149, 0)), 0),"# ##0") &amp; " " &amp; P419)</f>
        <v/>
      </c>
      <c r="X419" s="2591">
        <f t="shared" si="133"/>
        <v>0</v>
      </c>
      <c r="Y419" s="2592">
        <f t="shared" si="134"/>
        <v>0</v>
      </c>
      <c r="Z419" s="2592" t="str">
        <f t="shared" si="135"/>
        <v/>
      </c>
      <c r="AA419" s="2581"/>
      <c r="AB419" s="2593">
        <f t="shared" si="126"/>
        <v>0</v>
      </c>
      <c r="AC419" s="2583">
        <v>1</v>
      </c>
      <c r="AD419" s="2594">
        <f t="shared" si="136"/>
        <v>0</v>
      </c>
      <c r="AE419" s="2564"/>
      <c r="AF419" s="2573">
        <f t="shared" si="127"/>
        <v>0</v>
      </c>
      <c r="AG419" s="2574">
        <f t="shared" si="137"/>
        <v>0</v>
      </c>
      <c r="AL419" s="1401" t="str">
        <f t="shared" si="125"/>
        <v>►</v>
      </c>
      <c r="AN419" s="76"/>
      <c r="AO419" s="76"/>
      <c r="AP419" s="76"/>
      <c r="AQ419" s="76"/>
      <c r="AS419" s="2600"/>
      <c r="AT419" s="2242"/>
      <c r="AU419" s="2242"/>
      <c r="AV419" s="2242"/>
      <c r="AW419" s="2242"/>
      <c r="AX419" s="730"/>
      <c r="AY419" s="2601"/>
      <c r="BF419"/>
      <c r="BG419"/>
      <c r="BH419"/>
      <c r="BI419"/>
      <c r="BJ419"/>
      <c r="BK419"/>
      <c r="BL419"/>
      <c r="BN419" s="4">
        <v>1</v>
      </c>
    </row>
    <row r="420" spans="1:66" s="48" customFormat="1" ht="21" customHeight="1" x14ac:dyDescent="0.25">
      <c r="A420" s="1401" t="str">
        <f t="shared" si="122"/>
        <v>►</v>
      </c>
      <c r="B420" s="1402" t="str">
        <f t="shared" si="123"/>
        <v>►</v>
      </c>
      <c r="C420" s="1403" t="str">
        <f t="shared" si="128"/>
        <v>►</v>
      </c>
      <c r="D420" s="2475" t="str">
        <f t="shared" si="124"/>
        <v>►</v>
      </c>
      <c r="E420" s="1402" t="str">
        <f t="shared" si="129"/>
        <v>►</v>
      </c>
      <c r="F420" s="1402" t="str">
        <f t="shared" si="130"/>
        <v>►</v>
      </c>
      <c r="G420" s="1402" t="str">
        <f t="shared" si="131"/>
        <v>►</v>
      </c>
      <c r="H420" s="138"/>
      <c r="I420" s="139"/>
      <c r="J420" s="140"/>
      <c r="K420" s="140"/>
      <c r="L420" s="141"/>
      <c r="M420" s="141"/>
      <c r="N420" s="141"/>
      <c r="O420" s="141"/>
      <c r="P420" s="141"/>
      <c r="Q420" s="142"/>
      <c r="R420" s="143"/>
      <c r="S420" s="2441"/>
      <c r="T420" s="2443"/>
      <c r="U420" s="2442"/>
      <c r="V420" s="2577">
        <f t="shared" si="132"/>
        <v>0</v>
      </c>
      <c r="W420" s="2578" t="str">
        <f>IF(OR(V420=0, ISBLANK(P420)), "", TEXT(ROUND(V420/INDEX(AI87:AI149, MATCH(P420, AH87:AH149, 0)), 0),"# ##0") &amp; " " &amp; P420)</f>
        <v/>
      </c>
      <c r="X420" s="2579">
        <f t="shared" si="133"/>
        <v>0</v>
      </c>
      <c r="Y420" s="2580">
        <f t="shared" si="134"/>
        <v>0</v>
      </c>
      <c r="Z420" s="2580" t="str">
        <f t="shared" si="135"/>
        <v/>
      </c>
      <c r="AA420" s="2581"/>
      <c r="AB420" s="2582">
        <f t="shared" si="126"/>
        <v>0</v>
      </c>
      <c r="AC420" s="2583">
        <v>1</v>
      </c>
      <c r="AD420" s="2584">
        <f t="shared" si="136"/>
        <v>0</v>
      </c>
      <c r="AE420" s="2564"/>
      <c r="AF420" s="2573">
        <f t="shared" si="127"/>
        <v>0</v>
      </c>
      <c r="AG420" s="2574">
        <f t="shared" si="137"/>
        <v>0</v>
      </c>
      <c r="AL420" s="1401" t="str">
        <f t="shared" si="125"/>
        <v>►</v>
      </c>
      <c r="AN420" s="76"/>
      <c r="AO420" s="76"/>
      <c r="AP420" s="76"/>
      <c r="AQ420" s="76"/>
      <c r="AS420" s="2600"/>
      <c r="AT420" s="2242"/>
      <c r="AU420" s="2242"/>
      <c r="AV420" s="2242"/>
      <c r="AW420" s="2242"/>
      <c r="AX420" s="730"/>
      <c r="AY420" s="2601"/>
      <c r="BF420"/>
      <c r="BG420"/>
      <c r="BH420"/>
      <c r="BI420"/>
      <c r="BJ420"/>
      <c r="BK420"/>
      <c r="BL420"/>
      <c r="BN420" s="4">
        <v>1</v>
      </c>
    </row>
    <row r="421" spans="1:66" s="48" customFormat="1" ht="21" customHeight="1" x14ac:dyDescent="0.25">
      <c r="A421" s="1401" t="str">
        <f t="shared" si="122"/>
        <v>►</v>
      </c>
      <c r="B421" s="1402" t="str">
        <f t="shared" si="123"/>
        <v>►</v>
      </c>
      <c r="C421" s="1403" t="str">
        <f t="shared" si="128"/>
        <v>►</v>
      </c>
      <c r="D421" s="2475" t="str">
        <f t="shared" si="124"/>
        <v>►</v>
      </c>
      <c r="E421" s="1402" t="str">
        <f t="shared" si="129"/>
        <v>►</v>
      </c>
      <c r="F421" s="1402" t="str">
        <f t="shared" si="130"/>
        <v>►</v>
      </c>
      <c r="G421" s="1402" t="str">
        <f t="shared" si="131"/>
        <v>►</v>
      </c>
      <c r="H421" s="66"/>
      <c r="I421" s="149"/>
      <c r="J421" s="91"/>
      <c r="K421" s="91"/>
      <c r="L421" s="150"/>
      <c r="M421" s="151"/>
      <c r="N421" s="152"/>
      <c r="O421" s="2603"/>
      <c r="P421" s="2604"/>
      <c r="Q421" s="2605"/>
      <c r="R421" s="153"/>
      <c r="S421" s="2441"/>
      <c r="T421" s="2443"/>
      <c r="U421" s="2442"/>
      <c r="V421" s="2589">
        <f t="shared" si="132"/>
        <v>0</v>
      </c>
      <c r="W421" s="2590" t="str">
        <f>IF(OR(V421=0, ISBLANK(P421)), "", TEXT(ROUND(V421/INDEX(AI87:AI149, MATCH(P421, AH87:AH149, 0)), 0),"# ##0") &amp; " " &amp; P421)</f>
        <v/>
      </c>
      <c r="X421" s="2591">
        <f t="shared" si="133"/>
        <v>0</v>
      </c>
      <c r="Y421" s="2592">
        <f t="shared" si="134"/>
        <v>0</v>
      </c>
      <c r="Z421" s="2592" t="str">
        <f t="shared" si="135"/>
        <v/>
      </c>
      <c r="AA421" s="2581"/>
      <c r="AB421" s="2593">
        <f t="shared" si="126"/>
        <v>0</v>
      </c>
      <c r="AC421" s="2583">
        <v>1</v>
      </c>
      <c r="AD421" s="2594">
        <f t="shared" si="136"/>
        <v>0</v>
      </c>
      <c r="AE421" s="2564"/>
      <c r="AF421" s="2573">
        <f t="shared" si="127"/>
        <v>0</v>
      </c>
      <c r="AG421" s="2574">
        <f t="shared" si="137"/>
        <v>0</v>
      </c>
      <c r="AL421" s="1401" t="str">
        <f t="shared" si="125"/>
        <v>►</v>
      </c>
      <c r="AN421" s="76"/>
      <c r="AO421" s="76"/>
      <c r="AP421" s="76"/>
      <c r="AQ421" s="76"/>
      <c r="AS421" s="2600"/>
      <c r="AT421" s="2242"/>
      <c r="AU421" s="2242"/>
      <c r="AV421" s="2242"/>
      <c r="AW421" s="2242"/>
      <c r="AX421" s="730"/>
      <c r="AY421" s="2601"/>
      <c r="BF421"/>
      <c r="BG421"/>
      <c r="BH421"/>
      <c r="BI421"/>
      <c r="BJ421"/>
      <c r="BK421"/>
      <c r="BL421"/>
      <c r="BN421" s="4">
        <v>1</v>
      </c>
    </row>
    <row r="422" spans="1:66" s="48" customFormat="1" ht="21" customHeight="1" x14ac:dyDescent="0.25">
      <c r="A422" s="1401" t="str">
        <f t="shared" si="122"/>
        <v>►</v>
      </c>
      <c r="B422" s="1402" t="str">
        <f t="shared" si="123"/>
        <v>►</v>
      </c>
      <c r="C422" s="1403" t="str">
        <f t="shared" si="128"/>
        <v>►</v>
      </c>
      <c r="D422" s="2475" t="str">
        <f t="shared" si="124"/>
        <v>►</v>
      </c>
      <c r="E422" s="1402" t="str">
        <f t="shared" si="129"/>
        <v>►</v>
      </c>
      <c r="F422" s="1402" t="str">
        <f t="shared" si="130"/>
        <v>►</v>
      </c>
      <c r="G422" s="1402" t="str">
        <f t="shared" si="131"/>
        <v>►</v>
      </c>
      <c r="H422" s="66"/>
      <c r="I422" s="149"/>
      <c r="J422" s="91"/>
      <c r="K422" s="91"/>
      <c r="L422" s="2817"/>
      <c r="M422" s="164"/>
      <c r="N422" s="165"/>
      <c r="O422" s="2451"/>
      <c r="P422" s="2453"/>
      <c r="Q422" s="3721"/>
      <c r="R422" s="166"/>
      <c r="S422" s="2441"/>
      <c r="T422" s="2443"/>
      <c r="U422" s="2442"/>
      <c r="V422" s="2577">
        <f t="shared" si="132"/>
        <v>0</v>
      </c>
      <c r="W422" s="2578" t="str">
        <f>IF(OR(V422=0, ISBLANK(P422)), "", TEXT(ROUND(V422/INDEX(AI87:AI149, MATCH(P422, AH87:AH149, 0)), 0),"# ##0") &amp; " " &amp; P422)</f>
        <v/>
      </c>
      <c r="X422" s="2579">
        <f t="shared" si="133"/>
        <v>0</v>
      </c>
      <c r="Y422" s="2580">
        <f t="shared" si="134"/>
        <v>0</v>
      </c>
      <c r="Z422" s="2580" t="str">
        <f t="shared" si="135"/>
        <v/>
      </c>
      <c r="AA422" s="2581"/>
      <c r="AB422" s="2582">
        <f t="shared" si="126"/>
        <v>0</v>
      </c>
      <c r="AC422" s="2583">
        <v>1</v>
      </c>
      <c r="AD422" s="2584">
        <f t="shared" si="136"/>
        <v>0</v>
      </c>
      <c r="AE422" s="2564"/>
      <c r="AF422" s="2573">
        <f t="shared" si="127"/>
        <v>0</v>
      </c>
      <c r="AG422" s="2574">
        <f t="shared" si="137"/>
        <v>0</v>
      </c>
      <c r="AL422" s="1401" t="str">
        <f t="shared" si="125"/>
        <v>►</v>
      </c>
      <c r="AN422" s="76"/>
      <c r="AO422" s="76"/>
      <c r="AP422" s="76"/>
      <c r="AQ422" s="76"/>
      <c r="AS422" s="2600"/>
      <c r="AT422" s="2242"/>
      <c r="AU422" s="2242"/>
      <c r="AV422" s="2242"/>
      <c r="AW422" s="2242"/>
      <c r="AX422" s="730"/>
      <c r="AY422" s="2601"/>
      <c r="BF422"/>
      <c r="BG422"/>
      <c r="BH422"/>
      <c r="BI422"/>
      <c r="BJ422"/>
      <c r="BK422"/>
      <c r="BL422"/>
      <c r="BN422" s="4">
        <v>1</v>
      </c>
    </row>
    <row r="423" spans="1:66" s="48" customFormat="1" ht="21" customHeight="1" x14ac:dyDescent="0.25">
      <c r="A423" s="1401" t="str">
        <f t="shared" si="122"/>
        <v>►</v>
      </c>
      <c r="B423" s="1402" t="str">
        <f t="shared" si="123"/>
        <v>►</v>
      </c>
      <c r="C423" s="1403" t="str">
        <f t="shared" si="128"/>
        <v>►</v>
      </c>
      <c r="D423" s="2475" t="str">
        <f t="shared" si="124"/>
        <v>►</v>
      </c>
      <c r="E423" s="1402" t="str">
        <f t="shared" si="129"/>
        <v>►</v>
      </c>
      <c r="F423" s="1402" t="str">
        <f t="shared" si="130"/>
        <v>►</v>
      </c>
      <c r="G423" s="1402" t="str">
        <f t="shared" si="131"/>
        <v>►</v>
      </c>
      <c r="H423" s="66"/>
      <c r="I423" s="149"/>
      <c r="J423" s="91"/>
      <c r="K423" s="91"/>
      <c r="L423" s="174"/>
      <c r="M423" s="175"/>
      <c r="N423" s="176"/>
      <c r="O423" s="177"/>
      <c r="P423" s="178"/>
      <c r="Q423" s="3721"/>
      <c r="R423" s="180"/>
      <c r="S423" s="2441"/>
      <c r="T423" s="2443"/>
      <c r="U423" s="2442"/>
      <c r="V423" s="2589">
        <f t="shared" si="132"/>
        <v>0</v>
      </c>
      <c r="W423" s="2590" t="str">
        <f>IF(OR(V423=0, ISBLANK(P423)), "", TEXT(ROUND(V423/INDEX(AI87:AI149, MATCH(P423, AH87:AH149, 0)), 0),"# ##0") &amp; " " &amp; P423)</f>
        <v/>
      </c>
      <c r="X423" s="2591">
        <f t="shared" si="133"/>
        <v>0</v>
      </c>
      <c r="Y423" s="2592">
        <f t="shared" si="134"/>
        <v>0</v>
      </c>
      <c r="Z423" s="2592" t="str">
        <f t="shared" si="135"/>
        <v/>
      </c>
      <c r="AA423" s="2581"/>
      <c r="AB423" s="2593">
        <f t="shared" si="126"/>
        <v>0</v>
      </c>
      <c r="AC423" s="2583">
        <v>1</v>
      </c>
      <c r="AD423" s="2594">
        <f t="shared" si="136"/>
        <v>0</v>
      </c>
      <c r="AE423" s="2564"/>
      <c r="AF423" s="2573">
        <f t="shared" si="127"/>
        <v>0</v>
      </c>
      <c r="AG423" s="2574">
        <f t="shared" si="137"/>
        <v>0</v>
      </c>
      <c r="AL423" s="1401" t="str">
        <f t="shared" si="125"/>
        <v>►</v>
      </c>
      <c r="AN423" s="76"/>
      <c r="AO423" s="76"/>
      <c r="AP423" s="76"/>
      <c r="AQ423" s="76"/>
      <c r="AS423" s="2600"/>
      <c r="AT423" s="2242"/>
      <c r="AU423" s="2242"/>
      <c r="AV423" s="2242"/>
      <c r="AW423" s="2242"/>
      <c r="AX423" s="730"/>
      <c r="AY423" s="2601"/>
      <c r="BF423"/>
      <c r="BG423"/>
      <c r="BH423"/>
      <c r="BI423"/>
      <c r="BJ423"/>
      <c r="BK423"/>
      <c r="BL423"/>
      <c r="BN423" s="4">
        <v>1</v>
      </c>
    </row>
    <row r="424" spans="1:66" s="48" customFormat="1" ht="21" customHeight="1" x14ac:dyDescent="0.25">
      <c r="A424" s="1401" t="str">
        <f t="shared" si="122"/>
        <v>►</v>
      </c>
      <c r="B424" s="1402" t="str">
        <f t="shared" si="123"/>
        <v>►</v>
      </c>
      <c r="C424" s="1403" t="str">
        <f t="shared" si="128"/>
        <v>►</v>
      </c>
      <c r="D424" s="2475" t="str">
        <f t="shared" si="124"/>
        <v>►</v>
      </c>
      <c r="E424" s="1402" t="str">
        <f t="shared" si="129"/>
        <v>►</v>
      </c>
      <c r="F424" s="1402" t="str">
        <f t="shared" si="130"/>
        <v>►</v>
      </c>
      <c r="G424" s="1402" t="str">
        <f t="shared" si="131"/>
        <v>►</v>
      </c>
      <c r="H424" s="196"/>
      <c r="I424" s="149"/>
      <c r="J424" s="91"/>
      <c r="K424" s="91"/>
      <c r="L424" s="174"/>
      <c r="M424" s="175"/>
      <c r="N424" s="176"/>
      <c r="O424" s="177"/>
      <c r="P424" s="178"/>
      <c r="Q424" s="3721"/>
      <c r="R424" s="180"/>
      <c r="S424" s="2441"/>
      <c r="T424" s="2443"/>
      <c r="U424" s="2442"/>
      <c r="V424" s="2577">
        <f t="shared" si="132"/>
        <v>0</v>
      </c>
      <c r="W424" s="2578" t="str">
        <f>IF(OR(V424=0, ISBLANK(P424)), "", TEXT(ROUND(V424/INDEX(AI87:AI149, MATCH(P424, AH87:AH149, 0)), 0),"# ##0") &amp; " " &amp; P424)</f>
        <v/>
      </c>
      <c r="X424" s="2579">
        <f t="shared" si="133"/>
        <v>0</v>
      </c>
      <c r="Y424" s="2580">
        <f t="shared" si="134"/>
        <v>0</v>
      </c>
      <c r="Z424" s="2580" t="str">
        <f t="shared" si="135"/>
        <v/>
      </c>
      <c r="AA424" s="2581"/>
      <c r="AB424" s="2582">
        <f t="shared" si="126"/>
        <v>0</v>
      </c>
      <c r="AC424" s="2583">
        <v>1</v>
      </c>
      <c r="AD424" s="2584">
        <f t="shared" si="136"/>
        <v>0</v>
      </c>
      <c r="AE424" s="2564"/>
      <c r="AF424" s="2573">
        <f t="shared" si="127"/>
        <v>0</v>
      </c>
      <c r="AG424" s="2574">
        <f t="shared" si="137"/>
        <v>0</v>
      </c>
      <c r="AL424" s="1401" t="str">
        <f t="shared" si="125"/>
        <v>►</v>
      </c>
      <c r="AN424" s="76"/>
      <c r="AO424" s="76"/>
      <c r="AP424" s="76"/>
      <c r="AQ424" s="76"/>
      <c r="AS424" s="2600"/>
      <c r="AT424" s="2242"/>
      <c r="AU424" s="2242"/>
      <c r="AV424" s="2242"/>
      <c r="AW424" s="2242"/>
      <c r="AX424" s="730"/>
      <c r="AY424" s="2601"/>
      <c r="BF424"/>
      <c r="BG424"/>
      <c r="BH424"/>
      <c r="BI424"/>
      <c r="BJ424"/>
      <c r="BK424"/>
      <c r="BL424"/>
      <c r="BN424" s="4">
        <v>1</v>
      </c>
    </row>
    <row r="425" spans="1:66" s="48" customFormat="1" ht="21" customHeight="1" x14ac:dyDescent="0.25">
      <c r="A425" s="1401" t="str">
        <f t="shared" si="122"/>
        <v>►</v>
      </c>
      <c r="B425" s="1402" t="str">
        <f t="shared" si="123"/>
        <v>►</v>
      </c>
      <c r="C425" s="1403" t="str">
        <f t="shared" si="128"/>
        <v>►</v>
      </c>
      <c r="D425" s="2475" t="str">
        <f t="shared" si="124"/>
        <v>►</v>
      </c>
      <c r="E425" s="1402" t="str">
        <f t="shared" si="129"/>
        <v>►</v>
      </c>
      <c r="F425" s="1402" t="str">
        <f t="shared" si="130"/>
        <v>►</v>
      </c>
      <c r="G425" s="1402" t="str">
        <f t="shared" si="131"/>
        <v>►</v>
      </c>
      <c r="H425" s="2606"/>
      <c r="R425" s="2607"/>
      <c r="S425" s="2441"/>
      <c r="T425" s="2443"/>
      <c r="U425" s="2442"/>
      <c r="V425" s="2589">
        <f t="shared" si="132"/>
        <v>0</v>
      </c>
      <c r="W425" s="2590" t="str">
        <f>IF(OR(V425=0, ISBLANK(P425)), "", TEXT(ROUND(V425/INDEX(AI87:AI149, MATCH(P425, AH87:AH149, 0)), 0),"# ##0") &amp; " " &amp; P425)</f>
        <v/>
      </c>
      <c r="X425" s="2591">
        <f t="shared" si="133"/>
        <v>0</v>
      </c>
      <c r="Y425" s="2592">
        <f t="shared" si="134"/>
        <v>0</v>
      </c>
      <c r="Z425" s="2592" t="str">
        <f t="shared" si="135"/>
        <v/>
      </c>
      <c r="AA425" s="2581"/>
      <c r="AB425" s="2593">
        <f t="shared" si="126"/>
        <v>0</v>
      </c>
      <c r="AC425" s="2583">
        <v>1</v>
      </c>
      <c r="AD425" s="2594">
        <f t="shared" si="136"/>
        <v>0</v>
      </c>
      <c r="AE425" s="2564"/>
      <c r="AF425" s="2573">
        <f t="shared" si="127"/>
        <v>0</v>
      </c>
      <c r="AG425" s="2574">
        <f t="shared" si="137"/>
        <v>0</v>
      </c>
      <c r="AL425" s="1401" t="str">
        <f t="shared" si="125"/>
        <v>►</v>
      </c>
      <c r="AN425" s="76"/>
      <c r="AO425" s="76"/>
      <c r="AP425" s="76"/>
      <c r="AQ425" s="76"/>
      <c r="AS425" s="2600"/>
      <c r="AT425" s="2242"/>
      <c r="AU425" s="2242"/>
      <c r="AV425" s="2242"/>
      <c r="AW425" s="2242"/>
      <c r="AX425" s="730"/>
      <c r="AY425" s="2601"/>
      <c r="BF425"/>
      <c r="BG425"/>
      <c r="BH425"/>
      <c r="BI425"/>
      <c r="BJ425"/>
      <c r="BK425"/>
      <c r="BL425"/>
      <c r="BN425" s="4">
        <v>1</v>
      </c>
    </row>
    <row r="426" spans="1:66" s="48" customFormat="1" ht="21" customHeight="1" x14ac:dyDescent="0.25">
      <c r="A426" s="1401" t="str">
        <f t="shared" si="122"/>
        <v>►</v>
      </c>
      <c r="B426" s="1402" t="str">
        <f t="shared" si="123"/>
        <v>►</v>
      </c>
      <c r="C426" s="1403" t="str">
        <f t="shared" si="128"/>
        <v>►</v>
      </c>
      <c r="D426" s="2475" t="str">
        <f t="shared" si="124"/>
        <v>►</v>
      </c>
      <c r="E426" s="1402" t="str">
        <f t="shared" si="129"/>
        <v>►</v>
      </c>
      <c r="F426" s="1402" t="str">
        <f t="shared" si="130"/>
        <v>►</v>
      </c>
      <c r="G426" s="1402" t="str">
        <f t="shared" si="131"/>
        <v>►</v>
      </c>
      <c r="H426" s="2606"/>
      <c r="R426" s="2607"/>
      <c r="S426" s="2441"/>
      <c r="T426" s="2443"/>
      <c r="U426" s="2442"/>
      <c r="V426" s="2577">
        <f t="shared" si="132"/>
        <v>0</v>
      </c>
      <c r="W426" s="2578" t="str">
        <f>IF(OR(V426=0, ISBLANK(P426)), "", TEXT(ROUND(V426/INDEX(AI87:AI149, MATCH(P426, AH87:AH149, 0)), 0),"# ##0") &amp; " " &amp; P426)</f>
        <v/>
      </c>
      <c r="X426" s="2579">
        <f t="shared" si="133"/>
        <v>0</v>
      </c>
      <c r="Y426" s="2580">
        <f t="shared" si="134"/>
        <v>0</v>
      </c>
      <c r="Z426" s="2580" t="str">
        <f t="shared" si="135"/>
        <v/>
      </c>
      <c r="AA426" s="2581"/>
      <c r="AB426" s="2582">
        <f t="shared" si="126"/>
        <v>0</v>
      </c>
      <c r="AC426" s="2583">
        <v>1</v>
      </c>
      <c r="AD426" s="2584">
        <f t="shared" si="136"/>
        <v>0</v>
      </c>
      <c r="AE426" s="2564"/>
      <c r="AF426" s="2573">
        <f t="shared" si="127"/>
        <v>0</v>
      </c>
      <c r="AG426" s="2574">
        <f t="shared" si="137"/>
        <v>0</v>
      </c>
      <c r="AL426" s="1401" t="str">
        <f t="shared" si="125"/>
        <v>►</v>
      </c>
      <c r="AN426" s="76"/>
      <c r="AO426" s="76"/>
      <c r="AP426" s="76"/>
      <c r="AQ426" s="76"/>
      <c r="AS426" s="2600"/>
      <c r="AT426" s="2242"/>
      <c r="AU426" s="2242"/>
      <c r="AV426" s="2242"/>
      <c r="AW426" s="2242"/>
      <c r="AX426" s="730"/>
      <c r="AY426" s="2601"/>
      <c r="BF426"/>
      <c r="BG426"/>
      <c r="BH426"/>
      <c r="BI426"/>
      <c r="BJ426"/>
      <c r="BK426"/>
      <c r="BL426"/>
      <c r="BN426" s="4">
        <v>1</v>
      </c>
    </row>
    <row r="427" spans="1:66" s="48" customFormat="1" ht="21" customHeight="1" x14ac:dyDescent="0.25">
      <c r="A427" s="1401" t="str">
        <f t="shared" si="122"/>
        <v>►</v>
      </c>
      <c r="B427" s="1402" t="str">
        <f t="shared" si="123"/>
        <v>►</v>
      </c>
      <c r="C427" s="1403" t="str">
        <f t="shared" si="128"/>
        <v>►</v>
      </c>
      <c r="D427" s="2475" t="str">
        <f t="shared" si="124"/>
        <v>►</v>
      </c>
      <c r="E427" s="1402" t="str">
        <f t="shared" si="129"/>
        <v>►</v>
      </c>
      <c r="F427" s="1402" t="str">
        <f t="shared" si="130"/>
        <v>►</v>
      </c>
      <c r="G427" s="1402" t="str">
        <f t="shared" si="131"/>
        <v>►</v>
      </c>
      <c r="H427" s="2606"/>
      <c r="R427" s="2607"/>
      <c r="S427" s="2441"/>
      <c r="T427" s="2443"/>
      <c r="U427" s="2442"/>
      <c r="V427" s="2589">
        <f t="shared" si="132"/>
        <v>0</v>
      </c>
      <c r="W427" s="2590" t="str">
        <f>IF(OR(V427=0, ISBLANK(P427)), "", TEXT(ROUND(V427/INDEX(AI87:AI149, MATCH(P427, AH87:AH149, 0)), 0),"# ##0") &amp; " " &amp; P427)</f>
        <v/>
      </c>
      <c r="X427" s="2591">
        <f t="shared" si="133"/>
        <v>0</v>
      </c>
      <c r="Y427" s="2592">
        <f t="shared" si="134"/>
        <v>0</v>
      </c>
      <c r="Z427" s="2592" t="str">
        <f t="shared" si="135"/>
        <v/>
      </c>
      <c r="AA427" s="2581"/>
      <c r="AB427" s="2593">
        <f t="shared" si="126"/>
        <v>0</v>
      </c>
      <c r="AC427" s="2583">
        <v>1</v>
      </c>
      <c r="AD427" s="2594">
        <f t="shared" si="136"/>
        <v>0</v>
      </c>
      <c r="AE427" s="2564"/>
      <c r="AF427" s="2573">
        <f t="shared" si="127"/>
        <v>0</v>
      </c>
      <c r="AG427" s="2574">
        <f t="shared" si="137"/>
        <v>0</v>
      </c>
      <c r="AL427" s="1401" t="str">
        <f t="shared" si="125"/>
        <v>►</v>
      </c>
      <c r="AN427" s="76"/>
      <c r="AO427" s="76"/>
      <c r="AP427" s="76"/>
      <c r="AQ427" s="76"/>
      <c r="AS427" s="2600"/>
      <c r="AT427" s="2242"/>
      <c r="AU427" s="2242"/>
      <c r="AV427" s="2242"/>
      <c r="AW427" s="2242"/>
      <c r="AX427" s="730"/>
      <c r="AY427" s="2601"/>
      <c r="BF427"/>
      <c r="BG427"/>
      <c r="BH427"/>
      <c r="BI427"/>
      <c r="BJ427"/>
      <c r="BK427"/>
      <c r="BL427"/>
      <c r="BN427" s="4">
        <v>1</v>
      </c>
    </row>
    <row r="428" spans="1:66" s="48" customFormat="1" ht="21" customHeight="1" x14ac:dyDescent="0.25">
      <c r="A428" s="1401" t="str">
        <f t="shared" si="122"/>
        <v>►</v>
      </c>
      <c r="B428" s="1402" t="str">
        <f t="shared" si="123"/>
        <v>►</v>
      </c>
      <c r="C428" s="1403" t="str">
        <f t="shared" si="128"/>
        <v>►</v>
      </c>
      <c r="D428" s="2475" t="str">
        <f t="shared" si="124"/>
        <v>►</v>
      </c>
      <c r="E428" s="1402" t="str">
        <f t="shared" si="129"/>
        <v>►</v>
      </c>
      <c r="F428" s="1402" t="str">
        <f t="shared" si="130"/>
        <v>►</v>
      </c>
      <c r="G428" s="1402" t="str">
        <f t="shared" si="131"/>
        <v>►</v>
      </c>
      <c r="H428" s="2606"/>
      <c r="R428" s="2607"/>
      <c r="S428" s="2441"/>
      <c r="T428" s="2443"/>
      <c r="U428" s="2442"/>
      <c r="V428" s="2577">
        <f t="shared" si="132"/>
        <v>0</v>
      </c>
      <c r="W428" s="2578" t="str">
        <f>IF(OR(V428=0, ISBLANK(P428)), "", TEXT(ROUND(V428/INDEX(AI87:AI149, MATCH(P428, AH87:AH149, 0)), 0),"# ##0") &amp; " " &amp; P428)</f>
        <v/>
      </c>
      <c r="X428" s="2579">
        <f t="shared" si="133"/>
        <v>0</v>
      </c>
      <c r="Y428" s="2580">
        <f t="shared" si="134"/>
        <v>0</v>
      </c>
      <c r="Z428" s="2580" t="str">
        <f t="shared" si="135"/>
        <v/>
      </c>
      <c r="AA428" s="2581"/>
      <c r="AB428" s="2582">
        <f t="shared" si="126"/>
        <v>0</v>
      </c>
      <c r="AC428" s="2583">
        <v>1</v>
      </c>
      <c r="AD428" s="2584">
        <f t="shared" si="136"/>
        <v>0</v>
      </c>
      <c r="AE428" s="2564"/>
      <c r="AF428" s="2573">
        <f t="shared" si="127"/>
        <v>0</v>
      </c>
      <c r="AG428" s="2574">
        <f t="shared" si="137"/>
        <v>0</v>
      </c>
      <c r="AL428" s="1401" t="str">
        <f t="shared" si="125"/>
        <v>►</v>
      </c>
      <c r="AN428" s="76"/>
      <c r="AO428" s="76"/>
      <c r="AP428" s="76"/>
      <c r="AQ428" s="76"/>
      <c r="AS428" s="2600"/>
      <c r="AT428" s="2242"/>
      <c r="AU428" s="2242"/>
      <c r="AV428" s="2242"/>
      <c r="AW428" s="2242"/>
      <c r="AX428" s="730"/>
      <c r="AY428" s="2601"/>
      <c r="BF428"/>
      <c r="BG428"/>
      <c r="BH428"/>
      <c r="BI428"/>
      <c r="BJ428"/>
      <c r="BK428"/>
      <c r="BL428"/>
      <c r="BN428" s="4">
        <v>1</v>
      </c>
    </row>
    <row r="429" spans="1:66" s="48" customFormat="1" ht="21" customHeight="1" x14ac:dyDescent="0.25">
      <c r="A429" s="1401" t="str">
        <f t="shared" si="122"/>
        <v>►</v>
      </c>
      <c r="B429" s="1402" t="str">
        <f t="shared" si="123"/>
        <v>►</v>
      </c>
      <c r="C429" s="1403" t="str">
        <f t="shared" si="128"/>
        <v>►</v>
      </c>
      <c r="D429" s="2475" t="str">
        <f t="shared" si="124"/>
        <v>►</v>
      </c>
      <c r="E429" s="1402" t="str">
        <f t="shared" si="129"/>
        <v>►</v>
      </c>
      <c r="F429" s="1402" t="str">
        <f t="shared" si="130"/>
        <v>►</v>
      </c>
      <c r="G429" s="1402" t="str">
        <f t="shared" si="131"/>
        <v>►</v>
      </c>
      <c r="H429" s="2606"/>
      <c r="R429" s="2607"/>
      <c r="S429" s="2441"/>
      <c r="T429" s="2443"/>
      <c r="U429" s="2442"/>
      <c r="V429" s="2589">
        <f t="shared" si="132"/>
        <v>0</v>
      </c>
      <c r="W429" s="2590" t="str">
        <f>IF(OR(V429=0, ISBLANK(P429)), "", TEXT(ROUND(V429/INDEX(AI87:AI149, MATCH(P429, AH87:AH149, 0)), 0),"# ##0") &amp; " " &amp; P429)</f>
        <v/>
      </c>
      <c r="X429" s="2591">
        <f t="shared" si="133"/>
        <v>0</v>
      </c>
      <c r="Y429" s="2592">
        <f t="shared" si="134"/>
        <v>0</v>
      </c>
      <c r="Z429" s="2592" t="str">
        <f t="shared" si="135"/>
        <v/>
      </c>
      <c r="AA429" s="2581"/>
      <c r="AB429" s="2593">
        <f t="shared" si="126"/>
        <v>0</v>
      </c>
      <c r="AC429" s="2583">
        <v>1</v>
      </c>
      <c r="AD429" s="2594">
        <f t="shared" si="136"/>
        <v>0</v>
      </c>
      <c r="AE429" s="2564"/>
      <c r="AF429" s="2573">
        <f t="shared" si="127"/>
        <v>0</v>
      </c>
      <c r="AG429" s="2574">
        <f t="shared" si="137"/>
        <v>0</v>
      </c>
      <c r="AL429" s="1401" t="str">
        <f t="shared" si="125"/>
        <v>►</v>
      </c>
      <c r="AN429" s="76"/>
      <c r="AO429" s="76"/>
      <c r="AP429" s="76"/>
      <c r="AQ429" s="76"/>
      <c r="AS429" s="2600"/>
      <c r="AT429" s="2242"/>
      <c r="AU429" s="2242"/>
      <c r="AV429" s="2242"/>
      <c r="AW429" s="2242"/>
      <c r="AX429" s="730"/>
      <c r="AY429" s="2601"/>
      <c r="BF429"/>
      <c r="BG429"/>
      <c r="BH429"/>
      <c r="BI429"/>
      <c r="BJ429"/>
      <c r="BK429"/>
      <c r="BL429"/>
      <c r="BN429" s="4">
        <v>1</v>
      </c>
    </row>
    <row r="430" spans="1:66" s="48" customFormat="1" ht="21" customHeight="1" x14ac:dyDescent="0.25">
      <c r="A430" s="1401" t="str">
        <f t="shared" si="122"/>
        <v>►</v>
      </c>
      <c r="B430" s="1402" t="str">
        <f t="shared" si="123"/>
        <v>►</v>
      </c>
      <c r="C430" s="1403" t="str">
        <f t="shared" si="128"/>
        <v>►</v>
      </c>
      <c r="D430" s="2475" t="str">
        <f t="shared" si="124"/>
        <v>►</v>
      </c>
      <c r="E430" s="1402" t="str">
        <f t="shared" si="129"/>
        <v>►</v>
      </c>
      <c r="F430" s="1402" t="str">
        <f t="shared" si="130"/>
        <v>►</v>
      </c>
      <c r="G430" s="1402" t="str">
        <f t="shared" si="131"/>
        <v>►</v>
      </c>
      <c r="H430" s="2606"/>
      <c r="R430" s="2607"/>
      <c r="S430" s="2441"/>
      <c r="T430" s="2443"/>
      <c r="U430" s="2442"/>
      <c r="V430" s="2577">
        <f t="shared" si="132"/>
        <v>0</v>
      </c>
      <c r="W430" s="2578" t="str">
        <f>IF(OR(V430=0, ISBLANK(P430)), "", TEXT(ROUND(V430/INDEX(AI87:AI149, MATCH(P430, AH87:AH149, 0)), 0),"# ##0") &amp; " " &amp; P430)</f>
        <v/>
      </c>
      <c r="X430" s="2579">
        <f t="shared" si="133"/>
        <v>0</v>
      </c>
      <c r="Y430" s="2580">
        <f t="shared" si="134"/>
        <v>0</v>
      </c>
      <c r="Z430" s="2580" t="str">
        <f t="shared" si="135"/>
        <v/>
      </c>
      <c r="AA430" s="2581"/>
      <c r="AB430" s="2582">
        <f t="shared" si="126"/>
        <v>0</v>
      </c>
      <c r="AC430" s="2583">
        <v>1</v>
      </c>
      <c r="AD430" s="2584">
        <f t="shared" si="136"/>
        <v>0</v>
      </c>
      <c r="AE430" s="2564"/>
      <c r="AF430" s="2573">
        <f t="shared" si="127"/>
        <v>0</v>
      </c>
      <c r="AG430" s="2574">
        <f t="shared" si="137"/>
        <v>0</v>
      </c>
      <c r="AL430" s="1401" t="str">
        <f t="shared" si="125"/>
        <v>►</v>
      </c>
      <c r="AN430" s="76"/>
      <c r="AO430" s="76"/>
      <c r="AP430" s="76"/>
      <c r="AQ430" s="76"/>
      <c r="AS430" s="2600"/>
      <c r="AT430" s="2242"/>
      <c r="AU430" s="2242"/>
      <c r="AV430" s="2242"/>
      <c r="AW430" s="2242"/>
      <c r="AX430" s="730"/>
      <c r="AY430" s="2601"/>
      <c r="BF430"/>
      <c r="BG430"/>
      <c r="BH430"/>
      <c r="BI430"/>
      <c r="BJ430"/>
      <c r="BK430"/>
      <c r="BL430"/>
      <c r="BN430" s="4">
        <v>1</v>
      </c>
    </row>
    <row r="431" spans="1:66" s="48" customFormat="1" ht="21" customHeight="1" x14ac:dyDescent="0.25">
      <c r="A431" s="1401" t="str">
        <f t="shared" si="122"/>
        <v>►</v>
      </c>
      <c r="B431" s="1402" t="str">
        <f t="shared" si="123"/>
        <v>►</v>
      </c>
      <c r="C431" s="1403" t="str">
        <f t="shared" si="128"/>
        <v>►</v>
      </c>
      <c r="D431" s="2475" t="str">
        <f t="shared" si="124"/>
        <v>►</v>
      </c>
      <c r="E431" s="1402" t="str">
        <f t="shared" si="129"/>
        <v>►</v>
      </c>
      <c r="F431" s="1402" t="str">
        <f t="shared" si="130"/>
        <v>►</v>
      </c>
      <c r="G431" s="1402" t="str">
        <f t="shared" si="131"/>
        <v>►</v>
      </c>
      <c r="H431" s="2606"/>
      <c r="R431" s="2607"/>
      <c r="S431" s="2441"/>
      <c r="T431" s="2443"/>
      <c r="U431" s="2442"/>
      <c r="V431" s="2589">
        <f t="shared" si="132"/>
        <v>0</v>
      </c>
      <c r="W431" s="2590" t="str">
        <f>IF(OR(V431=0, ISBLANK(P431)), "", TEXT(ROUND(V431/INDEX(AI87:AI149, MATCH(P431, AH87:AH149, 0)), 0),"# ##0") &amp; " " &amp; P431)</f>
        <v/>
      </c>
      <c r="X431" s="2591">
        <f t="shared" si="133"/>
        <v>0</v>
      </c>
      <c r="Y431" s="2592">
        <f t="shared" si="134"/>
        <v>0</v>
      </c>
      <c r="Z431" s="2592" t="str">
        <f t="shared" si="135"/>
        <v/>
      </c>
      <c r="AA431" s="2581"/>
      <c r="AB431" s="2593">
        <f t="shared" si="126"/>
        <v>0</v>
      </c>
      <c r="AC431" s="2583">
        <v>1</v>
      </c>
      <c r="AD431" s="2594">
        <f t="shared" si="136"/>
        <v>0</v>
      </c>
      <c r="AE431" s="2564"/>
      <c r="AF431" s="2573">
        <f t="shared" si="127"/>
        <v>0</v>
      </c>
      <c r="AG431" s="2574">
        <f t="shared" si="137"/>
        <v>0</v>
      </c>
      <c r="AL431" s="1401" t="str">
        <f t="shared" si="125"/>
        <v>►</v>
      </c>
      <c r="AN431" s="76"/>
      <c r="AO431" s="76"/>
      <c r="AP431" s="76"/>
      <c r="AQ431" s="76"/>
      <c r="AS431" s="2600"/>
      <c r="AT431" s="2242"/>
      <c r="AU431" s="2242"/>
      <c r="AV431" s="2242"/>
      <c r="AW431" s="2242"/>
      <c r="AX431" s="730"/>
      <c r="AY431" s="2601"/>
      <c r="BF431"/>
      <c r="BG431"/>
      <c r="BH431"/>
      <c r="BI431"/>
      <c r="BJ431"/>
      <c r="BK431"/>
      <c r="BL431"/>
      <c r="BN431" s="4">
        <v>1</v>
      </c>
    </row>
    <row r="432" spans="1:66" s="48" customFormat="1" ht="21" customHeight="1" x14ac:dyDescent="0.25">
      <c r="A432" s="1401" t="str">
        <f t="shared" si="122"/>
        <v>►</v>
      </c>
      <c r="B432" s="1402" t="str">
        <f t="shared" si="123"/>
        <v>►</v>
      </c>
      <c r="C432" s="1403" t="str">
        <f t="shared" si="128"/>
        <v>►</v>
      </c>
      <c r="D432" s="2475" t="str">
        <f t="shared" si="124"/>
        <v>►</v>
      </c>
      <c r="E432" s="1402" t="str">
        <f t="shared" si="129"/>
        <v>►</v>
      </c>
      <c r="F432" s="1402" t="str">
        <f t="shared" si="130"/>
        <v>►</v>
      </c>
      <c r="G432" s="1402" t="str">
        <f t="shared" si="131"/>
        <v>►</v>
      </c>
      <c r="H432" s="2606"/>
      <c r="R432" s="2607"/>
      <c r="S432" s="2441"/>
      <c r="T432" s="2443"/>
      <c r="U432" s="2442"/>
      <c r="V432" s="2577">
        <f t="shared" si="132"/>
        <v>0</v>
      </c>
      <c r="W432" s="2578" t="str">
        <f>IF(OR(V432=0, ISBLANK(P432)), "", TEXT(ROUND(V432/INDEX(AI87:AI149, MATCH(P432, AH87:AH149, 0)), 0),"# ##0") &amp; " " &amp; P432)</f>
        <v/>
      </c>
      <c r="X432" s="2579">
        <f t="shared" si="133"/>
        <v>0</v>
      </c>
      <c r="Y432" s="2580">
        <f t="shared" si="134"/>
        <v>0</v>
      </c>
      <c r="Z432" s="2580" t="str">
        <f t="shared" si="135"/>
        <v/>
      </c>
      <c r="AA432" s="2581"/>
      <c r="AB432" s="2582">
        <f t="shared" si="126"/>
        <v>0</v>
      </c>
      <c r="AC432" s="2583">
        <v>1</v>
      </c>
      <c r="AD432" s="2584">
        <f t="shared" si="136"/>
        <v>0</v>
      </c>
      <c r="AE432" s="2564"/>
      <c r="AF432" s="2573">
        <f t="shared" si="127"/>
        <v>0</v>
      </c>
      <c r="AG432" s="2574">
        <f t="shared" si="137"/>
        <v>0</v>
      </c>
      <c r="AL432" s="1401" t="str">
        <f t="shared" si="125"/>
        <v>►</v>
      </c>
      <c r="AN432" s="76"/>
      <c r="AO432" s="76"/>
      <c r="AP432" s="76"/>
      <c r="AQ432" s="76"/>
      <c r="AS432" s="2600"/>
      <c r="AT432" s="2242"/>
      <c r="AU432" s="2242"/>
      <c r="AV432" s="2242"/>
      <c r="AW432" s="2242"/>
      <c r="AX432" s="730"/>
      <c r="AY432" s="2601"/>
      <c r="BF432"/>
      <c r="BG432"/>
      <c r="BH432"/>
      <c r="BI432"/>
      <c r="BJ432"/>
      <c r="BK432"/>
      <c r="BL432"/>
      <c r="BN432" s="4">
        <v>1</v>
      </c>
    </row>
    <row r="433" spans="1:66" s="48" customFormat="1" ht="21" customHeight="1" x14ac:dyDescent="0.25">
      <c r="A433" s="1401" t="str">
        <f t="shared" si="122"/>
        <v>►</v>
      </c>
      <c r="B433" s="1402" t="str">
        <f t="shared" si="123"/>
        <v>►</v>
      </c>
      <c r="C433" s="1403" t="str">
        <f t="shared" si="128"/>
        <v>►</v>
      </c>
      <c r="D433" s="2475" t="str">
        <f t="shared" si="124"/>
        <v>►</v>
      </c>
      <c r="E433" s="1402" t="str">
        <f t="shared" si="129"/>
        <v>►</v>
      </c>
      <c r="F433" s="1402" t="str">
        <f t="shared" si="130"/>
        <v>►</v>
      </c>
      <c r="G433" s="1402" t="str">
        <f t="shared" si="131"/>
        <v>►</v>
      </c>
      <c r="H433" s="2606"/>
      <c r="R433" s="2607"/>
      <c r="S433" s="2441"/>
      <c r="T433" s="2443"/>
      <c r="U433" s="2442"/>
      <c r="V433" s="2589">
        <f t="shared" si="132"/>
        <v>0</v>
      </c>
      <c r="W433" s="2590" t="str">
        <f>IF(OR(V433=0, ISBLANK(P433)), "", TEXT(ROUND(V433/INDEX(AI87:AI149, MATCH(P433, AH87:AH149, 0)), 0),"# ##0") &amp; " " &amp; P433)</f>
        <v/>
      </c>
      <c r="X433" s="2591">
        <f t="shared" si="133"/>
        <v>0</v>
      </c>
      <c r="Y433" s="2592">
        <f t="shared" si="134"/>
        <v>0</v>
      </c>
      <c r="Z433" s="2592" t="str">
        <f t="shared" si="135"/>
        <v/>
      </c>
      <c r="AA433" s="2581"/>
      <c r="AB433" s="2593">
        <f t="shared" si="126"/>
        <v>0</v>
      </c>
      <c r="AC433" s="2583">
        <v>1</v>
      </c>
      <c r="AD433" s="2594">
        <f t="shared" si="136"/>
        <v>0</v>
      </c>
      <c r="AE433" s="2564"/>
      <c r="AF433" s="2573">
        <f t="shared" si="127"/>
        <v>0</v>
      </c>
      <c r="AG433" s="2574">
        <f t="shared" si="137"/>
        <v>0</v>
      </c>
      <c r="AL433" s="1401" t="str">
        <f t="shared" si="125"/>
        <v>►</v>
      </c>
      <c r="AN433" s="76"/>
      <c r="AO433" s="76"/>
      <c r="AP433" s="76"/>
      <c r="AQ433" s="76"/>
      <c r="AS433" s="2613"/>
      <c r="AT433" s="2614" t="s">
        <v>2255</v>
      </c>
      <c r="AU433" s="2242"/>
      <c r="AV433" s="2250"/>
      <c r="AW433" s="2250"/>
      <c r="AX433" s="2251"/>
      <c r="AY433" s="2615"/>
      <c r="BF433"/>
      <c r="BG433"/>
      <c r="BH433"/>
      <c r="BI433"/>
      <c r="BJ433"/>
      <c r="BK433"/>
      <c r="BL433"/>
      <c r="BN433" s="4">
        <v>1</v>
      </c>
    </row>
    <row r="434" spans="1:66" s="48" customFormat="1" ht="21" customHeight="1" thickBot="1" x14ac:dyDescent="0.3">
      <c r="A434" s="1401" t="str">
        <f t="shared" si="122"/>
        <v>►</v>
      </c>
      <c r="B434" s="1402" t="str">
        <f t="shared" si="123"/>
        <v>►</v>
      </c>
      <c r="C434" s="1403" t="str">
        <f t="shared" si="128"/>
        <v>►</v>
      </c>
      <c r="D434" s="2475" t="str">
        <f t="shared" si="124"/>
        <v>►</v>
      </c>
      <c r="E434" s="1402" t="str">
        <f t="shared" si="129"/>
        <v>►</v>
      </c>
      <c r="F434" s="1402" t="str">
        <f t="shared" si="130"/>
        <v>►</v>
      </c>
      <c r="G434" s="1402" t="str">
        <f t="shared" si="131"/>
        <v>►</v>
      </c>
      <c r="H434" s="2606"/>
      <c r="R434" s="2607"/>
      <c r="S434" s="2441"/>
      <c r="T434" s="2443"/>
      <c r="U434" s="2442"/>
      <c r="V434" s="2577">
        <f t="shared" si="132"/>
        <v>0</v>
      </c>
      <c r="W434" s="2578" t="str">
        <f>IF(OR(V434=0, ISBLANK(P434)), "", TEXT(ROUND(V434/INDEX(AI87:AI149, MATCH(P434, AH87:AH149, 0)), 0),"# ##0") &amp; " " &amp; P434)</f>
        <v/>
      </c>
      <c r="X434" s="2579">
        <f t="shared" si="133"/>
        <v>0</v>
      </c>
      <c r="Y434" s="2580">
        <f t="shared" si="134"/>
        <v>0</v>
      </c>
      <c r="Z434" s="2580" t="str">
        <f t="shared" si="135"/>
        <v/>
      </c>
      <c r="AA434" s="2581"/>
      <c r="AB434" s="2582">
        <f t="shared" si="126"/>
        <v>0</v>
      </c>
      <c r="AC434" s="2583">
        <v>1</v>
      </c>
      <c r="AD434" s="2584">
        <f t="shared" si="136"/>
        <v>0</v>
      </c>
      <c r="AE434" s="2564"/>
      <c r="AF434" s="2573">
        <f t="shared" si="127"/>
        <v>0</v>
      </c>
      <c r="AG434" s="2574">
        <f t="shared" si="137"/>
        <v>0</v>
      </c>
      <c r="AL434" s="1401" t="str">
        <f t="shared" si="125"/>
        <v>►</v>
      </c>
      <c r="AN434" s="76"/>
      <c r="AO434" s="76"/>
      <c r="AP434" s="76"/>
      <c r="AQ434" s="76"/>
      <c r="AS434" s="2616"/>
      <c r="AT434" s="2263"/>
      <c r="AU434" s="2263"/>
      <c r="AV434" s="2263"/>
      <c r="AW434" s="2263"/>
      <c r="AX434" s="2264"/>
      <c r="AY434" s="2617"/>
      <c r="BF434"/>
      <c r="BG434"/>
      <c r="BH434"/>
      <c r="BI434"/>
      <c r="BJ434"/>
      <c r="BK434"/>
      <c r="BL434"/>
      <c r="BN434" s="4">
        <v>1</v>
      </c>
    </row>
    <row r="435" spans="1:66" s="48" customFormat="1" ht="21" customHeight="1" thickTop="1" x14ac:dyDescent="0.25">
      <c r="A435" s="1401" t="str">
        <f t="shared" si="122"/>
        <v>►</v>
      </c>
      <c r="B435" s="1402" t="str">
        <f t="shared" si="123"/>
        <v>►</v>
      </c>
      <c r="C435" s="1403" t="str">
        <f t="shared" si="128"/>
        <v>►</v>
      </c>
      <c r="D435" s="2475" t="str">
        <f t="shared" si="124"/>
        <v>►</v>
      </c>
      <c r="E435" s="1402" t="str">
        <f t="shared" si="129"/>
        <v>►</v>
      </c>
      <c r="F435" s="1402" t="str">
        <f t="shared" si="130"/>
        <v>►</v>
      </c>
      <c r="G435" s="1402" t="str">
        <f t="shared" si="131"/>
        <v>►</v>
      </c>
      <c r="H435" s="2606"/>
      <c r="R435" s="2607"/>
      <c r="S435" s="2441"/>
      <c r="T435" s="2443"/>
      <c r="U435" s="2442"/>
      <c r="V435" s="2589">
        <f t="shared" si="132"/>
        <v>0</v>
      </c>
      <c r="W435" s="2590" t="str">
        <f>IF(OR(V435=0, ISBLANK(P435)), "", TEXT(ROUND(V435/INDEX(AI87:AI149, MATCH(P435, AH87:AH149, 0)), 0),"# ##0") &amp; " " &amp; P435)</f>
        <v/>
      </c>
      <c r="X435" s="2591">
        <f t="shared" si="133"/>
        <v>0</v>
      </c>
      <c r="Y435" s="2592">
        <f t="shared" si="134"/>
        <v>0</v>
      </c>
      <c r="Z435" s="2592" t="str">
        <f t="shared" si="135"/>
        <v/>
      </c>
      <c r="AA435" s="2581"/>
      <c r="AB435" s="2593">
        <f t="shared" si="126"/>
        <v>0</v>
      </c>
      <c r="AC435" s="2583">
        <v>1</v>
      </c>
      <c r="AD435" s="2594">
        <f t="shared" si="136"/>
        <v>0</v>
      </c>
      <c r="AE435" s="2564"/>
      <c r="AF435" s="2573">
        <f t="shared" si="127"/>
        <v>0</v>
      </c>
      <c r="AG435" s="2574">
        <f t="shared" si="137"/>
        <v>0</v>
      </c>
      <c r="AL435" s="1401" t="str">
        <f t="shared" si="125"/>
        <v>►</v>
      </c>
      <c r="AN435" s="76"/>
      <c r="AO435" s="76"/>
      <c r="AP435" s="76"/>
      <c r="AQ435" s="76"/>
      <c r="AS435" s="3573" t="s">
        <v>2256</v>
      </c>
      <c r="AT435" s="3574"/>
      <c r="AU435" s="3574"/>
      <c r="AV435" s="3574"/>
      <c r="AW435" s="3574"/>
      <c r="AX435" s="3574"/>
      <c r="AY435" s="3575"/>
      <c r="BF435"/>
      <c r="BG435"/>
      <c r="BH435"/>
      <c r="BI435"/>
      <c r="BJ435"/>
      <c r="BK435"/>
      <c r="BL435"/>
      <c r="BN435" s="4">
        <v>1</v>
      </c>
    </row>
    <row r="436" spans="1:66" s="48" customFormat="1" ht="21" customHeight="1" x14ac:dyDescent="0.25">
      <c r="A436" s="1401" t="str">
        <f t="shared" si="122"/>
        <v>►</v>
      </c>
      <c r="B436" s="1402" t="str">
        <f t="shared" si="123"/>
        <v>►</v>
      </c>
      <c r="C436" s="1403" t="str">
        <f t="shared" si="128"/>
        <v>►</v>
      </c>
      <c r="D436" s="2475" t="str">
        <f t="shared" si="124"/>
        <v>►</v>
      </c>
      <c r="E436" s="1402" t="str">
        <f t="shared" si="129"/>
        <v>►</v>
      </c>
      <c r="F436" s="1402" t="str">
        <f t="shared" si="130"/>
        <v>►</v>
      </c>
      <c r="G436" s="1402" t="str">
        <f t="shared" si="131"/>
        <v>►</v>
      </c>
      <c r="H436" s="2606"/>
      <c r="R436" s="2607"/>
      <c r="S436" s="2441"/>
      <c r="T436" s="2443"/>
      <c r="U436" s="2442"/>
      <c r="V436" s="2577">
        <f t="shared" si="132"/>
        <v>0</v>
      </c>
      <c r="W436" s="2578" t="str">
        <f>IF(OR(V436=0, ISBLANK(P436)), "", TEXT(ROUND(V436/INDEX(AI87:AI149, MATCH(P436, AH87:AH149, 0)), 0),"# ##0") &amp; " " &amp; P436)</f>
        <v/>
      </c>
      <c r="X436" s="2579">
        <f t="shared" si="133"/>
        <v>0</v>
      </c>
      <c r="Y436" s="2580">
        <f t="shared" si="134"/>
        <v>0</v>
      </c>
      <c r="Z436" s="2580" t="str">
        <f t="shared" si="135"/>
        <v/>
      </c>
      <c r="AA436" s="2581"/>
      <c r="AB436" s="2582">
        <f t="shared" si="126"/>
        <v>0</v>
      </c>
      <c r="AC436" s="2583">
        <v>1</v>
      </c>
      <c r="AD436" s="2584">
        <f t="shared" si="136"/>
        <v>0</v>
      </c>
      <c r="AE436" s="2564"/>
      <c r="AF436" s="2573">
        <f t="shared" si="127"/>
        <v>0</v>
      </c>
      <c r="AG436" s="2574">
        <f t="shared" si="137"/>
        <v>0</v>
      </c>
      <c r="AL436" s="1401" t="str">
        <f t="shared" si="125"/>
        <v>►</v>
      </c>
      <c r="AN436" s="76"/>
      <c r="AO436" s="76"/>
      <c r="AP436" s="76"/>
      <c r="AQ436" s="76"/>
      <c r="AS436" s="3252"/>
      <c r="AT436" s="3248"/>
      <c r="AU436" s="3248"/>
      <c r="AV436" s="3248"/>
      <c r="AW436" s="3248"/>
      <c r="AX436" s="3248"/>
      <c r="AY436" s="3253"/>
      <c r="BF436"/>
      <c r="BG436"/>
      <c r="BH436"/>
      <c r="BI436"/>
      <c r="BJ436"/>
      <c r="BK436"/>
      <c r="BL436"/>
      <c r="BN436" s="4">
        <v>1</v>
      </c>
    </row>
    <row r="437" spans="1:66" s="48" customFormat="1" ht="21" customHeight="1" x14ac:dyDescent="0.25">
      <c r="A437" s="1401" t="str">
        <f t="shared" si="122"/>
        <v>►</v>
      </c>
      <c r="B437" s="1402" t="str">
        <f t="shared" si="123"/>
        <v>►</v>
      </c>
      <c r="C437" s="1403" t="str">
        <f t="shared" si="128"/>
        <v>►</v>
      </c>
      <c r="D437" s="2475" t="str">
        <f t="shared" si="124"/>
        <v>►</v>
      </c>
      <c r="E437" s="1402" t="str">
        <f t="shared" si="129"/>
        <v>►</v>
      </c>
      <c r="F437" s="1402" t="str">
        <f t="shared" si="130"/>
        <v>►</v>
      </c>
      <c r="G437" s="1402" t="str">
        <f t="shared" si="131"/>
        <v>►</v>
      </c>
      <c r="H437" s="2606"/>
      <c r="R437" s="2607"/>
      <c r="S437" s="2441"/>
      <c r="T437" s="2443"/>
      <c r="U437" s="2442"/>
      <c r="V437" s="2589">
        <f t="shared" si="132"/>
        <v>0</v>
      </c>
      <c r="W437" s="2590" t="str">
        <f>IF(OR(V437=0, ISBLANK(P437)), "", TEXT(ROUND(V437/INDEX(AI87:AI149, MATCH(P437, AH87:AH149, 0)), 0),"# ##0") &amp; " " &amp; P437)</f>
        <v/>
      </c>
      <c r="X437" s="2591">
        <f t="shared" si="133"/>
        <v>0</v>
      </c>
      <c r="Y437" s="2592">
        <f t="shared" si="134"/>
        <v>0</v>
      </c>
      <c r="Z437" s="2592" t="str">
        <f t="shared" si="135"/>
        <v/>
      </c>
      <c r="AA437" s="2581"/>
      <c r="AB437" s="2593">
        <f t="shared" si="126"/>
        <v>0</v>
      </c>
      <c r="AC437" s="2583">
        <v>1</v>
      </c>
      <c r="AD437" s="2594">
        <f t="shared" si="136"/>
        <v>0</v>
      </c>
      <c r="AE437" s="2564"/>
      <c r="AF437" s="2573">
        <f t="shared" si="127"/>
        <v>0</v>
      </c>
      <c r="AG437" s="2574">
        <f t="shared" si="137"/>
        <v>0</v>
      </c>
      <c r="AL437" s="1401" t="str">
        <f t="shared" si="125"/>
        <v>►</v>
      </c>
      <c r="AN437" s="76"/>
      <c r="AO437" s="76"/>
      <c r="AP437" s="76"/>
      <c r="AQ437" s="76"/>
      <c r="AS437" s="3398" t="s">
        <v>2257</v>
      </c>
      <c r="AT437" s="3399"/>
      <c r="AU437" s="3399"/>
      <c r="AV437" s="3399"/>
      <c r="AW437" s="3399"/>
      <c r="AX437" s="3399"/>
      <c r="AY437" s="3400"/>
      <c r="BF437"/>
      <c r="BG437"/>
      <c r="BH437"/>
      <c r="BI437"/>
      <c r="BJ437"/>
      <c r="BK437"/>
      <c r="BL437"/>
      <c r="BN437" s="4">
        <v>1</v>
      </c>
    </row>
    <row r="438" spans="1:66" s="48" customFormat="1" ht="21" customHeight="1" x14ac:dyDescent="0.25">
      <c r="A438" s="1401" t="str">
        <f t="shared" si="122"/>
        <v>►</v>
      </c>
      <c r="B438" s="1402" t="str">
        <f t="shared" si="123"/>
        <v>►</v>
      </c>
      <c r="C438" s="1403" t="str">
        <f t="shared" si="128"/>
        <v>►</v>
      </c>
      <c r="D438" s="2475" t="str">
        <f t="shared" si="124"/>
        <v>►</v>
      </c>
      <c r="E438" s="1402" t="str">
        <f t="shared" si="129"/>
        <v>►</v>
      </c>
      <c r="F438" s="1402" t="str">
        <f t="shared" si="130"/>
        <v>►</v>
      </c>
      <c r="G438" s="1402" t="str">
        <f t="shared" si="131"/>
        <v>►</v>
      </c>
      <c r="H438" s="2606"/>
      <c r="R438" s="2607"/>
      <c r="S438" s="2441"/>
      <c r="T438" s="2443"/>
      <c r="U438" s="2442"/>
      <c r="V438" s="2577">
        <f t="shared" si="132"/>
        <v>0</v>
      </c>
      <c r="W438" s="2578" t="str">
        <f>IF(OR(V438=0, ISBLANK(P438)), "", TEXT(ROUND(V438/INDEX(AI87:AI149, MATCH(P438, AH87:AH149, 0)), 0),"# ##0") &amp; " " &amp; P438)</f>
        <v/>
      </c>
      <c r="X438" s="2579">
        <f t="shared" si="133"/>
        <v>0</v>
      </c>
      <c r="Y438" s="2580">
        <f t="shared" si="134"/>
        <v>0</v>
      </c>
      <c r="Z438" s="2580" t="str">
        <f t="shared" si="135"/>
        <v/>
      </c>
      <c r="AA438" s="2581"/>
      <c r="AB438" s="2582">
        <f t="shared" si="126"/>
        <v>0</v>
      </c>
      <c r="AC438" s="2583">
        <v>1</v>
      </c>
      <c r="AD438" s="2584">
        <f t="shared" si="136"/>
        <v>0</v>
      </c>
      <c r="AE438" s="2564"/>
      <c r="AF438" s="2573">
        <f t="shared" si="127"/>
        <v>0</v>
      </c>
      <c r="AG438" s="2574">
        <f t="shared" si="137"/>
        <v>0</v>
      </c>
      <c r="AL438" s="1401" t="str">
        <f t="shared" si="125"/>
        <v>►</v>
      </c>
      <c r="AN438" s="76"/>
      <c r="AO438" s="76"/>
      <c r="AP438" s="76"/>
      <c r="AQ438" s="76"/>
      <c r="AS438" s="3268" t="s">
        <v>2258</v>
      </c>
      <c r="AT438" s="3576"/>
      <c r="AU438" s="3576"/>
      <c r="AV438" s="3576"/>
      <c r="AW438" s="3576"/>
      <c r="AX438" s="3576"/>
      <c r="AY438" s="3269"/>
      <c r="BF438"/>
      <c r="BG438"/>
      <c r="BH438"/>
      <c r="BI438"/>
      <c r="BJ438"/>
      <c r="BK438"/>
      <c r="BL438"/>
      <c r="BN438" s="4">
        <v>1</v>
      </c>
    </row>
    <row r="439" spans="1:66" s="48" customFormat="1" ht="21" customHeight="1" x14ac:dyDescent="0.25">
      <c r="A439" s="1401" t="str">
        <f t="shared" si="122"/>
        <v>►</v>
      </c>
      <c r="B439" s="1402" t="str">
        <f t="shared" si="123"/>
        <v>►</v>
      </c>
      <c r="C439" s="1403" t="str">
        <f t="shared" si="128"/>
        <v>►</v>
      </c>
      <c r="D439" s="2475" t="str">
        <f t="shared" si="124"/>
        <v>►</v>
      </c>
      <c r="E439" s="1402" t="str">
        <f t="shared" si="129"/>
        <v>►</v>
      </c>
      <c r="F439" s="1402" t="str">
        <f t="shared" si="130"/>
        <v>►</v>
      </c>
      <c r="G439" s="1402" t="str">
        <f t="shared" si="131"/>
        <v>►</v>
      </c>
      <c r="H439" s="2606"/>
      <c r="R439" s="2607"/>
      <c r="S439" s="2441"/>
      <c r="T439" s="2443"/>
      <c r="U439" s="2442"/>
      <c r="V439" s="2589">
        <f t="shared" si="132"/>
        <v>0</v>
      </c>
      <c r="W439" s="2590" t="str">
        <f>IF(OR(V439=0, ISBLANK(P439)), "", TEXT(ROUND(V439/INDEX(AI87:AI149, MATCH(P439, AH87:AH149, 0)), 0),"# ##0") &amp; " " &amp; P439)</f>
        <v/>
      </c>
      <c r="X439" s="2591">
        <f t="shared" si="133"/>
        <v>0</v>
      </c>
      <c r="Y439" s="2592">
        <f t="shared" si="134"/>
        <v>0</v>
      </c>
      <c r="Z439" s="2592" t="str">
        <f t="shared" si="135"/>
        <v/>
      </c>
      <c r="AA439" s="2581"/>
      <c r="AB439" s="2593">
        <f t="shared" si="126"/>
        <v>0</v>
      </c>
      <c r="AC439" s="2583">
        <v>1</v>
      </c>
      <c r="AD439" s="2594">
        <f t="shared" si="136"/>
        <v>0</v>
      </c>
      <c r="AE439" s="2564"/>
      <c r="AF439" s="2573">
        <f t="shared" si="127"/>
        <v>0</v>
      </c>
      <c r="AG439" s="2574">
        <f t="shared" si="137"/>
        <v>0</v>
      </c>
      <c r="AL439" s="1401" t="str">
        <f t="shared" si="125"/>
        <v>►</v>
      </c>
      <c r="AN439" s="76"/>
      <c r="AO439" s="76"/>
      <c r="AP439" s="76"/>
      <c r="AQ439" s="76"/>
      <c r="AS439" s="3268"/>
      <c r="AT439" s="3576"/>
      <c r="AU439" s="3576"/>
      <c r="AV439" s="3576"/>
      <c r="AW439" s="3576"/>
      <c r="AX439" s="3576"/>
      <c r="AY439" s="3269"/>
      <c r="BF439"/>
      <c r="BG439"/>
      <c r="BH439"/>
      <c r="BI439"/>
      <c r="BJ439"/>
      <c r="BK439"/>
      <c r="BL439"/>
      <c r="BN439" s="4">
        <v>1</v>
      </c>
    </row>
    <row r="440" spans="1:66" s="48" customFormat="1" ht="21" customHeight="1" x14ac:dyDescent="0.25">
      <c r="A440" s="1401" t="str">
        <f t="shared" si="122"/>
        <v>►</v>
      </c>
      <c r="B440" s="1402" t="str">
        <f t="shared" si="123"/>
        <v>►</v>
      </c>
      <c r="C440" s="1403" t="str">
        <f t="shared" si="128"/>
        <v>►</v>
      </c>
      <c r="D440" s="2475" t="str">
        <f t="shared" si="124"/>
        <v>►</v>
      </c>
      <c r="E440" s="1402" t="str">
        <f t="shared" si="129"/>
        <v>►</v>
      </c>
      <c r="F440" s="1402" t="str">
        <f t="shared" si="130"/>
        <v>►</v>
      </c>
      <c r="G440" s="1402" t="str">
        <f t="shared" si="131"/>
        <v>►</v>
      </c>
      <c r="H440" s="2606"/>
      <c r="R440" s="2607"/>
      <c r="S440" s="2441"/>
      <c r="T440" s="2443"/>
      <c r="U440" s="2442"/>
      <c r="V440" s="2577">
        <f t="shared" si="132"/>
        <v>0</v>
      </c>
      <c r="W440" s="2578" t="str">
        <f>IF(OR(V440=0, ISBLANK(P440)), "", TEXT(ROUND(V440/INDEX(AI87:AI149, MATCH(P440, AH87:AH149, 0)), 0),"# ##0") &amp; " " &amp; P440)</f>
        <v/>
      </c>
      <c r="X440" s="2579">
        <f t="shared" si="133"/>
        <v>0</v>
      </c>
      <c r="Y440" s="2580">
        <f t="shared" si="134"/>
        <v>0</v>
      </c>
      <c r="Z440" s="2580" t="str">
        <f t="shared" si="135"/>
        <v/>
      </c>
      <c r="AA440" s="2581"/>
      <c r="AB440" s="2582">
        <f t="shared" si="126"/>
        <v>0</v>
      </c>
      <c r="AC440" s="2583">
        <v>1</v>
      </c>
      <c r="AD440" s="2584">
        <f t="shared" si="136"/>
        <v>0</v>
      </c>
      <c r="AE440" s="2564"/>
      <c r="AF440" s="2573">
        <f t="shared" si="127"/>
        <v>0</v>
      </c>
      <c r="AG440" s="2574">
        <f t="shared" si="137"/>
        <v>0</v>
      </c>
      <c r="AL440" s="1401" t="str">
        <f t="shared" si="125"/>
        <v>►</v>
      </c>
      <c r="AN440" s="76"/>
      <c r="AO440" s="76"/>
      <c r="AP440" s="76"/>
      <c r="AQ440" s="76"/>
      <c r="AS440" s="2257"/>
      <c r="AT440" s="2253"/>
      <c r="AU440" s="2253"/>
      <c r="AV440" s="2253"/>
      <c r="AW440" s="2253"/>
      <c r="AX440" s="2253"/>
      <c r="AY440" s="2621"/>
      <c r="BF440"/>
      <c r="BG440"/>
      <c r="BH440"/>
      <c r="BI440"/>
      <c r="BJ440"/>
      <c r="BK440"/>
      <c r="BL440"/>
      <c r="BN440" s="4">
        <v>1</v>
      </c>
    </row>
    <row r="441" spans="1:66" s="48" customFormat="1" ht="21" customHeight="1" x14ac:dyDescent="0.25">
      <c r="A441" s="1401" t="str">
        <f t="shared" si="122"/>
        <v>►</v>
      </c>
      <c r="B441" s="1402" t="str">
        <f t="shared" si="123"/>
        <v>►</v>
      </c>
      <c r="C441" s="1403" t="str">
        <f t="shared" si="128"/>
        <v>►</v>
      </c>
      <c r="D441" s="2475" t="str">
        <f t="shared" si="124"/>
        <v>►</v>
      </c>
      <c r="E441" s="1402" t="str">
        <f t="shared" si="129"/>
        <v>►</v>
      </c>
      <c r="F441" s="1402" t="str">
        <f t="shared" si="130"/>
        <v>►</v>
      </c>
      <c r="G441" s="1402" t="str">
        <f t="shared" si="131"/>
        <v>►</v>
      </c>
      <c r="H441" s="2606"/>
      <c r="R441" s="2607"/>
      <c r="S441" s="2441"/>
      <c r="T441" s="2443"/>
      <c r="U441" s="2442"/>
      <c r="V441" s="2589">
        <f t="shared" si="132"/>
        <v>0</v>
      </c>
      <c r="W441" s="2590" t="str">
        <f>IF(OR(V441=0, ISBLANK(P441)), "", TEXT(ROUND(V441/INDEX(AI87:AI149, MATCH(P441, AH87:AH149, 0)), 0),"# ##0") &amp; " " &amp; P441)</f>
        <v/>
      </c>
      <c r="X441" s="2591">
        <f t="shared" si="133"/>
        <v>0</v>
      </c>
      <c r="Y441" s="2592">
        <f t="shared" si="134"/>
        <v>0</v>
      </c>
      <c r="Z441" s="2592" t="str">
        <f t="shared" si="135"/>
        <v/>
      </c>
      <c r="AA441" s="2581"/>
      <c r="AB441" s="2593">
        <f t="shared" si="126"/>
        <v>0</v>
      </c>
      <c r="AC441" s="2583">
        <v>1</v>
      </c>
      <c r="AD441" s="2594">
        <f t="shared" si="136"/>
        <v>0</v>
      </c>
      <c r="AE441" s="2564"/>
      <c r="AF441" s="2573">
        <f t="shared" si="127"/>
        <v>0</v>
      </c>
      <c r="AG441" s="2574">
        <f t="shared" si="137"/>
        <v>0</v>
      </c>
      <c r="AL441" s="1401" t="str">
        <f t="shared" si="125"/>
        <v>►</v>
      </c>
      <c r="AN441" s="76"/>
      <c r="AO441" s="76"/>
      <c r="AP441" s="76"/>
      <c r="AQ441" s="76"/>
      <c r="AS441" s="2257"/>
      <c r="AT441" s="2253"/>
      <c r="AU441" s="2253"/>
      <c r="AV441" s="2253"/>
      <c r="AW441" s="2253"/>
      <c r="AX441" s="2253"/>
      <c r="AY441" s="2621"/>
      <c r="BF441"/>
      <c r="BG441"/>
      <c r="BH441"/>
      <c r="BI441"/>
      <c r="BJ441"/>
      <c r="BK441"/>
      <c r="BL441"/>
      <c r="BN441" s="4">
        <v>1</v>
      </c>
    </row>
    <row r="442" spans="1:66" s="48" customFormat="1" ht="21" customHeight="1" x14ac:dyDescent="0.25">
      <c r="A442" s="1401" t="str">
        <f t="shared" si="122"/>
        <v>►</v>
      </c>
      <c r="B442" s="1402" t="str">
        <f t="shared" si="123"/>
        <v>►</v>
      </c>
      <c r="C442" s="1403" t="str">
        <f t="shared" si="128"/>
        <v>►</v>
      </c>
      <c r="D442" s="2475" t="str">
        <f t="shared" si="124"/>
        <v>►</v>
      </c>
      <c r="E442" s="1402" t="str">
        <f t="shared" si="129"/>
        <v>►</v>
      </c>
      <c r="F442" s="1402" t="str">
        <f t="shared" si="130"/>
        <v>►</v>
      </c>
      <c r="G442" s="1402" t="str">
        <f t="shared" si="131"/>
        <v>►</v>
      </c>
      <c r="H442" s="2606"/>
      <c r="R442" s="2607"/>
      <c r="S442" s="2441"/>
      <c r="T442" s="2443"/>
      <c r="U442" s="2442"/>
      <c r="V442" s="2577">
        <f t="shared" si="132"/>
        <v>0</v>
      </c>
      <c r="W442" s="2578" t="str">
        <f>IF(OR(V442=0, ISBLANK(P442)), "", TEXT(ROUND(V442/INDEX(AI87:AI149, MATCH(P442, AH87:AH149, 0)), 0),"# ##0") &amp; " " &amp; P442)</f>
        <v/>
      </c>
      <c r="X442" s="2579">
        <f t="shared" si="133"/>
        <v>0</v>
      </c>
      <c r="Y442" s="2580">
        <f t="shared" si="134"/>
        <v>0</v>
      </c>
      <c r="Z442" s="2580" t="str">
        <f t="shared" si="135"/>
        <v/>
      </c>
      <c r="AA442" s="2581"/>
      <c r="AB442" s="2582">
        <f t="shared" si="126"/>
        <v>0</v>
      </c>
      <c r="AC442" s="2583">
        <v>1</v>
      </c>
      <c r="AD442" s="2584">
        <f t="shared" si="136"/>
        <v>0</v>
      </c>
      <c r="AE442" s="2564"/>
      <c r="AF442" s="2573">
        <f t="shared" si="127"/>
        <v>0</v>
      </c>
      <c r="AG442" s="2574">
        <f t="shared" si="137"/>
        <v>0</v>
      </c>
      <c r="AL442" s="1401" t="str">
        <f t="shared" si="125"/>
        <v>►</v>
      </c>
      <c r="AN442" s="76"/>
      <c r="AO442" s="76"/>
      <c r="AP442" s="76"/>
      <c r="AQ442" s="76"/>
      <c r="AS442" s="2257"/>
      <c r="AT442" s="2253"/>
      <c r="AU442" s="2253"/>
      <c r="AV442" s="2253"/>
      <c r="AW442" s="2253"/>
      <c r="AX442" s="2253"/>
      <c r="AY442" s="2621"/>
      <c r="BF442"/>
      <c r="BG442"/>
      <c r="BH442"/>
      <c r="BI442"/>
      <c r="BJ442"/>
      <c r="BK442"/>
      <c r="BL442"/>
      <c r="BN442" s="4">
        <v>1</v>
      </c>
    </row>
    <row r="443" spans="1:66" s="48" customFormat="1" ht="21" customHeight="1" x14ac:dyDescent="0.25">
      <c r="A443" s="1401" t="str">
        <f t="shared" si="122"/>
        <v>►</v>
      </c>
      <c r="B443" s="1402" t="str">
        <f t="shared" si="123"/>
        <v>►</v>
      </c>
      <c r="C443" s="1403" t="str">
        <f t="shared" si="128"/>
        <v>►</v>
      </c>
      <c r="D443" s="2475" t="str">
        <f t="shared" si="124"/>
        <v>►</v>
      </c>
      <c r="E443" s="1402" t="str">
        <f t="shared" si="129"/>
        <v>►</v>
      </c>
      <c r="F443" s="1402" t="str">
        <f t="shared" si="130"/>
        <v>►</v>
      </c>
      <c r="G443" s="1402" t="str">
        <f t="shared" si="131"/>
        <v>►</v>
      </c>
      <c r="H443" s="2606"/>
      <c r="R443" s="2607"/>
      <c r="S443" s="2441"/>
      <c r="T443" s="2443"/>
      <c r="U443" s="2442"/>
      <c r="V443" s="2589">
        <f t="shared" si="132"/>
        <v>0</v>
      </c>
      <c r="W443" s="2590" t="str">
        <f>IF(OR(V443=0, ISBLANK(P443)), "", TEXT(ROUND(V443/INDEX(AI87:AI149, MATCH(P443, AH87:AH149, 0)), 0),"# ##0") &amp; " " &amp; P443)</f>
        <v/>
      </c>
      <c r="X443" s="2591">
        <f t="shared" si="133"/>
        <v>0</v>
      </c>
      <c r="Y443" s="2592">
        <f t="shared" si="134"/>
        <v>0</v>
      </c>
      <c r="Z443" s="2592" t="str">
        <f t="shared" si="135"/>
        <v/>
      </c>
      <c r="AA443" s="2581"/>
      <c r="AB443" s="2593">
        <f t="shared" si="126"/>
        <v>0</v>
      </c>
      <c r="AC443" s="2583">
        <v>1</v>
      </c>
      <c r="AD443" s="2594">
        <f t="shared" si="136"/>
        <v>0</v>
      </c>
      <c r="AE443" s="2564"/>
      <c r="AF443" s="2573">
        <f t="shared" si="127"/>
        <v>0</v>
      </c>
      <c r="AG443" s="2574">
        <f t="shared" si="137"/>
        <v>0</v>
      </c>
      <c r="AL443" s="1401" t="str">
        <f t="shared" si="125"/>
        <v>►</v>
      </c>
      <c r="AN443" s="76"/>
      <c r="AO443" s="76"/>
      <c r="AP443" s="76"/>
      <c r="AQ443" s="76"/>
      <c r="AS443" s="2257"/>
      <c r="AT443" s="2253"/>
      <c r="AU443" s="2253"/>
      <c r="AV443" s="2253"/>
      <c r="AW443" s="2253"/>
      <c r="AX443" s="2253"/>
      <c r="AY443" s="2621"/>
      <c r="BF443"/>
      <c r="BG443"/>
      <c r="BH443"/>
      <c r="BI443"/>
      <c r="BJ443"/>
      <c r="BK443"/>
      <c r="BL443"/>
      <c r="BN443" s="4">
        <v>1</v>
      </c>
    </row>
    <row r="444" spans="1:66" s="48" customFormat="1" ht="21" customHeight="1" x14ac:dyDescent="0.25">
      <c r="A444" s="1401" t="str">
        <f t="shared" si="122"/>
        <v>►</v>
      </c>
      <c r="B444" s="1402" t="str">
        <f t="shared" si="123"/>
        <v>►</v>
      </c>
      <c r="C444" s="1403" t="str">
        <f t="shared" si="128"/>
        <v>►</v>
      </c>
      <c r="D444" s="2475" t="str">
        <f t="shared" si="124"/>
        <v>►</v>
      </c>
      <c r="E444" s="1402" t="str">
        <f t="shared" si="129"/>
        <v>►</v>
      </c>
      <c r="F444" s="1402" t="str">
        <f t="shared" si="130"/>
        <v>►</v>
      </c>
      <c r="G444" s="1402" t="str">
        <f t="shared" si="131"/>
        <v>►</v>
      </c>
      <c r="H444" s="2606"/>
      <c r="R444" s="2607"/>
      <c r="S444" s="2441"/>
      <c r="T444" s="2443"/>
      <c r="U444" s="2442"/>
      <c r="V444" s="2577">
        <f t="shared" si="132"/>
        <v>0</v>
      </c>
      <c r="W444" s="2578" t="str">
        <f>IF(OR(V444=0, ISBLANK(P444)), "", TEXT(ROUND(V444/INDEX(AI87:AI149, MATCH(P444, AH87:AH149, 0)), 0),"# ##0") &amp; " " &amp; P444)</f>
        <v/>
      </c>
      <c r="X444" s="2579">
        <f t="shared" si="133"/>
        <v>0</v>
      </c>
      <c r="Y444" s="2580">
        <f t="shared" si="134"/>
        <v>0</v>
      </c>
      <c r="Z444" s="2580" t="str">
        <f t="shared" si="135"/>
        <v/>
      </c>
      <c r="AA444" s="2581"/>
      <c r="AB444" s="2582">
        <f t="shared" si="126"/>
        <v>0</v>
      </c>
      <c r="AC444" s="2583">
        <v>1</v>
      </c>
      <c r="AD444" s="2584">
        <f t="shared" si="136"/>
        <v>0</v>
      </c>
      <c r="AE444" s="2564"/>
      <c r="AF444" s="2573">
        <f t="shared" si="127"/>
        <v>0</v>
      </c>
      <c r="AG444" s="2574">
        <f t="shared" si="137"/>
        <v>0</v>
      </c>
      <c r="AL444" s="1401" t="str">
        <f t="shared" si="125"/>
        <v>►</v>
      </c>
      <c r="AN444" s="76"/>
      <c r="AO444" s="76"/>
      <c r="AP444" s="76"/>
      <c r="AQ444" s="76"/>
      <c r="AS444" s="2257"/>
      <c r="AT444" s="2253"/>
      <c r="AU444" s="2253"/>
      <c r="AV444" s="2253"/>
      <c r="AW444" s="2253"/>
      <c r="AX444" s="2253"/>
      <c r="AY444" s="2621"/>
      <c r="BF444"/>
      <c r="BG444"/>
      <c r="BH444"/>
      <c r="BI444"/>
      <c r="BJ444"/>
      <c r="BK444"/>
      <c r="BL444"/>
      <c r="BN444" s="4">
        <v>1</v>
      </c>
    </row>
    <row r="445" spans="1:66" s="48" customFormat="1" ht="21" customHeight="1" x14ac:dyDescent="0.25">
      <c r="A445" s="1401" t="str">
        <f t="shared" si="122"/>
        <v>►</v>
      </c>
      <c r="B445" s="1402" t="str">
        <f t="shared" si="123"/>
        <v>►</v>
      </c>
      <c r="C445" s="1403" t="str">
        <f t="shared" si="128"/>
        <v>►</v>
      </c>
      <c r="D445" s="2475" t="str">
        <f t="shared" si="124"/>
        <v>►</v>
      </c>
      <c r="E445" s="1402" t="str">
        <f t="shared" si="129"/>
        <v>►</v>
      </c>
      <c r="F445" s="1402" t="str">
        <f t="shared" si="130"/>
        <v>►</v>
      </c>
      <c r="G445" s="1402" t="str">
        <f t="shared" si="131"/>
        <v>►</v>
      </c>
      <c r="H445" s="2606"/>
      <c r="R445" s="2607"/>
      <c r="S445" s="2441"/>
      <c r="T445" s="2443"/>
      <c r="U445" s="2442"/>
      <c r="V445" s="2589">
        <f t="shared" si="132"/>
        <v>0</v>
      </c>
      <c r="W445" s="2590" t="str">
        <f>IF(OR(V445=0, ISBLANK(P445)), "", TEXT(ROUND(V445/INDEX(AI87:AI149, MATCH(P445, AH87:AH149, 0)), 0),"# ##0") &amp; " " &amp; P445)</f>
        <v/>
      </c>
      <c r="X445" s="2591">
        <f t="shared" si="133"/>
        <v>0</v>
      </c>
      <c r="Y445" s="2592">
        <f t="shared" si="134"/>
        <v>0</v>
      </c>
      <c r="Z445" s="2592" t="str">
        <f t="shared" si="135"/>
        <v/>
      </c>
      <c r="AA445" s="2581"/>
      <c r="AB445" s="2593">
        <f t="shared" si="126"/>
        <v>0</v>
      </c>
      <c r="AC445" s="2583">
        <v>1</v>
      </c>
      <c r="AD445" s="2594">
        <f t="shared" si="136"/>
        <v>0</v>
      </c>
      <c r="AE445" s="2564"/>
      <c r="AF445" s="2573">
        <f t="shared" si="127"/>
        <v>0</v>
      </c>
      <c r="AG445" s="2574">
        <f t="shared" si="137"/>
        <v>0</v>
      </c>
      <c r="AL445" s="1401" t="str">
        <f t="shared" si="125"/>
        <v>►</v>
      </c>
      <c r="AN445" s="76"/>
      <c r="AO445" s="76"/>
      <c r="AP445" s="76"/>
      <c r="AQ445" s="76"/>
      <c r="AS445" s="2257"/>
      <c r="AT445" s="2253"/>
      <c r="AU445" s="2253"/>
      <c r="AV445" s="2253"/>
      <c r="AW445" s="2253"/>
      <c r="AX445" s="2253"/>
      <c r="AY445" s="2621"/>
      <c r="BF445"/>
      <c r="BG445"/>
      <c r="BH445"/>
      <c r="BI445"/>
      <c r="BJ445"/>
      <c r="BK445"/>
      <c r="BL445"/>
      <c r="BN445" s="4">
        <v>1</v>
      </c>
    </row>
    <row r="446" spans="1:66" s="48" customFormat="1" ht="21" customHeight="1" x14ac:dyDescent="0.25">
      <c r="A446" s="1401" t="str">
        <f t="shared" si="122"/>
        <v>►</v>
      </c>
      <c r="B446" s="1402" t="str">
        <f t="shared" si="123"/>
        <v>►</v>
      </c>
      <c r="C446" s="1403" t="str">
        <f t="shared" si="128"/>
        <v>►</v>
      </c>
      <c r="D446" s="2475" t="str">
        <f t="shared" si="124"/>
        <v>►</v>
      </c>
      <c r="E446" s="1402" t="str">
        <f t="shared" si="129"/>
        <v>►</v>
      </c>
      <c r="F446" s="1402" t="str">
        <f t="shared" si="130"/>
        <v>►</v>
      </c>
      <c r="G446" s="1402" t="str">
        <f t="shared" si="131"/>
        <v>►</v>
      </c>
      <c r="H446" s="2606"/>
      <c r="R446" s="2607"/>
      <c r="S446" s="2441"/>
      <c r="T446" s="2443"/>
      <c r="U446" s="2442"/>
      <c r="V446" s="2577">
        <f t="shared" si="132"/>
        <v>0</v>
      </c>
      <c r="W446" s="2578" t="str">
        <f>IF(OR(V446=0, ISBLANK(P446)), "", TEXT(ROUND(V446/INDEX(AI87:AI149, MATCH(P446, AH87:AH149, 0)), 0),"# ##0") &amp; " " &amp; P446)</f>
        <v/>
      </c>
      <c r="X446" s="2579">
        <f t="shared" si="133"/>
        <v>0</v>
      </c>
      <c r="Y446" s="2580">
        <f t="shared" si="134"/>
        <v>0</v>
      </c>
      <c r="Z446" s="2580" t="str">
        <f t="shared" si="135"/>
        <v/>
      </c>
      <c r="AA446" s="2581"/>
      <c r="AB446" s="2582">
        <f t="shared" si="126"/>
        <v>0</v>
      </c>
      <c r="AC446" s="2583">
        <v>1</v>
      </c>
      <c r="AD446" s="2584">
        <f t="shared" si="136"/>
        <v>0</v>
      </c>
      <c r="AE446" s="2564"/>
      <c r="AF446" s="2573">
        <f t="shared" si="127"/>
        <v>0</v>
      </c>
      <c r="AG446" s="2574">
        <f t="shared" si="137"/>
        <v>0</v>
      </c>
      <c r="AL446" s="1401" t="str">
        <f t="shared" si="125"/>
        <v>►</v>
      </c>
      <c r="AN446" s="76"/>
      <c r="AO446" s="76"/>
      <c r="AP446" s="76"/>
      <c r="AQ446" s="76"/>
      <c r="AS446" s="2257"/>
      <c r="AT446" s="2253"/>
      <c r="AU446" s="2253"/>
      <c r="AV446" s="2253"/>
      <c r="AW446" s="2253"/>
      <c r="AX446" s="2253"/>
      <c r="AY446" s="2621"/>
      <c r="BF446"/>
      <c r="BG446"/>
      <c r="BH446"/>
      <c r="BI446"/>
      <c r="BJ446"/>
      <c r="BK446"/>
      <c r="BL446"/>
      <c r="BN446" s="4">
        <v>1</v>
      </c>
    </row>
    <row r="447" spans="1:66" s="48" customFormat="1" ht="21" customHeight="1" x14ac:dyDescent="0.25">
      <c r="A447" s="1401" t="str">
        <f t="shared" si="122"/>
        <v>►</v>
      </c>
      <c r="B447" s="1402" t="str">
        <f t="shared" si="123"/>
        <v>►</v>
      </c>
      <c r="C447" s="1403" t="str">
        <f t="shared" si="128"/>
        <v>►</v>
      </c>
      <c r="D447" s="2475" t="str">
        <f t="shared" si="124"/>
        <v>►</v>
      </c>
      <c r="E447" s="1402" t="str">
        <f t="shared" si="129"/>
        <v>►</v>
      </c>
      <c r="F447" s="1402" t="str">
        <f t="shared" si="130"/>
        <v>►</v>
      </c>
      <c r="G447" s="1402" t="str">
        <f t="shared" si="131"/>
        <v>►</v>
      </c>
      <c r="H447" s="2606"/>
      <c r="R447" s="2607"/>
      <c r="S447" s="2441"/>
      <c r="T447" s="2443"/>
      <c r="U447" s="2442"/>
      <c r="V447" s="2589">
        <f t="shared" si="132"/>
        <v>0</v>
      </c>
      <c r="W447" s="2590" t="str">
        <f>IF(OR(V447=0, ISBLANK(P447)), "", TEXT(ROUND(V447/INDEX(AI87:AI149, MATCH(P447, AH87:AH149, 0)), 0),"# ##0") &amp; " " &amp; P447)</f>
        <v/>
      </c>
      <c r="X447" s="2591">
        <f t="shared" si="133"/>
        <v>0</v>
      </c>
      <c r="Y447" s="2592">
        <f t="shared" si="134"/>
        <v>0</v>
      </c>
      <c r="Z447" s="2592" t="str">
        <f t="shared" si="135"/>
        <v/>
      </c>
      <c r="AA447" s="2581"/>
      <c r="AB447" s="2593">
        <f t="shared" si="126"/>
        <v>0</v>
      </c>
      <c r="AC447" s="2583">
        <v>1</v>
      </c>
      <c r="AD447" s="2594">
        <f t="shared" si="136"/>
        <v>0</v>
      </c>
      <c r="AE447" s="2564"/>
      <c r="AF447" s="2573">
        <f t="shared" si="127"/>
        <v>0</v>
      </c>
      <c r="AG447" s="2574">
        <f t="shared" si="137"/>
        <v>0</v>
      </c>
      <c r="AL447" s="1401" t="str">
        <f t="shared" si="125"/>
        <v>►</v>
      </c>
      <c r="AN447" s="76"/>
      <c r="AO447" s="76"/>
      <c r="AP447" s="76"/>
      <c r="AQ447" s="76"/>
      <c r="AS447" s="2257"/>
      <c r="AT447" s="2253"/>
      <c r="AU447" s="2253"/>
      <c r="AV447" s="2253"/>
      <c r="AW447" s="2253"/>
      <c r="AX447" s="2253"/>
      <c r="AY447" s="2621"/>
      <c r="BF447"/>
      <c r="BG447"/>
      <c r="BH447"/>
      <c r="BI447"/>
      <c r="BJ447"/>
      <c r="BK447"/>
      <c r="BL447"/>
      <c r="BN447" s="4">
        <v>1</v>
      </c>
    </row>
    <row r="448" spans="1:66" s="48" customFormat="1" ht="21" customHeight="1" x14ac:dyDescent="0.25">
      <c r="A448" s="1401" t="str">
        <f t="shared" si="122"/>
        <v>►</v>
      </c>
      <c r="B448" s="1402" t="str">
        <f t="shared" si="123"/>
        <v>►</v>
      </c>
      <c r="C448" s="1403" t="str">
        <f t="shared" si="128"/>
        <v>►</v>
      </c>
      <c r="D448" s="2475" t="str">
        <f t="shared" si="124"/>
        <v>►</v>
      </c>
      <c r="E448" s="1402" t="str">
        <f t="shared" si="129"/>
        <v>►</v>
      </c>
      <c r="F448" s="1402" t="str">
        <f t="shared" si="130"/>
        <v>►</v>
      </c>
      <c r="G448" s="1402" t="str">
        <f t="shared" si="131"/>
        <v>►</v>
      </c>
      <c r="H448" s="2606"/>
      <c r="R448" s="2607"/>
      <c r="S448" s="2441"/>
      <c r="T448" s="2443"/>
      <c r="U448" s="2442"/>
      <c r="V448" s="2577">
        <f t="shared" si="132"/>
        <v>0</v>
      </c>
      <c r="W448" s="2578" t="str">
        <f>IF(OR(V448=0, ISBLANK(P448)), "", TEXT(ROUND(V448/INDEX(AI87:AI149, MATCH(P448, AH87:AH149, 0)), 0),"# ##0") &amp; " " &amp; P448)</f>
        <v/>
      </c>
      <c r="X448" s="2579">
        <f t="shared" si="133"/>
        <v>0</v>
      </c>
      <c r="Y448" s="2580">
        <f t="shared" si="134"/>
        <v>0</v>
      </c>
      <c r="Z448" s="2580" t="str">
        <f t="shared" si="135"/>
        <v/>
      </c>
      <c r="AA448" s="2581"/>
      <c r="AB448" s="2582">
        <f t="shared" si="126"/>
        <v>0</v>
      </c>
      <c r="AC448" s="2583">
        <v>1</v>
      </c>
      <c r="AD448" s="2584">
        <f t="shared" si="136"/>
        <v>0</v>
      </c>
      <c r="AE448" s="2564"/>
      <c r="AF448" s="2573">
        <f t="shared" si="127"/>
        <v>0</v>
      </c>
      <c r="AG448" s="2574">
        <f t="shared" si="137"/>
        <v>0</v>
      </c>
      <c r="AL448" s="1401" t="str">
        <f t="shared" si="125"/>
        <v>►</v>
      </c>
      <c r="AN448" s="76"/>
      <c r="AO448" s="76"/>
      <c r="AP448" s="76"/>
      <c r="AQ448" s="76"/>
      <c r="AS448" s="2257"/>
      <c r="AT448" s="2253"/>
      <c r="AU448" s="2253"/>
      <c r="AV448" s="2253"/>
      <c r="AW448" s="2253"/>
      <c r="AX448" s="2253"/>
      <c r="AY448" s="2621"/>
      <c r="BF448"/>
      <c r="BG448"/>
      <c r="BH448"/>
      <c r="BI448"/>
      <c r="BJ448"/>
      <c r="BK448"/>
      <c r="BL448"/>
      <c r="BN448" s="4">
        <v>1</v>
      </c>
    </row>
    <row r="449" spans="1:66" s="48" customFormat="1" ht="21" customHeight="1" x14ac:dyDescent="0.25">
      <c r="A449" s="1401" t="str">
        <f t="shared" si="122"/>
        <v>►</v>
      </c>
      <c r="B449" s="1402" t="str">
        <f t="shared" si="123"/>
        <v>►</v>
      </c>
      <c r="C449" s="1403" t="str">
        <f t="shared" si="128"/>
        <v>►</v>
      </c>
      <c r="D449" s="2475" t="str">
        <f t="shared" si="124"/>
        <v>►</v>
      </c>
      <c r="E449" s="1402" t="str">
        <f t="shared" si="129"/>
        <v>►</v>
      </c>
      <c r="F449" s="1402" t="str">
        <f t="shared" si="130"/>
        <v>►</v>
      </c>
      <c r="G449" s="1402" t="str">
        <f t="shared" si="131"/>
        <v>►</v>
      </c>
      <c r="H449" s="2606"/>
      <c r="R449" s="2607"/>
      <c r="S449" s="2441"/>
      <c r="T449" s="2443"/>
      <c r="U449" s="2442"/>
      <c r="V449" s="2589">
        <f t="shared" si="132"/>
        <v>0</v>
      </c>
      <c r="W449" s="2590" t="str">
        <f>IF(OR(V449=0, ISBLANK(P449)), "", TEXT(ROUND(V449/INDEX(AI87:AI149, MATCH(P449, AH87:AH149, 0)), 0),"# ##0") &amp; " " &amp; P449)</f>
        <v/>
      </c>
      <c r="X449" s="2591">
        <f t="shared" si="133"/>
        <v>0</v>
      </c>
      <c r="Y449" s="2592">
        <f t="shared" si="134"/>
        <v>0</v>
      </c>
      <c r="Z449" s="2592" t="str">
        <f t="shared" si="135"/>
        <v/>
      </c>
      <c r="AA449" s="2581"/>
      <c r="AB449" s="2593">
        <f t="shared" si="126"/>
        <v>0</v>
      </c>
      <c r="AC449" s="2583">
        <v>1</v>
      </c>
      <c r="AD449" s="2594">
        <f t="shared" si="136"/>
        <v>0</v>
      </c>
      <c r="AE449" s="2564"/>
      <c r="AF449" s="2573">
        <f t="shared" si="127"/>
        <v>0</v>
      </c>
      <c r="AG449" s="2574">
        <f t="shared" si="137"/>
        <v>0</v>
      </c>
      <c r="AL449" s="1401" t="str">
        <f t="shared" si="125"/>
        <v>►</v>
      </c>
      <c r="AN449" s="76"/>
      <c r="AO449" s="76"/>
      <c r="AP449" s="76"/>
      <c r="AQ449" s="76"/>
      <c r="AS449" s="2257"/>
      <c r="AT449" s="2253"/>
      <c r="AU449" s="2253"/>
      <c r="AV449" s="2253"/>
      <c r="AW449" s="2253"/>
      <c r="AX449" s="2253"/>
      <c r="AY449" s="2621"/>
      <c r="BF449"/>
      <c r="BG449"/>
      <c r="BH449"/>
      <c r="BI449"/>
      <c r="BJ449"/>
      <c r="BK449"/>
      <c r="BL449"/>
      <c r="BN449" s="4">
        <v>1</v>
      </c>
    </row>
    <row r="450" spans="1:66" s="48" customFormat="1" ht="21" customHeight="1" x14ac:dyDescent="0.25">
      <c r="A450" s="1401" t="str">
        <f t="shared" si="122"/>
        <v>►</v>
      </c>
      <c r="B450" s="1402" t="str">
        <f t="shared" si="123"/>
        <v>►</v>
      </c>
      <c r="C450" s="1403" t="str">
        <f t="shared" si="128"/>
        <v>►</v>
      </c>
      <c r="D450" s="2475" t="str">
        <f t="shared" si="124"/>
        <v>►</v>
      </c>
      <c r="E450" s="1402" t="str">
        <f t="shared" si="129"/>
        <v>►</v>
      </c>
      <c r="F450" s="1402" t="str">
        <f t="shared" si="130"/>
        <v>►</v>
      </c>
      <c r="G450" s="1402" t="str">
        <f t="shared" si="131"/>
        <v>►</v>
      </c>
      <c r="H450" s="2606"/>
      <c r="R450" s="2607"/>
      <c r="S450" s="2441"/>
      <c r="T450" s="2443"/>
      <c r="U450" s="2442"/>
      <c r="V450" s="2577">
        <f t="shared" si="132"/>
        <v>0</v>
      </c>
      <c r="W450" s="2578" t="str">
        <f>IF(OR(V450=0, ISBLANK(P450)), "", TEXT(ROUND(V450/INDEX(AI87:AI149, MATCH(P450, AH87:AH149, 0)), 0),"# ##0") &amp; " " &amp; P450)</f>
        <v/>
      </c>
      <c r="X450" s="2579">
        <f t="shared" si="133"/>
        <v>0</v>
      </c>
      <c r="Y450" s="2580">
        <f t="shared" si="134"/>
        <v>0</v>
      </c>
      <c r="Z450" s="2580" t="str">
        <f t="shared" si="135"/>
        <v/>
      </c>
      <c r="AA450" s="2581"/>
      <c r="AB450" s="2582">
        <f t="shared" si="126"/>
        <v>0</v>
      </c>
      <c r="AC450" s="2583">
        <v>1</v>
      </c>
      <c r="AD450" s="2584">
        <f t="shared" si="136"/>
        <v>0</v>
      </c>
      <c r="AE450" s="2564"/>
      <c r="AF450" s="2573">
        <f t="shared" si="127"/>
        <v>0</v>
      </c>
      <c r="AG450" s="2574">
        <f t="shared" si="137"/>
        <v>0</v>
      </c>
      <c r="AL450" s="1401" t="str">
        <f t="shared" si="125"/>
        <v>►</v>
      </c>
      <c r="AN450" s="76"/>
      <c r="AO450" s="76"/>
      <c r="AP450" s="76"/>
      <c r="AQ450" s="76"/>
      <c r="AS450" s="2257"/>
      <c r="AT450" s="2253"/>
      <c r="AU450" s="2253"/>
      <c r="AV450" s="2253"/>
      <c r="AW450" s="2253"/>
      <c r="AX450" s="2253"/>
      <c r="AY450" s="2621"/>
      <c r="BF450"/>
      <c r="BG450"/>
      <c r="BH450"/>
      <c r="BI450"/>
      <c r="BJ450"/>
      <c r="BK450"/>
      <c r="BL450"/>
      <c r="BN450" s="4">
        <v>1</v>
      </c>
    </row>
    <row r="451" spans="1:66" s="48" customFormat="1" ht="21" customHeight="1" x14ac:dyDescent="0.25">
      <c r="A451" s="1401" t="str">
        <f t="shared" si="122"/>
        <v>►</v>
      </c>
      <c r="B451" s="1402" t="str">
        <f t="shared" si="123"/>
        <v>►</v>
      </c>
      <c r="C451" s="1403" t="str">
        <f t="shared" si="128"/>
        <v>►</v>
      </c>
      <c r="D451" s="2475" t="str">
        <f t="shared" si="124"/>
        <v>►</v>
      </c>
      <c r="E451" s="1402" t="str">
        <f t="shared" si="129"/>
        <v>►</v>
      </c>
      <c r="F451" s="1402" t="str">
        <f t="shared" si="130"/>
        <v>►</v>
      </c>
      <c r="G451" s="1402" t="str">
        <f t="shared" si="131"/>
        <v>►</v>
      </c>
      <c r="H451" s="2606"/>
      <c r="R451" s="2607"/>
      <c r="S451" s="2441"/>
      <c r="T451" s="2443"/>
      <c r="U451" s="2442"/>
      <c r="V451" s="2589">
        <f t="shared" si="132"/>
        <v>0</v>
      </c>
      <c r="W451" s="2590" t="str">
        <f>IF(OR(V451=0, ISBLANK(P451)), "", TEXT(ROUND(V451/INDEX(AI87:AI149, MATCH(P451, AH87:AH149, 0)), 0),"# ##0") &amp; " " &amp; P451)</f>
        <v/>
      </c>
      <c r="X451" s="2591">
        <f t="shared" si="133"/>
        <v>0</v>
      </c>
      <c r="Y451" s="2592">
        <f t="shared" si="134"/>
        <v>0</v>
      </c>
      <c r="Z451" s="2592" t="str">
        <f t="shared" si="135"/>
        <v/>
      </c>
      <c r="AA451" s="2581"/>
      <c r="AB451" s="2593">
        <f t="shared" si="126"/>
        <v>0</v>
      </c>
      <c r="AC451" s="2583">
        <v>1</v>
      </c>
      <c r="AD451" s="2594">
        <f t="shared" si="136"/>
        <v>0</v>
      </c>
      <c r="AE451" s="2564"/>
      <c r="AF451" s="2573">
        <f t="shared" si="127"/>
        <v>0</v>
      </c>
      <c r="AG451" s="2574">
        <f t="shared" si="137"/>
        <v>0</v>
      </c>
      <c r="AL451" s="1401" t="str">
        <f t="shared" si="125"/>
        <v>►</v>
      </c>
      <c r="AN451" s="76"/>
      <c r="AO451" s="76"/>
      <c r="AP451" s="76"/>
      <c r="AQ451" s="76"/>
      <c r="AS451" s="2257"/>
      <c r="AT451" s="2253"/>
      <c r="AU451" s="2253"/>
      <c r="AV451" s="2253"/>
      <c r="AW451" s="2253"/>
      <c r="AX451" s="2253"/>
      <c r="AY451" s="2621"/>
      <c r="BF451"/>
      <c r="BG451"/>
      <c r="BH451"/>
      <c r="BI451"/>
      <c r="BJ451"/>
      <c r="BK451"/>
      <c r="BL451"/>
      <c r="BN451" s="4">
        <v>1</v>
      </c>
    </row>
    <row r="452" spans="1:66" s="48" customFormat="1" ht="21" customHeight="1" x14ac:dyDescent="0.25">
      <c r="A452" s="1401" t="str">
        <f t="shared" si="122"/>
        <v>►</v>
      </c>
      <c r="B452" s="1402" t="str">
        <f t="shared" si="123"/>
        <v>►</v>
      </c>
      <c r="C452" s="1403" t="str">
        <f t="shared" si="128"/>
        <v>►</v>
      </c>
      <c r="D452" s="2475" t="str">
        <f t="shared" si="124"/>
        <v>►</v>
      </c>
      <c r="E452" s="1402" t="str">
        <f t="shared" si="129"/>
        <v>►</v>
      </c>
      <c r="F452" s="1402" t="str">
        <f t="shared" si="130"/>
        <v>►</v>
      </c>
      <c r="G452" s="1402" t="str">
        <f t="shared" si="131"/>
        <v>►</v>
      </c>
      <c r="H452" s="2606"/>
      <c r="R452" s="2607"/>
      <c r="S452" s="2441"/>
      <c r="T452" s="2443"/>
      <c r="U452" s="2442"/>
      <c r="V452" s="2577">
        <f t="shared" si="132"/>
        <v>0</v>
      </c>
      <c r="W452" s="2578" t="str">
        <f>IF(OR(V452=0, ISBLANK(P452)), "", TEXT(ROUND(V452/INDEX(AI87:AI149, MATCH(P452, AH87:AH149, 0)), 0),"# ##0") &amp; " " &amp; P452)</f>
        <v/>
      </c>
      <c r="X452" s="2579">
        <f t="shared" si="133"/>
        <v>0</v>
      </c>
      <c r="Y452" s="2580">
        <f t="shared" si="134"/>
        <v>0</v>
      </c>
      <c r="Z452" s="2580" t="str">
        <f t="shared" si="135"/>
        <v/>
      </c>
      <c r="AA452" s="2581"/>
      <c r="AB452" s="2582">
        <f t="shared" si="126"/>
        <v>0</v>
      </c>
      <c r="AC452" s="2583">
        <v>1</v>
      </c>
      <c r="AD452" s="2584">
        <f t="shared" si="136"/>
        <v>0</v>
      </c>
      <c r="AE452" s="2564"/>
      <c r="AF452" s="2573">
        <f t="shared" si="127"/>
        <v>0</v>
      </c>
      <c r="AG452" s="2574">
        <f t="shared" si="137"/>
        <v>0</v>
      </c>
      <c r="AL452" s="1401" t="str">
        <f t="shared" si="125"/>
        <v>►</v>
      </c>
      <c r="AN452" s="76"/>
      <c r="AO452" s="76"/>
      <c r="AP452" s="76"/>
      <c r="AQ452" s="76"/>
      <c r="AS452" s="2257"/>
      <c r="AT452" s="2253"/>
      <c r="AU452" s="2253"/>
      <c r="AV452" s="2253"/>
      <c r="AW452" s="2253"/>
      <c r="AX452" s="2253"/>
      <c r="AY452" s="2621"/>
      <c r="BF452"/>
      <c r="BG452"/>
      <c r="BH452"/>
      <c r="BI452"/>
      <c r="BJ452"/>
      <c r="BK452"/>
      <c r="BL452"/>
      <c r="BN452" s="4">
        <v>1</v>
      </c>
    </row>
    <row r="453" spans="1:66" s="48" customFormat="1" ht="21" customHeight="1" x14ac:dyDescent="0.25">
      <c r="A453" s="1401" t="str">
        <f t="shared" si="122"/>
        <v>►</v>
      </c>
      <c r="B453" s="1402" t="str">
        <f t="shared" si="123"/>
        <v>►</v>
      </c>
      <c r="C453" s="1403" t="str">
        <f t="shared" si="128"/>
        <v>►</v>
      </c>
      <c r="D453" s="2475" t="str">
        <f t="shared" si="124"/>
        <v>►</v>
      </c>
      <c r="E453" s="1402" t="str">
        <f t="shared" si="129"/>
        <v>►</v>
      </c>
      <c r="F453" s="1402" t="str">
        <f t="shared" si="130"/>
        <v>►</v>
      </c>
      <c r="G453" s="1402" t="str">
        <f t="shared" si="131"/>
        <v>►</v>
      </c>
      <c r="H453" s="2606"/>
      <c r="R453" s="2607"/>
      <c r="S453" s="2441"/>
      <c r="T453" s="2443"/>
      <c r="U453" s="2442"/>
      <c r="V453" s="2589">
        <f t="shared" si="132"/>
        <v>0</v>
      </c>
      <c r="W453" s="2590" t="str">
        <f>IF(OR(V453=0, ISBLANK(P453)), "", TEXT(ROUND(V453/INDEX(AI87:AI149, MATCH(P453, AH87:AH149, 0)), 0),"# ##0") &amp; " " &amp; P453)</f>
        <v/>
      </c>
      <c r="X453" s="2591">
        <f t="shared" si="133"/>
        <v>0</v>
      </c>
      <c r="Y453" s="2592">
        <f t="shared" si="134"/>
        <v>0</v>
      </c>
      <c r="Z453" s="2592" t="str">
        <f t="shared" si="135"/>
        <v/>
      </c>
      <c r="AA453" s="2581"/>
      <c r="AB453" s="2593">
        <f t="shared" si="126"/>
        <v>0</v>
      </c>
      <c r="AC453" s="2583">
        <v>1</v>
      </c>
      <c r="AD453" s="2594">
        <f t="shared" si="136"/>
        <v>0</v>
      </c>
      <c r="AE453" s="2564"/>
      <c r="AF453" s="2573">
        <f t="shared" si="127"/>
        <v>0</v>
      </c>
      <c r="AG453" s="2574">
        <f t="shared" si="137"/>
        <v>0</v>
      </c>
      <c r="AL453" s="1401" t="str">
        <f t="shared" si="125"/>
        <v>►</v>
      </c>
      <c r="AN453" s="76"/>
      <c r="AO453" s="76"/>
      <c r="AP453" s="76"/>
      <c r="AQ453" s="76"/>
      <c r="AS453" s="2257"/>
      <c r="AT453" s="2253"/>
      <c r="AU453" s="2253"/>
      <c r="AV453" s="2253"/>
      <c r="AW453" s="2253"/>
      <c r="AX453" s="2253"/>
      <c r="AY453" s="2621"/>
      <c r="BF453"/>
      <c r="BG453"/>
      <c r="BH453"/>
      <c r="BI453"/>
      <c r="BJ453"/>
      <c r="BK453"/>
      <c r="BL453"/>
      <c r="BN453" s="4">
        <v>1</v>
      </c>
    </row>
    <row r="454" spans="1:66" s="48" customFormat="1" ht="21" customHeight="1" x14ac:dyDescent="0.25">
      <c r="A454" s="1401" t="str">
        <f t="shared" si="122"/>
        <v>►</v>
      </c>
      <c r="B454" s="1402" t="str">
        <f t="shared" si="123"/>
        <v>►</v>
      </c>
      <c r="C454" s="1403" t="str">
        <f t="shared" si="128"/>
        <v>►</v>
      </c>
      <c r="D454" s="2475" t="str">
        <f t="shared" si="124"/>
        <v>►</v>
      </c>
      <c r="E454" s="1402" t="str">
        <f t="shared" si="129"/>
        <v>►</v>
      </c>
      <c r="F454" s="1402" t="str">
        <f t="shared" si="130"/>
        <v>►</v>
      </c>
      <c r="G454" s="1402" t="str">
        <f t="shared" si="131"/>
        <v>►</v>
      </c>
      <c r="H454" s="2606"/>
      <c r="R454" s="2607"/>
      <c r="S454" s="2441"/>
      <c r="T454" s="2443"/>
      <c r="U454" s="2442"/>
      <c r="V454" s="2577">
        <f t="shared" si="132"/>
        <v>0</v>
      </c>
      <c r="W454" s="2578" t="str">
        <f>IF(OR(V454=0, ISBLANK(P454)), "", TEXT(ROUND(V454/INDEX(AI87:AI149, MATCH(P454, AH87:AH149, 0)), 0),"# ##0") &amp; " " &amp; P454)</f>
        <v/>
      </c>
      <c r="X454" s="2579">
        <f t="shared" si="133"/>
        <v>0</v>
      </c>
      <c r="Y454" s="2580">
        <f t="shared" si="134"/>
        <v>0</v>
      </c>
      <c r="Z454" s="2580" t="str">
        <f t="shared" si="135"/>
        <v/>
      </c>
      <c r="AA454" s="2581"/>
      <c r="AB454" s="2582">
        <f t="shared" si="126"/>
        <v>0</v>
      </c>
      <c r="AC454" s="2583">
        <v>1</v>
      </c>
      <c r="AD454" s="2584">
        <f t="shared" si="136"/>
        <v>0</v>
      </c>
      <c r="AE454" s="2564"/>
      <c r="AF454" s="2573">
        <f t="shared" si="127"/>
        <v>0</v>
      </c>
      <c r="AG454" s="2574">
        <f t="shared" si="137"/>
        <v>0</v>
      </c>
      <c r="AL454" s="1401" t="str">
        <f t="shared" si="125"/>
        <v>►</v>
      </c>
      <c r="AN454" s="76"/>
      <c r="AO454" s="76"/>
      <c r="AP454" s="76"/>
      <c r="AQ454" s="76"/>
      <c r="AS454" s="2257"/>
      <c r="AT454" s="2253"/>
      <c r="AU454" s="2253"/>
      <c r="AV454" s="2253"/>
      <c r="AW454" s="2253"/>
      <c r="AX454" s="2253"/>
      <c r="AY454" s="2621"/>
      <c r="BF454"/>
      <c r="BG454"/>
      <c r="BH454"/>
      <c r="BI454"/>
      <c r="BJ454"/>
      <c r="BK454"/>
      <c r="BL454"/>
      <c r="BN454" s="4">
        <v>1</v>
      </c>
    </row>
    <row r="455" spans="1:66" s="48" customFormat="1" ht="21" customHeight="1" x14ac:dyDescent="0.25">
      <c r="A455" s="1401" t="str">
        <f t="shared" si="122"/>
        <v>►</v>
      </c>
      <c r="B455" s="1402" t="str">
        <f t="shared" si="123"/>
        <v>►</v>
      </c>
      <c r="C455" s="1403" t="str">
        <f t="shared" si="128"/>
        <v>►</v>
      </c>
      <c r="D455" s="2475" t="str">
        <f t="shared" si="124"/>
        <v>►</v>
      </c>
      <c r="E455" s="1402" t="str">
        <f t="shared" si="129"/>
        <v>►</v>
      </c>
      <c r="F455" s="1402" t="str">
        <f t="shared" si="130"/>
        <v>►</v>
      </c>
      <c r="G455" s="1402" t="str">
        <f t="shared" si="131"/>
        <v>►</v>
      </c>
      <c r="H455" s="2606"/>
      <c r="R455" s="2607"/>
      <c r="S455" s="2441"/>
      <c r="T455" s="2443"/>
      <c r="U455" s="2442"/>
      <c r="V455" s="2589">
        <f t="shared" si="132"/>
        <v>0</v>
      </c>
      <c r="W455" s="2590" t="str">
        <f>IF(OR(V455=0, ISBLANK(P455)), "", TEXT(ROUND(V455/INDEX(AI87:AI149, MATCH(P455, AH87:AH149, 0)), 0),"# ##0") &amp; " " &amp; P455)</f>
        <v/>
      </c>
      <c r="X455" s="2591">
        <f t="shared" si="133"/>
        <v>0</v>
      </c>
      <c r="Y455" s="2592">
        <f t="shared" si="134"/>
        <v>0</v>
      </c>
      <c r="Z455" s="2592" t="str">
        <f t="shared" si="135"/>
        <v/>
      </c>
      <c r="AA455" s="2581"/>
      <c r="AB455" s="2593">
        <f t="shared" si="126"/>
        <v>0</v>
      </c>
      <c r="AC455" s="2583">
        <v>1</v>
      </c>
      <c r="AD455" s="2594">
        <f t="shared" si="136"/>
        <v>0</v>
      </c>
      <c r="AE455" s="2564"/>
      <c r="AF455" s="2573">
        <f t="shared" si="127"/>
        <v>0</v>
      </c>
      <c r="AG455" s="2574">
        <f t="shared" si="137"/>
        <v>0</v>
      </c>
      <c r="AL455" s="1401" t="str">
        <f t="shared" si="125"/>
        <v>►</v>
      </c>
      <c r="AN455" s="76"/>
      <c r="AO455" s="76"/>
      <c r="AP455" s="76"/>
      <c r="AQ455" s="76"/>
      <c r="AS455" s="2257"/>
      <c r="AT455" s="2253"/>
      <c r="AU455" s="2253"/>
      <c r="AV455" s="2253"/>
      <c r="AW455" s="2253"/>
      <c r="AX455" s="2253"/>
      <c r="AY455" s="2621"/>
      <c r="BF455"/>
      <c r="BG455"/>
      <c r="BH455"/>
      <c r="BI455"/>
      <c r="BJ455"/>
      <c r="BK455"/>
      <c r="BL455"/>
      <c r="BN455" s="4">
        <v>1</v>
      </c>
    </row>
    <row r="456" spans="1:66" s="48" customFormat="1" ht="21" customHeight="1" x14ac:dyDescent="0.25">
      <c r="A456" s="1401" t="str">
        <f t="shared" si="122"/>
        <v>►</v>
      </c>
      <c r="B456" s="1402" t="str">
        <f t="shared" si="123"/>
        <v>►</v>
      </c>
      <c r="C456" s="1403" t="str">
        <f t="shared" si="128"/>
        <v>►</v>
      </c>
      <c r="D456" s="2475" t="str">
        <f t="shared" si="124"/>
        <v>►</v>
      </c>
      <c r="E456" s="1402" t="str">
        <f t="shared" si="129"/>
        <v>►</v>
      </c>
      <c r="F456" s="1402" t="str">
        <f t="shared" si="130"/>
        <v>►</v>
      </c>
      <c r="G456" s="1402" t="str">
        <f t="shared" si="131"/>
        <v>►</v>
      </c>
      <c r="H456" s="2606"/>
      <c r="R456" s="2607"/>
      <c r="S456" s="2441"/>
      <c r="T456" s="2443"/>
      <c r="U456" s="2442"/>
      <c r="V456" s="2577">
        <f t="shared" si="132"/>
        <v>0</v>
      </c>
      <c r="W456" s="2578" t="str">
        <f>IF(OR(V456=0, ISBLANK(P456)), "", TEXT(ROUND(V456/INDEX(AI87:AI149, MATCH(P456, AH87:AH149, 0)), 0),"# ##0") &amp; " " &amp; P456)</f>
        <v/>
      </c>
      <c r="X456" s="2579">
        <f t="shared" si="133"/>
        <v>0</v>
      </c>
      <c r="Y456" s="2580">
        <f t="shared" si="134"/>
        <v>0</v>
      </c>
      <c r="Z456" s="2580" t="str">
        <f t="shared" si="135"/>
        <v/>
      </c>
      <c r="AA456" s="2581"/>
      <c r="AB456" s="2582">
        <f t="shared" si="126"/>
        <v>0</v>
      </c>
      <c r="AC456" s="2583">
        <v>1</v>
      </c>
      <c r="AD456" s="2584">
        <f t="shared" si="136"/>
        <v>0</v>
      </c>
      <c r="AE456" s="2564"/>
      <c r="AF456" s="2573">
        <f t="shared" si="127"/>
        <v>0</v>
      </c>
      <c r="AG456" s="2574">
        <f t="shared" si="137"/>
        <v>0</v>
      </c>
      <c r="AL456" s="1401" t="str">
        <f t="shared" si="125"/>
        <v>►</v>
      </c>
      <c r="AN456" s="76"/>
      <c r="AO456" s="76"/>
      <c r="AP456" s="76"/>
      <c r="AQ456" s="76"/>
      <c r="AS456" s="2257"/>
      <c r="AT456" s="2253"/>
      <c r="AU456" s="2253"/>
      <c r="AV456" s="2253"/>
      <c r="AW456" s="2253"/>
      <c r="AX456" s="2253"/>
      <c r="AY456" s="2621"/>
      <c r="BF456"/>
      <c r="BG456"/>
      <c r="BH456"/>
      <c r="BI456"/>
      <c r="BJ456"/>
      <c r="BK456"/>
      <c r="BL456"/>
      <c r="BN456" s="4">
        <v>1</v>
      </c>
    </row>
    <row r="457" spans="1:66" s="48" customFormat="1" ht="21" customHeight="1" x14ac:dyDescent="0.25">
      <c r="A457" s="1401" t="str">
        <f t="shared" si="122"/>
        <v>►</v>
      </c>
      <c r="B457" s="1402" t="str">
        <f t="shared" si="123"/>
        <v>►</v>
      </c>
      <c r="C457" s="1403" t="str">
        <f t="shared" si="128"/>
        <v>►</v>
      </c>
      <c r="D457" s="2475" t="str">
        <f t="shared" si="124"/>
        <v>►</v>
      </c>
      <c r="E457" s="1402" t="str">
        <f t="shared" si="129"/>
        <v>►</v>
      </c>
      <c r="F457" s="1402" t="str">
        <f t="shared" si="130"/>
        <v>►</v>
      </c>
      <c r="G457" s="1402" t="str">
        <f t="shared" si="131"/>
        <v>►</v>
      </c>
      <c r="H457" s="2606"/>
      <c r="R457" s="2607"/>
      <c r="S457" s="2441"/>
      <c r="T457" s="2443"/>
      <c r="U457" s="2442"/>
      <c r="V457" s="2589">
        <f t="shared" si="132"/>
        <v>0</v>
      </c>
      <c r="W457" s="2590" t="str">
        <f>IF(OR(V457=0, ISBLANK(P457)), "", TEXT(ROUND(V457/INDEX(AI87:AI149, MATCH(P457, AH87:AH149, 0)), 0),"# ##0") &amp; " " &amp; P457)</f>
        <v/>
      </c>
      <c r="X457" s="2591">
        <f t="shared" si="133"/>
        <v>0</v>
      </c>
      <c r="Y457" s="2592">
        <f t="shared" si="134"/>
        <v>0</v>
      </c>
      <c r="Z457" s="2592" t="str">
        <f t="shared" si="135"/>
        <v/>
      </c>
      <c r="AA457" s="2581"/>
      <c r="AB457" s="2593">
        <f t="shared" si="126"/>
        <v>0</v>
      </c>
      <c r="AC457" s="2583">
        <v>1</v>
      </c>
      <c r="AD457" s="2594">
        <f t="shared" si="136"/>
        <v>0</v>
      </c>
      <c r="AE457" s="2564"/>
      <c r="AF457" s="2573">
        <f t="shared" si="127"/>
        <v>0</v>
      </c>
      <c r="AG457" s="2574">
        <f t="shared" si="137"/>
        <v>0</v>
      </c>
      <c r="AL457" s="1401" t="str">
        <f t="shared" si="125"/>
        <v>►</v>
      </c>
      <c r="AN457" s="76"/>
      <c r="AO457" s="76"/>
      <c r="AP457" s="76"/>
      <c r="AQ457" s="76"/>
      <c r="AS457" s="2257"/>
      <c r="AT457" s="2253"/>
      <c r="AU457" s="2253"/>
      <c r="AV457" s="2253"/>
      <c r="AW457" s="2253"/>
      <c r="AX457" s="2253"/>
      <c r="AY457" s="2621"/>
      <c r="BF457"/>
      <c r="BG457"/>
      <c r="BH457"/>
      <c r="BI457"/>
      <c r="BJ457"/>
      <c r="BK457"/>
      <c r="BL457"/>
      <c r="BN457" s="4">
        <v>1</v>
      </c>
    </row>
    <row r="458" spans="1:66" s="48" customFormat="1" ht="21" customHeight="1" x14ac:dyDescent="0.25">
      <c r="A458" s="1401" t="str">
        <f t="shared" si="122"/>
        <v>►</v>
      </c>
      <c r="B458" s="1402" t="str">
        <f t="shared" si="123"/>
        <v>►</v>
      </c>
      <c r="C458" s="1403" t="str">
        <f t="shared" si="128"/>
        <v>►</v>
      </c>
      <c r="D458" s="2475" t="str">
        <f t="shared" si="124"/>
        <v>►</v>
      </c>
      <c r="E458" s="1402" t="str">
        <f t="shared" si="129"/>
        <v>►</v>
      </c>
      <c r="F458" s="1402" t="str">
        <f t="shared" si="130"/>
        <v>►</v>
      </c>
      <c r="G458" s="1402" t="str">
        <f t="shared" si="131"/>
        <v>►</v>
      </c>
      <c r="H458" s="2606"/>
      <c r="R458" s="2607"/>
      <c r="S458" s="2441"/>
      <c r="T458" s="2443"/>
      <c r="U458" s="2442"/>
      <c r="V458" s="2577">
        <f t="shared" si="132"/>
        <v>0</v>
      </c>
      <c r="W458" s="2578" t="str">
        <f>IF(OR(V458=0, ISBLANK(P458)), "", TEXT(ROUND(V458/INDEX(AI87:AI149, MATCH(P458, AH87:AH149, 0)), 0),"# ##0") &amp; " " &amp; P458)</f>
        <v/>
      </c>
      <c r="X458" s="2579">
        <f t="shared" si="133"/>
        <v>0</v>
      </c>
      <c r="Y458" s="2580">
        <f t="shared" si="134"/>
        <v>0</v>
      </c>
      <c r="Z458" s="2580" t="str">
        <f t="shared" si="135"/>
        <v/>
      </c>
      <c r="AA458" s="2581"/>
      <c r="AB458" s="2582">
        <f t="shared" si="126"/>
        <v>0</v>
      </c>
      <c r="AC458" s="2583">
        <v>1</v>
      </c>
      <c r="AD458" s="2584">
        <f t="shared" si="136"/>
        <v>0</v>
      </c>
      <c r="AE458" s="2564"/>
      <c r="AF458" s="2573">
        <f t="shared" si="127"/>
        <v>0</v>
      </c>
      <c r="AG458" s="2574">
        <f t="shared" si="137"/>
        <v>0</v>
      </c>
      <c r="AL458" s="1401" t="str">
        <f t="shared" si="125"/>
        <v>►</v>
      </c>
      <c r="AN458" s="76"/>
      <c r="AO458" s="76"/>
      <c r="AP458" s="76"/>
      <c r="AQ458" s="76"/>
      <c r="AS458" s="2257"/>
      <c r="AT458" s="2253"/>
      <c r="AU458" s="2253"/>
      <c r="AV458" s="2253"/>
      <c r="AW458" s="2253"/>
      <c r="AX458" s="2253"/>
      <c r="AY458" s="2621"/>
      <c r="BF458"/>
      <c r="BG458"/>
      <c r="BH458"/>
      <c r="BI458"/>
      <c r="BJ458"/>
      <c r="BK458"/>
      <c r="BL458"/>
      <c r="BN458" s="4">
        <v>1</v>
      </c>
    </row>
    <row r="459" spans="1:66" s="48" customFormat="1" ht="21" customHeight="1" x14ac:dyDescent="0.25">
      <c r="A459" s="1401" t="str">
        <f t="shared" si="122"/>
        <v>►</v>
      </c>
      <c r="B459" s="1402" t="str">
        <f t="shared" si="123"/>
        <v>►</v>
      </c>
      <c r="C459" s="1403" t="str">
        <f t="shared" si="128"/>
        <v>►</v>
      </c>
      <c r="D459" s="2475" t="str">
        <f t="shared" si="124"/>
        <v>►</v>
      </c>
      <c r="E459" s="1402" t="str">
        <f t="shared" si="129"/>
        <v>►</v>
      </c>
      <c r="F459" s="1402" t="str">
        <f t="shared" si="130"/>
        <v>►</v>
      </c>
      <c r="G459" s="1402" t="str">
        <f t="shared" si="131"/>
        <v>►</v>
      </c>
      <c r="H459" s="2606"/>
      <c r="R459" s="2607"/>
      <c r="S459" s="2441"/>
      <c r="T459" s="2443"/>
      <c r="U459" s="2442"/>
      <c r="V459" s="2589">
        <f t="shared" si="132"/>
        <v>0</v>
      </c>
      <c r="W459" s="2590" t="str">
        <f>IF(OR(V459=0, ISBLANK(P459)), "", TEXT(ROUND(V459/INDEX(AI87:AI149, MATCH(P459, AH87:AH149, 0)), 0),"# ##0") &amp; " " &amp; P459)</f>
        <v/>
      </c>
      <c r="X459" s="2591">
        <f t="shared" si="133"/>
        <v>0</v>
      </c>
      <c r="Y459" s="2592">
        <f t="shared" si="134"/>
        <v>0</v>
      </c>
      <c r="Z459" s="2592" t="str">
        <f t="shared" si="135"/>
        <v/>
      </c>
      <c r="AA459" s="2581"/>
      <c r="AB459" s="2593">
        <f t="shared" si="126"/>
        <v>0</v>
      </c>
      <c r="AC459" s="2583">
        <v>1</v>
      </c>
      <c r="AD459" s="2594">
        <f t="shared" si="136"/>
        <v>0</v>
      </c>
      <c r="AE459" s="2564"/>
      <c r="AF459" s="2573">
        <f t="shared" si="127"/>
        <v>0</v>
      </c>
      <c r="AG459" s="2574">
        <f t="shared" si="137"/>
        <v>0</v>
      </c>
      <c r="AL459" s="1401" t="str">
        <f t="shared" si="125"/>
        <v>►</v>
      </c>
      <c r="AN459" s="76"/>
      <c r="AO459" s="76"/>
      <c r="AP459" s="76"/>
      <c r="AQ459" s="76"/>
      <c r="AS459" s="2257"/>
      <c r="AT459" s="2253"/>
      <c r="AU459" s="2253"/>
      <c r="AV459" s="2253"/>
      <c r="AW459" s="2253"/>
      <c r="AX459" s="2253"/>
      <c r="AY459" s="2621"/>
      <c r="BF459"/>
      <c r="BG459"/>
      <c r="BH459"/>
      <c r="BI459"/>
      <c r="BJ459"/>
      <c r="BK459"/>
      <c r="BL459"/>
      <c r="BN459" s="4">
        <v>1</v>
      </c>
    </row>
    <row r="460" spans="1:66" s="48" customFormat="1" ht="21" customHeight="1" x14ac:dyDescent="0.25">
      <c r="A460" s="1401" t="str">
        <f t="shared" si="122"/>
        <v>►</v>
      </c>
      <c r="B460" s="1402" t="str">
        <f t="shared" si="123"/>
        <v>►</v>
      </c>
      <c r="C460" s="1403" t="str">
        <f t="shared" si="128"/>
        <v>►</v>
      </c>
      <c r="D460" s="2475" t="str">
        <f t="shared" si="124"/>
        <v>►</v>
      </c>
      <c r="E460" s="1402" t="str">
        <f t="shared" si="129"/>
        <v>►</v>
      </c>
      <c r="F460" s="1402" t="str">
        <f t="shared" si="130"/>
        <v>►</v>
      </c>
      <c r="G460" s="1402" t="str">
        <f t="shared" si="131"/>
        <v>►</v>
      </c>
      <c r="H460" s="2606"/>
      <c r="R460" s="2607"/>
      <c r="S460" s="2441"/>
      <c r="T460" s="2443"/>
      <c r="U460" s="2442"/>
      <c r="V460" s="2577">
        <f t="shared" si="132"/>
        <v>0</v>
      </c>
      <c r="W460" s="2578" t="str">
        <f>IF(OR(V460=0, ISBLANK(P460)), "", TEXT(ROUND(V460/INDEX(AI87:AI149, MATCH(P460, AH87:AH149, 0)), 0),"# ##0") &amp; " " &amp; P460)</f>
        <v/>
      </c>
      <c r="X460" s="2579">
        <f t="shared" si="133"/>
        <v>0</v>
      </c>
      <c r="Y460" s="2580">
        <f t="shared" si="134"/>
        <v>0</v>
      </c>
      <c r="Z460" s="2580" t="str">
        <f t="shared" si="135"/>
        <v/>
      </c>
      <c r="AA460" s="2581"/>
      <c r="AB460" s="2582">
        <f t="shared" si="126"/>
        <v>0</v>
      </c>
      <c r="AC460" s="2583">
        <v>1</v>
      </c>
      <c r="AD460" s="2584">
        <f t="shared" si="136"/>
        <v>0</v>
      </c>
      <c r="AE460" s="2564"/>
      <c r="AF460" s="2573">
        <f t="shared" si="127"/>
        <v>0</v>
      </c>
      <c r="AG460" s="2574">
        <f t="shared" si="137"/>
        <v>0</v>
      </c>
      <c r="AL460" s="1401" t="str">
        <f t="shared" si="125"/>
        <v>►</v>
      </c>
      <c r="AN460" s="76"/>
      <c r="AO460" s="76"/>
      <c r="AP460" s="76"/>
      <c r="AQ460" s="76"/>
      <c r="AS460" s="2257"/>
      <c r="AT460" s="2253"/>
      <c r="AU460" s="2253"/>
      <c r="AV460" s="2253"/>
      <c r="AW460" s="2253"/>
      <c r="AX460" s="2253"/>
      <c r="AY460" s="2621"/>
      <c r="BF460"/>
      <c r="BG460"/>
      <c r="BH460"/>
      <c r="BI460"/>
      <c r="BJ460"/>
      <c r="BK460"/>
      <c r="BL460"/>
      <c r="BN460" s="4">
        <v>1</v>
      </c>
    </row>
    <row r="461" spans="1:66" s="48" customFormat="1" ht="21" customHeight="1" x14ac:dyDescent="0.25">
      <c r="A461" s="1401" t="str">
        <f t="shared" ref="A461:A524" si="138">IF(H461&lt;&gt;"A", "►", "A")</f>
        <v>►</v>
      </c>
      <c r="B461" s="1402" t="str">
        <f t="shared" ref="B461:B524" si="139">IF(A461="►","►",IF(A461="A",IF(ISTEXT(I461),I461,"")))</f>
        <v>►</v>
      </c>
      <c r="C461" s="1403" t="str">
        <f t="shared" si="128"/>
        <v>►</v>
      </c>
      <c r="D461" s="2475" t="str">
        <f t="shared" ref="D461:D524" si="140">IF(B461="►","►",IFERROR(MID(B461,SEARCH(".",B461)+1,SEARCH(".",B461,SEARCH(".",B461)+1)-SEARCH(".",B461)-1),0))</f>
        <v>►</v>
      </c>
      <c r="E461" s="1402" t="str">
        <f t="shared" si="129"/>
        <v>►</v>
      </c>
      <c r="F461" s="1402" t="str">
        <f t="shared" si="130"/>
        <v>►</v>
      </c>
      <c r="G461" s="1402" t="str">
        <f t="shared" si="131"/>
        <v>►</v>
      </c>
      <c r="H461" s="2606"/>
      <c r="R461" s="2607"/>
      <c r="S461" s="2441"/>
      <c r="T461" s="2443"/>
      <c r="U461" s="2442"/>
      <c r="V461" s="2589">
        <f t="shared" si="132"/>
        <v>0</v>
      </c>
      <c r="W461" s="2590" t="str">
        <f>IF(OR(V461=0, ISBLANK(P461)), "", TEXT(ROUND(V461/INDEX(AI87:AI149, MATCH(P461, AH87:AH149, 0)), 0),"# ##0") &amp; " " &amp; P461)</f>
        <v/>
      </c>
      <c r="X461" s="2591">
        <f t="shared" si="133"/>
        <v>0</v>
      </c>
      <c r="Y461" s="2592">
        <f t="shared" si="134"/>
        <v>0</v>
      </c>
      <c r="Z461" s="2592" t="str">
        <f t="shared" si="135"/>
        <v/>
      </c>
      <c r="AA461" s="2581"/>
      <c r="AB461" s="2593">
        <f t="shared" si="126"/>
        <v>0</v>
      </c>
      <c r="AC461" s="2583">
        <v>1</v>
      </c>
      <c r="AD461" s="2594">
        <f t="shared" si="136"/>
        <v>0</v>
      </c>
      <c r="AE461" s="2564"/>
      <c r="AF461" s="2573">
        <f t="shared" si="127"/>
        <v>0</v>
      </c>
      <c r="AG461" s="2574">
        <f t="shared" si="137"/>
        <v>0</v>
      </c>
      <c r="AL461" s="1401" t="str">
        <f t="shared" si="125"/>
        <v>►</v>
      </c>
      <c r="AN461" s="76"/>
      <c r="AO461" s="76"/>
      <c r="AP461" s="76"/>
      <c r="AQ461" s="76"/>
      <c r="AS461" s="2257"/>
      <c r="AT461" s="2253"/>
      <c r="AU461" s="2253"/>
      <c r="AV461" s="2253"/>
      <c r="AW461" s="2253"/>
      <c r="AX461" s="2253"/>
      <c r="AY461" s="2621"/>
      <c r="BF461"/>
      <c r="BG461"/>
      <c r="BH461"/>
      <c r="BI461"/>
      <c r="BJ461"/>
      <c r="BK461"/>
      <c r="BL461"/>
      <c r="BN461" s="4">
        <v>1</v>
      </c>
    </row>
    <row r="462" spans="1:66" s="48" customFormat="1" ht="21" customHeight="1" x14ac:dyDescent="0.25">
      <c r="A462" s="1401" t="str">
        <f t="shared" si="138"/>
        <v>►</v>
      </c>
      <c r="B462" s="1402" t="str">
        <f t="shared" si="139"/>
        <v>►</v>
      </c>
      <c r="C462" s="1403" t="str">
        <f t="shared" si="128"/>
        <v>►</v>
      </c>
      <c r="D462" s="2475" t="str">
        <f t="shared" si="140"/>
        <v>►</v>
      </c>
      <c r="E462" s="1402" t="str">
        <f t="shared" si="129"/>
        <v>►</v>
      </c>
      <c r="F462" s="1402" t="str">
        <f t="shared" si="130"/>
        <v>►</v>
      </c>
      <c r="G462" s="1402" t="str">
        <f t="shared" si="131"/>
        <v>►</v>
      </c>
      <c r="H462" s="2606"/>
      <c r="R462" s="2607"/>
      <c r="S462" s="2441"/>
      <c r="T462" s="2443"/>
      <c r="U462" s="2442"/>
      <c r="V462" s="2577">
        <f t="shared" si="132"/>
        <v>0</v>
      </c>
      <c r="W462" s="2578" t="str">
        <f>IF(OR(V462=0, ISBLANK(P462)), "", TEXT(ROUND(V462/INDEX(AI87:AI149, MATCH(P462, AH87:AH149, 0)), 0),"# ##0") &amp; " " &amp; P462)</f>
        <v/>
      </c>
      <c r="X462" s="2579">
        <f t="shared" si="133"/>
        <v>0</v>
      </c>
      <c r="Y462" s="2580">
        <f t="shared" si="134"/>
        <v>0</v>
      </c>
      <c r="Z462" s="2580" t="str">
        <f t="shared" si="135"/>
        <v/>
      </c>
      <c r="AA462" s="2581"/>
      <c r="AB462" s="2582">
        <f t="shared" si="126"/>
        <v>0</v>
      </c>
      <c r="AC462" s="2583">
        <v>1</v>
      </c>
      <c r="AD462" s="2584">
        <f t="shared" si="136"/>
        <v>0</v>
      </c>
      <c r="AE462" s="2564"/>
      <c r="AF462" s="2573">
        <f t="shared" si="127"/>
        <v>0</v>
      </c>
      <c r="AG462" s="2574">
        <f t="shared" si="137"/>
        <v>0</v>
      </c>
      <c r="AL462" s="1401" t="str">
        <f t="shared" si="125"/>
        <v>►</v>
      </c>
      <c r="AN462" s="76"/>
      <c r="AO462" s="76"/>
      <c r="AP462" s="76"/>
      <c r="AQ462" s="76"/>
      <c r="AS462" s="2257"/>
      <c r="AT462" s="2253"/>
      <c r="AU462" s="2253"/>
      <c r="AV462" s="2253"/>
      <c r="AW462" s="2253"/>
      <c r="AX462" s="2253"/>
      <c r="AY462" s="2621"/>
      <c r="BF462"/>
      <c r="BG462"/>
      <c r="BH462"/>
      <c r="BI462"/>
      <c r="BJ462"/>
      <c r="BK462"/>
      <c r="BL462"/>
      <c r="BN462" s="4">
        <v>1</v>
      </c>
    </row>
    <row r="463" spans="1:66" s="48" customFormat="1" ht="21" customHeight="1" x14ac:dyDescent="0.25">
      <c r="A463" s="1401" t="str">
        <f t="shared" si="138"/>
        <v>►</v>
      </c>
      <c r="B463" s="1402" t="str">
        <f t="shared" si="139"/>
        <v>►</v>
      </c>
      <c r="C463" s="1403" t="str">
        <f t="shared" si="128"/>
        <v>►</v>
      </c>
      <c r="D463" s="2475" t="str">
        <f t="shared" si="140"/>
        <v>►</v>
      </c>
      <c r="E463" s="1402" t="str">
        <f t="shared" si="129"/>
        <v>►</v>
      </c>
      <c r="F463" s="1402" t="str">
        <f t="shared" si="130"/>
        <v>►</v>
      </c>
      <c r="G463" s="1402" t="str">
        <f t="shared" si="131"/>
        <v>►</v>
      </c>
      <c r="H463" s="2606"/>
      <c r="R463" s="2607"/>
      <c r="S463" s="2441"/>
      <c r="T463" s="2443"/>
      <c r="U463" s="2442"/>
      <c r="V463" s="2589">
        <f t="shared" si="132"/>
        <v>0</v>
      </c>
      <c r="W463" s="2590" t="str">
        <f>IF(OR(V463=0, ISBLANK(P463)), "", TEXT(ROUND(V463/INDEX(AI87:AI149, MATCH(P463, AH87:AH149, 0)), 0),"# ##0") &amp; " " &amp; P463)</f>
        <v/>
      </c>
      <c r="X463" s="2591">
        <f t="shared" si="133"/>
        <v>0</v>
      </c>
      <c r="Y463" s="2592">
        <f t="shared" si="134"/>
        <v>0</v>
      </c>
      <c r="Z463" s="2592" t="str">
        <f t="shared" si="135"/>
        <v/>
      </c>
      <c r="AA463" s="2581"/>
      <c r="AB463" s="2593">
        <f t="shared" si="126"/>
        <v>0</v>
      </c>
      <c r="AC463" s="2583">
        <v>1</v>
      </c>
      <c r="AD463" s="2594">
        <f t="shared" si="136"/>
        <v>0</v>
      </c>
      <c r="AE463" s="2564"/>
      <c r="AF463" s="2573">
        <f t="shared" si="127"/>
        <v>0</v>
      </c>
      <c r="AG463" s="2574">
        <f t="shared" si="137"/>
        <v>0</v>
      </c>
      <c r="AL463" s="1401" t="str">
        <f t="shared" si="125"/>
        <v>►</v>
      </c>
      <c r="AN463" s="76"/>
      <c r="AO463" s="76"/>
      <c r="AP463" s="76"/>
      <c r="AQ463" s="76"/>
      <c r="AS463" s="2257"/>
      <c r="AT463" s="2253"/>
      <c r="AU463" s="2253"/>
      <c r="AV463" s="2253"/>
      <c r="AW463" s="2253"/>
      <c r="AX463" s="2253"/>
      <c r="AY463" s="2621"/>
      <c r="BF463"/>
      <c r="BG463"/>
      <c r="BH463"/>
      <c r="BI463"/>
      <c r="BJ463"/>
      <c r="BK463"/>
      <c r="BL463"/>
      <c r="BN463" s="4">
        <v>1</v>
      </c>
    </row>
    <row r="464" spans="1:66" s="48" customFormat="1" ht="21" customHeight="1" x14ac:dyDescent="0.25">
      <c r="A464" s="1401" t="str">
        <f t="shared" si="138"/>
        <v>►</v>
      </c>
      <c r="B464" s="1402" t="str">
        <f t="shared" si="139"/>
        <v>►</v>
      </c>
      <c r="C464" s="1403" t="str">
        <f t="shared" si="128"/>
        <v>►</v>
      </c>
      <c r="D464" s="2475" t="str">
        <f t="shared" si="140"/>
        <v>►</v>
      </c>
      <c r="E464" s="1402" t="str">
        <f t="shared" si="129"/>
        <v>►</v>
      </c>
      <c r="F464" s="1402" t="str">
        <f t="shared" si="130"/>
        <v>►</v>
      </c>
      <c r="G464" s="1402" t="str">
        <f t="shared" si="131"/>
        <v>►</v>
      </c>
      <c r="H464" s="2606"/>
      <c r="R464" s="2607"/>
      <c r="S464" s="2441"/>
      <c r="T464" s="2443"/>
      <c r="U464" s="2442"/>
      <c r="V464" s="2577">
        <f t="shared" si="132"/>
        <v>0</v>
      </c>
      <c r="W464" s="2578" t="str">
        <f>IF(OR(V464=0, ISBLANK(P464)), "", TEXT(ROUND(V464/INDEX(AI87:AI149, MATCH(P464, AH87:AH149, 0)), 0),"# ##0") &amp; " " &amp; P464)</f>
        <v/>
      </c>
      <c r="X464" s="2579">
        <f t="shared" si="133"/>
        <v>0</v>
      </c>
      <c r="Y464" s="2580">
        <f t="shared" si="134"/>
        <v>0</v>
      </c>
      <c r="Z464" s="2580" t="str">
        <f t="shared" si="135"/>
        <v/>
      </c>
      <c r="AA464" s="2581"/>
      <c r="AB464" s="2582">
        <f t="shared" si="126"/>
        <v>0</v>
      </c>
      <c r="AC464" s="2583">
        <v>1</v>
      </c>
      <c r="AD464" s="2584">
        <f t="shared" si="136"/>
        <v>0</v>
      </c>
      <c r="AE464" s="2564"/>
      <c r="AF464" s="2573">
        <f t="shared" si="127"/>
        <v>0</v>
      </c>
      <c r="AG464" s="2574">
        <f t="shared" si="137"/>
        <v>0</v>
      </c>
      <c r="AL464" s="1401" t="str">
        <f t="shared" si="125"/>
        <v>►</v>
      </c>
      <c r="AN464" s="76"/>
      <c r="AO464" s="76"/>
      <c r="AP464" s="76"/>
      <c r="AQ464" s="76"/>
      <c r="AS464" s="2257"/>
      <c r="AT464" s="2253"/>
      <c r="AU464" s="2253"/>
      <c r="AV464" s="2253"/>
      <c r="AW464" s="2253"/>
      <c r="AX464" s="2253"/>
      <c r="AY464" s="2621"/>
      <c r="BF464"/>
      <c r="BG464"/>
      <c r="BH464"/>
      <c r="BI464"/>
      <c r="BJ464"/>
      <c r="BK464"/>
      <c r="BL464"/>
      <c r="BN464" s="4">
        <v>1</v>
      </c>
    </row>
    <row r="465" spans="1:66" s="48" customFormat="1" ht="21" customHeight="1" x14ac:dyDescent="0.25">
      <c r="A465" s="1401" t="str">
        <f t="shared" si="138"/>
        <v>►</v>
      </c>
      <c r="B465" s="1402" t="str">
        <f t="shared" si="139"/>
        <v>►</v>
      </c>
      <c r="C465" s="1403" t="str">
        <f t="shared" si="128"/>
        <v>►</v>
      </c>
      <c r="D465" s="2475" t="str">
        <f t="shared" si="140"/>
        <v>►</v>
      </c>
      <c r="E465" s="1402" t="str">
        <f t="shared" si="129"/>
        <v>►</v>
      </c>
      <c r="F465" s="1402" t="str">
        <f t="shared" si="130"/>
        <v>►</v>
      </c>
      <c r="G465" s="1402" t="str">
        <f t="shared" si="131"/>
        <v>►</v>
      </c>
      <c r="H465" s="2606"/>
      <c r="R465" s="2607"/>
      <c r="S465" s="2441"/>
      <c r="T465" s="2443"/>
      <c r="U465" s="2442"/>
      <c r="V465" s="2589">
        <f t="shared" si="132"/>
        <v>0</v>
      </c>
      <c r="W465" s="2590" t="str">
        <f>IF(OR(V465=0, ISBLANK(P465)), "", TEXT(ROUND(V465/INDEX(AI87:AI149, MATCH(P465, AH87:AH149, 0)), 0),"# ##0") &amp; " " &amp; P465)</f>
        <v/>
      </c>
      <c r="X465" s="2591">
        <f t="shared" si="133"/>
        <v>0</v>
      </c>
      <c r="Y465" s="2592">
        <f t="shared" si="134"/>
        <v>0</v>
      </c>
      <c r="Z465" s="2592" t="str">
        <f t="shared" si="135"/>
        <v/>
      </c>
      <c r="AA465" s="2581"/>
      <c r="AB465" s="2593">
        <f t="shared" si="126"/>
        <v>0</v>
      </c>
      <c r="AC465" s="2583">
        <v>1</v>
      </c>
      <c r="AD465" s="2594">
        <f t="shared" si="136"/>
        <v>0</v>
      </c>
      <c r="AE465" s="2564"/>
      <c r="AF465" s="2573">
        <f t="shared" si="127"/>
        <v>0</v>
      </c>
      <c r="AG465" s="2574">
        <f t="shared" si="137"/>
        <v>0</v>
      </c>
      <c r="AL465" s="1401" t="str">
        <f t="shared" ref="AL465:AL528" si="141">A465</f>
        <v>►</v>
      </c>
      <c r="AN465" s="76"/>
      <c r="AO465" s="76"/>
      <c r="AP465" s="76"/>
      <c r="AQ465" s="76"/>
      <c r="AS465" s="2257"/>
      <c r="AT465" s="2253"/>
      <c r="AU465" s="2253"/>
      <c r="AV465" s="2253"/>
      <c r="AW465" s="2253"/>
      <c r="AX465" s="2253"/>
      <c r="AY465" s="2621"/>
      <c r="BF465"/>
      <c r="BG465"/>
      <c r="BH465"/>
      <c r="BI465"/>
      <c r="BJ465"/>
      <c r="BK465"/>
      <c r="BL465"/>
      <c r="BN465" s="4">
        <v>1</v>
      </c>
    </row>
    <row r="466" spans="1:66" s="48" customFormat="1" ht="21" customHeight="1" x14ac:dyDescent="0.25">
      <c r="A466" s="1401" t="str">
        <f t="shared" si="138"/>
        <v>►</v>
      </c>
      <c r="B466" s="1402" t="str">
        <f t="shared" si="139"/>
        <v>►</v>
      </c>
      <c r="C466" s="1403" t="str">
        <f t="shared" si="128"/>
        <v>►</v>
      </c>
      <c r="D466" s="2475" t="str">
        <f t="shared" si="140"/>
        <v>►</v>
      </c>
      <c r="E466" s="1402" t="str">
        <f t="shared" si="129"/>
        <v>►</v>
      </c>
      <c r="F466" s="1402" t="str">
        <f t="shared" si="130"/>
        <v>►</v>
      </c>
      <c r="G466" s="1402" t="str">
        <f t="shared" si="131"/>
        <v>►</v>
      </c>
      <c r="H466" s="2606"/>
      <c r="R466" s="2607"/>
      <c r="S466" s="2441"/>
      <c r="T466" s="2443"/>
      <c r="U466" s="2442"/>
      <c r="V466" s="2577">
        <f t="shared" si="132"/>
        <v>0</v>
      </c>
      <c r="W466" s="2578" t="str">
        <f>IF(OR(V466=0, ISBLANK(P466)), "", TEXT(ROUND(V466/INDEX(AI87:AI149, MATCH(P466, AH87:AH149, 0)), 0),"# ##0") &amp; " " &amp; P466)</f>
        <v/>
      </c>
      <c r="X466" s="2579">
        <f t="shared" si="133"/>
        <v>0</v>
      </c>
      <c r="Y466" s="2580">
        <f t="shared" si="134"/>
        <v>0</v>
      </c>
      <c r="Z466" s="2580" t="str">
        <f t="shared" si="135"/>
        <v/>
      </c>
      <c r="AA466" s="2581"/>
      <c r="AB466" s="2582">
        <f t="shared" si="126"/>
        <v>0</v>
      </c>
      <c r="AC466" s="2583">
        <v>1</v>
      </c>
      <c r="AD466" s="2584">
        <f t="shared" si="136"/>
        <v>0</v>
      </c>
      <c r="AE466" s="2564"/>
      <c r="AF466" s="2573">
        <f t="shared" si="127"/>
        <v>0</v>
      </c>
      <c r="AG466" s="2574">
        <f t="shared" si="137"/>
        <v>0</v>
      </c>
      <c r="AL466" s="1401" t="str">
        <f t="shared" si="141"/>
        <v>►</v>
      </c>
      <c r="AN466" s="76"/>
      <c r="AO466" s="76"/>
      <c r="AP466" s="76"/>
      <c r="AQ466" s="76"/>
      <c r="AS466" s="2257"/>
      <c r="AT466" s="2253"/>
      <c r="AU466" s="2253"/>
      <c r="AV466" s="2253"/>
      <c r="AW466" s="2253"/>
      <c r="AX466" s="2253"/>
      <c r="AY466" s="2621"/>
      <c r="BF466"/>
      <c r="BG466"/>
      <c r="BH466"/>
      <c r="BI466"/>
      <c r="BJ466"/>
      <c r="BK466"/>
      <c r="BL466"/>
      <c r="BN466" s="4">
        <v>1</v>
      </c>
    </row>
    <row r="467" spans="1:66" s="48" customFormat="1" ht="21" customHeight="1" x14ac:dyDescent="0.25">
      <c r="A467" s="1401" t="str">
        <f t="shared" si="138"/>
        <v>►</v>
      </c>
      <c r="B467" s="1402" t="str">
        <f t="shared" si="139"/>
        <v>►</v>
      </c>
      <c r="C467" s="1403" t="str">
        <f t="shared" si="128"/>
        <v>►</v>
      </c>
      <c r="D467" s="2475" t="str">
        <f t="shared" si="140"/>
        <v>►</v>
      </c>
      <c r="E467" s="1402" t="str">
        <f t="shared" si="129"/>
        <v>►</v>
      </c>
      <c r="F467" s="1402" t="str">
        <f t="shared" si="130"/>
        <v>►</v>
      </c>
      <c r="G467" s="1402" t="str">
        <f t="shared" si="131"/>
        <v>►</v>
      </c>
      <c r="H467" s="2606"/>
      <c r="R467" s="2607"/>
      <c r="S467" s="2441"/>
      <c r="T467" s="2443"/>
      <c r="U467" s="2442"/>
      <c r="V467" s="2589">
        <f t="shared" si="132"/>
        <v>0</v>
      </c>
      <c r="W467" s="2590" t="str">
        <f>IF(OR(V467=0, ISBLANK(P467)), "", TEXT(ROUND(V467/INDEX(AI87:AI149, MATCH(P467, AH87:AH149, 0)), 0),"# ##0") &amp; " " &amp; P467)</f>
        <v/>
      </c>
      <c r="X467" s="2591">
        <f t="shared" si="133"/>
        <v>0</v>
      </c>
      <c r="Y467" s="2592">
        <f t="shared" si="134"/>
        <v>0</v>
      </c>
      <c r="Z467" s="2592" t="str">
        <f t="shared" si="135"/>
        <v/>
      </c>
      <c r="AA467" s="2581"/>
      <c r="AB467" s="2593">
        <f t="shared" ref="AB467:AB530" si="142">IF(ISBLANK(AA467), V467, V467*(1-AA467/100))</f>
        <v>0</v>
      </c>
      <c r="AC467" s="2583">
        <v>1</v>
      </c>
      <c r="AD467" s="2594">
        <f t="shared" si="136"/>
        <v>0</v>
      </c>
      <c r="AE467" s="2564"/>
      <c r="AF467" s="2573">
        <f t="shared" ref="AF467:AF530" si="143">IFERROR(IF(ISNUMBER(U467)*ISNUMBER(S467),U467/S467,0),0)</f>
        <v>0</v>
      </c>
      <c r="AG467" s="2574">
        <f t="shared" si="137"/>
        <v>0</v>
      </c>
      <c r="AL467" s="1401" t="str">
        <f t="shared" si="141"/>
        <v>►</v>
      </c>
      <c r="AN467" s="76"/>
      <c r="AO467" s="76"/>
      <c r="AP467" s="76"/>
      <c r="AQ467" s="76"/>
      <c r="AS467" s="2257"/>
      <c r="AT467" s="2253"/>
      <c r="AU467" s="2253"/>
      <c r="AV467" s="2253"/>
      <c r="AW467" s="2253"/>
      <c r="AX467" s="2253"/>
      <c r="AY467" s="2621"/>
      <c r="BF467"/>
      <c r="BG467"/>
      <c r="BH467"/>
      <c r="BI467"/>
      <c r="BJ467"/>
      <c r="BK467"/>
      <c r="BL467"/>
      <c r="BN467" s="4">
        <v>1</v>
      </c>
    </row>
    <row r="468" spans="1:66" s="48" customFormat="1" ht="21" customHeight="1" x14ac:dyDescent="0.25">
      <c r="A468" s="1401" t="str">
        <f t="shared" si="138"/>
        <v>►</v>
      </c>
      <c r="B468" s="1402" t="str">
        <f t="shared" si="139"/>
        <v>►</v>
      </c>
      <c r="C468" s="1403" t="str">
        <f t="shared" si="128"/>
        <v>►</v>
      </c>
      <c r="D468" s="2475" t="str">
        <f t="shared" si="140"/>
        <v>►</v>
      </c>
      <c r="E468" s="1402" t="str">
        <f t="shared" si="129"/>
        <v>►</v>
      </c>
      <c r="F468" s="1402" t="str">
        <f t="shared" si="130"/>
        <v>►</v>
      </c>
      <c r="G468" s="1402" t="str">
        <f t="shared" si="131"/>
        <v>►</v>
      </c>
      <c r="H468" s="2606"/>
      <c r="R468" s="2607"/>
      <c r="S468" s="2441"/>
      <c r="T468" s="2443"/>
      <c r="U468" s="2442"/>
      <c r="V468" s="2577">
        <f t="shared" si="132"/>
        <v>0</v>
      </c>
      <c r="W468" s="2578" t="str">
        <f>IF(OR(V468=0, ISBLANK(P468)), "", TEXT(ROUND(V468/INDEX(AI87:AI149, MATCH(P468, AH87:AH149, 0)), 0),"# ##0") &amp; " " &amp; P468)</f>
        <v/>
      </c>
      <c r="X468" s="2579">
        <f t="shared" si="133"/>
        <v>0</v>
      </c>
      <c r="Y468" s="2580">
        <f t="shared" si="134"/>
        <v>0</v>
      </c>
      <c r="Z468" s="2580" t="str">
        <f t="shared" si="135"/>
        <v/>
      </c>
      <c r="AA468" s="2581"/>
      <c r="AB468" s="2582">
        <f t="shared" si="142"/>
        <v>0</v>
      </c>
      <c r="AC468" s="2583">
        <v>1</v>
      </c>
      <c r="AD468" s="2584">
        <f t="shared" si="136"/>
        <v>0</v>
      </c>
      <c r="AE468" s="2564"/>
      <c r="AF468" s="2573">
        <f t="shared" si="143"/>
        <v>0</v>
      </c>
      <c r="AG468" s="2574">
        <f t="shared" si="137"/>
        <v>0</v>
      </c>
      <c r="AL468" s="1401" t="str">
        <f t="shared" si="141"/>
        <v>►</v>
      </c>
      <c r="AN468" s="76"/>
      <c r="AO468" s="76"/>
      <c r="AP468" s="76"/>
      <c r="AQ468" s="76"/>
      <c r="AS468" s="2257"/>
      <c r="AT468" s="2253"/>
      <c r="AU468" s="2253"/>
      <c r="AV468" s="2253"/>
      <c r="AW468" s="2253"/>
      <c r="AX468" s="2253"/>
      <c r="AY468" s="2621"/>
      <c r="BF468"/>
      <c r="BG468"/>
      <c r="BH468"/>
      <c r="BI468"/>
      <c r="BJ468"/>
      <c r="BK468"/>
      <c r="BL468"/>
      <c r="BN468" s="4">
        <v>1</v>
      </c>
    </row>
    <row r="469" spans="1:66" s="48" customFormat="1" ht="21" customHeight="1" x14ac:dyDescent="0.25">
      <c r="A469" s="1401" t="str">
        <f t="shared" si="138"/>
        <v>►</v>
      </c>
      <c r="B469" s="1402" t="str">
        <f t="shared" si="139"/>
        <v>►</v>
      </c>
      <c r="C469" s="1403" t="str">
        <f t="shared" si="128"/>
        <v>►</v>
      </c>
      <c r="D469" s="2475" t="str">
        <f t="shared" si="140"/>
        <v>►</v>
      </c>
      <c r="E469" s="1402" t="str">
        <f t="shared" si="129"/>
        <v>►</v>
      </c>
      <c r="F469" s="1402" t="str">
        <f t="shared" si="130"/>
        <v>►</v>
      </c>
      <c r="G469" s="1402" t="str">
        <f t="shared" si="131"/>
        <v>►</v>
      </c>
      <c r="H469" s="2606"/>
      <c r="R469" s="2607"/>
      <c r="S469" s="2441"/>
      <c r="T469" s="2443"/>
      <c r="U469" s="2442"/>
      <c r="V469" s="2589">
        <f t="shared" si="132"/>
        <v>0</v>
      </c>
      <c r="W469" s="2590" t="str">
        <f>IF(OR(V469=0, ISBLANK(P469)), "", TEXT(ROUND(V469/INDEX(AI87:AI149, MATCH(P469, AH87:AH149, 0)), 0),"# ##0") &amp; " " &amp; P469)</f>
        <v/>
      </c>
      <c r="X469" s="2591">
        <f t="shared" si="133"/>
        <v>0</v>
      </c>
      <c r="Y469" s="2592">
        <f t="shared" si="134"/>
        <v>0</v>
      </c>
      <c r="Z469" s="2592" t="str">
        <f t="shared" si="135"/>
        <v/>
      </c>
      <c r="AA469" s="2581"/>
      <c r="AB469" s="2593">
        <f t="shared" si="142"/>
        <v>0</v>
      </c>
      <c r="AC469" s="2583">
        <v>1</v>
      </c>
      <c r="AD469" s="2594">
        <f t="shared" si="136"/>
        <v>0</v>
      </c>
      <c r="AE469" s="2564"/>
      <c r="AF469" s="2573">
        <f t="shared" si="143"/>
        <v>0</v>
      </c>
      <c r="AG469" s="2574">
        <f t="shared" si="137"/>
        <v>0</v>
      </c>
      <c r="AL469" s="1401" t="str">
        <f t="shared" si="141"/>
        <v>►</v>
      </c>
      <c r="AN469" s="76"/>
      <c r="AO469" s="76"/>
      <c r="AP469" s="76"/>
      <c r="AQ469" s="76"/>
      <c r="AS469" s="2257"/>
      <c r="AT469" s="2253"/>
      <c r="AU469" s="2253"/>
      <c r="AV469" s="2253"/>
      <c r="AW469" s="2253"/>
      <c r="AX469" s="2253"/>
      <c r="AY469" s="2621"/>
      <c r="BF469" s="31"/>
      <c r="BG469" s="31"/>
      <c r="BH469" s="31"/>
      <c r="BI469" s="31"/>
      <c r="BJ469" s="31"/>
      <c r="BK469" s="31"/>
      <c r="BL469" s="31"/>
      <c r="BN469" s="4">
        <v>1</v>
      </c>
    </row>
    <row r="470" spans="1:66" s="48" customFormat="1" ht="15.75" x14ac:dyDescent="0.25">
      <c r="A470" s="1401" t="str">
        <f t="shared" si="138"/>
        <v>►</v>
      </c>
      <c r="B470" s="1402" t="str">
        <f t="shared" si="139"/>
        <v>►</v>
      </c>
      <c r="C470" s="1403" t="str">
        <f t="shared" si="128"/>
        <v>►</v>
      </c>
      <c r="D470" s="2475" t="str">
        <f t="shared" si="140"/>
        <v>►</v>
      </c>
      <c r="E470" s="1402" t="str">
        <f t="shared" si="129"/>
        <v>►</v>
      </c>
      <c r="F470" s="1402" t="str">
        <f t="shared" si="130"/>
        <v>►</v>
      </c>
      <c r="G470" s="1402" t="str">
        <f t="shared" si="131"/>
        <v>►</v>
      </c>
      <c r="H470" s="2606"/>
      <c r="R470" s="2607"/>
      <c r="S470" s="2441"/>
      <c r="T470" s="2443"/>
      <c r="U470" s="2442"/>
      <c r="V470" s="2577">
        <f t="shared" si="132"/>
        <v>0</v>
      </c>
      <c r="W470" s="2578" t="str">
        <f>IF(OR(V470=0, ISBLANK(P470)), "", TEXT(ROUND(V470/INDEX(AI87:AI149, MATCH(P470, AH87:AH149, 0)), 0),"# ##0") &amp; " " &amp; P470)</f>
        <v/>
      </c>
      <c r="X470" s="2579">
        <f t="shared" si="133"/>
        <v>0</v>
      </c>
      <c r="Y470" s="2580">
        <f t="shared" si="134"/>
        <v>0</v>
      </c>
      <c r="Z470" s="2580" t="str">
        <f t="shared" si="135"/>
        <v/>
      </c>
      <c r="AA470" s="2581"/>
      <c r="AB470" s="2582">
        <f t="shared" si="142"/>
        <v>0</v>
      </c>
      <c r="AC470" s="2583">
        <v>1</v>
      </c>
      <c r="AD470" s="2584">
        <f t="shared" si="136"/>
        <v>0</v>
      </c>
      <c r="AE470" s="2564"/>
      <c r="AF470" s="2573">
        <f t="shared" si="143"/>
        <v>0</v>
      </c>
      <c r="AG470" s="2574">
        <f t="shared" si="137"/>
        <v>0</v>
      </c>
      <c r="AL470" s="1401" t="str">
        <f t="shared" si="141"/>
        <v>►</v>
      </c>
      <c r="AN470" s="76"/>
      <c r="AO470" s="76"/>
      <c r="AP470" s="76"/>
      <c r="AQ470" s="76"/>
      <c r="AS470" s="2257"/>
      <c r="AT470" s="2253"/>
      <c r="AU470" s="2253"/>
      <c r="AV470" s="2253"/>
      <c r="AW470" s="2253"/>
      <c r="AX470" s="2253"/>
      <c r="AY470" s="2621"/>
      <c r="BF470"/>
      <c r="BG470"/>
      <c r="BH470"/>
      <c r="BI470"/>
      <c r="BJ470"/>
      <c r="BK470"/>
      <c r="BL470"/>
      <c r="BN470" s="4">
        <v>1</v>
      </c>
    </row>
    <row r="471" spans="1:66" s="48" customFormat="1" ht="15.75" x14ac:dyDescent="0.25">
      <c r="A471" s="1401" t="str">
        <f t="shared" si="138"/>
        <v>►</v>
      </c>
      <c r="B471" s="1402" t="str">
        <f t="shared" si="139"/>
        <v>►</v>
      </c>
      <c r="C471" s="1403" t="str">
        <f t="shared" si="128"/>
        <v>►</v>
      </c>
      <c r="D471" s="2475" t="str">
        <f t="shared" si="140"/>
        <v>►</v>
      </c>
      <c r="E471" s="1402" t="str">
        <f t="shared" si="129"/>
        <v>►</v>
      </c>
      <c r="F471" s="1402" t="str">
        <f t="shared" si="130"/>
        <v>►</v>
      </c>
      <c r="G471" s="1402" t="str">
        <f t="shared" si="131"/>
        <v>►</v>
      </c>
      <c r="H471" s="2606"/>
      <c r="R471" s="2607"/>
      <c r="S471" s="2441"/>
      <c r="T471" s="2443"/>
      <c r="U471" s="2442"/>
      <c r="V471" s="2589">
        <f t="shared" si="132"/>
        <v>0</v>
      </c>
      <c r="W471" s="2590" t="str">
        <f>IF(OR(V471=0, ISBLANK(P471)), "", TEXT(ROUND(V471/INDEX(AI87:AI149, MATCH(P471, AH87:AH149, 0)), 0),"# ##0") &amp; " " &amp; P471)</f>
        <v/>
      </c>
      <c r="X471" s="2591">
        <f t="shared" si="133"/>
        <v>0</v>
      </c>
      <c r="Y471" s="2592">
        <f t="shared" si="134"/>
        <v>0</v>
      </c>
      <c r="Z471" s="2592" t="str">
        <f t="shared" si="135"/>
        <v/>
      </c>
      <c r="AA471" s="2581"/>
      <c r="AB471" s="2593">
        <f t="shared" si="142"/>
        <v>0</v>
      </c>
      <c r="AC471" s="2583">
        <v>1</v>
      </c>
      <c r="AD471" s="2594">
        <f t="shared" si="136"/>
        <v>0</v>
      </c>
      <c r="AE471" s="2564"/>
      <c r="AF471" s="2573">
        <f t="shared" si="143"/>
        <v>0</v>
      </c>
      <c r="AG471" s="2574">
        <f t="shared" si="137"/>
        <v>0</v>
      </c>
      <c r="AL471" s="1401" t="str">
        <f t="shared" si="141"/>
        <v>►</v>
      </c>
      <c r="AN471" s="76"/>
      <c r="AO471" s="76"/>
      <c r="AP471" s="76"/>
      <c r="AQ471" s="76"/>
      <c r="AS471" s="2257"/>
      <c r="AT471" s="2253"/>
      <c r="AU471" s="2253"/>
      <c r="AV471" s="2253"/>
      <c r="AW471" s="2253"/>
      <c r="AX471" s="2253"/>
      <c r="AY471" s="2621"/>
      <c r="BF471"/>
      <c r="BG471"/>
      <c r="BH471"/>
      <c r="BI471"/>
      <c r="BJ471"/>
      <c r="BK471"/>
      <c r="BL471"/>
      <c r="BN471" s="4">
        <v>1</v>
      </c>
    </row>
    <row r="472" spans="1:66" s="48" customFormat="1" ht="15.75" customHeight="1" x14ac:dyDescent="0.25">
      <c r="A472" s="1401" t="str">
        <f t="shared" si="138"/>
        <v>►</v>
      </c>
      <c r="B472" s="1402" t="str">
        <f t="shared" si="139"/>
        <v>►</v>
      </c>
      <c r="C472" s="1403" t="str">
        <f t="shared" si="128"/>
        <v>►</v>
      </c>
      <c r="D472" s="2475" t="str">
        <f t="shared" si="140"/>
        <v>►</v>
      </c>
      <c r="E472" s="1402" t="str">
        <f t="shared" si="129"/>
        <v>►</v>
      </c>
      <c r="F472" s="1402" t="str">
        <f t="shared" si="130"/>
        <v>►</v>
      </c>
      <c r="G472" s="1402" t="str">
        <f t="shared" si="131"/>
        <v>►</v>
      </c>
      <c r="H472" s="2606"/>
      <c r="R472" s="2607"/>
      <c r="S472" s="2441"/>
      <c r="T472" s="2443"/>
      <c r="U472" s="2442"/>
      <c r="V472" s="2577">
        <f t="shared" si="132"/>
        <v>0</v>
      </c>
      <c r="W472" s="2578" t="str">
        <f>IF(OR(V472=0, ISBLANK(P472)), "", TEXT(ROUND(V472/INDEX(AI87:AI149, MATCH(P472, AH87:AH149, 0)), 0),"# ##0") &amp; " " &amp; P472)</f>
        <v/>
      </c>
      <c r="X472" s="2579">
        <f t="shared" si="133"/>
        <v>0</v>
      </c>
      <c r="Y472" s="2580">
        <f t="shared" si="134"/>
        <v>0</v>
      </c>
      <c r="Z472" s="2580" t="str">
        <f t="shared" si="135"/>
        <v/>
      </c>
      <c r="AA472" s="2581"/>
      <c r="AB472" s="2582">
        <f t="shared" si="142"/>
        <v>0</v>
      </c>
      <c r="AC472" s="2583">
        <v>1</v>
      </c>
      <c r="AD472" s="2584">
        <f t="shared" si="136"/>
        <v>0</v>
      </c>
      <c r="AE472" s="2564"/>
      <c r="AF472" s="2573">
        <f t="shared" si="143"/>
        <v>0</v>
      </c>
      <c r="AG472" s="2574">
        <f t="shared" si="137"/>
        <v>0</v>
      </c>
      <c r="AL472" s="1401" t="str">
        <f t="shared" si="141"/>
        <v>►</v>
      </c>
      <c r="AN472" s="76"/>
      <c r="AO472" s="76"/>
      <c r="AP472" s="76"/>
      <c r="AQ472" s="76"/>
      <c r="AS472" s="2257"/>
      <c r="AT472" s="2253"/>
      <c r="AU472" s="2253"/>
      <c r="AV472" s="2253"/>
      <c r="AW472" s="2253"/>
      <c r="AX472" s="2253"/>
      <c r="AY472" s="2621"/>
      <c r="BF472"/>
      <c r="BG472"/>
      <c r="BH472"/>
      <c r="BI472"/>
      <c r="BJ472"/>
      <c r="BK472"/>
      <c r="BL472"/>
      <c r="BN472" s="4">
        <v>1</v>
      </c>
    </row>
    <row r="473" spans="1:66" s="48" customFormat="1" ht="15.75" x14ac:dyDescent="0.25">
      <c r="A473" s="1401" t="str">
        <f t="shared" si="138"/>
        <v>►</v>
      </c>
      <c r="B473" s="1402" t="str">
        <f t="shared" si="139"/>
        <v>►</v>
      </c>
      <c r="C473" s="1403" t="str">
        <f t="shared" si="128"/>
        <v>►</v>
      </c>
      <c r="D473" s="2475" t="str">
        <f t="shared" si="140"/>
        <v>►</v>
      </c>
      <c r="E473" s="1402" t="str">
        <f t="shared" si="129"/>
        <v>►</v>
      </c>
      <c r="F473" s="1402" t="str">
        <f t="shared" si="130"/>
        <v>►</v>
      </c>
      <c r="G473" s="1402" t="str">
        <f t="shared" si="131"/>
        <v>►</v>
      </c>
      <c r="H473" s="2606"/>
      <c r="R473" s="2607"/>
      <c r="S473" s="2441"/>
      <c r="T473" s="2443"/>
      <c r="U473" s="2442"/>
      <c r="V473" s="2589">
        <f t="shared" si="132"/>
        <v>0</v>
      </c>
      <c r="W473" s="2590" t="str">
        <f>IF(OR(V473=0, ISBLANK(P473)), "", TEXT(ROUND(V473/INDEX(AI87:AI149, MATCH(P473, AH87:AH149, 0)), 0),"# ##0") &amp; " " &amp; P473)</f>
        <v/>
      </c>
      <c r="X473" s="2591">
        <f t="shared" si="133"/>
        <v>0</v>
      </c>
      <c r="Y473" s="2592">
        <f t="shared" si="134"/>
        <v>0</v>
      </c>
      <c r="Z473" s="2592" t="str">
        <f t="shared" si="135"/>
        <v/>
      </c>
      <c r="AA473" s="2581"/>
      <c r="AB473" s="2593">
        <f t="shared" si="142"/>
        <v>0</v>
      </c>
      <c r="AC473" s="2583">
        <v>1</v>
      </c>
      <c r="AD473" s="2594">
        <f t="shared" si="136"/>
        <v>0</v>
      </c>
      <c r="AE473" s="2564"/>
      <c r="AF473" s="2573">
        <f t="shared" si="143"/>
        <v>0</v>
      </c>
      <c r="AG473" s="2574">
        <f t="shared" si="137"/>
        <v>0</v>
      </c>
      <c r="AL473" s="1401" t="str">
        <f t="shared" si="141"/>
        <v>►</v>
      </c>
      <c r="AN473" s="76"/>
      <c r="AO473" s="76"/>
      <c r="AP473" s="76"/>
      <c r="AQ473" s="76"/>
      <c r="AS473" s="2257"/>
      <c r="AT473" s="2253"/>
      <c r="AU473" s="2253"/>
      <c r="AV473" s="2253"/>
      <c r="AW473" s="2253"/>
      <c r="AX473" s="2253"/>
      <c r="AY473" s="2621"/>
      <c r="BF473"/>
      <c r="BG473"/>
      <c r="BH473"/>
      <c r="BI473"/>
      <c r="BJ473"/>
      <c r="BK473"/>
      <c r="BL473"/>
      <c r="BN473" s="4">
        <v>1</v>
      </c>
    </row>
    <row r="474" spans="1:66" s="48" customFormat="1" ht="15.75" x14ac:dyDescent="0.25">
      <c r="A474" s="1401" t="str">
        <f t="shared" si="138"/>
        <v>►</v>
      </c>
      <c r="B474" s="1402" t="str">
        <f t="shared" si="139"/>
        <v>►</v>
      </c>
      <c r="C474" s="1403" t="str">
        <f t="shared" si="128"/>
        <v>►</v>
      </c>
      <c r="D474" s="2475" t="str">
        <f t="shared" si="140"/>
        <v>►</v>
      </c>
      <c r="E474" s="1402" t="str">
        <f t="shared" si="129"/>
        <v>►</v>
      </c>
      <c r="F474" s="1402" t="str">
        <f t="shared" si="130"/>
        <v>►</v>
      </c>
      <c r="G474" s="1402" t="str">
        <f t="shared" si="131"/>
        <v>►</v>
      </c>
      <c r="H474" s="2606"/>
      <c r="R474" s="2607"/>
      <c r="S474" s="2441"/>
      <c r="T474" s="2443"/>
      <c r="U474" s="2442"/>
      <c r="V474" s="2577">
        <f t="shared" si="132"/>
        <v>0</v>
      </c>
      <c r="W474" s="2578" t="str">
        <f>IF(OR(V474=0, ISBLANK(P474)), "", TEXT(ROUND(V474/INDEX(AI87:AI149, MATCH(P474, AH87:AH149, 0)), 0),"# ##0") &amp; " " &amp; P474)</f>
        <v/>
      </c>
      <c r="X474" s="2579">
        <f t="shared" si="133"/>
        <v>0</v>
      </c>
      <c r="Y474" s="2580">
        <f t="shared" si="134"/>
        <v>0</v>
      </c>
      <c r="Z474" s="2580" t="str">
        <f t="shared" si="135"/>
        <v/>
      </c>
      <c r="AA474" s="2581"/>
      <c r="AB474" s="2582">
        <f t="shared" si="142"/>
        <v>0</v>
      </c>
      <c r="AC474" s="2583">
        <v>1</v>
      </c>
      <c r="AD474" s="2584">
        <f t="shared" si="136"/>
        <v>0</v>
      </c>
      <c r="AE474" s="2564"/>
      <c r="AF474" s="2573">
        <f t="shared" si="143"/>
        <v>0</v>
      </c>
      <c r="AG474" s="2574">
        <f t="shared" si="137"/>
        <v>0</v>
      </c>
      <c r="AL474" s="1401" t="str">
        <f t="shared" si="141"/>
        <v>►</v>
      </c>
      <c r="AN474" s="76"/>
      <c r="AO474" s="76"/>
      <c r="AP474" s="76"/>
      <c r="AQ474" s="76"/>
      <c r="AS474" s="2257"/>
      <c r="AT474" s="2253"/>
      <c r="AU474" s="2253"/>
      <c r="AV474" s="2253"/>
      <c r="AW474" s="2253"/>
      <c r="AX474" s="2253"/>
      <c r="AY474" s="2621"/>
      <c r="BF474"/>
      <c r="BG474"/>
      <c r="BH474"/>
      <c r="BI474"/>
      <c r="BJ474"/>
      <c r="BK474"/>
      <c r="BL474"/>
      <c r="BN474" s="4">
        <v>1</v>
      </c>
    </row>
    <row r="475" spans="1:66" s="48" customFormat="1" ht="15.75" x14ac:dyDescent="0.25">
      <c r="A475" s="1401" t="str">
        <f t="shared" si="138"/>
        <v>►</v>
      </c>
      <c r="B475" s="1402" t="str">
        <f t="shared" si="139"/>
        <v>►</v>
      </c>
      <c r="C475" s="1403" t="str">
        <f t="shared" si="128"/>
        <v>►</v>
      </c>
      <c r="D475" s="2475" t="str">
        <f t="shared" si="140"/>
        <v>►</v>
      </c>
      <c r="E475" s="1402" t="str">
        <f t="shared" si="129"/>
        <v>►</v>
      </c>
      <c r="F475" s="1402" t="str">
        <f t="shared" si="130"/>
        <v>►</v>
      </c>
      <c r="G475" s="1402" t="str">
        <f t="shared" si="131"/>
        <v>►</v>
      </c>
      <c r="H475" s="2606"/>
      <c r="R475" s="2607"/>
      <c r="S475" s="2441"/>
      <c r="T475" s="2443"/>
      <c r="U475" s="2442"/>
      <c r="V475" s="2589">
        <f t="shared" si="132"/>
        <v>0</v>
      </c>
      <c r="W475" s="2590" t="str">
        <f>IF(OR(V475=0, ISBLANK(P475)), "", TEXT(ROUND(V475/INDEX(AI87:AI149, MATCH(P475, AH87:AH149, 0)), 0),"# ##0") &amp; " " &amp; P475)</f>
        <v/>
      </c>
      <c r="X475" s="2591">
        <f t="shared" si="133"/>
        <v>0</v>
      </c>
      <c r="Y475" s="2592">
        <f t="shared" si="134"/>
        <v>0</v>
      </c>
      <c r="Z475" s="2592" t="str">
        <f t="shared" si="135"/>
        <v/>
      </c>
      <c r="AA475" s="2581"/>
      <c r="AB475" s="2593">
        <f t="shared" si="142"/>
        <v>0</v>
      </c>
      <c r="AC475" s="2583">
        <v>1</v>
      </c>
      <c r="AD475" s="2594">
        <f t="shared" si="136"/>
        <v>0</v>
      </c>
      <c r="AE475" s="2564"/>
      <c r="AF475" s="2573">
        <f t="shared" si="143"/>
        <v>0</v>
      </c>
      <c r="AG475" s="2574">
        <f t="shared" si="137"/>
        <v>0</v>
      </c>
      <c r="AL475" s="1401" t="str">
        <f t="shared" si="141"/>
        <v>►</v>
      </c>
      <c r="AN475" s="76"/>
      <c r="AO475" s="76"/>
      <c r="AP475" s="76"/>
      <c r="AQ475" s="76"/>
      <c r="AS475" s="2257"/>
      <c r="AT475" s="2253"/>
      <c r="AU475" s="2253"/>
      <c r="AV475" s="2253"/>
      <c r="AW475" s="2253"/>
      <c r="AX475" s="2253"/>
      <c r="AY475" s="2621"/>
      <c r="BF475"/>
      <c r="BG475"/>
      <c r="BH475"/>
      <c r="BI475"/>
      <c r="BJ475"/>
      <c r="BK475"/>
      <c r="BL475"/>
      <c r="BN475" s="4">
        <v>1</v>
      </c>
    </row>
    <row r="476" spans="1:66" s="48" customFormat="1" ht="15.75" x14ac:dyDescent="0.25">
      <c r="A476" s="1401" t="str">
        <f t="shared" si="138"/>
        <v>►</v>
      </c>
      <c r="B476" s="1402" t="str">
        <f t="shared" si="139"/>
        <v>►</v>
      </c>
      <c r="C476" s="1403" t="str">
        <f t="shared" ref="C476:C539" si="144">IF(B476="►", "►", IFERROR(LEFT(B476, SEARCH(".", B476)-1), 0))</f>
        <v>►</v>
      </c>
      <c r="D476" s="2475" t="str">
        <f t="shared" si="140"/>
        <v>►</v>
      </c>
      <c r="E476" s="1402" t="str">
        <f t="shared" ref="E476:E539" si="145">IF(B476="►", "►", IFERROR(MID(B476, SEARCH(".", B476, SEARCH(".", B476)+1)+1, SEARCH(".", B476, SEARCH(".", B476, SEARCH(".", B476)+1)+1) - SEARCH(".", B476, SEARCH(".", B476)+1)-1), 0))</f>
        <v>►</v>
      </c>
      <c r="F476" s="1402" t="str">
        <f t="shared" ref="F476:F539" si="146"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1402" t="str">
        <f t="shared" ref="G476:G539" si="147">IF(OR(B476="►", ISBLANK(B476)), "►", IFERROR(RIGHT(B476, LEN(B476)-FIND("►", B476)-1), ""))</f>
        <v>►</v>
      </c>
      <c r="H476" s="2606"/>
      <c r="R476" s="2607"/>
      <c r="S476" s="2441"/>
      <c r="T476" s="2443"/>
      <c r="U476" s="2442"/>
      <c r="V476" s="2577">
        <f t="shared" ref="V476:V539" si="148">IF(ISBLANK(U476) + (U476=0), 0, IFERROR(AG476*AF476*Q476, 0))</f>
        <v>0</v>
      </c>
      <c r="W476" s="2578" t="str">
        <f>IF(OR(V476=0, ISBLANK(P476)), "", TEXT(ROUND(V476/INDEX(AI87:AI149, MATCH(P476, AH87:AH149, 0)), 0),"# ##0") &amp; " " &amp; P476)</f>
        <v/>
      </c>
      <c r="X476" s="2579">
        <f t="shared" ref="X476:X539" si="149">IFERROR(IF(U476&gt;0, L476*AF476*Q476, 0), 0)</f>
        <v>0</v>
      </c>
      <c r="Y476" s="2580">
        <f t="shared" ref="Y476:Y539" si="150">IFERROR(IF(U476&gt;0,M476,0),0)</f>
        <v>0</v>
      </c>
      <c r="Z476" s="2580" t="str">
        <f t="shared" ref="Z476:Z539" si="151">IF(U476&gt;0,R476,"")</f>
        <v/>
      </c>
      <c r="AA476" s="2581"/>
      <c r="AB476" s="2582">
        <f t="shared" si="142"/>
        <v>0</v>
      </c>
      <c r="AC476" s="2583">
        <v>1</v>
      </c>
      <c r="AD476" s="2584">
        <f t="shared" ref="AD476:AD539" si="152">IF(OR(ISBLANK(AC476), ISTEXT(L476)), "", IF(V476=0, X476*AC476, V476*AC476))</f>
        <v>0</v>
      </c>
      <c r="AE476" s="2564"/>
      <c r="AF476" s="2573">
        <f t="shared" si="143"/>
        <v>0</v>
      </c>
      <c r="AG476" s="2574">
        <f t="shared" si="137"/>
        <v>0</v>
      </c>
      <c r="AL476" s="1401" t="str">
        <f t="shared" si="141"/>
        <v>►</v>
      </c>
      <c r="AN476" s="76"/>
      <c r="AO476" s="76"/>
      <c r="AP476" s="76"/>
      <c r="AQ476" s="76"/>
      <c r="AS476" s="2257"/>
      <c r="AT476" s="2253"/>
      <c r="AU476" s="2253"/>
      <c r="AV476" s="2253"/>
      <c r="AW476" s="2253"/>
      <c r="AX476" s="2253"/>
      <c r="AY476" s="2621"/>
      <c r="BF476"/>
      <c r="BG476"/>
      <c r="BH476"/>
      <c r="BI476"/>
      <c r="BJ476"/>
      <c r="BK476"/>
      <c r="BL476"/>
      <c r="BN476" s="4">
        <v>1</v>
      </c>
    </row>
    <row r="477" spans="1:66" s="48" customFormat="1" ht="16.5" thickBot="1" x14ac:dyDescent="0.3">
      <c r="A477" s="1401" t="str">
        <f t="shared" si="138"/>
        <v>►</v>
      </c>
      <c r="B477" s="1402" t="str">
        <f t="shared" si="139"/>
        <v>►</v>
      </c>
      <c r="C477" s="1403" t="str">
        <f t="shared" si="144"/>
        <v>►</v>
      </c>
      <c r="D477" s="2475" t="str">
        <f t="shared" si="140"/>
        <v>►</v>
      </c>
      <c r="E477" s="1402" t="str">
        <f t="shared" si="145"/>
        <v>►</v>
      </c>
      <c r="F477" s="1402" t="str">
        <f t="shared" si="146"/>
        <v>►</v>
      </c>
      <c r="G477" s="1402" t="str">
        <f t="shared" si="147"/>
        <v>►</v>
      </c>
      <c r="H477" s="2630"/>
      <c r="I477" s="2631"/>
      <c r="J477" s="2631"/>
      <c r="K477" s="2631"/>
      <c r="L477" s="2631"/>
      <c r="M477" s="2631"/>
      <c r="N477" s="2631"/>
      <c r="O477" s="2631"/>
      <c r="P477" s="2631"/>
      <c r="Q477" s="2631"/>
      <c r="R477" s="2632"/>
      <c r="S477" s="2441"/>
      <c r="T477" s="2443"/>
      <c r="U477" s="2442"/>
      <c r="V477" s="2589">
        <f t="shared" si="148"/>
        <v>0</v>
      </c>
      <c r="W477" s="2590" t="str">
        <f>IF(OR(V477=0, ISBLANK(P477)), "", TEXT(ROUND(V477/INDEX(AI87:AI149, MATCH(P477, AH87:AH149, 0)), 0),"# ##0") &amp; " " &amp; P477)</f>
        <v/>
      </c>
      <c r="X477" s="2591">
        <f t="shared" si="149"/>
        <v>0</v>
      </c>
      <c r="Y477" s="2592">
        <f t="shared" si="150"/>
        <v>0</v>
      </c>
      <c r="Z477" s="2592" t="str">
        <f t="shared" si="151"/>
        <v/>
      </c>
      <c r="AA477" s="2581"/>
      <c r="AB477" s="2593">
        <f t="shared" si="142"/>
        <v>0</v>
      </c>
      <c r="AC477" s="2583">
        <v>1</v>
      </c>
      <c r="AD477" s="2594">
        <f t="shared" si="152"/>
        <v>0</v>
      </c>
      <c r="AE477" s="2564"/>
      <c r="AF477" s="2573">
        <f t="shared" si="143"/>
        <v>0</v>
      </c>
      <c r="AG477" s="2574">
        <f t="shared" si="137"/>
        <v>0</v>
      </c>
      <c r="AL477" s="1401" t="str">
        <f t="shared" si="141"/>
        <v>►</v>
      </c>
      <c r="AN477" s="76"/>
      <c r="AO477" s="76"/>
      <c r="AP477" s="76"/>
      <c r="AQ477" s="76"/>
      <c r="AS477" s="2306"/>
      <c r="AT477" s="2307"/>
      <c r="AU477" s="2307"/>
      <c r="AV477" s="2307"/>
      <c r="AW477" s="2307"/>
      <c r="AX477" s="2307"/>
      <c r="AY477" s="2633"/>
      <c r="BF477"/>
      <c r="BG477"/>
      <c r="BH477"/>
      <c r="BI477"/>
      <c r="BJ477"/>
      <c r="BK477"/>
      <c r="BL477"/>
      <c r="BN477" s="4">
        <v>1</v>
      </c>
    </row>
    <row r="478" spans="1:66" s="48" customFormat="1" ht="21" customHeight="1" thickBot="1" x14ac:dyDescent="0.3">
      <c r="A478" s="1401" t="str">
        <f t="shared" si="138"/>
        <v>A</v>
      </c>
      <c r="B478" s="1402" t="str">
        <f t="shared" si="139"/>
        <v/>
      </c>
      <c r="C478" s="1403">
        <f t="shared" si="144"/>
        <v>0</v>
      </c>
      <c r="D478" s="2475">
        <f t="shared" si="140"/>
        <v>0</v>
      </c>
      <c r="E478" s="1402">
        <f t="shared" si="145"/>
        <v>0</v>
      </c>
      <c r="F478" s="1402">
        <f t="shared" si="146"/>
        <v>0</v>
      </c>
      <c r="G478" s="1402" t="str">
        <f t="shared" si="147"/>
        <v/>
      </c>
      <c r="H478" s="2634" t="s">
        <v>18</v>
      </c>
      <c r="I478" s="2635"/>
      <c r="J478" s="2635"/>
      <c r="K478" s="2635"/>
      <c r="L478" s="2635"/>
      <c r="M478" s="2635"/>
      <c r="N478" s="2635"/>
      <c r="O478" s="2635"/>
      <c r="P478" s="2635"/>
      <c r="Q478" s="2635"/>
      <c r="R478" s="2635"/>
      <c r="S478" s="2441"/>
      <c r="T478" s="2443"/>
      <c r="U478" s="2442"/>
      <c r="V478" s="2577">
        <f t="shared" si="148"/>
        <v>0</v>
      </c>
      <c r="W478" s="2578" t="str">
        <f>IF(OR(V478=0, ISBLANK(P478)), "", TEXT(ROUND(V478/INDEX(AI153:AI215, MATCH(P478, AH153:AH215, 0)), 0),"# ##0") &amp; " " &amp; P478)</f>
        <v/>
      </c>
      <c r="X478" s="2579">
        <f t="shared" si="149"/>
        <v>0</v>
      </c>
      <c r="Y478" s="2580">
        <f t="shared" si="150"/>
        <v>0</v>
      </c>
      <c r="Z478" s="2580" t="str">
        <f t="shared" si="151"/>
        <v/>
      </c>
      <c r="AA478" s="2581"/>
      <c r="AB478" s="2582">
        <f t="shared" si="142"/>
        <v>0</v>
      </c>
      <c r="AC478" s="2583">
        <v>1</v>
      </c>
      <c r="AD478" s="2584">
        <f t="shared" si="152"/>
        <v>0</v>
      </c>
      <c r="AE478" s="2564"/>
      <c r="AF478" s="2573">
        <f t="shared" si="143"/>
        <v>0</v>
      </c>
      <c r="AG478" s="2574">
        <f t="shared" si="137"/>
        <v>0</v>
      </c>
      <c r="AL478" s="1401" t="str">
        <f t="shared" si="141"/>
        <v>A</v>
      </c>
      <c r="AN478" s="76"/>
      <c r="AO478" s="76"/>
      <c r="AP478" s="76"/>
      <c r="AQ478" s="76"/>
      <c r="AS478"/>
      <c r="AT478"/>
      <c r="AU478"/>
      <c r="AV478"/>
      <c r="AW478"/>
      <c r="AX478"/>
      <c r="AY478"/>
      <c r="BF478"/>
      <c r="BG478"/>
      <c r="BH478"/>
      <c r="BI478"/>
      <c r="BJ478"/>
      <c r="BK478"/>
      <c r="BL478"/>
      <c r="BN478" s="4">
        <v>1</v>
      </c>
    </row>
    <row r="479" spans="1:66" s="48" customFormat="1" ht="21" customHeight="1" x14ac:dyDescent="0.25">
      <c r="A479" s="1401" t="str">
        <f t="shared" si="138"/>
        <v>►</v>
      </c>
      <c r="B479" s="1402" t="str">
        <f t="shared" si="139"/>
        <v>►</v>
      </c>
      <c r="C479" s="1403" t="str">
        <f t="shared" si="144"/>
        <v>►</v>
      </c>
      <c r="D479" s="2475" t="str">
        <f t="shared" si="140"/>
        <v>►</v>
      </c>
      <c r="E479" s="1402" t="str">
        <f t="shared" si="145"/>
        <v>►</v>
      </c>
      <c r="F479" s="1402" t="str">
        <f t="shared" si="146"/>
        <v>►</v>
      </c>
      <c r="G479" s="1402" t="str">
        <f t="shared" si="147"/>
        <v>►</v>
      </c>
      <c r="H479" s="54"/>
      <c r="I479" s="55"/>
      <c r="J479" s="56"/>
      <c r="K479" s="56"/>
      <c r="L479" s="57"/>
      <c r="M479" s="58"/>
      <c r="N479" s="2456"/>
      <c r="O479" s="2456"/>
      <c r="P479" s="2445">
        <v>8</v>
      </c>
      <c r="Q479" s="2445"/>
      <c r="R479" s="2446"/>
      <c r="S479" s="2441"/>
      <c r="T479" s="2443"/>
      <c r="U479" s="2442"/>
      <c r="V479" s="2589">
        <f t="shared" si="148"/>
        <v>0</v>
      </c>
      <c r="W479" s="2590" t="str">
        <f>IF(OR(V479=0, ISBLANK(P479)), "", TEXT(ROUND(V479/INDEX(AI153:AI215, MATCH(P479, AH153:AH215, 0)), 0),"# ##0") &amp; " " &amp; P479)</f>
        <v/>
      </c>
      <c r="X479" s="2591">
        <f t="shared" si="149"/>
        <v>0</v>
      </c>
      <c r="Y479" s="2592">
        <f t="shared" si="150"/>
        <v>0</v>
      </c>
      <c r="Z479" s="2592" t="str">
        <f t="shared" si="151"/>
        <v/>
      </c>
      <c r="AA479" s="2581"/>
      <c r="AB479" s="2593">
        <f t="shared" si="142"/>
        <v>0</v>
      </c>
      <c r="AC479" s="2583">
        <v>1</v>
      </c>
      <c r="AD479" s="2594">
        <f t="shared" si="152"/>
        <v>0</v>
      </c>
      <c r="AE479" s="2564"/>
      <c r="AF479" s="2573">
        <f t="shared" si="143"/>
        <v>0</v>
      </c>
      <c r="AG479" s="2574">
        <f t="shared" ref="AG479:AG542" si="153">IF(AND(U479&lt;&gt;"", ISNUMBER(S479)), IFERROR(INDEX($AI$21:$AI$91, MATCH(P479, $AH$21:$AH$91, 0)) * O479 * IF(ISBLANK(L479), 1, L479), 0), 0)</f>
        <v>0</v>
      </c>
      <c r="AL479" s="1401" t="str">
        <f t="shared" si="141"/>
        <v>►</v>
      </c>
      <c r="AN479" s="76"/>
      <c r="AO479" s="76"/>
      <c r="AP479" s="76"/>
      <c r="AQ479" s="76"/>
      <c r="AS479" s="3573" t="s">
        <v>2080</v>
      </c>
      <c r="AT479" s="3574"/>
      <c r="AU479" s="3574"/>
      <c r="AV479" s="3574"/>
      <c r="AW479" s="3574"/>
      <c r="AX479" s="3574"/>
      <c r="AY479" s="3575"/>
      <c r="BF479"/>
      <c r="BG479"/>
      <c r="BH479"/>
      <c r="BI479"/>
      <c r="BJ479"/>
      <c r="BK479"/>
      <c r="BL479"/>
      <c r="BN479" s="4">
        <v>1</v>
      </c>
    </row>
    <row r="480" spans="1:66" s="48" customFormat="1" ht="21" customHeight="1" x14ac:dyDescent="0.25">
      <c r="A480" s="1401" t="str">
        <f t="shared" si="138"/>
        <v>►</v>
      </c>
      <c r="B480" s="1402" t="str">
        <f t="shared" si="139"/>
        <v>►</v>
      </c>
      <c r="C480" s="1403" t="str">
        <f t="shared" si="144"/>
        <v>►</v>
      </c>
      <c r="D480" s="2475" t="str">
        <f t="shared" si="140"/>
        <v>►</v>
      </c>
      <c r="E480" s="1402" t="str">
        <f t="shared" si="145"/>
        <v>►</v>
      </c>
      <c r="F480" s="1402" t="str">
        <f t="shared" si="146"/>
        <v>►</v>
      </c>
      <c r="G480" s="1402" t="str">
        <f t="shared" si="147"/>
        <v>►</v>
      </c>
      <c r="H480" s="66"/>
      <c r="I480" s="67"/>
      <c r="J480" s="68"/>
      <c r="K480" s="68"/>
      <c r="L480" s="69"/>
      <c r="M480" s="70"/>
      <c r="N480" s="2457"/>
      <c r="O480" s="2457"/>
      <c r="P480" s="2447"/>
      <c r="Q480" s="2447"/>
      <c r="R480" s="2448"/>
      <c r="S480" s="2441"/>
      <c r="T480" s="2443"/>
      <c r="U480" s="2442"/>
      <c r="V480" s="2577">
        <f t="shared" si="148"/>
        <v>0</v>
      </c>
      <c r="W480" s="2578" t="str">
        <f>IF(OR(V480=0, ISBLANK(P480)), "", TEXT(ROUND(V480/INDEX(AI153:AI215, MATCH(P480, AH153:AH215, 0)), 0),"# ##0") &amp; " " &amp; P480)</f>
        <v/>
      </c>
      <c r="X480" s="2579">
        <f t="shared" si="149"/>
        <v>0</v>
      </c>
      <c r="Y480" s="2580">
        <f t="shared" si="150"/>
        <v>0</v>
      </c>
      <c r="Z480" s="2580" t="str">
        <f t="shared" si="151"/>
        <v/>
      </c>
      <c r="AA480" s="2581"/>
      <c r="AB480" s="2582">
        <f t="shared" si="142"/>
        <v>0</v>
      </c>
      <c r="AC480" s="2583">
        <v>1</v>
      </c>
      <c r="AD480" s="2584">
        <f t="shared" si="152"/>
        <v>0</v>
      </c>
      <c r="AE480" s="2564"/>
      <c r="AF480" s="2573">
        <f t="shared" si="143"/>
        <v>0</v>
      </c>
      <c r="AG480" s="2574">
        <f t="shared" si="153"/>
        <v>0</v>
      </c>
      <c r="AL480" s="1401" t="str">
        <f t="shared" si="141"/>
        <v>►</v>
      </c>
      <c r="AN480" s="76"/>
      <c r="AO480" s="76"/>
      <c r="AP480" s="76"/>
      <c r="AQ480" s="76"/>
      <c r="AS480" s="3252"/>
      <c r="AT480" s="3248"/>
      <c r="AU480" s="3248"/>
      <c r="AV480" s="3248"/>
      <c r="AW480" s="3248"/>
      <c r="AX480" s="3248"/>
      <c r="AY480" s="3253"/>
      <c r="BF480"/>
      <c r="BG480"/>
      <c r="BH480"/>
      <c r="BI480"/>
      <c r="BJ480"/>
      <c r="BK480"/>
      <c r="BL480"/>
      <c r="BN480" s="4">
        <v>1</v>
      </c>
    </row>
    <row r="481" spans="1:66" s="48" customFormat="1" ht="21" customHeight="1" x14ac:dyDescent="0.25">
      <c r="A481" s="1401" t="str">
        <f t="shared" si="138"/>
        <v>►</v>
      </c>
      <c r="B481" s="1402" t="str">
        <f t="shared" si="139"/>
        <v>►</v>
      </c>
      <c r="C481" s="1403" t="str">
        <f t="shared" si="144"/>
        <v>►</v>
      </c>
      <c r="D481" s="2475" t="str">
        <f t="shared" si="140"/>
        <v>►</v>
      </c>
      <c r="E481" s="1402" t="str">
        <f t="shared" si="145"/>
        <v>►</v>
      </c>
      <c r="F481" s="1402" t="str">
        <f t="shared" si="146"/>
        <v>►</v>
      </c>
      <c r="G481" s="1402" t="str">
        <f t="shared" si="147"/>
        <v>►</v>
      </c>
      <c r="H481" s="66"/>
      <c r="I481" s="77"/>
      <c r="J481" s="78"/>
      <c r="K481" s="79"/>
      <c r="L481" s="80"/>
      <c r="M481" s="81"/>
      <c r="N481" s="82"/>
      <c r="O481" s="83"/>
      <c r="P481" s="84"/>
      <c r="Q481" s="16"/>
      <c r="R481" s="85"/>
      <c r="S481" s="2441"/>
      <c r="T481" s="2443"/>
      <c r="U481" s="2442"/>
      <c r="V481" s="2589">
        <f t="shared" si="148"/>
        <v>0</v>
      </c>
      <c r="W481" s="2590" t="str">
        <f>IF(OR(V481=0, ISBLANK(P481)), "", TEXT(ROUND(V481/INDEX(AI153:AI215, MATCH(P481, AH153:AH215, 0)), 0),"# ##0") &amp; " " &amp; P481)</f>
        <v/>
      </c>
      <c r="X481" s="2591">
        <f t="shared" si="149"/>
        <v>0</v>
      </c>
      <c r="Y481" s="2592">
        <f t="shared" si="150"/>
        <v>0</v>
      </c>
      <c r="Z481" s="2592" t="str">
        <f t="shared" si="151"/>
        <v/>
      </c>
      <c r="AA481" s="2581"/>
      <c r="AB481" s="2593">
        <f t="shared" si="142"/>
        <v>0</v>
      </c>
      <c r="AC481" s="2583">
        <v>1</v>
      </c>
      <c r="AD481" s="2594">
        <f t="shared" si="152"/>
        <v>0</v>
      </c>
      <c r="AE481" s="2564"/>
      <c r="AF481" s="2573">
        <f t="shared" si="143"/>
        <v>0</v>
      </c>
      <c r="AG481" s="2574">
        <f t="shared" si="153"/>
        <v>0</v>
      </c>
      <c r="AL481" s="1401" t="str">
        <f t="shared" si="141"/>
        <v>►</v>
      </c>
      <c r="AN481" s="76"/>
      <c r="AO481" s="76"/>
      <c r="AP481" s="76"/>
      <c r="AQ481" s="76"/>
      <c r="AS481" s="3252" t="s">
        <v>2084</v>
      </c>
      <c r="AT481" s="3248"/>
      <c r="AU481" s="3248"/>
      <c r="AV481" s="3248"/>
      <c r="AW481" s="3248"/>
      <c r="AX481" s="3248"/>
      <c r="AY481" s="3253"/>
      <c r="BF481"/>
      <c r="BG481"/>
      <c r="BH481"/>
      <c r="BI481"/>
      <c r="BJ481"/>
      <c r="BK481"/>
      <c r="BL481"/>
      <c r="BN481" s="4">
        <v>1</v>
      </c>
    </row>
    <row r="482" spans="1:66" s="48" customFormat="1" ht="21" customHeight="1" x14ac:dyDescent="0.25">
      <c r="A482" s="1401" t="str">
        <f t="shared" si="138"/>
        <v>►</v>
      </c>
      <c r="B482" s="1402" t="str">
        <f t="shared" si="139"/>
        <v>►</v>
      </c>
      <c r="C482" s="1403" t="str">
        <f t="shared" si="144"/>
        <v>►</v>
      </c>
      <c r="D482" s="2475" t="str">
        <f t="shared" si="140"/>
        <v>►</v>
      </c>
      <c r="E482" s="1402" t="str">
        <f t="shared" si="145"/>
        <v>►</v>
      </c>
      <c r="F482" s="1402" t="str">
        <f t="shared" si="146"/>
        <v>►</v>
      </c>
      <c r="G482" s="1402" t="str">
        <f t="shared" si="147"/>
        <v>►</v>
      </c>
      <c r="H482" s="66"/>
      <c r="I482" s="91"/>
      <c r="J482" s="91"/>
      <c r="K482" s="91"/>
      <c r="L482" s="92"/>
      <c r="M482" s="93"/>
      <c r="N482" s="93"/>
      <c r="O482" s="94"/>
      <c r="P482" s="2297"/>
      <c r="Q482" s="2297"/>
      <c r="R482" s="2449"/>
      <c r="S482" s="2441"/>
      <c r="T482" s="2443"/>
      <c r="U482" s="2442"/>
      <c r="V482" s="2577">
        <f t="shared" si="148"/>
        <v>0</v>
      </c>
      <c r="W482" s="2578" t="str">
        <f>IF(OR(V482=0, ISBLANK(P482)), "", TEXT(ROUND(V482/INDEX(AI153:AI215, MATCH(P482, AH153:AH215, 0)), 0),"# ##0") &amp; " " &amp; P482)</f>
        <v/>
      </c>
      <c r="X482" s="2579">
        <f t="shared" si="149"/>
        <v>0</v>
      </c>
      <c r="Y482" s="2580">
        <f t="shared" si="150"/>
        <v>0</v>
      </c>
      <c r="Z482" s="2580" t="str">
        <f t="shared" si="151"/>
        <v/>
      </c>
      <c r="AA482" s="2581"/>
      <c r="AB482" s="2582">
        <f t="shared" si="142"/>
        <v>0</v>
      </c>
      <c r="AC482" s="2583">
        <v>1</v>
      </c>
      <c r="AD482" s="2584">
        <f t="shared" si="152"/>
        <v>0</v>
      </c>
      <c r="AE482" s="2564"/>
      <c r="AF482" s="2573">
        <f t="shared" si="143"/>
        <v>0</v>
      </c>
      <c r="AG482" s="2574">
        <f t="shared" si="153"/>
        <v>0</v>
      </c>
      <c r="AL482" s="1401" t="str">
        <f t="shared" si="141"/>
        <v>►</v>
      </c>
      <c r="AN482" s="76"/>
      <c r="AO482" s="76"/>
      <c r="AP482" s="76"/>
      <c r="AQ482" s="76"/>
      <c r="AS482" s="3252"/>
      <c r="AT482" s="3248"/>
      <c r="AU482" s="3248"/>
      <c r="AV482" s="3248"/>
      <c r="AW482" s="3248"/>
      <c r="AX482" s="3248"/>
      <c r="AY482" s="3253"/>
      <c r="BF482"/>
      <c r="BG482"/>
      <c r="BH482"/>
      <c r="BI482"/>
      <c r="BJ482"/>
      <c r="BK482"/>
      <c r="BL482"/>
      <c r="BN482" s="4">
        <v>1</v>
      </c>
    </row>
    <row r="483" spans="1:66" s="48" customFormat="1" ht="21" customHeight="1" x14ac:dyDescent="0.25">
      <c r="A483" s="1401" t="str">
        <f t="shared" si="138"/>
        <v>►</v>
      </c>
      <c r="B483" s="1402" t="str">
        <f t="shared" si="139"/>
        <v>►</v>
      </c>
      <c r="C483" s="1403" t="str">
        <f t="shared" si="144"/>
        <v>►</v>
      </c>
      <c r="D483" s="2475" t="str">
        <f t="shared" si="140"/>
        <v>►</v>
      </c>
      <c r="E483" s="1402" t="str">
        <f t="shared" si="145"/>
        <v>►</v>
      </c>
      <c r="F483" s="1402" t="str">
        <f t="shared" si="146"/>
        <v>►</v>
      </c>
      <c r="G483" s="1402" t="str">
        <f t="shared" si="147"/>
        <v>►</v>
      </c>
      <c r="H483" s="66"/>
      <c r="I483" s="91"/>
      <c r="J483" s="91"/>
      <c r="K483" s="91"/>
      <c r="L483" s="110"/>
      <c r="M483" s="111"/>
      <c r="N483" s="92"/>
      <c r="O483" s="2588" t="s">
        <v>2529</v>
      </c>
      <c r="P483" s="2297"/>
      <c r="Q483" s="2297"/>
      <c r="R483" s="2449"/>
      <c r="S483" s="2441"/>
      <c r="T483" s="2443"/>
      <c r="U483" s="2442"/>
      <c r="V483" s="2589">
        <f t="shared" si="148"/>
        <v>0</v>
      </c>
      <c r="W483" s="2590" t="str">
        <f>IF(OR(V483=0, ISBLANK(P483)), "", TEXT(ROUND(V483/INDEX(AI153:AI215, MATCH(P483, AH153:AH215, 0)), 0),"# ##0") &amp; " " &amp; P483)</f>
        <v/>
      </c>
      <c r="X483" s="2591">
        <f t="shared" si="149"/>
        <v>0</v>
      </c>
      <c r="Y483" s="2592">
        <f t="shared" si="150"/>
        <v>0</v>
      </c>
      <c r="Z483" s="2592" t="str">
        <f t="shared" si="151"/>
        <v/>
      </c>
      <c r="AA483" s="2581"/>
      <c r="AB483" s="2593">
        <f t="shared" si="142"/>
        <v>0</v>
      </c>
      <c r="AC483" s="2583">
        <v>1</v>
      </c>
      <c r="AD483" s="2594">
        <f t="shared" si="152"/>
        <v>0</v>
      </c>
      <c r="AE483" s="2564"/>
      <c r="AF483" s="2573">
        <f t="shared" si="143"/>
        <v>0</v>
      </c>
      <c r="AG483" s="2574">
        <f t="shared" si="153"/>
        <v>0</v>
      </c>
      <c r="AL483" s="1401" t="str">
        <f t="shared" si="141"/>
        <v>►</v>
      </c>
      <c r="AN483" s="76"/>
      <c r="AO483" s="76"/>
      <c r="AP483" s="76"/>
      <c r="AQ483" s="76"/>
      <c r="AS483" s="2597"/>
      <c r="AT483" s="3281" t="s">
        <v>2086</v>
      </c>
      <c r="AU483" s="3281"/>
      <c r="AV483" s="3281"/>
      <c r="AW483" s="3281"/>
      <c r="AX483" s="3281"/>
      <c r="AY483" s="3581"/>
      <c r="BF483"/>
      <c r="BG483"/>
      <c r="BH483"/>
      <c r="BI483"/>
      <c r="BJ483"/>
      <c r="BK483"/>
      <c r="BL483"/>
      <c r="BN483" s="4">
        <v>1</v>
      </c>
    </row>
    <row r="484" spans="1:66" s="48" customFormat="1" ht="21" customHeight="1" x14ac:dyDescent="0.25">
      <c r="A484" s="1401" t="str">
        <f t="shared" si="138"/>
        <v>►</v>
      </c>
      <c r="B484" s="1402" t="str">
        <f t="shared" si="139"/>
        <v>►</v>
      </c>
      <c r="C484" s="1403" t="str">
        <f t="shared" si="144"/>
        <v>►</v>
      </c>
      <c r="D484" s="2475" t="str">
        <f t="shared" si="140"/>
        <v>►</v>
      </c>
      <c r="E484" s="1402" t="str">
        <f t="shared" si="145"/>
        <v>►</v>
      </c>
      <c r="F484" s="1402" t="str">
        <f t="shared" si="146"/>
        <v>►</v>
      </c>
      <c r="G484" s="1402" t="str">
        <f t="shared" si="147"/>
        <v>►</v>
      </c>
      <c r="H484" s="66"/>
      <c r="I484" s="121"/>
      <c r="J484" s="121"/>
      <c r="K484" s="121"/>
      <c r="L484" s="122"/>
      <c r="M484" s="123"/>
      <c r="N484" s="123"/>
      <c r="O484" s="123"/>
      <c r="P484" s="123"/>
      <c r="Q484" s="123"/>
      <c r="R484" s="124"/>
      <c r="S484" s="2441"/>
      <c r="T484" s="2443"/>
      <c r="U484" s="2442"/>
      <c r="V484" s="2577">
        <f t="shared" si="148"/>
        <v>0</v>
      </c>
      <c r="W484" s="2578" t="str">
        <f>IF(OR(V484=0, ISBLANK(P484)), "", TEXT(ROUND(V484/INDEX(AI153:AI215, MATCH(P484, AH153:AH215, 0)), 0),"# ##0") &amp; " " &amp; P484)</f>
        <v/>
      </c>
      <c r="X484" s="2579">
        <f t="shared" si="149"/>
        <v>0</v>
      </c>
      <c r="Y484" s="2580">
        <f t="shared" si="150"/>
        <v>0</v>
      </c>
      <c r="Z484" s="2580" t="str">
        <f t="shared" si="151"/>
        <v/>
      </c>
      <c r="AA484" s="2581"/>
      <c r="AB484" s="2582">
        <f t="shared" si="142"/>
        <v>0</v>
      </c>
      <c r="AC484" s="2583">
        <v>1</v>
      </c>
      <c r="AD484" s="2584">
        <f t="shared" si="152"/>
        <v>0</v>
      </c>
      <c r="AE484" s="2564"/>
      <c r="AF484" s="2573">
        <f t="shared" si="143"/>
        <v>0</v>
      </c>
      <c r="AG484" s="2574">
        <f t="shared" si="153"/>
        <v>0</v>
      </c>
      <c r="AL484" s="1401" t="str">
        <f t="shared" si="141"/>
        <v>►</v>
      </c>
      <c r="AN484" s="76"/>
      <c r="AO484" s="76"/>
      <c r="AP484" s="76"/>
      <c r="AQ484" s="76"/>
      <c r="AS484" s="2600"/>
      <c r="AT484" s="2242"/>
      <c r="AU484" s="2242"/>
      <c r="AV484" s="2242"/>
      <c r="AW484" s="2242"/>
      <c r="AX484" s="730"/>
      <c r="AY484" s="2601"/>
      <c r="BF484" s="49"/>
      <c r="BG484" s="49"/>
      <c r="BH484" s="49"/>
      <c r="BI484" s="49"/>
      <c r="BJ484" s="49"/>
      <c r="BK484" s="49"/>
      <c r="BL484" s="49"/>
      <c r="BN484" s="4">
        <v>1</v>
      </c>
    </row>
    <row r="485" spans="1:66" s="48" customFormat="1" ht="21" customHeight="1" x14ac:dyDescent="0.25">
      <c r="A485" s="1401" t="str">
        <f t="shared" si="138"/>
        <v>►</v>
      </c>
      <c r="B485" s="1402" t="str">
        <f t="shared" si="139"/>
        <v>►</v>
      </c>
      <c r="C485" s="1403" t="str">
        <f t="shared" si="144"/>
        <v>►</v>
      </c>
      <c r="D485" s="2475" t="str">
        <f t="shared" si="140"/>
        <v>►</v>
      </c>
      <c r="E485" s="1402" t="str">
        <f t="shared" si="145"/>
        <v>►</v>
      </c>
      <c r="F485" s="1402" t="str">
        <f t="shared" si="146"/>
        <v>►</v>
      </c>
      <c r="G485" s="1402" t="str">
        <f t="shared" si="147"/>
        <v>►</v>
      </c>
      <c r="H485" s="129"/>
      <c r="I485" s="130"/>
      <c r="J485" s="130"/>
      <c r="K485" s="130"/>
      <c r="L485" s="131"/>
      <c r="M485" s="132"/>
      <c r="N485" s="2458"/>
      <c r="O485" s="2458"/>
      <c r="P485" s="2458"/>
      <c r="Q485" s="133"/>
      <c r="R485" s="134"/>
      <c r="S485" s="2441"/>
      <c r="T485" s="2443"/>
      <c r="U485" s="2442"/>
      <c r="V485" s="2589">
        <f t="shared" si="148"/>
        <v>0</v>
      </c>
      <c r="W485" s="2590" t="str">
        <f>IF(OR(V485=0, ISBLANK(P485)), "", TEXT(ROUND(V485/INDEX(AI153:AI215, MATCH(P485, AH153:AH215, 0)), 0),"# ##0") &amp; " " &amp; P485)</f>
        <v/>
      </c>
      <c r="X485" s="2591">
        <f t="shared" si="149"/>
        <v>0</v>
      </c>
      <c r="Y485" s="2592">
        <f t="shared" si="150"/>
        <v>0</v>
      </c>
      <c r="Z485" s="2592" t="str">
        <f t="shared" si="151"/>
        <v/>
      </c>
      <c r="AA485" s="2581"/>
      <c r="AB485" s="2593">
        <f t="shared" si="142"/>
        <v>0</v>
      </c>
      <c r="AC485" s="2583">
        <v>1</v>
      </c>
      <c r="AD485" s="2594">
        <f t="shared" si="152"/>
        <v>0</v>
      </c>
      <c r="AE485" s="2564"/>
      <c r="AF485" s="2573">
        <f t="shared" si="143"/>
        <v>0</v>
      </c>
      <c r="AG485" s="2574">
        <f t="shared" si="153"/>
        <v>0</v>
      </c>
      <c r="AL485" s="1401" t="str">
        <f t="shared" si="141"/>
        <v>►</v>
      </c>
      <c r="AN485" s="76"/>
      <c r="AO485" s="76"/>
      <c r="AP485" s="76"/>
      <c r="AQ485" s="76"/>
      <c r="AS485" s="2600"/>
      <c r="AT485" s="2242"/>
      <c r="AU485" s="2242"/>
      <c r="AV485" s="2242"/>
      <c r="AW485" s="2242"/>
      <c r="AX485" s="730"/>
      <c r="AY485" s="2601"/>
      <c r="BF485"/>
      <c r="BG485"/>
      <c r="BH485"/>
      <c r="BI485"/>
      <c r="BJ485"/>
      <c r="BK485"/>
      <c r="BL485"/>
      <c r="BN485" s="4">
        <v>1</v>
      </c>
    </row>
    <row r="486" spans="1:66" s="48" customFormat="1" ht="21" customHeight="1" x14ac:dyDescent="0.25">
      <c r="A486" s="1401" t="str">
        <f t="shared" si="138"/>
        <v>►</v>
      </c>
      <c r="B486" s="1402" t="str">
        <f t="shared" si="139"/>
        <v>►</v>
      </c>
      <c r="C486" s="1403" t="str">
        <f t="shared" si="144"/>
        <v>►</v>
      </c>
      <c r="D486" s="2475" t="str">
        <f t="shared" si="140"/>
        <v>►</v>
      </c>
      <c r="E486" s="1402" t="str">
        <f t="shared" si="145"/>
        <v>►</v>
      </c>
      <c r="F486" s="1402" t="str">
        <f t="shared" si="146"/>
        <v>►</v>
      </c>
      <c r="G486" s="1402" t="str">
        <f t="shared" si="147"/>
        <v>►</v>
      </c>
      <c r="H486" s="138"/>
      <c r="I486" s="139"/>
      <c r="J486" s="140"/>
      <c r="K486" s="140"/>
      <c r="L486" s="141"/>
      <c r="M486" s="141"/>
      <c r="N486" s="141"/>
      <c r="O486" s="141"/>
      <c r="P486" s="141"/>
      <c r="Q486" s="142"/>
      <c r="R486" s="143"/>
      <c r="S486" s="2441"/>
      <c r="T486" s="2443"/>
      <c r="U486" s="2442"/>
      <c r="V486" s="2577">
        <f t="shared" si="148"/>
        <v>0</v>
      </c>
      <c r="W486" s="2578" t="str">
        <f>IF(OR(V486=0, ISBLANK(P486)), "", TEXT(ROUND(V486/INDEX(AI153:AI215, MATCH(P486, AH153:AH215, 0)), 0),"# ##0") &amp; " " &amp; P486)</f>
        <v/>
      </c>
      <c r="X486" s="2579">
        <f t="shared" si="149"/>
        <v>0</v>
      </c>
      <c r="Y486" s="2580">
        <f t="shared" si="150"/>
        <v>0</v>
      </c>
      <c r="Z486" s="2580" t="str">
        <f t="shared" si="151"/>
        <v/>
      </c>
      <c r="AA486" s="2581"/>
      <c r="AB486" s="2582">
        <f t="shared" si="142"/>
        <v>0</v>
      </c>
      <c r="AC486" s="2583">
        <v>1</v>
      </c>
      <c r="AD486" s="2584">
        <f t="shared" si="152"/>
        <v>0</v>
      </c>
      <c r="AE486" s="2564"/>
      <c r="AF486" s="2573">
        <f t="shared" si="143"/>
        <v>0</v>
      </c>
      <c r="AG486" s="2574">
        <f t="shared" si="153"/>
        <v>0</v>
      </c>
      <c r="AL486" s="1401" t="str">
        <f t="shared" si="141"/>
        <v>►</v>
      </c>
      <c r="AN486" s="76"/>
      <c r="AO486" s="76"/>
      <c r="AP486" s="76"/>
      <c r="AQ486" s="76"/>
      <c r="AS486" s="2600"/>
      <c r="AT486" s="2242"/>
      <c r="AU486" s="2242"/>
      <c r="AV486" s="2242"/>
      <c r="AW486" s="2242"/>
      <c r="AX486" s="730"/>
      <c r="AY486" s="2601"/>
      <c r="BF486"/>
      <c r="BG486"/>
      <c r="BH486"/>
      <c r="BI486"/>
      <c r="BJ486"/>
      <c r="BK486"/>
      <c r="BL486"/>
      <c r="BN486" s="4">
        <v>1</v>
      </c>
    </row>
    <row r="487" spans="1:66" s="48" customFormat="1" ht="21" customHeight="1" x14ac:dyDescent="0.25">
      <c r="A487" s="1401" t="str">
        <f t="shared" si="138"/>
        <v>►</v>
      </c>
      <c r="B487" s="1402" t="str">
        <f t="shared" si="139"/>
        <v>►</v>
      </c>
      <c r="C487" s="1403" t="str">
        <f t="shared" si="144"/>
        <v>►</v>
      </c>
      <c r="D487" s="2475" t="str">
        <f t="shared" si="140"/>
        <v>►</v>
      </c>
      <c r="E487" s="1402" t="str">
        <f t="shared" si="145"/>
        <v>►</v>
      </c>
      <c r="F487" s="1402" t="str">
        <f t="shared" si="146"/>
        <v>►</v>
      </c>
      <c r="G487" s="1402" t="str">
        <f t="shared" si="147"/>
        <v>►</v>
      </c>
      <c r="H487" s="66"/>
      <c r="I487" s="149"/>
      <c r="J487" s="91"/>
      <c r="K487" s="91"/>
      <c r="L487" s="150"/>
      <c r="M487" s="151"/>
      <c r="N487" s="152"/>
      <c r="O487" s="2603"/>
      <c r="P487" s="2604"/>
      <c r="Q487" s="2605"/>
      <c r="R487" s="153"/>
      <c r="S487" s="2441"/>
      <c r="T487" s="2443"/>
      <c r="U487" s="2442"/>
      <c r="V487" s="2589">
        <f t="shared" si="148"/>
        <v>0</v>
      </c>
      <c r="W487" s="2590" t="str">
        <f>IF(OR(V487=0, ISBLANK(P487)), "", TEXT(ROUND(V487/INDEX(AI153:AI215, MATCH(P487, AH153:AH215, 0)), 0),"# ##0") &amp; " " &amp; P487)</f>
        <v/>
      </c>
      <c r="X487" s="2591">
        <f t="shared" si="149"/>
        <v>0</v>
      </c>
      <c r="Y487" s="2592">
        <f t="shared" si="150"/>
        <v>0</v>
      </c>
      <c r="Z487" s="2592" t="str">
        <f t="shared" si="151"/>
        <v/>
      </c>
      <c r="AA487" s="2581"/>
      <c r="AB487" s="2593">
        <f t="shared" si="142"/>
        <v>0</v>
      </c>
      <c r="AC487" s="2583">
        <v>1</v>
      </c>
      <c r="AD487" s="2594">
        <f t="shared" si="152"/>
        <v>0</v>
      </c>
      <c r="AE487" s="2564"/>
      <c r="AF487" s="2573">
        <f t="shared" si="143"/>
        <v>0</v>
      </c>
      <c r="AG487" s="2574">
        <f t="shared" si="153"/>
        <v>0</v>
      </c>
      <c r="AL487" s="1401" t="str">
        <f t="shared" si="141"/>
        <v>►</v>
      </c>
      <c r="AN487" s="76"/>
      <c r="AO487" s="76"/>
      <c r="AP487" s="76"/>
      <c r="AQ487" s="76"/>
      <c r="AS487" s="2600"/>
      <c r="AT487" s="2242"/>
      <c r="AU487" s="2242"/>
      <c r="AV487" s="2242"/>
      <c r="AW487" s="2242"/>
      <c r="AX487" s="730"/>
      <c r="AY487" s="2601"/>
      <c r="BF487"/>
      <c r="BG487"/>
      <c r="BH487"/>
      <c r="BI487"/>
      <c r="BJ487"/>
      <c r="BK487"/>
      <c r="BL487"/>
      <c r="BN487" s="4">
        <v>1</v>
      </c>
    </row>
    <row r="488" spans="1:66" s="48" customFormat="1" ht="21" customHeight="1" x14ac:dyDescent="0.25">
      <c r="A488" s="1401" t="str">
        <f t="shared" si="138"/>
        <v>►</v>
      </c>
      <c r="B488" s="1402" t="str">
        <f t="shared" si="139"/>
        <v>►</v>
      </c>
      <c r="C488" s="1403" t="str">
        <f t="shared" si="144"/>
        <v>►</v>
      </c>
      <c r="D488" s="2475" t="str">
        <f t="shared" si="140"/>
        <v>►</v>
      </c>
      <c r="E488" s="1402" t="str">
        <f t="shared" si="145"/>
        <v>►</v>
      </c>
      <c r="F488" s="1402" t="str">
        <f t="shared" si="146"/>
        <v>►</v>
      </c>
      <c r="G488" s="1402" t="str">
        <f t="shared" si="147"/>
        <v>►</v>
      </c>
      <c r="H488" s="66"/>
      <c r="I488" s="149"/>
      <c r="J488" s="91"/>
      <c r="K488" s="91"/>
      <c r="L488" s="2817"/>
      <c r="M488" s="164"/>
      <c r="N488" s="165"/>
      <c r="O488" s="2451"/>
      <c r="P488" s="2453"/>
      <c r="Q488" s="3721"/>
      <c r="R488" s="166"/>
      <c r="S488" s="2441"/>
      <c r="T488" s="2443"/>
      <c r="U488" s="2442"/>
      <c r="V488" s="2577">
        <f t="shared" si="148"/>
        <v>0</v>
      </c>
      <c r="W488" s="2578" t="str">
        <f>IF(OR(V488=0, ISBLANK(P488)), "", TEXT(ROUND(V488/INDEX(AI153:AI215, MATCH(P488, AH153:AH215, 0)), 0),"# ##0") &amp; " " &amp; P488)</f>
        <v/>
      </c>
      <c r="X488" s="2579">
        <f t="shared" si="149"/>
        <v>0</v>
      </c>
      <c r="Y488" s="2580">
        <f t="shared" si="150"/>
        <v>0</v>
      </c>
      <c r="Z488" s="2580" t="str">
        <f t="shared" si="151"/>
        <v/>
      </c>
      <c r="AA488" s="2581"/>
      <c r="AB488" s="2582">
        <f t="shared" si="142"/>
        <v>0</v>
      </c>
      <c r="AC488" s="2583">
        <v>1</v>
      </c>
      <c r="AD488" s="2584">
        <f t="shared" si="152"/>
        <v>0</v>
      </c>
      <c r="AE488" s="2564"/>
      <c r="AF488" s="2573">
        <f t="shared" si="143"/>
        <v>0</v>
      </c>
      <c r="AG488" s="2574">
        <f t="shared" si="153"/>
        <v>0</v>
      </c>
      <c r="AL488" s="1401" t="str">
        <f t="shared" si="141"/>
        <v>►</v>
      </c>
      <c r="AN488" s="76"/>
      <c r="AO488" s="76"/>
      <c r="AP488" s="76"/>
      <c r="AQ488" s="76"/>
      <c r="AS488" s="2600"/>
      <c r="AT488" s="2242"/>
      <c r="AU488" s="2242"/>
      <c r="AV488" s="2242"/>
      <c r="AW488" s="2242"/>
      <c r="AX488" s="730"/>
      <c r="AY488" s="2601"/>
      <c r="BF488"/>
      <c r="BG488"/>
      <c r="BH488"/>
      <c r="BI488"/>
      <c r="BJ488"/>
      <c r="BK488"/>
      <c r="BL488"/>
      <c r="BN488" s="4">
        <v>1</v>
      </c>
    </row>
    <row r="489" spans="1:66" s="48" customFormat="1" ht="21" customHeight="1" x14ac:dyDescent="0.25">
      <c r="A489" s="1401" t="str">
        <f t="shared" si="138"/>
        <v>►</v>
      </c>
      <c r="B489" s="1402" t="str">
        <f t="shared" si="139"/>
        <v>►</v>
      </c>
      <c r="C489" s="1403" t="str">
        <f t="shared" si="144"/>
        <v>►</v>
      </c>
      <c r="D489" s="2475" t="str">
        <f t="shared" si="140"/>
        <v>►</v>
      </c>
      <c r="E489" s="1402" t="str">
        <f t="shared" si="145"/>
        <v>►</v>
      </c>
      <c r="F489" s="1402" t="str">
        <f t="shared" si="146"/>
        <v>►</v>
      </c>
      <c r="G489" s="1402" t="str">
        <f t="shared" si="147"/>
        <v>►</v>
      </c>
      <c r="H489" s="66"/>
      <c r="I489" s="149"/>
      <c r="J489" s="91"/>
      <c r="K489" s="91"/>
      <c r="L489" s="174"/>
      <c r="M489" s="175"/>
      <c r="N489" s="176"/>
      <c r="O489" s="177"/>
      <c r="P489" s="178"/>
      <c r="Q489" s="3721"/>
      <c r="R489" s="180"/>
      <c r="S489" s="2441"/>
      <c r="T489" s="2443"/>
      <c r="U489" s="2442"/>
      <c r="V489" s="2589">
        <f t="shared" si="148"/>
        <v>0</v>
      </c>
      <c r="W489" s="2590" t="str">
        <f>IF(OR(V489=0, ISBLANK(P489)), "", TEXT(ROUND(V489/INDEX(AI153:AI215, MATCH(P489, AH153:AH215, 0)), 0),"# ##0") &amp; " " &amp; P489)</f>
        <v/>
      </c>
      <c r="X489" s="2591">
        <f t="shared" si="149"/>
        <v>0</v>
      </c>
      <c r="Y489" s="2592">
        <f t="shared" si="150"/>
        <v>0</v>
      </c>
      <c r="Z489" s="2592" t="str">
        <f t="shared" si="151"/>
        <v/>
      </c>
      <c r="AA489" s="2581"/>
      <c r="AB489" s="2593">
        <f t="shared" si="142"/>
        <v>0</v>
      </c>
      <c r="AC489" s="2583">
        <v>1</v>
      </c>
      <c r="AD489" s="2594">
        <f t="shared" si="152"/>
        <v>0</v>
      </c>
      <c r="AE489" s="2564"/>
      <c r="AF489" s="2573">
        <f t="shared" si="143"/>
        <v>0</v>
      </c>
      <c r="AG489" s="2574">
        <f t="shared" si="153"/>
        <v>0</v>
      </c>
      <c r="AL489" s="1401" t="str">
        <f t="shared" si="141"/>
        <v>►</v>
      </c>
      <c r="AN489" s="76"/>
      <c r="AO489" s="76"/>
      <c r="AP489" s="76"/>
      <c r="AQ489" s="76"/>
      <c r="AS489" s="2600"/>
      <c r="AT489" s="2242"/>
      <c r="AU489" s="2242"/>
      <c r="AV489" s="2242"/>
      <c r="AW489" s="2242"/>
      <c r="AX489" s="730"/>
      <c r="AY489" s="2601"/>
      <c r="BF489"/>
      <c r="BG489"/>
      <c r="BH489"/>
      <c r="BI489"/>
      <c r="BJ489"/>
      <c r="BK489"/>
      <c r="BL489"/>
      <c r="BN489" s="4">
        <v>1</v>
      </c>
    </row>
    <row r="490" spans="1:66" s="48" customFormat="1" ht="21" customHeight="1" x14ac:dyDescent="0.25">
      <c r="A490" s="1401" t="str">
        <f t="shared" si="138"/>
        <v>►</v>
      </c>
      <c r="B490" s="1402" t="str">
        <f t="shared" si="139"/>
        <v>►</v>
      </c>
      <c r="C490" s="1403" t="str">
        <f t="shared" si="144"/>
        <v>►</v>
      </c>
      <c r="D490" s="2475" t="str">
        <f t="shared" si="140"/>
        <v>►</v>
      </c>
      <c r="E490" s="1402" t="str">
        <f t="shared" si="145"/>
        <v>►</v>
      </c>
      <c r="F490" s="1402" t="str">
        <f t="shared" si="146"/>
        <v>►</v>
      </c>
      <c r="G490" s="1402" t="str">
        <f t="shared" si="147"/>
        <v>►</v>
      </c>
      <c r="H490" s="196"/>
      <c r="I490" s="149"/>
      <c r="J490" s="91"/>
      <c r="K490" s="91"/>
      <c r="L490" s="174"/>
      <c r="M490" s="175"/>
      <c r="N490" s="176"/>
      <c r="O490" s="177"/>
      <c r="P490" s="178"/>
      <c r="Q490" s="3721"/>
      <c r="R490" s="180"/>
      <c r="S490" s="2441"/>
      <c r="T490" s="2443"/>
      <c r="U490" s="2442"/>
      <c r="V490" s="2577">
        <f t="shared" si="148"/>
        <v>0</v>
      </c>
      <c r="W490" s="2578" t="str">
        <f>IF(OR(V490=0, ISBLANK(P490)), "", TEXT(ROUND(V490/INDEX(AI153:AI215, MATCH(P490, AH153:AH215, 0)), 0),"# ##0") &amp; " " &amp; P490)</f>
        <v/>
      </c>
      <c r="X490" s="2579">
        <f t="shared" si="149"/>
        <v>0</v>
      </c>
      <c r="Y490" s="2580">
        <f t="shared" si="150"/>
        <v>0</v>
      </c>
      <c r="Z490" s="2580" t="str">
        <f t="shared" si="151"/>
        <v/>
      </c>
      <c r="AA490" s="2581"/>
      <c r="AB490" s="2582">
        <f t="shared" si="142"/>
        <v>0</v>
      </c>
      <c r="AC490" s="2583">
        <v>1</v>
      </c>
      <c r="AD490" s="2584">
        <f t="shared" si="152"/>
        <v>0</v>
      </c>
      <c r="AE490" s="2564"/>
      <c r="AF490" s="2573">
        <f t="shared" si="143"/>
        <v>0</v>
      </c>
      <c r="AG490" s="2574">
        <f t="shared" si="153"/>
        <v>0</v>
      </c>
      <c r="AL490" s="1401" t="str">
        <f t="shared" si="141"/>
        <v>►</v>
      </c>
      <c r="AN490" s="76"/>
      <c r="AO490" s="76"/>
      <c r="AP490" s="76"/>
      <c r="AQ490" s="76"/>
      <c r="AS490" s="2600"/>
      <c r="AT490" s="2242"/>
      <c r="AU490" s="2242"/>
      <c r="AV490" s="2242"/>
      <c r="AW490" s="2242"/>
      <c r="AX490" s="730"/>
      <c r="AY490" s="2601"/>
      <c r="BF490"/>
      <c r="BG490"/>
      <c r="BH490"/>
      <c r="BI490"/>
      <c r="BJ490"/>
      <c r="BK490"/>
      <c r="BL490"/>
      <c r="BN490" s="4">
        <v>1</v>
      </c>
    </row>
    <row r="491" spans="1:66" s="48" customFormat="1" ht="21" customHeight="1" x14ac:dyDescent="0.25">
      <c r="A491" s="1401" t="str">
        <f t="shared" si="138"/>
        <v>►</v>
      </c>
      <c r="B491" s="1402" t="str">
        <f t="shared" si="139"/>
        <v>►</v>
      </c>
      <c r="C491" s="1403" t="str">
        <f t="shared" si="144"/>
        <v>►</v>
      </c>
      <c r="D491" s="2475" t="str">
        <f t="shared" si="140"/>
        <v>►</v>
      </c>
      <c r="E491" s="1402" t="str">
        <f t="shared" si="145"/>
        <v>►</v>
      </c>
      <c r="F491" s="1402" t="str">
        <f t="shared" si="146"/>
        <v>►</v>
      </c>
      <c r="G491" s="1402" t="str">
        <f t="shared" si="147"/>
        <v>►</v>
      </c>
      <c r="H491" s="2606"/>
      <c r="R491" s="2607"/>
      <c r="S491" s="2441"/>
      <c r="T491" s="2443"/>
      <c r="U491" s="2442"/>
      <c r="V491" s="2589">
        <f t="shared" si="148"/>
        <v>0</v>
      </c>
      <c r="W491" s="2590" t="str">
        <f>IF(OR(V491=0, ISBLANK(P491)), "", TEXT(ROUND(V491/INDEX(AI153:AI215, MATCH(P491, AH153:AH215, 0)), 0),"# ##0") &amp; " " &amp; P491)</f>
        <v/>
      </c>
      <c r="X491" s="2591">
        <f t="shared" si="149"/>
        <v>0</v>
      </c>
      <c r="Y491" s="2592">
        <f t="shared" si="150"/>
        <v>0</v>
      </c>
      <c r="Z491" s="2592" t="str">
        <f t="shared" si="151"/>
        <v/>
      </c>
      <c r="AA491" s="2581"/>
      <c r="AB491" s="2593">
        <f t="shared" si="142"/>
        <v>0</v>
      </c>
      <c r="AC491" s="2583">
        <v>1</v>
      </c>
      <c r="AD491" s="2594">
        <f t="shared" si="152"/>
        <v>0</v>
      </c>
      <c r="AE491" s="2564"/>
      <c r="AF491" s="2573">
        <f t="shared" si="143"/>
        <v>0</v>
      </c>
      <c r="AG491" s="2574">
        <f t="shared" si="153"/>
        <v>0</v>
      </c>
      <c r="AL491" s="1401" t="str">
        <f t="shared" si="141"/>
        <v>►</v>
      </c>
      <c r="AN491" s="76"/>
      <c r="AO491" s="76"/>
      <c r="AP491" s="76"/>
      <c r="AQ491" s="76"/>
      <c r="AS491" s="2600"/>
      <c r="AT491" s="2242"/>
      <c r="AU491" s="2242"/>
      <c r="AV491" s="2242"/>
      <c r="AW491" s="2242"/>
      <c r="AX491" s="730"/>
      <c r="AY491" s="2601"/>
      <c r="BF491"/>
      <c r="BG491"/>
      <c r="BH491"/>
      <c r="BI491"/>
      <c r="BJ491"/>
      <c r="BK491"/>
      <c r="BL491"/>
      <c r="BN491" s="4">
        <v>1</v>
      </c>
    </row>
    <row r="492" spans="1:66" s="48" customFormat="1" ht="21" customHeight="1" x14ac:dyDescent="0.25">
      <c r="A492" s="1401" t="str">
        <f t="shared" si="138"/>
        <v>►</v>
      </c>
      <c r="B492" s="1402" t="str">
        <f t="shared" si="139"/>
        <v>►</v>
      </c>
      <c r="C492" s="1403" t="str">
        <f t="shared" si="144"/>
        <v>►</v>
      </c>
      <c r="D492" s="2475" t="str">
        <f t="shared" si="140"/>
        <v>►</v>
      </c>
      <c r="E492" s="1402" t="str">
        <f t="shared" si="145"/>
        <v>►</v>
      </c>
      <c r="F492" s="1402" t="str">
        <f t="shared" si="146"/>
        <v>►</v>
      </c>
      <c r="G492" s="1402" t="str">
        <f t="shared" si="147"/>
        <v>►</v>
      </c>
      <c r="H492" s="2606"/>
      <c r="R492" s="2607"/>
      <c r="S492" s="2441"/>
      <c r="T492" s="2443"/>
      <c r="U492" s="2442"/>
      <c r="V492" s="2577">
        <f t="shared" si="148"/>
        <v>0</v>
      </c>
      <c r="W492" s="2578" t="str">
        <f>IF(OR(V492=0, ISBLANK(P492)), "", TEXT(ROUND(V492/INDEX(AI153:AI215, MATCH(P492, AH153:AH215, 0)), 0),"# ##0") &amp; " " &amp; P492)</f>
        <v/>
      </c>
      <c r="X492" s="2579">
        <f t="shared" si="149"/>
        <v>0</v>
      </c>
      <c r="Y492" s="2580">
        <f t="shared" si="150"/>
        <v>0</v>
      </c>
      <c r="Z492" s="2580" t="str">
        <f t="shared" si="151"/>
        <v/>
      </c>
      <c r="AA492" s="2581"/>
      <c r="AB492" s="2582">
        <f t="shared" si="142"/>
        <v>0</v>
      </c>
      <c r="AC492" s="2583">
        <v>1</v>
      </c>
      <c r="AD492" s="2584">
        <f t="shared" si="152"/>
        <v>0</v>
      </c>
      <c r="AE492" s="2564"/>
      <c r="AF492" s="2573">
        <f t="shared" si="143"/>
        <v>0</v>
      </c>
      <c r="AG492" s="2574">
        <f t="shared" si="153"/>
        <v>0</v>
      </c>
      <c r="AL492" s="1401" t="str">
        <f t="shared" si="141"/>
        <v>►</v>
      </c>
      <c r="AN492" s="76"/>
      <c r="AO492" s="76"/>
      <c r="AP492" s="76"/>
      <c r="AQ492" s="76"/>
      <c r="AS492" s="2600"/>
      <c r="AT492" s="2242"/>
      <c r="AU492" s="2242"/>
      <c r="AV492" s="2242"/>
      <c r="AW492" s="2242"/>
      <c r="AX492" s="730"/>
      <c r="AY492" s="2601"/>
      <c r="BF492"/>
      <c r="BG492"/>
      <c r="BH492"/>
      <c r="BI492"/>
      <c r="BJ492"/>
      <c r="BK492"/>
      <c r="BL492"/>
      <c r="BN492" s="4">
        <v>1</v>
      </c>
    </row>
    <row r="493" spans="1:66" s="48" customFormat="1" ht="21" customHeight="1" x14ac:dyDescent="0.25">
      <c r="A493" s="1401" t="str">
        <f t="shared" si="138"/>
        <v>►</v>
      </c>
      <c r="B493" s="1402" t="str">
        <f t="shared" si="139"/>
        <v>►</v>
      </c>
      <c r="C493" s="1403" t="str">
        <f t="shared" si="144"/>
        <v>►</v>
      </c>
      <c r="D493" s="2475" t="str">
        <f t="shared" si="140"/>
        <v>►</v>
      </c>
      <c r="E493" s="1402" t="str">
        <f t="shared" si="145"/>
        <v>►</v>
      </c>
      <c r="F493" s="1402" t="str">
        <f t="shared" si="146"/>
        <v>►</v>
      </c>
      <c r="G493" s="1402" t="str">
        <f t="shared" si="147"/>
        <v>►</v>
      </c>
      <c r="H493" s="2606"/>
      <c r="R493" s="2607"/>
      <c r="S493" s="2441"/>
      <c r="T493" s="2443"/>
      <c r="U493" s="2442"/>
      <c r="V493" s="2589">
        <f t="shared" si="148"/>
        <v>0</v>
      </c>
      <c r="W493" s="2590" t="str">
        <f>IF(OR(V493=0, ISBLANK(P493)), "", TEXT(ROUND(V493/INDEX(AI153:AI215, MATCH(P493, AH153:AH215, 0)), 0),"# ##0") &amp; " " &amp; P493)</f>
        <v/>
      </c>
      <c r="X493" s="2591">
        <f t="shared" si="149"/>
        <v>0</v>
      </c>
      <c r="Y493" s="2592">
        <f t="shared" si="150"/>
        <v>0</v>
      </c>
      <c r="Z493" s="2592" t="str">
        <f t="shared" si="151"/>
        <v/>
      </c>
      <c r="AA493" s="2581"/>
      <c r="AB493" s="2593">
        <f t="shared" si="142"/>
        <v>0</v>
      </c>
      <c r="AC493" s="2583">
        <v>1</v>
      </c>
      <c r="AD493" s="2594">
        <f t="shared" si="152"/>
        <v>0</v>
      </c>
      <c r="AE493" s="2564"/>
      <c r="AF493" s="2573">
        <f t="shared" si="143"/>
        <v>0</v>
      </c>
      <c r="AG493" s="2574">
        <f t="shared" si="153"/>
        <v>0</v>
      </c>
      <c r="AL493" s="1401" t="str">
        <f t="shared" si="141"/>
        <v>►</v>
      </c>
      <c r="AN493" s="76"/>
      <c r="AO493" s="76"/>
      <c r="AP493" s="76"/>
      <c r="AQ493" s="76"/>
      <c r="AS493" s="2600"/>
      <c r="AT493" s="2242"/>
      <c r="AU493" s="2242"/>
      <c r="AV493" s="2242"/>
      <c r="AW493" s="2242"/>
      <c r="AX493" s="730"/>
      <c r="AY493" s="2601"/>
      <c r="BF493"/>
      <c r="BG493"/>
      <c r="BH493"/>
      <c r="BI493"/>
      <c r="BJ493"/>
      <c r="BK493"/>
      <c r="BL493"/>
      <c r="BN493" s="4">
        <v>1</v>
      </c>
    </row>
    <row r="494" spans="1:66" s="48" customFormat="1" ht="21" customHeight="1" x14ac:dyDescent="0.25">
      <c r="A494" s="1401" t="str">
        <f t="shared" si="138"/>
        <v>►</v>
      </c>
      <c r="B494" s="1402" t="str">
        <f t="shared" si="139"/>
        <v>►</v>
      </c>
      <c r="C494" s="1403" t="str">
        <f t="shared" si="144"/>
        <v>►</v>
      </c>
      <c r="D494" s="2475" t="str">
        <f t="shared" si="140"/>
        <v>►</v>
      </c>
      <c r="E494" s="1402" t="str">
        <f t="shared" si="145"/>
        <v>►</v>
      </c>
      <c r="F494" s="1402" t="str">
        <f t="shared" si="146"/>
        <v>►</v>
      </c>
      <c r="G494" s="1402" t="str">
        <f t="shared" si="147"/>
        <v>►</v>
      </c>
      <c r="H494" s="2606"/>
      <c r="R494" s="2607"/>
      <c r="S494" s="2441"/>
      <c r="T494" s="2443"/>
      <c r="U494" s="2442"/>
      <c r="V494" s="2577">
        <f t="shared" si="148"/>
        <v>0</v>
      </c>
      <c r="W494" s="2578" t="str">
        <f>IF(OR(V494=0, ISBLANK(P494)), "", TEXT(ROUND(V494/INDEX(AI153:AI215, MATCH(P494, AH153:AH215, 0)), 0),"# ##0") &amp; " " &amp; P494)</f>
        <v/>
      </c>
      <c r="X494" s="2579">
        <f t="shared" si="149"/>
        <v>0</v>
      </c>
      <c r="Y494" s="2580">
        <f t="shared" si="150"/>
        <v>0</v>
      </c>
      <c r="Z494" s="2580" t="str">
        <f t="shared" si="151"/>
        <v/>
      </c>
      <c r="AA494" s="2581"/>
      <c r="AB494" s="2582">
        <f t="shared" si="142"/>
        <v>0</v>
      </c>
      <c r="AC494" s="2583">
        <v>1</v>
      </c>
      <c r="AD494" s="2584">
        <f t="shared" si="152"/>
        <v>0</v>
      </c>
      <c r="AE494" s="2564"/>
      <c r="AF494" s="2573">
        <f t="shared" si="143"/>
        <v>0</v>
      </c>
      <c r="AG494" s="2574">
        <f t="shared" si="153"/>
        <v>0</v>
      </c>
      <c r="AL494" s="1401" t="str">
        <f t="shared" si="141"/>
        <v>►</v>
      </c>
      <c r="AN494" s="76"/>
      <c r="AO494" s="76"/>
      <c r="AP494" s="76"/>
      <c r="AQ494" s="76"/>
      <c r="AS494" s="2600"/>
      <c r="AT494" s="2242"/>
      <c r="AU494" s="2242"/>
      <c r="AV494" s="2242"/>
      <c r="AW494" s="2242"/>
      <c r="AX494" s="730"/>
      <c r="AY494" s="2601"/>
      <c r="BF494"/>
      <c r="BG494"/>
      <c r="BH494"/>
      <c r="BI494"/>
      <c r="BJ494"/>
      <c r="BK494"/>
      <c r="BL494"/>
      <c r="BN494" s="4">
        <v>1</v>
      </c>
    </row>
    <row r="495" spans="1:66" s="48" customFormat="1" ht="21" customHeight="1" x14ac:dyDescent="0.25">
      <c r="A495" s="1401" t="str">
        <f t="shared" si="138"/>
        <v>►</v>
      </c>
      <c r="B495" s="1402" t="str">
        <f t="shared" si="139"/>
        <v>►</v>
      </c>
      <c r="C495" s="1403" t="str">
        <f t="shared" si="144"/>
        <v>►</v>
      </c>
      <c r="D495" s="2475" t="str">
        <f t="shared" si="140"/>
        <v>►</v>
      </c>
      <c r="E495" s="1402" t="str">
        <f t="shared" si="145"/>
        <v>►</v>
      </c>
      <c r="F495" s="1402" t="str">
        <f t="shared" si="146"/>
        <v>►</v>
      </c>
      <c r="G495" s="1402" t="str">
        <f t="shared" si="147"/>
        <v>►</v>
      </c>
      <c r="H495" s="2606"/>
      <c r="R495" s="2607"/>
      <c r="S495" s="2441"/>
      <c r="T495" s="2443"/>
      <c r="U495" s="2442"/>
      <c r="V495" s="2589">
        <f t="shared" si="148"/>
        <v>0</v>
      </c>
      <c r="W495" s="2590" t="str">
        <f>IF(OR(V495=0, ISBLANK(P495)), "", TEXT(ROUND(V495/INDEX(AI153:AI215, MATCH(P495, AH153:AH215, 0)), 0),"# ##0") &amp; " " &amp; P495)</f>
        <v/>
      </c>
      <c r="X495" s="2591">
        <f t="shared" si="149"/>
        <v>0</v>
      </c>
      <c r="Y495" s="2592">
        <f t="shared" si="150"/>
        <v>0</v>
      </c>
      <c r="Z495" s="2592" t="str">
        <f t="shared" si="151"/>
        <v/>
      </c>
      <c r="AA495" s="2581"/>
      <c r="AB495" s="2593">
        <f t="shared" si="142"/>
        <v>0</v>
      </c>
      <c r="AC495" s="2583">
        <v>1</v>
      </c>
      <c r="AD495" s="2594">
        <f t="shared" si="152"/>
        <v>0</v>
      </c>
      <c r="AE495" s="2564"/>
      <c r="AF495" s="2573">
        <f t="shared" si="143"/>
        <v>0</v>
      </c>
      <c r="AG495" s="2574">
        <f t="shared" si="153"/>
        <v>0</v>
      </c>
      <c r="AL495" s="1401" t="str">
        <f t="shared" si="141"/>
        <v>►</v>
      </c>
      <c r="AN495" s="76"/>
      <c r="AO495" s="76"/>
      <c r="AP495" s="76"/>
      <c r="AQ495" s="76"/>
      <c r="AS495" s="2600"/>
      <c r="AT495" s="2242"/>
      <c r="AU495" s="2242"/>
      <c r="AV495" s="2242"/>
      <c r="AW495" s="2242"/>
      <c r="AX495" s="730"/>
      <c r="AY495" s="2601"/>
      <c r="BF495"/>
      <c r="BG495"/>
      <c r="BH495"/>
      <c r="BI495"/>
      <c r="BJ495"/>
      <c r="BK495"/>
      <c r="BL495"/>
      <c r="BN495" s="4">
        <v>1</v>
      </c>
    </row>
    <row r="496" spans="1:66" s="48" customFormat="1" ht="21" customHeight="1" x14ac:dyDescent="0.25">
      <c r="A496" s="1401" t="str">
        <f t="shared" si="138"/>
        <v>►</v>
      </c>
      <c r="B496" s="1402" t="str">
        <f t="shared" si="139"/>
        <v>►</v>
      </c>
      <c r="C496" s="1403" t="str">
        <f t="shared" si="144"/>
        <v>►</v>
      </c>
      <c r="D496" s="2475" t="str">
        <f t="shared" si="140"/>
        <v>►</v>
      </c>
      <c r="E496" s="1402" t="str">
        <f t="shared" si="145"/>
        <v>►</v>
      </c>
      <c r="F496" s="1402" t="str">
        <f t="shared" si="146"/>
        <v>►</v>
      </c>
      <c r="G496" s="1402" t="str">
        <f t="shared" si="147"/>
        <v>►</v>
      </c>
      <c r="H496" s="2606"/>
      <c r="R496" s="2607"/>
      <c r="S496" s="2441"/>
      <c r="T496" s="2443"/>
      <c r="U496" s="2442"/>
      <c r="V496" s="2577">
        <f t="shared" si="148"/>
        <v>0</v>
      </c>
      <c r="W496" s="2578" t="str">
        <f>IF(OR(V496=0, ISBLANK(P496)), "", TEXT(ROUND(V496/INDEX(AI153:AI215, MATCH(P496, AH153:AH215, 0)), 0),"# ##0") &amp; " " &amp; P496)</f>
        <v/>
      </c>
      <c r="X496" s="2579">
        <f t="shared" si="149"/>
        <v>0</v>
      </c>
      <c r="Y496" s="2580">
        <f t="shared" si="150"/>
        <v>0</v>
      </c>
      <c r="Z496" s="2580" t="str">
        <f t="shared" si="151"/>
        <v/>
      </c>
      <c r="AA496" s="2581"/>
      <c r="AB496" s="2582">
        <f t="shared" si="142"/>
        <v>0</v>
      </c>
      <c r="AC496" s="2583">
        <v>1</v>
      </c>
      <c r="AD496" s="2584">
        <f t="shared" si="152"/>
        <v>0</v>
      </c>
      <c r="AE496" s="2564"/>
      <c r="AF496" s="2573">
        <f t="shared" si="143"/>
        <v>0</v>
      </c>
      <c r="AG496" s="2574">
        <f t="shared" si="153"/>
        <v>0</v>
      </c>
      <c r="AL496" s="1401" t="str">
        <f t="shared" si="141"/>
        <v>►</v>
      </c>
      <c r="AN496" s="76"/>
      <c r="AO496" s="76"/>
      <c r="AP496" s="76"/>
      <c r="AQ496" s="76"/>
      <c r="AS496" s="2600"/>
      <c r="AT496" s="2242"/>
      <c r="AU496" s="2242"/>
      <c r="AV496" s="2242"/>
      <c r="AW496" s="2242"/>
      <c r="AX496" s="730"/>
      <c r="AY496" s="2601"/>
      <c r="BF496"/>
      <c r="BG496"/>
      <c r="BH496"/>
      <c r="BI496"/>
      <c r="BJ496"/>
      <c r="BK496"/>
      <c r="BL496"/>
      <c r="BN496" s="4">
        <v>1</v>
      </c>
    </row>
    <row r="497" spans="1:66" s="48" customFormat="1" ht="21" customHeight="1" x14ac:dyDescent="0.25">
      <c r="A497" s="1401" t="str">
        <f t="shared" si="138"/>
        <v>►</v>
      </c>
      <c r="B497" s="1402" t="str">
        <f t="shared" si="139"/>
        <v>►</v>
      </c>
      <c r="C497" s="1403" t="str">
        <f t="shared" si="144"/>
        <v>►</v>
      </c>
      <c r="D497" s="2475" t="str">
        <f t="shared" si="140"/>
        <v>►</v>
      </c>
      <c r="E497" s="1402" t="str">
        <f t="shared" si="145"/>
        <v>►</v>
      </c>
      <c r="F497" s="1402" t="str">
        <f t="shared" si="146"/>
        <v>►</v>
      </c>
      <c r="G497" s="1402" t="str">
        <f t="shared" si="147"/>
        <v>►</v>
      </c>
      <c r="H497" s="2606"/>
      <c r="R497" s="2607"/>
      <c r="S497" s="2441"/>
      <c r="T497" s="2443"/>
      <c r="U497" s="2442"/>
      <c r="V497" s="2589">
        <f t="shared" si="148"/>
        <v>0</v>
      </c>
      <c r="W497" s="2590" t="str">
        <f>IF(OR(V497=0, ISBLANK(P497)), "", TEXT(ROUND(V497/INDEX(AI153:AI215, MATCH(P497, AH153:AH215, 0)), 0),"# ##0") &amp; " " &amp; P497)</f>
        <v/>
      </c>
      <c r="X497" s="2591">
        <f t="shared" si="149"/>
        <v>0</v>
      </c>
      <c r="Y497" s="2592">
        <f t="shared" si="150"/>
        <v>0</v>
      </c>
      <c r="Z497" s="2592" t="str">
        <f t="shared" si="151"/>
        <v/>
      </c>
      <c r="AA497" s="2581"/>
      <c r="AB497" s="2593">
        <f t="shared" si="142"/>
        <v>0</v>
      </c>
      <c r="AC497" s="2583">
        <v>1</v>
      </c>
      <c r="AD497" s="2594">
        <f t="shared" si="152"/>
        <v>0</v>
      </c>
      <c r="AE497" s="2564"/>
      <c r="AF497" s="2573">
        <f t="shared" si="143"/>
        <v>0</v>
      </c>
      <c r="AG497" s="2574">
        <f t="shared" si="153"/>
        <v>0</v>
      </c>
      <c r="AL497" s="1401" t="str">
        <f t="shared" si="141"/>
        <v>►</v>
      </c>
      <c r="AN497" s="76"/>
      <c r="AO497" s="76"/>
      <c r="AP497" s="76"/>
      <c r="AQ497" s="76"/>
      <c r="AS497" s="2600"/>
      <c r="AT497" s="2242"/>
      <c r="AU497" s="2242"/>
      <c r="AV497" s="2242"/>
      <c r="AW497" s="2242"/>
      <c r="AX497" s="730"/>
      <c r="AY497" s="2601"/>
      <c r="BF497"/>
      <c r="BG497"/>
      <c r="BH497"/>
      <c r="BI497"/>
      <c r="BJ497"/>
      <c r="BK497"/>
      <c r="BL497"/>
      <c r="BN497" s="4">
        <v>1</v>
      </c>
    </row>
    <row r="498" spans="1:66" s="48" customFormat="1" ht="21" customHeight="1" x14ac:dyDescent="0.25">
      <c r="A498" s="1401" t="str">
        <f t="shared" si="138"/>
        <v>►</v>
      </c>
      <c r="B498" s="1402" t="str">
        <f t="shared" si="139"/>
        <v>►</v>
      </c>
      <c r="C498" s="1403" t="str">
        <f t="shared" si="144"/>
        <v>►</v>
      </c>
      <c r="D498" s="2475" t="str">
        <f t="shared" si="140"/>
        <v>►</v>
      </c>
      <c r="E498" s="1402" t="str">
        <f t="shared" si="145"/>
        <v>►</v>
      </c>
      <c r="F498" s="1402" t="str">
        <f t="shared" si="146"/>
        <v>►</v>
      </c>
      <c r="G498" s="1402" t="str">
        <f t="shared" si="147"/>
        <v>►</v>
      </c>
      <c r="H498" s="2606"/>
      <c r="R498" s="2607"/>
      <c r="S498" s="2441"/>
      <c r="T498" s="2443"/>
      <c r="U498" s="2442"/>
      <c r="V498" s="2577">
        <f t="shared" si="148"/>
        <v>0</v>
      </c>
      <c r="W498" s="2578" t="str">
        <f>IF(OR(V498=0, ISBLANK(P498)), "", TEXT(ROUND(V498/INDEX(AI153:AI215, MATCH(P498, AH153:AH215, 0)), 0),"# ##0") &amp; " " &amp; P498)</f>
        <v/>
      </c>
      <c r="X498" s="2579">
        <f t="shared" si="149"/>
        <v>0</v>
      </c>
      <c r="Y498" s="2580">
        <f t="shared" si="150"/>
        <v>0</v>
      </c>
      <c r="Z498" s="2580" t="str">
        <f t="shared" si="151"/>
        <v/>
      </c>
      <c r="AA498" s="2581"/>
      <c r="AB498" s="2582">
        <f t="shared" si="142"/>
        <v>0</v>
      </c>
      <c r="AC498" s="2583">
        <v>1</v>
      </c>
      <c r="AD498" s="2584">
        <f t="shared" si="152"/>
        <v>0</v>
      </c>
      <c r="AE498" s="2564"/>
      <c r="AF498" s="2573">
        <f t="shared" si="143"/>
        <v>0</v>
      </c>
      <c r="AG498" s="2574">
        <f t="shared" si="153"/>
        <v>0</v>
      </c>
      <c r="AL498" s="1401" t="str">
        <f t="shared" si="141"/>
        <v>►</v>
      </c>
      <c r="AN498" s="76"/>
      <c r="AO498" s="76"/>
      <c r="AP498" s="76"/>
      <c r="AQ498" s="76"/>
      <c r="AS498" s="2600"/>
      <c r="AT498" s="2242"/>
      <c r="AU498" s="2242"/>
      <c r="AV498" s="2242"/>
      <c r="AW498" s="2242"/>
      <c r="AX498" s="730"/>
      <c r="AY498" s="2601"/>
      <c r="BF498"/>
      <c r="BG498"/>
      <c r="BH498"/>
      <c r="BI498"/>
      <c r="BJ498"/>
      <c r="BK498"/>
      <c r="BL498"/>
      <c r="BN498" s="4">
        <v>1</v>
      </c>
    </row>
    <row r="499" spans="1:66" s="48" customFormat="1" ht="21" customHeight="1" x14ac:dyDescent="0.25">
      <c r="A499" s="1401" t="str">
        <f t="shared" si="138"/>
        <v>►</v>
      </c>
      <c r="B499" s="1402" t="str">
        <f t="shared" si="139"/>
        <v>►</v>
      </c>
      <c r="C499" s="1403" t="str">
        <f t="shared" si="144"/>
        <v>►</v>
      </c>
      <c r="D499" s="2475" t="str">
        <f t="shared" si="140"/>
        <v>►</v>
      </c>
      <c r="E499" s="1402" t="str">
        <f t="shared" si="145"/>
        <v>►</v>
      </c>
      <c r="F499" s="1402" t="str">
        <f t="shared" si="146"/>
        <v>►</v>
      </c>
      <c r="G499" s="1402" t="str">
        <f t="shared" si="147"/>
        <v>►</v>
      </c>
      <c r="H499" s="2606"/>
      <c r="R499" s="2607"/>
      <c r="S499" s="2441"/>
      <c r="T499" s="2443"/>
      <c r="U499" s="2442"/>
      <c r="V499" s="2589">
        <f t="shared" si="148"/>
        <v>0</v>
      </c>
      <c r="W499" s="2590" t="str">
        <f>IF(OR(V499=0, ISBLANK(P499)), "", TEXT(ROUND(V499/INDEX(AI153:AI215, MATCH(P499, AH153:AH215, 0)), 0),"# ##0") &amp; " " &amp; P499)</f>
        <v/>
      </c>
      <c r="X499" s="2591">
        <f t="shared" si="149"/>
        <v>0</v>
      </c>
      <c r="Y499" s="2592">
        <f t="shared" si="150"/>
        <v>0</v>
      </c>
      <c r="Z499" s="2592" t="str">
        <f t="shared" si="151"/>
        <v/>
      </c>
      <c r="AA499" s="2581"/>
      <c r="AB499" s="2593">
        <f t="shared" si="142"/>
        <v>0</v>
      </c>
      <c r="AC499" s="2583">
        <v>1</v>
      </c>
      <c r="AD499" s="2594">
        <f t="shared" si="152"/>
        <v>0</v>
      </c>
      <c r="AE499" s="2564"/>
      <c r="AF499" s="2573">
        <f t="shared" si="143"/>
        <v>0</v>
      </c>
      <c r="AG499" s="2574">
        <f t="shared" si="153"/>
        <v>0</v>
      </c>
      <c r="AL499" s="1401" t="str">
        <f t="shared" si="141"/>
        <v>►</v>
      </c>
      <c r="AN499" s="76"/>
      <c r="AO499" s="76"/>
      <c r="AP499" s="76"/>
      <c r="AQ499" s="76"/>
      <c r="AS499" s="2613"/>
      <c r="AT499" s="2614" t="s">
        <v>2255</v>
      </c>
      <c r="AU499" s="2242"/>
      <c r="AV499" s="2250"/>
      <c r="AW499" s="2250"/>
      <c r="AX499" s="2251"/>
      <c r="AY499" s="2615"/>
      <c r="BF499"/>
      <c r="BG499"/>
      <c r="BH499"/>
      <c r="BI499"/>
      <c r="BJ499"/>
      <c r="BK499"/>
      <c r="BL499"/>
      <c r="BN499" s="4">
        <v>1</v>
      </c>
    </row>
    <row r="500" spans="1:66" s="48" customFormat="1" ht="21" customHeight="1" thickBot="1" x14ac:dyDescent="0.3">
      <c r="A500" s="1401" t="str">
        <f t="shared" si="138"/>
        <v>►</v>
      </c>
      <c r="B500" s="1402" t="str">
        <f t="shared" si="139"/>
        <v>►</v>
      </c>
      <c r="C500" s="1403" t="str">
        <f t="shared" si="144"/>
        <v>►</v>
      </c>
      <c r="D500" s="2475" t="str">
        <f t="shared" si="140"/>
        <v>►</v>
      </c>
      <c r="E500" s="1402" t="str">
        <f t="shared" si="145"/>
        <v>►</v>
      </c>
      <c r="F500" s="1402" t="str">
        <f t="shared" si="146"/>
        <v>►</v>
      </c>
      <c r="G500" s="1402" t="str">
        <f t="shared" si="147"/>
        <v>►</v>
      </c>
      <c r="H500" s="2606"/>
      <c r="R500" s="2607"/>
      <c r="S500" s="2441"/>
      <c r="T500" s="2443"/>
      <c r="U500" s="2442"/>
      <c r="V500" s="2577">
        <f t="shared" si="148"/>
        <v>0</v>
      </c>
      <c r="W500" s="2578" t="str">
        <f>IF(OR(V500=0, ISBLANK(P500)), "", TEXT(ROUND(V500/INDEX(AI153:AI215, MATCH(P500, AH153:AH215, 0)), 0),"# ##0") &amp; " " &amp; P500)</f>
        <v/>
      </c>
      <c r="X500" s="2579">
        <f t="shared" si="149"/>
        <v>0</v>
      </c>
      <c r="Y500" s="2580">
        <f t="shared" si="150"/>
        <v>0</v>
      </c>
      <c r="Z500" s="2580" t="str">
        <f t="shared" si="151"/>
        <v/>
      </c>
      <c r="AA500" s="2581"/>
      <c r="AB500" s="2582">
        <f t="shared" si="142"/>
        <v>0</v>
      </c>
      <c r="AC500" s="2583">
        <v>1</v>
      </c>
      <c r="AD500" s="2584">
        <f t="shared" si="152"/>
        <v>0</v>
      </c>
      <c r="AE500" s="2564"/>
      <c r="AF500" s="2573">
        <f t="shared" si="143"/>
        <v>0</v>
      </c>
      <c r="AG500" s="2574">
        <f t="shared" si="153"/>
        <v>0</v>
      </c>
      <c r="AL500" s="1401" t="str">
        <f t="shared" si="141"/>
        <v>►</v>
      </c>
      <c r="AN500" s="76"/>
      <c r="AO500" s="76"/>
      <c r="AP500" s="76"/>
      <c r="AQ500" s="76"/>
      <c r="AS500" s="2616"/>
      <c r="AT500" s="2263"/>
      <c r="AU500" s="2263"/>
      <c r="AV500" s="2263"/>
      <c r="AW500" s="2263"/>
      <c r="AX500" s="2264"/>
      <c r="AY500" s="2617"/>
      <c r="BF500"/>
      <c r="BG500"/>
      <c r="BH500"/>
      <c r="BI500"/>
      <c r="BJ500"/>
      <c r="BK500"/>
      <c r="BL500"/>
      <c r="BN500" s="4">
        <v>1</v>
      </c>
    </row>
    <row r="501" spans="1:66" s="48" customFormat="1" ht="21" customHeight="1" thickTop="1" x14ac:dyDescent="0.25">
      <c r="A501" s="1401" t="str">
        <f t="shared" si="138"/>
        <v>►</v>
      </c>
      <c r="B501" s="1402" t="str">
        <f t="shared" si="139"/>
        <v>►</v>
      </c>
      <c r="C501" s="1403" t="str">
        <f t="shared" si="144"/>
        <v>►</v>
      </c>
      <c r="D501" s="2475" t="str">
        <f t="shared" si="140"/>
        <v>►</v>
      </c>
      <c r="E501" s="1402" t="str">
        <f t="shared" si="145"/>
        <v>►</v>
      </c>
      <c r="F501" s="1402" t="str">
        <f t="shared" si="146"/>
        <v>►</v>
      </c>
      <c r="G501" s="1402" t="str">
        <f t="shared" si="147"/>
        <v>►</v>
      </c>
      <c r="H501" s="2606"/>
      <c r="R501" s="2607"/>
      <c r="S501" s="2441"/>
      <c r="T501" s="2443"/>
      <c r="U501" s="2442"/>
      <c r="V501" s="2589">
        <f t="shared" si="148"/>
        <v>0</v>
      </c>
      <c r="W501" s="2590" t="str">
        <f>IF(OR(V501=0, ISBLANK(P501)), "", TEXT(ROUND(V501/INDEX(AI153:AI215, MATCH(P501, AH153:AH215, 0)), 0),"# ##0") &amp; " " &amp; P501)</f>
        <v/>
      </c>
      <c r="X501" s="2591">
        <f t="shared" si="149"/>
        <v>0</v>
      </c>
      <c r="Y501" s="2592">
        <f t="shared" si="150"/>
        <v>0</v>
      </c>
      <c r="Z501" s="2592" t="str">
        <f t="shared" si="151"/>
        <v/>
      </c>
      <c r="AA501" s="2581"/>
      <c r="AB501" s="2593">
        <f t="shared" si="142"/>
        <v>0</v>
      </c>
      <c r="AC501" s="2583">
        <v>1</v>
      </c>
      <c r="AD501" s="2594">
        <f t="shared" si="152"/>
        <v>0</v>
      </c>
      <c r="AE501" s="2564"/>
      <c r="AF501" s="2573">
        <f t="shared" si="143"/>
        <v>0</v>
      </c>
      <c r="AG501" s="2574">
        <f t="shared" si="153"/>
        <v>0</v>
      </c>
      <c r="AL501" s="1401" t="str">
        <f t="shared" si="141"/>
        <v>►</v>
      </c>
      <c r="AN501" s="76"/>
      <c r="AO501" s="76"/>
      <c r="AP501" s="76"/>
      <c r="AQ501" s="76"/>
      <c r="AS501" s="3573" t="s">
        <v>2256</v>
      </c>
      <c r="AT501" s="3574"/>
      <c r="AU501" s="3574"/>
      <c r="AV501" s="3574"/>
      <c r="AW501" s="3574"/>
      <c r="AX501" s="3574"/>
      <c r="AY501" s="3575"/>
      <c r="BF501"/>
      <c r="BG501"/>
      <c r="BH501"/>
      <c r="BI501"/>
      <c r="BJ501"/>
      <c r="BK501"/>
      <c r="BL501"/>
      <c r="BN501" s="4">
        <v>1</v>
      </c>
    </row>
    <row r="502" spans="1:66" s="48" customFormat="1" ht="21" customHeight="1" x14ac:dyDescent="0.25">
      <c r="A502" s="1401" t="str">
        <f t="shared" si="138"/>
        <v>►</v>
      </c>
      <c r="B502" s="1402" t="str">
        <f t="shared" si="139"/>
        <v>►</v>
      </c>
      <c r="C502" s="1403" t="str">
        <f t="shared" si="144"/>
        <v>►</v>
      </c>
      <c r="D502" s="2475" t="str">
        <f t="shared" si="140"/>
        <v>►</v>
      </c>
      <c r="E502" s="1402" t="str">
        <f t="shared" si="145"/>
        <v>►</v>
      </c>
      <c r="F502" s="1402" t="str">
        <f t="shared" si="146"/>
        <v>►</v>
      </c>
      <c r="G502" s="1402" t="str">
        <f t="shared" si="147"/>
        <v>►</v>
      </c>
      <c r="H502" s="2606"/>
      <c r="R502" s="2607"/>
      <c r="S502" s="2441"/>
      <c r="T502" s="2443"/>
      <c r="U502" s="2442"/>
      <c r="V502" s="2577">
        <f t="shared" si="148"/>
        <v>0</v>
      </c>
      <c r="W502" s="2578" t="str">
        <f>IF(OR(V502=0, ISBLANK(P502)), "", TEXT(ROUND(V502/INDEX(AI153:AI215, MATCH(P502, AH153:AH215, 0)), 0),"# ##0") &amp; " " &amp; P502)</f>
        <v/>
      </c>
      <c r="X502" s="2579">
        <f t="shared" si="149"/>
        <v>0</v>
      </c>
      <c r="Y502" s="2580">
        <f t="shared" si="150"/>
        <v>0</v>
      </c>
      <c r="Z502" s="2580" t="str">
        <f t="shared" si="151"/>
        <v/>
      </c>
      <c r="AA502" s="2581"/>
      <c r="AB502" s="2582">
        <f t="shared" si="142"/>
        <v>0</v>
      </c>
      <c r="AC502" s="2583">
        <v>1</v>
      </c>
      <c r="AD502" s="2584">
        <f t="shared" si="152"/>
        <v>0</v>
      </c>
      <c r="AE502" s="2564"/>
      <c r="AF502" s="2573">
        <f t="shared" si="143"/>
        <v>0</v>
      </c>
      <c r="AG502" s="2574">
        <f t="shared" si="153"/>
        <v>0</v>
      </c>
      <c r="AL502" s="1401" t="str">
        <f t="shared" si="141"/>
        <v>►</v>
      </c>
      <c r="AN502" s="76"/>
      <c r="AO502" s="76"/>
      <c r="AP502" s="76"/>
      <c r="AQ502" s="76"/>
      <c r="AS502" s="3252"/>
      <c r="AT502" s="3248"/>
      <c r="AU502" s="3248"/>
      <c r="AV502" s="3248"/>
      <c r="AW502" s="3248"/>
      <c r="AX502" s="3248"/>
      <c r="AY502" s="3253"/>
      <c r="BF502"/>
      <c r="BG502"/>
      <c r="BH502"/>
      <c r="BI502"/>
      <c r="BJ502"/>
      <c r="BK502"/>
      <c r="BL502"/>
      <c r="BN502" s="4">
        <v>1</v>
      </c>
    </row>
    <row r="503" spans="1:66" s="48" customFormat="1" ht="21" customHeight="1" x14ac:dyDescent="0.25">
      <c r="A503" s="1401" t="str">
        <f t="shared" si="138"/>
        <v>►</v>
      </c>
      <c r="B503" s="1402" t="str">
        <f t="shared" si="139"/>
        <v>►</v>
      </c>
      <c r="C503" s="1403" t="str">
        <f t="shared" si="144"/>
        <v>►</v>
      </c>
      <c r="D503" s="2475" t="str">
        <f t="shared" si="140"/>
        <v>►</v>
      </c>
      <c r="E503" s="1402" t="str">
        <f t="shared" si="145"/>
        <v>►</v>
      </c>
      <c r="F503" s="1402" t="str">
        <f t="shared" si="146"/>
        <v>►</v>
      </c>
      <c r="G503" s="1402" t="str">
        <f t="shared" si="147"/>
        <v>►</v>
      </c>
      <c r="H503" s="2606"/>
      <c r="R503" s="2607"/>
      <c r="S503" s="2441"/>
      <c r="T503" s="2443"/>
      <c r="U503" s="2442"/>
      <c r="V503" s="2589">
        <f t="shared" si="148"/>
        <v>0</v>
      </c>
      <c r="W503" s="2590" t="str">
        <f>IF(OR(V503=0, ISBLANK(P503)), "", TEXT(ROUND(V503/INDEX(AI153:AI215, MATCH(P503, AH153:AH215, 0)), 0),"# ##0") &amp; " " &amp; P503)</f>
        <v/>
      </c>
      <c r="X503" s="2591">
        <f t="shared" si="149"/>
        <v>0</v>
      </c>
      <c r="Y503" s="2592">
        <f t="shared" si="150"/>
        <v>0</v>
      </c>
      <c r="Z503" s="2592" t="str">
        <f t="shared" si="151"/>
        <v/>
      </c>
      <c r="AA503" s="2581"/>
      <c r="AB503" s="2593">
        <f t="shared" si="142"/>
        <v>0</v>
      </c>
      <c r="AC503" s="2583">
        <v>1</v>
      </c>
      <c r="AD503" s="2594">
        <f t="shared" si="152"/>
        <v>0</v>
      </c>
      <c r="AE503" s="2564"/>
      <c r="AF503" s="2573">
        <f t="shared" si="143"/>
        <v>0</v>
      </c>
      <c r="AG503" s="2574">
        <f t="shared" si="153"/>
        <v>0</v>
      </c>
      <c r="AL503" s="1401" t="str">
        <f t="shared" si="141"/>
        <v>►</v>
      </c>
      <c r="AN503" s="76"/>
      <c r="AO503" s="76"/>
      <c r="AP503" s="76"/>
      <c r="AQ503" s="76"/>
      <c r="AS503" s="3398" t="s">
        <v>2257</v>
      </c>
      <c r="AT503" s="3399"/>
      <c r="AU503" s="3399"/>
      <c r="AV503" s="3399"/>
      <c r="AW503" s="3399"/>
      <c r="AX503" s="3399"/>
      <c r="AY503" s="3400"/>
      <c r="BF503"/>
      <c r="BG503"/>
      <c r="BH503"/>
      <c r="BI503"/>
      <c r="BJ503"/>
      <c r="BK503"/>
      <c r="BL503"/>
      <c r="BN503" s="4">
        <v>1</v>
      </c>
    </row>
    <row r="504" spans="1:66" s="48" customFormat="1" ht="21" customHeight="1" x14ac:dyDescent="0.25">
      <c r="A504" s="1401" t="str">
        <f t="shared" si="138"/>
        <v>►</v>
      </c>
      <c r="B504" s="1402" t="str">
        <f t="shared" si="139"/>
        <v>►</v>
      </c>
      <c r="C504" s="1403" t="str">
        <f t="shared" si="144"/>
        <v>►</v>
      </c>
      <c r="D504" s="2475" t="str">
        <f t="shared" si="140"/>
        <v>►</v>
      </c>
      <c r="E504" s="1402" t="str">
        <f t="shared" si="145"/>
        <v>►</v>
      </c>
      <c r="F504" s="1402" t="str">
        <f t="shared" si="146"/>
        <v>►</v>
      </c>
      <c r="G504" s="1402" t="str">
        <f t="shared" si="147"/>
        <v>►</v>
      </c>
      <c r="H504" s="2606"/>
      <c r="R504" s="2607"/>
      <c r="S504" s="2441"/>
      <c r="T504" s="2443"/>
      <c r="U504" s="2442"/>
      <c r="V504" s="2577">
        <f t="shared" si="148"/>
        <v>0</v>
      </c>
      <c r="W504" s="2578" t="str">
        <f>IF(OR(V504=0, ISBLANK(P504)), "", TEXT(ROUND(V504/INDEX(AI153:AI215, MATCH(P504, AH153:AH215, 0)), 0),"# ##0") &amp; " " &amp; P504)</f>
        <v/>
      </c>
      <c r="X504" s="2579">
        <f t="shared" si="149"/>
        <v>0</v>
      </c>
      <c r="Y504" s="2580">
        <f t="shared" si="150"/>
        <v>0</v>
      </c>
      <c r="Z504" s="2580" t="str">
        <f t="shared" si="151"/>
        <v/>
      </c>
      <c r="AA504" s="2581"/>
      <c r="AB504" s="2582">
        <f t="shared" si="142"/>
        <v>0</v>
      </c>
      <c r="AC504" s="2583">
        <v>1</v>
      </c>
      <c r="AD504" s="2584">
        <f t="shared" si="152"/>
        <v>0</v>
      </c>
      <c r="AE504" s="2564"/>
      <c r="AF504" s="2573">
        <f t="shared" si="143"/>
        <v>0</v>
      </c>
      <c r="AG504" s="2574">
        <f t="shared" si="153"/>
        <v>0</v>
      </c>
      <c r="AL504" s="1401" t="str">
        <f t="shared" si="141"/>
        <v>►</v>
      </c>
      <c r="AN504" s="76"/>
      <c r="AO504" s="76"/>
      <c r="AP504" s="76"/>
      <c r="AQ504" s="76"/>
      <c r="AS504" s="3268" t="s">
        <v>2258</v>
      </c>
      <c r="AT504" s="3576"/>
      <c r="AU504" s="3576"/>
      <c r="AV504" s="3576"/>
      <c r="AW504" s="3576"/>
      <c r="AX504" s="3576"/>
      <c r="AY504" s="3269"/>
      <c r="BF504"/>
      <c r="BG504"/>
      <c r="BH504"/>
      <c r="BI504"/>
      <c r="BJ504"/>
      <c r="BK504"/>
      <c r="BL504"/>
      <c r="BN504" s="4">
        <v>1</v>
      </c>
    </row>
    <row r="505" spans="1:66" s="48" customFormat="1" ht="21" customHeight="1" x14ac:dyDescent="0.25">
      <c r="A505" s="1401" t="str">
        <f t="shared" si="138"/>
        <v>►</v>
      </c>
      <c r="B505" s="1402" t="str">
        <f t="shared" si="139"/>
        <v>►</v>
      </c>
      <c r="C505" s="1403" t="str">
        <f t="shared" si="144"/>
        <v>►</v>
      </c>
      <c r="D505" s="2475" t="str">
        <f t="shared" si="140"/>
        <v>►</v>
      </c>
      <c r="E505" s="1402" t="str">
        <f t="shared" si="145"/>
        <v>►</v>
      </c>
      <c r="F505" s="1402" t="str">
        <f t="shared" si="146"/>
        <v>►</v>
      </c>
      <c r="G505" s="1402" t="str">
        <f t="shared" si="147"/>
        <v>►</v>
      </c>
      <c r="H505" s="2606"/>
      <c r="R505" s="2607"/>
      <c r="S505" s="2441"/>
      <c r="T505" s="2443"/>
      <c r="U505" s="2442"/>
      <c r="V505" s="2589">
        <f t="shared" si="148"/>
        <v>0</v>
      </c>
      <c r="W505" s="2590" t="str">
        <f>IF(OR(V505=0, ISBLANK(P505)), "", TEXT(ROUND(V505/INDEX(AI153:AI215, MATCH(P505, AH153:AH215, 0)), 0),"# ##0") &amp; " " &amp; P505)</f>
        <v/>
      </c>
      <c r="X505" s="2591">
        <f t="shared" si="149"/>
        <v>0</v>
      </c>
      <c r="Y505" s="2592">
        <f t="shared" si="150"/>
        <v>0</v>
      </c>
      <c r="Z505" s="2592" t="str">
        <f t="shared" si="151"/>
        <v/>
      </c>
      <c r="AA505" s="2581"/>
      <c r="AB505" s="2593">
        <f t="shared" si="142"/>
        <v>0</v>
      </c>
      <c r="AC505" s="2583">
        <v>1</v>
      </c>
      <c r="AD505" s="2594">
        <f t="shared" si="152"/>
        <v>0</v>
      </c>
      <c r="AE505" s="2564"/>
      <c r="AF505" s="2573">
        <f t="shared" si="143"/>
        <v>0</v>
      </c>
      <c r="AG505" s="2574">
        <f t="shared" si="153"/>
        <v>0</v>
      </c>
      <c r="AL505" s="1401" t="str">
        <f t="shared" si="141"/>
        <v>►</v>
      </c>
      <c r="AN505" s="76"/>
      <c r="AO505" s="76"/>
      <c r="AP505" s="76"/>
      <c r="AQ505" s="76"/>
      <c r="AS505" s="3268"/>
      <c r="AT505" s="3576"/>
      <c r="AU505" s="3576"/>
      <c r="AV505" s="3576"/>
      <c r="AW505" s="3576"/>
      <c r="AX505" s="3576"/>
      <c r="AY505" s="3269"/>
      <c r="BF505"/>
      <c r="BG505"/>
      <c r="BH505"/>
      <c r="BI505"/>
      <c r="BJ505"/>
      <c r="BK505"/>
      <c r="BL505"/>
      <c r="BN505" s="4">
        <v>1</v>
      </c>
    </row>
    <row r="506" spans="1:66" s="48" customFormat="1" ht="21" customHeight="1" x14ac:dyDescent="0.25">
      <c r="A506" s="1401" t="str">
        <f t="shared" si="138"/>
        <v>►</v>
      </c>
      <c r="B506" s="1402" t="str">
        <f t="shared" si="139"/>
        <v>►</v>
      </c>
      <c r="C506" s="1403" t="str">
        <f t="shared" si="144"/>
        <v>►</v>
      </c>
      <c r="D506" s="2475" t="str">
        <f t="shared" si="140"/>
        <v>►</v>
      </c>
      <c r="E506" s="1402" t="str">
        <f t="shared" si="145"/>
        <v>►</v>
      </c>
      <c r="F506" s="1402" t="str">
        <f t="shared" si="146"/>
        <v>►</v>
      </c>
      <c r="G506" s="1402" t="str">
        <f t="shared" si="147"/>
        <v>►</v>
      </c>
      <c r="H506" s="2606"/>
      <c r="R506" s="2607"/>
      <c r="S506" s="2441"/>
      <c r="T506" s="2443"/>
      <c r="U506" s="2442"/>
      <c r="V506" s="2577">
        <f t="shared" si="148"/>
        <v>0</v>
      </c>
      <c r="W506" s="2578" t="str">
        <f>IF(OR(V506=0, ISBLANK(P506)), "", TEXT(ROUND(V506/INDEX(AI153:AI215, MATCH(P506, AH153:AH215, 0)), 0),"# ##0") &amp; " " &amp; P506)</f>
        <v/>
      </c>
      <c r="X506" s="2579">
        <f t="shared" si="149"/>
        <v>0</v>
      </c>
      <c r="Y506" s="2580">
        <f t="shared" si="150"/>
        <v>0</v>
      </c>
      <c r="Z506" s="2580" t="str">
        <f t="shared" si="151"/>
        <v/>
      </c>
      <c r="AA506" s="2581"/>
      <c r="AB506" s="2582">
        <f t="shared" si="142"/>
        <v>0</v>
      </c>
      <c r="AC506" s="2583">
        <v>1</v>
      </c>
      <c r="AD506" s="2584">
        <f t="shared" si="152"/>
        <v>0</v>
      </c>
      <c r="AE506" s="2564"/>
      <c r="AF506" s="2573">
        <f t="shared" si="143"/>
        <v>0</v>
      </c>
      <c r="AG506" s="2574">
        <f t="shared" si="153"/>
        <v>0</v>
      </c>
      <c r="AL506" s="1401" t="str">
        <f t="shared" si="141"/>
        <v>►</v>
      </c>
      <c r="AN506" s="76"/>
      <c r="AO506" s="76"/>
      <c r="AP506" s="76"/>
      <c r="AQ506" s="76"/>
      <c r="AS506" s="2257"/>
      <c r="AT506" s="2253"/>
      <c r="AU506" s="2253"/>
      <c r="AV506" s="2253"/>
      <c r="AW506" s="2253"/>
      <c r="AX506" s="2253"/>
      <c r="AY506" s="2621"/>
      <c r="BF506"/>
      <c r="BG506"/>
      <c r="BH506"/>
      <c r="BI506"/>
      <c r="BJ506"/>
      <c r="BK506"/>
      <c r="BL506"/>
      <c r="BN506" s="4">
        <v>1</v>
      </c>
    </row>
    <row r="507" spans="1:66" s="48" customFormat="1" ht="21" customHeight="1" x14ac:dyDescent="0.25">
      <c r="A507" s="1401" t="str">
        <f t="shared" si="138"/>
        <v>►</v>
      </c>
      <c r="B507" s="1402" t="str">
        <f t="shared" si="139"/>
        <v>►</v>
      </c>
      <c r="C507" s="1403" t="str">
        <f t="shared" si="144"/>
        <v>►</v>
      </c>
      <c r="D507" s="2475" t="str">
        <f t="shared" si="140"/>
        <v>►</v>
      </c>
      <c r="E507" s="1402" t="str">
        <f t="shared" si="145"/>
        <v>►</v>
      </c>
      <c r="F507" s="1402" t="str">
        <f t="shared" si="146"/>
        <v>►</v>
      </c>
      <c r="G507" s="1402" t="str">
        <f t="shared" si="147"/>
        <v>►</v>
      </c>
      <c r="H507" s="2606"/>
      <c r="R507" s="2607"/>
      <c r="S507" s="2441"/>
      <c r="T507" s="2443"/>
      <c r="U507" s="2442"/>
      <c r="V507" s="2589">
        <f t="shared" si="148"/>
        <v>0</v>
      </c>
      <c r="W507" s="2590" t="str">
        <f>IF(OR(V507=0, ISBLANK(P507)), "", TEXT(ROUND(V507/INDEX(AI153:AI215, MATCH(P507, AH153:AH215, 0)), 0),"# ##0") &amp; " " &amp; P507)</f>
        <v/>
      </c>
      <c r="X507" s="2591">
        <f t="shared" si="149"/>
        <v>0</v>
      </c>
      <c r="Y507" s="2592">
        <f t="shared" si="150"/>
        <v>0</v>
      </c>
      <c r="Z507" s="2592" t="str">
        <f t="shared" si="151"/>
        <v/>
      </c>
      <c r="AA507" s="2581"/>
      <c r="AB507" s="2593">
        <f t="shared" si="142"/>
        <v>0</v>
      </c>
      <c r="AC507" s="2583">
        <v>1</v>
      </c>
      <c r="AD507" s="2594">
        <f t="shared" si="152"/>
        <v>0</v>
      </c>
      <c r="AE507" s="2564"/>
      <c r="AF507" s="2573">
        <f t="shared" si="143"/>
        <v>0</v>
      </c>
      <c r="AG507" s="2574">
        <f t="shared" si="153"/>
        <v>0</v>
      </c>
      <c r="AL507" s="1401" t="str">
        <f t="shared" si="141"/>
        <v>►</v>
      </c>
      <c r="AN507" s="76"/>
      <c r="AO507" s="76"/>
      <c r="AP507" s="76"/>
      <c r="AQ507" s="76"/>
      <c r="AS507" s="2257"/>
      <c r="AT507" s="2253"/>
      <c r="AU507" s="2253"/>
      <c r="AV507" s="2253"/>
      <c r="AW507" s="2253"/>
      <c r="AX507" s="2253"/>
      <c r="AY507" s="2621"/>
      <c r="BF507"/>
      <c r="BG507"/>
      <c r="BH507"/>
      <c r="BI507"/>
      <c r="BJ507"/>
      <c r="BK507"/>
      <c r="BL507"/>
      <c r="BN507" s="4">
        <v>1</v>
      </c>
    </row>
    <row r="508" spans="1:66" s="48" customFormat="1" ht="21" customHeight="1" x14ac:dyDescent="0.25">
      <c r="A508" s="1401" t="str">
        <f t="shared" si="138"/>
        <v>►</v>
      </c>
      <c r="B508" s="1402" t="str">
        <f t="shared" si="139"/>
        <v>►</v>
      </c>
      <c r="C508" s="1403" t="str">
        <f t="shared" si="144"/>
        <v>►</v>
      </c>
      <c r="D508" s="2475" t="str">
        <f t="shared" si="140"/>
        <v>►</v>
      </c>
      <c r="E508" s="1402" t="str">
        <f t="shared" si="145"/>
        <v>►</v>
      </c>
      <c r="F508" s="1402" t="str">
        <f t="shared" si="146"/>
        <v>►</v>
      </c>
      <c r="G508" s="1402" t="str">
        <f t="shared" si="147"/>
        <v>►</v>
      </c>
      <c r="H508" s="2606"/>
      <c r="R508" s="2607"/>
      <c r="S508" s="2441"/>
      <c r="T508" s="2443"/>
      <c r="U508" s="2442"/>
      <c r="V508" s="2577">
        <f t="shared" si="148"/>
        <v>0</v>
      </c>
      <c r="W508" s="2578" t="str">
        <f>IF(OR(V508=0, ISBLANK(P508)), "", TEXT(ROUND(V508/INDEX(AI153:AI215, MATCH(P508, AH153:AH215, 0)), 0),"# ##0") &amp; " " &amp; P508)</f>
        <v/>
      </c>
      <c r="X508" s="2579">
        <f t="shared" si="149"/>
        <v>0</v>
      </c>
      <c r="Y508" s="2580">
        <f t="shared" si="150"/>
        <v>0</v>
      </c>
      <c r="Z508" s="2580" t="str">
        <f t="shared" si="151"/>
        <v/>
      </c>
      <c r="AA508" s="2581"/>
      <c r="AB508" s="2582">
        <f t="shared" si="142"/>
        <v>0</v>
      </c>
      <c r="AC508" s="2583">
        <v>1</v>
      </c>
      <c r="AD508" s="2584">
        <f t="shared" si="152"/>
        <v>0</v>
      </c>
      <c r="AE508" s="2564"/>
      <c r="AF508" s="2573">
        <f t="shared" si="143"/>
        <v>0</v>
      </c>
      <c r="AG508" s="2574">
        <f t="shared" si="153"/>
        <v>0</v>
      </c>
      <c r="AL508" s="1401" t="str">
        <f t="shared" si="141"/>
        <v>►</v>
      </c>
      <c r="AN508" s="76"/>
      <c r="AO508" s="76"/>
      <c r="AP508" s="76"/>
      <c r="AQ508" s="76"/>
      <c r="AS508" s="2257"/>
      <c r="AT508" s="2253"/>
      <c r="AU508" s="2253"/>
      <c r="AV508" s="2253"/>
      <c r="AW508" s="2253"/>
      <c r="AX508" s="2253"/>
      <c r="AY508" s="2621"/>
      <c r="BF508"/>
      <c r="BG508"/>
      <c r="BH508"/>
      <c r="BI508"/>
      <c r="BJ508"/>
      <c r="BK508"/>
      <c r="BL508"/>
      <c r="BN508" s="4">
        <v>1</v>
      </c>
    </row>
    <row r="509" spans="1:66" s="48" customFormat="1" ht="21" customHeight="1" x14ac:dyDescent="0.25">
      <c r="A509" s="1401" t="str">
        <f t="shared" si="138"/>
        <v>►</v>
      </c>
      <c r="B509" s="1402" t="str">
        <f t="shared" si="139"/>
        <v>►</v>
      </c>
      <c r="C509" s="1403" t="str">
        <f t="shared" si="144"/>
        <v>►</v>
      </c>
      <c r="D509" s="2475" t="str">
        <f t="shared" si="140"/>
        <v>►</v>
      </c>
      <c r="E509" s="1402" t="str">
        <f t="shared" si="145"/>
        <v>►</v>
      </c>
      <c r="F509" s="1402" t="str">
        <f t="shared" si="146"/>
        <v>►</v>
      </c>
      <c r="G509" s="1402" t="str">
        <f t="shared" si="147"/>
        <v>►</v>
      </c>
      <c r="H509" s="2606"/>
      <c r="R509" s="2607"/>
      <c r="S509" s="2441"/>
      <c r="T509" s="2443"/>
      <c r="U509" s="2442"/>
      <c r="V509" s="2589">
        <f t="shared" si="148"/>
        <v>0</v>
      </c>
      <c r="W509" s="2590" t="str">
        <f>IF(OR(V509=0, ISBLANK(P509)), "", TEXT(ROUND(V509/INDEX(AI153:AI215, MATCH(P509, AH153:AH215, 0)), 0),"# ##0") &amp; " " &amp; P509)</f>
        <v/>
      </c>
      <c r="X509" s="2591">
        <f t="shared" si="149"/>
        <v>0</v>
      </c>
      <c r="Y509" s="2592">
        <f t="shared" si="150"/>
        <v>0</v>
      </c>
      <c r="Z509" s="2592" t="str">
        <f t="shared" si="151"/>
        <v/>
      </c>
      <c r="AA509" s="2581"/>
      <c r="AB509" s="2593">
        <f t="shared" si="142"/>
        <v>0</v>
      </c>
      <c r="AC509" s="2583">
        <v>1</v>
      </c>
      <c r="AD509" s="2594">
        <f t="shared" si="152"/>
        <v>0</v>
      </c>
      <c r="AE509" s="2564"/>
      <c r="AF509" s="2573">
        <f t="shared" si="143"/>
        <v>0</v>
      </c>
      <c r="AG509" s="2574">
        <f t="shared" si="153"/>
        <v>0</v>
      </c>
      <c r="AL509" s="1401" t="str">
        <f t="shared" si="141"/>
        <v>►</v>
      </c>
      <c r="AN509" s="76"/>
      <c r="AO509" s="76"/>
      <c r="AP509" s="76"/>
      <c r="AQ509" s="76"/>
      <c r="AS509" s="2257"/>
      <c r="AT509" s="2253"/>
      <c r="AU509" s="2253"/>
      <c r="AV509" s="2253"/>
      <c r="AW509" s="2253"/>
      <c r="AX509" s="2253"/>
      <c r="AY509" s="2621"/>
      <c r="BF509"/>
      <c r="BG509"/>
      <c r="BH509"/>
      <c r="BI509"/>
      <c r="BJ509"/>
      <c r="BK509"/>
      <c r="BL509"/>
      <c r="BN509" s="4">
        <v>1</v>
      </c>
    </row>
    <row r="510" spans="1:66" s="48" customFormat="1" ht="21" customHeight="1" x14ac:dyDescent="0.25">
      <c r="A510" s="1401" t="str">
        <f t="shared" si="138"/>
        <v>►</v>
      </c>
      <c r="B510" s="1402" t="str">
        <f t="shared" si="139"/>
        <v>►</v>
      </c>
      <c r="C510" s="1403" t="str">
        <f t="shared" si="144"/>
        <v>►</v>
      </c>
      <c r="D510" s="2475" t="str">
        <f t="shared" si="140"/>
        <v>►</v>
      </c>
      <c r="E510" s="1402" t="str">
        <f t="shared" si="145"/>
        <v>►</v>
      </c>
      <c r="F510" s="1402" t="str">
        <f t="shared" si="146"/>
        <v>►</v>
      </c>
      <c r="G510" s="1402" t="str">
        <f t="shared" si="147"/>
        <v>►</v>
      </c>
      <c r="H510" s="2606"/>
      <c r="R510" s="2607"/>
      <c r="S510" s="2441"/>
      <c r="T510" s="2443"/>
      <c r="U510" s="2442"/>
      <c r="V510" s="2577">
        <f t="shared" si="148"/>
        <v>0</v>
      </c>
      <c r="W510" s="2578" t="str">
        <f>IF(OR(V510=0, ISBLANK(P510)), "", TEXT(ROUND(V510/INDEX(AI153:AI215, MATCH(P510, AH153:AH215, 0)), 0),"# ##0") &amp; " " &amp; P510)</f>
        <v/>
      </c>
      <c r="X510" s="2579">
        <f t="shared" si="149"/>
        <v>0</v>
      </c>
      <c r="Y510" s="2580">
        <f t="shared" si="150"/>
        <v>0</v>
      </c>
      <c r="Z510" s="2580" t="str">
        <f t="shared" si="151"/>
        <v/>
      </c>
      <c r="AA510" s="2581"/>
      <c r="AB510" s="2582">
        <f t="shared" si="142"/>
        <v>0</v>
      </c>
      <c r="AC510" s="2583">
        <v>1</v>
      </c>
      <c r="AD510" s="2584">
        <f t="shared" si="152"/>
        <v>0</v>
      </c>
      <c r="AE510" s="2564"/>
      <c r="AF510" s="2573">
        <f t="shared" si="143"/>
        <v>0</v>
      </c>
      <c r="AG510" s="2574">
        <f t="shared" si="153"/>
        <v>0</v>
      </c>
      <c r="AL510" s="1401" t="str">
        <f t="shared" si="141"/>
        <v>►</v>
      </c>
      <c r="AN510" s="76"/>
      <c r="AO510" s="76"/>
      <c r="AP510" s="76"/>
      <c r="AQ510" s="76"/>
      <c r="AS510" s="2257"/>
      <c r="AT510" s="2253"/>
      <c r="AU510" s="2253"/>
      <c r="AV510" s="2253"/>
      <c r="AW510" s="2253"/>
      <c r="AX510" s="2253"/>
      <c r="AY510" s="2621"/>
      <c r="BF510"/>
      <c r="BG510"/>
      <c r="BH510"/>
      <c r="BI510"/>
      <c r="BJ510"/>
      <c r="BK510"/>
      <c r="BL510"/>
      <c r="BN510" s="4">
        <v>1</v>
      </c>
    </row>
    <row r="511" spans="1:66" s="48" customFormat="1" ht="21" customHeight="1" x14ac:dyDescent="0.25">
      <c r="A511" s="1401" t="str">
        <f t="shared" si="138"/>
        <v>►</v>
      </c>
      <c r="B511" s="1402" t="str">
        <f t="shared" si="139"/>
        <v>►</v>
      </c>
      <c r="C511" s="1403" t="str">
        <f t="shared" si="144"/>
        <v>►</v>
      </c>
      <c r="D511" s="2475" t="str">
        <f t="shared" si="140"/>
        <v>►</v>
      </c>
      <c r="E511" s="1402" t="str">
        <f t="shared" si="145"/>
        <v>►</v>
      </c>
      <c r="F511" s="1402" t="str">
        <f t="shared" si="146"/>
        <v>►</v>
      </c>
      <c r="G511" s="1402" t="str">
        <f t="shared" si="147"/>
        <v>►</v>
      </c>
      <c r="H511" s="2606"/>
      <c r="R511" s="2607"/>
      <c r="S511" s="2441"/>
      <c r="T511" s="2443"/>
      <c r="U511" s="2442"/>
      <c r="V511" s="2589">
        <f t="shared" si="148"/>
        <v>0</v>
      </c>
      <c r="W511" s="2590" t="str">
        <f>IF(OR(V511=0, ISBLANK(P511)), "", TEXT(ROUND(V511/INDEX(AI153:AI215, MATCH(P511, AH153:AH215, 0)), 0),"# ##0") &amp; " " &amp; P511)</f>
        <v/>
      </c>
      <c r="X511" s="2591">
        <f t="shared" si="149"/>
        <v>0</v>
      </c>
      <c r="Y511" s="2592">
        <f t="shared" si="150"/>
        <v>0</v>
      </c>
      <c r="Z511" s="2592" t="str">
        <f t="shared" si="151"/>
        <v/>
      </c>
      <c r="AA511" s="2581"/>
      <c r="AB511" s="2593">
        <f t="shared" si="142"/>
        <v>0</v>
      </c>
      <c r="AC511" s="2583">
        <v>1</v>
      </c>
      <c r="AD511" s="2594">
        <f t="shared" si="152"/>
        <v>0</v>
      </c>
      <c r="AE511" s="2564"/>
      <c r="AF511" s="2573">
        <f t="shared" si="143"/>
        <v>0</v>
      </c>
      <c r="AG511" s="2574">
        <f t="shared" si="153"/>
        <v>0</v>
      </c>
      <c r="AL511" s="1401" t="str">
        <f t="shared" si="141"/>
        <v>►</v>
      </c>
      <c r="AN511" s="76"/>
      <c r="AO511" s="76"/>
      <c r="AP511" s="76"/>
      <c r="AQ511" s="76"/>
      <c r="AS511" s="2257"/>
      <c r="AT511" s="2253"/>
      <c r="AU511" s="2253"/>
      <c r="AV511" s="2253"/>
      <c r="AW511" s="2253"/>
      <c r="AX511" s="2253"/>
      <c r="AY511" s="2621"/>
      <c r="BF511"/>
      <c r="BG511"/>
      <c r="BH511"/>
      <c r="BI511"/>
      <c r="BJ511"/>
      <c r="BK511"/>
      <c r="BL511"/>
      <c r="BN511" s="4">
        <v>1</v>
      </c>
    </row>
    <row r="512" spans="1:66" s="48" customFormat="1" ht="21" customHeight="1" x14ac:dyDescent="0.25">
      <c r="A512" s="1401" t="str">
        <f t="shared" si="138"/>
        <v>►</v>
      </c>
      <c r="B512" s="1402" t="str">
        <f t="shared" si="139"/>
        <v>►</v>
      </c>
      <c r="C512" s="1403" t="str">
        <f t="shared" si="144"/>
        <v>►</v>
      </c>
      <c r="D512" s="2475" t="str">
        <f t="shared" si="140"/>
        <v>►</v>
      </c>
      <c r="E512" s="1402" t="str">
        <f t="shared" si="145"/>
        <v>►</v>
      </c>
      <c r="F512" s="1402" t="str">
        <f t="shared" si="146"/>
        <v>►</v>
      </c>
      <c r="G512" s="1402" t="str">
        <f t="shared" si="147"/>
        <v>►</v>
      </c>
      <c r="H512" s="2606"/>
      <c r="R512" s="2607"/>
      <c r="S512" s="2441"/>
      <c r="T512" s="2443"/>
      <c r="U512" s="2442"/>
      <c r="V512" s="2577">
        <f t="shared" si="148"/>
        <v>0</v>
      </c>
      <c r="W512" s="2578" t="str">
        <f>IF(OR(V512=0, ISBLANK(P512)), "", TEXT(ROUND(V512/INDEX(AI153:AI215, MATCH(P512, AH153:AH215, 0)), 0),"# ##0") &amp; " " &amp; P512)</f>
        <v/>
      </c>
      <c r="X512" s="2579">
        <f t="shared" si="149"/>
        <v>0</v>
      </c>
      <c r="Y512" s="2580">
        <f t="shared" si="150"/>
        <v>0</v>
      </c>
      <c r="Z512" s="2580" t="str">
        <f t="shared" si="151"/>
        <v/>
      </c>
      <c r="AA512" s="2581"/>
      <c r="AB512" s="2582">
        <f t="shared" si="142"/>
        <v>0</v>
      </c>
      <c r="AC512" s="2583">
        <v>1</v>
      </c>
      <c r="AD512" s="2584">
        <f t="shared" si="152"/>
        <v>0</v>
      </c>
      <c r="AE512" s="2564"/>
      <c r="AF512" s="2573">
        <f t="shared" si="143"/>
        <v>0</v>
      </c>
      <c r="AG512" s="2574">
        <f t="shared" si="153"/>
        <v>0</v>
      </c>
      <c r="AL512" s="1401" t="str">
        <f t="shared" si="141"/>
        <v>►</v>
      </c>
      <c r="AN512" s="76"/>
      <c r="AO512" s="76"/>
      <c r="AP512" s="76"/>
      <c r="AQ512" s="76"/>
      <c r="AS512" s="2257"/>
      <c r="AT512" s="2253"/>
      <c r="AU512" s="2253"/>
      <c r="AV512" s="2253"/>
      <c r="AW512" s="2253"/>
      <c r="AX512" s="2253"/>
      <c r="AY512" s="2621"/>
      <c r="BF512"/>
      <c r="BG512"/>
      <c r="BH512"/>
      <c r="BI512"/>
      <c r="BJ512"/>
      <c r="BK512"/>
      <c r="BL512"/>
      <c r="BN512" s="4">
        <v>1</v>
      </c>
    </row>
    <row r="513" spans="1:66" s="48" customFormat="1" ht="21" customHeight="1" x14ac:dyDescent="0.25">
      <c r="A513" s="1401" t="str">
        <f t="shared" si="138"/>
        <v>►</v>
      </c>
      <c r="B513" s="1402" t="str">
        <f t="shared" si="139"/>
        <v>►</v>
      </c>
      <c r="C513" s="1403" t="str">
        <f t="shared" si="144"/>
        <v>►</v>
      </c>
      <c r="D513" s="2475" t="str">
        <f t="shared" si="140"/>
        <v>►</v>
      </c>
      <c r="E513" s="1402" t="str">
        <f t="shared" si="145"/>
        <v>►</v>
      </c>
      <c r="F513" s="1402" t="str">
        <f t="shared" si="146"/>
        <v>►</v>
      </c>
      <c r="G513" s="1402" t="str">
        <f t="shared" si="147"/>
        <v>►</v>
      </c>
      <c r="H513" s="2606"/>
      <c r="R513" s="2607"/>
      <c r="S513" s="2441"/>
      <c r="T513" s="2443"/>
      <c r="U513" s="2442"/>
      <c r="V513" s="2589">
        <f t="shared" si="148"/>
        <v>0</v>
      </c>
      <c r="W513" s="2590" t="str">
        <f>IF(OR(V513=0, ISBLANK(P513)), "", TEXT(ROUND(V513/INDEX(AI153:AI215, MATCH(P513, AH153:AH215, 0)), 0),"# ##0") &amp; " " &amp; P513)</f>
        <v/>
      </c>
      <c r="X513" s="2591">
        <f t="shared" si="149"/>
        <v>0</v>
      </c>
      <c r="Y513" s="2592">
        <f t="shared" si="150"/>
        <v>0</v>
      </c>
      <c r="Z513" s="2592" t="str">
        <f t="shared" si="151"/>
        <v/>
      </c>
      <c r="AA513" s="2581"/>
      <c r="AB513" s="2593">
        <f t="shared" si="142"/>
        <v>0</v>
      </c>
      <c r="AC513" s="2583">
        <v>1</v>
      </c>
      <c r="AD513" s="2594">
        <f t="shared" si="152"/>
        <v>0</v>
      </c>
      <c r="AE513" s="2564"/>
      <c r="AF513" s="2573">
        <f t="shared" si="143"/>
        <v>0</v>
      </c>
      <c r="AG513" s="2574">
        <f t="shared" si="153"/>
        <v>0</v>
      </c>
      <c r="AL513" s="1401" t="str">
        <f t="shared" si="141"/>
        <v>►</v>
      </c>
      <c r="AN513" s="76"/>
      <c r="AO513" s="76"/>
      <c r="AP513" s="76"/>
      <c r="AQ513" s="76"/>
      <c r="AS513" s="2257"/>
      <c r="AT513" s="2253"/>
      <c r="AU513" s="2253"/>
      <c r="AV513" s="2253"/>
      <c r="AW513" s="2253"/>
      <c r="AX513" s="2253"/>
      <c r="AY513" s="2621"/>
      <c r="BF513"/>
      <c r="BG513"/>
      <c r="BH513"/>
      <c r="BI513"/>
      <c r="BJ513"/>
      <c r="BK513"/>
      <c r="BL513"/>
      <c r="BN513" s="4">
        <v>1</v>
      </c>
    </row>
    <row r="514" spans="1:66" s="48" customFormat="1" ht="21" customHeight="1" x14ac:dyDescent="0.25">
      <c r="A514" s="1401" t="str">
        <f t="shared" si="138"/>
        <v>►</v>
      </c>
      <c r="B514" s="1402" t="str">
        <f t="shared" si="139"/>
        <v>►</v>
      </c>
      <c r="C514" s="1403" t="str">
        <f t="shared" si="144"/>
        <v>►</v>
      </c>
      <c r="D514" s="2475" t="str">
        <f t="shared" si="140"/>
        <v>►</v>
      </c>
      <c r="E514" s="1402" t="str">
        <f t="shared" si="145"/>
        <v>►</v>
      </c>
      <c r="F514" s="1402" t="str">
        <f t="shared" si="146"/>
        <v>►</v>
      </c>
      <c r="G514" s="1402" t="str">
        <f t="shared" si="147"/>
        <v>►</v>
      </c>
      <c r="H514" s="2606"/>
      <c r="R514" s="2607"/>
      <c r="S514" s="2441"/>
      <c r="T514" s="2443"/>
      <c r="U514" s="2442"/>
      <c r="V514" s="2577">
        <f t="shared" si="148"/>
        <v>0</v>
      </c>
      <c r="W514" s="2578" t="str">
        <f>IF(OR(V514=0, ISBLANK(P514)), "", TEXT(ROUND(V514/INDEX(AI153:AI215, MATCH(P514, AH153:AH215, 0)), 0),"# ##0") &amp; " " &amp; P514)</f>
        <v/>
      </c>
      <c r="X514" s="2579">
        <f t="shared" si="149"/>
        <v>0</v>
      </c>
      <c r="Y514" s="2580">
        <f t="shared" si="150"/>
        <v>0</v>
      </c>
      <c r="Z514" s="2580" t="str">
        <f t="shared" si="151"/>
        <v/>
      </c>
      <c r="AA514" s="2581"/>
      <c r="AB514" s="2582">
        <f t="shared" si="142"/>
        <v>0</v>
      </c>
      <c r="AC514" s="2583">
        <v>1</v>
      </c>
      <c r="AD514" s="2584">
        <f t="shared" si="152"/>
        <v>0</v>
      </c>
      <c r="AE514" s="2564"/>
      <c r="AF514" s="2573">
        <f t="shared" si="143"/>
        <v>0</v>
      </c>
      <c r="AG514" s="2574">
        <f t="shared" si="153"/>
        <v>0</v>
      </c>
      <c r="AL514" s="1401" t="str">
        <f t="shared" si="141"/>
        <v>►</v>
      </c>
      <c r="AN514" s="76"/>
      <c r="AO514" s="76"/>
      <c r="AP514" s="76"/>
      <c r="AQ514" s="76"/>
      <c r="AS514" s="2257"/>
      <c r="AT514" s="2253"/>
      <c r="AU514" s="2253"/>
      <c r="AV514" s="2253"/>
      <c r="AW514" s="2253"/>
      <c r="AX514" s="2253"/>
      <c r="AY514" s="2621"/>
      <c r="BF514"/>
      <c r="BG514"/>
      <c r="BH514"/>
      <c r="BI514"/>
      <c r="BJ514"/>
      <c r="BK514"/>
      <c r="BL514"/>
      <c r="BN514" s="4">
        <v>1</v>
      </c>
    </row>
    <row r="515" spans="1:66" s="48" customFormat="1" ht="21" customHeight="1" x14ac:dyDescent="0.25">
      <c r="A515" s="1401" t="str">
        <f t="shared" si="138"/>
        <v>►</v>
      </c>
      <c r="B515" s="1402" t="str">
        <f t="shared" si="139"/>
        <v>►</v>
      </c>
      <c r="C515" s="1403" t="str">
        <f t="shared" si="144"/>
        <v>►</v>
      </c>
      <c r="D515" s="2475" t="str">
        <f t="shared" si="140"/>
        <v>►</v>
      </c>
      <c r="E515" s="1402" t="str">
        <f t="shared" si="145"/>
        <v>►</v>
      </c>
      <c r="F515" s="1402" t="str">
        <f t="shared" si="146"/>
        <v>►</v>
      </c>
      <c r="G515" s="1402" t="str">
        <f t="shared" si="147"/>
        <v>►</v>
      </c>
      <c r="H515" s="2606"/>
      <c r="R515" s="2607"/>
      <c r="S515" s="2441"/>
      <c r="T515" s="2443"/>
      <c r="U515" s="2442"/>
      <c r="V515" s="2589">
        <f t="shared" si="148"/>
        <v>0</v>
      </c>
      <c r="W515" s="2590" t="str">
        <f>IF(OR(V515=0, ISBLANK(P515)), "", TEXT(ROUND(V515/INDEX(AI153:AI215, MATCH(P515, AH153:AH215, 0)), 0),"# ##0") &amp; " " &amp; P515)</f>
        <v/>
      </c>
      <c r="X515" s="2591">
        <f t="shared" si="149"/>
        <v>0</v>
      </c>
      <c r="Y515" s="2592">
        <f t="shared" si="150"/>
        <v>0</v>
      </c>
      <c r="Z515" s="2592" t="str">
        <f t="shared" si="151"/>
        <v/>
      </c>
      <c r="AA515" s="2581"/>
      <c r="AB515" s="2593">
        <f t="shared" si="142"/>
        <v>0</v>
      </c>
      <c r="AC515" s="2583">
        <v>1</v>
      </c>
      <c r="AD515" s="2594">
        <f t="shared" si="152"/>
        <v>0</v>
      </c>
      <c r="AE515" s="2564"/>
      <c r="AF515" s="2573">
        <f t="shared" si="143"/>
        <v>0</v>
      </c>
      <c r="AG515" s="2574">
        <f t="shared" si="153"/>
        <v>0</v>
      </c>
      <c r="AL515" s="1401" t="str">
        <f t="shared" si="141"/>
        <v>►</v>
      </c>
      <c r="AN515" s="76"/>
      <c r="AO515" s="76"/>
      <c r="AP515" s="76"/>
      <c r="AQ515" s="76"/>
      <c r="AS515" s="2257"/>
      <c r="AT515" s="2253"/>
      <c r="AU515" s="2253"/>
      <c r="AV515" s="2253"/>
      <c r="AW515" s="2253"/>
      <c r="AX515" s="2253"/>
      <c r="AY515" s="2621"/>
      <c r="BF515"/>
      <c r="BG515"/>
      <c r="BH515"/>
      <c r="BI515"/>
      <c r="BJ515"/>
      <c r="BK515"/>
      <c r="BL515"/>
      <c r="BN515" s="4">
        <v>1</v>
      </c>
    </row>
    <row r="516" spans="1:66" s="48" customFormat="1" ht="21" customHeight="1" x14ac:dyDescent="0.25">
      <c r="A516" s="1401" t="str">
        <f t="shared" si="138"/>
        <v>►</v>
      </c>
      <c r="B516" s="1402" t="str">
        <f t="shared" si="139"/>
        <v>►</v>
      </c>
      <c r="C516" s="1403" t="str">
        <f t="shared" si="144"/>
        <v>►</v>
      </c>
      <c r="D516" s="2475" t="str">
        <f t="shared" si="140"/>
        <v>►</v>
      </c>
      <c r="E516" s="1402" t="str">
        <f t="shared" si="145"/>
        <v>►</v>
      </c>
      <c r="F516" s="1402" t="str">
        <f t="shared" si="146"/>
        <v>►</v>
      </c>
      <c r="G516" s="1402" t="str">
        <f t="shared" si="147"/>
        <v>►</v>
      </c>
      <c r="H516" s="2606"/>
      <c r="R516" s="2607"/>
      <c r="S516" s="2441"/>
      <c r="T516" s="2443"/>
      <c r="U516" s="2442"/>
      <c r="V516" s="2577">
        <f t="shared" si="148"/>
        <v>0</v>
      </c>
      <c r="W516" s="2578" t="str">
        <f>IF(OR(V516=0, ISBLANK(P516)), "", TEXT(ROUND(V516/INDEX(AI153:AI215, MATCH(P516, AH153:AH215, 0)), 0),"# ##0") &amp; " " &amp; P516)</f>
        <v/>
      </c>
      <c r="X516" s="2579">
        <f t="shared" si="149"/>
        <v>0</v>
      </c>
      <c r="Y516" s="2580">
        <f t="shared" si="150"/>
        <v>0</v>
      </c>
      <c r="Z516" s="2580" t="str">
        <f t="shared" si="151"/>
        <v/>
      </c>
      <c r="AA516" s="2581"/>
      <c r="AB516" s="2582">
        <f t="shared" si="142"/>
        <v>0</v>
      </c>
      <c r="AC516" s="2583">
        <v>1</v>
      </c>
      <c r="AD516" s="2584">
        <f t="shared" si="152"/>
        <v>0</v>
      </c>
      <c r="AE516" s="2564"/>
      <c r="AF516" s="2573">
        <f t="shared" si="143"/>
        <v>0</v>
      </c>
      <c r="AG516" s="2574">
        <f t="shared" si="153"/>
        <v>0</v>
      </c>
      <c r="AL516" s="1401" t="str">
        <f t="shared" si="141"/>
        <v>►</v>
      </c>
      <c r="AN516" s="76"/>
      <c r="AO516" s="76"/>
      <c r="AP516" s="76"/>
      <c r="AQ516" s="76"/>
      <c r="AS516" s="2257"/>
      <c r="AT516" s="2253"/>
      <c r="AU516" s="2253"/>
      <c r="AV516" s="2253"/>
      <c r="AW516" s="2253"/>
      <c r="AX516" s="2253"/>
      <c r="AY516" s="2621"/>
      <c r="BF516"/>
      <c r="BG516"/>
      <c r="BH516"/>
      <c r="BI516"/>
      <c r="BJ516"/>
      <c r="BK516"/>
      <c r="BL516"/>
      <c r="BN516" s="4">
        <v>1</v>
      </c>
    </row>
    <row r="517" spans="1:66" s="48" customFormat="1" ht="21" customHeight="1" x14ac:dyDescent="0.25">
      <c r="A517" s="1401" t="str">
        <f t="shared" si="138"/>
        <v>►</v>
      </c>
      <c r="B517" s="1402" t="str">
        <f t="shared" si="139"/>
        <v>►</v>
      </c>
      <c r="C517" s="1403" t="str">
        <f t="shared" si="144"/>
        <v>►</v>
      </c>
      <c r="D517" s="2475" t="str">
        <f t="shared" si="140"/>
        <v>►</v>
      </c>
      <c r="E517" s="1402" t="str">
        <f t="shared" si="145"/>
        <v>►</v>
      </c>
      <c r="F517" s="1402" t="str">
        <f t="shared" si="146"/>
        <v>►</v>
      </c>
      <c r="G517" s="1402" t="str">
        <f t="shared" si="147"/>
        <v>►</v>
      </c>
      <c r="H517" s="2606"/>
      <c r="R517" s="2607"/>
      <c r="S517" s="2441"/>
      <c r="T517" s="2443"/>
      <c r="U517" s="2442"/>
      <c r="V517" s="2589">
        <f t="shared" si="148"/>
        <v>0</v>
      </c>
      <c r="W517" s="2590" t="str">
        <f>IF(OR(V517=0, ISBLANK(P517)), "", TEXT(ROUND(V517/INDEX(AI153:AI215, MATCH(P517, AH153:AH215, 0)), 0),"# ##0") &amp; " " &amp; P517)</f>
        <v/>
      </c>
      <c r="X517" s="2591">
        <f t="shared" si="149"/>
        <v>0</v>
      </c>
      <c r="Y517" s="2592">
        <f t="shared" si="150"/>
        <v>0</v>
      </c>
      <c r="Z517" s="2592" t="str">
        <f t="shared" si="151"/>
        <v/>
      </c>
      <c r="AA517" s="2581"/>
      <c r="AB517" s="2593">
        <f t="shared" si="142"/>
        <v>0</v>
      </c>
      <c r="AC517" s="2583">
        <v>1</v>
      </c>
      <c r="AD517" s="2594">
        <f t="shared" si="152"/>
        <v>0</v>
      </c>
      <c r="AE517" s="2564"/>
      <c r="AF517" s="2573">
        <f t="shared" si="143"/>
        <v>0</v>
      </c>
      <c r="AG517" s="2574">
        <f t="shared" si="153"/>
        <v>0</v>
      </c>
      <c r="AL517" s="1401" t="str">
        <f t="shared" si="141"/>
        <v>►</v>
      </c>
      <c r="AN517" s="76"/>
      <c r="AO517" s="76"/>
      <c r="AP517" s="76"/>
      <c r="AQ517" s="76"/>
      <c r="AS517" s="2257"/>
      <c r="AT517" s="2253"/>
      <c r="AU517" s="2253"/>
      <c r="AV517" s="2253"/>
      <c r="AW517" s="2253"/>
      <c r="AX517" s="2253"/>
      <c r="AY517" s="2621"/>
      <c r="BF517"/>
      <c r="BG517"/>
      <c r="BH517"/>
      <c r="BI517"/>
      <c r="BJ517"/>
      <c r="BK517"/>
      <c r="BL517"/>
      <c r="BN517" s="4">
        <v>1</v>
      </c>
    </row>
    <row r="518" spans="1:66" s="48" customFormat="1" ht="21" customHeight="1" x14ac:dyDescent="0.25">
      <c r="A518" s="1401" t="str">
        <f t="shared" si="138"/>
        <v>►</v>
      </c>
      <c r="B518" s="1402" t="str">
        <f t="shared" si="139"/>
        <v>►</v>
      </c>
      <c r="C518" s="1403" t="str">
        <f t="shared" si="144"/>
        <v>►</v>
      </c>
      <c r="D518" s="2475" t="str">
        <f t="shared" si="140"/>
        <v>►</v>
      </c>
      <c r="E518" s="1402" t="str">
        <f t="shared" si="145"/>
        <v>►</v>
      </c>
      <c r="F518" s="1402" t="str">
        <f t="shared" si="146"/>
        <v>►</v>
      </c>
      <c r="G518" s="1402" t="str">
        <f t="shared" si="147"/>
        <v>►</v>
      </c>
      <c r="H518" s="2606"/>
      <c r="R518" s="2607"/>
      <c r="S518" s="2441"/>
      <c r="T518" s="2443"/>
      <c r="U518" s="2442"/>
      <c r="V518" s="2577">
        <f t="shared" si="148"/>
        <v>0</v>
      </c>
      <c r="W518" s="2578" t="str">
        <f>IF(OR(V518=0, ISBLANK(P518)), "", TEXT(ROUND(V518/INDEX(AI153:AI215, MATCH(P518, AH153:AH215, 0)), 0),"# ##0") &amp; " " &amp; P518)</f>
        <v/>
      </c>
      <c r="X518" s="2579">
        <f t="shared" si="149"/>
        <v>0</v>
      </c>
      <c r="Y518" s="2580">
        <f t="shared" si="150"/>
        <v>0</v>
      </c>
      <c r="Z518" s="2580" t="str">
        <f t="shared" si="151"/>
        <v/>
      </c>
      <c r="AA518" s="2581"/>
      <c r="AB518" s="2582">
        <f t="shared" si="142"/>
        <v>0</v>
      </c>
      <c r="AC518" s="2583">
        <v>1</v>
      </c>
      <c r="AD518" s="2584">
        <f t="shared" si="152"/>
        <v>0</v>
      </c>
      <c r="AE518" s="2564"/>
      <c r="AF518" s="2573">
        <f t="shared" si="143"/>
        <v>0</v>
      </c>
      <c r="AG518" s="2574">
        <f t="shared" si="153"/>
        <v>0</v>
      </c>
      <c r="AL518" s="1401" t="str">
        <f t="shared" si="141"/>
        <v>►</v>
      </c>
      <c r="AN518" s="76"/>
      <c r="AO518" s="76"/>
      <c r="AP518" s="76"/>
      <c r="AQ518" s="76"/>
      <c r="AS518" s="2257"/>
      <c r="AT518" s="2253"/>
      <c r="AU518" s="2253"/>
      <c r="AV518" s="2253"/>
      <c r="AW518" s="2253"/>
      <c r="AX518" s="2253"/>
      <c r="AY518" s="2621"/>
      <c r="BF518"/>
      <c r="BG518"/>
      <c r="BH518"/>
      <c r="BI518"/>
      <c r="BJ518"/>
      <c r="BK518"/>
      <c r="BL518"/>
      <c r="BN518" s="4">
        <v>1</v>
      </c>
    </row>
    <row r="519" spans="1:66" s="48" customFormat="1" ht="21" customHeight="1" x14ac:dyDescent="0.25">
      <c r="A519" s="1401" t="str">
        <f t="shared" si="138"/>
        <v>►</v>
      </c>
      <c r="B519" s="1402" t="str">
        <f t="shared" si="139"/>
        <v>►</v>
      </c>
      <c r="C519" s="1403" t="str">
        <f t="shared" si="144"/>
        <v>►</v>
      </c>
      <c r="D519" s="2475" t="str">
        <f t="shared" si="140"/>
        <v>►</v>
      </c>
      <c r="E519" s="1402" t="str">
        <f t="shared" si="145"/>
        <v>►</v>
      </c>
      <c r="F519" s="1402" t="str">
        <f t="shared" si="146"/>
        <v>►</v>
      </c>
      <c r="G519" s="1402" t="str">
        <f t="shared" si="147"/>
        <v>►</v>
      </c>
      <c r="H519" s="2606"/>
      <c r="R519" s="2607"/>
      <c r="S519" s="2441"/>
      <c r="T519" s="2443"/>
      <c r="U519" s="2442"/>
      <c r="V519" s="2589">
        <f t="shared" si="148"/>
        <v>0</v>
      </c>
      <c r="W519" s="2590" t="str">
        <f>IF(OR(V519=0, ISBLANK(P519)), "", TEXT(ROUND(V519/INDEX(AI153:AI215, MATCH(P519, AH153:AH215, 0)), 0),"# ##0") &amp; " " &amp; P519)</f>
        <v/>
      </c>
      <c r="X519" s="2591">
        <f t="shared" si="149"/>
        <v>0</v>
      </c>
      <c r="Y519" s="2592">
        <f t="shared" si="150"/>
        <v>0</v>
      </c>
      <c r="Z519" s="2592" t="str">
        <f t="shared" si="151"/>
        <v/>
      </c>
      <c r="AA519" s="2581"/>
      <c r="AB519" s="2593">
        <f t="shared" si="142"/>
        <v>0</v>
      </c>
      <c r="AC519" s="2583">
        <v>1</v>
      </c>
      <c r="AD519" s="2594">
        <f t="shared" si="152"/>
        <v>0</v>
      </c>
      <c r="AE519" s="2564"/>
      <c r="AF519" s="2573">
        <f t="shared" si="143"/>
        <v>0</v>
      </c>
      <c r="AG519" s="2574">
        <f t="shared" si="153"/>
        <v>0</v>
      </c>
      <c r="AL519" s="1401" t="str">
        <f t="shared" si="141"/>
        <v>►</v>
      </c>
      <c r="AN519" s="76"/>
      <c r="AO519" s="76"/>
      <c r="AP519" s="76"/>
      <c r="AQ519" s="76"/>
      <c r="AS519" s="2257"/>
      <c r="AT519" s="2253"/>
      <c r="AU519" s="2253"/>
      <c r="AV519" s="2253"/>
      <c r="AW519" s="2253"/>
      <c r="AX519" s="2253"/>
      <c r="AY519" s="2621"/>
      <c r="BF519"/>
      <c r="BG519"/>
      <c r="BH519"/>
      <c r="BI519"/>
      <c r="BJ519"/>
      <c r="BK519"/>
      <c r="BL519"/>
      <c r="BN519" s="4">
        <v>1</v>
      </c>
    </row>
    <row r="520" spans="1:66" s="48" customFormat="1" ht="21" customHeight="1" x14ac:dyDescent="0.25">
      <c r="A520" s="1401" t="str">
        <f t="shared" si="138"/>
        <v>►</v>
      </c>
      <c r="B520" s="1402" t="str">
        <f t="shared" si="139"/>
        <v>►</v>
      </c>
      <c r="C520" s="1403" t="str">
        <f t="shared" si="144"/>
        <v>►</v>
      </c>
      <c r="D520" s="2475" t="str">
        <f t="shared" si="140"/>
        <v>►</v>
      </c>
      <c r="E520" s="1402" t="str">
        <f t="shared" si="145"/>
        <v>►</v>
      </c>
      <c r="F520" s="1402" t="str">
        <f t="shared" si="146"/>
        <v>►</v>
      </c>
      <c r="G520" s="1402" t="str">
        <f t="shared" si="147"/>
        <v>►</v>
      </c>
      <c r="H520" s="2606"/>
      <c r="R520" s="2607"/>
      <c r="S520" s="2441"/>
      <c r="T520" s="2443"/>
      <c r="U520" s="2442"/>
      <c r="V520" s="2577">
        <f t="shared" si="148"/>
        <v>0</v>
      </c>
      <c r="W520" s="2578" t="str">
        <f>IF(OR(V520=0, ISBLANK(P520)), "", TEXT(ROUND(V520/INDEX(AI153:AI215, MATCH(P520, AH153:AH215, 0)), 0),"# ##0") &amp; " " &amp; P520)</f>
        <v/>
      </c>
      <c r="X520" s="2579">
        <f t="shared" si="149"/>
        <v>0</v>
      </c>
      <c r="Y520" s="2580">
        <f t="shared" si="150"/>
        <v>0</v>
      </c>
      <c r="Z520" s="2580" t="str">
        <f t="shared" si="151"/>
        <v/>
      </c>
      <c r="AA520" s="2581"/>
      <c r="AB520" s="2582">
        <f t="shared" si="142"/>
        <v>0</v>
      </c>
      <c r="AC520" s="2583">
        <v>1</v>
      </c>
      <c r="AD520" s="2584">
        <f t="shared" si="152"/>
        <v>0</v>
      </c>
      <c r="AE520" s="2564"/>
      <c r="AF520" s="2573">
        <f t="shared" si="143"/>
        <v>0</v>
      </c>
      <c r="AG520" s="2574">
        <f t="shared" si="153"/>
        <v>0</v>
      </c>
      <c r="AL520" s="1401" t="str">
        <f t="shared" si="141"/>
        <v>►</v>
      </c>
      <c r="AN520" s="76"/>
      <c r="AO520" s="76"/>
      <c r="AP520" s="76"/>
      <c r="AQ520" s="76"/>
      <c r="AS520" s="2257"/>
      <c r="AT520" s="2253"/>
      <c r="AU520" s="2253"/>
      <c r="AV520" s="2253"/>
      <c r="AW520" s="2253"/>
      <c r="AX520" s="2253"/>
      <c r="AY520" s="2621"/>
      <c r="BF520"/>
      <c r="BG520"/>
      <c r="BH520"/>
      <c r="BI520"/>
      <c r="BJ520"/>
      <c r="BK520"/>
      <c r="BL520"/>
      <c r="BN520" s="4">
        <v>1</v>
      </c>
    </row>
    <row r="521" spans="1:66" s="48" customFormat="1" ht="21" customHeight="1" x14ac:dyDescent="0.25">
      <c r="A521" s="1401" t="str">
        <f t="shared" si="138"/>
        <v>►</v>
      </c>
      <c r="B521" s="1402" t="str">
        <f t="shared" si="139"/>
        <v>►</v>
      </c>
      <c r="C521" s="1403" t="str">
        <f t="shared" si="144"/>
        <v>►</v>
      </c>
      <c r="D521" s="2475" t="str">
        <f t="shared" si="140"/>
        <v>►</v>
      </c>
      <c r="E521" s="1402" t="str">
        <f t="shared" si="145"/>
        <v>►</v>
      </c>
      <c r="F521" s="1402" t="str">
        <f t="shared" si="146"/>
        <v>►</v>
      </c>
      <c r="G521" s="1402" t="str">
        <f t="shared" si="147"/>
        <v>►</v>
      </c>
      <c r="H521" s="2606"/>
      <c r="R521" s="2607"/>
      <c r="S521" s="2441"/>
      <c r="T521" s="2443"/>
      <c r="U521" s="2442"/>
      <c r="V521" s="2589">
        <f t="shared" si="148"/>
        <v>0</v>
      </c>
      <c r="W521" s="2590" t="str">
        <f>IF(OR(V521=0, ISBLANK(P521)), "", TEXT(ROUND(V521/INDEX(AI153:AI215, MATCH(P521, AH153:AH215, 0)), 0),"# ##0") &amp; " " &amp; P521)</f>
        <v/>
      </c>
      <c r="X521" s="2591">
        <f t="shared" si="149"/>
        <v>0</v>
      </c>
      <c r="Y521" s="2592">
        <f t="shared" si="150"/>
        <v>0</v>
      </c>
      <c r="Z521" s="2592" t="str">
        <f t="shared" si="151"/>
        <v/>
      </c>
      <c r="AA521" s="2581"/>
      <c r="AB521" s="2593">
        <f t="shared" si="142"/>
        <v>0</v>
      </c>
      <c r="AC521" s="2583">
        <v>1</v>
      </c>
      <c r="AD521" s="2594">
        <f t="shared" si="152"/>
        <v>0</v>
      </c>
      <c r="AE521" s="2564"/>
      <c r="AF521" s="2573">
        <f t="shared" si="143"/>
        <v>0</v>
      </c>
      <c r="AG521" s="2574">
        <f t="shared" si="153"/>
        <v>0</v>
      </c>
      <c r="AL521" s="1401" t="str">
        <f t="shared" si="141"/>
        <v>►</v>
      </c>
      <c r="AN521" s="76"/>
      <c r="AO521" s="76"/>
      <c r="AP521" s="76"/>
      <c r="AQ521" s="76"/>
      <c r="AS521" s="2257"/>
      <c r="AT521" s="2253"/>
      <c r="AU521" s="2253"/>
      <c r="AV521" s="2253"/>
      <c r="AW521" s="2253"/>
      <c r="AX521" s="2253"/>
      <c r="AY521" s="2621"/>
      <c r="BF521"/>
      <c r="BG521"/>
      <c r="BH521"/>
      <c r="BI521"/>
      <c r="BJ521"/>
      <c r="BK521"/>
      <c r="BL521"/>
      <c r="BN521" s="4">
        <v>1</v>
      </c>
    </row>
    <row r="522" spans="1:66" s="48" customFormat="1" ht="21" customHeight="1" x14ac:dyDescent="0.25">
      <c r="A522" s="1401" t="str">
        <f t="shared" si="138"/>
        <v>►</v>
      </c>
      <c r="B522" s="1402" t="str">
        <f t="shared" si="139"/>
        <v>►</v>
      </c>
      <c r="C522" s="1403" t="str">
        <f t="shared" si="144"/>
        <v>►</v>
      </c>
      <c r="D522" s="2475" t="str">
        <f t="shared" si="140"/>
        <v>►</v>
      </c>
      <c r="E522" s="1402" t="str">
        <f t="shared" si="145"/>
        <v>►</v>
      </c>
      <c r="F522" s="1402" t="str">
        <f t="shared" si="146"/>
        <v>►</v>
      </c>
      <c r="G522" s="1402" t="str">
        <f t="shared" si="147"/>
        <v>►</v>
      </c>
      <c r="H522" s="2606"/>
      <c r="R522" s="2607"/>
      <c r="S522" s="2441"/>
      <c r="T522" s="2443"/>
      <c r="U522" s="2442"/>
      <c r="V522" s="2577">
        <f t="shared" si="148"/>
        <v>0</v>
      </c>
      <c r="W522" s="2578" t="str">
        <f>IF(OR(V522=0, ISBLANK(P522)), "", TEXT(ROUND(V522/INDEX(AI153:AI215, MATCH(P522, AH153:AH215, 0)), 0),"# ##0") &amp; " " &amp; P522)</f>
        <v/>
      </c>
      <c r="X522" s="2579">
        <f t="shared" si="149"/>
        <v>0</v>
      </c>
      <c r="Y522" s="2580">
        <f t="shared" si="150"/>
        <v>0</v>
      </c>
      <c r="Z522" s="2580" t="str">
        <f t="shared" si="151"/>
        <v/>
      </c>
      <c r="AA522" s="2581"/>
      <c r="AB522" s="2582">
        <f t="shared" si="142"/>
        <v>0</v>
      </c>
      <c r="AC522" s="2583">
        <v>1</v>
      </c>
      <c r="AD522" s="2584">
        <f t="shared" si="152"/>
        <v>0</v>
      </c>
      <c r="AE522" s="2564"/>
      <c r="AF522" s="2573">
        <f t="shared" si="143"/>
        <v>0</v>
      </c>
      <c r="AG522" s="2574">
        <f t="shared" si="153"/>
        <v>0</v>
      </c>
      <c r="AL522" s="1401" t="str">
        <f t="shared" si="141"/>
        <v>►</v>
      </c>
      <c r="AN522" s="76"/>
      <c r="AO522" s="76"/>
      <c r="AP522" s="76"/>
      <c r="AQ522" s="76"/>
      <c r="AS522" s="2257"/>
      <c r="AT522" s="2253"/>
      <c r="AU522" s="2253"/>
      <c r="AV522" s="2253"/>
      <c r="AW522" s="2253"/>
      <c r="AX522" s="2253"/>
      <c r="AY522" s="2621"/>
      <c r="BF522"/>
      <c r="BG522"/>
      <c r="BH522"/>
      <c r="BI522"/>
      <c r="BJ522"/>
      <c r="BK522"/>
      <c r="BL522"/>
      <c r="BN522" s="4">
        <v>1</v>
      </c>
    </row>
    <row r="523" spans="1:66" s="48" customFormat="1" ht="21" customHeight="1" x14ac:dyDescent="0.25">
      <c r="A523" s="1401" t="str">
        <f t="shared" si="138"/>
        <v>►</v>
      </c>
      <c r="B523" s="1402" t="str">
        <f t="shared" si="139"/>
        <v>►</v>
      </c>
      <c r="C523" s="1403" t="str">
        <f t="shared" si="144"/>
        <v>►</v>
      </c>
      <c r="D523" s="2475" t="str">
        <f t="shared" si="140"/>
        <v>►</v>
      </c>
      <c r="E523" s="1402" t="str">
        <f t="shared" si="145"/>
        <v>►</v>
      </c>
      <c r="F523" s="1402" t="str">
        <f t="shared" si="146"/>
        <v>►</v>
      </c>
      <c r="G523" s="1402" t="str">
        <f t="shared" si="147"/>
        <v>►</v>
      </c>
      <c r="H523" s="2606"/>
      <c r="R523" s="2607"/>
      <c r="S523" s="2441"/>
      <c r="T523" s="2443"/>
      <c r="U523" s="2442"/>
      <c r="V523" s="2589">
        <f t="shared" si="148"/>
        <v>0</v>
      </c>
      <c r="W523" s="2590" t="str">
        <f>IF(OR(V523=0, ISBLANK(P523)), "", TEXT(ROUND(V523/INDEX(AI153:AI215, MATCH(P523, AH153:AH215, 0)), 0),"# ##0") &amp; " " &amp; P523)</f>
        <v/>
      </c>
      <c r="X523" s="2591">
        <f t="shared" si="149"/>
        <v>0</v>
      </c>
      <c r="Y523" s="2592">
        <f t="shared" si="150"/>
        <v>0</v>
      </c>
      <c r="Z523" s="2592" t="str">
        <f t="shared" si="151"/>
        <v/>
      </c>
      <c r="AA523" s="2581"/>
      <c r="AB523" s="2593">
        <f t="shared" si="142"/>
        <v>0</v>
      </c>
      <c r="AC523" s="2583">
        <v>1</v>
      </c>
      <c r="AD523" s="2594">
        <f t="shared" si="152"/>
        <v>0</v>
      </c>
      <c r="AE523" s="2564"/>
      <c r="AF523" s="2573">
        <f t="shared" si="143"/>
        <v>0</v>
      </c>
      <c r="AG523" s="2574">
        <f t="shared" si="153"/>
        <v>0</v>
      </c>
      <c r="AL523" s="1401" t="str">
        <f t="shared" si="141"/>
        <v>►</v>
      </c>
      <c r="AN523" s="76"/>
      <c r="AO523" s="76"/>
      <c r="AP523" s="76"/>
      <c r="AQ523" s="76"/>
      <c r="AS523" s="2257"/>
      <c r="AT523" s="2253"/>
      <c r="AU523" s="2253"/>
      <c r="AV523" s="2253"/>
      <c r="AW523" s="2253"/>
      <c r="AX523" s="2253"/>
      <c r="AY523" s="2621"/>
      <c r="BF523"/>
      <c r="BG523"/>
      <c r="BH523"/>
      <c r="BI523"/>
      <c r="BJ523"/>
      <c r="BK523"/>
      <c r="BL523"/>
      <c r="BN523" s="4">
        <v>1</v>
      </c>
    </row>
    <row r="524" spans="1:66" s="48" customFormat="1" ht="21" customHeight="1" x14ac:dyDescent="0.25">
      <c r="A524" s="1401" t="str">
        <f t="shared" si="138"/>
        <v>►</v>
      </c>
      <c r="B524" s="1402" t="str">
        <f t="shared" si="139"/>
        <v>►</v>
      </c>
      <c r="C524" s="1403" t="str">
        <f t="shared" si="144"/>
        <v>►</v>
      </c>
      <c r="D524" s="2475" t="str">
        <f t="shared" si="140"/>
        <v>►</v>
      </c>
      <c r="E524" s="1402" t="str">
        <f t="shared" si="145"/>
        <v>►</v>
      </c>
      <c r="F524" s="1402" t="str">
        <f t="shared" si="146"/>
        <v>►</v>
      </c>
      <c r="G524" s="1402" t="str">
        <f t="shared" si="147"/>
        <v>►</v>
      </c>
      <c r="H524" s="2606"/>
      <c r="R524" s="2607"/>
      <c r="S524" s="2441"/>
      <c r="T524" s="2443"/>
      <c r="U524" s="2442"/>
      <c r="V524" s="2577">
        <f t="shared" si="148"/>
        <v>0</v>
      </c>
      <c r="W524" s="2578" t="str">
        <f>IF(OR(V524=0, ISBLANK(P524)), "", TEXT(ROUND(V524/INDEX(AI153:AI215, MATCH(P524, AH153:AH215, 0)), 0),"# ##0") &amp; " " &amp; P524)</f>
        <v/>
      </c>
      <c r="X524" s="2579">
        <f t="shared" si="149"/>
        <v>0</v>
      </c>
      <c r="Y524" s="2580">
        <f t="shared" si="150"/>
        <v>0</v>
      </c>
      <c r="Z524" s="2580" t="str">
        <f t="shared" si="151"/>
        <v/>
      </c>
      <c r="AA524" s="2581"/>
      <c r="AB524" s="2582">
        <f t="shared" si="142"/>
        <v>0</v>
      </c>
      <c r="AC524" s="2583">
        <v>1</v>
      </c>
      <c r="AD524" s="2584">
        <f t="shared" si="152"/>
        <v>0</v>
      </c>
      <c r="AE524" s="2564"/>
      <c r="AF524" s="2573">
        <f t="shared" si="143"/>
        <v>0</v>
      </c>
      <c r="AG524" s="2574">
        <f t="shared" si="153"/>
        <v>0</v>
      </c>
      <c r="AL524" s="1401" t="str">
        <f t="shared" si="141"/>
        <v>►</v>
      </c>
      <c r="AN524" s="76"/>
      <c r="AO524" s="76"/>
      <c r="AP524" s="76"/>
      <c r="AQ524" s="76"/>
      <c r="AS524" s="2257"/>
      <c r="AT524" s="2253"/>
      <c r="AU524" s="2253"/>
      <c r="AV524" s="2253"/>
      <c r="AW524" s="2253"/>
      <c r="AX524" s="2253"/>
      <c r="AY524" s="2621"/>
      <c r="BF524"/>
      <c r="BG524"/>
      <c r="BH524"/>
      <c r="BI524"/>
      <c r="BJ524"/>
      <c r="BK524"/>
      <c r="BL524"/>
      <c r="BN524" s="4">
        <v>1</v>
      </c>
    </row>
    <row r="525" spans="1:66" s="48" customFormat="1" ht="21" customHeight="1" x14ac:dyDescent="0.25">
      <c r="A525" s="1401" t="str">
        <f t="shared" ref="A525:A588" si="154">IF(H525&lt;&gt;"A", "►", "A")</f>
        <v>►</v>
      </c>
      <c r="B525" s="1402" t="str">
        <f t="shared" ref="B525:B588" si="155">IF(A525="►","►",IF(A525="A",IF(ISTEXT(I525),I525,"")))</f>
        <v>►</v>
      </c>
      <c r="C525" s="1403" t="str">
        <f t="shared" si="144"/>
        <v>►</v>
      </c>
      <c r="D525" s="2475" t="str">
        <f t="shared" ref="D525:D588" si="156">IF(B525="►","►",IFERROR(MID(B525,SEARCH(".",B525)+1,SEARCH(".",B525,SEARCH(".",B525)+1)-SEARCH(".",B525)-1),0))</f>
        <v>►</v>
      </c>
      <c r="E525" s="1402" t="str">
        <f t="shared" si="145"/>
        <v>►</v>
      </c>
      <c r="F525" s="1402" t="str">
        <f t="shared" si="146"/>
        <v>►</v>
      </c>
      <c r="G525" s="1402" t="str">
        <f t="shared" si="147"/>
        <v>►</v>
      </c>
      <c r="H525" s="2606"/>
      <c r="R525" s="2607"/>
      <c r="S525" s="2441"/>
      <c r="T525" s="2443"/>
      <c r="U525" s="2442"/>
      <c r="V525" s="2589">
        <f t="shared" si="148"/>
        <v>0</v>
      </c>
      <c r="W525" s="2590" t="str">
        <f>IF(OR(V525=0, ISBLANK(P525)), "", TEXT(ROUND(V525/INDEX(AI153:AI215, MATCH(P525, AH153:AH215, 0)), 0),"# ##0") &amp; " " &amp; P525)</f>
        <v/>
      </c>
      <c r="X525" s="2591">
        <f t="shared" si="149"/>
        <v>0</v>
      </c>
      <c r="Y525" s="2592">
        <f t="shared" si="150"/>
        <v>0</v>
      </c>
      <c r="Z525" s="2592" t="str">
        <f t="shared" si="151"/>
        <v/>
      </c>
      <c r="AA525" s="2581"/>
      <c r="AB525" s="2593">
        <f t="shared" si="142"/>
        <v>0</v>
      </c>
      <c r="AC525" s="2583">
        <v>1</v>
      </c>
      <c r="AD525" s="2594">
        <f t="shared" si="152"/>
        <v>0</v>
      </c>
      <c r="AE525" s="2564"/>
      <c r="AF525" s="2573">
        <f t="shared" si="143"/>
        <v>0</v>
      </c>
      <c r="AG525" s="2574">
        <f t="shared" si="153"/>
        <v>0</v>
      </c>
      <c r="AL525" s="1401" t="str">
        <f t="shared" si="141"/>
        <v>►</v>
      </c>
      <c r="AN525" s="76"/>
      <c r="AO525" s="76"/>
      <c r="AP525" s="76"/>
      <c r="AQ525" s="76"/>
      <c r="AS525" s="2257"/>
      <c r="AT525" s="2253"/>
      <c r="AU525" s="2253"/>
      <c r="AV525" s="2253"/>
      <c r="AW525" s="2253"/>
      <c r="AX525" s="2253"/>
      <c r="AY525" s="2621"/>
      <c r="BF525"/>
      <c r="BG525"/>
      <c r="BH525"/>
      <c r="BI525"/>
      <c r="BJ525"/>
      <c r="BK525"/>
      <c r="BL525"/>
      <c r="BN525" s="4">
        <v>1</v>
      </c>
    </row>
    <row r="526" spans="1:66" s="48" customFormat="1" ht="21" customHeight="1" x14ac:dyDescent="0.25">
      <c r="A526" s="1401" t="str">
        <f t="shared" si="154"/>
        <v>►</v>
      </c>
      <c r="B526" s="1402" t="str">
        <f t="shared" si="155"/>
        <v>►</v>
      </c>
      <c r="C526" s="1403" t="str">
        <f t="shared" si="144"/>
        <v>►</v>
      </c>
      <c r="D526" s="2475" t="str">
        <f t="shared" si="156"/>
        <v>►</v>
      </c>
      <c r="E526" s="1402" t="str">
        <f t="shared" si="145"/>
        <v>►</v>
      </c>
      <c r="F526" s="1402" t="str">
        <f t="shared" si="146"/>
        <v>►</v>
      </c>
      <c r="G526" s="1402" t="str">
        <f t="shared" si="147"/>
        <v>►</v>
      </c>
      <c r="H526" s="2606"/>
      <c r="R526" s="2607"/>
      <c r="S526" s="2441"/>
      <c r="T526" s="2443"/>
      <c r="U526" s="2442"/>
      <c r="V526" s="2577">
        <f t="shared" si="148"/>
        <v>0</v>
      </c>
      <c r="W526" s="2578" t="str">
        <f>IF(OR(V526=0, ISBLANK(P526)), "", TEXT(ROUND(V526/INDEX(AI153:AI215, MATCH(P526, AH153:AH215, 0)), 0),"# ##0") &amp; " " &amp; P526)</f>
        <v/>
      </c>
      <c r="X526" s="2579">
        <f t="shared" si="149"/>
        <v>0</v>
      </c>
      <c r="Y526" s="2580">
        <f t="shared" si="150"/>
        <v>0</v>
      </c>
      <c r="Z526" s="2580" t="str">
        <f t="shared" si="151"/>
        <v/>
      </c>
      <c r="AA526" s="2581"/>
      <c r="AB526" s="2582">
        <f t="shared" si="142"/>
        <v>0</v>
      </c>
      <c r="AC526" s="2583">
        <v>1</v>
      </c>
      <c r="AD526" s="2584">
        <f t="shared" si="152"/>
        <v>0</v>
      </c>
      <c r="AE526" s="2564"/>
      <c r="AF526" s="2573">
        <f t="shared" si="143"/>
        <v>0</v>
      </c>
      <c r="AG526" s="2574">
        <f t="shared" si="153"/>
        <v>0</v>
      </c>
      <c r="AL526" s="1401" t="str">
        <f t="shared" si="141"/>
        <v>►</v>
      </c>
      <c r="AN526" s="76"/>
      <c r="AO526" s="76"/>
      <c r="AP526" s="76"/>
      <c r="AQ526" s="76"/>
      <c r="AS526" s="2257"/>
      <c r="AT526" s="2253"/>
      <c r="AU526" s="2253"/>
      <c r="AV526" s="2253"/>
      <c r="AW526" s="2253"/>
      <c r="AX526" s="2253"/>
      <c r="AY526" s="2621"/>
      <c r="BF526"/>
      <c r="BG526"/>
      <c r="BH526"/>
      <c r="BI526"/>
      <c r="BJ526"/>
      <c r="BK526"/>
      <c r="BL526"/>
      <c r="BN526" s="4">
        <v>1</v>
      </c>
    </row>
    <row r="527" spans="1:66" s="48" customFormat="1" ht="21" customHeight="1" x14ac:dyDescent="0.25">
      <c r="A527" s="1401" t="str">
        <f t="shared" si="154"/>
        <v>►</v>
      </c>
      <c r="B527" s="1402" t="str">
        <f t="shared" si="155"/>
        <v>►</v>
      </c>
      <c r="C527" s="1403" t="str">
        <f t="shared" si="144"/>
        <v>►</v>
      </c>
      <c r="D527" s="2475" t="str">
        <f t="shared" si="156"/>
        <v>►</v>
      </c>
      <c r="E527" s="1402" t="str">
        <f t="shared" si="145"/>
        <v>►</v>
      </c>
      <c r="F527" s="1402" t="str">
        <f t="shared" si="146"/>
        <v>►</v>
      </c>
      <c r="G527" s="1402" t="str">
        <f t="shared" si="147"/>
        <v>►</v>
      </c>
      <c r="H527" s="2606"/>
      <c r="R527" s="2607"/>
      <c r="S527" s="2441"/>
      <c r="T527" s="2443"/>
      <c r="U527" s="2442"/>
      <c r="V527" s="2589">
        <f t="shared" si="148"/>
        <v>0</v>
      </c>
      <c r="W527" s="2590" t="str">
        <f>IF(OR(V527=0, ISBLANK(P527)), "", TEXT(ROUND(V527/INDEX(AI153:AI215, MATCH(P527, AH153:AH215, 0)), 0),"# ##0") &amp; " " &amp; P527)</f>
        <v/>
      </c>
      <c r="X527" s="2591">
        <f t="shared" si="149"/>
        <v>0</v>
      </c>
      <c r="Y527" s="2592">
        <f t="shared" si="150"/>
        <v>0</v>
      </c>
      <c r="Z527" s="2592" t="str">
        <f t="shared" si="151"/>
        <v/>
      </c>
      <c r="AA527" s="2581"/>
      <c r="AB527" s="2593">
        <f t="shared" si="142"/>
        <v>0</v>
      </c>
      <c r="AC527" s="2583">
        <v>1</v>
      </c>
      <c r="AD527" s="2594">
        <f t="shared" si="152"/>
        <v>0</v>
      </c>
      <c r="AE527" s="2564"/>
      <c r="AF527" s="2573">
        <f t="shared" si="143"/>
        <v>0</v>
      </c>
      <c r="AG527" s="2574">
        <f t="shared" si="153"/>
        <v>0</v>
      </c>
      <c r="AL527" s="1401" t="str">
        <f t="shared" si="141"/>
        <v>►</v>
      </c>
      <c r="AN527" s="76"/>
      <c r="AO527" s="76"/>
      <c r="AP527" s="76"/>
      <c r="AQ527" s="76"/>
      <c r="AS527" s="2257"/>
      <c r="AT527" s="2253"/>
      <c r="AU527" s="2253"/>
      <c r="AV527" s="2253"/>
      <c r="AW527" s="2253"/>
      <c r="AX527" s="2253"/>
      <c r="AY527" s="2621"/>
      <c r="BF527"/>
      <c r="BG527"/>
      <c r="BH527"/>
      <c r="BI527"/>
      <c r="BJ527"/>
      <c r="BK527"/>
      <c r="BL527"/>
      <c r="BN527" s="4">
        <v>1</v>
      </c>
    </row>
    <row r="528" spans="1:66" s="48" customFormat="1" ht="21" customHeight="1" x14ac:dyDescent="0.25">
      <c r="A528" s="1401" t="str">
        <f t="shared" si="154"/>
        <v>►</v>
      </c>
      <c r="B528" s="1402" t="str">
        <f t="shared" si="155"/>
        <v>►</v>
      </c>
      <c r="C528" s="1403" t="str">
        <f t="shared" si="144"/>
        <v>►</v>
      </c>
      <c r="D528" s="2475" t="str">
        <f t="shared" si="156"/>
        <v>►</v>
      </c>
      <c r="E528" s="1402" t="str">
        <f t="shared" si="145"/>
        <v>►</v>
      </c>
      <c r="F528" s="1402" t="str">
        <f t="shared" si="146"/>
        <v>►</v>
      </c>
      <c r="G528" s="1402" t="str">
        <f t="shared" si="147"/>
        <v>►</v>
      </c>
      <c r="H528" s="2606"/>
      <c r="R528" s="2607"/>
      <c r="S528" s="2441"/>
      <c r="T528" s="2443"/>
      <c r="U528" s="2442"/>
      <c r="V528" s="2577">
        <f t="shared" si="148"/>
        <v>0</v>
      </c>
      <c r="W528" s="2578" t="str">
        <f>IF(OR(V528=0, ISBLANK(P528)), "", TEXT(ROUND(V528/INDEX(AI153:AI215, MATCH(P528, AH153:AH215, 0)), 0),"# ##0") &amp; " " &amp; P528)</f>
        <v/>
      </c>
      <c r="X528" s="2579">
        <f t="shared" si="149"/>
        <v>0</v>
      </c>
      <c r="Y528" s="2580">
        <f t="shared" si="150"/>
        <v>0</v>
      </c>
      <c r="Z528" s="2580" t="str">
        <f t="shared" si="151"/>
        <v/>
      </c>
      <c r="AA528" s="2581"/>
      <c r="AB528" s="2582">
        <f t="shared" si="142"/>
        <v>0</v>
      </c>
      <c r="AC528" s="2583">
        <v>1</v>
      </c>
      <c r="AD528" s="2584">
        <f t="shared" si="152"/>
        <v>0</v>
      </c>
      <c r="AE528" s="2564"/>
      <c r="AF528" s="2573">
        <f t="shared" si="143"/>
        <v>0</v>
      </c>
      <c r="AG528" s="2574">
        <f t="shared" si="153"/>
        <v>0</v>
      </c>
      <c r="AL528" s="1401" t="str">
        <f t="shared" si="141"/>
        <v>►</v>
      </c>
      <c r="AN528" s="76"/>
      <c r="AO528" s="76"/>
      <c r="AP528" s="76"/>
      <c r="AQ528" s="76"/>
      <c r="AS528" s="2257"/>
      <c r="AT528" s="2253"/>
      <c r="AU528" s="2253"/>
      <c r="AV528" s="2253"/>
      <c r="AW528" s="2253"/>
      <c r="AX528" s="2253"/>
      <c r="AY528" s="2621"/>
      <c r="BF528"/>
      <c r="BG528"/>
      <c r="BH528"/>
      <c r="BI528"/>
      <c r="BJ528"/>
      <c r="BK528"/>
      <c r="BL528"/>
      <c r="BN528" s="4">
        <v>1</v>
      </c>
    </row>
    <row r="529" spans="1:66" s="48" customFormat="1" ht="21" customHeight="1" x14ac:dyDescent="0.25">
      <c r="A529" s="1401" t="str">
        <f t="shared" si="154"/>
        <v>►</v>
      </c>
      <c r="B529" s="1402" t="str">
        <f t="shared" si="155"/>
        <v>►</v>
      </c>
      <c r="C529" s="1403" t="str">
        <f t="shared" si="144"/>
        <v>►</v>
      </c>
      <c r="D529" s="2475" t="str">
        <f t="shared" si="156"/>
        <v>►</v>
      </c>
      <c r="E529" s="1402" t="str">
        <f t="shared" si="145"/>
        <v>►</v>
      </c>
      <c r="F529" s="1402" t="str">
        <f t="shared" si="146"/>
        <v>►</v>
      </c>
      <c r="G529" s="1402" t="str">
        <f t="shared" si="147"/>
        <v>►</v>
      </c>
      <c r="H529" s="2606"/>
      <c r="R529" s="2607"/>
      <c r="S529" s="2441"/>
      <c r="T529" s="2443"/>
      <c r="U529" s="2442"/>
      <c r="V529" s="2589">
        <f t="shared" si="148"/>
        <v>0</v>
      </c>
      <c r="W529" s="2590" t="str">
        <f>IF(OR(V529=0, ISBLANK(P529)), "", TEXT(ROUND(V529/INDEX(AI153:AI215, MATCH(P529, AH153:AH215, 0)), 0),"# ##0") &amp; " " &amp; P529)</f>
        <v/>
      </c>
      <c r="X529" s="2591">
        <f t="shared" si="149"/>
        <v>0</v>
      </c>
      <c r="Y529" s="2592">
        <f t="shared" si="150"/>
        <v>0</v>
      </c>
      <c r="Z529" s="2592" t="str">
        <f t="shared" si="151"/>
        <v/>
      </c>
      <c r="AA529" s="2581"/>
      <c r="AB529" s="2593">
        <f t="shared" si="142"/>
        <v>0</v>
      </c>
      <c r="AC529" s="2583">
        <v>1</v>
      </c>
      <c r="AD529" s="2594">
        <f t="shared" si="152"/>
        <v>0</v>
      </c>
      <c r="AE529" s="2564"/>
      <c r="AF529" s="2573">
        <f t="shared" si="143"/>
        <v>0</v>
      </c>
      <c r="AG529" s="2574">
        <f t="shared" si="153"/>
        <v>0</v>
      </c>
      <c r="AL529" s="1401" t="str">
        <f t="shared" ref="AL529:AL592" si="157">A529</f>
        <v>►</v>
      </c>
      <c r="AN529" s="76"/>
      <c r="AO529" s="76"/>
      <c r="AP529" s="76"/>
      <c r="AQ529" s="76"/>
      <c r="AS529" s="2257"/>
      <c r="AT529" s="2253"/>
      <c r="AU529" s="2253"/>
      <c r="AV529" s="2253"/>
      <c r="AW529" s="2253"/>
      <c r="AX529" s="2253"/>
      <c r="AY529" s="2621"/>
      <c r="BF529"/>
      <c r="BG529"/>
      <c r="BH529"/>
      <c r="BI529"/>
      <c r="BJ529"/>
      <c r="BK529"/>
      <c r="BL529"/>
      <c r="BN529" s="4">
        <v>1</v>
      </c>
    </row>
    <row r="530" spans="1:66" s="48" customFormat="1" ht="21" customHeight="1" x14ac:dyDescent="0.25">
      <c r="A530" s="1401" t="str">
        <f t="shared" si="154"/>
        <v>►</v>
      </c>
      <c r="B530" s="1402" t="str">
        <f t="shared" si="155"/>
        <v>►</v>
      </c>
      <c r="C530" s="1403" t="str">
        <f t="shared" si="144"/>
        <v>►</v>
      </c>
      <c r="D530" s="2475" t="str">
        <f t="shared" si="156"/>
        <v>►</v>
      </c>
      <c r="E530" s="1402" t="str">
        <f t="shared" si="145"/>
        <v>►</v>
      </c>
      <c r="F530" s="1402" t="str">
        <f t="shared" si="146"/>
        <v>►</v>
      </c>
      <c r="G530" s="1402" t="str">
        <f t="shared" si="147"/>
        <v>►</v>
      </c>
      <c r="H530" s="2606"/>
      <c r="R530" s="2607"/>
      <c r="S530" s="2441"/>
      <c r="T530" s="2443"/>
      <c r="U530" s="2442"/>
      <c r="V530" s="2577">
        <f t="shared" si="148"/>
        <v>0</v>
      </c>
      <c r="W530" s="2578" t="str">
        <f>IF(OR(V530=0, ISBLANK(P530)), "", TEXT(ROUND(V530/INDEX(AI153:AI215, MATCH(P530, AH153:AH215, 0)), 0),"# ##0") &amp; " " &amp; P530)</f>
        <v/>
      </c>
      <c r="X530" s="2579">
        <f t="shared" si="149"/>
        <v>0</v>
      </c>
      <c r="Y530" s="2580">
        <f t="shared" si="150"/>
        <v>0</v>
      </c>
      <c r="Z530" s="2580" t="str">
        <f t="shared" si="151"/>
        <v/>
      </c>
      <c r="AA530" s="2581"/>
      <c r="AB530" s="2582">
        <f t="shared" si="142"/>
        <v>0</v>
      </c>
      <c r="AC530" s="2583">
        <v>1</v>
      </c>
      <c r="AD530" s="2584">
        <f t="shared" si="152"/>
        <v>0</v>
      </c>
      <c r="AE530" s="2564"/>
      <c r="AF530" s="2573">
        <f t="shared" si="143"/>
        <v>0</v>
      </c>
      <c r="AG530" s="2574">
        <f t="shared" si="153"/>
        <v>0</v>
      </c>
      <c r="AL530" s="1401" t="str">
        <f t="shared" si="157"/>
        <v>►</v>
      </c>
      <c r="AN530" s="76"/>
      <c r="AO530" s="76"/>
      <c r="AP530" s="76"/>
      <c r="AQ530" s="76"/>
      <c r="AS530" s="2257"/>
      <c r="AT530" s="2253"/>
      <c r="AU530" s="2253"/>
      <c r="AV530" s="2253"/>
      <c r="AW530" s="2253"/>
      <c r="AX530" s="2253"/>
      <c r="AY530" s="2621"/>
      <c r="BF530"/>
      <c r="BG530"/>
      <c r="BH530"/>
      <c r="BI530"/>
      <c r="BJ530"/>
      <c r="BK530"/>
      <c r="BL530"/>
      <c r="BN530" s="4">
        <v>1</v>
      </c>
    </row>
    <row r="531" spans="1:66" s="48" customFormat="1" ht="21" customHeight="1" x14ac:dyDescent="0.25">
      <c r="A531" s="1401" t="str">
        <f t="shared" si="154"/>
        <v>►</v>
      </c>
      <c r="B531" s="1402" t="str">
        <f t="shared" si="155"/>
        <v>►</v>
      </c>
      <c r="C531" s="1403" t="str">
        <f t="shared" si="144"/>
        <v>►</v>
      </c>
      <c r="D531" s="2475" t="str">
        <f t="shared" si="156"/>
        <v>►</v>
      </c>
      <c r="E531" s="1402" t="str">
        <f t="shared" si="145"/>
        <v>►</v>
      </c>
      <c r="F531" s="1402" t="str">
        <f t="shared" si="146"/>
        <v>►</v>
      </c>
      <c r="G531" s="1402" t="str">
        <f t="shared" si="147"/>
        <v>►</v>
      </c>
      <c r="H531" s="2606"/>
      <c r="R531" s="2607"/>
      <c r="S531" s="2441"/>
      <c r="T531" s="2443"/>
      <c r="U531" s="2442"/>
      <c r="V531" s="2589">
        <f t="shared" si="148"/>
        <v>0</v>
      </c>
      <c r="W531" s="2590" t="str">
        <f>IF(OR(V531=0, ISBLANK(P531)), "", TEXT(ROUND(V531/INDEX(AI153:AI215, MATCH(P531, AH153:AH215, 0)), 0),"# ##0") &amp; " " &amp; P531)</f>
        <v/>
      </c>
      <c r="X531" s="2591">
        <f t="shared" si="149"/>
        <v>0</v>
      </c>
      <c r="Y531" s="2592">
        <f t="shared" si="150"/>
        <v>0</v>
      </c>
      <c r="Z531" s="2592" t="str">
        <f t="shared" si="151"/>
        <v/>
      </c>
      <c r="AA531" s="2581"/>
      <c r="AB531" s="2593">
        <f t="shared" ref="AB531:AB594" si="158">IF(ISBLANK(AA531), V531, V531*(1-AA531/100))</f>
        <v>0</v>
      </c>
      <c r="AC531" s="2583">
        <v>1</v>
      </c>
      <c r="AD531" s="2594">
        <f t="shared" si="152"/>
        <v>0</v>
      </c>
      <c r="AE531" s="2564"/>
      <c r="AF531" s="2573">
        <f t="shared" ref="AF531:AF594" si="159">IFERROR(IF(ISNUMBER(U531)*ISNUMBER(S531),U531/S531,0),0)</f>
        <v>0</v>
      </c>
      <c r="AG531" s="2574">
        <f t="shared" si="153"/>
        <v>0</v>
      </c>
      <c r="AL531" s="1401" t="str">
        <f t="shared" si="157"/>
        <v>►</v>
      </c>
      <c r="AN531" s="76"/>
      <c r="AO531" s="76"/>
      <c r="AP531" s="76"/>
      <c r="AQ531" s="76"/>
      <c r="AS531" s="2257"/>
      <c r="AT531" s="2253"/>
      <c r="AU531" s="2253"/>
      <c r="AV531" s="2253"/>
      <c r="AW531" s="2253"/>
      <c r="AX531" s="2253"/>
      <c r="AY531" s="2621"/>
      <c r="BF531"/>
      <c r="BG531"/>
      <c r="BH531"/>
      <c r="BI531"/>
      <c r="BJ531"/>
      <c r="BK531"/>
      <c r="BL531"/>
      <c r="BN531" s="4">
        <v>1</v>
      </c>
    </row>
    <row r="532" spans="1:66" s="48" customFormat="1" ht="21" customHeight="1" x14ac:dyDescent="0.25">
      <c r="A532" s="1401" t="str">
        <f t="shared" si="154"/>
        <v>►</v>
      </c>
      <c r="B532" s="1402" t="str">
        <f t="shared" si="155"/>
        <v>►</v>
      </c>
      <c r="C532" s="1403" t="str">
        <f t="shared" si="144"/>
        <v>►</v>
      </c>
      <c r="D532" s="2475" t="str">
        <f t="shared" si="156"/>
        <v>►</v>
      </c>
      <c r="E532" s="1402" t="str">
        <f t="shared" si="145"/>
        <v>►</v>
      </c>
      <c r="F532" s="1402" t="str">
        <f t="shared" si="146"/>
        <v>►</v>
      </c>
      <c r="G532" s="1402" t="str">
        <f t="shared" si="147"/>
        <v>►</v>
      </c>
      <c r="H532" s="2606"/>
      <c r="R532" s="2607"/>
      <c r="S532" s="2441"/>
      <c r="T532" s="2443"/>
      <c r="U532" s="2442"/>
      <c r="V532" s="2577">
        <f t="shared" si="148"/>
        <v>0</v>
      </c>
      <c r="W532" s="2578" t="str">
        <f>IF(OR(V532=0, ISBLANK(P532)), "", TEXT(ROUND(V532/INDEX(AI153:AI215, MATCH(P532, AH153:AH215, 0)), 0),"# ##0") &amp; " " &amp; P532)</f>
        <v/>
      </c>
      <c r="X532" s="2579">
        <f t="shared" si="149"/>
        <v>0</v>
      </c>
      <c r="Y532" s="2580">
        <f t="shared" si="150"/>
        <v>0</v>
      </c>
      <c r="Z532" s="2580" t="str">
        <f t="shared" si="151"/>
        <v/>
      </c>
      <c r="AA532" s="2581"/>
      <c r="AB532" s="2582">
        <f t="shared" si="158"/>
        <v>0</v>
      </c>
      <c r="AC532" s="2583">
        <v>1</v>
      </c>
      <c r="AD532" s="2584">
        <f t="shared" si="152"/>
        <v>0</v>
      </c>
      <c r="AE532" s="2564"/>
      <c r="AF532" s="2573">
        <f t="shared" si="159"/>
        <v>0</v>
      </c>
      <c r="AG532" s="2574">
        <f t="shared" si="153"/>
        <v>0</v>
      </c>
      <c r="AL532" s="1401" t="str">
        <f t="shared" si="157"/>
        <v>►</v>
      </c>
      <c r="AN532" s="76"/>
      <c r="AO532" s="76"/>
      <c r="AP532" s="76"/>
      <c r="AQ532" s="76"/>
      <c r="AS532" s="2257"/>
      <c r="AT532" s="2253"/>
      <c r="AU532" s="2253"/>
      <c r="AV532" s="2253"/>
      <c r="AW532" s="2253"/>
      <c r="AX532" s="2253"/>
      <c r="AY532" s="2621"/>
      <c r="BF532"/>
      <c r="BG532"/>
      <c r="BH532"/>
      <c r="BI532"/>
      <c r="BJ532"/>
      <c r="BK532"/>
      <c r="BL532"/>
      <c r="BN532" s="4">
        <v>1</v>
      </c>
    </row>
    <row r="533" spans="1:66" s="48" customFormat="1" ht="21" customHeight="1" x14ac:dyDescent="0.25">
      <c r="A533" s="1401" t="str">
        <f t="shared" si="154"/>
        <v>►</v>
      </c>
      <c r="B533" s="1402" t="str">
        <f t="shared" si="155"/>
        <v>►</v>
      </c>
      <c r="C533" s="1403" t="str">
        <f t="shared" si="144"/>
        <v>►</v>
      </c>
      <c r="D533" s="2475" t="str">
        <f t="shared" si="156"/>
        <v>►</v>
      </c>
      <c r="E533" s="1402" t="str">
        <f t="shared" si="145"/>
        <v>►</v>
      </c>
      <c r="F533" s="1402" t="str">
        <f t="shared" si="146"/>
        <v>►</v>
      </c>
      <c r="G533" s="1402" t="str">
        <f t="shared" si="147"/>
        <v>►</v>
      </c>
      <c r="H533" s="2606"/>
      <c r="R533" s="2607"/>
      <c r="S533" s="2441"/>
      <c r="T533" s="2443"/>
      <c r="U533" s="2442"/>
      <c r="V533" s="2589">
        <f t="shared" si="148"/>
        <v>0</v>
      </c>
      <c r="W533" s="2590" t="str">
        <f>IF(OR(V533=0, ISBLANK(P533)), "", TEXT(ROUND(V533/INDEX(AI153:AI215, MATCH(P533, AH153:AH215, 0)), 0),"# ##0") &amp; " " &amp; P533)</f>
        <v/>
      </c>
      <c r="X533" s="2591">
        <f t="shared" si="149"/>
        <v>0</v>
      </c>
      <c r="Y533" s="2592">
        <f t="shared" si="150"/>
        <v>0</v>
      </c>
      <c r="Z533" s="2592" t="str">
        <f t="shared" si="151"/>
        <v/>
      </c>
      <c r="AA533" s="2581"/>
      <c r="AB533" s="2593">
        <f t="shared" si="158"/>
        <v>0</v>
      </c>
      <c r="AC533" s="2583">
        <v>1</v>
      </c>
      <c r="AD533" s="2594">
        <f t="shared" si="152"/>
        <v>0</v>
      </c>
      <c r="AE533" s="2564"/>
      <c r="AF533" s="2573">
        <f t="shared" si="159"/>
        <v>0</v>
      </c>
      <c r="AG533" s="2574">
        <f t="shared" si="153"/>
        <v>0</v>
      </c>
      <c r="AL533" s="1401" t="str">
        <f t="shared" si="157"/>
        <v>►</v>
      </c>
      <c r="AN533" s="76"/>
      <c r="AO533" s="76"/>
      <c r="AP533" s="76"/>
      <c r="AQ533" s="76"/>
      <c r="AS533" s="2257"/>
      <c r="AT533" s="2253"/>
      <c r="AU533" s="2253"/>
      <c r="AV533" s="2253"/>
      <c r="AW533" s="2253"/>
      <c r="AX533" s="2253"/>
      <c r="AY533" s="2621"/>
      <c r="BF533"/>
      <c r="BG533"/>
      <c r="BH533"/>
      <c r="BI533"/>
      <c r="BJ533"/>
      <c r="BK533"/>
      <c r="BL533"/>
      <c r="BN533" s="4">
        <v>1</v>
      </c>
    </row>
    <row r="534" spans="1:66" s="48" customFormat="1" ht="21" customHeight="1" x14ac:dyDescent="0.25">
      <c r="A534" s="1401" t="str">
        <f t="shared" si="154"/>
        <v>►</v>
      </c>
      <c r="B534" s="1402" t="str">
        <f t="shared" si="155"/>
        <v>►</v>
      </c>
      <c r="C534" s="1403" t="str">
        <f t="shared" si="144"/>
        <v>►</v>
      </c>
      <c r="D534" s="2475" t="str">
        <f t="shared" si="156"/>
        <v>►</v>
      </c>
      <c r="E534" s="1402" t="str">
        <f t="shared" si="145"/>
        <v>►</v>
      </c>
      <c r="F534" s="1402" t="str">
        <f t="shared" si="146"/>
        <v>►</v>
      </c>
      <c r="G534" s="1402" t="str">
        <f t="shared" si="147"/>
        <v>►</v>
      </c>
      <c r="H534" s="2606"/>
      <c r="R534" s="2607"/>
      <c r="S534" s="2441"/>
      <c r="T534" s="2443"/>
      <c r="U534" s="2442"/>
      <c r="V534" s="2577">
        <f t="shared" si="148"/>
        <v>0</v>
      </c>
      <c r="W534" s="2578" t="str">
        <f>IF(OR(V534=0, ISBLANK(P534)), "", TEXT(ROUND(V534/INDEX(AI153:AI215, MATCH(P534, AH153:AH215, 0)), 0),"# ##0") &amp; " " &amp; P534)</f>
        <v/>
      </c>
      <c r="X534" s="2579">
        <f t="shared" si="149"/>
        <v>0</v>
      </c>
      <c r="Y534" s="2580">
        <f t="shared" si="150"/>
        <v>0</v>
      </c>
      <c r="Z534" s="2580" t="str">
        <f t="shared" si="151"/>
        <v/>
      </c>
      <c r="AA534" s="2581"/>
      <c r="AB534" s="2582">
        <f t="shared" si="158"/>
        <v>0</v>
      </c>
      <c r="AC534" s="2583">
        <v>1</v>
      </c>
      <c r="AD534" s="2584">
        <f t="shared" si="152"/>
        <v>0</v>
      </c>
      <c r="AE534" s="2564"/>
      <c r="AF534" s="2573">
        <f t="shared" si="159"/>
        <v>0</v>
      </c>
      <c r="AG534" s="2574">
        <f t="shared" si="153"/>
        <v>0</v>
      </c>
      <c r="AL534" s="1401" t="str">
        <f t="shared" si="157"/>
        <v>►</v>
      </c>
      <c r="AN534" s="76"/>
      <c r="AO534" s="76"/>
      <c r="AP534" s="76"/>
      <c r="AQ534" s="76"/>
      <c r="AS534" s="2257"/>
      <c r="AT534" s="2253"/>
      <c r="AU534" s="2253"/>
      <c r="AV534" s="2253"/>
      <c r="AW534" s="2253"/>
      <c r="AX534" s="2253"/>
      <c r="AY534" s="2621"/>
      <c r="BF534"/>
      <c r="BG534"/>
      <c r="BH534"/>
      <c r="BI534"/>
      <c r="BJ534"/>
      <c r="BK534"/>
      <c r="BL534"/>
      <c r="BN534" s="4">
        <v>1</v>
      </c>
    </row>
    <row r="535" spans="1:66" s="48" customFormat="1" ht="21" customHeight="1" x14ac:dyDescent="0.25">
      <c r="A535" s="1401" t="str">
        <f t="shared" si="154"/>
        <v>►</v>
      </c>
      <c r="B535" s="1402" t="str">
        <f t="shared" si="155"/>
        <v>►</v>
      </c>
      <c r="C535" s="1403" t="str">
        <f t="shared" si="144"/>
        <v>►</v>
      </c>
      <c r="D535" s="2475" t="str">
        <f t="shared" si="156"/>
        <v>►</v>
      </c>
      <c r="E535" s="1402" t="str">
        <f t="shared" si="145"/>
        <v>►</v>
      </c>
      <c r="F535" s="1402" t="str">
        <f t="shared" si="146"/>
        <v>►</v>
      </c>
      <c r="G535" s="1402" t="str">
        <f t="shared" si="147"/>
        <v>►</v>
      </c>
      <c r="H535" s="2606"/>
      <c r="R535" s="2607"/>
      <c r="S535" s="2441"/>
      <c r="T535" s="2443"/>
      <c r="U535" s="2442"/>
      <c r="V535" s="2589">
        <f t="shared" si="148"/>
        <v>0</v>
      </c>
      <c r="W535" s="2590" t="str">
        <f>IF(OR(V535=0, ISBLANK(P535)), "", TEXT(ROUND(V535/INDEX(AI153:AI215, MATCH(P535, AH153:AH215, 0)), 0),"# ##0") &amp; " " &amp; P535)</f>
        <v/>
      </c>
      <c r="X535" s="2591">
        <f t="shared" si="149"/>
        <v>0</v>
      </c>
      <c r="Y535" s="2592">
        <f t="shared" si="150"/>
        <v>0</v>
      </c>
      <c r="Z535" s="2592" t="str">
        <f t="shared" si="151"/>
        <v/>
      </c>
      <c r="AA535" s="2581"/>
      <c r="AB535" s="2593">
        <f t="shared" si="158"/>
        <v>0</v>
      </c>
      <c r="AC535" s="2583">
        <v>1</v>
      </c>
      <c r="AD535" s="2594">
        <f t="shared" si="152"/>
        <v>0</v>
      </c>
      <c r="AE535" s="2564"/>
      <c r="AF535" s="2573">
        <f t="shared" si="159"/>
        <v>0</v>
      </c>
      <c r="AG535" s="2574">
        <f t="shared" si="153"/>
        <v>0</v>
      </c>
      <c r="AL535" s="1401" t="str">
        <f t="shared" si="157"/>
        <v>►</v>
      </c>
      <c r="AN535" s="76"/>
      <c r="AO535" s="76"/>
      <c r="AP535" s="76"/>
      <c r="AQ535" s="76"/>
      <c r="AS535" s="2257"/>
      <c r="AT535" s="2253"/>
      <c r="AU535" s="2253"/>
      <c r="AV535" s="2253"/>
      <c r="AW535" s="2253"/>
      <c r="AX535" s="2253"/>
      <c r="AY535" s="2621"/>
      <c r="BF535" s="31"/>
      <c r="BG535" s="31"/>
      <c r="BH535" s="31"/>
      <c r="BI535" s="31"/>
      <c r="BJ535" s="31"/>
      <c r="BK535" s="31"/>
      <c r="BL535" s="31"/>
      <c r="BN535" s="4">
        <v>1</v>
      </c>
    </row>
    <row r="536" spans="1:66" s="48" customFormat="1" ht="15.75" x14ac:dyDescent="0.25">
      <c r="A536" s="1401" t="str">
        <f t="shared" si="154"/>
        <v>►</v>
      </c>
      <c r="B536" s="1402" t="str">
        <f t="shared" si="155"/>
        <v>►</v>
      </c>
      <c r="C536" s="1403" t="str">
        <f t="shared" si="144"/>
        <v>►</v>
      </c>
      <c r="D536" s="2475" t="str">
        <f t="shared" si="156"/>
        <v>►</v>
      </c>
      <c r="E536" s="1402" t="str">
        <f t="shared" si="145"/>
        <v>►</v>
      </c>
      <c r="F536" s="1402" t="str">
        <f t="shared" si="146"/>
        <v>►</v>
      </c>
      <c r="G536" s="1402" t="str">
        <f t="shared" si="147"/>
        <v>►</v>
      </c>
      <c r="H536" s="2606"/>
      <c r="R536" s="2607"/>
      <c r="S536" s="2441"/>
      <c r="T536" s="2443"/>
      <c r="U536" s="2442"/>
      <c r="V536" s="2577">
        <f t="shared" si="148"/>
        <v>0</v>
      </c>
      <c r="W536" s="2578" t="str">
        <f>IF(OR(V536=0, ISBLANK(P536)), "", TEXT(ROUND(V536/INDEX(AI153:AI215, MATCH(P536, AH153:AH215, 0)), 0),"# ##0") &amp; " " &amp; P536)</f>
        <v/>
      </c>
      <c r="X536" s="2579">
        <f t="shared" si="149"/>
        <v>0</v>
      </c>
      <c r="Y536" s="2580">
        <f t="shared" si="150"/>
        <v>0</v>
      </c>
      <c r="Z536" s="2580" t="str">
        <f t="shared" si="151"/>
        <v/>
      </c>
      <c r="AA536" s="2581"/>
      <c r="AB536" s="2582">
        <f t="shared" si="158"/>
        <v>0</v>
      </c>
      <c r="AC536" s="2583">
        <v>1</v>
      </c>
      <c r="AD536" s="2584">
        <f t="shared" si="152"/>
        <v>0</v>
      </c>
      <c r="AE536" s="2564"/>
      <c r="AF536" s="2573">
        <f t="shared" si="159"/>
        <v>0</v>
      </c>
      <c r="AG536" s="2574">
        <f t="shared" si="153"/>
        <v>0</v>
      </c>
      <c r="AL536" s="1401" t="str">
        <f t="shared" si="157"/>
        <v>►</v>
      </c>
      <c r="AN536" s="76"/>
      <c r="AO536" s="76"/>
      <c r="AP536" s="76"/>
      <c r="AQ536" s="76"/>
      <c r="AS536" s="2257"/>
      <c r="AT536" s="2253"/>
      <c r="AU536" s="2253"/>
      <c r="AV536" s="2253"/>
      <c r="AW536" s="2253"/>
      <c r="AX536" s="2253"/>
      <c r="AY536" s="2621"/>
      <c r="BF536"/>
      <c r="BG536"/>
      <c r="BH536"/>
      <c r="BI536"/>
      <c r="BJ536"/>
      <c r="BK536"/>
      <c r="BL536"/>
      <c r="BN536" s="4">
        <v>1</v>
      </c>
    </row>
    <row r="537" spans="1:66" s="48" customFormat="1" ht="15.75" x14ac:dyDescent="0.25">
      <c r="A537" s="1401" t="str">
        <f t="shared" si="154"/>
        <v>►</v>
      </c>
      <c r="B537" s="1402" t="str">
        <f t="shared" si="155"/>
        <v>►</v>
      </c>
      <c r="C537" s="1403" t="str">
        <f t="shared" si="144"/>
        <v>►</v>
      </c>
      <c r="D537" s="2475" t="str">
        <f t="shared" si="156"/>
        <v>►</v>
      </c>
      <c r="E537" s="1402" t="str">
        <f t="shared" si="145"/>
        <v>►</v>
      </c>
      <c r="F537" s="1402" t="str">
        <f t="shared" si="146"/>
        <v>►</v>
      </c>
      <c r="G537" s="1402" t="str">
        <f t="shared" si="147"/>
        <v>►</v>
      </c>
      <c r="H537" s="2606"/>
      <c r="R537" s="2607"/>
      <c r="S537" s="2441"/>
      <c r="T537" s="2443"/>
      <c r="U537" s="2442"/>
      <c r="V537" s="2589">
        <f t="shared" si="148"/>
        <v>0</v>
      </c>
      <c r="W537" s="2590" t="str">
        <f>IF(OR(V537=0, ISBLANK(P537)), "", TEXT(ROUND(V537/INDEX(AI153:AI215, MATCH(P537, AH153:AH215, 0)), 0),"# ##0") &amp; " " &amp; P537)</f>
        <v/>
      </c>
      <c r="X537" s="2591">
        <f t="shared" si="149"/>
        <v>0</v>
      </c>
      <c r="Y537" s="2592">
        <f t="shared" si="150"/>
        <v>0</v>
      </c>
      <c r="Z537" s="2592" t="str">
        <f t="shared" si="151"/>
        <v/>
      </c>
      <c r="AA537" s="2581"/>
      <c r="AB537" s="2593">
        <f t="shared" si="158"/>
        <v>0</v>
      </c>
      <c r="AC537" s="2583">
        <v>1</v>
      </c>
      <c r="AD537" s="2594">
        <f t="shared" si="152"/>
        <v>0</v>
      </c>
      <c r="AE537" s="2564"/>
      <c r="AF537" s="2573">
        <f t="shared" si="159"/>
        <v>0</v>
      </c>
      <c r="AG537" s="2574">
        <f t="shared" si="153"/>
        <v>0</v>
      </c>
      <c r="AL537" s="1401" t="str">
        <f t="shared" si="157"/>
        <v>►</v>
      </c>
      <c r="AN537" s="76"/>
      <c r="AO537" s="76"/>
      <c r="AP537" s="76"/>
      <c r="AQ537" s="76"/>
      <c r="AS537" s="2257"/>
      <c r="AT537" s="2253"/>
      <c r="AU537" s="2253"/>
      <c r="AV537" s="2253"/>
      <c r="AW537" s="2253"/>
      <c r="AX537" s="2253"/>
      <c r="AY537" s="2621"/>
      <c r="BF537"/>
      <c r="BG537"/>
      <c r="BH537"/>
      <c r="BI537"/>
      <c r="BJ537"/>
      <c r="BK537"/>
      <c r="BL537"/>
      <c r="BN537" s="4">
        <v>1</v>
      </c>
    </row>
    <row r="538" spans="1:66" s="48" customFormat="1" ht="15.75" customHeight="1" x14ac:dyDescent="0.25">
      <c r="A538" s="1401" t="str">
        <f t="shared" si="154"/>
        <v>►</v>
      </c>
      <c r="B538" s="1402" t="str">
        <f t="shared" si="155"/>
        <v>►</v>
      </c>
      <c r="C538" s="1403" t="str">
        <f t="shared" si="144"/>
        <v>►</v>
      </c>
      <c r="D538" s="2475" t="str">
        <f t="shared" si="156"/>
        <v>►</v>
      </c>
      <c r="E538" s="1402" t="str">
        <f t="shared" si="145"/>
        <v>►</v>
      </c>
      <c r="F538" s="1402" t="str">
        <f t="shared" si="146"/>
        <v>►</v>
      </c>
      <c r="G538" s="1402" t="str">
        <f t="shared" si="147"/>
        <v>►</v>
      </c>
      <c r="H538" s="2606"/>
      <c r="R538" s="2607"/>
      <c r="S538" s="2441"/>
      <c r="T538" s="2443"/>
      <c r="U538" s="2442"/>
      <c r="V538" s="2577">
        <f t="shared" si="148"/>
        <v>0</v>
      </c>
      <c r="W538" s="2578" t="str">
        <f>IF(OR(V538=0, ISBLANK(P538)), "", TEXT(ROUND(V538/INDEX(AI153:AI215, MATCH(P538, AH153:AH215, 0)), 0),"# ##0") &amp; " " &amp; P538)</f>
        <v/>
      </c>
      <c r="X538" s="2579">
        <f t="shared" si="149"/>
        <v>0</v>
      </c>
      <c r="Y538" s="2580">
        <f t="shared" si="150"/>
        <v>0</v>
      </c>
      <c r="Z538" s="2580" t="str">
        <f t="shared" si="151"/>
        <v/>
      </c>
      <c r="AA538" s="2581"/>
      <c r="AB538" s="2582">
        <f t="shared" si="158"/>
        <v>0</v>
      </c>
      <c r="AC538" s="2583">
        <v>1</v>
      </c>
      <c r="AD538" s="2584">
        <f t="shared" si="152"/>
        <v>0</v>
      </c>
      <c r="AE538" s="2564"/>
      <c r="AF538" s="2573">
        <f t="shared" si="159"/>
        <v>0</v>
      </c>
      <c r="AG538" s="2574">
        <f t="shared" si="153"/>
        <v>0</v>
      </c>
      <c r="AL538" s="1401" t="str">
        <f t="shared" si="157"/>
        <v>►</v>
      </c>
      <c r="AN538" s="76"/>
      <c r="AO538" s="76"/>
      <c r="AP538" s="76"/>
      <c r="AQ538" s="76"/>
      <c r="AS538" s="2257"/>
      <c r="AT538" s="2253"/>
      <c r="AU538" s="2253"/>
      <c r="AV538" s="2253"/>
      <c r="AW538" s="2253"/>
      <c r="AX538" s="2253"/>
      <c r="AY538" s="2621"/>
      <c r="BF538"/>
      <c r="BG538"/>
      <c r="BH538"/>
      <c r="BI538"/>
      <c r="BJ538"/>
      <c r="BK538"/>
      <c r="BL538"/>
      <c r="BN538" s="4">
        <v>1</v>
      </c>
    </row>
    <row r="539" spans="1:66" s="48" customFormat="1" ht="15.75" x14ac:dyDescent="0.25">
      <c r="A539" s="1401" t="str">
        <f t="shared" si="154"/>
        <v>►</v>
      </c>
      <c r="B539" s="1402" t="str">
        <f t="shared" si="155"/>
        <v>►</v>
      </c>
      <c r="C539" s="1403" t="str">
        <f t="shared" si="144"/>
        <v>►</v>
      </c>
      <c r="D539" s="2475" t="str">
        <f t="shared" si="156"/>
        <v>►</v>
      </c>
      <c r="E539" s="1402" t="str">
        <f t="shared" si="145"/>
        <v>►</v>
      </c>
      <c r="F539" s="1402" t="str">
        <f t="shared" si="146"/>
        <v>►</v>
      </c>
      <c r="G539" s="1402" t="str">
        <f t="shared" si="147"/>
        <v>►</v>
      </c>
      <c r="H539" s="2606"/>
      <c r="R539" s="2607"/>
      <c r="S539" s="2441"/>
      <c r="T539" s="2443"/>
      <c r="U539" s="2442"/>
      <c r="V539" s="2589">
        <f t="shared" si="148"/>
        <v>0</v>
      </c>
      <c r="W539" s="2590" t="str">
        <f>IF(OR(V539=0, ISBLANK(P539)), "", TEXT(ROUND(V539/INDEX(AI153:AI215, MATCH(P539, AH153:AH215, 0)), 0),"# ##0") &amp; " " &amp; P539)</f>
        <v/>
      </c>
      <c r="X539" s="2591">
        <f t="shared" si="149"/>
        <v>0</v>
      </c>
      <c r="Y539" s="2592">
        <f t="shared" si="150"/>
        <v>0</v>
      </c>
      <c r="Z539" s="2592" t="str">
        <f t="shared" si="151"/>
        <v/>
      </c>
      <c r="AA539" s="2581"/>
      <c r="AB539" s="2593">
        <f t="shared" si="158"/>
        <v>0</v>
      </c>
      <c r="AC539" s="2583">
        <v>1</v>
      </c>
      <c r="AD539" s="2594">
        <f t="shared" si="152"/>
        <v>0</v>
      </c>
      <c r="AE539" s="2564"/>
      <c r="AF539" s="2573">
        <f t="shared" si="159"/>
        <v>0</v>
      </c>
      <c r="AG539" s="2574">
        <f t="shared" si="153"/>
        <v>0</v>
      </c>
      <c r="AL539" s="1401" t="str">
        <f t="shared" si="157"/>
        <v>►</v>
      </c>
      <c r="AN539" s="76"/>
      <c r="AO539" s="76"/>
      <c r="AP539" s="76"/>
      <c r="AQ539" s="76"/>
      <c r="AS539" s="2257"/>
      <c r="AT539" s="2253"/>
      <c r="AU539" s="2253"/>
      <c r="AV539" s="2253"/>
      <c r="AW539" s="2253"/>
      <c r="AX539" s="2253"/>
      <c r="AY539" s="2621"/>
      <c r="BF539"/>
      <c r="BG539"/>
      <c r="BH539"/>
      <c r="BI539"/>
      <c r="BJ539"/>
      <c r="BK539"/>
      <c r="BL539"/>
      <c r="BN539" s="4">
        <v>1</v>
      </c>
    </row>
    <row r="540" spans="1:66" s="48" customFormat="1" ht="15.75" x14ac:dyDescent="0.25">
      <c r="A540" s="1401" t="str">
        <f t="shared" si="154"/>
        <v>►</v>
      </c>
      <c r="B540" s="1402" t="str">
        <f t="shared" si="155"/>
        <v>►</v>
      </c>
      <c r="C540" s="1403" t="str">
        <f t="shared" ref="C540:C603" si="160">IF(B540="►", "►", IFERROR(LEFT(B540, SEARCH(".", B540)-1), 0))</f>
        <v>►</v>
      </c>
      <c r="D540" s="2475" t="str">
        <f t="shared" si="156"/>
        <v>►</v>
      </c>
      <c r="E540" s="1402" t="str">
        <f t="shared" ref="E540:E603" si="161">IF(B540="►", "►", IFERROR(MID(B540, SEARCH(".", B540, SEARCH(".", B540)+1)+1, SEARCH(".", B540, SEARCH(".", B540, SEARCH(".", B540)+1)+1) - SEARCH(".", B540, SEARCH(".", B540)+1)-1), 0))</f>
        <v>►</v>
      </c>
      <c r="F540" s="1402" t="str">
        <f t="shared" ref="F540:F603" si="162">IF(B540="►", "►", IFERROR(MID(B540, SEARCH(".", B540, SEARCH(".", B540, SEARCH(".", B540)+1)+1)+1, SEARCH(".", B540, SEARCH(".", B540, SEARCH(".", B540, SEARCH(".", B540)+1)+1)+1) - SEARCH(".", B540, SEARCH(".", B540, SEARCH(".", B540)+1)+1)-1), 0))</f>
        <v>►</v>
      </c>
      <c r="G540" s="1402" t="str">
        <f t="shared" ref="G540:G603" si="163">IF(OR(B540="►", ISBLANK(B540)), "►", IFERROR(RIGHT(B540, LEN(B540)-FIND("►", B540)-1), ""))</f>
        <v>►</v>
      </c>
      <c r="H540" s="2606"/>
      <c r="R540" s="2607"/>
      <c r="S540" s="2441"/>
      <c r="T540" s="2443"/>
      <c r="U540" s="2442"/>
      <c r="V540" s="2577">
        <f t="shared" ref="V540:V603" si="164">IF(ISBLANK(U540) + (U540=0), 0, IFERROR(AG540*AF540*Q540, 0))</f>
        <v>0</v>
      </c>
      <c r="W540" s="2578" t="str">
        <f>IF(OR(V540=0, ISBLANK(P540)), "", TEXT(ROUND(V540/INDEX(AI153:AI215, MATCH(P540, AH153:AH215, 0)), 0),"# ##0") &amp; " " &amp; P540)</f>
        <v/>
      </c>
      <c r="X540" s="2579">
        <f t="shared" ref="X540:X603" si="165">IFERROR(IF(U540&gt;0, L540*AF540*Q540, 0), 0)</f>
        <v>0</v>
      </c>
      <c r="Y540" s="2580">
        <f t="shared" ref="Y540:Y603" si="166">IFERROR(IF(U540&gt;0,M540,0),0)</f>
        <v>0</v>
      </c>
      <c r="Z540" s="2580" t="str">
        <f t="shared" ref="Z540:Z603" si="167">IF(U540&gt;0,R540,"")</f>
        <v/>
      </c>
      <c r="AA540" s="2581"/>
      <c r="AB540" s="2582">
        <f t="shared" si="158"/>
        <v>0</v>
      </c>
      <c r="AC540" s="2583">
        <v>1</v>
      </c>
      <c r="AD540" s="2584">
        <f t="shared" ref="AD540:AD603" si="168">IF(OR(ISBLANK(AC540), ISTEXT(L540)), "", IF(V540=0, X540*AC540, V540*AC540))</f>
        <v>0</v>
      </c>
      <c r="AE540" s="2564"/>
      <c r="AF540" s="2573">
        <f t="shared" si="159"/>
        <v>0</v>
      </c>
      <c r="AG540" s="2574">
        <f t="shared" si="153"/>
        <v>0</v>
      </c>
      <c r="AL540" s="1401" t="str">
        <f t="shared" si="157"/>
        <v>►</v>
      </c>
      <c r="AN540" s="76"/>
      <c r="AO540" s="76"/>
      <c r="AP540" s="76"/>
      <c r="AQ540" s="76"/>
      <c r="AS540" s="2257"/>
      <c r="AT540" s="2253"/>
      <c r="AU540" s="2253"/>
      <c r="AV540" s="2253"/>
      <c r="AW540" s="2253"/>
      <c r="AX540" s="2253"/>
      <c r="AY540" s="2621"/>
      <c r="BF540"/>
      <c r="BG540"/>
      <c r="BH540"/>
      <c r="BI540"/>
      <c r="BJ540"/>
      <c r="BK540"/>
      <c r="BL540"/>
      <c r="BN540" s="4">
        <v>1</v>
      </c>
    </row>
    <row r="541" spans="1:66" s="48" customFormat="1" ht="15.75" x14ac:dyDescent="0.25">
      <c r="A541" s="1401" t="str">
        <f t="shared" si="154"/>
        <v>►</v>
      </c>
      <c r="B541" s="1402" t="str">
        <f t="shared" si="155"/>
        <v>►</v>
      </c>
      <c r="C541" s="1403" t="str">
        <f t="shared" si="160"/>
        <v>►</v>
      </c>
      <c r="D541" s="2475" t="str">
        <f t="shared" si="156"/>
        <v>►</v>
      </c>
      <c r="E541" s="1402" t="str">
        <f t="shared" si="161"/>
        <v>►</v>
      </c>
      <c r="F541" s="1402" t="str">
        <f t="shared" si="162"/>
        <v>►</v>
      </c>
      <c r="G541" s="1402" t="str">
        <f t="shared" si="163"/>
        <v>►</v>
      </c>
      <c r="H541" s="2606"/>
      <c r="R541" s="2607"/>
      <c r="S541" s="2441"/>
      <c r="T541" s="2443"/>
      <c r="U541" s="2442"/>
      <c r="V541" s="2589">
        <f t="shared" si="164"/>
        <v>0</v>
      </c>
      <c r="W541" s="2590" t="str">
        <f>IF(OR(V541=0, ISBLANK(P541)), "", TEXT(ROUND(V541/INDEX(AI153:AI215, MATCH(P541, AH153:AH215, 0)), 0),"# ##0") &amp; " " &amp; P541)</f>
        <v/>
      </c>
      <c r="X541" s="2591">
        <f t="shared" si="165"/>
        <v>0</v>
      </c>
      <c r="Y541" s="2592">
        <f t="shared" si="166"/>
        <v>0</v>
      </c>
      <c r="Z541" s="2592" t="str">
        <f t="shared" si="167"/>
        <v/>
      </c>
      <c r="AA541" s="2581"/>
      <c r="AB541" s="2593">
        <f t="shared" si="158"/>
        <v>0</v>
      </c>
      <c r="AC541" s="2583">
        <v>1</v>
      </c>
      <c r="AD541" s="2594">
        <f t="shared" si="168"/>
        <v>0</v>
      </c>
      <c r="AE541" s="2564"/>
      <c r="AF541" s="2573">
        <f t="shared" si="159"/>
        <v>0</v>
      </c>
      <c r="AG541" s="2574">
        <f t="shared" si="153"/>
        <v>0</v>
      </c>
      <c r="AL541" s="1401" t="str">
        <f t="shared" si="157"/>
        <v>►</v>
      </c>
      <c r="AN541" s="76"/>
      <c r="AO541" s="76"/>
      <c r="AP541" s="76"/>
      <c r="AQ541" s="76"/>
      <c r="AS541" s="2257"/>
      <c r="AT541" s="2253"/>
      <c r="AU541" s="2253"/>
      <c r="AV541" s="2253"/>
      <c r="AW541" s="2253"/>
      <c r="AX541" s="2253"/>
      <c r="AY541" s="2621"/>
      <c r="BF541"/>
      <c r="BG541"/>
      <c r="BH541"/>
      <c r="BI541"/>
      <c r="BJ541"/>
      <c r="BK541"/>
      <c r="BL541"/>
      <c r="BN541" s="4">
        <v>1</v>
      </c>
    </row>
    <row r="542" spans="1:66" s="48" customFormat="1" ht="15.75" x14ac:dyDescent="0.25">
      <c r="A542" s="1401" t="str">
        <f t="shared" si="154"/>
        <v>►</v>
      </c>
      <c r="B542" s="1402" t="str">
        <f t="shared" si="155"/>
        <v>►</v>
      </c>
      <c r="C542" s="1403" t="str">
        <f t="shared" si="160"/>
        <v>►</v>
      </c>
      <c r="D542" s="2475" t="str">
        <f t="shared" si="156"/>
        <v>►</v>
      </c>
      <c r="E542" s="1402" t="str">
        <f t="shared" si="161"/>
        <v>►</v>
      </c>
      <c r="F542" s="1402" t="str">
        <f t="shared" si="162"/>
        <v>►</v>
      </c>
      <c r="G542" s="1402" t="str">
        <f t="shared" si="163"/>
        <v>►</v>
      </c>
      <c r="H542" s="2606"/>
      <c r="R542" s="2607"/>
      <c r="S542" s="2441"/>
      <c r="T542" s="2443"/>
      <c r="U542" s="2442"/>
      <c r="V542" s="2577">
        <f t="shared" si="164"/>
        <v>0</v>
      </c>
      <c r="W542" s="2578" t="str">
        <f>IF(OR(V542=0, ISBLANK(P542)), "", TEXT(ROUND(V542/INDEX(AI153:AI215, MATCH(P542, AH153:AH215, 0)), 0),"# ##0") &amp; " " &amp; P542)</f>
        <v/>
      </c>
      <c r="X542" s="2579">
        <f t="shared" si="165"/>
        <v>0</v>
      </c>
      <c r="Y542" s="2580">
        <f t="shared" si="166"/>
        <v>0</v>
      </c>
      <c r="Z542" s="2580" t="str">
        <f t="shared" si="167"/>
        <v/>
      </c>
      <c r="AA542" s="2581"/>
      <c r="AB542" s="2582">
        <f t="shared" si="158"/>
        <v>0</v>
      </c>
      <c r="AC542" s="2583">
        <v>1</v>
      </c>
      <c r="AD542" s="2584">
        <f t="shared" si="168"/>
        <v>0</v>
      </c>
      <c r="AE542" s="2564"/>
      <c r="AF542" s="2573">
        <f t="shared" si="159"/>
        <v>0</v>
      </c>
      <c r="AG542" s="2574">
        <f t="shared" si="153"/>
        <v>0</v>
      </c>
      <c r="AL542" s="1401" t="str">
        <f t="shared" si="157"/>
        <v>►</v>
      </c>
      <c r="AN542" s="76"/>
      <c r="AO542" s="76"/>
      <c r="AP542" s="76"/>
      <c r="AQ542" s="76"/>
      <c r="AS542" s="2257"/>
      <c r="AT542" s="2253"/>
      <c r="AU542" s="2253"/>
      <c r="AV542" s="2253"/>
      <c r="AW542" s="2253"/>
      <c r="AX542" s="2253"/>
      <c r="AY542" s="2621"/>
      <c r="BF542"/>
      <c r="BG542"/>
      <c r="BH542"/>
      <c r="BI542"/>
      <c r="BJ542"/>
      <c r="BK542"/>
      <c r="BL542"/>
      <c r="BN542" s="4">
        <v>1</v>
      </c>
    </row>
    <row r="543" spans="1:66" s="48" customFormat="1" ht="16.5" thickBot="1" x14ac:dyDescent="0.3">
      <c r="A543" s="1401" t="str">
        <f t="shared" si="154"/>
        <v>►</v>
      </c>
      <c r="B543" s="1402" t="str">
        <f t="shared" si="155"/>
        <v>►</v>
      </c>
      <c r="C543" s="1403" t="str">
        <f t="shared" si="160"/>
        <v>►</v>
      </c>
      <c r="D543" s="2475" t="str">
        <f t="shared" si="156"/>
        <v>►</v>
      </c>
      <c r="E543" s="1402" t="str">
        <f t="shared" si="161"/>
        <v>►</v>
      </c>
      <c r="F543" s="1402" t="str">
        <f t="shared" si="162"/>
        <v>►</v>
      </c>
      <c r="G543" s="1402" t="str">
        <f t="shared" si="163"/>
        <v>►</v>
      </c>
      <c r="H543" s="2630"/>
      <c r="I543" s="2631"/>
      <c r="J543" s="2631"/>
      <c r="K543" s="2631"/>
      <c r="L543" s="2631"/>
      <c r="M543" s="2631"/>
      <c r="N543" s="2631"/>
      <c r="O543" s="2631"/>
      <c r="P543" s="2631"/>
      <c r="Q543" s="2631"/>
      <c r="R543" s="2632"/>
      <c r="S543" s="2441"/>
      <c r="T543" s="2443"/>
      <c r="U543" s="2442"/>
      <c r="V543" s="2589">
        <f t="shared" si="164"/>
        <v>0</v>
      </c>
      <c r="W543" s="2590" t="str">
        <f>IF(OR(V543=0, ISBLANK(P543)), "", TEXT(ROUND(V543/INDEX(AI153:AI215, MATCH(P543, AH153:AH215, 0)), 0),"# ##0") &amp; " " &amp; P543)</f>
        <v/>
      </c>
      <c r="X543" s="2591">
        <f t="shared" si="165"/>
        <v>0</v>
      </c>
      <c r="Y543" s="2592">
        <f t="shared" si="166"/>
        <v>0</v>
      </c>
      <c r="Z543" s="2592" t="str">
        <f t="shared" si="167"/>
        <v/>
      </c>
      <c r="AA543" s="2581"/>
      <c r="AB543" s="2593">
        <f t="shared" si="158"/>
        <v>0</v>
      </c>
      <c r="AC543" s="2583">
        <v>1</v>
      </c>
      <c r="AD543" s="2594">
        <f t="shared" si="168"/>
        <v>0</v>
      </c>
      <c r="AE543" s="2564"/>
      <c r="AF543" s="2573">
        <f t="shared" si="159"/>
        <v>0</v>
      </c>
      <c r="AG543" s="2574">
        <f t="shared" ref="AG543:AG606" si="169">IF(AND(U543&lt;&gt;"", ISNUMBER(S543)), IFERROR(INDEX($AI$21:$AI$91, MATCH(P543, $AH$21:$AH$91, 0)) * O543 * IF(ISBLANK(L543), 1, L543), 0), 0)</f>
        <v>0</v>
      </c>
      <c r="AL543" s="1401" t="str">
        <f t="shared" si="157"/>
        <v>►</v>
      </c>
      <c r="AN543" s="76"/>
      <c r="AO543" s="76"/>
      <c r="AP543" s="76"/>
      <c r="AQ543" s="76"/>
      <c r="AS543" s="2306"/>
      <c r="AT543" s="2307"/>
      <c r="AU543" s="2307"/>
      <c r="AV543" s="2307"/>
      <c r="AW543" s="2307"/>
      <c r="AX543" s="2307"/>
      <c r="AY543" s="2633"/>
      <c r="BF543"/>
      <c r="BG543"/>
      <c r="BH543"/>
      <c r="BI543"/>
      <c r="BJ543"/>
      <c r="BK543"/>
      <c r="BL543"/>
      <c r="BN543" s="4">
        <v>1</v>
      </c>
    </row>
    <row r="544" spans="1:66" s="48" customFormat="1" ht="21" customHeight="1" thickBot="1" x14ac:dyDescent="0.3">
      <c r="A544" s="1401" t="str">
        <f t="shared" si="154"/>
        <v>A</v>
      </c>
      <c r="B544" s="1402" t="str">
        <f t="shared" si="155"/>
        <v/>
      </c>
      <c r="C544" s="1403">
        <f t="shared" si="160"/>
        <v>0</v>
      </c>
      <c r="D544" s="2475">
        <f t="shared" si="156"/>
        <v>0</v>
      </c>
      <c r="E544" s="1402">
        <f t="shared" si="161"/>
        <v>0</v>
      </c>
      <c r="F544" s="1402">
        <f t="shared" si="162"/>
        <v>0</v>
      </c>
      <c r="G544" s="1402" t="str">
        <f t="shared" si="163"/>
        <v/>
      </c>
      <c r="H544" s="2634" t="s">
        <v>18</v>
      </c>
      <c r="I544" s="2635"/>
      <c r="J544" s="2635"/>
      <c r="K544" s="2635"/>
      <c r="L544" s="2635"/>
      <c r="M544" s="2635"/>
      <c r="N544" s="2635"/>
      <c r="O544" s="2635"/>
      <c r="P544" s="2635"/>
      <c r="Q544" s="2635"/>
      <c r="R544" s="2635"/>
      <c r="S544" s="2441"/>
      <c r="T544" s="2443"/>
      <c r="U544" s="2442"/>
      <c r="V544" s="2577">
        <f t="shared" si="164"/>
        <v>0</v>
      </c>
      <c r="W544" s="2578" t="str">
        <f>IF(OR(V544=0, ISBLANK(P544)), "", TEXT(ROUND(V544/INDEX(AI219:AI281, MATCH(P544, AH219:AH281, 0)), 0),"# ##0") &amp; " " &amp; P544)</f>
        <v/>
      </c>
      <c r="X544" s="2579">
        <f t="shared" si="165"/>
        <v>0</v>
      </c>
      <c r="Y544" s="2580">
        <f t="shared" si="166"/>
        <v>0</v>
      </c>
      <c r="Z544" s="2580" t="str">
        <f t="shared" si="167"/>
        <v/>
      </c>
      <c r="AA544" s="2581"/>
      <c r="AB544" s="2582">
        <f t="shared" si="158"/>
        <v>0</v>
      </c>
      <c r="AC544" s="2583">
        <v>1</v>
      </c>
      <c r="AD544" s="2584">
        <f t="shared" si="168"/>
        <v>0</v>
      </c>
      <c r="AE544" s="2564"/>
      <c r="AF544" s="2573">
        <f t="shared" si="159"/>
        <v>0</v>
      </c>
      <c r="AG544" s="2574">
        <f t="shared" si="169"/>
        <v>0</v>
      </c>
      <c r="AL544" s="1401" t="str">
        <f t="shared" si="157"/>
        <v>A</v>
      </c>
      <c r="AN544" s="76"/>
      <c r="AO544" s="76"/>
      <c r="AP544" s="76"/>
      <c r="AQ544" s="76"/>
      <c r="AS544"/>
      <c r="AT544"/>
      <c r="AU544"/>
      <c r="AV544"/>
      <c r="AW544"/>
      <c r="AX544"/>
      <c r="AY544"/>
      <c r="BF544"/>
      <c r="BG544"/>
      <c r="BH544"/>
      <c r="BI544"/>
      <c r="BJ544"/>
      <c r="BK544"/>
      <c r="BL544"/>
      <c r="BN544" s="4">
        <v>1</v>
      </c>
    </row>
    <row r="545" spans="1:66" s="48" customFormat="1" ht="21" customHeight="1" x14ac:dyDescent="0.25">
      <c r="A545" s="1401" t="str">
        <f t="shared" si="154"/>
        <v>►</v>
      </c>
      <c r="B545" s="1402" t="str">
        <f t="shared" si="155"/>
        <v>►</v>
      </c>
      <c r="C545" s="1403" t="str">
        <f t="shared" si="160"/>
        <v>►</v>
      </c>
      <c r="D545" s="2475" t="str">
        <f t="shared" si="156"/>
        <v>►</v>
      </c>
      <c r="E545" s="1402" t="str">
        <f t="shared" si="161"/>
        <v>►</v>
      </c>
      <c r="F545" s="1402" t="str">
        <f t="shared" si="162"/>
        <v>►</v>
      </c>
      <c r="G545" s="1402" t="str">
        <f t="shared" si="163"/>
        <v>►</v>
      </c>
      <c r="H545" s="54"/>
      <c r="I545" s="55"/>
      <c r="J545" s="56"/>
      <c r="K545" s="56"/>
      <c r="L545" s="57"/>
      <c r="M545" s="58"/>
      <c r="N545" s="2456"/>
      <c r="O545" s="2456"/>
      <c r="P545" s="2445">
        <v>9</v>
      </c>
      <c r="Q545" s="2445"/>
      <c r="R545" s="2446"/>
      <c r="S545" s="2441"/>
      <c r="T545" s="2443"/>
      <c r="U545" s="2442"/>
      <c r="V545" s="2589">
        <f t="shared" si="164"/>
        <v>0</v>
      </c>
      <c r="W545" s="2590" t="str">
        <f>IF(OR(V545=0, ISBLANK(P545)), "", TEXT(ROUND(V545/INDEX(AI219:AI281, MATCH(P545, AH219:AH281, 0)), 0),"# ##0") &amp; " " &amp; P545)</f>
        <v/>
      </c>
      <c r="X545" s="2591">
        <f t="shared" si="165"/>
        <v>0</v>
      </c>
      <c r="Y545" s="2592">
        <f t="shared" si="166"/>
        <v>0</v>
      </c>
      <c r="Z545" s="2592" t="str">
        <f t="shared" si="167"/>
        <v/>
      </c>
      <c r="AA545" s="2581"/>
      <c r="AB545" s="2593">
        <f t="shared" si="158"/>
        <v>0</v>
      </c>
      <c r="AC545" s="2583">
        <v>1</v>
      </c>
      <c r="AD545" s="2594">
        <f t="shared" si="168"/>
        <v>0</v>
      </c>
      <c r="AE545" s="2564"/>
      <c r="AF545" s="2573">
        <f t="shared" si="159"/>
        <v>0</v>
      </c>
      <c r="AG545" s="2574">
        <f t="shared" si="169"/>
        <v>0</v>
      </c>
      <c r="AL545" s="1401" t="str">
        <f t="shared" si="157"/>
        <v>►</v>
      </c>
      <c r="AN545" s="76"/>
      <c r="AO545" s="76"/>
      <c r="AP545" s="76"/>
      <c r="AQ545" s="76"/>
      <c r="AS545" s="3573" t="s">
        <v>2080</v>
      </c>
      <c r="AT545" s="3574"/>
      <c r="AU545" s="3574"/>
      <c r="AV545" s="3574"/>
      <c r="AW545" s="3574"/>
      <c r="AX545" s="3574"/>
      <c r="AY545" s="3575"/>
      <c r="BF545"/>
      <c r="BG545"/>
      <c r="BH545"/>
      <c r="BI545"/>
      <c r="BJ545"/>
      <c r="BK545"/>
      <c r="BL545"/>
      <c r="BN545" s="4">
        <v>1</v>
      </c>
    </row>
    <row r="546" spans="1:66" s="48" customFormat="1" ht="21" customHeight="1" x14ac:dyDescent="0.25">
      <c r="A546" s="1401" t="str">
        <f t="shared" si="154"/>
        <v>►</v>
      </c>
      <c r="B546" s="1402" t="str">
        <f t="shared" si="155"/>
        <v>►</v>
      </c>
      <c r="C546" s="1403" t="str">
        <f t="shared" si="160"/>
        <v>►</v>
      </c>
      <c r="D546" s="2475" t="str">
        <f t="shared" si="156"/>
        <v>►</v>
      </c>
      <c r="E546" s="1402" t="str">
        <f t="shared" si="161"/>
        <v>►</v>
      </c>
      <c r="F546" s="1402" t="str">
        <f t="shared" si="162"/>
        <v>►</v>
      </c>
      <c r="G546" s="1402" t="str">
        <f t="shared" si="163"/>
        <v>►</v>
      </c>
      <c r="H546" s="66"/>
      <c r="I546" s="67"/>
      <c r="J546" s="68"/>
      <c r="K546" s="68"/>
      <c r="L546" s="69"/>
      <c r="M546" s="70"/>
      <c r="N546" s="2457"/>
      <c r="O546" s="2457"/>
      <c r="P546" s="2447"/>
      <c r="Q546" s="2447"/>
      <c r="R546" s="2448"/>
      <c r="S546" s="2441"/>
      <c r="T546" s="2443"/>
      <c r="U546" s="2442"/>
      <c r="V546" s="2577">
        <f t="shared" si="164"/>
        <v>0</v>
      </c>
      <c r="W546" s="2578" t="str">
        <f>IF(OR(V546=0, ISBLANK(P546)), "", TEXT(ROUND(V546/INDEX(AI219:AI281, MATCH(P546, AH219:AH281, 0)), 0),"# ##0") &amp; " " &amp; P546)</f>
        <v/>
      </c>
      <c r="X546" s="2579">
        <f t="shared" si="165"/>
        <v>0</v>
      </c>
      <c r="Y546" s="2580">
        <f t="shared" si="166"/>
        <v>0</v>
      </c>
      <c r="Z546" s="2580" t="str">
        <f t="shared" si="167"/>
        <v/>
      </c>
      <c r="AA546" s="2581"/>
      <c r="AB546" s="2582">
        <f t="shared" si="158"/>
        <v>0</v>
      </c>
      <c r="AC546" s="2583">
        <v>1</v>
      </c>
      <c r="AD546" s="2584">
        <f t="shared" si="168"/>
        <v>0</v>
      </c>
      <c r="AE546" s="2564"/>
      <c r="AF546" s="2573">
        <f t="shared" si="159"/>
        <v>0</v>
      </c>
      <c r="AG546" s="2574">
        <f t="shared" si="169"/>
        <v>0</v>
      </c>
      <c r="AL546" s="1401" t="str">
        <f t="shared" si="157"/>
        <v>►</v>
      </c>
      <c r="AN546" s="76"/>
      <c r="AO546" s="76"/>
      <c r="AP546" s="76"/>
      <c r="AQ546" s="76"/>
      <c r="AS546" s="3252"/>
      <c r="AT546" s="3248"/>
      <c r="AU546" s="3248"/>
      <c r="AV546" s="3248"/>
      <c r="AW546" s="3248"/>
      <c r="AX546" s="3248"/>
      <c r="AY546" s="3253"/>
      <c r="BF546"/>
      <c r="BG546"/>
      <c r="BH546"/>
      <c r="BI546"/>
      <c r="BJ546"/>
      <c r="BK546"/>
      <c r="BL546"/>
      <c r="BN546" s="4">
        <v>1</v>
      </c>
    </row>
    <row r="547" spans="1:66" s="48" customFormat="1" ht="21" customHeight="1" x14ac:dyDescent="0.25">
      <c r="A547" s="1401" t="str">
        <f t="shared" si="154"/>
        <v>►</v>
      </c>
      <c r="B547" s="1402" t="str">
        <f t="shared" si="155"/>
        <v>►</v>
      </c>
      <c r="C547" s="1403" t="str">
        <f t="shared" si="160"/>
        <v>►</v>
      </c>
      <c r="D547" s="2475" t="str">
        <f t="shared" si="156"/>
        <v>►</v>
      </c>
      <c r="E547" s="1402" t="str">
        <f t="shared" si="161"/>
        <v>►</v>
      </c>
      <c r="F547" s="1402" t="str">
        <f t="shared" si="162"/>
        <v>►</v>
      </c>
      <c r="G547" s="1402" t="str">
        <f t="shared" si="163"/>
        <v>►</v>
      </c>
      <c r="H547" s="66"/>
      <c r="I547" s="77"/>
      <c r="J547" s="78"/>
      <c r="K547" s="79"/>
      <c r="L547" s="80"/>
      <c r="M547" s="81"/>
      <c r="N547" s="82"/>
      <c r="O547" s="83"/>
      <c r="P547" s="84"/>
      <c r="Q547" s="16"/>
      <c r="R547" s="85"/>
      <c r="S547" s="2441"/>
      <c r="T547" s="2443"/>
      <c r="U547" s="2442"/>
      <c r="V547" s="2589">
        <f t="shared" si="164"/>
        <v>0</v>
      </c>
      <c r="W547" s="2590" t="str">
        <f>IF(OR(V547=0, ISBLANK(P547)), "", TEXT(ROUND(V547/INDEX(AI219:AI281, MATCH(P547, AH219:AH281, 0)), 0),"# ##0") &amp; " " &amp; P547)</f>
        <v/>
      </c>
      <c r="X547" s="2591">
        <f t="shared" si="165"/>
        <v>0</v>
      </c>
      <c r="Y547" s="2592">
        <f t="shared" si="166"/>
        <v>0</v>
      </c>
      <c r="Z547" s="2592" t="str">
        <f t="shared" si="167"/>
        <v/>
      </c>
      <c r="AA547" s="2581"/>
      <c r="AB547" s="2593">
        <f t="shared" si="158"/>
        <v>0</v>
      </c>
      <c r="AC547" s="2583">
        <v>1</v>
      </c>
      <c r="AD547" s="2594">
        <f t="shared" si="168"/>
        <v>0</v>
      </c>
      <c r="AE547" s="2564"/>
      <c r="AF547" s="2573">
        <f t="shared" si="159"/>
        <v>0</v>
      </c>
      <c r="AG547" s="2574">
        <f t="shared" si="169"/>
        <v>0</v>
      </c>
      <c r="AL547" s="1401" t="str">
        <f t="shared" si="157"/>
        <v>►</v>
      </c>
      <c r="AN547" s="76"/>
      <c r="AO547" s="76"/>
      <c r="AP547" s="76"/>
      <c r="AQ547" s="76"/>
      <c r="AS547" s="3252" t="s">
        <v>2084</v>
      </c>
      <c r="AT547" s="3248"/>
      <c r="AU547" s="3248"/>
      <c r="AV547" s="3248"/>
      <c r="AW547" s="3248"/>
      <c r="AX547" s="3248"/>
      <c r="AY547" s="3253"/>
      <c r="BF547"/>
      <c r="BG547"/>
      <c r="BH547"/>
      <c r="BI547"/>
      <c r="BJ547"/>
      <c r="BK547"/>
      <c r="BL547"/>
      <c r="BN547" s="4">
        <v>1</v>
      </c>
    </row>
    <row r="548" spans="1:66" s="48" customFormat="1" ht="21" customHeight="1" x14ac:dyDescent="0.25">
      <c r="A548" s="1401" t="str">
        <f t="shared" si="154"/>
        <v>►</v>
      </c>
      <c r="B548" s="1402" t="str">
        <f t="shared" si="155"/>
        <v>►</v>
      </c>
      <c r="C548" s="1403" t="str">
        <f t="shared" si="160"/>
        <v>►</v>
      </c>
      <c r="D548" s="2475" t="str">
        <f t="shared" si="156"/>
        <v>►</v>
      </c>
      <c r="E548" s="1402" t="str">
        <f t="shared" si="161"/>
        <v>►</v>
      </c>
      <c r="F548" s="1402" t="str">
        <f t="shared" si="162"/>
        <v>►</v>
      </c>
      <c r="G548" s="1402" t="str">
        <f t="shared" si="163"/>
        <v>►</v>
      </c>
      <c r="H548" s="66"/>
      <c r="I548" s="91"/>
      <c r="J548" s="91"/>
      <c r="K548" s="91"/>
      <c r="L548" s="92"/>
      <c r="M548" s="93"/>
      <c r="N548" s="93"/>
      <c r="O548" s="94"/>
      <c r="P548" s="2297"/>
      <c r="Q548" s="2297"/>
      <c r="R548" s="2449"/>
      <c r="S548" s="2441"/>
      <c r="T548" s="2443"/>
      <c r="U548" s="2442"/>
      <c r="V548" s="2577">
        <f t="shared" si="164"/>
        <v>0</v>
      </c>
      <c r="W548" s="2578" t="str">
        <f>IF(OR(V548=0, ISBLANK(P548)), "", TEXT(ROUND(V548/INDEX(AI219:AI281, MATCH(P548, AH219:AH281, 0)), 0),"# ##0") &amp; " " &amp; P548)</f>
        <v/>
      </c>
      <c r="X548" s="2579">
        <f t="shared" si="165"/>
        <v>0</v>
      </c>
      <c r="Y548" s="2580">
        <f t="shared" si="166"/>
        <v>0</v>
      </c>
      <c r="Z548" s="2580" t="str">
        <f t="shared" si="167"/>
        <v/>
      </c>
      <c r="AA548" s="2581"/>
      <c r="AB548" s="2582">
        <f t="shared" si="158"/>
        <v>0</v>
      </c>
      <c r="AC548" s="2583">
        <v>1</v>
      </c>
      <c r="AD548" s="2584">
        <f t="shared" si="168"/>
        <v>0</v>
      </c>
      <c r="AE548" s="2564"/>
      <c r="AF548" s="2573">
        <f t="shared" si="159"/>
        <v>0</v>
      </c>
      <c r="AG548" s="2574">
        <f t="shared" si="169"/>
        <v>0</v>
      </c>
      <c r="AL548" s="1401" t="str">
        <f t="shared" si="157"/>
        <v>►</v>
      </c>
      <c r="AN548" s="76"/>
      <c r="AO548" s="76"/>
      <c r="AP548" s="76"/>
      <c r="AQ548" s="76"/>
      <c r="AS548" s="3252"/>
      <c r="AT548" s="3248"/>
      <c r="AU548" s="3248"/>
      <c r="AV548" s="3248"/>
      <c r="AW548" s="3248"/>
      <c r="AX548" s="3248"/>
      <c r="AY548" s="3253"/>
      <c r="BF548"/>
      <c r="BG548"/>
      <c r="BH548"/>
      <c r="BI548"/>
      <c r="BJ548"/>
      <c r="BK548"/>
      <c r="BL548"/>
      <c r="BN548" s="4">
        <v>1</v>
      </c>
    </row>
    <row r="549" spans="1:66" s="48" customFormat="1" ht="21" customHeight="1" x14ac:dyDescent="0.25">
      <c r="A549" s="1401" t="str">
        <f t="shared" si="154"/>
        <v>►</v>
      </c>
      <c r="B549" s="1402" t="str">
        <f t="shared" si="155"/>
        <v>►</v>
      </c>
      <c r="C549" s="1403" t="str">
        <f t="shared" si="160"/>
        <v>►</v>
      </c>
      <c r="D549" s="2475" t="str">
        <f t="shared" si="156"/>
        <v>►</v>
      </c>
      <c r="E549" s="1402" t="str">
        <f t="shared" si="161"/>
        <v>►</v>
      </c>
      <c r="F549" s="1402" t="str">
        <f t="shared" si="162"/>
        <v>►</v>
      </c>
      <c r="G549" s="1402" t="str">
        <f t="shared" si="163"/>
        <v>►</v>
      </c>
      <c r="H549" s="66"/>
      <c r="I549" s="91"/>
      <c r="J549" s="91"/>
      <c r="K549" s="91"/>
      <c r="L549" s="110"/>
      <c r="M549" s="111"/>
      <c r="N549" s="92"/>
      <c r="O549" s="2588" t="s">
        <v>2529</v>
      </c>
      <c r="P549" s="2297"/>
      <c r="Q549" s="2297"/>
      <c r="R549" s="2449"/>
      <c r="S549" s="2441"/>
      <c r="T549" s="2443"/>
      <c r="U549" s="2442"/>
      <c r="V549" s="2589">
        <f t="shared" si="164"/>
        <v>0</v>
      </c>
      <c r="W549" s="2590" t="str">
        <f>IF(OR(V549=0, ISBLANK(P549)), "", TEXT(ROUND(V549/INDEX(AI219:AI281, MATCH(P549, AH219:AH281, 0)), 0),"# ##0") &amp; " " &amp; P549)</f>
        <v/>
      </c>
      <c r="X549" s="2591">
        <f t="shared" si="165"/>
        <v>0</v>
      </c>
      <c r="Y549" s="2592">
        <f t="shared" si="166"/>
        <v>0</v>
      </c>
      <c r="Z549" s="2592" t="str">
        <f t="shared" si="167"/>
        <v/>
      </c>
      <c r="AA549" s="2581"/>
      <c r="AB549" s="2593">
        <f t="shared" si="158"/>
        <v>0</v>
      </c>
      <c r="AC549" s="2583">
        <v>1</v>
      </c>
      <c r="AD549" s="2594">
        <f t="shared" si="168"/>
        <v>0</v>
      </c>
      <c r="AE549" s="2564"/>
      <c r="AF549" s="2573">
        <f t="shared" si="159"/>
        <v>0</v>
      </c>
      <c r="AG549" s="2574">
        <f t="shared" si="169"/>
        <v>0</v>
      </c>
      <c r="AL549" s="1401" t="str">
        <f t="shared" si="157"/>
        <v>►</v>
      </c>
      <c r="AN549" s="76"/>
      <c r="AO549" s="76"/>
      <c r="AP549" s="76"/>
      <c r="AQ549" s="76"/>
      <c r="AS549" s="2597"/>
      <c r="AT549" s="3281" t="s">
        <v>2086</v>
      </c>
      <c r="AU549" s="3281"/>
      <c r="AV549" s="3281"/>
      <c r="AW549" s="3281"/>
      <c r="AX549" s="3281"/>
      <c r="AY549" s="3581"/>
      <c r="BF549"/>
      <c r="BG549"/>
      <c r="BH549"/>
      <c r="BI549"/>
      <c r="BJ549"/>
      <c r="BK549"/>
      <c r="BL549"/>
      <c r="BN549" s="4">
        <v>1</v>
      </c>
    </row>
    <row r="550" spans="1:66" s="48" customFormat="1" ht="21" customHeight="1" x14ac:dyDescent="0.25">
      <c r="A550" s="1401" t="str">
        <f t="shared" si="154"/>
        <v>►</v>
      </c>
      <c r="B550" s="1402" t="str">
        <f t="shared" si="155"/>
        <v>►</v>
      </c>
      <c r="C550" s="1403" t="str">
        <f t="shared" si="160"/>
        <v>►</v>
      </c>
      <c r="D550" s="2475" t="str">
        <f t="shared" si="156"/>
        <v>►</v>
      </c>
      <c r="E550" s="1402" t="str">
        <f t="shared" si="161"/>
        <v>►</v>
      </c>
      <c r="F550" s="1402" t="str">
        <f t="shared" si="162"/>
        <v>►</v>
      </c>
      <c r="G550" s="1402" t="str">
        <f t="shared" si="163"/>
        <v>►</v>
      </c>
      <c r="H550" s="66"/>
      <c r="I550" s="121"/>
      <c r="J550" s="121"/>
      <c r="K550" s="121"/>
      <c r="L550" s="122"/>
      <c r="M550" s="123"/>
      <c r="N550" s="123"/>
      <c r="O550" s="123"/>
      <c r="P550" s="123"/>
      <c r="Q550" s="123"/>
      <c r="R550" s="124"/>
      <c r="S550" s="2441"/>
      <c r="T550" s="2443"/>
      <c r="U550" s="2442"/>
      <c r="V550" s="2577">
        <f t="shared" si="164"/>
        <v>0</v>
      </c>
      <c r="W550" s="2578" t="str">
        <f>IF(OR(V550=0, ISBLANK(P550)), "", TEXT(ROUND(V550/INDEX(AI219:AI281, MATCH(P550, AH219:AH281, 0)), 0),"# ##0") &amp; " " &amp; P550)</f>
        <v/>
      </c>
      <c r="X550" s="2579">
        <f t="shared" si="165"/>
        <v>0</v>
      </c>
      <c r="Y550" s="2580">
        <f t="shared" si="166"/>
        <v>0</v>
      </c>
      <c r="Z550" s="2580" t="str">
        <f t="shared" si="167"/>
        <v/>
      </c>
      <c r="AA550" s="2581"/>
      <c r="AB550" s="2582">
        <f t="shared" si="158"/>
        <v>0</v>
      </c>
      <c r="AC550" s="2583">
        <v>1</v>
      </c>
      <c r="AD550" s="2584">
        <f t="shared" si="168"/>
        <v>0</v>
      </c>
      <c r="AE550" s="2564"/>
      <c r="AF550" s="2573">
        <f t="shared" si="159"/>
        <v>0</v>
      </c>
      <c r="AG550" s="2574">
        <f t="shared" si="169"/>
        <v>0</v>
      </c>
      <c r="AL550" s="1401" t="str">
        <f t="shared" si="157"/>
        <v>►</v>
      </c>
      <c r="AN550" s="76"/>
      <c r="AO550" s="76"/>
      <c r="AP550" s="76"/>
      <c r="AQ550" s="76"/>
      <c r="AS550" s="2600"/>
      <c r="AT550" s="2242"/>
      <c r="AU550" s="2242"/>
      <c r="AV550" s="2242"/>
      <c r="AW550" s="2242"/>
      <c r="AX550" s="730"/>
      <c r="AY550" s="2601"/>
      <c r="BF550" s="49"/>
      <c r="BG550" s="49"/>
      <c r="BH550" s="49"/>
      <c r="BI550" s="49"/>
      <c r="BJ550" s="49"/>
      <c r="BK550" s="49"/>
      <c r="BL550" s="49"/>
      <c r="BN550" s="4">
        <v>1</v>
      </c>
    </row>
    <row r="551" spans="1:66" s="48" customFormat="1" ht="21" customHeight="1" x14ac:dyDescent="0.25">
      <c r="A551" s="1401" t="str">
        <f t="shared" si="154"/>
        <v>►</v>
      </c>
      <c r="B551" s="1402" t="str">
        <f t="shared" si="155"/>
        <v>►</v>
      </c>
      <c r="C551" s="1403" t="str">
        <f t="shared" si="160"/>
        <v>►</v>
      </c>
      <c r="D551" s="2475" t="str">
        <f t="shared" si="156"/>
        <v>►</v>
      </c>
      <c r="E551" s="1402" t="str">
        <f t="shared" si="161"/>
        <v>►</v>
      </c>
      <c r="F551" s="1402" t="str">
        <f t="shared" si="162"/>
        <v>►</v>
      </c>
      <c r="G551" s="1402" t="str">
        <f t="shared" si="163"/>
        <v>►</v>
      </c>
      <c r="H551" s="129"/>
      <c r="I551" s="130"/>
      <c r="J551" s="130"/>
      <c r="K551" s="130"/>
      <c r="L551" s="131"/>
      <c r="M551" s="132"/>
      <c r="N551" s="2458"/>
      <c r="O551" s="2458"/>
      <c r="P551" s="2458"/>
      <c r="Q551" s="133"/>
      <c r="R551" s="134"/>
      <c r="S551" s="2441"/>
      <c r="T551" s="2443"/>
      <c r="U551" s="2442"/>
      <c r="V551" s="2589">
        <f t="shared" si="164"/>
        <v>0</v>
      </c>
      <c r="W551" s="2590" t="str">
        <f>IF(OR(V551=0, ISBLANK(P551)), "", TEXT(ROUND(V551/INDEX(AI219:AI281, MATCH(P551, AH219:AH281, 0)), 0),"# ##0") &amp; " " &amp; P551)</f>
        <v/>
      </c>
      <c r="X551" s="2591">
        <f t="shared" si="165"/>
        <v>0</v>
      </c>
      <c r="Y551" s="2592">
        <f t="shared" si="166"/>
        <v>0</v>
      </c>
      <c r="Z551" s="2592" t="str">
        <f t="shared" si="167"/>
        <v/>
      </c>
      <c r="AA551" s="2581"/>
      <c r="AB551" s="2593">
        <f t="shared" si="158"/>
        <v>0</v>
      </c>
      <c r="AC551" s="2583">
        <v>1</v>
      </c>
      <c r="AD551" s="2594">
        <f t="shared" si="168"/>
        <v>0</v>
      </c>
      <c r="AE551" s="2564"/>
      <c r="AF551" s="2573">
        <f t="shared" si="159"/>
        <v>0</v>
      </c>
      <c r="AG551" s="2574">
        <f t="shared" si="169"/>
        <v>0</v>
      </c>
      <c r="AL551" s="1401" t="str">
        <f t="shared" si="157"/>
        <v>►</v>
      </c>
      <c r="AN551" s="76"/>
      <c r="AO551" s="76"/>
      <c r="AP551" s="76"/>
      <c r="AQ551" s="76"/>
      <c r="AS551" s="2600"/>
      <c r="AT551" s="2242"/>
      <c r="AU551" s="2242"/>
      <c r="AV551" s="2242"/>
      <c r="AW551" s="2242"/>
      <c r="AX551" s="730"/>
      <c r="AY551" s="2601"/>
      <c r="BF551"/>
      <c r="BG551"/>
      <c r="BH551"/>
      <c r="BI551"/>
      <c r="BJ551"/>
      <c r="BK551"/>
      <c r="BL551"/>
      <c r="BN551" s="4">
        <v>1</v>
      </c>
    </row>
    <row r="552" spans="1:66" s="48" customFormat="1" ht="21" customHeight="1" x14ac:dyDescent="0.25">
      <c r="A552" s="1401" t="str">
        <f t="shared" si="154"/>
        <v>►</v>
      </c>
      <c r="B552" s="1402" t="str">
        <f t="shared" si="155"/>
        <v>►</v>
      </c>
      <c r="C552" s="1403" t="str">
        <f t="shared" si="160"/>
        <v>►</v>
      </c>
      <c r="D552" s="2475" t="str">
        <f t="shared" si="156"/>
        <v>►</v>
      </c>
      <c r="E552" s="1402" t="str">
        <f t="shared" si="161"/>
        <v>►</v>
      </c>
      <c r="F552" s="1402" t="str">
        <f t="shared" si="162"/>
        <v>►</v>
      </c>
      <c r="G552" s="1402" t="str">
        <f t="shared" si="163"/>
        <v>►</v>
      </c>
      <c r="H552" s="138"/>
      <c r="I552" s="139"/>
      <c r="J552" s="140"/>
      <c r="K552" s="140"/>
      <c r="L552" s="141"/>
      <c r="M552" s="141"/>
      <c r="N552" s="141"/>
      <c r="O552" s="141"/>
      <c r="P552" s="141"/>
      <c r="Q552" s="142"/>
      <c r="R552" s="143"/>
      <c r="S552" s="2441"/>
      <c r="T552" s="2443"/>
      <c r="U552" s="2442"/>
      <c r="V552" s="2577">
        <f t="shared" si="164"/>
        <v>0</v>
      </c>
      <c r="W552" s="2578" t="str">
        <f>IF(OR(V552=0, ISBLANK(P552)), "", TEXT(ROUND(V552/INDEX(AI219:AI281, MATCH(P552, AH219:AH281, 0)), 0),"# ##0") &amp; " " &amp; P552)</f>
        <v/>
      </c>
      <c r="X552" s="2579">
        <f t="shared" si="165"/>
        <v>0</v>
      </c>
      <c r="Y552" s="2580">
        <f t="shared" si="166"/>
        <v>0</v>
      </c>
      <c r="Z552" s="2580" t="str">
        <f t="shared" si="167"/>
        <v/>
      </c>
      <c r="AA552" s="2581"/>
      <c r="AB552" s="2582">
        <f t="shared" si="158"/>
        <v>0</v>
      </c>
      <c r="AC552" s="2583">
        <v>1</v>
      </c>
      <c r="AD552" s="2584">
        <f t="shared" si="168"/>
        <v>0</v>
      </c>
      <c r="AE552" s="2564"/>
      <c r="AF552" s="2573">
        <f t="shared" si="159"/>
        <v>0</v>
      </c>
      <c r="AG552" s="2574">
        <f t="shared" si="169"/>
        <v>0</v>
      </c>
      <c r="AL552" s="1401" t="str">
        <f t="shared" si="157"/>
        <v>►</v>
      </c>
      <c r="AN552" s="76"/>
      <c r="AO552" s="76"/>
      <c r="AP552" s="76"/>
      <c r="AQ552" s="76"/>
      <c r="AS552" s="2600"/>
      <c r="AT552" s="2242"/>
      <c r="AU552" s="2242"/>
      <c r="AV552" s="2242"/>
      <c r="AW552" s="2242"/>
      <c r="AX552" s="730"/>
      <c r="AY552" s="2601"/>
      <c r="BF552"/>
      <c r="BG552"/>
      <c r="BH552"/>
      <c r="BI552"/>
      <c r="BJ552"/>
      <c r="BK552"/>
      <c r="BL552"/>
      <c r="BN552" s="4">
        <v>1</v>
      </c>
    </row>
    <row r="553" spans="1:66" s="48" customFormat="1" ht="21" customHeight="1" x14ac:dyDescent="0.25">
      <c r="A553" s="1401" t="str">
        <f t="shared" si="154"/>
        <v>►</v>
      </c>
      <c r="B553" s="1402" t="str">
        <f t="shared" si="155"/>
        <v>►</v>
      </c>
      <c r="C553" s="1403" t="str">
        <f t="shared" si="160"/>
        <v>►</v>
      </c>
      <c r="D553" s="2475" t="str">
        <f t="shared" si="156"/>
        <v>►</v>
      </c>
      <c r="E553" s="1402" t="str">
        <f t="shared" si="161"/>
        <v>►</v>
      </c>
      <c r="F553" s="1402" t="str">
        <f t="shared" si="162"/>
        <v>►</v>
      </c>
      <c r="G553" s="1402" t="str">
        <f t="shared" si="163"/>
        <v>►</v>
      </c>
      <c r="H553" s="66"/>
      <c r="I553" s="149"/>
      <c r="J553" s="91"/>
      <c r="K553" s="91"/>
      <c r="L553" s="150"/>
      <c r="M553" s="151"/>
      <c r="N553" s="152"/>
      <c r="O553" s="2603"/>
      <c r="P553" s="2604"/>
      <c r="Q553" s="2605"/>
      <c r="R553" s="153"/>
      <c r="S553" s="2441"/>
      <c r="T553" s="2443"/>
      <c r="U553" s="2442"/>
      <c r="V553" s="2589">
        <f t="shared" si="164"/>
        <v>0</v>
      </c>
      <c r="W553" s="2590" t="str">
        <f>IF(OR(V553=0, ISBLANK(P553)), "", TEXT(ROUND(V553/INDEX(AI219:AI281, MATCH(P553, AH219:AH281, 0)), 0),"# ##0") &amp; " " &amp; P553)</f>
        <v/>
      </c>
      <c r="X553" s="2591">
        <f t="shared" si="165"/>
        <v>0</v>
      </c>
      <c r="Y553" s="2592">
        <f t="shared" si="166"/>
        <v>0</v>
      </c>
      <c r="Z553" s="2592" t="str">
        <f t="shared" si="167"/>
        <v/>
      </c>
      <c r="AA553" s="2581"/>
      <c r="AB553" s="2593">
        <f t="shared" si="158"/>
        <v>0</v>
      </c>
      <c r="AC553" s="2583">
        <v>1</v>
      </c>
      <c r="AD553" s="2594">
        <f t="shared" si="168"/>
        <v>0</v>
      </c>
      <c r="AE553" s="2564"/>
      <c r="AF553" s="2573">
        <f t="shared" si="159"/>
        <v>0</v>
      </c>
      <c r="AG553" s="2574">
        <f t="shared" si="169"/>
        <v>0</v>
      </c>
      <c r="AL553" s="1401" t="str">
        <f t="shared" si="157"/>
        <v>►</v>
      </c>
      <c r="AN553" s="76"/>
      <c r="AO553" s="76"/>
      <c r="AP553" s="76"/>
      <c r="AQ553" s="76"/>
      <c r="AS553" s="2600"/>
      <c r="AT553" s="2242"/>
      <c r="AU553" s="2242"/>
      <c r="AV553" s="2242"/>
      <c r="AW553" s="2242"/>
      <c r="AX553" s="730"/>
      <c r="AY553" s="2601"/>
      <c r="BF553"/>
      <c r="BG553"/>
      <c r="BH553"/>
      <c r="BI553"/>
      <c r="BJ553"/>
      <c r="BK553"/>
      <c r="BL553"/>
      <c r="BN553" s="4">
        <v>1</v>
      </c>
    </row>
    <row r="554" spans="1:66" s="48" customFormat="1" ht="21" customHeight="1" x14ac:dyDescent="0.25">
      <c r="A554" s="1401" t="str">
        <f t="shared" si="154"/>
        <v>►</v>
      </c>
      <c r="B554" s="1402" t="str">
        <f t="shared" si="155"/>
        <v>►</v>
      </c>
      <c r="C554" s="1403" t="str">
        <f t="shared" si="160"/>
        <v>►</v>
      </c>
      <c r="D554" s="2475" t="str">
        <f t="shared" si="156"/>
        <v>►</v>
      </c>
      <c r="E554" s="1402" t="str">
        <f t="shared" si="161"/>
        <v>►</v>
      </c>
      <c r="F554" s="1402" t="str">
        <f t="shared" si="162"/>
        <v>►</v>
      </c>
      <c r="G554" s="1402" t="str">
        <f t="shared" si="163"/>
        <v>►</v>
      </c>
      <c r="H554" s="66"/>
      <c r="I554" s="149"/>
      <c r="J554" s="91"/>
      <c r="K554" s="91"/>
      <c r="L554" s="2817"/>
      <c r="M554" s="164"/>
      <c r="N554" s="165"/>
      <c r="O554" s="2451"/>
      <c r="P554" s="2453"/>
      <c r="Q554" s="3721"/>
      <c r="R554" s="166"/>
      <c r="S554" s="2441"/>
      <c r="T554" s="2443"/>
      <c r="U554" s="2442"/>
      <c r="V554" s="2577">
        <f t="shared" si="164"/>
        <v>0</v>
      </c>
      <c r="W554" s="2578" t="str">
        <f>IF(OR(V554=0, ISBLANK(P554)), "", TEXT(ROUND(V554/INDEX(AI219:AI281, MATCH(P554, AH219:AH281, 0)), 0),"# ##0") &amp; " " &amp; P554)</f>
        <v/>
      </c>
      <c r="X554" s="2579">
        <f t="shared" si="165"/>
        <v>0</v>
      </c>
      <c r="Y554" s="2580">
        <f t="shared" si="166"/>
        <v>0</v>
      </c>
      <c r="Z554" s="2580" t="str">
        <f t="shared" si="167"/>
        <v/>
      </c>
      <c r="AA554" s="2581"/>
      <c r="AB554" s="2582">
        <f t="shared" si="158"/>
        <v>0</v>
      </c>
      <c r="AC554" s="2583">
        <v>1</v>
      </c>
      <c r="AD554" s="2584">
        <f t="shared" si="168"/>
        <v>0</v>
      </c>
      <c r="AE554" s="2564"/>
      <c r="AF554" s="2573">
        <f t="shared" si="159"/>
        <v>0</v>
      </c>
      <c r="AG554" s="2574">
        <f t="shared" si="169"/>
        <v>0</v>
      </c>
      <c r="AL554" s="1401" t="str">
        <f t="shared" si="157"/>
        <v>►</v>
      </c>
      <c r="AN554" s="76"/>
      <c r="AO554" s="76"/>
      <c r="AP554" s="76"/>
      <c r="AQ554" s="76"/>
      <c r="AS554" s="2600"/>
      <c r="AT554" s="2242"/>
      <c r="AU554" s="2242"/>
      <c r="AV554" s="2242"/>
      <c r="AW554" s="2242"/>
      <c r="AX554" s="730"/>
      <c r="AY554" s="2601"/>
      <c r="BF554"/>
      <c r="BG554"/>
      <c r="BH554"/>
      <c r="BI554"/>
      <c r="BJ554"/>
      <c r="BK554"/>
      <c r="BL554"/>
      <c r="BN554" s="4">
        <v>1</v>
      </c>
    </row>
    <row r="555" spans="1:66" s="48" customFormat="1" ht="21" customHeight="1" x14ac:dyDescent="0.25">
      <c r="A555" s="1401" t="str">
        <f t="shared" si="154"/>
        <v>►</v>
      </c>
      <c r="B555" s="1402" t="str">
        <f t="shared" si="155"/>
        <v>►</v>
      </c>
      <c r="C555" s="1403" t="str">
        <f t="shared" si="160"/>
        <v>►</v>
      </c>
      <c r="D555" s="2475" t="str">
        <f t="shared" si="156"/>
        <v>►</v>
      </c>
      <c r="E555" s="1402" t="str">
        <f t="shared" si="161"/>
        <v>►</v>
      </c>
      <c r="F555" s="1402" t="str">
        <f t="shared" si="162"/>
        <v>►</v>
      </c>
      <c r="G555" s="1402" t="str">
        <f t="shared" si="163"/>
        <v>►</v>
      </c>
      <c r="H555" s="66"/>
      <c r="I555" s="149"/>
      <c r="J555" s="91"/>
      <c r="K555" s="91"/>
      <c r="L555" s="174"/>
      <c r="M555" s="175"/>
      <c r="N555" s="176"/>
      <c r="O555" s="177"/>
      <c r="P555" s="178"/>
      <c r="Q555" s="3721"/>
      <c r="R555" s="180"/>
      <c r="S555" s="2441"/>
      <c r="T555" s="2443"/>
      <c r="U555" s="2442"/>
      <c r="V555" s="2589">
        <f t="shared" si="164"/>
        <v>0</v>
      </c>
      <c r="W555" s="2590" t="str">
        <f>IF(OR(V555=0, ISBLANK(P555)), "", TEXT(ROUND(V555/INDEX(AI219:AI281, MATCH(P555, AH219:AH281, 0)), 0),"# ##0") &amp; " " &amp; P555)</f>
        <v/>
      </c>
      <c r="X555" s="2591">
        <f t="shared" si="165"/>
        <v>0</v>
      </c>
      <c r="Y555" s="2592">
        <f t="shared" si="166"/>
        <v>0</v>
      </c>
      <c r="Z555" s="2592" t="str">
        <f t="shared" si="167"/>
        <v/>
      </c>
      <c r="AA555" s="2581"/>
      <c r="AB555" s="2593">
        <f t="shared" si="158"/>
        <v>0</v>
      </c>
      <c r="AC555" s="2583">
        <v>1</v>
      </c>
      <c r="AD555" s="2594">
        <f t="shared" si="168"/>
        <v>0</v>
      </c>
      <c r="AE555" s="2564"/>
      <c r="AF555" s="2573">
        <f t="shared" si="159"/>
        <v>0</v>
      </c>
      <c r="AG555" s="2574">
        <f t="shared" si="169"/>
        <v>0</v>
      </c>
      <c r="AL555" s="1401" t="str">
        <f t="shared" si="157"/>
        <v>►</v>
      </c>
      <c r="AN555" s="76"/>
      <c r="AO555" s="76"/>
      <c r="AP555" s="76"/>
      <c r="AQ555" s="76"/>
      <c r="AS555" s="2600"/>
      <c r="AT555" s="2242"/>
      <c r="AU555" s="2242"/>
      <c r="AV555" s="2242"/>
      <c r="AW555" s="2242"/>
      <c r="AX555" s="730"/>
      <c r="AY555" s="2601"/>
      <c r="BF555"/>
      <c r="BG555"/>
      <c r="BH555"/>
      <c r="BI555"/>
      <c r="BJ555"/>
      <c r="BK555"/>
      <c r="BL555"/>
      <c r="BN555" s="4">
        <v>1</v>
      </c>
    </row>
    <row r="556" spans="1:66" s="48" customFormat="1" ht="21" customHeight="1" x14ac:dyDescent="0.25">
      <c r="A556" s="1401" t="str">
        <f t="shared" si="154"/>
        <v>►</v>
      </c>
      <c r="B556" s="1402" t="str">
        <f t="shared" si="155"/>
        <v>►</v>
      </c>
      <c r="C556" s="1403" t="str">
        <f t="shared" si="160"/>
        <v>►</v>
      </c>
      <c r="D556" s="2475" t="str">
        <f t="shared" si="156"/>
        <v>►</v>
      </c>
      <c r="E556" s="1402" t="str">
        <f t="shared" si="161"/>
        <v>►</v>
      </c>
      <c r="F556" s="1402" t="str">
        <f t="shared" si="162"/>
        <v>►</v>
      </c>
      <c r="G556" s="1402" t="str">
        <f t="shared" si="163"/>
        <v>►</v>
      </c>
      <c r="H556" s="196"/>
      <c r="I556" s="149"/>
      <c r="J556" s="91"/>
      <c r="K556" s="91"/>
      <c r="L556" s="174"/>
      <c r="M556" s="175"/>
      <c r="N556" s="176"/>
      <c r="O556" s="177"/>
      <c r="P556" s="178"/>
      <c r="Q556" s="3721"/>
      <c r="R556" s="180"/>
      <c r="S556" s="2441"/>
      <c r="T556" s="2443"/>
      <c r="U556" s="2442"/>
      <c r="V556" s="2577">
        <f t="shared" si="164"/>
        <v>0</v>
      </c>
      <c r="W556" s="2578" t="str">
        <f>IF(OR(V556=0, ISBLANK(P556)), "", TEXT(ROUND(V556/INDEX(AI219:AI281, MATCH(P556, AH219:AH281, 0)), 0),"# ##0") &amp; " " &amp; P556)</f>
        <v/>
      </c>
      <c r="X556" s="2579">
        <f t="shared" si="165"/>
        <v>0</v>
      </c>
      <c r="Y556" s="2580">
        <f t="shared" si="166"/>
        <v>0</v>
      </c>
      <c r="Z556" s="2580" t="str">
        <f t="shared" si="167"/>
        <v/>
      </c>
      <c r="AA556" s="2581"/>
      <c r="AB556" s="2582">
        <f t="shared" si="158"/>
        <v>0</v>
      </c>
      <c r="AC556" s="2583">
        <v>1</v>
      </c>
      <c r="AD556" s="2584">
        <f t="shared" si="168"/>
        <v>0</v>
      </c>
      <c r="AE556" s="2564"/>
      <c r="AF556" s="2573">
        <f t="shared" si="159"/>
        <v>0</v>
      </c>
      <c r="AG556" s="2574">
        <f t="shared" si="169"/>
        <v>0</v>
      </c>
      <c r="AL556" s="1401" t="str">
        <f t="shared" si="157"/>
        <v>►</v>
      </c>
      <c r="AN556" s="76"/>
      <c r="AO556" s="76"/>
      <c r="AP556" s="76"/>
      <c r="AQ556" s="76"/>
      <c r="AS556" s="2600"/>
      <c r="AT556" s="2242"/>
      <c r="AU556" s="2242"/>
      <c r="AV556" s="2242"/>
      <c r="AW556" s="2242"/>
      <c r="AX556" s="730"/>
      <c r="AY556" s="2601"/>
      <c r="BF556"/>
      <c r="BG556"/>
      <c r="BH556"/>
      <c r="BI556"/>
      <c r="BJ556"/>
      <c r="BK556"/>
      <c r="BL556"/>
      <c r="BN556" s="4">
        <v>1</v>
      </c>
    </row>
    <row r="557" spans="1:66" s="48" customFormat="1" ht="21" customHeight="1" x14ac:dyDescent="0.25">
      <c r="A557" s="1401" t="str">
        <f t="shared" si="154"/>
        <v>►</v>
      </c>
      <c r="B557" s="1402" t="str">
        <f t="shared" si="155"/>
        <v>►</v>
      </c>
      <c r="C557" s="1403" t="str">
        <f t="shared" si="160"/>
        <v>►</v>
      </c>
      <c r="D557" s="2475" t="str">
        <f t="shared" si="156"/>
        <v>►</v>
      </c>
      <c r="E557" s="1402" t="str">
        <f t="shared" si="161"/>
        <v>►</v>
      </c>
      <c r="F557" s="1402" t="str">
        <f t="shared" si="162"/>
        <v>►</v>
      </c>
      <c r="G557" s="1402" t="str">
        <f t="shared" si="163"/>
        <v>►</v>
      </c>
      <c r="H557" s="2606"/>
      <c r="R557" s="2607"/>
      <c r="S557" s="2441"/>
      <c r="T557" s="2443"/>
      <c r="U557" s="2442"/>
      <c r="V557" s="2589">
        <f t="shared" si="164"/>
        <v>0</v>
      </c>
      <c r="W557" s="2590" t="str">
        <f>IF(OR(V557=0, ISBLANK(P557)), "", TEXT(ROUND(V557/INDEX(AI219:AI281, MATCH(P557, AH219:AH281, 0)), 0),"# ##0") &amp; " " &amp; P557)</f>
        <v/>
      </c>
      <c r="X557" s="2591">
        <f t="shared" si="165"/>
        <v>0</v>
      </c>
      <c r="Y557" s="2592">
        <f t="shared" si="166"/>
        <v>0</v>
      </c>
      <c r="Z557" s="2592" t="str">
        <f t="shared" si="167"/>
        <v/>
      </c>
      <c r="AA557" s="2581"/>
      <c r="AB557" s="2593">
        <f t="shared" si="158"/>
        <v>0</v>
      </c>
      <c r="AC557" s="2583">
        <v>1</v>
      </c>
      <c r="AD557" s="2594">
        <f t="shared" si="168"/>
        <v>0</v>
      </c>
      <c r="AE557" s="2564"/>
      <c r="AF557" s="2573">
        <f t="shared" si="159"/>
        <v>0</v>
      </c>
      <c r="AG557" s="2574">
        <f t="shared" si="169"/>
        <v>0</v>
      </c>
      <c r="AL557" s="1401" t="str">
        <f t="shared" si="157"/>
        <v>►</v>
      </c>
      <c r="AN557" s="76"/>
      <c r="AO557" s="76"/>
      <c r="AP557" s="76"/>
      <c r="AQ557" s="76"/>
      <c r="AS557" s="2600"/>
      <c r="AT557" s="2242"/>
      <c r="AU557" s="2242"/>
      <c r="AV557" s="2242"/>
      <c r="AW557" s="2242"/>
      <c r="AX557" s="730"/>
      <c r="AY557" s="2601"/>
      <c r="BF557"/>
      <c r="BG557"/>
      <c r="BH557"/>
      <c r="BI557"/>
      <c r="BJ557"/>
      <c r="BK557"/>
      <c r="BL557"/>
      <c r="BN557" s="4">
        <v>1</v>
      </c>
    </row>
    <row r="558" spans="1:66" s="48" customFormat="1" ht="21" customHeight="1" x14ac:dyDescent="0.25">
      <c r="A558" s="1401" t="str">
        <f t="shared" si="154"/>
        <v>►</v>
      </c>
      <c r="B558" s="1402" t="str">
        <f t="shared" si="155"/>
        <v>►</v>
      </c>
      <c r="C558" s="1403" t="str">
        <f t="shared" si="160"/>
        <v>►</v>
      </c>
      <c r="D558" s="2475" t="str">
        <f t="shared" si="156"/>
        <v>►</v>
      </c>
      <c r="E558" s="1402" t="str">
        <f t="shared" si="161"/>
        <v>►</v>
      </c>
      <c r="F558" s="1402" t="str">
        <f t="shared" si="162"/>
        <v>►</v>
      </c>
      <c r="G558" s="1402" t="str">
        <f t="shared" si="163"/>
        <v>►</v>
      </c>
      <c r="H558" s="2606"/>
      <c r="R558" s="2607"/>
      <c r="S558" s="2441"/>
      <c r="T558" s="2443"/>
      <c r="U558" s="2442"/>
      <c r="V558" s="2577">
        <f t="shared" si="164"/>
        <v>0</v>
      </c>
      <c r="W558" s="2578" t="str">
        <f>IF(OR(V558=0, ISBLANK(P558)), "", TEXT(ROUND(V558/INDEX(AI219:AI281, MATCH(P558, AH219:AH281, 0)), 0),"# ##0") &amp; " " &amp; P558)</f>
        <v/>
      </c>
      <c r="X558" s="2579">
        <f t="shared" si="165"/>
        <v>0</v>
      </c>
      <c r="Y558" s="2580">
        <f t="shared" si="166"/>
        <v>0</v>
      </c>
      <c r="Z558" s="2580" t="str">
        <f t="shared" si="167"/>
        <v/>
      </c>
      <c r="AA558" s="2581"/>
      <c r="AB558" s="2582">
        <f t="shared" si="158"/>
        <v>0</v>
      </c>
      <c r="AC558" s="2583">
        <v>1</v>
      </c>
      <c r="AD558" s="2584">
        <f t="shared" si="168"/>
        <v>0</v>
      </c>
      <c r="AE558" s="2564"/>
      <c r="AF558" s="2573">
        <f t="shared" si="159"/>
        <v>0</v>
      </c>
      <c r="AG558" s="2574">
        <f t="shared" si="169"/>
        <v>0</v>
      </c>
      <c r="AL558" s="1401" t="str">
        <f t="shared" si="157"/>
        <v>►</v>
      </c>
      <c r="AN558" s="76"/>
      <c r="AO558" s="76"/>
      <c r="AP558" s="76"/>
      <c r="AQ558" s="76"/>
      <c r="AS558" s="2600"/>
      <c r="AT558" s="2242"/>
      <c r="AU558" s="2242"/>
      <c r="AV558" s="2242"/>
      <c r="AW558" s="2242"/>
      <c r="AX558" s="730"/>
      <c r="AY558" s="2601"/>
      <c r="BF558"/>
      <c r="BG558"/>
      <c r="BH558"/>
      <c r="BI558"/>
      <c r="BJ558"/>
      <c r="BK558"/>
      <c r="BL558"/>
      <c r="BN558" s="4">
        <v>1</v>
      </c>
    </row>
    <row r="559" spans="1:66" s="48" customFormat="1" ht="21" customHeight="1" x14ac:dyDescent="0.25">
      <c r="A559" s="1401" t="str">
        <f t="shared" si="154"/>
        <v>►</v>
      </c>
      <c r="B559" s="1402" t="str">
        <f t="shared" si="155"/>
        <v>►</v>
      </c>
      <c r="C559" s="1403" t="str">
        <f t="shared" si="160"/>
        <v>►</v>
      </c>
      <c r="D559" s="2475" t="str">
        <f t="shared" si="156"/>
        <v>►</v>
      </c>
      <c r="E559" s="1402" t="str">
        <f t="shared" si="161"/>
        <v>►</v>
      </c>
      <c r="F559" s="1402" t="str">
        <f t="shared" si="162"/>
        <v>►</v>
      </c>
      <c r="G559" s="1402" t="str">
        <f t="shared" si="163"/>
        <v>►</v>
      </c>
      <c r="H559" s="2606"/>
      <c r="R559" s="2607"/>
      <c r="S559" s="2441"/>
      <c r="T559" s="2443"/>
      <c r="U559" s="2442"/>
      <c r="V559" s="2589">
        <f t="shared" si="164"/>
        <v>0</v>
      </c>
      <c r="W559" s="2590" t="str">
        <f>IF(OR(V559=0, ISBLANK(P559)), "", TEXT(ROUND(V559/INDEX(AI219:AI281, MATCH(P559, AH219:AH281, 0)), 0),"# ##0") &amp; " " &amp; P559)</f>
        <v/>
      </c>
      <c r="X559" s="2591">
        <f t="shared" si="165"/>
        <v>0</v>
      </c>
      <c r="Y559" s="2592">
        <f t="shared" si="166"/>
        <v>0</v>
      </c>
      <c r="Z559" s="2592" t="str">
        <f t="shared" si="167"/>
        <v/>
      </c>
      <c r="AA559" s="2581"/>
      <c r="AB559" s="2593">
        <f t="shared" si="158"/>
        <v>0</v>
      </c>
      <c r="AC559" s="2583">
        <v>1</v>
      </c>
      <c r="AD559" s="2594">
        <f t="shared" si="168"/>
        <v>0</v>
      </c>
      <c r="AE559" s="2564"/>
      <c r="AF559" s="2573">
        <f t="shared" si="159"/>
        <v>0</v>
      </c>
      <c r="AG559" s="2574">
        <f t="shared" si="169"/>
        <v>0</v>
      </c>
      <c r="AL559" s="1401" t="str">
        <f t="shared" si="157"/>
        <v>►</v>
      </c>
      <c r="AN559" s="76"/>
      <c r="AO559" s="76"/>
      <c r="AP559" s="76"/>
      <c r="AQ559" s="76"/>
      <c r="AS559" s="2600"/>
      <c r="AT559" s="2242"/>
      <c r="AU559" s="2242"/>
      <c r="AV559" s="2242"/>
      <c r="AW559" s="2242"/>
      <c r="AX559" s="730"/>
      <c r="AY559" s="2601"/>
      <c r="BF559"/>
      <c r="BG559"/>
      <c r="BH559"/>
      <c r="BI559"/>
      <c r="BJ559"/>
      <c r="BK559"/>
      <c r="BL559"/>
      <c r="BN559" s="4">
        <v>1</v>
      </c>
    </row>
    <row r="560" spans="1:66" s="48" customFormat="1" ht="21" customHeight="1" x14ac:dyDescent="0.25">
      <c r="A560" s="1401" t="str">
        <f t="shared" si="154"/>
        <v>►</v>
      </c>
      <c r="B560" s="1402" t="str">
        <f t="shared" si="155"/>
        <v>►</v>
      </c>
      <c r="C560" s="1403" t="str">
        <f t="shared" si="160"/>
        <v>►</v>
      </c>
      <c r="D560" s="2475" t="str">
        <f t="shared" si="156"/>
        <v>►</v>
      </c>
      <c r="E560" s="1402" t="str">
        <f t="shared" si="161"/>
        <v>►</v>
      </c>
      <c r="F560" s="1402" t="str">
        <f t="shared" si="162"/>
        <v>►</v>
      </c>
      <c r="G560" s="1402" t="str">
        <f t="shared" si="163"/>
        <v>►</v>
      </c>
      <c r="H560" s="2606"/>
      <c r="R560" s="2607"/>
      <c r="S560" s="2441"/>
      <c r="T560" s="2443"/>
      <c r="U560" s="2442"/>
      <c r="V560" s="2577">
        <f t="shared" si="164"/>
        <v>0</v>
      </c>
      <c r="W560" s="2578" t="str">
        <f>IF(OR(V560=0, ISBLANK(P560)), "", TEXT(ROUND(V560/INDEX(AI219:AI281, MATCH(P560, AH219:AH281, 0)), 0),"# ##0") &amp; " " &amp; P560)</f>
        <v/>
      </c>
      <c r="X560" s="2579">
        <f t="shared" si="165"/>
        <v>0</v>
      </c>
      <c r="Y560" s="2580">
        <f t="shared" si="166"/>
        <v>0</v>
      </c>
      <c r="Z560" s="2580" t="str">
        <f t="shared" si="167"/>
        <v/>
      </c>
      <c r="AA560" s="2581"/>
      <c r="AB560" s="2582">
        <f t="shared" si="158"/>
        <v>0</v>
      </c>
      <c r="AC560" s="2583">
        <v>1</v>
      </c>
      <c r="AD560" s="2584">
        <f t="shared" si="168"/>
        <v>0</v>
      </c>
      <c r="AE560" s="2564"/>
      <c r="AF560" s="2573">
        <f t="shared" si="159"/>
        <v>0</v>
      </c>
      <c r="AG560" s="2574">
        <f t="shared" si="169"/>
        <v>0</v>
      </c>
      <c r="AL560" s="1401" t="str">
        <f t="shared" si="157"/>
        <v>►</v>
      </c>
      <c r="AN560" s="76"/>
      <c r="AO560" s="76"/>
      <c r="AP560" s="76"/>
      <c r="AQ560" s="76"/>
      <c r="AS560" s="2600"/>
      <c r="AT560" s="2242"/>
      <c r="AU560" s="2242"/>
      <c r="AV560" s="2242"/>
      <c r="AW560" s="2242"/>
      <c r="AX560" s="730"/>
      <c r="AY560" s="2601"/>
      <c r="BF560"/>
      <c r="BG560"/>
      <c r="BH560"/>
      <c r="BI560"/>
      <c r="BJ560"/>
      <c r="BK560"/>
      <c r="BL560"/>
      <c r="BN560" s="4">
        <v>1</v>
      </c>
    </row>
    <row r="561" spans="1:66" s="48" customFormat="1" ht="21" customHeight="1" x14ac:dyDescent="0.25">
      <c r="A561" s="1401" t="str">
        <f t="shared" si="154"/>
        <v>►</v>
      </c>
      <c r="B561" s="1402" t="str">
        <f t="shared" si="155"/>
        <v>►</v>
      </c>
      <c r="C561" s="1403" t="str">
        <f t="shared" si="160"/>
        <v>►</v>
      </c>
      <c r="D561" s="2475" t="str">
        <f t="shared" si="156"/>
        <v>►</v>
      </c>
      <c r="E561" s="1402" t="str">
        <f t="shared" si="161"/>
        <v>►</v>
      </c>
      <c r="F561" s="1402" t="str">
        <f t="shared" si="162"/>
        <v>►</v>
      </c>
      <c r="G561" s="1402" t="str">
        <f t="shared" si="163"/>
        <v>►</v>
      </c>
      <c r="H561" s="2606"/>
      <c r="R561" s="2607"/>
      <c r="S561" s="2441"/>
      <c r="T561" s="2443"/>
      <c r="U561" s="2442"/>
      <c r="V561" s="2589">
        <f t="shared" si="164"/>
        <v>0</v>
      </c>
      <c r="W561" s="2590" t="str">
        <f>IF(OR(V561=0, ISBLANK(P561)), "", TEXT(ROUND(V561/INDEX(AI219:AI281, MATCH(P561, AH219:AH281, 0)), 0),"# ##0") &amp; " " &amp; P561)</f>
        <v/>
      </c>
      <c r="X561" s="2591">
        <f t="shared" si="165"/>
        <v>0</v>
      </c>
      <c r="Y561" s="2592">
        <f t="shared" si="166"/>
        <v>0</v>
      </c>
      <c r="Z561" s="2592" t="str">
        <f t="shared" si="167"/>
        <v/>
      </c>
      <c r="AA561" s="2581"/>
      <c r="AB561" s="2593">
        <f t="shared" si="158"/>
        <v>0</v>
      </c>
      <c r="AC561" s="2583">
        <v>1</v>
      </c>
      <c r="AD561" s="2594">
        <f t="shared" si="168"/>
        <v>0</v>
      </c>
      <c r="AE561" s="2564"/>
      <c r="AF561" s="2573">
        <f t="shared" si="159"/>
        <v>0</v>
      </c>
      <c r="AG561" s="2574">
        <f t="shared" si="169"/>
        <v>0</v>
      </c>
      <c r="AL561" s="1401" t="str">
        <f t="shared" si="157"/>
        <v>►</v>
      </c>
      <c r="AN561" s="76"/>
      <c r="AO561" s="76"/>
      <c r="AP561" s="76"/>
      <c r="AQ561" s="76"/>
      <c r="AS561" s="2600"/>
      <c r="AT561" s="2242"/>
      <c r="AU561" s="2242"/>
      <c r="AV561" s="2242"/>
      <c r="AW561" s="2242"/>
      <c r="AX561" s="730"/>
      <c r="AY561" s="2601"/>
      <c r="BF561"/>
      <c r="BG561"/>
      <c r="BH561"/>
      <c r="BI561"/>
      <c r="BJ561"/>
      <c r="BK561"/>
      <c r="BL561"/>
      <c r="BN561" s="4">
        <v>1</v>
      </c>
    </row>
    <row r="562" spans="1:66" s="48" customFormat="1" ht="21" customHeight="1" x14ac:dyDescent="0.25">
      <c r="A562" s="1401" t="str">
        <f t="shared" si="154"/>
        <v>►</v>
      </c>
      <c r="B562" s="1402" t="str">
        <f t="shared" si="155"/>
        <v>►</v>
      </c>
      <c r="C562" s="1403" t="str">
        <f t="shared" si="160"/>
        <v>►</v>
      </c>
      <c r="D562" s="2475" t="str">
        <f t="shared" si="156"/>
        <v>►</v>
      </c>
      <c r="E562" s="1402" t="str">
        <f t="shared" si="161"/>
        <v>►</v>
      </c>
      <c r="F562" s="1402" t="str">
        <f t="shared" si="162"/>
        <v>►</v>
      </c>
      <c r="G562" s="1402" t="str">
        <f t="shared" si="163"/>
        <v>►</v>
      </c>
      <c r="H562" s="2606"/>
      <c r="R562" s="2607"/>
      <c r="S562" s="2441"/>
      <c r="T562" s="2443"/>
      <c r="U562" s="2442"/>
      <c r="V562" s="2577">
        <f t="shared" si="164"/>
        <v>0</v>
      </c>
      <c r="W562" s="2578" t="str">
        <f>IF(OR(V562=0, ISBLANK(P562)), "", TEXT(ROUND(V562/INDEX(AI219:AI281, MATCH(P562, AH219:AH281, 0)), 0),"# ##0") &amp; " " &amp; P562)</f>
        <v/>
      </c>
      <c r="X562" s="2579">
        <f t="shared" si="165"/>
        <v>0</v>
      </c>
      <c r="Y562" s="2580">
        <f t="shared" si="166"/>
        <v>0</v>
      </c>
      <c r="Z562" s="2580" t="str">
        <f t="shared" si="167"/>
        <v/>
      </c>
      <c r="AA562" s="2581"/>
      <c r="AB562" s="2582">
        <f t="shared" si="158"/>
        <v>0</v>
      </c>
      <c r="AC562" s="2583">
        <v>1</v>
      </c>
      <c r="AD562" s="2584">
        <f t="shared" si="168"/>
        <v>0</v>
      </c>
      <c r="AE562" s="2564"/>
      <c r="AF562" s="2573">
        <f t="shared" si="159"/>
        <v>0</v>
      </c>
      <c r="AG562" s="2574">
        <f t="shared" si="169"/>
        <v>0</v>
      </c>
      <c r="AL562" s="1401" t="str">
        <f t="shared" si="157"/>
        <v>►</v>
      </c>
      <c r="AN562" s="76"/>
      <c r="AO562" s="76"/>
      <c r="AP562" s="76"/>
      <c r="AQ562" s="76"/>
      <c r="AS562" s="2600"/>
      <c r="AT562" s="2242"/>
      <c r="AU562" s="2242"/>
      <c r="AV562" s="2242"/>
      <c r="AW562" s="2242"/>
      <c r="AX562" s="730"/>
      <c r="AY562" s="2601"/>
      <c r="BF562"/>
      <c r="BG562"/>
      <c r="BH562"/>
      <c r="BI562"/>
      <c r="BJ562"/>
      <c r="BK562"/>
      <c r="BL562"/>
      <c r="BN562" s="4">
        <v>1</v>
      </c>
    </row>
    <row r="563" spans="1:66" s="48" customFormat="1" ht="21" customHeight="1" x14ac:dyDescent="0.25">
      <c r="A563" s="1401" t="str">
        <f t="shared" si="154"/>
        <v>►</v>
      </c>
      <c r="B563" s="1402" t="str">
        <f t="shared" si="155"/>
        <v>►</v>
      </c>
      <c r="C563" s="1403" t="str">
        <f t="shared" si="160"/>
        <v>►</v>
      </c>
      <c r="D563" s="2475" t="str">
        <f t="shared" si="156"/>
        <v>►</v>
      </c>
      <c r="E563" s="1402" t="str">
        <f t="shared" si="161"/>
        <v>►</v>
      </c>
      <c r="F563" s="1402" t="str">
        <f t="shared" si="162"/>
        <v>►</v>
      </c>
      <c r="G563" s="1402" t="str">
        <f t="shared" si="163"/>
        <v>►</v>
      </c>
      <c r="H563" s="2606"/>
      <c r="R563" s="2607"/>
      <c r="S563" s="2441"/>
      <c r="T563" s="2443"/>
      <c r="U563" s="2442"/>
      <c r="V563" s="2589">
        <f t="shared" si="164"/>
        <v>0</v>
      </c>
      <c r="W563" s="2590" t="str">
        <f>IF(OR(V563=0, ISBLANK(P563)), "", TEXT(ROUND(V563/INDEX(AI219:AI281, MATCH(P563, AH219:AH281, 0)), 0),"# ##0") &amp; " " &amp; P563)</f>
        <v/>
      </c>
      <c r="X563" s="2591">
        <f t="shared" si="165"/>
        <v>0</v>
      </c>
      <c r="Y563" s="2592">
        <f t="shared" si="166"/>
        <v>0</v>
      </c>
      <c r="Z563" s="2592" t="str">
        <f t="shared" si="167"/>
        <v/>
      </c>
      <c r="AA563" s="2581"/>
      <c r="AB563" s="2593">
        <f t="shared" si="158"/>
        <v>0</v>
      </c>
      <c r="AC563" s="2583">
        <v>1</v>
      </c>
      <c r="AD563" s="2594">
        <f t="shared" si="168"/>
        <v>0</v>
      </c>
      <c r="AE563" s="2564"/>
      <c r="AF563" s="2573">
        <f t="shared" si="159"/>
        <v>0</v>
      </c>
      <c r="AG563" s="2574">
        <f t="shared" si="169"/>
        <v>0</v>
      </c>
      <c r="AL563" s="1401" t="str">
        <f t="shared" si="157"/>
        <v>►</v>
      </c>
      <c r="AN563" s="76"/>
      <c r="AO563" s="76"/>
      <c r="AP563" s="76"/>
      <c r="AQ563" s="76"/>
      <c r="AS563" s="2600"/>
      <c r="AT563" s="2242"/>
      <c r="AU563" s="2242"/>
      <c r="AV563" s="2242"/>
      <c r="AW563" s="2242"/>
      <c r="AX563" s="730"/>
      <c r="AY563" s="2601"/>
      <c r="BF563"/>
      <c r="BG563"/>
      <c r="BH563"/>
      <c r="BI563"/>
      <c r="BJ563"/>
      <c r="BK563"/>
      <c r="BL563"/>
      <c r="BN563" s="4">
        <v>1</v>
      </c>
    </row>
    <row r="564" spans="1:66" s="48" customFormat="1" ht="21" customHeight="1" x14ac:dyDescent="0.25">
      <c r="A564" s="1401" t="str">
        <f t="shared" si="154"/>
        <v>►</v>
      </c>
      <c r="B564" s="1402" t="str">
        <f t="shared" si="155"/>
        <v>►</v>
      </c>
      <c r="C564" s="1403" t="str">
        <f t="shared" si="160"/>
        <v>►</v>
      </c>
      <c r="D564" s="2475" t="str">
        <f t="shared" si="156"/>
        <v>►</v>
      </c>
      <c r="E564" s="1402" t="str">
        <f t="shared" si="161"/>
        <v>►</v>
      </c>
      <c r="F564" s="1402" t="str">
        <f t="shared" si="162"/>
        <v>►</v>
      </c>
      <c r="G564" s="1402" t="str">
        <f t="shared" si="163"/>
        <v>►</v>
      </c>
      <c r="H564" s="2606"/>
      <c r="R564" s="2607"/>
      <c r="S564" s="2441"/>
      <c r="T564" s="2443"/>
      <c r="U564" s="2442"/>
      <c r="V564" s="2577">
        <f t="shared" si="164"/>
        <v>0</v>
      </c>
      <c r="W564" s="2578" t="str">
        <f>IF(OR(V564=0, ISBLANK(P564)), "", TEXT(ROUND(V564/INDEX(AI219:AI281, MATCH(P564, AH219:AH281, 0)), 0),"# ##0") &amp; " " &amp; P564)</f>
        <v/>
      </c>
      <c r="X564" s="2579">
        <f t="shared" si="165"/>
        <v>0</v>
      </c>
      <c r="Y564" s="2580">
        <f t="shared" si="166"/>
        <v>0</v>
      </c>
      <c r="Z564" s="2580" t="str">
        <f t="shared" si="167"/>
        <v/>
      </c>
      <c r="AA564" s="2581"/>
      <c r="AB564" s="2582">
        <f t="shared" si="158"/>
        <v>0</v>
      </c>
      <c r="AC564" s="2583">
        <v>1</v>
      </c>
      <c r="AD564" s="2584">
        <f t="shared" si="168"/>
        <v>0</v>
      </c>
      <c r="AE564" s="2564"/>
      <c r="AF564" s="2573">
        <f t="shared" si="159"/>
        <v>0</v>
      </c>
      <c r="AG564" s="2574">
        <f t="shared" si="169"/>
        <v>0</v>
      </c>
      <c r="AL564" s="1401" t="str">
        <f t="shared" si="157"/>
        <v>►</v>
      </c>
      <c r="AN564" s="76"/>
      <c r="AO564" s="76"/>
      <c r="AP564" s="76"/>
      <c r="AQ564" s="76"/>
      <c r="AS564" s="2600"/>
      <c r="AT564" s="2242"/>
      <c r="AU564" s="2242"/>
      <c r="AV564" s="2242"/>
      <c r="AW564" s="2242"/>
      <c r="AX564" s="730"/>
      <c r="AY564" s="2601"/>
      <c r="BF564"/>
      <c r="BG564"/>
      <c r="BH564"/>
      <c r="BI564"/>
      <c r="BJ564"/>
      <c r="BK564"/>
      <c r="BL564"/>
      <c r="BN564" s="4">
        <v>1</v>
      </c>
    </row>
    <row r="565" spans="1:66" s="48" customFormat="1" ht="21" customHeight="1" x14ac:dyDescent="0.25">
      <c r="A565" s="1401" t="str">
        <f t="shared" si="154"/>
        <v>►</v>
      </c>
      <c r="B565" s="1402" t="str">
        <f t="shared" si="155"/>
        <v>►</v>
      </c>
      <c r="C565" s="1403" t="str">
        <f t="shared" si="160"/>
        <v>►</v>
      </c>
      <c r="D565" s="2475" t="str">
        <f t="shared" si="156"/>
        <v>►</v>
      </c>
      <c r="E565" s="1402" t="str">
        <f t="shared" si="161"/>
        <v>►</v>
      </c>
      <c r="F565" s="1402" t="str">
        <f t="shared" si="162"/>
        <v>►</v>
      </c>
      <c r="G565" s="1402" t="str">
        <f t="shared" si="163"/>
        <v>►</v>
      </c>
      <c r="H565" s="2606"/>
      <c r="R565" s="2607"/>
      <c r="S565" s="2441"/>
      <c r="T565" s="2443"/>
      <c r="U565" s="2442"/>
      <c r="V565" s="2589">
        <f t="shared" si="164"/>
        <v>0</v>
      </c>
      <c r="W565" s="2590" t="str">
        <f>IF(OR(V565=0, ISBLANK(P565)), "", TEXT(ROUND(V565/INDEX(AI219:AI281, MATCH(P565, AH219:AH281, 0)), 0),"# ##0") &amp; " " &amp; P565)</f>
        <v/>
      </c>
      <c r="X565" s="2591">
        <f t="shared" si="165"/>
        <v>0</v>
      </c>
      <c r="Y565" s="2592">
        <f t="shared" si="166"/>
        <v>0</v>
      </c>
      <c r="Z565" s="2592" t="str">
        <f t="shared" si="167"/>
        <v/>
      </c>
      <c r="AA565" s="2581"/>
      <c r="AB565" s="2593">
        <f t="shared" si="158"/>
        <v>0</v>
      </c>
      <c r="AC565" s="2583">
        <v>1</v>
      </c>
      <c r="AD565" s="2594">
        <f t="shared" si="168"/>
        <v>0</v>
      </c>
      <c r="AE565" s="2564"/>
      <c r="AF565" s="2573">
        <f t="shared" si="159"/>
        <v>0</v>
      </c>
      <c r="AG565" s="2574">
        <f t="shared" si="169"/>
        <v>0</v>
      </c>
      <c r="AL565" s="1401" t="str">
        <f t="shared" si="157"/>
        <v>►</v>
      </c>
      <c r="AN565" s="76"/>
      <c r="AO565" s="76"/>
      <c r="AP565" s="76"/>
      <c r="AQ565" s="76"/>
      <c r="AS565" s="2613"/>
      <c r="AT565" s="2614" t="s">
        <v>2255</v>
      </c>
      <c r="AU565" s="2242"/>
      <c r="AV565" s="2250"/>
      <c r="AW565" s="2250"/>
      <c r="AX565" s="2251"/>
      <c r="AY565" s="2615"/>
      <c r="BF565"/>
      <c r="BG565"/>
      <c r="BH565"/>
      <c r="BI565"/>
      <c r="BJ565"/>
      <c r="BK565"/>
      <c r="BL565"/>
      <c r="BN565" s="4">
        <v>1</v>
      </c>
    </row>
    <row r="566" spans="1:66" s="48" customFormat="1" ht="21" customHeight="1" thickBot="1" x14ac:dyDescent="0.3">
      <c r="A566" s="1401" t="str">
        <f t="shared" si="154"/>
        <v>►</v>
      </c>
      <c r="B566" s="1402" t="str">
        <f t="shared" si="155"/>
        <v>►</v>
      </c>
      <c r="C566" s="1403" t="str">
        <f t="shared" si="160"/>
        <v>►</v>
      </c>
      <c r="D566" s="2475" t="str">
        <f t="shared" si="156"/>
        <v>►</v>
      </c>
      <c r="E566" s="1402" t="str">
        <f t="shared" si="161"/>
        <v>►</v>
      </c>
      <c r="F566" s="1402" t="str">
        <f t="shared" si="162"/>
        <v>►</v>
      </c>
      <c r="G566" s="1402" t="str">
        <f t="shared" si="163"/>
        <v>►</v>
      </c>
      <c r="H566" s="2606"/>
      <c r="R566" s="2607"/>
      <c r="S566" s="2441"/>
      <c r="T566" s="2443"/>
      <c r="U566" s="2442"/>
      <c r="V566" s="2577">
        <f t="shared" si="164"/>
        <v>0</v>
      </c>
      <c r="W566" s="2578" t="str">
        <f>IF(OR(V566=0, ISBLANK(P566)), "", TEXT(ROUND(V566/INDEX(AI219:AI281, MATCH(P566, AH219:AH281, 0)), 0),"# ##0") &amp; " " &amp; P566)</f>
        <v/>
      </c>
      <c r="X566" s="2579">
        <f t="shared" si="165"/>
        <v>0</v>
      </c>
      <c r="Y566" s="2580">
        <f t="shared" si="166"/>
        <v>0</v>
      </c>
      <c r="Z566" s="2580" t="str">
        <f t="shared" si="167"/>
        <v/>
      </c>
      <c r="AA566" s="2581"/>
      <c r="AB566" s="2582">
        <f t="shared" si="158"/>
        <v>0</v>
      </c>
      <c r="AC566" s="2583">
        <v>1</v>
      </c>
      <c r="AD566" s="2584">
        <f t="shared" si="168"/>
        <v>0</v>
      </c>
      <c r="AE566" s="2564"/>
      <c r="AF566" s="2573">
        <f t="shared" si="159"/>
        <v>0</v>
      </c>
      <c r="AG566" s="2574">
        <f t="shared" si="169"/>
        <v>0</v>
      </c>
      <c r="AL566" s="1401" t="str">
        <f t="shared" si="157"/>
        <v>►</v>
      </c>
      <c r="AN566" s="76"/>
      <c r="AO566" s="76"/>
      <c r="AP566" s="76"/>
      <c r="AQ566" s="76"/>
      <c r="AS566" s="2616"/>
      <c r="AT566" s="2263"/>
      <c r="AU566" s="2263"/>
      <c r="AV566" s="2263"/>
      <c r="AW566" s="2263"/>
      <c r="AX566" s="2264"/>
      <c r="AY566" s="2617"/>
      <c r="BF566"/>
      <c r="BG566"/>
      <c r="BH566"/>
      <c r="BI566"/>
      <c r="BJ566"/>
      <c r="BK566"/>
      <c r="BL566"/>
      <c r="BN566" s="4">
        <v>1</v>
      </c>
    </row>
    <row r="567" spans="1:66" s="48" customFormat="1" ht="21" customHeight="1" thickTop="1" x14ac:dyDescent="0.25">
      <c r="A567" s="1401" t="str">
        <f t="shared" si="154"/>
        <v>►</v>
      </c>
      <c r="B567" s="1402" t="str">
        <f t="shared" si="155"/>
        <v>►</v>
      </c>
      <c r="C567" s="1403" t="str">
        <f t="shared" si="160"/>
        <v>►</v>
      </c>
      <c r="D567" s="2475" t="str">
        <f t="shared" si="156"/>
        <v>►</v>
      </c>
      <c r="E567" s="1402" t="str">
        <f t="shared" si="161"/>
        <v>►</v>
      </c>
      <c r="F567" s="1402" t="str">
        <f t="shared" si="162"/>
        <v>►</v>
      </c>
      <c r="G567" s="1402" t="str">
        <f t="shared" si="163"/>
        <v>►</v>
      </c>
      <c r="H567" s="2606"/>
      <c r="R567" s="2607"/>
      <c r="S567" s="2441"/>
      <c r="T567" s="2443"/>
      <c r="U567" s="2442"/>
      <c r="V567" s="2589">
        <f t="shared" si="164"/>
        <v>0</v>
      </c>
      <c r="W567" s="2590" t="str">
        <f>IF(OR(V567=0, ISBLANK(P567)), "", TEXT(ROUND(V567/INDEX(AI219:AI281, MATCH(P567, AH219:AH281, 0)), 0),"# ##0") &amp; " " &amp; P567)</f>
        <v/>
      </c>
      <c r="X567" s="2591">
        <f t="shared" si="165"/>
        <v>0</v>
      </c>
      <c r="Y567" s="2592">
        <f t="shared" si="166"/>
        <v>0</v>
      </c>
      <c r="Z567" s="2592" t="str">
        <f t="shared" si="167"/>
        <v/>
      </c>
      <c r="AA567" s="2581"/>
      <c r="AB567" s="2593">
        <f t="shared" si="158"/>
        <v>0</v>
      </c>
      <c r="AC567" s="2583">
        <v>1</v>
      </c>
      <c r="AD567" s="2594">
        <f t="shared" si="168"/>
        <v>0</v>
      </c>
      <c r="AE567" s="2564"/>
      <c r="AF567" s="2573">
        <f t="shared" si="159"/>
        <v>0</v>
      </c>
      <c r="AG567" s="2574">
        <f t="shared" si="169"/>
        <v>0</v>
      </c>
      <c r="AL567" s="1401" t="str">
        <f t="shared" si="157"/>
        <v>►</v>
      </c>
      <c r="AN567" s="76"/>
      <c r="AO567" s="76"/>
      <c r="AP567" s="76"/>
      <c r="AQ567" s="76"/>
      <c r="AS567" s="3573" t="s">
        <v>2256</v>
      </c>
      <c r="AT567" s="3574"/>
      <c r="AU567" s="3574"/>
      <c r="AV567" s="3574"/>
      <c r="AW567" s="3574"/>
      <c r="AX567" s="3574"/>
      <c r="AY567" s="3575"/>
      <c r="BF567"/>
      <c r="BG567"/>
      <c r="BH567"/>
      <c r="BI567"/>
      <c r="BJ567"/>
      <c r="BK567"/>
      <c r="BL567"/>
      <c r="BN567" s="4">
        <v>1</v>
      </c>
    </row>
    <row r="568" spans="1:66" s="48" customFormat="1" ht="21" customHeight="1" x14ac:dyDescent="0.25">
      <c r="A568" s="1401" t="str">
        <f t="shared" si="154"/>
        <v>►</v>
      </c>
      <c r="B568" s="1402" t="str">
        <f t="shared" si="155"/>
        <v>►</v>
      </c>
      <c r="C568" s="1403" t="str">
        <f t="shared" si="160"/>
        <v>►</v>
      </c>
      <c r="D568" s="2475" t="str">
        <f t="shared" si="156"/>
        <v>►</v>
      </c>
      <c r="E568" s="1402" t="str">
        <f t="shared" si="161"/>
        <v>►</v>
      </c>
      <c r="F568" s="1402" t="str">
        <f t="shared" si="162"/>
        <v>►</v>
      </c>
      <c r="G568" s="1402" t="str">
        <f t="shared" si="163"/>
        <v>►</v>
      </c>
      <c r="H568" s="2606"/>
      <c r="R568" s="2607"/>
      <c r="S568" s="2441"/>
      <c r="T568" s="2443"/>
      <c r="U568" s="2442"/>
      <c r="V568" s="2577">
        <f t="shared" si="164"/>
        <v>0</v>
      </c>
      <c r="W568" s="2578" t="str">
        <f>IF(OR(V568=0, ISBLANK(P568)), "", TEXT(ROUND(V568/INDEX(AI219:AI281, MATCH(P568, AH219:AH281, 0)), 0),"# ##0") &amp; " " &amp; P568)</f>
        <v/>
      </c>
      <c r="X568" s="2579">
        <f t="shared" si="165"/>
        <v>0</v>
      </c>
      <c r="Y568" s="2580">
        <f t="shared" si="166"/>
        <v>0</v>
      </c>
      <c r="Z568" s="2580" t="str">
        <f t="shared" si="167"/>
        <v/>
      </c>
      <c r="AA568" s="2581"/>
      <c r="AB568" s="2582">
        <f t="shared" si="158"/>
        <v>0</v>
      </c>
      <c r="AC568" s="2583">
        <v>1</v>
      </c>
      <c r="AD568" s="2584">
        <f t="shared" si="168"/>
        <v>0</v>
      </c>
      <c r="AE568" s="2564"/>
      <c r="AF568" s="2573">
        <f t="shared" si="159"/>
        <v>0</v>
      </c>
      <c r="AG568" s="2574">
        <f t="shared" si="169"/>
        <v>0</v>
      </c>
      <c r="AL568" s="1401" t="str">
        <f t="shared" si="157"/>
        <v>►</v>
      </c>
      <c r="AN568" s="76"/>
      <c r="AO568" s="76"/>
      <c r="AP568" s="76"/>
      <c r="AQ568" s="76"/>
      <c r="AS568" s="3252"/>
      <c r="AT568" s="3248"/>
      <c r="AU568" s="3248"/>
      <c r="AV568" s="3248"/>
      <c r="AW568" s="3248"/>
      <c r="AX568" s="3248"/>
      <c r="AY568" s="3253"/>
      <c r="BF568"/>
      <c r="BG568"/>
      <c r="BH568"/>
      <c r="BI568"/>
      <c r="BJ568"/>
      <c r="BK568"/>
      <c r="BL568"/>
      <c r="BN568" s="4">
        <v>1</v>
      </c>
    </row>
    <row r="569" spans="1:66" s="48" customFormat="1" ht="21" customHeight="1" x14ac:dyDescent="0.25">
      <c r="A569" s="1401" t="str">
        <f t="shared" si="154"/>
        <v>►</v>
      </c>
      <c r="B569" s="1402" t="str">
        <f t="shared" si="155"/>
        <v>►</v>
      </c>
      <c r="C569" s="1403" t="str">
        <f t="shared" si="160"/>
        <v>►</v>
      </c>
      <c r="D569" s="2475" t="str">
        <f t="shared" si="156"/>
        <v>►</v>
      </c>
      <c r="E569" s="1402" t="str">
        <f t="shared" si="161"/>
        <v>►</v>
      </c>
      <c r="F569" s="1402" t="str">
        <f t="shared" si="162"/>
        <v>►</v>
      </c>
      <c r="G569" s="1402" t="str">
        <f t="shared" si="163"/>
        <v>►</v>
      </c>
      <c r="H569" s="2606"/>
      <c r="R569" s="2607"/>
      <c r="S569" s="2441"/>
      <c r="T569" s="2443"/>
      <c r="U569" s="2442"/>
      <c r="V569" s="2589">
        <f t="shared" si="164"/>
        <v>0</v>
      </c>
      <c r="W569" s="2590" t="str">
        <f>IF(OR(V569=0, ISBLANK(P569)), "", TEXT(ROUND(V569/INDEX(AI219:AI281, MATCH(P569, AH219:AH281, 0)), 0),"# ##0") &amp; " " &amp; P569)</f>
        <v/>
      </c>
      <c r="X569" s="2591">
        <f t="shared" si="165"/>
        <v>0</v>
      </c>
      <c r="Y569" s="2592">
        <f t="shared" si="166"/>
        <v>0</v>
      </c>
      <c r="Z569" s="2592" t="str">
        <f t="shared" si="167"/>
        <v/>
      </c>
      <c r="AA569" s="2581"/>
      <c r="AB569" s="2593">
        <f t="shared" si="158"/>
        <v>0</v>
      </c>
      <c r="AC569" s="2583">
        <v>1</v>
      </c>
      <c r="AD569" s="2594">
        <f t="shared" si="168"/>
        <v>0</v>
      </c>
      <c r="AE569" s="2564"/>
      <c r="AF569" s="2573">
        <f t="shared" si="159"/>
        <v>0</v>
      </c>
      <c r="AG569" s="2574">
        <f t="shared" si="169"/>
        <v>0</v>
      </c>
      <c r="AL569" s="1401" t="str">
        <f t="shared" si="157"/>
        <v>►</v>
      </c>
      <c r="AN569" s="76"/>
      <c r="AO569" s="76"/>
      <c r="AP569" s="76"/>
      <c r="AQ569" s="76"/>
      <c r="AS569" s="3398" t="s">
        <v>2257</v>
      </c>
      <c r="AT569" s="3399"/>
      <c r="AU569" s="3399"/>
      <c r="AV569" s="3399"/>
      <c r="AW569" s="3399"/>
      <c r="AX569" s="3399"/>
      <c r="AY569" s="3400"/>
      <c r="BF569"/>
      <c r="BG569"/>
      <c r="BH569"/>
      <c r="BI569"/>
      <c r="BJ569"/>
      <c r="BK569"/>
      <c r="BL569"/>
      <c r="BN569" s="4">
        <v>1</v>
      </c>
    </row>
    <row r="570" spans="1:66" s="48" customFormat="1" ht="21" customHeight="1" x14ac:dyDescent="0.25">
      <c r="A570" s="1401" t="str">
        <f t="shared" si="154"/>
        <v>►</v>
      </c>
      <c r="B570" s="1402" t="str">
        <f t="shared" si="155"/>
        <v>►</v>
      </c>
      <c r="C570" s="1403" t="str">
        <f t="shared" si="160"/>
        <v>►</v>
      </c>
      <c r="D570" s="2475" t="str">
        <f t="shared" si="156"/>
        <v>►</v>
      </c>
      <c r="E570" s="1402" t="str">
        <f t="shared" si="161"/>
        <v>►</v>
      </c>
      <c r="F570" s="1402" t="str">
        <f t="shared" si="162"/>
        <v>►</v>
      </c>
      <c r="G570" s="1402" t="str">
        <f t="shared" si="163"/>
        <v>►</v>
      </c>
      <c r="H570" s="2606"/>
      <c r="R570" s="2607"/>
      <c r="S570" s="2441"/>
      <c r="T570" s="2443"/>
      <c r="U570" s="2442"/>
      <c r="V570" s="2577">
        <f t="shared" si="164"/>
        <v>0</v>
      </c>
      <c r="W570" s="2578" t="str">
        <f>IF(OR(V570=0, ISBLANK(P570)), "", TEXT(ROUND(V570/INDEX(AI219:AI281, MATCH(P570, AH219:AH281, 0)), 0),"# ##0") &amp; " " &amp; P570)</f>
        <v/>
      </c>
      <c r="X570" s="2579">
        <f t="shared" si="165"/>
        <v>0</v>
      </c>
      <c r="Y570" s="2580">
        <f t="shared" si="166"/>
        <v>0</v>
      </c>
      <c r="Z570" s="2580" t="str">
        <f t="shared" si="167"/>
        <v/>
      </c>
      <c r="AA570" s="2581"/>
      <c r="AB570" s="2582">
        <f t="shared" si="158"/>
        <v>0</v>
      </c>
      <c r="AC570" s="2583">
        <v>1</v>
      </c>
      <c r="AD570" s="2584">
        <f t="shared" si="168"/>
        <v>0</v>
      </c>
      <c r="AE570" s="2564"/>
      <c r="AF570" s="2573">
        <f t="shared" si="159"/>
        <v>0</v>
      </c>
      <c r="AG570" s="2574">
        <f t="shared" si="169"/>
        <v>0</v>
      </c>
      <c r="AL570" s="1401" t="str">
        <f t="shared" si="157"/>
        <v>►</v>
      </c>
      <c r="AN570" s="76"/>
      <c r="AO570" s="76"/>
      <c r="AP570" s="76"/>
      <c r="AQ570" s="76"/>
      <c r="AS570" s="3268" t="s">
        <v>2258</v>
      </c>
      <c r="AT570" s="3576"/>
      <c r="AU570" s="3576"/>
      <c r="AV570" s="3576"/>
      <c r="AW570" s="3576"/>
      <c r="AX570" s="3576"/>
      <c r="AY570" s="3269"/>
      <c r="BF570"/>
      <c r="BG570"/>
      <c r="BH570"/>
      <c r="BI570"/>
      <c r="BJ570"/>
      <c r="BK570"/>
      <c r="BL570"/>
      <c r="BN570" s="4">
        <v>1</v>
      </c>
    </row>
    <row r="571" spans="1:66" s="48" customFormat="1" ht="21" customHeight="1" x14ac:dyDescent="0.25">
      <c r="A571" s="1401" t="str">
        <f t="shared" si="154"/>
        <v>►</v>
      </c>
      <c r="B571" s="1402" t="str">
        <f t="shared" si="155"/>
        <v>►</v>
      </c>
      <c r="C571" s="1403" t="str">
        <f t="shared" si="160"/>
        <v>►</v>
      </c>
      <c r="D571" s="2475" t="str">
        <f t="shared" si="156"/>
        <v>►</v>
      </c>
      <c r="E571" s="1402" t="str">
        <f t="shared" si="161"/>
        <v>►</v>
      </c>
      <c r="F571" s="1402" t="str">
        <f t="shared" si="162"/>
        <v>►</v>
      </c>
      <c r="G571" s="1402" t="str">
        <f t="shared" si="163"/>
        <v>►</v>
      </c>
      <c r="H571" s="2606"/>
      <c r="R571" s="2607"/>
      <c r="S571" s="2441"/>
      <c r="T571" s="2443"/>
      <c r="U571" s="2442"/>
      <c r="V571" s="2589">
        <f t="shared" si="164"/>
        <v>0</v>
      </c>
      <c r="W571" s="2590" t="str">
        <f>IF(OR(V571=0, ISBLANK(P571)), "", TEXT(ROUND(V571/INDEX(AI219:AI281, MATCH(P571, AH219:AH281, 0)), 0),"# ##0") &amp; " " &amp; P571)</f>
        <v/>
      </c>
      <c r="X571" s="2591">
        <f t="shared" si="165"/>
        <v>0</v>
      </c>
      <c r="Y571" s="2592">
        <f t="shared" si="166"/>
        <v>0</v>
      </c>
      <c r="Z571" s="2592" t="str">
        <f t="shared" si="167"/>
        <v/>
      </c>
      <c r="AA571" s="2581"/>
      <c r="AB571" s="2593">
        <f t="shared" si="158"/>
        <v>0</v>
      </c>
      <c r="AC571" s="2583">
        <v>1</v>
      </c>
      <c r="AD571" s="2594">
        <f t="shared" si="168"/>
        <v>0</v>
      </c>
      <c r="AE571" s="2564"/>
      <c r="AF571" s="2573">
        <f t="shared" si="159"/>
        <v>0</v>
      </c>
      <c r="AG571" s="2574">
        <f t="shared" si="169"/>
        <v>0</v>
      </c>
      <c r="AL571" s="1401" t="str">
        <f t="shared" si="157"/>
        <v>►</v>
      </c>
      <c r="AN571" s="76"/>
      <c r="AO571" s="76"/>
      <c r="AP571" s="76"/>
      <c r="AQ571" s="76"/>
      <c r="AS571" s="3268"/>
      <c r="AT571" s="3576"/>
      <c r="AU571" s="3576"/>
      <c r="AV571" s="3576"/>
      <c r="AW571" s="3576"/>
      <c r="AX571" s="3576"/>
      <c r="AY571" s="3269"/>
      <c r="BF571"/>
      <c r="BG571"/>
      <c r="BH571"/>
      <c r="BI571"/>
      <c r="BJ571"/>
      <c r="BK571"/>
      <c r="BL571"/>
      <c r="BN571" s="4">
        <v>1</v>
      </c>
    </row>
    <row r="572" spans="1:66" s="48" customFormat="1" ht="21" customHeight="1" x14ac:dyDescent="0.25">
      <c r="A572" s="1401" t="str">
        <f t="shared" si="154"/>
        <v>►</v>
      </c>
      <c r="B572" s="1402" t="str">
        <f t="shared" si="155"/>
        <v>►</v>
      </c>
      <c r="C572" s="1403" t="str">
        <f t="shared" si="160"/>
        <v>►</v>
      </c>
      <c r="D572" s="2475" t="str">
        <f t="shared" si="156"/>
        <v>►</v>
      </c>
      <c r="E572" s="1402" t="str">
        <f t="shared" si="161"/>
        <v>►</v>
      </c>
      <c r="F572" s="1402" t="str">
        <f t="shared" si="162"/>
        <v>►</v>
      </c>
      <c r="G572" s="1402" t="str">
        <f t="shared" si="163"/>
        <v>►</v>
      </c>
      <c r="H572" s="2606"/>
      <c r="R572" s="2607"/>
      <c r="S572" s="2441"/>
      <c r="T572" s="2443"/>
      <c r="U572" s="2442"/>
      <c r="V572" s="2577">
        <f t="shared" si="164"/>
        <v>0</v>
      </c>
      <c r="W572" s="2578" t="str">
        <f>IF(OR(V572=0, ISBLANK(P572)), "", TEXT(ROUND(V572/INDEX(AI219:AI281, MATCH(P572, AH219:AH281, 0)), 0),"# ##0") &amp; " " &amp; P572)</f>
        <v/>
      </c>
      <c r="X572" s="2579">
        <f t="shared" si="165"/>
        <v>0</v>
      </c>
      <c r="Y572" s="2580">
        <f t="shared" si="166"/>
        <v>0</v>
      </c>
      <c r="Z572" s="2580" t="str">
        <f t="shared" si="167"/>
        <v/>
      </c>
      <c r="AA572" s="2581"/>
      <c r="AB572" s="2582">
        <f t="shared" si="158"/>
        <v>0</v>
      </c>
      <c r="AC572" s="2583">
        <v>1</v>
      </c>
      <c r="AD572" s="2584">
        <f t="shared" si="168"/>
        <v>0</v>
      </c>
      <c r="AE572" s="2564"/>
      <c r="AF572" s="2573">
        <f t="shared" si="159"/>
        <v>0</v>
      </c>
      <c r="AG572" s="2574">
        <f t="shared" si="169"/>
        <v>0</v>
      </c>
      <c r="AL572" s="1401" t="str">
        <f t="shared" si="157"/>
        <v>►</v>
      </c>
      <c r="AN572" s="76"/>
      <c r="AO572" s="76"/>
      <c r="AP572" s="76"/>
      <c r="AQ572" s="76"/>
      <c r="AS572" s="2257"/>
      <c r="AT572" s="2253"/>
      <c r="AU572" s="2253"/>
      <c r="AV572" s="2253"/>
      <c r="AW572" s="2253"/>
      <c r="AX572" s="2253"/>
      <c r="AY572" s="2621"/>
      <c r="BF572"/>
      <c r="BG572"/>
      <c r="BH572"/>
      <c r="BI572"/>
      <c r="BJ572"/>
      <c r="BK572"/>
      <c r="BL572"/>
      <c r="BN572" s="4">
        <v>1</v>
      </c>
    </row>
    <row r="573" spans="1:66" s="48" customFormat="1" ht="21" customHeight="1" x14ac:dyDescent="0.25">
      <c r="A573" s="1401" t="str">
        <f t="shared" si="154"/>
        <v>►</v>
      </c>
      <c r="B573" s="1402" t="str">
        <f t="shared" si="155"/>
        <v>►</v>
      </c>
      <c r="C573" s="1403" t="str">
        <f t="shared" si="160"/>
        <v>►</v>
      </c>
      <c r="D573" s="2475" t="str">
        <f t="shared" si="156"/>
        <v>►</v>
      </c>
      <c r="E573" s="1402" t="str">
        <f t="shared" si="161"/>
        <v>►</v>
      </c>
      <c r="F573" s="1402" t="str">
        <f t="shared" si="162"/>
        <v>►</v>
      </c>
      <c r="G573" s="1402" t="str">
        <f t="shared" si="163"/>
        <v>►</v>
      </c>
      <c r="H573" s="2606"/>
      <c r="R573" s="2607"/>
      <c r="S573" s="2441"/>
      <c r="T573" s="2443"/>
      <c r="U573" s="2442"/>
      <c r="V573" s="2589">
        <f t="shared" si="164"/>
        <v>0</v>
      </c>
      <c r="W573" s="2590" t="str">
        <f>IF(OR(V573=0, ISBLANK(P573)), "", TEXT(ROUND(V573/INDEX(AI219:AI281, MATCH(P573, AH219:AH281, 0)), 0),"# ##0") &amp; " " &amp; P573)</f>
        <v/>
      </c>
      <c r="X573" s="2591">
        <f t="shared" si="165"/>
        <v>0</v>
      </c>
      <c r="Y573" s="2592">
        <f t="shared" si="166"/>
        <v>0</v>
      </c>
      <c r="Z573" s="2592" t="str">
        <f t="shared" si="167"/>
        <v/>
      </c>
      <c r="AA573" s="2581"/>
      <c r="AB573" s="2593">
        <f t="shared" si="158"/>
        <v>0</v>
      </c>
      <c r="AC573" s="2583">
        <v>1</v>
      </c>
      <c r="AD573" s="2594">
        <f t="shared" si="168"/>
        <v>0</v>
      </c>
      <c r="AE573" s="2564"/>
      <c r="AF573" s="2573">
        <f t="shared" si="159"/>
        <v>0</v>
      </c>
      <c r="AG573" s="2574">
        <f t="shared" si="169"/>
        <v>0</v>
      </c>
      <c r="AL573" s="1401" t="str">
        <f t="shared" si="157"/>
        <v>►</v>
      </c>
      <c r="AN573" s="76"/>
      <c r="AO573" s="76"/>
      <c r="AP573" s="76"/>
      <c r="AQ573" s="76"/>
      <c r="AS573" s="2257"/>
      <c r="AT573" s="2253"/>
      <c r="AU573" s="2253"/>
      <c r="AV573" s="2253"/>
      <c r="AW573" s="2253"/>
      <c r="AX573" s="2253"/>
      <c r="AY573" s="2621"/>
      <c r="BF573"/>
      <c r="BG573"/>
      <c r="BH573"/>
      <c r="BI573"/>
      <c r="BJ573"/>
      <c r="BK573"/>
      <c r="BL573"/>
      <c r="BN573" s="4">
        <v>1</v>
      </c>
    </row>
    <row r="574" spans="1:66" s="48" customFormat="1" ht="21" customHeight="1" x14ac:dyDescent="0.25">
      <c r="A574" s="1401" t="str">
        <f t="shared" si="154"/>
        <v>►</v>
      </c>
      <c r="B574" s="1402" t="str">
        <f t="shared" si="155"/>
        <v>►</v>
      </c>
      <c r="C574" s="1403" t="str">
        <f t="shared" si="160"/>
        <v>►</v>
      </c>
      <c r="D574" s="2475" t="str">
        <f t="shared" si="156"/>
        <v>►</v>
      </c>
      <c r="E574" s="1402" t="str">
        <f t="shared" si="161"/>
        <v>►</v>
      </c>
      <c r="F574" s="1402" t="str">
        <f t="shared" si="162"/>
        <v>►</v>
      </c>
      <c r="G574" s="1402" t="str">
        <f t="shared" si="163"/>
        <v>►</v>
      </c>
      <c r="H574" s="2606"/>
      <c r="R574" s="2607"/>
      <c r="S574" s="2441"/>
      <c r="T574" s="2443"/>
      <c r="U574" s="2442"/>
      <c r="V574" s="2577">
        <f t="shared" si="164"/>
        <v>0</v>
      </c>
      <c r="W574" s="2578" t="str">
        <f>IF(OR(V574=0, ISBLANK(P574)), "", TEXT(ROUND(V574/INDEX(AI219:AI281, MATCH(P574, AH219:AH281, 0)), 0),"# ##0") &amp; " " &amp; P574)</f>
        <v/>
      </c>
      <c r="X574" s="2579">
        <f t="shared" si="165"/>
        <v>0</v>
      </c>
      <c r="Y574" s="2580">
        <f t="shared" si="166"/>
        <v>0</v>
      </c>
      <c r="Z574" s="2580" t="str">
        <f t="shared" si="167"/>
        <v/>
      </c>
      <c r="AA574" s="2581"/>
      <c r="AB574" s="2582">
        <f t="shared" si="158"/>
        <v>0</v>
      </c>
      <c r="AC574" s="2583">
        <v>1</v>
      </c>
      <c r="AD574" s="2584">
        <f t="shared" si="168"/>
        <v>0</v>
      </c>
      <c r="AE574" s="2564"/>
      <c r="AF574" s="2573">
        <f t="shared" si="159"/>
        <v>0</v>
      </c>
      <c r="AG574" s="2574">
        <f t="shared" si="169"/>
        <v>0</v>
      </c>
      <c r="AL574" s="1401" t="str">
        <f t="shared" si="157"/>
        <v>►</v>
      </c>
      <c r="AN574" s="76"/>
      <c r="AO574" s="76"/>
      <c r="AP574" s="76"/>
      <c r="AQ574" s="76"/>
      <c r="AS574" s="2257"/>
      <c r="AT574" s="2253"/>
      <c r="AU574" s="2253"/>
      <c r="AV574" s="2253"/>
      <c r="AW574" s="2253"/>
      <c r="AX574" s="2253"/>
      <c r="AY574" s="2621"/>
      <c r="BF574"/>
      <c r="BG574"/>
      <c r="BH574"/>
      <c r="BI574"/>
      <c r="BJ574"/>
      <c r="BK574"/>
      <c r="BL574"/>
      <c r="BN574" s="4">
        <v>1</v>
      </c>
    </row>
    <row r="575" spans="1:66" s="48" customFormat="1" ht="21" customHeight="1" x14ac:dyDescent="0.25">
      <c r="A575" s="1401" t="str">
        <f t="shared" si="154"/>
        <v>►</v>
      </c>
      <c r="B575" s="1402" t="str">
        <f t="shared" si="155"/>
        <v>►</v>
      </c>
      <c r="C575" s="1403" t="str">
        <f t="shared" si="160"/>
        <v>►</v>
      </c>
      <c r="D575" s="2475" t="str">
        <f t="shared" si="156"/>
        <v>►</v>
      </c>
      <c r="E575" s="1402" t="str">
        <f t="shared" si="161"/>
        <v>►</v>
      </c>
      <c r="F575" s="1402" t="str">
        <f t="shared" si="162"/>
        <v>►</v>
      </c>
      <c r="G575" s="1402" t="str">
        <f t="shared" si="163"/>
        <v>►</v>
      </c>
      <c r="H575" s="2606"/>
      <c r="R575" s="2607"/>
      <c r="S575" s="2441"/>
      <c r="T575" s="2443"/>
      <c r="U575" s="2442"/>
      <c r="V575" s="2589">
        <f t="shared" si="164"/>
        <v>0</v>
      </c>
      <c r="W575" s="2590" t="str">
        <f>IF(OR(V575=0, ISBLANK(P575)), "", TEXT(ROUND(V575/INDEX(AI219:AI281, MATCH(P575, AH219:AH281, 0)), 0),"# ##0") &amp; " " &amp; P575)</f>
        <v/>
      </c>
      <c r="X575" s="2591">
        <f t="shared" si="165"/>
        <v>0</v>
      </c>
      <c r="Y575" s="2592">
        <f t="shared" si="166"/>
        <v>0</v>
      </c>
      <c r="Z575" s="2592" t="str">
        <f t="shared" si="167"/>
        <v/>
      </c>
      <c r="AA575" s="2581"/>
      <c r="AB575" s="2593">
        <f t="shared" si="158"/>
        <v>0</v>
      </c>
      <c r="AC575" s="2583">
        <v>1</v>
      </c>
      <c r="AD575" s="2594">
        <f t="shared" si="168"/>
        <v>0</v>
      </c>
      <c r="AE575" s="2564"/>
      <c r="AF575" s="2573">
        <f t="shared" si="159"/>
        <v>0</v>
      </c>
      <c r="AG575" s="2574">
        <f t="shared" si="169"/>
        <v>0</v>
      </c>
      <c r="AL575" s="1401" t="str">
        <f t="shared" si="157"/>
        <v>►</v>
      </c>
      <c r="AN575" s="76"/>
      <c r="AO575" s="76"/>
      <c r="AP575" s="76"/>
      <c r="AQ575" s="76"/>
      <c r="AS575" s="2257"/>
      <c r="AT575" s="2253"/>
      <c r="AU575" s="2253"/>
      <c r="AV575" s="2253"/>
      <c r="AW575" s="2253"/>
      <c r="AX575" s="2253"/>
      <c r="AY575" s="2621"/>
      <c r="BF575"/>
      <c r="BG575"/>
      <c r="BH575"/>
      <c r="BI575"/>
      <c r="BJ575"/>
      <c r="BK575"/>
      <c r="BL575"/>
      <c r="BN575" s="4">
        <v>1</v>
      </c>
    </row>
    <row r="576" spans="1:66" s="48" customFormat="1" ht="21" customHeight="1" x14ac:dyDescent="0.25">
      <c r="A576" s="1401" t="str">
        <f t="shared" si="154"/>
        <v>►</v>
      </c>
      <c r="B576" s="1402" t="str">
        <f t="shared" si="155"/>
        <v>►</v>
      </c>
      <c r="C576" s="1403" t="str">
        <f t="shared" si="160"/>
        <v>►</v>
      </c>
      <c r="D576" s="2475" t="str">
        <f t="shared" si="156"/>
        <v>►</v>
      </c>
      <c r="E576" s="1402" t="str">
        <f t="shared" si="161"/>
        <v>►</v>
      </c>
      <c r="F576" s="1402" t="str">
        <f t="shared" si="162"/>
        <v>►</v>
      </c>
      <c r="G576" s="1402" t="str">
        <f t="shared" si="163"/>
        <v>►</v>
      </c>
      <c r="H576" s="2606"/>
      <c r="R576" s="2607"/>
      <c r="S576" s="2441"/>
      <c r="T576" s="2443"/>
      <c r="U576" s="2442"/>
      <c r="V576" s="2577">
        <f t="shared" si="164"/>
        <v>0</v>
      </c>
      <c r="W576" s="2578" t="str">
        <f>IF(OR(V576=0, ISBLANK(P576)), "", TEXT(ROUND(V576/INDEX(AI219:AI281, MATCH(P576, AH219:AH281, 0)), 0),"# ##0") &amp; " " &amp; P576)</f>
        <v/>
      </c>
      <c r="X576" s="2579">
        <f t="shared" si="165"/>
        <v>0</v>
      </c>
      <c r="Y576" s="2580">
        <f t="shared" si="166"/>
        <v>0</v>
      </c>
      <c r="Z576" s="2580" t="str">
        <f t="shared" si="167"/>
        <v/>
      </c>
      <c r="AA576" s="2581"/>
      <c r="AB576" s="2582">
        <f t="shared" si="158"/>
        <v>0</v>
      </c>
      <c r="AC576" s="2583">
        <v>1</v>
      </c>
      <c r="AD576" s="2584">
        <f t="shared" si="168"/>
        <v>0</v>
      </c>
      <c r="AE576" s="2564"/>
      <c r="AF576" s="2573">
        <f t="shared" si="159"/>
        <v>0</v>
      </c>
      <c r="AG576" s="2574">
        <f t="shared" si="169"/>
        <v>0</v>
      </c>
      <c r="AL576" s="1401" t="str">
        <f t="shared" si="157"/>
        <v>►</v>
      </c>
      <c r="AN576" s="76"/>
      <c r="AO576" s="76"/>
      <c r="AP576" s="76"/>
      <c r="AQ576" s="76"/>
      <c r="AS576" s="2257"/>
      <c r="AT576" s="2253"/>
      <c r="AU576" s="2253"/>
      <c r="AV576" s="2253"/>
      <c r="AW576" s="2253"/>
      <c r="AX576" s="2253"/>
      <c r="AY576" s="2621"/>
      <c r="BF576"/>
      <c r="BG576"/>
      <c r="BH576"/>
      <c r="BI576"/>
      <c r="BJ576"/>
      <c r="BK576"/>
      <c r="BL576"/>
      <c r="BN576" s="4">
        <v>1</v>
      </c>
    </row>
    <row r="577" spans="1:66" s="48" customFormat="1" ht="21" customHeight="1" x14ac:dyDescent="0.25">
      <c r="A577" s="1401" t="str">
        <f t="shared" si="154"/>
        <v>►</v>
      </c>
      <c r="B577" s="1402" t="str">
        <f t="shared" si="155"/>
        <v>►</v>
      </c>
      <c r="C577" s="1403" t="str">
        <f t="shared" si="160"/>
        <v>►</v>
      </c>
      <c r="D577" s="2475" t="str">
        <f t="shared" si="156"/>
        <v>►</v>
      </c>
      <c r="E577" s="1402" t="str">
        <f t="shared" si="161"/>
        <v>►</v>
      </c>
      <c r="F577" s="1402" t="str">
        <f t="shared" si="162"/>
        <v>►</v>
      </c>
      <c r="G577" s="1402" t="str">
        <f t="shared" si="163"/>
        <v>►</v>
      </c>
      <c r="H577" s="2606"/>
      <c r="R577" s="2607"/>
      <c r="S577" s="2441"/>
      <c r="T577" s="2443"/>
      <c r="U577" s="2442"/>
      <c r="V577" s="2589">
        <f t="shared" si="164"/>
        <v>0</v>
      </c>
      <c r="W577" s="2590" t="str">
        <f>IF(OR(V577=0, ISBLANK(P577)), "", TEXT(ROUND(V577/INDEX(AI219:AI281, MATCH(P577, AH219:AH281, 0)), 0),"# ##0") &amp; " " &amp; P577)</f>
        <v/>
      </c>
      <c r="X577" s="2591">
        <f t="shared" si="165"/>
        <v>0</v>
      </c>
      <c r="Y577" s="2592">
        <f t="shared" si="166"/>
        <v>0</v>
      </c>
      <c r="Z577" s="2592" t="str">
        <f t="shared" si="167"/>
        <v/>
      </c>
      <c r="AA577" s="2581"/>
      <c r="AB577" s="2593">
        <f t="shared" si="158"/>
        <v>0</v>
      </c>
      <c r="AC577" s="2583">
        <v>1</v>
      </c>
      <c r="AD577" s="2594">
        <f t="shared" si="168"/>
        <v>0</v>
      </c>
      <c r="AE577" s="2564"/>
      <c r="AF577" s="2573">
        <f t="shared" si="159"/>
        <v>0</v>
      </c>
      <c r="AG577" s="2574">
        <f t="shared" si="169"/>
        <v>0</v>
      </c>
      <c r="AL577" s="1401" t="str">
        <f t="shared" si="157"/>
        <v>►</v>
      </c>
      <c r="AN577" s="76"/>
      <c r="AO577" s="76"/>
      <c r="AP577" s="76"/>
      <c r="AQ577" s="76"/>
      <c r="AS577" s="2257"/>
      <c r="AT577" s="2253"/>
      <c r="AU577" s="2253"/>
      <c r="AV577" s="2253"/>
      <c r="AW577" s="2253"/>
      <c r="AX577" s="2253"/>
      <c r="AY577" s="2621"/>
      <c r="BF577"/>
      <c r="BG577"/>
      <c r="BH577"/>
      <c r="BI577"/>
      <c r="BJ577"/>
      <c r="BK577"/>
      <c r="BL577"/>
      <c r="BN577" s="4">
        <v>1</v>
      </c>
    </row>
    <row r="578" spans="1:66" s="48" customFormat="1" ht="21" customHeight="1" x14ac:dyDescent="0.25">
      <c r="A578" s="1401" t="str">
        <f t="shared" si="154"/>
        <v>►</v>
      </c>
      <c r="B578" s="1402" t="str">
        <f t="shared" si="155"/>
        <v>►</v>
      </c>
      <c r="C578" s="1403" t="str">
        <f t="shared" si="160"/>
        <v>►</v>
      </c>
      <c r="D578" s="2475" t="str">
        <f t="shared" si="156"/>
        <v>►</v>
      </c>
      <c r="E578" s="1402" t="str">
        <f t="shared" si="161"/>
        <v>►</v>
      </c>
      <c r="F578" s="1402" t="str">
        <f t="shared" si="162"/>
        <v>►</v>
      </c>
      <c r="G578" s="1402" t="str">
        <f t="shared" si="163"/>
        <v>►</v>
      </c>
      <c r="H578" s="2606"/>
      <c r="R578" s="2607"/>
      <c r="S578" s="2441"/>
      <c r="T578" s="2443"/>
      <c r="U578" s="2442"/>
      <c r="V578" s="2577">
        <f t="shared" si="164"/>
        <v>0</v>
      </c>
      <c r="W578" s="2578" t="str">
        <f>IF(OR(V578=0, ISBLANK(P578)), "", TEXT(ROUND(V578/INDEX(AI219:AI281, MATCH(P578, AH219:AH281, 0)), 0),"# ##0") &amp; " " &amp; P578)</f>
        <v/>
      </c>
      <c r="X578" s="2579">
        <f t="shared" si="165"/>
        <v>0</v>
      </c>
      <c r="Y578" s="2580">
        <f t="shared" si="166"/>
        <v>0</v>
      </c>
      <c r="Z578" s="2580" t="str">
        <f t="shared" si="167"/>
        <v/>
      </c>
      <c r="AA578" s="2581"/>
      <c r="AB578" s="2582">
        <f t="shared" si="158"/>
        <v>0</v>
      </c>
      <c r="AC578" s="2583">
        <v>1</v>
      </c>
      <c r="AD578" s="2584">
        <f t="shared" si="168"/>
        <v>0</v>
      </c>
      <c r="AE578" s="2564"/>
      <c r="AF578" s="2573">
        <f t="shared" si="159"/>
        <v>0</v>
      </c>
      <c r="AG578" s="2574">
        <f t="shared" si="169"/>
        <v>0</v>
      </c>
      <c r="AL578" s="1401" t="str">
        <f t="shared" si="157"/>
        <v>►</v>
      </c>
      <c r="AN578" s="76"/>
      <c r="AO578" s="76"/>
      <c r="AP578" s="76"/>
      <c r="AQ578" s="76"/>
      <c r="AS578" s="2257"/>
      <c r="AT578" s="2253"/>
      <c r="AU578" s="2253"/>
      <c r="AV578" s="2253"/>
      <c r="AW578" s="2253"/>
      <c r="AX578" s="2253"/>
      <c r="AY578" s="2621"/>
      <c r="BF578"/>
      <c r="BG578"/>
      <c r="BH578"/>
      <c r="BI578"/>
      <c r="BJ578"/>
      <c r="BK578"/>
      <c r="BL578"/>
      <c r="BN578" s="4">
        <v>1</v>
      </c>
    </row>
    <row r="579" spans="1:66" s="48" customFormat="1" ht="21" customHeight="1" x14ac:dyDescent="0.25">
      <c r="A579" s="1401" t="str">
        <f t="shared" si="154"/>
        <v>►</v>
      </c>
      <c r="B579" s="1402" t="str">
        <f t="shared" si="155"/>
        <v>►</v>
      </c>
      <c r="C579" s="1403" t="str">
        <f t="shared" si="160"/>
        <v>►</v>
      </c>
      <c r="D579" s="2475" t="str">
        <f t="shared" si="156"/>
        <v>►</v>
      </c>
      <c r="E579" s="1402" t="str">
        <f t="shared" si="161"/>
        <v>►</v>
      </c>
      <c r="F579" s="1402" t="str">
        <f t="shared" si="162"/>
        <v>►</v>
      </c>
      <c r="G579" s="1402" t="str">
        <f t="shared" si="163"/>
        <v>►</v>
      </c>
      <c r="H579" s="2606"/>
      <c r="R579" s="2607"/>
      <c r="S579" s="2441"/>
      <c r="T579" s="2443"/>
      <c r="U579" s="2442"/>
      <c r="V579" s="2589">
        <f t="shared" si="164"/>
        <v>0</v>
      </c>
      <c r="W579" s="2590" t="str">
        <f>IF(OR(V579=0, ISBLANK(P579)), "", TEXT(ROUND(V579/INDEX(AI219:AI281, MATCH(P579, AH219:AH281, 0)), 0),"# ##0") &amp; " " &amp; P579)</f>
        <v/>
      </c>
      <c r="X579" s="2591">
        <f t="shared" si="165"/>
        <v>0</v>
      </c>
      <c r="Y579" s="2592">
        <f t="shared" si="166"/>
        <v>0</v>
      </c>
      <c r="Z579" s="2592" t="str">
        <f t="shared" si="167"/>
        <v/>
      </c>
      <c r="AA579" s="2581"/>
      <c r="AB579" s="2593">
        <f t="shared" si="158"/>
        <v>0</v>
      </c>
      <c r="AC579" s="2583">
        <v>1</v>
      </c>
      <c r="AD579" s="2594">
        <f t="shared" si="168"/>
        <v>0</v>
      </c>
      <c r="AE579" s="2564"/>
      <c r="AF579" s="2573">
        <f t="shared" si="159"/>
        <v>0</v>
      </c>
      <c r="AG579" s="2574">
        <f t="shared" si="169"/>
        <v>0</v>
      </c>
      <c r="AL579" s="1401" t="str">
        <f t="shared" si="157"/>
        <v>►</v>
      </c>
      <c r="AN579" s="76"/>
      <c r="AO579" s="76"/>
      <c r="AP579" s="76"/>
      <c r="AQ579" s="76"/>
      <c r="AS579" s="2257"/>
      <c r="AT579" s="2253"/>
      <c r="AU579" s="2253"/>
      <c r="AV579" s="2253"/>
      <c r="AW579" s="2253"/>
      <c r="AX579" s="2253"/>
      <c r="AY579" s="2621"/>
      <c r="BF579"/>
      <c r="BG579"/>
      <c r="BH579"/>
      <c r="BI579"/>
      <c r="BJ579"/>
      <c r="BK579"/>
      <c r="BL579"/>
      <c r="BN579" s="4">
        <v>1</v>
      </c>
    </row>
    <row r="580" spans="1:66" s="48" customFormat="1" ht="21" customHeight="1" x14ac:dyDescent="0.25">
      <c r="A580" s="1401" t="str">
        <f t="shared" si="154"/>
        <v>►</v>
      </c>
      <c r="B580" s="1402" t="str">
        <f t="shared" si="155"/>
        <v>►</v>
      </c>
      <c r="C580" s="1403" t="str">
        <f t="shared" si="160"/>
        <v>►</v>
      </c>
      <c r="D580" s="2475" t="str">
        <f t="shared" si="156"/>
        <v>►</v>
      </c>
      <c r="E580" s="1402" t="str">
        <f t="shared" si="161"/>
        <v>►</v>
      </c>
      <c r="F580" s="1402" t="str">
        <f t="shared" si="162"/>
        <v>►</v>
      </c>
      <c r="G580" s="1402" t="str">
        <f t="shared" si="163"/>
        <v>►</v>
      </c>
      <c r="H580" s="2606"/>
      <c r="R580" s="2607"/>
      <c r="S580" s="2441"/>
      <c r="T580" s="2443"/>
      <c r="U580" s="2442"/>
      <c r="V580" s="2577">
        <f t="shared" si="164"/>
        <v>0</v>
      </c>
      <c r="W580" s="2578" t="str">
        <f>IF(OR(V580=0, ISBLANK(P580)), "", TEXT(ROUND(V580/INDEX(AI219:AI281, MATCH(P580, AH219:AH281, 0)), 0),"# ##0") &amp; " " &amp; P580)</f>
        <v/>
      </c>
      <c r="X580" s="2579">
        <f t="shared" si="165"/>
        <v>0</v>
      </c>
      <c r="Y580" s="2580">
        <f t="shared" si="166"/>
        <v>0</v>
      </c>
      <c r="Z580" s="2580" t="str">
        <f t="shared" si="167"/>
        <v/>
      </c>
      <c r="AA580" s="2581"/>
      <c r="AB580" s="2582">
        <f t="shared" si="158"/>
        <v>0</v>
      </c>
      <c r="AC580" s="2583">
        <v>1</v>
      </c>
      <c r="AD580" s="2584">
        <f t="shared" si="168"/>
        <v>0</v>
      </c>
      <c r="AE580" s="2564"/>
      <c r="AF580" s="2573">
        <f t="shared" si="159"/>
        <v>0</v>
      </c>
      <c r="AG580" s="2574">
        <f t="shared" si="169"/>
        <v>0</v>
      </c>
      <c r="AL580" s="1401" t="str">
        <f t="shared" si="157"/>
        <v>►</v>
      </c>
      <c r="AN580" s="76"/>
      <c r="AO580" s="76"/>
      <c r="AP580" s="76"/>
      <c r="AQ580" s="76"/>
      <c r="AS580" s="2257"/>
      <c r="AT580" s="2253"/>
      <c r="AU580" s="2253"/>
      <c r="AV580" s="2253"/>
      <c r="AW580" s="2253"/>
      <c r="AX580" s="2253"/>
      <c r="AY580" s="2621"/>
      <c r="BF580"/>
      <c r="BG580"/>
      <c r="BH580"/>
      <c r="BI580"/>
      <c r="BJ580"/>
      <c r="BK580"/>
      <c r="BL580"/>
      <c r="BN580" s="4">
        <v>1</v>
      </c>
    </row>
    <row r="581" spans="1:66" s="48" customFormat="1" ht="21" customHeight="1" x14ac:dyDescent="0.25">
      <c r="A581" s="1401" t="str">
        <f t="shared" si="154"/>
        <v>►</v>
      </c>
      <c r="B581" s="1402" t="str">
        <f t="shared" si="155"/>
        <v>►</v>
      </c>
      <c r="C581" s="1403" t="str">
        <f t="shared" si="160"/>
        <v>►</v>
      </c>
      <c r="D581" s="2475" t="str">
        <f t="shared" si="156"/>
        <v>►</v>
      </c>
      <c r="E581" s="1402" t="str">
        <f t="shared" si="161"/>
        <v>►</v>
      </c>
      <c r="F581" s="1402" t="str">
        <f t="shared" si="162"/>
        <v>►</v>
      </c>
      <c r="G581" s="1402" t="str">
        <f t="shared" si="163"/>
        <v>►</v>
      </c>
      <c r="H581" s="2606"/>
      <c r="R581" s="2607"/>
      <c r="S581" s="2441"/>
      <c r="T581" s="2443"/>
      <c r="U581" s="2442"/>
      <c r="V581" s="2589">
        <f t="shared" si="164"/>
        <v>0</v>
      </c>
      <c r="W581" s="2590" t="str">
        <f>IF(OR(V581=0, ISBLANK(P581)), "", TEXT(ROUND(V581/INDEX(AI219:AI281, MATCH(P581, AH219:AH281, 0)), 0),"# ##0") &amp; " " &amp; P581)</f>
        <v/>
      </c>
      <c r="X581" s="2591">
        <f t="shared" si="165"/>
        <v>0</v>
      </c>
      <c r="Y581" s="2592">
        <f t="shared" si="166"/>
        <v>0</v>
      </c>
      <c r="Z581" s="2592" t="str">
        <f t="shared" si="167"/>
        <v/>
      </c>
      <c r="AA581" s="2581"/>
      <c r="AB581" s="2593">
        <f t="shared" si="158"/>
        <v>0</v>
      </c>
      <c r="AC581" s="2583">
        <v>1</v>
      </c>
      <c r="AD581" s="2594">
        <f t="shared" si="168"/>
        <v>0</v>
      </c>
      <c r="AE581" s="2564"/>
      <c r="AF581" s="2573">
        <f t="shared" si="159"/>
        <v>0</v>
      </c>
      <c r="AG581" s="2574">
        <f t="shared" si="169"/>
        <v>0</v>
      </c>
      <c r="AL581" s="1401" t="str">
        <f t="shared" si="157"/>
        <v>►</v>
      </c>
      <c r="AN581" s="76"/>
      <c r="AO581" s="76"/>
      <c r="AP581" s="76"/>
      <c r="AQ581" s="76"/>
      <c r="AS581" s="2257"/>
      <c r="AT581" s="2253"/>
      <c r="AU581" s="2253"/>
      <c r="AV581" s="2253"/>
      <c r="AW581" s="2253"/>
      <c r="AX581" s="2253"/>
      <c r="AY581" s="2621"/>
      <c r="BF581"/>
      <c r="BG581"/>
      <c r="BH581"/>
      <c r="BI581"/>
      <c r="BJ581"/>
      <c r="BK581"/>
      <c r="BL581"/>
      <c r="BN581" s="4">
        <v>1</v>
      </c>
    </row>
    <row r="582" spans="1:66" s="48" customFormat="1" ht="21" customHeight="1" x14ac:dyDescent="0.25">
      <c r="A582" s="1401" t="str">
        <f t="shared" si="154"/>
        <v>►</v>
      </c>
      <c r="B582" s="1402" t="str">
        <f t="shared" si="155"/>
        <v>►</v>
      </c>
      <c r="C582" s="1403" t="str">
        <f t="shared" si="160"/>
        <v>►</v>
      </c>
      <c r="D582" s="2475" t="str">
        <f t="shared" si="156"/>
        <v>►</v>
      </c>
      <c r="E582" s="1402" t="str">
        <f t="shared" si="161"/>
        <v>►</v>
      </c>
      <c r="F582" s="1402" t="str">
        <f t="shared" si="162"/>
        <v>►</v>
      </c>
      <c r="G582" s="1402" t="str">
        <f t="shared" si="163"/>
        <v>►</v>
      </c>
      <c r="H582" s="2606"/>
      <c r="R582" s="2607"/>
      <c r="S582" s="2441"/>
      <c r="T582" s="2443"/>
      <c r="U582" s="2442"/>
      <c r="V582" s="2577">
        <f t="shared" si="164"/>
        <v>0</v>
      </c>
      <c r="W582" s="2578" t="str">
        <f>IF(OR(V582=0, ISBLANK(P582)), "", TEXT(ROUND(V582/INDEX(AI219:AI281, MATCH(P582, AH219:AH281, 0)), 0),"# ##0") &amp; " " &amp; P582)</f>
        <v/>
      </c>
      <c r="X582" s="2579">
        <f t="shared" si="165"/>
        <v>0</v>
      </c>
      <c r="Y582" s="2580">
        <f t="shared" si="166"/>
        <v>0</v>
      </c>
      <c r="Z582" s="2580" t="str">
        <f t="shared" si="167"/>
        <v/>
      </c>
      <c r="AA582" s="2581"/>
      <c r="AB582" s="2582">
        <f t="shared" si="158"/>
        <v>0</v>
      </c>
      <c r="AC582" s="2583">
        <v>1</v>
      </c>
      <c r="AD582" s="2584">
        <f t="shared" si="168"/>
        <v>0</v>
      </c>
      <c r="AE582" s="2564"/>
      <c r="AF582" s="2573">
        <f t="shared" si="159"/>
        <v>0</v>
      </c>
      <c r="AG582" s="2574">
        <f t="shared" si="169"/>
        <v>0</v>
      </c>
      <c r="AL582" s="1401" t="str">
        <f t="shared" si="157"/>
        <v>►</v>
      </c>
      <c r="AN582" s="76"/>
      <c r="AO582" s="76"/>
      <c r="AP582" s="76"/>
      <c r="AQ582" s="76"/>
      <c r="AS582" s="2257"/>
      <c r="AT582" s="2253"/>
      <c r="AU582" s="2253"/>
      <c r="AV582" s="2253"/>
      <c r="AW582" s="2253"/>
      <c r="AX582" s="2253"/>
      <c r="AY582" s="2621"/>
      <c r="BF582"/>
      <c r="BG582"/>
      <c r="BH582"/>
      <c r="BI582"/>
      <c r="BJ582"/>
      <c r="BK582"/>
      <c r="BL582"/>
      <c r="BN582" s="4">
        <v>1</v>
      </c>
    </row>
    <row r="583" spans="1:66" s="48" customFormat="1" ht="21" customHeight="1" x14ac:dyDescent="0.25">
      <c r="A583" s="1401" t="str">
        <f t="shared" si="154"/>
        <v>►</v>
      </c>
      <c r="B583" s="1402" t="str">
        <f t="shared" si="155"/>
        <v>►</v>
      </c>
      <c r="C583" s="1403" t="str">
        <f t="shared" si="160"/>
        <v>►</v>
      </c>
      <c r="D583" s="2475" t="str">
        <f t="shared" si="156"/>
        <v>►</v>
      </c>
      <c r="E583" s="1402" t="str">
        <f t="shared" si="161"/>
        <v>►</v>
      </c>
      <c r="F583" s="1402" t="str">
        <f t="shared" si="162"/>
        <v>►</v>
      </c>
      <c r="G583" s="1402" t="str">
        <f t="shared" si="163"/>
        <v>►</v>
      </c>
      <c r="H583" s="2606"/>
      <c r="R583" s="2607"/>
      <c r="S583" s="2441"/>
      <c r="T583" s="2443"/>
      <c r="U583" s="2442"/>
      <c r="V583" s="2589">
        <f t="shared" si="164"/>
        <v>0</v>
      </c>
      <c r="W583" s="2590" t="str">
        <f>IF(OR(V583=0, ISBLANK(P583)), "", TEXT(ROUND(V583/INDEX(AI219:AI281, MATCH(P583, AH219:AH281, 0)), 0),"# ##0") &amp; " " &amp; P583)</f>
        <v/>
      </c>
      <c r="X583" s="2591">
        <f t="shared" si="165"/>
        <v>0</v>
      </c>
      <c r="Y583" s="2592">
        <f t="shared" si="166"/>
        <v>0</v>
      </c>
      <c r="Z583" s="2592" t="str">
        <f t="shared" si="167"/>
        <v/>
      </c>
      <c r="AA583" s="2581"/>
      <c r="AB583" s="2593">
        <f t="shared" si="158"/>
        <v>0</v>
      </c>
      <c r="AC583" s="2583">
        <v>1</v>
      </c>
      <c r="AD583" s="2594">
        <f t="shared" si="168"/>
        <v>0</v>
      </c>
      <c r="AE583" s="2564"/>
      <c r="AF583" s="2573">
        <f t="shared" si="159"/>
        <v>0</v>
      </c>
      <c r="AG583" s="2574">
        <f t="shared" si="169"/>
        <v>0</v>
      </c>
      <c r="AL583" s="1401" t="str">
        <f t="shared" si="157"/>
        <v>►</v>
      </c>
      <c r="AN583" s="76"/>
      <c r="AO583" s="76"/>
      <c r="AP583" s="76"/>
      <c r="AQ583" s="76"/>
      <c r="AS583" s="2257"/>
      <c r="AT583" s="2253"/>
      <c r="AU583" s="2253"/>
      <c r="AV583" s="2253"/>
      <c r="AW583" s="2253"/>
      <c r="AX583" s="2253"/>
      <c r="AY583" s="2621"/>
      <c r="BF583"/>
      <c r="BG583"/>
      <c r="BH583"/>
      <c r="BI583"/>
      <c r="BJ583"/>
      <c r="BK583"/>
      <c r="BL583"/>
      <c r="BN583" s="4">
        <v>1</v>
      </c>
    </row>
    <row r="584" spans="1:66" s="48" customFormat="1" ht="21" customHeight="1" x14ac:dyDescent="0.25">
      <c r="A584" s="1401" t="str">
        <f t="shared" si="154"/>
        <v>►</v>
      </c>
      <c r="B584" s="1402" t="str">
        <f t="shared" si="155"/>
        <v>►</v>
      </c>
      <c r="C584" s="1403" t="str">
        <f t="shared" si="160"/>
        <v>►</v>
      </c>
      <c r="D584" s="2475" t="str">
        <f t="shared" si="156"/>
        <v>►</v>
      </c>
      <c r="E584" s="1402" t="str">
        <f t="shared" si="161"/>
        <v>►</v>
      </c>
      <c r="F584" s="1402" t="str">
        <f t="shared" si="162"/>
        <v>►</v>
      </c>
      <c r="G584" s="1402" t="str">
        <f t="shared" si="163"/>
        <v>►</v>
      </c>
      <c r="H584" s="2606"/>
      <c r="R584" s="2607"/>
      <c r="S584" s="2441"/>
      <c r="T584" s="2443"/>
      <c r="U584" s="2442"/>
      <c r="V584" s="2577">
        <f t="shared" si="164"/>
        <v>0</v>
      </c>
      <c r="W584" s="2578" t="str">
        <f>IF(OR(V584=0, ISBLANK(P584)), "", TEXT(ROUND(V584/INDEX(AI219:AI281, MATCH(P584, AH219:AH281, 0)), 0),"# ##0") &amp; " " &amp; P584)</f>
        <v/>
      </c>
      <c r="X584" s="2579">
        <f t="shared" si="165"/>
        <v>0</v>
      </c>
      <c r="Y584" s="2580">
        <f t="shared" si="166"/>
        <v>0</v>
      </c>
      <c r="Z584" s="2580" t="str">
        <f t="shared" si="167"/>
        <v/>
      </c>
      <c r="AA584" s="2581"/>
      <c r="AB584" s="2582">
        <f t="shared" si="158"/>
        <v>0</v>
      </c>
      <c r="AC584" s="2583">
        <v>1</v>
      </c>
      <c r="AD584" s="2584">
        <f t="shared" si="168"/>
        <v>0</v>
      </c>
      <c r="AE584" s="2564"/>
      <c r="AF584" s="2573">
        <f t="shared" si="159"/>
        <v>0</v>
      </c>
      <c r="AG584" s="2574">
        <f t="shared" si="169"/>
        <v>0</v>
      </c>
      <c r="AL584" s="1401" t="str">
        <f t="shared" si="157"/>
        <v>►</v>
      </c>
      <c r="AN584" s="76"/>
      <c r="AO584" s="76"/>
      <c r="AP584" s="76"/>
      <c r="AQ584" s="76"/>
      <c r="AS584" s="2257"/>
      <c r="AT584" s="2253"/>
      <c r="AU584" s="2253"/>
      <c r="AV584" s="2253"/>
      <c r="AW584" s="2253"/>
      <c r="AX584" s="2253"/>
      <c r="AY584" s="2621"/>
      <c r="BF584"/>
      <c r="BG584"/>
      <c r="BH584"/>
      <c r="BI584"/>
      <c r="BJ584"/>
      <c r="BK584"/>
      <c r="BL584"/>
      <c r="BN584" s="4">
        <v>1</v>
      </c>
    </row>
    <row r="585" spans="1:66" s="48" customFormat="1" ht="21" customHeight="1" x14ac:dyDescent="0.25">
      <c r="A585" s="1401" t="str">
        <f t="shared" si="154"/>
        <v>►</v>
      </c>
      <c r="B585" s="1402" t="str">
        <f t="shared" si="155"/>
        <v>►</v>
      </c>
      <c r="C585" s="1403" t="str">
        <f t="shared" si="160"/>
        <v>►</v>
      </c>
      <c r="D585" s="2475" t="str">
        <f t="shared" si="156"/>
        <v>►</v>
      </c>
      <c r="E585" s="1402" t="str">
        <f t="shared" si="161"/>
        <v>►</v>
      </c>
      <c r="F585" s="1402" t="str">
        <f t="shared" si="162"/>
        <v>►</v>
      </c>
      <c r="G585" s="1402" t="str">
        <f t="shared" si="163"/>
        <v>►</v>
      </c>
      <c r="H585" s="2606"/>
      <c r="R585" s="2607"/>
      <c r="S585" s="2441"/>
      <c r="T585" s="2443"/>
      <c r="U585" s="2442"/>
      <c r="V585" s="2589">
        <f t="shared" si="164"/>
        <v>0</v>
      </c>
      <c r="W585" s="2590" t="str">
        <f>IF(OR(V585=0, ISBLANK(P585)), "", TEXT(ROUND(V585/INDEX(AI219:AI281, MATCH(P585, AH219:AH281, 0)), 0),"# ##0") &amp; " " &amp; P585)</f>
        <v/>
      </c>
      <c r="X585" s="2591">
        <f t="shared" si="165"/>
        <v>0</v>
      </c>
      <c r="Y585" s="2592">
        <f t="shared" si="166"/>
        <v>0</v>
      </c>
      <c r="Z585" s="2592" t="str">
        <f t="shared" si="167"/>
        <v/>
      </c>
      <c r="AA585" s="2581"/>
      <c r="AB585" s="2593">
        <f t="shared" si="158"/>
        <v>0</v>
      </c>
      <c r="AC585" s="2583">
        <v>1</v>
      </c>
      <c r="AD585" s="2594">
        <f t="shared" si="168"/>
        <v>0</v>
      </c>
      <c r="AE585" s="2564"/>
      <c r="AF585" s="2573">
        <f t="shared" si="159"/>
        <v>0</v>
      </c>
      <c r="AG585" s="2574">
        <f t="shared" si="169"/>
        <v>0</v>
      </c>
      <c r="AL585" s="1401" t="str">
        <f t="shared" si="157"/>
        <v>►</v>
      </c>
      <c r="AN585" s="76"/>
      <c r="AO585" s="76"/>
      <c r="AP585" s="76"/>
      <c r="AQ585" s="76"/>
      <c r="AS585" s="2257"/>
      <c r="AT585" s="2253"/>
      <c r="AU585" s="2253"/>
      <c r="AV585" s="2253"/>
      <c r="AW585" s="2253"/>
      <c r="AX585" s="2253"/>
      <c r="AY585" s="2621"/>
      <c r="BF585"/>
      <c r="BG585"/>
      <c r="BH585"/>
      <c r="BI585"/>
      <c r="BJ585"/>
      <c r="BK585"/>
      <c r="BL585"/>
      <c r="BN585" s="4">
        <v>1</v>
      </c>
    </row>
    <row r="586" spans="1:66" s="48" customFormat="1" ht="21" customHeight="1" x14ac:dyDescent="0.25">
      <c r="A586" s="1401" t="str">
        <f t="shared" si="154"/>
        <v>►</v>
      </c>
      <c r="B586" s="1402" t="str">
        <f t="shared" si="155"/>
        <v>►</v>
      </c>
      <c r="C586" s="1403" t="str">
        <f t="shared" si="160"/>
        <v>►</v>
      </c>
      <c r="D586" s="2475" t="str">
        <f t="shared" si="156"/>
        <v>►</v>
      </c>
      <c r="E586" s="1402" t="str">
        <f t="shared" si="161"/>
        <v>►</v>
      </c>
      <c r="F586" s="1402" t="str">
        <f t="shared" si="162"/>
        <v>►</v>
      </c>
      <c r="G586" s="1402" t="str">
        <f t="shared" si="163"/>
        <v>►</v>
      </c>
      <c r="H586" s="2606"/>
      <c r="R586" s="2607"/>
      <c r="S586" s="2441"/>
      <c r="T586" s="2443"/>
      <c r="U586" s="2442"/>
      <c r="V586" s="2577">
        <f t="shared" si="164"/>
        <v>0</v>
      </c>
      <c r="W586" s="2578" t="str">
        <f>IF(OR(V586=0, ISBLANK(P586)), "", TEXT(ROUND(V586/INDEX(AI219:AI281, MATCH(P586, AH219:AH281, 0)), 0),"# ##0") &amp; " " &amp; P586)</f>
        <v/>
      </c>
      <c r="X586" s="2579">
        <f t="shared" si="165"/>
        <v>0</v>
      </c>
      <c r="Y586" s="2580">
        <f t="shared" si="166"/>
        <v>0</v>
      </c>
      <c r="Z586" s="2580" t="str">
        <f t="shared" si="167"/>
        <v/>
      </c>
      <c r="AA586" s="2581"/>
      <c r="AB586" s="2582">
        <f t="shared" si="158"/>
        <v>0</v>
      </c>
      <c r="AC586" s="2583">
        <v>1</v>
      </c>
      <c r="AD586" s="2584">
        <f t="shared" si="168"/>
        <v>0</v>
      </c>
      <c r="AE586" s="2564"/>
      <c r="AF586" s="2573">
        <f t="shared" si="159"/>
        <v>0</v>
      </c>
      <c r="AG586" s="2574">
        <f t="shared" si="169"/>
        <v>0</v>
      </c>
      <c r="AL586" s="1401" t="str">
        <f t="shared" si="157"/>
        <v>►</v>
      </c>
      <c r="AN586" s="76"/>
      <c r="AO586" s="76"/>
      <c r="AP586" s="76"/>
      <c r="AQ586" s="76"/>
      <c r="AS586" s="2257"/>
      <c r="AT586" s="2253"/>
      <c r="AU586" s="2253"/>
      <c r="AV586" s="2253"/>
      <c r="AW586" s="2253"/>
      <c r="AX586" s="2253"/>
      <c r="AY586" s="2621"/>
      <c r="BF586"/>
      <c r="BG586"/>
      <c r="BH586"/>
      <c r="BI586"/>
      <c r="BJ586"/>
      <c r="BK586"/>
      <c r="BL586"/>
      <c r="BN586" s="4">
        <v>1</v>
      </c>
    </row>
    <row r="587" spans="1:66" s="48" customFormat="1" ht="21" customHeight="1" x14ac:dyDescent="0.25">
      <c r="A587" s="1401" t="str">
        <f t="shared" si="154"/>
        <v>►</v>
      </c>
      <c r="B587" s="1402" t="str">
        <f t="shared" si="155"/>
        <v>►</v>
      </c>
      <c r="C587" s="1403" t="str">
        <f t="shared" si="160"/>
        <v>►</v>
      </c>
      <c r="D587" s="2475" t="str">
        <f t="shared" si="156"/>
        <v>►</v>
      </c>
      <c r="E587" s="1402" t="str">
        <f t="shared" si="161"/>
        <v>►</v>
      </c>
      <c r="F587" s="1402" t="str">
        <f t="shared" si="162"/>
        <v>►</v>
      </c>
      <c r="G587" s="1402" t="str">
        <f t="shared" si="163"/>
        <v>►</v>
      </c>
      <c r="H587" s="2606"/>
      <c r="R587" s="2607"/>
      <c r="S587" s="2441"/>
      <c r="T587" s="2443"/>
      <c r="U587" s="2442"/>
      <c r="V587" s="2589">
        <f t="shared" si="164"/>
        <v>0</v>
      </c>
      <c r="W587" s="2590" t="str">
        <f>IF(OR(V587=0, ISBLANK(P587)), "", TEXT(ROUND(V587/INDEX(AI219:AI281, MATCH(P587, AH219:AH281, 0)), 0),"# ##0") &amp; " " &amp; P587)</f>
        <v/>
      </c>
      <c r="X587" s="2591">
        <f t="shared" si="165"/>
        <v>0</v>
      </c>
      <c r="Y587" s="2592">
        <f t="shared" si="166"/>
        <v>0</v>
      </c>
      <c r="Z587" s="2592" t="str">
        <f t="shared" si="167"/>
        <v/>
      </c>
      <c r="AA587" s="2581"/>
      <c r="AB587" s="2593">
        <f t="shared" si="158"/>
        <v>0</v>
      </c>
      <c r="AC587" s="2583">
        <v>1</v>
      </c>
      <c r="AD587" s="2594">
        <f t="shared" si="168"/>
        <v>0</v>
      </c>
      <c r="AE587" s="2564"/>
      <c r="AF587" s="2573">
        <f t="shared" si="159"/>
        <v>0</v>
      </c>
      <c r="AG587" s="2574">
        <f t="shared" si="169"/>
        <v>0</v>
      </c>
      <c r="AL587" s="1401" t="str">
        <f t="shared" si="157"/>
        <v>►</v>
      </c>
      <c r="AN587" s="76"/>
      <c r="AO587" s="76"/>
      <c r="AP587" s="76"/>
      <c r="AQ587" s="76"/>
      <c r="AS587" s="2257"/>
      <c r="AT587" s="2253"/>
      <c r="AU587" s="2253"/>
      <c r="AV587" s="2253"/>
      <c r="AW587" s="2253"/>
      <c r="AX587" s="2253"/>
      <c r="AY587" s="2621"/>
      <c r="BF587"/>
      <c r="BG587"/>
      <c r="BH587"/>
      <c r="BI587"/>
      <c r="BJ587"/>
      <c r="BK587"/>
      <c r="BL587"/>
      <c r="BN587" s="4">
        <v>1</v>
      </c>
    </row>
    <row r="588" spans="1:66" s="48" customFormat="1" ht="21" customHeight="1" x14ac:dyDescent="0.25">
      <c r="A588" s="1401" t="str">
        <f t="shared" si="154"/>
        <v>►</v>
      </c>
      <c r="B588" s="1402" t="str">
        <f t="shared" si="155"/>
        <v>►</v>
      </c>
      <c r="C588" s="1403" t="str">
        <f t="shared" si="160"/>
        <v>►</v>
      </c>
      <c r="D588" s="2475" t="str">
        <f t="shared" si="156"/>
        <v>►</v>
      </c>
      <c r="E588" s="1402" t="str">
        <f t="shared" si="161"/>
        <v>►</v>
      </c>
      <c r="F588" s="1402" t="str">
        <f t="shared" si="162"/>
        <v>►</v>
      </c>
      <c r="G588" s="1402" t="str">
        <f t="shared" si="163"/>
        <v>►</v>
      </c>
      <c r="H588" s="2606"/>
      <c r="R588" s="2607"/>
      <c r="S588" s="2441"/>
      <c r="T588" s="2443"/>
      <c r="U588" s="2442"/>
      <c r="V588" s="2577">
        <f t="shared" si="164"/>
        <v>0</v>
      </c>
      <c r="W588" s="2578" t="str">
        <f>IF(OR(V588=0, ISBLANK(P588)), "", TEXT(ROUND(V588/INDEX(AI219:AI281, MATCH(P588, AH219:AH281, 0)), 0),"# ##0") &amp; " " &amp; P588)</f>
        <v/>
      </c>
      <c r="X588" s="2579">
        <f t="shared" si="165"/>
        <v>0</v>
      </c>
      <c r="Y588" s="2580">
        <f t="shared" si="166"/>
        <v>0</v>
      </c>
      <c r="Z588" s="2580" t="str">
        <f t="shared" si="167"/>
        <v/>
      </c>
      <c r="AA588" s="2581"/>
      <c r="AB588" s="2582">
        <f t="shared" si="158"/>
        <v>0</v>
      </c>
      <c r="AC588" s="2583">
        <v>1</v>
      </c>
      <c r="AD588" s="2584">
        <f t="shared" si="168"/>
        <v>0</v>
      </c>
      <c r="AE588" s="2564"/>
      <c r="AF588" s="2573">
        <f t="shared" si="159"/>
        <v>0</v>
      </c>
      <c r="AG588" s="2574">
        <f t="shared" si="169"/>
        <v>0</v>
      </c>
      <c r="AL588" s="1401" t="str">
        <f t="shared" si="157"/>
        <v>►</v>
      </c>
      <c r="AN588" s="76"/>
      <c r="AO588" s="76"/>
      <c r="AP588" s="76"/>
      <c r="AQ588" s="76"/>
      <c r="AS588" s="2257"/>
      <c r="AT588" s="2253"/>
      <c r="AU588" s="2253"/>
      <c r="AV588" s="2253"/>
      <c r="AW588" s="2253"/>
      <c r="AX588" s="2253"/>
      <c r="AY588" s="2621"/>
      <c r="BF588"/>
      <c r="BG588"/>
      <c r="BH588"/>
      <c r="BI588"/>
      <c r="BJ588"/>
      <c r="BK588"/>
      <c r="BL588"/>
      <c r="BN588" s="4">
        <v>1</v>
      </c>
    </row>
    <row r="589" spans="1:66" s="48" customFormat="1" ht="21" customHeight="1" x14ac:dyDescent="0.25">
      <c r="A589" s="1401" t="str">
        <f t="shared" ref="A589:A652" si="170">IF(H589&lt;&gt;"A", "►", "A")</f>
        <v>►</v>
      </c>
      <c r="B589" s="1402" t="str">
        <f t="shared" ref="B589:B652" si="171">IF(A589="►","►",IF(A589="A",IF(ISTEXT(I589),I589,"")))</f>
        <v>►</v>
      </c>
      <c r="C589" s="1403" t="str">
        <f t="shared" si="160"/>
        <v>►</v>
      </c>
      <c r="D589" s="2475" t="str">
        <f t="shared" ref="D589:D652" si="172">IF(B589="►","►",IFERROR(MID(B589,SEARCH(".",B589)+1,SEARCH(".",B589,SEARCH(".",B589)+1)-SEARCH(".",B589)-1),0))</f>
        <v>►</v>
      </c>
      <c r="E589" s="1402" t="str">
        <f t="shared" si="161"/>
        <v>►</v>
      </c>
      <c r="F589" s="1402" t="str">
        <f t="shared" si="162"/>
        <v>►</v>
      </c>
      <c r="G589" s="1402" t="str">
        <f t="shared" si="163"/>
        <v>►</v>
      </c>
      <c r="H589" s="2606"/>
      <c r="R589" s="2607"/>
      <c r="S589" s="2441"/>
      <c r="T589" s="2443"/>
      <c r="U589" s="2442"/>
      <c r="V589" s="2589">
        <f t="shared" si="164"/>
        <v>0</v>
      </c>
      <c r="W589" s="2590" t="str">
        <f>IF(OR(V589=0, ISBLANK(P589)), "", TEXT(ROUND(V589/INDEX(AI219:AI281, MATCH(P589, AH219:AH281, 0)), 0),"# ##0") &amp; " " &amp; P589)</f>
        <v/>
      </c>
      <c r="X589" s="2591">
        <f t="shared" si="165"/>
        <v>0</v>
      </c>
      <c r="Y589" s="2592">
        <f t="shared" si="166"/>
        <v>0</v>
      </c>
      <c r="Z589" s="2592" t="str">
        <f t="shared" si="167"/>
        <v/>
      </c>
      <c r="AA589" s="2581"/>
      <c r="AB589" s="2593">
        <f t="shared" si="158"/>
        <v>0</v>
      </c>
      <c r="AC589" s="2583">
        <v>1</v>
      </c>
      <c r="AD589" s="2594">
        <f t="shared" si="168"/>
        <v>0</v>
      </c>
      <c r="AE589" s="2564"/>
      <c r="AF589" s="2573">
        <f t="shared" si="159"/>
        <v>0</v>
      </c>
      <c r="AG589" s="2574">
        <f t="shared" si="169"/>
        <v>0</v>
      </c>
      <c r="AL589" s="1401" t="str">
        <f t="shared" si="157"/>
        <v>►</v>
      </c>
      <c r="AN589" s="76"/>
      <c r="AO589" s="76"/>
      <c r="AP589" s="76"/>
      <c r="AQ589" s="76"/>
      <c r="AS589" s="2257"/>
      <c r="AT589" s="2253"/>
      <c r="AU589" s="2253"/>
      <c r="AV589" s="2253"/>
      <c r="AW589" s="2253"/>
      <c r="AX589" s="2253"/>
      <c r="AY589" s="2621"/>
      <c r="BF589"/>
      <c r="BG589"/>
      <c r="BH589"/>
      <c r="BI589"/>
      <c r="BJ589"/>
      <c r="BK589"/>
      <c r="BL589"/>
      <c r="BN589" s="4">
        <v>1</v>
      </c>
    </row>
    <row r="590" spans="1:66" s="48" customFormat="1" ht="21" customHeight="1" x14ac:dyDescent="0.25">
      <c r="A590" s="1401" t="str">
        <f t="shared" si="170"/>
        <v>►</v>
      </c>
      <c r="B590" s="1402" t="str">
        <f t="shared" si="171"/>
        <v>►</v>
      </c>
      <c r="C590" s="1403" t="str">
        <f t="shared" si="160"/>
        <v>►</v>
      </c>
      <c r="D590" s="2475" t="str">
        <f t="shared" si="172"/>
        <v>►</v>
      </c>
      <c r="E590" s="1402" t="str">
        <f t="shared" si="161"/>
        <v>►</v>
      </c>
      <c r="F590" s="1402" t="str">
        <f t="shared" si="162"/>
        <v>►</v>
      </c>
      <c r="G590" s="1402" t="str">
        <f t="shared" si="163"/>
        <v>►</v>
      </c>
      <c r="H590" s="2606"/>
      <c r="R590" s="2607"/>
      <c r="S590" s="2441"/>
      <c r="T590" s="2443"/>
      <c r="U590" s="2442"/>
      <c r="V590" s="2577">
        <f t="shared" si="164"/>
        <v>0</v>
      </c>
      <c r="W590" s="2578" t="str">
        <f>IF(OR(V590=0, ISBLANK(P590)), "", TEXT(ROUND(V590/INDEX(AI219:AI281, MATCH(P590, AH219:AH281, 0)), 0),"# ##0") &amp; " " &amp; P590)</f>
        <v/>
      </c>
      <c r="X590" s="2579">
        <f t="shared" si="165"/>
        <v>0</v>
      </c>
      <c r="Y590" s="2580">
        <f t="shared" si="166"/>
        <v>0</v>
      </c>
      <c r="Z590" s="2580" t="str">
        <f t="shared" si="167"/>
        <v/>
      </c>
      <c r="AA590" s="2581"/>
      <c r="AB590" s="2582">
        <f t="shared" si="158"/>
        <v>0</v>
      </c>
      <c r="AC590" s="2583">
        <v>1</v>
      </c>
      <c r="AD590" s="2584">
        <f t="shared" si="168"/>
        <v>0</v>
      </c>
      <c r="AE590" s="2564"/>
      <c r="AF590" s="2573">
        <f t="shared" si="159"/>
        <v>0</v>
      </c>
      <c r="AG590" s="2574">
        <f t="shared" si="169"/>
        <v>0</v>
      </c>
      <c r="AL590" s="1401" t="str">
        <f t="shared" si="157"/>
        <v>►</v>
      </c>
      <c r="AN590" s="76"/>
      <c r="AO590" s="76"/>
      <c r="AP590" s="76"/>
      <c r="AQ590" s="76"/>
      <c r="AS590" s="2257"/>
      <c r="AT590" s="2253"/>
      <c r="AU590" s="2253"/>
      <c r="AV590" s="2253"/>
      <c r="AW590" s="2253"/>
      <c r="AX590" s="2253"/>
      <c r="AY590" s="2621"/>
      <c r="BF590"/>
      <c r="BG590"/>
      <c r="BH590"/>
      <c r="BI590"/>
      <c r="BJ590"/>
      <c r="BK590"/>
      <c r="BL590"/>
      <c r="BN590" s="4">
        <v>1</v>
      </c>
    </row>
    <row r="591" spans="1:66" s="48" customFormat="1" ht="21" customHeight="1" x14ac:dyDescent="0.25">
      <c r="A591" s="1401" t="str">
        <f t="shared" si="170"/>
        <v>►</v>
      </c>
      <c r="B591" s="1402" t="str">
        <f t="shared" si="171"/>
        <v>►</v>
      </c>
      <c r="C591" s="1403" t="str">
        <f t="shared" si="160"/>
        <v>►</v>
      </c>
      <c r="D591" s="2475" t="str">
        <f t="shared" si="172"/>
        <v>►</v>
      </c>
      <c r="E591" s="1402" t="str">
        <f t="shared" si="161"/>
        <v>►</v>
      </c>
      <c r="F591" s="1402" t="str">
        <f t="shared" si="162"/>
        <v>►</v>
      </c>
      <c r="G591" s="1402" t="str">
        <f t="shared" si="163"/>
        <v>►</v>
      </c>
      <c r="H591" s="2606"/>
      <c r="R591" s="2607"/>
      <c r="S591" s="2441"/>
      <c r="T591" s="2443"/>
      <c r="U591" s="2442"/>
      <c r="V591" s="2589">
        <f t="shared" si="164"/>
        <v>0</v>
      </c>
      <c r="W591" s="2590" t="str">
        <f>IF(OR(V591=0, ISBLANK(P591)), "", TEXT(ROUND(V591/INDEX(AI219:AI281, MATCH(P591, AH219:AH281, 0)), 0),"# ##0") &amp; " " &amp; P591)</f>
        <v/>
      </c>
      <c r="X591" s="2591">
        <f t="shared" si="165"/>
        <v>0</v>
      </c>
      <c r="Y591" s="2592">
        <f t="shared" si="166"/>
        <v>0</v>
      </c>
      <c r="Z591" s="2592" t="str">
        <f t="shared" si="167"/>
        <v/>
      </c>
      <c r="AA591" s="2581"/>
      <c r="AB591" s="2593">
        <f t="shared" si="158"/>
        <v>0</v>
      </c>
      <c r="AC591" s="2583">
        <v>1</v>
      </c>
      <c r="AD591" s="2594">
        <f t="shared" si="168"/>
        <v>0</v>
      </c>
      <c r="AE591" s="2564"/>
      <c r="AF591" s="2573">
        <f t="shared" si="159"/>
        <v>0</v>
      </c>
      <c r="AG591" s="2574">
        <f t="shared" si="169"/>
        <v>0</v>
      </c>
      <c r="AL591" s="1401" t="str">
        <f t="shared" si="157"/>
        <v>►</v>
      </c>
      <c r="AN591" s="76"/>
      <c r="AO591" s="76"/>
      <c r="AP591" s="76"/>
      <c r="AQ591" s="76"/>
      <c r="AS591" s="2257"/>
      <c r="AT591" s="2253"/>
      <c r="AU591" s="2253"/>
      <c r="AV591" s="2253"/>
      <c r="AW591" s="2253"/>
      <c r="AX591" s="2253"/>
      <c r="AY591" s="2621"/>
      <c r="BF591"/>
      <c r="BG591"/>
      <c r="BH591"/>
      <c r="BI591"/>
      <c r="BJ591"/>
      <c r="BK591"/>
      <c r="BL591"/>
      <c r="BN591" s="4">
        <v>1</v>
      </c>
    </row>
    <row r="592" spans="1:66" s="48" customFormat="1" ht="21" customHeight="1" x14ac:dyDescent="0.25">
      <c r="A592" s="1401" t="str">
        <f t="shared" si="170"/>
        <v>►</v>
      </c>
      <c r="B592" s="1402" t="str">
        <f t="shared" si="171"/>
        <v>►</v>
      </c>
      <c r="C592" s="1403" t="str">
        <f t="shared" si="160"/>
        <v>►</v>
      </c>
      <c r="D592" s="2475" t="str">
        <f t="shared" si="172"/>
        <v>►</v>
      </c>
      <c r="E592" s="1402" t="str">
        <f t="shared" si="161"/>
        <v>►</v>
      </c>
      <c r="F592" s="1402" t="str">
        <f t="shared" si="162"/>
        <v>►</v>
      </c>
      <c r="G592" s="1402" t="str">
        <f t="shared" si="163"/>
        <v>►</v>
      </c>
      <c r="H592" s="2606"/>
      <c r="R592" s="2607"/>
      <c r="S592" s="2441"/>
      <c r="T592" s="2443"/>
      <c r="U592" s="2442"/>
      <c r="V592" s="2577">
        <f t="shared" si="164"/>
        <v>0</v>
      </c>
      <c r="W592" s="2578" t="str">
        <f>IF(OR(V592=0, ISBLANK(P592)), "", TEXT(ROUND(V592/INDEX(AI219:AI281, MATCH(P592, AH219:AH281, 0)), 0),"# ##0") &amp; " " &amp; P592)</f>
        <v/>
      </c>
      <c r="X592" s="2579">
        <f t="shared" si="165"/>
        <v>0</v>
      </c>
      <c r="Y592" s="2580">
        <f t="shared" si="166"/>
        <v>0</v>
      </c>
      <c r="Z592" s="2580" t="str">
        <f t="shared" si="167"/>
        <v/>
      </c>
      <c r="AA592" s="2581"/>
      <c r="AB592" s="2582">
        <f t="shared" si="158"/>
        <v>0</v>
      </c>
      <c r="AC592" s="2583">
        <v>1</v>
      </c>
      <c r="AD592" s="2584">
        <f t="shared" si="168"/>
        <v>0</v>
      </c>
      <c r="AE592" s="2564"/>
      <c r="AF592" s="2573">
        <f t="shared" si="159"/>
        <v>0</v>
      </c>
      <c r="AG592" s="2574">
        <f t="shared" si="169"/>
        <v>0</v>
      </c>
      <c r="AL592" s="1401" t="str">
        <f t="shared" si="157"/>
        <v>►</v>
      </c>
      <c r="AN592" s="76"/>
      <c r="AO592" s="76"/>
      <c r="AP592" s="76"/>
      <c r="AQ592" s="76"/>
      <c r="AS592" s="2257"/>
      <c r="AT592" s="2253"/>
      <c r="AU592" s="2253"/>
      <c r="AV592" s="2253"/>
      <c r="AW592" s="2253"/>
      <c r="AX592" s="2253"/>
      <c r="AY592" s="2621"/>
      <c r="BF592"/>
      <c r="BG592"/>
      <c r="BH592"/>
      <c r="BI592"/>
      <c r="BJ592"/>
      <c r="BK592"/>
      <c r="BL592"/>
      <c r="BN592" s="4">
        <v>1</v>
      </c>
    </row>
    <row r="593" spans="1:66" s="48" customFormat="1" ht="21" customHeight="1" x14ac:dyDescent="0.25">
      <c r="A593" s="1401" t="str">
        <f t="shared" si="170"/>
        <v>►</v>
      </c>
      <c r="B593" s="1402" t="str">
        <f t="shared" si="171"/>
        <v>►</v>
      </c>
      <c r="C593" s="1403" t="str">
        <f t="shared" si="160"/>
        <v>►</v>
      </c>
      <c r="D593" s="2475" t="str">
        <f t="shared" si="172"/>
        <v>►</v>
      </c>
      <c r="E593" s="1402" t="str">
        <f t="shared" si="161"/>
        <v>►</v>
      </c>
      <c r="F593" s="1402" t="str">
        <f t="shared" si="162"/>
        <v>►</v>
      </c>
      <c r="G593" s="1402" t="str">
        <f t="shared" si="163"/>
        <v>►</v>
      </c>
      <c r="H593" s="2606"/>
      <c r="R593" s="2607"/>
      <c r="S593" s="2441"/>
      <c r="T593" s="2443"/>
      <c r="U593" s="2442"/>
      <c r="V593" s="2589">
        <f t="shared" si="164"/>
        <v>0</v>
      </c>
      <c r="W593" s="2590" t="str">
        <f>IF(OR(V593=0, ISBLANK(P593)), "", TEXT(ROUND(V593/INDEX(AI219:AI281, MATCH(P593, AH219:AH281, 0)), 0),"# ##0") &amp; " " &amp; P593)</f>
        <v/>
      </c>
      <c r="X593" s="2591">
        <f t="shared" si="165"/>
        <v>0</v>
      </c>
      <c r="Y593" s="2592">
        <f t="shared" si="166"/>
        <v>0</v>
      </c>
      <c r="Z593" s="2592" t="str">
        <f t="shared" si="167"/>
        <v/>
      </c>
      <c r="AA593" s="2581"/>
      <c r="AB593" s="2593">
        <f t="shared" si="158"/>
        <v>0</v>
      </c>
      <c r="AC593" s="2583">
        <v>1</v>
      </c>
      <c r="AD593" s="2594">
        <f t="shared" si="168"/>
        <v>0</v>
      </c>
      <c r="AE593" s="2564"/>
      <c r="AF593" s="2573">
        <f t="shared" si="159"/>
        <v>0</v>
      </c>
      <c r="AG593" s="2574">
        <f t="shared" si="169"/>
        <v>0</v>
      </c>
      <c r="AL593" s="1401" t="str">
        <f t="shared" ref="AL593:AL656" si="173">A593</f>
        <v>►</v>
      </c>
      <c r="AN593" s="76"/>
      <c r="AO593" s="76"/>
      <c r="AP593" s="76"/>
      <c r="AQ593" s="76"/>
      <c r="AS593" s="2257"/>
      <c r="AT593" s="2253"/>
      <c r="AU593" s="2253"/>
      <c r="AV593" s="2253"/>
      <c r="AW593" s="2253"/>
      <c r="AX593" s="2253"/>
      <c r="AY593" s="2621"/>
      <c r="BF593"/>
      <c r="BG593"/>
      <c r="BH593"/>
      <c r="BI593"/>
      <c r="BJ593"/>
      <c r="BK593"/>
      <c r="BL593"/>
      <c r="BN593" s="4">
        <v>1</v>
      </c>
    </row>
    <row r="594" spans="1:66" s="48" customFormat="1" ht="21" customHeight="1" x14ac:dyDescent="0.25">
      <c r="A594" s="1401" t="str">
        <f t="shared" si="170"/>
        <v>►</v>
      </c>
      <c r="B594" s="1402" t="str">
        <f t="shared" si="171"/>
        <v>►</v>
      </c>
      <c r="C594" s="1403" t="str">
        <f t="shared" si="160"/>
        <v>►</v>
      </c>
      <c r="D594" s="2475" t="str">
        <f t="shared" si="172"/>
        <v>►</v>
      </c>
      <c r="E594" s="1402" t="str">
        <f t="shared" si="161"/>
        <v>►</v>
      </c>
      <c r="F594" s="1402" t="str">
        <f t="shared" si="162"/>
        <v>►</v>
      </c>
      <c r="G594" s="1402" t="str">
        <f t="shared" si="163"/>
        <v>►</v>
      </c>
      <c r="H594" s="2606"/>
      <c r="R594" s="2607"/>
      <c r="S594" s="2441"/>
      <c r="T594" s="2443"/>
      <c r="U594" s="2442"/>
      <c r="V594" s="2577">
        <f t="shared" si="164"/>
        <v>0</v>
      </c>
      <c r="W594" s="2578" t="str">
        <f>IF(OR(V594=0, ISBLANK(P594)), "", TEXT(ROUND(V594/INDEX(AI219:AI281, MATCH(P594, AH219:AH281, 0)), 0),"# ##0") &amp; " " &amp; P594)</f>
        <v/>
      </c>
      <c r="X594" s="2579">
        <f t="shared" si="165"/>
        <v>0</v>
      </c>
      <c r="Y594" s="2580">
        <f t="shared" si="166"/>
        <v>0</v>
      </c>
      <c r="Z594" s="2580" t="str">
        <f t="shared" si="167"/>
        <v/>
      </c>
      <c r="AA594" s="2581"/>
      <c r="AB594" s="2582">
        <f t="shared" si="158"/>
        <v>0</v>
      </c>
      <c r="AC594" s="2583">
        <v>1</v>
      </c>
      <c r="AD594" s="2584">
        <f t="shared" si="168"/>
        <v>0</v>
      </c>
      <c r="AE594" s="2564"/>
      <c r="AF594" s="2573">
        <f t="shared" si="159"/>
        <v>0</v>
      </c>
      <c r="AG594" s="2574">
        <f t="shared" si="169"/>
        <v>0</v>
      </c>
      <c r="AL594" s="1401" t="str">
        <f t="shared" si="173"/>
        <v>►</v>
      </c>
      <c r="AN594" s="76"/>
      <c r="AO594" s="76"/>
      <c r="AP594" s="76"/>
      <c r="AQ594" s="76"/>
      <c r="AS594" s="2257"/>
      <c r="AT594" s="2253"/>
      <c r="AU594" s="2253"/>
      <c r="AV594" s="2253"/>
      <c r="AW594" s="2253"/>
      <c r="AX594" s="2253"/>
      <c r="AY594" s="2621"/>
      <c r="BF594"/>
      <c r="BG594"/>
      <c r="BH594"/>
      <c r="BI594"/>
      <c r="BJ594"/>
      <c r="BK594"/>
      <c r="BL594"/>
      <c r="BN594" s="4">
        <v>1</v>
      </c>
    </row>
    <row r="595" spans="1:66" s="48" customFormat="1" ht="21" customHeight="1" x14ac:dyDescent="0.25">
      <c r="A595" s="1401" t="str">
        <f t="shared" si="170"/>
        <v>►</v>
      </c>
      <c r="B595" s="1402" t="str">
        <f t="shared" si="171"/>
        <v>►</v>
      </c>
      <c r="C595" s="1403" t="str">
        <f t="shared" si="160"/>
        <v>►</v>
      </c>
      <c r="D595" s="2475" t="str">
        <f t="shared" si="172"/>
        <v>►</v>
      </c>
      <c r="E595" s="1402" t="str">
        <f t="shared" si="161"/>
        <v>►</v>
      </c>
      <c r="F595" s="1402" t="str">
        <f t="shared" si="162"/>
        <v>►</v>
      </c>
      <c r="G595" s="1402" t="str">
        <f t="shared" si="163"/>
        <v>►</v>
      </c>
      <c r="H595" s="2606"/>
      <c r="R595" s="2607"/>
      <c r="S595" s="2441"/>
      <c r="T595" s="2443"/>
      <c r="U595" s="2442"/>
      <c r="V595" s="2589">
        <f t="shared" si="164"/>
        <v>0</v>
      </c>
      <c r="W595" s="2590" t="str">
        <f>IF(OR(V595=0, ISBLANK(P595)), "", TEXT(ROUND(V595/INDEX(AI219:AI281, MATCH(P595, AH219:AH281, 0)), 0),"# ##0") &amp; " " &amp; P595)</f>
        <v/>
      </c>
      <c r="X595" s="2591">
        <f t="shared" si="165"/>
        <v>0</v>
      </c>
      <c r="Y595" s="2592">
        <f t="shared" si="166"/>
        <v>0</v>
      </c>
      <c r="Z595" s="2592" t="str">
        <f t="shared" si="167"/>
        <v/>
      </c>
      <c r="AA595" s="2581"/>
      <c r="AB595" s="2593">
        <f t="shared" ref="AB595:AB658" si="174">IF(ISBLANK(AA595), V595, V595*(1-AA595/100))</f>
        <v>0</v>
      </c>
      <c r="AC595" s="2583">
        <v>1</v>
      </c>
      <c r="AD595" s="2594">
        <f t="shared" si="168"/>
        <v>0</v>
      </c>
      <c r="AE595" s="2564"/>
      <c r="AF595" s="2573">
        <f t="shared" ref="AF595:AF658" si="175">IFERROR(IF(ISNUMBER(U595)*ISNUMBER(S595),U595/S595,0),0)</f>
        <v>0</v>
      </c>
      <c r="AG595" s="2574">
        <f t="shared" si="169"/>
        <v>0</v>
      </c>
      <c r="AL595" s="1401" t="str">
        <f t="shared" si="173"/>
        <v>►</v>
      </c>
      <c r="AN595" s="76"/>
      <c r="AO595" s="76"/>
      <c r="AP595" s="76"/>
      <c r="AQ595" s="76"/>
      <c r="AS595" s="2257"/>
      <c r="AT595" s="2253"/>
      <c r="AU595" s="2253"/>
      <c r="AV595" s="2253"/>
      <c r="AW595" s="2253"/>
      <c r="AX595" s="2253"/>
      <c r="AY595" s="2621"/>
      <c r="BF595"/>
      <c r="BG595"/>
      <c r="BH595"/>
      <c r="BI595"/>
      <c r="BJ595"/>
      <c r="BK595"/>
      <c r="BL595"/>
      <c r="BN595" s="4">
        <v>1</v>
      </c>
    </row>
    <row r="596" spans="1:66" s="48" customFormat="1" ht="21" customHeight="1" x14ac:dyDescent="0.25">
      <c r="A596" s="1401" t="str">
        <f t="shared" si="170"/>
        <v>►</v>
      </c>
      <c r="B596" s="1402" t="str">
        <f t="shared" si="171"/>
        <v>►</v>
      </c>
      <c r="C596" s="1403" t="str">
        <f t="shared" si="160"/>
        <v>►</v>
      </c>
      <c r="D596" s="2475" t="str">
        <f t="shared" si="172"/>
        <v>►</v>
      </c>
      <c r="E596" s="1402" t="str">
        <f t="shared" si="161"/>
        <v>►</v>
      </c>
      <c r="F596" s="1402" t="str">
        <f t="shared" si="162"/>
        <v>►</v>
      </c>
      <c r="G596" s="1402" t="str">
        <f t="shared" si="163"/>
        <v>►</v>
      </c>
      <c r="H596" s="2606"/>
      <c r="R596" s="2607"/>
      <c r="S596" s="2441"/>
      <c r="T596" s="2443"/>
      <c r="U596" s="2442"/>
      <c r="V596" s="2577">
        <f t="shared" si="164"/>
        <v>0</v>
      </c>
      <c r="W596" s="2578" t="str">
        <f>IF(OR(V596=0, ISBLANK(P596)), "", TEXT(ROUND(V596/INDEX(AI219:AI281, MATCH(P596, AH219:AH281, 0)), 0),"# ##0") &amp; " " &amp; P596)</f>
        <v/>
      </c>
      <c r="X596" s="2579">
        <f t="shared" si="165"/>
        <v>0</v>
      </c>
      <c r="Y596" s="2580">
        <f t="shared" si="166"/>
        <v>0</v>
      </c>
      <c r="Z596" s="2580" t="str">
        <f t="shared" si="167"/>
        <v/>
      </c>
      <c r="AA596" s="2581"/>
      <c r="AB596" s="2582">
        <f t="shared" si="174"/>
        <v>0</v>
      </c>
      <c r="AC596" s="2583">
        <v>1</v>
      </c>
      <c r="AD596" s="2584">
        <f t="shared" si="168"/>
        <v>0</v>
      </c>
      <c r="AE596" s="2564"/>
      <c r="AF596" s="2573">
        <f t="shared" si="175"/>
        <v>0</v>
      </c>
      <c r="AG596" s="2574">
        <f t="shared" si="169"/>
        <v>0</v>
      </c>
      <c r="AL596" s="1401" t="str">
        <f t="shared" si="173"/>
        <v>►</v>
      </c>
      <c r="AN596" s="76"/>
      <c r="AO596" s="76"/>
      <c r="AP596" s="76"/>
      <c r="AQ596" s="76"/>
      <c r="AS596" s="2257"/>
      <c r="AT596" s="2253"/>
      <c r="AU596" s="2253"/>
      <c r="AV596" s="2253"/>
      <c r="AW596" s="2253"/>
      <c r="AX596" s="2253"/>
      <c r="AY596" s="2621"/>
      <c r="BF596"/>
      <c r="BG596"/>
      <c r="BH596"/>
      <c r="BI596"/>
      <c r="BJ596"/>
      <c r="BK596"/>
      <c r="BL596"/>
      <c r="BN596" s="4">
        <v>1</v>
      </c>
    </row>
    <row r="597" spans="1:66" s="48" customFormat="1" ht="21" customHeight="1" x14ac:dyDescent="0.25">
      <c r="A597" s="1401" t="str">
        <f t="shared" si="170"/>
        <v>►</v>
      </c>
      <c r="B597" s="1402" t="str">
        <f t="shared" si="171"/>
        <v>►</v>
      </c>
      <c r="C597" s="1403" t="str">
        <f t="shared" si="160"/>
        <v>►</v>
      </c>
      <c r="D597" s="2475" t="str">
        <f t="shared" si="172"/>
        <v>►</v>
      </c>
      <c r="E597" s="1402" t="str">
        <f t="shared" si="161"/>
        <v>►</v>
      </c>
      <c r="F597" s="1402" t="str">
        <f t="shared" si="162"/>
        <v>►</v>
      </c>
      <c r="G597" s="1402" t="str">
        <f t="shared" si="163"/>
        <v>►</v>
      </c>
      <c r="H597" s="2606"/>
      <c r="R597" s="2607"/>
      <c r="S597" s="2441"/>
      <c r="T597" s="2443"/>
      <c r="U597" s="2442"/>
      <c r="V597" s="2589">
        <f t="shared" si="164"/>
        <v>0</v>
      </c>
      <c r="W597" s="2590" t="str">
        <f>IF(OR(V597=0, ISBLANK(P597)), "", TEXT(ROUND(V597/INDEX(AI219:AI281, MATCH(P597, AH219:AH281, 0)), 0),"# ##0") &amp; " " &amp; P597)</f>
        <v/>
      </c>
      <c r="X597" s="2591">
        <f t="shared" si="165"/>
        <v>0</v>
      </c>
      <c r="Y597" s="2592">
        <f t="shared" si="166"/>
        <v>0</v>
      </c>
      <c r="Z597" s="2592" t="str">
        <f t="shared" si="167"/>
        <v/>
      </c>
      <c r="AA597" s="2581"/>
      <c r="AB597" s="2593">
        <f t="shared" si="174"/>
        <v>0</v>
      </c>
      <c r="AC597" s="2583">
        <v>1</v>
      </c>
      <c r="AD597" s="2594">
        <f t="shared" si="168"/>
        <v>0</v>
      </c>
      <c r="AE597" s="2564"/>
      <c r="AF597" s="2573">
        <f t="shared" si="175"/>
        <v>0</v>
      </c>
      <c r="AG597" s="2574">
        <f t="shared" si="169"/>
        <v>0</v>
      </c>
      <c r="AL597" s="1401" t="str">
        <f t="shared" si="173"/>
        <v>►</v>
      </c>
      <c r="AN597" s="76"/>
      <c r="AO597" s="76"/>
      <c r="AP597" s="76"/>
      <c r="AQ597" s="76"/>
      <c r="AS597" s="2257"/>
      <c r="AT597" s="2253"/>
      <c r="AU597" s="2253"/>
      <c r="AV597" s="2253"/>
      <c r="AW597" s="2253"/>
      <c r="AX597" s="2253"/>
      <c r="AY597" s="2621"/>
      <c r="BF597"/>
      <c r="BG597"/>
      <c r="BH597"/>
      <c r="BI597"/>
      <c r="BJ597"/>
      <c r="BK597"/>
      <c r="BL597"/>
      <c r="BN597" s="4">
        <v>1</v>
      </c>
    </row>
    <row r="598" spans="1:66" s="48" customFormat="1" ht="21" customHeight="1" x14ac:dyDescent="0.25">
      <c r="A598" s="1401" t="str">
        <f t="shared" si="170"/>
        <v>►</v>
      </c>
      <c r="B598" s="1402" t="str">
        <f t="shared" si="171"/>
        <v>►</v>
      </c>
      <c r="C598" s="1403" t="str">
        <f t="shared" si="160"/>
        <v>►</v>
      </c>
      <c r="D598" s="2475" t="str">
        <f t="shared" si="172"/>
        <v>►</v>
      </c>
      <c r="E598" s="1402" t="str">
        <f t="shared" si="161"/>
        <v>►</v>
      </c>
      <c r="F598" s="1402" t="str">
        <f t="shared" si="162"/>
        <v>►</v>
      </c>
      <c r="G598" s="1402" t="str">
        <f t="shared" si="163"/>
        <v>►</v>
      </c>
      <c r="H598" s="2606"/>
      <c r="R598" s="2607"/>
      <c r="S598" s="2441"/>
      <c r="T598" s="2443"/>
      <c r="U598" s="2442"/>
      <c r="V598" s="2577">
        <f t="shared" si="164"/>
        <v>0</v>
      </c>
      <c r="W598" s="2578" t="str">
        <f>IF(OR(V598=0, ISBLANK(P598)), "", TEXT(ROUND(V598/INDEX(AI219:AI281, MATCH(P598, AH219:AH281, 0)), 0),"# ##0") &amp; " " &amp; P598)</f>
        <v/>
      </c>
      <c r="X598" s="2579">
        <f t="shared" si="165"/>
        <v>0</v>
      </c>
      <c r="Y598" s="2580">
        <f t="shared" si="166"/>
        <v>0</v>
      </c>
      <c r="Z598" s="2580" t="str">
        <f t="shared" si="167"/>
        <v/>
      </c>
      <c r="AA598" s="2581"/>
      <c r="AB598" s="2582">
        <f t="shared" si="174"/>
        <v>0</v>
      </c>
      <c r="AC598" s="2583">
        <v>1</v>
      </c>
      <c r="AD598" s="2584">
        <f t="shared" si="168"/>
        <v>0</v>
      </c>
      <c r="AE598" s="2564"/>
      <c r="AF598" s="2573">
        <f t="shared" si="175"/>
        <v>0</v>
      </c>
      <c r="AG598" s="2574">
        <f t="shared" si="169"/>
        <v>0</v>
      </c>
      <c r="AL598" s="1401" t="str">
        <f t="shared" si="173"/>
        <v>►</v>
      </c>
      <c r="AN598" s="76"/>
      <c r="AO598" s="76"/>
      <c r="AP598" s="76"/>
      <c r="AQ598" s="76"/>
      <c r="AS598" s="2257"/>
      <c r="AT598" s="2253"/>
      <c r="AU598" s="2253"/>
      <c r="AV598" s="2253"/>
      <c r="AW598" s="2253"/>
      <c r="AX598" s="2253"/>
      <c r="AY598" s="2621"/>
      <c r="BF598"/>
      <c r="BG598"/>
      <c r="BH598"/>
      <c r="BI598"/>
      <c r="BJ598"/>
      <c r="BK598"/>
      <c r="BL598"/>
      <c r="BN598" s="4">
        <v>1</v>
      </c>
    </row>
    <row r="599" spans="1:66" s="48" customFormat="1" ht="21" customHeight="1" x14ac:dyDescent="0.25">
      <c r="A599" s="1401" t="str">
        <f t="shared" si="170"/>
        <v>►</v>
      </c>
      <c r="B599" s="1402" t="str">
        <f t="shared" si="171"/>
        <v>►</v>
      </c>
      <c r="C599" s="1403" t="str">
        <f t="shared" si="160"/>
        <v>►</v>
      </c>
      <c r="D599" s="2475" t="str">
        <f t="shared" si="172"/>
        <v>►</v>
      </c>
      <c r="E599" s="1402" t="str">
        <f t="shared" si="161"/>
        <v>►</v>
      </c>
      <c r="F599" s="1402" t="str">
        <f t="shared" si="162"/>
        <v>►</v>
      </c>
      <c r="G599" s="1402" t="str">
        <f t="shared" si="163"/>
        <v>►</v>
      </c>
      <c r="H599" s="2606"/>
      <c r="R599" s="2607"/>
      <c r="S599" s="2441"/>
      <c r="T599" s="2443"/>
      <c r="U599" s="2442"/>
      <c r="V599" s="2589">
        <f t="shared" si="164"/>
        <v>0</v>
      </c>
      <c r="W599" s="2590" t="str">
        <f>IF(OR(V599=0, ISBLANK(P599)), "", TEXT(ROUND(V599/INDEX(AI219:AI281, MATCH(P599, AH219:AH281, 0)), 0),"# ##0") &amp; " " &amp; P599)</f>
        <v/>
      </c>
      <c r="X599" s="2591">
        <f t="shared" si="165"/>
        <v>0</v>
      </c>
      <c r="Y599" s="2592">
        <f t="shared" si="166"/>
        <v>0</v>
      </c>
      <c r="Z599" s="2592" t="str">
        <f t="shared" si="167"/>
        <v/>
      </c>
      <c r="AA599" s="2581"/>
      <c r="AB599" s="2593">
        <f t="shared" si="174"/>
        <v>0</v>
      </c>
      <c r="AC599" s="2583">
        <v>1</v>
      </c>
      <c r="AD599" s="2594">
        <f t="shared" si="168"/>
        <v>0</v>
      </c>
      <c r="AE599" s="2564"/>
      <c r="AF599" s="2573">
        <f t="shared" si="175"/>
        <v>0</v>
      </c>
      <c r="AG599" s="2574">
        <f t="shared" si="169"/>
        <v>0</v>
      </c>
      <c r="AL599" s="1401" t="str">
        <f t="shared" si="173"/>
        <v>►</v>
      </c>
      <c r="AN599" s="76"/>
      <c r="AO599" s="76"/>
      <c r="AP599" s="76"/>
      <c r="AQ599" s="76"/>
      <c r="AS599" s="2257"/>
      <c r="AT599" s="2253"/>
      <c r="AU599" s="2253"/>
      <c r="AV599" s="2253"/>
      <c r="AW599" s="2253"/>
      <c r="AX599" s="2253"/>
      <c r="AY599" s="2621"/>
      <c r="BF599"/>
      <c r="BG599"/>
      <c r="BH599"/>
      <c r="BI599"/>
      <c r="BJ599"/>
      <c r="BK599"/>
      <c r="BL599"/>
      <c r="BN599" s="4">
        <v>1</v>
      </c>
    </row>
    <row r="600" spans="1:66" s="48" customFormat="1" ht="21" customHeight="1" x14ac:dyDescent="0.25">
      <c r="A600" s="1401" t="str">
        <f t="shared" si="170"/>
        <v>►</v>
      </c>
      <c r="B600" s="1402" t="str">
        <f t="shared" si="171"/>
        <v>►</v>
      </c>
      <c r="C600" s="1403" t="str">
        <f t="shared" si="160"/>
        <v>►</v>
      </c>
      <c r="D600" s="2475" t="str">
        <f t="shared" si="172"/>
        <v>►</v>
      </c>
      <c r="E600" s="1402" t="str">
        <f t="shared" si="161"/>
        <v>►</v>
      </c>
      <c r="F600" s="1402" t="str">
        <f t="shared" si="162"/>
        <v>►</v>
      </c>
      <c r="G600" s="1402" t="str">
        <f t="shared" si="163"/>
        <v>►</v>
      </c>
      <c r="H600" s="2606"/>
      <c r="R600" s="2607"/>
      <c r="S600" s="2441"/>
      <c r="T600" s="2443"/>
      <c r="U600" s="2442"/>
      <c r="V600" s="2577">
        <f t="shared" si="164"/>
        <v>0</v>
      </c>
      <c r="W600" s="2578" t="str">
        <f>IF(OR(V600=0, ISBLANK(P600)), "", TEXT(ROUND(V600/INDEX(AI219:AI281, MATCH(P600, AH219:AH281, 0)), 0),"# ##0") &amp; " " &amp; P600)</f>
        <v/>
      </c>
      <c r="X600" s="2579">
        <f t="shared" si="165"/>
        <v>0</v>
      </c>
      <c r="Y600" s="2580">
        <f t="shared" si="166"/>
        <v>0</v>
      </c>
      <c r="Z600" s="2580" t="str">
        <f t="shared" si="167"/>
        <v/>
      </c>
      <c r="AA600" s="2581"/>
      <c r="AB600" s="2582">
        <f t="shared" si="174"/>
        <v>0</v>
      </c>
      <c r="AC600" s="2583">
        <v>1</v>
      </c>
      <c r="AD600" s="2584">
        <f t="shared" si="168"/>
        <v>0</v>
      </c>
      <c r="AE600" s="2564"/>
      <c r="AF600" s="2573">
        <f t="shared" si="175"/>
        <v>0</v>
      </c>
      <c r="AG600" s="2574">
        <f t="shared" si="169"/>
        <v>0</v>
      </c>
      <c r="AL600" s="1401" t="str">
        <f t="shared" si="173"/>
        <v>►</v>
      </c>
      <c r="AN600" s="76"/>
      <c r="AO600" s="76"/>
      <c r="AP600" s="76"/>
      <c r="AQ600" s="76"/>
      <c r="AS600" s="2257"/>
      <c r="AT600" s="2253"/>
      <c r="AU600" s="2253"/>
      <c r="AV600" s="2253"/>
      <c r="AW600" s="2253"/>
      <c r="AX600" s="2253"/>
      <c r="AY600" s="2621"/>
      <c r="BF600"/>
      <c r="BG600"/>
      <c r="BH600"/>
      <c r="BI600"/>
      <c r="BJ600"/>
      <c r="BK600"/>
      <c r="BL600"/>
      <c r="BN600" s="4">
        <v>1</v>
      </c>
    </row>
    <row r="601" spans="1:66" s="48" customFormat="1" ht="21" customHeight="1" x14ac:dyDescent="0.25">
      <c r="A601" s="1401" t="str">
        <f t="shared" si="170"/>
        <v>►</v>
      </c>
      <c r="B601" s="1402" t="str">
        <f t="shared" si="171"/>
        <v>►</v>
      </c>
      <c r="C601" s="1403" t="str">
        <f t="shared" si="160"/>
        <v>►</v>
      </c>
      <c r="D601" s="2475" t="str">
        <f t="shared" si="172"/>
        <v>►</v>
      </c>
      <c r="E601" s="1402" t="str">
        <f t="shared" si="161"/>
        <v>►</v>
      </c>
      <c r="F601" s="1402" t="str">
        <f t="shared" si="162"/>
        <v>►</v>
      </c>
      <c r="G601" s="1402" t="str">
        <f t="shared" si="163"/>
        <v>►</v>
      </c>
      <c r="H601" s="2606"/>
      <c r="R601" s="2607"/>
      <c r="S601" s="2441"/>
      <c r="T601" s="2443"/>
      <c r="U601" s="2442"/>
      <c r="V601" s="2589">
        <f t="shared" si="164"/>
        <v>0</v>
      </c>
      <c r="W601" s="2590" t="str">
        <f>IF(OR(V601=0, ISBLANK(P601)), "", TEXT(ROUND(V601/INDEX(AI219:AI281, MATCH(P601, AH219:AH281, 0)), 0),"# ##0") &amp; " " &amp; P601)</f>
        <v/>
      </c>
      <c r="X601" s="2591">
        <f t="shared" si="165"/>
        <v>0</v>
      </c>
      <c r="Y601" s="2592">
        <f t="shared" si="166"/>
        <v>0</v>
      </c>
      <c r="Z601" s="2592" t="str">
        <f t="shared" si="167"/>
        <v/>
      </c>
      <c r="AA601" s="2581"/>
      <c r="AB601" s="2593">
        <f t="shared" si="174"/>
        <v>0</v>
      </c>
      <c r="AC601" s="2583">
        <v>1</v>
      </c>
      <c r="AD601" s="2594">
        <f t="shared" si="168"/>
        <v>0</v>
      </c>
      <c r="AE601" s="2564"/>
      <c r="AF601" s="2573">
        <f t="shared" si="175"/>
        <v>0</v>
      </c>
      <c r="AG601" s="2574">
        <f t="shared" si="169"/>
        <v>0</v>
      </c>
      <c r="AL601" s="1401" t="str">
        <f t="shared" si="173"/>
        <v>►</v>
      </c>
      <c r="AN601" s="76"/>
      <c r="AO601" s="76"/>
      <c r="AP601" s="76"/>
      <c r="AQ601" s="76"/>
      <c r="AS601" s="2257"/>
      <c r="AT601" s="2253"/>
      <c r="AU601" s="2253"/>
      <c r="AV601" s="2253"/>
      <c r="AW601" s="2253"/>
      <c r="AX601" s="2253"/>
      <c r="AY601" s="2621"/>
      <c r="BF601" s="31"/>
      <c r="BG601" s="31"/>
      <c r="BH601" s="31"/>
      <c r="BI601" s="31"/>
      <c r="BJ601" s="31"/>
      <c r="BK601" s="31"/>
      <c r="BL601" s="31"/>
      <c r="BN601" s="4">
        <v>1</v>
      </c>
    </row>
    <row r="602" spans="1:66" s="48" customFormat="1" ht="15.75" x14ac:dyDescent="0.25">
      <c r="A602" s="1401" t="str">
        <f t="shared" si="170"/>
        <v>►</v>
      </c>
      <c r="B602" s="1402" t="str">
        <f t="shared" si="171"/>
        <v>►</v>
      </c>
      <c r="C602" s="1403" t="str">
        <f t="shared" si="160"/>
        <v>►</v>
      </c>
      <c r="D602" s="2475" t="str">
        <f t="shared" si="172"/>
        <v>►</v>
      </c>
      <c r="E602" s="1402" t="str">
        <f t="shared" si="161"/>
        <v>►</v>
      </c>
      <c r="F602" s="1402" t="str">
        <f t="shared" si="162"/>
        <v>►</v>
      </c>
      <c r="G602" s="1402" t="str">
        <f t="shared" si="163"/>
        <v>►</v>
      </c>
      <c r="H602" s="2606"/>
      <c r="R602" s="2607"/>
      <c r="S602" s="2441"/>
      <c r="T602" s="2443"/>
      <c r="U602" s="2442"/>
      <c r="V602" s="2577">
        <f t="shared" si="164"/>
        <v>0</v>
      </c>
      <c r="W602" s="2578" t="str">
        <f>IF(OR(V602=0, ISBLANK(P602)), "", TEXT(ROUND(V602/INDEX(AI219:AI281, MATCH(P602, AH219:AH281, 0)), 0),"# ##0") &amp; " " &amp; P602)</f>
        <v/>
      </c>
      <c r="X602" s="2579">
        <f t="shared" si="165"/>
        <v>0</v>
      </c>
      <c r="Y602" s="2580">
        <f t="shared" si="166"/>
        <v>0</v>
      </c>
      <c r="Z602" s="2580" t="str">
        <f t="shared" si="167"/>
        <v/>
      </c>
      <c r="AA602" s="2581"/>
      <c r="AB602" s="2582">
        <f t="shared" si="174"/>
        <v>0</v>
      </c>
      <c r="AC602" s="2583">
        <v>1</v>
      </c>
      <c r="AD602" s="2584">
        <f t="shared" si="168"/>
        <v>0</v>
      </c>
      <c r="AE602" s="2564"/>
      <c r="AF602" s="2573">
        <f t="shared" si="175"/>
        <v>0</v>
      </c>
      <c r="AG602" s="2574">
        <f t="shared" si="169"/>
        <v>0</v>
      </c>
      <c r="AL602" s="1401" t="str">
        <f t="shared" si="173"/>
        <v>►</v>
      </c>
      <c r="AN602" s="76"/>
      <c r="AO602" s="76"/>
      <c r="AP602" s="76"/>
      <c r="AQ602" s="76"/>
      <c r="AS602" s="2257"/>
      <c r="AT602" s="2253"/>
      <c r="AU602" s="2253"/>
      <c r="AV602" s="2253"/>
      <c r="AW602" s="2253"/>
      <c r="AX602" s="2253"/>
      <c r="AY602" s="2621"/>
      <c r="BF602"/>
      <c r="BG602"/>
      <c r="BH602"/>
      <c r="BI602"/>
      <c r="BJ602"/>
      <c r="BK602"/>
      <c r="BL602"/>
      <c r="BN602" s="4">
        <v>1</v>
      </c>
    </row>
    <row r="603" spans="1:66" s="48" customFormat="1" ht="15.75" x14ac:dyDescent="0.25">
      <c r="A603" s="1401" t="str">
        <f t="shared" si="170"/>
        <v>►</v>
      </c>
      <c r="B603" s="1402" t="str">
        <f t="shared" si="171"/>
        <v>►</v>
      </c>
      <c r="C603" s="1403" t="str">
        <f t="shared" si="160"/>
        <v>►</v>
      </c>
      <c r="D603" s="2475" t="str">
        <f t="shared" si="172"/>
        <v>►</v>
      </c>
      <c r="E603" s="1402" t="str">
        <f t="shared" si="161"/>
        <v>►</v>
      </c>
      <c r="F603" s="1402" t="str">
        <f t="shared" si="162"/>
        <v>►</v>
      </c>
      <c r="G603" s="1402" t="str">
        <f t="shared" si="163"/>
        <v>►</v>
      </c>
      <c r="H603" s="2606"/>
      <c r="R603" s="2607"/>
      <c r="S603" s="2441"/>
      <c r="T603" s="2443"/>
      <c r="U603" s="2442"/>
      <c r="V603" s="2589">
        <f t="shared" si="164"/>
        <v>0</v>
      </c>
      <c r="W603" s="2590" t="str">
        <f>IF(OR(V603=0, ISBLANK(P603)), "", TEXT(ROUND(V603/INDEX(AI219:AI281, MATCH(P603, AH219:AH281, 0)), 0),"# ##0") &amp; " " &amp; P603)</f>
        <v/>
      </c>
      <c r="X603" s="2591">
        <f t="shared" si="165"/>
        <v>0</v>
      </c>
      <c r="Y603" s="2592">
        <f t="shared" si="166"/>
        <v>0</v>
      </c>
      <c r="Z603" s="2592" t="str">
        <f t="shared" si="167"/>
        <v/>
      </c>
      <c r="AA603" s="2581"/>
      <c r="AB603" s="2593">
        <f t="shared" si="174"/>
        <v>0</v>
      </c>
      <c r="AC603" s="2583">
        <v>1</v>
      </c>
      <c r="AD603" s="2594">
        <f t="shared" si="168"/>
        <v>0</v>
      </c>
      <c r="AE603" s="2564"/>
      <c r="AF603" s="2573">
        <f t="shared" si="175"/>
        <v>0</v>
      </c>
      <c r="AG603" s="2574">
        <f t="shared" si="169"/>
        <v>0</v>
      </c>
      <c r="AL603" s="1401" t="str">
        <f t="shared" si="173"/>
        <v>►</v>
      </c>
      <c r="AN603" s="76"/>
      <c r="AO603" s="76"/>
      <c r="AP603" s="76"/>
      <c r="AQ603" s="76"/>
      <c r="AS603" s="2257"/>
      <c r="AT603" s="2253"/>
      <c r="AU603" s="2253"/>
      <c r="AV603" s="2253"/>
      <c r="AW603" s="2253"/>
      <c r="AX603" s="2253"/>
      <c r="AY603" s="2621"/>
      <c r="BF603"/>
      <c r="BG603"/>
      <c r="BH603"/>
      <c r="BI603"/>
      <c r="BJ603"/>
      <c r="BK603"/>
      <c r="BL603"/>
      <c r="BN603" s="4">
        <v>1</v>
      </c>
    </row>
    <row r="604" spans="1:66" s="48" customFormat="1" ht="15.75" customHeight="1" x14ac:dyDescent="0.25">
      <c r="A604" s="1401" t="str">
        <f t="shared" si="170"/>
        <v>►</v>
      </c>
      <c r="B604" s="1402" t="str">
        <f t="shared" si="171"/>
        <v>►</v>
      </c>
      <c r="C604" s="1403" t="str">
        <f t="shared" ref="C604:C667" si="176">IF(B604="►", "►", IFERROR(LEFT(B604, SEARCH(".", B604)-1), 0))</f>
        <v>►</v>
      </c>
      <c r="D604" s="2475" t="str">
        <f t="shared" si="172"/>
        <v>►</v>
      </c>
      <c r="E604" s="1402" t="str">
        <f t="shared" ref="E604:E667" si="177">IF(B604="►", "►", IFERROR(MID(B604, SEARCH(".", B604, SEARCH(".", B604)+1)+1, SEARCH(".", B604, SEARCH(".", B604, SEARCH(".", B604)+1)+1) - SEARCH(".", B604, SEARCH(".", B604)+1)-1), 0))</f>
        <v>►</v>
      </c>
      <c r="F604" s="1402" t="str">
        <f t="shared" ref="F604:F667" si="178">IF(B604="►", "►", IFERROR(MID(B604, SEARCH(".", B604, SEARCH(".", B604, SEARCH(".", B604)+1)+1)+1, SEARCH(".", B604, SEARCH(".", B604, SEARCH(".", B604, SEARCH(".", B604)+1)+1)+1) - SEARCH(".", B604, SEARCH(".", B604, SEARCH(".", B604)+1)+1)-1), 0))</f>
        <v>►</v>
      </c>
      <c r="G604" s="1402" t="str">
        <f t="shared" ref="G604:G667" si="179">IF(OR(B604="►", ISBLANK(B604)), "►", IFERROR(RIGHT(B604, LEN(B604)-FIND("►", B604)-1), ""))</f>
        <v>►</v>
      </c>
      <c r="H604" s="2606"/>
      <c r="R604" s="2607"/>
      <c r="S604" s="2441"/>
      <c r="T604" s="2443"/>
      <c r="U604" s="2442"/>
      <c r="V604" s="2577">
        <f t="shared" ref="V604:V667" si="180">IF(ISBLANK(U604) + (U604=0), 0, IFERROR(AG604*AF604*Q604, 0))</f>
        <v>0</v>
      </c>
      <c r="W604" s="2578" t="str">
        <f>IF(OR(V604=0, ISBLANK(P604)), "", TEXT(ROUND(V604/INDEX(AI219:AI281, MATCH(P604, AH219:AH281, 0)), 0),"# ##0") &amp; " " &amp; P604)</f>
        <v/>
      </c>
      <c r="X604" s="2579">
        <f t="shared" ref="X604:X667" si="181">IFERROR(IF(U604&gt;0, L604*AF604*Q604, 0), 0)</f>
        <v>0</v>
      </c>
      <c r="Y604" s="2580">
        <f t="shared" ref="Y604:Y667" si="182">IFERROR(IF(U604&gt;0,M604,0),0)</f>
        <v>0</v>
      </c>
      <c r="Z604" s="2580" t="str">
        <f t="shared" ref="Z604:Z667" si="183">IF(U604&gt;0,R604,"")</f>
        <v/>
      </c>
      <c r="AA604" s="2581"/>
      <c r="AB604" s="2582">
        <f t="shared" si="174"/>
        <v>0</v>
      </c>
      <c r="AC604" s="2583">
        <v>1</v>
      </c>
      <c r="AD604" s="2584">
        <f t="shared" ref="AD604:AD667" si="184">IF(OR(ISBLANK(AC604), ISTEXT(L604)), "", IF(V604=0, X604*AC604, V604*AC604))</f>
        <v>0</v>
      </c>
      <c r="AE604" s="2564"/>
      <c r="AF604" s="2573">
        <f t="shared" si="175"/>
        <v>0</v>
      </c>
      <c r="AG604" s="2574">
        <f t="shared" si="169"/>
        <v>0</v>
      </c>
      <c r="AL604" s="1401" t="str">
        <f t="shared" si="173"/>
        <v>►</v>
      </c>
      <c r="AN604" s="76"/>
      <c r="AO604" s="76"/>
      <c r="AP604" s="76"/>
      <c r="AQ604" s="76"/>
      <c r="AS604" s="2257"/>
      <c r="AT604" s="2253"/>
      <c r="AU604" s="2253"/>
      <c r="AV604" s="2253"/>
      <c r="AW604" s="2253"/>
      <c r="AX604" s="2253"/>
      <c r="AY604" s="2621"/>
      <c r="BF604"/>
      <c r="BG604"/>
      <c r="BH604"/>
      <c r="BI604"/>
      <c r="BJ604"/>
      <c r="BK604"/>
      <c r="BL604"/>
      <c r="BN604" s="4">
        <v>1</v>
      </c>
    </row>
    <row r="605" spans="1:66" s="48" customFormat="1" ht="15.75" x14ac:dyDescent="0.25">
      <c r="A605" s="1401" t="str">
        <f t="shared" si="170"/>
        <v>►</v>
      </c>
      <c r="B605" s="1402" t="str">
        <f t="shared" si="171"/>
        <v>►</v>
      </c>
      <c r="C605" s="1403" t="str">
        <f t="shared" si="176"/>
        <v>►</v>
      </c>
      <c r="D605" s="2475" t="str">
        <f t="shared" si="172"/>
        <v>►</v>
      </c>
      <c r="E605" s="1402" t="str">
        <f t="shared" si="177"/>
        <v>►</v>
      </c>
      <c r="F605" s="1402" t="str">
        <f t="shared" si="178"/>
        <v>►</v>
      </c>
      <c r="G605" s="1402" t="str">
        <f t="shared" si="179"/>
        <v>►</v>
      </c>
      <c r="H605" s="2606"/>
      <c r="R605" s="2607"/>
      <c r="S605" s="2441"/>
      <c r="T605" s="2443"/>
      <c r="U605" s="2442"/>
      <c r="V605" s="2589">
        <f t="shared" si="180"/>
        <v>0</v>
      </c>
      <c r="W605" s="2590" t="str">
        <f>IF(OR(V605=0, ISBLANK(P605)), "", TEXT(ROUND(V605/INDEX(AI219:AI281, MATCH(P605, AH219:AH281, 0)), 0),"# ##0") &amp; " " &amp; P605)</f>
        <v/>
      </c>
      <c r="X605" s="2591">
        <f t="shared" si="181"/>
        <v>0</v>
      </c>
      <c r="Y605" s="2592">
        <f t="shared" si="182"/>
        <v>0</v>
      </c>
      <c r="Z605" s="2592" t="str">
        <f t="shared" si="183"/>
        <v/>
      </c>
      <c r="AA605" s="2581"/>
      <c r="AB605" s="2593">
        <f t="shared" si="174"/>
        <v>0</v>
      </c>
      <c r="AC605" s="2583">
        <v>1</v>
      </c>
      <c r="AD605" s="2594">
        <f t="shared" si="184"/>
        <v>0</v>
      </c>
      <c r="AE605" s="2564"/>
      <c r="AF605" s="2573">
        <f t="shared" si="175"/>
        <v>0</v>
      </c>
      <c r="AG605" s="2574">
        <f t="shared" si="169"/>
        <v>0</v>
      </c>
      <c r="AL605" s="1401" t="str">
        <f t="shared" si="173"/>
        <v>►</v>
      </c>
      <c r="AN605" s="76"/>
      <c r="AO605" s="76"/>
      <c r="AP605" s="76"/>
      <c r="AQ605" s="76"/>
      <c r="AS605" s="2257"/>
      <c r="AT605" s="2253"/>
      <c r="AU605" s="2253"/>
      <c r="AV605" s="2253"/>
      <c r="AW605" s="2253"/>
      <c r="AX605" s="2253"/>
      <c r="AY605" s="2621"/>
      <c r="BF605"/>
      <c r="BG605"/>
      <c r="BH605"/>
      <c r="BI605"/>
      <c r="BJ605"/>
      <c r="BK605"/>
      <c r="BL605"/>
      <c r="BN605" s="4">
        <v>1</v>
      </c>
    </row>
    <row r="606" spans="1:66" s="48" customFormat="1" ht="15.75" x14ac:dyDescent="0.25">
      <c r="A606" s="1401" t="str">
        <f t="shared" si="170"/>
        <v>►</v>
      </c>
      <c r="B606" s="1402" t="str">
        <f t="shared" si="171"/>
        <v>►</v>
      </c>
      <c r="C606" s="1403" t="str">
        <f t="shared" si="176"/>
        <v>►</v>
      </c>
      <c r="D606" s="2475" t="str">
        <f t="shared" si="172"/>
        <v>►</v>
      </c>
      <c r="E606" s="1402" t="str">
        <f t="shared" si="177"/>
        <v>►</v>
      </c>
      <c r="F606" s="1402" t="str">
        <f t="shared" si="178"/>
        <v>►</v>
      </c>
      <c r="G606" s="1402" t="str">
        <f t="shared" si="179"/>
        <v>►</v>
      </c>
      <c r="H606" s="2606"/>
      <c r="R606" s="2607"/>
      <c r="S606" s="2441"/>
      <c r="T606" s="2443"/>
      <c r="U606" s="2442"/>
      <c r="V606" s="2577">
        <f t="shared" si="180"/>
        <v>0</v>
      </c>
      <c r="W606" s="2578" t="str">
        <f>IF(OR(V606=0, ISBLANK(P606)), "", TEXT(ROUND(V606/INDEX(AI219:AI281, MATCH(P606, AH219:AH281, 0)), 0),"# ##0") &amp; " " &amp; P606)</f>
        <v/>
      </c>
      <c r="X606" s="2579">
        <f t="shared" si="181"/>
        <v>0</v>
      </c>
      <c r="Y606" s="2580">
        <f t="shared" si="182"/>
        <v>0</v>
      </c>
      <c r="Z606" s="2580" t="str">
        <f t="shared" si="183"/>
        <v/>
      </c>
      <c r="AA606" s="2581"/>
      <c r="AB606" s="2582">
        <f t="shared" si="174"/>
        <v>0</v>
      </c>
      <c r="AC606" s="2583">
        <v>1</v>
      </c>
      <c r="AD606" s="2584">
        <f t="shared" si="184"/>
        <v>0</v>
      </c>
      <c r="AE606" s="2564"/>
      <c r="AF606" s="2573">
        <f t="shared" si="175"/>
        <v>0</v>
      </c>
      <c r="AG606" s="2574">
        <f t="shared" si="169"/>
        <v>0</v>
      </c>
      <c r="AL606" s="1401" t="str">
        <f t="shared" si="173"/>
        <v>►</v>
      </c>
      <c r="AN606" s="76"/>
      <c r="AO606" s="76"/>
      <c r="AP606" s="76"/>
      <c r="AQ606" s="76"/>
      <c r="AS606" s="2257"/>
      <c r="AT606" s="2253"/>
      <c r="AU606" s="2253"/>
      <c r="AV606" s="2253"/>
      <c r="AW606" s="2253"/>
      <c r="AX606" s="2253"/>
      <c r="AY606" s="2621"/>
      <c r="BF606"/>
      <c r="BG606"/>
      <c r="BH606"/>
      <c r="BI606"/>
      <c r="BJ606"/>
      <c r="BK606"/>
      <c r="BL606"/>
      <c r="BN606" s="4">
        <v>1</v>
      </c>
    </row>
    <row r="607" spans="1:66" s="48" customFormat="1" ht="15.75" x14ac:dyDescent="0.25">
      <c r="A607" s="1401" t="str">
        <f t="shared" si="170"/>
        <v>►</v>
      </c>
      <c r="B607" s="1402" t="str">
        <f t="shared" si="171"/>
        <v>►</v>
      </c>
      <c r="C607" s="1403" t="str">
        <f t="shared" si="176"/>
        <v>►</v>
      </c>
      <c r="D607" s="2475" t="str">
        <f t="shared" si="172"/>
        <v>►</v>
      </c>
      <c r="E607" s="1402" t="str">
        <f t="shared" si="177"/>
        <v>►</v>
      </c>
      <c r="F607" s="1402" t="str">
        <f t="shared" si="178"/>
        <v>►</v>
      </c>
      <c r="G607" s="1402" t="str">
        <f t="shared" si="179"/>
        <v>►</v>
      </c>
      <c r="H607" s="2606"/>
      <c r="R607" s="2607"/>
      <c r="S607" s="2441"/>
      <c r="T607" s="2443"/>
      <c r="U607" s="2442"/>
      <c r="V607" s="2589">
        <f t="shared" si="180"/>
        <v>0</v>
      </c>
      <c r="W607" s="2590" t="str">
        <f>IF(OR(V607=0, ISBLANK(P607)), "", TEXT(ROUND(V607/INDEX(AI219:AI281, MATCH(P607, AH219:AH281, 0)), 0),"# ##0") &amp; " " &amp; P607)</f>
        <v/>
      </c>
      <c r="X607" s="2591">
        <f t="shared" si="181"/>
        <v>0</v>
      </c>
      <c r="Y607" s="2592">
        <f t="shared" si="182"/>
        <v>0</v>
      </c>
      <c r="Z607" s="2592" t="str">
        <f t="shared" si="183"/>
        <v/>
      </c>
      <c r="AA607" s="2581"/>
      <c r="AB607" s="2593">
        <f t="shared" si="174"/>
        <v>0</v>
      </c>
      <c r="AC607" s="2583">
        <v>1</v>
      </c>
      <c r="AD607" s="2594">
        <f t="shared" si="184"/>
        <v>0</v>
      </c>
      <c r="AE607" s="2564"/>
      <c r="AF607" s="2573">
        <f t="shared" si="175"/>
        <v>0</v>
      </c>
      <c r="AG607" s="2574">
        <f t="shared" ref="AG607:AG670" si="185">IF(AND(U607&lt;&gt;"", ISNUMBER(S607)), IFERROR(INDEX($AI$21:$AI$91, MATCH(P607, $AH$21:$AH$91, 0)) * O607 * IF(ISBLANK(L607), 1, L607), 0), 0)</f>
        <v>0</v>
      </c>
      <c r="AL607" s="1401" t="str">
        <f t="shared" si="173"/>
        <v>►</v>
      </c>
      <c r="AN607" s="76"/>
      <c r="AO607" s="76"/>
      <c r="AP607" s="76"/>
      <c r="AQ607" s="76"/>
      <c r="AS607" s="2257"/>
      <c r="AT607" s="2253"/>
      <c r="AU607" s="2253"/>
      <c r="AV607" s="2253"/>
      <c r="AW607" s="2253"/>
      <c r="AX607" s="2253"/>
      <c r="AY607" s="2621"/>
      <c r="BF607"/>
      <c r="BG607"/>
      <c r="BH607"/>
      <c r="BI607"/>
      <c r="BJ607"/>
      <c r="BK607"/>
      <c r="BL607"/>
      <c r="BN607" s="4">
        <v>1</v>
      </c>
    </row>
    <row r="608" spans="1:66" s="48" customFormat="1" ht="15.75" x14ac:dyDescent="0.25">
      <c r="A608" s="1401" t="str">
        <f t="shared" si="170"/>
        <v>►</v>
      </c>
      <c r="B608" s="1402" t="str">
        <f t="shared" si="171"/>
        <v>►</v>
      </c>
      <c r="C608" s="1403" t="str">
        <f t="shared" si="176"/>
        <v>►</v>
      </c>
      <c r="D608" s="2475" t="str">
        <f t="shared" si="172"/>
        <v>►</v>
      </c>
      <c r="E608" s="1402" t="str">
        <f t="shared" si="177"/>
        <v>►</v>
      </c>
      <c r="F608" s="1402" t="str">
        <f t="shared" si="178"/>
        <v>►</v>
      </c>
      <c r="G608" s="1402" t="str">
        <f t="shared" si="179"/>
        <v>►</v>
      </c>
      <c r="H608" s="2606"/>
      <c r="R608" s="2607"/>
      <c r="S608" s="2441"/>
      <c r="T608" s="2443"/>
      <c r="U608" s="2442"/>
      <c r="V608" s="2577">
        <f t="shared" si="180"/>
        <v>0</v>
      </c>
      <c r="W608" s="2578" t="str">
        <f>IF(OR(V608=0, ISBLANK(P608)), "", TEXT(ROUND(V608/INDEX(AI219:AI281, MATCH(P608, AH219:AH281, 0)), 0),"# ##0") &amp; " " &amp; P608)</f>
        <v/>
      </c>
      <c r="X608" s="2579">
        <f t="shared" si="181"/>
        <v>0</v>
      </c>
      <c r="Y608" s="2580">
        <f t="shared" si="182"/>
        <v>0</v>
      </c>
      <c r="Z608" s="2580" t="str">
        <f t="shared" si="183"/>
        <v/>
      </c>
      <c r="AA608" s="2581"/>
      <c r="AB608" s="2582">
        <f t="shared" si="174"/>
        <v>0</v>
      </c>
      <c r="AC608" s="2583">
        <v>1</v>
      </c>
      <c r="AD608" s="2584">
        <f t="shared" si="184"/>
        <v>0</v>
      </c>
      <c r="AE608" s="2564"/>
      <c r="AF608" s="2573">
        <f t="shared" si="175"/>
        <v>0</v>
      </c>
      <c r="AG608" s="2574">
        <f t="shared" si="185"/>
        <v>0</v>
      </c>
      <c r="AL608" s="1401" t="str">
        <f t="shared" si="173"/>
        <v>►</v>
      </c>
      <c r="AN608" s="76"/>
      <c r="AO608" s="76"/>
      <c r="AP608" s="76"/>
      <c r="AQ608" s="76"/>
      <c r="AS608" s="2257"/>
      <c r="AT608" s="2253"/>
      <c r="AU608" s="2253"/>
      <c r="AV608" s="2253"/>
      <c r="AW608" s="2253"/>
      <c r="AX608" s="2253"/>
      <c r="AY608" s="2621"/>
      <c r="BF608"/>
      <c r="BG608"/>
      <c r="BH608"/>
      <c r="BI608"/>
      <c r="BJ608"/>
      <c r="BK608"/>
      <c r="BL608"/>
      <c r="BN608" s="4">
        <v>1</v>
      </c>
    </row>
    <row r="609" spans="1:66" s="48" customFormat="1" ht="16.5" thickBot="1" x14ac:dyDescent="0.3">
      <c r="A609" s="1401" t="str">
        <f t="shared" si="170"/>
        <v>►</v>
      </c>
      <c r="B609" s="1402" t="str">
        <f t="shared" si="171"/>
        <v>►</v>
      </c>
      <c r="C609" s="1403" t="str">
        <f t="shared" si="176"/>
        <v>►</v>
      </c>
      <c r="D609" s="2475" t="str">
        <f t="shared" si="172"/>
        <v>►</v>
      </c>
      <c r="E609" s="1402" t="str">
        <f t="shared" si="177"/>
        <v>►</v>
      </c>
      <c r="F609" s="1402" t="str">
        <f t="shared" si="178"/>
        <v>►</v>
      </c>
      <c r="G609" s="1402" t="str">
        <f t="shared" si="179"/>
        <v>►</v>
      </c>
      <c r="H609" s="2630"/>
      <c r="I609" s="2631"/>
      <c r="J609" s="2631"/>
      <c r="K609" s="2631"/>
      <c r="L609" s="2631"/>
      <c r="M609" s="2631"/>
      <c r="N609" s="2631"/>
      <c r="O609" s="2631"/>
      <c r="P609" s="2631"/>
      <c r="Q609" s="2631"/>
      <c r="R609" s="2632"/>
      <c r="S609" s="2441"/>
      <c r="T609" s="2443"/>
      <c r="U609" s="2442"/>
      <c r="V609" s="2589">
        <f t="shared" si="180"/>
        <v>0</v>
      </c>
      <c r="W609" s="2590" t="str">
        <f>IF(OR(V609=0, ISBLANK(P609)), "", TEXT(ROUND(V609/INDEX(AI219:AI281, MATCH(P609, AH219:AH281, 0)), 0),"# ##0") &amp; " " &amp; P609)</f>
        <v/>
      </c>
      <c r="X609" s="2591">
        <f t="shared" si="181"/>
        <v>0</v>
      </c>
      <c r="Y609" s="2592">
        <f t="shared" si="182"/>
        <v>0</v>
      </c>
      <c r="Z609" s="2592" t="str">
        <f t="shared" si="183"/>
        <v/>
      </c>
      <c r="AA609" s="2581"/>
      <c r="AB609" s="2593">
        <f t="shared" si="174"/>
        <v>0</v>
      </c>
      <c r="AC609" s="2583">
        <v>1</v>
      </c>
      <c r="AD609" s="2594">
        <f t="shared" si="184"/>
        <v>0</v>
      </c>
      <c r="AE609" s="2564"/>
      <c r="AF609" s="2573">
        <f t="shared" si="175"/>
        <v>0</v>
      </c>
      <c r="AG609" s="2574">
        <f t="shared" si="185"/>
        <v>0</v>
      </c>
      <c r="AL609" s="1401" t="str">
        <f t="shared" si="173"/>
        <v>►</v>
      </c>
      <c r="AN609" s="76"/>
      <c r="AO609" s="76"/>
      <c r="AP609" s="76"/>
      <c r="AQ609" s="76"/>
      <c r="AS609" s="2306"/>
      <c r="AT609" s="2307"/>
      <c r="AU609" s="2307"/>
      <c r="AV609" s="2307"/>
      <c r="AW609" s="2307"/>
      <c r="AX609" s="2307"/>
      <c r="AY609" s="2633"/>
      <c r="BF609"/>
      <c r="BG609"/>
      <c r="BH609"/>
      <c r="BI609"/>
      <c r="BJ609"/>
      <c r="BK609"/>
      <c r="BL609"/>
      <c r="BN609" s="4">
        <v>1</v>
      </c>
    </row>
    <row r="610" spans="1:66" s="48" customFormat="1" ht="21" customHeight="1" thickBot="1" x14ac:dyDescent="0.3">
      <c r="A610" s="1401" t="str">
        <f t="shared" si="170"/>
        <v>A</v>
      </c>
      <c r="B610" s="1402" t="str">
        <f t="shared" si="171"/>
        <v/>
      </c>
      <c r="C610" s="1403">
        <f t="shared" si="176"/>
        <v>0</v>
      </c>
      <c r="D610" s="2475">
        <f t="shared" si="172"/>
        <v>0</v>
      </c>
      <c r="E610" s="1402">
        <f t="shared" si="177"/>
        <v>0</v>
      </c>
      <c r="F610" s="1402">
        <f t="shared" si="178"/>
        <v>0</v>
      </c>
      <c r="G610" s="1402" t="str">
        <f t="shared" si="179"/>
        <v/>
      </c>
      <c r="H610" s="2634" t="s">
        <v>18</v>
      </c>
      <c r="I610" s="2635"/>
      <c r="J610" s="2635"/>
      <c r="K610" s="2635"/>
      <c r="L610" s="2635"/>
      <c r="M610" s="2635"/>
      <c r="N610" s="2635"/>
      <c r="O610" s="2635"/>
      <c r="P610" s="2635"/>
      <c r="Q610" s="2635"/>
      <c r="R610" s="2635"/>
      <c r="S610" s="2441"/>
      <c r="T610" s="2443"/>
      <c r="U610" s="2442"/>
      <c r="V610" s="2577">
        <f t="shared" si="180"/>
        <v>0</v>
      </c>
      <c r="W610" s="2578" t="str">
        <f>IF(OR(V610=0, ISBLANK(P610)), "", TEXT(ROUND(V610/INDEX(AI285:AI347, MATCH(P610, AH285:AH347, 0)), 0),"# ##0") &amp; " " &amp; P610)</f>
        <v/>
      </c>
      <c r="X610" s="2579">
        <f t="shared" si="181"/>
        <v>0</v>
      </c>
      <c r="Y610" s="2580">
        <f t="shared" si="182"/>
        <v>0</v>
      </c>
      <c r="Z610" s="2580" t="str">
        <f t="shared" si="183"/>
        <v/>
      </c>
      <c r="AA610" s="2581"/>
      <c r="AB610" s="2582">
        <f t="shared" si="174"/>
        <v>0</v>
      </c>
      <c r="AC610" s="2583">
        <v>1</v>
      </c>
      <c r="AD610" s="2584">
        <f t="shared" si="184"/>
        <v>0</v>
      </c>
      <c r="AE610" s="2564"/>
      <c r="AF610" s="2573">
        <f t="shared" si="175"/>
        <v>0</v>
      </c>
      <c r="AG610" s="2574">
        <f t="shared" si="185"/>
        <v>0</v>
      </c>
      <c r="AL610" s="1401" t="str">
        <f t="shared" si="173"/>
        <v>A</v>
      </c>
      <c r="AN610" s="76"/>
      <c r="AO610" s="76"/>
      <c r="AP610" s="76"/>
      <c r="AQ610" s="76"/>
      <c r="AS610"/>
      <c r="AT610"/>
      <c r="AU610"/>
      <c r="AV610"/>
      <c r="AW610"/>
      <c r="AX610"/>
      <c r="AY610"/>
      <c r="BF610"/>
      <c r="BG610"/>
      <c r="BH610"/>
      <c r="BI610"/>
      <c r="BJ610"/>
      <c r="BK610"/>
      <c r="BL610"/>
      <c r="BN610" s="4">
        <v>1</v>
      </c>
    </row>
    <row r="611" spans="1:66" s="48" customFormat="1" ht="21" customHeight="1" x14ac:dyDescent="0.25">
      <c r="A611" s="1401" t="str">
        <f t="shared" si="170"/>
        <v>►</v>
      </c>
      <c r="B611" s="1402" t="str">
        <f t="shared" si="171"/>
        <v>►</v>
      </c>
      <c r="C611" s="1403" t="str">
        <f t="shared" si="176"/>
        <v>►</v>
      </c>
      <c r="D611" s="2475" t="str">
        <f t="shared" si="172"/>
        <v>►</v>
      </c>
      <c r="E611" s="1402" t="str">
        <f t="shared" si="177"/>
        <v>►</v>
      </c>
      <c r="F611" s="1402" t="str">
        <f t="shared" si="178"/>
        <v>►</v>
      </c>
      <c r="G611" s="1402" t="str">
        <f t="shared" si="179"/>
        <v>►</v>
      </c>
      <c r="H611" s="54"/>
      <c r="I611" s="55"/>
      <c r="J611" s="56"/>
      <c r="K611" s="56"/>
      <c r="L611" s="57"/>
      <c r="M611" s="58"/>
      <c r="N611" s="2456"/>
      <c r="O611" s="2456"/>
      <c r="P611" s="2445">
        <v>10</v>
      </c>
      <c r="Q611" s="2445"/>
      <c r="R611" s="2446"/>
      <c r="S611" s="2441"/>
      <c r="T611" s="2443"/>
      <c r="U611" s="2442"/>
      <c r="V611" s="2589">
        <f t="shared" si="180"/>
        <v>0</v>
      </c>
      <c r="W611" s="2590" t="str">
        <f>IF(OR(V611=0, ISBLANK(P611)), "", TEXT(ROUND(V611/INDEX(AI285:AI347, MATCH(P611, AH285:AH347, 0)), 0),"# ##0") &amp; " " &amp; P611)</f>
        <v/>
      </c>
      <c r="X611" s="2591">
        <f t="shared" si="181"/>
        <v>0</v>
      </c>
      <c r="Y611" s="2592">
        <f t="shared" si="182"/>
        <v>0</v>
      </c>
      <c r="Z611" s="2592" t="str">
        <f t="shared" si="183"/>
        <v/>
      </c>
      <c r="AA611" s="2581"/>
      <c r="AB611" s="2593">
        <f t="shared" si="174"/>
        <v>0</v>
      </c>
      <c r="AC611" s="2583">
        <v>1</v>
      </c>
      <c r="AD611" s="2594">
        <f t="shared" si="184"/>
        <v>0</v>
      </c>
      <c r="AE611" s="2564"/>
      <c r="AF611" s="2573">
        <f t="shared" si="175"/>
        <v>0</v>
      </c>
      <c r="AG611" s="2574">
        <f t="shared" si="185"/>
        <v>0</v>
      </c>
      <c r="AL611" s="1401" t="str">
        <f t="shared" si="173"/>
        <v>►</v>
      </c>
      <c r="AN611" s="76"/>
      <c r="AO611" s="76"/>
      <c r="AP611" s="76"/>
      <c r="AQ611" s="76"/>
      <c r="AS611" s="3573" t="s">
        <v>2080</v>
      </c>
      <c r="AT611" s="3574"/>
      <c r="AU611" s="3574"/>
      <c r="AV611" s="3574"/>
      <c r="AW611" s="3574"/>
      <c r="AX611" s="3574"/>
      <c r="AY611" s="3575"/>
      <c r="BF611"/>
      <c r="BG611"/>
      <c r="BH611"/>
      <c r="BI611"/>
      <c r="BJ611"/>
      <c r="BK611"/>
      <c r="BL611"/>
      <c r="BN611" s="4">
        <v>1</v>
      </c>
    </row>
    <row r="612" spans="1:66" s="48" customFormat="1" ht="21" customHeight="1" x14ac:dyDescent="0.25">
      <c r="A612" s="1401" t="str">
        <f t="shared" si="170"/>
        <v>►</v>
      </c>
      <c r="B612" s="1402" t="str">
        <f t="shared" si="171"/>
        <v>►</v>
      </c>
      <c r="C612" s="1403" t="str">
        <f t="shared" si="176"/>
        <v>►</v>
      </c>
      <c r="D612" s="2475" t="str">
        <f t="shared" si="172"/>
        <v>►</v>
      </c>
      <c r="E612" s="1402" t="str">
        <f t="shared" si="177"/>
        <v>►</v>
      </c>
      <c r="F612" s="1402" t="str">
        <f t="shared" si="178"/>
        <v>►</v>
      </c>
      <c r="G612" s="1402" t="str">
        <f t="shared" si="179"/>
        <v>►</v>
      </c>
      <c r="H612" s="66"/>
      <c r="I612" s="67"/>
      <c r="J612" s="68"/>
      <c r="K612" s="68"/>
      <c r="L612" s="69"/>
      <c r="M612" s="70"/>
      <c r="N612" s="2457"/>
      <c r="O612" s="2457"/>
      <c r="P612" s="2447"/>
      <c r="Q612" s="2447"/>
      <c r="R612" s="2448"/>
      <c r="S612" s="2441"/>
      <c r="T612" s="2443"/>
      <c r="U612" s="2442"/>
      <c r="V612" s="2577">
        <f t="shared" si="180"/>
        <v>0</v>
      </c>
      <c r="W612" s="2578" t="str">
        <f>IF(OR(V612=0, ISBLANK(P612)), "", TEXT(ROUND(V612/INDEX(AI285:AI347, MATCH(P612, AH285:AH347, 0)), 0),"# ##0") &amp; " " &amp; P612)</f>
        <v/>
      </c>
      <c r="X612" s="2579">
        <f t="shared" si="181"/>
        <v>0</v>
      </c>
      <c r="Y612" s="2580">
        <f t="shared" si="182"/>
        <v>0</v>
      </c>
      <c r="Z612" s="2580" t="str">
        <f t="shared" si="183"/>
        <v/>
      </c>
      <c r="AA612" s="2581"/>
      <c r="AB612" s="2582">
        <f t="shared" si="174"/>
        <v>0</v>
      </c>
      <c r="AC612" s="2583">
        <v>1</v>
      </c>
      <c r="AD612" s="2584">
        <f t="shared" si="184"/>
        <v>0</v>
      </c>
      <c r="AE612" s="2564"/>
      <c r="AF612" s="2573">
        <f t="shared" si="175"/>
        <v>0</v>
      </c>
      <c r="AG612" s="2574">
        <f t="shared" si="185"/>
        <v>0</v>
      </c>
      <c r="AL612" s="1401" t="str">
        <f t="shared" si="173"/>
        <v>►</v>
      </c>
      <c r="AN612" s="76"/>
      <c r="AO612" s="76"/>
      <c r="AP612" s="76"/>
      <c r="AQ612" s="76"/>
      <c r="AS612" s="3252"/>
      <c r="AT612" s="3248"/>
      <c r="AU612" s="3248"/>
      <c r="AV612" s="3248"/>
      <c r="AW612" s="3248"/>
      <c r="AX612" s="3248"/>
      <c r="AY612" s="3253"/>
      <c r="BF612"/>
      <c r="BG612"/>
      <c r="BH612"/>
      <c r="BI612"/>
      <c r="BJ612"/>
      <c r="BK612"/>
      <c r="BL612"/>
      <c r="BN612" s="4">
        <v>1</v>
      </c>
    </row>
    <row r="613" spans="1:66" s="48" customFormat="1" ht="21" customHeight="1" x14ac:dyDescent="0.25">
      <c r="A613" s="1401" t="str">
        <f t="shared" si="170"/>
        <v>►</v>
      </c>
      <c r="B613" s="1402" t="str">
        <f t="shared" si="171"/>
        <v>►</v>
      </c>
      <c r="C613" s="1403" t="str">
        <f t="shared" si="176"/>
        <v>►</v>
      </c>
      <c r="D613" s="2475" t="str">
        <f t="shared" si="172"/>
        <v>►</v>
      </c>
      <c r="E613" s="1402" t="str">
        <f t="shared" si="177"/>
        <v>►</v>
      </c>
      <c r="F613" s="1402" t="str">
        <f t="shared" si="178"/>
        <v>►</v>
      </c>
      <c r="G613" s="1402" t="str">
        <f t="shared" si="179"/>
        <v>►</v>
      </c>
      <c r="H613" s="66"/>
      <c r="I613" s="77"/>
      <c r="J613" s="78"/>
      <c r="K613" s="79"/>
      <c r="L613" s="80"/>
      <c r="M613" s="81"/>
      <c r="N613" s="82"/>
      <c r="O613" s="83"/>
      <c r="P613" s="84"/>
      <c r="Q613" s="16"/>
      <c r="R613" s="85"/>
      <c r="S613" s="2441"/>
      <c r="T613" s="2443"/>
      <c r="U613" s="2442"/>
      <c r="V613" s="2589">
        <f t="shared" si="180"/>
        <v>0</v>
      </c>
      <c r="W613" s="2590" t="str">
        <f>IF(OR(V613=0, ISBLANK(P613)), "", TEXT(ROUND(V613/INDEX(AI285:AI347, MATCH(P613, AH285:AH347, 0)), 0),"# ##0") &amp; " " &amp; P613)</f>
        <v/>
      </c>
      <c r="X613" s="2591">
        <f t="shared" si="181"/>
        <v>0</v>
      </c>
      <c r="Y613" s="2592">
        <f t="shared" si="182"/>
        <v>0</v>
      </c>
      <c r="Z613" s="2592" t="str">
        <f t="shared" si="183"/>
        <v/>
      </c>
      <c r="AA613" s="2581"/>
      <c r="AB613" s="2593">
        <f t="shared" si="174"/>
        <v>0</v>
      </c>
      <c r="AC613" s="2583">
        <v>1</v>
      </c>
      <c r="AD613" s="2594">
        <f t="shared" si="184"/>
        <v>0</v>
      </c>
      <c r="AE613" s="2564"/>
      <c r="AF613" s="2573">
        <f t="shared" si="175"/>
        <v>0</v>
      </c>
      <c r="AG613" s="2574">
        <f t="shared" si="185"/>
        <v>0</v>
      </c>
      <c r="AL613" s="1401" t="str">
        <f t="shared" si="173"/>
        <v>►</v>
      </c>
      <c r="AN613" s="76"/>
      <c r="AO613" s="76"/>
      <c r="AP613" s="76"/>
      <c r="AQ613" s="76"/>
      <c r="AS613" s="3252" t="s">
        <v>2084</v>
      </c>
      <c r="AT613" s="3248"/>
      <c r="AU613" s="3248"/>
      <c r="AV613" s="3248"/>
      <c r="AW613" s="3248"/>
      <c r="AX613" s="3248"/>
      <c r="AY613" s="3253"/>
      <c r="BF613"/>
      <c r="BG613"/>
      <c r="BH613"/>
      <c r="BI613"/>
      <c r="BJ613"/>
      <c r="BK613"/>
      <c r="BL613"/>
      <c r="BN613" s="4">
        <v>1</v>
      </c>
    </row>
    <row r="614" spans="1:66" s="48" customFormat="1" ht="21" customHeight="1" x14ac:dyDescent="0.25">
      <c r="A614" s="1401" t="str">
        <f t="shared" si="170"/>
        <v>►</v>
      </c>
      <c r="B614" s="1402" t="str">
        <f t="shared" si="171"/>
        <v>►</v>
      </c>
      <c r="C614" s="1403" t="str">
        <f t="shared" si="176"/>
        <v>►</v>
      </c>
      <c r="D614" s="2475" t="str">
        <f t="shared" si="172"/>
        <v>►</v>
      </c>
      <c r="E614" s="1402" t="str">
        <f t="shared" si="177"/>
        <v>►</v>
      </c>
      <c r="F614" s="1402" t="str">
        <f t="shared" si="178"/>
        <v>►</v>
      </c>
      <c r="G614" s="1402" t="str">
        <f t="shared" si="179"/>
        <v>►</v>
      </c>
      <c r="H614" s="66"/>
      <c r="I614" s="91"/>
      <c r="J614" s="91"/>
      <c r="K614" s="91"/>
      <c r="L614" s="92"/>
      <c r="M614" s="93"/>
      <c r="N614" s="93"/>
      <c r="O614" s="94"/>
      <c r="P614" s="2297"/>
      <c r="Q614" s="2297"/>
      <c r="R614" s="2449"/>
      <c r="S614" s="2441"/>
      <c r="T614" s="2443"/>
      <c r="U614" s="2442"/>
      <c r="V614" s="2577">
        <f t="shared" si="180"/>
        <v>0</v>
      </c>
      <c r="W614" s="2578" t="str">
        <f>IF(OR(V614=0, ISBLANK(P614)), "", TEXT(ROUND(V614/INDEX(AI285:AI347, MATCH(P614, AH285:AH347, 0)), 0),"# ##0") &amp; " " &amp; P614)</f>
        <v/>
      </c>
      <c r="X614" s="2579">
        <f t="shared" si="181"/>
        <v>0</v>
      </c>
      <c r="Y614" s="2580">
        <f t="shared" si="182"/>
        <v>0</v>
      </c>
      <c r="Z614" s="2580" t="str">
        <f t="shared" si="183"/>
        <v/>
      </c>
      <c r="AA614" s="2581"/>
      <c r="AB614" s="2582">
        <f t="shared" si="174"/>
        <v>0</v>
      </c>
      <c r="AC614" s="2583">
        <v>1</v>
      </c>
      <c r="AD614" s="2584">
        <f t="shared" si="184"/>
        <v>0</v>
      </c>
      <c r="AE614" s="2564"/>
      <c r="AF614" s="2573">
        <f t="shared" si="175"/>
        <v>0</v>
      </c>
      <c r="AG614" s="2574">
        <f t="shared" si="185"/>
        <v>0</v>
      </c>
      <c r="AL614" s="1401" t="str">
        <f t="shared" si="173"/>
        <v>►</v>
      </c>
      <c r="AN614" s="76"/>
      <c r="AO614" s="76"/>
      <c r="AP614" s="76"/>
      <c r="AQ614" s="76"/>
      <c r="AS614" s="3252"/>
      <c r="AT614" s="3248"/>
      <c r="AU614" s="3248"/>
      <c r="AV614" s="3248"/>
      <c r="AW614" s="3248"/>
      <c r="AX614" s="3248"/>
      <c r="AY614" s="3253"/>
      <c r="BF614"/>
      <c r="BG614"/>
      <c r="BH614"/>
      <c r="BI614"/>
      <c r="BJ614"/>
      <c r="BK614"/>
      <c r="BL614"/>
      <c r="BN614" s="4">
        <v>1</v>
      </c>
    </row>
    <row r="615" spans="1:66" s="48" customFormat="1" ht="21" customHeight="1" x14ac:dyDescent="0.25">
      <c r="A615" s="1401" t="str">
        <f t="shared" si="170"/>
        <v>►</v>
      </c>
      <c r="B615" s="1402" t="str">
        <f t="shared" si="171"/>
        <v>►</v>
      </c>
      <c r="C615" s="1403" t="str">
        <f t="shared" si="176"/>
        <v>►</v>
      </c>
      <c r="D615" s="2475" t="str">
        <f t="shared" si="172"/>
        <v>►</v>
      </c>
      <c r="E615" s="1402" t="str">
        <f t="shared" si="177"/>
        <v>►</v>
      </c>
      <c r="F615" s="1402" t="str">
        <f t="shared" si="178"/>
        <v>►</v>
      </c>
      <c r="G615" s="1402" t="str">
        <f t="shared" si="179"/>
        <v>►</v>
      </c>
      <c r="H615" s="66"/>
      <c r="I615" s="91"/>
      <c r="J615" s="91"/>
      <c r="K615" s="91"/>
      <c r="L615" s="110"/>
      <c r="M615" s="111"/>
      <c r="N615" s="92"/>
      <c r="O615" s="2588" t="s">
        <v>2529</v>
      </c>
      <c r="P615" s="2297"/>
      <c r="Q615" s="2297"/>
      <c r="R615" s="2449"/>
      <c r="S615" s="2441"/>
      <c r="T615" s="2443"/>
      <c r="U615" s="2442"/>
      <c r="V615" s="2589">
        <f t="shared" si="180"/>
        <v>0</v>
      </c>
      <c r="W615" s="2590" t="str">
        <f>IF(OR(V615=0, ISBLANK(P615)), "", TEXT(ROUND(V615/INDEX(AI285:AI347, MATCH(P615, AH285:AH347, 0)), 0),"# ##0") &amp; " " &amp; P615)</f>
        <v/>
      </c>
      <c r="X615" s="2591">
        <f t="shared" si="181"/>
        <v>0</v>
      </c>
      <c r="Y615" s="2592">
        <f t="shared" si="182"/>
        <v>0</v>
      </c>
      <c r="Z615" s="2592" t="str">
        <f t="shared" si="183"/>
        <v/>
      </c>
      <c r="AA615" s="2581"/>
      <c r="AB615" s="2593">
        <f t="shared" si="174"/>
        <v>0</v>
      </c>
      <c r="AC615" s="2583">
        <v>1</v>
      </c>
      <c r="AD615" s="2594">
        <f t="shared" si="184"/>
        <v>0</v>
      </c>
      <c r="AE615" s="2564"/>
      <c r="AF615" s="2573">
        <f t="shared" si="175"/>
        <v>0</v>
      </c>
      <c r="AG615" s="2574">
        <f t="shared" si="185"/>
        <v>0</v>
      </c>
      <c r="AL615" s="1401" t="str">
        <f t="shared" si="173"/>
        <v>►</v>
      </c>
      <c r="AN615" s="76"/>
      <c r="AO615" s="76"/>
      <c r="AP615" s="76"/>
      <c r="AQ615" s="76"/>
      <c r="AS615" s="2597"/>
      <c r="AT615" s="3281" t="s">
        <v>2086</v>
      </c>
      <c r="AU615" s="3281"/>
      <c r="AV615" s="3281"/>
      <c r="AW615" s="3281"/>
      <c r="AX615" s="3281"/>
      <c r="AY615" s="3581"/>
      <c r="BF615"/>
      <c r="BG615"/>
      <c r="BH615"/>
      <c r="BI615"/>
      <c r="BJ615"/>
      <c r="BK615"/>
      <c r="BL615"/>
      <c r="BN615" s="4">
        <v>1</v>
      </c>
    </row>
    <row r="616" spans="1:66" s="48" customFormat="1" ht="21" customHeight="1" x14ac:dyDescent="0.25">
      <c r="A616" s="1401" t="str">
        <f t="shared" si="170"/>
        <v>►</v>
      </c>
      <c r="B616" s="1402" t="str">
        <f t="shared" si="171"/>
        <v>►</v>
      </c>
      <c r="C616" s="1403" t="str">
        <f t="shared" si="176"/>
        <v>►</v>
      </c>
      <c r="D616" s="2475" t="str">
        <f t="shared" si="172"/>
        <v>►</v>
      </c>
      <c r="E616" s="1402" t="str">
        <f t="shared" si="177"/>
        <v>►</v>
      </c>
      <c r="F616" s="1402" t="str">
        <f t="shared" si="178"/>
        <v>►</v>
      </c>
      <c r="G616" s="1402" t="str">
        <f t="shared" si="179"/>
        <v>►</v>
      </c>
      <c r="H616" s="66"/>
      <c r="I616" s="121"/>
      <c r="J616" s="121"/>
      <c r="K616" s="121"/>
      <c r="L616" s="122"/>
      <c r="M616" s="123"/>
      <c r="N616" s="123"/>
      <c r="O616" s="123"/>
      <c r="P616" s="123"/>
      <c r="Q616" s="123"/>
      <c r="R616" s="124"/>
      <c r="S616" s="2441"/>
      <c r="T616" s="2443"/>
      <c r="U616" s="2442"/>
      <c r="V616" s="2577">
        <f t="shared" si="180"/>
        <v>0</v>
      </c>
      <c r="W616" s="2578" t="str">
        <f>IF(OR(V616=0, ISBLANK(P616)), "", TEXT(ROUND(V616/INDEX(AI285:AI347, MATCH(P616, AH285:AH347, 0)), 0),"# ##0") &amp; " " &amp; P616)</f>
        <v/>
      </c>
      <c r="X616" s="2579">
        <f t="shared" si="181"/>
        <v>0</v>
      </c>
      <c r="Y616" s="2580">
        <f t="shared" si="182"/>
        <v>0</v>
      </c>
      <c r="Z616" s="2580" t="str">
        <f t="shared" si="183"/>
        <v/>
      </c>
      <c r="AA616" s="2581"/>
      <c r="AB616" s="2582">
        <f t="shared" si="174"/>
        <v>0</v>
      </c>
      <c r="AC616" s="2583">
        <v>1</v>
      </c>
      <c r="AD616" s="2584">
        <f t="shared" si="184"/>
        <v>0</v>
      </c>
      <c r="AE616" s="2564"/>
      <c r="AF616" s="2573">
        <f t="shared" si="175"/>
        <v>0</v>
      </c>
      <c r="AG616" s="2574">
        <f t="shared" si="185"/>
        <v>0</v>
      </c>
      <c r="AL616" s="1401" t="str">
        <f t="shared" si="173"/>
        <v>►</v>
      </c>
      <c r="AN616" s="76"/>
      <c r="AO616" s="76"/>
      <c r="AP616" s="76"/>
      <c r="AQ616" s="76"/>
      <c r="AS616" s="2600"/>
      <c r="AT616" s="2242"/>
      <c r="AU616" s="2242"/>
      <c r="AV616" s="2242"/>
      <c r="AW616" s="2242"/>
      <c r="AX616" s="730"/>
      <c r="AY616" s="2601"/>
      <c r="BF616" s="49"/>
      <c r="BG616" s="49"/>
      <c r="BH616" s="49"/>
      <c r="BI616" s="49"/>
      <c r="BJ616" s="49"/>
      <c r="BK616" s="49"/>
      <c r="BL616" s="49"/>
      <c r="BN616" s="4">
        <v>1</v>
      </c>
    </row>
    <row r="617" spans="1:66" s="48" customFormat="1" ht="21" customHeight="1" x14ac:dyDescent="0.25">
      <c r="A617" s="1401" t="str">
        <f t="shared" si="170"/>
        <v>►</v>
      </c>
      <c r="B617" s="1402" t="str">
        <f t="shared" si="171"/>
        <v>►</v>
      </c>
      <c r="C617" s="1403" t="str">
        <f t="shared" si="176"/>
        <v>►</v>
      </c>
      <c r="D617" s="2475" t="str">
        <f t="shared" si="172"/>
        <v>►</v>
      </c>
      <c r="E617" s="1402" t="str">
        <f t="shared" si="177"/>
        <v>►</v>
      </c>
      <c r="F617" s="1402" t="str">
        <f t="shared" si="178"/>
        <v>►</v>
      </c>
      <c r="G617" s="1402" t="str">
        <f t="shared" si="179"/>
        <v>►</v>
      </c>
      <c r="H617" s="129"/>
      <c r="I617" s="130"/>
      <c r="J617" s="130"/>
      <c r="K617" s="130"/>
      <c r="L617" s="131"/>
      <c r="M617" s="132"/>
      <c r="N617" s="2458"/>
      <c r="O617" s="2458"/>
      <c r="P617" s="2458"/>
      <c r="Q617" s="133"/>
      <c r="R617" s="134"/>
      <c r="S617" s="2441"/>
      <c r="T617" s="2443"/>
      <c r="U617" s="2442"/>
      <c r="V617" s="2589">
        <f t="shared" si="180"/>
        <v>0</v>
      </c>
      <c r="W617" s="2590" t="str">
        <f>IF(OR(V617=0, ISBLANK(P617)), "", TEXT(ROUND(V617/INDEX(AI285:AI347, MATCH(P617, AH285:AH347, 0)), 0),"# ##0") &amp; " " &amp; P617)</f>
        <v/>
      </c>
      <c r="X617" s="2591">
        <f t="shared" si="181"/>
        <v>0</v>
      </c>
      <c r="Y617" s="2592">
        <f t="shared" si="182"/>
        <v>0</v>
      </c>
      <c r="Z617" s="2592" t="str">
        <f t="shared" si="183"/>
        <v/>
      </c>
      <c r="AA617" s="2581"/>
      <c r="AB617" s="2593">
        <f t="shared" si="174"/>
        <v>0</v>
      </c>
      <c r="AC617" s="2583">
        <v>1</v>
      </c>
      <c r="AD617" s="2594">
        <f t="shared" si="184"/>
        <v>0</v>
      </c>
      <c r="AE617" s="2564"/>
      <c r="AF617" s="2573">
        <f t="shared" si="175"/>
        <v>0</v>
      </c>
      <c r="AG617" s="2574">
        <f t="shared" si="185"/>
        <v>0</v>
      </c>
      <c r="AL617" s="1401" t="str">
        <f t="shared" si="173"/>
        <v>►</v>
      </c>
      <c r="AN617" s="76"/>
      <c r="AO617" s="76"/>
      <c r="AP617" s="76"/>
      <c r="AQ617" s="76"/>
      <c r="AS617" s="2600"/>
      <c r="AT617" s="2242"/>
      <c r="AU617" s="2242"/>
      <c r="AV617" s="2242"/>
      <c r="AW617" s="2242"/>
      <c r="AX617" s="730"/>
      <c r="AY617" s="2601"/>
      <c r="BF617"/>
      <c r="BG617"/>
      <c r="BH617"/>
      <c r="BI617"/>
      <c r="BJ617"/>
      <c r="BK617"/>
      <c r="BL617"/>
      <c r="BN617" s="4">
        <v>1</v>
      </c>
    </row>
    <row r="618" spans="1:66" s="48" customFormat="1" ht="21" customHeight="1" x14ac:dyDescent="0.25">
      <c r="A618" s="1401" t="str">
        <f t="shared" si="170"/>
        <v>►</v>
      </c>
      <c r="B618" s="1402" t="str">
        <f t="shared" si="171"/>
        <v>►</v>
      </c>
      <c r="C618" s="1403" t="str">
        <f t="shared" si="176"/>
        <v>►</v>
      </c>
      <c r="D618" s="2475" t="str">
        <f t="shared" si="172"/>
        <v>►</v>
      </c>
      <c r="E618" s="1402" t="str">
        <f t="shared" si="177"/>
        <v>►</v>
      </c>
      <c r="F618" s="1402" t="str">
        <f t="shared" si="178"/>
        <v>►</v>
      </c>
      <c r="G618" s="1402" t="str">
        <f t="shared" si="179"/>
        <v>►</v>
      </c>
      <c r="H618" s="138"/>
      <c r="I618" s="139"/>
      <c r="J618" s="140"/>
      <c r="K618" s="140"/>
      <c r="L618" s="141"/>
      <c r="M618" s="141"/>
      <c r="N618" s="141"/>
      <c r="O618" s="141"/>
      <c r="P618" s="141"/>
      <c r="Q618" s="142"/>
      <c r="R618" s="143"/>
      <c r="S618" s="2441"/>
      <c r="T618" s="2443"/>
      <c r="U618" s="2442"/>
      <c r="V618" s="2577">
        <f t="shared" si="180"/>
        <v>0</v>
      </c>
      <c r="W618" s="2578" t="str">
        <f>IF(OR(V618=0, ISBLANK(P618)), "", TEXT(ROUND(V618/INDEX(AI285:AI347, MATCH(P618, AH285:AH347, 0)), 0),"# ##0") &amp; " " &amp; P618)</f>
        <v/>
      </c>
      <c r="X618" s="2579">
        <f t="shared" si="181"/>
        <v>0</v>
      </c>
      <c r="Y618" s="2580">
        <f t="shared" si="182"/>
        <v>0</v>
      </c>
      <c r="Z618" s="2580" t="str">
        <f t="shared" si="183"/>
        <v/>
      </c>
      <c r="AA618" s="2581"/>
      <c r="AB618" s="2582">
        <f t="shared" si="174"/>
        <v>0</v>
      </c>
      <c r="AC618" s="2583">
        <v>1</v>
      </c>
      <c r="AD618" s="2584">
        <f t="shared" si="184"/>
        <v>0</v>
      </c>
      <c r="AE618" s="2564"/>
      <c r="AF618" s="2573">
        <f t="shared" si="175"/>
        <v>0</v>
      </c>
      <c r="AG618" s="2574">
        <f t="shared" si="185"/>
        <v>0</v>
      </c>
      <c r="AL618" s="1401" t="str">
        <f t="shared" si="173"/>
        <v>►</v>
      </c>
      <c r="AN618" s="76"/>
      <c r="AO618" s="76"/>
      <c r="AP618" s="76"/>
      <c r="AQ618" s="76"/>
      <c r="AS618" s="2600"/>
      <c r="AT618" s="2242"/>
      <c r="AU618" s="2242"/>
      <c r="AV618" s="2242"/>
      <c r="AW618" s="2242"/>
      <c r="AX618" s="730"/>
      <c r="AY618" s="2601"/>
      <c r="BF618"/>
      <c r="BG618"/>
      <c r="BH618"/>
      <c r="BI618"/>
      <c r="BJ618"/>
      <c r="BK618"/>
      <c r="BL618"/>
      <c r="BN618" s="4">
        <v>1</v>
      </c>
    </row>
    <row r="619" spans="1:66" s="48" customFormat="1" ht="21" customHeight="1" x14ac:dyDescent="0.25">
      <c r="A619" s="1401" t="str">
        <f t="shared" si="170"/>
        <v>►</v>
      </c>
      <c r="B619" s="1402" t="str">
        <f t="shared" si="171"/>
        <v>►</v>
      </c>
      <c r="C619" s="1403" t="str">
        <f t="shared" si="176"/>
        <v>►</v>
      </c>
      <c r="D619" s="2475" t="str">
        <f t="shared" si="172"/>
        <v>►</v>
      </c>
      <c r="E619" s="1402" t="str">
        <f t="shared" si="177"/>
        <v>►</v>
      </c>
      <c r="F619" s="1402" t="str">
        <f t="shared" si="178"/>
        <v>►</v>
      </c>
      <c r="G619" s="1402" t="str">
        <f t="shared" si="179"/>
        <v>►</v>
      </c>
      <c r="H619" s="66"/>
      <c r="I619" s="149"/>
      <c r="J619" s="91"/>
      <c r="K619" s="91"/>
      <c r="L619" s="150"/>
      <c r="M619" s="151"/>
      <c r="N619" s="152"/>
      <c r="O619" s="2603"/>
      <c r="P619" s="2604"/>
      <c r="Q619" s="2605"/>
      <c r="R619" s="153"/>
      <c r="S619" s="2441"/>
      <c r="T619" s="2443"/>
      <c r="U619" s="2442"/>
      <c r="V619" s="2589">
        <f t="shared" si="180"/>
        <v>0</v>
      </c>
      <c r="W619" s="2590" t="str">
        <f>IF(OR(V619=0, ISBLANK(P619)), "", TEXT(ROUND(V619/INDEX(AI285:AI347, MATCH(P619, AH285:AH347, 0)), 0),"# ##0") &amp; " " &amp; P619)</f>
        <v/>
      </c>
      <c r="X619" s="2591">
        <f t="shared" si="181"/>
        <v>0</v>
      </c>
      <c r="Y619" s="2592">
        <f t="shared" si="182"/>
        <v>0</v>
      </c>
      <c r="Z619" s="2592" t="str">
        <f t="shared" si="183"/>
        <v/>
      </c>
      <c r="AA619" s="2581"/>
      <c r="AB619" s="2593">
        <f t="shared" si="174"/>
        <v>0</v>
      </c>
      <c r="AC619" s="2583">
        <v>1</v>
      </c>
      <c r="AD619" s="2594">
        <f t="shared" si="184"/>
        <v>0</v>
      </c>
      <c r="AE619" s="2564"/>
      <c r="AF619" s="2573">
        <f t="shared" si="175"/>
        <v>0</v>
      </c>
      <c r="AG619" s="2574">
        <f t="shared" si="185"/>
        <v>0</v>
      </c>
      <c r="AL619" s="1401" t="str">
        <f t="shared" si="173"/>
        <v>►</v>
      </c>
      <c r="AN619" s="76"/>
      <c r="AO619" s="76"/>
      <c r="AP619" s="76"/>
      <c r="AQ619" s="76"/>
      <c r="AS619" s="2600"/>
      <c r="AT619" s="2242"/>
      <c r="AU619" s="2242"/>
      <c r="AV619" s="2242"/>
      <c r="AW619" s="2242"/>
      <c r="AX619" s="730"/>
      <c r="AY619" s="2601"/>
      <c r="BF619"/>
      <c r="BG619"/>
      <c r="BH619"/>
      <c r="BI619"/>
      <c r="BJ619"/>
      <c r="BK619"/>
      <c r="BL619"/>
      <c r="BN619" s="4">
        <v>1</v>
      </c>
    </row>
    <row r="620" spans="1:66" s="48" customFormat="1" ht="21" customHeight="1" x14ac:dyDescent="0.25">
      <c r="A620" s="1401" t="str">
        <f t="shared" si="170"/>
        <v>►</v>
      </c>
      <c r="B620" s="1402" t="str">
        <f t="shared" si="171"/>
        <v>►</v>
      </c>
      <c r="C620" s="1403" t="str">
        <f t="shared" si="176"/>
        <v>►</v>
      </c>
      <c r="D620" s="2475" t="str">
        <f t="shared" si="172"/>
        <v>►</v>
      </c>
      <c r="E620" s="1402" t="str">
        <f t="shared" si="177"/>
        <v>►</v>
      </c>
      <c r="F620" s="1402" t="str">
        <f t="shared" si="178"/>
        <v>►</v>
      </c>
      <c r="G620" s="1402" t="str">
        <f t="shared" si="179"/>
        <v>►</v>
      </c>
      <c r="H620" s="66"/>
      <c r="I620" s="149"/>
      <c r="J620" s="91"/>
      <c r="K620" s="91"/>
      <c r="L620" s="2817"/>
      <c r="M620" s="164"/>
      <c r="N620" s="165"/>
      <c r="O620" s="2451"/>
      <c r="P620" s="2453"/>
      <c r="Q620" s="3721"/>
      <c r="R620" s="166"/>
      <c r="S620" s="2441"/>
      <c r="T620" s="2443"/>
      <c r="U620" s="2442"/>
      <c r="V620" s="2577">
        <f t="shared" si="180"/>
        <v>0</v>
      </c>
      <c r="W620" s="2578" t="str">
        <f>IF(OR(V620=0, ISBLANK(P620)), "", TEXT(ROUND(V620/INDEX(AI285:AI347, MATCH(P620, AH285:AH347, 0)), 0),"# ##0") &amp; " " &amp; P620)</f>
        <v/>
      </c>
      <c r="X620" s="2579">
        <f t="shared" si="181"/>
        <v>0</v>
      </c>
      <c r="Y620" s="2580">
        <f t="shared" si="182"/>
        <v>0</v>
      </c>
      <c r="Z620" s="2580" t="str">
        <f t="shared" si="183"/>
        <v/>
      </c>
      <c r="AA620" s="2581"/>
      <c r="AB620" s="2582">
        <f t="shared" si="174"/>
        <v>0</v>
      </c>
      <c r="AC620" s="2583">
        <v>1</v>
      </c>
      <c r="AD620" s="2584">
        <f t="shared" si="184"/>
        <v>0</v>
      </c>
      <c r="AE620" s="2564"/>
      <c r="AF620" s="2573">
        <f t="shared" si="175"/>
        <v>0</v>
      </c>
      <c r="AG620" s="2574">
        <f t="shared" si="185"/>
        <v>0</v>
      </c>
      <c r="AL620" s="1401" t="str">
        <f t="shared" si="173"/>
        <v>►</v>
      </c>
      <c r="AN620" s="76"/>
      <c r="AO620" s="76"/>
      <c r="AP620" s="76"/>
      <c r="AQ620" s="76"/>
      <c r="AS620" s="2600"/>
      <c r="AT620" s="2242"/>
      <c r="AU620" s="2242"/>
      <c r="AV620" s="2242"/>
      <c r="AW620" s="2242"/>
      <c r="AX620" s="730"/>
      <c r="AY620" s="2601"/>
      <c r="BF620"/>
      <c r="BG620"/>
      <c r="BH620"/>
      <c r="BI620"/>
      <c r="BJ620"/>
      <c r="BK620"/>
      <c r="BL620"/>
      <c r="BN620" s="4">
        <v>1</v>
      </c>
    </row>
    <row r="621" spans="1:66" s="48" customFormat="1" ht="21" customHeight="1" x14ac:dyDescent="0.25">
      <c r="A621" s="1401" t="str">
        <f t="shared" si="170"/>
        <v>►</v>
      </c>
      <c r="B621" s="1402" t="str">
        <f t="shared" si="171"/>
        <v>►</v>
      </c>
      <c r="C621" s="1403" t="str">
        <f t="shared" si="176"/>
        <v>►</v>
      </c>
      <c r="D621" s="2475" t="str">
        <f t="shared" si="172"/>
        <v>►</v>
      </c>
      <c r="E621" s="1402" t="str">
        <f t="shared" si="177"/>
        <v>►</v>
      </c>
      <c r="F621" s="1402" t="str">
        <f t="shared" si="178"/>
        <v>►</v>
      </c>
      <c r="G621" s="1402" t="str">
        <f t="shared" si="179"/>
        <v>►</v>
      </c>
      <c r="H621" s="66"/>
      <c r="I621" s="149"/>
      <c r="J621" s="91"/>
      <c r="K621" s="91"/>
      <c r="L621" s="174"/>
      <c r="M621" s="175"/>
      <c r="N621" s="176"/>
      <c r="O621" s="177"/>
      <c r="P621" s="178"/>
      <c r="Q621" s="3721"/>
      <c r="R621" s="180"/>
      <c r="S621" s="2441"/>
      <c r="T621" s="2443"/>
      <c r="U621" s="2442"/>
      <c r="V621" s="2589">
        <f t="shared" si="180"/>
        <v>0</v>
      </c>
      <c r="W621" s="2590" t="str">
        <f>IF(OR(V621=0, ISBLANK(P621)), "", TEXT(ROUND(V621/INDEX(AI285:AI347, MATCH(P621, AH285:AH347, 0)), 0),"# ##0") &amp; " " &amp; P621)</f>
        <v/>
      </c>
      <c r="X621" s="2591">
        <f t="shared" si="181"/>
        <v>0</v>
      </c>
      <c r="Y621" s="2592">
        <f t="shared" si="182"/>
        <v>0</v>
      </c>
      <c r="Z621" s="2592" t="str">
        <f t="shared" si="183"/>
        <v/>
      </c>
      <c r="AA621" s="2581"/>
      <c r="AB621" s="2593">
        <f t="shared" si="174"/>
        <v>0</v>
      </c>
      <c r="AC621" s="2583">
        <v>1</v>
      </c>
      <c r="AD621" s="2594">
        <f t="shared" si="184"/>
        <v>0</v>
      </c>
      <c r="AE621" s="2564"/>
      <c r="AF621" s="2573">
        <f t="shared" si="175"/>
        <v>0</v>
      </c>
      <c r="AG621" s="2574">
        <f t="shared" si="185"/>
        <v>0</v>
      </c>
      <c r="AL621" s="1401" t="str">
        <f t="shared" si="173"/>
        <v>►</v>
      </c>
      <c r="AN621" s="76"/>
      <c r="AO621" s="76"/>
      <c r="AP621" s="76"/>
      <c r="AQ621" s="76"/>
      <c r="AS621" s="2600"/>
      <c r="AT621" s="2242"/>
      <c r="AU621" s="2242"/>
      <c r="AV621" s="2242"/>
      <c r="AW621" s="2242"/>
      <c r="AX621" s="730"/>
      <c r="AY621" s="2601"/>
      <c r="BF621"/>
      <c r="BG621"/>
      <c r="BH621"/>
      <c r="BI621"/>
      <c r="BJ621"/>
      <c r="BK621"/>
      <c r="BL621"/>
      <c r="BN621" s="4">
        <v>1</v>
      </c>
    </row>
    <row r="622" spans="1:66" s="48" customFormat="1" ht="21" customHeight="1" x14ac:dyDescent="0.25">
      <c r="A622" s="1401" t="str">
        <f t="shared" si="170"/>
        <v>►</v>
      </c>
      <c r="B622" s="1402" t="str">
        <f t="shared" si="171"/>
        <v>►</v>
      </c>
      <c r="C622" s="1403" t="str">
        <f t="shared" si="176"/>
        <v>►</v>
      </c>
      <c r="D622" s="2475" t="str">
        <f t="shared" si="172"/>
        <v>►</v>
      </c>
      <c r="E622" s="1402" t="str">
        <f t="shared" si="177"/>
        <v>►</v>
      </c>
      <c r="F622" s="1402" t="str">
        <f t="shared" si="178"/>
        <v>►</v>
      </c>
      <c r="G622" s="1402" t="str">
        <f t="shared" si="179"/>
        <v>►</v>
      </c>
      <c r="H622" s="196"/>
      <c r="I622" s="149"/>
      <c r="J622" s="91"/>
      <c r="K622" s="91"/>
      <c r="L622" s="174"/>
      <c r="M622" s="175"/>
      <c r="N622" s="176"/>
      <c r="O622" s="177"/>
      <c r="P622" s="178"/>
      <c r="Q622" s="3721"/>
      <c r="R622" s="180"/>
      <c r="S622" s="2441"/>
      <c r="T622" s="2443"/>
      <c r="U622" s="2442"/>
      <c r="V622" s="2577">
        <f t="shared" si="180"/>
        <v>0</v>
      </c>
      <c r="W622" s="2578" t="str">
        <f>IF(OR(V622=0, ISBLANK(P622)), "", TEXT(ROUND(V622/INDEX(AI285:AI347, MATCH(P622, AH285:AH347, 0)), 0),"# ##0") &amp; " " &amp; P622)</f>
        <v/>
      </c>
      <c r="X622" s="2579">
        <f t="shared" si="181"/>
        <v>0</v>
      </c>
      <c r="Y622" s="2580">
        <f t="shared" si="182"/>
        <v>0</v>
      </c>
      <c r="Z622" s="2580" t="str">
        <f t="shared" si="183"/>
        <v/>
      </c>
      <c r="AA622" s="2581"/>
      <c r="AB622" s="2582">
        <f t="shared" si="174"/>
        <v>0</v>
      </c>
      <c r="AC622" s="2583">
        <v>1</v>
      </c>
      <c r="AD622" s="2584">
        <f t="shared" si="184"/>
        <v>0</v>
      </c>
      <c r="AE622" s="2564"/>
      <c r="AF622" s="2573">
        <f t="shared" si="175"/>
        <v>0</v>
      </c>
      <c r="AG622" s="2574">
        <f t="shared" si="185"/>
        <v>0</v>
      </c>
      <c r="AL622" s="1401" t="str">
        <f t="shared" si="173"/>
        <v>►</v>
      </c>
      <c r="AN622" s="76"/>
      <c r="AO622" s="76"/>
      <c r="AP622" s="76"/>
      <c r="AQ622" s="76"/>
      <c r="AS622" s="2600"/>
      <c r="AT622" s="2242"/>
      <c r="AU622" s="2242"/>
      <c r="AV622" s="2242"/>
      <c r="AW622" s="2242"/>
      <c r="AX622" s="730"/>
      <c r="AY622" s="2601"/>
      <c r="BF622"/>
      <c r="BG622"/>
      <c r="BH622"/>
      <c r="BI622"/>
      <c r="BJ622"/>
      <c r="BK622"/>
      <c r="BL622"/>
      <c r="BN622" s="4">
        <v>1</v>
      </c>
    </row>
    <row r="623" spans="1:66" s="48" customFormat="1" ht="21" customHeight="1" x14ac:dyDescent="0.25">
      <c r="A623" s="1401" t="str">
        <f t="shared" si="170"/>
        <v>►</v>
      </c>
      <c r="B623" s="1402" t="str">
        <f t="shared" si="171"/>
        <v>►</v>
      </c>
      <c r="C623" s="1403" t="str">
        <f t="shared" si="176"/>
        <v>►</v>
      </c>
      <c r="D623" s="2475" t="str">
        <f t="shared" si="172"/>
        <v>►</v>
      </c>
      <c r="E623" s="1402" t="str">
        <f t="shared" si="177"/>
        <v>►</v>
      </c>
      <c r="F623" s="1402" t="str">
        <f t="shared" si="178"/>
        <v>►</v>
      </c>
      <c r="G623" s="1402" t="str">
        <f t="shared" si="179"/>
        <v>►</v>
      </c>
      <c r="H623" s="3725"/>
      <c r="R623" s="2607"/>
      <c r="S623" s="2441"/>
      <c r="T623" s="2443"/>
      <c r="U623" s="2442"/>
      <c r="V623" s="2589">
        <f t="shared" si="180"/>
        <v>0</v>
      </c>
      <c r="W623" s="2590" t="str">
        <f>IF(OR(V623=0, ISBLANK(P623)), "", TEXT(ROUND(V623/INDEX(AI285:AI347, MATCH(P623, AH285:AH347, 0)), 0),"# ##0") &amp; " " &amp; P623)</f>
        <v/>
      </c>
      <c r="X623" s="2591">
        <f t="shared" si="181"/>
        <v>0</v>
      </c>
      <c r="Y623" s="2592">
        <f t="shared" si="182"/>
        <v>0</v>
      </c>
      <c r="Z623" s="2592" t="str">
        <f t="shared" si="183"/>
        <v/>
      </c>
      <c r="AA623" s="2581"/>
      <c r="AB623" s="2593">
        <f t="shared" si="174"/>
        <v>0</v>
      </c>
      <c r="AC623" s="2583">
        <v>1</v>
      </c>
      <c r="AD623" s="2594">
        <f t="shared" si="184"/>
        <v>0</v>
      </c>
      <c r="AE623" s="2564"/>
      <c r="AF623" s="2573">
        <f t="shared" si="175"/>
        <v>0</v>
      </c>
      <c r="AG623" s="2574">
        <f t="shared" si="185"/>
        <v>0</v>
      </c>
      <c r="AL623" s="1401" t="str">
        <f t="shared" si="173"/>
        <v>►</v>
      </c>
      <c r="AN623" s="76"/>
      <c r="AO623" s="76"/>
      <c r="AP623" s="76"/>
      <c r="AQ623" s="76"/>
      <c r="AS623" s="2600"/>
      <c r="AT623" s="2242"/>
      <c r="AU623" s="2242"/>
      <c r="AV623" s="2242"/>
      <c r="AW623" s="2242"/>
      <c r="AX623" s="730"/>
      <c r="AY623" s="2601"/>
      <c r="BF623"/>
      <c r="BG623"/>
      <c r="BH623"/>
      <c r="BI623"/>
      <c r="BJ623"/>
      <c r="BK623"/>
      <c r="BL623"/>
      <c r="BN623" s="4">
        <v>1</v>
      </c>
    </row>
    <row r="624" spans="1:66" s="48" customFormat="1" ht="21" customHeight="1" x14ac:dyDescent="0.25">
      <c r="A624" s="1401" t="str">
        <f t="shared" si="170"/>
        <v>►</v>
      </c>
      <c r="B624" s="1402" t="str">
        <f t="shared" si="171"/>
        <v>►</v>
      </c>
      <c r="C624" s="1403" t="str">
        <f t="shared" si="176"/>
        <v>►</v>
      </c>
      <c r="D624" s="2475" t="str">
        <f t="shared" si="172"/>
        <v>►</v>
      </c>
      <c r="E624" s="1402" t="str">
        <f t="shared" si="177"/>
        <v>►</v>
      </c>
      <c r="F624" s="1402" t="str">
        <f t="shared" si="178"/>
        <v>►</v>
      </c>
      <c r="G624" s="1402" t="str">
        <f t="shared" si="179"/>
        <v>►</v>
      </c>
      <c r="H624" s="3725"/>
      <c r="R624" s="2607"/>
      <c r="S624" s="2441"/>
      <c r="T624" s="2443"/>
      <c r="U624" s="2442"/>
      <c r="V624" s="2577">
        <f t="shared" si="180"/>
        <v>0</v>
      </c>
      <c r="W624" s="2578" t="str">
        <f>IF(OR(V624=0, ISBLANK(P624)), "", TEXT(ROUND(V624/INDEX(AI285:AI347, MATCH(P624, AH285:AH347, 0)), 0),"# ##0") &amp; " " &amp; P624)</f>
        <v/>
      </c>
      <c r="X624" s="2579">
        <f t="shared" si="181"/>
        <v>0</v>
      </c>
      <c r="Y624" s="2580">
        <f t="shared" si="182"/>
        <v>0</v>
      </c>
      <c r="Z624" s="2580" t="str">
        <f t="shared" si="183"/>
        <v/>
      </c>
      <c r="AA624" s="2581"/>
      <c r="AB624" s="2582">
        <f t="shared" si="174"/>
        <v>0</v>
      </c>
      <c r="AC624" s="2583">
        <v>1</v>
      </c>
      <c r="AD624" s="2584">
        <f t="shared" si="184"/>
        <v>0</v>
      </c>
      <c r="AE624" s="2564"/>
      <c r="AF624" s="2573">
        <f t="shared" si="175"/>
        <v>0</v>
      </c>
      <c r="AG624" s="2574">
        <f t="shared" si="185"/>
        <v>0</v>
      </c>
      <c r="AL624" s="1401" t="str">
        <f t="shared" si="173"/>
        <v>►</v>
      </c>
      <c r="AN624" s="76"/>
      <c r="AO624" s="76"/>
      <c r="AP624" s="76"/>
      <c r="AQ624" s="76"/>
      <c r="AS624" s="2600"/>
      <c r="AT624" s="2242"/>
      <c r="AU624" s="2242"/>
      <c r="AV624" s="2242"/>
      <c r="AW624" s="2242"/>
      <c r="AX624" s="730"/>
      <c r="AY624" s="2601"/>
      <c r="BF624"/>
      <c r="BG624"/>
      <c r="BH624"/>
      <c r="BI624"/>
      <c r="BJ624"/>
      <c r="BK624"/>
      <c r="BL624"/>
      <c r="BN624" s="4">
        <v>1</v>
      </c>
    </row>
    <row r="625" spans="1:66" s="48" customFormat="1" ht="21" customHeight="1" x14ac:dyDescent="0.25">
      <c r="A625" s="1401" t="str">
        <f t="shared" si="170"/>
        <v>►</v>
      </c>
      <c r="B625" s="1402" t="str">
        <f t="shared" si="171"/>
        <v>►</v>
      </c>
      <c r="C625" s="1403" t="str">
        <f t="shared" si="176"/>
        <v>►</v>
      </c>
      <c r="D625" s="2475" t="str">
        <f t="shared" si="172"/>
        <v>►</v>
      </c>
      <c r="E625" s="1402" t="str">
        <f t="shared" si="177"/>
        <v>►</v>
      </c>
      <c r="F625" s="1402" t="str">
        <f t="shared" si="178"/>
        <v>►</v>
      </c>
      <c r="G625" s="1402" t="str">
        <f t="shared" si="179"/>
        <v>►</v>
      </c>
      <c r="H625" s="3725"/>
      <c r="R625" s="2607"/>
      <c r="S625" s="2441"/>
      <c r="T625" s="2443"/>
      <c r="U625" s="2442"/>
      <c r="V625" s="2589">
        <f t="shared" si="180"/>
        <v>0</v>
      </c>
      <c r="W625" s="2590" t="str">
        <f>IF(OR(V625=0, ISBLANK(P625)), "", TEXT(ROUND(V625/INDEX(AI285:AI347, MATCH(P625, AH285:AH347, 0)), 0),"# ##0") &amp; " " &amp; P625)</f>
        <v/>
      </c>
      <c r="X625" s="2591">
        <f t="shared" si="181"/>
        <v>0</v>
      </c>
      <c r="Y625" s="2592">
        <f t="shared" si="182"/>
        <v>0</v>
      </c>
      <c r="Z625" s="2592" t="str">
        <f t="shared" si="183"/>
        <v/>
      </c>
      <c r="AA625" s="2581"/>
      <c r="AB625" s="2593">
        <f t="shared" si="174"/>
        <v>0</v>
      </c>
      <c r="AC625" s="2583">
        <v>1</v>
      </c>
      <c r="AD625" s="2594">
        <f t="shared" si="184"/>
        <v>0</v>
      </c>
      <c r="AE625" s="2564"/>
      <c r="AF625" s="2573">
        <f t="shared" si="175"/>
        <v>0</v>
      </c>
      <c r="AG625" s="2574">
        <f t="shared" si="185"/>
        <v>0</v>
      </c>
      <c r="AL625" s="1401" t="str">
        <f t="shared" si="173"/>
        <v>►</v>
      </c>
      <c r="AN625" s="76"/>
      <c r="AO625" s="76"/>
      <c r="AP625" s="76"/>
      <c r="AQ625" s="76"/>
      <c r="AS625" s="2600"/>
      <c r="AT625" s="2242"/>
      <c r="AU625" s="2242"/>
      <c r="AV625" s="2242"/>
      <c r="AW625" s="2242"/>
      <c r="AX625" s="730"/>
      <c r="AY625" s="2601"/>
      <c r="BF625"/>
      <c r="BG625"/>
      <c r="BH625"/>
      <c r="BI625"/>
      <c r="BJ625"/>
      <c r="BK625"/>
      <c r="BL625"/>
      <c r="BN625" s="4">
        <v>1</v>
      </c>
    </row>
    <row r="626" spans="1:66" s="48" customFormat="1" ht="21" customHeight="1" x14ac:dyDescent="0.25">
      <c r="A626" s="1401" t="str">
        <f t="shared" si="170"/>
        <v>►</v>
      </c>
      <c r="B626" s="1402" t="str">
        <f t="shared" si="171"/>
        <v>►</v>
      </c>
      <c r="C626" s="1403" t="str">
        <f t="shared" si="176"/>
        <v>►</v>
      </c>
      <c r="D626" s="2475" t="str">
        <f t="shared" si="172"/>
        <v>►</v>
      </c>
      <c r="E626" s="1402" t="str">
        <f t="shared" si="177"/>
        <v>►</v>
      </c>
      <c r="F626" s="1402" t="str">
        <f t="shared" si="178"/>
        <v>►</v>
      </c>
      <c r="G626" s="1402" t="str">
        <f t="shared" si="179"/>
        <v>►</v>
      </c>
      <c r="H626" s="3725"/>
      <c r="R626" s="2607"/>
      <c r="S626" s="2441"/>
      <c r="T626" s="2443"/>
      <c r="U626" s="2442"/>
      <c r="V626" s="2577">
        <f t="shared" si="180"/>
        <v>0</v>
      </c>
      <c r="W626" s="2578" t="str">
        <f>IF(OR(V626=0, ISBLANK(P626)), "", TEXT(ROUND(V626/INDEX(AI285:AI347, MATCH(P626, AH285:AH347, 0)), 0),"# ##0") &amp; " " &amp; P626)</f>
        <v/>
      </c>
      <c r="X626" s="2579">
        <f t="shared" si="181"/>
        <v>0</v>
      </c>
      <c r="Y626" s="2580">
        <f t="shared" si="182"/>
        <v>0</v>
      </c>
      <c r="Z626" s="2580" t="str">
        <f t="shared" si="183"/>
        <v/>
      </c>
      <c r="AA626" s="2581"/>
      <c r="AB626" s="2582">
        <f t="shared" si="174"/>
        <v>0</v>
      </c>
      <c r="AC626" s="2583">
        <v>1</v>
      </c>
      <c r="AD626" s="2584">
        <f t="shared" si="184"/>
        <v>0</v>
      </c>
      <c r="AE626" s="2564"/>
      <c r="AF626" s="2573">
        <f t="shared" si="175"/>
        <v>0</v>
      </c>
      <c r="AG626" s="2574">
        <f t="shared" si="185"/>
        <v>0</v>
      </c>
      <c r="AL626" s="1401" t="str">
        <f t="shared" si="173"/>
        <v>►</v>
      </c>
      <c r="AN626" s="76"/>
      <c r="AO626" s="76"/>
      <c r="AP626" s="76"/>
      <c r="AQ626" s="76"/>
      <c r="AS626" s="2600"/>
      <c r="AT626" s="2242"/>
      <c r="AU626" s="2242"/>
      <c r="AV626" s="2242"/>
      <c r="AW626" s="2242"/>
      <c r="AX626" s="730"/>
      <c r="AY626" s="2601"/>
      <c r="BF626"/>
      <c r="BG626"/>
      <c r="BH626"/>
      <c r="BI626"/>
      <c r="BJ626"/>
      <c r="BK626"/>
      <c r="BL626"/>
      <c r="BN626" s="4">
        <v>1</v>
      </c>
    </row>
    <row r="627" spans="1:66" s="48" customFormat="1" ht="21" customHeight="1" x14ac:dyDescent="0.25">
      <c r="A627" s="1401" t="str">
        <f t="shared" si="170"/>
        <v>►</v>
      </c>
      <c r="B627" s="1402" t="str">
        <f t="shared" si="171"/>
        <v>►</v>
      </c>
      <c r="C627" s="1403" t="str">
        <f t="shared" si="176"/>
        <v>►</v>
      </c>
      <c r="D627" s="2475" t="str">
        <f t="shared" si="172"/>
        <v>►</v>
      </c>
      <c r="E627" s="1402" t="str">
        <f t="shared" si="177"/>
        <v>►</v>
      </c>
      <c r="F627" s="1402" t="str">
        <f t="shared" si="178"/>
        <v>►</v>
      </c>
      <c r="G627" s="1402" t="str">
        <f t="shared" si="179"/>
        <v>►</v>
      </c>
      <c r="H627" s="3725"/>
      <c r="R627" s="2607"/>
      <c r="S627" s="2441"/>
      <c r="T627" s="2443"/>
      <c r="U627" s="2442"/>
      <c r="V627" s="2589">
        <f t="shared" si="180"/>
        <v>0</v>
      </c>
      <c r="W627" s="2590" t="str">
        <f>IF(OR(V627=0, ISBLANK(P627)), "", TEXT(ROUND(V627/INDEX(AI285:AI347, MATCH(P627, AH285:AH347, 0)), 0),"# ##0") &amp; " " &amp; P627)</f>
        <v/>
      </c>
      <c r="X627" s="2591">
        <f t="shared" si="181"/>
        <v>0</v>
      </c>
      <c r="Y627" s="2592">
        <f t="shared" si="182"/>
        <v>0</v>
      </c>
      <c r="Z627" s="2592" t="str">
        <f t="shared" si="183"/>
        <v/>
      </c>
      <c r="AA627" s="2581"/>
      <c r="AB627" s="2593">
        <f t="shared" si="174"/>
        <v>0</v>
      </c>
      <c r="AC627" s="2583">
        <v>1</v>
      </c>
      <c r="AD627" s="2594">
        <f t="shared" si="184"/>
        <v>0</v>
      </c>
      <c r="AE627" s="2564"/>
      <c r="AF627" s="2573">
        <f t="shared" si="175"/>
        <v>0</v>
      </c>
      <c r="AG627" s="2574">
        <f t="shared" si="185"/>
        <v>0</v>
      </c>
      <c r="AL627" s="1401" t="str">
        <f t="shared" si="173"/>
        <v>►</v>
      </c>
      <c r="AN627" s="76"/>
      <c r="AO627" s="76"/>
      <c r="AP627" s="76"/>
      <c r="AQ627" s="76"/>
      <c r="AS627" s="2600"/>
      <c r="AT627" s="2242"/>
      <c r="AU627" s="2242"/>
      <c r="AV627" s="2242"/>
      <c r="AW627" s="2242"/>
      <c r="AX627" s="730"/>
      <c r="AY627" s="2601"/>
      <c r="BF627"/>
      <c r="BG627"/>
      <c r="BH627"/>
      <c r="BI627"/>
      <c r="BJ627"/>
      <c r="BK627"/>
      <c r="BL627"/>
      <c r="BN627" s="4">
        <v>1</v>
      </c>
    </row>
    <row r="628" spans="1:66" s="48" customFormat="1" ht="21" customHeight="1" x14ac:dyDescent="0.25">
      <c r="A628" s="1401" t="str">
        <f t="shared" si="170"/>
        <v>►</v>
      </c>
      <c r="B628" s="1402" t="str">
        <f t="shared" si="171"/>
        <v>►</v>
      </c>
      <c r="C628" s="1403" t="str">
        <f t="shared" si="176"/>
        <v>►</v>
      </c>
      <c r="D628" s="2475" t="str">
        <f t="shared" si="172"/>
        <v>►</v>
      </c>
      <c r="E628" s="1402" t="str">
        <f t="shared" si="177"/>
        <v>►</v>
      </c>
      <c r="F628" s="1402" t="str">
        <f t="shared" si="178"/>
        <v>►</v>
      </c>
      <c r="G628" s="1402" t="str">
        <f t="shared" si="179"/>
        <v>►</v>
      </c>
      <c r="H628" s="3725"/>
      <c r="R628" s="2607"/>
      <c r="S628" s="2441"/>
      <c r="T628" s="2443"/>
      <c r="U628" s="2442"/>
      <c r="V628" s="2577">
        <f t="shared" si="180"/>
        <v>0</v>
      </c>
      <c r="W628" s="2578" t="str">
        <f>IF(OR(V628=0, ISBLANK(P628)), "", TEXT(ROUND(V628/INDEX(AI285:AI347, MATCH(P628, AH285:AH347, 0)), 0),"# ##0") &amp; " " &amp; P628)</f>
        <v/>
      </c>
      <c r="X628" s="2579">
        <f t="shared" si="181"/>
        <v>0</v>
      </c>
      <c r="Y628" s="2580">
        <f t="shared" si="182"/>
        <v>0</v>
      </c>
      <c r="Z628" s="2580" t="str">
        <f t="shared" si="183"/>
        <v/>
      </c>
      <c r="AA628" s="2581"/>
      <c r="AB628" s="2582">
        <f t="shared" si="174"/>
        <v>0</v>
      </c>
      <c r="AC628" s="2583">
        <v>1</v>
      </c>
      <c r="AD628" s="2584">
        <f t="shared" si="184"/>
        <v>0</v>
      </c>
      <c r="AE628" s="2564"/>
      <c r="AF628" s="2573">
        <f t="shared" si="175"/>
        <v>0</v>
      </c>
      <c r="AG628" s="2574">
        <f t="shared" si="185"/>
        <v>0</v>
      </c>
      <c r="AL628" s="1401" t="str">
        <f t="shared" si="173"/>
        <v>►</v>
      </c>
      <c r="AN628" s="76"/>
      <c r="AO628" s="76"/>
      <c r="AP628" s="76"/>
      <c r="AQ628" s="76"/>
      <c r="AS628" s="2600"/>
      <c r="AT628" s="2242"/>
      <c r="AU628" s="2242"/>
      <c r="AV628" s="2242"/>
      <c r="AW628" s="2242"/>
      <c r="AX628" s="730"/>
      <c r="AY628" s="2601"/>
      <c r="BF628"/>
      <c r="BG628"/>
      <c r="BH628"/>
      <c r="BI628"/>
      <c r="BJ628"/>
      <c r="BK628"/>
      <c r="BL628"/>
      <c r="BN628" s="4">
        <v>1</v>
      </c>
    </row>
    <row r="629" spans="1:66" s="48" customFormat="1" ht="21" customHeight="1" x14ac:dyDescent="0.25">
      <c r="A629" s="1401" t="str">
        <f t="shared" si="170"/>
        <v>►</v>
      </c>
      <c r="B629" s="1402" t="str">
        <f t="shared" si="171"/>
        <v>►</v>
      </c>
      <c r="C629" s="1403" t="str">
        <f t="shared" si="176"/>
        <v>►</v>
      </c>
      <c r="D629" s="2475" t="str">
        <f t="shared" si="172"/>
        <v>►</v>
      </c>
      <c r="E629" s="1402" t="str">
        <f t="shared" si="177"/>
        <v>►</v>
      </c>
      <c r="F629" s="1402" t="str">
        <f t="shared" si="178"/>
        <v>►</v>
      </c>
      <c r="G629" s="1402" t="str">
        <f t="shared" si="179"/>
        <v>►</v>
      </c>
      <c r="H629" s="3725"/>
      <c r="R629" s="2607"/>
      <c r="S629" s="2441"/>
      <c r="T629" s="2443"/>
      <c r="U629" s="2442"/>
      <c r="V629" s="2589">
        <f t="shared" si="180"/>
        <v>0</v>
      </c>
      <c r="W629" s="2590" t="str">
        <f>IF(OR(V629=0, ISBLANK(P629)), "", TEXT(ROUND(V629/INDEX(AI285:AI347, MATCH(P629, AH285:AH347, 0)), 0),"# ##0") &amp; " " &amp; P629)</f>
        <v/>
      </c>
      <c r="X629" s="2591">
        <f t="shared" si="181"/>
        <v>0</v>
      </c>
      <c r="Y629" s="2592">
        <f t="shared" si="182"/>
        <v>0</v>
      </c>
      <c r="Z629" s="2592" t="str">
        <f t="shared" si="183"/>
        <v/>
      </c>
      <c r="AA629" s="2581"/>
      <c r="AB629" s="2593">
        <f t="shared" si="174"/>
        <v>0</v>
      </c>
      <c r="AC629" s="2583">
        <v>1</v>
      </c>
      <c r="AD629" s="2594">
        <f t="shared" si="184"/>
        <v>0</v>
      </c>
      <c r="AE629" s="2564"/>
      <c r="AF629" s="2573">
        <f t="shared" si="175"/>
        <v>0</v>
      </c>
      <c r="AG629" s="2574">
        <f t="shared" si="185"/>
        <v>0</v>
      </c>
      <c r="AL629" s="1401" t="str">
        <f t="shared" si="173"/>
        <v>►</v>
      </c>
      <c r="AN629" s="76"/>
      <c r="AO629" s="76"/>
      <c r="AP629" s="76"/>
      <c r="AQ629" s="76"/>
      <c r="AS629" s="2600"/>
      <c r="AT629" s="2242"/>
      <c r="AU629" s="2242"/>
      <c r="AV629" s="2242"/>
      <c r="AW629" s="2242"/>
      <c r="AX629" s="730"/>
      <c r="AY629" s="2601"/>
      <c r="BF629"/>
      <c r="BG629"/>
      <c r="BH629"/>
      <c r="BI629"/>
      <c r="BJ629"/>
      <c r="BK629"/>
      <c r="BL629"/>
      <c r="BN629" s="4">
        <v>1</v>
      </c>
    </row>
    <row r="630" spans="1:66" s="48" customFormat="1" ht="21" customHeight="1" x14ac:dyDescent="0.25">
      <c r="A630" s="1401" t="str">
        <f t="shared" si="170"/>
        <v>►</v>
      </c>
      <c r="B630" s="1402" t="str">
        <f t="shared" si="171"/>
        <v>►</v>
      </c>
      <c r="C630" s="1403" t="str">
        <f t="shared" si="176"/>
        <v>►</v>
      </c>
      <c r="D630" s="2475" t="str">
        <f t="shared" si="172"/>
        <v>►</v>
      </c>
      <c r="E630" s="1402" t="str">
        <f t="shared" si="177"/>
        <v>►</v>
      </c>
      <c r="F630" s="1402" t="str">
        <f t="shared" si="178"/>
        <v>►</v>
      </c>
      <c r="G630" s="1402" t="str">
        <f t="shared" si="179"/>
        <v>►</v>
      </c>
      <c r="H630" s="3725"/>
      <c r="R630" s="2607"/>
      <c r="S630" s="2441"/>
      <c r="T630" s="2443"/>
      <c r="U630" s="2442"/>
      <c r="V630" s="2577">
        <f t="shared" si="180"/>
        <v>0</v>
      </c>
      <c r="W630" s="2578" t="str">
        <f>IF(OR(V630=0, ISBLANK(P630)), "", TEXT(ROUND(V630/INDEX(AI285:AI347, MATCH(P630, AH285:AH347, 0)), 0),"# ##0") &amp; " " &amp; P630)</f>
        <v/>
      </c>
      <c r="X630" s="2579">
        <f t="shared" si="181"/>
        <v>0</v>
      </c>
      <c r="Y630" s="2580">
        <f t="shared" si="182"/>
        <v>0</v>
      </c>
      <c r="Z630" s="2580" t="str">
        <f t="shared" si="183"/>
        <v/>
      </c>
      <c r="AA630" s="2581"/>
      <c r="AB630" s="2582">
        <f t="shared" si="174"/>
        <v>0</v>
      </c>
      <c r="AC630" s="2583">
        <v>1</v>
      </c>
      <c r="AD630" s="2584">
        <f t="shared" si="184"/>
        <v>0</v>
      </c>
      <c r="AE630" s="2564"/>
      <c r="AF630" s="2573">
        <f t="shared" si="175"/>
        <v>0</v>
      </c>
      <c r="AG630" s="2574">
        <f t="shared" si="185"/>
        <v>0</v>
      </c>
      <c r="AL630" s="1401" t="str">
        <f t="shared" si="173"/>
        <v>►</v>
      </c>
      <c r="AN630" s="76"/>
      <c r="AO630" s="76"/>
      <c r="AP630" s="76"/>
      <c r="AQ630" s="76"/>
      <c r="AS630" s="2600"/>
      <c r="AT630" s="2242"/>
      <c r="AU630" s="2242"/>
      <c r="AV630" s="2242"/>
      <c r="AW630" s="2242"/>
      <c r="AX630" s="730"/>
      <c r="AY630" s="2601"/>
      <c r="BF630"/>
      <c r="BG630"/>
      <c r="BH630"/>
      <c r="BI630"/>
      <c r="BJ630"/>
      <c r="BK630"/>
      <c r="BL630"/>
      <c r="BN630" s="4">
        <v>1</v>
      </c>
    </row>
    <row r="631" spans="1:66" s="48" customFormat="1" ht="21" customHeight="1" x14ac:dyDescent="0.25">
      <c r="A631" s="1401" t="str">
        <f t="shared" si="170"/>
        <v>►</v>
      </c>
      <c r="B631" s="1402" t="str">
        <f t="shared" si="171"/>
        <v>►</v>
      </c>
      <c r="C631" s="1403" t="str">
        <f t="shared" si="176"/>
        <v>►</v>
      </c>
      <c r="D631" s="2475" t="str">
        <f t="shared" si="172"/>
        <v>►</v>
      </c>
      <c r="E631" s="1402" t="str">
        <f t="shared" si="177"/>
        <v>►</v>
      </c>
      <c r="F631" s="1402" t="str">
        <f t="shared" si="178"/>
        <v>►</v>
      </c>
      <c r="G631" s="1402" t="str">
        <f t="shared" si="179"/>
        <v>►</v>
      </c>
      <c r="H631" s="3725"/>
      <c r="R631" s="2607"/>
      <c r="S631" s="2441"/>
      <c r="T631" s="2443"/>
      <c r="U631" s="2442"/>
      <c r="V631" s="2589">
        <f t="shared" si="180"/>
        <v>0</v>
      </c>
      <c r="W631" s="2590" t="str">
        <f>IF(OR(V631=0, ISBLANK(P631)), "", TEXT(ROUND(V631/INDEX(AI285:AI347, MATCH(P631, AH285:AH347, 0)), 0),"# ##0") &amp; " " &amp; P631)</f>
        <v/>
      </c>
      <c r="X631" s="2591">
        <f t="shared" si="181"/>
        <v>0</v>
      </c>
      <c r="Y631" s="2592">
        <f t="shared" si="182"/>
        <v>0</v>
      </c>
      <c r="Z631" s="2592" t="str">
        <f t="shared" si="183"/>
        <v/>
      </c>
      <c r="AA631" s="2581"/>
      <c r="AB631" s="2593">
        <f t="shared" si="174"/>
        <v>0</v>
      </c>
      <c r="AC631" s="2583">
        <v>1</v>
      </c>
      <c r="AD631" s="2594">
        <f t="shared" si="184"/>
        <v>0</v>
      </c>
      <c r="AE631" s="2564"/>
      <c r="AF631" s="2573">
        <f t="shared" si="175"/>
        <v>0</v>
      </c>
      <c r="AG631" s="2574">
        <f t="shared" si="185"/>
        <v>0</v>
      </c>
      <c r="AL631" s="1401" t="str">
        <f t="shared" si="173"/>
        <v>►</v>
      </c>
      <c r="AN631" s="76"/>
      <c r="AO631" s="76"/>
      <c r="AP631" s="76"/>
      <c r="AQ631" s="76"/>
      <c r="AS631" s="2613"/>
      <c r="AT631" s="2614" t="s">
        <v>2255</v>
      </c>
      <c r="AU631" s="2242"/>
      <c r="AV631" s="2250"/>
      <c r="AW631" s="2250"/>
      <c r="AX631" s="2251"/>
      <c r="AY631" s="2615"/>
      <c r="BF631"/>
      <c r="BG631"/>
      <c r="BH631"/>
      <c r="BI631"/>
      <c r="BJ631"/>
      <c r="BK631"/>
      <c r="BL631"/>
      <c r="BN631" s="4">
        <v>1</v>
      </c>
    </row>
    <row r="632" spans="1:66" s="48" customFormat="1" ht="21" customHeight="1" thickBot="1" x14ac:dyDescent="0.3">
      <c r="A632" s="1401" t="str">
        <f t="shared" si="170"/>
        <v>►</v>
      </c>
      <c r="B632" s="1402" t="str">
        <f t="shared" si="171"/>
        <v>►</v>
      </c>
      <c r="C632" s="1403" t="str">
        <f t="shared" si="176"/>
        <v>►</v>
      </c>
      <c r="D632" s="2475" t="str">
        <f t="shared" si="172"/>
        <v>►</v>
      </c>
      <c r="E632" s="1402" t="str">
        <f t="shared" si="177"/>
        <v>►</v>
      </c>
      <c r="F632" s="1402" t="str">
        <f t="shared" si="178"/>
        <v>►</v>
      </c>
      <c r="G632" s="1402" t="str">
        <f t="shared" si="179"/>
        <v>►</v>
      </c>
      <c r="H632" s="3725"/>
      <c r="R632" s="2607"/>
      <c r="S632" s="2441"/>
      <c r="T632" s="2443"/>
      <c r="U632" s="2442"/>
      <c r="V632" s="2577">
        <f t="shared" si="180"/>
        <v>0</v>
      </c>
      <c r="W632" s="2578" t="str">
        <f>IF(OR(V632=0, ISBLANK(P632)), "", TEXT(ROUND(V632/INDEX(AI285:AI347, MATCH(P632, AH285:AH347, 0)), 0),"# ##0") &amp; " " &amp; P632)</f>
        <v/>
      </c>
      <c r="X632" s="2579">
        <f t="shared" si="181"/>
        <v>0</v>
      </c>
      <c r="Y632" s="2580">
        <f t="shared" si="182"/>
        <v>0</v>
      </c>
      <c r="Z632" s="2580" t="str">
        <f t="shared" si="183"/>
        <v/>
      </c>
      <c r="AA632" s="2581"/>
      <c r="AB632" s="2582">
        <f t="shared" si="174"/>
        <v>0</v>
      </c>
      <c r="AC632" s="2583">
        <v>1</v>
      </c>
      <c r="AD632" s="2584">
        <f t="shared" si="184"/>
        <v>0</v>
      </c>
      <c r="AE632" s="2564"/>
      <c r="AF632" s="2573">
        <f t="shared" si="175"/>
        <v>0</v>
      </c>
      <c r="AG632" s="2574">
        <f t="shared" si="185"/>
        <v>0</v>
      </c>
      <c r="AL632" s="1401" t="str">
        <f t="shared" si="173"/>
        <v>►</v>
      </c>
      <c r="AN632" s="76"/>
      <c r="AO632" s="76"/>
      <c r="AP632" s="76"/>
      <c r="AQ632" s="76"/>
      <c r="AS632" s="2616"/>
      <c r="AT632" s="2263"/>
      <c r="AU632" s="2263"/>
      <c r="AV632" s="2263"/>
      <c r="AW632" s="2263"/>
      <c r="AX632" s="2264"/>
      <c r="AY632" s="2617"/>
      <c r="BF632"/>
      <c r="BG632"/>
      <c r="BH632"/>
      <c r="BI632"/>
      <c r="BJ632"/>
      <c r="BK632"/>
      <c r="BL632"/>
      <c r="BN632" s="4">
        <v>1</v>
      </c>
    </row>
    <row r="633" spans="1:66" s="48" customFormat="1" ht="21" customHeight="1" thickTop="1" x14ac:dyDescent="0.25">
      <c r="A633" s="1401" t="str">
        <f t="shared" si="170"/>
        <v>►</v>
      </c>
      <c r="B633" s="1402" t="str">
        <f t="shared" si="171"/>
        <v>►</v>
      </c>
      <c r="C633" s="1403" t="str">
        <f t="shared" si="176"/>
        <v>►</v>
      </c>
      <c r="D633" s="2475" t="str">
        <f t="shared" si="172"/>
        <v>►</v>
      </c>
      <c r="E633" s="1402" t="str">
        <f t="shared" si="177"/>
        <v>►</v>
      </c>
      <c r="F633" s="1402" t="str">
        <f t="shared" si="178"/>
        <v>►</v>
      </c>
      <c r="G633" s="1402" t="str">
        <f t="shared" si="179"/>
        <v>►</v>
      </c>
      <c r="H633" s="3725"/>
      <c r="R633" s="2607"/>
      <c r="S633" s="2441"/>
      <c r="T633" s="2443"/>
      <c r="U633" s="2442"/>
      <c r="V633" s="2589">
        <f t="shared" si="180"/>
        <v>0</v>
      </c>
      <c r="W633" s="2590" t="str">
        <f>IF(OR(V633=0, ISBLANK(P633)), "", TEXT(ROUND(V633/INDEX(AI285:AI347, MATCH(P633, AH285:AH347, 0)), 0),"# ##0") &amp; " " &amp; P633)</f>
        <v/>
      </c>
      <c r="X633" s="2591">
        <f t="shared" si="181"/>
        <v>0</v>
      </c>
      <c r="Y633" s="2592">
        <f t="shared" si="182"/>
        <v>0</v>
      </c>
      <c r="Z633" s="2592" t="str">
        <f t="shared" si="183"/>
        <v/>
      </c>
      <c r="AA633" s="2581"/>
      <c r="AB633" s="2593">
        <f t="shared" si="174"/>
        <v>0</v>
      </c>
      <c r="AC633" s="2583">
        <v>1</v>
      </c>
      <c r="AD633" s="2594">
        <f t="shared" si="184"/>
        <v>0</v>
      </c>
      <c r="AE633" s="2564"/>
      <c r="AF633" s="2573">
        <f t="shared" si="175"/>
        <v>0</v>
      </c>
      <c r="AG633" s="2574">
        <f t="shared" si="185"/>
        <v>0</v>
      </c>
      <c r="AL633" s="1401" t="str">
        <f t="shared" si="173"/>
        <v>►</v>
      </c>
      <c r="AN633" s="76"/>
      <c r="AO633" s="76"/>
      <c r="AP633" s="76"/>
      <c r="AQ633" s="76"/>
      <c r="AS633" s="3573" t="s">
        <v>2256</v>
      </c>
      <c r="AT633" s="3574"/>
      <c r="AU633" s="3574"/>
      <c r="AV633" s="3574"/>
      <c r="AW633" s="3574"/>
      <c r="AX633" s="3574"/>
      <c r="AY633" s="3575"/>
      <c r="BF633"/>
      <c r="BG633"/>
      <c r="BH633"/>
      <c r="BI633"/>
      <c r="BJ633"/>
      <c r="BK633"/>
      <c r="BL633"/>
      <c r="BN633" s="4">
        <v>1</v>
      </c>
    </row>
    <row r="634" spans="1:66" s="48" customFormat="1" ht="21" customHeight="1" x14ac:dyDescent="0.25">
      <c r="A634" s="1401" t="str">
        <f t="shared" si="170"/>
        <v>►</v>
      </c>
      <c r="B634" s="1402" t="str">
        <f t="shared" si="171"/>
        <v>►</v>
      </c>
      <c r="C634" s="1403" t="str">
        <f t="shared" si="176"/>
        <v>►</v>
      </c>
      <c r="D634" s="2475" t="str">
        <f t="shared" si="172"/>
        <v>►</v>
      </c>
      <c r="E634" s="1402" t="str">
        <f t="shared" si="177"/>
        <v>►</v>
      </c>
      <c r="F634" s="1402" t="str">
        <f t="shared" si="178"/>
        <v>►</v>
      </c>
      <c r="G634" s="1402" t="str">
        <f t="shared" si="179"/>
        <v>►</v>
      </c>
      <c r="H634" s="3725"/>
      <c r="R634" s="2607"/>
      <c r="S634" s="2441"/>
      <c r="T634" s="2443"/>
      <c r="U634" s="2442"/>
      <c r="V634" s="2577">
        <f t="shared" si="180"/>
        <v>0</v>
      </c>
      <c r="W634" s="2578" t="str">
        <f>IF(OR(V634=0, ISBLANK(P634)), "", TEXT(ROUND(V634/INDEX(AI285:AI347, MATCH(P634, AH285:AH347, 0)), 0),"# ##0") &amp; " " &amp; P634)</f>
        <v/>
      </c>
      <c r="X634" s="2579">
        <f t="shared" si="181"/>
        <v>0</v>
      </c>
      <c r="Y634" s="2580">
        <f t="shared" si="182"/>
        <v>0</v>
      </c>
      <c r="Z634" s="2580" t="str">
        <f t="shared" si="183"/>
        <v/>
      </c>
      <c r="AA634" s="2581"/>
      <c r="AB634" s="2582">
        <f t="shared" si="174"/>
        <v>0</v>
      </c>
      <c r="AC634" s="2583">
        <v>1</v>
      </c>
      <c r="AD634" s="2584">
        <f t="shared" si="184"/>
        <v>0</v>
      </c>
      <c r="AE634" s="2564"/>
      <c r="AF634" s="2573">
        <f t="shared" si="175"/>
        <v>0</v>
      </c>
      <c r="AG634" s="2574">
        <f t="shared" si="185"/>
        <v>0</v>
      </c>
      <c r="AL634" s="1401" t="str">
        <f t="shared" si="173"/>
        <v>►</v>
      </c>
      <c r="AN634" s="76"/>
      <c r="AO634" s="76"/>
      <c r="AP634" s="76"/>
      <c r="AQ634" s="76"/>
      <c r="AS634" s="3252"/>
      <c r="AT634" s="3248"/>
      <c r="AU634" s="3248"/>
      <c r="AV634" s="3248"/>
      <c r="AW634" s="3248"/>
      <c r="AX634" s="3248"/>
      <c r="AY634" s="3253"/>
      <c r="BF634"/>
      <c r="BG634"/>
      <c r="BH634"/>
      <c r="BI634"/>
      <c r="BJ634"/>
      <c r="BK634"/>
      <c r="BL634"/>
      <c r="BN634" s="4">
        <v>1</v>
      </c>
    </row>
    <row r="635" spans="1:66" s="48" customFormat="1" ht="21" customHeight="1" x14ac:dyDescent="0.25">
      <c r="A635" s="1401" t="str">
        <f t="shared" si="170"/>
        <v>►</v>
      </c>
      <c r="B635" s="1402" t="str">
        <f t="shared" si="171"/>
        <v>►</v>
      </c>
      <c r="C635" s="1403" t="str">
        <f t="shared" si="176"/>
        <v>►</v>
      </c>
      <c r="D635" s="2475" t="str">
        <f t="shared" si="172"/>
        <v>►</v>
      </c>
      <c r="E635" s="1402" t="str">
        <f t="shared" si="177"/>
        <v>►</v>
      </c>
      <c r="F635" s="1402" t="str">
        <f t="shared" si="178"/>
        <v>►</v>
      </c>
      <c r="G635" s="1402" t="str">
        <f t="shared" si="179"/>
        <v>►</v>
      </c>
      <c r="H635" s="3725"/>
      <c r="R635" s="2607"/>
      <c r="S635" s="2441"/>
      <c r="T635" s="2443"/>
      <c r="U635" s="2442"/>
      <c r="V635" s="2589">
        <f t="shared" si="180"/>
        <v>0</v>
      </c>
      <c r="W635" s="2590" t="str">
        <f>IF(OR(V635=0, ISBLANK(P635)), "", TEXT(ROUND(V635/INDEX(AI285:AI347, MATCH(P635, AH285:AH347, 0)), 0),"# ##0") &amp; " " &amp; P635)</f>
        <v/>
      </c>
      <c r="X635" s="2591">
        <f t="shared" si="181"/>
        <v>0</v>
      </c>
      <c r="Y635" s="2592">
        <f t="shared" si="182"/>
        <v>0</v>
      </c>
      <c r="Z635" s="2592" t="str">
        <f t="shared" si="183"/>
        <v/>
      </c>
      <c r="AA635" s="2581"/>
      <c r="AB635" s="2593">
        <f t="shared" si="174"/>
        <v>0</v>
      </c>
      <c r="AC635" s="2583">
        <v>1</v>
      </c>
      <c r="AD635" s="2594">
        <f t="shared" si="184"/>
        <v>0</v>
      </c>
      <c r="AE635" s="2564"/>
      <c r="AF635" s="2573">
        <f t="shared" si="175"/>
        <v>0</v>
      </c>
      <c r="AG635" s="2574">
        <f t="shared" si="185"/>
        <v>0</v>
      </c>
      <c r="AL635" s="1401" t="str">
        <f t="shared" si="173"/>
        <v>►</v>
      </c>
      <c r="AN635" s="76"/>
      <c r="AO635" s="76"/>
      <c r="AP635" s="76"/>
      <c r="AQ635" s="76"/>
      <c r="AS635" s="3398" t="s">
        <v>2257</v>
      </c>
      <c r="AT635" s="3399"/>
      <c r="AU635" s="3399"/>
      <c r="AV635" s="3399"/>
      <c r="AW635" s="3399"/>
      <c r="AX635" s="3399"/>
      <c r="AY635" s="3400"/>
      <c r="BF635"/>
      <c r="BG635"/>
      <c r="BH635"/>
      <c r="BI635"/>
      <c r="BJ635"/>
      <c r="BK635"/>
      <c r="BL635"/>
      <c r="BN635" s="4">
        <v>1</v>
      </c>
    </row>
    <row r="636" spans="1:66" s="48" customFormat="1" ht="21" customHeight="1" x14ac:dyDescent="0.25">
      <c r="A636" s="1401" t="str">
        <f t="shared" si="170"/>
        <v>►</v>
      </c>
      <c r="B636" s="1402" t="str">
        <f t="shared" si="171"/>
        <v>►</v>
      </c>
      <c r="C636" s="1403" t="str">
        <f t="shared" si="176"/>
        <v>►</v>
      </c>
      <c r="D636" s="2475" t="str">
        <f t="shared" si="172"/>
        <v>►</v>
      </c>
      <c r="E636" s="1402" t="str">
        <f t="shared" si="177"/>
        <v>►</v>
      </c>
      <c r="F636" s="1402" t="str">
        <f t="shared" si="178"/>
        <v>►</v>
      </c>
      <c r="G636" s="1402" t="str">
        <f t="shared" si="179"/>
        <v>►</v>
      </c>
      <c r="H636" s="3725"/>
      <c r="R636" s="2607"/>
      <c r="S636" s="2441"/>
      <c r="T636" s="2443"/>
      <c r="U636" s="2442"/>
      <c r="V636" s="2577">
        <f t="shared" si="180"/>
        <v>0</v>
      </c>
      <c r="W636" s="2578" t="str">
        <f>IF(OR(V636=0, ISBLANK(P636)), "", TEXT(ROUND(V636/INDEX(AI285:AI347, MATCH(P636, AH285:AH347, 0)), 0),"# ##0") &amp; " " &amp; P636)</f>
        <v/>
      </c>
      <c r="X636" s="2579">
        <f t="shared" si="181"/>
        <v>0</v>
      </c>
      <c r="Y636" s="2580">
        <f t="shared" si="182"/>
        <v>0</v>
      </c>
      <c r="Z636" s="2580" t="str">
        <f t="shared" si="183"/>
        <v/>
      </c>
      <c r="AA636" s="2581"/>
      <c r="AB636" s="2582">
        <f t="shared" si="174"/>
        <v>0</v>
      </c>
      <c r="AC636" s="2583">
        <v>1</v>
      </c>
      <c r="AD636" s="2584">
        <f t="shared" si="184"/>
        <v>0</v>
      </c>
      <c r="AE636" s="2564"/>
      <c r="AF636" s="2573">
        <f t="shared" si="175"/>
        <v>0</v>
      </c>
      <c r="AG636" s="2574">
        <f t="shared" si="185"/>
        <v>0</v>
      </c>
      <c r="AL636" s="1401" t="str">
        <f t="shared" si="173"/>
        <v>►</v>
      </c>
      <c r="AN636" s="76"/>
      <c r="AO636" s="76"/>
      <c r="AP636" s="76"/>
      <c r="AQ636" s="76"/>
      <c r="AS636" s="3268" t="s">
        <v>2258</v>
      </c>
      <c r="AT636" s="3576"/>
      <c r="AU636" s="3576"/>
      <c r="AV636" s="3576"/>
      <c r="AW636" s="3576"/>
      <c r="AX636" s="3576"/>
      <c r="AY636" s="3269"/>
      <c r="BF636"/>
      <c r="BG636"/>
      <c r="BH636"/>
      <c r="BI636"/>
      <c r="BJ636"/>
      <c r="BK636"/>
      <c r="BL636"/>
      <c r="BN636" s="4">
        <v>1</v>
      </c>
    </row>
    <row r="637" spans="1:66" s="48" customFormat="1" ht="21" customHeight="1" x14ac:dyDescent="0.25">
      <c r="A637" s="1401" t="str">
        <f t="shared" si="170"/>
        <v>►</v>
      </c>
      <c r="B637" s="1402" t="str">
        <f t="shared" si="171"/>
        <v>►</v>
      </c>
      <c r="C637" s="1403" t="str">
        <f t="shared" si="176"/>
        <v>►</v>
      </c>
      <c r="D637" s="2475" t="str">
        <f t="shared" si="172"/>
        <v>►</v>
      </c>
      <c r="E637" s="1402" t="str">
        <f t="shared" si="177"/>
        <v>►</v>
      </c>
      <c r="F637" s="1402" t="str">
        <f t="shared" si="178"/>
        <v>►</v>
      </c>
      <c r="G637" s="1402" t="str">
        <f t="shared" si="179"/>
        <v>►</v>
      </c>
      <c r="H637" s="3725"/>
      <c r="R637" s="2607"/>
      <c r="S637" s="2441"/>
      <c r="T637" s="2443"/>
      <c r="U637" s="2442"/>
      <c r="V637" s="2589">
        <f t="shared" si="180"/>
        <v>0</v>
      </c>
      <c r="W637" s="2590" t="str">
        <f>IF(OR(V637=0, ISBLANK(P637)), "", TEXT(ROUND(V637/INDEX(AI285:AI347, MATCH(P637, AH285:AH347, 0)), 0),"# ##0") &amp; " " &amp; P637)</f>
        <v/>
      </c>
      <c r="X637" s="2591">
        <f t="shared" si="181"/>
        <v>0</v>
      </c>
      <c r="Y637" s="2592">
        <f t="shared" si="182"/>
        <v>0</v>
      </c>
      <c r="Z637" s="2592" t="str">
        <f t="shared" si="183"/>
        <v/>
      </c>
      <c r="AA637" s="2581"/>
      <c r="AB637" s="2593">
        <f t="shared" si="174"/>
        <v>0</v>
      </c>
      <c r="AC637" s="2583">
        <v>1</v>
      </c>
      <c r="AD637" s="2594">
        <f t="shared" si="184"/>
        <v>0</v>
      </c>
      <c r="AE637" s="2564"/>
      <c r="AF637" s="2573">
        <f t="shared" si="175"/>
        <v>0</v>
      </c>
      <c r="AG637" s="2574">
        <f t="shared" si="185"/>
        <v>0</v>
      </c>
      <c r="AL637" s="1401" t="str">
        <f t="shared" si="173"/>
        <v>►</v>
      </c>
      <c r="AN637" s="76"/>
      <c r="AO637" s="76"/>
      <c r="AP637" s="76"/>
      <c r="AQ637" s="76"/>
      <c r="AS637" s="3268"/>
      <c r="AT637" s="3576"/>
      <c r="AU637" s="3576"/>
      <c r="AV637" s="3576"/>
      <c r="AW637" s="3576"/>
      <c r="AX637" s="3576"/>
      <c r="AY637" s="3269"/>
      <c r="BF637"/>
      <c r="BG637"/>
      <c r="BH637"/>
      <c r="BI637"/>
      <c r="BJ637"/>
      <c r="BK637"/>
      <c r="BL637"/>
      <c r="BN637" s="4">
        <v>1</v>
      </c>
    </row>
    <row r="638" spans="1:66" s="48" customFormat="1" ht="21" customHeight="1" x14ac:dyDescent="0.25">
      <c r="A638" s="1401" t="str">
        <f t="shared" si="170"/>
        <v>►</v>
      </c>
      <c r="B638" s="1402" t="str">
        <f t="shared" si="171"/>
        <v>►</v>
      </c>
      <c r="C638" s="1403" t="str">
        <f t="shared" si="176"/>
        <v>►</v>
      </c>
      <c r="D638" s="2475" t="str">
        <f t="shared" si="172"/>
        <v>►</v>
      </c>
      <c r="E638" s="1402" t="str">
        <f t="shared" si="177"/>
        <v>►</v>
      </c>
      <c r="F638" s="1402" t="str">
        <f t="shared" si="178"/>
        <v>►</v>
      </c>
      <c r="G638" s="1402" t="str">
        <f t="shared" si="179"/>
        <v>►</v>
      </c>
      <c r="H638" s="3725"/>
      <c r="R638" s="2607"/>
      <c r="S638" s="2441"/>
      <c r="T638" s="2443"/>
      <c r="U638" s="2442"/>
      <c r="V638" s="2577">
        <f t="shared" si="180"/>
        <v>0</v>
      </c>
      <c r="W638" s="2578" t="str">
        <f>IF(OR(V638=0, ISBLANK(P638)), "", TEXT(ROUND(V638/INDEX(AI285:AI347, MATCH(P638, AH285:AH347, 0)), 0),"# ##0") &amp; " " &amp; P638)</f>
        <v/>
      </c>
      <c r="X638" s="2579">
        <f t="shared" si="181"/>
        <v>0</v>
      </c>
      <c r="Y638" s="2580">
        <f t="shared" si="182"/>
        <v>0</v>
      </c>
      <c r="Z638" s="2580" t="str">
        <f t="shared" si="183"/>
        <v/>
      </c>
      <c r="AA638" s="2581"/>
      <c r="AB638" s="2582">
        <f t="shared" si="174"/>
        <v>0</v>
      </c>
      <c r="AC638" s="2583">
        <v>1</v>
      </c>
      <c r="AD638" s="2584">
        <f t="shared" si="184"/>
        <v>0</v>
      </c>
      <c r="AE638" s="2564"/>
      <c r="AF638" s="2573">
        <f t="shared" si="175"/>
        <v>0</v>
      </c>
      <c r="AG638" s="2574">
        <f t="shared" si="185"/>
        <v>0</v>
      </c>
      <c r="AL638" s="1401" t="str">
        <f t="shared" si="173"/>
        <v>►</v>
      </c>
      <c r="AN638" s="76"/>
      <c r="AO638" s="76"/>
      <c r="AP638" s="76"/>
      <c r="AQ638" s="76"/>
      <c r="AS638" s="2257"/>
      <c r="AT638" s="2253"/>
      <c r="AU638" s="2253"/>
      <c r="AV638" s="2253"/>
      <c r="AW638" s="2253"/>
      <c r="AX638" s="2253"/>
      <c r="AY638" s="2621"/>
      <c r="BF638"/>
      <c r="BG638"/>
      <c r="BH638"/>
      <c r="BI638"/>
      <c r="BJ638"/>
      <c r="BK638"/>
      <c r="BL638"/>
      <c r="BN638" s="4">
        <v>1</v>
      </c>
    </row>
    <row r="639" spans="1:66" s="48" customFormat="1" ht="21" customHeight="1" x14ac:dyDescent="0.25">
      <c r="A639" s="1401" t="str">
        <f t="shared" si="170"/>
        <v>►</v>
      </c>
      <c r="B639" s="1402" t="str">
        <f t="shared" si="171"/>
        <v>►</v>
      </c>
      <c r="C639" s="1403" t="str">
        <f t="shared" si="176"/>
        <v>►</v>
      </c>
      <c r="D639" s="2475" t="str">
        <f t="shared" si="172"/>
        <v>►</v>
      </c>
      <c r="E639" s="1402" t="str">
        <f t="shared" si="177"/>
        <v>►</v>
      </c>
      <c r="F639" s="1402" t="str">
        <f t="shared" si="178"/>
        <v>►</v>
      </c>
      <c r="G639" s="1402" t="str">
        <f t="shared" si="179"/>
        <v>►</v>
      </c>
      <c r="H639" s="3725"/>
      <c r="R639" s="2607"/>
      <c r="S639" s="2441"/>
      <c r="T639" s="2443"/>
      <c r="U639" s="2442"/>
      <c r="V639" s="2589">
        <f t="shared" si="180"/>
        <v>0</v>
      </c>
      <c r="W639" s="2590" t="str">
        <f>IF(OR(V639=0, ISBLANK(P639)), "", TEXT(ROUND(V639/INDEX(AI285:AI347, MATCH(P639, AH285:AH347, 0)), 0),"# ##0") &amp; " " &amp; P639)</f>
        <v/>
      </c>
      <c r="X639" s="2591">
        <f t="shared" si="181"/>
        <v>0</v>
      </c>
      <c r="Y639" s="2592">
        <f t="shared" si="182"/>
        <v>0</v>
      </c>
      <c r="Z639" s="2592" t="str">
        <f t="shared" si="183"/>
        <v/>
      </c>
      <c r="AA639" s="2581"/>
      <c r="AB639" s="2593">
        <f t="shared" si="174"/>
        <v>0</v>
      </c>
      <c r="AC639" s="2583">
        <v>1</v>
      </c>
      <c r="AD639" s="2594">
        <f t="shared" si="184"/>
        <v>0</v>
      </c>
      <c r="AE639" s="2564"/>
      <c r="AF639" s="2573">
        <f t="shared" si="175"/>
        <v>0</v>
      </c>
      <c r="AG639" s="2574">
        <f t="shared" si="185"/>
        <v>0</v>
      </c>
      <c r="AL639" s="1401" t="str">
        <f t="shared" si="173"/>
        <v>►</v>
      </c>
      <c r="AN639" s="76"/>
      <c r="AO639" s="76"/>
      <c r="AP639" s="76"/>
      <c r="AQ639" s="76"/>
      <c r="AS639" s="2257"/>
      <c r="AT639" s="2253"/>
      <c r="AU639" s="2253"/>
      <c r="AV639" s="2253"/>
      <c r="AW639" s="2253"/>
      <c r="AX639" s="2253"/>
      <c r="AY639" s="2621"/>
      <c r="BF639"/>
      <c r="BG639"/>
      <c r="BH639"/>
      <c r="BI639"/>
      <c r="BJ639"/>
      <c r="BK639"/>
      <c r="BL639"/>
      <c r="BN639" s="4">
        <v>1</v>
      </c>
    </row>
    <row r="640" spans="1:66" s="48" customFormat="1" ht="21" customHeight="1" x14ac:dyDescent="0.25">
      <c r="A640" s="1401" t="str">
        <f t="shared" si="170"/>
        <v>►</v>
      </c>
      <c r="B640" s="1402" t="str">
        <f t="shared" si="171"/>
        <v>►</v>
      </c>
      <c r="C640" s="1403" t="str">
        <f t="shared" si="176"/>
        <v>►</v>
      </c>
      <c r="D640" s="2475" t="str">
        <f t="shared" si="172"/>
        <v>►</v>
      </c>
      <c r="E640" s="1402" t="str">
        <f t="shared" si="177"/>
        <v>►</v>
      </c>
      <c r="F640" s="1402" t="str">
        <f t="shared" si="178"/>
        <v>►</v>
      </c>
      <c r="G640" s="1402" t="str">
        <f t="shared" si="179"/>
        <v>►</v>
      </c>
      <c r="H640" s="3725"/>
      <c r="R640" s="2607"/>
      <c r="S640" s="2441"/>
      <c r="T640" s="2443"/>
      <c r="U640" s="2442"/>
      <c r="V640" s="2577">
        <f t="shared" si="180"/>
        <v>0</v>
      </c>
      <c r="W640" s="2578" t="str">
        <f>IF(OR(V640=0, ISBLANK(P640)), "", TEXT(ROUND(V640/INDEX(AI285:AI347, MATCH(P640, AH285:AH347, 0)), 0),"# ##0") &amp; " " &amp; P640)</f>
        <v/>
      </c>
      <c r="X640" s="2579">
        <f t="shared" si="181"/>
        <v>0</v>
      </c>
      <c r="Y640" s="2580">
        <f t="shared" si="182"/>
        <v>0</v>
      </c>
      <c r="Z640" s="2580" t="str">
        <f t="shared" si="183"/>
        <v/>
      </c>
      <c r="AA640" s="2581"/>
      <c r="AB640" s="2582">
        <f t="shared" si="174"/>
        <v>0</v>
      </c>
      <c r="AC640" s="2583">
        <v>1</v>
      </c>
      <c r="AD640" s="2584">
        <f t="shared" si="184"/>
        <v>0</v>
      </c>
      <c r="AE640" s="2564"/>
      <c r="AF640" s="2573">
        <f t="shared" si="175"/>
        <v>0</v>
      </c>
      <c r="AG640" s="2574">
        <f t="shared" si="185"/>
        <v>0</v>
      </c>
      <c r="AL640" s="1401" t="str">
        <f t="shared" si="173"/>
        <v>►</v>
      </c>
      <c r="AN640" s="76"/>
      <c r="AO640" s="76"/>
      <c r="AP640" s="76"/>
      <c r="AQ640" s="76"/>
      <c r="AS640" s="2257"/>
      <c r="AT640" s="2253"/>
      <c r="AU640" s="2253"/>
      <c r="AV640" s="2253"/>
      <c r="AW640" s="2253"/>
      <c r="AX640" s="2253"/>
      <c r="AY640" s="2621"/>
      <c r="BF640"/>
      <c r="BG640"/>
      <c r="BH640"/>
      <c r="BI640"/>
      <c r="BJ640"/>
      <c r="BK640"/>
      <c r="BL640"/>
      <c r="BN640" s="4">
        <v>1</v>
      </c>
    </row>
    <row r="641" spans="1:66" s="48" customFormat="1" ht="21" customHeight="1" x14ac:dyDescent="0.25">
      <c r="A641" s="1401" t="str">
        <f t="shared" si="170"/>
        <v>►</v>
      </c>
      <c r="B641" s="1402" t="str">
        <f t="shared" si="171"/>
        <v>►</v>
      </c>
      <c r="C641" s="1403" t="str">
        <f t="shared" si="176"/>
        <v>►</v>
      </c>
      <c r="D641" s="2475" t="str">
        <f t="shared" si="172"/>
        <v>►</v>
      </c>
      <c r="E641" s="1402" t="str">
        <f t="shared" si="177"/>
        <v>►</v>
      </c>
      <c r="F641" s="1402" t="str">
        <f t="shared" si="178"/>
        <v>►</v>
      </c>
      <c r="G641" s="1402" t="str">
        <f t="shared" si="179"/>
        <v>►</v>
      </c>
      <c r="H641" s="3725"/>
      <c r="R641" s="2607"/>
      <c r="S641" s="2441"/>
      <c r="T641" s="2443"/>
      <c r="U641" s="2442"/>
      <c r="V641" s="2589">
        <f t="shared" si="180"/>
        <v>0</v>
      </c>
      <c r="W641" s="2590" t="str">
        <f>IF(OR(V641=0, ISBLANK(P641)), "", TEXT(ROUND(V641/INDEX(AI285:AI347, MATCH(P641, AH285:AH347, 0)), 0),"# ##0") &amp; " " &amp; P641)</f>
        <v/>
      </c>
      <c r="X641" s="2591">
        <f t="shared" si="181"/>
        <v>0</v>
      </c>
      <c r="Y641" s="2592">
        <f t="shared" si="182"/>
        <v>0</v>
      </c>
      <c r="Z641" s="2592" t="str">
        <f t="shared" si="183"/>
        <v/>
      </c>
      <c r="AA641" s="2581"/>
      <c r="AB641" s="2593">
        <f t="shared" si="174"/>
        <v>0</v>
      </c>
      <c r="AC641" s="2583">
        <v>1</v>
      </c>
      <c r="AD641" s="2594">
        <f t="shared" si="184"/>
        <v>0</v>
      </c>
      <c r="AE641" s="2564"/>
      <c r="AF641" s="2573">
        <f t="shared" si="175"/>
        <v>0</v>
      </c>
      <c r="AG641" s="2574">
        <f t="shared" si="185"/>
        <v>0</v>
      </c>
      <c r="AL641" s="1401" t="str">
        <f t="shared" si="173"/>
        <v>►</v>
      </c>
      <c r="AN641" s="76"/>
      <c r="AO641" s="76"/>
      <c r="AP641" s="76"/>
      <c r="AQ641" s="76"/>
      <c r="AS641" s="2257"/>
      <c r="AT641" s="2253"/>
      <c r="AU641" s="2253"/>
      <c r="AV641" s="2253"/>
      <c r="AW641" s="2253"/>
      <c r="AX641" s="2253"/>
      <c r="AY641" s="2621"/>
      <c r="BF641"/>
      <c r="BG641"/>
      <c r="BH641"/>
      <c r="BI641"/>
      <c r="BJ641"/>
      <c r="BK641"/>
      <c r="BL641"/>
      <c r="BN641" s="4">
        <v>1</v>
      </c>
    </row>
    <row r="642" spans="1:66" s="48" customFormat="1" ht="21" customHeight="1" x14ac:dyDescent="0.25">
      <c r="A642" s="1401" t="str">
        <f t="shared" si="170"/>
        <v>►</v>
      </c>
      <c r="B642" s="1402" t="str">
        <f t="shared" si="171"/>
        <v>►</v>
      </c>
      <c r="C642" s="1403" t="str">
        <f t="shared" si="176"/>
        <v>►</v>
      </c>
      <c r="D642" s="2475" t="str">
        <f t="shared" si="172"/>
        <v>►</v>
      </c>
      <c r="E642" s="1402" t="str">
        <f t="shared" si="177"/>
        <v>►</v>
      </c>
      <c r="F642" s="1402" t="str">
        <f t="shared" si="178"/>
        <v>►</v>
      </c>
      <c r="G642" s="1402" t="str">
        <f t="shared" si="179"/>
        <v>►</v>
      </c>
      <c r="H642" s="3725"/>
      <c r="R642" s="2607"/>
      <c r="S642" s="2441"/>
      <c r="T642" s="2443"/>
      <c r="U642" s="2442"/>
      <c r="V642" s="2577">
        <f t="shared" si="180"/>
        <v>0</v>
      </c>
      <c r="W642" s="2578" t="str">
        <f>IF(OR(V642=0, ISBLANK(P642)), "", TEXT(ROUND(V642/INDEX(AI285:AI347, MATCH(P642, AH285:AH347, 0)), 0),"# ##0") &amp; " " &amp; P642)</f>
        <v/>
      </c>
      <c r="X642" s="2579">
        <f t="shared" si="181"/>
        <v>0</v>
      </c>
      <c r="Y642" s="2580">
        <f t="shared" si="182"/>
        <v>0</v>
      </c>
      <c r="Z642" s="2580" t="str">
        <f t="shared" si="183"/>
        <v/>
      </c>
      <c r="AA642" s="2581"/>
      <c r="AB642" s="2582">
        <f t="shared" si="174"/>
        <v>0</v>
      </c>
      <c r="AC642" s="2583">
        <v>1</v>
      </c>
      <c r="AD642" s="2584">
        <f t="shared" si="184"/>
        <v>0</v>
      </c>
      <c r="AE642" s="2564"/>
      <c r="AF642" s="2573">
        <f t="shared" si="175"/>
        <v>0</v>
      </c>
      <c r="AG642" s="2574">
        <f t="shared" si="185"/>
        <v>0</v>
      </c>
      <c r="AL642" s="1401" t="str">
        <f t="shared" si="173"/>
        <v>►</v>
      </c>
      <c r="AN642" s="76"/>
      <c r="AO642" s="76"/>
      <c r="AP642" s="76"/>
      <c r="AQ642" s="76"/>
      <c r="AS642" s="2257"/>
      <c r="AT642" s="2253"/>
      <c r="AU642" s="2253"/>
      <c r="AV642" s="2253"/>
      <c r="AW642" s="2253"/>
      <c r="AX642" s="2253"/>
      <c r="AY642" s="2621"/>
      <c r="BF642"/>
      <c r="BG642"/>
      <c r="BH642"/>
      <c r="BI642"/>
      <c r="BJ642"/>
      <c r="BK642"/>
      <c r="BL642"/>
      <c r="BN642" s="4">
        <v>1</v>
      </c>
    </row>
    <row r="643" spans="1:66" s="48" customFormat="1" ht="21" customHeight="1" x14ac:dyDescent="0.25">
      <c r="A643" s="1401" t="str">
        <f t="shared" si="170"/>
        <v>►</v>
      </c>
      <c r="B643" s="1402" t="str">
        <f t="shared" si="171"/>
        <v>►</v>
      </c>
      <c r="C643" s="1403" t="str">
        <f t="shared" si="176"/>
        <v>►</v>
      </c>
      <c r="D643" s="2475" t="str">
        <f t="shared" si="172"/>
        <v>►</v>
      </c>
      <c r="E643" s="1402" t="str">
        <f t="shared" si="177"/>
        <v>►</v>
      </c>
      <c r="F643" s="1402" t="str">
        <f t="shared" si="178"/>
        <v>►</v>
      </c>
      <c r="G643" s="1402" t="str">
        <f t="shared" si="179"/>
        <v>►</v>
      </c>
      <c r="H643" s="3725"/>
      <c r="R643" s="2607"/>
      <c r="S643" s="2441"/>
      <c r="T643" s="2443"/>
      <c r="U643" s="2442"/>
      <c r="V643" s="2589">
        <f t="shared" si="180"/>
        <v>0</v>
      </c>
      <c r="W643" s="2590" t="str">
        <f>IF(OR(V643=0, ISBLANK(P643)), "", TEXT(ROUND(V643/INDEX(AI285:AI347, MATCH(P643, AH285:AH347, 0)), 0),"# ##0") &amp; " " &amp; P643)</f>
        <v/>
      </c>
      <c r="X643" s="2591">
        <f t="shared" si="181"/>
        <v>0</v>
      </c>
      <c r="Y643" s="2592">
        <f t="shared" si="182"/>
        <v>0</v>
      </c>
      <c r="Z643" s="2592" t="str">
        <f t="shared" si="183"/>
        <v/>
      </c>
      <c r="AA643" s="2581"/>
      <c r="AB643" s="2593">
        <f t="shared" si="174"/>
        <v>0</v>
      </c>
      <c r="AC643" s="2583">
        <v>1</v>
      </c>
      <c r="AD643" s="2594">
        <f t="shared" si="184"/>
        <v>0</v>
      </c>
      <c r="AE643" s="2564"/>
      <c r="AF643" s="2573">
        <f t="shared" si="175"/>
        <v>0</v>
      </c>
      <c r="AG643" s="2574">
        <f t="shared" si="185"/>
        <v>0</v>
      </c>
      <c r="AL643" s="1401" t="str">
        <f t="shared" si="173"/>
        <v>►</v>
      </c>
      <c r="AN643" s="76"/>
      <c r="AO643" s="76"/>
      <c r="AP643" s="76"/>
      <c r="AQ643" s="76"/>
      <c r="AS643" s="2257"/>
      <c r="AT643" s="2253"/>
      <c r="AU643" s="2253"/>
      <c r="AV643" s="2253"/>
      <c r="AW643" s="2253"/>
      <c r="AX643" s="2253"/>
      <c r="AY643" s="2621"/>
      <c r="BF643"/>
      <c r="BG643"/>
      <c r="BH643"/>
      <c r="BI643"/>
      <c r="BJ643"/>
      <c r="BK643"/>
      <c r="BL643"/>
      <c r="BN643" s="4">
        <v>1</v>
      </c>
    </row>
    <row r="644" spans="1:66" s="48" customFormat="1" ht="21" customHeight="1" x14ac:dyDescent="0.25">
      <c r="A644" s="1401" t="str">
        <f t="shared" si="170"/>
        <v>►</v>
      </c>
      <c r="B644" s="1402" t="str">
        <f t="shared" si="171"/>
        <v>►</v>
      </c>
      <c r="C644" s="1403" t="str">
        <f t="shared" si="176"/>
        <v>►</v>
      </c>
      <c r="D644" s="2475" t="str">
        <f t="shared" si="172"/>
        <v>►</v>
      </c>
      <c r="E644" s="1402" t="str">
        <f t="shared" si="177"/>
        <v>►</v>
      </c>
      <c r="F644" s="1402" t="str">
        <f t="shared" si="178"/>
        <v>►</v>
      </c>
      <c r="G644" s="1402" t="str">
        <f t="shared" si="179"/>
        <v>►</v>
      </c>
      <c r="H644" s="3725"/>
      <c r="R644" s="2607"/>
      <c r="S644" s="2441"/>
      <c r="T644" s="2443"/>
      <c r="U644" s="2442"/>
      <c r="V644" s="2577">
        <f t="shared" si="180"/>
        <v>0</v>
      </c>
      <c r="W644" s="2578" t="str">
        <f>IF(OR(V644=0, ISBLANK(P644)), "", TEXT(ROUND(V644/INDEX(AI285:AI347, MATCH(P644, AH285:AH347, 0)), 0),"# ##0") &amp; " " &amp; P644)</f>
        <v/>
      </c>
      <c r="X644" s="2579">
        <f t="shared" si="181"/>
        <v>0</v>
      </c>
      <c r="Y644" s="2580">
        <f t="shared" si="182"/>
        <v>0</v>
      </c>
      <c r="Z644" s="2580" t="str">
        <f t="shared" si="183"/>
        <v/>
      </c>
      <c r="AA644" s="2581"/>
      <c r="AB644" s="2582">
        <f t="shared" si="174"/>
        <v>0</v>
      </c>
      <c r="AC644" s="2583">
        <v>1</v>
      </c>
      <c r="AD644" s="2584">
        <f t="shared" si="184"/>
        <v>0</v>
      </c>
      <c r="AE644" s="2564"/>
      <c r="AF644" s="2573">
        <f t="shared" si="175"/>
        <v>0</v>
      </c>
      <c r="AG644" s="2574">
        <f t="shared" si="185"/>
        <v>0</v>
      </c>
      <c r="AL644" s="1401" t="str">
        <f t="shared" si="173"/>
        <v>►</v>
      </c>
      <c r="AN644" s="76"/>
      <c r="AO644" s="76"/>
      <c r="AP644" s="76"/>
      <c r="AQ644" s="76"/>
      <c r="AS644" s="2257"/>
      <c r="AT644" s="2253"/>
      <c r="AU644" s="2253"/>
      <c r="AV644" s="2253"/>
      <c r="AW644" s="2253"/>
      <c r="AX644" s="2253"/>
      <c r="AY644" s="2621"/>
      <c r="BF644"/>
      <c r="BG644"/>
      <c r="BH644"/>
      <c r="BI644"/>
      <c r="BJ644"/>
      <c r="BK644"/>
      <c r="BL644"/>
      <c r="BN644" s="4">
        <v>1</v>
      </c>
    </row>
    <row r="645" spans="1:66" s="48" customFormat="1" ht="21" customHeight="1" x14ac:dyDescent="0.25">
      <c r="A645" s="1401" t="str">
        <f t="shared" si="170"/>
        <v>►</v>
      </c>
      <c r="B645" s="1402" t="str">
        <f t="shared" si="171"/>
        <v>►</v>
      </c>
      <c r="C645" s="1403" t="str">
        <f t="shared" si="176"/>
        <v>►</v>
      </c>
      <c r="D645" s="2475" t="str">
        <f t="shared" si="172"/>
        <v>►</v>
      </c>
      <c r="E645" s="1402" t="str">
        <f t="shared" si="177"/>
        <v>►</v>
      </c>
      <c r="F645" s="1402" t="str">
        <f t="shared" si="178"/>
        <v>►</v>
      </c>
      <c r="G645" s="1402" t="str">
        <f t="shared" si="179"/>
        <v>►</v>
      </c>
      <c r="H645" s="3725"/>
      <c r="R645" s="2607"/>
      <c r="S645" s="2441"/>
      <c r="T645" s="2443"/>
      <c r="U645" s="2442"/>
      <c r="V645" s="2589">
        <f t="shared" si="180"/>
        <v>0</v>
      </c>
      <c r="W645" s="2590" t="str">
        <f>IF(OR(V645=0, ISBLANK(P645)), "", TEXT(ROUND(V645/INDEX(AI285:AI347, MATCH(P645, AH285:AH347, 0)), 0),"# ##0") &amp; " " &amp; P645)</f>
        <v/>
      </c>
      <c r="X645" s="2591">
        <f t="shared" si="181"/>
        <v>0</v>
      </c>
      <c r="Y645" s="2592">
        <f t="shared" si="182"/>
        <v>0</v>
      </c>
      <c r="Z645" s="2592" t="str">
        <f t="shared" si="183"/>
        <v/>
      </c>
      <c r="AA645" s="2581"/>
      <c r="AB645" s="2593">
        <f t="shared" si="174"/>
        <v>0</v>
      </c>
      <c r="AC645" s="2583">
        <v>1</v>
      </c>
      <c r="AD645" s="2594">
        <f t="shared" si="184"/>
        <v>0</v>
      </c>
      <c r="AE645" s="2564"/>
      <c r="AF645" s="2573">
        <f t="shared" si="175"/>
        <v>0</v>
      </c>
      <c r="AG645" s="2574">
        <f t="shared" si="185"/>
        <v>0</v>
      </c>
      <c r="AL645" s="1401" t="str">
        <f t="shared" si="173"/>
        <v>►</v>
      </c>
      <c r="AN645" s="76"/>
      <c r="AO645" s="76"/>
      <c r="AP645" s="76"/>
      <c r="AQ645" s="76"/>
      <c r="AS645" s="2257"/>
      <c r="AT645" s="2253"/>
      <c r="AU645" s="2253"/>
      <c r="AV645" s="2253"/>
      <c r="AW645" s="2253"/>
      <c r="AX645" s="2253"/>
      <c r="AY645" s="2621"/>
      <c r="BF645"/>
      <c r="BG645"/>
      <c r="BH645"/>
      <c r="BI645"/>
      <c r="BJ645"/>
      <c r="BK645"/>
      <c r="BL645"/>
      <c r="BN645" s="4">
        <v>1</v>
      </c>
    </row>
    <row r="646" spans="1:66" s="48" customFormat="1" ht="21" customHeight="1" x14ac:dyDescent="0.25">
      <c r="A646" s="1401" t="str">
        <f t="shared" si="170"/>
        <v>►</v>
      </c>
      <c r="B646" s="1402" t="str">
        <f t="shared" si="171"/>
        <v>►</v>
      </c>
      <c r="C646" s="1403" t="str">
        <f t="shared" si="176"/>
        <v>►</v>
      </c>
      <c r="D646" s="2475" t="str">
        <f t="shared" si="172"/>
        <v>►</v>
      </c>
      <c r="E646" s="1402" t="str">
        <f t="shared" si="177"/>
        <v>►</v>
      </c>
      <c r="F646" s="1402" t="str">
        <f t="shared" si="178"/>
        <v>►</v>
      </c>
      <c r="G646" s="1402" t="str">
        <f t="shared" si="179"/>
        <v>►</v>
      </c>
      <c r="H646" s="3725"/>
      <c r="R646" s="2607"/>
      <c r="S646" s="2441"/>
      <c r="T646" s="2443"/>
      <c r="U646" s="2442"/>
      <c r="V646" s="2577">
        <f t="shared" si="180"/>
        <v>0</v>
      </c>
      <c r="W646" s="2578" t="str">
        <f>IF(OR(V646=0, ISBLANK(P646)), "", TEXT(ROUND(V646/INDEX(AI285:AI347, MATCH(P646, AH285:AH347, 0)), 0),"# ##0") &amp; " " &amp; P646)</f>
        <v/>
      </c>
      <c r="X646" s="2579">
        <f t="shared" si="181"/>
        <v>0</v>
      </c>
      <c r="Y646" s="2580">
        <f t="shared" si="182"/>
        <v>0</v>
      </c>
      <c r="Z646" s="2580" t="str">
        <f t="shared" si="183"/>
        <v/>
      </c>
      <c r="AA646" s="2581"/>
      <c r="AB646" s="2582">
        <f t="shared" si="174"/>
        <v>0</v>
      </c>
      <c r="AC646" s="2583">
        <v>1</v>
      </c>
      <c r="AD646" s="2584">
        <f t="shared" si="184"/>
        <v>0</v>
      </c>
      <c r="AE646" s="2564"/>
      <c r="AF646" s="2573">
        <f t="shared" si="175"/>
        <v>0</v>
      </c>
      <c r="AG646" s="2574">
        <f t="shared" si="185"/>
        <v>0</v>
      </c>
      <c r="AL646" s="1401" t="str">
        <f t="shared" si="173"/>
        <v>►</v>
      </c>
      <c r="AN646" s="76"/>
      <c r="AO646" s="76"/>
      <c r="AP646" s="76"/>
      <c r="AQ646" s="76"/>
      <c r="AS646" s="2257"/>
      <c r="AT646" s="2253"/>
      <c r="AU646" s="2253"/>
      <c r="AV646" s="2253"/>
      <c r="AW646" s="2253"/>
      <c r="AX646" s="2253"/>
      <c r="AY646" s="2621"/>
      <c r="BF646"/>
      <c r="BG646"/>
      <c r="BH646"/>
      <c r="BI646"/>
      <c r="BJ646"/>
      <c r="BK646"/>
      <c r="BL646"/>
      <c r="BN646" s="4">
        <v>1</v>
      </c>
    </row>
    <row r="647" spans="1:66" s="48" customFormat="1" ht="21" customHeight="1" x14ac:dyDescent="0.25">
      <c r="A647" s="1401" t="str">
        <f t="shared" si="170"/>
        <v>►</v>
      </c>
      <c r="B647" s="1402" t="str">
        <f t="shared" si="171"/>
        <v>►</v>
      </c>
      <c r="C647" s="1403" t="str">
        <f t="shared" si="176"/>
        <v>►</v>
      </c>
      <c r="D647" s="2475" t="str">
        <f t="shared" si="172"/>
        <v>►</v>
      </c>
      <c r="E647" s="1402" t="str">
        <f t="shared" si="177"/>
        <v>►</v>
      </c>
      <c r="F647" s="1402" t="str">
        <f t="shared" si="178"/>
        <v>►</v>
      </c>
      <c r="G647" s="1402" t="str">
        <f t="shared" si="179"/>
        <v>►</v>
      </c>
      <c r="H647" s="3725"/>
      <c r="R647" s="2607"/>
      <c r="S647" s="2441"/>
      <c r="T647" s="2443"/>
      <c r="U647" s="2442"/>
      <c r="V647" s="2589">
        <f t="shared" si="180"/>
        <v>0</v>
      </c>
      <c r="W647" s="2590" t="str">
        <f>IF(OR(V647=0, ISBLANK(P647)), "", TEXT(ROUND(V647/INDEX(AI285:AI347, MATCH(P647, AH285:AH347, 0)), 0),"# ##0") &amp; " " &amp; P647)</f>
        <v/>
      </c>
      <c r="X647" s="2591">
        <f t="shared" si="181"/>
        <v>0</v>
      </c>
      <c r="Y647" s="2592">
        <f t="shared" si="182"/>
        <v>0</v>
      </c>
      <c r="Z647" s="2592" t="str">
        <f t="shared" si="183"/>
        <v/>
      </c>
      <c r="AA647" s="2581"/>
      <c r="AB647" s="2593">
        <f t="shared" si="174"/>
        <v>0</v>
      </c>
      <c r="AC647" s="2583">
        <v>1</v>
      </c>
      <c r="AD647" s="2594">
        <f t="shared" si="184"/>
        <v>0</v>
      </c>
      <c r="AE647" s="2564"/>
      <c r="AF647" s="2573">
        <f t="shared" si="175"/>
        <v>0</v>
      </c>
      <c r="AG647" s="2574">
        <f t="shared" si="185"/>
        <v>0</v>
      </c>
      <c r="AL647" s="1401" t="str">
        <f t="shared" si="173"/>
        <v>►</v>
      </c>
      <c r="AN647" s="76"/>
      <c r="AO647" s="76"/>
      <c r="AP647" s="76"/>
      <c r="AQ647" s="76"/>
      <c r="AS647" s="2257"/>
      <c r="AT647" s="2253"/>
      <c r="AU647" s="2253"/>
      <c r="AV647" s="2253"/>
      <c r="AW647" s="2253"/>
      <c r="AX647" s="2253"/>
      <c r="AY647" s="2621"/>
      <c r="BF647"/>
      <c r="BG647"/>
      <c r="BH647"/>
      <c r="BI647"/>
      <c r="BJ647"/>
      <c r="BK647"/>
      <c r="BL647"/>
      <c r="BN647" s="4">
        <v>1</v>
      </c>
    </row>
    <row r="648" spans="1:66" s="48" customFormat="1" ht="21" customHeight="1" x14ac:dyDescent="0.25">
      <c r="A648" s="1401" t="str">
        <f t="shared" si="170"/>
        <v>►</v>
      </c>
      <c r="B648" s="1402" t="str">
        <f t="shared" si="171"/>
        <v>►</v>
      </c>
      <c r="C648" s="1403" t="str">
        <f t="shared" si="176"/>
        <v>►</v>
      </c>
      <c r="D648" s="2475" t="str">
        <f t="shared" si="172"/>
        <v>►</v>
      </c>
      <c r="E648" s="1402" t="str">
        <f t="shared" si="177"/>
        <v>►</v>
      </c>
      <c r="F648" s="1402" t="str">
        <f t="shared" si="178"/>
        <v>►</v>
      </c>
      <c r="G648" s="1402" t="str">
        <f t="shared" si="179"/>
        <v>►</v>
      </c>
      <c r="H648" s="3725"/>
      <c r="R648" s="2607"/>
      <c r="S648" s="2441"/>
      <c r="T648" s="2443"/>
      <c r="U648" s="2442"/>
      <c r="V648" s="2577">
        <f t="shared" si="180"/>
        <v>0</v>
      </c>
      <c r="W648" s="2578" t="str">
        <f>IF(OR(V648=0, ISBLANK(P648)), "", TEXT(ROUND(V648/INDEX(AI285:AI347, MATCH(P648, AH285:AH347, 0)), 0),"# ##0") &amp; " " &amp; P648)</f>
        <v/>
      </c>
      <c r="X648" s="2579">
        <f t="shared" si="181"/>
        <v>0</v>
      </c>
      <c r="Y648" s="2580">
        <f t="shared" si="182"/>
        <v>0</v>
      </c>
      <c r="Z648" s="2580" t="str">
        <f t="shared" si="183"/>
        <v/>
      </c>
      <c r="AA648" s="2581"/>
      <c r="AB648" s="2582">
        <f t="shared" si="174"/>
        <v>0</v>
      </c>
      <c r="AC648" s="2583">
        <v>1</v>
      </c>
      <c r="AD648" s="2584">
        <f t="shared" si="184"/>
        <v>0</v>
      </c>
      <c r="AE648" s="2564"/>
      <c r="AF648" s="2573">
        <f t="shared" si="175"/>
        <v>0</v>
      </c>
      <c r="AG648" s="2574">
        <f t="shared" si="185"/>
        <v>0</v>
      </c>
      <c r="AL648" s="1401" t="str">
        <f t="shared" si="173"/>
        <v>►</v>
      </c>
      <c r="AN648" s="76"/>
      <c r="AO648" s="76"/>
      <c r="AP648" s="76"/>
      <c r="AQ648" s="76"/>
      <c r="AS648" s="2257"/>
      <c r="AT648" s="2253"/>
      <c r="AU648" s="2253"/>
      <c r="AV648" s="2253"/>
      <c r="AW648" s="2253"/>
      <c r="AX648" s="2253"/>
      <c r="AY648" s="2621"/>
      <c r="BF648"/>
      <c r="BG648"/>
      <c r="BH648"/>
      <c r="BI648"/>
      <c r="BJ648"/>
      <c r="BK648"/>
      <c r="BL648"/>
      <c r="BN648" s="4">
        <v>1</v>
      </c>
    </row>
    <row r="649" spans="1:66" s="48" customFormat="1" ht="21" customHeight="1" x14ac:dyDescent="0.25">
      <c r="A649" s="1401" t="str">
        <f t="shared" si="170"/>
        <v>►</v>
      </c>
      <c r="B649" s="1402" t="str">
        <f t="shared" si="171"/>
        <v>►</v>
      </c>
      <c r="C649" s="1403" t="str">
        <f t="shared" si="176"/>
        <v>►</v>
      </c>
      <c r="D649" s="2475" t="str">
        <f t="shared" si="172"/>
        <v>►</v>
      </c>
      <c r="E649" s="1402" t="str">
        <f t="shared" si="177"/>
        <v>►</v>
      </c>
      <c r="F649" s="1402" t="str">
        <f t="shared" si="178"/>
        <v>►</v>
      </c>
      <c r="G649" s="1402" t="str">
        <f t="shared" si="179"/>
        <v>►</v>
      </c>
      <c r="H649" s="3725"/>
      <c r="R649" s="2607"/>
      <c r="S649" s="2441"/>
      <c r="T649" s="2443"/>
      <c r="U649" s="2442"/>
      <c r="V649" s="2589">
        <f t="shared" si="180"/>
        <v>0</v>
      </c>
      <c r="W649" s="2590" t="str">
        <f>IF(OR(V649=0, ISBLANK(P649)), "", TEXT(ROUND(V649/INDEX(AI285:AI347, MATCH(P649, AH285:AH347, 0)), 0),"# ##0") &amp; " " &amp; P649)</f>
        <v/>
      </c>
      <c r="X649" s="2591">
        <f t="shared" si="181"/>
        <v>0</v>
      </c>
      <c r="Y649" s="2592">
        <f t="shared" si="182"/>
        <v>0</v>
      </c>
      <c r="Z649" s="2592" t="str">
        <f t="shared" si="183"/>
        <v/>
      </c>
      <c r="AA649" s="2581"/>
      <c r="AB649" s="2593">
        <f t="shared" si="174"/>
        <v>0</v>
      </c>
      <c r="AC649" s="2583">
        <v>1</v>
      </c>
      <c r="AD649" s="2594">
        <f t="shared" si="184"/>
        <v>0</v>
      </c>
      <c r="AE649" s="2564"/>
      <c r="AF649" s="2573">
        <f t="shared" si="175"/>
        <v>0</v>
      </c>
      <c r="AG649" s="2574">
        <f t="shared" si="185"/>
        <v>0</v>
      </c>
      <c r="AL649" s="1401" t="str">
        <f t="shared" si="173"/>
        <v>►</v>
      </c>
      <c r="AN649" s="76"/>
      <c r="AO649" s="76"/>
      <c r="AP649" s="76"/>
      <c r="AQ649" s="76"/>
      <c r="AS649" s="2257"/>
      <c r="AT649" s="2253"/>
      <c r="AU649" s="2253"/>
      <c r="AV649" s="2253"/>
      <c r="AW649" s="2253"/>
      <c r="AX649" s="2253"/>
      <c r="AY649" s="2621"/>
      <c r="BF649"/>
      <c r="BG649"/>
      <c r="BH649"/>
      <c r="BI649"/>
      <c r="BJ649"/>
      <c r="BK649"/>
      <c r="BL649"/>
      <c r="BN649" s="4">
        <v>1</v>
      </c>
    </row>
    <row r="650" spans="1:66" s="48" customFormat="1" ht="21" customHeight="1" x14ac:dyDescent="0.25">
      <c r="A650" s="1401" t="str">
        <f t="shared" si="170"/>
        <v>►</v>
      </c>
      <c r="B650" s="1402" t="str">
        <f t="shared" si="171"/>
        <v>►</v>
      </c>
      <c r="C650" s="1403" t="str">
        <f t="shared" si="176"/>
        <v>►</v>
      </c>
      <c r="D650" s="2475" t="str">
        <f t="shared" si="172"/>
        <v>►</v>
      </c>
      <c r="E650" s="1402" t="str">
        <f t="shared" si="177"/>
        <v>►</v>
      </c>
      <c r="F650" s="1402" t="str">
        <f t="shared" si="178"/>
        <v>►</v>
      </c>
      <c r="G650" s="1402" t="str">
        <f t="shared" si="179"/>
        <v>►</v>
      </c>
      <c r="H650" s="3725"/>
      <c r="R650" s="2607"/>
      <c r="S650" s="2441"/>
      <c r="T650" s="2443"/>
      <c r="U650" s="2442"/>
      <c r="V650" s="2577">
        <f t="shared" si="180"/>
        <v>0</v>
      </c>
      <c r="W650" s="2578" t="str">
        <f>IF(OR(V650=0, ISBLANK(P650)), "", TEXT(ROUND(V650/INDEX(AI285:AI347, MATCH(P650, AH285:AH347, 0)), 0),"# ##0") &amp; " " &amp; P650)</f>
        <v/>
      </c>
      <c r="X650" s="2579">
        <f t="shared" si="181"/>
        <v>0</v>
      </c>
      <c r="Y650" s="2580">
        <f t="shared" si="182"/>
        <v>0</v>
      </c>
      <c r="Z650" s="2580" t="str">
        <f t="shared" si="183"/>
        <v/>
      </c>
      <c r="AA650" s="2581"/>
      <c r="AB650" s="2582">
        <f t="shared" si="174"/>
        <v>0</v>
      </c>
      <c r="AC650" s="2583">
        <v>1</v>
      </c>
      <c r="AD650" s="2584">
        <f t="shared" si="184"/>
        <v>0</v>
      </c>
      <c r="AE650" s="2564"/>
      <c r="AF650" s="2573">
        <f t="shared" si="175"/>
        <v>0</v>
      </c>
      <c r="AG650" s="2574">
        <f t="shared" si="185"/>
        <v>0</v>
      </c>
      <c r="AL650" s="1401" t="str">
        <f t="shared" si="173"/>
        <v>►</v>
      </c>
      <c r="AN650" s="76"/>
      <c r="AO650" s="76"/>
      <c r="AP650" s="76"/>
      <c r="AQ650" s="76"/>
      <c r="AS650" s="2257"/>
      <c r="AT650" s="2253"/>
      <c r="AU650" s="2253"/>
      <c r="AV650" s="2253"/>
      <c r="AW650" s="2253"/>
      <c r="AX650" s="2253"/>
      <c r="AY650" s="2621"/>
      <c r="BF650"/>
      <c r="BG650"/>
      <c r="BH650"/>
      <c r="BI650"/>
      <c r="BJ650"/>
      <c r="BK650"/>
      <c r="BL650"/>
      <c r="BN650" s="4">
        <v>1</v>
      </c>
    </row>
    <row r="651" spans="1:66" s="48" customFormat="1" ht="21" customHeight="1" x14ac:dyDescent="0.25">
      <c r="A651" s="1401" t="str">
        <f t="shared" si="170"/>
        <v>►</v>
      </c>
      <c r="B651" s="1402" t="str">
        <f t="shared" si="171"/>
        <v>►</v>
      </c>
      <c r="C651" s="1403" t="str">
        <f t="shared" si="176"/>
        <v>►</v>
      </c>
      <c r="D651" s="2475" t="str">
        <f t="shared" si="172"/>
        <v>►</v>
      </c>
      <c r="E651" s="1402" t="str">
        <f t="shared" si="177"/>
        <v>►</v>
      </c>
      <c r="F651" s="1402" t="str">
        <f t="shared" si="178"/>
        <v>►</v>
      </c>
      <c r="G651" s="1402" t="str">
        <f t="shared" si="179"/>
        <v>►</v>
      </c>
      <c r="H651" s="3725"/>
      <c r="R651" s="2607"/>
      <c r="S651" s="2441"/>
      <c r="T651" s="2443"/>
      <c r="U651" s="2442"/>
      <c r="V651" s="2589">
        <f t="shared" si="180"/>
        <v>0</v>
      </c>
      <c r="W651" s="2590" t="str">
        <f>IF(OR(V651=0, ISBLANK(P651)), "", TEXT(ROUND(V651/INDEX(AI285:AI347, MATCH(P651, AH285:AH347, 0)), 0),"# ##0") &amp; " " &amp; P651)</f>
        <v/>
      </c>
      <c r="X651" s="2591">
        <f t="shared" si="181"/>
        <v>0</v>
      </c>
      <c r="Y651" s="2592">
        <f t="shared" si="182"/>
        <v>0</v>
      </c>
      <c r="Z651" s="2592" t="str">
        <f t="shared" si="183"/>
        <v/>
      </c>
      <c r="AA651" s="2581"/>
      <c r="AB651" s="2593">
        <f t="shared" si="174"/>
        <v>0</v>
      </c>
      <c r="AC651" s="2583">
        <v>1</v>
      </c>
      <c r="AD651" s="2594">
        <f t="shared" si="184"/>
        <v>0</v>
      </c>
      <c r="AE651" s="2564"/>
      <c r="AF651" s="2573">
        <f t="shared" si="175"/>
        <v>0</v>
      </c>
      <c r="AG651" s="2574">
        <f t="shared" si="185"/>
        <v>0</v>
      </c>
      <c r="AL651" s="1401" t="str">
        <f t="shared" si="173"/>
        <v>►</v>
      </c>
      <c r="AN651" s="76"/>
      <c r="AO651" s="76"/>
      <c r="AP651" s="76"/>
      <c r="AQ651" s="76"/>
      <c r="AS651" s="2257"/>
      <c r="AT651" s="2253"/>
      <c r="AU651" s="2253"/>
      <c r="AV651" s="2253"/>
      <c r="AW651" s="2253"/>
      <c r="AX651" s="2253"/>
      <c r="AY651" s="2621"/>
      <c r="BF651"/>
      <c r="BG651"/>
      <c r="BH651"/>
      <c r="BI651"/>
      <c r="BJ651"/>
      <c r="BK651"/>
      <c r="BL651"/>
      <c r="BN651" s="4">
        <v>1</v>
      </c>
    </row>
    <row r="652" spans="1:66" s="48" customFormat="1" ht="21" customHeight="1" x14ac:dyDescent="0.25">
      <c r="A652" s="1401" t="str">
        <f t="shared" si="170"/>
        <v>►</v>
      </c>
      <c r="B652" s="1402" t="str">
        <f t="shared" si="171"/>
        <v>►</v>
      </c>
      <c r="C652" s="1403" t="str">
        <f t="shared" si="176"/>
        <v>►</v>
      </c>
      <c r="D652" s="2475" t="str">
        <f t="shared" si="172"/>
        <v>►</v>
      </c>
      <c r="E652" s="1402" t="str">
        <f t="shared" si="177"/>
        <v>►</v>
      </c>
      <c r="F652" s="1402" t="str">
        <f t="shared" si="178"/>
        <v>►</v>
      </c>
      <c r="G652" s="1402" t="str">
        <f t="shared" si="179"/>
        <v>►</v>
      </c>
      <c r="H652" s="3725"/>
      <c r="R652" s="2607"/>
      <c r="S652" s="2441"/>
      <c r="T652" s="2443"/>
      <c r="U652" s="2442"/>
      <c r="V652" s="2577">
        <f t="shared" si="180"/>
        <v>0</v>
      </c>
      <c r="W652" s="2578" t="str">
        <f>IF(OR(V652=0, ISBLANK(P652)), "", TEXT(ROUND(V652/INDEX(AI285:AI347, MATCH(P652, AH285:AH347, 0)), 0),"# ##0") &amp; " " &amp; P652)</f>
        <v/>
      </c>
      <c r="X652" s="2579">
        <f t="shared" si="181"/>
        <v>0</v>
      </c>
      <c r="Y652" s="2580">
        <f t="shared" si="182"/>
        <v>0</v>
      </c>
      <c r="Z652" s="2580" t="str">
        <f t="shared" si="183"/>
        <v/>
      </c>
      <c r="AA652" s="2581"/>
      <c r="AB652" s="2582">
        <f t="shared" si="174"/>
        <v>0</v>
      </c>
      <c r="AC652" s="2583">
        <v>1</v>
      </c>
      <c r="AD652" s="2584">
        <f t="shared" si="184"/>
        <v>0</v>
      </c>
      <c r="AE652" s="2564"/>
      <c r="AF652" s="2573">
        <f t="shared" si="175"/>
        <v>0</v>
      </c>
      <c r="AG652" s="2574">
        <f t="shared" si="185"/>
        <v>0</v>
      </c>
      <c r="AL652" s="1401" t="str">
        <f t="shared" si="173"/>
        <v>►</v>
      </c>
      <c r="AN652" s="76"/>
      <c r="AO652" s="76"/>
      <c r="AP652" s="76"/>
      <c r="AQ652" s="76"/>
      <c r="AS652" s="2257"/>
      <c r="AT652" s="2253"/>
      <c r="AU652" s="2253"/>
      <c r="AV652" s="2253"/>
      <c r="AW652" s="2253"/>
      <c r="AX652" s="2253"/>
      <c r="AY652" s="2621"/>
      <c r="BF652"/>
      <c r="BG652"/>
      <c r="BH652"/>
      <c r="BI652"/>
      <c r="BJ652"/>
      <c r="BK652"/>
      <c r="BL652"/>
      <c r="BN652" s="4">
        <v>1</v>
      </c>
    </row>
    <row r="653" spans="1:66" s="48" customFormat="1" ht="21" customHeight="1" x14ac:dyDescent="0.25">
      <c r="A653" s="1401" t="str">
        <f t="shared" ref="A653:A675" si="186">IF(H653&lt;&gt;"A", "►", "A")</f>
        <v>►</v>
      </c>
      <c r="B653" s="1402" t="str">
        <f t="shared" ref="B653:B675" si="187">IF(A653="►","►",IF(A653="A",IF(ISTEXT(I653),I653,"")))</f>
        <v>►</v>
      </c>
      <c r="C653" s="1403" t="str">
        <f t="shared" si="176"/>
        <v>►</v>
      </c>
      <c r="D653" s="2475" t="str">
        <f t="shared" ref="D653:D675" si="188">IF(B653="►","►",IFERROR(MID(B653,SEARCH(".",B653)+1,SEARCH(".",B653,SEARCH(".",B653)+1)-SEARCH(".",B653)-1),0))</f>
        <v>►</v>
      </c>
      <c r="E653" s="1402" t="str">
        <f t="shared" si="177"/>
        <v>►</v>
      </c>
      <c r="F653" s="1402" t="str">
        <f t="shared" si="178"/>
        <v>►</v>
      </c>
      <c r="G653" s="1402" t="str">
        <f t="shared" si="179"/>
        <v>►</v>
      </c>
      <c r="H653" s="3725"/>
      <c r="R653" s="2607"/>
      <c r="S653" s="2441"/>
      <c r="T653" s="2443"/>
      <c r="U653" s="2442"/>
      <c r="V653" s="2589">
        <f t="shared" si="180"/>
        <v>0</v>
      </c>
      <c r="W653" s="2590" t="str">
        <f>IF(OR(V653=0, ISBLANK(P653)), "", TEXT(ROUND(V653/INDEX(AI285:AI347, MATCH(P653, AH285:AH347, 0)), 0),"# ##0") &amp; " " &amp; P653)</f>
        <v/>
      </c>
      <c r="X653" s="2591">
        <f t="shared" si="181"/>
        <v>0</v>
      </c>
      <c r="Y653" s="2592">
        <f t="shared" si="182"/>
        <v>0</v>
      </c>
      <c r="Z653" s="2592" t="str">
        <f t="shared" si="183"/>
        <v/>
      </c>
      <c r="AA653" s="2581"/>
      <c r="AB653" s="2593">
        <f t="shared" si="174"/>
        <v>0</v>
      </c>
      <c r="AC653" s="2583">
        <v>1</v>
      </c>
      <c r="AD653" s="2594">
        <f t="shared" si="184"/>
        <v>0</v>
      </c>
      <c r="AE653" s="2564"/>
      <c r="AF653" s="2573">
        <f t="shared" si="175"/>
        <v>0</v>
      </c>
      <c r="AG653" s="2574">
        <f t="shared" si="185"/>
        <v>0</v>
      </c>
      <c r="AL653" s="1401" t="str">
        <f t="shared" si="173"/>
        <v>►</v>
      </c>
      <c r="AN653" s="76"/>
      <c r="AO653" s="76"/>
      <c r="AP653" s="76"/>
      <c r="AQ653" s="76"/>
      <c r="AS653" s="2257"/>
      <c r="AT653" s="2253"/>
      <c r="AU653" s="2253"/>
      <c r="AV653" s="2253"/>
      <c r="AW653" s="2253"/>
      <c r="AX653" s="2253"/>
      <c r="AY653" s="2621"/>
      <c r="BF653"/>
      <c r="BG653"/>
      <c r="BH653"/>
      <c r="BI653"/>
      <c r="BJ653"/>
      <c r="BK653"/>
      <c r="BL653"/>
      <c r="BN653" s="4">
        <v>1</v>
      </c>
    </row>
    <row r="654" spans="1:66" s="48" customFormat="1" ht="21" customHeight="1" x14ac:dyDescent="0.25">
      <c r="A654" s="1401" t="str">
        <f t="shared" si="186"/>
        <v>►</v>
      </c>
      <c r="B654" s="1402" t="str">
        <f t="shared" si="187"/>
        <v>►</v>
      </c>
      <c r="C654" s="1403" t="str">
        <f t="shared" si="176"/>
        <v>►</v>
      </c>
      <c r="D654" s="2475" t="str">
        <f t="shared" si="188"/>
        <v>►</v>
      </c>
      <c r="E654" s="1402" t="str">
        <f t="shared" si="177"/>
        <v>►</v>
      </c>
      <c r="F654" s="1402" t="str">
        <f t="shared" si="178"/>
        <v>►</v>
      </c>
      <c r="G654" s="1402" t="str">
        <f t="shared" si="179"/>
        <v>►</v>
      </c>
      <c r="H654" s="3725"/>
      <c r="R654" s="2607"/>
      <c r="S654" s="2441"/>
      <c r="T654" s="2443"/>
      <c r="U654" s="2442"/>
      <c r="V654" s="2577">
        <f t="shared" si="180"/>
        <v>0</v>
      </c>
      <c r="W654" s="2578" t="str">
        <f>IF(OR(V654=0, ISBLANK(P654)), "", TEXT(ROUND(V654/INDEX(AI285:AI347, MATCH(P654, AH285:AH347, 0)), 0),"# ##0") &amp; " " &amp; P654)</f>
        <v/>
      </c>
      <c r="X654" s="2579">
        <f t="shared" si="181"/>
        <v>0</v>
      </c>
      <c r="Y654" s="2580">
        <f t="shared" si="182"/>
        <v>0</v>
      </c>
      <c r="Z654" s="2580" t="str">
        <f t="shared" si="183"/>
        <v/>
      </c>
      <c r="AA654" s="2581"/>
      <c r="AB654" s="2582">
        <f t="shared" si="174"/>
        <v>0</v>
      </c>
      <c r="AC654" s="2583">
        <v>1</v>
      </c>
      <c r="AD654" s="2584">
        <f t="shared" si="184"/>
        <v>0</v>
      </c>
      <c r="AE654" s="2564"/>
      <c r="AF654" s="2573">
        <f t="shared" si="175"/>
        <v>0</v>
      </c>
      <c r="AG654" s="2574">
        <f t="shared" si="185"/>
        <v>0</v>
      </c>
      <c r="AL654" s="1401" t="str">
        <f t="shared" si="173"/>
        <v>►</v>
      </c>
      <c r="AN654" s="76"/>
      <c r="AO654" s="76"/>
      <c r="AP654" s="76"/>
      <c r="AQ654" s="76"/>
      <c r="AS654" s="2257"/>
      <c r="AT654" s="2253"/>
      <c r="AU654" s="2253"/>
      <c r="AV654" s="2253"/>
      <c r="AW654" s="2253"/>
      <c r="AX654" s="2253"/>
      <c r="AY654" s="2621"/>
      <c r="BF654"/>
      <c r="BG654"/>
      <c r="BH654"/>
      <c r="BI654"/>
      <c r="BJ654"/>
      <c r="BK654"/>
      <c r="BL654"/>
      <c r="BN654" s="4">
        <v>1</v>
      </c>
    </row>
    <row r="655" spans="1:66" s="48" customFormat="1" ht="21" customHeight="1" x14ac:dyDescent="0.25">
      <c r="A655" s="1401" t="str">
        <f t="shared" si="186"/>
        <v>►</v>
      </c>
      <c r="B655" s="1402" t="str">
        <f t="shared" si="187"/>
        <v>►</v>
      </c>
      <c r="C655" s="1403" t="str">
        <f t="shared" si="176"/>
        <v>►</v>
      </c>
      <c r="D655" s="2475" t="str">
        <f t="shared" si="188"/>
        <v>►</v>
      </c>
      <c r="E655" s="1402" t="str">
        <f t="shared" si="177"/>
        <v>►</v>
      </c>
      <c r="F655" s="1402" t="str">
        <f t="shared" si="178"/>
        <v>►</v>
      </c>
      <c r="G655" s="1402" t="str">
        <f t="shared" si="179"/>
        <v>►</v>
      </c>
      <c r="H655" s="3725"/>
      <c r="R655" s="2607"/>
      <c r="S655" s="2441"/>
      <c r="T655" s="2443"/>
      <c r="U655" s="2442"/>
      <c r="V655" s="2589">
        <f t="shared" si="180"/>
        <v>0</v>
      </c>
      <c r="W655" s="2590" t="str">
        <f>IF(OR(V655=0, ISBLANK(P655)), "", TEXT(ROUND(V655/INDEX(AI285:AI347, MATCH(P655, AH285:AH347, 0)), 0),"# ##0") &amp; " " &amp; P655)</f>
        <v/>
      </c>
      <c r="X655" s="2591">
        <f t="shared" si="181"/>
        <v>0</v>
      </c>
      <c r="Y655" s="2592">
        <f t="shared" si="182"/>
        <v>0</v>
      </c>
      <c r="Z655" s="2592" t="str">
        <f t="shared" si="183"/>
        <v/>
      </c>
      <c r="AA655" s="2581"/>
      <c r="AB655" s="2593">
        <f t="shared" si="174"/>
        <v>0</v>
      </c>
      <c r="AC655" s="2583">
        <v>1</v>
      </c>
      <c r="AD655" s="2594">
        <f t="shared" si="184"/>
        <v>0</v>
      </c>
      <c r="AE655" s="2564"/>
      <c r="AF655" s="2573">
        <f t="shared" si="175"/>
        <v>0</v>
      </c>
      <c r="AG655" s="2574">
        <f t="shared" si="185"/>
        <v>0</v>
      </c>
      <c r="AL655" s="1401" t="str">
        <f t="shared" si="173"/>
        <v>►</v>
      </c>
      <c r="AN655" s="76"/>
      <c r="AO655" s="76"/>
      <c r="AP655" s="76"/>
      <c r="AQ655" s="76"/>
      <c r="AS655" s="2257"/>
      <c r="AT655" s="2253"/>
      <c r="AU655" s="2253"/>
      <c r="AV655" s="2253"/>
      <c r="AW655" s="2253"/>
      <c r="AX655" s="2253"/>
      <c r="AY655" s="2621"/>
      <c r="BF655"/>
      <c r="BG655"/>
      <c r="BH655"/>
      <c r="BI655"/>
      <c r="BJ655"/>
      <c r="BK655"/>
      <c r="BL655"/>
      <c r="BN655" s="4">
        <v>1</v>
      </c>
    </row>
    <row r="656" spans="1:66" s="48" customFormat="1" ht="21" customHeight="1" x14ac:dyDescent="0.25">
      <c r="A656" s="1401" t="str">
        <f t="shared" si="186"/>
        <v>►</v>
      </c>
      <c r="B656" s="1402" t="str">
        <f t="shared" si="187"/>
        <v>►</v>
      </c>
      <c r="C656" s="1403" t="str">
        <f t="shared" si="176"/>
        <v>►</v>
      </c>
      <c r="D656" s="2475" t="str">
        <f t="shared" si="188"/>
        <v>►</v>
      </c>
      <c r="E656" s="1402" t="str">
        <f t="shared" si="177"/>
        <v>►</v>
      </c>
      <c r="F656" s="1402" t="str">
        <f t="shared" si="178"/>
        <v>►</v>
      </c>
      <c r="G656" s="1402" t="str">
        <f t="shared" si="179"/>
        <v>►</v>
      </c>
      <c r="H656" s="3725"/>
      <c r="R656" s="2607"/>
      <c r="S656" s="2441"/>
      <c r="T656" s="2443"/>
      <c r="U656" s="2442"/>
      <c r="V656" s="2577">
        <f t="shared" si="180"/>
        <v>0</v>
      </c>
      <c r="W656" s="2578" t="str">
        <f>IF(OR(V656=0, ISBLANK(P656)), "", TEXT(ROUND(V656/INDEX(AI285:AI347, MATCH(P656, AH285:AH347, 0)), 0),"# ##0") &amp; " " &amp; P656)</f>
        <v/>
      </c>
      <c r="X656" s="2579">
        <f t="shared" si="181"/>
        <v>0</v>
      </c>
      <c r="Y656" s="2580">
        <f t="shared" si="182"/>
        <v>0</v>
      </c>
      <c r="Z656" s="2580" t="str">
        <f t="shared" si="183"/>
        <v/>
      </c>
      <c r="AA656" s="2581"/>
      <c r="AB656" s="2582">
        <f t="shared" si="174"/>
        <v>0</v>
      </c>
      <c r="AC656" s="2583">
        <v>1</v>
      </c>
      <c r="AD656" s="2584">
        <f t="shared" si="184"/>
        <v>0</v>
      </c>
      <c r="AE656" s="2564"/>
      <c r="AF656" s="2573">
        <f t="shared" si="175"/>
        <v>0</v>
      </c>
      <c r="AG656" s="2574">
        <f t="shared" si="185"/>
        <v>0</v>
      </c>
      <c r="AL656" s="1401" t="str">
        <f t="shared" si="173"/>
        <v>►</v>
      </c>
      <c r="AN656" s="76"/>
      <c r="AO656" s="76"/>
      <c r="AP656" s="76"/>
      <c r="AQ656" s="76"/>
      <c r="AS656" s="2257"/>
      <c r="AT656" s="2253"/>
      <c r="AU656" s="2253"/>
      <c r="AV656" s="2253"/>
      <c r="AW656" s="2253"/>
      <c r="AX656" s="2253"/>
      <c r="AY656" s="2621"/>
      <c r="BF656"/>
      <c r="BG656"/>
      <c r="BH656"/>
      <c r="BI656"/>
      <c r="BJ656"/>
      <c r="BK656"/>
      <c r="BL656"/>
      <c r="BN656" s="4">
        <v>1</v>
      </c>
    </row>
    <row r="657" spans="1:66" s="48" customFormat="1" ht="21" customHeight="1" x14ac:dyDescent="0.25">
      <c r="A657" s="1401" t="str">
        <f t="shared" si="186"/>
        <v>►</v>
      </c>
      <c r="B657" s="1402" t="str">
        <f t="shared" si="187"/>
        <v>►</v>
      </c>
      <c r="C657" s="1403" t="str">
        <f t="shared" si="176"/>
        <v>►</v>
      </c>
      <c r="D657" s="2475" t="str">
        <f t="shared" si="188"/>
        <v>►</v>
      </c>
      <c r="E657" s="1402" t="str">
        <f t="shared" si="177"/>
        <v>►</v>
      </c>
      <c r="F657" s="1402" t="str">
        <f t="shared" si="178"/>
        <v>►</v>
      </c>
      <c r="G657" s="1402" t="str">
        <f t="shared" si="179"/>
        <v>►</v>
      </c>
      <c r="H657" s="3725"/>
      <c r="R657" s="2607"/>
      <c r="S657" s="2441"/>
      <c r="T657" s="2443"/>
      <c r="U657" s="2442"/>
      <c r="V657" s="2589">
        <f t="shared" si="180"/>
        <v>0</v>
      </c>
      <c r="W657" s="2590" t="str">
        <f>IF(OR(V657=0, ISBLANK(P657)), "", TEXT(ROUND(V657/INDEX(AI285:AI347, MATCH(P657, AH285:AH347, 0)), 0),"# ##0") &amp; " " &amp; P657)</f>
        <v/>
      </c>
      <c r="X657" s="2591">
        <f t="shared" si="181"/>
        <v>0</v>
      </c>
      <c r="Y657" s="2592">
        <f t="shared" si="182"/>
        <v>0</v>
      </c>
      <c r="Z657" s="2592" t="str">
        <f t="shared" si="183"/>
        <v/>
      </c>
      <c r="AA657" s="2581"/>
      <c r="AB657" s="2593">
        <f t="shared" si="174"/>
        <v>0</v>
      </c>
      <c r="AC657" s="2583">
        <v>1</v>
      </c>
      <c r="AD657" s="2594">
        <f t="shared" si="184"/>
        <v>0</v>
      </c>
      <c r="AE657" s="2564"/>
      <c r="AF657" s="2573">
        <f t="shared" si="175"/>
        <v>0</v>
      </c>
      <c r="AG657" s="2574">
        <f t="shared" si="185"/>
        <v>0</v>
      </c>
      <c r="AL657" s="1401" t="str">
        <f t="shared" ref="AL657:AL675" si="189">A657</f>
        <v>►</v>
      </c>
      <c r="AN657" s="76"/>
      <c r="AO657" s="76"/>
      <c r="AP657" s="76"/>
      <c r="AQ657" s="76"/>
      <c r="AS657" s="2257"/>
      <c r="AT657" s="2253"/>
      <c r="AU657" s="2253"/>
      <c r="AV657" s="2253"/>
      <c r="AW657" s="2253"/>
      <c r="AX657" s="2253"/>
      <c r="AY657" s="2621"/>
      <c r="BF657"/>
      <c r="BG657"/>
      <c r="BH657"/>
      <c r="BI657"/>
      <c r="BJ657"/>
      <c r="BK657"/>
      <c r="BL657"/>
      <c r="BN657" s="4">
        <v>1</v>
      </c>
    </row>
    <row r="658" spans="1:66" s="48" customFormat="1" ht="21" customHeight="1" x14ac:dyDescent="0.25">
      <c r="A658" s="1401" t="str">
        <f t="shared" si="186"/>
        <v>►</v>
      </c>
      <c r="B658" s="1402" t="str">
        <f t="shared" si="187"/>
        <v>►</v>
      </c>
      <c r="C658" s="1403" t="str">
        <f t="shared" si="176"/>
        <v>►</v>
      </c>
      <c r="D658" s="2475" t="str">
        <f t="shared" si="188"/>
        <v>►</v>
      </c>
      <c r="E658" s="1402" t="str">
        <f t="shared" si="177"/>
        <v>►</v>
      </c>
      <c r="F658" s="1402" t="str">
        <f t="shared" si="178"/>
        <v>►</v>
      </c>
      <c r="G658" s="1402" t="str">
        <f t="shared" si="179"/>
        <v>►</v>
      </c>
      <c r="H658" s="3725"/>
      <c r="R658" s="2607"/>
      <c r="S658" s="2441"/>
      <c r="T658" s="2443"/>
      <c r="U658" s="2442"/>
      <c r="V658" s="2577">
        <f t="shared" si="180"/>
        <v>0</v>
      </c>
      <c r="W658" s="2578" t="str">
        <f>IF(OR(V658=0, ISBLANK(P658)), "", TEXT(ROUND(V658/INDEX(AI285:AI347, MATCH(P658, AH285:AH347, 0)), 0),"# ##0") &amp; " " &amp; P658)</f>
        <v/>
      </c>
      <c r="X658" s="2579">
        <f t="shared" si="181"/>
        <v>0</v>
      </c>
      <c r="Y658" s="2580">
        <f t="shared" si="182"/>
        <v>0</v>
      </c>
      <c r="Z658" s="2580" t="str">
        <f t="shared" si="183"/>
        <v/>
      </c>
      <c r="AA658" s="2581"/>
      <c r="AB658" s="2582">
        <f t="shared" si="174"/>
        <v>0</v>
      </c>
      <c r="AC658" s="2583">
        <v>1</v>
      </c>
      <c r="AD658" s="2584">
        <f t="shared" si="184"/>
        <v>0</v>
      </c>
      <c r="AE658" s="2564"/>
      <c r="AF658" s="2573">
        <f t="shared" si="175"/>
        <v>0</v>
      </c>
      <c r="AG658" s="2574">
        <f t="shared" si="185"/>
        <v>0</v>
      </c>
      <c r="AL658" s="1401" t="str">
        <f t="shared" si="189"/>
        <v>►</v>
      </c>
      <c r="AN658" s="76"/>
      <c r="AO658" s="76"/>
      <c r="AP658" s="76"/>
      <c r="AQ658" s="76"/>
      <c r="AS658" s="2257"/>
      <c r="AT658" s="2253"/>
      <c r="AU658" s="2253"/>
      <c r="AV658" s="2253"/>
      <c r="AW658" s="2253"/>
      <c r="AX658" s="2253"/>
      <c r="AY658" s="2621"/>
      <c r="BF658"/>
      <c r="BG658"/>
      <c r="BH658"/>
      <c r="BI658"/>
      <c r="BJ658"/>
      <c r="BK658"/>
      <c r="BL658"/>
      <c r="BN658" s="4">
        <v>1</v>
      </c>
    </row>
    <row r="659" spans="1:66" s="48" customFormat="1" ht="21" customHeight="1" x14ac:dyDescent="0.25">
      <c r="A659" s="1401" t="str">
        <f t="shared" si="186"/>
        <v>►</v>
      </c>
      <c r="B659" s="1402" t="str">
        <f t="shared" si="187"/>
        <v>►</v>
      </c>
      <c r="C659" s="1403" t="str">
        <f t="shared" si="176"/>
        <v>►</v>
      </c>
      <c r="D659" s="2475" t="str">
        <f t="shared" si="188"/>
        <v>►</v>
      </c>
      <c r="E659" s="1402" t="str">
        <f t="shared" si="177"/>
        <v>►</v>
      </c>
      <c r="F659" s="1402" t="str">
        <f t="shared" si="178"/>
        <v>►</v>
      </c>
      <c r="G659" s="1402" t="str">
        <f t="shared" si="179"/>
        <v>►</v>
      </c>
      <c r="H659" s="3725"/>
      <c r="R659" s="2607"/>
      <c r="S659" s="2441"/>
      <c r="T659" s="2443"/>
      <c r="U659" s="2442"/>
      <c r="V659" s="2589">
        <f t="shared" si="180"/>
        <v>0</v>
      </c>
      <c r="W659" s="2590" t="str">
        <f>IF(OR(V659=0, ISBLANK(P659)), "", TEXT(ROUND(V659/INDEX(AI285:AI347, MATCH(P659, AH285:AH347, 0)), 0),"# ##0") &amp; " " &amp; P659)</f>
        <v/>
      </c>
      <c r="X659" s="2591">
        <f t="shared" si="181"/>
        <v>0</v>
      </c>
      <c r="Y659" s="2592">
        <f t="shared" si="182"/>
        <v>0</v>
      </c>
      <c r="Z659" s="2592" t="str">
        <f t="shared" si="183"/>
        <v/>
      </c>
      <c r="AA659" s="2581"/>
      <c r="AB659" s="2593">
        <f t="shared" ref="AB659:AB675" si="190">IF(ISBLANK(AA659), V659, V659*(1-AA659/100))</f>
        <v>0</v>
      </c>
      <c r="AC659" s="2583">
        <v>1</v>
      </c>
      <c r="AD659" s="2594">
        <f t="shared" si="184"/>
        <v>0</v>
      </c>
      <c r="AE659" s="2564"/>
      <c r="AF659" s="2573">
        <f t="shared" ref="AF659:AF675" si="191">IFERROR(IF(ISNUMBER(U659)*ISNUMBER(S659),U659/S659,0),0)</f>
        <v>0</v>
      </c>
      <c r="AG659" s="2574">
        <f t="shared" si="185"/>
        <v>0</v>
      </c>
      <c r="AL659" s="1401" t="str">
        <f t="shared" si="189"/>
        <v>►</v>
      </c>
      <c r="AN659" s="76"/>
      <c r="AO659" s="76"/>
      <c r="AP659" s="76"/>
      <c r="AQ659" s="76"/>
      <c r="AS659" s="2257"/>
      <c r="AT659" s="2253"/>
      <c r="AU659" s="2253"/>
      <c r="AV659" s="2253"/>
      <c r="AW659" s="2253"/>
      <c r="AX659" s="2253"/>
      <c r="AY659" s="2621"/>
      <c r="BF659"/>
      <c r="BG659"/>
      <c r="BH659"/>
      <c r="BI659"/>
      <c r="BJ659"/>
      <c r="BK659"/>
      <c r="BL659"/>
      <c r="BN659" s="4">
        <v>1</v>
      </c>
    </row>
    <row r="660" spans="1:66" s="48" customFormat="1" ht="21" customHeight="1" x14ac:dyDescent="0.25">
      <c r="A660" s="1401" t="str">
        <f t="shared" si="186"/>
        <v>►</v>
      </c>
      <c r="B660" s="1402" t="str">
        <f t="shared" si="187"/>
        <v>►</v>
      </c>
      <c r="C660" s="1403" t="str">
        <f t="shared" si="176"/>
        <v>►</v>
      </c>
      <c r="D660" s="2475" t="str">
        <f t="shared" si="188"/>
        <v>►</v>
      </c>
      <c r="E660" s="1402" t="str">
        <f t="shared" si="177"/>
        <v>►</v>
      </c>
      <c r="F660" s="1402" t="str">
        <f t="shared" si="178"/>
        <v>►</v>
      </c>
      <c r="G660" s="1402" t="str">
        <f t="shared" si="179"/>
        <v>►</v>
      </c>
      <c r="H660" s="3725"/>
      <c r="R660" s="2607"/>
      <c r="S660" s="2441"/>
      <c r="T660" s="2443"/>
      <c r="U660" s="2442"/>
      <c r="V660" s="2577">
        <f t="shared" si="180"/>
        <v>0</v>
      </c>
      <c r="W660" s="2578" t="str">
        <f>IF(OR(V660=0, ISBLANK(P660)), "", TEXT(ROUND(V660/INDEX(AI285:AI347, MATCH(P660, AH285:AH347, 0)), 0),"# ##0") &amp; " " &amp; P660)</f>
        <v/>
      </c>
      <c r="X660" s="2579">
        <f t="shared" si="181"/>
        <v>0</v>
      </c>
      <c r="Y660" s="2580">
        <f t="shared" si="182"/>
        <v>0</v>
      </c>
      <c r="Z660" s="2580" t="str">
        <f t="shared" si="183"/>
        <v/>
      </c>
      <c r="AA660" s="2581"/>
      <c r="AB660" s="2582">
        <f t="shared" si="190"/>
        <v>0</v>
      </c>
      <c r="AC660" s="2583">
        <v>1</v>
      </c>
      <c r="AD660" s="2584">
        <f t="shared" si="184"/>
        <v>0</v>
      </c>
      <c r="AE660" s="2564"/>
      <c r="AF660" s="2573">
        <f t="shared" si="191"/>
        <v>0</v>
      </c>
      <c r="AG660" s="2574">
        <f t="shared" si="185"/>
        <v>0</v>
      </c>
      <c r="AL660" s="1401" t="str">
        <f t="shared" si="189"/>
        <v>►</v>
      </c>
      <c r="AN660" s="76"/>
      <c r="AO660" s="76"/>
      <c r="AP660" s="76"/>
      <c r="AQ660" s="76"/>
      <c r="AS660" s="2257"/>
      <c r="AT660" s="2253"/>
      <c r="AU660" s="2253"/>
      <c r="AV660" s="2253"/>
      <c r="AW660" s="2253"/>
      <c r="AX660" s="2253"/>
      <c r="AY660" s="2621"/>
      <c r="BF660"/>
      <c r="BG660"/>
      <c r="BH660"/>
      <c r="BI660"/>
      <c r="BJ660"/>
      <c r="BK660"/>
      <c r="BL660"/>
      <c r="BN660" s="4">
        <v>1</v>
      </c>
    </row>
    <row r="661" spans="1:66" s="48" customFormat="1" ht="21" customHeight="1" x14ac:dyDescent="0.25">
      <c r="A661" s="1401" t="str">
        <f t="shared" si="186"/>
        <v>►</v>
      </c>
      <c r="B661" s="1402" t="str">
        <f t="shared" si="187"/>
        <v>►</v>
      </c>
      <c r="C661" s="1403" t="str">
        <f t="shared" si="176"/>
        <v>►</v>
      </c>
      <c r="D661" s="2475" t="str">
        <f t="shared" si="188"/>
        <v>►</v>
      </c>
      <c r="E661" s="1402" t="str">
        <f t="shared" si="177"/>
        <v>►</v>
      </c>
      <c r="F661" s="1402" t="str">
        <f t="shared" si="178"/>
        <v>►</v>
      </c>
      <c r="G661" s="1402" t="str">
        <f t="shared" si="179"/>
        <v>►</v>
      </c>
      <c r="H661" s="3725"/>
      <c r="R661" s="2607"/>
      <c r="S661" s="2441"/>
      <c r="T661" s="2443"/>
      <c r="U661" s="2442"/>
      <c r="V661" s="2589">
        <f t="shared" si="180"/>
        <v>0</v>
      </c>
      <c r="W661" s="2590" t="str">
        <f>IF(OR(V661=0, ISBLANK(P661)), "", TEXT(ROUND(V661/INDEX(AI285:AI347, MATCH(P661, AH285:AH347, 0)), 0),"# ##0") &amp; " " &amp; P661)</f>
        <v/>
      </c>
      <c r="X661" s="2591">
        <f t="shared" si="181"/>
        <v>0</v>
      </c>
      <c r="Y661" s="2592">
        <f t="shared" si="182"/>
        <v>0</v>
      </c>
      <c r="Z661" s="2592" t="str">
        <f t="shared" si="183"/>
        <v/>
      </c>
      <c r="AA661" s="2581"/>
      <c r="AB661" s="2593">
        <f t="shared" si="190"/>
        <v>0</v>
      </c>
      <c r="AC661" s="2583">
        <v>1</v>
      </c>
      <c r="AD661" s="2594">
        <f t="shared" si="184"/>
        <v>0</v>
      </c>
      <c r="AE661" s="2564"/>
      <c r="AF661" s="2573">
        <f t="shared" si="191"/>
        <v>0</v>
      </c>
      <c r="AG661" s="2574">
        <f t="shared" si="185"/>
        <v>0</v>
      </c>
      <c r="AL661" s="1401" t="str">
        <f t="shared" si="189"/>
        <v>►</v>
      </c>
      <c r="AN661" s="76"/>
      <c r="AO661" s="76"/>
      <c r="AP661" s="76"/>
      <c r="AQ661" s="76"/>
      <c r="AS661" s="2257"/>
      <c r="AT661" s="2253"/>
      <c r="AU661" s="2253"/>
      <c r="AV661" s="2253"/>
      <c r="AW661" s="2253"/>
      <c r="AX661" s="2253"/>
      <c r="AY661" s="2621"/>
      <c r="BF661"/>
      <c r="BG661"/>
      <c r="BH661"/>
      <c r="BI661"/>
      <c r="BJ661"/>
      <c r="BK661"/>
      <c r="BL661"/>
      <c r="BN661" s="4">
        <v>1</v>
      </c>
    </row>
    <row r="662" spans="1:66" s="48" customFormat="1" ht="21" customHeight="1" x14ac:dyDescent="0.25">
      <c r="A662" s="1401" t="str">
        <f t="shared" si="186"/>
        <v>►</v>
      </c>
      <c r="B662" s="1402" t="str">
        <f t="shared" si="187"/>
        <v>►</v>
      </c>
      <c r="C662" s="1403" t="str">
        <f t="shared" si="176"/>
        <v>►</v>
      </c>
      <c r="D662" s="2475" t="str">
        <f t="shared" si="188"/>
        <v>►</v>
      </c>
      <c r="E662" s="1402" t="str">
        <f t="shared" si="177"/>
        <v>►</v>
      </c>
      <c r="F662" s="1402" t="str">
        <f t="shared" si="178"/>
        <v>►</v>
      </c>
      <c r="G662" s="1402" t="str">
        <f t="shared" si="179"/>
        <v>►</v>
      </c>
      <c r="H662" s="3725"/>
      <c r="R662" s="2607"/>
      <c r="S662" s="2441"/>
      <c r="T662" s="2443"/>
      <c r="U662" s="2442"/>
      <c r="V662" s="2577">
        <f t="shared" si="180"/>
        <v>0</v>
      </c>
      <c r="W662" s="2578" t="str">
        <f>IF(OR(V662=0, ISBLANK(P662)), "", TEXT(ROUND(V662/INDEX(AI285:AI347, MATCH(P662, AH285:AH347, 0)), 0),"# ##0") &amp; " " &amp; P662)</f>
        <v/>
      </c>
      <c r="X662" s="2579">
        <f t="shared" si="181"/>
        <v>0</v>
      </c>
      <c r="Y662" s="2580">
        <f t="shared" si="182"/>
        <v>0</v>
      </c>
      <c r="Z662" s="2580" t="str">
        <f t="shared" si="183"/>
        <v/>
      </c>
      <c r="AA662" s="2581"/>
      <c r="AB662" s="2582">
        <f t="shared" si="190"/>
        <v>0</v>
      </c>
      <c r="AC662" s="2583">
        <v>1</v>
      </c>
      <c r="AD662" s="2584">
        <f t="shared" si="184"/>
        <v>0</v>
      </c>
      <c r="AE662" s="2564"/>
      <c r="AF662" s="2573">
        <f t="shared" si="191"/>
        <v>0</v>
      </c>
      <c r="AG662" s="2574">
        <f t="shared" si="185"/>
        <v>0</v>
      </c>
      <c r="AL662" s="1401" t="str">
        <f t="shared" si="189"/>
        <v>►</v>
      </c>
      <c r="AN662" s="76"/>
      <c r="AO662" s="76"/>
      <c r="AP662" s="76"/>
      <c r="AQ662" s="76"/>
      <c r="AS662" s="2257"/>
      <c r="AT662" s="2253"/>
      <c r="AU662" s="2253"/>
      <c r="AV662" s="2253"/>
      <c r="AW662" s="2253"/>
      <c r="AX662" s="2253"/>
      <c r="AY662" s="2621"/>
      <c r="BF662"/>
      <c r="BG662"/>
      <c r="BH662"/>
      <c r="BI662"/>
      <c r="BJ662"/>
      <c r="BK662"/>
      <c r="BL662"/>
      <c r="BN662" s="4">
        <v>1</v>
      </c>
    </row>
    <row r="663" spans="1:66" s="48" customFormat="1" ht="21" customHeight="1" x14ac:dyDescent="0.25">
      <c r="A663" s="1401" t="str">
        <f t="shared" si="186"/>
        <v>►</v>
      </c>
      <c r="B663" s="1402" t="str">
        <f t="shared" si="187"/>
        <v>►</v>
      </c>
      <c r="C663" s="1403" t="str">
        <f t="shared" si="176"/>
        <v>►</v>
      </c>
      <c r="D663" s="2475" t="str">
        <f t="shared" si="188"/>
        <v>►</v>
      </c>
      <c r="E663" s="1402" t="str">
        <f t="shared" si="177"/>
        <v>►</v>
      </c>
      <c r="F663" s="1402" t="str">
        <f t="shared" si="178"/>
        <v>►</v>
      </c>
      <c r="G663" s="1402" t="str">
        <f t="shared" si="179"/>
        <v>►</v>
      </c>
      <c r="H663" s="3725"/>
      <c r="R663" s="2607"/>
      <c r="S663" s="2441"/>
      <c r="T663" s="2443"/>
      <c r="U663" s="2442"/>
      <c r="V663" s="2589">
        <f t="shared" si="180"/>
        <v>0</v>
      </c>
      <c r="W663" s="2590" t="str">
        <f>IF(OR(V663=0, ISBLANK(P663)), "", TEXT(ROUND(V663/INDEX(AI285:AI347, MATCH(P663, AH285:AH347, 0)), 0),"# ##0") &amp; " " &amp; P663)</f>
        <v/>
      </c>
      <c r="X663" s="2591">
        <f t="shared" si="181"/>
        <v>0</v>
      </c>
      <c r="Y663" s="2592">
        <f t="shared" si="182"/>
        <v>0</v>
      </c>
      <c r="Z663" s="2592" t="str">
        <f t="shared" si="183"/>
        <v/>
      </c>
      <c r="AA663" s="2581"/>
      <c r="AB663" s="2593">
        <f t="shared" si="190"/>
        <v>0</v>
      </c>
      <c r="AC663" s="2583">
        <v>1</v>
      </c>
      <c r="AD663" s="2594">
        <f t="shared" si="184"/>
        <v>0</v>
      </c>
      <c r="AE663" s="2564"/>
      <c r="AF663" s="2573">
        <f t="shared" si="191"/>
        <v>0</v>
      </c>
      <c r="AG663" s="2574">
        <f t="shared" si="185"/>
        <v>0</v>
      </c>
      <c r="AL663" s="1401" t="str">
        <f t="shared" si="189"/>
        <v>►</v>
      </c>
      <c r="AN663" s="76"/>
      <c r="AO663" s="76"/>
      <c r="AP663" s="76"/>
      <c r="AQ663" s="76"/>
      <c r="AS663" s="2257"/>
      <c r="AT663" s="2253"/>
      <c r="AU663" s="2253"/>
      <c r="AV663" s="2253"/>
      <c r="AW663" s="2253"/>
      <c r="AX663" s="2253"/>
      <c r="AY663" s="2621"/>
      <c r="BF663"/>
      <c r="BG663"/>
      <c r="BH663"/>
      <c r="BI663"/>
      <c r="BJ663"/>
      <c r="BK663"/>
      <c r="BL663"/>
      <c r="BN663" s="4">
        <v>1</v>
      </c>
    </row>
    <row r="664" spans="1:66" s="48" customFormat="1" ht="21" customHeight="1" x14ac:dyDescent="0.25">
      <c r="A664" s="1401" t="str">
        <f t="shared" si="186"/>
        <v>►</v>
      </c>
      <c r="B664" s="1402" t="str">
        <f t="shared" si="187"/>
        <v>►</v>
      </c>
      <c r="C664" s="1403" t="str">
        <f t="shared" si="176"/>
        <v>►</v>
      </c>
      <c r="D664" s="2475" t="str">
        <f t="shared" si="188"/>
        <v>►</v>
      </c>
      <c r="E664" s="1402" t="str">
        <f t="shared" si="177"/>
        <v>►</v>
      </c>
      <c r="F664" s="1402" t="str">
        <f t="shared" si="178"/>
        <v>►</v>
      </c>
      <c r="G664" s="1402" t="str">
        <f t="shared" si="179"/>
        <v>►</v>
      </c>
      <c r="H664" s="3725"/>
      <c r="R664" s="2607"/>
      <c r="S664" s="2441"/>
      <c r="T664" s="2443"/>
      <c r="U664" s="2442"/>
      <c r="V664" s="2577">
        <f t="shared" si="180"/>
        <v>0</v>
      </c>
      <c r="W664" s="2578" t="str">
        <f>IF(OR(V664=0, ISBLANK(P664)), "", TEXT(ROUND(V664/INDEX(AI285:AI347, MATCH(P664, AH285:AH347, 0)), 0),"# ##0") &amp; " " &amp; P664)</f>
        <v/>
      </c>
      <c r="X664" s="2579">
        <f t="shared" si="181"/>
        <v>0</v>
      </c>
      <c r="Y664" s="2580">
        <f t="shared" si="182"/>
        <v>0</v>
      </c>
      <c r="Z664" s="2580" t="str">
        <f t="shared" si="183"/>
        <v/>
      </c>
      <c r="AA664" s="2581"/>
      <c r="AB664" s="2582">
        <f t="shared" si="190"/>
        <v>0</v>
      </c>
      <c r="AC664" s="2583">
        <v>1</v>
      </c>
      <c r="AD664" s="2584">
        <f t="shared" si="184"/>
        <v>0</v>
      </c>
      <c r="AE664" s="2564"/>
      <c r="AF664" s="2573">
        <f t="shared" si="191"/>
        <v>0</v>
      </c>
      <c r="AG664" s="2574">
        <f t="shared" si="185"/>
        <v>0</v>
      </c>
      <c r="AL664" s="1401" t="str">
        <f t="shared" si="189"/>
        <v>►</v>
      </c>
      <c r="AN664" s="76"/>
      <c r="AO664" s="76"/>
      <c r="AP664" s="76"/>
      <c r="AQ664" s="76"/>
      <c r="AS664" s="2257"/>
      <c r="AT664" s="2253"/>
      <c r="AU664" s="2253"/>
      <c r="AV664" s="2253"/>
      <c r="AW664" s="2253"/>
      <c r="AX664" s="2253"/>
      <c r="AY664" s="2621"/>
      <c r="BF664"/>
      <c r="BG664"/>
      <c r="BH664"/>
      <c r="BI664"/>
      <c r="BJ664"/>
      <c r="BK664"/>
      <c r="BL664"/>
      <c r="BN664" s="4">
        <v>1</v>
      </c>
    </row>
    <row r="665" spans="1:66" s="48" customFormat="1" ht="21" customHeight="1" x14ac:dyDescent="0.25">
      <c r="A665" s="1401" t="str">
        <f t="shared" si="186"/>
        <v>►</v>
      </c>
      <c r="B665" s="1402" t="str">
        <f t="shared" si="187"/>
        <v>►</v>
      </c>
      <c r="C665" s="1403" t="str">
        <f t="shared" si="176"/>
        <v>►</v>
      </c>
      <c r="D665" s="2475" t="str">
        <f t="shared" si="188"/>
        <v>►</v>
      </c>
      <c r="E665" s="1402" t="str">
        <f t="shared" si="177"/>
        <v>►</v>
      </c>
      <c r="F665" s="1402" t="str">
        <f t="shared" si="178"/>
        <v>►</v>
      </c>
      <c r="G665" s="1402" t="str">
        <f t="shared" si="179"/>
        <v>►</v>
      </c>
      <c r="H665" s="3725"/>
      <c r="R665" s="2607"/>
      <c r="S665" s="2441"/>
      <c r="T665" s="2443"/>
      <c r="U665" s="2442"/>
      <c r="V665" s="2589">
        <f t="shared" si="180"/>
        <v>0</v>
      </c>
      <c r="W665" s="2590" t="str">
        <f>IF(OR(V665=0, ISBLANK(P665)), "", TEXT(ROUND(V665/INDEX(AI285:AI347, MATCH(P665, AH285:AH347, 0)), 0),"# ##0") &amp; " " &amp; P665)</f>
        <v/>
      </c>
      <c r="X665" s="2591">
        <f t="shared" si="181"/>
        <v>0</v>
      </c>
      <c r="Y665" s="2592">
        <f t="shared" si="182"/>
        <v>0</v>
      </c>
      <c r="Z665" s="2592" t="str">
        <f t="shared" si="183"/>
        <v/>
      </c>
      <c r="AA665" s="2581"/>
      <c r="AB665" s="2593">
        <f t="shared" si="190"/>
        <v>0</v>
      </c>
      <c r="AC665" s="2583">
        <v>1</v>
      </c>
      <c r="AD665" s="2594">
        <f t="shared" si="184"/>
        <v>0</v>
      </c>
      <c r="AE665" s="2564"/>
      <c r="AF665" s="2573">
        <f t="shared" si="191"/>
        <v>0</v>
      </c>
      <c r="AG665" s="2574">
        <f t="shared" si="185"/>
        <v>0</v>
      </c>
      <c r="AL665" s="1401" t="str">
        <f t="shared" si="189"/>
        <v>►</v>
      </c>
      <c r="AN665" s="76"/>
      <c r="AO665" s="76"/>
      <c r="AP665" s="76"/>
      <c r="AQ665" s="76"/>
      <c r="AS665" s="2257"/>
      <c r="AT665" s="2253"/>
      <c r="AU665" s="2253"/>
      <c r="AV665" s="2253"/>
      <c r="AW665" s="2253"/>
      <c r="AX665" s="2253"/>
      <c r="AY665" s="2621"/>
      <c r="BF665"/>
      <c r="BG665"/>
      <c r="BH665"/>
      <c r="BI665"/>
      <c r="BJ665"/>
      <c r="BK665"/>
      <c r="BL665"/>
      <c r="BN665" s="4">
        <v>1</v>
      </c>
    </row>
    <row r="666" spans="1:66" s="48" customFormat="1" ht="21" customHeight="1" x14ac:dyDescent="0.25">
      <c r="A666" s="1401" t="str">
        <f t="shared" si="186"/>
        <v>►</v>
      </c>
      <c r="B666" s="1402" t="str">
        <f t="shared" si="187"/>
        <v>►</v>
      </c>
      <c r="C666" s="1403" t="str">
        <f t="shared" si="176"/>
        <v>►</v>
      </c>
      <c r="D666" s="2475" t="str">
        <f t="shared" si="188"/>
        <v>►</v>
      </c>
      <c r="E666" s="1402" t="str">
        <f t="shared" si="177"/>
        <v>►</v>
      </c>
      <c r="F666" s="1402" t="str">
        <f t="shared" si="178"/>
        <v>►</v>
      </c>
      <c r="G666" s="1402" t="str">
        <f t="shared" si="179"/>
        <v>►</v>
      </c>
      <c r="H666" s="3725"/>
      <c r="R666" s="2607"/>
      <c r="S666" s="2441"/>
      <c r="T666" s="2443"/>
      <c r="U666" s="2442"/>
      <c r="V666" s="2577">
        <f t="shared" si="180"/>
        <v>0</v>
      </c>
      <c r="W666" s="2578" t="str">
        <f>IF(OR(V666=0, ISBLANK(P666)), "", TEXT(ROUND(V666/INDEX(AI285:AI347, MATCH(P666, AH285:AH347, 0)), 0),"# ##0") &amp; " " &amp; P666)</f>
        <v/>
      </c>
      <c r="X666" s="2579">
        <f t="shared" si="181"/>
        <v>0</v>
      </c>
      <c r="Y666" s="2580">
        <f t="shared" si="182"/>
        <v>0</v>
      </c>
      <c r="Z666" s="2580" t="str">
        <f t="shared" si="183"/>
        <v/>
      </c>
      <c r="AA666" s="2581"/>
      <c r="AB666" s="2582">
        <f t="shared" si="190"/>
        <v>0</v>
      </c>
      <c r="AC666" s="2583">
        <v>1</v>
      </c>
      <c r="AD666" s="2584">
        <f t="shared" si="184"/>
        <v>0</v>
      </c>
      <c r="AE666" s="2564"/>
      <c r="AF666" s="2573">
        <f t="shared" si="191"/>
        <v>0</v>
      </c>
      <c r="AG666" s="2574">
        <f t="shared" si="185"/>
        <v>0</v>
      </c>
      <c r="AL666" s="1401" t="str">
        <f t="shared" si="189"/>
        <v>►</v>
      </c>
      <c r="AN666" s="76"/>
      <c r="AO666" s="76"/>
      <c r="AP666" s="76"/>
      <c r="AQ666" s="76"/>
      <c r="AS666" s="2257"/>
      <c r="AT666" s="2253"/>
      <c r="AU666" s="2253"/>
      <c r="AV666" s="2253"/>
      <c r="AW666" s="2253"/>
      <c r="AX666" s="2253"/>
      <c r="AY666" s="2621"/>
      <c r="BF666"/>
      <c r="BG666"/>
      <c r="BH666"/>
      <c r="BI666"/>
      <c r="BJ666"/>
      <c r="BK666"/>
      <c r="BL666"/>
      <c r="BN666" s="4">
        <v>1</v>
      </c>
    </row>
    <row r="667" spans="1:66" s="48" customFormat="1" ht="21" customHeight="1" x14ac:dyDescent="0.25">
      <c r="A667" s="1401" t="str">
        <f t="shared" si="186"/>
        <v>►</v>
      </c>
      <c r="B667" s="1402" t="str">
        <f t="shared" si="187"/>
        <v>►</v>
      </c>
      <c r="C667" s="1403" t="str">
        <f t="shared" si="176"/>
        <v>►</v>
      </c>
      <c r="D667" s="2475" t="str">
        <f t="shared" si="188"/>
        <v>►</v>
      </c>
      <c r="E667" s="1402" t="str">
        <f t="shared" si="177"/>
        <v>►</v>
      </c>
      <c r="F667" s="1402" t="str">
        <f t="shared" si="178"/>
        <v>►</v>
      </c>
      <c r="G667" s="1402" t="str">
        <f t="shared" si="179"/>
        <v>►</v>
      </c>
      <c r="H667" s="3725"/>
      <c r="R667" s="2607"/>
      <c r="S667" s="2441"/>
      <c r="T667" s="2443"/>
      <c r="U667" s="2442"/>
      <c r="V667" s="2589">
        <f t="shared" si="180"/>
        <v>0</v>
      </c>
      <c r="W667" s="2590" t="str">
        <f>IF(OR(V667=0, ISBLANK(P667)), "", TEXT(ROUND(V667/INDEX(AI285:AI347, MATCH(P667, AH285:AH347, 0)), 0),"# ##0") &amp; " " &amp; P667)</f>
        <v/>
      </c>
      <c r="X667" s="2591">
        <f t="shared" si="181"/>
        <v>0</v>
      </c>
      <c r="Y667" s="2592">
        <f t="shared" si="182"/>
        <v>0</v>
      </c>
      <c r="Z667" s="2592" t="str">
        <f t="shared" si="183"/>
        <v/>
      </c>
      <c r="AA667" s="2581"/>
      <c r="AB667" s="2593">
        <f t="shared" si="190"/>
        <v>0</v>
      </c>
      <c r="AC667" s="2583">
        <v>1</v>
      </c>
      <c r="AD667" s="2594">
        <f t="shared" si="184"/>
        <v>0</v>
      </c>
      <c r="AE667" s="2564"/>
      <c r="AF667" s="2573">
        <f t="shared" si="191"/>
        <v>0</v>
      </c>
      <c r="AG667" s="2574">
        <f t="shared" si="185"/>
        <v>0</v>
      </c>
      <c r="AL667" s="1401" t="str">
        <f t="shared" si="189"/>
        <v>►</v>
      </c>
      <c r="AN667" s="76"/>
      <c r="AO667" s="76"/>
      <c r="AP667" s="76"/>
      <c r="AQ667" s="76"/>
      <c r="AS667" s="2257"/>
      <c r="AT667" s="2253"/>
      <c r="AU667" s="2253"/>
      <c r="AV667" s="2253"/>
      <c r="AW667" s="2253"/>
      <c r="AX667" s="2253"/>
      <c r="AY667" s="2621"/>
      <c r="BF667" s="31"/>
      <c r="BG667" s="31"/>
      <c r="BH667" s="31"/>
      <c r="BI667" s="31"/>
      <c r="BJ667" s="31"/>
      <c r="BK667" s="31"/>
      <c r="BL667" s="31"/>
      <c r="BN667" s="4">
        <v>1</v>
      </c>
    </row>
    <row r="668" spans="1:66" s="48" customFormat="1" ht="15.75" x14ac:dyDescent="0.25">
      <c r="A668" s="1401" t="str">
        <f t="shared" si="186"/>
        <v>►</v>
      </c>
      <c r="B668" s="1402" t="str">
        <f t="shared" si="187"/>
        <v>►</v>
      </c>
      <c r="C668" s="1403" t="str">
        <f t="shared" ref="C668:C675" si="192">IF(B668="►", "►", IFERROR(LEFT(B668, SEARCH(".", B668)-1), 0))</f>
        <v>►</v>
      </c>
      <c r="D668" s="2475" t="str">
        <f t="shared" si="188"/>
        <v>►</v>
      </c>
      <c r="E668" s="1402" t="str">
        <f t="shared" ref="E668:E675" si="193">IF(B668="►", "►", IFERROR(MID(B668, SEARCH(".", B668, SEARCH(".", B668)+1)+1, SEARCH(".", B668, SEARCH(".", B668, SEARCH(".", B668)+1)+1) - SEARCH(".", B668, SEARCH(".", B668)+1)-1), 0))</f>
        <v>►</v>
      </c>
      <c r="F668" s="1402" t="str">
        <f t="shared" ref="F668:F675" si="194">IF(B668="►", "►", IFERROR(MID(B668, SEARCH(".", B668, SEARCH(".", B668, SEARCH(".", B668)+1)+1)+1, SEARCH(".", B668, SEARCH(".", B668, SEARCH(".", B668, SEARCH(".", B668)+1)+1)+1) - SEARCH(".", B668, SEARCH(".", B668, SEARCH(".", B668)+1)+1)-1), 0))</f>
        <v>►</v>
      </c>
      <c r="G668" s="1402" t="str">
        <f t="shared" ref="G668:G675" si="195">IF(OR(B668="►", ISBLANK(B668)), "►", IFERROR(RIGHT(B668, LEN(B668)-FIND("►", B668)-1), ""))</f>
        <v>►</v>
      </c>
      <c r="H668" s="3725"/>
      <c r="R668" s="2607"/>
      <c r="S668" s="2441"/>
      <c r="T668" s="2443"/>
      <c r="U668" s="2442"/>
      <c r="V668" s="2577">
        <f t="shared" ref="V668:V675" si="196">IF(ISBLANK(U668) + (U668=0), 0, IFERROR(AG668*AF668*Q668, 0))</f>
        <v>0</v>
      </c>
      <c r="W668" s="2578" t="str">
        <f>IF(OR(V668=0, ISBLANK(P668)), "", TEXT(ROUND(V668/INDEX(AI285:AI347, MATCH(P668, AH285:AH347, 0)), 0),"# ##0") &amp; " " &amp; P668)</f>
        <v/>
      </c>
      <c r="X668" s="2579">
        <f t="shared" ref="X668:X675" si="197">IFERROR(IF(U668&gt;0, L668*AF668*Q668, 0), 0)</f>
        <v>0</v>
      </c>
      <c r="Y668" s="2580">
        <f t="shared" ref="Y668:Y675" si="198">IFERROR(IF(U668&gt;0,M668,0),0)</f>
        <v>0</v>
      </c>
      <c r="Z668" s="2580" t="str">
        <f t="shared" ref="Z668:Z675" si="199">IF(U668&gt;0,R668,"")</f>
        <v/>
      </c>
      <c r="AA668" s="2581"/>
      <c r="AB668" s="2582">
        <f t="shared" si="190"/>
        <v>0</v>
      </c>
      <c r="AC668" s="2583">
        <v>1</v>
      </c>
      <c r="AD668" s="2584">
        <f t="shared" ref="AD668:AD675" si="200">IF(OR(ISBLANK(AC668), ISTEXT(L668)), "", IF(V668=0, X668*AC668, V668*AC668))</f>
        <v>0</v>
      </c>
      <c r="AE668" s="2564"/>
      <c r="AF668" s="2573">
        <f t="shared" si="191"/>
        <v>0</v>
      </c>
      <c r="AG668" s="2574">
        <f t="shared" si="185"/>
        <v>0</v>
      </c>
      <c r="AL668" s="1401" t="str">
        <f t="shared" si="189"/>
        <v>►</v>
      </c>
      <c r="AN668" s="76"/>
      <c r="AO668" s="76"/>
      <c r="AP668" s="76"/>
      <c r="AQ668" s="76"/>
      <c r="AS668" s="2257"/>
      <c r="AT668" s="2253"/>
      <c r="AU668" s="2253"/>
      <c r="AV668" s="2253"/>
      <c r="AW668" s="2253"/>
      <c r="AX668" s="2253"/>
      <c r="AY668" s="2621"/>
      <c r="BF668"/>
      <c r="BG668"/>
      <c r="BH668"/>
      <c r="BI668"/>
      <c r="BJ668"/>
      <c r="BK668"/>
      <c r="BL668"/>
      <c r="BN668" s="4">
        <v>1</v>
      </c>
    </row>
    <row r="669" spans="1:66" s="48" customFormat="1" ht="15.75" x14ac:dyDescent="0.25">
      <c r="A669" s="1401" t="str">
        <f t="shared" si="186"/>
        <v>►</v>
      </c>
      <c r="B669" s="1402" t="str">
        <f t="shared" si="187"/>
        <v>►</v>
      </c>
      <c r="C669" s="1403" t="str">
        <f t="shared" si="192"/>
        <v>►</v>
      </c>
      <c r="D669" s="2475" t="str">
        <f t="shared" si="188"/>
        <v>►</v>
      </c>
      <c r="E669" s="1402" t="str">
        <f t="shared" si="193"/>
        <v>►</v>
      </c>
      <c r="F669" s="1402" t="str">
        <f t="shared" si="194"/>
        <v>►</v>
      </c>
      <c r="G669" s="1402" t="str">
        <f t="shared" si="195"/>
        <v>►</v>
      </c>
      <c r="H669" s="3725"/>
      <c r="R669" s="2607"/>
      <c r="S669" s="2441"/>
      <c r="T669" s="2443"/>
      <c r="U669" s="2442"/>
      <c r="V669" s="2589">
        <f t="shared" si="196"/>
        <v>0</v>
      </c>
      <c r="W669" s="2590" t="str">
        <f>IF(OR(V669=0, ISBLANK(P669)), "", TEXT(ROUND(V669/INDEX(AI285:AI347, MATCH(P669, AH285:AH347, 0)), 0),"# ##0") &amp; " " &amp; P669)</f>
        <v/>
      </c>
      <c r="X669" s="2591">
        <f t="shared" si="197"/>
        <v>0</v>
      </c>
      <c r="Y669" s="2592">
        <f t="shared" si="198"/>
        <v>0</v>
      </c>
      <c r="Z669" s="2592" t="str">
        <f t="shared" si="199"/>
        <v/>
      </c>
      <c r="AA669" s="2581"/>
      <c r="AB669" s="2593">
        <f t="shared" si="190"/>
        <v>0</v>
      </c>
      <c r="AC669" s="2583">
        <v>1</v>
      </c>
      <c r="AD669" s="2594">
        <f t="shared" si="200"/>
        <v>0</v>
      </c>
      <c r="AE669" s="2564"/>
      <c r="AF669" s="2573">
        <f t="shared" si="191"/>
        <v>0</v>
      </c>
      <c r="AG669" s="2574">
        <f t="shared" si="185"/>
        <v>0</v>
      </c>
      <c r="AL669" s="1401" t="str">
        <f t="shared" si="189"/>
        <v>►</v>
      </c>
      <c r="AN669" s="76"/>
      <c r="AO669" s="76"/>
      <c r="AP669" s="76"/>
      <c r="AQ669" s="76"/>
      <c r="AS669" s="2257"/>
      <c r="AT669" s="2253"/>
      <c r="AU669" s="2253"/>
      <c r="AV669" s="2253"/>
      <c r="AW669" s="2253"/>
      <c r="AX669" s="2253"/>
      <c r="AY669" s="2621"/>
      <c r="BF669"/>
      <c r="BG669"/>
      <c r="BH669"/>
      <c r="BI669"/>
      <c r="BJ669"/>
      <c r="BK669"/>
      <c r="BL669"/>
      <c r="BN669" s="4">
        <v>1</v>
      </c>
    </row>
    <row r="670" spans="1:66" s="48" customFormat="1" ht="15.75" customHeight="1" x14ac:dyDescent="0.25">
      <c r="A670" s="1401" t="str">
        <f t="shared" si="186"/>
        <v>►</v>
      </c>
      <c r="B670" s="1402" t="str">
        <f t="shared" si="187"/>
        <v>►</v>
      </c>
      <c r="C670" s="1403" t="str">
        <f t="shared" si="192"/>
        <v>►</v>
      </c>
      <c r="D670" s="2475" t="str">
        <f t="shared" si="188"/>
        <v>►</v>
      </c>
      <c r="E670" s="1402" t="str">
        <f t="shared" si="193"/>
        <v>►</v>
      </c>
      <c r="F670" s="1402" t="str">
        <f t="shared" si="194"/>
        <v>►</v>
      </c>
      <c r="G670" s="1402" t="str">
        <f t="shared" si="195"/>
        <v>►</v>
      </c>
      <c r="H670" s="3725"/>
      <c r="R670" s="2607"/>
      <c r="S670" s="2441"/>
      <c r="T670" s="2443"/>
      <c r="U670" s="2442"/>
      <c r="V670" s="2577">
        <f t="shared" si="196"/>
        <v>0</v>
      </c>
      <c r="W670" s="2578" t="str">
        <f>IF(OR(V670=0, ISBLANK(P670)), "", TEXT(ROUND(V670/INDEX(AI285:AI347, MATCH(P670, AH285:AH347, 0)), 0),"# ##0") &amp; " " &amp; P670)</f>
        <v/>
      </c>
      <c r="X670" s="2579">
        <f t="shared" si="197"/>
        <v>0</v>
      </c>
      <c r="Y670" s="2580">
        <f t="shared" si="198"/>
        <v>0</v>
      </c>
      <c r="Z670" s="2580" t="str">
        <f t="shared" si="199"/>
        <v/>
      </c>
      <c r="AA670" s="2581"/>
      <c r="AB670" s="2582">
        <f t="shared" si="190"/>
        <v>0</v>
      </c>
      <c r="AC670" s="2583">
        <v>1</v>
      </c>
      <c r="AD670" s="2584">
        <f t="shared" si="200"/>
        <v>0</v>
      </c>
      <c r="AE670" s="2564"/>
      <c r="AF670" s="2573">
        <f t="shared" si="191"/>
        <v>0</v>
      </c>
      <c r="AG670" s="2574">
        <f t="shared" si="185"/>
        <v>0</v>
      </c>
      <c r="AL670" s="1401" t="str">
        <f t="shared" si="189"/>
        <v>►</v>
      </c>
      <c r="AN670" s="76"/>
      <c r="AO670" s="76"/>
      <c r="AP670" s="76"/>
      <c r="AQ670" s="76"/>
      <c r="AS670" s="2257"/>
      <c r="AT670" s="2253"/>
      <c r="AU670" s="2253"/>
      <c r="AV670" s="2253"/>
      <c r="AW670" s="2253"/>
      <c r="AX670" s="2253"/>
      <c r="AY670" s="2621"/>
      <c r="BF670"/>
      <c r="BG670"/>
      <c r="BH670"/>
      <c r="BI670"/>
      <c r="BJ670"/>
      <c r="BK670"/>
      <c r="BL670"/>
      <c r="BN670" s="4">
        <v>1</v>
      </c>
    </row>
    <row r="671" spans="1:66" s="48" customFormat="1" ht="15.75" x14ac:dyDescent="0.25">
      <c r="A671" s="1401" t="str">
        <f t="shared" si="186"/>
        <v>►</v>
      </c>
      <c r="B671" s="1402" t="str">
        <f t="shared" si="187"/>
        <v>►</v>
      </c>
      <c r="C671" s="1403" t="str">
        <f t="shared" si="192"/>
        <v>►</v>
      </c>
      <c r="D671" s="2475" t="str">
        <f t="shared" si="188"/>
        <v>►</v>
      </c>
      <c r="E671" s="1402" t="str">
        <f t="shared" si="193"/>
        <v>►</v>
      </c>
      <c r="F671" s="1402" t="str">
        <f t="shared" si="194"/>
        <v>►</v>
      </c>
      <c r="G671" s="1402" t="str">
        <f t="shared" si="195"/>
        <v>►</v>
      </c>
      <c r="H671" s="3725"/>
      <c r="R671" s="2607"/>
      <c r="S671" s="2441"/>
      <c r="T671" s="2443"/>
      <c r="U671" s="2442"/>
      <c r="V671" s="2589">
        <f t="shared" si="196"/>
        <v>0</v>
      </c>
      <c r="W671" s="2590" t="str">
        <f>IF(OR(V671=0, ISBLANK(P671)), "", TEXT(ROUND(V671/INDEX(AI285:AI347, MATCH(P671, AH285:AH347, 0)), 0),"# ##0") &amp; " " &amp; P671)</f>
        <v/>
      </c>
      <c r="X671" s="2591">
        <f t="shared" si="197"/>
        <v>0</v>
      </c>
      <c r="Y671" s="2592">
        <f t="shared" si="198"/>
        <v>0</v>
      </c>
      <c r="Z671" s="2592" t="str">
        <f t="shared" si="199"/>
        <v/>
      </c>
      <c r="AA671" s="2581"/>
      <c r="AB671" s="2593">
        <f t="shared" si="190"/>
        <v>0</v>
      </c>
      <c r="AC671" s="2583">
        <v>1</v>
      </c>
      <c r="AD671" s="2594">
        <f t="shared" si="200"/>
        <v>0</v>
      </c>
      <c r="AE671" s="2564"/>
      <c r="AF671" s="2573">
        <f t="shared" si="191"/>
        <v>0</v>
      </c>
      <c r="AG671" s="2574">
        <f t="shared" ref="AG671:AG675" si="201">IF(AND(U671&lt;&gt;"", ISNUMBER(S671)), IFERROR(INDEX($AI$21:$AI$91, MATCH(P671, $AH$21:$AH$91, 0)) * O671 * IF(ISBLANK(L671), 1, L671), 0), 0)</f>
        <v>0</v>
      </c>
      <c r="AL671" s="1401" t="str">
        <f t="shared" si="189"/>
        <v>►</v>
      </c>
      <c r="AN671" s="76"/>
      <c r="AO671" s="76"/>
      <c r="AP671" s="76"/>
      <c r="AQ671" s="76"/>
      <c r="AS671" s="2257"/>
      <c r="AT671" s="2253"/>
      <c r="AU671" s="2253"/>
      <c r="AV671" s="2253"/>
      <c r="AW671" s="2253"/>
      <c r="AX671" s="2253"/>
      <c r="AY671" s="2621"/>
      <c r="BF671"/>
      <c r="BG671"/>
      <c r="BH671"/>
      <c r="BI671"/>
      <c r="BJ671"/>
      <c r="BK671"/>
      <c r="BL671"/>
      <c r="BN671" s="4">
        <v>1</v>
      </c>
    </row>
    <row r="672" spans="1:66" s="48" customFormat="1" ht="15.75" x14ac:dyDescent="0.25">
      <c r="A672" s="1401" t="str">
        <f t="shared" si="186"/>
        <v>►</v>
      </c>
      <c r="B672" s="1402" t="str">
        <f t="shared" si="187"/>
        <v>►</v>
      </c>
      <c r="C672" s="1403" t="str">
        <f t="shared" si="192"/>
        <v>►</v>
      </c>
      <c r="D672" s="2475" t="str">
        <f t="shared" si="188"/>
        <v>►</v>
      </c>
      <c r="E672" s="1402" t="str">
        <f t="shared" si="193"/>
        <v>►</v>
      </c>
      <c r="F672" s="1402" t="str">
        <f t="shared" si="194"/>
        <v>►</v>
      </c>
      <c r="G672" s="1402" t="str">
        <f t="shared" si="195"/>
        <v>►</v>
      </c>
      <c r="H672" s="3725"/>
      <c r="R672" s="2607"/>
      <c r="S672" s="2441"/>
      <c r="T672" s="2443"/>
      <c r="U672" s="2442"/>
      <c r="V672" s="2577">
        <f t="shared" si="196"/>
        <v>0</v>
      </c>
      <c r="W672" s="2578" t="str">
        <f>IF(OR(V672=0, ISBLANK(P672)), "", TEXT(ROUND(V672/INDEX(AI285:AI347, MATCH(P672, AH285:AH347, 0)), 0),"# ##0") &amp; " " &amp; P672)</f>
        <v/>
      </c>
      <c r="X672" s="2579">
        <f t="shared" si="197"/>
        <v>0</v>
      </c>
      <c r="Y672" s="2580">
        <f t="shared" si="198"/>
        <v>0</v>
      </c>
      <c r="Z672" s="2580" t="str">
        <f t="shared" si="199"/>
        <v/>
      </c>
      <c r="AA672" s="2581"/>
      <c r="AB672" s="2582">
        <f t="shared" si="190"/>
        <v>0</v>
      </c>
      <c r="AC672" s="2583">
        <v>1</v>
      </c>
      <c r="AD672" s="2584">
        <f t="shared" si="200"/>
        <v>0</v>
      </c>
      <c r="AE672" s="2564"/>
      <c r="AF672" s="2573">
        <f t="shared" si="191"/>
        <v>0</v>
      </c>
      <c r="AG672" s="2574">
        <f t="shared" si="201"/>
        <v>0</v>
      </c>
      <c r="AL672" s="1401" t="str">
        <f t="shared" si="189"/>
        <v>►</v>
      </c>
      <c r="AN672" s="76"/>
      <c r="AO672" s="76"/>
      <c r="AP672" s="76"/>
      <c r="AQ672" s="76"/>
      <c r="AS672" s="2257"/>
      <c r="AT672" s="2253"/>
      <c r="AU672" s="2253"/>
      <c r="AV672" s="2253"/>
      <c r="AW672" s="2253"/>
      <c r="AX672" s="2253"/>
      <c r="AY672" s="2621"/>
      <c r="BF672"/>
      <c r="BG672"/>
      <c r="BH672"/>
      <c r="BI672"/>
      <c r="BJ672"/>
      <c r="BK672"/>
      <c r="BL672"/>
      <c r="BN672" s="4">
        <v>1</v>
      </c>
    </row>
    <row r="673" spans="1:66" s="48" customFormat="1" ht="15.75" x14ac:dyDescent="0.25">
      <c r="A673" s="1401" t="str">
        <f t="shared" si="186"/>
        <v>►</v>
      </c>
      <c r="B673" s="1402" t="str">
        <f t="shared" si="187"/>
        <v>►</v>
      </c>
      <c r="C673" s="1403" t="str">
        <f t="shared" si="192"/>
        <v>►</v>
      </c>
      <c r="D673" s="2475" t="str">
        <f t="shared" si="188"/>
        <v>►</v>
      </c>
      <c r="E673" s="1402" t="str">
        <f t="shared" si="193"/>
        <v>►</v>
      </c>
      <c r="F673" s="1402" t="str">
        <f t="shared" si="194"/>
        <v>►</v>
      </c>
      <c r="G673" s="1402" t="str">
        <f t="shared" si="195"/>
        <v>►</v>
      </c>
      <c r="H673" s="3725"/>
      <c r="R673" s="2607"/>
      <c r="S673" s="2441"/>
      <c r="T673" s="2443"/>
      <c r="U673" s="2442"/>
      <c r="V673" s="2589">
        <f t="shared" si="196"/>
        <v>0</v>
      </c>
      <c r="W673" s="2590" t="str">
        <f>IF(OR(V673=0, ISBLANK(P673)), "", TEXT(ROUND(V673/INDEX(AI285:AI347, MATCH(P673, AH285:AH347, 0)), 0),"# ##0") &amp; " " &amp; P673)</f>
        <v/>
      </c>
      <c r="X673" s="2591">
        <f t="shared" si="197"/>
        <v>0</v>
      </c>
      <c r="Y673" s="2592">
        <f t="shared" si="198"/>
        <v>0</v>
      </c>
      <c r="Z673" s="2592" t="str">
        <f t="shared" si="199"/>
        <v/>
      </c>
      <c r="AA673" s="2581"/>
      <c r="AB673" s="2593">
        <f t="shared" si="190"/>
        <v>0</v>
      </c>
      <c r="AC673" s="2583">
        <v>1</v>
      </c>
      <c r="AD673" s="2594">
        <f t="shared" si="200"/>
        <v>0</v>
      </c>
      <c r="AE673" s="2564"/>
      <c r="AF673" s="2573">
        <f t="shared" si="191"/>
        <v>0</v>
      </c>
      <c r="AG673" s="2574">
        <f t="shared" si="201"/>
        <v>0</v>
      </c>
      <c r="AL673" s="1401" t="str">
        <f t="shared" si="189"/>
        <v>►</v>
      </c>
      <c r="AN673" s="76"/>
      <c r="AO673" s="76"/>
      <c r="AP673" s="76"/>
      <c r="AQ673" s="76"/>
      <c r="AS673" s="2257"/>
      <c r="AT673" s="2253"/>
      <c r="AU673" s="2253"/>
      <c r="AV673" s="2253"/>
      <c r="AW673" s="2253"/>
      <c r="AX673" s="2253"/>
      <c r="AY673" s="2621"/>
      <c r="BF673"/>
      <c r="BG673"/>
      <c r="BH673"/>
      <c r="BI673"/>
      <c r="BJ673"/>
      <c r="BK673"/>
      <c r="BL673"/>
      <c r="BN673" s="4">
        <v>1</v>
      </c>
    </row>
    <row r="674" spans="1:66" s="48" customFormat="1" ht="15.75" x14ac:dyDescent="0.25">
      <c r="A674" s="1401" t="str">
        <f t="shared" si="186"/>
        <v>►</v>
      </c>
      <c r="B674" s="1402" t="str">
        <f t="shared" si="187"/>
        <v>►</v>
      </c>
      <c r="C674" s="1403" t="str">
        <f t="shared" si="192"/>
        <v>►</v>
      </c>
      <c r="D674" s="2475" t="str">
        <f t="shared" si="188"/>
        <v>►</v>
      </c>
      <c r="E674" s="1402" t="str">
        <f t="shared" si="193"/>
        <v>►</v>
      </c>
      <c r="F674" s="1402" t="str">
        <f t="shared" si="194"/>
        <v>►</v>
      </c>
      <c r="G674" s="1402" t="str">
        <f t="shared" si="195"/>
        <v>►</v>
      </c>
      <c r="H674" s="3725"/>
      <c r="R674" s="2607"/>
      <c r="S674" s="2441"/>
      <c r="T674" s="2443"/>
      <c r="U674" s="2442"/>
      <c r="V674" s="2577">
        <f t="shared" si="196"/>
        <v>0</v>
      </c>
      <c r="W674" s="2578" t="str">
        <f>IF(OR(V674=0, ISBLANK(P674)), "", TEXT(ROUND(V674/INDEX(AI285:AI347, MATCH(P674, AH285:AH347, 0)), 0),"# ##0") &amp; " " &amp; P674)</f>
        <v/>
      </c>
      <c r="X674" s="2579">
        <f t="shared" si="197"/>
        <v>0</v>
      </c>
      <c r="Y674" s="2580">
        <f t="shared" si="198"/>
        <v>0</v>
      </c>
      <c r="Z674" s="2580" t="str">
        <f t="shared" si="199"/>
        <v/>
      </c>
      <c r="AA674" s="2581"/>
      <c r="AB674" s="2582">
        <f t="shared" si="190"/>
        <v>0</v>
      </c>
      <c r="AC674" s="2583">
        <v>1</v>
      </c>
      <c r="AD674" s="2584">
        <f t="shared" si="200"/>
        <v>0</v>
      </c>
      <c r="AE674" s="2564"/>
      <c r="AF674" s="2573">
        <f t="shared" si="191"/>
        <v>0</v>
      </c>
      <c r="AG674" s="2574">
        <f t="shared" si="201"/>
        <v>0</v>
      </c>
      <c r="AL674" s="1401" t="str">
        <f t="shared" si="189"/>
        <v>►</v>
      </c>
      <c r="AN674" s="76"/>
      <c r="AO674" s="76"/>
      <c r="AP674" s="76"/>
      <c r="AQ674" s="76"/>
      <c r="AS674" s="2257"/>
      <c r="AT674" s="2253"/>
      <c r="AU674" s="2253"/>
      <c r="AV674" s="2253"/>
      <c r="AW674" s="2253"/>
      <c r="AX674" s="2253"/>
      <c r="AY674" s="2621"/>
      <c r="BF674"/>
      <c r="BG674"/>
      <c r="BH674"/>
      <c r="BI674"/>
      <c r="BJ674"/>
      <c r="BK674"/>
      <c r="BL674"/>
      <c r="BN674" s="4">
        <v>1</v>
      </c>
    </row>
    <row r="675" spans="1:66" s="48" customFormat="1" ht="16.5" thickBot="1" x14ac:dyDescent="0.3">
      <c r="A675" s="1401" t="str">
        <f t="shared" si="186"/>
        <v>►</v>
      </c>
      <c r="B675" s="1402" t="str">
        <f t="shared" si="187"/>
        <v>►</v>
      </c>
      <c r="C675" s="1403" t="str">
        <f t="shared" si="192"/>
        <v>►</v>
      </c>
      <c r="D675" s="2475" t="str">
        <f t="shared" si="188"/>
        <v>►</v>
      </c>
      <c r="E675" s="1402" t="str">
        <f t="shared" si="193"/>
        <v>►</v>
      </c>
      <c r="F675" s="1402" t="str">
        <f t="shared" si="194"/>
        <v>►</v>
      </c>
      <c r="G675" s="1402" t="str">
        <f t="shared" si="195"/>
        <v>►</v>
      </c>
      <c r="H675" s="2630"/>
      <c r="I675" s="2631"/>
      <c r="J675" s="2631"/>
      <c r="K675" s="2631"/>
      <c r="L675" s="2631"/>
      <c r="M675" s="2631"/>
      <c r="N675" s="2631"/>
      <c r="O675" s="2631"/>
      <c r="P675" s="2631"/>
      <c r="Q675" s="2631"/>
      <c r="R675" s="2632"/>
      <c r="S675" s="2441"/>
      <c r="T675" s="2443"/>
      <c r="U675" s="2442"/>
      <c r="V675" s="2589">
        <f t="shared" si="196"/>
        <v>0</v>
      </c>
      <c r="W675" s="2590" t="str">
        <f>IF(OR(V675=0, ISBLANK(P675)), "", TEXT(ROUND(V675/INDEX(AI285:AI347, MATCH(P675, AH285:AH347, 0)), 0),"# ##0") &amp; " " &amp; P675)</f>
        <v/>
      </c>
      <c r="X675" s="2591">
        <f t="shared" si="197"/>
        <v>0</v>
      </c>
      <c r="Y675" s="2592">
        <f t="shared" si="198"/>
        <v>0</v>
      </c>
      <c r="Z675" s="2592" t="str">
        <f t="shared" si="199"/>
        <v/>
      </c>
      <c r="AA675" s="2581"/>
      <c r="AB675" s="2593">
        <f t="shared" si="190"/>
        <v>0</v>
      </c>
      <c r="AC675" s="2583">
        <v>1</v>
      </c>
      <c r="AD675" s="2594">
        <f t="shared" si="200"/>
        <v>0</v>
      </c>
      <c r="AE675" s="2564"/>
      <c r="AF675" s="2573">
        <f t="shared" si="191"/>
        <v>0</v>
      </c>
      <c r="AG675" s="2574">
        <f t="shared" si="201"/>
        <v>0</v>
      </c>
      <c r="AL675" s="1401" t="str">
        <f t="shared" si="189"/>
        <v>►</v>
      </c>
      <c r="AN675" s="76"/>
      <c r="AO675" s="76"/>
      <c r="AP675" s="76"/>
      <c r="AQ675" s="76"/>
      <c r="AS675" s="2306"/>
      <c r="AT675" s="2307"/>
      <c r="AU675" s="2307"/>
      <c r="AV675" s="2307"/>
      <c r="AW675" s="2307"/>
      <c r="AX675" s="2307"/>
      <c r="AY675" s="2633"/>
      <c r="BF675"/>
      <c r="BG675"/>
      <c r="BH675"/>
      <c r="BI675"/>
      <c r="BJ675"/>
      <c r="BK675"/>
      <c r="BL675"/>
      <c r="BN675" s="4">
        <v>1</v>
      </c>
    </row>
    <row r="676" spans="1:66" ht="15.75" thickBot="1" x14ac:dyDescent="0.3">
      <c r="BN676" s="4">
        <v>1</v>
      </c>
    </row>
    <row r="677" spans="1:66" ht="15.75" thickTop="1" x14ac:dyDescent="0.25">
      <c r="A677" s="5" t="str">
        <f t="shared" ref="A677:AD677" si="202">SUBSTITUTE(ADDRESS(1,COLUMN(),4),"1","")</f>
        <v>A</v>
      </c>
      <c r="B677" s="5" t="str">
        <f t="shared" si="202"/>
        <v>B</v>
      </c>
      <c r="C677" s="5" t="str">
        <f t="shared" si="202"/>
        <v>C</v>
      </c>
      <c r="D677" s="5" t="str">
        <f t="shared" si="202"/>
        <v>D</v>
      </c>
      <c r="E677" s="5" t="str">
        <f t="shared" si="202"/>
        <v>E</v>
      </c>
      <c r="F677" s="5" t="str">
        <f t="shared" si="202"/>
        <v>F</v>
      </c>
      <c r="G677" s="5" t="str">
        <f t="shared" si="202"/>
        <v>G</v>
      </c>
      <c r="H677" s="1" t="str">
        <f t="shared" si="202"/>
        <v>H</v>
      </c>
      <c r="I677" s="1" t="str">
        <f t="shared" si="202"/>
        <v>I</v>
      </c>
      <c r="J677" s="1" t="str">
        <f t="shared" si="202"/>
        <v>J</v>
      </c>
      <c r="K677" s="1" t="str">
        <f t="shared" si="202"/>
        <v>K</v>
      </c>
      <c r="L677" s="1" t="str">
        <f t="shared" si="202"/>
        <v>L</v>
      </c>
      <c r="M677" s="1" t="str">
        <f t="shared" si="202"/>
        <v>M</v>
      </c>
      <c r="N677" s="1" t="str">
        <f t="shared" si="202"/>
        <v>N</v>
      </c>
      <c r="O677" s="1" t="str">
        <f t="shared" si="202"/>
        <v>O</v>
      </c>
      <c r="P677" s="1" t="str">
        <f t="shared" si="202"/>
        <v>P</v>
      </c>
      <c r="Q677" s="1" t="str">
        <f t="shared" si="202"/>
        <v>Q</v>
      </c>
      <c r="R677" s="1" t="str">
        <f t="shared" si="202"/>
        <v>R</v>
      </c>
      <c r="S677" s="1" t="str">
        <f t="shared" si="202"/>
        <v>S</v>
      </c>
      <c r="T677" s="1" t="str">
        <f t="shared" si="202"/>
        <v>T</v>
      </c>
      <c r="U677" s="1" t="str">
        <f t="shared" si="202"/>
        <v>U</v>
      </c>
      <c r="V677" s="1" t="str">
        <f t="shared" si="202"/>
        <v>V</v>
      </c>
      <c r="W677" s="1" t="str">
        <f t="shared" si="202"/>
        <v>W</v>
      </c>
      <c r="X677" s="1" t="str">
        <f t="shared" si="202"/>
        <v>X</v>
      </c>
      <c r="Y677" s="1" t="str">
        <f t="shared" si="202"/>
        <v>Y</v>
      </c>
      <c r="Z677" s="1" t="str">
        <f t="shared" si="202"/>
        <v>Z</v>
      </c>
      <c r="AA677" s="1" t="str">
        <f t="shared" si="202"/>
        <v>AA</v>
      </c>
      <c r="AB677" s="1" t="str">
        <f t="shared" si="202"/>
        <v>AB</v>
      </c>
      <c r="AC677" s="1" t="str">
        <f t="shared" si="202"/>
        <v>AC</v>
      </c>
      <c r="AD677" s="1" t="str">
        <f t="shared" si="202"/>
        <v>AD</v>
      </c>
      <c r="AF677" s="2" t="str">
        <f t="shared" ref="AF677:AJ677" si="203">SUBSTITUTE(ADDRESS(1,COLUMN(),4),"1","")</f>
        <v>AF</v>
      </c>
      <c r="AG677" s="2" t="str">
        <f t="shared" si="203"/>
        <v>AG</v>
      </c>
      <c r="AH677" s="2" t="str">
        <f t="shared" si="203"/>
        <v>AH</v>
      </c>
      <c r="AI677" s="2" t="str">
        <f t="shared" si="203"/>
        <v>AI</v>
      </c>
      <c r="AJ677" s="2" t="str">
        <f t="shared" si="203"/>
        <v>AJ</v>
      </c>
      <c r="AK677" s="3"/>
      <c r="AL677" s="1" t="str">
        <f>H677</f>
        <v>H</v>
      </c>
      <c r="BN677" s="4">
        <v>1</v>
      </c>
    </row>
    <row r="678" spans="1:66" ht="15.75" thickBot="1" x14ac:dyDescent="0.3">
      <c r="BN678" s="4">
        <v>1</v>
      </c>
    </row>
    <row r="679" spans="1:66" x14ac:dyDescent="0.25">
      <c r="H679" s="3240" t="s">
        <v>1</v>
      </c>
      <c r="I679" s="11"/>
      <c r="J679" s="12"/>
      <c r="K679" s="12"/>
      <c r="L679" s="3577" t="s">
        <v>2261</v>
      </c>
      <c r="M679" s="3577"/>
      <c r="N679" s="3577"/>
      <c r="O679" s="3577"/>
      <c r="P679" s="3577"/>
      <c r="Q679" s="3577"/>
      <c r="R679" s="3578"/>
      <c r="BN679" s="4">
        <v>1</v>
      </c>
    </row>
    <row r="680" spans="1:66" ht="15.75" thickBot="1" x14ac:dyDescent="0.3">
      <c r="H680" s="3241"/>
      <c r="I680" s="24"/>
      <c r="J680" s="25"/>
      <c r="K680" s="25"/>
      <c r="L680" s="3579"/>
      <c r="M680" s="3579"/>
      <c r="N680" s="3579"/>
      <c r="O680" s="3579"/>
      <c r="P680" s="3579"/>
      <c r="Q680" s="3579"/>
      <c r="R680" s="3580"/>
      <c r="BN680" s="4">
        <v>1</v>
      </c>
    </row>
    <row r="681" spans="1:66" ht="15.75" thickBot="1" x14ac:dyDescent="0.3">
      <c r="BN681" s="4">
        <v>1</v>
      </c>
    </row>
    <row r="682" spans="1:66" x14ac:dyDescent="0.25">
      <c r="H682" s="54" t="s">
        <v>18</v>
      </c>
      <c r="I682" s="55" t="str">
        <f>I688</f>
        <v>Famille à coller.N.Nom de votre recette.Recette mère ►.S.Saisissez le nom de la recette mère</v>
      </c>
      <c r="J682" s="56">
        <f>J688</f>
        <v>6</v>
      </c>
      <c r="K682" s="56" t="str">
        <f>K688</f>
        <v>couverts</v>
      </c>
      <c r="L682" s="57" t="s">
        <v>6</v>
      </c>
      <c r="M682" s="58" t="s">
        <v>19</v>
      </c>
      <c r="N682" s="3315" t="s">
        <v>20</v>
      </c>
      <c r="O682" s="3315"/>
      <c r="P682" s="3285" t="s">
        <v>21</v>
      </c>
      <c r="Q682" s="3285"/>
      <c r="R682" s="3286"/>
      <c r="BN682" s="4">
        <v>1</v>
      </c>
    </row>
    <row r="683" spans="1:66" ht="22.5" x14ac:dyDescent="0.25">
      <c r="H683" s="66" t="s">
        <v>18</v>
      </c>
      <c r="I683" s="67" t="str">
        <f>I688</f>
        <v>Famille à coller.N.Nom de votre recette.Recette mère ►.S.Saisissez le nom de la recette mère</v>
      </c>
      <c r="J683" s="68"/>
      <c r="K683" s="68"/>
      <c r="L683" s="69" t="s">
        <v>28</v>
      </c>
      <c r="M683" s="70" t="s">
        <v>29</v>
      </c>
      <c r="N683" s="3316"/>
      <c r="O683" s="3316"/>
      <c r="P683" s="3287"/>
      <c r="Q683" s="3287"/>
      <c r="R683" s="3288"/>
      <c r="BN683" s="4">
        <v>1</v>
      </c>
    </row>
    <row r="684" spans="1:66" ht="18.75" x14ac:dyDescent="0.25">
      <c r="H684" s="66" t="s">
        <v>18</v>
      </c>
      <c r="I684" s="77" t="str">
        <f>I688</f>
        <v>Famille à coller.N.Nom de votre recette.Recette mère ►.S.Saisissez le nom de la recette mère</v>
      </c>
      <c r="J684" s="78"/>
      <c r="K684" s="79"/>
      <c r="L684" s="80"/>
      <c r="M684" s="81" t="s">
        <v>33</v>
      </c>
      <c r="N684" s="82"/>
      <c r="O684" s="83" t="s">
        <v>34</v>
      </c>
      <c r="P684" s="84" t="s">
        <v>35</v>
      </c>
      <c r="Q684" s="16"/>
      <c r="R684" s="85"/>
      <c r="BN684" s="4">
        <v>1</v>
      </c>
    </row>
    <row r="685" spans="1:66" ht="15.75" x14ac:dyDescent="0.25">
      <c r="H685" s="66" t="s">
        <v>18</v>
      </c>
      <c r="I685" s="91" t="str">
        <f>I688</f>
        <v>Famille à coller.N.Nom de votre recette.Recette mère ►.S.Saisissez le nom de la recette mère</v>
      </c>
      <c r="J685" s="91"/>
      <c r="K685" s="91"/>
      <c r="L685" s="92" t="s">
        <v>39</v>
      </c>
      <c r="M685" s="93"/>
      <c r="N685" s="93"/>
      <c r="O685" s="94" t="s">
        <v>40</v>
      </c>
      <c r="P685" s="3317" t="str">
        <f>L688</f>
        <v>Famille à coller.N.Nom de votre recette.Recette mère ►.S.Saisissez le nom de la recette mère</v>
      </c>
      <c r="Q685" s="3317"/>
      <c r="R685" s="3318"/>
      <c r="BN685" s="4">
        <v>1</v>
      </c>
    </row>
    <row r="686" spans="1:66" ht="15.75" x14ac:dyDescent="0.25">
      <c r="H686" s="66" t="s">
        <v>18</v>
      </c>
      <c r="I686" s="91" t="str">
        <f>I688</f>
        <v>Famille à coller.N.Nom de votre recette.Recette mère ►.S.Saisissez le nom de la recette mère</v>
      </c>
      <c r="J686" s="91"/>
      <c r="K686" s="91"/>
      <c r="L686" s="110">
        <v>6</v>
      </c>
      <c r="M686" s="111" t="s">
        <v>44</v>
      </c>
      <c r="N686" s="92"/>
      <c r="O686" s="92"/>
      <c r="P686" s="3317"/>
      <c r="Q686" s="3317"/>
      <c r="R686" s="3318"/>
      <c r="BN686" s="4">
        <v>1</v>
      </c>
    </row>
    <row r="687" spans="1:66" ht="15.75" x14ac:dyDescent="0.25">
      <c r="H687" s="66" t="s">
        <v>11</v>
      </c>
      <c r="I687" s="121" t="str">
        <f>I688</f>
        <v>Famille à coller.N.Nom de votre recette.Recette mère ►.S.Saisissez le nom de la recette mère</v>
      </c>
      <c r="J687" s="121"/>
      <c r="K687" s="121"/>
      <c r="L687" s="122"/>
      <c r="M687" s="123"/>
      <c r="N687" s="123"/>
      <c r="O687" s="123"/>
      <c r="P687" s="123"/>
      <c r="Q687" s="123"/>
      <c r="R687" s="124"/>
      <c r="BN687" s="4">
        <v>1</v>
      </c>
    </row>
    <row r="688" spans="1:66" ht="15.75" x14ac:dyDescent="0.25">
      <c r="H688" s="129" t="s">
        <v>11</v>
      </c>
      <c r="I688" s="130" t="str">
        <f>L688</f>
        <v>Famille à coller.N.Nom de votre recette.Recette mère ►.S.Saisissez le nom de la recette mère</v>
      </c>
      <c r="J688" s="130">
        <f>L686</f>
        <v>6</v>
      </c>
      <c r="K688" s="130" t="str">
        <f>M686</f>
        <v>couverts</v>
      </c>
      <c r="L688" s="131" t="str">
        <f>UPPER(LEFT(N682,1))&amp;LOWER(MID(N682,2,999))&amp;"."&amp;UPPER(LEFT(P682,1))&amp;"."&amp;UPPER(LEFT(P682,1))&amp;LOWER(MID(P682,2,999))&amp;"."&amp;IF(ISTEXT(R688),Q688&amp;"."&amp;UPPER(LEFT(R688,1))&amp;"."&amp;UPPER(LEFT(R688,1))&amp;LOWER(MID(R688,2,999)),M688)</f>
        <v>Famille à coller.N.Nom de votre recette.Recette mère ►.S.Saisissez le nom de la recette mère</v>
      </c>
      <c r="M688" s="132" t="s">
        <v>55</v>
      </c>
      <c r="N688" s="3321" t="s">
        <v>56</v>
      </c>
      <c r="O688" s="3321"/>
      <c r="P688" s="3321"/>
      <c r="Q688" s="133" t="s">
        <v>57</v>
      </c>
      <c r="R688" s="134" t="s">
        <v>58</v>
      </c>
      <c r="BN688" s="4">
        <v>1</v>
      </c>
    </row>
    <row r="689" spans="8:66" ht="15.75" x14ac:dyDescent="0.25">
      <c r="H689" s="138" t="s">
        <v>11</v>
      </c>
      <c r="I689" s="139" t="str">
        <f>I688</f>
        <v>Famille à coller.N.Nom de votre recette.Recette mère ►.S.Saisissez le nom de la recette mère</v>
      </c>
      <c r="J689" s="140"/>
      <c r="K689" s="140"/>
      <c r="L689" s="141" t="s">
        <v>61</v>
      </c>
      <c r="M689" s="141" t="s">
        <v>62</v>
      </c>
      <c r="N689" s="141" t="s">
        <v>63</v>
      </c>
      <c r="O689" s="141" t="s">
        <v>64</v>
      </c>
      <c r="P689" s="2987" t="s">
        <v>65</v>
      </c>
      <c r="Q689" s="142" t="s">
        <v>66</v>
      </c>
      <c r="R689" s="143" t="s">
        <v>67</v>
      </c>
      <c r="BN689" s="4">
        <v>1</v>
      </c>
    </row>
    <row r="690" spans="8:66" ht="15.75" x14ac:dyDescent="0.25">
      <c r="H690" s="66" t="s">
        <v>18</v>
      </c>
      <c r="I690" s="149" t="str">
        <f>I688</f>
        <v>Famille à coller.N.Nom de votre recette.Recette mère ►.S.Saisissez le nom de la recette mère</v>
      </c>
      <c r="J690" s="91"/>
      <c r="K690" s="91"/>
      <c r="L690" s="150" t="s">
        <v>86</v>
      </c>
      <c r="M690" s="151" t="s">
        <v>87</v>
      </c>
      <c r="N690" s="152"/>
      <c r="O690" s="3322" t="s">
        <v>88</v>
      </c>
      <c r="P690" s="3323" t="s">
        <v>89</v>
      </c>
      <c r="Q690" s="3324" t="s">
        <v>90</v>
      </c>
      <c r="R690" s="153" t="s">
        <v>91</v>
      </c>
      <c r="BN690" s="4">
        <v>1</v>
      </c>
    </row>
    <row r="691" spans="8:66" ht="15.75" x14ac:dyDescent="0.25">
      <c r="H691" s="66" t="s">
        <v>18</v>
      </c>
      <c r="I691" s="149" t="str">
        <f>I688</f>
        <v>Famille à coller.N.Nom de votre recette.Recette mère ►.S.Saisissez le nom de la recette mère</v>
      </c>
      <c r="J691" s="91"/>
      <c r="K691" s="91"/>
      <c r="L691" s="2817" t="s">
        <v>103</v>
      </c>
      <c r="M691" s="164" t="s">
        <v>104</v>
      </c>
      <c r="N691" s="165" t="s">
        <v>105</v>
      </c>
      <c r="O691" s="3121"/>
      <c r="P691" s="3123"/>
      <c r="Q691" s="3320"/>
      <c r="R691" s="166" t="s">
        <v>106</v>
      </c>
      <c r="BN691" s="4">
        <v>1</v>
      </c>
    </row>
    <row r="692" spans="8:66" ht="17.25" x14ac:dyDescent="0.25">
      <c r="H692" s="66" t="s">
        <v>18</v>
      </c>
      <c r="I692" s="149" t="str">
        <f>I688</f>
        <v>Famille à coller.N.Nom de votre recette.Recette mère ►.S.Saisissez le nom de la recette mère</v>
      </c>
      <c r="J692" s="91">
        <f>J688</f>
        <v>6</v>
      </c>
      <c r="K692" s="91" t="str">
        <f>K688</f>
        <v>couverts</v>
      </c>
      <c r="L692" s="174"/>
      <c r="M692" s="175"/>
      <c r="N692" s="176" t="str">
        <f t="shared" ref="N692:N698" si="204">IF(OR(ISTEXT(L692), L692&lt;=0, O692&lt;=0), "", "de")</f>
        <v/>
      </c>
      <c r="O692" s="177"/>
      <c r="P692" s="178"/>
      <c r="Q692" s="179">
        <v>1</v>
      </c>
      <c r="R692" s="2516" t="s">
        <v>1344</v>
      </c>
      <c r="BN692" s="4">
        <v>1</v>
      </c>
    </row>
    <row r="693" spans="8:66" ht="17.25" x14ac:dyDescent="0.25">
      <c r="H693" s="196" t="str">
        <f t="shared" ref="H693:H698" si="205">IF(R693&lt;&gt;"","A","►")</f>
        <v>A</v>
      </c>
      <c r="I693" s="149" t="str">
        <f>I688</f>
        <v>Famille à coller.N.Nom de votre recette.Recette mère ►.S.Saisissez le nom de la recette mère</v>
      </c>
      <c r="J693" s="91">
        <f>J688</f>
        <v>6</v>
      </c>
      <c r="K693" s="91" t="str">
        <f>K688</f>
        <v>couverts</v>
      </c>
      <c r="L693" s="174"/>
      <c r="M693" s="175"/>
      <c r="N693" s="176" t="str">
        <f t="shared" si="204"/>
        <v/>
      </c>
      <c r="O693" s="177"/>
      <c r="P693" s="178"/>
      <c r="Q693" s="179">
        <v>1</v>
      </c>
      <c r="R693" s="180" t="s">
        <v>2225</v>
      </c>
      <c r="BN693" s="4">
        <v>1</v>
      </c>
    </row>
    <row r="694" spans="8:66" ht="17.25" x14ac:dyDescent="0.25">
      <c r="H694" s="196" t="str">
        <f t="shared" si="205"/>
        <v>A</v>
      </c>
      <c r="I694" s="149" t="str">
        <f>I688</f>
        <v>Famille à coller.N.Nom de votre recette.Recette mère ►.S.Saisissez le nom de la recette mère</v>
      </c>
      <c r="J694" s="91">
        <f>J688</f>
        <v>6</v>
      </c>
      <c r="K694" s="91" t="str">
        <f>K688</f>
        <v>couverts</v>
      </c>
      <c r="L694" s="174"/>
      <c r="M694" s="209"/>
      <c r="N694" s="176" t="str">
        <f t="shared" si="204"/>
        <v/>
      </c>
      <c r="O694" s="177"/>
      <c r="P694" s="178"/>
      <c r="Q694" s="179">
        <v>1</v>
      </c>
      <c r="R694" s="180" t="s">
        <v>2226</v>
      </c>
      <c r="BN694" s="4">
        <v>1</v>
      </c>
    </row>
    <row r="695" spans="8:66" ht="17.25" x14ac:dyDescent="0.25">
      <c r="H695" s="196" t="str">
        <f t="shared" si="205"/>
        <v>A</v>
      </c>
      <c r="I695" s="149" t="str">
        <f>I688</f>
        <v>Famille à coller.N.Nom de votre recette.Recette mère ►.S.Saisissez le nom de la recette mère</v>
      </c>
      <c r="J695" s="91">
        <f>J688</f>
        <v>6</v>
      </c>
      <c r="K695" s="91" t="str">
        <f>K688</f>
        <v>couverts</v>
      </c>
      <c r="L695" s="174"/>
      <c r="M695" s="209"/>
      <c r="N695" s="176" t="str">
        <f t="shared" si="204"/>
        <v/>
      </c>
      <c r="O695" s="177"/>
      <c r="P695" s="178"/>
      <c r="Q695" s="179">
        <v>1</v>
      </c>
      <c r="R695" s="180" t="s">
        <v>711</v>
      </c>
      <c r="BN695" s="4">
        <v>1</v>
      </c>
    </row>
    <row r="696" spans="8:66" ht="17.25" x14ac:dyDescent="0.25">
      <c r="H696" s="196" t="str">
        <f t="shared" si="205"/>
        <v>►</v>
      </c>
      <c r="I696" s="149" t="str">
        <f>I688</f>
        <v>Famille à coller.N.Nom de votre recette.Recette mère ►.S.Saisissez le nom de la recette mère</v>
      </c>
      <c r="J696" s="91">
        <f>J688</f>
        <v>6</v>
      </c>
      <c r="K696" s="91" t="str">
        <f>K688</f>
        <v>couverts</v>
      </c>
      <c r="L696" s="174"/>
      <c r="M696" s="209"/>
      <c r="N696" s="176" t="str">
        <f t="shared" si="204"/>
        <v/>
      </c>
      <c r="O696" s="177"/>
      <c r="P696" s="178"/>
      <c r="Q696" s="179">
        <v>1</v>
      </c>
      <c r="R696" s="180"/>
      <c r="BN696" s="4">
        <v>1</v>
      </c>
    </row>
    <row r="697" spans="8:66" ht="17.25" x14ac:dyDescent="0.25">
      <c r="H697" s="196" t="str">
        <f t="shared" si="205"/>
        <v>A</v>
      </c>
      <c r="I697" s="149" t="str">
        <f>I688</f>
        <v>Famille à coller.N.Nom de votre recette.Recette mère ►.S.Saisissez le nom de la recette mère</v>
      </c>
      <c r="J697" s="91">
        <f>J688</f>
        <v>6</v>
      </c>
      <c r="K697" s="91" t="str">
        <f>K688</f>
        <v>couverts</v>
      </c>
      <c r="L697" s="174"/>
      <c r="M697" s="209"/>
      <c r="N697" s="176" t="str">
        <f t="shared" si="204"/>
        <v/>
      </c>
      <c r="O697" s="177"/>
      <c r="P697" s="178"/>
      <c r="Q697" s="179">
        <v>1</v>
      </c>
      <c r="R697" s="180" t="s">
        <v>1073</v>
      </c>
      <c r="BN697" s="4">
        <v>1</v>
      </c>
    </row>
    <row r="698" spans="8:66" ht="17.25" x14ac:dyDescent="0.25">
      <c r="H698" s="196" t="str">
        <f t="shared" si="205"/>
        <v>►</v>
      </c>
      <c r="I698" s="149" t="str">
        <f>I688</f>
        <v>Famille à coller.N.Nom de votre recette.Recette mère ►.S.Saisissez le nom de la recette mère</v>
      </c>
      <c r="J698" s="91">
        <f>J688</f>
        <v>6</v>
      </c>
      <c r="K698" s="91" t="str">
        <f>K688</f>
        <v>couverts</v>
      </c>
      <c r="L698" s="174"/>
      <c r="M698" s="209"/>
      <c r="N698" s="176" t="str">
        <f t="shared" si="204"/>
        <v/>
      </c>
      <c r="O698" s="177"/>
      <c r="P698" s="178"/>
      <c r="Q698" s="179">
        <v>1</v>
      </c>
      <c r="R698" s="180"/>
      <c r="BN698" s="4">
        <v>1</v>
      </c>
    </row>
    <row r="699" spans="8:66" ht="15.75" x14ac:dyDescent="0.25">
      <c r="H699" s="66" t="s">
        <v>18</v>
      </c>
      <c r="I699" s="985" t="str">
        <f>I688</f>
        <v>Famille à coller.N.Nom de votre recette.Recette mère ►.S.Saisissez le nom de la recette mère</v>
      </c>
      <c r="J699" s="986">
        <f>J688</f>
        <v>6</v>
      </c>
      <c r="K699" s="987" t="str">
        <f>K688</f>
        <v>couverts</v>
      </c>
      <c r="L699" s="988" t="s">
        <v>150</v>
      </c>
      <c r="M699" s="989"/>
      <c r="N699" s="990"/>
      <c r="O699" s="990"/>
      <c r="P699" s="990"/>
      <c r="Q699" s="990"/>
      <c r="R699" s="991"/>
      <c r="BN699" s="4">
        <v>1</v>
      </c>
    </row>
    <row r="700" spans="8:66" ht="15.75" x14ac:dyDescent="0.25">
      <c r="H700" s="376" t="s">
        <v>18</v>
      </c>
      <c r="I700" s="998" t="str">
        <f>I688</f>
        <v>Famille à coller.N.Nom de votre recette.Recette mère ►.S.Saisissez le nom de la recette mère</v>
      </c>
      <c r="J700" s="998">
        <f>J688</f>
        <v>6</v>
      </c>
      <c r="K700" s="998" t="str">
        <f>K688</f>
        <v>couverts</v>
      </c>
      <c r="L700" s="315" t="s">
        <v>61</v>
      </c>
      <c r="M700" s="1002">
        <v>12</v>
      </c>
      <c r="N700" s="999" t="s">
        <v>142</v>
      </c>
      <c r="O700" s="1000"/>
      <c r="P700" s="1000"/>
      <c r="Q700" s="1000"/>
      <c r="R700" s="1001"/>
      <c r="BN700" s="4">
        <v>1</v>
      </c>
    </row>
    <row r="701" spans="8:66" ht="15.75" x14ac:dyDescent="0.25">
      <c r="H701" s="376" t="s">
        <v>18</v>
      </c>
      <c r="I701" s="320" t="str">
        <f>I688</f>
        <v>Famille à coller.N.Nom de votre recette.Recette mère ►.S.Saisissez le nom de la recette mère</v>
      </c>
      <c r="J701" s="320">
        <f>J688</f>
        <v>6</v>
      </c>
      <c r="K701" s="320" t="str">
        <f>K688</f>
        <v>couverts</v>
      </c>
      <c r="L701" s="321" t="s">
        <v>146</v>
      </c>
      <c r="M701" s="243"/>
      <c r="N701" s="243"/>
      <c r="O701" s="243"/>
      <c r="P701" s="243"/>
      <c r="Q701" s="243"/>
      <c r="R701" s="322"/>
      <c r="BN701" s="4">
        <v>1</v>
      </c>
    </row>
    <row r="702" spans="8:66" ht="15.75" x14ac:dyDescent="0.25">
      <c r="H702" s="196" t="str">
        <f t="shared" ref="H702:H712" si="206">IF(OR(L702&lt;&gt;"",M702&lt;&gt; "",N702&lt;&gt;"",O702&lt;&gt;"",P702&lt;&gt;"",Q702&lt;&gt;""),"A", "►")</f>
        <v>►</v>
      </c>
      <c r="I702" s="320" t="str">
        <f>I688</f>
        <v>Famille à coller.N.Nom de votre recette.Recette mère ►.S.Saisissez le nom de la recette mère</v>
      </c>
      <c r="J702" s="320">
        <f>J688</f>
        <v>6</v>
      </c>
      <c r="K702" s="320" t="str">
        <f>K688</f>
        <v>couverts</v>
      </c>
      <c r="L702" s="324"/>
      <c r="M702" s="248"/>
      <c r="N702" s="248"/>
      <c r="O702" s="248"/>
      <c r="P702" s="248"/>
      <c r="Q702" s="248"/>
      <c r="R702" s="322"/>
      <c r="BN702" s="4">
        <v>1</v>
      </c>
    </row>
    <row r="703" spans="8:66" ht="15.75" x14ac:dyDescent="0.25">
      <c r="H703" s="196" t="str">
        <f t="shared" si="206"/>
        <v>►</v>
      </c>
      <c r="I703" s="320" t="str">
        <f>I688</f>
        <v>Famille à coller.N.Nom de votre recette.Recette mère ►.S.Saisissez le nom de la recette mère</v>
      </c>
      <c r="J703" s="320">
        <f>J688</f>
        <v>6</v>
      </c>
      <c r="K703" s="320" t="str">
        <f>K688</f>
        <v>couverts</v>
      </c>
      <c r="L703" s="324"/>
      <c r="M703" s="270"/>
      <c r="N703" s="270"/>
      <c r="O703" s="270"/>
      <c r="P703" s="270"/>
      <c r="Q703" s="270"/>
      <c r="R703" s="329"/>
      <c r="BN703" s="4">
        <v>1</v>
      </c>
    </row>
    <row r="704" spans="8:66" ht="15.75" x14ac:dyDescent="0.25">
      <c r="H704" s="196" t="str">
        <f t="shared" si="206"/>
        <v>A</v>
      </c>
      <c r="I704" s="320" t="str">
        <f>I688</f>
        <v>Famille à coller.N.Nom de votre recette.Recette mère ►.S.Saisissez le nom de la recette mère</v>
      </c>
      <c r="J704" s="320">
        <f>J688</f>
        <v>6</v>
      </c>
      <c r="K704" s="320" t="str">
        <f>K688</f>
        <v>couverts</v>
      </c>
      <c r="L704" s="324"/>
      <c r="M704" s="270"/>
      <c r="N704" s="270"/>
      <c r="O704" s="270"/>
      <c r="P704" s="270"/>
      <c r="Q704" s="270" t="s">
        <v>2262</v>
      </c>
      <c r="R704" s="329"/>
      <c r="BN704" s="4">
        <v>1</v>
      </c>
    </row>
    <row r="705" spans="8:66" ht="15.75" x14ac:dyDescent="0.25">
      <c r="H705" s="196" t="str">
        <f t="shared" si="206"/>
        <v>►</v>
      </c>
      <c r="I705" s="320" t="str">
        <f>I688</f>
        <v>Famille à coller.N.Nom de votre recette.Recette mère ►.S.Saisissez le nom de la recette mère</v>
      </c>
      <c r="J705" s="320">
        <f>J688</f>
        <v>6</v>
      </c>
      <c r="K705" s="320" t="str">
        <f>K688</f>
        <v>couverts</v>
      </c>
      <c r="L705" s="324"/>
      <c r="M705" s="270"/>
      <c r="N705" s="270"/>
      <c r="O705" s="270"/>
      <c r="P705" s="270"/>
      <c r="Q705" s="270"/>
      <c r="R705" s="329"/>
      <c r="BN705" s="4">
        <v>1</v>
      </c>
    </row>
    <row r="706" spans="8:66" ht="15.75" x14ac:dyDescent="0.25">
      <c r="H706" s="196" t="str">
        <f t="shared" si="206"/>
        <v>►</v>
      </c>
      <c r="I706" s="320" t="str">
        <f>I688</f>
        <v>Famille à coller.N.Nom de votre recette.Recette mère ►.S.Saisissez le nom de la recette mère</v>
      </c>
      <c r="J706" s="320">
        <f>J688</f>
        <v>6</v>
      </c>
      <c r="K706" s="320" t="str">
        <f>K688</f>
        <v>couverts</v>
      </c>
      <c r="L706" s="324"/>
      <c r="M706" s="270"/>
      <c r="N706" s="270"/>
      <c r="O706" s="270"/>
      <c r="P706" s="270"/>
      <c r="Q706" s="270"/>
      <c r="R706" s="329"/>
      <c r="BN706" s="4">
        <v>1</v>
      </c>
    </row>
    <row r="707" spans="8:66" ht="15.75" x14ac:dyDescent="0.25">
      <c r="H707" s="196" t="str">
        <f t="shared" si="206"/>
        <v>►</v>
      </c>
      <c r="I707" s="320" t="str">
        <f>I688</f>
        <v>Famille à coller.N.Nom de votre recette.Recette mère ►.S.Saisissez le nom de la recette mère</v>
      </c>
      <c r="J707" s="320">
        <f>J688</f>
        <v>6</v>
      </c>
      <c r="K707" s="320" t="str">
        <f>K688</f>
        <v>couverts</v>
      </c>
      <c r="L707" s="324"/>
      <c r="M707" s="270"/>
      <c r="N707" s="270"/>
      <c r="O707" s="270"/>
      <c r="P707" s="270"/>
      <c r="Q707" s="270"/>
      <c r="R707" s="383"/>
      <c r="BN707" s="4">
        <v>1</v>
      </c>
    </row>
    <row r="708" spans="8:66" ht="15.75" x14ac:dyDescent="0.25">
      <c r="H708" s="196" t="str">
        <f t="shared" si="206"/>
        <v>►</v>
      </c>
      <c r="I708" s="320" t="str">
        <f>I688</f>
        <v>Famille à coller.N.Nom de votre recette.Recette mère ►.S.Saisissez le nom de la recette mère</v>
      </c>
      <c r="J708" s="320">
        <f>J688</f>
        <v>6</v>
      </c>
      <c r="K708" s="320" t="str">
        <f>K688</f>
        <v>couverts</v>
      </c>
      <c r="L708" s="324"/>
      <c r="M708" s="270"/>
      <c r="N708" s="270"/>
      <c r="O708" s="270"/>
      <c r="P708" s="270"/>
      <c r="Q708" s="270"/>
      <c r="R708" s="383"/>
      <c r="BN708" s="4">
        <v>1</v>
      </c>
    </row>
    <row r="709" spans="8:66" ht="15.75" x14ac:dyDescent="0.25">
      <c r="H709" s="196" t="str">
        <f t="shared" si="206"/>
        <v>►</v>
      </c>
      <c r="I709" s="320" t="str">
        <f>I688</f>
        <v>Famille à coller.N.Nom de votre recette.Recette mère ►.S.Saisissez le nom de la recette mère</v>
      </c>
      <c r="J709" s="320">
        <f>J688</f>
        <v>6</v>
      </c>
      <c r="K709" s="320" t="str">
        <f>K688</f>
        <v>couverts</v>
      </c>
      <c r="L709" s="324"/>
      <c r="M709" s="270"/>
      <c r="N709" s="270"/>
      <c r="O709" s="270"/>
      <c r="P709" s="270"/>
      <c r="Q709" s="270"/>
      <c r="R709" s="383"/>
      <c r="BN709" s="4">
        <v>1</v>
      </c>
    </row>
    <row r="710" spans="8:66" ht="15.75" x14ac:dyDescent="0.25">
      <c r="H710" s="196" t="str">
        <f t="shared" si="206"/>
        <v>►</v>
      </c>
      <c r="I710" s="320" t="str">
        <f>I688</f>
        <v>Famille à coller.N.Nom de votre recette.Recette mère ►.S.Saisissez le nom de la recette mère</v>
      </c>
      <c r="J710" s="320">
        <f>J688</f>
        <v>6</v>
      </c>
      <c r="K710" s="320" t="str">
        <f>K688</f>
        <v>couverts</v>
      </c>
      <c r="L710" s="324"/>
      <c r="M710" s="270"/>
      <c r="N710" s="270"/>
      <c r="O710" s="270"/>
      <c r="P710" s="270"/>
      <c r="Q710" s="270"/>
      <c r="R710" s="383"/>
      <c r="BN710" s="4">
        <v>1</v>
      </c>
    </row>
    <row r="711" spans="8:66" ht="15.75" x14ac:dyDescent="0.25">
      <c r="H711" s="196" t="str">
        <f t="shared" si="206"/>
        <v>►</v>
      </c>
      <c r="I711" s="320" t="str">
        <f>I688</f>
        <v>Famille à coller.N.Nom de votre recette.Recette mère ►.S.Saisissez le nom de la recette mère</v>
      </c>
      <c r="J711" s="320">
        <f>J688</f>
        <v>6</v>
      </c>
      <c r="K711" s="320" t="str">
        <f>K688</f>
        <v>couverts</v>
      </c>
      <c r="L711" s="324"/>
      <c r="M711" s="270"/>
      <c r="N711" s="270"/>
      <c r="O711" s="270"/>
      <c r="P711" s="270"/>
      <c r="Q711" s="270"/>
      <c r="R711" s="383"/>
      <c r="BN711" s="4">
        <v>1</v>
      </c>
    </row>
    <row r="712" spans="8:66" ht="15.75" x14ac:dyDescent="0.25">
      <c r="H712" s="196" t="str">
        <f t="shared" si="206"/>
        <v>►</v>
      </c>
      <c r="I712" s="320" t="str">
        <f>I688</f>
        <v>Famille à coller.N.Nom de votre recette.Recette mère ►.S.Saisissez le nom de la recette mère</v>
      </c>
      <c r="J712" s="320">
        <f>J688</f>
        <v>6</v>
      </c>
      <c r="K712" s="320" t="str">
        <f>K688</f>
        <v>couverts</v>
      </c>
      <c r="L712" s="324"/>
      <c r="M712" s="270"/>
      <c r="N712" s="270"/>
      <c r="O712" s="270"/>
      <c r="P712" s="270"/>
      <c r="Q712" s="270"/>
      <c r="R712" s="383"/>
      <c r="BN712" s="4">
        <v>1</v>
      </c>
    </row>
    <row r="713" spans="8:66" ht="15.75" x14ac:dyDescent="0.25">
      <c r="H713" s="376" t="s">
        <v>18</v>
      </c>
      <c r="I713" s="320" t="str">
        <f>I688</f>
        <v>Famille à coller.N.Nom de votre recette.Recette mère ►.S.Saisissez le nom de la recette mère</v>
      </c>
      <c r="J713" s="320">
        <f>J688</f>
        <v>6</v>
      </c>
      <c r="K713" s="320" t="str">
        <f>K688</f>
        <v>couverts</v>
      </c>
      <c r="L713" s="377" t="s">
        <v>153</v>
      </c>
      <c r="M713" s="280"/>
      <c r="N713" s="280"/>
      <c r="O713" s="280"/>
      <c r="P713" s="280"/>
      <c r="Q713" s="378"/>
      <c r="R713" s="379" t="s">
        <v>154</v>
      </c>
      <c r="BN713" s="4">
        <v>1</v>
      </c>
    </row>
    <row r="714" spans="8:66" ht="15.75" x14ac:dyDescent="0.25">
      <c r="H714" s="376" t="s">
        <v>18</v>
      </c>
      <c r="I714" s="320" t="str">
        <f>I688</f>
        <v>Famille à coller.N.Nom de votre recette.Recette mère ►.S.Saisissez le nom de la recette mère</v>
      </c>
      <c r="J714" s="320">
        <f>J688</f>
        <v>6</v>
      </c>
      <c r="K714" s="320" t="str">
        <f>K688</f>
        <v>couverts</v>
      </c>
      <c r="L714" s="381"/>
      <c r="M714" s="287"/>
      <c r="N714" s="287"/>
      <c r="O714" s="287"/>
      <c r="P714" s="287"/>
      <c r="Q714" s="382"/>
      <c r="R714" s="383" t="s">
        <v>155</v>
      </c>
      <c r="BN714" s="4">
        <v>1</v>
      </c>
    </row>
    <row r="715" spans="8:66" ht="15.75" x14ac:dyDescent="0.25">
      <c r="H715" s="376" t="s">
        <v>18</v>
      </c>
      <c r="I715" s="320" t="str">
        <f>I688</f>
        <v>Famille à coller.N.Nom de votre recette.Recette mère ►.S.Saisissez le nom de la recette mère</v>
      </c>
      <c r="J715" s="320">
        <f>J688</f>
        <v>6</v>
      </c>
      <c r="K715" s="320" t="str">
        <f>K688</f>
        <v>couverts</v>
      </c>
      <c r="L715" s="2819"/>
      <c r="M715" s="287"/>
      <c r="N715" s="287"/>
      <c r="O715" s="287"/>
      <c r="P715" s="287"/>
      <c r="Q715" s="382"/>
      <c r="R715" s="383" t="s">
        <v>156</v>
      </c>
      <c r="BN715" s="4">
        <v>1</v>
      </c>
    </row>
    <row r="716" spans="8:66" ht="15.75" x14ac:dyDescent="0.25">
      <c r="H716" s="376" t="s">
        <v>18</v>
      </c>
      <c r="I716" s="320" t="str">
        <f>I688</f>
        <v>Famille à coller.N.Nom de votre recette.Recette mère ►.S.Saisissez le nom de la recette mère</v>
      </c>
      <c r="J716" s="320">
        <f>J688</f>
        <v>6</v>
      </c>
      <c r="K716" s="320" t="str">
        <f>K688</f>
        <v>couverts</v>
      </c>
      <c r="L716" s="624"/>
      <c r="M716" s="293"/>
      <c r="N716" s="293" t="s">
        <v>152</v>
      </c>
      <c r="O716" s="294"/>
      <c r="P716" s="392"/>
      <c r="Q716" s="392"/>
      <c r="R716" s="393"/>
      <c r="BN716" s="4">
        <v>1</v>
      </c>
    </row>
    <row r="717" spans="8:66" ht="16.5" thickBot="1" x14ac:dyDescent="0.3">
      <c r="H717" s="397" t="s">
        <v>18</v>
      </c>
      <c r="I717" s="398" t="str">
        <f>I688</f>
        <v>Famille à coller.N.Nom de votre recette.Recette mère ►.S.Saisissez le nom de la recette mère</v>
      </c>
      <c r="J717" s="398">
        <f>J688</f>
        <v>6</v>
      </c>
      <c r="K717" s="398" t="str">
        <f>K688</f>
        <v>couverts</v>
      </c>
      <c r="L717" s="399" t="s">
        <v>150</v>
      </c>
      <c r="M717" s="298"/>
      <c r="N717" s="299"/>
      <c r="O717" s="300"/>
      <c r="P717" s="299"/>
      <c r="Q717" s="299"/>
      <c r="R717" s="400"/>
      <c r="BN717" s="4">
        <v>1</v>
      </c>
    </row>
    <row r="718" spans="8:66" ht="15.75" x14ac:dyDescent="0.25">
      <c r="H718" s="2649" t="s">
        <v>11</v>
      </c>
      <c r="I718" s="2650" t="str">
        <f>I688</f>
        <v>Famille à coller.N.Nom de votre recette.Recette mère ►.S.Saisissez le nom de la recette mère</v>
      </c>
      <c r="J718" s="2650">
        <f>J688</f>
        <v>6</v>
      </c>
      <c r="K718" s="2650" t="str">
        <f>K688</f>
        <v>couverts</v>
      </c>
      <c r="L718" s="2651"/>
      <c r="M718" s="2651"/>
      <c r="N718" s="2651"/>
      <c r="O718" s="2651"/>
      <c r="P718" s="2651"/>
      <c r="Q718" s="2651"/>
      <c r="R718" s="2652"/>
      <c r="BN718" s="4">
        <v>1</v>
      </c>
    </row>
    <row r="719" spans="8:66" ht="15.75" x14ac:dyDescent="0.25">
      <c r="H719" s="2653" t="s">
        <v>11</v>
      </c>
      <c r="I719" s="2654" t="str">
        <f>I688</f>
        <v>Famille à coller.N.Nom de votre recette.Recette mère ►.S.Saisissez le nom de la recette mère</v>
      </c>
      <c r="J719" s="2654">
        <f>J688</f>
        <v>6</v>
      </c>
      <c r="K719" s="2654" t="str">
        <f>K688</f>
        <v>couverts</v>
      </c>
      <c r="L719" s="842"/>
      <c r="M719" s="842"/>
      <c r="N719" s="842"/>
      <c r="O719" s="842"/>
      <c r="P719" s="842"/>
      <c r="Q719" s="842"/>
      <c r="R719" s="2655"/>
      <c r="BN719" s="4">
        <v>1</v>
      </c>
    </row>
    <row r="720" spans="8:66" ht="15.75" x14ac:dyDescent="0.25">
      <c r="H720" s="2653" t="s">
        <v>11</v>
      </c>
      <c r="I720" s="2654" t="str">
        <f>I688</f>
        <v>Famille à coller.N.Nom de votre recette.Recette mère ►.S.Saisissez le nom de la recette mère</v>
      </c>
      <c r="J720" s="2654">
        <f>J688</f>
        <v>6</v>
      </c>
      <c r="K720" s="2654" t="str">
        <f>K688</f>
        <v>couverts</v>
      </c>
      <c r="L720" s="842"/>
      <c r="M720" s="842"/>
      <c r="N720" s="842"/>
      <c r="O720" s="842"/>
      <c r="P720" s="842"/>
      <c r="Q720" s="842"/>
      <c r="R720" s="2655"/>
      <c r="BN720" s="4">
        <v>1</v>
      </c>
    </row>
    <row r="721" spans="8:66" ht="15.75" x14ac:dyDescent="0.25">
      <c r="H721" s="2653" t="s">
        <v>11</v>
      </c>
      <c r="I721" s="2654" t="str">
        <f>I688</f>
        <v>Famille à coller.N.Nom de votre recette.Recette mère ►.S.Saisissez le nom de la recette mère</v>
      </c>
      <c r="J721" s="2654">
        <f>J688</f>
        <v>6</v>
      </c>
      <c r="K721" s="2654" t="str">
        <f>K688</f>
        <v>couverts</v>
      </c>
      <c r="L721" s="842"/>
      <c r="M721" s="842"/>
      <c r="N721" s="842"/>
      <c r="O721" s="842"/>
      <c r="P721" s="842"/>
      <c r="Q721" s="842"/>
      <c r="R721" s="2655"/>
      <c r="BN721" s="4">
        <v>1</v>
      </c>
    </row>
    <row r="722" spans="8:66" ht="15.75" x14ac:dyDescent="0.25">
      <c r="H722" s="2653" t="s">
        <v>11</v>
      </c>
      <c r="I722" s="2654" t="str">
        <f>I688</f>
        <v>Famille à coller.N.Nom de votre recette.Recette mère ►.S.Saisissez le nom de la recette mère</v>
      </c>
      <c r="J722" s="2654">
        <f>J688</f>
        <v>6</v>
      </c>
      <c r="K722" s="2654" t="str">
        <f>K688</f>
        <v>couverts</v>
      </c>
      <c r="L722" s="842"/>
      <c r="M722" s="842"/>
      <c r="N722" s="842"/>
      <c r="O722" s="842"/>
      <c r="P722" s="842"/>
      <c r="Q722" s="842"/>
      <c r="R722" s="2655"/>
      <c r="BN722" s="4">
        <v>1</v>
      </c>
    </row>
    <row r="723" spans="8:66" ht="15.75" x14ac:dyDescent="0.25">
      <c r="H723" s="2653" t="s">
        <v>11</v>
      </c>
      <c r="I723" s="2654" t="str">
        <f>I688</f>
        <v>Famille à coller.N.Nom de votre recette.Recette mère ►.S.Saisissez le nom de la recette mère</v>
      </c>
      <c r="J723" s="2654">
        <f>J688</f>
        <v>6</v>
      </c>
      <c r="K723" s="2654" t="str">
        <f>K688</f>
        <v>couverts</v>
      </c>
      <c r="L723" s="842"/>
      <c r="M723" s="842"/>
      <c r="N723" s="842"/>
      <c r="O723" s="842"/>
      <c r="P723" s="842"/>
      <c r="Q723" s="842"/>
      <c r="R723" s="2655"/>
      <c r="BN723" s="4">
        <v>1</v>
      </c>
    </row>
    <row r="724" spans="8:66" ht="15.75" x14ac:dyDescent="0.25">
      <c r="H724" s="2653" t="s">
        <v>11</v>
      </c>
      <c r="I724" s="2654" t="str">
        <f>I688</f>
        <v>Famille à coller.N.Nom de votre recette.Recette mère ►.S.Saisissez le nom de la recette mère</v>
      </c>
      <c r="J724" s="2654">
        <f>J688</f>
        <v>6</v>
      </c>
      <c r="K724" s="2654" t="str">
        <f>K688</f>
        <v>couverts</v>
      </c>
      <c r="L724" s="842"/>
      <c r="M724" s="842"/>
      <c r="N724" s="842"/>
      <c r="O724" s="842"/>
      <c r="P724" s="842"/>
      <c r="Q724" s="842"/>
      <c r="R724" s="2655"/>
      <c r="BN724" s="4">
        <v>1</v>
      </c>
    </row>
    <row r="725" spans="8:66" ht="15.75" x14ac:dyDescent="0.25">
      <c r="H725" s="2653" t="s">
        <v>11</v>
      </c>
      <c r="I725" s="2654" t="str">
        <f>I688</f>
        <v>Famille à coller.N.Nom de votre recette.Recette mère ►.S.Saisissez le nom de la recette mère</v>
      </c>
      <c r="J725" s="2654">
        <f>J688</f>
        <v>6</v>
      </c>
      <c r="K725" s="2654" t="str">
        <f>K688</f>
        <v>couverts</v>
      </c>
      <c r="L725" s="842"/>
      <c r="M725" s="842"/>
      <c r="N725" s="842"/>
      <c r="O725" s="842"/>
      <c r="P725" s="842"/>
      <c r="Q725" s="842"/>
      <c r="R725" s="2655"/>
      <c r="BN725" s="4">
        <v>1</v>
      </c>
    </row>
    <row r="726" spans="8:66" ht="15.75" x14ac:dyDescent="0.25">
      <c r="H726" s="2653" t="s">
        <v>11</v>
      </c>
      <c r="I726" s="2654" t="str">
        <f>I688</f>
        <v>Famille à coller.N.Nom de votre recette.Recette mère ►.S.Saisissez le nom de la recette mère</v>
      </c>
      <c r="J726" s="2654">
        <f>J688</f>
        <v>6</v>
      </c>
      <c r="K726" s="2654" t="str">
        <f>K688</f>
        <v>couverts</v>
      </c>
      <c r="L726" s="842"/>
      <c r="M726" s="842"/>
      <c r="N726" s="842"/>
      <c r="O726" s="842"/>
      <c r="P726" s="842"/>
      <c r="Q726" s="842" t="s">
        <v>2263</v>
      </c>
      <c r="R726" s="2655"/>
      <c r="BN726" s="4">
        <v>1</v>
      </c>
    </row>
    <row r="727" spans="8:66" ht="15.75" x14ac:dyDescent="0.25">
      <c r="H727" s="2653" t="s">
        <v>11</v>
      </c>
      <c r="I727" s="2654" t="str">
        <f>I688</f>
        <v>Famille à coller.N.Nom de votre recette.Recette mère ►.S.Saisissez le nom de la recette mère</v>
      </c>
      <c r="J727" s="2654">
        <f>J688</f>
        <v>6</v>
      </c>
      <c r="K727" s="2654" t="str">
        <f>K688</f>
        <v>couverts</v>
      </c>
      <c r="L727" s="842"/>
      <c r="M727" s="842"/>
      <c r="N727" s="842"/>
      <c r="O727" s="842"/>
      <c r="P727" s="842"/>
      <c r="Q727" s="842"/>
      <c r="R727" s="2655"/>
      <c r="BN727" s="4">
        <v>1</v>
      </c>
    </row>
    <row r="728" spans="8:66" ht="15.75" x14ac:dyDescent="0.25">
      <c r="H728" s="2653" t="s">
        <v>11</v>
      </c>
      <c r="I728" s="2654" t="str">
        <f>I688</f>
        <v>Famille à coller.N.Nom de votre recette.Recette mère ►.S.Saisissez le nom de la recette mère</v>
      </c>
      <c r="J728" s="2654">
        <f>J688</f>
        <v>6</v>
      </c>
      <c r="K728" s="2654" t="str">
        <f>K688</f>
        <v>couverts</v>
      </c>
      <c r="L728" s="842"/>
      <c r="M728" s="842"/>
      <c r="N728" s="842"/>
      <c r="O728" s="842"/>
      <c r="P728" s="842"/>
      <c r="Q728" s="842"/>
      <c r="R728" s="2655"/>
      <c r="BN728" s="4">
        <v>1</v>
      </c>
    </row>
    <row r="729" spans="8:66" ht="15.75" x14ac:dyDescent="0.25">
      <c r="H729" s="2653" t="s">
        <v>11</v>
      </c>
      <c r="I729" s="2654" t="str">
        <f>I688</f>
        <v>Famille à coller.N.Nom de votre recette.Recette mère ►.S.Saisissez le nom de la recette mère</v>
      </c>
      <c r="J729" s="2654">
        <f>J688</f>
        <v>6</v>
      </c>
      <c r="K729" s="2654" t="str">
        <f>K688</f>
        <v>couverts</v>
      </c>
      <c r="L729" s="842"/>
      <c r="M729" s="842"/>
      <c r="N729" s="842"/>
      <c r="O729" s="842"/>
      <c r="P729" s="842"/>
      <c r="Q729" s="842"/>
      <c r="R729" s="2655"/>
      <c r="BN729" s="4">
        <v>1</v>
      </c>
    </row>
    <row r="730" spans="8:66" ht="15.75" x14ac:dyDescent="0.25">
      <c r="H730" s="2653" t="s">
        <v>11</v>
      </c>
      <c r="I730" s="2654" t="str">
        <f>I688</f>
        <v>Famille à coller.N.Nom de votre recette.Recette mère ►.S.Saisissez le nom de la recette mère</v>
      </c>
      <c r="J730" s="2654">
        <f>J688</f>
        <v>6</v>
      </c>
      <c r="K730" s="2654" t="str">
        <f>K688</f>
        <v>couverts</v>
      </c>
      <c r="L730" s="842"/>
      <c r="M730" s="842"/>
      <c r="N730" s="842"/>
      <c r="O730" s="842"/>
      <c r="P730" s="842"/>
      <c r="Q730" s="842"/>
      <c r="R730" s="2655"/>
      <c r="BN730" s="4">
        <v>1</v>
      </c>
    </row>
    <row r="731" spans="8:66" ht="15.75" x14ac:dyDescent="0.25">
      <c r="H731" s="2653" t="s">
        <v>11</v>
      </c>
      <c r="I731" s="2654" t="str">
        <f>I688</f>
        <v>Famille à coller.N.Nom de votre recette.Recette mère ►.S.Saisissez le nom de la recette mère</v>
      </c>
      <c r="J731" s="2654">
        <f>J688</f>
        <v>6</v>
      </c>
      <c r="K731" s="2654" t="str">
        <f>K688</f>
        <v>couverts</v>
      </c>
      <c r="L731" s="842"/>
      <c r="M731" s="842"/>
      <c r="N731" s="842"/>
      <c r="O731" s="842"/>
      <c r="P731" s="842"/>
      <c r="Q731" s="842"/>
      <c r="R731" s="2655"/>
      <c r="BN731" s="4">
        <v>1</v>
      </c>
    </row>
    <row r="732" spans="8:66" ht="15.75" x14ac:dyDescent="0.25">
      <c r="H732" s="2653" t="s">
        <v>11</v>
      </c>
      <c r="I732" s="2654" t="str">
        <f>I688</f>
        <v>Famille à coller.N.Nom de votre recette.Recette mère ►.S.Saisissez le nom de la recette mère</v>
      </c>
      <c r="J732" s="2654">
        <f>J688</f>
        <v>6</v>
      </c>
      <c r="K732" s="2654" t="str">
        <f>K688</f>
        <v>couverts</v>
      </c>
      <c r="L732" s="842"/>
      <c r="M732" s="842"/>
      <c r="N732" s="842"/>
      <c r="O732" s="842"/>
      <c r="P732" s="842"/>
      <c r="Q732" s="842"/>
      <c r="R732" s="2655"/>
      <c r="BN732" s="4">
        <v>1</v>
      </c>
    </row>
    <row r="733" spans="8:66" ht="15.75" x14ac:dyDescent="0.25">
      <c r="H733" s="2653" t="s">
        <v>11</v>
      </c>
      <c r="I733" s="2654" t="str">
        <f>I688</f>
        <v>Famille à coller.N.Nom de votre recette.Recette mère ►.S.Saisissez le nom de la recette mère</v>
      </c>
      <c r="J733" s="2654">
        <f>J688</f>
        <v>6</v>
      </c>
      <c r="K733" s="2654" t="str">
        <f>K688</f>
        <v>couverts</v>
      </c>
      <c r="L733" s="842"/>
      <c r="M733" s="842"/>
      <c r="N733" s="842"/>
      <c r="O733" s="842"/>
      <c r="P733" s="842"/>
      <c r="Q733" s="842"/>
      <c r="R733" s="2655"/>
      <c r="BN733" s="4">
        <v>1</v>
      </c>
    </row>
    <row r="734" spans="8:66" ht="15.75" x14ac:dyDescent="0.25">
      <c r="H734" s="2653" t="s">
        <v>11</v>
      </c>
      <c r="I734" s="2654" t="str">
        <f>I688</f>
        <v>Famille à coller.N.Nom de votre recette.Recette mère ►.S.Saisissez le nom de la recette mère</v>
      </c>
      <c r="J734" s="2654">
        <f>J688</f>
        <v>6</v>
      </c>
      <c r="K734" s="2654" t="str">
        <f>K688</f>
        <v>couverts</v>
      </c>
      <c r="L734" s="842"/>
      <c r="M734" s="842"/>
      <c r="N734" s="842"/>
      <c r="O734" s="842"/>
      <c r="P734" s="842"/>
      <c r="Q734" s="842"/>
      <c r="R734" s="2655"/>
      <c r="BN734" s="4">
        <v>1</v>
      </c>
    </row>
    <row r="735" spans="8:66" ht="15.75" x14ac:dyDescent="0.25">
      <c r="H735" s="2653" t="s">
        <v>11</v>
      </c>
      <c r="I735" s="2654" t="str">
        <f>I688</f>
        <v>Famille à coller.N.Nom de votre recette.Recette mère ►.S.Saisissez le nom de la recette mère</v>
      </c>
      <c r="J735" s="2654">
        <f>J688</f>
        <v>6</v>
      </c>
      <c r="K735" s="2654" t="str">
        <f>K688</f>
        <v>couverts</v>
      </c>
      <c r="L735" s="842"/>
      <c r="M735" s="842"/>
      <c r="N735" s="842"/>
      <c r="O735" s="842"/>
      <c r="P735" s="842"/>
      <c r="Q735" s="842"/>
      <c r="R735" s="2655"/>
      <c r="BN735" s="4">
        <v>1</v>
      </c>
    </row>
    <row r="736" spans="8:66" ht="15.75" x14ac:dyDescent="0.25">
      <c r="H736" s="2653" t="s">
        <v>11</v>
      </c>
      <c r="I736" s="2654" t="str">
        <f>I688</f>
        <v>Famille à coller.N.Nom de votre recette.Recette mère ►.S.Saisissez le nom de la recette mère</v>
      </c>
      <c r="J736" s="2654">
        <f>J688</f>
        <v>6</v>
      </c>
      <c r="K736" s="2654" t="str">
        <f>K688</f>
        <v>couverts</v>
      </c>
      <c r="L736" s="842"/>
      <c r="M736" s="842"/>
      <c r="N736" s="842"/>
      <c r="O736" s="842"/>
      <c r="P736" s="842"/>
      <c r="Q736" s="842"/>
      <c r="R736" s="2655"/>
      <c r="BN736" s="4">
        <v>1</v>
      </c>
    </row>
    <row r="737" spans="8:66" ht="15.75" x14ac:dyDescent="0.25">
      <c r="H737" s="2653" t="s">
        <v>11</v>
      </c>
      <c r="I737" s="2654" t="str">
        <f>I688</f>
        <v>Famille à coller.N.Nom de votre recette.Recette mère ►.S.Saisissez le nom de la recette mère</v>
      </c>
      <c r="J737" s="2654">
        <f>J688</f>
        <v>6</v>
      </c>
      <c r="K737" s="2654" t="str">
        <f>K688</f>
        <v>couverts</v>
      </c>
      <c r="L737" s="842"/>
      <c r="M737" s="842"/>
      <c r="N737" s="842"/>
      <c r="O737" s="842"/>
      <c r="P737" s="842"/>
      <c r="Q737" s="842"/>
      <c r="R737" s="2655"/>
      <c r="BN737" s="4">
        <v>1</v>
      </c>
    </row>
    <row r="738" spans="8:66" ht="15.75" x14ac:dyDescent="0.25">
      <c r="H738" s="2653" t="s">
        <v>11</v>
      </c>
      <c r="I738" s="2654" t="str">
        <f>I688</f>
        <v>Famille à coller.N.Nom de votre recette.Recette mère ►.S.Saisissez le nom de la recette mère</v>
      </c>
      <c r="J738" s="2654">
        <f>J688</f>
        <v>6</v>
      </c>
      <c r="K738" s="2654" t="str">
        <f>K688</f>
        <v>couverts</v>
      </c>
      <c r="L738" s="842"/>
      <c r="M738" s="842"/>
      <c r="N738" s="842"/>
      <c r="O738" s="842"/>
      <c r="P738" s="842"/>
      <c r="Q738" s="842"/>
      <c r="R738" s="2655"/>
      <c r="BN738" s="4">
        <v>1</v>
      </c>
    </row>
    <row r="739" spans="8:66" ht="15.75" x14ac:dyDescent="0.25">
      <c r="H739" s="2653" t="s">
        <v>11</v>
      </c>
      <c r="I739" s="2654" t="str">
        <f>I688</f>
        <v>Famille à coller.N.Nom de votre recette.Recette mère ►.S.Saisissez le nom de la recette mère</v>
      </c>
      <c r="J739" s="2654">
        <f>J688</f>
        <v>6</v>
      </c>
      <c r="K739" s="2654" t="str">
        <f>K688</f>
        <v>couverts</v>
      </c>
      <c r="L739" s="842"/>
      <c r="M739" s="842"/>
      <c r="N739" s="842"/>
      <c r="O739" s="842"/>
      <c r="P739" s="842"/>
      <c r="Q739" s="842"/>
      <c r="R739" s="2655"/>
      <c r="BN739" s="4">
        <v>1</v>
      </c>
    </row>
    <row r="740" spans="8:66" ht="15.75" x14ac:dyDescent="0.25">
      <c r="H740" s="2653" t="s">
        <v>11</v>
      </c>
      <c r="I740" s="2654" t="str">
        <f>I688</f>
        <v>Famille à coller.N.Nom de votre recette.Recette mère ►.S.Saisissez le nom de la recette mère</v>
      </c>
      <c r="J740" s="2654">
        <f>J688</f>
        <v>6</v>
      </c>
      <c r="K740" s="2654" t="str">
        <f>K688</f>
        <v>couverts</v>
      </c>
      <c r="L740" s="842"/>
      <c r="M740" s="842"/>
      <c r="N740" s="842"/>
      <c r="O740" s="842"/>
      <c r="P740" s="842"/>
      <c r="Q740" s="842"/>
      <c r="R740" s="2655"/>
      <c r="BN740" s="4">
        <v>1</v>
      </c>
    </row>
    <row r="741" spans="8:66" ht="15.75" x14ac:dyDescent="0.25">
      <c r="H741" s="2653" t="s">
        <v>11</v>
      </c>
      <c r="I741" s="2654" t="str">
        <f>I688</f>
        <v>Famille à coller.N.Nom de votre recette.Recette mère ►.S.Saisissez le nom de la recette mère</v>
      </c>
      <c r="J741" s="2654">
        <f>J688</f>
        <v>6</v>
      </c>
      <c r="K741" s="2654" t="str">
        <f>K688</f>
        <v>couverts</v>
      </c>
      <c r="L741" s="842"/>
      <c r="M741" s="842"/>
      <c r="N741" s="842"/>
      <c r="O741" s="842"/>
      <c r="P741" s="842"/>
      <c r="Q741" s="842"/>
      <c r="R741" s="2655"/>
      <c r="BN741" s="4">
        <v>1</v>
      </c>
    </row>
    <row r="742" spans="8:66" ht="15.75" x14ac:dyDescent="0.25">
      <c r="H742" s="2653" t="s">
        <v>11</v>
      </c>
      <c r="I742" s="2654" t="str">
        <f>I688</f>
        <v>Famille à coller.N.Nom de votre recette.Recette mère ►.S.Saisissez le nom de la recette mère</v>
      </c>
      <c r="J742" s="2654">
        <f>J688</f>
        <v>6</v>
      </c>
      <c r="K742" s="2654" t="str">
        <f>K688</f>
        <v>couverts</v>
      </c>
      <c r="L742" s="842"/>
      <c r="M742" s="842"/>
      <c r="N742" s="842"/>
      <c r="O742" s="842"/>
      <c r="P742" s="842"/>
      <c r="Q742" s="842"/>
      <c r="R742" s="2655"/>
      <c r="BN742" s="4">
        <v>1</v>
      </c>
    </row>
    <row r="743" spans="8:66" ht="15.75" x14ac:dyDescent="0.25">
      <c r="H743" s="2653" t="s">
        <v>11</v>
      </c>
      <c r="I743" s="2654" t="str">
        <f>I688</f>
        <v>Famille à coller.N.Nom de votre recette.Recette mère ►.S.Saisissez le nom de la recette mère</v>
      </c>
      <c r="J743" s="2654">
        <f>J688</f>
        <v>6</v>
      </c>
      <c r="K743" s="2654" t="str">
        <f>K688</f>
        <v>couverts</v>
      </c>
      <c r="L743" s="842"/>
      <c r="M743" s="842"/>
      <c r="N743" s="842"/>
      <c r="O743" s="842"/>
      <c r="P743" s="842"/>
      <c r="Q743" s="842"/>
      <c r="R743" s="2655"/>
      <c r="BN743" s="4">
        <v>1</v>
      </c>
    </row>
    <row r="744" spans="8:66" ht="15.75" x14ac:dyDescent="0.25">
      <c r="H744" s="2653" t="s">
        <v>11</v>
      </c>
      <c r="I744" s="2654" t="str">
        <f>I688</f>
        <v>Famille à coller.N.Nom de votre recette.Recette mère ►.S.Saisissez le nom de la recette mère</v>
      </c>
      <c r="J744" s="2654">
        <f>J688</f>
        <v>6</v>
      </c>
      <c r="K744" s="2654" t="str">
        <f>K688</f>
        <v>couverts</v>
      </c>
      <c r="L744" s="842"/>
      <c r="M744" s="842"/>
      <c r="N744" s="842"/>
      <c r="O744" s="842"/>
      <c r="P744" s="842"/>
      <c r="Q744" s="842"/>
      <c r="R744" s="2655"/>
      <c r="BN744" s="4">
        <v>1</v>
      </c>
    </row>
    <row r="745" spans="8:66" ht="15.75" x14ac:dyDescent="0.25">
      <c r="H745" s="2653" t="s">
        <v>11</v>
      </c>
      <c r="I745" s="2654" t="str">
        <f>I688</f>
        <v>Famille à coller.N.Nom de votre recette.Recette mère ►.S.Saisissez le nom de la recette mère</v>
      </c>
      <c r="J745" s="2654">
        <f>J688</f>
        <v>6</v>
      </c>
      <c r="K745" s="2654" t="str">
        <f>K688</f>
        <v>couverts</v>
      </c>
      <c r="L745" s="842"/>
      <c r="M745" s="842"/>
      <c r="N745" s="842"/>
      <c r="O745" s="842"/>
      <c r="P745" s="842"/>
      <c r="Q745" s="842"/>
      <c r="R745" s="2655"/>
      <c r="BN745" s="4">
        <v>1</v>
      </c>
    </row>
    <row r="746" spans="8:66" ht="16.5" thickBot="1" x14ac:dyDescent="0.3">
      <c r="H746" s="2656" t="s">
        <v>11</v>
      </c>
      <c r="I746" s="2657" t="str">
        <f>I688</f>
        <v>Famille à coller.N.Nom de votre recette.Recette mère ►.S.Saisissez le nom de la recette mère</v>
      </c>
      <c r="J746" s="2658">
        <f>J688</f>
        <v>6</v>
      </c>
      <c r="K746" s="2659" t="str">
        <f>K688</f>
        <v>couverts</v>
      </c>
      <c r="L746" s="2660" t="s">
        <v>150</v>
      </c>
      <c r="M746" s="2661"/>
      <c r="N746" s="2661"/>
      <c r="O746" s="2661"/>
      <c r="P746" s="2661"/>
      <c r="Q746" s="2661"/>
      <c r="R746" s="2662"/>
      <c r="BN746" s="4">
        <v>1</v>
      </c>
    </row>
    <row r="747" spans="8:66" ht="16.5" thickBot="1" x14ac:dyDescent="0.3">
      <c r="H747" s="2634" t="s">
        <v>18</v>
      </c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BN747" s="4">
        <v>1</v>
      </c>
    </row>
    <row r="748" spans="8:66" x14ac:dyDescent="0.25">
      <c r="H748" s="54" t="s">
        <v>18</v>
      </c>
      <c r="I748" s="55" t="str">
        <f>I754</f>
        <v>Famille à coller.N.Nom de votre recette.Recette mère ►.S.Saisissez le nom de la recette mère</v>
      </c>
      <c r="J748" s="56">
        <f>J754</f>
        <v>6</v>
      </c>
      <c r="K748" s="56" t="str">
        <f>K754</f>
        <v>couverts</v>
      </c>
      <c r="L748" s="57" t="s">
        <v>6</v>
      </c>
      <c r="M748" s="58" t="s">
        <v>19</v>
      </c>
      <c r="N748" s="3315" t="s">
        <v>20</v>
      </c>
      <c r="O748" s="3315"/>
      <c r="P748" s="3285" t="s">
        <v>21</v>
      </c>
      <c r="Q748" s="3285"/>
      <c r="R748" s="3286"/>
      <c r="BN748" s="4">
        <v>1</v>
      </c>
    </row>
    <row r="749" spans="8:66" ht="22.5" x14ac:dyDescent="0.25">
      <c r="H749" s="66" t="s">
        <v>18</v>
      </c>
      <c r="I749" s="67" t="str">
        <f>I754</f>
        <v>Famille à coller.N.Nom de votre recette.Recette mère ►.S.Saisissez le nom de la recette mère</v>
      </c>
      <c r="J749" s="68"/>
      <c r="K749" s="68"/>
      <c r="L749" s="69" t="s">
        <v>28</v>
      </c>
      <c r="M749" s="70" t="s">
        <v>29</v>
      </c>
      <c r="N749" s="3316"/>
      <c r="O749" s="3316"/>
      <c r="P749" s="3287"/>
      <c r="Q749" s="3287"/>
      <c r="R749" s="3288"/>
      <c r="BN749" s="4">
        <v>1</v>
      </c>
    </row>
    <row r="750" spans="8:66" ht="18.75" x14ac:dyDescent="0.25">
      <c r="H750" s="66" t="s">
        <v>18</v>
      </c>
      <c r="I750" s="77" t="str">
        <f>I754</f>
        <v>Famille à coller.N.Nom de votre recette.Recette mère ►.S.Saisissez le nom de la recette mère</v>
      </c>
      <c r="J750" s="78"/>
      <c r="K750" s="79"/>
      <c r="L750" s="80"/>
      <c r="M750" s="81" t="s">
        <v>33</v>
      </c>
      <c r="N750" s="82"/>
      <c r="O750" s="83" t="s">
        <v>34</v>
      </c>
      <c r="P750" s="84" t="s">
        <v>35</v>
      </c>
      <c r="Q750" s="16"/>
      <c r="R750" s="85"/>
      <c r="BN750" s="4">
        <v>1</v>
      </c>
    </row>
    <row r="751" spans="8:66" ht="15.75" x14ac:dyDescent="0.25">
      <c r="H751" s="66" t="s">
        <v>18</v>
      </c>
      <c r="I751" s="91" t="str">
        <f>I754</f>
        <v>Famille à coller.N.Nom de votre recette.Recette mère ►.S.Saisissez le nom de la recette mère</v>
      </c>
      <c r="J751" s="91"/>
      <c r="K751" s="91"/>
      <c r="L751" s="92" t="s">
        <v>39</v>
      </c>
      <c r="M751" s="93"/>
      <c r="N751" s="93"/>
      <c r="O751" s="94" t="s">
        <v>40</v>
      </c>
      <c r="P751" s="3317" t="str">
        <f>L754</f>
        <v>Famille à coller.N.Nom de votre recette.Recette mère ►.S.Saisissez le nom de la recette mère</v>
      </c>
      <c r="Q751" s="3317"/>
      <c r="R751" s="3318"/>
      <c r="BN751" s="4">
        <v>1</v>
      </c>
    </row>
    <row r="752" spans="8:66" ht="15.75" x14ac:dyDescent="0.25">
      <c r="H752" s="66" t="s">
        <v>18</v>
      </c>
      <c r="I752" s="91" t="str">
        <f>I754</f>
        <v>Famille à coller.N.Nom de votre recette.Recette mère ►.S.Saisissez le nom de la recette mère</v>
      </c>
      <c r="J752" s="91"/>
      <c r="K752" s="91"/>
      <c r="L752" s="110">
        <v>6</v>
      </c>
      <c r="M752" s="111" t="s">
        <v>44</v>
      </c>
      <c r="N752" s="92"/>
      <c r="O752" s="92"/>
      <c r="P752" s="3317"/>
      <c r="Q752" s="3317"/>
      <c r="R752" s="3318"/>
      <c r="BN752" s="4">
        <v>1</v>
      </c>
    </row>
    <row r="753" spans="8:66" ht="15.75" x14ac:dyDescent="0.25">
      <c r="H753" s="66" t="s">
        <v>11</v>
      </c>
      <c r="I753" s="121" t="str">
        <f>I754</f>
        <v>Famille à coller.N.Nom de votre recette.Recette mère ►.S.Saisissez le nom de la recette mère</v>
      </c>
      <c r="J753" s="121"/>
      <c r="K753" s="121"/>
      <c r="L753" s="122"/>
      <c r="M753" s="123"/>
      <c r="N753" s="123"/>
      <c r="O753" s="123"/>
      <c r="P753" s="123"/>
      <c r="Q753" s="123"/>
      <c r="R753" s="124"/>
      <c r="BN753" s="4">
        <v>1</v>
      </c>
    </row>
    <row r="754" spans="8:66" ht="15.75" x14ac:dyDescent="0.25">
      <c r="H754" s="129" t="s">
        <v>11</v>
      </c>
      <c r="I754" s="130" t="str">
        <f>L754</f>
        <v>Famille à coller.N.Nom de votre recette.Recette mère ►.S.Saisissez le nom de la recette mère</v>
      </c>
      <c r="J754" s="130">
        <f>L752</f>
        <v>6</v>
      </c>
      <c r="K754" s="130" t="str">
        <f>M752</f>
        <v>couverts</v>
      </c>
      <c r="L754" s="131" t="str">
        <f>UPPER(LEFT(N748,1))&amp;LOWER(MID(N748,2,999))&amp;"."&amp;UPPER(LEFT(P748,1))&amp;"."&amp;UPPER(LEFT(P748,1))&amp;LOWER(MID(P748,2,999))&amp;"."&amp;IF(ISTEXT(R754),Q754&amp;"."&amp;UPPER(LEFT(R754,1))&amp;"."&amp;UPPER(LEFT(R754,1))&amp;LOWER(MID(R754,2,999)),M754)</f>
        <v>Famille à coller.N.Nom de votre recette.Recette mère ►.S.Saisissez le nom de la recette mère</v>
      </c>
      <c r="M754" s="132" t="s">
        <v>55</v>
      </c>
      <c r="N754" s="3321" t="s">
        <v>56</v>
      </c>
      <c r="O754" s="3321"/>
      <c r="P754" s="3321"/>
      <c r="Q754" s="133" t="s">
        <v>57</v>
      </c>
      <c r="R754" s="134" t="s">
        <v>58</v>
      </c>
      <c r="BN754" s="4">
        <v>1</v>
      </c>
    </row>
    <row r="755" spans="8:66" ht="15.75" x14ac:dyDescent="0.25">
      <c r="H755" s="138" t="s">
        <v>11</v>
      </c>
      <c r="I755" s="139" t="str">
        <f>I754</f>
        <v>Famille à coller.N.Nom de votre recette.Recette mère ►.S.Saisissez le nom de la recette mère</v>
      </c>
      <c r="J755" s="140"/>
      <c r="K755" s="140"/>
      <c r="L755" s="141" t="s">
        <v>61</v>
      </c>
      <c r="M755" s="141" t="s">
        <v>62</v>
      </c>
      <c r="N755" s="141" t="s">
        <v>63</v>
      </c>
      <c r="O755" s="141" t="s">
        <v>64</v>
      </c>
      <c r="P755" s="2987" t="s">
        <v>65</v>
      </c>
      <c r="Q755" s="142" t="s">
        <v>66</v>
      </c>
      <c r="R755" s="143" t="s">
        <v>67</v>
      </c>
      <c r="BN755" s="4">
        <v>1</v>
      </c>
    </row>
    <row r="756" spans="8:66" ht="15.75" x14ac:dyDescent="0.25">
      <c r="H756" s="66" t="s">
        <v>18</v>
      </c>
      <c r="I756" s="149" t="str">
        <f>I754</f>
        <v>Famille à coller.N.Nom de votre recette.Recette mère ►.S.Saisissez le nom de la recette mère</v>
      </c>
      <c r="J756" s="91"/>
      <c r="K756" s="91"/>
      <c r="L756" s="150" t="s">
        <v>86</v>
      </c>
      <c r="M756" s="151" t="s">
        <v>87</v>
      </c>
      <c r="N756" s="152"/>
      <c r="O756" s="3322" t="s">
        <v>88</v>
      </c>
      <c r="P756" s="3323" t="s">
        <v>89</v>
      </c>
      <c r="Q756" s="3324" t="s">
        <v>90</v>
      </c>
      <c r="R756" s="153" t="s">
        <v>91</v>
      </c>
      <c r="BN756" s="4">
        <v>1</v>
      </c>
    </row>
    <row r="757" spans="8:66" ht="15.75" x14ac:dyDescent="0.25">
      <c r="H757" s="66" t="s">
        <v>18</v>
      </c>
      <c r="I757" s="149" t="str">
        <f>I754</f>
        <v>Famille à coller.N.Nom de votre recette.Recette mère ►.S.Saisissez le nom de la recette mère</v>
      </c>
      <c r="J757" s="91"/>
      <c r="K757" s="91"/>
      <c r="L757" s="2817" t="s">
        <v>103</v>
      </c>
      <c r="M757" s="164" t="s">
        <v>104</v>
      </c>
      <c r="N757" s="165" t="s">
        <v>105</v>
      </c>
      <c r="O757" s="3121"/>
      <c r="P757" s="3123"/>
      <c r="Q757" s="3320"/>
      <c r="R757" s="166" t="s">
        <v>106</v>
      </c>
      <c r="BN757" s="4">
        <v>1</v>
      </c>
    </row>
    <row r="758" spans="8:66" ht="17.25" x14ac:dyDescent="0.25">
      <c r="H758" s="66" t="s">
        <v>18</v>
      </c>
      <c r="I758" s="149" t="str">
        <f>I754</f>
        <v>Famille à coller.N.Nom de votre recette.Recette mère ►.S.Saisissez le nom de la recette mère</v>
      </c>
      <c r="J758" s="91">
        <f>J754</f>
        <v>6</v>
      </c>
      <c r="K758" s="91" t="str">
        <f>K754</f>
        <v>couverts</v>
      </c>
      <c r="L758" s="174"/>
      <c r="M758" s="175"/>
      <c r="N758" s="176" t="str">
        <f t="shared" ref="N758:N771" si="207">IF(OR(ISTEXT(L758), L758&lt;=0, O758&lt;=0), "", "de")</f>
        <v/>
      </c>
      <c r="O758" s="177"/>
      <c r="P758" s="178"/>
      <c r="Q758" s="179">
        <v>1</v>
      </c>
      <c r="R758" s="180"/>
      <c r="BN758" s="4">
        <v>1</v>
      </c>
    </row>
    <row r="759" spans="8:66" ht="17.25" x14ac:dyDescent="0.25">
      <c r="H759" s="196" t="str">
        <f t="shared" ref="H759:H771" si="208">IF(R759&lt;&gt;"","A","►")</f>
        <v>►</v>
      </c>
      <c r="I759" s="149" t="str">
        <f>I754</f>
        <v>Famille à coller.N.Nom de votre recette.Recette mère ►.S.Saisissez le nom de la recette mère</v>
      </c>
      <c r="J759" s="91">
        <f>J754</f>
        <v>6</v>
      </c>
      <c r="K759" s="91" t="str">
        <f>K754</f>
        <v>couverts</v>
      </c>
      <c r="L759" s="174"/>
      <c r="M759" s="175"/>
      <c r="N759" s="176" t="str">
        <f t="shared" si="207"/>
        <v/>
      </c>
      <c r="O759" s="177"/>
      <c r="P759" s="178"/>
      <c r="Q759" s="179">
        <v>1</v>
      </c>
      <c r="R759" s="180"/>
      <c r="BN759" s="4">
        <v>1</v>
      </c>
    </row>
    <row r="760" spans="8:66" ht="17.25" x14ac:dyDescent="0.25">
      <c r="H760" s="196" t="str">
        <f t="shared" si="208"/>
        <v>►</v>
      </c>
      <c r="I760" s="149" t="str">
        <f>I754</f>
        <v>Famille à coller.N.Nom de votre recette.Recette mère ►.S.Saisissez le nom de la recette mère</v>
      </c>
      <c r="J760" s="91">
        <f>J754</f>
        <v>6</v>
      </c>
      <c r="K760" s="91" t="str">
        <f>K754</f>
        <v>couverts</v>
      </c>
      <c r="L760" s="174"/>
      <c r="M760" s="209"/>
      <c r="N760" s="176" t="str">
        <f t="shared" si="207"/>
        <v/>
      </c>
      <c r="O760" s="177"/>
      <c r="P760" s="178"/>
      <c r="Q760" s="179">
        <v>1</v>
      </c>
      <c r="R760" s="180"/>
      <c r="BN760" s="4">
        <v>1</v>
      </c>
    </row>
    <row r="761" spans="8:66" ht="17.25" x14ac:dyDescent="0.25">
      <c r="H761" s="196" t="str">
        <f t="shared" si="208"/>
        <v>A</v>
      </c>
      <c r="I761" s="149" t="str">
        <f>I754</f>
        <v>Famille à coller.N.Nom de votre recette.Recette mère ►.S.Saisissez le nom de la recette mère</v>
      </c>
      <c r="J761" s="91">
        <f>J754</f>
        <v>6</v>
      </c>
      <c r="K761" s="91" t="str">
        <f>K754</f>
        <v>couverts</v>
      </c>
      <c r="L761" s="174"/>
      <c r="M761" s="209"/>
      <c r="N761" s="176" t="str">
        <f t="shared" si="207"/>
        <v/>
      </c>
      <c r="O761" s="177"/>
      <c r="P761" s="178"/>
      <c r="Q761" s="179">
        <v>1</v>
      </c>
      <c r="R761" s="180" t="s">
        <v>122</v>
      </c>
      <c r="BN761" s="4">
        <v>1</v>
      </c>
    </row>
    <row r="762" spans="8:66" ht="17.25" x14ac:dyDescent="0.25">
      <c r="H762" s="196" t="str">
        <f t="shared" si="208"/>
        <v>►</v>
      </c>
      <c r="I762" s="149" t="str">
        <f>I754</f>
        <v>Famille à coller.N.Nom de votre recette.Recette mère ►.S.Saisissez le nom de la recette mère</v>
      </c>
      <c r="J762" s="91">
        <f>J754</f>
        <v>6</v>
      </c>
      <c r="K762" s="91" t="str">
        <f>K754</f>
        <v>couverts</v>
      </c>
      <c r="L762" s="174"/>
      <c r="M762" s="209"/>
      <c r="N762" s="176" t="str">
        <f t="shared" si="207"/>
        <v/>
      </c>
      <c r="O762" s="177"/>
      <c r="P762" s="178"/>
      <c r="Q762" s="179">
        <v>1</v>
      </c>
      <c r="R762" s="180"/>
      <c r="BN762" s="4">
        <v>1</v>
      </c>
    </row>
    <row r="763" spans="8:66" ht="17.25" x14ac:dyDescent="0.25">
      <c r="H763" s="196" t="str">
        <f t="shared" si="208"/>
        <v>►</v>
      </c>
      <c r="I763" s="149" t="str">
        <f>I754</f>
        <v>Famille à coller.N.Nom de votre recette.Recette mère ►.S.Saisissez le nom de la recette mère</v>
      </c>
      <c r="J763" s="91">
        <f>J754</f>
        <v>6</v>
      </c>
      <c r="K763" s="91" t="str">
        <f>K754</f>
        <v>couverts</v>
      </c>
      <c r="L763" s="174"/>
      <c r="M763" s="209"/>
      <c r="N763" s="176" t="str">
        <f t="shared" si="207"/>
        <v/>
      </c>
      <c r="O763" s="177"/>
      <c r="P763" s="178"/>
      <c r="Q763" s="179">
        <v>1</v>
      </c>
      <c r="R763" s="180"/>
      <c r="BN763" s="4">
        <v>1</v>
      </c>
    </row>
    <row r="764" spans="8:66" ht="17.25" x14ac:dyDescent="0.25">
      <c r="H764" s="196" t="str">
        <f t="shared" si="208"/>
        <v>►</v>
      </c>
      <c r="I764" s="149" t="str">
        <f>I754</f>
        <v>Famille à coller.N.Nom de votre recette.Recette mère ►.S.Saisissez le nom de la recette mère</v>
      </c>
      <c r="J764" s="91">
        <f>J754</f>
        <v>6</v>
      </c>
      <c r="K764" s="91" t="str">
        <f>K754</f>
        <v>couverts</v>
      </c>
      <c r="L764" s="174"/>
      <c r="M764" s="209"/>
      <c r="N764" s="176" t="str">
        <f t="shared" si="207"/>
        <v/>
      </c>
      <c r="O764" s="177"/>
      <c r="P764" s="178"/>
      <c r="Q764" s="179">
        <v>1</v>
      </c>
      <c r="R764" s="180"/>
      <c r="BN764" s="4">
        <v>1</v>
      </c>
    </row>
    <row r="765" spans="8:66" ht="17.25" x14ac:dyDescent="0.25">
      <c r="H765" s="196" t="str">
        <f t="shared" si="208"/>
        <v>►</v>
      </c>
      <c r="I765" s="149" t="str">
        <f>I754</f>
        <v>Famille à coller.N.Nom de votre recette.Recette mère ►.S.Saisissez le nom de la recette mère</v>
      </c>
      <c r="J765" s="91">
        <f>J754</f>
        <v>6</v>
      </c>
      <c r="K765" s="91" t="str">
        <f>K754</f>
        <v>couverts</v>
      </c>
      <c r="L765" s="174"/>
      <c r="M765" s="209"/>
      <c r="N765" s="176" t="str">
        <f t="shared" si="207"/>
        <v/>
      </c>
      <c r="O765" s="177"/>
      <c r="P765" s="178"/>
      <c r="Q765" s="179">
        <v>1</v>
      </c>
      <c r="R765" s="180"/>
      <c r="BN765" s="4">
        <v>1</v>
      </c>
    </row>
    <row r="766" spans="8:66" ht="17.25" x14ac:dyDescent="0.25">
      <c r="H766" s="196" t="str">
        <f t="shared" si="208"/>
        <v>►</v>
      </c>
      <c r="I766" s="149" t="str">
        <f>I754</f>
        <v>Famille à coller.N.Nom de votre recette.Recette mère ►.S.Saisissez le nom de la recette mère</v>
      </c>
      <c r="J766" s="91">
        <f>J754</f>
        <v>6</v>
      </c>
      <c r="K766" s="91" t="str">
        <f>K754</f>
        <v>couverts</v>
      </c>
      <c r="L766" s="174"/>
      <c r="M766" s="209"/>
      <c r="N766" s="176" t="str">
        <f t="shared" si="207"/>
        <v/>
      </c>
      <c r="O766" s="177"/>
      <c r="P766" s="178"/>
      <c r="Q766" s="179">
        <v>1</v>
      </c>
      <c r="R766" s="180"/>
      <c r="BN766" s="4">
        <v>1</v>
      </c>
    </row>
    <row r="767" spans="8:66" ht="17.25" x14ac:dyDescent="0.25">
      <c r="H767" s="196" t="str">
        <f t="shared" si="208"/>
        <v>►</v>
      </c>
      <c r="I767" s="149" t="str">
        <f>I754</f>
        <v>Famille à coller.N.Nom de votre recette.Recette mère ►.S.Saisissez le nom de la recette mère</v>
      </c>
      <c r="J767" s="91">
        <f>J754</f>
        <v>6</v>
      </c>
      <c r="K767" s="91" t="str">
        <f>K754</f>
        <v>couverts</v>
      </c>
      <c r="L767" s="174"/>
      <c r="M767" s="209"/>
      <c r="N767" s="176" t="str">
        <f t="shared" si="207"/>
        <v/>
      </c>
      <c r="O767" s="177"/>
      <c r="P767" s="178"/>
      <c r="Q767" s="179">
        <v>1</v>
      </c>
      <c r="R767" s="180"/>
      <c r="BN767" s="4">
        <v>1</v>
      </c>
    </row>
    <row r="768" spans="8:66" ht="17.25" x14ac:dyDescent="0.25">
      <c r="H768" s="196" t="str">
        <f t="shared" si="208"/>
        <v>►</v>
      </c>
      <c r="I768" s="149" t="str">
        <f>I754</f>
        <v>Famille à coller.N.Nom de votre recette.Recette mère ►.S.Saisissez le nom de la recette mère</v>
      </c>
      <c r="J768" s="91">
        <f>J754</f>
        <v>6</v>
      </c>
      <c r="K768" s="91" t="str">
        <f>K754</f>
        <v>couverts</v>
      </c>
      <c r="L768" s="174"/>
      <c r="M768" s="209"/>
      <c r="N768" s="176" t="str">
        <f t="shared" si="207"/>
        <v/>
      </c>
      <c r="O768" s="177"/>
      <c r="P768" s="178"/>
      <c r="Q768" s="179">
        <v>1</v>
      </c>
      <c r="R768" s="180"/>
      <c r="BN768" s="4">
        <v>1</v>
      </c>
    </row>
    <row r="769" spans="8:66" ht="17.25" x14ac:dyDescent="0.25">
      <c r="H769" s="196" t="str">
        <f t="shared" si="208"/>
        <v>►</v>
      </c>
      <c r="I769" s="149" t="str">
        <f t="shared" ref="I769:I771" si="209">I754</f>
        <v>Famille à coller.N.Nom de votre recette.Recette mère ►.S.Saisissez le nom de la recette mère</v>
      </c>
      <c r="J769" s="91">
        <f>J754</f>
        <v>6</v>
      </c>
      <c r="K769" s="91" t="str">
        <f>K754</f>
        <v>couverts</v>
      </c>
      <c r="L769" s="174"/>
      <c r="M769" s="209"/>
      <c r="N769" s="176" t="str">
        <f t="shared" si="207"/>
        <v/>
      </c>
      <c r="O769" s="177"/>
      <c r="P769" s="178"/>
      <c r="Q769" s="179">
        <v>1</v>
      </c>
      <c r="R769" s="180"/>
      <c r="BN769" s="4">
        <v>1</v>
      </c>
    </row>
    <row r="770" spans="8:66" ht="17.25" x14ac:dyDescent="0.25">
      <c r="H770" s="196" t="str">
        <f t="shared" si="208"/>
        <v>►</v>
      </c>
      <c r="I770" s="149" t="str">
        <f t="shared" si="209"/>
        <v>Famille à coller.N.Nom de votre recette.Recette mère ►.S.Saisissez le nom de la recette mère</v>
      </c>
      <c r="J770" s="91">
        <f>J754</f>
        <v>6</v>
      </c>
      <c r="K770" s="91" t="str">
        <f>K754</f>
        <v>couverts</v>
      </c>
      <c r="L770" s="174"/>
      <c r="M770" s="209"/>
      <c r="N770" s="176" t="str">
        <f t="shared" si="207"/>
        <v/>
      </c>
      <c r="O770" s="177"/>
      <c r="P770" s="178"/>
      <c r="Q770" s="179">
        <v>1</v>
      </c>
      <c r="R770" s="180"/>
      <c r="BN770" s="4">
        <v>1</v>
      </c>
    </row>
    <row r="771" spans="8:66" ht="17.25" x14ac:dyDescent="0.25">
      <c r="H771" s="196" t="str">
        <f t="shared" si="208"/>
        <v>►</v>
      </c>
      <c r="I771" s="149" t="str">
        <f t="shared" si="209"/>
        <v>Famille à coller.N.Nom de votre recette.Recette mère ►.S.Saisissez le nom de la recette mère</v>
      </c>
      <c r="J771" s="91">
        <f>J754</f>
        <v>6</v>
      </c>
      <c r="K771" s="91" t="str">
        <f>K754</f>
        <v>couverts</v>
      </c>
      <c r="L771" s="174"/>
      <c r="M771" s="209"/>
      <c r="N771" s="176" t="str">
        <f t="shared" si="207"/>
        <v/>
      </c>
      <c r="O771" s="177"/>
      <c r="P771" s="178"/>
      <c r="Q771" s="179">
        <v>1</v>
      </c>
      <c r="R771" s="180"/>
      <c r="BN771" s="4">
        <v>1</v>
      </c>
    </row>
    <row r="772" spans="8:66" ht="15.75" x14ac:dyDescent="0.25">
      <c r="H772" s="66" t="s">
        <v>18</v>
      </c>
      <c r="I772" s="985" t="str">
        <f>I761</f>
        <v>Famille à coller.N.Nom de votre recette.Recette mère ►.S.Saisissez le nom de la recette mère</v>
      </c>
      <c r="J772" s="986">
        <f>J761</f>
        <v>6</v>
      </c>
      <c r="K772" s="987" t="str">
        <f>K761</f>
        <v>couverts</v>
      </c>
      <c r="L772" s="988" t="s">
        <v>150</v>
      </c>
      <c r="M772" s="989"/>
      <c r="N772" s="990"/>
      <c r="O772" s="990"/>
      <c r="P772" s="990"/>
      <c r="Q772" s="990"/>
      <c r="R772" s="991"/>
      <c r="BN772" s="4">
        <v>1</v>
      </c>
    </row>
    <row r="773" spans="8:66" ht="15.75" x14ac:dyDescent="0.25">
      <c r="H773" s="376" t="s">
        <v>18</v>
      </c>
      <c r="I773" s="998" t="str">
        <f>I754</f>
        <v>Famille à coller.N.Nom de votre recette.Recette mère ►.S.Saisissez le nom de la recette mère</v>
      </c>
      <c r="J773" s="998">
        <f>J754</f>
        <v>6</v>
      </c>
      <c r="K773" s="998" t="str">
        <f>K754</f>
        <v>couverts</v>
      </c>
      <c r="L773" s="315" t="s">
        <v>61</v>
      </c>
      <c r="M773" s="1002">
        <v>18</v>
      </c>
      <c r="N773" s="999" t="s">
        <v>142</v>
      </c>
      <c r="O773" s="1000"/>
      <c r="P773" s="1000"/>
      <c r="Q773" s="1000"/>
      <c r="R773" s="1001"/>
      <c r="BN773" s="4">
        <v>1</v>
      </c>
    </row>
    <row r="774" spans="8:66" ht="15.75" x14ac:dyDescent="0.25">
      <c r="H774" s="376" t="s">
        <v>18</v>
      </c>
      <c r="I774" s="320" t="str">
        <f>I754</f>
        <v>Famille à coller.N.Nom de votre recette.Recette mère ►.S.Saisissez le nom de la recette mère</v>
      </c>
      <c r="J774" s="320">
        <f>J754</f>
        <v>6</v>
      </c>
      <c r="K774" s="320" t="str">
        <f>K754</f>
        <v>couverts</v>
      </c>
      <c r="L774" s="321" t="s">
        <v>146</v>
      </c>
      <c r="M774" s="243"/>
      <c r="N774" s="243"/>
      <c r="O774" s="243"/>
      <c r="P774" s="243"/>
      <c r="Q774" s="243"/>
      <c r="R774" s="322"/>
      <c r="BN774" s="4">
        <v>1</v>
      </c>
    </row>
    <row r="775" spans="8:66" ht="15.75" x14ac:dyDescent="0.25">
      <c r="H775" s="196" t="str">
        <f t="shared" ref="H775:H792" si="210">IF(OR(L775&lt;&gt;"",M775&lt;&gt; "",N775&lt;&gt;"",O775&lt;&gt;"",P775&lt;&gt;"",Q775&lt;&gt;""),"A", "►")</f>
        <v>A</v>
      </c>
      <c r="I775" s="320" t="str">
        <f>I754</f>
        <v>Famille à coller.N.Nom de votre recette.Recette mère ►.S.Saisissez le nom de la recette mère</v>
      </c>
      <c r="J775" s="320">
        <f>J754</f>
        <v>6</v>
      </c>
      <c r="K775" s="320" t="str">
        <f>K754</f>
        <v>couverts</v>
      </c>
      <c r="L775" s="324" t="s">
        <v>149</v>
      </c>
      <c r="M775" s="248"/>
      <c r="N775" s="248"/>
      <c r="O775" s="248"/>
      <c r="P775" s="248"/>
      <c r="Q775" s="248"/>
      <c r="R775" s="322"/>
      <c r="BN775" s="4">
        <v>1</v>
      </c>
    </row>
    <row r="776" spans="8:66" ht="15.75" x14ac:dyDescent="0.25">
      <c r="H776" s="196" t="str">
        <f t="shared" si="210"/>
        <v>►</v>
      </c>
      <c r="I776" s="320" t="str">
        <f>I754</f>
        <v>Famille à coller.N.Nom de votre recette.Recette mère ►.S.Saisissez le nom de la recette mère</v>
      </c>
      <c r="J776" s="320">
        <f>J754</f>
        <v>6</v>
      </c>
      <c r="K776" s="320" t="str">
        <f>K754</f>
        <v>couverts</v>
      </c>
      <c r="L776" s="324"/>
      <c r="M776" s="270"/>
      <c r="N776" s="270"/>
      <c r="O776" s="270"/>
      <c r="P776" s="270"/>
      <c r="Q776" s="270"/>
      <c r="R776" s="329"/>
      <c r="BN776" s="4">
        <v>1</v>
      </c>
    </row>
    <row r="777" spans="8:66" ht="15.75" x14ac:dyDescent="0.25">
      <c r="H777" s="196" t="str">
        <f t="shared" si="210"/>
        <v>►</v>
      </c>
      <c r="I777" s="320" t="str">
        <f>I754</f>
        <v>Famille à coller.N.Nom de votre recette.Recette mère ►.S.Saisissez le nom de la recette mère</v>
      </c>
      <c r="J777" s="320">
        <f>J754</f>
        <v>6</v>
      </c>
      <c r="K777" s="320" t="str">
        <f>K754</f>
        <v>couverts</v>
      </c>
      <c r="L777" s="324"/>
      <c r="M777" s="270"/>
      <c r="N777" s="270"/>
      <c r="O777" s="270"/>
      <c r="P777" s="270"/>
      <c r="Q777" s="270"/>
      <c r="R777" s="329"/>
      <c r="BN777" s="4">
        <v>1</v>
      </c>
    </row>
    <row r="778" spans="8:66" ht="15.75" x14ac:dyDescent="0.25">
      <c r="H778" s="196" t="str">
        <f t="shared" si="210"/>
        <v>►</v>
      </c>
      <c r="I778" s="320" t="str">
        <f>I754</f>
        <v>Famille à coller.N.Nom de votre recette.Recette mère ►.S.Saisissez le nom de la recette mère</v>
      </c>
      <c r="J778" s="320">
        <f>J754</f>
        <v>6</v>
      </c>
      <c r="K778" s="320" t="str">
        <f>K754</f>
        <v>couverts</v>
      </c>
      <c r="L778" s="324"/>
      <c r="M778" s="270"/>
      <c r="N778" s="270"/>
      <c r="O778" s="270"/>
      <c r="P778" s="270"/>
      <c r="Q778" s="270"/>
      <c r="R778" s="329"/>
      <c r="BN778" s="4">
        <v>1</v>
      </c>
    </row>
    <row r="779" spans="8:66" ht="15.75" x14ac:dyDescent="0.25">
      <c r="H779" s="196" t="str">
        <f t="shared" si="210"/>
        <v>►</v>
      </c>
      <c r="I779" s="320" t="str">
        <f>I754</f>
        <v>Famille à coller.N.Nom de votre recette.Recette mère ►.S.Saisissez le nom de la recette mère</v>
      </c>
      <c r="J779" s="320">
        <f>J754</f>
        <v>6</v>
      </c>
      <c r="K779" s="320" t="str">
        <f>K754</f>
        <v>couverts</v>
      </c>
      <c r="L779" s="324"/>
      <c r="M779" s="270"/>
      <c r="N779" s="270"/>
      <c r="O779" s="270"/>
      <c r="P779" s="270"/>
      <c r="Q779" s="270"/>
      <c r="R779" s="329"/>
      <c r="BN779" s="4">
        <v>1</v>
      </c>
    </row>
    <row r="780" spans="8:66" ht="15.75" x14ac:dyDescent="0.25">
      <c r="H780" s="196" t="str">
        <f t="shared" si="210"/>
        <v>A</v>
      </c>
      <c r="I780" s="320" t="str">
        <f>I754</f>
        <v>Famille à coller.N.Nom de votre recette.Recette mère ►.S.Saisissez le nom de la recette mère</v>
      </c>
      <c r="J780" s="320">
        <f>J754</f>
        <v>6</v>
      </c>
      <c r="K780" s="320" t="str">
        <f>K754</f>
        <v>couverts</v>
      </c>
      <c r="L780" s="324"/>
      <c r="M780" s="270"/>
      <c r="N780" s="270"/>
      <c r="O780" s="270"/>
      <c r="P780" s="270" t="s">
        <v>2264</v>
      </c>
      <c r="Q780" s="270"/>
      <c r="R780" s="329"/>
      <c r="BN780" s="4">
        <v>1</v>
      </c>
    </row>
    <row r="781" spans="8:66" ht="15.75" x14ac:dyDescent="0.25">
      <c r="H781" s="196" t="str">
        <f t="shared" si="210"/>
        <v>►</v>
      </c>
      <c r="I781" s="320" t="str">
        <f>I754</f>
        <v>Famille à coller.N.Nom de votre recette.Recette mère ►.S.Saisissez le nom de la recette mère</v>
      </c>
      <c r="J781" s="320">
        <f>J754</f>
        <v>6</v>
      </c>
      <c r="K781" s="320" t="str">
        <f>K754</f>
        <v>couverts</v>
      </c>
      <c r="L781" s="324"/>
      <c r="M781" s="270"/>
      <c r="N781" s="270"/>
      <c r="O781" s="270"/>
      <c r="P781" s="270"/>
      <c r="Q781" s="270"/>
      <c r="R781" s="329"/>
      <c r="BN781" s="4">
        <v>1</v>
      </c>
    </row>
    <row r="782" spans="8:66" ht="15.75" x14ac:dyDescent="0.25">
      <c r="H782" s="196" t="str">
        <f t="shared" si="210"/>
        <v>►</v>
      </c>
      <c r="I782" s="320" t="str">
        <f>I754</f>
        <v>Famille à coller.N.Nom de votre recette.Recette mère ►.S.Saisissez le nom de la recette mère</v>
      </c>
      <c r="J782" s="320">
        <f>J754</f>
        <v>6</v>
      </c>
      <c r="K782" s="320" t="str">
        <f>K754</f>
        <v>couverts</v>
      </c>
      <c r="L782" s="324"/>
      <c r="M782" s="270"/>
      <c r="N782" s="270"/>
      <c r="O782" s="270"/>
      <c r="P782" s="270"/>
      <c r="Q782" s="270"/>
      <c r="R782" s="329"/>
      <c r="BN782" s="4">
        <v>1</v>
      </c>
    </row>
    <row r="783" spans="8:66" ht="15.75" x14ac:dyDescent="0.25">
      <c r="H783" s="196" t="str">
        <f t="shared" si="210"/>
        <v>►</v>
      </c>
      <c r="I783" s="320" t="str">
        <f>I754</f>
        <v>Famille à coller.N.Nom de votre recette.Recette mère ►.S.Saisissez le nom de la recette mère</v>
      </c>
      <c r="J783" s="320">
        <f>J754</f>
        <v>6</v>
      </c>
      <c r="K783" s="320" t="str">
        <f>K754</f>
        <v>couverts</v>
      </c>
      <c r="L783" s="324"/>
      <c r="M783" s="270"/>
      <c r="N783" s="270"/>
      <c r="O783" s="270"/>
      <c r="P783" s="270"/>
      <c r="Q783" s="270"/>
      <c r="R783" s="329"/>
      <c r="BN783" s="4">
        <v>1</v>
      </c>
    </row>
    <row r="784" spans="8:66" ht="15.75" x14ac:dyDescent="0.25">
      <c r="H784" s="196" t="str">
        <f t="shared" si="210"/>
        <v>►</v>
      </c>
      <c r="I784" s="320" t="str">
        <f>I754</f>
        <v>Famille à coller.N.Nom de votre recette.Recette mère ►.S.Saisissez le nom de la recette mère</v>
      </c>
      <c r="J784" s="320">
        <f>J754</f>
        <v>6</v>
      </c>
      <c r="K784" s="320" t="str">
        <f>K754</f>
        <v>couverts</v>
      </c>
      <c r="L784" s="324"/>
      <c r="M784" s="270"/>
      <c r="N784" s="270"/>
      <c r="O784" s="270"/>
      <c r="P784" s="270"/>
      <c r="Q784" s="270"/>
      <c r="R784" s="329"/>
      <c r="BN784" s="4">
        <v>1</v>
      </c>
    </row>
    <row r="785" spans="8:66" ht="15.75" x14ac:dyDescent="0.25">
      <c r="H785" s="196" t="str">
        <f t="shared" si="210"/>
        <v>►</v>
      </c>
      <c r="I785" s="320" t="str">
        <f>I754</f>
        <v>Famille à coller.N.Nom de votre recette.Recette mère ►.S.Saisissez le nom de la recette mère</v>
      </c>
      <c r="J785" s="320">
        <f>J754</f>
        <v>6</v>
      </c>
      <c r="K785" s="320" t="str">
        <f>K754</f>
        <v>couverts</v>
      </c>
      <c r="L785" s="324"/>
      <c r="M785" s="270"/>
      <c r="N785" s="270"/>
      <c r="O785" s="270"/>
      <c r="P785" s="270"/>
      <c r="Q785" s="270"/>
      <c r="R785" s="329"/>
      <c r="BN785" s="4">
        <v>1</v>
      </c>
    </row>
    <row r="786" spans="8:66" ht="15.75" x14ac:dyDescent="0.25">
      <c r="H786" s="196" t="str">
        <f t="shared" si="210"/>
        <v>►</v>
      </c>
      <c r="I786" s="320" t="str">
        <f>I754</f>
        <v>Famille à coller.N.Nom de votre recette.Recette mère ►.S.Saisissez le nom de la recette mère</v>
      </c>
      <c r="J786" s="320">
        <f>J754</f>
        <v>6</v>
      </c>
      <c r="K786" s="320" t="str">
        <f>K754</f>
        <v>couverts</v>
      </c>
      <c r="L786" s="324"/>
      <c r="M786" s="270"/>
      <c r="N786" s="270"/>
      <c r="O786" s="270"/>
      <c r="P786" s="270"/>
      <c r="Q786" s="270"/>
      <c r="R786" s="329"/>
      <c r="BN786" s="4">
        <v>1</v>
      </c>
    </row>
    <row r="787" spans="8:66" ht="15.75" x14ac:dyDescent="0.25">
      <c r="H787" s="196" t="str">
        <f t="shared" si="210"/>
        <v>►</v>
      </c>
      <c r="I787" s="320" t="str">
        <f>I754</f>
        <v>Famille à coller.N.Nom de votre recette.Recette mère ►.S.Saisissez le nom de la recette mère</v>
      </c>
      <c r="J787" s="320">
        <f>J754</f>
        <v>6</v>
      </c>
      <c r="K787" s="320" t="str">
        <f>K754</f>
        <v>couverts</v>
      </c>
      <c r="L787" s="324"/>
      <c r="M787" s="270"/>
      <c r="N787" s="270"/>
      <c r="O787" s="270"/>
      <c r="P787" s="270"/>
      <c r="Q787" s="270"/>
      <c r="R787" s="329"/>
      <c r="BN787" s="4">
        <v>1</v>
      </c>
    </row>
    <row r="788" spans="8:66" ht="15.75" x14ac:dyDescent="0.25">
      <c r="H788" s="196" t="str">
        <f t="shared" si="210"/>
        <v>►</v>
      </c>
      <c r="I788" s="320" t="str">
        <f>I754</f>
        <v>Famille à coller.N.Nom de votre recette.Recette mère ►.S.Saisissez le nom de la recette mère</v>
      </c>
      <c r="J788" s="320">
        <f>J754</f>
        <v>6</v>
      </c>
      <c r="K788" s="320" t="str">
        <f>K754</f>
        <v>couverts</v>
      </c>
      <c r="L788" s="324"/>
      <c r="M788" s="270"/>
      <c r="N788" s="270"/>
      <c r="O788" s="270"/>
      <c r="P788" s="270"/>
      <c r="Q788" s="270"/>
      <c r="R788" s="329"/>
      <c r="BN788" s="4">
        <v>1</v>
      </c>
    </row>
    <row r="789" spans="8:66" ht="15.75" x14ac:dyDescent="0.25">
      <c r="H789" s="196" t="str">
        <f t="shared" si="210"/>
        <v>►</v>
      </c>
      <c r="I789" s="320" t="str">
        <f>I754</f>
        <v>Famille à coller.N.Nom de votre recette.Recette mère ►.S.Saisissez le nom de la recette mère</v>
      </c>
      <c r="J789" s="320">
        <f>J754</f>
        <v>6</v>
      </c>
      <c r="K789" s="320" t="str">
        <f>K754</f>
        <v>couverts</v>
      </c>
      <c r="L789" s="324"/>
      <c r="M789" s="270"/>
      <c r="N789" s="270"/>
      <c r="O789" s="270"/>
      <c r="P789" s="270"/>
      <c r="Q789" s="270"/>
      <c r="R789" s="329"/>
      <c r="BN789" s="4">
        <v>1</v>
      </c>
    </row>
    <row r="790" spans="8:66" ht="15.75" x14ac:dyDescent="0.25">
      <c r="H790" s="196" t="str">
        <f t="shared" si="210"/>
        <v>►</v>
      </c>
      <c r="I790" s="320" t="str">
        <f>I754</f>
        <v>Famille à coller.N.Nom de votre recette.Recette mère ►.S.Saisissez le nom de la recette mère</v>
      </c>
      <c r="J790" s="320">
        <f>J754</f>
        <v>6</v>
      </c>
      <c r="K790" s="320" t="str">
        <f>K754</f>
        <v>couverts</v>
      </c>
      <c r="L790" s="324"/>
      <c r="M790" s="270"/>
      <c r="N790" s="270"/>
      <c r="O790" s="270"/>
      <c r="P790" s="270"/>
      <c r="Q790" s="270"/>
      <c r="R790" s="329"/>
      <c r="BN790" s="4">
        <v>1</v>
      </c>
    </row>
    <row r="791" spans="8:66" ht="15.75" x14ac:dyDescent="0.25">
      <c r="H791" s="196" t="str">
        <f t="shared" si="210"/>
        <v>►</v>
      </c>
      <c r="I791" s="320" t="str">
        <f>I754</f>
        <v>Famille à coller.N.Nom de votre recette.Recette mère ►.S.Saisissez le nom de la recette mère</v>
      </c>
      <c r="J791" s="320">
        <f>J754</f>
        <v>6</v>
      </c>
      <c r="K791" s="320" t="str">
        <f>K754</f>
        <v>couverts</v>
      </c>
      <c r="L791" s="324"/>
      <c r="M791" s="270"/>
      <c r="N791" s="270"/>
      <c r="O791" s="270"/>
      <c r="P791" s="270"/>
      <c r="Q791" s="270"/>
      <c r="R791" s="329"/>
      <c r="BN791" s="4">
        <v>1</v>
      </c>
    </row>
    <row r="792" spans="8:66" ht="15.75" x14ac:dyDescent="0.25">
      <c r="H792" s="196" t="str">
        <f t="shared" si="210"/>
        <v>►</v>
      </c>
      <c r="I792" s="320" t="str">
        <f>I754</f>
        <v>Famille à coller.N.Nom de votre recette.Recette mère ►.S.Saisissez le nom de la recette mère</v>
      </c>
      <c r="J792" s="320">
        <f>J754</f>
        <v>6</v>
      </c>
      <c r="K792" s="320" t="str">
        <f>K754</f>
        <v>couverts</v>
      </c>
      <c r="L792" s="324"/>
      <c r="M792" s="270"/>
      <c r="N792" s="270"/>
      <c r="O792" s="270"/>
      <c r="P792" s="270"/>
      <c r="Q792" s="270"/>
      <c r="R792" s="329"/>
      <c r="BN792" s="4">
        <v>1</v>
      </c>
    </row>
    <row r="793" spans="8:66" ht="15.75" x14ac:dyDescent="0.25">
      <c r="H793" s="376" t="s">
        <v>18</v>
      </c>
      <c r="I793" s="320" t="str">
        <f>I754</f>
        <v>Famille à coller.N.Nom de votre recette.Recette mère ►.S.Saisissez le nom de la recette mère</v>
      </c>
      <c r="J793" s="320">
        <f>J754</f>
        <v>6</v>
      </c>
      <c r="K793" s="320" t="str">
        <f>K754</f>
        <v>couverts</v>
      </c>
      <c r="L793" s="377" t="s">
        <v>153</v>
      </c>
      <c r="M793" s="280"/>
      <c r="N793" s="280"/>
      <c r="O793" s="280"/>
      <c r="P793" s="280"/>
      <c r="Q793" s="378"/>
      <c r="R793" s="379" t="s">
        <v>154</v>
      </c>
      <c r="BN793" s="4">
        <v>1</v>
      </c>
    </row>
    <row r="794" spans="8:66" ht="15.75" x14ac:dyDescent="0.25">
      <c r="H794" s="376" t="s">
        <v>18</v>
      </c>
      <c r="I794" s="320" t="str">
        <f>I754</f>
        <v>Famille à coller.N.Nom de votre recette.Recette mère ►.S.Saisissez le nom de la recette mère</v>
      </c>
      <c r="J794" s="320">
        <f>J754</f>
        <v>6</v>
      </c>
      <c r="K794" s="320" t="str">
        <f>K754</f>
        <v>couverts</v>
      </c>
      <c r="L794" s="381"/>
      <c r="M794" s="287"/>
      <c r="N794" s="287"/>
      <c r="O794" s="287"/>
      <c r="P794" s="287"/>
      <c r="Q794" s="382"/>
      <c r="R794" s="383" t="s">
        <v>155</v>
      </c>
      <c r="BN794" s="4">
        <v>1</v>
      </c>
    </row>
    <row r="795" spans="8:66" ht="15.75" x14ac:dyDescent="0.25">
      <c r="H795" s="376" t="s">
        <v>18</v>
      </c>
      <c r="I795" s="320" t="str">
        <f>I754</f>
        <v>Famille à coller.N.Nom de votre recette.Recette mère ►.S.Saisissez le nom de la recette mère</v>
      </c>
      <c r="J795" s="320">
        <f>J754</f>
        <v>6</v>
      </c>
      <c r="K795" s="320" t="str">
        <f>K754</f>
        <v>couverts</v>
      </c>
      <c r="L795" s="2819"/>
      <c r="M795" s="287"/>
      <c r="N795" s="287"/>
      <c r="O795" s="287"/>
      <c r="P795" s="287"/>
      <c r="Q795" s="382"/>
      <c r="R795" s="383" t="s">
        <v>156</v>
      </c>
      <c r="BN795" s="4">
        <v>1</v>
      </c>
    </row>
    <row r="796" spans="8:66" ht="15.75" x14ac:dyDescent="0.25">
      <c r="H796" s="376" t="s">
        <v>18</v>
      </c>
      <c r="I796" s="320" t="str">
        <f>I754</f>
        <v>Famille à coller.N.Nom de votre recette.Recette mère ►.S.Saisissez le nom de la recette mère</v>
      </c>
      <c r="J796" s="320">
        <f>J754</f>
        <v>6</v>
      </c>
      <c r="K796" s="320" t="str">
        <f>K754</f>
        <v>couverts</v>
      </c>
      <c r="L796" s="624"/>
      <c r="M796" s="293"/>
      <c r="N796" s="293" t="s">
        <v>152</v>
      </c>
      <c r="O796" s="294"/>
      <c r="P796" s="392"/>
      <c r="Q796" s="392"/>
      <c r="R796" s="393"/>
      <c r="BN796" s="4">
        <v>1</v>
      </c>
    </row>
    <row r="797" spans="8:66" ht="16.5" thickBot="1" x14ac:dyDescent="0.3">
      <c r="H797" s="397" t="s">
        <v>18</v>
      </c>
      <c r="I797" s="398" t="str">
        <f>I754</f>
        <v>Famille à coller.N.Nom de votre recette.Recette mère ►.S.Saisissez le nom de la recette mère</v>
      </c>
      <c r="J797" s="398">
        <f>J754</f>
        <v>6</v>
      </c>
      <c r="K797" s="398" t="str">
        <f>K754</f>
        <v>couverts</v>
      </c>
      <c r="L797" s="399" t="s">
        <v>150</v>
      </c>
      <c r="M797" s="298"/>
      <c r="N797" s="299"/>
      <c r="O797" s="300"/>
      <c r="P797" s="299"/>
      <c r="Q797" s="299"/>
      <c r="R797" s="400"/>
      <c r="BN797" s="4">
        <v>1</v>
      </c>
    </row>
    <row r="798" spans="8:66" ht="15.75" x14ac:dyDescent="0.25">
      <c r="H798" s="2653" t="s">
        <v>11</v>
      </c>
      <c r="I798" s="2654" t="str">
        <f>I754</f>
        <v>Famille à coller.N.Nom de votre recette.Recette mère ►.S.Saisissez le nom de la recette mère</v>
      </c>
      <c r="J798" s="2654">
        <f>J754</f>
        <v>6</v>
      </c>
      <c r="K798" s="2654" t="str">
        <f>K754</f>
        <v>couverts</v>
      </c>
      <c r="L798" s="842"/>
      <c r="M798" s="842"/>
      <c r="N798" s="842"/>
      <c r="O798" s="842"/>
      <c r="P798" s="842"/>
      <c r="Q798" s="842"/>
      <c r="R798" s="2655"/>
      <c r="BN798" s="4">
        <v>1</v>
      </c>
    </row>
    <row r="799" spans="8:66" ht="15.75" x14ac:dyDescent="0.25">
      <c r="H799" s="2653" t="s">
        <v>11</v>
      </c>
      <c r="I799" s="2654" t="str">
        <f>I754</f>
        <v>Famille à coller.N.Nom de votre recette.Recette mère ►.S.Saisissez le nom de la recette mère</v>
      </c>
      <c r="J799" s="2654">
        <f>J754</f>
        <v>6</v>
      </c>
      <c r="K799" s="2654" t="str">
        <f>K754</f>
        <v>couverts</v>
      </c>
      <c r="L799" s="842"/>
      <c r="M799" s="842"/>
      <c r="N799" s="842"/>
      <c r="O799" s="842"/>
      <c r="P799" s="842"/>
      <c r="Q799" s="842"/>
      <c r="R799" s="2655"/>
      <c r="BN799" s="4">
        <v>1</v>
      </c>
    </row>
    <row r="800" spans="8:66" ht="15.75" x14ac:dyDescent="0.25">
      <c r="H800" s="2653" t="s">
        <v>11</v>
      </c>
      <c r="I800" s="2654" t="str">
        <f>I754</f>
        <v>Famille à coller.N.Nom de votre recette.Recette mère ►.S.Saisissez le nom de la recette mère</v>
      </c>
      <c r="J800" s="2654">
        <f>J754</f>
        <v>6</v>
      </c>
      <c r="K800" s="2654" t="str">
        <f>K754</f>
        <v>couverts</v>
      </c>
      <c r="L800" s="842"/>
      <c r="M800" s="842"/>
      <c r="N800" s="842"/>
      <c r="O800" s="842"/>
      <c r="P800" s="842"/>
      <c r="Q800" s="842"/>
      <c r="R800" s="2655"/>
      <c r="BN800" s="4">
        <v>1</v>
      </c>
    </row>
    <row r="801" spans="8:66" ht="15.75" x14ac:dyDescent="0.25">
      <c r="H801" s="2653" t="s">
        <v>11</v>
      </c>
      <c r="I801" s="2654" t="str">
        <f>I754</f>
        <v>Famille à coller.N.Nom de votre recette.Recette mère ►.S.Saisissez le nom de la recette mère</v>
      </c>
      <c r="J801" s="2654">
        <f>J754</f>
        <v>6</v>
      </c>
      <c r="K801" s="2654" t="str">
        <f>K754</f>
        <v>couverts</v>
      </c>
      <c r="L801" s="842"/>
      <c r="M801" s="842"/>
      <c r="N801" s="842"/>
      <c r="O801" s="842"/>
      <c r="P801" s="842"/>
      <c r="Q801" s="842"/>
      <c r="R801" s="2655"/>
      <c r="BN801" s="4">
        <v>1</v>
      </c>
    </row>
    <row r="802" spans="8:66" ht="15.75" x14ac:dyDescent="0.25">
      <c r="H802" s="2653" t="s">
        <v>11</v>
      </c>
      <c r="I802" s="2654" t="str">
        <f>I754</f>
        <v>Famille à coller.N.Nom de votre recette.Recette mère ►.S.Saisissez le nom de la recette mère</v>
      </c>
      <c r="J802" s="2654">
        <f>J754</f>
        <v>6</v>
      </c>
      <c r="K802" s="2654" t="str">
        <f>K754</f>
        <v>couverts</v>
      </c>
      <c r="L802" s="842"/>
      <c r="M802" s="842"/>
      <c r="N802" s="842"/>
      <c r="O802" s="842"/>
      <c r="P802" s="842"/>
      <c r="Q802" s="842"/>
      <c r="R802" s="2655"/>
      <c r="BN802" s="4">
        <v>1</v>
      </c>
    </row>
    <row r="803" spans="8:66" ht="15.75" x14ac:dyDescent="0.25">
      <c r="H803" s="2653" t="s">
        <v>11</v>
      </c>
      <c r="I803" s="2654" t="str">
        <f>I754</f>
        <v>Famille à coller.N.Nom de votre recette.Recette mère ►.S.Saisissez le nom de la recette mère</v>
      </c>
      <c r="J803" s="2654">
        <f>J754</f>
        <v>6</v>
      </c>
      <c r="K803" s="2654" t="str">
        <f>K754</f>
        <v>couverts</v>
      </c>
      <c r="L803" s="842"/>
      <c r="M803" s="842"/>
      <c r="N803" s="842"/>
      <c r="O803" s="842"/>
      <c r="P803" s="842"/>
      <c r="Q803" s="842" t="s">
        <v>2263</v>
      </c>
      <c r="R803" s="2655"/>
      <c r="BN803" s="4">
        <v>1</v>
      </c>
    </row>
    <row r="804" spans="8:66" ht="15.75" x14ac:dyDescent="0.25">
      <c r="H804" s="2653" t="s">
        <v>11</v>
      </c>
      <c r="I804" s="2654" t="str">
        <f>I754</f>
        <v>Famille à coller.N.Nom de votre recette.Recette mère ►.S.Saisissez le nom de la recette mère</v>
      </c>
      <c r="J804" s="2654">
        <f>J754</f>
        <v>6</v>
      </c>
      <c r="K804" s="2654" t="str">
        <f>K754</f>
        <v>couverts</v>
      </c>
      <c r="L804" s="842"/>
      <c r="M804" s="842"/>
      <c r="N804" s="842"/>
      <c r="O804" s="842"/>
      <c r="P804" s="842"/>
      <c r="Q804" s="842"/>
      <c r="R804" s="2655"/>
      <c r="BN804" s="4">
        <v>1</v>
      </c>
    </row>
    <row r="805" spans="8:66" ht="15.75" x14ac:dyDescent="0.25">
      <c r="H805" s="2653" t="s">
        <v>11</v>
      </c>
      <c r="I805" s="2654" t="str">
        <f>I754</f>
        <v>Famille à coller.N.Nom de votre recette.Recette mère ►.S.Saisissez le nom de la recette mère</v>
      </c>
      <c r="J805" s="2654">
        <f>J754</f>
        <v>6</v>
      </c>
      <c r="K805" s="2654" t="str">
        <f>K754</f>
        <v>couverts</v>
      </c>
      <c r="L805" s="842"/>
      <c r="M805" s="842"/>
      <c r="N805" s="842"/>
      <c r="O805" s="842"/>
      <c r="P805" s="842"/>
      <c r="Q805" s="842"/>
      <c r="R805" s="2655"/>
      <c r="BN805" s="4">
        <v>1</v>
      </c>
    </row>
    <row r="806" spans="8:66" ht="15.75" x14ac:dyDescent="0.25">
      <c r="H806" s="2653" t="s">
        <v>11</v>
      </c>
      <c r="I806" s="2654" t="str">
        <f>I754</f>
        <v>Famille à coller.N.Nom de votre recette.Recette mère ►.S.Saisissez le nom de la recette mère</v>
      </c>
      <c r="J806" s="2654">
        <f>J754</f>
        <v>6</v>
      </c>
      <c r="K806" s="2654" t="str">
        <f>K754</f>
        <v>couverts</v>
      </c>
      <c r="L806" s="842"/>
      <c r="M806" s="842"/>
      <c r="N806" s="842"/>
      <c r="O806" s="842"/>
      <c r="P806" s="842"/>
      <c r="Q806" s="842"/>
      <c r="R806" s="2655"/>
      <c r="BN806" s="4">
        <v>1</v>
      </c>
    </row>
    <row r="807" spans="8:66" ht="15.75" x14ac:dyDescent="0.25">
      <c r="H807" s="2653" t="s">
        <v>11</v>
      </c>
      <c r="I807" s="2654" t="str">
        <f>I754</f>
        <v>Famille à coller.N.Nom de votre recette.Recette mère ►.S.Saisissez le nom de la recette mère</v>
      </c>
      <c r="J807" s="2654">
        <f>J754</f>
        <v>6</v>
      </c>
      <c r="K807" s="2654" t="str">
        <f>K754</f>
        <v>couverts</v>
      </c>
      <c r="L807" s="842"/>
      <c r="M807" s="842"/>
      <c r="N807" s="842"/>
      <c r="O807" s="842"/>
      <c r="P807" s="842"/>
      <c r="Q807" s="842"/>
      <c r="R807" s="2655"/>
      <c r="BN807" s="4">
        <v>1</v>
      </c>
    </row>
    <row r="808" spans="8:66" ht="15.75" x14ac:dyDescent="0.25">
      <c r="H808" s="2653" t="s">
        <v>11</v>
      </c>
      <c r="I808" s="2654" t="str">
        <f>I754</f>
        <v>Famille à coller.N.Nom de votre recette.Recette mère ►.S.Saisissez le nom de la recette mère</v>
      </c>
      <c r="J808" s="2654">
        <f>J754</f>
        <v>6</v>
      </c>
      <c r="K808" s="2654" t="str">
        <f>K754</f>
        <v>couverts</v>
      </c>
      <c r="L808" s="842"/>
      <c r="M808" s="842"/>
      <c r="N808" s="842"/>
      <c r="O808" s="842"/>
      <c r="P808" s="842"/>
      <c r="Q808" s="842"/>
      <c r="R808" s="2655"/>
      <c r="BN808" s="4">
        <v>1</v>
      </c>
    </row>
    <row r="809" spans="8:66" ht="15.75" x14ac:dyDescent="0.25">
      <c r="H809" s="2653" t="s">
        <v>11</v>
      </c>
      <c r="I809" s="2654" t="str">
        <f>I754</f>
        <v>Famille à coller.N.Nom de votre recette.Recette mère ►.S.Saisissez le nom de la recette mère</v>
      </c>
      <c r="J809" s="2654">
        <f>J754</f>
        <v>6</v>
      </c>
      <c r="K809" s="2654" t="str">
        <f>K754</f>
        <v>couverts</v>
      </c>
      <c r="L809" s="842"/>
      <c r="M809" s="842"/>
      <c r="N809" s="842"/>
      <c r="O809" s="842"/>
      <c r="P809" s="842"/>
      <c r="Q809" s="842"/>
      <c r="R809" s="2655"/>
      <c r="BN809" s="4">
        <v>1</v>
      </c>
    </row>
    <row r="810" spans="8:66" ht="15.75" x14ac:dyDescent="0.25">
      <c r="H810" s="2653" t="s">
        <v>11</v>
      </c>
      <c r="I810" s="2654" t="str">
        <f>I754</f>
        <v>Famille à coller.N.Nom de votre recette.Recette mère ►.S.Saisissez le nom de la recette mère</v>
      </c>
      <c r="J810" s="2654">
        <f>J754</f>
        <v>6</v>
      </c>
      <c r="K810" s="2654" t="str">
        <f>K754</f>
        <v>couverts</v>
      </c>
      <c r="L810" s="842"/>
      <c r="M810" s="842"/>
      <c r="N810" s="842"/>
      <c r="O810" s="842"/>
      <c r="P810" s="842"/>
      <c r="Q810" s="842"/>
      <c r="R810" s="2655"/>
      <c r="BN810" s="4">
        <v>1</v>
      </c>
    </row>
    <row r="811" spans="8:66" ht="15.75" x14ac:dyDescent="0.25">
      <c r="H811" s="2653" t="s">
        <v>11</v>
      </c>
      <c r="I811" s="2654" t="str">
        <f>I754</f>
        <v>Famille à coller.N.Nom de votre recette.Recette mère ►.S.Saisissez le nom de la recette mère</v>
      </c>
      <c r="J811" s="2654">
        <f>J754</f>
        <v>6</v>
      </c>
      <c r="K811" s="2654" t="str">
        <f>K754</f>
        <v>couverts</v>
      </c>
      <c r="L811" s="842"/>
      <c r="M811" s="842"/>
      <c r="N811" s="842"/>
      <c r="O811" s="842"/>
      <c r="P811" s="842"/>
      <c r="Q811" s="842"/>
      <c r="R811" s="2655"/>
      <c r="BN811" s="4">
        <v>1</v>
      </c>
    </row>
    <row r="812" spans="8:66" ht="16.5" thickBot="1" x14ac:dyDescent="0.3">
      <c r="H812" s="2656" t="s">
        <v>18</v>
      </c>
      <c r="I812" s="2657" t="str">
        <f>I754</f>
        <v>Famille à coller.N.Nom de votre recette.Recette mère ►.S.Saisissez le nom de la recette mère</v>
      </c>
      <c r="J812" s="2658">
        <f>J754</f>
        <v>6</v>
      </c>
      <c r="K812" s="2659" t="str">
        <f>K754</f>
        <v>couverts</v>
      </c>
      <c r="L812" s="2660" t="s">
        <v>150</v>
      </c>
      <c r="M812" s="2661"/>
      <c r="N812" s="2661"/>
      <c r="O812" s="2661"/>
      <c r="P812" s="2661"/>
      <c r="Q812" s="2661"/>
      <c r="R812" s="2662"/>
      <c r="BN812" s="4">
        <v>1</v>
      </c>
    </row>
    <row r="813" spans="8:66" ht="16.5" thickBot="1" x14ac:dyDescent="0.3">
      <c r="H813" s="2634" t="s">
        <v>18</v>
      </c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BN813" s="4">
        <v>1</v>
      </c>
    </row>
    <row r="814" spans="8:66" x14ac:dyDescent="0.25">
      <c r="H814" s="54" t="s">
        <v>18</v>
      </c>
      <c r="I814" s="55" t="str">
        <f>I820</f>
        <v>Famille à coller.N.Nom de votre recette.Recette mère ►.S.Saisissez le nom de la recette mère</v>
      </c>
      <c r="J814" s="56">
        <f>J820</f>
        <v>6</v>
      </c>
      <c r="K814" s="56" t="str">
        <f>K820</f>
        <v>couverts</v>
      </c>
      <c r="L814" s="57" t="s">
        <v>6</v>
      </c>
      <c r="M814" s="58" t="s">
        <v>19</v>
      </c>
      <c r="N814" s="3315" t="s">
        <v>20</v>
      </c>
      <c r="O814" s="3315"/>
      <c r="P814" s="3285" t="s">
        <v>21</v>
      </c>
      <c r="Q814" s="3285"/>
      <c r="R814" s="3286"/>
      <c r="BN814" s="4">
        <v>1</v>
      </c>
    </row>
    <row r="815" spans="8:66" ht="22.5" x14ac:dyDescent="0.25">
      <c r="H815" s="66" t="s">
        <v>18</v>
      </c>
      <c r="I815" s="67" t="str">
        <f>I820</f>
        <v>Famille à coller.N.Nom de votre recette.Recette mère ►.S.Saisissez le nom de la recette mère</v>
      </c>
      <c r="J815" s="68"/>
      <c r="K815" s="68"/>
      <c r="L815" s="69" t="s">
        <v>28</v>
      </c>
      <c r="M815" s="70" t="s">
        <v>29</v>
      </c>
      <c r="N815" s="3316"/>
      <c r="O815" s="3316"/>
      <c r="P815" s="3287"/>
      <c r="Q815" s="3287"/>
      <c r="R815" s="3288"/>
      <c r="BN815" s="4">
        <v>1</v>
      </c>
    </row>
    <row r="816" spans="8:66" ht="18.75" x14ac:dyDescent="0.25">
      <c r="H816" s="66" t="s">
        <v>18</v>
      </c>
      <c r="I816" s="77" t="str">
        <f>I820</f>
        <v>Famille à coller.N.Nom de votre recette.Recette mère ►.S.Saisissez le nom de la recette mère</v>
      </c>
      <c r="J816" s="78"/>
      <c r="K816" s="79"/>
      <c r="L816" s="80"/>
      <c r="M816" s="81" t="s">
        <v>33</v>
      </c>
      <c r="N816" s="82"/>
      <c r="O816" s="83" t="s">
        <v>34</v>
      </c>
      <c r="P816" s="84" t="s">
        <v>35</v>
      </c>
      <c r="Q816" s="16"/>
      <c r="R816" s="85"/>
      <c r="BN816" s="4">
        <v>1</v>
      </c>
    </row>
    <row r="817" spans="8:66" ht="15.75" x14ac:dyDescent="0.25">
      <c r="H817" s="66" t="s">
        <v>18</v>
      </c>
      <c r="I817" s="91" t="str">
        <f>I820</f>
        <v>Famille à coller.N.Nom de votre recette.Recette mère ►.S.Saisissez le nom de la recette mère</v>
      </c>
      <c r="J817" s="91"/>
      <c r="K817" s="91"/>
      <c r="L817" s="92" t="s">
        <v>39</v>
      </c>
      <c r="M817" s="93"/>
      <c r="N817" s="93"/>
      <c r="O817" s="94" t="s">
        <v>40</v>
      </c>
      <c r="P817" s="3317" t="str">
        <f>L820</f>
        <v>Famille à coller.N.Nom de votre recette.Recette mère ►.S.Saisissez le nom de la recette mère</v>
      </c>
      <c r="Q817" s="3317"/>
      <c r="R817" s="3318"/>
      <c r="BN817" s="4">
        <v>1</v>
      </c>
    </row>
    <row r="818" spans="8:66" ht="15.75" x14ac:dyDescent="0.25">
      <c r="H818" s="66" t="s">
        <v>18</v>
      </c>
      <c r="I818" s="91" t="str">
        <f>I820</f>
        <v>Famille à coller.N.Nom de votre recette.Recette mère ►.S.Saisissez le nom de la recette mère</v>
      </c>
      <c r="J818" s="91"/>
      <c r="K818" s="91"/>
      <c r="L818" s="110">
        <v>6</v>
      </c>
      <c r="M818" s="111" t="s">
        <v>44</v>
      </c>
      <c r="N818" s="92"/>
      <c r="O818" s="92"/>
      <c r="P818" s="3317"/>
      <c r="Q818" s="3317"/>
      <c r="R818" s="3318"/>
      <c r="BN818" s="4">
        <v>1</v>
      </c>
    </row>
    <row r="819" spans="8:66" ht="15.75" x14ac:dyDescent="0.25">
      <c r="H819" s="66" t="s">
        <v>11</v>
      </c>
      <c r="I819" s="121" t="str">
        <f>I820</f>
        <v>Famille à coller.N.Nom de votre recette.Recette mère ►.S.Saisissez le nom de la recette mère</v>
      </c>
      <c r="J819" s="121"/>
      <c r="K819" s="121"/>
      <c r="L819" s="122"/>
      <c r="M819" s="123"/>
      <c r="N819" s="123"/>
      <c r="O819" s="123"/>
      <c r="P819" s="123"/>
      <c r="Q819" s="123"/>
      <c r="R819" s="124"/>
      <c r="BN819" s="4">
        <v>1</v>
      </c>
    </row>
    <row r="820" spans="8:66" ht="15.75" x14ac:dyDescent="0.25">
      <c r="H820" s="129" t="s">
        <v>11</v>
      </c>
      <c r="I820" s="130" t="str">
        <f>L820</f>
        <v>Famille à coller.N.Nom de votre recette.Recette mère ►.S.Saisissez le nom de la recette mère</v>
      </c>
      <c r="J820" s="130">
        <f>L818</f>
        <v>6</v>
      </c>
      <c r="K820" s="130" t="str">
        <f>M818</f>
        <v>couverts</v>
      </c>
      <c r="L820" s="131" t="str">
        <f>UPPER(LEFT(N814,1))&amp;LOWER(MID(N814,2,999))&amp;"."&amp;UPPER(LEFT(P814,1))&amp;"."&amp;UPPER(LEFT(P814,1))&amp;LOWER(MID(P814,2,999))&amp;"."&amp;IF(ISTEXT(R820),Q820&amp;"."&amp;UPPER(LEFT(R820,1))&amp;"."&amp;UPPER(LEFT(R820,1))&amp;LOWER(MID(R820,2,999)),M820)</f>
        <v>Famille à coller.N.Nom de votre recette.Recette mère ►.S.Saisissez le nom de la recette mère</v>
      </c>
      <c r="M820" s="132" t="s">
        <v>55</v>
      </c>
      <c r="N820" s="3321" t="s">
        <v>56</v>
      </c>
      <c r="O820" s="3321"/>
      <c r="P820" s="3321"/>
      <c r="Q820" s="133" t="s">
        <v>57</v>
      </c>
      <c r="R820" s="134" t="s">
        <v>58</v>
      </c>
      <c r="BN820" s="4">
        <v>1</v>
      </c>
    </row>
    <row r="821" spans="8:66" ht="15.75" x14ac:dyDescent="0.25">
      <c r="H821" s="138" t="s">
        <v>11</v>
      </c>
      <c r="I821" s="139" t="str">
        <f>I820</f>
        <v>Famille à coller.N.Nom de votre recette.Recette mère ►.S.Saisissez le nom de la recette mère</v>
      </c>
      <c r="J821" s="140"/>
      <c r="K821" s="140"/>
      <c r="L821" s="141" t="s">
        <v>61</v>
      </c>
      <c r="M821" s="141" t="s">
        <v>62</v>
      </c>
      <c r="N821" s="141" t="s">
        <v>63</v>
      </c>
      <c r="O821" s="141" t="s">
        <v>64</v>
      </c>
      <c r="P821" s="2987" t="s">
        <v>65</v>
      </c>
      <c r="Q821" s="142" t="s">
        <v>66</v>
      </c>
      <c r="R821" s="143" t="s">
        <v>67</v>
      </c>
      <c r="BN821" s="4">
        <v>1</v>
      </c>
    </row>
    <row r="822" spans="8:66" ht="15.75" x14ac:dyDescent="0.25">
      <c r="H822" s="66" t="s">
        <v>18</v>
      </c>
      <c r="I822" s="1018" t="str">
        <f>I820</f>
        <v>Famille à coller.N.Nom de votre recette.Recette mère ►.S.Saisissez le nom de la recette mère</v>
      </c>
      <c r="J822" s="1019"/>
      <c r="K822" s="1020"/>
      <c r="L822" s="150" t="s">
        <v>86</v>
      </c>
      <c r="M822" s="151" t="s">
        <v>87</v>
      </c>
      <c r="N822" s="152"/>
      <c r="O822" s="3322" t="s">
        <v>88</v>
      </c>
      <c r="P822" s="3323" t="s">
        <v>89</v>
      </c>
      <c r="Q822" s="3324" t="s">
        <v>90</v>
      </c>
      <c r="R822" s="153" t="s">
        <v>91</v>
      </c>
      <c r="BN822" s="4">
        <v>1</v>
      </c>
    </row>
    <row r="823" spans="8:66" ht="15.75" x14ac:dyDescent="0.25">
      <c r="H823" s="66" t="s">
        <v>18</v>
      </c>
      <c r="I823" s="149" t="str">
        <f>I820</f>
        <v>Famille à coller.N.Nom de votre recette.Recette mère ►.S.Saisissez le nom de la recette mère</v>
      </c>
      <c r="J823" s="91"/>
      <c r="K823" s="1021"/>
      <c r="L823" s="2817" t="s">
        <v>103</v>
      </c>
      <c r="M823" s="164" t="s">
        <v>104</v>
      </c>
      <c r="N823" s="165" t="s">
        <v>105</v>
      </c>
      <c r="O823" s="3121"/>
      <c r="P823" s="3123"/>
      <c r="Q823" s="3320"/>
      <c r="R823" s="166" t="s">
        <v>106</v>
      </c>
      <c r="BN823" s="4">
        <v>1</v>
      </c>
    </row>
    <row r="824" spans="8:66" ht="17.25" x14ac:dyDescent="0.25">
      <c r="H824" s="66" t="s">
        <v>18</v>
      </c>
      <c r="I824" s="149" t="str">
        <f>I820</f>
        <v>Famille à coller.N.Nom de votre recette.Recette mère ►.S.Saisissez le nom de la recette mère</v>
      </c>
      <c r="J824" s="91">
        <f>J820</f>
        <v>6</v>
      </c>
      <c r="K824" s="1021" t="str">
        <f>K820</f>
        <v>couverts</v>
      </c>
      <c r="L824" s="174"/>
      <c r="M824" s="209"/>
      <c r="N824" s="176" t="str">
        <f t="shared" ref="N824:N845" si="211">IF(OR(ISTEXT(L824), L824&lt;=0, O824&lt;=0), "", "de")</f>
        <v/>
      </c>
      <c r="O824" s="177"/>
      <c r="P824" s="178"/>
      <c r="Q824" s="179">
        <v>1</v>
      </c>
      <c r="R824" s="180"/>
      <c r="BN824" s="4">
        <v>1</v>
      </c>
    </row>
    <row r="825" spans="8:66" ht="17.25" x14ac:dyDescent="0.25">
      <c r="H825" s="196" t="str">
        <f t="shared" ref="H825:H845" si="212">IF(R825&lt;&gt;"","A","►")</f>
        <v>►</v>
      </c>
      <c r="I825" s="149" t="str">
        <f>I820</f>
        <v>Famille à coller.N.Nom de votre recette.Recette mère ►.S.Saisissez le nom de la recette mère</v>
      </c>
      <c r="J825" s="91">
        <f>J820</f>
        <v>6</v>
      </c>
      <c r="K825" s="1021" t="str">
        <f>K820</f>
        <v>couverts</v>
      </c>
      <c r="L825" s="174"/>
      <c r="M825" s="209"/>
      <c r="N825" s="176" t="str">
        <f t="shared" si="211"/>
        <v/>
      </c>
      <c r="O825" s="177"/>
      <c r="P825" s="178"/>
      <c r="Q825" s="179">
        <v>1</v>
      </c>
      <c r="R825" s="180"/>
      <c r="BN825" s="4">
        <v>1</v>
      </c>
    </row>
    <row r="826" spans="8:66" ht="17.25" x14ac:dyDescent="0.25">
      <c r="H826" s="196" t="str">
        <f t="shared" si="212"/>
        <v>►</v>
      </c>
      <c r="I826" s="149" t="str">
        <f>I820</f>
        <v>Famille à coller.N.Nom de votre recette.Recette mère ►.S.Saisissez le nom de la recette mère</v>
      </c>
      <c r="J826" s="91">
        <f>J820</f>
        <v>6</v>
      </c>
      <c r="K826" s="1021" t="str">
        <f>K820</f>
        <v>couverts</v>
      </c>
      <c r="L826" s="174"/>
      <c r="M826" s="209"/>
      <c r="N826" s="176" t="str">
        <f t="shared" si="211"/>
        <v/>
      </c>
      <c r="O826" s="177"/>
      <c r="P826" s="178"/>
      <c r="Q826" s="179">
        <v>1</v>
      </c>
      <c r="R826" s="180"/>
      <c r="BN826" s="4">
        <v>1</v>
      </c>
    </row>
    <row r="827" spans="8:66" ht="17.25" x14ac:dyDescent="0.25">
      <c r="H827" s="196" t="str">
        <f t="shared" si="212"/>
        <v>►</v>
      </c>
      <c r="I827" s="149" t="str">
        <f>I820</f>
        <v>Famille à coller.N.Nom de votre recette.Recette mère ►.S.Saisissez le nom de la recette mère</v>
      </c>
      <c r="J827" s="91">
        <f>J820</f>
        <v>6</v>
      </c>
      <c r="K827" s="1021" t="str">
        <f>K820</f>
        <v>couverts</v>
      </c>
      <c r="L827" s="174"/>
      <c r="M827" s="209"/>
      <c r="N827" s="176" t="str">
        <f t="shared" si="211"/>
        <v/>
      </c>
      <c r="O827" s="177"/>
      <c r="P827" s="178"/>
      <c r="Q827" s="179">
        <v>1</v>
      </c>
      <c r="R827" s="180"/>
      <c r="BN827" s="4">
        <v>1</v>
      </c>
    </row>
    <row r="828" spans="8:66" ht="17.25" x14ac:dyDescent="0.25">
      <c r="H828" s="196" t="str">
        <f t="shared" si="212"/>
        <v>►</v>
      </c>
      <c r="I828" s="149" t="str">
        <f>I820</f>
        <v>Famille à coller.N.Nom de votre recette.Recette mère ►.S.Saisissez le nom de la recette mère</v>
      </c>
      <c r="J828" s="91">
        <f>J820</f>
        <v>6</v>
      </c>
      <c r="K828" s="1021" t="str">
        <f>K820</f>
        <v>couverts</v>
      </c>
      <c r="L828" s="174">
        <v>5</v>
      </c>
      <c r="M828" s="209" t="s">
        <v>604</v>
      </c>
      <c r="N828" s="176" t="str">
        <f t="shared" si="211"/>
        <v/>
      </c>
      <c r="O828" s="177"/>
      <c r="P828" s="178"/>
      <c r="Q828" s="179">
        <v>1</v>
      </c>
      <c r="R828" s="180"/>
      <c r="BN828" s="4">
        <v>1</v>
      </c>
    </row>
    <row r="829" spans="8:66" ht="17.25" x14ac:dyDescent="0.25">
      <c r="H829" s="196" t="str">
        <f t="shared" si="212"/>
        <v>►</v>
      </c>
      <c r="I829" s="149" t="str">
        <f>I820</f>
        <v>Famille à coller.N.Nom de votre recette.Recette mère ►.S.Saisissez le nom de la recette mère</v>
      </c>
      <c r="J829" s="91">
        <f>J820</f>
        <v>6</v>
      </c>
      <c r="K829" s="1021" t="str">
        <f>K820</f>
        <v>couverts</v>
      </c>
      <c r="L829" s="174"/>
      <c r="M829" s="209"/>
      <c r="N829" s="176" t="str">
        <f t="shared" si="211"/>
        <v/>
      </c>
      <c r="O829" s="177">
        <v>200</v>
      </c>
      <c r="P829" s="229" t="s">
        <v>41</v>
      </c>
      <c r="Q829" s="179">
        <v>1</v>
      </c>
      <c r="R829" s="180"/>
      <c r="BN829" s="4">
        <v>1</v>
      </c>
    </row>
    <row r="830" spans="8:66" ht="17.25" x14ac:dyDescent="0.25">
      <c r="H830" s="196" t="str">
        <f t="shared" si="212"/>
        <v>►</v>
      </c>
      <c r="I830" s="149" t="str">
        <f>I820</f>
        <v>Famille à coller.N.Nom de votre recette.Recette mère ►.S.Saisissez le nom de la recette mère</v>
      </c>
      <c r="J830" s="91">
        <f>J820</f>
        <v>6</v>
      </c>
      <c r="K830" s="1021" t="str">
        <f>K820</f>
        <v>couverts</v>
      </c>
      <c r="L830" s="174"/>
      <c r="M830" s="175"/>
      <c r="N830" s="176" t="str">
        <f t="shared" si="211"/>
        <v/>
      </c>
      <c r="O830" s="177">
        <v>200</v>
      </c>
      <c r="P830" s="229" t="s">
        <v>41</v>
      </c>
      <c r="Q830" s="179">
        <v>1</v>
      </c>
      <c r="R830" s="180"/>
      <c r="BN830" s="4">
        <v>1</v>
      </c>
    </row>
    <row r="831" spans="8:66" ht="17.25" x14ac:dyDescent="0.25">
      <c r="H831" s="196" t="str">
        <f t="shared" si="212"/>
        <v>►</v>
      </c>
      <c r="I831" s="149" t="str">
        <f>I820</f>
        <v>Famille à coller.N.Nom de votre recette.Recette mère ►.S.Saisissez le nom de la recette mère</v>
      </c>
      <c r="J831" s="91">
        <f>J820</f>
        <v>6</v>
      </c>
      <c r="K831" s="1021" t="str">
        <f>K820</f>
        <v>couverts</v>
      </c>
      <c r="L831" s="174"/>
      <c r="M831" s="175"/>
      <c r="N831" s="176" t="str">
        <f t="shared" si="211"/>
        <v/>
      </c>
      <c r="O831" s="177">
        <v>70</v>
      </c>
      <c r="P831" s="229" t="s">
        <v>41</v>
      </c>
      <c r="Q831" s="179">
        <v>1</v>
      </c>
      <c r="R831" s="180"/>
      <c r="BN831" s="4">
        <v>1</v>
      </c>
    </row>
    <row r="832" spans="8:66" ht="17.25" x14ac:dyDescent="0.25">
      <c r="H832" s="196" t="str">
        <f t="shared" si="212"/>
        <v>►</v>
      </c>
      <c r="I832" s="149" t="str">
        <f>I820</f>
        <v>Famille à coller.N.Nom de votre recette.Recette mère ►.S.Saisissez le nom de la recette mère</v>
      </c>
      <c r="J832" s="91">
        <f>J820</f>
        <v>6</v>
      </c>
      <c r="K832" s="1021" t="str">
        <f>K820</f>
        <v>couverts</v>
      </c>
      <c r="L832" s="174"/>
      <c r="M832" s="175"/>
      <c r="N832" s="176" t="str">
        <f t="shared" si="211"/>
        <v/>
      </c>
      <c r="O832" s="177"/>
      <c r="P832" s="178"/>
      <c r="Q832" s="179">
        <v>1</v>
      </c>
      <c r="R832" s="180"/>
      <c r="BN832" s="4">
        <v>1</v>
      </c>
    </row>
    <row r="833" spans="8:66" ht="17.25" x14ac:dyDescent="0.25">
      <c r="H833" s="196" t="str">
        <f t="shared" si="212"/>
        <v>A</v>
      </c>
      <c r="I833" s="149" t="str">
        <f>I820</f>
        <v>Famille à coller.N.Nom de votre recette.Recette mère ►.S.Saisissez le nom de la recette mère</v>
      </c>
      <c r="J833" s="91">
        <f>J820</f>
        <v>6</v>
      </c>
      <c r="K833" s="1021" t="str">
        <f>K820</f>
        <v>couverts</v>
      </c>
      <c r="L833" s="174" t="s">
        <v>11</v>
      </c>
      <c r="M833" s="175"/>
      <c r="N833" s="176" t="str">
        <f t="shared" si="211"/>
        <v/>
      </c>
      <c r="O833" s="177"/>
      <c r="P833" s="178"/>
      <c r="Q833" s="179">
        <v>1</v>
      </c>
      <c r="R833" s="180" t="s">
        <v>2265</v>
      </c>
      <c r="BN833" s="4">
        <v>1</v>
      </c>
    </row>
    <row r="834" spans="8:66" ht="17.25" x14ac:dyDescent="0.25">
      <c r="H834" s="196" t="str">
        <f t="shared" si="212"/>
        <v>►</v>
      </c>
      <c r="I834" s="149" t="str">
        <f>I820</f>
        <v>Famille à coller.N.Nom de votre recette.Recette mère ►.S.Saisissez le nom de la recette mère</v>
      </c>
      <c r="J834" s="91">
        <f>J820</f>
        <v>6</v>
      </c>
      <c r="K834" s="1021" t="str">
        <f>K820</f>
        <v>couverts</v>
      </c>
      <c r="L834" s="174"/>
      <c r="M834" s="175"/>
      <c r="N834" s="176" t="str">
        <f t="shared" si="211"/>
        <v/>
      </c>
      <c r="O834" s="177"/>
      <c r="P834" s="178"/>
      <c r="Q834" s="179">
        <v>1</v>
      </c>
      <c r="R834" s="180"/>
      <c r="BN834" s="4">
        <v>1</v>
      </c>
    </row>
    <row r="835" spans="8:66" ht="17.25" x14ac:dyDescent="0.25">
      <c r="H835" s="196" t="str">
        <f t="shared" si="212"/>
        <v>►</v>
      </c>
      <c r="I835" s="149" t="str">
        <f>I820</f>
        <v>Famille à coller.N.Nom de votre recette.Recette mère ►.S.Saisissez le nom de la recette mère</v>
      </c>
      <c r="J835" s="91">
        <f>J820</f>
        <v>6</v>
      </c>
      <c r="K835" s="1021" t="str">
        <f>K820</f>
        <v>couverts</v>
      </c>
      <c r="L835" s="174"/>
      <c r="M835" s="175"/>
      <c r="N835" s="176" t="str">
        <f t="shared" si="211"/>
        <v/>
      </c>
      <c r="O835" s="177"/>
      <c r="P835" s="178"/>
      <c r="Q835" s="179">
        <v>1</v>
      </c>
      <c r="R835" s="180"/>
      <c r="BN835" s="4">
        <v>1</v>
      </c>
    </row>
    <row r="836" spans="8:66" ht="17.25" x14ac:dyDescent="0.25">
      <c r="H836" s="196" t="str">
        <f t="shared" si="212"/>
        <v>►</v>
      </c>
      <c r="I836" s="149" t="str">
        <f>I820</f>
        <v>Famille à coller.N.Nom de votre recette.Recette mère ►.S.Saisissez le nom de la recette mère</v>
      </c>
      <c r="J836" s="91">
        <f>J820</f>
        <v>6</v>
      </c>
      <c r="K836" s="1021" t="str">
        <f>K820</f>
        <v>couverts</v>
      </c>
      <c r="L836" s="174"/>
      <c r="M836" s="175"/>
      <c r="N836" s="176" t="str">
        <f t="shared" si="211"/>
        <v/>
      </c>
      <c r="O836" s="177"/>
      <c r="P836" s="178"/>
      <c r="Q836" s="179">
        <v>1</v>
      </c>
      <c r="R836" s="180"/>
      <c r="BN836" s="4">
        <v>1</v>
      </c>
    </row>
    <row r="837" spans="8:66" ht="17.25" x14ac:dyDescent="0.25">
      <c r="H837" s="196" t="str">
        <f t="shared" si="212"/>
        <v>►</v>
      </c>
      <c r="I837" s="149" t="str">
        <f>I820</f>
        <v>Famille à coller.N.Nom de votre recette.Recette mère ►.S.Saisissez le nom de la recette mère</v>
      </c>
      <c r="J837" s="91">
        <f>J820</f>
        <v>6</v>
      </c>
      <c r="K837" s="1021" t="str">
        <f>K820</f>
        <v>couverts</v>
      </c>
      <c r="L837" s="174"/>
      <c r="M837" s="175"/>
      <c r="N837" s="176" t="str">
        <f t="shared" si="211"/>
        <v/>
      </c>
      <c r="O837" s="177"/>
      <c r="P837" s="178"/>
      <c r="Q837" s="179">
        <v>1</v>
      </c>
      <c r="R837" s="180"/>
      <c r="BN837" s="4">
        <v>1</v>
      </c>
    </row>
    <row r="838" spans="8:66" ht="17.25" x14ac:dyDescent="0.25">
      <c r="H838" s="196" t="str">
        <f t="shared" si="212"/>
        <v>►</v>
      </c>
      <c r="I838" s="149" t="str">
        <f>I820</f>
        <v>Famille à coller.N.Nom de votre recette.Recette mère ►.S.Saisissez le nom de la recette mère</v>
      </c>
      <c r="J838" s="91">
        <f>J820</f>
        <v>6</v>
      </c>
      <c r="K838" s="1021" t="str">
        <f>K820</f>
        <v>couverts</v>
      </c>
      <c r="L838" s="174"/>
      <c r="M838" s="175"/>
      <c r="N838" s="176" t="str">
        <f t="shared" si="211"/>
        <v/>
      </c>
      <c r="O838" s="177"/>
      <c r="P838" s="178"/>
      <c r="Q838" s="179">
        <v>1</v>
      </c>
      <c r="R838" s="180"/>
      <c r="BN838" s="4">
        <v>1</v>
      </c>
    </row>
    <row r="839" spans="8:66" ht="17.25" x14ac:dyDescent="0.25">
      <c r="H839" s="196" t="str">
        <f t="shared" si="212"/>
        <v>►</v>
      </c>
      <c r="I839" s="149" t="str">
        <f>I820</f>
        <v>Famille à coller.N.Nom de votre recette.Recette mère ►.S.Saisissez le nom de la recette mère</v>
      </c>
      <c r="J839" s="91">
        <f>J820</f>
        <v>6</v>
      </c>
      <c r="K839" s="1021" t="str">
        <f>K820</f>
        <v>couverts</v>
      </c>
      <c r="L839" s="174"/>
      <c r="M839" s="175"/>
      <c r="N839" s="176" t="str">
        <f t="shared" si="211"/>
        <v/>
      </c>
      <c r="O839" s="177"/>
      <c r="P839" s="178"/>
      <c r="Q839" s="179">
        <v>1</v>
      </c>
      <c r="R839" s="180"/>
      <c r="BN839" s="4">
        <v>1</v>
      </c>
    </row>
    <row r="840" spans="8:66" ht="17.25" x14ac:dyDescent="0.25">
      <c r="H840" s="196" t="str">
        <f t="shared" si="212"/>
        <v>►</v>
      </c>
      <c r="I840" s="149" t="str">
        <f>I820</f>
        <v>Famille à coller.N.Nom de votre recette.Recette mère ►.S.Saisissez le nom de la recette mère</v>
      </c>
      <c r="J840" s="91">
        <f>J820</f>
        <v>6</v>
      </c>
      <c r="K840" s="1021" t="str">
        <f>K820</f>
        <v>couverts</v>
      </c>
      <c r="L840" s="174"/>
      <c r="M840" s="175"/>
      <c r="N840" s="176" t="str">
        <f t="shared" si="211"/>
        <v/>
      </c>
      <c r="O840" s="177"/>
      <c r="P840" s="178"/>
      <c r="Q840" s="179">
        <v>1</v>
      </c>
      <c r="R840" s="180"/>
      <c r="BN840" s="4">
        <v>1</v>
      </c>
    </row>
    <row r="841" spans="8:66" ht="17.25" x14ac:dyDescent="0.25">
      <c r="H841" s="196" t="str">
        <f t="shared" si="212"/>
        <v>►</v>
      </c>
      <c r="I841" s="149" t="str">
        <f>I820</f>
        <v>Famille à coller.N.Nom de votre recette.Recette mère ►.S.Saisissez le nom de la recette mère</v>
      </c>
      <c r="J841" s="91">
        <f>J820</f>
        <v>6</v>
      </c>
      <c r="K841" s="1021" t="str">
        <f>K820</f>
        <v>couverts</v>
      </c>
      <c r="L841" s="174"/>
      <c r="M841" s="175"/>
      <c r="N841" s="176" t="str">
        <f t="shared" si="211"/>
        <v/>
      </c>
      <c r="O841" s="177"/>
      <c r="P841" s="178"/>
      <c r="Q841" s="179">
        <v>1</v>
      </c>
      <c r="R841" s="180"/>
      <c r="BN841" s="4">
        <v>1</v>
      </c>
    </row>
    <row r="842" spans="8:66" ht="17.25" x14ac:dyDescent="0.25">
      <c r="H842" s="196" t="str">
        <f t="shared" si="212"/>
        <v>►</v>
      </c>
      <c r="I842" s="149" t="str">
        <f>I820</f>
        <v>Famille à coller.N.Nom de votre recette.Recette mère ►.S.Saisissez le nom de la recette mère</v>
      </c>
      <c r="J842" s="91">
        <f>J820</f>
        <v>6</v>
      </c>
      <c r="K842" s="1021" t="str">
        <f>K820</f>
        <v>couverts</v>
      </c>
      <c r="L842" s="174"/>
      <c r="M842" s="175"/>
      <c r="N842" s="176" t="str">
        <f t="shared" si="211"/>
        <v/>
      </c>
      <c r="O842" s="177"/>
      <c r="P842" s="178"/>
      <c r="Q842" s="179">
        <v>1</v>
      </c>
      <c r="R842" s="180"/>
      <c r="BN842" s="4">
        <v>1</v>
      </c>
    </row>
    <row r="843" spans="8:66" ht="17.25" x14ac:dyDescent="0.25">
      <c r="H843" s="196" t="str">
        <f t="shared" si="212"/>
        <v>►</v>
      </c>
      <c r="I843" s="149" t="str">
        <f>I820</f>
        <v>Famille à coller.N.Nom de votre recette.Recette mère ►.S.Saisissez le nom de la recette mère</v>
      </c>
      <c r="J843" s="91">
        <f>J820</f>
        <v>6</v>
      </c>
      <c r="K843" s="1021" t="str">
        <f>K820</f>
        <v>couverts</v>
      </c>
      <c r="L843" s="174"/>
      <c r="M843" s="175"/>
      <c r="N843" s="176" t="str">
        <f t="shared" si="211"/>
        <v/>
      </c>
      <c r="O843" s="177"/>
      <c r="P843" s="178"/>
      <c r="Q843" s="179">
        <v>1</v>
      </c>
      <c r="R843" s="180"/>
      <c r="BN843" s="4">
        <v>1</v>
      </c>
    </row>
    <row r="844" spans="8:66" ht="17.25" x14ac:dyDescent="0.25">
      <c r="H844" s="196" t="str">
        <f t="shared" si="212"/>
        <v>►</v>
      </c>
      <c r="I844" s="149" t="str">
        <f>I820</f>
        <v>Famille à coller.N.Nom de votre recette.Recette mère ►.S.Saisissez le nom de la recette mère</v>
      </c>
      <c r="J844" s="91">
        <f>J820</f>
        <v>6</v>
      </c>
      <c r="K844" s="1021" t="str">
        <f>K820</f>
        <v>couverts</v>
      </c>
      <c r="L844" s="174"/>
      <c r="M844" s="175"/>
      <c r="N844" s="176" t="str">
        <f t="shared" si="211"/>
        <v/>
      </c>
      <c r="O844" s="177"/>
      <c r="P844" s="178"/>
      <c r="Q844" s="179">
        <v>1</v>
      </c>
      <c r="R844" s="180"/>
      <c r="BN844" s="4">
        <v>1</v>
      </c>
    </row>
    <row r="845" spans="8:66" ht="17.25" x14ac:dyDescent="0.25">
      <c r="H845" s="196" t="str">
        <f t="shared" si="212"/>
        <v>►</v>
      </c>
      <c r="I845" s="149" t="str">
        <f>I820</f>
        <v>Famille à coller.N.Nom de votre recette.Recette mère ►.S.Saisissez le nom de la recette mère</v>
      </c>
      <c r="J845" s="91">
        <f>J820</f>
        <v>6</v>
      </c>
      <c r="K845" s="1021" t="str">
        <f>K820</f>
        <v>couverts</v>
      </c>
      <c r="L845" s="174"/>
      <c r="M845" s="175"/>
      <c r="N845" s="176" t="str">
        <f t="shared" si="211"/>
        <v/>
      </c>
      <c r="O845" s="177"/>
      <c r="P845" s="178"/>
      <c r="Q845" s="179">
        <v>1</v>
      </c>
      <c r="R845" s="180"/>
      <c r="BN845" s="4">
        <v>1</v>
      </c>
    </row>
    <row r="846" spans="8:66" ht="15.75" x14ac:dyDescent="0.25">
      <c r="H846" s="66" t="s">
        <v>18</v>
      </c>
      <c r="I846" s="985" t="str">
        <f>I820</f>
        <v>Famille à coller.N.Nom de votre recette.Recette mère ►.S.Saisissez le nom de la recette mère</v>
      </c>
      <c r="J846" s="986">
        <f>J820</f>
        <v>6</v>
      </c>
      <c r="K846" s="987" t="str">
        <f>K820</f>
        <v>couverts</v>
      </c>
      <c r="L846" s="988" t="s">
        <v>150</v>
      </c>
      <c r="M846" s="989"/>
      <c r="N846" s="990"/>
      <c r="O846" s="990"/>
      <c r="P846" s="990"/>
      <c r="Q846" s="990"/>
      <c r="R846" s="991"/>
      <c r="BN846" s="4">
        <v>1</v>
      </c>
    </row>
    <row r="847" spans="8:66" ht="15.75" x14ac:dyDescent="0.25">
      <c r="H847" s="376" t="s">
        <v>18</v>
      </c>
      <c r="I847" s="998" t="str">
        <f>I820</f>
        <v>Famille à coller.N.Nom de votre recette.Recette mère ►.S.Saisissez le nom de la recette mère</v>
      </c>
      <c r="J847" s="998">
        <f>J820</f>
        <v>6</v>
      </c>
      <c r="K847" s="998" t="str">
        <f>K820</f>
        <v>couverts</v>
      </c>
      <c r="L847" s="315" t="s">
        <v>61</v>
      </c>
      <c r="M847" s="1002">
        <v>25</v>
      </c>
      <c r="N847" s="999" t="s">
        <v>142</v>
      </c>
      <c r="O847" s="1000"/>
      <c r="P847" s="1000"/>
      <c r="Q847" s="1000"/>
      <c r="R847" s="1001"/>
      <c r="BN847" s="4">
        <v>1</v>
      </c>
    </row>
    <row r="848" spans="8:66" ht="15.75" x14ac:dyDescent="0.25">
      <c r="H848" s="376" t="s">
        <v>18</v>
      </c>
      <c r="I848" s="320" t="str">
        <f>I820</f>
        <v>Famille à coller.N.Nom de votre recette.Recette mère ►.S.Saisissez le nom de la recette mère</v>
      </c>
      <c r="J848" s="320">
        <f>J820</f>
        <v>6</v>
      </c>
      <c r="K848" s="320" t="str">
        <f>K820</f>
        <v>couverts</v>
      </c>
      <c r="L848" s="304" t="s">
        <v>146</v>
      </c>
      <c r="M848" s="243"/>
      <c r="N848" s="243"/>
      <c r="O848" s="243"/>
      <c r="P848" s="243"/>
      <c r="Q848" s="243"/>
      <c r="R848" s="322"/>
      <c r="BN848" s="4">
        <v>1</v>
      </c>
    </row>
    <row r="849" spans="8:66" ht="15.75" x14ac:dyDescent="0.25">
      <c r="H849" s="196" t="str">
        <f t="shared" ref="H849:H873" si="213">IF(OR(L849&lt;&gt;"",M849&lt;&gt; "",N849&lt;&gt;"",O849&lt;&gt;"",P849&lt;&gt;"",Q849&lt;&gt;""),"A", "►")</f>
        <v>►</v>
      </c>
      <c r="I849" s="320" t="str">
        <f>I820</f>
        <v>Famille à coller.N.Nom de votre recette.Recette mère ►.S.Saisissez le nom de la recette mère</v>
      </c>
      <c r="J849" s="320">
        <f>J820</f>
        <v>6</v>
      </c>
      <c r="K849" s="320" t="str">
        <f>K820</f>
        <v>couverts</v>
      </c>
      <c r="L849" s="270"/>
      <c r="M849" s="248"/>
      <c r="N849" s="248"/>
      <c r="O849" s="248"/>
      <c r="P849" s="248"/>
      <c r="Q849" s="248"/>
      <c r="R849" s="322"/>
      <c r="BN849" s="4">
        <v>1</v>
      </c>
    </row>
    <row r="850" spans="8:66" ht="15.75" x14ac:dyDescent="0.25">
      <c r="H850" s="196" t="str">
        <f t="shared" si="213"/>
        <v>►</v>
      </c>
      <c r="I850" s="320" t="str">
        <f>I820</f>
        <v>Famille à coller.N.Nom de votre recette.Recette mère ►.S.Saisissez le nom de la recette mère</v>
      </c>
      <c r="J850" s="320">
        <f>J820</f>
        <v>6</v>
      </c>
      <c r="K850" s="320" t="str">
        <f>K820</f>
        <v>couverts</v>
      </c>
      <c r="L850" s="270"/>
      <c r="M850" s="270"/>
      <c r="N850" s="270"/>
      <c r="O850" s="270"/>
      <c r="P850" s="270"/>
      <c r="Q850" s="270"/>
      <c r="R850" s="329"/>
      <c r="BN850" s="4">
        <v>1</v>
      </c>
    </row>
    <row r="851" spans="8:66" ht="15.75" x14ac:dyDescent="0.25">
      <c r="H851" s="196" t="str">
        <f t="shared" si="213"/>
        <v>►</v>
      </c>
      <c r="I851" s="320" t="str">
        <f>I820</f>
        <v>Famille à coller.N.Nom de votre recette.Recette mère ►.S.Saisissez le nom de la recette mère</v>
      </c>
      <c r="J851" s="320">
        <f>J820</f>
        <v>6</v>
      </c>
      <c r="K851" s="320" t="str">
        <f>K820</f>
        <v>couverts</v>
      </c>
      <c r="L851" s="270"/>
      <c r="M851" s="270"/>
      <c r="N851" s="270"/>
      <c r="O851" s="270"/>
      <c r="P851" s="270"/>
      <c r="Q851" s="270"/>
      <c r="R851" s="329"/>
      <c r="BN851" s="4">
        <v>1</v>
      </c>
    </row>
    <row r="852" spans="8:66" ht="15.75" x14ac:dyDescent="0.25">
      <c r="H852" s="196" t="str">
        <f t="shared" si="213"/>
        <v>►</v>
      </c>
      <c r="I852" s="320" t="str">
        <f>I820</f>
        <v>Famille à coller.N.Nom de votre recette.Recette mère ►.S.Saisissez le nom de la recette mère</v>
      </c>
      <c r="J852" s="320">
        <f>J820</f>
        <v>6</v>
      </c>
      <c r="K852" s="320" t="str">
        <f>K820</f>
        <v>couverts</v>
      </c>
      <c r="L852" s="270"/>
      <c r="M852" s="270"/>
      <c r="N852" s="270"/>
      <c r="O852" s="270"/>
      <c r="P852" s="270"/>
      <c r="Q852" s="270"/>
      <c r="R852" s="329"/>
      <c r="BN852" s="4">
        <v>1</v>
      </c>
    </row>
    <row r="853" spans="8:66" ht="15.75" x14ac:dyDescent="0.25">
      <c r="H853" s="196" t="str">
        <f t="shared" si="213"/>
        <v>►</v>
      </c>
      <c r="I853" s="320" t="str">
        <f>I820</f>
        <v>Famille à coller.N.Nom de votre recette.Recette mère ►.S.Saisissez le nom de la recette mère</v>
      </c>
      <c r="J853" s="320">
        <f>J820</f>
        <v>6</v>
      </c>
      <c r="K853" s="320" t="str">
        <f>K820</f>
        <v>couverts</v>
      </c>
      <c r="L853" s="270"/>
      <c r="M853" s="270"/>
      <c r="N853" s="270"/>
      <c r="O853" s="270"/>
      <c r="P853" s="270"/>
      <c r="Q853" s="270"/>
      <c r="R853" s="329"/>
      <c r="BN853" s="4">
        <v>1</v>
      </c>
    </row>
    <row r="854" spans="8:66" ht="15.75" x14ac:dyDescent="0.25">
      <c r="H854" s="196" t="str">
        <f t="shared" si="213"/>
        <v>►</v>
      </c>
      <c r="I854" s="320" t="str">
        <f>I820</f>
        <v>Famille à coller.N.Nom de votre recette.Recette mère ►.S.Saisissez le nom de la recette mère</v>
      </c>
      <c r="J854" s="320">
        <f>J820</f>
        <v>6</v>
      </c>
      <c r="K854" s="320" t="str">
        <f>K820</f>
        <v>couverts</v>
      </c>
      <c r="L854" s="270"/>
      <c r="M854" s="270"/>
      <c r="N854" s="270"/>
      <c r="O854" s="270"/>
      <c r="P854" s="270"/>
      <c r="Q854" s="270"/>
      <c r="R854" s="329"/>
      <c r="BN854" s="4">
        <v>1</v>
      </c>
    </row>
    <row r="855" spans="8:66" ht="15.75" x14ac:dyDescent="0.25">
      <c r="H855" s="196" t="str">
        <f t="shared" si="213"/>
        <v>►</v>
      </c>
      <c r="I855" s="320" t="str">
        <f>I820</f>
        <v>Famille à coller.N.Nom de votre recette.Recette mère ►.S.Saisissez le nom de la recette mère</v>
      </c>
      <c r="J855" s="320">
        <f>J820</f>
        <v>6</v>
      </c>
      <c r="K855" s="320" t="str">
        <f>K820</f>
        <v>couverts</v>
      </c>
      <c r="L855" s="270"/>
      <c r="M855" s="270"/>
      <c r="N855" s="270"/>
      <c r="O855" s="270"/>
      <c r="P855" s="270"/>
      <c r="Q855" s="270"/>
      <c r="R855" s="329"/>
      <c r="BN855" s="4">
        <v>1</v>
      </c>
    </row>
    <row r="856" spans="8:66" ht="15.75" x14ac:dyDescent="0.25">
      <c r="H856" s="196" t="str">
        <f t="shared" si="213"/>
        <v>►</v>
      </c>
      <c r="I856" s="320" t="str">
        <f>I820</f>
        <v>Famille à coller.N.Nom de votre recette.Recette mère ►.S.Saisissez le nom de la recette mère</v>
      </c>
      <c r="J856" s="320">
        <f>J820</f>
        <v>6</v>
      </c>
      <c r="K856" s="320" t="str">
        <f>K820</f>
        <v>couverts</v>
      </c>
      <c r="L856" s="270"/>
      <c r="M856" s="270"/>
      <c r="N856" s="270"/>
      <c r="O856" s="270"/>
      <c r="P856" s="270"/>
      <c r="Q856" s="270"/>
      <c r="R856" s="329"/>
      <c r="BN856" s="4">
        <v>1</v>
      </c>
    </row>
    <row r="857" spans="8:66" ht="15.75" x14ac:dyDescent="0.25">
      <c r="H857" s="196" t="str">
        <f t="shared" si="213"/>
        <v>►</v>
      </c>
      <c r="I857" s="320" t="str">
        <f>I820</f>
        <v>Famille à coller.N.Nom de votre recette.Recette mère ►.S.Saisissez le nom de la recette mère</v>
      </c>
      <c r="J857" s="320">
        <f>J820</f>
        <v>6</v>
      </c>
      <c r="K857" s="320" t="str">
        <f>K820</f>
        <v>couverts</v>
      </c>
      <c r="L857" s="270"/>
      <c r="M857" s="270"/>
      <c r="N857" s="270"/>
      <c r="O857" s="270"/>
      <c r="P857" s="270"/>
      <c r="Q857" s="270"/>
      <c r="R857" s="329"/>
      <c r="BN857" s="4">
        <v>1</v>
      </c>
    </row>
    <row r="858" spans="8:66" ht="15.75" x14ac:dyDescent="0.25">
      <c r="H858" s="196" t="str">
        <f t="shared" si="213"/>
        <v>A</v>
      </c>
      <c r="I858" s="320" t="str">
        <f>I820</f>
        <v>Famille à coller.N.Nom de votre recette.Recette mère ►.S.Saisissez le nom de la recette mère</v>
      </c>
      <c r="J858" s="320">
        <f>J820</f>
        <v>6</v>
      </c>
      <c r="K858" s="320" t="str">
        <f>K820</f>
        <v>couverts</v>
      </c>
      <c r="L858" s="270"/>
      <c r="M858" s="270"/>
      <c r="N858" s="270"/>
      <c r="O858" s="270"/>
      <c r="P858" s="270"/>
      <c r="Q858" s="270" t="s">
        <v>2266</v>
      </c>
      <c r="R858" s="329"/>
      <c r="BN858" s="4">
        <v>1</v>
      </c>
    </row>
    <row r="859" spans="8:66" ht="15.75" x14ac:dyDescent="0.25">
      <c r="H859" s="196" t="str">
        <f t="shared" si="213"/>
        <v>►</v>
      </c>
      <c r="I859" s="320" t="str">
        <f>I820</f>
        <v>Famille à coller.N.Nom de votre recette.Recette mère ►.S.Saisissez le nom de la recette mère</v>
      </c>
      <c r="J859" s="320">
        <f>J820</f>
        <v>6</v>
      </c>
      <c r="K859" s="320" t="str">
        <f>K820</f>
        <v>couverts</v>
      </c>
      <c r="L859" s="270"/>
      <c r="M859" s="270"/>
      <c r="N859" s="270"/>
      <c r="O859" s="270"/>
      <c r="P859" s="270"/>
      <c r="Q859" s="270"/>
      <c r="R859" s="329"/>
      <c r="BN859" s="4">
        <v>1</v>
      </c>
    </row>
    <row r="860" spans="8:66" ht="15.75" x14ac:dyDescent="0.25">
      <c r="H860" s="196" t="str">
        <f t="shared" si="213"/>
        <v>►</v>
      </c>
      <c r="I860" s="320" t="str">
        <f>I820</f>
        <v>Famille à coller.N.Nom de votre recette.Recette mère ►.S.Saisissez le nom de la recette mère</v>
      </c>
      <c r="J860" s="320">
        <f>J820</f>
        <v>6</v>
      </c>
      <c r="K860" s="320" t="str">
        <f>K820</f>
        <v>couverts</v>
      </c>
      <c r="L860" s="270"/>
      <c r="M860" s="270"/>
      <c r="N860" s="270"/>
      <c r="O860" s="270"/>
      <c r="P860" s="270"/>
      <c r="Q860" s="270"/>
      <c r="R860" s="329"/>
      <c r="BN860" s="4">
        <v>1</v>
      </c>
    </row>
    <row r="861" spans="8:66" ht="15.75" x14ac:dyDescent="0.25">
      <c r="H861" s="196" t="str">
        <f t="shared" si="213"/>
        <v>►</v>
      </c>
      <c r="I861" s="320" t="str">
        <f>I820</f>
        <v>Famille à coller.N.Nom de votre recette.Recette mère ►.S.Saisissez le nom de la recette mère</v>
      </c>
      <c r="J861" s="320">
        <f>J820</f>
        <v>6</v>
      </c>
      <c r="K861" s="320" t="str">
        <f>K820</f>
        <v>couverts</v>
      </c>
      <c r="L861" s="270"/>
      <c r="M861" s="270"/>
      <c r="N861" s="270"/>
      <c r="O861" s="270"/>
      <c r="P861" s="270"/>
      <c r="Q861" s="270"/>
      <c r="R861" s="329"/>
      <c r="BN861" s="4">
        <v>1</v>
      </c>
    </row>
    <row r="862" spans="8:66" ht="15.75" x14ac:dyDescent="0.25">
      <c r="H862" s="196" t="str">
        <f t="shared" si="213"/>
        <v>►</v>
      </c>
      <c r="I862" s="320" t="str">
        <f>I820</f>
        <v>Famille à coller.N.Nom de votre recette.Recette mère ►.S.Saisissez le nom de la recette mère</v>
      </c>
      <c r="J862" s="320">
        <f>J820</f>
        <v>6</v>
      </c>
      <c r="K862" s="320" t="str">
        <f>K820</f>
        <v>couverts</v>
      </c>
      <c r="L862" s="270"/>
      <c r="M862" s="270"/>
      <c r="N862" s="270"/>
      <c r="O862" s="270"/>
      <c r="P862" s="270"/>
      <c r="Q862" s="270"/>
      <c r="R862" s="329"/>
      <c r="BN862" s="4">
        <v>1</v>
      </c>
    </row>
    <row r="863" spans="8:66" ht="15.75" x14ac:dyDescent="0.25">
      <c r="H863" s="196" t="str">
        <f t="shared" si="213"/>
        <v>►</v>
      </c>
      <c r="I863" s="320" t="str">
        <f>I820</f>
        <v>Famille à coller.N.Nom de votre recette.Recette mère ►.S.Saisissez le nom de la recette mère</v>
      </c>
      <c r="J863" s="320">
        <f>J820</f>
        <v>6</v>
      </c>
      <c r="K863" s="320" t="str">
        <f>K820</f>
        <v>couverts</v>
      </c>
      <c r="L863" s="270"/>
      <c r="M863" s="270"/>
      <c r="N863" s="270"/>
      <c r="O863" s="270"/>
      <c r="P863" s="270"/>
      <c r="Q863" s="270"/>
      <c r="R863" s="329"/>
      <c r="BN863" s="4">
        <v>1</v>
      </c>
    </row>
    <row r="864" spans="8:66" ht="15.75" x14ac:dyDescent="0.25">
      <c r="H864" s="196" t="str">
        <f t="shared" si="213"/>
        <v>►</v>
      </c>
      <c r="I864" s="320" t="str">
        <f>I820</f>
        <v>Famille à coller.N.Nom de votre recette.Recette mère ►.S.Saisissez le nom de la recette mère</v>
      </c>
      <c r="J864" s="320">
        <f>J820</f>
        <v>6</v>
      </c>
      <c r="K864" s="320" t="str">
        <f>K820</f>
        <v>couverts</v>
      </c>
      <c r="L864" s="270"/>
      <c r="M864" s="270"/>
      <c r="N864" s="270"/>
      <c r="O864" s="270"/>
      <c r="P864" s="270"/>
      <c r="Q864" s="270"/>
      <c r="R864" s="329"/>
      <c r="BN864" s="4">
        <v>1</v>
      </c>
    </row>
    <row r="865" spans="8:66" ht="15.75" x14ac:dyDescent="0.25">
      <c r="H865" s="196" t="str">
        <f t="shared" si="213"/>
        <v>►</v>
      </c>
      <c r="I865" s="320" t="str">
        <f>I820</f>
        <v>Famille à coller.N.Nom de votre recette.Recette mère ►.S.Saisissez le nom de la recette mère</v>
      </c>
      <c r="J865" s="320">
        <f>J820</f>
        <v>6</v>
      </c>
      <c r="K865" s="320" t="str">
        <f>K820</f>
        <v>couverts</v>
      </c>
      <c r="L865" s="270"/>
      <c r="M865" s="270"/>
      <c r="N865" s="270"/>
      <c r="O865" s="270"/>
      <c r="P865" s="270"/>
      <c r="Q865" s="270"/>
      <c r="R865" s="329"/>
      <c r="BN865" s="4">
        <v>1</v>
      </c>
    </row>
    <row r="866" spans="8:66" ht="15.75" x14ac:dyDescent="0.25">
      <c r="H866" s="196" t="str">
        <f t="shared" si="213"/>
        <v>►</v>
      </c>
      <c r="I866" s="320" t="str">
        <f>I820</f>
        <v>Famille à coller.N.Nom de votre recette.Recette mère ►.S.Saisissez le nom de la recette mère</v>
      </c>
      <c r="J866" s="320">
        <f>J820</f>
        <v>6</v>
      </c>
      <c r="K866" s="320" t="str">
        <f>K820</f>
        <v>couverts</v>
      </c>
      <c r="L866" s="270"/>
      <c r="M866" s="270"/>
      <c r="N866" s="270"/>
      <c r="O866" s="270"/>
      <c r="P866" s="270"/>
      <c r="Q866" s="270"/>
      <c r="R866" s="329"/>
      <c r="BN866" s="4">
        <v>1</v>
      </c>
    </row>
    <row r="867" spans="8:66" ht="15.75" x14ac:dyDescent="0.25">
      <c r="H867" s="196" t="str">
        <f t="shared" si="213"/>
        <v>►</v>
      </c>
      <c r="I867" s="320" t="str">
        <f>I820</f>
        <v>Famille à coller.N.Nom de votre recette.Recette mère ►.S.Saisissez le nom de la recette mère</v>
      </c>
      <c r="J867" s="320">
        <f>J820</f>
        <v>6</v>
      </c>
      <c r="K867" s="320" t="str">
        <f>K820</f>
        <v>couverts</v>
      </c>
      <c r="L867" s="270"/>
      <c r="M867" s="270"/>
      <c r="N867" s="270"/>
      <c r="O867" s="270"/>
      <c r="P867" s="270"/>
      <c r="Q867" s="270"/>
      <c r="R867" s="329"/>
      <c r="BN867" s="4">
        <v>1</v>
      </c>
    </row>
    <row r="868" spans="8:66" ht="15.75" x14ac:dyDescent="0.25">
      <c r="H868" s="196" t="str">
        <f t="shared" si="213"/>
        <v>►</v>
      </c>
      <c r="I868" s="320" t="str">
        <f>I820</f>
        <v>Famille à coller.N.Nom de votre recette.Recette mère ►.S.Saisissez le nom de la recette mère</v>
      </c>
      <c r="J868" s="320">
        <f>J820</f>
        <v>6</v>
      </c>
      <c r="K868" s="320" t="str">
        <f>K820</f>
        <v>couverts</v>
      </c>
      <c r="L868" s="270"/>
      <c r="M868" s="270"/>
      <c r="N868" s="270"/>
      <c r="O868" s="270"/>
      <c r="P868" s="270"/>
      <c r="Q868" s="270"/>
      <c r="R868" s="329"/>
      <c r="BN868" s="4">
        <v>1</v>
      </c>
    </row>
    <row r="869" spans="8:66" ht="15.75" x14ac:dyDescent="0.25">
      <c r="H869" s="196" t="str">
        <f t="shared" si="213"/>
        <v>►</v>
      </c>
      <c r="I869" s="320" t="str">
        <f>I820</f>
        <v>Famille à coller.N.Nom de votre recette.Recette mère ►.S.Saisissez le nom de la recette mère</v>
      </c>
      <c r="J869" s="320">
        <f>J820</f>
        <v>6</v>
      </c>
      <c r="K869" s="320" t="str">
        <f>K820</f>
        <v>couverts</v>
      </c>
      <c r="L869" s="270"/>
      <c r="M869" s="270"/>
      <c r="N869" s="270"/>
      <c r="O869" s="270"/>
      <c r="P869" s="270"/>
      <c r="Q869" s="270"/>
      <c r="R869" s="329"/>
      <c r="BN869" s="4">
        <v>1</v>
      </c>
    </row>
    <row r="870" spans="8:66" ht="15.75" x14ac:dyDescent="0.25">
      <c r="H870" s="196" t="str">
        <f t="shared" si="213"/>
        <v>►</v>
      </c>
      <c r="I870" s="320" t="str">
        <f>I820</f>
        <v>Famille à coller.N.Nom de votre recette.Recette mère ►.S.Saisissez le nom de la recette mère</v>
      </c>
      <c r="J870" s="320">
        <f>J820</f>
        <v>6</v>
      </c>
      <c r="K870" s="320" t="str">
        <f>K820</f>
        <v>couverts</v>
      </c>
      <c r="L870" s="270"/>
      <c r="M870" s="270"/>
      <c r="N870" s="270"/>
      <c r="O870" s="270"/>
      <c r="P870" s="270"/>
      <c r="Q870" s="270"/>
      <c r="R870" s="329"/>
      <c r="BN870" s="4">
        <v>1</v>
      </c>
    </row>
    <row r="871" spans="8:66" ht="15.75" x14ac:dyDescent="0.25">
      <c r="H871" s="196" t="str">
        <f t="shared" si="213"/>
        <v>►</v>
      </c>
      <c r="I871" s="320" t="str">
        <f>I820</f>
        <v>Famille à coller.N.Nom de votre recette.Recette mère ►.S.Saisissez le nom de la recette mère</v>
      </c>
      <c r="J871" s="320">
        <f>J820</f>
        <v>6</v>
      </c>
      <c r="K871" s="320" t="str">
        <f>K820</f>
        <v>couverts</v>
      </c>
      <c r="L871" s="270"/>
      <c r="M871" s="270"/>
      <c r="N871" s="270"/>
      <c r="O871" s="270"/>
      <c r="P871" s="270"/>
      <c r="Q871" s="270"/>
      <c r="R871" s="329"/>
      <c r="BN871" s="4">
        <v>1</v>
      </c>
    </row>
    <row r="872" spans="8:66" ht="15.75" x14ac:dyDescent="0.25">
      <c r="H872" s="196" t="str">
        <f t="shared" si="213"/>
        <v>►</v>
      </c>
      <c r="I872" s="320" t="str">
        <f>I820</f>
        <v>Famille à coller.N.Nom de votre recette.Recette mère ►.S.Saisissez le nom de la recette mère</v>
      </c>
      <c r="J872" s="320">
        <f>J820</f>
        <v>6</v>
      </c>
      <c r="K872" s="320" t="str">
        <f>K820</f>
        <v>couverts</v>
      </c>
      <c r="L872" s="270"/>
      <c r="M872" s="270"/>
      <c r="N872" s="270"/>
      <c r="O872" s="270"/>
      <c r="P872" s="270"/>
      <c r="Q872" s="270"/>
      <c r="R872" s="329"/>
      <c r="BN872" s="4">
        <v>1</v>
      </c>
    </row>
    <row r="873" spans="8:66" ht="15.75" x14ac:dyDescent="0.25">
      <c r="H873" s="196" t="str">
        <f t="shared" si="213"/>
        <v>►</v>
      </c>
      <c r="I873" s="320" t="str">
        <f>I820</f>
        <v>Famille à coller.N.Nom de votre recette.Recette mère ►.S.Saisissez le nom de la recette mère</v>
      </c>
      <c r="J873" s="320">
        <f>J820</f>
        <v>6</v>
      </c>
      <c r="K873" s="320" t="str">
        <f>K820</f>
        <v>couverts</v>
      </c>
      <c r="L873" s="270"/>
      <c r="M873" s="270"/>
      <c r="N873" s="270"/>
      <c r="O873" s="270"/>
      <c r="P873" s="270"/>
      <c r="Q873" s="270"/>
      <c r="R873" s="329"/>
      <c r="BN873" s="4">
        <v>1</v>
      </c>
    </row>
    <row r="874" spans="8:66" ht="15.75" x14ac:dyDescent="0.25">
      <c r="H874" s="376" t="s">
        <v>18</v>
      </c>
      <c r="I874" s="320" t="str">
        <f>I820</f>
        <v>Famille à coller.N.Nom de votre recette.Recette mère ►.S.Saisissez le nom de la recette mère</v>
      </c>
      <c r="J874" s="320">
        <f>J820</f>
        <v>6</v>
      </c>
      <c r="K874" s="320" t="str">
        <f>K820</f>
        <v>couverts</v>
      </c>
      <c r="L874" s="377" t="s">
        <v>153</v>
      </c>
      <c r="M874" s="280"/>
      <c r="N874" s="280"/>
      <c r="O874" s="280"/>
      <c r="P874" s="280"/>
      <c r="Q874" s="378"/>
      <c r="R874" s="379" t="s">
        <v>154</v>
      </c>
      <c r="BN874" s="4">
        <v>1</v>
      </c>
    </row>
    <row r="875" spans="8:66" ht="15.75" x14ac:dyDescent="0.25">
      <c r="H875" s="376" t="s">
        <v>18</v>
      </c>
      <c r="I875" s="320" t="str">
        <f>I820</f>
        <v>Famille à coller.N.Nom de votre recette.Recette mère ►.S.Saisissez le nom de la recette mère</v>
      </c>
      <c r="J875" s="320">
        <f>J820</f>
        <v>6</v>
      </c>
      <c r="K875" s="320" t="str">
        <f>K820</f>
        <v>couverts</v>
      </c>
      <c r="L875" s="381"/>
      <c r="M875" s="287"/>
      <c r="N875" s="287"/>
      <c r="O875" s="287"/>
      <c r="P875" s="287"/>
      <c r="Q875" s="382"/>
      <c r="R875" s="383" t="s">
        <v>155</v>
      </c>
      <c r="BN875" s="4">
        <v>1</v>
      </c>
    </row>
    <row r="876" spans="8:66" ht="15.75" x14ac:dyDescent="0.25">
      <c r="H876" s="376" t="s">
        <v>18</v>
      </c>
      <c r="I876" s="320" t="str">
        <f>I820</f>
        <v>Famille à coller.N.Nom de votre recette.Recette mère ►.S.Saisissez le nom de la recette mère</v>
      </c>
      <c r="J876" s="320">
        <f>J820</f>
        <v>6</v>
      </c>
      <c r="K876" s="320" t="str">
        <f>K820</f>
        <v>couverts</v>
      </c>
      <c r="L876" s="2819"/>
      <c r="M876" s="287"/>
      <c r="N876" s="287"/>
      <c r="O876" s="287"/>
      <c r="P876" s="287"/>
      <c r="Q876" s="382"/>
      <c r="R876" s="383" t="s">
        <v>156</v>
      </c>
      <c r="BN876" s="4">
        <v>1</v>
      </c>
    </row>
    <row r="877" spans="8:66" ht="15.75" x14ac:dyDescent="0.25">
      <c r="H877" s="376" t="s">
        <v>18</v>
      </c>
      <c r="I877" s="320" t="str">
        <f>I820</f>
        <v>Famille à coller.N.Nom de votre recette.Recette mère ►.S.Saisissez le nom de la recette mère</v>
      </c>
      <c r="J877" s="320">
        <f>J820</f>
        <v>6</v>
      </c>
      <c r="K877" s="320" t="str">
        <f>K820</f>
        <v>couverts</v>
      </c>
      <c r="L877" s="293"/>
      <c r="M877" s="293"/>
      <c r="N877" s="293" t="s">
        <v>152</v>
      </c>
      <c r="O877" s="294"/>
      <c r="P877" s="392"/>
      <c r="Q877" s="392"/>
      <c r="R877" s="393"/>
      <c r="BN877" s="4">
        <v>1</v>
      </c>
    </row>
    <row r="878" spans="8:66" ht="16.5" thickBot="1" x14ac:dyDescent="0.3">
      <c r="H878" s="397" t="s">
        <v>18</v>
      </c>
      <c r="I878" s="398" t="str">
        <f>I820</f>
        <v>Famille à coller.N.Nom de votre recette.Recette mère ►.S.Saisissez le nom de la recette mère</v>
      </c>
      <c r="J878" s="398">
        <f>J820</f>
        <v>6</v>
      </c>
      <c r="K878" s="398" t="str">
        <f>K820</f>
        <v>couverts</v>
      </c>
      <c r="L878" s="399"/>
      <c r="M878" s="298"/>
      <c r="N878" s="299"/>
      <c r="O878" s="300"/>
      <c r="P878" s="299"/>
      <c r="Q878" s="299"/>
      <c r="R878" s="400"/>
      <c r="BN878" s="4">
        <v>1</v>
      </c>
    </row>
    <row r="879" spans="8:66" ht="15.75" thickBot="1" x14ac:dyDescent="0.3">
      <c r="BN879" s="4">
        <v>1</v>
      </c>
    </row>
    <row r="880" spans="8:66" x14ac:dyDescent="0.25">
      <c r="H880" s="54" t="s">
        <v>18</v>
      </c>
      <c r="I880" s="55" t="str">
        <f>I886</f>
        <v>Famille à coller.N.Nom de votre recette 3.Recette mère ►.S.Saisissez le nom de la recette mère</v>
      </c>
      <c r="J880" s="56">
        <f>J886</f>
        <v>6</v>
      </c>
      <c r="K880" s="56" t="str">
        <f>K886</f>
        <v>couverts</v>
      </c>
      <c r="L880" s="57" t="s">
        <v>6</v>
      </c>
      <c r="M880" s="58" t="s">
        <v>19</v>
      </c>
      <c r="N880" s="3315" t="s">
        <v>20</v>
      </c>
      <c r="O880" s="3315"/>
      <c r="P880" s="3285" t="s">
        <v>2267</v>
      </c>
      <c r="Q880" s="3285"/>
      <c r="R880" s="3286"/>
      <c r="BN880" s="4">
        <v>1</v>
      </c>
    </row>
    <row r="881" spans="8:66" ht="22.5" x14ac:dyDescent="0.25">
      <c r="H881" s="66" t="s">
        <v>18</v>
      </c>
      <c r="I881" s="67" t="str">
        <f>I886</f>
        <v>Famille à coller.N.Nom de votre recette 3.Recette mère ►.S.Saisissez le nom de la recette mère</v>
      </c>
      <c r="J881" s="68"/>
      <c r="K881" s="68"/>
      <c r="L881" s="69" t="s">
        <v>28</v>
      </c>
      <c r="M881" s="70" t="s">
        <v>29</v>
      </c>
      <c r="N881" s="3316"/>
      <c r="O881" s="3316"/>
      <c r="P881" s="3287"/>
      <c r="Q881" s="3287"/>
      <c r="R881" s="3288"/>
      <c r="BN881" s="4">
        <v>1</v>
      </c>
    </row>
    <row r="882" spans="8:66" ht="18.75" x14ac:dyDescent="0.25">
      <c r="H882" s="66" t="s">
        <v>18</v>
      </c>
      <c r="I882" s="77" t="str">
        <f>I886</f>
        <v>Famille à coller.N.Nom de votre recette 3.Recette mère ►.S.Saisissez le nom de la recette mère</v>
      </c>
      <c r="J882" s="78"/>
      <c r="K882" s="79"/>
      <c r="L882" s="80"/>
      <c r="M882" s="81" t="s">
        <v>33</v>
      </c>
      <c r="N882" s="82"/>
      <c r="O882" s="83" t="s">
        <v>34</v>
      </c>
      <c r="P882" s="84" t="s">
        <v>35</v>
      </c>
      <c r="Q882" s="16"/>
      <c r="R882" s="85"/>
      <c r="BN882" s="4">
        <v>1</v>
      </c>
    </row>
    <row r="883" spans="8:66" ht="15.75" x14ac:dyDescent="0.25">
      <c r="H883" s="66" t="s">
        <v>18</v>
      </c>
      <c r="I883" s="91" t="str">
        <f>I886</f>
        <v>Famille à coller.N.Nom de votre recette 3.Recette mère ►.S.Saisissez le nom de la recette mère</v>
      </c>
      <c r="J883" s="91"/>
      <c r="K883" s="91"/>
      <c r="L883" s="92" t="s">
        <v>39</v>
      </c>
      <c r="M883" s="93"/>
      <c r="N883" s="93"/>
      <c r="O883" s="94" t="s">
        <v>40</v>
      </c>
      <c r="P883" s="3317" t="str">
        <f>L886</f>
        <v>Famille à coller.N.Nom de votre recette 3.Recette mère ►.S.Saisissez le nom de la recette mère</v>
      </c>
      <c r="Q883" s="3317"/>
      <c r="R883" s="3318"/>
      <c r="BN883" s="4">
        <v>1</v>
      </c>
    </row>
    <row r="884" spans="8:66" ht="15.75" x14ac:dyDescent="0.25">
      <c r="H884" s="66" t="s">
        <v>18</v>
      </c>
      <c r="I884" s="91" t="str">
        <f>I886</f>
        <v>Famille à coller.N.Nom de votre recette 3.Recette mère ►.S.Saisissez le nom de la recette mère</v>
      </c>
      <c r="J884" s="91"/>
      <c r="K884" s="91"/>
      <c r="L884" s="110">
        <v>6</v>
      </c>
      <c r="M884" s="111" t="s">
        <v>44</v>
      </c>
      <c r="N884" s="92"/>
      <c r="O884" s="92"/>
      <c r="P884" s="3317"/>
      <c r="Q884" s="3317"/>
      <c r="R884" s="3318"/>
      <c r="BN884" s="4">
        <v>1</v>
      </c>
    </row>
    <row r="885" spans="8:66" ht="15.75" x14ac:dyDescent="0.25">
      <c r="H885" s="66" t="s">
        <v>11</v>
      </c>
      <c r="I885" s="121" t="str">
        <f>I886</f>
        <v>Famille à coller.N.Nom de votre recette 3.Recette mère ►.S.Saisissez le nom de la recette mère</v>
      </c>
      <c r="J885" s="121"/>
      <c r="K885" s="121"/>
      <c r="L885" s="122"/>
      <c r="M885" s="123"/>
      <c r="N885" s="123"/>
      <c r="O885" s="123"/>
      <c r="P885" s="123"/>
      <c r="Q885" s="123"/>
      <c r="R885" s="124"/>
      <c r="BN885" s="4">
        <v>1</v>
      </c>
    </row>
    <row r="886" spans="8:66" ht="15.75" x14ac:dyDescent="0.25">
      <c r="H886" s="129" t="s">
        <v>11</v>
      </c>
      <c r="I886" s="130" t="str">
        <f>L886</f>
        <v>Famille à coller.N.Nom de votre recette 3.Recette mère ►.S.Saisissez le nom de la recette mère</v>
      </c>
      <c r="J886" s="130">
        <f>L884</f>
        <v>6</v>
      </c>
      <c r="K886" s="130" t="str">
        <f>M884</f>
        <v>couverts</v>
      </c>
      <c r="L886" s="131" t="str">
        <f>UPPER(LEFT(N880,1))&amp;LOWER(MID(N880,2,999))&amp;"."&amp;UPPER(LEFT(P880,1))&amp;"."&amp;UPPER(LEFT(P880,1))&amp;LOWER(MID(P880,2,999))&amp;"."&amp;IF(ISTEXT(R886),Q886&amp;"."&amp;UPPER(LEFT(R886,1))&amp;"."&amp;UPPER(LEFT(R886,1))&amp;LOWER(MID(R886,2,999)),M886)</f>
        <v>Famille à coller.N.Nom de votre recette 3.Recette mère ►.S.Saisissez le nom de la recette mère</v>
      </c>
      <c r="M886" s="132" t="s">
        <v>55</v>
      </c>
      <c r="N886" s="3321" t="s">
        <v>56</v>
      </c>
      <c r="O886" s="3321"/>
      <c r="P886" s="3321"/>
      <c r="Q886" s="133" t="s">
        <v>57</v>
      </c>
      <c r="R886" s="134" t="s">
        <v>58</v>
      </c>
      <c r="BN886" s="4">
        <v>1</v>
      </c>
    </row>
    <row r="887" spans="8:66" ht="15.75" x14ac:dyDescent="0.25">
      <c r="H887" s="138" t="s">
        <v>11</v>
      </c>
      <c r="I887" s="1018" t="str">
        <f>I886</f>
        <v>Famille à coller.N.Nom de votre recette 3.Recette mère ►.S.Saisissez le nom de la recette mère</v>
      </c>
      <c r="J887" s="1019"/>
      <c r="K887" s="1020"/>
      <c r="L887" s="1420" t="s">
        <v>61</v>
      </c>
      <c r="M887" s="1421" t="s">
        <v>62</v>
      </c>
      <c r="N887" s="1421" t="s">
        <v>63</v>
      </c>
      <c r="O887" s="1421" t="s">
        <v>64</v>
      </c>
      <c r="P887" s="2987" t="s">
        <v>65</v>
      </c>
      <c r="Q887" s="1422" t="s">
        <v>66</v>
      </c>
      <c r="R887" s="1423" t="s">
        <v>67</v>
      </c>
      <c r="BN887" s="4">
        <v>1</v>
      </c>
    </row>
    <row r="888" spans="8:66" ht="15.75" x14ac:dyDescent="0.25">
      <c r="H888" s="66" t="s">
        <v>18</v>
      </c>
      <c r="I888" s="149" t="str">
        <f>I886</f>
        <v>Famille à coller.N.Nom de votre recette 3.Recette mère ►.S.Saisissez le nom de la recette mère</v>
      </c>
      <c r="J888" s="91"/>
      <c r="K888" s="1021"/>
      <c r="L888" s="150" t="s">
        <v>86</v>
      </c>
      <c r="M888" s="151" t="s">
        <v>87</v>
      </c>
      <c r="N888" s="152"/>
      <c r="O888" s="3186" t="s">
        <v>88</v>
      </c>
      <c r="P888" s="3296" t="s">
        <v>89</v>
      </c>
      <c r="Q888" s="3297" t="s">
        <v>90</v>
      </c>
      <c r="R888" s="153" t="s">
        <v>91</v>
      </c>
      <c r="BN888" s="4">
        <v>1</v>
      </c>
    </row>
    <row r="889" spans="8:66" ht="15.75" x14ac:dyDescent="0.25">
      <c r="H889" s="66" t="s">
        <v>18</v>
      </c>
      <c r="I889" s="149" t="str">
        <f>I886</f>
        <v>Famille à coller.N.Nom de votre recette 3.Recette mère ►.S.Saisissez le nom de la recette mère</v>
      </c>
      <c r="J889" s="91"/>
      <c r="K889" s="1021"/>
      <c r="L889" s="2817" t="s">
        <v>103</v>
      </c>
      <c r="M889" s="164" t="s">
        <v>104</v>
      </c>
      <c r="N889" s="165" t="s">
        <v>105</v>
      </c>
      <c r="O889" s="3121"/>
      <c r="P889" s="3123"/>
      <c r="Q889" s="3320"/>
      <c r="R889" s="166" t="s">
        <v>106</v>
      </c>
      <c r="BN889" s="4">
        <v>1</v>
      </c>
    </row>
    <row r="890" spans="8:66" ht="17.25" x14ac:dyDescent="0.25">
      <c r="H890" s="66" t="s">
        <v>18</v>
      </c>
      <c r="I890" s="149" t="str">
        <f>I886</f>
        <v>Famille à coller.N.Nom de votre recette 3.Recette mère ►.S.Saisissez le nom de la recette mère</v>
      </c>
      <c r="J890" s="91">
        <f>J886</f>
        <v>6</v>
      </c>
      <c r="K890" s="1021" t="str">
        <f>K886</f>
        <v>couverts</v>
      </c>
      <c r="L890" s="1447"/>
      <c r="M890" s="209"/>
      <c r="N890" s="228" t="str">
        <f t="shared" ref="N890:N919" si="214">IF(AND(L890&gt;0,O890&gt;0),"de","")</f>
        <v/>
      </c>
      <c r="O890" s="177"/>
      <c r="P890" s="3726"/>
      <c r="Q890" s="2663">
        <v>1</v>
      </c>
      <c r="R890" s="180"/>
      <c r="BN890" s="4">
        <v>1</v>
      </c>
    </row>
    <row r="891" spans="8:66" ht="17.25" x14ac:dyDescent="0.25">
      <c r="H891" s="196" t="str">
        <f t="shared" ref="H891:H919" si="215">IF(R891&lt;&gt;"","A","►")</f>
        <v>►</v>
      </c>
      <c r="I891" s="149" t="str">
        <f>I886</f>
        <v>Famille à coller.N.Nom de votre recette 3.Recette mère ►.S.Saisissez le nom de la recette mère</v>
      </c>
      <c r="J891" s="91">
        <f>J886</f>
        <v>6</v>
      </c>
      <c r="K891" s="1021" t="str">
        <f>K886</f>
        <v>couverts</v>
      </c>
      <c r="L891" s="1447"/>
      <c r="M891" s="209"/>
      <c r="N891" s="176" t="str">
        <f t="shared" si="214"/>
        <v/>
      </c>
      <c r="O891" s="836"/>
      <c r="P891" s="1462"/>
      <c r="Q891" s="2664">
        <v>1</v>
      </c>
      <c r="R891" s="180"/>
      <c r="BN891" s="4">
        <v>1</v>
      </c>
    </row>
    <row r="892" spans="8:66" ht="17.25" x14ac:dyDescent="0.25">
      <c r="H892" s="196" t="str">
        <f t="shared" si="215"/>
        <v>►</v>
      </c>
      <c r="I892" s="149" t="str">
        <f>I886</f>
        <v>Famille à coller.N.Nom de votre recette 3.Recette mère ►.S.Saisissez le nom de la recette mère</v>
      </c>
      <c r="J892" s="91">
        <f>J886</f>
        <v>6</v>
      </c>
      <c r="K892" s="1021" t="str">
        <f>K886</f>
        <v>couverts</v>
      </c>
      <c r="L892" s="1447"/>
      <c r="M892" s="209"/>
      <c r="N892" s="228" t="str">
        <f t="shared" si="214"/>
        <v/>
      </c>
      <c r="O892" s="836"/>
      <c r="P892" s="1462"/>
      <c r="Q892" s="2664">
        <v>1</v>
      </c>
      <c r="R892" s="180"/>
      <c r="BN892" s="4">
        <v>1</v>
      </c>
    </row>
    <row r="893" spans="8:66" ht="17.25" x14ac:dyDescent="0.25">
      <c r="H893" s="196" t="str">
        <f t="shared" si="215"/>
        <v>►</v>
      </c>
      <c r="I893" s="149" t="str">
        <f>I886</f>
        <v>Famille à coller.N.Nom de votre recette 3.Recette mère ►.S.Saisissez le nom de la recette mère</v>
      </c>
      <c r="J893" s="91">
        <f>J886</f>
        <v>6</v>
      </c>
      <c r="K893" s="1021" t="str">
        <f>K886</f>
        <v>couverts</v>
      </c>
      <c r="L893" s="1447"/>
      <c r="M893" s="209"/>
      <c r="N893" s="176" t="str">
        <f t="shared" si="214"/>
        <v/>
      </c>
      <c r="O893" s="836"/>
      <c r="P893" s="1462"/>
      <c r="Q893" s="2664">
        <v>1</v>
      </c>
      <c r="R893" s="180"/>
      <c r="BN893" s="4">
        <v>1</v>
      </c>
    </row>
    <row r="894" spans="8:66" ht="17.25" x14ac:dyDescent="0.25">
      <c r="H894" s="196" t="str">
        <f t="shared" si="215"/>
        <v>►</v>
      </c>
      <c r="I894" s="149" t="str">
        <f>I886</f>
        <v>Famille à coller.N.Nom de votre recette 3.Recette mère ►.S.Saisissez le nom de la recette mère</v>
      </c>
      <c r="J894" s="91">
        <f>J886</f>
        <v>6</v>
      </c>
      <c r="K894" s="1021" t="str">
        <f>K886</f>
        <v>couverts</v>
      </c>
      <c r="L894" s="1447"/>
      <c r="M894" s="209"/>
      <c r="N894" s="228" t="str">
        <f t="shared" si="214"/>
        <v/>
      </c>
      <c r="O894" s="836"/>
      <c r="P894" s="1462"/>
      <c r="Q894" s="2664">
        <v>1</v>
      </c>
      <c r="R894" s="180"/>
      <c r="BN894" s="4">
        <v>1</v>
      </c>
    </row>
    <row r="895" spans="8:66" ht="17.25" x14ac:dyDescent="0.25">
      <c r="H895" s="196" t="str">
        <f t="shared" si="215"/>
        <v>►</v>
      </c>
      <c r="I895" s="149" t="str">
        <f>I886</f>
        <v>Famille à coller.N.Nom de votre recette 3.Recette mère ►.S.Saisissez le nom de la recette mère</v>
      </c>
      <c r="J895" s="91">
        <f>J886</f>
        <v>6</v>
      </c>
      <c r="K895" s="1021" t="str">
        <f>K886</f>
        <v>couverts</v>
      </c>
      <c r="L895" s="1447"/>
      <c r="M895" s="209"/>
      <c r="N895" s="176" t="str">
        <f t="shared" si="214"/>
        <v/>
      </c>
      <c r="O895" s="836"/>
      <c r="P895" s="1462"/>
      <c r="Q895" s="2664">
        <v>1</v>
      </c>
      <c r="R895" s="180"/>
      <c r="BN895" s="4">
        <v>1</v>
      </c>
    </row>
    <row r="896" spans="8:66" ht="17.25" x14ac:dyDescent="0.25">
      <c r="H896" s="196" t="str">
        <f t="shared" si="215"/>
        <v>►</v>
      </c>
      <c r="I896" s="149" t="str">
        <f>I886</f>
        <v>Famille à coller.N.Nom de votre recette 3.Recette mère ►.S.Saisissez le nom de la recette mère</v>
      </c>
      <c r="J896" s="91">
        <f>J886</f>
        <v>6</v>
      </c>
      <c r="K896" s="1021" t="str">
        <f>K886</f>
        <v>couverts</v>
      </c>
      <c r="L896" s="1447"/>
      <c r="M896" s="209"/>
      <c r="N896" s="228" t="str">
        <f t="shared" si="214"/>
        <v/>
      </c>
      <c r="O896" s="836"/>
      <c r="P896" s="1462"/>
      <c r="Q896" s="2664">
        <v>1</v>
      </c>
      <c r="R896" s="180"/>
      <c r="BN896" s="4">
        <v>1</v>
      </c>
    </row>
    <row r="897" spans="8:66" ht="17.25" x14ac:dyDescent="0.25">
      <c r="H897" s="196" t="str">
        <f t="shared" si="215"/>
        <v>A</v>
      </c>
      <c r="I897" s="149" t="str">
        <f>I886</f>
        <v>Famille à coller.N.Nom de votre recette 3.Recette mère ►.S.Saisissez le nom de la recette mère</v>
      </c>
      <c r="J897" s="91">
        <f>J886</f>
        <v>6</v>
      </c>
      <c r="K897" s="1021" t="str">
        <f>K886</f>
        <v>couverts</v>
      </c>
      <c r="L897" s="1447"/>
      <c r="M897" s="209"/>
      <c r="N897" s="176" t="str">
        <f t="shared" si="214"/>
        <v/>
      </c>
      <c r="O897" s="177"/>
      <c r="P897" s="3726"/>
      <c r="Q897" s="2664">
        <v>1</v>
      </c>
      <c r="R897" s="180" t="s">
        <v>2268</v>
      </c>
      <c r="BN897" s="4">
        <v>1</v>
      </c>
    </row>
    <row r="898" spans="8:66" ht="17.25" x14ac:dyDescent="0.25">
      <c r="H898" s="196" t="str">
        <f t="shared" si="215"/>
        <v>►</v>
      </c>
      <c r="I898" s="149" t="str">
        <f>I886</f>
        <v>Famille à coller.N.Nom de votre recette 3.Recette mère ►.S.Saisissez le nom de la recette mère</v>
      </c>
      <c r="J898" s="91">
        <f>J886</f>
        <v>6</v>
      </c>
      <c r="K898" s="1021" t="str">
        <f>K886</f>
        <v>couverts</v>
      </c>
      <c r="L898" s="1447"/>
      <c r="M898" s="209"/>
      <c r="N898" s="176" t="str">
        <f t="shared" si="214"/>
        <v/>
      </c>
      <c r="O898" s="177"/>
      <c r="P898" s="3726"/>
      <c r="Q898" s="2664">
        <v>1</v>
      </c>
      <c r="R898" s="180"/>
      <c r="BN898" s="4">
        <v>1</v>
      </c>
    </row>
    <row r="899" spans="8:66" ht="17.25" x14ac:dyDescent="0.25">
      <c r="H899" s="196" t="str">
        <f t="shared" si="215"/>
        <v>►</v>
      </c>
      <c r="I899" s="149" t="str">
        <f>I886</f>
        <v>Famille à coller.N.Nom de votre recette 3.Recette mère ►.S.Saisissez le nom de la recette mère</v>
      </c>
      <c r="J899" s="91">
        <f>J886</f>
        <v>6</v>
      </c>
      <c r="K899" s="1021" t="str">
        <f>K886</f>
        <v>couverts</v>
      </c>
      <c r="L899" s="1447"/>
      <c r="M899" s="209"/>
      <c r="N899" s="176" t="str">
        <f t="shared" si="214"/>
        <v/>
      </c>
      <c r="O899" s="177"/>
      <c r="P899" s="3726"/>
      <c r="Q899" s="2664">
        <v>1</v>
      </c>
      <c r="R899" s="180"/>
      <c r="BN899" s="4">
        <v>1</v>
      </c>
    </row>
    <row r="900" spans="8:66" ht="17.25" x14ac:dyDescent="0.25">
      <c r="H900" s="196" t="str">
        <f t="shared" si="215"/>
        <v>►</v>
      </c>
      <c r="I900" s="149" t="str">
        <f>I886</f>
        <v>Famille à coller.N.Nom de votre recette 3.Recette mère ►.S.Saisissez le nom de la recette mère</v>
      </c>
      <c r="J900" s="91">
        <f>J886</f>
        <v>6</v>
      </c>
      <c r="K900" s="1021" t="str">
        <f>K886</f>
        <v>couverts</v>
      </c>
      <c r="L900" s="1447"/>
      <c r="M900" s="209"/>
      <c r="N900" s="176" t="str">
        <f t="shared" si="214"/>
        <v/>
      </c>
      <c r="O900" s="177"/>
      <c r="P900" s="3726"/>
      <c r="Q900" s="2664">
        <v>1</v>
      </c>
      <c r="R900" s="180"/>
      <c r="BN900" s="4">
        <v>1</v>
      </c>
    </row>
    <row r="901" spans="8:66" ht="17.25" x14ac:dyDescent="0.25">
      <c r="H901" s="196" t="str">
        <f t="shared" si="215"/>
        <v>►</v>
      </c>
      <c r="I901" s="149" t="str">
        <f>I886</f>
        <v>Famille à coller.N.Nom de votre recette 3.Recette mère ►.S.Saisissez le nom de la recette mère</v>
      </c>
      <c r="J901" s="91">
        <f>J886</f>
        <v>6</v>
      </c>
      <c r="K901" s="1021" t="str">
        <f>K886</f>
        <v>couverts</v>
      </c>
      <c r="L901" s="1447"/>
      <c r="M901" s="209"/>
      <c r="N901" s="176" t="str">
        <f t="shared" si="214"/>
        <v/>
      </c>
      <c r="O901" s="177"/>
      <c r="P901" s="3726"/>
      <c r="Q901" s="2664">
        <v>1</v>
      </c>
      <c r="R901" s="180"/>
      <c r="BN901" s="4">
        <v>1</v>
      </c>
    </row>
    <row r="902" spans="8:66" ht="17.25" x14ac:dyDescent="0.25">
      <c r="H902" s="196" t="str">
        <f t="shared" si="215"/>
        <v>►</v>
      </c>
      <c r="I902" s="149" t="str">
        <f>I886</f>
        <v>Famille à coller.N.Nom de votre recette 3.Recette mère ►.S.Saisissez le nom de la recette mère</v>
      </c>
      <c r="J902" s="91">
        <f>J886</f>
        <v>6</v>
      </c>
      <c r="K902" s="1021" t="str">
        <f>K886</f>
        <v>couverts</v>
      </c>
      <c r="L902" s="1447"/>
      <c r="M902" s="175"/>
      <c r="N902" s="176" t="str">
        <f t="shared" si="214"/>
        <v/>
      </c>
      <c r="O902" s="177"/>
      <c r="P902" s="3726"/>
      <c r="Q902" s="2664">
        <v>1</v>
      </c>
      <c r="R902" s="180"/>
      <c r="BN902" s="4">
        <v>1</v>
      </c>
    </row>
    <row r="903" spans="8:66" ht="17.25" x14ac:dyDescent="0.25">
      <c r="H903" s="196" t="str">
        <f t="shared" si="215"/>
        <v>►</v>
      </c>
      <c r="I903" s="149" t="str">
        <f>I886</f>
        <v>Famille à coller.N.Nom de votre recette 3.Recette mère ►.S.Saisissez le nom de la recette mère</v>
      </c>
      <c r="J903" s="91">
        <f>J886</f>
        <v>6</v>
      </c>
      <c r="K903" s="1021" t="str">
        <f>K886</f>
        <v>couverts</v>
      </c>
      <c r="L903" s="1447"/>
      <c r="M903" s="209"/>
      <c r="N903" s="176" t="str">
        <f t="shared" si="214"/>
        <v/>
      </c>
      <c r="O903" s="177"/>
      <c r="P903" s="3726"/>
      <c r="Q903" s="2664">
        <v>1</v>
      </c>
      <c r="R903" s="180"/>
      <c r="BN903" s="4">
        <v>1</v>
      </c>
    </row>
    <row r="904" spans="8:66" ht="17.25" x14ac:dyDescent="0.25">
      <c r="H904" s="196" t="str">
        <f t="shared" si="215"/>
        <v>►</v>
      </c>
      <c r="I904" s="149" t="str">
        <f>I886</f>
        <v>Famille à coller.N.Nom de votre recette 3.Recette mère ►.S.Saisissez le nom de la recette mère</v>
      </c>
      <c r="J904" s="91">
        <f>J886</f>
        <v>6</v>
      </c>
      <c r="K904" s="1021" t="str">
        <f>K886</f>
        <v>couverts</v>
      </c>
      <c r="L904" s="1447"/>
      <c r="M904" s="209"/>
      <c r="N904" s="176" t="str">
        <f t="shared" si="214"/>
        <v/>
      </c>
      <c r="O904" s="177"/>
      <c r="P904" s="3726"/>
      <c r="Q904" s="2664">
        <v>1</v>
      </c>
      <c r="R904" s="180"/>
      <c r="BN904" s="4">
        <v>1</v>
      </c>
    </row>
    <row r="905" spans="8:66" ht="17.25" x14ac:dyDescent="0.25">
      <c r="H905" s="196" t="str">
        <f t="shared" si="215"/>
        <v>►</v>
      </c>
      <c r="I905" s="149" t="str">
        <f>I886</f>
        <v>Famille à coller.N.Nom de votre recette 3.Recette mère ►.S.Saisissez le nom de la recette mère</v>
      </c>
      <c r="J905" s="91">
        <f>J886</f>
        <v>6</v>
      </c>
      <c r="K905" s="1021" t="str">
        <f>K886</f>
        <v>couverts</v>
      </c>
      <c r="L905" s="1447"/>
      <c r="M905" s="209"/>
      <c r="N905" s="176" t="str">
        <f t="shared" si="214"/>
        <v/>
      </c>
      <c r="O905" s="177"/>
      <c r="P905" s="3726"/>
      <c r="Q905" s="2664">
        <v>1</v>
      </c>
      <c r="R905" s="180"/>
      <c r="BN905" s="4">
        <v>1</v>
      </c>
    </row>
    <row r="906" spans="8:66" ht="17.25" x14ac:dyDescent="0.25">
      <c r="H906" s="196" t="str">
        <f t="shared" si="215"/>
        <v>►</v>
      </c>
      <c r="I906" s="149" t="str">
        <f>I886</f>
        <v>Famille à coller.N.Nom de votre recette 3.Recette mère ►.S.Saisissez le nom de la recette mère</v>
      </c>
      <c r="J906" s="91">
        <f>J886</f>
        <v>6</v>
      </c>
      <c r="K906" s="1021" t="str">
        <f>K886</f>
        <v>couverts</v>
      </c>
      <c r="L906" s="1447"/>
      <c r="M906" s="209"/>
      <c r="N906" s="176" t="str">
        <f t="shared" si="214"/>
        <v/>
      </c>
      <c r="O906" s="177"/>
      <c r="P906" s="3726"/>
      <c r="Q906" s="2664">
        <v>1</v>
      </c>
      <c r="R906" s="180"/>
      <c r="BN906" s="4">
        <v>1</v>
      </c>
    </row>
    <row r="907" spans="8:66" ht="17.25" x14ac:dyDescent="0.25">
      <c r="H907" s="196" t="str">
        <f t="shared" si="215"/>
        <v>►</v>
      </c>
      <c r="I907" s="149" t="str">
        <f>I886</f>
        <v>Famille à coller.N.Nom de votre recette 3.Recette mère ►.S.Saisissez le nom de la recette mère</v>
      </c>
      <c r="J907" s="91">
        <f>J886</f>
        <v>6</v>
      </c>
      <c r="K907" s="1021" t="str">
        <f>K886</f>
        <v>couverts</v>
      </c>
      <c r="L907" s="1447"/>
      <c r="M907" s="209"/>
      <c r="N907" s="176" t="str">
        <f t="shared" si="214"/>
        <v/>
      </c>
      <c r="O907" s="177"/>
      <c r="P907" s="3726"/>
      <c r="Q907" s="2664">
        <v>1</v>
      </c>
      <c r="R907" s="180"/>
      <c r="BN907" s="4">
        <v>1</v>
      </c>
    </row>
    <row r="908" spans="8:66" ht="17.25" x14ac:dyDescent="0.25">
      <c r="H908" s="196" t="str">
        <f t="shared" si="215"/>
        <v>►</v>
      </c>
      <c r="I908" s="149" t="str">
        <f>I886</f>
        <v>Famille à coller.N.Nom de votre recette 3.Recette mère ►.S.Saisissez le nom de la recette mère</v>
      </c>
      <c r="J908" s="91">
        <f>J886</f>
        <v>6</v>
      </c>
      <c r="K908" s="1021" t="str">
        <f>K886</f>
        <v>couverts</v>
      </c>
      <c r="L908" s="1447"/>
      <c r="M908" s="209"/>
      <c r="N908" s="176" t="str">
        <f t="shared" si="214"/>
        <v/>
      </c>
      <c r="O908" s="177"/>
      <c r="P908" s="3726"/>
      <c r="Q908" s="2664">
        <v>1</v>
      </c>
      <c r="R908" s="180"/>
      <c r="BN908" s="4">
        <v>1</v>
      </c>
    </row>
    <row r="909" spans="8:66" ht="17.25" x14ac:dyDescent="0.25">
      <c r="H909" s="196" t="str">
        <f t="shared" si="215"/>
        <v>►</v>
      </c>
      <c r="I909" s="149" t="str">
        <f>I886</f>
        <v>Famille à coller.N.Nom de votre recette 3.Recette mère ►.S.Saisissez le nom de la recette mère</v>
      </c>
      <c r="J909" s="91">
        <f>J886</f>
        <v>6</v>
      </c>
      <c r="K909" s="1021" t="str">
        <f>K886</f>
        <v>couverts</v>
      </c>
      <c r="L909" s="1447"/>
      <c r="M909" s="209"/>
      <c r="N909" s="176" t="str">
        <f t="shared" si="214"/>
        <v/>
      </c>
      <c r="O909" s="177"/>
      <c r="P909" s="3726"/>
      <c r="Q909" s="2664">
        <v>1</v>
      </c>
      <c r="R909" s="180"/>
      <c r="BN909" s="4">
        <v>1</v>
      </c>
    </row>
    <row r="910" spans="8:66" ht="17.25" x14ac:dyDescent="0.25">
      <c r="H910" s="196" t="str">
        <f t="shared" si="215"/>
        <v>►</v>
      </c>
      <c r="I910" s="149" t="str">
        <f>I886</f>
        <v>Famille à coller.N.Nom de votre recette 3.Recette mère ►.S.Saisissez le nom de la recette mère</v>
      </c>
      <c r="J910" s="91">
        <f>J886</f>
        <v>6</v>
      </c>
      <c r="K910" s="1021" t="str">
        <f>K886</f>
        <v>couverts</v>
      </c>
      <c r="L910" s="1447"/>
      <c r="M910" s="209"/>
      <c r="N910" s="176" t="str">
        <f t="shared" si="214"/>
        <v/>
      </c>
      <c r="O910" s="177"/>
      <c r="P910" s="3726"/>
      <c r="Q910" s="2664">
        <v>1</v>
      </c>
      <c r="R910" s="180"/>
      <c r="BN910" s="4">
        <v>1</v>
      </c>
    </row>
    <row r="911" spans="8:66" ht="17.25" x14ac:dyDescent="0.25">
      <c r="H911" s="196" t="str">
        <f t="shared" si="215"/>
        <v>►</v>
      </c>
      <c r="I911" s="149" t="str">
        <f>I886</f>
        <v>Famille à coller.N.Nom de votre recette 3.Recette mère ►.S.Saisissez le nom de la recette mère</v>
      </c>
      <c r="J911" s="91">
        <f>J886</f>
        <v>6</v>
      </c>
      <c r="K911" s="1021" t="str">
        <f>K886</f>
        <v>couverts</v>
      </c>
      <c r="L911" s="1447"/>
      <c r="M911" s="209"/>
      <c r="N911" s="176" t="str">
        <f t="shared" si="214"/>
        <v/>
      </c>
      <c r="O911" s="177"/>
      <c r="P911" s="3726"/>
      <c r="Q911" s="2664">
        <v>1</v>
      </c>
      <c r="R911" s="180"/>
      <c r="BN911" s="4">
        <v>1</v>
      </c>
    </row>
    <row r="912" spans="8:66" ht="17.25" x14ac:dyDescent="0.25">
      <c r="H912" s="196" t="str">
        <f t="shared" si="215"/>
        <v>►</v>
      </c>
      <c r="I912" s="149" t="str">
        <f>I886</f>
        <v>Famille à coller.N.Nom de votre recette 3.Recette mère ►.S.Saisissez le nom de la recette mère</v>
      </c>
      <c r="J912" s="91">
        <f>J886</f>
        <v>6</v>
      </c>
      <c r="K912" s="1021" t="str">
        <f>K886</f>
        <v>couverts</v>
      </c>
      <c r="L912" s="1447"/>
      <c r="M912" s="209"/>
      <c r="N912" s="176" t="str">
        <f t="shared" si="214"/>
        <v/>
      </c>
      <c r="O912" s="177"/>
      <c r="P912" s="3726"/>
      <c r="Q912" s="2664">
        <v>1</v>
      </c>
      <c r="R912" s="180"/>
      <c r="BN912" s="4">
        <v>1</v>
      </c>
    </row>
    <row r="913" spans="8:66" ht="17.25" x14ac:dyDescent="0.25">
      <c r="H913" s="196" t="str">
        <f t="shared" si="215"/>
        <v>►</v>
      </c>
      <c r="I913" s="149" t="str">
        <f>I886</f>
        <v>Famille à coller.N.Nom de votre recette 3.Recette mère ►.S.Saisissez le nom de la recette mère</v>
      </c>
      <c r="J913" s="91">
        <f>J886</f>
        <v>6</v>
      </c>
      <c r="K913" s="1021" t="str">
        <f>K886</f>
        <v>couverts</v>
      </c>
      <c r="L913" s="1447"/>
      <c r="M913" s="209"/>
      <c r="N913" s="176" t="str">
        <f t="shared" si="214"/>
        <v/>
      </c>
      <c r="O913" s="177"/>
      <c r="P913" s="3726"/>
      <c r="Q913" s="2664">
        <v>1</v>
      </c>
      <c r="R913" s="180"/>
      <c r="BN913" s="4">
        <v>1</v>
      </c>
    </row>
    <row r="914" spans="8:66" ht="17.25" x14ac:dyDescent="0.25">
      <c r="H914" s="196" t="str">
        <f t="shared" si="215"/>
        <v>►</v>
      </c>
      <c r="I914" s="149" t="str">
        <f>I886</f>
        <v>Famille à coller.N.Nom de votre recette 3.Recette mère ►.S.Saisissez le nom de la recette mère</v>
      </c>
      <c r="J914" s="91">
        <f>J886</f>
        <v>6</v>
      </c>
      <c r="K914" s="1021" t="str">
        <f>K886</f>
        <v>couverts</v>
      </c>
      <c r="L914" s="1447"/>
      <c r="M914" s="209"/>
      <c r="N914" s="176" t="str">
        <f t="shared" si="214"/>
        <v/>
      </c>
      <c r="O914" s="177"/>
      <c r="P914" s="3726"/>
      <c r="Q914" s="2664">
        <v>1</v>
      </c>
      <c r="R914" s="180"/>
      <c r="BN914" s="4">
        <v>1</v>
      </c>
    </row>
    <row r="915" spans="8:66" ht="17.25" x14ac:dyDescent="0.25">
      <c r="H915" s="196" t="str">
        <f t="shared" si="215"/>
        <v>►</v>
      </c>
      <c r="I915" s="149" t="str">
        <f>I886</f>
        <v>Famille à coller.N.Nom de votre recette 3.Recette mère ►.S.Saisissez le nom de la recette mère</v>
      </c>
      <c r="J915" s="91">
        <f>J886</f>
        <v>6</v>
      </c>
      <c r="K915" s="1021" t="str">
        <f>K886</f>
        <v>couverts</v>
      </c>
      <c r="L915" s="1447"/>
      <c r="M915" s="209"/>
      <c r="N915" s="176" t="str">
        <f t="shared" si="214"/>
        <v/>
      </c>
      <c r="O915" s="177"/>
      <c r="P915" s="3726"/>
      <c r="Q915" s="2664">
        <v>1</v>
      </c>
      <c r="R915" s="180"/>
      <c r="BN915" s="4">
        <v>1</v>
      </c>
    </row>
    <row r="916" spans="8:66" ht="17.25" x14ac:dyDescent="0.25">
      <c r="H916" s="196" t="str">
        <f t="shared" si="215"/>
        <v>►</v>
      </c>
      <c r="I916" s="149" t="str">
        <f>I886</f>
        <v>Famille à coller.N.Nom de votre recette 3.Recette mère ►.S.Saisissez le nom de la recette mère</v>
      </c>
      <c r="J916" s="91">
        <f>J886</f>
        <v>6</v>
      </c>
      <c r="K916" s="1021" t="str">
        <f>K886</f>
        <v>couverts</v>
      </c>
      <c r="L916" s="1447"/>
      <c r="M916" s="209"/>
      <c r="N916" s="176" t="str">
        <f t="shared" si="214"/>
        <v/>
      </c>
      <c r="O916" s="177"/>
      <c r="P916" s="3726"/>
      <c r="Q916" s="2664">
        <v>1</v>
      </c>
      <c r="R916" s="180"/>
      <c r="BN916" s="4">
        <v>1</v>
      </c>
    </row>
    <row r="917" spans="8:66" ht="17.25" x14ac:dyDescent="0.25">
      <c r="H917" s="196" t="str">
        <f t="shared" si="215"/>
        <v>►</v>
      </c>
      <c r="I917" s="149" t="str">
        <f>I886</f>
        <v>Famille à coller.N.Nom de votre recette 3.Recette mère ►.S.Saisissez le nom de la recette mère</v>
      </c>
      <c r="J917" s="91">
        <f>J886</f>
        <v>6</v>
      </c>
      <c r="K917" s="1021" t="str">
        <f>K886</f>
        <v>couverts</v>
      </c>
      <c r="L917" s="1447"/>
      <c r="M917" s="209"/>
      <c r="N917" s="176" t="str">
        <f t="shared" si="214"/>
        <v/>
      </c>
      <c r="O917" s="177"/>
      <c r="P917" s="3726"/>
      <c r="Q917" s="2664">
        <v>1</v>
      </c>
      <c r="R917" s="180"/>
      <c r="BN917" s="4">
        <v>1</v>
      </c>
    </row>
    <row r="918" spans="8:66" ht="17.25" x14ac:dyDescent="0.25">
      <c r="H918" s="196" t="str">
        <f t="shared" si="215"/>
        <v>►</v>
      </c>
      <c r="I918" s="149" t="str">
        <f>I886</f>
        <v>Famille à coller.N.Nom de votre recette 3.Recette mère ►.S.Saisissez le nom de la recette mère</v>
      </c>
      <c r="J918" s="91">
        <f>J886</f>
        <v>6</v>
      </c>
      <c r="K918" s="1021" t="str">
        <f>K886</f>
        <v>couverts</v>
      </c>
      <c r="L918" s="1447"/>
      <c r="M918" s="209"/>
      <c r="N918" s="176" t="str">
        <f t="shared" si="214"/>
        <v/>
      </c>
      <c r="O918" s="177"/>
      <c r="P918" s="3726"/>
      <c r="Q918" s="2664">
        <v>1</v>
      </c>
      <c r="R918" s="180"/>
      <c r="BN918" s="4">
        <v>1</v>
      </c>
    </row>
    <row r="919" spans="8:66" ht="17.25" x14ac:dyDescent="0.25">
      <c r="H919" s="196" t="str">
        <f t="shared" si="215"/>
        <v>►</v>
      </c>
      <c r="I919" s="149" t="str">
        <f>I886</f>
        <v>Famille à coller.N.Nom de votre recette 3.Recette mère ►.S.Saisissez le nom de la recette mère</v>
      </c>
      <c r="J919" s="91">
        <f>J886</f>
        <v>6</v>
      </c>
      <c r="K919" s="1021" t="str">
        <f>K886</f>
        <v>couverts</v>
      </c>
      <c r="L919" s="174"/>
      <c r="M919" s="175"/>
      <c r="N919" s="176" t="str">
        <f t="shared" si="214"/>
        <v/>
      </c>
      <c r="O919" s="177"/>
      <c r="P919" s="1462"/>
      <c r="Q919" s="2664">
        <v>1</v>
      </c>
      <c r="R919" s="180"/>
      <c r="BN919" s="4">
        <v>1</v>
      </c>
    </row>
    <row r="920" spans="8:66" ht="15.75" x14ac:dyDescent="0.25">
      <c r="H920" s="66" t="s">
        <v>18</v>
      </c>
      <c r="I920" s="985" t="str">
        <f>I886</f>
        <v>Famille à coller.N.Nom de votre recette 3.Recette mère ►.S.Saisissez le nom de la recette mère</v>
      </c>
      <c r="J920" s="986">
        <f>J886</f>
        <v>6</v>
      </c>
      <c r="K920" s="987" t="str">
        <f>K886</f>
        <v>couverts</v>
      </c>
      <c r="L920" s="988" t="s">
        <v>150</v>
      </c>
      <c r="M920" s="989"/>
      <c r="N920" s="990"/>
      <c r="O920" s="990"/>
      <c r="P920" s="990"/>
      <c r="Q920" s="990"/>
      <c r="R920" s="991"/>
      <c r="BN920" s="4">
        <v>1</v>
      </c>
    </row>
    <row r="921" spans="8:66" ht="15.75" x14ac:dyDescent="0.25">
      <c r="H921" s="376" t="s">
        <v>18</v>
      </c>
      <c r="I921" s="998" t="str">
        <f>I886</f>
        <v>Famille à coller.N.Nom de votre recette 3.Recette mère ►.S.Saisissez le nom de la recette mère</v>
      </c>
      <c r="J921" s="998">
        <f>J886</f>
        <v>6</v>
      </c>
      <c r="K921" s="998" t="str">
        <f>K886</f>
        <v>couverts</v>
      </c>
      <c r="L921" s="315" t="s">
        <v>61</v>
      </c>
      <c r="M921" s="1002">
        <v>17</v>
      </c>
      <c r="N921" s="999" t="s">
        <v>579</v>
      </c>
      <c r="O921" s="1000"/>
      <c r="P921" s="1000"/>
      <c r="Q921" s="1000"/>
      <c r="R921" s="1001"/>
      <c r="BN921" s="4">
        <v>1</v>
      </c>
    </row>
    <row r="922" spans="8:66" ht="15.75" x14ac:dyDescent="0.25">
      <c r="H922" s="376" t="s">
        <v>18</v>
      </c>
      <c r="I922" s="320" t="str">
        <f>I886</f>
        <v>Famille à coller.N.Nom de votre recette 3.Recette mère ►.S.Saisissez le nom de la recette mère</v>
      </c>
      <c r="J922" s="320">
        <f>J886</f>
        <v>6</v>
      </c>
      <c r="K922" s="320" t="str">
        <f>K886</f>
        <v>couverts</v>
      </c>
      <c r="L922" s="321" t="s">
        <v>146</v>
      </c>
      <c r="M922" s="243"/>
      <c r="N922" s="243"/>
      <c r="O922" s="243"/>
      <c r="P922" s="243"/>
      <c r="Q922" s="243"/>
      <c r="R922" s="322"/>
      <c r="BN922" s="4">
        <v>1</v>
      </c>
    </row>
    <row r="923" spans="8:66" ht="15.75" x14ac:dyDescent="0.25">
      <c r="H923" s="196" t="str">
        <f t="shared" ref="H923:H939" si="216">IF(OR(L923&lt;&gt;"",M923&lt;&gt; "",N923&lt;&gt;"",O923&lt;&gt;"",P923&lt;&gt;"",Q923&lt;&gt;""),"A", "►")</f>
        <v>►</v>
      </c>
      <c r="I923" s="320" t="str">
        <f>I886</f>
        <v>Famille à coller.N.Nom de votre recette 3.Recette mère ►.S.Saisissez le nom de la recette mère</v>
      </c>
      <c r="J923" s="320">
        <f>J886</f>
        <v>6</v>
      </c>
      <c r="K923" s="320" t="str">
        <f>K886</f>
        <v>couverts</v>
      </c>
      <c r="L923" s="324"/>
      <c r="M923" s="248"/>
      <c r="N923" s="248"/>
      <c r="O923" s="248"/>
      <c r="P923" s="248"/>
      <c r="Q923" s="248"/>
      <c r="R923" s="322"/>
      <c r="BN923" s="4">
        <v>1</v>
      </c>
    </row>
    <row r="924" spans="8:66" ht="15.75" x14ac:dyDescent="0.25">
      <c r="H924" s="196" t="str">
        <f t="shared" si="216"/>
        <v>►</v>
      </c>
      <c r="I924" s="320" t="str">
        <f>I886</f>
        <v>Famille à coller.N.Nom de votre recette 3.Recette mère ►.S.Saisissez le nom de la recette mère</v>
      </c>
      <c r="J924" s="320">
        <f>J886</f>
        <v>6</v>
      </c>
      <c r="K924" s="320" t="str">
        <f>K886</f>
        <v>couverts</v>
      </c>
      <c r="L924" s="324"/>
      <c r="M924" s="609"/>
      <c r="N924" s="609"/>
      <c r="O924" s="609"/>
      <c r="P924" s="609"/>
      <c r="Q924" s="270"/>
      <c r="R924" s="329"/>
      <c r="BN924" s="4">
        <v>1</v>
      </c>
    </row>
    <row r="925" spans="8:66" ht="15.75" x14ac:dyDescent="0.25">
      <c r="H925" s="196" t="str">
        <f t="shared" si="216"/>
        <v>►</v>
      </c>
      <c r="I925" s="320" t="str">
        <f>I886</f>
        <v>Famille à coller.N.Nom de votre recette 3.Recette mère ►.S.Saisissez le nom de la recette mère</v>
      </c>
      <c r="J925" s="320">
        <f>J886</f>
        <v>6</v>
      </c>
      <c r="K925" s="320" t="str">
        <f>K886</f>
        <v>couverts</v>
      </c>
      <c r="L925" s="324"/>
      <c r="M925" s="270"/>
      <c r="N925" s="270"/>
      <c r="O925" s="270"/>
      <c r="P925" s="270"/>
      <c r="Q925" s="270"/>
      <c r="R925" s="329"/>
      <c r="BN925" s="4">
        <v>1</v>
      </c>
    </row>
    <row r="926" spans="8:66" ht="15.75" x14ac:dyDescent="0.25">
      <c r="H926" s="196" t="str">
        <f t="shared" si="216"/>
        <v>►</v>
      </c>
      <c r="I926" s="320" t="str">
        <f>I886</f>
        <v>Famille à coller.N.Nom de votre recette 3.Recette mère ►.S.Saisissez le nom de la recette mère</v>
      </c>
      <c r="J926" s="320">
        <f>J886</f>
        <v>6</v>
      </c>
      <c r="K926" s="320" t="str">
        <f>K886</f>
        <v>couverts</v>
      </c>
      <c r="L926" s="324"/>
      <c r="M926" s="270"/>
      <c r="N926" s="270"/>
      <c r="O926" s="270"/>
      <c r="P926" s="270"/>
      <c r="Q926" s="270"/>
      <c r="R926" s="329"/>
      <c r="BN926" s="4">
        <v>1</v>
      </c>
    </row>
    <row r="927" spans="8:66" ht="15.75" x14ac:dyDescent="0.25">
      <c r="H927" s="196" t="str">
        <f t="shared" si="216"/>
        <v>►</v>
      </c>
      <c r="I927" s="320" t="str">
        <f>I886</f>
        <v>Famille à coller.N.Nom de votre recette 3.Recette mère ►.S.Saisissez le nom de la recette mère</v>
      </c>
      <c r="J927" s="320">
        <f>J886</f>
        <v>6</v>
      </c>
      <c r="K927" s="320" t="str">
        <f>K886</f>
        <v>couverts</v>
      </c>
      <c r="L927" s="324"/>
      <c r="M927" s="270"/>
      <c r="N927" s="270"/>
      <c r="O927" s="270"/>
      <c r="P927" s="270"/>
      <c r="Q927" s="270"/>
      <c r="R927" s="329"/>
      <c r="BN927" s="4">
        <v>1</v>
      </c>
    </row>
    <row r="928" spans="8:66" ht="15.75" x14ac:dyDescent="0.25">
      <c r="H928" s="196" t="str">
        <f t="shared" si="216"/>
        <v>►</v>
      </c>
      <c r="I928" s="320" t="str">
        <f>I886</f>
        <v>Famille à coller.N.Nom de votre recette 3.Recette mère ►.S.Saisissez le nom de la recette mère</v>
      </c>
      <c r="J928" s="320">
        <f>J886</f>
        <v>6</v>
      </c>
      <c r="K928" s="320" t="str">
        <f>K886</f>
        <v>couverts</v>
      </c>
      <c r="L928" s="324"/>
      <c r="M928" s="270"/>
      <c r="N928" s="270"/>
      <c r="O928" s="270"/>
      <c r="P928" s="270"/>
      <c r="Q928" s="270"/>
      <c r="R928" s="329"/>
      <c r="BN928" s="4">
        <v>1</v>
      </c>
    </row>
    <row r="929" spans="8:66" ht="15.75" x14ac:dyDescent="0.25">
      <c r="H929" s="196" t="str">
        <f t="shared" si="216"/>
        <v>A</v>
      </c>
      <c r="I929" s="320" t="str">
        <f>I886</f>
        <v>Famille à coller.N.Nom de votre recette 3.Recette mère ►.S.Saisissez le nom de la recette mère</v>
      </c>
      <c r="J929" s="320">
        <f>J886</f>
        <v>6</v>
      </c>
      <c r="K929" s="320" t="str">
        <f>K886</f>
        <v>couverts</v>
      </c>
      <c r="L929" s="324"/>
      <c r="M929" s="270"/>
      <c r="N929" s="270"/>
      <c r="O929" s="270"/>
      <c r="P929" s="270" t="s">
        <v>2269</v>
      </c>
      <c r="Q929" s="270"/>
      <c r="R929" s="329"/>
      <c r="BN929" s="4">
        <v>1</v>
      </c>
    </row>
    <row r="930" spans="8:66" ht="15.75" x14ac:dyDescent="0.25">
      <c r="H930" s="196" t="str">
        <f t="shared" si="216"/>
        <v>►</v>
      </c>
      <c r="I930" s="320" t="str">
        <f>I886</f>
        <v>Famille à coller.N.Nom de votre recette 3.Recette mère ►.S.Saisissez le nom de la recette mère</v>
      </c>
      <c r="J930" s="320">
        <f>J886</f>
        <v>6</v>
      </c>
      <c r="K930" s="320" t="str">
        <f>K886</f>
        <v>couverts</v>
      </c>
      <c r="L930" s="324"/>
      <c r="M930" s="270"/>
      <c r="N930" s="270"/>
      <c r="O930" s="270"/>
      <c r="P930" s="270"/>
      <c r="Q930" s="270"/>
      <c r="R930" s="329"/>
      <c r="BN930" s="4">
        <v>1</v>
      </c>
    </row>
    <row r="931" spans="8:66" ht="15.75" x14ac:dyDescent="0.25">
      <c r="H931" s="196" t="str">
        <f t="shared" si="216"/>
        <v>►</v>
      </c>
      <c r="I931" s="320" t="str">
        <f>I886</f>
        <v>Famille à coller.N.Nom de votre recette 3.Recette mère ►.S.Saisissez le nom de la recette mère</v>
      </c>
      <c r="J931" s="320">
        <f>J886</f>
        <v>6</v>
      </c>
      <c r="K931" s="320" t="str">
        <f>K886</f>
        <v>couverts</v>
      </c>
      <c r="L931" s="324"/>
      <c r="M931" s="270"/>
      <c r="N931" s="270"/>
      <c r="O931" s="270"/>
      <c r="P931" s="270"/>
      <c r="Q931" s="270"/>
      <c r="R931" s="329"/>
      <c r="BN931" s="4">
        <v>1</v>
      </c>
    </row>
    <row r="932" spans="8:66" ht="15.75" x14ac:dyDescent="0.25">
      <c r="H932" s="196" t="str">
        <f t="shared" si="216"/>
        <v>►</v>
      </c>
      <c r="I932" s="320" t="str">
        <f>I886</f>
        <v>Famille à coller.N.Nom de votre recette 3.Recette mère ►.S.Saisissez le nom de la recette mère</v>
      </c>
      <c r="J932" s="320">
        <f>J886</f>
        <v>6</v>
      </c>
      <c r="K932" s="320" t="str">
        <f>K886</f>
        <v>couverts</v>
      </c>
      <c r="L932" s="324"/>
      <c r="M932" s="270"/>
      <c r="N932" s="270"/>
      <c r="O932" s="270"/>
      <c r="P932" s="270"/>
      <c r="Q932" s="270"/>
      <c r="R932" s="329"/>
      <c r="BN932" s="4">
        <v>1</v>
      </c>
    </row>
    <row r="933" spans="8:66" ht="15.75" x14ac:dyDescent="0.25">
      <c r="H933" s="196" t="str">
        <f t="shared" si="216"/>
        <v>►</v>
      </c>
      <c r="I933" s="320" t="str">
        <f>I886</f>
        <v>Famille à coller.N.Nom de votre recette 3.Recette mère ►.S.Saisissez le nom de la recette mère</v>
      </c>
      <c r="J933" s="320">
        <f>J886</f>
        <v>6</v>
      </c>
      <c r="K933" s="320" t="str">
        <f>K886</f>
        <v>couverts</v>
      </c>
      <c r="L933" s="324"/>
      <c r="M933" s="270"/>
      <c r="N933" s="270"/>
      <c r="O933" s="270"/>
      <c r="P933" s="270"/>
      <c r="Q933" s="270"/>
      <c r="R933" s="329"/>
      <c r="BN933" s="4">
        <v>1</v>
      </c>
    </row>
    <row r="934" spans="8:66" ht="15.75" x14ac:dyDescent="0.25">
      <c r="H934" s="196" t="str">
        <f t="shared" si="216"/>
        <v>►</v>
      </c>
      <c r="I934" s="320" t="str">
        <f>I886</f>
        <v>Famille à coller.N.Nom de votre recette 3.Recette mère ►.S.Saisissez le nom de la recette mère</v>
      </c>
      <c r="J934" s="320">
        <f>J886</f>
        <v>6</v>
      </c>
      <c r="K934" s="320" t="str">
        <f>K886</f>
        <v>couverts</v>
      </c>
      <c r="L934" s="324"/>
      <c r="M934" s="270"/>
      <c r="N934" s="270"/>
      <c r="O934" s="270"/>
      <c r="P934" s="270"/>
      <c r="Q934" s="270"/>
      <c r="R934" s="329"/>
      <c r="BN934" s="4">
        <v>1</v>
      </c>
    </row>
    <row r="935" spans="8:66" ht="15.75" x14ac:dyDescent="0.25">
      <c r="H935" s="196" t="str">
        <f t="shared" si="216"/>
        <v>►</v>
      </c>
      <c r="I935" s="320" t="str">
        <f>I886</f>
        <v>Famille à coller.N.Nom de votre recette 3.Recette mère ►.S.Saisissez le nom de la recette mère</v>
      </c>
      <c r="J935" s="320">
        <f>J886</f>
        <v>6</v>
      </c>
      <c r="K935" s="320" t="str">
        <f>K886</f>
        <v>couverts</v>
      </c>
      <c r="L935" s="324"/>
      <c r="M935" s="270"/>
      <c r="N935" s="270"/>
      <c r="O935" s="270"/>
      <c r="P935" s="270"/>
      <c r="Q935" s="270"/>
      <c r="R935" s="329"/>
      <c r="BN935" s="4">
        <v>1</v>
      </c>
    </row>
    <row r="936" spans="8:66" ht="15.75" x14ac:dyDescent="0.25">
      <c r="H936" s="196" t="str">
        <f t="shared" si="216"/>
        <v>►</v>
      </c>
      <c r="I936" s="320" t="str">
        <f>I886</f>
        <v>Famille à coller.N.Nom de votre recette 3.Recette mère ►.S.Saisissez le nom de la recette mère</v>
      </c>
      <c r="J936" s="320">
        <f>J886</f>
        <v>6</v>
      </c>
      <c r="K936" s="320" t="str">
        <f>K886</f>
        <v>couverts</v>
      </c>
      <c r="L936" s="324"/>
      <c r="M936" s="270"/>
      <c r="N936" s="270"/>
      <c r="O936" s="270"/>
      <c r="P936" s="270"/>
      <c r="Q936" s="270"/>
      <c r="R936" s="329"/>
      <c r="BN936" s="4">
        <v>1</v>
      </c>
    </row>
    <row r="937" spans="8:66" ht="15.75" x14ac:dyDescent="0.25">
      <c r="H937" s="196" t="str">
        <f t="shared" si="216"/>
        <v>►</v>
      </c>
      <c r="I937" s="320" t="str">
        <f>I886</f>
        <v>Famille à coller.N.Nom de votre recette 3.Recette mère ►.S.Saisissez le nom de la recette mère</v>
      </c>
      <c r="J937" s="320">
        <f>J886</f>
        <v>6</v>
      </c>
      <c r="K937" s="320" t="str">
        <f>K886</f>
        <v>couverts</v>
      </c>
      <c r="L937" s="324"/>
      <c r="M937" s="270"/>
      <c r="N937" s="270"/>
      <c r="O937" s="270"/>
      <c r="P937" s="270"/>
      <c r="Q937" s="270"/>
      <c r="R937" s="329"/>
      <c r="BN937" s="4">
        <v>1</v>
      </c>
    </row>
    <row r="938" spans="8:66" ht="15.75" x14ac:dyDescent="0.25">
      <c r="H938" s="196" t="str">
        <f t="shared" si="216"/>
        <v>►</v>
      </c>
      <c r="I938" s="320" t="str">
        <f>I886</f>
        <v>Famille à coller.N.Nom de votre recette 3.Recette mère ►.S.Saisissez le nom de la recette mère</v>
      </c>
      <c r="J938" s="320">
        <f>J886</f>
        <v>6</v>
      </c>
      <c r="K938" s="320" t="str">
        <f>K886</f>
        <v>couverts</v>
      </c>
      <c r="L938" s="324"/>
      <c r="M938" s="270"/>
      <c r="N938" s="270"/>
      <c r="O938" s="270"/>
      <c r="P938" s="270"/>
      <c r="Q938" s="270"/>
      <c r="R938" s="329"/>
      <c r="BN938" s="4">
        <v>1</v>
      </c>
    </row>
    <row r="939" spans="8:66" ht="15.75" x14ac:dyDescent="0.25">
      <c r="H939" s="196" t="str">
        <f t="shared" si="216"/>
        <v>►</v>
      </c>
      <c r="I939" s="320" t="str">
        <f>I886</f>
        <v>Famille à coller.N.Nom de votre recette 3.Recette mère ►.S.Saisissez le nom de la recette mère</v>
      </c>
      <c r="J939" s="320">
        <f>J886</f>
        <v>6</v>
      </c>
      <c r="K939" s="320" t="str">
        <f>K886</f>
        <v>couverts</v>
      </c>
      <c r="L939" s="324"/>
      <c r="M939" s="270"/>
      <c r="N939" s="270"/>
      <c r="O939" s="270"/>
      <c r="P939" s="270"/>
      <c r="Q939" s="270"/>
      <c r="R939" s="329"/>
      <c r="BN939" s="4">
        <v>1</v>
      </c>
    </row>
    <row r="940" spans="8:66" ht="15.75" x14ac:dyDescent="0.25">
      <c r="H940" s="376" t="s">
        <v>18</v>
      </c>
      <c r="I940" s="320" t="str">
        <f>I886</f>
        <v>Famille à coller.N.Nom de votre recette 3.Recette mère ►.S.Saisissez le nom de la recette mère</v>
      </c>
      <c r="J940" s="320">
        <f>J886</f>
        <v>6</v>
      </c>
      <c r="K940" s="320" t="str">
        <f>K886</f>
        <v>couverts</v>
      </c>
      <c r="L940" s="377" t="s">
        <v>153</v>
      </c>
      <c r="M940" s="280"/>
      <c r="N940" s="280"/>
      <c r="O940" s="280"/>
      <c r="P940" s="280"/>
      <c r="Q940" s="378"/>
      <c r="R940" s="379" t="s">
        <v>154</v>
      </c>
      <c r="BN940" s="4">
        <v>1</v>
      </c>
    </row>
    <row r="941" spans="8:66" ht="15.75" x14ac:dyDescent="0.25">
      <c r="H941" s="376" t="s">
        <v>18</v>
      </c>
      <c r="I941" s="320" t="str">
        <f>I886</f>
        <v>Famille à coller.N.Nom de votre recette 3.Recette mère ►.S.Saisissez le nom de la recette mère</v>
      </c>
      <c r="J941" s="320">
        <f>J886</f>
        <v>6</v>
      </c>
      <c r="K941" s="320" t="str">
        <f>K886</f>
        <v>couverts</v>
      </c>
      <c r="L941" s="381"/>
      <c r="M941" s="287"/>
      <c r="N941" s="287"/>
      <c r="O941" s="287"/>
      <c r="P941" s="287"/>
      <c r="Q941" s="382"/>
      <c r="R941" s="383" t="s">
        <v>155</v>
      </c>
      <c r="BN941" s="4">
        <v>1</v>
      </c>
    </row>
    <row r="942" spans="8:66" ht="15.75" x14ac:dyDescent="0.25">
      <c r="H942" s="376" t="s">
        <v>18</v>
      </c>
      <c r="I942" s="320" t="str">
        <f>I886</f>
        <v>Famille à coller.N.Nom de votre recette 3.Recette mère ►.S.Saisissez le nom de la recette mère</v>
      </c>
      <c r="J942" s="320">
        <f>J886</f>
        <v>6</v>
      </c>
      <c r="K942" s="320" t="str">
        <f>K886</f>
        <v>couverts</v>
      </c>
      <c r="L942" s="2819"/>
      <c r="M942" s="287"/>
      <c r="N942" s="287"/>
      <c r="O942" s="287"/>
      <c r="P942" s="287"/>
      <c r="Q942" s="382"/>
      <c r="R942" s="383" t="s">
        <v>156</v>
      </c>
      <c r="BN942" s="4">
        <v>1</v>
      </c>
    </row>
    <row r="943" spans="8:66" ht="15.75" x14ac:dyDescent="0.25">
      <c r="H943" s="376" t="s">
        <v>18</v>
      </c>
      <c r="I943" s="320" t="str">
        <f>I886</f>
        <v>Famille à coller.N.Nom de votre recette 3.Recette mère ►.S.Saisissez le nom de la recette mère</v>
      </c>
      <c r="J943" s="320">
        <f>J886</f>
        <v>6</v>
      </c>
      <c r="K943" s="320" t="str">
        <f>K886</f>
        <v>couverts</v>
      </c>
      <c r="L943" s="293"/>
      <c r="M943" s="293"/>
      <c r="N943" s="293" t="s">
        <v>152</v>
      </c>
      <c r="O943" s="294"/>
      <c r="P943" s="392"/>
      <c r="Q943" s="392"/>
      <c r="R943" s="393"/>
      <c r="BN943" s="4">
        <v>1</v>
      </c>
    </row>
    <row r="944" spans="8:66" ht="16.5" thickBot="1" x14ac:dyDescent="0.3">
      <c r="H944" s="397" t="s">
        <v>18</v>
      </c>
      <c r="I944" s="398" t="str">
        <f>I886</f>
        <v>Famille à coller.N.Nom de votre recette 3.Recette mère ►.S.Saisissez le nom de la recette mère</v>
      </c>
      <c r="J944" s="398">
        <f>J886</f>
        <v>6</v>
      </c>
      <c r="K944" s="398" t="str">
        <f>K886</f>
        <v>couverts</v>
      </c>
      <c r="L944" s="399"/>
      <c r="M944" s="298"/>
      <c r="N944" s="299"/>
      <c r="O944" s="300"/>
      <c r="P944" s="299"/>
      <c r="Q944" s="299"/>
      <c r="R944" s="400"/>
      <c r="BN944" s="4">
        <v>1</v>
      </c>
    </row>
    <row r="945" spans="1:68" x14ac:dyDescent="0.25">
      <c r="BN945" s="4">
        <v>1</v>
      </c>
    </row>
    <row r="946" spans="1:68" x14ac:dyDescent="0.25">
      <c r="BN946" s="981" t="s">
        <v>600</v>
      </c>
    </row>
    <row r="947" spans="1:68" x14ac:dyDescent="0.25">
      <c r="A947" s="4">
        <v>1</v>
      </c>
      <c r="B947" s="4">
        <v>1</v>
      </c>
      <c r="C947" s="4">
        <v>1</v>
      </c>
      <c r="D947" s="4">
        <v>1</v>
      </c>
      <c r="E947" s="4">
        <v>1</v>
      </c>
      <c r="F947" s="4">
        <v>1</v>
      </c>
      <c r="G947" s="4">
        <v>1</v>
      </c>
      <c r="H947" s="4">
        <v>1</v>
      </c>
      <c r="I947" s="4">
        <v>1</v>
      </c>
      <c r="J947" s="4">
        <v>1</v>
      </c>
      <c r="K947" s="4">
        <v>1</v>
      </c>
      <c r="L947" s="4">
        <v>1</v>
      </c>
      <c r="M947" s="4">
        <v>1</v>
      </c>
      <c r="N947" s="4">
        <v>1</v>
      </c>
      <c r="O947" s="4">
        <v>1</v>
      </c>
      <c r="P947" s="4">
        <v>1</v>
      </c>
      <c r="Q947" s="4">
        <v>1</v>
      </c>
      <c r="R947" s="4">
        <v>1</v>
      </c>
      <c r="S947" s="4">
        <v>1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1</v>
      </c>
      <c r="AC947" s="4">
        <v>1</v>
      </c>
      <c r="AD947" s="4">
        <v>1</v>
      </c>
      <c r="AE947" s="4">
        <v>1</v>
      </c>
      <c r="AF947" s="4">
        <v>1</v>
      </c>
      <c r="AG947" s="4">
        <v>1</v>
      </c>
      <c r="AH947" s="4">
        <v>1</v>
      </c>
      <c r="AI947" s="4">
        <v>1</v>
      </c>
      <c r="AJ947" s="4">
        <v>1</v>
      </c>
      <c r="AK947" s="4">
        <v>1</v>
      </c>
      <c r="AL947" s="4">
        <v>1</v>
      </c>
      <c r="AM947" s="4">
        <v>1</v>
      </c>
      <c r="AN947" s="4">
        <v>1</v>
      </c>
      <c r="AO947" s="4">
        <v>1</v>
      </c>
      <c r="AP947" s="4">
        <v>1</v>
      </c>
      <c r="AQ947" s="4">
        <v>1</v>
      </c>
      <c r="AR947" s="4">
        <v>1</v>
      </c>
      <c r="AS947" s="4">
        <v>1</v>
      </c>
      <c r="AT947" s="4">
        <v>1</v>
      </c>
      <c r="AU947" s="4">
        <v>1</v>
      </c>
      <c r="AV947" s="4">
        <v>1</v>
      </c>
      <c r="AW947" s="4">
        <v>1</v>
      </c>
      <c r="AX947" s="4">
        <v>1</v>
      </c>
      <c r="AY947" s="4">
        <v>1</v>
      </c>
      <c r="AZ947" s="4">
        <v>1</v>
      </c>
      <c r="BA947" s="4">
        <v>1</v>
      </c>
      <c r="BB947" s="4">
        <v>1</v>
      </c>
      <c r="BC947" s="4">
        <v>1</v>
      </c>
      <c r="BD947" s="4">
        <v>1</v>
      </c>
      <c r="BE947" s="4">
        <v>1</v>
      </c>
      <c r="BF947" s="4">
        <v>1</v>
      </c>
      <c r="BG947" s="4">
        <v>1</v>
      </c>
      <c r="BH947" s="4">
        <v>1</v>
      </c>
      <c r="BI947" s="4">
        <v>1</v>
      </c>
      <c r="BJ947" s="4">
        <v>1</v>
      </c>
      <c r="BK947" s="4">
        <v>1</v>
      </c>
      <c r="BL947" s="4">
        <v>1</v>
      </c>
      <c r="BM947" s="4">
        <v>1</v>
      </c>
      <c r="BN947" s="982" t="str">
        <f>ADDRESS(ROW(),COLUMN(),4)</f>
        <v>BN947</v>
      </c>
      <c r="BO947" s="983"/>
      <c r="BP947" s="984" t="str">
        <f>ADDRESS(ROW(),COLUMN(),4)</f>
        <v>BP947</v>
      </c>
    </row>
  </sheetData>
  <mergeCells count="169">
    <mergeCell ref="P883:R884"/>
    <mergeCell ref="N886:P886"/>
    <mergeCell ref="O888:O889"/>
    <mergeCell ref="P888:P889"/>
    <mergeCell ref="Q888:Q889"/>
    <mergeCell ref="P817:R818"/>
    <mergeCell ref="N820:P820"/>
    <mergeCell ref="O822:O823"/>
    <mergeCell ref="P822:P823"/>
    <mergeCell ref="Q822:Q823"/>
    <mergeCell ref="N880:O881"/>
    <mergeCell ref="P880:R881"/>
    <mergeCell ref="P751:R752"/>
    <mergeCell ref="N754:P754"/>
    <mergeCell ref="O756:O757"/>
    <mergeCell ref="P756:P757"/>
    <mergeCell ref="Q756:Q757"/>
    <mergeCell ref="N814:O815"/>
    <mergeCell ref="P814:R815"/>
    <mergeCell ref="P685:R686"/>
    <mergeCell ref="N688:P688"/>
    <mergeCell ref="O690:O691"/>
    <mergeCell ref="P690:P691"/>
    <mergeCell ref="Q690:Q691"/>
    <mergeCell ref="N748:O749"/>
    <mergeCell ref="P748:R749"/>
    <mergeCell ref="AS633:AY634"/>
    <mergeCell ref="AS635:AY635"/>
    <mergeCell ref="AS636:AY637"/>
    <mergeCell ref="H679:H680"/>
    <mergeCell ref="L679:R680"/>
    <mergeCell ref="N682:O683"/>
    <mergeCell ref="P682:R683"/>
    <mergeCell ref="AS567:AY568"/>
    <mergeCell ref="AS569:AY569"/>
    <mergeCell ref="AS570:AY571"/>
    <mergeCell ref="AS611:AY612"/>
    <mergeCell ref="AS613:AY614"/>
    <mergeCell ref="AT615:AY615"/>
    <mergeCell ref="AS501:AY502"/>
    <mergeCell ref="AS503:AY503"/>
    <mergeCell ref="AS504:AY505"/>
    <mergeCell ref="AS545:AY546"/>
    <mergeCell ref="AS547:AY548"/>
    <mergeCell ref="AT549:AY549"/>
    <mergeCell ref="AS435:AY436"/>
    <mergeCell ref="AS437:AY437"/>
    <mergeCell ref="AS438:AY439"/>
    <mergeCell ref="AS479:AY480"/>
    <mergeCell ref="AS481:AY482"/>
    <mergeCell ref="AT483:AY483"/>
    <mergeCell ref="AS369:AY370"/>
    <mergeCell ref="AS371:AY371"/>
    <mergeCell ref="AS372:AY373"/>
    <mergeCell ref="AS413:AY414"/>
    <mergeCell ref="AS415:AY416"/>
    <mergeCell ref="AT417:AY417"/>
    <mergeCell ref="AS303:AY304"/>
    <mergeCell ref="AS305:AY305"/>
    <mergeCell ref="AS306:AY307"/>
    <mergeCell ref="AS347:AY348"/>
    <mergeCell ref="AS349:AY350"/>
    <mergeCell ref="AT351:AY351"/>
    <mergeCell ref="AS237:AY238"/>
    <mergeCell ref="AS239:AY239"/>
    <mergeCell ref="AS240:AY241"/>
    <mergeCell ref="AS281:AY282"/>
    <mergeCell ref="AS283:AY284"/>
    <mergeCell ref="AT285:AY285"/>
    <mergeCell ref="BH193:BL193"/>
    <mergeCell ref="BG194:BL195"/>
    <mergeCell ref="BG204:BK206"/>
    <mergeCell ref="AS215:AY216"/>
    <mergeCell ref="AS217:AY218"/>
    <mergeCell ref="AT219:AY219"/>
    <mergeCell ref="BG182:BL185"/>
    <mergeCell ref="BH188:BL188"/>
    <mergeCell ref="BH189:BL189"/>
    <mergeCell ref="BH190:BL190"/>
    <mergeCell ref="BH191:BL191"/>
    <mergeCell ref="BH192:BL192"/>
    <mergeCell ref="AT153:AY153"/>
    <mergeCell ref="AS171:AY172"/>
    <mergeCell ref="AS173:AY173"/>
    <mergeCell ref="AS174:AY175"/>
    <mergeCell ref="BG178:BL178"/>
    <mergeCell ref="BF179:BL179"/>
    <mergeCell ref="BF123:BF128"/>
    <mergeCell ref="BG124:BL126"/>
    <mergeCell ref="BF132:BF141"/>
    <mergeCell ref="BG132:BG133"/>
    <mergeCell ref="AS149:AY150"/>
    <mergeCell ref="AS151:AY152"/>
    <mergeCell ref="AS105:AY106"/>
    <mergeCell ref="AS107:AY107"/>
    <mergeCell ref="BG107:BH107"/>
    <mergeCell ref="BI107:BJ107"/>
    <mergeCell ref="AS108:AY109"/>
    <mergeCell ref="BA110:BD111"/>
    <mergeCell ref="BA81:BD81"/>
    <mergeCell ref="AS83:AY84"/>
    <mergeCell ref="BI84:BI85"/>
    <mergeCell ref="BJ84:BJ85"/>
    <mergeCell ref="AS85:AY86"/>
    <mergeCell ref="AT87:AY87"/>
    <mergeCell ref="BJ53:BL55"/>
    <mergeCell ref="BI62:BI63"/>
    <mergeCell ref="BJ62:BJ63"/>
    <mergeCell ref="BK62:BK63"/>
    <mergeCell ref="BF69:BF70"/>
    <mergeCell ref="BA77:BA78"/>
    <mergeCell ref="BB77:BB78"/>
    <mergeCell ref="BC77:BC78"/>
    <mergeCell ref="BF77:BG77"/>
    <mergeCell ref="BH77:BI77"/>
    <mergeCell ref="BA46:BD47"/>
    <mergeCell ref="BA48:BD49"/>
    <mergeCell ref="BA50:BD50"/>
    <mergeCell ref="BJ50:BL50"/>
    <mergeCell ref="BA51:BD52"/>
    <mergeCell ref="BJ51:BL52"/>
    <mergeCell ref="AS39:AY40"/>
    <mergeCell ref="BF40:BL41"/>
    <mergeCell ref="AS41:AY41"/>
    <mergeCell ref="AS42:AY43"/>
    <mergeCell ref="BK44:BK45"/>
    <mergeCell ref="BL44:BL45"/>
    <mergeCell ref="BA30:BB31"/>
    <mergeCell ref="BC30:BC31"/>
    <mergeCell ref="BI31:BI32"/>
    <mergeCell ref="BJ31:BJ32"/>
    <mergeCell ref="BK31:BK32"/>
    <mergeCell ref="BA34:BD35"/>
    <mergeCell ref="AS17:AY18"/>
    <mergeCell ref="BA17:BD18"/>
    <mergeCell ref="BF17:BL19"/>
    <mergeCell ref="AS19:AY20"/>
    <mergeCell ref="BA19:BD21"/>
    <mergeCell ref="AT21:AY21"/>
    <mergeCell ref="AB17:AB18"/>
    <mergeCell ref="AC17:AC18"/>
    <mergeCell ref="AD17:AD18"/>
    <mergeCell ref="AF17:AF18"/>
    <mergeCell ref="AG17:AG18"/>
    <mergeCell ref="AH17:AJ17"/>
    <mergeCell ref="U17:U18"/>
    <mergeCell ref="V17:W18"/>
    <mergeCell ref="X17:X18"/>
    <mergeCell ref="Y17:Y18"/>
    <mergeCell ref="Z17:Z18"/>
    <mergeCell ref="AA17:AA18"/>
    <mergeCell ref="BI4:BI5"/>
    <mergeCell ref="BJ4:BJ5"/>
    <mergeCell ref="BL4:BL5"/>
    <mergeCell ref="BA5:BA10"/>
    <mergeCell ref="X8:Y8"/>
    <mergeCell ref="B10:G11"/>
    <mergeCell ref="H10:H11"/>
    <mergeCell ref="L10:AD11"/>
    <mergeCell ref="H3:H8"/>
    <mergeCell ref="I3:W3"/>
    <mergeCell ref="X3:Y3"/>
    <mergeCell ref="AS3:AU3"/>
    <mergeCell ref="AW3:AY3"/>
    <mergeCell ref="BJ3:BK3"/>
    <mergeCell ref="X4:Y7"/>
    <mergeCell ref="BF4:BF5"/>
    <mergeCell ref="BG4:BG5"/>
    <mergeCell ref="BH4:BH5"/>
  </mergeCells>
  <conditionalFormatting sqref="Q692:Q698">
    <cfRule type="cellIs" dxfId="5" priority="6" operator="notEqual">
      <formula>1</formula>
    </cfRule>
  </conditionalFormatting>
  <conditionalFormatting sqref="Q758:Q771">
    <cfRule type="cellIs" dxfId="4" priority="5" operator="notEqual">
      <formula>1</formula>
    </cfRule>
  </conditionalFormatting>
  <conditionalFormatting sqref="Q824:Q845">
    <cfRule type="cellIs" dxfId="3" priority="4" operator="notEqual">
      <formula>1</formula>
    </cfRule>
  </conditionalFormatting>
  <conditionalFormatting sqref="BG134:BG135">
    <cfRule type="cellIs" dxfId="2" priority="3" operator="notEqual">
      <formula>1</formula>
    </cfRule>
  </conditionalFormatting>
  <conditionalFormatting sqref="BK33:BK35">
    <cfRule type="cellIs" dxfId="1" priority="1" operator="notEqual">
      <formula>1</formula>
    </cfRule>
  </conditionalFormatting>
  <conditionalFormatting sqref="BK64">
    <cfRule type="cellIs" dxfId="0" priority="2" operator="notEqual">
      <formula>1</formula>
    </cfRule>
  </conditionalFormatting>
  <hyperlinks>
    <hyperlink ref="BA12" r:id="rId1" xr:uid="{EA2C9241-CE06-47B3-BAFE-BD94D126218F}"/>
    <hyperlink ref="BJ162" r:id="rId2" xr:uid="{B6DEA534-658C-4686-A7DE-CC3713CAA2D1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72D91-FBE0-45CE-B504-E6E0CE3DD99D}">
  <dimension ref="A1:CP423"/>
  <sheetViews>
    <sheetView zoomScaleNormal="100" workbookViewId="0">
      <selection activeCell="S12" sqref="S12"/>
    </sheetView>
  </sheetViews>
  <sheetFormatPr baseColWidth="10" defaultRowHeight="15" x14ac:dyDescent="0.25"/>
  <cols>
    <col min="1" max="1" width="2.8554687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9.7109375" customWidth="1"/>
    <col min="12" max="12" width="40.7109375" customWidth="1"/>
    <col min="13" max="13" width="5.14062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2" width="11.7109375" customWidth="1"/>
    <col min="23" max="23" width="9.7109375" customWidth="1"/>
    <col min="24" max="24" width="40.7109375" customWidth="1"/>
    <col min="25" max="25" width="5.14062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9.7109375" customWidth="1"/>
    <col min="36" max="36" width="40.7109375" customWidth="1"/>
    <col min="37" max="37" width="5.140625" customWidth="1"/>
    <col min="39" max="39" width="11.42578125" customWidth="1"/>
    <col min="40" max="40" width="7.28515625" style="31" customWidth="1"/>
    <col min="41" max="41" width="4.5703125" style="31" customWidth="1"/>
    <col min="42" max="42" width="11.7109375" style="31" customWidth="1"/>
    <col min="43" max="43" width="3.7109375" style="31" customWidth="1"/>
    <col min="44" max="44" width="4.5703125" style="31" customWidth="1"/>
    <col min="45" max="45" width="11.7109375" style="31" customWidth="1"/>
    <col min="46" max="46" width="3.7109375" style="31" customWidth="1"/>
    <col min="47" max="47" width="4.5703125" style="31" customWidth="1"/>
    <col min="48" max="48" width="11.7109375" style="31" customWidth="1"/>
    <col min="49" max="49" width="3.7109375" style="31" customWidth="1"/>
    <col min="50" max="50" width="4.5703125" style="31" customWidth="1"/>
    <col min="51" max="51" width="11.7109375" style="31" customWidth="1"/>
    <col min="52" max="52" width="3.7109375" style="31" customWidth="1"/>
    <col min="53" max="53" width="4.5703125" style="31" customWidth="1"/>
    <col min="54" max="54" width="11.7109375" style="31" customWidth="1"/>
    <col min="55" max="55" width="3.7109375" style="31" customWidth="1"/>
    <col min="56" max="56" width="4.5703125" style="31" customWidth="1"/>
    <col min="57" max="57" width="11.7109375" style="31" customWidth="1"/>
    <col min="58" max="58" width="3.7109375" style="31" customWidth="1"/>
    <col min="59" max="59" width="4.5703125" style="31" customWidth="1"/>
    <col min="60" max="60" width="11.7109375" style="31" customWidth="1"/>
    <col min="61" max="61" width="3.7109375" style="31" customWidth="1"/>
    <col min="62" max="62" width="4.5703125" style="31" customWidth="1"/>
    <col min="63" max="63" width="11.7109375" style="31" customWidth="1"/>
    <col min="64" max="64" width="3.7109375" style="31" customWidth="1"/>
    <col min="65" max="65" width="4.5703125" style="31" customWidth="1"/>
    <col min="66" max="66" width="11.7109375" style="31" customWidth="1"/>
    <col min="67" max="67" width="5.85546875" style="31" customWidth="1"/>
    <col min="68" max="68" width="4.5703125" style="31" customWidth="1"/>
    <col min="69" max="69" width="40.7109375" style="31" customWidth="1"/>
    <col min="70" max="70" width="4.5703125" style="31" customWidth="1"/>
    <col min="71" max="71" width="40.7109375" style="31" customWidth="1"/>
    <col min="72" max="73" width="2.140625" style="31" customWidth="1"/>
    <col min="74" max="75" width="12.7109375" style="31" customWidth="1"/>
    <col min="76" max="76" width="5.140625" style="31" customWidth="1"/>
    <col min="77" max="91" width="11.42578125" style="31"/>
    <col min="92" max="92" width="8.7109375" style="31" customWidth="1"/>
    <col min="93" max="93" width="11.42578125" style="48"/>
    <col min="94" max="94" width="43.5703125" style="48" customWidth="1"/>
  </cols>
  <sheetData>
    <row r="1" spans="1:94" ht="19.5" customHeight="1" thickBot="1" x14ac:dyDescent="0.3">
      <c r="A1" s="982" t="str">
        <f>ADDRESS(ROW(),COLUMN(),4)</f>
        <v>A1</v>
      </c>
      <c r="B1" s="1470">
        <v>3</v>
      </c>
      <c r="C1" s="1470">
        <v>2</v>
      </c>
      <c r="D1" s="1470">
        <v>2</v>
      </c>
      <c r="E1" s="1470">
        <v>2</v>
      </c>
      <c r="F1" s="1470">
        <v>11</v>
      </c>
      <c r="G1" s="1470">
        <v>11</v>
      </c>
      <c r="H1" s="1470">
        <v>3</v>
      </c>
      <c r="I1" s="1470">
        <v>11</v>
      </c>
      <c r="J1" s="1470">
        <v>11</v>
      </c>
      <c r="K1" s="1470">
        <v>9</v>
      </c>
      <c r="L1" s="1470">
        <v>40</v>
      </c>
      <c r="M1" s="1471" t="s">
        <v>6</v>
      </c>
      <c r="N1" s="1470">
        <v>3</v>
      </c>
      <c r="O1" s="1470">
        <v>2</v>
      </c>
      <c r="P1" s="1470">
        <v>2</v>
      </c>
      <c r="Q1" s="1470">
        <v>2</v>
      </c>
      <c r="R1" s="1470">
        <v>11</v>
      </c>
      <c r="S1" s="1470">
        <v>11</v>
      </c>
      <c r="T1" s="1470">
        <v>3</v>
      </c>
      <c r="U1" s="1470">
        <v>11</v>
      </c>
      <c r="V1" s="1470">
        <v>11</v>
      </c>
      <c r="W1" s="1470">
        <v>9</v>
      </c>
      <c r="X1" s="1470">
        <v>40</v>
      </c>
      <c r="Y1" s="1472" t="s">
        <v>6</v>
      </c>
      <c r="Z1" s="1470">
        <v>3</v>
      </c>
      <c r="AA1" s="1470">
        <v>2</v>
      </c>
      <c r="AB1" s="1470">
        <v>2</v>
      </c>
      <c r="AC1" s="1470">
        <v>2</v>
      </c>
      <c r="AD1" s="1470">
        <v>11</v>
      </c>
      <c r="AE1" s="1470">
        <v>11</v>
      </c>
      <c r="AF1" s="1470">
        <v>3</v>
      </c>
      <c r="AG1" s="1470">
        <v>11</v>
      </c>
      <c r="AH1" s="1470">
        <v>11</v>
      </c>
      <c r="AI1" s="1470">
        <v>9</v>
      </c>
      <c r="AJ1" s="1470">
        <v>40</v>
      </c>
      <c r="AK1" s="1471" t="s">
        <v>6</v>
      </c>
      <c r="AL1" s="5"/>
      <c r="AM1" s="5" t="str">
        <f t="shared" ref="AM1:AN1" si="0">SUBSTITUTE(ADDRESS(1,COLUMN(),4),"1","")</f>
        <v>AM</v>
      </c>
      <c r="AN1" s="5" t="str">
        <f t="shared" si="0"/>
        <v>AN</v>
      </c>
      <c r="AP1" s="5" t="str">
        <f t="shared" ref="AP1:BN1" si="1">SUBSTITUTE(ADDRESS(1,COLUMN(),4),"1","")</f>
        <v>AP</v>
      </c>
      <c r="AS1" s="5" t="str">
        <f t="shared" si="1"/>
        <v>AS</v>
      </c>
      <c r="AV1" s="5" t="str">
        <f t="shared" si="1"/>
        <v>AV</v>
      </c>
      <c r="AY1" s="5" t="str">
        <f t="shared" si="1"/>
        <v>AY</v>
      </c>
      <c r="BB1" s="5" t="str">
        <f t="shared" si="1"/>
        <v>BB</v>
      </c>
      <c r="BE1" s="5" t="str">
        <f t="shared" si="1"/>
        <v>BE</v>
      </c>
      <c r="BH1" s="5" t="str">
        <f t="shared" si="1"/>
        <v>BH</v>
      </c>
      <c r="BK1" s="5" t="str">
        <f t="shared" si="1"/>
        <v>BK</v>
      </c>
      <c r="BN1" s="5" t="str">
        <f t="shared" si="1"/>
        <v>BN</v>
      </c>
      <c r="BQ1" s="5" t="str">
        <f t="shared" ref="BQ1:CM1" si="2">SUBSTITUTE(ADDRESS(1,COLUMN(),4),"1","")</f>
        <v>BQ</v>
      </c>
      <c r="BS1" s="5" t="str">
        <f t="shared" si="2"/>
        <v>BS</v>
      </c>
      <c r="BT1" s="5" t="str">
        <f t="shared" si="2"/>
        <v>BT</v>
      </c>
      <c r="BU1" s="5" t="str">
        <f t="shared" si="2"/>
        <v>BU</v>
      </c>
      <c r="BV1" s="5" t="str">
        <f t="shared" si="2"/>
        <v>BV</v>
      </c>
      <c r="BW1" s="5" t="str">
        <f t="shared" si="2"/>
        <v>BW</v>
      </c>
      <c r="BX1" s="5" t="str">
        <f t="shared" si="2"/>
        <v>BX</v>
      </c>
      <c r="BY1" s="5" t="str">
        <f t="shared" si="2"/>
        <v>BY</v>
      </c>
      <c r="BZ1" s="5" t="str">
        <f t="shared" si="2"/>
        <v>BZ</v>
      </c>
      <c r="CA1" s="5" t="str">
        <f t="shared" si="2"/>
        <v>CA</v>
      </c>
      <c r="CB1" s="5" t="str">
        <f t="shared" si="2"/>
        <v>CB</v>
      </c>
      <c r="CC1" s="5" t="str">
        <f t="shared" si="2"/>
        <v>CC</v>
      </c>
      <c r="CD1" s="5" t="str">
        <f t="shared" si="2"/>
        <v>CD</v>
      </c>
      <c r="CE1" s="5" t="str">
        <f t="shared" si="2"/>
        <v>CE</v>
      </c>
      <c r="CF1" s="5" t="str">
        <f t="shared" si="2"/>
        <v>CF</v>
      </c>
      <c r="CG1" s="5" t="str">
        <f t="shared" si="2"/>
        <v>CG</v>
      </c>
      <c r="CH1" s="5" t="str">
        <f t="shared" si="2"/>
        <v>CH</v>
      </c>
      <c r="CI1" s="5" t="str">
        <f t="shared" si="2"/>
        <v>CI</v>
      </c>
      <c r="CJ1" s="5" t="str">
        <f t="shared" si="2"/>
        <v>CJ</v>
      </c>
      <c r="CK1" s="5" t="str">
        <f t="shared" si="2"/>
        <v>CK</v>
      </c>
      <c r="CL1" s="5" t="str">
        <f t="shared" si="2"/>
        <v>CL</v>
      </c>
      <c r="CM1" s="5" t="str">
        <f t="shared" si="2"/>
        <v>CM</v>
      </c>
      <c r="CN1" s="4">
        <v>1</v>
      </c>
      <c r="CO1" s="5" t="str">
        <f>SUBSTITUTE(ADDRESS(1,COLUMN(),4),"1","")</f>
        <v>CO</v>
      </c>
      <c r="CP1" s="6" t="str">
        <f>SUBSTITUTE(ADDRESS(1,COLUMN(),4),"1","")</f>
        <v>CP</v>
      </c>
    </row>
    <row r="2" spans="1:94" s="1473" customFormat="1" ht="15" customHeight="1" thickBot="1" x14ac:dyDescent="0.3">
      <c r="B2" s="3489" t="s">
        <v>1</v>
      </c>
      <c r="C2" s="1474"/>
      <c r="D2" s="1475"/>
      <c r="E2" s="1476"/>
      <c r="F2" s="1477" t="s">
        <v>24</v>
      </c>
      <c r="G2" s="1475"/>
      <c r="H2" s="1478"/>
      <c r="I2" s="1478"/>
      <c r="J2" s="1479"/>
      <c r="K2" s="1476"/>
      <c r="L2" s="1480" t="s">
        <v>1157</v>
      </c>
      <c r="M2" s="1471" t="s">
        <v>6</v>
      </c>
      <c r="N2" s="3489" t="s">
        <v>1</v>
      </c>
      <c r="O2" s="1474"/>
      <c r="P2" s="1475"/>
      <c r="Q2" s="1476"/>
      <c r="R2" s="1477" t="s">
        <v>24</v>
      </c>
      <c r="S2" s="1475"/>
      <c r="T2" s="1478"/>
      <c r="U2" s="1478"/>
      <c r="V2" s="1479"/>
      <c r="W2" s="1476"/>
      <c r="X2" s="1480" t="s">
        <v>1157</v>
      </c>
      <c r="Y2" s="1472" t="s">
        <v>6</v>
      </c>
      <c r="Z2" s="3489" t="s">
        <v>1</v>
      </c>
      <c r="AA2" s="1474"/>
      <c r="AB2" s="1475"/>
      <c r="AC2" s="1476"/>
      <c r="AD2" s="1477" t="s">
        <v>24</v>
      </c>
      <c r="AE2" s="1475"/>
      <c r="AF2" s="1478"/>
      <c r="AG2" s="1478"/>
      <c r="AH2" s="1479"/>
      <c r="AI2" s="1476"/>
      <c r="AJ2" s="1480" t="s">
        <v>1157</v>
      </c>
      <c r="AK2" s="1471" t="s">
        <v>6</v>
      </c>
      <c r="AL2" s="9"/>
      <c r="AM2" s="9">
        <f t="shared" ref="AM2:AN2" ca="1" si="3">CELL("largeur",AM2)</f>
        <v>11</v>
      </c>
      <c r="AN2" s="9">
        <f t="shared" ca="1" si="3"/>
        <v>7</v>
      </c>
      <c r="AO2" s="31"/>
      <c r="AP2" s="9">
        <f t="shared" ref="AP2:BN2" ca="1" si="4">CELL("largeur",AP2)</f>
        <v>11</v>
      </c>
      <c r="AQ2" s="31"/>
      <c r="AR2" s="31"/>
      <c r="AS2" s="9">
        <f t="shared" ca="1" si="4"/>
        <v>11</v>
      </c>
      <c r="AT2" s="31"/>
      <c r="AU2" s="31"/>
      <c r="AV2" s="9">
        <f t="shared" ca="1" si="4"/>
        <v>11</v>
      </c>
      <c r="AW2" s="31"/>
      <c r="AX2" s="31"/>
      <c r="AY2" s="9">
        <f t="shared" ca="1" si="4"/>
        <v>11</v>
      </c>
      <c r="AZ2" s="31"/>
      <c r="BA2" s="31"/>
      <c r="BB2" s="9">
        <f t="shared" ca="1" si="4"/>
        <v>11</v>
      </c>
      <c r="BC2" s="31"/>
      <c r="BD2" s="31"/>
      <c r="BE2" s="9">
        <f t="shared" ca="1" si="4"/>
        <v>11</v>
      </c>
      <c r="BF2" s="31"/>
      <c r="BG2" s="31"/>
      <c r="BH2" s="9">
        <f t="shared" ca="1" si="4"/>
        <v>11</v>
      </c>
      <c r="BI2" s="31"/>
      <c r="BJ2" s="31"/>
      <c r="BK2" s="9">
        <f t="shared" ca="1" si="4"/>
        <v>11</v>
      </c>
      <c r="BL2" s="31"/>
      <c r="BM2" s="31"/>
      <c r="BN2" s="9">
        <f t="shared" ca="1" si="4"/>
        <v>11</v>
      </c>
      <c r="BO2" s="31"/>
      <c r="BP2" s="31"/>
      <c r="BQ2" s="9">
        <f t="shared" ref="BQ2:CM2" ca="1" si="5">CELL("largeur",BQ2)</f>
        <v>40</v>
      </c>
      <c r="BR2" s="31"/>
      <c r="BS2" s="9">
        <f t="shared" ca="1" si="5"/>
        <v>40</v>
      </c>
      <c r="BT2" s="9">
        <f t="shared" ca="1" si="5"/>
        <v>1</v>
      </c>
      <c r="BU2" s="9">
        <f t="shared" ca="1" si="5"/>
        <v>1</v>
      </c>
      <c r="BV2" s="9">
        <f t="shared" ca="1" si="5"/>
        <v>12</v>
      </c>
      <c r="BW2" s="9">
        <f t="shared" ca="1" si="5"/>
        <v>12</v>
      </c>
      <c r="BX2" s="9">
        <f t="shared" ca="1" si="5"/>
        <v>4</v>
      </c>
      <c r="BY2" s="9">
        <f t="shared" ca="1" si="5"/>
        <v>11</v>
      </c>
      <c r="BZ2" s="9">
        <f t="shared" ca="1" si="5"/>
        <v>11</v>
      </c>
      <c r="CA2" s="9">
        <f t="shared" ca="1" si="5"/>
        <v>11</v>
      </c>
      <c r="CB2" s="9">
        <f t="shared" ca="1" si="5"/>
        <v>11</v>
      </c>
      <c r="CC2" s="9">
        <f t="shared" ca="1" si="5"/>
        <v>11</v>
      </c>
      <c r="CD2" s="9">
        <f t="shared" ca="1" si="5"/>
        <v>11</v>
      </c>
      <c r="CE2" s="9">
        <f t="shared" ca="1" si="5"/>
        <v>11</v>
      </c>
      <c r="CF2" s="9">
        <f t="shared" ca="1" si="5"/>
        <v>11</v>
      </c>
      <c r="CG2" s="9">
        <f t="shared" ca="1" si="5"/>
        <v>11</v>
      </c>
      <c r="CH2" s="9">
        <f t="shared" ca="1" si="5"/>
        <v>11</v>
      </c>
      <c r="CI2" s="9">
        <f t="shared" ca="1" si="5"/>
        <v>11</v>
      </c>
      <c r="CJ2" s="9">
        <f t="shared" ca="1" si="5"/>
        <v>11</v>
      </c>
      <c r="CK2" s="9">
        <f t="shared" ca="1" si="5"/>
        <v>11</v>
      </c>
      <c r="CL2" s="9">
        <f t="shared" ca="1" si="5"/>
        <v>11</v>
      </c>
      <c r="CM2" s="9">
        <f t="shared" ca="1" si="5"/>
        <v>11</v>
      </c>
      <c r="CN2" s="4">
        <v>1</v>
      </c>
      <c r="CO2" s="10"/>
      <c r="CP2" s="10" t="s">
        <v>0</v>
      </c>
    </row>
    <row r="3" spans="1:94" ht="15" customHeight="1" x14ac:dyDescent="0.25">
      <c r="B3" s="3490"/>
      <c r="C3" s="1481"/>
      <c r="D3" s="1482"/>
      <c r="E3" s="16"/>
      <c r="F3" s="3492" t="s">
        <v>1160</v>
      </c>
      <c r="G3" s="3492"/>
      <c r="H3" s="1483"/>
      <c r="I3" s="1483"/>
      <c r="J3" s="16"/>
      <c r="K3" s="1484"/>
      <c r="L3" s="3485" t="s">
        <v>721</v>
      </c>
      <c r="M3" s="1471" t="s">
        <v>6</v>
      </c>
      <c r="N3" s="3490"/>
      <c r="O3" s="1481"/>
      <c r="P3" s="1482"/>
      <c r="Q3" s="16"/>
      <c r="R3" s="3494" t="s">
        <v>1159</v>
      </c>
      <c r="S3" s="3494"/>
      <c r="T3" s="1483"/>
      <c r="U3" s="1483"/>
      <c r="V3" s="16"/>
      <c r="W3" s="1484"/>
      <c r="X3" s="3485" t="s">
        <v>720</v>
      </c>
      <c r="Y3" s="1472" t="s">
        <v>6</v>
      </c>
      <c r="Z3" s="3490"/>
      <c r="AA3" s="1481"/>
      <c r="AB3" s="1482"/>
      <c r="AC3" s="16"/>
      <c r="AD3" s="3483" t="s">
        <v>1158</v>
      </c>
      <c r="AE3" s="3483"/>
      <c r="AF3" s="1483"/>
      <c r="AG3" s="1483"/>
      <c r="AH3" s="16"/>
      <c r="AI3" s="1484"/>
      <c r="AJ3" s="3485" t="s">
        <v>18</v>
      </c>
      <c r="AK3" s="1471" t="s">
        <v>6</v>
      </c>
      <c r="CH3" s="118" t="s">
        <v>1161</v>
      </c>
      <c r="CI3" s="104"/>
      <c r="CJ3" s="104"/>
      <c r="CK3" s="104"/>
      <c r="CL3" s="104"/>
      <c r="CM3" s="104"/>
      <c r="CN3" s="4">
        <v>1</v>
      </c>
      <c r="CO3" s="17">
        <f ca="1">COUNTA(A1:CN423) + COUNTBLANK(A1:CN423)</f>
        <v>38941</v>
      </c>
      <c r="CP3" s="18" t="str">
        <f>"cellules entre"&amp;" " &amp;A1&amp;" et  "&amp;CN423</f>
        <v>cellules entre A1 et  CN423</v>
      </c>
    </row>
    <row r="4" spans="1:94" ht="21" customHeight="1" x14ac:dyDescent="0.25">
      <c r="B4" s="3490"/>
      <c r="C4" s="1481"/>
      <c r="D4" s="1485"/>
      <c r="E4" s="16"/>
      <c r="F4" s="3493"/>
      <c r="G4" s="3493"/>
      <c r="H4" s="1486"/>
      <c r="I4" s="1486"/>
      <c r="J4" s="1487"/>
      <c r="K4" s="1487"/>
      <c r="L4" s="3485"/>
      <c r="M4" s="1471" t="s">
        <v>6</v>
      </c>
      <c r="N4" s="3490"/>
      <c r="O4" s="1481"/>
      <c r="P4" s="1485"/>
      <c r="Q4" s="16"/>
      <c r="R4" s="3495"/>
      <c r="S4" s="3495"/>
      <c r="T4" s="1486"/>
      <c r="U4" s="1486"/>
      <c r="V4" s="1487"/>
      <c r="W4" s="1487"/>
      <c r="X4" s="3485"/>
      <c r="Y4" s="1472" t="s">
        <v>6</v>
      </c>
      <c r="Z4" s="3490"/>
      <c r="AA4" s="1481"/>
      <c r="AB4" s="1485"/>
      <c r="AC4" s="16"/>
      <c r="AD4" s="3484"/>
      <c r="AE4" s="3484"/>
      <c r="AF4" s="1486"/>
      <c r="AG4" s="1486"/>
      <c r="AH4" s="1487"/>
      <c r="AI4" s="1487"/>
      <c r="AJ4" s="3485"/>
      <c r="AK4" s="1471" t="s">
        <v>6</v>
      </c>
      <c r="CH4" s="1488" t="s">
        <v>1162</v>
      </c>
      <c r="CI4" s="3486" t="s">
        <v>1163</v>
      </c>
      <c r="CJ4" s="3486"/>
      <c r="CK4" s="3486"/>
      <c r="CL4" s="104"/>
      <c r="CM4" s="104"/>
      <c r="CN4" s="4">
        <v>1</v>
      </c>
      <c r="CO4" s="17">
        <f ca="1">COUNTA(A1:CN423)</f>
        <v>3294</v>
      </c>
      <c r="CP4" s="18" t="s">
        <v>3</v>
      </c>
    </row>
    <row r="5" spans="1:94" ht="21.75" customHeight="1" x14ac:dyDescent="0.25">
      <c r="B5" s="3490"/>
      <c r="C5" s="1481"/>
      <c r="D5" s="3487" t="s">
        <v>1164</v>
      </c>
      <c r="E5" s="3487"/>
      <c r="F5" s="3487"/>
      <c r="G5" s="3487"/>
      <c r="H5" s="3487"/>
      <c r="I5" s="3487"/>
      <c r="J5" s="3487"/>
      <c r="K5" s="3487"/>
      <c r="L5" s="3485"/>
      <c r="M5" s="1471" t="s">
        <v>6</v>
      </c>
      <c r="N5" s="3490"/>
      <c r="O5" s="1481"/>
      <c r="P5" s="3487" t="s">
        <v>1164</v>
      </c>
      <c r="Q5" s="3487"/>
      <c r="R5" s="3487"/>
      <c r="S5" s="3487"/>
      <c r="T5" s="3487"/>
      <c r="U5" s="3487"/>
      <c r="V5" s="3487"/>
      <c r="W5" s="3487"/>
      <c r="X5" s="3485"/>
      <c r="Y5" s="1472" t="s">
        <v>6</v>
      </c>
      <c r="Z5" s="3490"/>
      <c r="AA5" s="1481"/>
      <c r="AB5" s="3487" t="s">
        <v>1164</v>
      </c>
      <c r="AC5" s="3487"/>
      <c r="AD5" s="3487"/>
      <c r="AE5" s="3487"/>
      <c r="AF5" s="3487"/>
      <c r="AG5" s="3487"/>
      <c r="AH5" s="3487"/>
      <c r="AI5" s="3487"/>
      <c r="AJ5" s="3485"/>
      <c r="AK5" s="1471" t="s">
        <v>6</v>
      </c>
      <c r="CH5" s="118" t="s">
        <v>1165</v>
      </c>
      <c r="CI5" s="104"/>
      <c r="CJ5" s="104"/>
      <c r="CK5" s="104"/>
      <c r="CL5" s="104"/>
      <c r="CM5" s="104"/>
      <c r="CN5" s="4">
        <v>1</v>
      </c>
      <c r="CO5" s="17">
        <f ca="1">COUNTBLANK(A1:CN423)</f>
        <v>35647</v>
      </c>
      <c r="CP5" s="18" t="s">
        <v>4</v>
      </c>
    </row>
    <row r="6" spans="1:94" ht="33" customHeight="1" x14ac:dyDescent="0.25">
      <c r="B6" s="3490"/>
      <c r="C6" s="1481"/>
      <c r="D6" s="3487"/>
      <c r="E6" s="3487"/>
      <c r="F6" s="3487"/>
      <c r="G6" s="3487"/>
      <c r="H6" s="3487"/>
      <c r="I6" s="3487"/>
      <c r="J6" s="3487"/>
      <c r="K6" s="3487"/>
      <c r="L6" s="3485"/>
      <c r="M6" s="1471" t="s">
        <v>6</v>
      </c>
      <c r="N6" s="3490"/>
      <c r="O6" s="1481"/>
      <c r="P6" s="3487"/>
      <c r="Q6" s="3487"/>
      <c r="R6" s="3487"/>
      <c r="S6" s="3487"/>
      <c r="T6" s="3487"/>
      <c r="U6" s="3487"/>
      <c r="V6" s="3487"/>
      <c r="W6" s="3487"/>
      <c r="X6" s="3485"/>
      <c r="Y6" s="1472" t="s">
        <v>6</v>
      </c>
      <c r="Z6" s="3490"/>
      <c r="AA6" s="1481"/>
      <c r="AB6" s="3487"/>
      <c r="AC6" s="3487"/>
      <c r="AD6" s="3487"/>
      <c r="AE6" s="3487"/>
      <c r="AF6" s="3487"/>
      <c r="AG6" s="3487"/>
      <c r="AH6" s="3487"/>
      <c r="AI6" s="3487"/>
      <c r="AJ6" s="3485"/>
      <c r="AK6" s="1471" t="s">
        <v>6</v>
      </c>
      <c r="CH6" s="1488" t="s">
        <v>1162</v>
      </c>
      <c r="CI6" s="3486" t="s">
        <v>1166</v>
      </c>
      <c r="CJ6" s="3486"/>
      <c r="CK6" s="3486"/>
      <c r="CL6" s="104"/>
      <c r="CM6" s="104"/>
      <c r="CN6" s="4">
        <v>1</v>
      </c>
      <c r="CO6" s="17">
        <f>SUM(CN1:CN421)+2</f>
        <v>423</v>
      </c>
      <c r="CP6" s="18" t="s">
        <v>7</v>
      </c>
    </row>
    <row r="7" spans="1:94" ht="18" customHeight="1" thickBot="1" x14ac:dyDescent="0.3">
      <c r="B7" s="3491"/>
      <c r="C7" s="1489"/>
      <c r="D7" s="3488"/>
      <c r="E7" s="3488"/>
      <c r="F7" s="3488"/>
      <c r="G7" s="3488"/>
      <c r="H7" s="3488"/>
      <c r="I7" s="3488"/>
      <c r="J7" s="3488"/>
      <c r="K7" s="3488"/>
      <c r="L7" s="1490"/>
      <c r="M7" s="1471" t="s">
        <v>6</v>
      </c>
      <c r="N7" s="3491"/>
      <c r="O7" s="1489"/>
      <c r="P7" s="3488"/>
      <c r="Q7" s="3488"/>
      <c r="R7" s="3488"/>
      <c r="S7" s="3488"/>
      <c r="T7" s="3488"/>
      <c r="U7" s="3488"/>
      <c r="V7" s="3488"/>
      <c r="W7" s="3488"/>
      <c r="X7" s="1490"/>
      <c r="Y7" s="1472" t="s">
        <v>6</v>
      </c>
      <c r="Z7" s="3491"/>
      <c r="AA7" s="1489"/>
      <c r="AB7" s="3488"/>
      <c r="AC7" s="3488"/>
      <c r="AD7" s="3488"/>
      <c r="AE7" s="3488"/>
      <c r="AF7" s="3488"/>
      <c r="AG7" s="3488"/>
      <c r="AH7" s="3488"/>
      <c r="AI7" s="3488"/>
      <c r="AJ7" s="1490"/>
      <c r="AK7" s="1471" t="s">
        <v>6</v>
      </c>
      <c r="CH7" s="118" t="s">
        <v>1167</v>
      </c>
      <c r="CI7" s="104"/>
      <c r="CJ7" s="104"/>
      <c r="CK7" s="104"/>
      <c r="CL7" s="104"/>
      <c r="CM7" s="104"/>
      <c r="CN7" s="4">
        <v>1</v>
      </c>
      <c r="CO7" s="17">
        <f>SUM(A423:CM423)+1</f>
        <v>91</v>
      </c>
      <c r="CP7" s="18" t="s">
        <v>10</v>
      </c>
    </row>
    <row r="8" spans="1:94" ht="33" customHeight="1" x14ac:dyDescent="0.25">
      <c r="B8" s="9" t="s">
        <v>18</v>
      </c>
      <c r="C8" s="9"/>
      <c r="D8" s="1491" t="s">
        <v>5</v>
      </c>
      <c r="E8" s="1492" t="str">
        <f ca="1">CELL("nomfichier")</f>
        <v>C:\Users\Joel\Desktop\ccr17.envoyé\[ff.B.16.colonnes.22.03.2025.xlsx]Répertoire.B.10.recettes</v>
      </c>
      <c r="F8" s="37"/>
      <c r="G8" s="37"/>
      <c r="H8" s="37"/>
      <c r="I8" s="37"/>
      <c r="J8" s="37"/>
      <c r="K8" s="37"/>
      <c r="L8" s="37"/>
      <c r="M8" s="1471" t="s">
        <v>6</v>
      </c>
      <c r="N8" s="37"/>
      <c r="O8" s="37"/>
      <c r="P8" s="37"/>
      <c r="Q8" s="37"/>
      <c r="R8" s="1493" t="str">
        <f ca="1">"Page N°"&amp;_xlfn.SHEET()</f>
        <v>Page N°15</v>
      </c>
      <c r="S8" s="1494" t="s">
        <v>1168</v>
      </c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1471" t="s">
        <v>6</v>
      </c>
      <c r="AM8" t="s">
        <v>6</v>
      </c>
      <c r="AO8" s="1495"/>
      <c r="BP8" s="1495"/>
      <c r="CH8" s="1488" t="s">
        <v>1162</v>
      </c>
      <c r="CI8" s="3486" t="s">
        <v>1169</v>
      </c>
      <c r="CJ8" s="3486"/>
      <c r="CK8" s="3486"/>
      <c r="CL8" s="104"/>
      <c r="CM8" s="104"/>
      <c r="CN8" s="4">
        <v>1</v>
      </c>
    </row>
    <row r="9" spans="1:94" s="438" customFormat="1" ht="15.75" customHeight="1" x14ac:dyDescent="0.25">
      <c r="A9"/>
      <c r="B9" s="16"/>
      <c r="C9" s="16"/>
      <c r="D9" s="1496" t="s">
        <v>1170</v>
      </c>
      <c r="E9" s="16"/>
      <c r="F9" s="37"/>
      <c r="G9" s="37"/>
      <c r="H9" s="37"/>
      <c r="I9" s="37"/>
      <c r="J9" s="37"/>
      <c r="K9" s="37"/>
      <c r="L9" s="37"/>
      <c r="M9" s="16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1471" t="s">
        <v>6</v>
      </c>
      <c r="AM9"/>
      <c r="AN9" s="31"/>
      <c r="AO9" s="1495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1495"/>
      <c r="BT9" s="31"/>
      <c r="BU9" s="31"/>
      <c r="BV9" s="1497">
        <v>1</v>
      </c>
      <c r="BW9" s="1497">
        <v>1</v>
      </c>
      <c r="BX9" s="31"/>
      <c r="BY9" s="3496" t="s">
        <v>1171</v>
      </c>
      <c r="BZ9" s="3496"/>
      <c r="CA9" s="3496"/>
      <c r="CB9" s="3496"/>
      <c r="CC9" s="3496"/>
      <c r="CD9" s="3496"/>
      <c r="CE9" s="3496"/>
      <c r="CF9" s="3496"/>
      <c r="CG9" s="31"/>
      <c r="CH9" s="118" t="s">
        <v>1172</v>
      </c>
      <c r="CI9" s="118"/>
      <c r="CJ9" s="118"/>
      <c r="CK9" s="118"/>
      <c r="CL9" s="118"/>
      <c r="CM9" s="104"/>
      <c r="CN9" s="4">
        <v>1</v>
      </c>
      <c r="CO9" s="48"/>
      <c r="CP9" s="48"/>
    </row>
    <row r="10" spans="1:94" s="438" customFormat="1" ht="33" customHeight="1" x14ac:dyDescent="0.25">
      <c r="A10"/>
      <c r="B10" s="16"/>
      <c r="C10" s="16"/>
      <c r="D10" s="1496" t="s">
        <v>1173</v>
      </c>
      <c r="E10" s="16"/>
      <c r="F10" s="37"/>
      <c r="G10" s="37"/>
      <c r="H10" s="37"/>
      <c r="I10" s="37"/>
      <c r="J10" s="37"/>
      <c r="K10" s="37"/>
      <c r="L10" s="37"/>
      <c r="M10" s="1471" t="s">
        <v>6</v>
      </c>
      <c r="N10" s="37"/>
      <c r="O10" s="37"/>
      <c r="P10" s="37"/>
      <c r="Q10" s="37"/>
      <c r="R10" s="37"/>
      <c r="S10" s="37"/>
      <c r="T10" s="37"/>
      <c r="U10" s="16"/>
      <c r="V10" s="16"/>
      <c r="W10" s="16"/>
      <c r="X10" s="16"/>
      <c r="Y10" s="1472" t="s">
        <v>6</v>
      </c>
      <c r="Z10" s="37"/>
      <c r="AA10" s="16"/>
      <c r="AB10" s="1482" t="s">
        <v>1174</v>
      </c>
      <c r="AC10" s="16"/>
      <c r="AD10" s="37"/>
      <c r="AE10" s="37"/>
      <c r="AF10" s="37"/>
      <c r="AG10" s="37"/>
      <c r="AH10" s="37"/>
      <c r="AI10" s="37"/>
      <c r="AJ10" s="37"/>
      <c r="AK10" s="1471" t="s">
        <v>6</v>
      </c>
      <c r="AM10"/>
      <c r="AN10" s="31"/>
      <c r="AO10" s="1495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1495"/>
      <c r="BT10" s="31"/>
      <c r="BU10" s="31"/>
      <c r="BV10" s="1499" t="s">
        <v>1175</v>
      </c>
      <c r="BW10" s="118"/>
      <c r="BX10" s="31"/>
      <c r="BY10" s="1498"/>
      <c r="BZ10" s="1498"/>
      <c r="CA10" s="1498"/>
      <c r="CB10" s="1498"/>
      <c r="CC10" s="1498"/>
      <c r="CD10" s="1498"/>
      <c r="CE10" s="1500" t="str">
        <f ca="1">"Page "&amp;_xlfn.SHEET()&amp;" sur "&amp;_xlfn.SHEETS()</f>
        <v>Page 15 sur 19</v>
      </c>
      <c r="CF10" s="1500"/>
      <c r="CG10" s="31"/>
      <c r="CH10" s="1488" t="s">
        <v>1162</v>
      </c>
      <c r="CI10" s="1501" t="s">
        <v>1176</v>
      </c>
      <c r="CJ10" s="118"/>
      <c r="CK10" s="118"/>
      <c r="CL10" s="104"/>
      <c r="CM10" s="104"/>
      <c r="CN10" s="4">
        <v>1</v>
      </c>
      <c r="CO10" s="48"/>
      <c r="CP10" s="48"/>
    </row>
    <row r="11" spans="1:94" s="438" customFormat="1" ht="15.75" customHeight="1" x14ac:dyDescent="0.25">
      <c r="A11"/>
      <c r="B11" s="16"/>
      <c r="C11" s="16"/>
      <c r="D11" s="1496" t="s">
        <v>1177</v>
      </c>
      <c r="E11" s="16"/>
      <c r="F11" s="37"/>
      <c r="G11" s="37"/>
      <c r="H11" s="37"/>
      <c r="I11" s="37"/>
      <c r="J11" s="37"/>
      <c r="K11" s="37"/>
      <c r="L11" s="37"/>
      <c r="M11" s="1471" t="s">
        <v>6</v>
      </c>
      <c r="N11" s="37"/>
      <c r="O11" s="37"/>
      <c r="P11" s="37"/>
      <c r="Q11" s="37"/>
      <c r="R11" s="37"/>
      <c r="S11" s="37"/>
      <c r="T11" s="37"/>
      <c r="U11" s="37"/>
      <c r="V11" s="37"/>
      <c r="W11" s="16"/>
      <c r="X11" s="16"/>
      <c r="Y11" s="1472" t="s">
        <v>6</v>
      </c>
      <c r="Z11" s="37"/>
      <c r="AA11" s="16"/>
      <c r="AB11" s="1482" t="s">
        <v>1178</v>
      </c>
      <c r="AC11" s="16"/>
      <c r="AD11" s="37"/>
      <c r="AE11" s="37"/>
      <c r="AF11" s="37"/>
      <c r="AG11" s="37"/>
      <c r="AH11" s="37"/>
      <c r="AI11" s="37"/>
      <c r="AJ11" s="37"/>
      <c r="AK11" s="1471" t="s">
        <v>6</v>
      </c>
      <c r="AM11"/>
      <c r="AN11" s="31"/>
      <c r="AO11" s="1495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1495"/>
      <c r="BT11" s="31"/>
      <c r="BU11" s="31"/>
      <c r="BV11" s="3497" t="s">
        <v>1179</v>
      </c>
      <c r="BW11" s="3497"/>
      <c r="BX11" s="31"/>
      <c r="BY11" s="1502">
        <v>1</v>
      </c>
      <c r="BZ11" s="1503">
        <v>2</v>
      </c>
      <c r="CA11" s="1504">
        <v>3</v>
      </c>
      <c r="CB11" s="1505">
        <v>4</v>
      </c>
      <c r="CC11" s="1506">
        <v>5</v>
      </c>
      <c r="CD11" s="1507">
        <v>6</v>
      </c>
      <c r="CE11" s="1508">
        <v>7</v>
      </c>
      <c r="CF11" s="1509">
        <v>8</v>
      </c>
      <c r="CG11" s="31"/>
      <c r="CH11" s="118" t="s">
        <v>1180</v>
      </c>
      <c r="CI11" s="118"/>
      <c r="CJ11" s="118"/>
      <c r="CK11" s="118"/>
      <c r="CL11" s="104"/>
      <c r="CM11" s="104"/>
      <c r="CN11" s="4">
        <v>1</v>
      </c>
      <c r="CO11" s="48"/>
      <c r="CP11" s="48"/>
    </row>
    <row r="12" spans="1:94" s="438" customFormat="1" ht="33" customHeight="1" x14ac:dyDescent="0.25">
      <c r="A12"/>
      <c r="B12" s="16"/>
      <c r="C12" s="16"/>
      <c r="D12" s="1496" t="s">
        <v>1181</v>
      </c>
      <c r="E12" s="16"/>
      <c r="F12" s="37"/>
      <c r="G12" s="37"/>
      <c r="H12" s="37"/>
      <c r="I12" s="37"/>
      <c r="J12" s="37"/>
      <c r="K12" s="37"/>
      <c r="L12" s="37"/>
      <c r="M12" s="1471" t="s">
        <v>6</v>
      </c>
      <c r="N12" s="37"/>
      <c r="O12" s="37"/>
      <c r="P12" s="37"/>
      <c r="Q12" s="37"/>
      <c r="R12" s="37"/>
      <c r="S12" s="37"/>
      <c r="T12" s="37"/>
      <c r="U12" s="37"/>
      <c r="V12" s="37"/>
      <c r="W12" s="454" t="s">
        <v>1182</v>
      </c>
      <c r="X12" s="16"/>
      <c r="Y12" s="1472" t="s">
        <v>6</v>
      </c>
      <c r="Z12" s="37"/>
      <c r="AA12" s="16"/>
      <c r="AB12" s="1485" t="s">
        <v>1183</v>
      </c>
      <c r="AC12" s="16"/>
      <c r="AD12" s="37"/>
      <c r="AE12" s="37"/>
      <c r="AF12" s="37"/>
      <c r="AG12" s="37"/>
      <c r="AH12" s="37"/>
      <c r="AI12" s="37"/>
      <c r="AJ12" s="37"/>
      <c r="AK12" s="1471" t="s">
        <v>6</v>
      </c>
      <c r="AM12"/>
      <c r="AN12" s="31"/>
      <c r="AO12" s="1495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1495"/>
      <c r="BT12" s="31"/>
      <c r="BU12" s="31"/>
      <c r="BV12" s="3498" t="s">
        <v>1184</v>
      </c>
      <c r="BW12" s="3499"/>
      <c r="BX12" s="31"/>
      <c r="BY12" s="1510">
        <v>9</v>
      </c>
      <c r="BZ12" s="1511">
        <v>10</v>
      </c>
      <c r="CA12" s="1512">
        <v>11</v>
      </c>
      <c r="CB12" s="1513">
        <v>12</v>
      </c>
      <c r="CC12" s="1514">
        <v>13</v>
      </c>
      <c r="CD12" s="1515">
        <v>14</v>
      </c>
      <c r="CE12" s="1516">
        <v>15</v>
      </c>
      <c r="CF12" s="1517">
        <v>16</v>
      </c>
      <c r="CG12" s="31"/>
      <c r="CH12" s="1488" t="s">
        <v>1162</v>
      </c>
      <c r="CI12" s="1501" t="s">
        <v>1185</v>
      </c>
      <c r="CJ12" s="118"/>
      <c r="CK12" s="118"/>
      <c r="CL12" s="104"/>
      <c r="CM12" s="104"/>
      <c r="CN12" s="4">
        <v>1</v>
      </c>
      <c r="CO12" s="48"/>
      <c r="CP12" s="48"/>
    </row>
    <row r="13" spans="1:94" s="438" customFormat="1" ht="15.75" customHeight="1" x14ac:dyDescent="0.25">
      <c r="A13"/>
      <c r="B13" s="16"/>
      <c r="C13" s="16"/>
      <c r="D13" s="1518" t="s">
        <v>1186</v>
      </c>
      <c r="E13" s="16"/>
      <c r="F13" s="37"/>
      <c r="G13" s="37"/>
      <c r="H13" s="37"/>
      <c r="I13" s="37"/>
      <c r="J13" s="37"/>
      <c r="K13" s="37"/>
      <c r="L13" s="37"/>
      <c r="M13" s="1471" t="s">
        <v>6</v>
      </c>
      <c r="N13" s="37"/>
      <c r="O13" s="37"/>
      <c r="P13" s="37"/>
      <c r="Q13" s="37"/>
      <c r="R13" s="37"/>
      <c r="S13" s="37"/>
      <c r="T13" s="37"/>
      <c r="U13" s="37"/>
      <c r="V13" s="37"/>
      <c r="W13" s="1519" t="s">
        <v>226</v>
      </c>
      <c r="X13" s="37"/>
      <c r="Y13" s="1472" t="s">
        <v>6</v>
      </c>
      <c r="Z13" s="37"/>
      <c r="AA13" s="16"/>
      <c r="AB13" s="1518" t="s">
        <v>1186</v>
      </c>
      <c r="AC13" s="16"/>
      <c r="AD13" s="37"/>
      <c r="AE13" s="37"/>
      <c r="AF13" s="37"/>
      <c r="AG13" s="37"/>
      <c r="AH13" s="37"/>
      <c r="AI13" s="37"/>
      <c r="AJ13" s="37"/>
      <c r="AK13" s="1471" t="s">
        <v>6</v>
      </c>
      <c r="AM13"/>
      <c r="AN13" s="31"/>
      <c r="AO13" s="1495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1495"/>
      <c r="BT13" s="31"/>
      <c r="BU13" s="31"/>
      <c r="BV13" s="3500"/>
      <c r="BW13" s="3501"/>
      <c r="BX13" s="31"/>
      <c r="BY13" s="1520">
        <v>17</v>
      </c>
      <c r="BZ13" s="1521">
        <v>18</v>
      </c>
      <c r="CA13" s="1522">
        <v>19</v>
      </c>
      <c r="CB13" s="1523">
        <v>20</v>
      </c>
      <c r="CC13" s="1524">
        <v>21</v>
      </c>
      <c r="CD13" s="1525">
        <v>22</v>
      </c>
      <c r="CE13" s="1526">
        <v>23</v>
      </c>
      <c r="CF13" s="1527">
        <v>24</v>
      </c>
      <c r="CG13" s="31"/>
      <c r="CH13" s="118" t="s">
        <v>1187</v>
      </c>
      <c r="CI13" s="118"/>
      <c r="CJ13" s="118"/>
      <c r="CK13" s="118"/>
      <c r="CL13" s="104"/>
      <c r="CM13" s="104"/>
      <c r="CN13" s="4">
        <v>1</v>
      </c>
      <c r="CO13" s="48"/>
      <c r="CP13" s="48"/>
    </row>
    <row r="14" spans="1:94" s="438" customFormat="1" ht="33" customHeight="1" x14ac:dyDescent="0.25">
      <c r="A14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454" t="s">
        <v>1107</v>
      </c>
      <c r="X14" s="37"/>
      <c r="Y14" s="1472" t="s">
        <v>6</v>
      </c>
      <c r="Z14" s="37"/>
      <c r="AA14" s="16"/>
      <c r="AB14" s="1518"/>
      <c r="AC14" s="16"/>
      <c r="AD14" s="37"/>
      <c r="AE14" s="37"/>
      <c r="AF14" s="37"/>
      <c r="AG14" s="37"/>
      <c r="AH14" s="37"/>
      <c r="AI14" s="37"/>
      <c r="AJ14" s="37"/>
      <c r="AK14" s="1471" t="s">
        <v>6</v>
      </c>
      <c r="AM14"/>
      <c r="AN14" s="118"/>
      <c r="AO14" s="118"/>
      <c r="AP14" s="1528" t="s">
        <v>1188</v>
      </c>
      <c r="AQ14" s="1529" t="s">
        <v>1086</v>
      </c>
      <c r="AR14" s="1530"/>
      <c r="AS14" s="31"/>
      <c r="AT14" s="31"/>
      <c r="AU14" s="31"/>
      <c r="AV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1495"/>
      <c r="BT14" s="31"/>
      <c r="BU14" s="31"/>
      <c r="BV14" s="3502"/>
      <c r="BW14" s="3503"/>
      <c r="BX14" s="31"/>
      <c r="BY14" s="1531">
        <v>25</v>
      </c>
      <c r="BZ14" s="1532">
        <v>26</v>
      </c>
      <c r="CA14" s="1533">
        <v>27</v>
      </c>
      <c r="CB14" s="1534">
        <v>28</v>
      </c>
      <c r="CC14" s="1535">
        <v>29</v>
      </c>
      <c r="CD14" s="1536">
        <v>30</v>
      </c>
      <c r="CE14" s="1537">
        <v>31</v>
      </c>
      <c r="CF14" s="1538">
        <v>32</v>
      </c>
      <c r="CG14" s="31"/>
      <c r="CH14" s="1488" t="s">
        <v>1162</v>
      </c>
      <c r="CI14" s="1501" t="s">
        <v>1189</v>
      </c>
      <c r="CJ14" s="118"/>
      <c r="CK14" s="118"/>
      <c r="CL14" s="104"/>
      <c r="CM14" s="104"/>
      <c r="CN14" s="4">
        <v>1</v>
      </c>
      <c r="CO14" s="48"/>
      <c r="CP14" s="48"/>
    </row>
    <row r="15" spans="1:94" s="438" customFormat="1" ht="15.75" customHeight="1" thickBot="1" x14ac:dyDescent="0.3">
      <c r="A15"/>
      <c r="B15" s="41" t="s">
        <v>11</v>
      </c>
      <c r="C15" s="42" t="s">
        <v>12</v>
      </c>
      <c r="D15" s="43"/>
      <c r="E15" s="43"/>
      <c r="F15" s="43"/>
      <c r="G15" s="44"/>
      <c r="H15" s="1539" t="s">
        <v>1190</v>
      </c>
      <c r="I15"/>
      <c r="J15"/>
      <c r="K15"/>
      <c r="L15"/>
      <c r="M15" s="1471" t="s">
        <v>6</v>
      </c>
      <c r="N15" s="41" t="s">
        <v>11</v>
      </c>
      <c r="O15" s="42" t="s">
        <v>12</v>
      </c>
      <c r="P15" s="43"/>
      <c r="Q15" s="43"/>
      <c r="R15" s="43"/>
      <c r="S15" s="44"/>
      <c r="T15" s="1539" t="s">
        <v>1190</v>
      </c>
      <c r="U15"/>
      <c r="V15"/>
      <c r="W15"/>
      <c r="X15"/>
      <c r="Y15" s="1472" t="s">
        <v>6</v>
      </c>
      <c r="Z15" s="41" t="s">
        <v>11</v>
      </c>
      <c r="AA15" s="42" t="s">
        <v>12</v>
      </c>
      <c r="AB15" s="43"/>
      <c r="AC15" s="43"/>
      <c r="AD15" s="43"/>
      <c r="AE15" s="44"/>
      <c r="AF15" s="1539" t="s">
        <v>1190</v>
      </c>
      <c r="AG15"/>
      <c r="AH15"/>
      <c r="AI15"/>
      <c r="AJ15"/>
      <c r="AK15" s="1471" t="s">
        <v>6</v>
      </c>
      <c r="AM15"/>
      <c r="AN15" s="31"/>
      <c r="AO15" s="1495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1495"/>
      <c r="BT15" s="31"/>
      <c r="BU15" s="31"/>
      <c r="BV15" s="1540" t="s">
        <v>1191</v>
      </c>
      <c r="BW15" s="1540"/>
      <c r="BX15" s="31"/>
      <c r="BY15" s="1541">
        <v>33</v>
      </c>
      <c r="BZ15" s="1542">
        <v>34</v>
      </c>
      <c r="CA15" s="1543">
        <v>35</v>
      </c>
      <c r="CB15" s="1544">
        <v>36</v>
      </c>
      <c r="CC15" s="1545">
        <v>37</v>
      </c>
      <c r="CD15" s="1546">
        <v>38</v>
      </c>
      <c r="CE15" s="1547">
        <v>39</v>
      </c>
      <c r="CF15" s="1548">
        <v>40</v>
      </c>
      <c r="CG15" s="31"/>
      <c r="CH15" s="118" t="s">
        <v>1192</v>
      </c>
      <c r="CI15" s="118"/>
      <c r="CJ15" s="118"/>
      <c r="CK15" s="118"/>
      <c r="CL15" s="104"/>
      <c r="CM15" s="104"/>
      <c r="CN15" s="4">
        <v>1</v>
      </c>
      <c r="CO15" s="48"/>
      <c r="CP15" s="48"/>
    </row>
    <row r="16" spans="1:94" s="438" customFormat="1" ht="33" customHeight="1" thickTop="1" thickBot="1" x14ac:dyDescent="0.3">
      <c r="A16"/>
      <c r="B16" s="1549" t="s">
        <v>1087</v>
      </c>
      <c r="C16" s="1549" t="s">
        <v>1088</v>
      </c>
      <c r="D16" s="1549" t="s">
        <v>1089</v>
      </c>
      <c r="E16" s="1549" t="s">
        <v>1090</v>
      </c>
      <c r="F16" s="1549" t="s">
        <v>61</v>
      </c>
      <c r="G16" s="1549" t="s">
        <v>62</v>
      </c>
      <c r="H16" s="1549" t="s">
        <v>63</v>
      </c>
      <c r="I16" s="1549" t="s">
        <v>64</v>
      </c>
      <c r="J16" s="1549" t="s">
        <v>65</v>
      </c>
      <c r="K16" s="1550" t="s">
        <v>66</v>
      </c>
      <c r="L16" s="1549" t="s">
        <v>67</v>
      </c>
      <c r="M16" s="1471" t="s">
        <v>6</v>
      </c>
      <c r="N16" s="1549" t="s">
        <v>1087</v>
      </c>
      <c r="O16" s="1549" t="s">
        <v>1088</v>
      </c>
      <c r="P16" s="1549" t="s">
        <v>1089</v>
      </c>
      <c r="Q16" s="1549" t="s">
        <v>1090</v>
      </c>
      <c r="R16" s="1549" t="s">
        <v>61</v>
      </c>
      <c r="S16" s="1549" t="s">
        <v>62</v>
      </c>
      <c r="T16" s="1549" t="s">
        <v>63</v>
      </c>
      <c r="U16" s="1549" t="s">
        <v>64</v>
      </c>
      <c r="V16" s="1549" t="s">
        <v>65</v>
      </c>
      <c r="W16" s="1550" t="s">
        <v>66</v>
      </c>
      <c r="X16" s="1549" t="s">
        <v>67</v>
      </c>
      <c r="Y16" s="1472" t="s">
        <v>6</v>
      </c>
      <c r="Z16" s="1549" t="s">
        <v>1087</v>
      </c>
      <c r="AA16" s="1549" t="s">
        <v>1088</v>
      </c>
      <c r="AB16" s="1549" t="s">
        <v>1089</v>
      </c>
      <c r="AC16" s="1549" t="s">
        <v>1090</v>
      </c>
      <c r="AD16" s="1549" t="s">
        <v>61</v>
      </c>
      <c r="AE16" s="1549" t="s">
        <v>62</v>
      </c>
      <c r="AF16" s="1549" t="s">
        <v>63</v>
      </c>
      <c r="AG16" s="1549" t="s">
        <v>64</v>
      </c>
      <c r="AH16" s="1549" t="s">
        <v>65</v>
      </c>
      <c r="AI16" s="1550" t="s">
        <v>66</v>
      </c>
      <c r="AJ16" s="1549" t="s">
        <v>67</v>
      </c>
      <c r="AK16" s="1471" t="s">
        <v>6</v>
      </c>
      <c r="AM16"/>
      <c r="AN16" s="31"/>
      <c r="AO16" s="1495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1495"/>
      <c r="BT16" s="31"/>
      <c r="BU16" s="31"/>
      <c r="BV16" s="3504" t="s">
        <v>1193</v>
      </c>
      <c r="BW16" s="3505"/>
      <c r="BX16" s="31"/>
      <c r="BY16" s="1551">
        <v>41</v>
      </c>
      <c r="BZ16" s="1552">
        <v>42</v>
      </c>
      <c r="CA16" s="1553">
        <v>43</v>
      </c>
      <c r="CB16" s="1554">
        <v>44</v>
      </c>
      <c r="CC16" s="1555">
        <v>45</v>
      </c>
      <c r="CD16" s="1556">
        <v>46</v>
      </c>
      <c r="CE16" s="1557">
        <v>47</v>
      </c>
      <c r="CF16" s="1558">
        <v>48</v>
      </c>
      <c r="CG16" s="31"/>
      <c r="CH16" s="1488" t="s">
        <v>1162</v>
      </c>
      <c r="CI16" s="1501" t="s">
        <v>1194</v>
      </c>
      <c r="CJ16" s="118"/>
      <c r="CK16" s="118"/>
      <c r="CL16" s="104"/>
      <c r="CM16" s="104"/>
      <c r="CN16" s="4">
        <v>1</v>
      </c>
      <c r="CO16" s="48"/>
      <c r="CP16" s="48"/>
    </row>
    <row r="17" spans="1:94" s="438" customFormat="1" ht="16.5" customHeight="1" thickTop="1" x14ac:dyDescent="0.25">
      <c r="A17"/>
      <c r="B17"/>
      <c r="C17"/>
      <c r="D17"/>
      <c r="E17"/>
      <c r="F17"/>
      <c r="G17"/>
      <c r="H17"/>
      <c r="I17"/>
      <c r="J17"/>
      <c r="K17"/>
      <c r="L17"/>
      <c r="M17" s="1471" t="s">
        <v>6</v>
      </c>
      <c r="N17"/>
      <c r="O17"/>
      <c r="P17"/>
      <c r="Q17"/>
      <c r="R17"/>
      <c r="S17"/>
      <c r="T17"/>
      <c r="U17"/>
      <c r="V17"/>
      <c r="W17"/>
      <c r="X17"/>
      <c r="Y17" s="1472" t="s">
        <v>6</v>
      </c>
      <c r="Z17"/>
      <c r="AA17"/>
      <c r="AB17"/>
      <c r="AC17"/>
      <c r="AD17"/>
      <c r="AE17"/>
      <c r="AF17"/>
      <c r="AG17"/>
      <c r="AH17"/>
      <c r="AI17"/>
      <c r="AJ17"/>
      <c r="AK17" s="1471" t="s">
        <v>6</v>
      </c>
      <c r="AL17" s="1559"/>
      <c r="AM17" s="1560"/>
      <c r="AN17" s="31"/>
      <c r="AO17" s="1495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1495"/>
      <c r="BT17" s="31"/>
      <c r="BU17" s="31"/>
      <c r="BV17" s="3506"/>
      <c r="BW17" s="3507"/>
      <c r="BX17" s="31"/>
      <c r="BY17" s="1561">
        <v>49</v>
      </c>
      <c r="BZ17" s="1562">
        <v>50</v>
      </c>
      <c r="CA17" s="1563">
        <v>51</v>
      </c>
      <c r="CB17" s="1564">
        <v>52</v>
      </c>
      <c r="CC17" s="1565">
        <v>53</v>
      </c>
      <c r="CD17" s="1566">
        <v>54</v>
      </c>
      <c r="CE17" s="1567">
        <v>55</v>
      </c>
      <c r="CF17" s="1568">
        <v>56</v>
      </c>
      <c r="CG17" s="31"/>
      <c r="CH17" s="118" t="s">
        <v>1195</v>
      </c>
      <c r="CI17" s="243"/>
      <c r="CJ17" s="243"/>
      <c r="CK17" s="243"/>
      <c r="CL17" s="104"/>
      <c r="CM17" s="104"/>
      <c r="CN17" s="4">
        <v>1</v>
      </c>
      <c r="CO17" s="48"/>
      <c r="CP17" s="48"/>
    </row>
    <row r="18" spans="1:94" s="438" customFormat="1" ht="30.75" customHeight="1" x14ac:dyDescent="0.25">
      <c r="A18"/>
      <c r="B18" s="3510" t="s">
        <v>1196</v>
      </c>
      <c r="C18" s="3511"/>
      <c r="D18" s="3511"/>
      <c r="E18" s="3511"/>
      <c r="F18" s="3511"/>
      <c r="G18" s="3511"/>
      <c r="H18" s="3511"/>
      <c r="I18" s="3511"/>
      <c r="J18" s="3511"/>
      <c r="K18" s="3511"/>
      <c r="L18" s="3512"/>
      <c r="M18" s="1471" t="s">
        <v>6</v>
      </c>
      <c r="N18" s="3510" t="s">
        <v>1196</v>
      </c>
      <c r="O18" s="3511"/>
      <c r="P18" s="3511"/>
      <c r="Q18" s="3511"/>
      <c r="R18" s="3511"/>
      <c r="S18" s="3511"/>
      <c r="T18" s="3511"/>
      <c r="U18" s="3511"/>
      <c r="V18" s="3511"/>
      <c r="W18" s="3511"/>
      <c r="X18" s="3512"/>
      <c r="Y18" s="1472" t="s">
        <v>6</v>
      </c>
      <c r="Z18" s="3510" t="s">
        <v>1196</v>
      </c>
      <c r="AA18" s="3511"/>
      <c r="AB18" s="3511"/>
      <c r="AC18" s="3511"/>
      <c r="AD18" s="3511"/>
      <c r="AE18" s="3511"/>
      <c r="AF18" s="3511"/>
      <c r="AG18" s="3511"/>
      <c r="AH18" s="3511"/>
      <c r="AI18" s="3511"/>
      <c r="AJ18" s="3512"/>
      <c r="AK18" s="1471" t="s">
        <v>6</v>
      </c>
      <c r="AM18" s="1560"/>
      <c r="AN18" s="31"/>
      <c r="AO18" s="1495"/>
      <c r="AP18" s="1569" t="s">
        <v>1197</v>
      </c>
      <c r="AQ18" s="1569"/>
      <c r="AR18" s="1569"/>
      <c r="AS18" s="1569"/>
      <c r="AT18" s="1569"/>
      <c r="AU18" s="1569"/>
      <c r="AV18" s="1569"/>
      <c r="AW18" s="1569"/>
      <c r="AX18" s="1569"/>
      <c r="AY18" s="1569"/>
      <c r="AZ18" s="1569"/>
      <c r="BA18" s="1569"/>
      <c r="BB18" s="1569"/>
      <c r="BC18" s="1569"/>
      <c r="BD18" s="1569"/>
      <c r="BE18" s="1569"/>
      <c r="BF18" s="1569"/>
      <c r="BG18" s="1569"/>
      <c r="BH18" s="1569"/>
      <c r="BI18" s="1569"/>
      <c r="BJ18" s="1569"/>
      <c r="BK18" s="1569"/>
      <c r="BL18" s="1569"/>
      <c r="BM18" s="1569"/>
      <c r="BN18" s="1569"/>
      <c r="BO18" s="31"/>
      <c r="BP18" s="1495"/>
      <c r="BT18" s="31"/>
      <c r="BU18" s="31"/>
      <c r="BV18" s="521">
        <v>1</v>
      </c>
      <c r="BW18" s="521">
        <v>1</v>
      </c>
      <c r="BX18" s="31"/>
      <c r="BY18" s="3513" t="s">
        <v>1198</v>
      </c>
      <c r="BZ18" s="3513"/>
      <c r="CA18" s="3513"/>
      <c r="CB18" s="3513"/>
      <c r="CC18" s="3513"/>
      <c r="CD18" s="3513"/>
      <c r="CE18" s="3513"/>
      <c r="CF18" s="3513"/>
      <c r="CG18" s="31"/>
      <c r="CH18" s="1488" t="s">
        <v>1162</v>
      </c>
      <c r="CI18" s="1501" t="s">
        <v>1199</v>
      </c>
      <c r="CJ18" s="118"/>
      <c r="CK18" s="118"/>
      <c r="CL18" s="104"/>
      <c r="CM18" s="104"/>
      <c r="CN18" s="4">
        <v>1</v>
      </c>
      <c r="CO18" s="48"/>
      <c r="CP18" s="48"/>
    </row>
    <row r="19" spans="1:94" s="438" customFormat="1" ht="15.75" customHeight="1" thickBot="1" x14ac:dyDescent="0.3">
      <c r="A19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1472" t="s">
        <v>6</v>
      </c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1472" t="s">
        <v>6</v>
      </c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1471" t="s">
        <v>6</v>
      </c>
      <c r="AM19" s="1560"/>
      <c r="AN19" s="31"/>
      <c r="AO19" s="1495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1495"/>
      <c r="BT19" s="31"/>
      <c r="BU19" s="31"/>
      <c r="BV19" s="3515" t="s">
        <v>1200</v>
      </c>
      <c r="BW19" s="3516"/>
      <c r="BX19" s="31"/>
      <c r="BY19" s="3514"/>
      <c r="BZ19" s="3514"/>
      <c r="CA19" s="3514"/>
      <c r="CB19" s="3514"/>
      <c r="CC19" s="3514"/>
      <c r="CD19" s="3514"/>
      <c r="CE19" s="3514"/>
      <c r="CF19" s="3514"/>
      <c r="CG19" s="31"/>
      <c r="CH19" s="31"/>
      <c r="CI19" s="31"/>
      <c r="CJ19" s="31"/>
      <c r="CK19" s="31"/>
      <c r="CL19" s="31"/>
      <c r="CM19" s="31"/>
      <c r="CN19" s="4">
        <v>1</v>
      </c>
      <c r="CO19" s="48"/>
      <c r="CP19" s="48"/>
    </row>
    <row r="20" spans="1:94" s="438" customFormat="1" ht="21" customHeight="1" thickBot="1" x14ac:dyDescent="0.3">
      <c r="A20"/>
      <c r="B20" s="1472"/>
      <c r="C20" s="1472"/>
      <c r="D20" s="1472"/>
      <c r="E20" s="1472"/>
      <c r="F20" s="1472"/>
      <c r="G20" s="1472"/>
      <c r="H20" s="1472"/>
      <c r="I20" s="1472"/>
      <c r="J20" s="1472"/>
      <c r="K20" s="1472"/>
      <c r="L20" s="1472"/>
      <c r="M20" s="1472"/>
      <c r="N20" s="1472"/>
      <c r="O20" s="1472"/>
      <c r="P20" s="1472"/>
      <c r="Q20" s="1472"/>
      <c r="R20" s="1472"/>
      <c r="S20" s="1472"/>
      <c r="T20" s="1472"/>
      <c r="U20" s="1472"/>
      <c r="V20" s="1472"/>
      <c r="W20" s="1472"/>
      <c r="X20" s="1472"/>
      <c r="Y20" s="1472"/>
      <c r="Z20" s="1472"/>
      <c r="AA20" s="1472"/>
      <c r="AB20" s="1472"/>
      <c r="AC20" s="1472"/>
      <c r="AD20" s="1472"/>
      <c r="AE20" s="1472"/>
      <c r="AF20" s="1472"/>
      <c r="AG20" s="1472"/>
      <c r="AH20" s="1472"/>
      <c r="AI20" s="1472"/>
      <c r="AJ20" s="1472"/>
      <c r="AK20" s="1471" t="s">
        <v>6</v>
      </c>
      <c r="AM20"/>
      <c r="AN20" s="31"/>
      <c r="AO20" s="1495"/>
      <c r="AP20" s="3519" t="s">
        <v>24</v>
      </c>
      <c r="AQ20" s="3519"/>
      <c r="AR20" s="31"/>
      <c r="AS20" s="1570"/>
      <c r="AT20" s="1570"/>
      <c r="AU20" s="31"/>
      <c r="AV20" s="1570"/>
      <c r="AW20" s="1570"/>
      <c r="AX20" s="31"/>
      <c r="AY20" s="1570"/>
      <c r="AZ20" s="1570"/>
      <c r="BA20" s="31"/>
      <c r="BB20" s="1570"/>
      <c r="BC20" s="1570"/>
      <c r="BD20" s="31"/>
      <c r="BE20" s="1570"/>
      <c r="BF20" s="1570"/>
      <c r="BG20" s="31"/>
      <c r="BH20" s="1570"/>
      <c r="BI20" s="1570"/>
      <c r="BJ20" s="31"/>
      <c r="BK20" s="1570"/>
      <c r="BL20" s="1570"/>
      <c r="BM20" s="31"/>
      <c r="BN20" s="1570"/>
      <c r="BO20" s="1570"/>
      <c r="BP20" s="1495"/>
      <c r="BQ20" s="1571"/>
      <c r="BR20" s="31"/>
      <c r="BS20" s="1571"/>
      <c r="BT20" s="31"/>
      <c r="BU20" s="31"/>
      <c r="BV20" s="3520" t="s">
        <v>1201</v>
      </c>
      <c r="BW20" s="3521"/>
      <c r="BX20" s="31"/>
      <c r="BY20" s="3522" t="s">
        <v>1171</v>
      </c>
      <c r="BZ20" s="3523"/>
      <c r="CA20" s="3523"/>
      <c r="CB20" s="3523"/>
      <c r="CC20" s="3523"/>
      <c r="CD20" s="3523"/>
      <c r="CE20" s="3523"/>
      <c r="CF20" s="3524"/>
      <c r="CG20" s="31"/>
      <c r="CH20" s="31"/>
      <c r="CI20" s="31"/>
      <c r="CJ20" s="31"/>
      <c r="CK20" s="31"/>
      <c r="CL20" s="31"/>
      <c r="CM20" s="31"/>
      <c r="CN20" s="4">
        <v>1</v>
      </c>
      <c r="CO20" s="48"/>
      <c r="CP20" s="48"/>
    </row>
    <row r="21" spans="1:94" s="438" customFormat="1" ht="21" customHeight="1" thickBot="1" x14ac:dyDescent="0.3">
      <c r="A21"/>
      <c r="B21" s="54" t="s">
        <v>18</v>
      </c>
      <c r="C21" s="55" t="str">
        <f>C27</f>
        <v>Dessert assiette.C.Chiboust pamplemousse.Recette mère ►.M.Mille-feuille meringue et chiboust pamplemousse aux fraises des bois</v>
      </c>
      <c r="D21" s="56">
        <f>D27</f>
        <v>18</v>
      </c>
      <c r="E21" s="56" t="str">
        <f>E27</f>
        <v>assiettes</v>
      </c>
      <c r="F21" s="57" t="s">
        <v>6</v>
      </c>
      <c r="G21" s="58" t="s">
        <v>19</v>
      </c>
      <c r="H21" s="3315" t="s">
        <v>187</v>
      </c>
      <c r="I21" s="3315"/>
      <c r="J21" s="3285" t="s">
        <v>188</v>
      </c>
      <c r="K21" s="3285"/>
      <c r="L21" s="3286"/>
      <c r="M21" s="1471" t="s">
        <v>6</v>
      </c>
      <c r="N21" s="54"/>
      <c r="O21" s="55"/>
      <c r="P21" s="56"/>
      <c r="Q21" s="56"/>
      <c r="R21" s="57"/>
      <c r="S21" s="58"/>
      <c r="T21" s="2456"/>
      <c r="U21" s="2456"/>
      <c r="V21" s="2445"/>
      <c r="W21" s="2445"/>
      <c r="X21" s="2446"/>
      <c r="Y21" s="1471" t="s">
        <v>6</v>
      </c>
      <c r="Z21" s="54"/>
      <c r="AA21" s="55"/>
      <c r="AB21" s="56"/>
      <c r="AC21" s="56"/>
      <c r="AD21" s="57"/>
      <c r="AE21" s="58"/>
      <c r="AF21" s="2456"/>
      <c r="AG21" s="2456"/>
      <c r="AH21" s="2445"/>
      <c r="AI21" s="2445"/>
      <c r="AJ21" s="2446"/>
      <c r="AK21" s="1471" t="s">
        <v>6</v>
      </c>
      <c r="AM21"/>
      <c r="AN21" s="31"/>
      <c r="AO21" s="1495"/>
      <c r="AP21" s="1572" t="s">
        <v>1202</v>
      </c>
      <c r="AQ21" s="31"/>
      <c r="AR21" s="31"/>
      <c r="AS21" s="1572" t="s">
        <v>1202</v>
      </c>
      <c r="AT21" s="31"/>
      <c r="AU21" s="31"/>
      <c r="AV21" s="1572" t="s">
        <v>1202</v>
      </c>
      <c r="AW21" s="31"/>
      <c r="AX21" s="31"/>
      <c r="AY21" s="1572" t="s">
        <v>1202</v>
      </c>
      <c r="AZ21" s="31"/>
      <c r="BA21" s="31"/>
      <c r="BB21" s="1572" t="s">
        <v>1202</v>
      </c>
      <c r="BC21" s="31"/>
      <c r="BD21" s="31"/>
      <c r="BE21" s="1572" t="s">
        <v>1202</v>
      </c>
      <c r="BF21" s="31"/>
      <c r="BG21" s="31"/>
      <c r="BH21" s="1572" t="s">
        <v>1202</v>
      </c>
      <c r="BI21" s="31"/>
      <c r="BJ21" s="31"/>
      <c r="BK21" s="1572" t="s">
        <v>1202</v>
      </c>
      <c r="BL21" s="31"/>
      <c r="BM21" s="31"/>
      <c r="BN21" s="1572" t="s">
        <v>1202</v>
      </c>
      <c r="BO21" s="31"/>
      <c r="BP21" s="1495"/>
      <c r="BQ21" s="1573"/>
      <c r="BR21" s="31"/>
      <c r="BS21" s="1573"/>
      <c r="BT21" s="31"/>
      <c r="BU21" s="31"/>
      <c r="BV21" s="1574" t="s">
        <v>1203</v>
      </c>
      <c r="BW21" s="1575"/>
      <c r="BX21" s="31"/>
      <c r="BY21" s="1576" t="s">
        <v>1204</v>
      </c>
      <c r="BZ21" s="1577" t="s">
        <v>1205</v>
      </c>
      <c r="CA21" s="1578" t="s">
        <v>1206</v>
      </c>
      <c r="CB21" s="1579" t="s">
        <v>1206</v>
      </c>
      <c r="CC21" s="1580" t="s">
        <v>1207</v>
      </c>
      <c r="CD21" s="1581" t="s">
        <v>1207</v>
      </c>
      <c r="CE21" s="1582" t="s">
        <v>1208</v>
      </c>
      <c r="CF21" s="1583" t="s">
        <v>1208</v>
      </c>
      <c r="CG21" s="31"/>
      <c r="CH21" s="1584" t="s">
        <v>1209</v>
      </c>
      <c r="CI21" s="1585" t="s">
        <v>1209</v>
      </c>
      <c r="CJ21" s="1577" t="s">
        <v>1210</v>
      </c>
      <c r="CK21" s="1584" t="s">
        <v>1210</v>
      </c>
      <c r="CL21" s="1576">
        <v>0</v>
      </c>
      <c r="CM21" s="31"/>
      <c r="CN21" s="4">
        <v>1</v>
      </c>
      <c r="CO21" s="48"/>
      <c r="CP21" s="48"/>
    </row>
    <row r="22" spans="1:94" s="438" customFormat="1" ht="21" customHeight="1" x14ac:dyDescent="0.25">
      <c r="A22"/>
      <c r="B22" s="66" t="s">
        <v>18</v>
      </c>
      <c r="C22" s="67" t="str">
        <f>C27</f>
        <v>Dessert assiette.C.Chiboust pamplemousse.Recette mère ►.M.Mille-feuille meringue et chiboust pamplemousse aux fraises des bois</v>
      </c>
      <c r="D22" s="68"/>
      <c r="E22" s="68"/>
      <c r="F22" s="69" t="s">
        <v>28</v>
      </c>
      <c r="G22" s="70" t="s">
        <v>29</v>
      </c>
      <c r="H22" s="3316"/>
      <c r="I22" s="3316"/>
      <c r="J22" s="3287"/>
      <c r="K22" s="3287"/>
      <c r="L22" s="3288"/>
      <c r="M22" s="1471" t="s">
        <v>6</v>
      </c>
      <c r="N22" s="66"/>
      <c r="O22" s="67"/>
      <c r="P22" s="68"/>
      <c r="Q22" s="68"/>
      <c r="R22" s="69"/>
      <c r="S22" s="70"/>
      <c r="T22" s="2457"/>
      <c r="U22" s="2457"/>
      <c r="V22" s="2447"/>
      <c r="W22" s="2447"/>
      <c r="X22" s="2448"/>
      <c r="Y22" s="1471" t="s">
        <v>6</v>
      </c>
      <c r="Z22" s="66"/>
      <c r="AA22" s="67"/>
      <c r="AB22" s="68"/>
      <c r="AC22" s="68"/>
      <c r="AD22" s="69"/>
      <c r="AE22" s="70"/>
      <c r="AF22" s="2457"/>
      <c r="AG22" s="2457"/>
      <c r="AH22" s="2447"/>
      <c r="AI22" s="2447"/>
      <c r="AJ22" s="2448"/>
      <c r="AK22" s="1471" t="s">
        <v>6</v>
      </c>
      <c r="AM22"/>
      <c r="AN22" s="31"/>
      <c r="AO22" s="1495"/>
      <c r="AP22" s="3537" t="s">
        <v>1211</v>
      </c>
      <c r="AQ22" s="3537"/>
      <c r="AR22" s="621"/>
      <c r="AS22" s="3492" t="s">
        <v>1160</v>
      </c>
      <c r="AT22" s="3492"/>
      <c r="AU22" s="621"/>
      <c r="AV22" s="3483" t="s">
        <v>1158</v>
      </c>
      <c r="AW22" s="3483"/>
      <c r="AX22" s="621"/>
      <c r="AY22" s="3494" t="s">
        <v>1159</v>
      </c>
      <c r="AZ22" s="3494"/>
      <c r="BA22" s="621"/>
      <c r="BB22" s="3315" t="s">
        <v>1212</v>
      </c>
      <c r="BC22" s="3315"/>
      <c r="BD22" s="621"/>
      <c r="BE22" s="3525" t="s">
        <v>1213</v>
      </c>
      <c r="BF22" s="3525"/>
      <c r="BG22" s="621"/>
      <c r="BH22" s="3533" t="s">
        <v>1214</v>
      </c>
      <c r="BI22" s="3533"/>
      <c r="BJ22" s="621"/>
      <c r="BK22" s="3535" t="s">
        <v>1215</v>
      </c>
      <c r="BL22" s="3535"/>
      <c r="BM22" s="621"/>
      <c r="BN22" s="3531" t="s">
        <v>1216</v>
      </c>
      <c r="BO22" s="3531"/>
      <c r="BP22" s="1495"/>
      <c r="BQ22" s="1590" t="s">
        <v>1217</v>
      </c>
      <c r="BR22" s="31"/>
      <c r="BS22" s="31"/>
      <c r="BT22" s="31"/>
      <c r="BU22" s="31"/>
      <c r="BV22" s="3508" t="s">
        <v>1218</v>
      </c>
      <c r="BW22" s="3509"/>
      <c r="BX22" s="31"/>
      <c r="BY22" s="1591" t="s">
        <v>1219</v>
      </c>
      <c r="BZ22" s="1577" t="s">
        <v>1219</v>
      </c>
      <c r="CA22" s="1592" t="s">
        <v>1220</v>
      </c>
      <c r="CB22" s="1593" t="s">
        <v>1220</v>
      </c>
      <c r="CC22" s="1594" t="s">
        <v>1221</v>
      </c>
      <c r="CD22" s="1595" t="s">
        <v>1221</v>
      </c>
      <c r="CE22" s="1596" t="s">
        <v>1222</v>
      </c>
      <c r="CF22" s="1597" t="s">
        <v>1222</v>
      </c>
      <c r="CG22" s="31"/>
      <c r="CH22" s="1598" t="s">
        <v>1223</v>
      </c>
      <c r="CI22" s="1599" t="s">
        <v>1223</v>
      </c>
      <c r="CJ22" s="1577" t="s">
        <v>1224</v>
      </c>
      <c r="CK22" s="1598" t="s">
        <v>1224</v>
      </c>
      <c r="CL22" s="1576">
        <v>255</v>
      </c>
      <c r="CM22" s="31"/>
      <c r="CN22" s="4">
        <v>1</v>
      </c>
      <c r="CO22" s="48"/>
      <c r="CP22" s="48"/>
    </row>
    <row r="23" spans="1:94" s="438" customFormat="1" ht="21" customHeight="1" thickBot="1" x14ac:dyDescent="0.3">
      <c r="A23"/>
      <c r="B23" s="66" t="s">
        <v>18</v>
      </c>
      <c r="C23" s="77" t="str">
        <f>C27</f>
        <v>Dessert assiette.C.Chiboust pamplemousse.Recette mère ►.M.Mille-feuille meringue et chiboust pamplemousse aux fraises des bois</v>
      </c>
      <c r="D23" s="78"/>
      <c r="E23" s="79"/>
      <c r="F23" s="80"/>
      <c r="G23" s="81" t="s">
        <v>33</v>
      </c>
      <c r="H23" s="82"/>
      <c r="I23" s="83" t="s">
        <v>34</v>
      </c>
      <c r="J23" s="1415" t="s">
        <v>1109</v>
      </c>
      <c r="K23" s="16"/>
      <c r="L23" s="85"/>
      <c r="M23" s="1471" t="s">
        <v>6</v>
      </c>
      <c r="N23" s="66"/>
      <c r="O23" s="77"/>
      <c r="P23" s="78"/>
      <c r="Q23" s="79"/>
      <c r="R23" s="80"/>
      <c r="S23" s="81"/>
      <c r="T23" s="82"/>
      <c r="U23" s="83"/>
      <c r="V23" s="1415"/>
      <c r="W23" s="16"/>
      <c r="X23" s="85"/>
      <c r="Y23" s="1471" t="s">
        <v>6</v>
      </c>
      <c r="Z23" s="66"/>
      <c r="AA23" s="77"/>
      <c r="AB23" s="78"/>
      <c r="AC23" s="79"/>
      <c r="AD23" s="80"/>
      <c r="AE23" s="81"/>
      <c r="AF23" s="82"/>
      <c r="AG23" s="83"/>
      <c r="AH23" s="1415"/>
      <c r="AI23" s="16"/>
      <c r="AJ23" s="85"/>
      <c r="AK23" s="1471" t="s">
        <v>6</v>
      </c>
      <c r="AM23" s="1600" t="s">
        <v>1225</v>
      </c>
      <c r="AN23" s="31"/>
      <c r="AO23" s="1495"/>
      <c r="AP23" s="3538"/>
      <c r="AQ23" s="3538"/>
      <c r="AR23" s="621"/>
      <c r="AS23" s="3493"/>
      <c r="AT23" s="3493"/>
      <c r="AU23" s="621"/>
      <c r="AV23" s="3484"/>
      <c r="AW23" s="3484"/>
      <c r="AX23" s="621"/>
      <c r="AY23" s="3495"/>
      <c r="AZ23" s="3495"/>
      <c r="BA23" s="621"/>
      <c r="BB23" s="3316"/>
      <c r="BC23" s="3316"/>
      <c r="BD23" s="621"/>
      <c r="BE23" s="3526"/>
      <c r="BF23" s="3526"/>
      <c r="BG23" s="621"/>
      <c r="BH23" s="3534"/>
      <c r="BI23" s="3534"/>
      <c r="BJ23" s="621"/>
      <c r="BK23" s="3536"/>
      <c r="BL23" s="3536"/>
      <c r="BM23" s="621"/>
      <c r="BN23" s="3532"/>
      <c r="BO23" s="3532"/>
      <c r="BP23" s="1495"/>
      <c r="BQ23" s="31"/>
      <c r="BR23" s="31"/>
      <c r="BS23" s="31"/>
      <c r="BT23" s="31"/>
      <c r="BU23" s="31"/>
      <c r="BV23" s="1574" t="s">
        <v>1226</v>
      </c>
      <c r="BW23" s="1575"/>
      <c r="BX23" s="31"/>
      <c r="BY23" s="1576" t="s">
        <v>1227</v>
      </c>
      <c r="BZ23" s="1602" t="s">
        <v>1227</v>
      </c>
      <c r="CA23" s="1603" t="s">
        <v>1228</v>
      </c>
      <c r="CB23" s="1604" t="s">
        <v>1228</v>
      </c>
      <c r="CC23" s="1605" t="s">
        <v>1229</v>
      </c>
      <c r="CD23" s="1606" t="s">
        <v>1229</v>
      </c>
      <c r="CE23" s="1607" t="s">
        <v>1230</v>
      </c>
      <c r="CF23" s="1608" t="s">
        <v>1230</v>
      </c>
      <c r="CG23" s="31"/>
      <c r="CH23" s="1609" t="s">
        <v>1231</v>
      </c>
      <c r="CI23" s="1610" t="s">
        <v>1231</v>
      </c>
      <c r="CJ23" s="1577" t="s">
        <v>1232</v>
      </c>
      <c r="CK23" s="1609" t="s">
        <v>1232</v>
      </c>
      <c r="CL23" s="1576">
        <v>255</v>
      </c>
      <c r="CM23" s="31"/>
      <c r="CN23" s="4">
        <v>1</v>
      </c>
      <c r="CO23" s="48"/>
      <c r="CP23" s="48"/>
    </row>
    <row r="24" spans="1:94" s="438" customFormat="1" ht="21" customHeight="1" thickBot="1" x14ac:dyDescent="0.3">
      <c r="A24"/>
      <c r="B24" s="66" t="s">
        <v>18</v>
      </c>
      <c r="C24" s="91" t="str">
        <f>C27</f>
        <v>Dessert assiette.C.Chiboust pamplemousse.Recette mère ►.M.Mille-feuille meringue et chiboust pamplemousse aux fraises des bois</v>
      </c>
      <c r="D24" s="91"/>
      <c r="E24" s="91"/>
      <c r="F24" s="92" t="s">
        <v>39</v>
      </c>
      <c r="G24" s="93"/>
      <c r="H24" s="93"/>
      <c r="I24" s="94" t="s">
        <v>40</v>
      </c>
      <c r="J24" s="3317" t="str">
        <f>F27</f>
        <v>Dessert assiette.C.Chiboust pamplemousse.Recette mère ►.M.Mille-feuille meringue et chiboust pamplemousse aux fraises des bois</v>
      </c>
      <c r="K24" s="3317"/>
      <c r="L24" s="3318"/>
      <c r="M24" s="1471" t="s">
        <v>6</v>
      </c>
      <c r="N24" s="66"/>
      <c r="O24" s="91"/>
      <c r="P24" s="91"/>
      <c r="Q24" s="91"/>
      <c r="R24" s="92"/>
      <c r="S24" s="93"/>
      <c r="T24" s="93"/>
      <c r="U24" s="94"/>
      <c r="V24" s="2297"/>
      <c r="W24" s="2297"/>
      <c r="X24" s="2449"/>
      <c r="Y24" s="1471" t="s">
        <v>6</v>
      </c>
      <c r="Z24" s="66"/>
      <c r="AA24" s="91"/>
      <c r="AB24" s="91"/>
      <c r="AC24" s="91"/>
      <c r="AD24" s="92"/>
      <c r="AE24" s="93"/>
      <c r="AF24" s="93"/>
      <c r="AG24" s="94"/>
      <c r="AH24" s="2297"/>
      <c r="AI24" s="2297"/>
      <c r="AJ24" s="2449"/>
      <c r="AK24" s="1471" t="s">
        <v>6</v>
      </c>
      <c r="AM24"/>
      <c r="AN24" s="31"/>
      <c r="AO24" s="1495"/>
      <c r="AP24" s="621"/>
      <c r="AQ24" s="621"/>
      <c r="AR24" s="621"/>
      <c r="AS24" s="621"/>
      <c r="AT24" s="621"/>
      <c r="AU24" s="621"/>
      <c r="AV24" s="621"/>
      <c r="AW24" s="621"/>
      <c r="AX24" s="621"/>
      <c r="AY24" s="621"/>
      <c r="AZ24" s="621"/>
      <c r="BA24" s="621"/>
      <c r="BB24" s="621"/>
      <c r="BC24" s="621"/>
      <c r="BD24" s="621"/>
      <c r="BE24" s="621"/>
      <c r="BF24" s="621"/>
      <c r="BG24" s="621"/>
      <c r="BH24" s="621"/>
      <c r="BI24" s="621"/>
      <c r="BJ24" s="621"/>
      <c r="BK24" s="621"/>
      <c r="BL24" s="621"/>
      <c r="BM24" s="621"/>
      <c r="BN24" s="621"/>
      <c r="BO24" s="621"/>
      <c r="BP24" s="1495"/>
      <c r="BQ24" s="1587" t="s">
        <v>1233</v>
      </c>
      <c r="BR24" s="31"/>
      <c r="BS24" s="1588" t="s">
        <v>1234</v>
      </c>
      <c r="BT24" s="31"/>
      <c r="BU24" s="31"/>
      <c r="BV24" s="3508" t="s">
        <v>1235</v>
      </c>
      <c r="BW24" s="3509"/>
      <c r="BX24" s="31"/>
      <c r="BY24" s="1612" t="s">
        <v>1236</v>
      </c>
      <c r="BZ24" s="1613" t="s">
        <v>1236</v>
      </c>
      <c r="CA24" s="1614" t="s">
        <v>1237</v>
      </c>
      <c r="CB24" s="1615" t="s">
        <v>1237</v>
      </c>
      <c r="CC24" s="1616" t="s">
        <v>1238</v>
      </c>
      <c r="CD24" s="1617" t="s">
        <v>1238</v>
      </c>
      <c r="CE24" s="1618" t="s">
        <v>1239</v>
      </c>
      <c r="CF24" s="1619" t="s">
        <v>1239</v>
      </c>
      <c r="CG24" s="31"/>
      <c r="CH24" s="1620" t="s">
        <v>1240</v>
      </c>
      <c r="CI24" s="1621" t="s">
        <v>1240</v>
      </c>
      <c r="CJ24" s="1577" t="s">
        <v>1241</v>
      </c>
      <c r="CK24" s="1620" t="s">
        <v>1241</v>
      </c>
      <c r="CL24" s="1576">
        <v>0</v>
      </c>
      <c r="CM24" s="31"/>
      <c r="CN24" s="4">
        <v>1</v>
      </c>
      <c r="CO24" s="48"/>
      <c r="CP24" s="48"/>
    </row>
    <row r="25" spans="1:94" s="438" customFormat="1" ht="21" customHeight="1" thickTop="1" thickBot="1" x14ac:dyDescent="0.3">
      <c r="A25"/>
      <c r="B25" s="66" t="s">
        <v>18</v>
      </c>
      <c r="C25" s="91" t="str">
        <f>C27</f>
        <v>Dessert assiette.C.Chiboust pamplemousse.Recette mère ►.M.Mille-feuille meringue et chiboust pamplemousse aux fraises des bois</v>
      </c>
      <c r="D25" s="91"/>
      <c r="E25" s="91"/>
      <c r="F25" s="110">
        <v>18</v>
      </c>
      <c r="G25" s="111" t="s">
        <v>43</v>
      </c>
      <c r="H25" s="92"/>
      <c r="I25" s="92"/>
      <c r="J25" s="3317"/>
      <c r="K25" s="3317"/>
      <c r="L25" s="3318"/>
      <c r="M25" s="1471" t="s">
        <v>6</v>
      </c>
      <c r="N25" s="66"/>
      <c r="O25" s="91"/>
      <c r="P25" s="91"/>
      <c r="Q25" s="91"/>
      <c r="R25" s="110"/>
      <c r="S25" s="111"/>
      <c r="T25" s="92"/>
      <c r="U25" s="92"/>
      <c r="V25" s="2297"/>
      <c r="W25" s="2297"/>
      <c r="X25" s="2449"/>
      <c r="Y25" s="1471" t="s">
        <v>6</v>
      </c>
      <c r="Z25" s="66"/>
      <c r="AA25" s="91"/>
      <c r="AB25" s="91"/>
      <c r="AC25" s="91"/>
      <c r="AD25" s="110"/>
      <c r="AE25" s="111"/>
      <c r="AF25" s="92"/>
      <c r="AG25" s="92"/>
      <c r="AH25" s="2297"/>
      <c r="AI25" s="2297"/>
      <c r="AJ25" s="2449"/>
      <c r="AK25" s="1471" t="s">
        <v>6</v>
      </c>
      <c r="AM25" s="1622" t="s">
        <v>65</v>
      </c>
      <c r="AN25" s="31"/>
      <c r="AO25" s="1495"/>
      <c r="AP25" s="3517" t="s">
        <v>1242</v>
      </c>
      <c r="AQ25" s="3517"/>
      <c r="AR25" s="621"/>
      <c r="AS25" s="3492" t="s">
        <v>1243</v>
      </c>
      <c r="AT25" s="3492"/>
      <c r="AU25" s="621"/>
      <c r="AV25" s="3483" t="s">
        <v>1244</v>
      </c>
      <c r="AW25" s="3483"/>
      <c r="AX25" s="621"/>
      <c r="AY25" s="3494" t="s">
        <v>1245</v>
      </c>
      <c r="AZ25" s="3494"/>
      <c r="BA25" s="621"/>
      <c r="BB25" s="3315" t="s">
        <v>1246</v>
      </c>
      <c r="BC25" s="3315"/>
      <c r="BD25" s="621"/>
      <c r="BE25" s="3525" t="s">
        <v>1247</v>
      </c>
      <c r="BF25" s="3525"/>
      <c r="BG25" s="621"/>
      <c r="BH25" s="3527" t="s">
        <v>1248</v>
      </c>
      <c r="BI25" s="3527"/>
      <c r="BJ25" s="621"/>
      <c r="BK25" s="3529" t="s">
        <v>1248</v>
      </c>
      <c r="BL25" s="3529"/>
      <c r="BM25" s="621"/>
      <c r="BN25" s="3531" t="s">
        <v>1249</v>
      </c>
      <c r="BO25" s="3531"/>
      <c r="BP25" s="1495"/>
      <c r="BQ25" s="31"/>
      <c r="BR25" s="31"/>
      <c r="BS25" s="31"/>
      <c r="BT25" s="31"/>
      <c r="BU25" s="31"/>
      <c r="BV25" s="1574" t="s">
        <v>1250</v>
      </c>
      <c r="BW25" s="1575"/>
      <c r="BX25" s="31"/>
      <c r="BY25" s="1623" t="s">
        <v>1251</v>
      </c>
      <c r="BZ25" s="1624" t="s">
        <v>1251</v>
      </c>
      <c r="CA25" s="1625" t="s">
        <v>1252</v>
      </c>
      <c r="CB25" s="1626" t="s">
        <v>1252</v>
      </c>
      <c r="CC25" s="1627" t="s">
        <v>1253</v>
      </c>
      <c r="CD25" s="1628" t="s">
        <v>1253</v>
      </c>
      <c r="CE25" s="1629" t="s">
        <v>1254</v>
      </c>
      <c r="CF25" s="1630" t="s">
        <v>1254</v>
      </c>
      <c r="CG25" s="31"/>
      <c r="CH25" s="1631" t="s">
        <v>1255</v>
      </c>
      <c r="CI25" s="1632" t="s">
        <v>1255</v>
      </c>
      <c r="CJ25" s="1577" t="s">
        <v>1256</v>
      </c>
      <c r="CK25" s="1631" t="s">
        <v>1256</v>
      </c>
      <c r="CL25" s="1576">
        <v>128</v>
      </c>
      <c r="CM25" s="31"/>
      <c r="CN25" s="4">
        <v>1</v>
      </c>
      <c r="CO25" s="48"/>
      <c r="CP25" s="48"/>
    </row>
    <row r="26" spans="1:94" s="438" customFormat="1" ht="21" customHeight="1" thickTop="1" x14ac:dyDescent="0.25">
      <c r="A26"/>
      <c r="B26" s="66" t="s">
        <v>11</v>
      </c>
      <c r="C26" s="121" t="str">
        <f>C27</f>
        <v>Dessert assiette.C.Chiboust pamplemousse.Recette mère ►.M.Mille-feuille meringue et chiboust pamplemousse aux fraises des bois</v>
      </c>
      <c r="D26" s="121"/>
      <c r="E26" s="121"/>
      <c r="F26" s="122"/>
      <c r="G26" s="123"/>
      <c r="H26" s="123"/>
      <c r="I26" s="123"/>
      <c r="J26" s="123"/>
      <c r="K26" s="123"/>
      <c r="L26" s="124"/>
      <c r="M26" s="1471" t="s">
        <v>6</v>
      </c>
      <c r="N26" s="66"/>
      <c r="O26" s="121"/>
      <c r="P26" s="121"/>
      <c r="Q26" s="121"/>
      <c r="R26" s="122"/>
      <c r="S26" s="123"/>
      <c r="T26" s="123"/>
      <c r="U26" s="123"/>
      <c r="V26" s="123"/>
      <c r="W26" s="123"/>
      <c r="X26" s="124"/>
      <c r="Y26" s="1471" t="s">
        <v>6</v>
      </c>
      <c r="Z26" s="66"/>
      <c r="AA26" s="121"/>
      <c r="AB26" s="121"/>
      <c r="AC26" s="121"/>
      <c r="AD26" s="122"/>
      <c r="AE26" s="123"/>
      <c r="AF26" s="123"/>
      <c r="AG26" s="123"/>
      <c r="AH26" s="123"/>
      <c r="AI26" s="123"/>
      <c r="AJ26" s="124"/>
      <c r="AK26" s="1471" t="s">
        <v>6</v>
      </c>
      <c r="AM26" s="473" t="s">
        <v>252</v>
      </c>
      <c r="AN26" s="31"/>
      <c r="AO26" s="1495"/>
      <c r="AP26" s="3518"/>
      <c r="AQ26" s="3518"/>
      <c r="AR26" s="621"/>
      <c r="AS26" s="3493"/>
      <c r="AT26" s="3493"/>
      <c r="AU26" s="621"/>
      <c r="AV26" s="3484"/>
      <c r="AW26" s="3484"/>
      <c r="AX26" s="621"/>
      <c r="AY26" s="3495"/>
      <c r="AZ26" s="3495"/>
      <c r="BA26" s="621"/>
      <c r="BB26" s="3316"/>
      <c r="BC26" s="3316"/>
      <c r="BD26" s="621"/>
      <c r="BE26" s="3526"/>
      <c r="BF26" s="3526"/>
      <c r="BG26" s="621"/>
      <c r="BH26" s="3528"/>
      <c r="BI26" s="3528"/>
      <c r="BJ26" s="621"/>
      <c r="BK26" s="3530"/>
      <c r="BL26" s="3530"/>
      <c r="BM26" s="621"/>
      <c r="BN26" s="3532"/>
      <c r="BO26" s="3532"/>
      <c r="BP26" s="1495"/>
      <c r="BQ26" s="1589" t="s">
        <v>1257</v>
      </c>
      <c r="BR26" s="31"/>
      <c r="BS26" s="1633" t="s">
        <v>1258</v>
      </c>
      <c r="BT26" s="31"/>
      <c r="BU26" s="31"/>
      <c r="BV26" s="1574" t="s">
        <v>1259</v>
      </c>
      <c r="BW26" s="1575"/>
      <c r="BX26" s="31"/>
      <c r="BY26" s="1634" t="s">
        <v>1260</v>
      </c>
      <c r="BZ26" s="1606" t="s">
        <v>1260</v>
      </c>
      <c r="CA26" s="1627" t="s">
        <v>1261</v>
      </c>
      <c r="CB26" s="1628" t="s">
        <v>1261</v>
      </c>
      <c r="CC26" s="1635" t="s">
        <v>1262</v>
      </c>
      <c r="CD26" s="1636" t="s">
        <v>1262</v>
      </c>
      <c r="CE26" s="1637" t="s">
        <v>1263</v>
      </c>
      <c r="CF26" s="1638" t="s">
        <v>1263</v>
      </c>
      <c r="CG26" s="31"/>
      <c r="CH26" s="1580" t="s">
        <v>1207</v>
      </c>
      <c r="CI26" s="1639" t="s">
        <v>1207</v>
      </c>
      <c r="CJ26" s="1577" t="s">
        <v>1264</v>
      </c>
      <c r="CK26" s="1580" t="s">
        <v>1264</v>
      </c>
      <c r="CL26" s="1576">
        <v>128</v>
      </c>
      <c r="CM26" s="31"/>
      <c r="CN26" s="4">
        <v>1</v>
      </c>
      <c r="CO26" s="48"/>
      <c r="CP26" s="48"/>
    </row>
    <row r="27" spans="1:94" s="438" customFormat="1" ht="21" customHeight="1" thickBot="1" x14ac:dyDescent="0.3">
      <c r="A27"/>
      <c r="B27" s="129" t="s">
        <v>11</v>
      </c>
      <c r="C27" s="130" t="str">
        <f>F27</f>
        <v>Dessert assiette.C.Chiboust pamplemousse.Recette mère ►.M.Mille-feuille meringue et chiboust pamplemousse aux fraises des bois</v>
      </c>
      <c r="D27" s="130">
        <f>F25</f>
        <v>18</v>
      </c>
      <c r="E27" s="130" t="str">
        <f>G25</f>
        <v>assiettes</v>
      </c>
      <c r="F27" s="131" t="str">
        <f>UPPER(LEFT(H21,1))&amp;LOWER(MID(H21,2,999))&amp;"."&amp;UPPER(LEFT(J21,1))&amp;"."&amp;UPPER(LEFT(J21,1))&amp;LOWER(MID(J21,2,999))&amp;"."&amp;IF(ISTEXT(L27),K27&amp;"."&amp;UPPER(LEFT(L27,1))&amp;"."&amp;UPPER(LEFT(L27,1))&amp;LOWER(MID(L27,2,999)),G27)</f>
        <v>Dessert assiette.C.Chiboust pamplemousse.Recette mère ►.M.Mille-feuille meringue et chiboust pamplemousse aux fraises des bois</v>
      </c>
      <c r="G27" s="132" t="s">
        <v>55</v>
      </c>
      <c r="H27" s="3321" t="s">
        <v>56</v>
      </c>
      <c r="I27" s="3321"/>
      <c r="J27" s="3321"/>
      <c r="K27" s="133" t="s">
        <v>57</v>
      </c>
      <c r="L27" s="1419" t="s">
        <v>214</v>
      </c>
      <c r="M27" s="1471" t="s">
        <v>6</v>
      </c>
      <c r="N27" s="129"/>
      <c r="O27" s="130"/>
      <c r="P27" s="130"/>
      <c r="Q27" s="130"/>
      <c r="R27" s="131"/>
      <c r="S27" s="132"/>
      <c r="T27" s="2458"/>
      <c r="U27" s="2458"/>
      <c r="V27" s="2458"/>
      <c r="W27" s="133"/>
      <c r="X27" s="1419"/>
      <c r="Y27" s="1471" t="s">
        <v>6</v>
      </c>
      <c r="Z27" s="129"/>
      <c r="AA27" s="130"/>
      <c r="AB27" s="130"/>
      <c r="AC27" s="130"/>
      <c r="AD27" s="131"/>
      <c r="AE27" s="132"/>
      <c r="AF27" s="2458"/>
      <c r="AG27" s="2458"/>
      <c r="AH27" s="2458"/>
      <c r="AI27" s="133"/>
      <c r="AJ27" s="1419"/>
      <c r="AK27" s="1471" t="s">
        <v>6</v>
      </c>
      <c r="AM27" s="482" t="s">
        <v>257</v>
      </c>
      <c r="AN27" s="31"/>
      <c r="AO27" s="1495"/>
      <c r="AP27" s="621"/>
      <c r="AQ27" s="621"/>
      <c r="AR27" s="621"/>
      <c r="AS27" s="621"/>
      <c r="AT27" s="621"/>
      <c r="AU27" s="621"/>
      <c r="AV27" s="621"/>
      <c r="AW27" s="621"/>
      <c r="AX27" s="621"/>
      <c r="AY27" s="621"/>
      <c r="AZ27" s="621"/>
      <c r="BA27" s="621"/>
      <c r="BB27" s="621"/>
      <c r="BC27" s="621"/>
      <c r="BD27" s="621"/>
      <c r="BE27" s="621"/>
      <c r="BF27" s="621"/>
      <c r="BG27" s="621"/>
      <c r="BH27" s="621"/>
      <c r="BI27" s="621"/>
      <c r="BJ27" s="621"/>
      <c r="BK27" s="621"/>
      <c r="BL27" s="621"/>
      <c r="BM27" s="621"/>
      <c r="BN27" s="621"/>
      <c r="BO27" s="621"/>
      <c r="BP27" s="1495"/>
      <c r="BQ27" s="31"/>
      <c r="BR27" s="31"/>
      <c r="BS27" s="31"/>
      <c r="BT27" s="31"/>
      <c r="BU27" s="31"/>
      <c r="BV27" s="3508" t="s">
        <v>1265</v>
      </c>
      <c r="BW27" s="3509"/>
      <c r="BX27" s="31"/>
      <c r="BY27" s="1609" t="s">
        <v>1266</v>
      </c>
      <c r="BZ27" s="1610" t="s">
        <v>1266</v>
      </c>
      <c r="CA27" s="1640" t="s">
        <v>1267</v>
      </c>
      <c r="CB27" s="1641" t="s">
        <v>1267</v>
      </c>
      <c r="CC27" s="1642" t="s">
        <v>1268</v>
      </c>
      <c r="CD27" s="1643" t="s">
        <v>1268</v>
      </c>
      <c r="CE27" s="1644" t="s">
        <v>1269</v>
      </c>
      <c r="CF27" s="1645" t="s">
        <v>1269</v>
      </c>
      <c r="CG27" s="31"/>
      <c r="CH27" s="1594" t="s">
        <v>1221</v>
      </c>
      <c r="CI27" s="1595" t="s">
        <v>1221</v>
      </c>
      <c r="CJ27" s="1577" t="s">
        <v>1270</v>
      </c>
      <c r="CK27" s="1594" t="s">
        <v>1270</v>
      </c>
      <c r="CL27" s="1576">
        <v>0</v>
      </c>
      <c r="CM27" s="31"/>
      <c r="CN27" s="4">
        <v>1</v>
      </c>
      <c r="CO27" s="48"/>
      <c r="CP27" s="48"/>
    </row>
    <row r="28" spans="1:94" s="438" customFormat="1" ht="21" customHeight="1" thickTop="1" thickBot="1" x14ac:dyDescent="0.3">
      <c r="A28"/>
      <c r="B28" s="66" t="s">
        <v>11</v>
      </c>
      <c r="C28" s="367" t="str">
        <f>C27</f>
        <v>Dessert assiette.C.Chiboust pamplemousse.Recette mère ►.M.Mille-feuille meringue et chiboust pamplemousse aux fraises des bois</v>
      </c>
      <c r="D28" s="367"/>
      <c r="E28" s="367"/>
      <c r="F28" s="1420" t="s">
        <v>61</v>
      </c>
      <c r="G28" s="1421" t="s">
        <v>62</v>
      </c>
      <c r="H28" s="1421" t="s">
        <v>63</v>
      </c>
      <c r="I28" s="1421" t="s">
        <v>64</v>
      </c>
      <c r="J28" s="1421" t="s">
        <v>65</v>
      </c>
      <c r="K28" s="1422" t="s">
        <v>66</v>
      </c>
      <c r="L28" s="1423" t="s">
        <v>67</v>
      </c>
      <c r="M28" s="1471" t="s">
        <v>6</v>
      </c>
      <c r="N28" s="66"/>
      <c r="O28" s="367"/>
      <c r="P28" s="367"/>
      <c r="Q28" s="367"/>
      <c r="R28" s="1420"/>
      <c r="S28" s="1421"/>
      <c r="T28" s="1421"/>
      <c r="U28" s="1421"/>
      <c r="V28" s="1421"/>
      <c r="W28" s="1422"/>
      <c r="X28" s="1423"/>
      <c r="Y28" s="1471" t="s">
        <v>6</v>
      </c>
      <c r="Z28" s="66"/>
      <c r="AA28" s="367"/>
      <c r="AB28" s="367"/>
      <c r="AC28" s="367"/>
      <c r="AD28" s="1420"/>
      <c r="AE28" s="1421"/>
      <c r="AF28" s="1421"/>
      <c r="AG28" s="1421"/>
      <c r="AH28" s="1421"/>
      <c r="AI28" s="1422"/>
      <c r="AJ28" s="1423"/>
      <c r="AK28" s="1471" t="s">
        <v>6</v>
      </c>
      <c r="AM28" s="468" t="s">
        <v>249</v>
      </c>
      <c r="AN28" s="31"/>
      <c r="AO28" s="1495"/>
      <c r="AP28" s="3426" t="s">
        <v>1271</v>
      </c>
      <c r="AQ28" s="3426"/>
      <c r="AR28" s="621"/>
      <c r="AS28" s="3492" t="s">
        <v>1272</v>
      </c>
      <c r="AT28" s="3492"/>
      <c r="AU28" s="621"/>
      <c r="AV28" s="3483" t="s">
        <v>1273</v>
      </c>
      <c r="AW28" s="3483"/>
      <c r="AX28" s="621"/>
      <c r="AY28" s="3494" t="s">
        <v>1274</v>
      </c>
      <c r="AZ28" s="3494"/>
      <c r="BA28" s="621"/>
      <c r="BB28" s="3315" t="s">
        <v>1275</v>
      </c>
      <c r="BC28" s="3315"/>
      <c r="BD28" s="621"/>
      <c r="BE28" s="3525" t="s">
        <v>1276</v>
      </c>
      <c r="BF28" s="3525"/>
      <c r="BG28" s="621"/>
      <c r="BH28" s="3533" t="s">
        <v>1277</v>
      </c>
      <c r="BI28" s="3533"/>
      <c r="BJ28" s="621"/>
      <c r="BK28" s="3535" t="s">
        <v>1278</v>
      </c>
      <c r="BL28" s="3535"/>
      <c r="BM28" s="621"/>
      <c r="BN28" s="3531" t="s">
        <v>1279</v>
      </c>
      <c r="BO28" s="3531"/>
      <c r="BP28" s="1495"/>
      <c r="BQ28" s="1646" t="s">
        <v>1280</v>
      </c>
      <c r="BR28" s="31"/>
      <c r="BS28" s="1647" t="s">
        <v>1281</v>
      </c>
      <c r="BT28" s="31"/>
      <c r="BU28" s="31"/>
      <c r="BV28" s="1574" t="s">
        <v>1282</v>
      </c>
      <c r="BW28" s="1575"/>
      <c r="BX28" s="31"/>
      <c r="BY28" s="1598" t="s">
        <v>1283</v>
      </c>
      <c r="BZ28" s="1599" t="s">
        <v>1283</v>
      </c>
      <c r="CA28" s="1648" t="s">
        <v>1284</v>
      </c>
      <c r="CB28" s="1649" t="s">
        <v>1284</v>
      </c>
      <c r="CC28" s="1650" t="s">
        <v>1285</v>
      </c>
      <c r="CD28" s="1651" t="s">
        <v>1285</v>
      </c>
      <c r="CE28" s="1652" t="s">
        <v>1286</v>
      </c>
      <c r="CF28" s="1653" t="s">
        <v>1286</v>
      </c>
      <c r="CG28" s="31"/>
      <c r="CH28" s="1605" t="s">
        <v>1229</v>
      </c>
      <c r="CI28" s="1606" t="s">
        <v>1229</v>
      </c>
      <c r="CJ28" s="1577" t="s">
        <v>1287</v>
      </c>
      <c r="CK28" s="1605" t="s">
        <v>1287</v>
      </c>
      <c r="CL28" s="1576">
        <v>0</v>
      </c>
      <c r="CM28" s="31"/>
      <c r="CN28" s="4">
        <v>1</v>
      </c>
      <c r="CO28" s="48"/>
      <c r="CP28" s="48"/>
    </row>
    <row r="29" spans="1:94" s="438" customFormat="1" ht="21" customHeight="1" thickTop="1" thickBot="1" x14ac:dyDescent="0.3">
      <c r="A29"/>
      <c r="B29" s="66" t="s">
        <v>18</v>
      </c>
      <c r="C29" s="367" t="str">
        <f>C27</f>
        <v>Dessert assiette.C.Chiboust pamplemousse.Recette mère ►.M.Mille-feuille meringue et chiboust pamplemousse aux fraises des bois</v>
      </c>
      <c r="D29" s="367"/>
      <c r="E29" s="368"/>
      <c r="F29" s="1432" t="s">
        <v>86</v>
      </c>
      <c r="G29" s="151" t="s">
        <v>87</v>
      </c>
      <c r="H29" s="152"/>
      <c r="I29" s="3480" t="s">
        <v>88</v>
      </c>
      <c r="J29" s="3481" t="s">
        <v>89</v>
      </c>
      <c r="K29" s="3482" t="s">
        <v>90</v>
      </c>
      <c r="L29" s="153" t="s">
        <v>91</v>
      </c>
      <c r="M29" s="1471" t="s">
        <v>6</v>
      </c>
      <c r="N29" s="66"/>
      <c r="O29" s="367"/>
      <c r="P29" s="367"/>
      <c r="Q29" s="368"/>
      <c r="R29" s="1432"/>
      <c r="S29" s="151"/>
      <c r="T29" s="152"/>
      <c r="U29" s="2450"/>
      <c r="V29" s="2452"/>
      <c r="W29" s="2454"/>
      <c r="X29" s="153"/>
      <c r="Y29" s="1471" t="s">
        <v>6</v>
      </c>
      <c r="Z29" s="66"/>
      <c r="AA29" s="367"/>
      <c r="AB29" s="367"/>
      <c r="AC29" s="368"/>
      <c r="AD29" s="1432"/>
      <c r="AE29" s="151"/>
      <c r="AF29" s="152"/>
      <c r="AG29" s="2450"/>
      <c r="AH29" s="2452"/>
      <c r="AI29" s="2454"/>
      <c r="AJ29" s="153"/>
      <c r="AK29" s="1471" t="s">
        <v>6</v>
      </c>
      <c r="AM29" s="473" t="s">
        <v>252</v>
      </c>
      <c r="AN29" s="31"/>
      <c r="AO29" s="1495"/>
      <c r="AP29" s="3427"/>
      <c r="AQ29" s="3427"/>
      <c r="AR29" s="621"/>
      <c r="AS29" s="3493"/>
      <c r="AT29" s="3493"/>
      <c r="AU29" s="621"/>
      <c r="AV29" s="3484"/>
      <c r="AW29" s="3484"/>
      <c r="AX29" s="621"/>
      <c r="AY29" s="3495"/>
      <c r="AZ29" s="3495"/>
      <c r="BA29" s="621"/>
      <c r="BB29" s="3316"/>
      <c r="BC29" s="3316"/>
      <c r="BD29" s="621"/>
      <c r="BE29" s="3526"/>
      <c r="BF29" s="3526"/>
      <c r="BG29" s="621"/>
      <c r="BH29" s="3534"/>
      <c r="BI29" s="3534"/>
      <c r="BJ29" s="621"/>
      <c r="BK29" s="3536"/>
      <c r="BL29" s="3536"/>
      <c r="BM29" s="621"/>
      <c r="BN29" s="3532"/>
      <c r="BO29" s="3532"/>
      <c r="BP29" s="1495"/>
      <c r="BQ29" s="31"/>
      <c r="BR29" s="31"/>
      <c r="BS29" s="31"/>
      <c r="BT29" s="31"/>
      <c r="BU29" s="31"/>
      <c r="BV29" s="3508" t="s">
        <v>1288</v>
      </c>
      <c r="BW29" s="3509"/>
      <c r="BX29" s="31"/>
      <c r="BY29" s="1620" t="s">
        <v>1289</v>
      </c>
      <c r="BZ29" s="1621" t="s">
        <v>1289</v>
      </c>
      <c r="CA29" s="1654" t="s">
        <v>1290</v>
      </c>
      <c r="CB29" s="1655" t="s">
        <v>1290</v>
      </c>
      <c r="CC29" s="1656" t="s">
        <v>1291</v>
      </c>
      <c r="CD29" s="1657" t="s">
        <v>1291</v>
      </c>
      <c r="CE29" s="1658" t="s">
        <v>1292</v>
      </c>
      <c r="CF29" s="1659" t="s">
        <v>1292</v>
      </c>
      <c r="CG29" s="31"/>
      <c r="CH29" s="1616" t="s">
        <v>1238</v>
      </c>
      <c r="CI29" s="1617" t="s">
        <v>1238</v>
      </c>
      <c r="CJ29" s="1577" t="s">
        <v>1293</v>
      </c>
      <c r="CK29" s="1616" t="s">
        <v>1293</v>
      </c>
      <c r="CL29" s="1576">
        <v>0</v>
      </c>
      <c r="CM29" s="31"/>
      <c r="CN29" s="4">
        <v>1</v>
      </c>
      <c r="CO29" s="48"/>
      <c r="CP29" s="48"/>
    </row>
    <row r="30" spans="1:94" s="438" customFormat="1" ht="21" customHeight="1" thickBot="1" x14ac:dyDescent="0.3">
      <c r="A30"/>
      <c r="B30" s="66" t="s">
        <v>18</v>
      </c>
      <c r="C30" s="367" t="str">
        <f>C27</f>
        <v>Dessert assiette.C.Chiboust pamplemousse.Recette mère ►.M.Mille-feuille meringue et chiboust pamplemousse aux fraises des bois</v>
      </c>
      <c r="D30" s="367"/>
      <c r="E30" s="368"/>
      <c r="F30" s="1439" t="s">
        <v>103</v>
      </c>
      <c r="G30" s="164" t="s">
        <v>104</v>
      </c>
      <c r="H30" s="165" t="s">
        <v>105</v>
      </c>
      <c r="I30" s="3121"/>
      <c r="J30" s="3123"/>
      <c r="K30" s="3125"/>
      <c r="L30" s="166" t="s">
        <v>106</v>
      </c>
      <c r="M30" s="1471" t="s">
        <v>6</v>
      </c>
      <c r="N30" s="66"/>
      <c r="O30" s="367"/>
      <c r="P30" s="367"/>
      <c r="Q30" s="368"/>
      <c r="R30" s="1439"/>
      <c r="S30" s="164"/>
      <c r="T30" s="165"/>
      <c r="U30" s="2451"/>
      <c r="V30" s="2453"/>
      <c r="W30" s="2455"/>
      <c r="X30" s="166"/>
      <c r="Y30" s="1471" t="s">
        <v>6</v>
      </c>
      <c r="Z30" s="66"/>
      <c r="AA30" s="367"/>
      <c r="AB30" s="367"/>
      <c r="AC30" s="368"/>
      <c r="AD30" s="1439"/>
      <c r="AE30" s="164"/>
      <c r="AF30" s="165"/>
      <c r="AG30" s="2451"/>
      <c r="AH30" s="2453"/>
      <c r="AI30" s="2455"/>
      <c r="AJ30" s="166"/>
      <c r="AK30" s="1471" t="s">
        <v>6</v>
      </c>
      <c r="AM30" s="482" t="s">
        <v>257</v>
      </c>
      <c r="AN30" s="31"/>
      <c r="AO30" s="1495"/>
      <c r="AP30" s="621"/>
      <c r="AQ30" s="621"/>
      <c r="AR30" s="621"/>
      <c r="AS30" s="621"/>
      <c r="AT30" s="621"/>
      <c r="AU30" s="621"/>
      <c r="AV30" s="621"/>
      <c r="AW30" s="621"/>
      <c r="AX30" s="621"/>
      <c r="AY30" s="621"/>
      <c r="AZ30" s="621"/>
      <c r="BA30" s="621"/>
      <c r="BB30" s="621"/>
      <c r="BC30" s="621"/>
      <c r="BD30" s="621"/>
      <c r="BE30" s="621"/>
      <c r="BF30" s="621"/>
      <c r="BG30" s="621"/>
      <c r="BH30" s="621"/>
      <c r="BI30" s="621"/>
      <c r="BJ30" s="621"/>
      <c r="BK30" s="621"/>
      <c r="BL30" s="621"/>
      <c r="BM30" s="621"/>
      <c r="BN30" s="621"/>
      <c r="BO30" s="621"/>
      <c r="BP30" s="1495"/>
      <c r="BQ30" s="1660" t="s">
        <v>1294</v>
      </c>
      <c r="BR30" s="31"/>
      <c r="BS30" s="1661" t="s">
        <v>1295</v>
      </c>
      <c r="BT30" s="31"/>
      <c r="BU30" s="31"/>
      <c r="BV30" s="3539" t="s">
        <v>1296</v>
      </c>
      <c r="BW30" s="3540"/>
      <c r="BX30" s="31"/>
      <c r="BY30" s="1580" t="s">
        <v>1297</v>
      </c>
      <c r="BZ30" s="1581" t="s">
        <v>1297</v>
      </c>
      <c r="CA30" s="1662" t="s">
        <v>1298</v>
      </c>
      <c r="CB30" s="1663" t="s">
        <v>1298</v>
      </c>
      <c r="CC30" s="1664" t="s">
        <v>1299</v>
      </c>
      <c r="CD30" s="1665" t="s">
        <v>1299</v>
      </c>
      <c r="CE30" s="1614" t="s">
        <v>1300</v>
      </c>
      <c r="CF30" s="1615" t="s">
        <v>1300</v>
      </c>
      <c r="CG30" s="31"/>
      <c r="CH30" s="1627" t="s">
        <v>1253</v>
      </c>
      <c r="CI30" s="1628" t="s">
        <v>1253</v>
      </c>
      <c r="CJ30" s="1577" t="s">
        <v>383</v>
      </c>
      <c r="CK30" s="1627" t="s">
        <v>383</v>
      </c>
      <c r="CL30" s="1576">
        <v>204</v>
      </c>
      <c r="CM30" s="31"/>
      <c r="CN30" s="4">
        <v>1</v>
      </c>
      <c r="CO30" s="48"/>
      <c r="CP30" s="48"/>
    </row>
    <row r="31" spans="1:94" s="438" customFormat="1" ht="21" customHeight="1" thickBot="1" x14ac:dyDescent="0.3">
      <c r="A31"/>
      <c r="B31" s="66" t="s">
        <v>18</v>
      </c>
      <c r="C31" s="367" t="str">
        <f>C27</f>
        <v>Dessert assiette.C.Chiboust pamplemousse.Recette mère ►.M.Mille-feuille meringue et chiboust pamplemousse aux fraises des bois</v>
      </c>
      <c r="D31" s="367">
        <f>D27</f>
        <v>18</v>
      </c>
      <c r="E31" s="368" t="str">
        <f>E27</f>
        <v>assiettes</v>
      </c>
      <c r="F31" s="1444"/>
      <c r="G31" s="175"/>
      <c r="H31" s="228" t="str">
        <f t="shared" ref="H31:H42" si="6">IF(AND(F31&gt;0,I31&gt;0),"de","")</f>
        <v/>
      </c>
      <c r="I31" s="177">
        <v>150</v>
      </c>
      <c r="J31" s="229" t="s">
        <v>41</v>
      </c>
      <c r="K31" s="179">
        <v>1</v>
      </c>
      <c r="L31" s="180" t="s">
        <v>129</v>
      </c>
      <c r="M31" s="1471" t="s">
        <v>6</v>
      </c>
      <c r="N31" s="2469"/>
      <c r="O31" s="2461"/>
      <c r="P31" s="2462"/>
      <c r="Q31" s="2463"/>
      <c r="R31" s="2464"/>
      <c r="S31" s="2465"/>
      <c r="T31" s="2465"/>
      <c r="U31" s="2465"/>
      <c r="V31" s="2466"/>
      <c r="W31" s="2465"/>
      <c r="X31" s="2470"/>
      <c r="Y31" s="1471" t="s">
        <v>6</v>
      </c>
      <c r="Z31" s="2469"/>
      <c r="AA31" s="2461"/>
      <c r="AB31" s="2462"/>
      <c r="AC31" s="2463"/>
      <c r="AD31" s="2464"/>
      <c r="AE31" s="2465"/>
      <c r="AF31" s="2465"/>
      <c r="AG31" s="2465"/>
      <c r="AH31" s="2466"/>
      <c r="AI31" s="2465"/>
      <c r="AJ31" s="2470"/>
      <c r="AK31" s="1471" t="s">
        <v>6</v>
      </c>
      <c r="AM31" s="229" t="s">
        <v>41</v>
      </c>
      <c r="AN31" s="31"/>
      <c r="AO31" s="1495"/>
      <c r="AP31" s="3535" t="s">
        <v>1301</v>
      </c>
      <c r="AQ31" s="3535"/>
      <c r="AR31" s="621"/>
      <c r="AS31" s="3492" t="s">
        <v>1302</v>
      </c>
      <c r="AT31" s="3492"/>
      <c r="AU31" s="621"/>
      <c r="AV31" s="3483" t="s">
        <v>1303</v>
      </c>
      <c r="AW31" s="3483"/>
      <c r="AX31" s="621"/>
      <c r="AY31" s="3494" t="s">
        <v>1304</v>
      </c>
      <c r="AZ31" s="3494"/>
      <c r="BA31" s="621"/>
      <c r="BB31" s="3315" t="s">
        <v>1305</v>
      </c>
      <c r="BC31" s="3315"/>
      <c r="BD31" s="621"/>
      <c r="BE31" s="3525" t="s">
        <v>1306</v>
      </c>
      <c r="BF31" s="3525"/>
      <c r="BG31" s="621"/>
      <c r="BH31" s="3533" t="s">
        <v>1307</v>
      </c>
      <c r="BI31" s="3533"/>
      <c r="BJ31" s="621"/>
      <c r="BK31" s="3535" t="s">
        <v>1308</v>
      </c>
      <c r="BL31" s="3535"/>
      <c r="BM31" s="621"/>
      <c r="BN31" s="3531" t="s">
        <v>1309</v>
      </c>
      <c r="BO31" s="3531"/>
      <c r="BP31" s="1495"/>
      <c r="BQ31" s="31"/>
      <c r="BR31" s="31"/>
      <c r="BS31" s="31"/>
      <c r="BT31" s="31"/>
      <c r="BU31" s="31"/>
      <c r="BV31" s="1666">
        <v>12</v>
      </c>
      <c r="BW31" s="1667">
        <v>12</v>
      </c>
      <c r="BX31" s="31"/>
      <c r="BY31" s="1668" t="s">
        <v>1310</v>
      </c>
      <c r="BZ31" s="1669" t="s">
        <v>1310</v>
      </c>
      <c r="CA31" s="1584" t="s">
        <v>1209</v>
      </c>
      <c r="CB31" s="1585" t="s">
        <v>1209</v>
      </c>
      <c r="CC31" s="1670" t="s">
        <v>1311</v>
      </c>
      <c r="CD31" s="1671" t="s">
        <v>1311</v>
      </c>
      <c r="CE31" s="1672" t="s">
        <v>1312</v>
      </c>
      <c r="CF31" s="1673" t="s">
        <v>1312</v>
      </c>
      <c r="CG31" s="31"/>
      <c r="CH31" s="1635" t="s">
        <v>1262</v>
      </c>
      <c r="CI31" s="1636" t="s">
        <v>1262</v>
      </c>
      <c r="CJ31" s="1577" t="s">
        <v>377</v>
      </c>
      <c r="CK31" s="1635" t="s">
        <v>377</v>
      </c>
      <c r="CL31" s="1576">
        <v>204</v>
      </c>
      <c r="CM31" s="31"/>
      <c r="CN31" s="4">
        <v>1</v>
      </c>
      <c r="CO31" s="48"/>
      <c r="CP31" s="48"/>
    </row>
    <row r="32" spans="1:94" s="438" customFormat="1" ht="21" customHeight="1" x14ac:dyDescent="0.25">
      <c r="A32"/>
      <c r="B32" s="196" t="str">
        <f t="shared" ref="B32:B42" si="7">IF(L32&lt;&gt;"","A","►")</f>
        <v>A</v>
      </c>
      <c r="C32" s="1445" t="str">
        <f>C27</f>
        <v>Dessert assiette.C.Chiboust pamplemousse.Recette mère ►.M.Mille-feuille meringue et chiboust pamplemousse aux fraises des bois</v>
      </c>
      <c r="D32" s="367">
        <f>D27</f>
        <v>18</v>
      </c>
      <c r="E32" s="368" t="str">
        <f>E27</f>
        <v>assiettes</v>
      </c>
      <c r="F32" s="1444">
        <v>10</v>
      </c>
      <c r="G32" s="175"/>
      <c r="H32" s="176" t="str">
        <f t="shared" si="6"/>
        <v>de</v>
      </c>
      <c r="I32" s="177">
        <v>8</v>
      </c>
      <c r="J32" s="229" t="s">
        <v>41</v>
      </c>
      <c r="K32" s="179">
        <v>1</v>
      </c>
      <c r="L32" s="180" t="s">
        <v>132</v>
      </c>
      <c r="M32" s="1471" t="s">
        <v>6</v>
      </c>
      <c r="N32" s="1456" t="s">
        <v>18</v>
      </c>
      <c r="O32" s="1457"/>
      <c r="P32" s="1457"/>
      <c r="Q32" s="1457"/>
      <c r="R32" s="1458" t="s">
        <v>2199</v>
      </c>
      <c r="S32" s="1458"/>
      <c r="T32" s="1458"/>
      <c r="U32" s="1458"/>
      <c r="V32" s="1458"/>
      <c r="W32" s="1458"/>
      <c r="X32" s="2460" t="s">
        <v>218</v>
      </c>
      <c r="Y32" s="1471" t="s">
        <v>6</v>
      </c>
      <c r="Z32" s="1456" t="s">
        <v>18</v>
      </c>
      <c r="AA32" s="1457"/>
      <c r="AB32" s="1457"/>
      <c r="AC32" s="1457"/>
      <c r="AD32" s="1458" t="s">
        <v>2199</v>
      </c>
      <c r="AE32" s="1458"/>
      <c r="AF32" s="1458"/>
      <c r="AG32" s="1458"/>
      <c r="AH32" s="1458"/>
      <c r="AI32" s="1458"/>
      <c r="AJ32" s="2460" t="s">
        <v>218</v>
      </c>
      <c r="AK32" s="1471" t="s">
        <v>6</v>
      </c>
      <c r="AM32" s="486" t="s">
        <v>47</v>
      </c>
      <c r="AN32" s="31"/>
      <c r="AO32" s="1495"/>
      <c r="AP32" s="3536"/>
      <c r="AQ32" s="3536"/>
      <c r="AR32" s="621"/>
      <c r="AS32" s="3493"/>
      <c r="AT32" s="3493"/>
      <c r="AU32" s="621"/>
      <c r="AV32" s="3484"/>
      <c r="AW32" s="3484"/>
      <c r="AX32" s="621"/>
      <c r="AY32" s="3495"/>
      <c r="AZ32" s="3495"/>
      <c r="BA32" s="621"/>
      <c r="BB32" s="3316"/>
      <c r="BC32" s="3316"/>
      <c r="BD32" s="621"/>
      <c r="BE32" s="3526"/>
      <c r="BF32" s="3526"/>
      <c r="BG32" s="621"/>
      <c r="BH32" s="3534"/>
      <c r="BI32" s="3534"/>
      <c r="BJ32" s="621"/>
      <c r="BK32" s="3536"/>
      <c r="BL32" s="3536"/>
      <c r="BM32" s="621"/>
      <c r="BN32" s="3532"/>
      <c r="BO32" s="3532"/>
      <c r="BP32" s="1495"/>
      <c r="BQ32" s="1586" t="s">
        <v>1313</v>
      </c>
      <c r="BR32" s="31"/>
      <c r="BS32" s="1674" t="s">
        <v>1314</v>
      </c>
      <c r="BT32" s="31"/>
      <c r="BU32" s="31"/>
      <c r="BV32" s="31"/>
      <c r="BW32" s="31"/>
      <c r="BX32" s="31"/>
      <c r="BY32" s="1584" t="s">
        <v>1315</v>
      </c>
      <c r="BZ32" s="1585" t="s">
        <v>1315</v>
      </c>
      <c r="CA32" s="1598" t="s">
        <v>1223</v>
      </c>
      <c r="CB32" s="1599" t="s">
        <v>1223</v>
      </c>
      <c r="CC32" s="1675" t="s">
        <v>1316</v>
      </c>
      <c r="CD32" s="1676" t="s">
        <v>1316</v>
      </c>
      <c r="CE32" s="1677" t="s">
        <v>1317</v>
      </c>
      <c r="CF32" s="1678" t="s">
        <v>1317</v>
      </c>
      <c r="CG32" s="31"/>
      <c r="CH32" s="1642" t="s">
        <v>1268</v>
      </c>
      <c r="CI32" s="1643" t="s">
        <v>1268</v>
      </c>
      <c r="CJ32" s="1577" t="s">
        <v>395</v>
      </c>
      <c r="CK32" s="1642" t="s">
        <v>395</v>
      </c>
      <c r="CL32" s="1576">
        <v>255</v>
      </c>
      <c r="CM32" s="31"/>
      <c r="CN32" s="4">
        <v>1</v>
      </c>
      <c r="CO32" s="48"/>
      <c r="CP32" s="48"/>
    </row>
    <row r="33" spans="1:94" s="438" customFormat="1" ht="21" customHeight="1" thickBot="1" x14ac:dyDescent="0.3">
      <c r="A33"/>
      <c r="B33" s="196" t="str">
        <f t="shared" si="7"/>
        <v>A</v>
      </c>
      <c r="C33" s="1445" t="str">
        <f>C27</f>
        <v>Dessert assiette.C.Chiboust pamplemousse.Recette mère ►.M.Mille-feuille meringue et chiboust pamplemousse aux fraises des bois</v>
      </c>
      <c r="D33" s="367">
        <f>D27</f>
        <v>18</v>
      </c>
      <c r="E33" s="367" t="str">
        <f>E27</f>
        <v>assiettes</v>
      </c>
      <c r="F33" s="174"/>
      <c r="G33" s="209"/>
      <c r="H33" s="228" t="str">
        <f t="shared" si="6"/>
        <v/>
      </c>
      <c r="I33" s="177">
        <v>105</v>
      </c>
      <c r="J33" s="229" t="s">
        <v>41</v>
      </c>
      <c r="K33" s="179">
        <v>1</v>
      </c>
      <c r="L33" s="180" t="s">
        <v>135</v>
      </c>
      <c r="M33" s="1471" t="s">
        <v>6</v>
      </c>
      <c r="N33" s="2469"/>
      <c r="O33" s="2461"/>
      <c r="P33" s="2462"/>
      <c r="Q33" s="2463"/>
      <c r="R33" s="2464"/>
      <c r="S33" s="2465"/>
      <c r="T33" s="2465"/>
      <c r="U33" s="2465"/>
      <c r="V33" s="2466"/>
      <c r="W33" s="2465"/>
      <c r="X33" s="2470"/>
      <c r="Y33" s="1471" t="s">
        <v>6</v>
      </c>
      <c r="Z33" s="2469"/>
      <c r="AA33" s="2461"/>
      <c r="AB33" s="2462"/>
      <c r="AC33" s="2463"/>
      <c r="AD33" s="2464"/>
      <c r="AE33" s="2465"/>
      <c r="AF33" s="2465"/>
      <c r="AG33" s="2465"/>
      <c r="AH33" s="2466"/>
      <c r="AI33" s="2465"/>
      <c r="AJ33" s="2470"/>
      <c r="AK33" s="1471" t="s">
        <v>6</v>
      </c>
      <c r="AM33" s="496" t="s">
        <v>118</v>
      </c>
      <c r="AN33" s="31"/>
      <c r="AO33" s="1495"/>
      <c r="AP33" s="621"/>
      <c r="AQ33" s="621"/>
      <c r="AR33" s="621"/>
      <c r="AS33" s="621"/>
      <c r="AT33" s="621"/>
      <c r="AU33" s="621"/>
      <c r="AV33" s="621"/>
      <c r="AW33" s="621"/>
      <c r="AX33" s="621"/>
      <c r="AY33" s="621"/>
      <c r="AZ33" s="621"/>
      <c r="BA33" s="621"/>
      <c r="BB33" s="621"/>
      <c r="BC33" s="621"/>
      <c r="BD33" s="621"/>
      <c r="BE33" s="621"/>
      <c r="BF33" s="621"/>
      <c r="BG33" s="621"/>
      <c r="BH33" s="621"/>
      <c r="BI33" s="621"/>
      <c r="BJ33" s="621"/>
      <c r="BK33" s="621"/>
      <c r="BL33" s="621"/>
      <c r="BM33" s="621"/>
      <c r="BN33" s="621"/>
      <c r="BO33" s="621"/>
      <c r="BP33" s="1495"/>
      <c r="BQ33" s="31"/>
      <c r="BR33" s="31"/>
      <c r="BS33" s="31"/>
      <c r="BT33" s="31"/>
      <c r="BU33" s="31"/>
      <c r="BV33" s="31"/>
      <c r="BW33" s="31"/>
      <c r="BX33" s="31"/>
      <c r="BY33" s="1679" t="s">
        <v>1318</v>
      </c>
      <c r="BZ33" s="1680" t="s">
        <v>1318</v>
      </c>
      <c r="CA33" s="1609" t="s">
        <v>1231</v>
      </c>
      <c r="CB33" s="1610" t="s">
        <v>1231</v>
      </c>
      <c r="CC33" s="1681" t="s">
        <v>1319</v>
      </c>
      <c r="CD33" s="1682" t="s">
        <v>1319</v>
      </c>
      <c r="CE33" s="1576">
        <v>1</v>
      </c>
      <c r="CF33" s="1576">
        <v>1</v>
      </c>
      <c r="CG33" s="31"/>
      <c r="CH33" s="1650" t="s">
        <v>1285</v>
      </c>
      <c r="CI33" s="1651" t="s">
        <v>1285</v>
      </c>
      <c r="CJ33" s="1577" t="s">
        <v>1320</v>
      </c>
      <c r="CK33" s="1650" t="s">
        <v>1320</v>
      </c>
      <c r="CL33" s="1576">
        <v>153</v>
      </c>
      <c r="CM33" s="31"/>
      <c r="CN33" s="4">
        <v>1</v>
      </c>
      <c r="CO33" s="48"/>
      <c r="CP33" s="48"/>
    </row>
    <row r="34" spans="1:94" s="438" customFormat="1" ht="21" customHeight="1" x14ac:dyDescent="0.25">
      <c r="A34"/>
      <c r="B34" s="196" t="str">
        <f t="shared" si="7"/>
        <v>A</v>
      </c>
      <c r="C34" s="1445" t="str">
        <f>C27</f>
        <v>Dessert assiette.C.Chiboust pamplemousse.Recette mère ►.M.Mille-feuille meringue et chiboust pamplemousse aux fraises des bois</v>
      </c>
      <c r="D34" s="367">
        <f>D27</f>
        <v>18</v>
      </c>
      <c r="E34" s="367" t="str">
        <f>E27</f>
        <v>assiettes</v>
      </c>
      <c r="F34" s="1447"/>
      <c r="G34" s="209"/>
      <c r="H34" s="176" t="str">
        <f t="shared" si="6"/>
        <v/>
      </c>
      <c r="I34" s="177">
        <v>35</v>
      </c>
      <c r="J34" s="229" t="s">
        <v>41</v>
      </c>
      <c r="K34" s="179">
        <v>1</v>
      </c>
      <c r="L34" s="180" t="s">
        <v>1117</v>
      </c>
      <c r="M34" s="1471" t="s">
        <v>6</v>
      </c>
      <c r="N34" s="2469"/>
      <c r="O34" s="2461"/>
      <c r="P34" s="2462"/>
      <c r="Q34" s="2463"/>
      <c r="R34" s="2464"/>
      <c r="S34" s="2465"/>
      <c r="T34" s="2465"/>
      <c r="U34" s="2465"/>
      <c r="V34" s="2466"/>
      <c r="W34" s="2465"/>
      <c r="X34" s="2470"/>
      <c r="Y34" s="1471" t="s">
        <v>6</v>
      </c>
      <c r="Z34" s="2469"/>
      <c r="AA34" s="2461"/>
      <c r="AB34" s="2462"/>
      <c r="AC34" s="2463"/>
      <c r="AD34" s="2464"/>
      <c r="AE34" s="2465"/>
      <c r="AF34" s="2465"/>
      <c r="AG34" s="2465"/>
      <c r="AH34" s="2466"/>
      <c r="AI34" s="2465"/>
      <c r="AJ34" s="2470"/>
      <c r="AK34" s="1471" t="s">
        <v>6</v>
      </c>
      <c r="AM34" s="496" t="s">
        <v>107</v>
      </c>
      <c r="AN34" s="31"/>
      <c r="AO34" s="1495"/>
      <c r="AP34" s="3533" t="s">
        <v>1321</v>
      </c>
      <c r="AQ34" s="3533"/>
      <c r="AR34" s="621"/>
      <c r="AS34" s="3492" t="s">
        <v>1322</v>
      </c>
      <c r="AT34" s="3492"/>
      <c r="AU34" s="621"/>
      <c r="AV34" s="3483" t="s">
        <v>1323</v>
      </c>
      <c r="AW34" s="3483"/>
      <c r="AX34" s="621"/>
      <c r="AY34" s="3494" t="s">
        <v>1324</v>
      </c>
      <c r="AZ34" s="3494"/>
      <c r="BA34" s="621"/>
      <c r="BB34" s="3315" t="s">
        <v>1325</v>
      </c>
      <c r="BC34" s="3315"/>
      <c r="BD34" s="621"/>
      <c r="BE34" s="3525" t="s">
        <v>1326</v>
      </c>
      <c r="BF34" s="3525"/>
      <c r="BG34" s="621"/>
      <c r="BH34" s="3533" t="s">
        <v>1308</v>
      </c>
      <c r="BI34" s="3533"/>
      <c r="BJ34" s="621"/>
      <c r="BK34" s="3535" t="s">
        <v>1327</v>
      </c>
      <c r="BL34" s="3535"/>
      <c r="BM34" s="621"/>
      <c r="BN34" s="3531" t="s">
        <v>1328</v>
      </c>
      <c r="BO34" s="3531"/>
      <c r="BP34" s="1495"/>
      <c r="BQ34" s="1683" t="s">
        <v>1329</v>
      </c>
      <c r="BR34" s="31"/>
      <c r="BS34" s="1633" t="s">
        <v>1258</v>
      </c>
      <c r="BT34" s="31"/>
      <c r="BU34" s="31"/>
      <c r="BV34" s="31"/>
      <c r="BW34" s="31"/>
      <c r="BX34" s="31"/>
      <c r="BY34" s="1631" t="s">
        <v>1330</v>
      </c>
      <c r="BZ34" s="1632" t="s">
        <v>1330</v>
      </c>
      <c r="CA34" s="1620" t="s">
        <v>1240</v>
      </c>
      <c r="CB34" s="1621" t="s">
        <v>1240</v>
      </c>
      <c r="CC34" s="1684" t="s">
        <v>1331</v>
      </c>
      <c r="CD34" s="1685" t="s">
        <v>1331</v>
      </c>
      <c r="CE34" s="1576">
        <v>1</v>
      </c>
      <c r="CF34" s="1576">
        <v>1</v>
      </c>
      <c r="CG34" s="31"/>
      <c r="CH34" s="1656" t="s">
        <v>1291</v>
      </c>
      <c r="CI34" s="1657" t="s">
        <v>1291</v>
      </c>
      <c r="CJ34" s="1577" t="s">
        <v>1332</v>
      </c>
      <c r="CK34" s="1656" t="s">
        <v>1332</v>
      </c>
      <c r="CL34" s="1576">
        <v>255</v>
      </c>
      <c r="CM34" s="31"/>
      <c r="CN34" s="4">
        <v>1</v>
      </c>
      <c r="CO34" s="48"/>
      <c r="CP34" s="48"/>
    </row>
    <row r="35" spans="1:94" s="438" customFormat="1" ht="21" customHeight="1" thickBot="1" x14ac:dyDescent="0.3">
      <c r="A35"/>
      <c r="B35" s="196" t="str">
        <f t="shared" si="7"/>
        <v>A</v>
      </c>
      <c r="C35" s="1445" t="str">
        <f>C27</f>
        <v>Dessert assiette.C.Chiboust pamplemousse.Recette mère ►.M.Mille-feuille meringue et chiboust pamplemousse aux fraises des bois</v>
      </c>
      <c r="D35" s="367">
        <f>D27</f>
        <v>18</v>
      </c>
      <c r="E35" s="367" t="str">
        <f>E27</f>
        <v>assiettes</v>
      </c>
      <c r="F35" s="174"/>
      <c r="G35" s="209"/>
      <c r="H35" s="228" t="str">
        <f t="shared" si="6"/>
        <v/>
      </c>
      <c r="I35" s="177">
        <v>15</v>
      </c>
      <c r="J35" s="229" t="s">
        <v>41</v>
      </c>
      <c r="K35" s="179">
        <v>1</v>
      </c>
      <c r="L35" s="180" t="s">
        <v>1118</v>
      </c>
      <c r="M35" s="1471" t="s">
        <v>6</v>
      </c>
      <c r="N35" s="2469"/>
      <c r="O35" s="2461"/>
      <c r="P35" s="2462"/>
      <c r="Q35" s="2463"/>
      <c r="R35" s="2464"/>
      <c r="S35" s="2465"/>
      <c r="T35" s="2465"/>
      <c r="U35" s="2465"/>
      <c r="V35" s="2466"/>
      <c r="W35" s="2465"/>
      <c r="X35" s="2470"/>
      <c r="Y35" s="1471" t="s">
        <v>6</v>
      </c>
      <c r="Z35" s="2469"/>
      <c r="AA35" s="2461"/>
      <c r="AB35" s="2462"/>
      <c r="AC35" s="2463"/>
      <c r="AD35" s="2464"/>
      <c r="AE35" s="2465"/>
      <c r="AF35" s="2465"/>
      <c r="AG35" s="2465"/>
      <c r="AH35" s="2466"/>
      <c r="AI35" s="2465"/>
      <c r="AJ35" s="2470"/>
      <c r="AK35" s="1471" t="s">
        <v>6</v>
      </c>
      <c r="AM35" s="496" t="s">
        <v>117</v>
      </c>
      <c r="AN35" s="31"/>
      <c r="AO35" s="1495"/>
      <c r="AP35" s="3534"/>
      <c r="AQ35" s="3534"/>
      <c r="AR35" s="621"/>
      <c r="AS35" s="3493"/>
      <c r="AT35" s="3493"/>
      <c r="AU35" s="621"/>
      <c r="AV35" s="3484"/>
      <c r="AW35" s="3484"/>
      <c r="AX35" s="621"/>
      <c r="AY35" s="3495"/>
      <c r="AZ35" s="3495"/>
      <c r="BA35" s="621"/>
      <c r="BB35" s="3316"/>
      <c r="BC35" s="3316"/>
      <c r="BD35" s="621"/>
      <c r="BE35" s="3526"/>
      <c r="BF35" s="3526"/>
      <c r="BG35" s="621"/>
      <c r="BH35" s="3534"/>
      <c r="BI35" s="3534"/>
      <c r="BJ35" s="621"/>
      <c r="BK35" s="3536"/>
      <c r="BL35" s="3536"/>
      <c r="BM35" s="621"/>
      <c r="BN35" s="3532"/>
      <c r="BO35" s="3532"/>
      <c r="BP35" s="1495"/>
      <c r="BQ35" s="31"/>
      <c r="BR35" s="31"/>
      <c r="BS35" s="31"/>
      <c r="BT35" s="31"/>
      <c r="BU35" s="31"/>
      <c r="BV35" s="31"/>
      <c r="BW35" s="31"/>
      <c r="BX35" s="31"/>
      <c r="BY35" s="1594" t="s">
        <v>1333</v>
      </c>
      <c r="BZ35" s="1595" t="s">
        <v>1333</v>
      </c>
      <c r="CA35" s="1631" t="s">
        <v>1255</v>
      </c>
      <c r="CB35" s="1632" t="s">
        <v>1255</v>
      </c>
      <c r="CC35" s="1686" t="s">
        <v>1334</v>
      </c>
      <c r="CD35" s="1687" t="s">
        <v>1334</v>
      </c>
      <c r="CE35" s="1576">
        <v>1</v>
      </c>
      <c r="CF35" s="1688">
        <v>1</v>
      </c>
      <c r="CG35" s="31"/>
      <c r="CH35" s="1664" t="s">
        <v>1299</v>
      </c>
      <c r="CI35" s="1665" t="s">
        <v>1299</v>
      </c>
      <c r="CJ35" s="1577" t="s">
        <v>1335</v>
      </c>
      <c r="CK35" s="1664" t="s">
        <v>1335</v>
      </c>
      <c r="CL35" s="1576">
        <v>204</v>
      </c>
      <c r="CM35" s="31"/>
      <c r="CN35" s="4">
        <v>1</v>
      </c>
      <c r="CO35" s="48"/>
      <c r="CP35" s="48"/>
    </row>
    <row r="36" spans="1:94" s="438" customFormat="1" ht="21" customHeight="1" thickBot="1" x14ac:dyDescent="0.3">
      <c r="A36"/>
      <c r="B36" s="196" t="str">
        <f t="shared" si="7"/>
        <v>A</v>
      </c>
      <c r="C36" s="1445" t="str">
        <f>C27</f>
        <v>Dessert assiette.C.Chiboust pamplemousse.Recette mère ►.M.Mille-feuille meringue et chiboust pamplemousse aux fraises des bois</v>
      </c>
      <c r="D36" s="367">
        <f>D27</f>
        <v>18</v>
      </c>
      <c r="E36" s="367" t="str">
        <f>E27</f>
        <v>assiettes</v>
      </c>
      <c r="F36" s="174"/>
      <c r="G36" s="175"/>
      <c r="H36" s="176" t="str">
        <f t="shared" si="6"/>
        <v/>
      </c>
      <c r="I36" s="177">
        <v>8</v>
      </c>
      <c r="J36" s="229" t="s">
        <v>41</v>
      </c>
      <c r="K36" s="179">
        <v>1</v>
      </c>
      <c r="L36" s="180" t="s">
        <v>1119</v>
      </c>
      <c r="M36" s="1471" t="s">
        <v>6</v>
      </c>
      <c r="N36" s="2469"/>
      <c r="O36" s="2461"/>
      <c r="P36" s="2462"/>
      <c r="Q36" s="2463"/>
      <c r="R36" s="2464"/>
      <c r="S36" s="2465"/>
      <c r="T36" s="2465"/>
      <c r="U36" s="2465"/>
      <c r="V36" s="2466"/>
      <c r="W36" s="2465"/>
      <c r="X36" s="2470"/>
      <c r="Y36" s="1471" t="s">
        <v>6</v>
      </c>
      <c r="Z36" s="2469"/>
      <c r="AA36" s="2461"/>
      <c r="AB36" s="2462"/>
      <c r="AC36" s="2463"/>
      <c r="AD36" s="2464"/>
      <c r="AE36" s="2465"/>
      <c r="AF36" s="2465"/>
      <c r="AG36" s="2465"/>
      <c r="AH36" s="2466"/>
      <c r="AI36" s="2465"/>
      <c r="AJ36" s="2470"/>
      <c r="AK36" s="1471" t="s">
        <v>6</v>
      </c>
      <c r="AM36" s="496" t="s">
        <v>92</v>
      </c>
      <c r="AN36" s="31"/>
      <c r="AO36" s="1495"/>
      <c r="AP36" s="621"/>
      <c r="AQ36" s="621"/>
      <c r="AR36" s="621"/>
      <c r="AS36" s="621"/>
      <c r="AT36" s="621"/>
      <c r="AU36" s="621"/>
      <c r="AV36" s="621"/>
      <c r="AW36" s="621"/>
      <c r="AX36" s="621"/>
      <c r="AY36" s="621"/>
      <c r="AZ36" s="621"/>
      <c r="BA36" s="621"/>
      <c r="BB36" s="621"/>
      <c r="BC36" s="621"/>
      <c r="BD36" s="621"/>
      <c r="BE36" s="621"/>
      <c r="BF36" s="621"/>
      <c r="BG36" s="621"/>
      <c r="BH36" s="621"/>
      <c r="BI36" s="621"/>
      <c r="BJ36" s="621"/>
      <c r="BK36" s="621"/>
      <c r="BL36" s="621"/>
      <c r="BM36" s="621"/>
      <c r="BN36" s="621"/>
      <c r="BO36" s="621"/>
      <c r="BP36" s="1495"/>
      <c r="BQ36" s="1689" t="s">
        <v>1336</v>
      </c>
      <c r="BR36" s="31"/>
      <c r="BS36" s="1690" t="s">
        <v>1337</v>
      </c>
      <c r="BT36" s="31"/>
      <c r="BU36" s="31"/>
      <c r="BV36" s="31"/>
      <c r="BW36" s="31"/>
      <c r="BX36" s="31"/>
      <c r="BY36" s="521">
        <v>1</v>
      </c>
      <c r="BZ36" s="521">
        <v>1</v>
      </c>
      <c r="CA36" s="521">
        <v>1</v>
      </c>
      <c r="CB36" s="521">
        <v>1</v>
      </c>
      <c r="CC36" s="521">
        <v>1</v>
      </c>
      <c r="CD36" s="521">
        <v>1</v>
      </c>
      <c r="CE36" s="521">
        <v>1</v>
      </c>
      <c r="CF36" s="521">
        <v>1</v>
      </c>
      <c r="CG36" s="31"/>
      <c r="CH36" s="1670" t="s">
        <v>1311</v>
      </c>
      <c r="CI36" s="1671" t="s">
        <v>1311</v>
      </c>
      <c r="CJ36" s="1577" t="s">
        <v>1338</v>
      </c>
      <c r="CK36" s="1670" t="s">
        <v>1338</v>
      </c>
      <c r="CL36" s="1576">
        <v>255</v>
      </c>
      <c r="CM36" s="31"/>
      <c r="CN36" s="4">
        <v>1</v>
      </c>
      <c r="CO36" s="48"/>
      <c r="CP36" s="48"/>
    </row>
    <row r="37" spans="1:94" s="438" customFormat="1" ht="21" customHeight="1" thickBot="1" x14ac:dyDescent="0.3">
      <c r="A37"/>
      <c r="B37" s="196" t="str">
        <f t="shared" si="7"/>
        <v>A</v>
      </c>
      <c r="C37" s="1445" t="str">
        <f>C27</f>
        <v>Dessert assiette.C.Chiboust pamplemousse.Recette mère ►.M.Mille-feuille meringue et chiboust pamplemousse aux fraises des bois</v>
      </c>
      <c r="D37" s="367">
        <f>D27</f>
        <v>18</v>
      </c>
      <c r="E37" s="367" t="str">
        <f>E27</f>
        <v>assiettes</v>
      </c>
      <c r="F37" s="174"/>
      <c r="G37" s="175"/>
      <c r="H37" s="176" t="str">
        <f t="shared" si="6"/>
        <v/>
      </c>
      <c r="I37" s="177">
        <v>160</v>
      </c>
      <c r="J37" s="229" t="s">
        <v>41</v>
      </c>
      <c r="K37" s="179">
        <v>1</v>
      </c>
      <c r="L37" s="180" t="s">
        <v>1121</v>
      </c>
      <c r="M37" s="1471" t="s">
        <v>6</v>
      </c>
      <c r="N37" s="2469"/>
      <c r="O37" s="2461"/>
      <c r="P37" s="2462"/>
      <c r="Q37" s="2463"/>
      <c r="R37" s="2464"/>
      <c r="S37" s="2465"/>
      <c r="T37" s="2465"/>
      <c r="U37" s="2465"/>
      <c r="V37" s="2466"/>
      <c r="W37" s="2465"/>
      <c r="X37" s="2470"/>
      <c r="Y37" s="1471" t="s">
        <v>6</v>
      </c>
      <c r="Z37" s="2469"/>
      <c r="AA37" s="2461"/>
      <c r="AB37" s="2462"/>
      <c r="AC37" s="2463"/>
      <c r="AD37" s="2464"/>
      <c r="AE37" s="2465"/>
      <c r="AF37" s="2465"/>
      <c r="AG37" s="2465"/>
      <c r="AH37" s="2466"/>
      <c r="AI37" s="2465"/>
      <c r="AJ37" s="2470"/>
      <c r="AK37" s="1471" t="s">
        <v>6</v>
      </c>
      <c r="AM37" s="489" t="s">
        <v>123</v>
      </c>
      <c r="AN37" s="31"/>
      <c r="AO37" s="1495"/>
      <c r="AP37" s="3541" t="s">
        <v>1339</v>
      </c>
      <c r="AQ37" s="3541"/>
      <c r="AR37" s="621"/>
      <c r="AS37" s="3492" t="s">
        <v>1340</v>
      </c>
      <c r="AT37" s="3492"/>
      <c r="AU37" s="621"/>
      <c r="AV37" s="3483" t="s">
        <v>1341</v>
      </c>
      <c r="AW37" s="3483"/>
      <c r="AX37" s="621"/>
      <c r="AY37" s="3494" t="s">
        <v>1342</v>
      </c>
      <c r="AZ37" s="3494"/>
      <c r="BA37" s="621"/>
      <c r="BB37" s="3315" t="s">
        <v>1343</v>
      </c>
      <c r="BC37" s="3315"/>
      <c r="BD37" s="621"/>
      <c r="BE37" s="3525" t="s">
        <v>1344</v>
      </c>
      <c r="BF37" s="3525"/>
      <c r="BG37" s="621"/>
      <c r="BH37" s="3533" t="s">
        <v>1327</v>
      </c>
      <c r="BI37" s="3533"/>
      <c r="BJ37" s="621"/>
      <c r="BK37" s="3535" t="s">
        <v>1345</v>
      </c>
      <c r="BL37" s="3535"/>
      <c r="BM37" s="621"/>
      <c r="BN37" s="3531" t="s">
        <v>1346</v>
      </c>
      <c r="BO37" s="3531"/>
      <c r="BP37" s="1495"/>
      <c r="BQ37" s="31"/>
      <c r="BR37" s="31"/>
      <c r="BS37" s="31"/>
      <c r="BT37" s="31"/>
      <c r="BU37" s="31"/>
      <c r="BV37" s="31"/>
      <c r="BW37" s="31"/>
      <c r="BX37" s="31"/>
      <c r="BY37" s="1576" t="s">
        <v>1347</v>
      </c>
      <c r="BZ37" s="1577" t="s">
        <v>1348</v>
      </c>
      <c r="CA37" s="1576" t="s">
        <v>1349</v>
      </c>
      <c r="CB37" s="1691" t="s">
        <v>1350</v>
      </c>
      <c r="CC37" s="1692" t="s">
        <v>1351</v>
      </c>
      <c r="CD37" s="1693" t="s">
        <v>1352</v>
      </c>
      <c r="CE37" s="1694" t="s">
        <v>1353</v>
      </c>
      <c r="CF37" s="1695" t="s">
        <v>1354</v>
      </c>
      <c r="CG37" s="31"/>
      <c r="CH37" s="1675" t="s">
        <v>1316</v>
      </c>
      <c r="CI37" s="1676" t="s">
        <v>1316</v>
      </c>
      <c r="CJ37" s="1577" t="s">
        <v>1355</v>
      </c>
      <c r="CK37" s="1675" t="s">
        <v>1355</v>
      </c>
      <c r="CL37" s="1576">
        <v>51</v>
      </c>
      <c r="CM37" s="31"/>
      <c r="CN37" s="4">
        <v>1</v>
      </c>
      <c r="CO37" s="48"/>
      <c r="CP37" s="48"/>
    </row>
    <row r="38" spans="1:94" s="438" customFormat="1" ht="21" customHeight="1" x14ac:dyDescent="0.25">
      <c r="A38"/>
      <c r="B38" s="196" t="str">
        <f t="shared" si="7"/>
        <v>A</v>
      </c>
      <c r="C38" s="1445" t="str">
        <f>C27</f>
        <v>Dessert assiette.C.Chiboust pamplemousse.Recette mère ►.M.Mille-feuille meringue et chiboust pamplemousse aux fraises des bois</v>
      </c>
      <c r="D38" s="367">
        <f>D27</f>
        <v>18</v>
      </c>
      <c r="E38" s="367" t="str">
        <f>E27</f>
        <v>assiettes</v>
      </c>
      <c r="F38" s="174"/>
      <c r="G38" s="175"/>
      <c r="H38" s="176" t="str">
        <f t="shared" si="6"/>
        <v/>
      </c>
      <c r="I38" s="177">
        <v>95</v>
      </c>
      <c r="J38" s="229" t="s">
        <v>41</v>
      </c>
      <c r="K38" s="179">
        <v>1</v>
      </c>
      <c r="L38" s="180" t="s">
        <v>1117</v>
      </c>
      <c r="M38" s="1471" t="s">
        <v>6</v>
      </c>
      <c r="N38" s="2469"/>
      <c r="O38" s="2461"/>
      <c r="P38" s="2462"/>
      <c r="Q38" s="2463"/>
      <c r="R38" s="2464"/>
      <c r="S38" s="2465"/>
      <c r="T38" s="2465"/>
      <c r="U38" s="2465"/>
      <c r="V38" s="2466"/>
      <c r="W38" s="2465"/>
      <c r="X38" s="2470"/>
      <c r="Y38" s="1471" t="s">
        <v>6</v>
      </c>
      <c r="Z38" s="2469"/>
      <c r="AA38" s="2461"/>
      <c r="AB38" s="2462"/>
      <c r="AC38" s="2463"/>
      <c r="AD38" s="2464"/>
      <c r="AE38" s="2465"/>
      <c r="AF38" s="2465"/>
      <c r="AG38" s="2465"/>
      <c r="AH38" s="2466"/>
      <c r="AI38" s="2465"/>
      <c r="AJ38" s="2470"/>
      <c r="AK38" s="1471" t="s">
        <v>6</v>
      </c>
      <c r="AM38" s="489" t="s">
        <v>120</v>
      </c>
      <c r="AN38" s="31"/>
      <c r="AO38" s="1495"/>
      <c r="AP38" s="3542"/>
      <c r="AQ38" s="3542"/>
      <c r="AR38" s="621"/>
      <c r="AS38" s="3493"/>
      <c r="AT38" s="3493"/>
      <c r="AU38" s="621"/>
      <c r="AV38" s="3484"/>
      <c r="AW38" s="3484"/>
      <c r="AX38" s="621"/>
      <c r="AY38" s="3495"/>
      <c r="AZ38" s="3495"/>
      <c r="BA38" s="621"/>
      <c r="BB38" s="3316"/>
      <c r="BC38" s="3316"/>
      <c r="BD38" s="621"/>
      <c r="BE38" s="3526"/>
      <c r="BF38" s="3526"/>
      <c r="BG38" s="621"/>
      <c r="BH38" s="3534"/>
      <c r="BI38" s="3534"/>
      <c r="BJ38" s="621"/>
      <c r="BK38" s="3536"/>
      <c r="BL38" s="3536"/>
      <c r="BM38" s="621"/>
      <c r="BN38" s="3532"/>
      <c r="BO38" s="3532"/>
      <c r="BP38" s="1495"/>
      <c r="BQ38" s="1696" t="s">
        <v>1356</v>
      </c>
      <c r="BR38" s="31"/>
      <c r="BS38" s="1697" t="s">
        <v>1357</v>
      </c>
      <c r="BT38" s="31"/>
      <c r="BU38" s="31"/>
      <c r="BV38" s="31"/>
      <c r="BW38" s="31"/>
      <c r="BX38" s="31"/>
      <c r="BY38" s="1698" t="s">
        <v>1358</v>
      </c>
      <c r="BZ38" s="1577" t="s">
        <v>1219</v>
      </c>
      <c r="CA38" s="1576" t="s">
        <v>1359</v>
      </c>
      <c r="CB38" s="1698" t="s">
        <v>1359</v>
      </c>
      <c r="CC38" s="1576">
        <v>0</v>
      </c>
      <c r="CD38" s="1576">
        <v>0</v>
      </c>
      <c r="CE38" s="1576">
        <v>0</v>
      </c>
      <c r="CF38" s="1695" t="s">
        <v>1360</v>
      </c>
      <c r="CG38" s="31"/>
      <c r="CH38" s="1681" t="s">
        <v>1319</v>
      </c>
      <c r="CI38" s="1682" t="s">
        <v>1319</v>
      </c>
      <c r="CJ38" s="1577" t="s">
        <v>1361</v>
      </c>
      <c r="CK38" s="1681" t="s">
        <v>1361</v>
      </c>
      <c r="CL38" s="1576">
        <v>51</v>
      </c>
      <c r="CM38" s="31"/>
      <c r="CN38" s="4">
        <v>1</v>
      </c>
      <c r="CO38" s="48"/>
      <c r="CP38" s="48"/>
    </row>
    <row r="39" spans="1:94" s="438" customFormat="1" ht="21" customHeight="1" thickBot="1" x14ac:dyDescent="0.3">
      <c r="A39"/>
      <c r="B39" s="196" t="str">
        <f t="shared" si="7"/>
        <v>►</v>
      </c>
      <c r="C39" s="1445" t="str">
        <f>C27</f>
        <v>Dessert assiette.C.Chiboust pamplemousse.Recette mère ►.M.Mille-feuille meringue et chiboust pamplemousse aux fraises des bois</v>
      </c>
      <c r="D39" s="367">
        <f>D27</f>
        <v>18</v>
      </c>
      <c r="E39" s="367" t="str">
        <f>E27</f>
        <v>assiettes</v>
      </c>
      <c r="F39" s="174"/>
      <c r="G39" s="175"/>
      <c r="H39" s="176" t="str">
        <f t="shared" si="6"/>
        <v/>
      </c>
      <c r="I39" s="177"/>
      <c r="J39" s="1451"/>
      <c r="K39" s="179">
        <v>1</v>
      </c>
      <c r="L39" s="180"/>
      <c r="M39" s="1471" t="s">
        <v>6</v>
      </c>
      <c r="N39" s="2469"/>
      <c r="O39" s="2461"/>
      <c r="P39" s="2462"/>
      <c r="Q39" s="2463"/>
      <c r="R39" s="2464"/>
      <c r="S39" s="2465"/>
      <c r="T39" s="2465"/>
      <c r="U39" s="2465"/>
      <c r="V39" s="2466"/>
      <c r="W39" s="2465"/>
      <c r="X39" s="2470"/>
      <c r="Y39" s="1471" t="s">
        <v>6</v>
      </c>
      <c r="Z39" s="2469"/>
      <c r="AA39" s="2461"/>
      <c r="AB39" s="2462"/>
      <c r="AC39" s="2463"/>
      <c r="AD39" s="2464"/>
      <c r="AE39" s="2465"/>
      <c r="AF39" s="2465"/>
      <c r="AG39" s="2465"/>
      <c r="AH39" s="2466"/>
      <c r="AI39" s="2465"/>
      <c r="AJ39" s="2470"/>
      <c r="AK39" s="1471" t="s">
        <v>6</v>
      </c>
      <c r="AM39" s="495" t="s">
        <v>266</v>
      </c>
      <c r="AN39" s="31"/>
      <c r="AO39" s="1495"/>
      <c r="AP39" s="621"/>
      <c r="AQ39" s="621"/>
      <c r="AR39" s="621"/>
      <c r="AS39" s="621"/>
      <c r="AT39" s="621"/>
      <c r="AU39" s="621"/>
      <c r="AV39" s="621"/>
      <c r="AW39" s="621"/>
      <c r="AX39" s="621"/>
      <c r="AY39" s="621"/>
      <c r="AZ39" s="621"/>
      <c r="BA39" s="621"/>
      <c r="BB39" s="621"/>
      <c r="BC39" s="621"/>
      <c r="BD39" s="621"/>
      <c r="BE39" s="621"/>
      <c r="BF39" s="621"/>
      <c r="BG39" s="621"/>
      <c r="BH39" s="621"/>
      <c r="BI39" s="621"/>
      <c r="BJ39" s="621"/>
      <c r="BK39" s="621"/>
      <c r="BL39" s="621"/>
      <c r="BM39" s="621"/>
      <c r="BN39" s="621"/>
      <c r="BO39" s="621"/>
      <c r="BP39" s="1495"/>
      <c r="BQ39" s="31"/>
      <c r="BR39" s="31"/>
      <c r="BS39" s="31"/>
      <c r="BT39" s="31"/>
      <c r="BU39" s="31"/>
      <c r="BV39" s="31"/>
      <c r="BW39" s="31"/>
      <c r="BX39" s="31"/>
      <c r="BY39" s="1576" t="s">
        <v>1362</v>
      </c>
      <c r="BZ39" s="1602" t="s">
        <v>1227</v>
      </c>
      <c r="CA39" s="1576" t="s">
        <v>1363</v>
      </c>
      <c r="CB39" s="1576" t="s">
        <v>1363</v>
      </c>
      <c r="CC39" s="1576">
        <v>255</v>
      </c>
      <c r="CD39" s="1576">
        <v>255</v>
      </c>
      <c r="CE39" s="1576">
        <v>255</v>
      </c>
      <c r="CF39" s="1695" t="s">
        <v>1364</v>
      </c>
      <c r="CG39" s="31"/>
      <c r="CH39" s="1684" t="s">
        <v>1331</v>
      </c>
      <c r="CI39" s="1685" t="s">
        <v>1331</v>
      </c>
      <c r="CJ39" s="1577" t="s">
        <v>1365</v>
      </c>
      <c r="CK39" s="1684" t="s">
        <v>1365</v>
      </c>
      <c r="CL39" s="1576">
        <v>153</v>
      </c>
      <c r="CM39" s="31"/>
      <c r="CN39" s="4">
        <v>1</v>
      </c>
      <c r="CO39" s="48"/>
      <c r="CP39" s="48"/>
    </row>
    <row r="40" spans="1:94" s="438" customFormat="1" ht="21" customHeight="1" x14ac:dyDescent="0.25">
      <c r="A40"/>
      <c r="B40" s="196" t="str">
        <f t="shared" si="7"/>
        <v>►</v>
      </c>
      <c r="C40" s="1445" t="str">
        <f>C27</f>
        <v>Dessert assiette.C.Chiboust pamplemousse.Recette mère ►.M.Mille-feuille meringue et chiboust pamplemousse aux fraises des bois</v>
      </c>
      <c r="D40" s="367">
        <f>D27</f>
        <v>18</v>
      </c>
      <c r="E40" s="367" t="str">
        <f>E27</f>
        <v>assiettes</v>
      </c>
      <c r="F40" s="174"/>
      <c r="G40" s="175"/>
      <c r="H40" s="176" t="str">
        <f t="shared" si="6"/>
        <v/>
      </c>
      <c r="I40" s="177"/>
      <c r="J40" s="1451"/>
      <c r="K40" s="179">
        <v>1</v>
      </c>
      <c r="L40" s="180"/>
      <c r="M40" s="1471" t="s">
        <v>6</v>
      </c>
      <c r="N40" s="2469"/>
      <c r="O40" s="2461"/>
      <c r="P40" s="2462"/>
      <c r="Q40" s="2463"/>
      <c r="R40" s="2464"/>
      <c r="S40" s="2465"/>
      <c r="T40" s="2465"/>
      <c r="U40" s="2465"/>
      <c r="V40" s="2466"/>
      <c r="W40" s="2465"/>
      <c r="X40" s="2470"/>
      <c r="Y40" s="1471" t="s">
        <v>6</v>
      </c>
      <c r="Z40" s="2469"/>
      <c r="AA40" s="2461"/>
      <c r="AB40" s="2462"/>
      <c r="AC40" s="2463"/>
      <c r="AD40" s="2464"/>
      <c r="AE40" s="2465"/>
      <c r="AF40" s="2465"/>
      <c r="AG40" s="2465"/>
      <c r="AH40" s="2466"/>
      <c r="AI40" s="2465"/>
      <c r="AJ40" s="2470"/>
      <c r="AK40" s="1471" t="s">
        <v>6</v>
      </c>
      <c r="AM40" s="510" t="s">
        <v>295</v>
      </c>
      <c r="AN40" s="31"/>
      <c r="AO40" s="1495"/>
      <c r="AP40" s="3543" t="s">
        <v>1366</v>
      </c>
      <c r="AQ40" s="3543"/>
      <c r="AR40" s="621"/>
      <c r="AS40" s="3492" t="s">
        <v>1367</v>
      </c>
      <c r="AT40" s="3492"/>
      <c r="AU40" s="621"/>
      <c r="AV40" s="3483" t="s">
        <v>1368</v>
      </c>
      <c r="AW40" s="3483"/>
      <c r="AX40" s="621"/>
      <c r="AY40" s="3494" t="s">
        <v>1369</v>
      </c>
      <c r="AZ40" s="3494"/>
      <c r="BA40" s="621"/>
      <c r="BB40" s="3315" t="s">
        <v>1370</v>
      </c>
      <c r="BC40" s="3315"/>
      <c r="BD40" s="621"/>
      <c r="BE40" s="3525" t="s">
        <v>1371</v>
      </c>
      <c r="BF40" s="3525"/>
      <c r="BG40" s="621"/>
      <c r="BH40" s="3533" t="s">
        <v>1345</v>
      </c>
      <c r="BI40" s="3533"/>
      <c r="BJ40" s="621"/>
      <c r="BK40" s="3535" t="s">
        <v>1372</v>
      </c>
      <c r="BL40" s="3535"/>
      <c r="BM40" s="621"/>
      <c r="BN40" s="3531" t="s">
        <v>1373</v>
      </c>
      <c r="BO40" s="3531"/>
      <c r="BP40" s="1495"/>
      <c r="BQ40" s="31"/>
      <c r="BR40" s="31"/>
      <c r="BS40" s="31"/>
      <c r="BT40" s="31"/>
      <c r="BU40" s="31"/>
      <c r="BV40" s="31"/>
      <c r="BW40" s="31"/>
      <c r="BX40" s="31"/>
      <c r="BY40" s="1612" t="s">
        <v>1374</v>
      </c>
      <c r="BZ40" s="1613" t="s">
        <v>1236</v>
      </c>
      <c r="CA40" s="1576" t="s">
        <v>1375</v>
      </c>
      <c r="CB40" s="1612" t="s">
        <v>1375</v>
      </c>
      <c r="CC40" s="1576">
        <v>255</v>
      </c>
      <c r="CD40" s="1576">
        <v>0</v>
      </c>
      <c r="CE40" s="1576">
        <v>0</v>
      </c>
      <c r="CF40" s="1695" t="s">
        <v>1376</v>
      </c>
      <c r="CG40" s="31"/>
      <c r="CH40" s="1686" t="s">
        <v>1334</v>
      </c>
      <c r="CI40" s="1687" t="s">
        <v>1334</v>
      </c>
      <c r="CJ40" s="1577" t="s">
        <v>1377</v>
      </c>
      <c r="CK40" s="1686" t="s">
        <v>1377</v>
      </c>
      <c r="CL40" s="1576">
        <v>255</v>
      </c>
      <c r="CM40" s="31"/>
      <c r="CN40" s="4">
        <v>1</v>
      </c>
      <c r="CO40" s="48"/>
      <c r="CP40" s="48"/>
    </row>
    <row r="41" spans="1:94" s="438" customFormat="1" ht="21" customHeight="1" x14ac:dyDescent="0.25">
      <c r="A41"/>
      <c r="B41" s="196" t="str">
        <f t="shared" si="7"/>
        <v>►</v>
      </c>
      <c r="C41" s="1445" t="str">
        <f>C27</f>
        <v>Dessert assiette.C.Chiboust pamplemousse.Recette mère ►.M.Mille-feuille meringue et chiboust pamplemousse aux fraises des bois</v>
      </c>
      <c r="D41" s="367">
        <f>D27</f>
        <v>18</v>
      </c>
      <c r="E41" s="367" t="str">
        <f>E27</f>
        <v>assiettes</v>
      </c>
      <c r="F41" s="174"/>
      <c r="G41" s="175"/>
      <c r="H41" s="176" t="str">
        <f t="shared" si="6"/>
        <v/>
      </c>
      <c r="I41" s="177"/>
      <c r="J41" s="1451"/>
      <c r="K41" s="179">
        <v>1</v>
      </c>
      <c r="L41" s="180"/>
      <c r="M41" s="1471" t="s">
        <v>6</v>
      </c>
      <c r="N41" s="2469"/>
      <c r="O41" s="2461"/>
      <c r="P41" s="2462"/>
      <c r="Q41" s="2463"/>
      <c r="R41" s="2464"/>
      <c r="S41" s="2465"/>
      <c r="T41" s="2465"/>
      <c r="U41" s="2465"/>
      <c r="V41" s="2466"/>
      <c r="W41" s="2465"/>
      <c r="X41" s="2470"/>
      <c r="Y41" s="1471" t="s">
        <v>6</v>
      </c>
      <c r="Z41" s="2469"/>
      <c r="AA41" s="2461"/>
      <c r="AB41" s="2462"/>
      <c r="AC41" s="2463"/>
      <c r="AD41" s="2464"/>
      <c r="AE41" s="2465"/>
      <c r="AF41" s="2465"/>
      <c r="AG41" s="2465"/>
      <c r="AH41" s="2466"/>
      <c r="AI41" s="2465"/>
      <c r="AJ41" s="2470"/>
      <c r="AK41" s="1471" t="s">
        <v>6</v>
      </c>
      <c r="AM41" s="489" t="s">
        <v>271</v>
      </c>
      <c r="AN41" s="31"/>
      <c r="AO41" s="1495"/>
      <c r="AP41" s="3544"/>
      <c r="AQ41" s="3544"/>
      <c r="AR41" s="621"/>
      <c r="AS41" s="3493"/>
      <c r="AT41" s="3493"/>
      <c r="AU41" s="621"/>
      <c r="AV41" s="3484"/>
      <c r="AW41" s="3484"/>
      <c r="AX41" s="621"/>
      <c r="AY41" s="3495"/>
      <c r="AZ41" s="3495"/>
      <c r="BA41" s="621"/>
      <c r="BB41" s="3316"/>
      <c r="BC41" s="3316"/>
      <c r="BD41" s="621"/>
      <c r="BE41" s="3526"/>
      <c r="BF41" s="3526"/>
      <c r="BG41" s="621"/>
      <c r="BH41" s="3534"/>
      <c r="BI41" s="3534"/>
      <c r="BJ41" s="621"/>
      <c r="BK41" s="3536"/>
      <c r="BL41" s="3536"/>
      <c r="BM41" s="621"/>
      <c r="BN41" s="3532"/>
      <c r="BO41" s="3532"/>
      <c r="BP41" s="1495"/>
      <c r="BQ41" s="31"/>
      <c r="BR41" s="31"/>
      <c r="BS41" s="31"/>
      <c r="BT41" s="31"/>
      <c r="BU41" s="31"/>
      <c r="BV41" s="31"/>
      <c r="BW41" s="31"/>
      <c r="BX41" s="31"/>
      <c r="BY41" s="1623" t="s">
        <v>1352</v>
      </c>
      <c r="BZ41" s="1624" t="s">
        <v>1251</v>
      </c>
      <c r="CA41" s="1576" t="s">
        <v>1378</v>
      </c>
      <c r="CB41" s="1623" t="s">
        <v>1378</v>
      </c>
      <c r="CC41" s="1576">
        <v>0</v>
      </c>
      <c r="CD41" s="1576">
        <v>255</v>
      </c>
      <c r="CE41" s="1576">
        <v>0</v>
      </c>
      <c r="CF41" s="1695" t="s">
        <v>1379</v>
      </c>
      <c r="CG41" s="31"/>
      <c r="CH41" s="1582" t="s">
        <v>1208</v>
      </c>
      <c r="CI41" s="1583" t="s">
        <v>1208</v>
      </c>
      <c r="CJ41" s="1577" t="s">
        <v>1380</v>
      </c>
      <c r="CK41" s="1582" t="s">
        <v>1380</v>
      </c>
      <c r="CL41" s="1576">
        <v>255</v>
      </c>
      <c r="CM41" s="31"/>
      <c r="CN41" s="4">
        <v>1</v>
      </c>
      <c r="CO41" s="48"/>
      <c r="CP41" s="48"/>
    </row>
    <row r="42" spans="1:94" s="438" customFormat="1" ht="21" customHeight="1" thickBot="1" x14ac:dyDescent="0.3">
      <c r="A42"/>
      <c r="B42" s="196" t="str">
        <f t="shared" si="7"/>
        <v>►</v>
      </c>
      <c r="C42" s="1445" t="str">
        <f>C27</f>
        <v>Dessert assiette.C.Chiboust pamplemousse.Recette mère ►.M.Mille-feuille meringue et chiboust pamplemousse aux fraises des bois</v>
      </c>
      <c r="D42" s="367">
        <f>D27</f>
        <v>18</v>
      </c>
      <c r="E42" s="367" t="str">
        <f>E27</f>
        <v>assiettes</v>
      </c>
      <c r="F42" s="174"/>
      <c r="G42" s="175"/>
      <c r="H42" s="176" t="str">
        <f t="shared" si="6"/>
        <v/>
      </c>
      <c r="I42" s="177"/>
      <c r="J42" s="1451"/>
      <c r="K42" s="179">
        <v>1</v>
      </c>
      <c r="L42" s="180"/>
      <c r="M42" s="1471" t="s">
        <v>6</v>
      </c>
      <c r="N42" s="2469"/>
      <c r="O42" s="2461"/>
      <c r="P42" s="2462"/>
      <c r="Q42" s="2463"/>
      <c r="R42" s="2464"/>
      <c r="S42" s="2465"/>
      <c r="T42" s="2465"/>
      <c r="U42" s="2465"/>
      <c r="V42" s="2466"/>
      <c r="W42" s="2465"/>
      <c r="X42" s="2470"/>
      <c r="Y42" s="1471" t="s">
        <v>6</v>
      </c>
      <c r="Z42" s="2469"/>
      <c r="AA42" s="2461"/>
      <c r="AB42" s="2462"/>
      <c r="AC42" s="2463"/>
      <c r="AD42" s="2464"/>
      <c r="AE42" s="2465"/>
      <c r="AF42" s="2465"/>
      <c r="AG42" s="2465"/>
      <c r="AH42" s="2466"/>
      <c r="AI42" s="2465"/>
      <c r="AJ42" s="2470"/>
      <c r="AK42" s="1471" t="s">
        <v>6</v>
      </c>
      <c r="AM42"/>
      <c r="AN42" s="31"/>
      <c r="AO42" s="1495"/>
      <c r="AP42" s="621"/>
      <c r="AQ42" s="621"/>
      <c r="AR42" s="621"/>
      <c r="AS42" s="621"/>
      <c r="AT42" s="621"/>
      <c r="AU42" s="621"/>
      <c r="AV42" s="621"/>
      <c r="AW42" s="621"/>
      <c r="AX42" s="621"/>
      <c r="AY42" s="621"/>
      <c r="AZ42" s="621"/>
      <c r="BA42" s="621"/>
      <c r="BB42" s="621"/>
      <c r="BC42" s="621"/>
      <c r="BD42" s="621"/>
      <c r="BE42" s="621"/>
      <c r="BF42" s="621"/>
      <c r="BG42" s="621"/>
      <c r="BH42" s="621"/>
      <c r="BI42" s="621"/>
      <c r="BJ42" s="621"/>
      <c r="BK42" s="621"/>
      <c r="BL42" s="621"/>
      <c r="BM42" s="621"/>
      <c r="BN42" s="621"/>
      <c r="BO42" s="621"/>
      <c r="BP42" s="1495"/>
      <c r="BQ42" s="31"/>
      <c r="BR42" s="31"/>
      <c r="BS42" s="31"/>
      <c r="BT42" s="31"/>
      <c r="BU42" s="31"/>
      <c r="BV42" s="31"/>
      <c r="BW42" s="31"/>
      <c r="BX42" s="31"/>
      <c r="BY42" s="1634" t="s">
        <v>1353</v>
      </c>
      <c r="BZ42" s="1606" t="s">
        <v>1260</v>
      </c>
      <c r="CA42" s="1576" t="s">
        <v>1287</v>
      </c>
      <c r="CB42" s="1634" t="s">
        <v>1287</v>
      </c>
      <c r="CC42" s="1576">
        <v>0</v>
      </c>
      <c r="CD42" s="1576">
        <v>0</v>
      </c>
      <c r="CE42" s="1576">
        <v>255</v>
      </c>
      <c r="CF42" s="1695" t="s">
        <v>1381</v>
      </c>
      <c r="CG42" s="31"/>
      <c r="CH42" s="1596" t="s">
        <v>1222</v>
      </c>
      <c r="CI42" s="1597" t="s">
        <v>1222</v>
      </c>
      <c r="CJ42" s="1577" t="s">
        <v>1382</v>
      </c>
      <c r="CK42" s="1596" t="s">
        <v>1382</v>
      </c>
      <c r="CL42" s="1576">
        <v>255</v>
      </c>
      <c r="CM42" s="31"/>
      <c r="CN42" s="4">
        <v>1</v>
      </c>
      <c r="CO42" s="48"/>
      <c r="CP42" s="48"/>
    </row>
    <row r="43" spans="1:94" s="438" customFormat="1" ht="21" customHeight="1" thickBot="1" x14ac:dyDescent="0.3">
      <c r="A43"/>
      <c r="B43" s="249" t="s">
        <v>18</v>
      </c>
      <c r="C43" s="250" t="str">
        <f>C39</f>
        <v>Dessert assiette.C.Chiboust pamplemousse.Recette mère ►.M.Mille-feuille meringue et chiboust pamplemousse aux fraises des bois</v>
      </c>
      <c r="D43" s="251">
        <f>D39</f>
        <v>18</v>
      </c>
      <c r="E43" s="252" t="str">
        <f>E39</f>
        <v>assiettes</v>
      </c>
      <c r="F43" s="1455" t="s">
        <v>150</v>
      </c>
      <c r="G43" s="254"/>
      <c r="H43" s="255"/>
      <c r="I43" s="255"/>
      <c r="J43" s="255"/>
      <c r="K43" s="255"/>
      <c r="L43" s="256"/>
      <c r="M43" s="1471" t="s">
        <v>6</v>
      </c>
      <c r="N43" s="2469"/>
      <c r="O43" s="2461"/>
      <c r="P43" s="2462"/>
      <c r="Q43" s="2463"/>
      <c r="R43" s="2464"/>
      <c r="S43" s="2465"/>
      <c r="T43" s="2465"/>
      <c r="U43" s="2465"/>
      <c r="V43" s="2466"/>
      <c r="W43" s="2465"/>
      <c r="X43" s="2470"/>
      <c r="Y43" s="1471" t="s">
        <v>6</v>
      </c>
      <c r="Z43" s="2469"/>
      <c r="AA43" s="2461"/>
      <c r="AB43" s="2462"/>
      <c r="AC43" s="2463"/>
      <c r="AD43" s="2464"/>
      <c r="AE43" s="2465"/>
      <c r="AF43" s="2465"/>
      <c r="AG43" s="2465"/>
      <c r="AH43" s="2466"/>
      <c r="AI43" s="2465"/>
      <c r="AJ43" s="2470"/>
      <c r="AK43" s="1471" t="s">
        <v>6</v>
      </c>
      <c r="AM43"/>
      <c r="AN43" s="31"/>
      <c r="AO43" s="1495"/>
      <c r="AP43" s="3545" t="s">
        <v>1383</v>
      </c>
      <c r="AQ43" s="3545"/>
      <c r="AR43" s="621"/>
      <c r="AS43" s="3492" t="s">
        <v>1384</v>
      </c>
      <c r="AT43" s="3492"/>
      <c r="AU43" s="621"/>
      <c r="AV43" s="3483" t="s">
        <v>1385</v>
      </c>
      <c r="AW43" s="3483"/>
      <c r="AX43" s="621"/>
      <c r="AY43" s="3494" t="s">
        <v>1386</v>
      </c>
      <c r="AZ43" s="3494"/>
      <c r="BA43" s="621"/>
      <c r="BB43" s="3315" t="s">
        <v>1387</v>
      </c>
      <c r="BC43" s="3315"/>
      <c r="BD43" s="621"/>
      <c r="BE43" s="3525" t="s">
        <v>1388</v>
      </c>
      <c r="BF43" s="3525"/>
      <c r="BG43" s="621"/>
      <c r="BH43" s="3533" t="s">
        <v>1372</v>
      </c>
      <c r="BI43" s="3533"/>
      <c r="BJ43" s="621"/>
      <c r="BK43" s="3535" t="s">
        <v>1389</v>
      </c>
      <c r="BL43" s="3535"/>
      <c r="BM43" s="621"/>
      <c r="BN43" s="3531" t="s">
        <v>1390</v>
      </c>
      <c r="BO43" s="3531"/>
      <c r="BP43" s="1495"/>
      <c r="BQ43" s="31"/>
      <c r="BR43" s="31"/>
      <c r="BS43" s="31"/>
      <c r="BT43" s="31"/>
      <c r="BU43" s="31"/>
      <c r="BV43" s="31"/>
      <c r="BW43" s="31"/>
      <c r="BX43" s="31"/>
      <c r="BY43" s="1609" t="s">
        <v>1391</v>
      </c>
      <c r="BZ43" s="1610" t="s">
        <v>1266</v>
      </c>
      <c r="CA43" s="1576" t="s">
        <v>1232</v>
      </c>
      <c r="CB43" s="1609" t="s">
        <v>1232</v>
      </c>
      <c r="CC43" s="1576">
        <v>255</v>
      </c>
      <c r="CD43" s="1576">
        <v>255</v>
      </c>
      <c r="CE43" s="1576">
        <v>0</v>
      </c>
      <c r="CF43" s="1695" t="s">
        <v>1392</v>
      </c>
      <c r="CG43" s="31"/>
      <c r="CH43" s="1607" t="s">
        <v>1230</v>
      </c>
      <c r="CI43" s="1608" t="s">
        <v>1230</v>
      </c>
      <c r="CJ43" s="1577" t="s">
        <v>1393</v>
      </c>
      <c r="CK43" s="1607" t="s">
        <v>1393</v>
      </c>
      <c r="CL43" s="1576">
        <v>102</v>
      </c>
      <c r="CM43" s="31"/>
      <c r="CN43" s="4">
        <v>1</v>
      </c>
      <c r="CO43" s="48"/>
      <c r="CP43" s="48"/>
    </row>
    <row r="44" spans="1:94" s="438" customFormat="1" ht="21" customHeight="1" thickBot="1" x14ac:dyDescent="0.3">
      <c r="A44"/>
      <c r="B44" s="1456" t="s">
        <v>18</v>
      </c>
      <c r="C44" s="1457"/>
      <c r="D44" s="1457"/>
      <c r="E44" s="1457"/>
      <c r="F44" s="1458" t="s">
        <v>2199</v>
      </c>
      <c r="G44" s="1458"/>
      <c r="H44" s="1458"/>
      <c r="I44" s="1458"/>
      <c r="J44" s="1458"/>
      <c r="K44" s="1458"/>
      <c r="L44" s="2460" t="s">
        <v>218</v>
      </c>
      <c r="M44" s="1471" t="s">
        <v>6</v>
      </c>
      <c r="N44" s="2469"/>
      <c r="O44" s="2461"/>
      <c r="P44" s="2462"/>
      <c r="Q44" s="2463"/>
      <c r="R44" s="2464"/>
      <c r="S44" s="2465"/>
      <c r="T44" s="2465"/>
      <c r="U44" s="2465"/>
      <c r="V44" s="2466"/>
      <c r="W44" s="2465"/>
      <c r="X44" s="2470"/>
      <c r="Y44" s="1471" t="s">
        <v>6</v>
      </c>
      <c r="Z44" s="2469"/>
      <c r="AA44" s="2461"/>
      <c r="AB44" s="2462"/>
      <c r="AC44" s="2463"/>
      <c r="AD44" s="2464"/>
      <c r="AE44" s="2465"/>
      <c r="AF44" s="2465"/>
      <c r="AG44" s="2465"/>
      <c r="AH44" s="2466"/>
      <c r="AI44" s="2465"/>
      <c r="AJ44" s="2470"/>
      <c r="AK44" s="1471" t="s">
        <v>6</v>
      </c>
      <c r="AM44"/>
      <c r="AN44" s="31"/>
      <c r="AO44" s="1495"/>
      <c r="AP44" s="3546"/>
      <c r="AQ44" s="3546"/>
      <c r="AR44" s="621"/>
      <c r="AS44" s="3493"/>
      <c r="AT44" s="3493"/>
      <c r="AU44" s="621"/>
      <c r="AV44" s="3484"/>
      <c r="AW44" s="3484"/>
      <c r="AX44" s="621"/>
      <c r="AY44" s="3495"/>
      <c r="AZ44" s="3495"/>
      <c r="BA44" s="621"/>
      <c r="BB44" s="3316"/>
      <c r="BC44" s="3316"/>
      <c r="BD44" s="621"/>
      <c r="BE44" s="3526"/>
      <c r="BF44" s="3526"/>
      <c r="BG44" s="621"/>
      <c r="BH44" s="3534"/>
      <c r="BI44" s="3534"/>
      <c r="BJ44" s="621"/>
      <c r="BK44" s="3536"/>
      <c r="BL44" s="3536"/>
      <c r="BM44" s="621"/>
      <c r="BN44" s="3532"/>
      <c r="BO44" s="3532"/>
      <c r="BP44" s="1495"/>
      <c r="BQ44" s="31"/>
      <c r="BR44" s="31"/>
      <c r="BS44" s="31"/>
      <c r="BT44" s="31"/>
      <c r="BU44" s="31"/>
      <c r="BV44" s="31"/>
      <c r="BW44" s="31"/>
      <c r="BX44" s="31"/>
      <c r="BY44" s="1598" t="s">
        <v>1394</v>
      </c>
      <c r="BZ44" s="1599" t="s">
        <v>1283</v>
      </c>
      <c r="CA44" s="1576" t="s">
        <v>1224</v>
      </c>
      <c r="CB44" s="1598" t="s">
        <v>1224</v>
      </c>
      <c r="CC44" s="1576">
        <v>255</v>
      </c>
      <c r="CD44" s="1576">
        <v>0</v>
      </c>
      <c r="CE44" s="1576">
        <v>255</v>
      </c>
      <c r="CF44" s="1695" t="s">
        <v>1395</v>
      </c>
      <c r="CG44" s="31"/>
      <c r="CH44" s="1618" t="s">
        <v>1239</v>
      </c>
      <c r="CI44" s="1619" t="s">
        <v>1239</v>
      </c>
      <c r="CJ44" s="1577" t="s">
        <v>1396</v>
      </c>
      <c r="CK44" s="1618" t="s">
        <v>1396</v>
      </c>
      <c r="CL44" s="1576">
        <v>150</v>
      </c>
      <c r="CM44" s="31"/>
      <c r="CN44" s="4">
        <v>1</v>
      </c>
      <c r="CO44" s="48"/>
      <c r="CP44" s="48"/>
    </row>
    <row r="45" spans="1:94" s="438" customFormat="1" ht="21" customHeight="1" thickBot="1" x14ac:dyDescent="0.3">
      <c r="A45"/>
      <c r="B45" s="54" t="s">
        <v>18</v>
      </c>
      <c r="C45" s="55" t="str">
        <f>C51</f>
        <v>Dessert assiette.C.Chiboust pamplemousse.Recette mère ►.M.Mille-feuille meringue et chiboust pamplemousse aux fraises des bois</v>
      </c>
      <c r="D45" s="56">
        <f>D51</f>
        <v>18</v>
      </c>
      <c r="E45" s="56" t="str">
        <f>E51</f>
        <v>assiettes</v>
      </c>
      <c r="F45" s="57" t="s">
        <v>6</v>
      </c>
      <c r="G45" s="58" t="s">
        <v>19</v>
      </c>
      <c r="H45" s="3315" t="s">
        <v>187</v>
      </c>
      <c r="I45" s="3315"/>
      <c r="J45" s="3285" t="s">
        <v>188</v>
      </c>
      <c r="K45" s="3285"/>
      <c r="L45" s="3286"/>
      <c r="M45" s="1471" t="s">
        <v>6</v>
      </c>
      <c r="N45" s="2469"/>
      <c r="O45" s="2461"/>
      <c r="P45" s="2462"/>
      <c r="Q45" s="2463"/>
      <c r="R45" s="2464"/>
      <c r="S45" s="2465"/>
      <c r="T45" s="2465"/>
      <c r="U45" s="2465"/>
      <c r="V45" s="2466"/>
      <c r="W45" s="2465"/>
      <c r="X45" s="2470"/>
      <c r="Y45" s="1471" t="s">
        <v>6</v>
      </c>
      <c r="Z45" s="2469"/>
      <c r="AA45" s="2461"/>
      <c r="AB45" s="2462"/>
      <c r="AC45" s="2463"/>
      <c r="AD45" s="2464"/>
      <c r="AE45" s="2465"/>
      <c r="AF45" s="2465"/>
      <c r="AG45" s="2465"/>
      <c r="AH45" s="2466"/>
      <c r="AI45" s="2465"/>
      <c r="AJ45" s="2470"/>
      <c r="AK45" s="1471" t="s">
        <v>6</v>
      </c>
      <c r="AM45"/>
      <c r="AN45" s="31"/>
      <c r="AO45" s="1495"/>
      <c r="AP45" s="621"/>
      <c r="AQ45" s="621"/>
      <c r="AR45" s="621"/>
      <c r="AS45" s="621"/>
      <c r="AT45" s="621"/>
      <c r="AU45" s="621"/>
      <c r="AV45" s="621"/>
      <c r="AW45" s="621"/>
      <c r="AX45" s="621"/>
      <c r="AY45" s="621"/>
      <c r="AZ45" s="621"/>
      <c r="BA45" s="621"/>
      <c r="BB45" s="621"/>
      <c r="BC45" s="621"/>
      <c r="BD45" s="621"/>
      <c r="BE45" s="621"/>
      <c r="BF45" s="621"/>
      <c r="BG45" s="621"/>
      <c r="BH45" s="621"/>
      <c r="BI45" s="621"/>
      <c r="BJ45" s="621"/>
      <c r="BK45" s="621"/>
      <c r="BL45" s="621"/>
      <c r="BM45" s="621"/>
      <c r="BN45" s="621"/>
      <c r="BO45" s="621"/>
      <c r="BP45" s="1495"/>
      <c r="BQ45" s="31"/>
      <c r="BR45" s="31"/>
      <c r="BS45" s="31"/>
      <c r="BT45" s="31"/>
      <c r="BU45" s="31"/>
      <c r="BV45" s="31"/>
      <c r="BW45" s="31"/>
      <c r="BX45" s="31"/>
      <c r="BY45" s="1620" t="s">
        <v>1397</v>
      </c>
      <c r="BZ45" s="1621" t="s">
        <v>1289</v>
      </c>
      <c r="CA45" s="1576" t="s">
        <v>1241</v>
      </c>
      <c r="CB45" s="1620" t="s">
        <v>1241</v>
      </c>
      <c r="CC45" s="1576">
        <v>0</v>
      </c>
      <c r="CD45" s="1576">
        <v>255</v>
      </c>
      <c r="CE45" s="1576">
        <v>255</v>
      </c>
      <c r="CF45" s="1695" t="s">
        <v>1398</v>
      </c>
      <c r="CG45" s="31"/>
      <c r="CH45" s="1629" t="s">
        <v>1254</v>
      </c>
      <c r="CI45" s="1630" t="s">
        <v>1254</v>
      </c>
      <c r="CJ45" s="1577" t="s">
        <v>1399</v>
      </c>
      <c r="CK45" s="1629" t="s">
        <v>1399</v>
      </c>
      <c r="CL45" s="1576">
        <v>0</v>
      </c>
      <c r="CM45" s="31"/>
      <c r="CN45" s="4">
        <v>1</v>
      </c>
      <c r="CO45" s="48"/>
      <c r="CP45" s="48"/>
    </row>
    <row r="46" spans="1:94" s="438" customFormat="1" ht="21" customHeight="1" x14ac:dyDescent="0.25">
      <c r="A46"/>
      <c r="B46" s="66" t="s">
        <v>18</v>
      </c>
      <c r="C46" s="67" t="str">
        <f>C51</f>
        <v>Dessert assiette.C.Chiboust pamplemousse.Recette mère ►.M.Mille-feuille meringue et chiboust pamplemousse aux fraises des bois</v>
      </c>
      <c r="D46" s="68"/>
      <c r="E46" s="68"/>
      <c r="F46" s="69" t="s">
        <v>28</v>
      </c>
      <c r="G46" s="70" t="s">
        <v>29</v>
      </c>
      <c r="H46" s="3316"/>
      <c r="I46" s="3316"/>
      <c r="J46" s="3287"/>
      <c r="K46" s="3287"/>
      <c r="L46" s="3288"/>
      <c r="M46" s="1471" t="s">
        <v>6</v>
      </c>
      <c r="N46" s="2469"/>
      <c r="O46" s="2461"/>
      <c r="P46" s="2462"/>
      <c r="Q46" s="2463"/>
      <c r="R46" s="2464"/>
      <c r="S46" s="2465"/>
      <c r="T46" s="2465"/>
      <c r="U46" s="2465"/>
      <c r="V46" s="2466"/>
      <c r="W46" s="2465"/>
      <c r="X46" s="2470"/>
      <c r="Y46" s="1471" t="s">
        <v>6</v>
      </c>
      <c r="Z46" s="2469"/>
      <c r="AA46" s="2461"/>
      <c r="AB46" s="2462"/>
      <c r="AC46" s="2463"/>
      <c r="AD46" s="2464"/>
      <c r="AE46" s="2465"/>
      <c r="AF46" s="2465"/>
      <c r="AG46" s="2465"/>
      <c r="AH46" s="2466"/>
      <c r="AI46" s="2465"/>
      <c r="AJ46" s="2470"/>
      <c r="AK46" s="1471" t="s">
        <v>6</v>
      </c>
      <c r="AM46"/>
      <c r="AN46" s="31"/>
      <c r="AO46" s="1495"/>
      <c r="AP46" s="3541" t="s">
        <v>1367</v>
      </c>
      <c r="AQ46" s="3541"/>
      <c r="AR46" s="621"/>
      <c r="AS46" s="3492" t="s">
        <v>1400</v>
      </c>
      <c r="AT46" s="3492"/>
      <c r="AU46" s="621"/>
      <c r="AV46" s="3483" t="s">
        <v>458</v>
      </c>
      <c r="AW46" s="3483"/>
      <c r="AX46" s="621"/>
      <c r="AY46" s="3494" t="s">
        <v>1401</v>
      </c>
      <c r="AZ46" s="3494"/>
      <c r="BA46" s="621"/>
      <c r="BB46" s="3315" t="s">
        <v>1402</v>
      </c>
      <c r="BC46" s="3315"/>
      <c r="BD46" s="621"/>
      <c r="BE46" s="3525" t="s">
        <v>1403</v>
      </c>
      <c r="BF46" s="3525"/>
      <c r="BG46" s="621"/>
      <c r="BH46" s="3533" t="s">
        <v>1389</v>
      </c>
      <c r="BI46" s="3533"/>
      <c r="BJ46" s="621"/>
      <c r="BK46" s="3535" t="s">
        <v>1404</v>
      </c>
      <c r="BL46" s="3535"/>
      <c r="BM46" s="621"/>
      <c r="BN46" s="3531" t="s">
        <v>1405</v>
      </c>
      <c r="BO46" s="3531"/>
      <c r="BP46" s="1495"/>
      <c r="BQ46" s="31"/>
      <c r="BR46" s="31"/>
      <c r="BS46" s="31"/>
      <c r="BT46" s="31"/>
      <c r="BU46" s="31"/>
      <c r="BV46" s="31"/>
      <c r="BW46" s="31"/>
      <c r="BX46" s="31"/>
      <c r="BY46" s="1584" t="s">
        <v>1315</v>
      </c>
      <c r="BZ46" s="1585" t="s">
        <v>1315</v>
      </c>
      <c r="CA46" s="1576" t="s">
        <v>1210</v>
      </c>
      <c r="CB46" s="1584" t="s">
        <v>1210</v>
      </c>
      <c r="CC46" s="1576">
        <v>0</v>
      </c>
      <c r="CD46" s="1576">
        <v>0</v>
      </c>
      <c r="CE46" s="1576">
        <v>128</v>
      </c>
      <c r="CF46" s="1577" t="s">
        <v>1315</v>
      </c>
      <c r="CG46" s="31"/>
      <c r="CH46" s="1652" t="s">
        <v>1286</v>
      </c>
      <c r="CI46" s="1653" t="s">
        <v>1286</v>
      </c>
      <c r="CJ46" s="1577" t="s">
        <v>1406</v>
      </c>
      <c r="CK46" s="1652" t="s">
        <v>1406</v>
      </c>
      <c r="CL46" s="1576">
        <v>51</v>
      </c>
      <c r="CM46" s="31"/>
      <c r="CN46" s="4">
        <v>1</v>
      </c>
      <c r="CO46" s="48"/>
      <c r="CP46" s="48"/>
    </row>
    <row r="47" spans="1:94" s="438" customFormat="1" ht="21" customHeight="1" x14ac:dyDescent="0.25">
      <c r="A47"/>
      <c r="B47" s="66" t="s">
        <v>18</v>
      </c>
      <c r="C47" s="77" t="str">
        <f>C51</f>
        <v>Dessert assiette.C.Chiboust pamplemousse.Recette mère ►.M.Mille-feuille meringue et chiboust pamplemousse aux fraises des bois</v>
      </c>
      <c r="D47" s="78"/>
      <c r="E47" s="79"/>
      <c r="F47" s="80"/>
      <c r="G47" s="81" t="s">
        <v>33</v>
      </c>
      <c r="H47" s="82"/>
      <c r="I47" s="83" t="s">
        <v>34</v>
      </c>
      <c r="J47" s="1415" t="s">
        <v>1109</v>
      </c>
      <c r="K47" s="16"/>
      <c r="L47" s="85"/>
      <c r="M47" s="1471" t="s">
        <v>6</v>
      </c>
      <c r="N47" s="2469"/>
      <c r="O47" s="2461"/>
      <c r="P47" s="2462"/>
      <c r="Q47" s="2463"/>
      <c r="R47" s="2464"/>
      <c r="S47" s="2465"/>
      <c r="T47" s="2465"/>
      <c r="U47" s="2465"/>
      <c r="V47" s="2466"/>
      <c r="W47" s="2465"/>
      <c r="X47" s="2470"/>
      <c r="Y47" s="1471" t="s">
        <v>6</v>
      </c>
      <c r="Z47" s="2469"/>
      <c r="AA47" s="2461"/>
      <c r="AB47" s="2462"/>
      <c r="AC47" s="2463"/>
      <c r="AD47" s="2464"/>
      <c r="AE47" s="2465"/>
      <c r="AF47" s="2465"/>
      <c r="AG47" s="2465"/>
      <c r="AH47" s="2466"/>
      <c r="AI47" s="2465"/>
      <c r="AJ47" s="2470"/>
      <c r="AK47" s="1471" t="s">
        <v>6</v>
      </c>
      <c r="AM47"/>
      <c r="AN47" s="31"/>
      <c r="AO47" s="1495"/>
      <c r="AP47" s="3542"/>
      <c r="AQ47" s="3542"/>
      <c r="AR47" s="621"/>
      <c r="AS47" s="3493"/>
      <c r="AT47" s="3493"/>
      <c r="AU47" s="621"/>
      <c r="AV47" s="3484"/>
      <c r="AW47" s="3484"/>
      <c r="AX47" s="621"/>
      <c r="AY47" s="3495"/>
      <c r="AZ47" s="3495"/>
      <c r="BA47" s="621"/>
      <c r="BB47" s="3316"/>
      <c r="BC47" s="3316"/>
      <c r="BD47" s="621"/>
      <c r="BE47" s="3526"/>
      <c r="BF47" s="3526"/>
      <c r="BG47" s="621"/>
      <c r="BH47" s="3534"/>
      <c r="BI47" s="3534"/>
      <c r="BJ47" s="621"/>
      <c r="BK47" s="3536"/>
      <c r="BL47" s="3536"/>
      <c r="BM47" s="621"/>
      <c r="BN47" s="3532"/>
      <c r="BO47" s="3532"/>
      <c r="BP47" s="1495"/>
      <c r="BQ47" s="31"/>
      <c r="BR47" s="31"/>
      <c r="BS47" s="31"/>
      <c r="BT47" s="31"/>
      <c r="BU47" s="31"/>
      <c r="BV47" s="31"/>
      <c r="BW47" s="31"/>
      <c r="BX47" s="31"/>
      <c r="BY47" s="1679" t="s">
        <v>1318</v>
      </c>
      <c r="BZ47" s="1680" t="s">
        <v>1318</v>
      </c>
      <c r="CA47" s="1576" t="s">
        <v>1407</v>
      </c>
      <c r="CB47" s="1699" t="s">
        <v>1407</v>
      </c>
      <c r="CC47" s="1576">
        <v>128</v>
      </c>
      <c r="CD47" s="1576">
        <v>128</v>
      </c>
      <c r="CE47" s="1576">
        <v>0</v>
      </c>
      <c r="CF47" s="1577" t="s">
        <v>1318</v>
      </c>
      <c r="CG47" s="31"/>
      <c r="CH47" s="1658" t="s">
        <v>1292</v>
      </c>
      <c r="CI47" s="1659" t="s">
        <v>1292</v>
      </c>
      <c r="CJ47" s="1577" t="s">
        <v>1408</v>
      </c>
      <c r="CK47" s="1658" t="s">
        <v>1408</v>
      </c>
      <c r="CL47" s="1576">
        <v>153</v>
      </c>
      <c r="CM47" s="31"/>
      <c r="CN47" s="4">
        <v>1</v>
      </c>
      <c r="CO47" s="48"/>
      <c r="CP47" s="48"/>
    </row>
    <row r="48" spans="1:94" s="438" customFormat="1" ht="21" customHeight="1" thickBot="1" x14ac:dyDescent="0.3">
      <c r="A48"/>
      <c r="B48" s="66" t="s">
        <v>18</v>
      </c>
      <c r="C48" s="91" t="str">
        <f>C51</f>
        <v>Dessert assiette.C.Chiboust pamplemousse.Recette mère ►.M.Mille-feuille meringue et chiboust pamplemousse aux fraises des bois</v>
      </c>
      <c r="D48" s="91"/>
      <c r="E48" s="91"/>
      <c r="F48" s="92" t="s">
        <v>39</v>
      </c>
      <c r="G48" s="93"/>
      <c r="H48" s="93"/>
      <c r="I48" s="94" t="s">
        <v>40</v>
      </c>
      <c r="J48" s="3317" t="str">
        <f>F51</f>
        <v>Dessert assiette.C.Chiboust pamplemousse.Recette mère ►.M.Mille-feuille meringue et chiboust pamplemousse aux fraises des bois</v>
      </c>
      <c r="K48" s="3317"/>
      <c r="L48" s="3318"/>
      <c r="M48" s="1471" t="s">
        <v>6</v>
      </c>
      <c r="N48" s="2469"/>
      <c r="O48" s="2461"/>
      <c r="P48" s="2462"/>
      <c r="Q48" s="2463"/>
      <c r="R48" s="2464"/>
      <c r="S48" s="2465"/>
      <c r="T48" s="2465"/>
      <c r="U48" s="2465"/>
      <c r="V48" s="2466"/>
      <c r="W48" s="2465"/>
      <c r="X48" s="2470"/>
      <c r="Y48" s="1471" t="s">
        <v>6</v>
      </c>
      <c r="Z48" s="2469"/>
      <c r="AA48" s="2461"/>
      <c r="AB48" s="2462"/>
      <c r="AC48" s="2463"/>
      <c r="AD48" s="2464"/>
      <c r="AE48" s="2465"/>
      <c r="AF48" s="2465"/>
      <c r="AG48" s="2465"/>
      <c r="AH48" s="2466"/>
      <c r="AI48" s="2465"/>
      <c r="AJ48" s="2470"/>
      <c r="AK48" s="1471" t="s">
        <v>6</v>
      </c>
      <c r="AM48"/>
      <c r="AN48" s="31"/>
      <c r="AO48" s="1495"/>
      <c r="AP48" s="621"/>
      <c r="AQ48" s="621"/>
      <c r="AR48" s="621"/>
      <c r="AS48" s="621"/>
      <c r="AT48" s="621"/>
      <c r="AU48" s="621"/>
      <c r="AV48" s="621"/>
      <c r="AW48" s="621"/>
      <c r="AX48" s="621"/>
      <c r="AY48" s="621"/>
      <c r="AZ48" s="621"/>
      <c r="BA48" s="621"/>
      <c r="BB48" s="621"/>
      <c r="BC48" s="621"/>
      <c r="BD48" s="621"/>
      <c r="BE48" s="621"/>
      <c r="BF48" s="621"/>
      <c r="BG48" s="621"/>
      <c r="BH48" s="621"/>
      <c r="BI48" s="621"/>
      <c r="BJ48" s="621"/>
      <c r="BK48" s="621"/>
      <c r="BL48" s="621"/>
      <c r="BM48" s="621"/>
      <c r="BN48" s="621"/>
      <c r="BO48" s="621"/>
      <c r="BP48" s="1495"/>
      <c r="BQ48" s="31"/>
      <c r="BR48" s="31"/>
      <c r="BS48" s="31"/>
      <c r="BT48" s="31"/>
      <c r="BU48" s="31"/>
      <c r="BV48" s="31"/>
      <c r="BW48" s="31"/>
      <c r="BX48" s="31"/>
      <c r="BY48" s="1631" t="s">
        <v>1330</v>
      </c>
      <c r="BZ48" s="1632" t="s">
        <v>1330</v>
      </c>
      <c r="CA48" s="1576" t="s">
        <v>1256</v>
      </c>
      <c r="CB48" s="1700" t="s">
        <v>1256</v>
      </c>
      <c r="CC48" s="1576">
        <v>128</v>
      </c>
      <c r="CD48" s="1576">
        <v>0</v>
      </c>
      <c r="CE48" s="1576">
        <v>128</v>
      </c>
      <c r="CF48" s="1577" t="s">
        <v>1330</v>
      </c>
      <c r="CG48" s="31"/>
      <c r="CH48" s="1614" t="s">
        <v>1300</v>
      </c>
      <c r="CI48" s="1615" t="s">
        <v>1300</v>
      </c>
      <c r="CJ48" s="1577" t="s">
        <v>1409</v>
      </c>
      <c r="CK48" s="1614" t="s">
        <v>1409</v>
      </c>
      <c r="CL48" s="1576">
        <v>153</v>
      </c>
      <c r="CM48" s="31"/>
      <c r="CN48" s="4">
        <v>1</v>
      </c>
      <c r="CO48" s="48"/>
      <c r="CP48" s="48"/>
    </row>
    <row r="49" spans="1:94" s="438" customFormat="1" ht="21" customHeight="1" x14ac:dyDescent="0.25">
      <c r="A49"/>
      <c r="B49" s="66" t="s">
        <v>18</v>
      </c>
      <c r="C49" s="91" t="str">
        <f>C51</f>
        <v>Dessert assiette.C.Chiboust pamplemousse.Recette mère ►.M.Mille-feuille meringue et chiboust pamplemousse aux fraises des bois</v>
      </c>
      <c r="D49" s="91"/>
      <c r="E49" s="91"/>
      <c r="F49" s="110">
        <v>18</v>
      </c>
      <c r="G49" s="111" t="s">
        <v>43</v>
      </c>
      <c r="H49" s="92"/>
      <c r="I49" s="92"/>
      <c r="J49" s="3317"/>
      <c r="K49" s="3317"/>
      <c r="L49" s="3318"/>
      <c r="M49" s="1471" t="s">
        <v>6</v>
      </c>
      <c r="N49" s="2469"/>
      <c r="O49" s="2461"/>
      <c r="P49" s="2462"/>
      <c r="Q49" s="2463"/>
      <c r="R49" s="2464"/>
      <c r="S49" s="2465"/>
      <c r="T49" s="2465"/>
      <c r="U49" s="2465"/>
      <c r="V49" s="2466"/>
      <c r="W49" s="2465"/>
      <c r="X49" s="2470"/>
      <c r="Y49" s="1471" t="s">
        <v>6</v>
      </c>
      <c r="Z49" s="2469"/>
      <c r="AA49" s="2461"/>
      <c r="AB49" s="2462"/>
      <c r="AC49" s="2463"/>
      <c r="AD49" s="2464"/>
      <c r="AE49" s="2465"/>
      <c r="AF49" s="2465"/>
      <c r="AG49" s="2465"/>
      <c r="AH49" s="2466"/>
      <c r="AI49" s="2465"/>
      <c r="AJ49" s="2470"/>
      <c r="AK49" s="1471" t="s">
        <v>6</v>
      </c>
      <c r="AM49"/>
      <c r="AN49" s="31"/>
      <c r="AO49" s="1495"/>
      <c r="AP49" s="3547" t="s">
        <v>1216</v>
      </c>
      <c r="AQ49" s="3547"/>
      <c r="AR49" s="621"/>
      <c r="AS49" s="3492" t="s">
        <v>1410</v>
      </c>
      <c r="AT49" s="3492"/>
      <c r="AU49" s="621"/>
      <c r="AV49" s="3483" t="s">
        <v>1411</v>
      </c>
      <c r="AW49" s="3483"/>
      <c r="AX49" s="621"/>
      <c r="AY49" s="3494" t="s">
        <v>1412</v>
      </c>
      <c r="AZ49" s="3494"/>
      <c r="BA49" s="621"/>
      <c r="BB49" s="3315" t="s">
        <v>1413</v>
      </c>
      <c r="BC49" s="3315"/>
      <c r="BD49" s="621"/>
      <c r="BE49" s="3525" t="s">
        <v>1414</v>
      </c>
      <c r="BF49" s="3525"/>
      <c r="BG49" s="621"/>
      <c r="BH49" s="3533" t="s">
        <v>1404</v>
      </c>
      <c r="BI49" s="3533"/>
      <c r="BJ49" s="621"/>
      <c r="BK49" s="3535" t="s">
        <v>1415</v>
      </c>
      <c r="BL49" s="3535"/>
      <c r="BM49" s="621"/>
      <c r="BN49" s="3531" t="s">
        <v>1416</v>
      </c>
      <c r="BO49" s="3531"/>
      <c r="BP49" s="1495"/>
      <c r="BQ49" s="31"/>
      <c r="BR49" s="31"/>
      <c r="BS49" s="31"/>
      <c r="BT49" s="31"/>
      <c r="BU49" s="31"/>
      <c r="BV49" s="31"/>
      <c r="BW49" s="31"/>
      <c r="BX49" s="31"/>
      <c r="BY49" s="1594" t="s">
        <v>1333</v>
      </c>
      <c r="BZ49" s="1595" t="s">
        <v>1333</v>
      </c>
      <c r="CA49" s="1576" t="s">
        <v>1270</v>
      </c>
      <c r="CB49" s="1701" t="s">
        <v>1270</v>
      </c>
      <c r="CC49" s="1576">
        <v>0</v>
      </c>
      <c r="CD49" s="1576">
        <v>128</v>
      </c>
      <c r="CE49" s="1576">
        <v>128</v>
      </c>
      <c r="CF49" s="1577" t="s">
        <v>1333</v>
      </c>
      <c r="CG49" s="31"/>
      <c r="CH49" s="1672" t="s">
        <v>1312</v>
      </c>
      <c r="CI49" s="1673" t="s">
        <v>1312</v>
      </c>
      <c r="CJ49" s="1577" t="s">
        <v>1417</v>
      </c>
      <c r="CK49" s="1672" t="s">
        <v>1417</v>
      </c>
      <c r="CL49" s="1576">
        <v>51</v>
      </c>
      <c r="CM49" s="31"/>
      <c r="CN49" s="4">
        <v>1</v>
      </c>
      <c r="CO49" s="48"/>
      <c r="CP49" s="48"/>
    </row>
    <row r="50" spans="1:94" s="438" customFormat="1" ht="21" customHeight="1" x14ac:dyDescent="0.25">
      <c r="A50"/>
      <c r="B50" s="66" t="s">
        <v>11</v>
      </c>
      <c r="C50" s="121" t="str">
        <f>C51</f>
        <v>Dessert assiette.C.Chiboust pamplemousse.Recette mère ►.M.Mille-feuille meringue et chiboust pamplemousse aux fraises des bois</v>
      </c>
      <c r="D50" s="121"/>
      <c r="E50" s="121"/>
      <c r="F50" s="122"/>
      <c r="G50" s="123"/>
      <c r="H50" s="123"/>
      <c r="I50" s="123"/>
      <c r="J50" s="123"/>
      <c r="K50" s="123"/>
      <c r="L50" s="124"/>
      <c r="M50" s="1471" t="s">
        <v>6</v>
      </c>
      <c r="N50" s="2469"/>
      <c r="O50" s="2461"/>
      <c r="P50" s="2462"/>
      <c r="Q50" s="2463"/>
      <c r="R50" s="2464"/>
      <c r="S50" s="2465"/>
      <c r="T50" s="2465"/>
      <c r="U50" s="2465"/>
      <c r="V50" s="2466"/>
      <c r="W50" s="2465"/>
      <c r="X50" s="2470"/>
      <c r="Y50" s="1471" t="s">
        <v>6</v>
      </c>
      <c r="Z50" s="2469"/>
      <c r="AA50" s="2461"/>
      <c r="AB50" s="2462"/>
      <c r="AC50" s="2463"/>
      <c r="AD50" s="2464"/>
      <c r="AE50" s="2465"/>
      <c r="AF50" s="2465"/>
      <c r="AG50" s="2465"/>
      <c r="AH50" s="2466"/>
      <c r="AI50" s="2465"/>
      <c r="AJ50" s="2470"/>
      <c r="AK50" s="1471" t="s">
        <v>6</v>
      </c>
      <c r="AM50"/>
      <c r="AN50" s="31"/>
      <c r="AO50" s="1495"/>
      <c r="AP50" s="3548"/>
      <c r="AQ50" s="3548"/>
      <c r="AR50" s="621"/>
      <c r="AS50" s="3493"/>
      <c r="AT50" s="3493"/>
      <c r="AU50" s="621"/>
      <c r="AV50" s="3484"/>
      <c r="AW50" s="3484"/>
      <c r="AX50" s="621"/>
      <c r="AY50" s="3495"/>
      <c r="AZ50" s="3495"/>
      <c r="BA50" s="621"/>
      <c r="BB50" s="3316"/>
      <c r="BC50" s="3316"/>
      <c r="BD50" s="621"/>
      <c r="BE50" s="3526"/>
      <c r="BF50" s="3526"/>
      <c r="BG50" s="621"/>
      <c r="BH50" s="3534"/>
      <c r="BI50" s="3534"/>
      <c r="BJ50" s="621"/>
      <c r="BK50" s="3536"/>
      <c r="BL50" s="3536"/>
      <c r="BM50" s="621"/>
      <c r="BN50" s="3532"/>
      <c r="BO50" s="3532"/>
      <c r="BP50" s="1495"/>
      <c r="BQ50" s="31"/>
      <c r="BR50" s="31"/>
      <c r="BS50" s="31"/>
      <c r="BT50" s="31"/>
      <c r="BU50" s="31"/>
      <c r="BV50" s="31"/>
      <c r="BW50" s="31"/>
      <c r="BX50" s="31"/>
      <c r="BY50" s="1578" t="s">
        <v>1206</v>
      </c>
      <c r="BZ50" s="1579" t="s">
        <v>1206</v>
      </c>
      <c r="CA50" s="1576" t="s">
        <v>1418</v>
      </c>
      <c r="CB50" s="1578" t="s">
        <v>1418</v>
      </c>
      <c r="CC50" s="1576">
        <v>192</v>
      </c>
      <c r="CD50" s="1576">
        <v>192</v>
      </c>
      <c r="CE50" s="1576">
        <v>192</v>
      </c>
      <c r="CF50" s="1577" t="s">
        <v>1206</v>
      </c>
      <c r="CG50" s="31"/>
      <c r="CH50" s="1677" t="s">
        <v>1317</v>
      </c>
      <c r="CI50" s="1678" t="s">
        <v>1317</v>
      </c>
      <c r="CJ50" s="1577" t="s">
        <v>1419</v>
      </c>
      <c r="CK50" s="1677" t="s">
        <v>1419</v>
      </c>
      <c r="CL50" s="1576">
        <v>51</v>
      </c>
      <c r="CM50" s="31"/>
      <c r="CN50" s="4">
        <v>1</v>
      </c>
      <c r="CO50" s="48"/>
      <c r="CP50" s="48"/>
    </row>
    <row r="51" spans="1:94" s="438" customFormat="1" ht="21" customHeight="1" thickBot="1" x14ac:dyDescent="0.3">
      <c r="A51"/>
      <c r="B51" s="129" t="s">
        <v>11</v>
      </c>
      <c r="C51" s="130" t="str">
        <f>F51</f>
        <v>Dessert assiette.C.Chiboust pamplemousse.Recette mère ►.M.Mille-feuille meringue et chiboust pamplemousse aux fraises des bois</v>
      </c>
      <c r="D51" s="130">
        <f>F49</f>
        <v>18</v>
      </c>
      <c r="E51" s="130" t="str">
        <f>G49</f>
        <v>assiettes</v>
      </c>
      <c r="F51" s="131" t="str">
        <f>UPPER(LEFT(H45,1))&amp;LOWER(MID(H45,2,999))&amp;"."&amp;UPPER(LEFT(J45,1))&amp;"."&amp;UPPER(LEFT(J45,1))&amp;LOWER(MID(J45,2,999))&amp;"."&amp;IF(ISTEXT(L51),K51&amp;"."&amp;UPPER(LEFT(L51,1))&amp;"."&amp;UPPER(LEFT(L51,1))&amp;LOWER(MID(L51,2,999)),G51)</f>
        <v>Dessert assiette.C.Chiboust pamplemousse.Recette mère ►.M.Mille-feuille meringue et chiboust pamplemousse aux fraises des bois</v>
      </c>
      <c r="G51" s="132" t="s">
        <v>55</v>
      </c>
      <c r="H51" s="3321" t="s">
        <v>56</v>
      </c>
      <c r="I51" s="3321"/>
      <c r="J51" s="3321"/>
      <c r="K51" s="133" t="s">
        <v>57</v>
      </c>
      <c r="L51" s="1419" t="s">
        <v>214</v>
      </c>
      <c r="M51" s="1471" t="s">
        <v>6</v>
      </c>
      <c r="N51" s="2469"/>
      <c r="O51" s="2461"/>
      <c r="P51" s="2462"/>
      <c r="Q51" s="2463"/>
      <c r="R51" s="2464"/>
      <c r="S51" s="2465"/>
      <c r="T51" s="2465"/>
      <c r="U51" s="2465"/>
      <c r="V51" s="2466"/>
      <c r="W51" s="2467"/>
      <c r="X51" s="2470"/>
      <c r="Y51" s="1471" t="s">
        <v>6</v>
      </c>
      <c r="Z51" s="2469"/>
      <c r="AA51" s="2461"/>
      <c r="AB51" s="2462"/>
      <c r="AC51" s="2463"/>
      <c r="AD51" s="2464"/>
      <c r="AE51" s="2465"/>
      <c r="AF51" s="2465"/>
      <c r="AG51" s="2465"/>
      <c r="AH51" s="2466"/>
      <c r="AI51" s="2467"/>
      <c r="AJ51" s="2470"/>
      <c r="AK51" s="1471" t="s">
        <v>6</v>
      </c>
      <c r="AM51"/>
      <c r="AN51" s="31"/>
      <c r="AO51" s="1495"/>
      <c r="AP51" s="621"/>
      <c r="AQ51" s="621"/>
      <c r="AR51" s="621"/>
      <c r="AS51" s="621"/>
      <c r="AT51" s="621"/>
      <c r="AU51" s="621"/>
      <c r="AV51" s="621"/>
      <c r="AW51" s="621"/>
      <c r="AX51" s="621"/>
      <c r="AY51" s="621"/>
      <c r="AZ51" s="621"/>
      <c r="BA51" s="621"/>
      <c r="BB51" s="621"/>
      <c r="BC51" s="621"/>
      <c r="BD51" s="621"/>
      <c r="BE51" s="621"/>
      <c r="BF51" s="621"/>
      <c r="BG51" s="621"/>
      <c r="BH51" s="621"/>
      <c r="BI51" s="621"/>
      <c r="BJ51" s="621"/>
      <c r="BK51" s="621"/>
      <c r="BL51" s="621"/>
      <c r="BM51" s="621"/>
      <c r="BN51" s="621"/>
      <c r="BO51" s="621"/>
      <c r="BP51" s="1495"/>
      <c r="BQ51" s="31"/>
      <c r="BR51" s="31"/>
      <c r="BS51" s="31"/>
      <c r="BT51" s="31"/>
      <c r="BU51" s="31"/>
      <c r="BV51" s="31"/>
      <c r="BW51" s="31"/>
      <c r="BX51" s="31"/>
      <c r="BY51" s="1592" t="s">
        <v>1220</v>
      </c>
      <c r="BZ51" s="1593" t="s">
        <v>1220</v>
      </c>
      <c r="CA51" s="1576" t="s">
        <v>1420</v>
      </c>
      <c r="CB51" s="1592" t="s">
        <v>1420</v>
      </c>
      <c r="CC51" s="1576">
        <v>128</v>
      </c>
      <c r="CD51" s="1576">
        <v>128</v>
      </c>
      <c r="CE51" s="1576">
        <v>128</v>
      </c>
      <c r="CF51" s="1577" t="s">
        <v>1220</v>
      </c>
      <c r="CG51" s="31"/>
      <c r="CH51" s="31"/>
      <c r="CI51" s="31"/>
      <c r="CJ51" s="31"/>
      <c r="CK51" s="31"/>
      <c r="CL51" s="31"/>
      <c r="CM51" s="31"/>
      <c r="CN51" s="4">
        <v>1</v>
      </c>
      <c r="CO51" s="48"/>
      <c r="CP51" s="48"/>
    </row>
    <row r="52" spans="1:94" s="438" customFormat="1" ht="21" customHeight="1" x14ac:dyDescent="0.25">
      <c r="A52"/>
      <c r="B52" s="138" t="s">
        <v>11</v>
      </c>
      <c r="C52" s="139" t="str">
        <f>C51</f>
        <v>Dessert assiette.C.Chiboust pamplemousse.Recette mère ►.M.Mille-feuille meringue et chiboust pamplemousse aux fraises des bois</v>
      </c>
      <c r="D52" s="140"/>
      <c r="E52" s="140"/>
      <c r="F52" s="141" t="s">
        <v>61</v>
      </c>
      <c r="G52" s="141" t="s">
        <v>62</v>
      </c>
      <c r="H52" s="141" t="s">
        <v>63</v>
      </c>
      <c r="I52" s="141" t="s">
        <v>64</v>
      </c>
      <c r="J52" s="141" t="s">
        <v>65</v>
      </c>
      <c r="K52" s="142" t="s">
        <v>66</v>
      </c>
      <c r="L52" s="143" t="s">
        <v>67</v>
      </c>
      <c r="M52" s="1471" t="s">
        <v>6</v>
      </c>
      <c r="N52" s="2469"/>
      <c r="O52" s="2461"/>
      <c r="P52" s="2462"/>
      <c r="Q52" s="2463"/>
      <c r="R52" s="2464"/>
      <c r="S52" s="2465"/>
      <c r="T52" s="2465"/>
      <c r="U52" s="2465"/>
      <c r="V52" s="2466"/>
      <c r="W52" s="2467"/>
      <c r="X52" s="2470"/>
      <c r="Y52" s="1471" t="s">
        <v>6</v>
      </c>
      <c r="Z52" s="2469"/>
      <c r="AA52" s="2461"/>
      <c r="AB52" s="2462"/>
      <c r="AC52" s="2463"/>
      <c r="AD52" s="2464"/>
      <c r="AE52" s="2465"/>
      <c r="AF52" s="2465"/>
      <c r="AG52" s="2465"/>
      <c r="AH52" s="2466"/>
      <c r="AI52" s="2467"/>
      <c r="AJ52" s="2470"/>
      <c r="AK52" s="1471" t="s">
        <v>6</v>
      </c>
      <c r="AM52"/>
      <c r="AN52" s="31"/>
      <c r="AO52" s="1495"/>
      <c r="AP52" s="3549" t="s">
        <v>1421</v>
      </c>
      <c r="AQ52" s="3549"/>
      <c r="AR52" s="621"/>
      <c r="AS52" s="3492" t="s">
        <v>1422</v>
      </c>
      <c r="AT52" s="3492"/>
      <c r="AU52" s="621"/>
      <c r="AV52" s="3483" t="s">
        <v>1423</v>
      </c>
      <c r="AW52" s="3483"/>
      <c r="AX52" s="621"/>
      <c r="AY52" s="3494" t="s">
        <v>1424</v>
      </c>
      <c r="AZ52" s="3494"/>
      <c r="BA52" s="621"/>
      <c r="BB52" s="3315" t="s">
        <v>1425</v>
      </c>
      <c r="BC52" s="3315"/>
      <c r="BD52" s="621"/>
      <c r="BE52" s="3525" t="s">
        <v>1426</v>
      </c>
      <c r="BF52" s="3525"/>
      <c r="BG52" s="621"/>
      <c r="BH52" s="3533" t="s">
        <v>1415</v>
      </c>
      <c r="BI52" s="3533"/>
      <c r="BJ52" s="621"/>
      <c r="BK52" s="3535" t="s">
        <v>1427</v>
      </c>
      <c r="BL52" s="3535"/>
      <c r="BM52" s="621"/>
      <c r="BN52" s="3531" t="s">
        <v>1428</v>
      </c>
      <c r="BO52" s="3531"/>
      <c r="BP52" s="1495"/>
      <c r="BQ52" s="31"/>
      <c r="BR52" s="31"/>
      <c r="BS52" s="31"/>
      <c r="BT52" s="31"/>
      <c r="BU52" s="31"/>
      <c r="BV52" s="31"/>
      <c r="BW52" s="31"/>
      <c r="BX52" s="31"/>
      <c r="BY52" s="1702" t="s">
        <v>1228</v>
      </c>
      <c r="BZ52" s="1604" t="s">
        <v>1228</v>
      </c>
      <c r="CA52" s="1576" t="s">
        <v>1429</v>
      </c>
      <c r="CB52" s="1603" t="s">
        <v>1429</v>
      </c>
      <c r="CC52" s="1576">
        <v>153</v>
      </c>
      <c r="CD52" s="1576">
        <v>153</v>
      </c>
      <c r="CE52" s="1576">
        <v>255</v>
      </c>
      <c r="CF52" s="1577" t="s">
        <v>1228</v>
      </c>
      <c r="CG52" s="31"/>
      <c r="CH52" s="31"/>
      <c r="CI52" s="31"/>
      <c r="CJ52" s="31"/>
      <c r="CK52" s="31"/>
      <c r="CL52" s="31"/>
      <c r="CM52" s="31"/>
      <c r="CN52" s="4">
        <v>1</v>
      </c>
      <c r="CO52" s="48"/>
      <c r="CP52" s="48"/>
    </row>
    <row r="53" spans="1:94" s="438" customFormat="1" ht="21" customHeight="1" x14ac:dyDescent="0.25">
      <c r="A53"/>
      <c r="B53" s="66" t="s">
        <v>18</v>
      </c>
      <c r="C53" s="149" t="str">
        <f>C51</f>
        <v>Dessert assiette.C.Chiboust pamplemousse.Recette mère ►.M.Mille-feuille meringue et chiboust pamplemousse aux fraises des bois</v>
      </c>
      <c r="D53" s="91"/>
      <c r="E53" s="91"/>
      <c r="F53" s="150" t="s">
        <v>86</v>
      </c>
      <c r="G53" s="151" t="s">
        <v>87</v>
      </c>
      <c r="H53" s="152"/>
      <c r="I53" s="3322" t="s">
        <v>88</v>
      </c>
      <c r="J53" s="3323" t="s">
        <v>89</v>
      </c>
      <c r="K53" s="3324" t="s">
        <v>90</v>
      </c>
      <c r="L53" s="153" t="s">
        <v>91</v>
      </c>
      <c r="M53" s="1471" t="s">
        <v>6</v>
      </c>
      <c r="N53" s="2469"/>
      <c r="O53" s="2461"/>
      <c r="P53" s="2462"/>
      <c r="Q53" s="2463"/>
      <c r="R53" s="2464"/>
      <c r="S53" s="2465"/>
      <c r="T53" s="2465"/>
      <c r="U53" s="2465"/>
      <c r="V53" s="2466"/>
      <c r="W53" s="2467"/>
      <c r="X53" s="2470"/>
      <c r="Y53" s="1471" t="s">
        <v>6</v>
      </c>
      <c r="Z53" s="2469"/>
      <c r="AA53" s="2461"/>
      <c r="AB53" s="2462"/>
      <c r="AC53" s="2463"/>
      <c r="AD53" s="2464"/>
      <c r="AE53" s="2465"/>
      <c r="AF53" s="2465"/>
      <c r="AG53" s="2465"/>
      <c r="AH53" s="2466"/>
      <c r="AI53" s="2467"/>
      <c r="AJ53" s="2470"/>
      <c r="AK53" s="1471" t="s">
        <v>6</v>
      </c>
      <c r="AM53"/>
      <c r="AN53" s="31"/>
      <c r="AO53" s="1495"/>
      <c r="AP53" s="3550"/>
      <c r="AQ53" s="3550"/>
      <c r="AR53" s="621"/>
      <c r="AS53" s="3493"/>
      <c r="AT53" s="3493"/>
      <c r="AU53" s="621"/>
      <c r="AV53" s="3484"/>
      <c r="AW53" s="3484"/>
      <c r="AX53" s="621"/>
      <c r="AY53" s="3495"/>
      <c r="AZ53" s="3495"/>
      <c r="BA53" s="621"/>
      <c r="BB53" s="3316"/>
      <c r="BC53" s="3316"/>
      <c r="BD53" s="621"/>
      <c r="BE53" s="3526"/>
      <c r="BF53" s="3526"/>
      <c r="BG53" s="621"/>
      <c r="BH53" s="3534"/>
      <c r="BI53" s="3534"/>
      <c r="BJ53" s="621"/>
      <c r="BK53" s="3536"/>
      <c r="BL53" s="3536"/>
      <c r="BM53" s="621"/>
      <c r="BN53" s="3532"/>
      <c r="BO53" s="3532"/>
      <c r="BP53" s="1495"/>
      <c r="BQ53" s="31"/>
      <c r="BR53" s="31"/>
      <c r="BS53" s="31"/>
      <c r="BT53" s="31"/>
      <c r="BU53" s="31"/>
      <c r="BV53" s="31"/>
      <c r="BW53" s="31"/>
      <c r="BX53" s="31"/>
      <c r="BY53" s="1614" t="s">
        <v>1237</v>
      </c>
      <c r="BZ53" s="1615" t="s">
        <v>1237</v>
      </c>
      <c r="CA53" s="1576" t="s">
        <v>1409</v>
      </c>
      <c r="CB53" s="1703" t="s">
        <v>1409</v>
      </c>
      <c r="CC53" s="1576">
        <v>153</v>
      </c>
      <c r="CD53" s="1576">
        <v>51</v>
      </c>
      <c r="CE53" s="1576">
        <v>102</v>
      </c>
      <c r="CF53" s="1577" t="s">
        <v>1237</v>
      </c>
      <c r="CG53" s="31"/>
      <c r="CH53" s="31"/>
      <c r="CI53" s="31"/>
      <c r="CJ53" s="31"/>
      <c r="CK53" s="31"/>
      <c r="CL53" s="31"/>
      <c r="CM53" s="31"/>
      <c r="CN53" s="4">
        <v>1</v>
      </c>
      <c r="CO53" s="48"/>
      <c r="CP53" s="48"/>
    </row>
    <row r="54" spans="1:94" s="438" customFormat="1" ht="21" customHeight="1" thickBot="1" x14ac:dyDescent="0.3">
      <c r="A54"/>
      <c r="B54" s="66" t="s">
        <v>18</v>
      </c>
      <c r="C54" s="149" t="str">
        <f>C51</f>
        <v>Dessert assiette.C.Chiboust pamplemousse.Recette mère ►.M.Mille-feuille meringue et chiboust pamplemousse aux fraises des bois</v>
      </c>
      <c r="D54" s="91"/>
      <c r="E54" s="91"/>
      <c r="F54" s="163" t="s">
        <v>103</v>
      </c>
      <c r="G54" s="164" t="s">
        <v>104</v>
      </c>
      <c r="H54" s="165" t="s">
        <v>105</v>
      </c>
      <c r="I54" s="3121"/>
      <c r="J54" s="3123"/>
      <c r="K54" s="3125"/>
      <c r="L54" s="166" t="s">
        <v>106</v>
      </c>
      <c r="M54" s="1471" t="s">
        <v>6</v>
      </c>
      <c r="N54" s="2469"/>
      <c r="O54" s="2461"/>
      <c r="P54" s="2462"/>
      <c r="Q54" s="2463"/>
      <c r="R54" s="2464"/>
      <c r="S54" s="2465"/>
      <c r="T54" s="2465"/>
      <c r="U54" s="2465"/>
      <c r="V54" s="2466"/>
      <c r="W54" s="2467"/>
      <c r="X54" s="2470"/>
      <c r="Y54" s="1471" t="s">
        <v>6</v>
      </c>
      <c r="Z54" s="2469"/>
      <c r="AA54" s="2461"/>
      <c r="AB54" s="2462"/>
      <c r="AC54" s="2463"/>
      <c r="AD54" s="2464"/>
      <c r="AE54" s="2465"/>
      <c r="AF54" s="2465"/>
      <c r="AG54" s="2465"/>
      <c r="AH54" s="2466"/>
      <c r="AI54" s="2467"/>
      <c r="AJ54" s="2470"/>
      <c r="AK54" s="1471" t="s">
        <v>6</v>
      </c>
      <c r="AM54"/>
      <c r="AN54" s="31"/>
      <c r="AO54" s="1495"/>
      <c r="AP54" s="621"/>
      <c r="AQ54" s="621"/>
      <c r="AR54" s="621"/>
      <c r="AS54" s="621"/>
      <c r="AT54" s="621"/>
      <c r="AU54" s="621"/>
      <c r="AV54" s="621"/>
      <c r="AW54" s="621"/>
      <c r="AX54" s="621"/>
      <c r="AY54" s="621"/>
      <c r="AZ54" s="621"/>
      <c r="BA54" s="621"/>
      <c r="BB54" s="621"/>
      <c r="BC54" s="621"/>
      <c r="BD54" s="621"/>
      <c r="BE54" s="621"/>
      <c r="BF54" s="621"/>
      <c r="BG54" s="621"/>
      <c r="BH54" s="621"/>
      <c r="BI54" s="621"/>
      <c r="BJ54" s="621"/>
      <c r="BK54" s="621"/>
      <c r="BL54" s="621"/>
      <c r="BM54" s="621"/>
      <c r="BN54" s="621"/>
      <c r="BO54" s="621"/>
      <c r="BP54" s="1495"/>
      <c r="BT54" s="31"/>
      <c r="BU54" s="31"/>
      <c r="BV54" s="31"/>
      <c r="BW54" s="31"/>
      <c r="BX54" s="31"/>
      <c r="BY54" s="1704"/>
      <c r="BZ54" s="1705"/>
      <c r="CA54" s="1704"/>
      <c r="CB54" s="1704"/>
      <c r="CC54" s="1704"/>
      <c r="CD54" s="1704"/>
      <c r="CE54" s="1704"/>
      <c r="CF54" s="1705"/>
      <c r="CG54" s="31"/>
      <c r="CH54" s="31"/>
      <c r="CI54" s="31"/>
      <c r="CJ54" s="31"/>
      <c r="CK54" s="31"/>
      <c r="CL54" s="31"/>
      <c r="CM54" s="31"/>
      <c r="CN54" s="4">
        <v>1</v>
      </c>
      <c r="CO54" s="48"/>
      <c r="CP54" s="48"/>
    </row>
    <row r="55" spans="1:94" s="438" customFormat="1" ht="21" customHeight="1" x14ac:dyDescent="0.25">
      <c r="A55"/>
      <c r="B55" s="66" t="s">
        <v>18</v>
      </c>
      <c r="C55" s="149" t="str">
        <f>C51</f>
        <v>Dessert assiette.C.Chiboust pamplemousse.Recette mère ►.M.Mille-feuille meringue et chiboust pamplemousse aux fraises des bois</v>
      </c>
      <c r="D55" s="91">
        <f>D51</f>
        <v>18</v>
      </c>
      <c r="E55" s="91" t="str">
        <f>E51</f>
        <v>assiettes</v>
      </c>
      <c r="F55" s="174"/>
      <c r="G55" s="175"/>
      <c r="H55" s="176" t="str">
        <f t="shared" ref="H55:H68" si="8">IF(OR(ISTEXT(F55), F55&lt;=0, I55&lt;=0), "", "de")</f>
        <v/>
      </c>
      <c r="I55" s="177">
        <v>150</v>
      </c>
      <c r="J55" s="229" t="s">
        <v>41</v>
      </c>
      <c r="K55" s="179">
        <v>1</v>
      </c>
      <c r="L55" s="180" t="s">
        <v>129</v>
      </c>
      <c r="M55" s="1471" t="s">
        <v>6</v>
      </c>
      <c r="N55" s="2469"/>
      <c r="O55" s="2461"/>
      <c r="P55" s="2462"/>
      <c r="Q55" s="2463"/>
      <c r="R55" s="2464"/>
      <c r="S55" s="2465"/>
      <c r="T55" s="2465"/>
      <c r="U55" s="2465"/>
      <c r="V55" s="2466"/>
      <c r="W55" s="2467"/>
      <c r="X55" s="2470"/>
      <c r="Y55" s="1471" t="s">
        <v>6</v>
      </c>
      <c r="Z55" s="2469"/>
      <c r="AA55" s="2461"/>
      <c r="AB55" s="2462"/>
      <c r="AC55" s="2463"/>
      <c r="AD55" s="2464"/>
      <c r="AE55" s="2465"/>
      <c r="AF55" s="2465"/>
      <c r="AG55" s="2465"/>
      <c r="AH55" s="2466"/>
      <c r="AI55" s="2467"/>
      <c r="AJ55" s="2470"/>
      <c r="AK55" s="1471" t="s">
        <v>6</v>
      </c>
      <c r="AM55"/>
      <c r="AN55" s="31"/>
      <c r="AO55" s="1495"/>
      <c r="AP55" s="3553" t="s">
        <v>1430</v>
      </c>
      <c r="AQ55" s="3553"/>
      <c r="AR55" s="621"/>
      <c r="AS55" s="3492" t="s">
        <v>1431</v>
      </c>
      <c r="AT55" s="3492"/>
      <c r="AU55" s="621"/>
      <c r="AV55" s="3483" t="s">
        <v>1432</v>
      </c>
      <c r="AW55" s="3483"/>
      <c r="AX55" s="621"/>
      <c r="AY55" s="3494" t="s">
        <v>1433</v>
      </c>
      <c r="AZ55" s="3494"/>
      <c r="BA55" s="621"/>
      <c r="BB55" s="3315" t="s">
        <v>1434</v>
      </c>
      <c r="BC55" s="3315"/>
      <c r="BD55" s="621"/>
      <c r="BE55" s="3525" t="s">
        <v>1435</v>
      </c>
      <c r="BF55" s="3525"/>
      <c r="BG55" s="621"/>
      <c r="BH55" s="3533" t="s">
        <v>1427</v>
      </c>
      <c r="BI55" s="3533"/>
      <c r="BJ55" s="621"/>
      <c r="BK55" s="3535" t="s">
        <v>1436</v>
      </c>
      <c r="BL55" s="3535"/>
      <c r="BM55" s="621"/>
      <c r="BN55" s="3531" t="s">
        <v>1437</v>
      </c>
      <c r="BO55" s="3531"/>
      <c r="BP55" s="1495"/>
      <c r="BT55" s="31"/>
      <c r="BU55" s="31"/>
      <c r="BV55" s="31"/>
      <c r="BW55" s="31"/>
      <c r="BX55" s="31"/>
      <c r="BY55" s="1627" t="s">
        <v>1261</v>
      </c>
      <c r="BZ55" s="1628" t="s">
        <v>1261</v>
      </c>
      <c r="CA55" s="1576" t="s">
        <v>383</v>
      </c>
      <c r="CB55" s="1627" t="s">
        <v>383</v>
      </c>
      <c r="CC55" s="1576">
        <v>204</v>
      </c>
      <c r="CD55" s="1576">
        <v>255</v>
      </c>
      <c r="CE55" s="1576">
        <v>255</v>
      </c>
      <c r="CF55" s="1577" t="s">
        <v>1261</v>
      </c>
      <c r="CG55" s="31"/>
      <c r="CH55" s="31"/>
      <c r="CI55" s="31"/>
      <c r="CJ55" s="31"/>
      <c r="CK55" s="31"/>
      <c r="CL55" s="31"/>
      <c r="CM55" s="31"/>
      <c r="CN55" s="4">
        <v>1</v>
      </c>
      <c r="CO55" s="48"/>
      <c r="CP55" s="48"/>
    </row>
    <row r="56" spans="1:94" s="438" customFormat="1" ht="21" customHeight="1" x14ac:dyDescent="0.25">
      <c r="A56"/>
      <c r="B56" s="196" t="str">
        <f t="shared" ref="B56:B68" si="9">IF(L56&lt;&gt;"","A","►")</f>
        <v>A</v>
      </c>
      <c r="C56" s="149" t="str">
        <f>C51</f>
        <v>Dessert assiette.C.Chiboust pamplemousse.Recette mère ►.M.Mille-feuille meringue et chiboust pamplemousse aux fraises des bois</v>
      </c>
      <c r="D56" s="91">
        <f>D51</f>
        <v>18</v>
      </c>
      <c r="E56" s="91" t="str">
        <f>E51</f>
        <v>assiettes</v>
      </c>
      <c r="F56" s="174"/>
      <c r="G56" s="175"/>
      <c r="H56" s="176" t="str">
        <f t="shared" si="8"/>
        <v/>
      </c>
      <c r="I56" s="177">
        <v>8</v>
      </c>
      <c r="J56" s="229" t="s">
        <v>41</v>
      </c>
      <c r="K56" s="179">
        <v>1</v>
      </c>
      <c r="L56" s="180" t="s">
        <v>132</v>
      </c>
      <c r="M56" s="1471" t="s">
        <v>6</v>
      </c>
      <c r="N56" s="2469"/>
      <c r="O56" s="2461"/>
      <c r="P56" s="2462"/>
      <c r="Q56" s="2463"/>
      <c r="R56" s="2464"/>
      <c r="S56" s="2465"/>
      <c r="T56" s="2465"/>
      <c r="U56" s="2465"/>
      <c r="V56" s="2466"/>
      <c r="W56" s="2467"/>
      <c r="X56" s="2470"/>
      <c r="Y56" s="1471" t="s">
        <v>6</v>
      </c>
      <c r="Z56" s="2469"/>
      <c r="AA56" s="2461"/>
      <c r="AB56" s="2462"/>
      <c r="AC56" s="2463"/>
      <c r="AD56" s="2464"/>
      <c r="AE56" s="2465"/>
      <c r="AF56" s="2465"/>
      <c r="AG56" s="2465"/>
      <c r="AH56" s="2466"/>
      <c r="AI56" s="2467"/>
      <c r="AJ56" s="2470"/>
      <c r="AK56" s="1471" t="s">
        <v>6</v>
      </c>
      <c r="AM56"/>
      <c r="AN56" s="31"/>
      <c r="AO56" s="1495"/>
      <c r="AP56" s="3554"/>
      <c r="AQ56" s="3554"/>
      <c r="AR56" s="621"/>
      <c r="AS56" s="3493"/>
      <c r="AT56" s="3493"/>
      <c r="AU56" s="621"/>
      <c r="AV56" s="3484"/>
      <c r="AW56" s="3484"/>
      <c r="AX56" s="621"/>
      <c r="AY56" s="3495"/>
      <c r="AZ56" s="3495"/>
      <c r="BA56" s="621"/>
      <c r="BB56" s="3316"/>
      <c r="BC56" s="3316"/>
      <c r="BD56" s="621"/>
      <c r="BE56" s="3526"/>
      <c r="BF56" s="3526"/>
      <c r="BG56" s="621"/>
      <c r="BH56" s="3534"/>
      <c r="BI56" s="3534"/>
      <c r="BJ56" s="621"/>
      <c r="BK56" s="3536"/>
      <c r="BL56" s="3536"/>
      <c r="BM56" s="621"/>
      <c r="BN56" s="3532"/>
      <c r="BO56" s="3532"/>
      <c r="BP56" s="1495"/>
      <c r="BT56" s="31"/>
      <c r="BU56" s="31"/>
      <c r="BV56" s="31"/>
      <c r="BW56" s="31"/>
      <c r="BX56" s="31"/>
      <c r="BY56" s="1640" t="s">
        <v>1267</v>
      </c>
      <c r="BZ56" s="1641" t="s">
        <v>1267</v>
      </c>
      <c r="CA56" s="1576" t="s">
        <v>1438</v>
      </c>
      <c r="CB56" s="1640" t="s">
        <v>1438</v>
      </c>
      <c r="CC56" s="1576">
        <v>102</v>
      </c>
      <c r="CD56" s="1576">
        <v>0</v>
      </c>
      <c r="CE56" s="1576">
        <v>102</v>
      </c>
      <c r="CF56" s="1577" t="s">
        <v>1267</v>
      </c>
      <c r="CG56" s="31"/>
      <c r="CH56" s="31"/>
      <c r="CI56" s="31"/>
      <c r="CJ56" s="31"/>
      <c r="CK56" s="31"/>
      <c r="CL56" s="31"/>
      <c r="CM56" s="31"/>
      <c r="CN56" s="4">
        <v>1</v>
      </c>
      <c r="CO56" s="48"/>
      <c r="CP56" s="48"/>
    </row>
    <row r="57" spans="1:94" s="438" customFormat="1" ht="21" customHeight="1" thickBot="1" x14ac:dyDescent="0.3">
      <c r="A57"/>
      <c r="B57" s="196" t="str">
        <f t="shared" si="9"/>
        <v>A</v>
      </c>
      <c r="C57" s="149" t="str">
        <f>C51</f>
        <v>Dessert assiette.C.Chiboust pamplemousse.Recette mère ►.M.Mille-feuille meringue et chiboust pamplemousse aux fraises des bois</v>
      </c>
      <c r="D57" s="91">
        <f>D51</f>
        <v>18</v>
      </c>
      <c r="E57" s="91" t="str">
        <f>E51</f>
        <v>assiettes</v>
      </c>
      <c r="F57" s="174"/>
      <c r="G57" s="209"/>
      <c r="H57" s="176" t="str">
        <f t="shared" si="8"/>
        <v/>
      </c>
      <c r="I57" s="177">
        <v>105</v>
      </c>
      <c r="J57" s="229" t="s">
        <v>41</v>
      </c>
      <c r="K57" s="179">
        <v>1</v>
      </c>
      <c r="L57" s="180" t="s">
        <v>135</v>
      </c>
      <c r="M57" s="1471" t="s">
        <v>6</v>
      </c>
      <c r="N57" s="2469"/>
      <c r="O57" s="2461"/>
      <c r="P57" s="2462"/>
      <c r="Q57" s="2463"/>
      <c r="R57" s="2464"/>
      <c r="S57" s="2465"/>
      <c r="T57" s="2465"/>
      <c r="U57" s="2465"/>
      <c r="V57" s="2466"/>
      <c r="W57" s="2467"/>
      <c r="X57" s="2470"/>
      <c r="Y57" s="1471" t="s">
        <v>6</v>
      </c>
      <c r="Z57" s="2469"/>
      <c r="AA57" s="2461"/>
      <c r="AB57" s="2462"/>
      <c r="AC57" s="2463"/>
      <c r="AD57" s="2464"/>
      <c r="AE57" s="2465"/>
      <c r="AF57" s="2465"/>
      <c r="AG57" s="2465"/>
      <c r="AH57" s="2466"/>
      <c r="AI57" s="2467"/>
      <c r="AJ57" s="2470"/>
      <c r="AK57" s="1471" t="s">
        <v>6</v>
      </c>
      <c r="AM57"/>
      <c r="AN57" s="31"/>
      <c r="AO57" s="1495"/>
      <c r="AP57" s="621"/>
      <c r="AQ57" s="621"/>
      <c r="AR57" s="621"/>
      <c r="AS57" s="621"/>
      <c r="AT57" s="621"/>
      <c r="AU57" s="621"/>
      <c r="AV57" s="621"/>
      <c r="AW57" s="621"/>
      <c r="AX57" s="621"/>
      <c r="AY57" s="621"/>
      <c r="AZ57" s="621"/>
      <c r="BA57" s="621"/>
      <c r="BB57" s="621"/>
      <c r="BC57" s="621"/>
      <c r="BD57" s="621"/>
      <c r="BE57" s="621"/>
      <c r="BF57" s="621"/>
      <c r="BG57" s="621"/>
      <c r="BH57" s="621"/>
      <c r="BI57" s="621"/>
      <c r="BJ57" s="621"/>
      <c r="BK57" s="621"/>
      <c r="BL57" s="621"/>
      <c r="BM57" s="621"/>
      <c r="BN57" s="621"/>
      <c r="BO57" s="621"/>
      <c r="BP57" s="1495"/>
      <c r="BT57" s="31"/>
      <c r="BU57" s="31"/>
      <c r="BV57" s="31"/>
      <c r="BW57" s="31"/>
      <c r="BX57" s="31"/>
      <c r="BY57" s="1648" t="s">
        <v>1284</v>
      </c>
      <c r="BZ57" s="1649" t="s">
        <v>1284</v>
      </c>
      <c r="CA57" s="1576" t="s">
        <v>1439</v>
      </c>
      <c r="CB57" s="1648" t="s">
        <v>1439</v>
      </c>
      <c r="CC57" s="1576">
        <v>255</v>
      </c>
      <c r="CD57" s="1576">
        <v>128</v>
      </c>
      <c r="CE57" s="1576">
        <v>128</v>
      </c>
      <c r="CF57" s="1577" t="s">
        <v>1284</v>
      </c>
      <c r="CG57" s="31"/>
      <c r="CH57" s="1706" t="s">
        <v>1440</v>
      </c>
      <c r="CI57" s="1705"/>
      <c r="CJ57" s="1705"/>
      <c r="CK57" s="1705"/>
      <c r="CL57" s="1705"/>
      <c r="CM57" s="31"/>
      <c r="CN57" s="4">
        <v>1</v>
      </c>
      <c r="CO57" s="48"/>
      <c r="CP57" s="48"/>
    </row>
    <row r="58" spans="1:94" s="438" customFormat="1" ht="21" customHeight="1" x14ac:dyDescent="0.25">
      <c r="A58"/>
      <c r="B58" s="196" t="str">
        <f t="shared" si="9"/>
        <v>A</v>
      </c>
      <c r="C58" s="149" t="str">
        <f>C51</f>
        <v>Dessert assiette.C.Chiboust pamplemousse.Recette mère ►.M.Mille-feuille meringue et chiboust pamplemousse aux fraises des bois</v>
      </c>
      <c r="D58" s="91">
        <f>D51</f>
        <v>18</v>
      </c>
      <c r="E58" s="91" t="str">
        <f>E51</f>
        <v>assiettes</v>
      </c>
      <c r="F58" s="174"/>
      <c r="G58" s="209"/>
      <c r="H58" s="176" t="str">
        <f t="shared" si="8"/>
        <v/>
      </c>
      <c r="I58" s="177">
        <v>35</v>
      </c>
      <c r="J58" s="229" t="s">
        <v>41</v>
      </c>
      <c r="K58" s="179">
        <v>1</v>
      </c>
      <c r="L58" s="180" t="s">
        <v>1117</v>
      </c>
      <c r="M58" s="1471" t="s">
        <v>6</v>
      </c>
      <c r="N58" s="2469"/>
      <c r="O58" s="2461"/>
      <c r="P58" s="2468"/>
      <c r="Q58" s="2468"/>
      <c r="R58" s="2462"/>
      <c r="S58" s="2465"/>
      <c r="T58" s="2465"/>
      <c r="U58" s="2465"/>
      <c r="V58" s="2466"/>
      <c r="W58" s="2467"/>
      <c r="X58" s="2471"/>
      <c r="Y58" s="1471" t="s">
        <v>6</v>
      </c>
      <c r="Z58" s="2469"/>
      <c r="AA58" s="2461"/>
      <c r="AB58" s="2468"/>
      <c r="AC58" s="2468"/>
      <c r="AD58" s="2462"/>
      <c r="AE58" s="2465"/>
      <c r="AF58" s="2465"/>
      <c r="AG58" s="2465"/>
      <c r="AH58" s="2466"/>
      <c r="AI58" s="2467"/>
      <c r="AJ58" s="2471"/>
      <c r="AK58" s="1471" t="s">
        <v>6</v>
      </c>
      <c r="AM58"/>
      <c r="AN58" s="31"/>
      <c r="AO58" s="1495"/>
      <c r="AP58" s="3551" t="s">
        <v>1441</v>
      </c>
      <c r="AQ58" s="3551"/>
      <c r="AR58" s="621"/>
      <c r="AS58" s="3492" t="s">
        <v>1442</v>
      </c>
      <c r="AT58" s="3492"/>
      <c r="AU58" s="621"/>
      <c r="AV58" s="3483" t="s">
        <v>1443</v>
      </c>
      <c r="AW58" s="3483"/>
      <c r="AX58" s="621"/>
      <c r="AY58" s="3494" t="s">
        <v>1444</v>
      </c>
      <c r="AZ58" s="3494"/>
      <c r="BA58" s="621"/>
      <c r="BB58" s="3315" t="s">
        <v>1445</v>
      </c>
      <c r="BC58" s="3315"/>
      <c r="BD58" s="621"/>
      <c r="BE58" s="3525" t="s">
        <v>1446</v>
      </c>
      <c r="BF58" s="3525"/>
      <c r="BG58" s="621"/>
      <c r="BH58" s="3533" t="s">
        <v>1447</v>
      </c>
      <c r="BI58" s="3533"/>
      <c r="BJ58" s="621"/>
      <c r="BK58" s="3535" t="s">
        <v>1448</v>
      </c>
      <c r="BL58" s="3535"/>
      <c r="BM58" s="621"/>
      <c r="BN58" s="3531" t="s">
        <v>1449</v>
      </c>
      <c r="BO58" s="3531"/>
      <c r="BP58" s="1495"/>
      <c r="BT58" s="31"/>
      <c r="BU58" s="31"/>
      <c r="BV58" s="31"/>
      <c r="BW58" s="31"/>
      <c r="BX58" s="31"/>
      <c r="BY58" s="1654" t="s">
        <v>1290</v>
      </c>
      <c r="BZ58" s="1655" t="s">
        <v>1290</v>
      </c>
      <c r="CA58" s="1576" t="s">
        <v>1450</v>
      </c>
      <c r="CB58" s="1654" t="s">
        <v>1450</v>
      </c>
      <c r="CC58" s="1576">
        <v>0</v>
      </c>
      <c r="CD58" s="1576">
        <v>102</v>
      </c>
      <c r="CE58" s="1576">
        <v>204</v>
      </c>
      <c r="CF58" s="1577" t="s">
        <v>1290</v>
      </c>
      <c r="CG58" s="31"/>
      <c r="CH58" s="1706" t="s">
        <v>1451</v>
      </c>
      <c r="CI58" s="1705"/>
      <c r="CJ58" s="1705"/>
      <c r="CK58" s="1705"/>
      <c r="CL58" s="1705"/>
      <c r="CM58" s="31"/>
      <c r="CN58" s="4">
        <v>1</v>
      </c>
      <c r="CO58" s="48"/>
      <c r="CP58" s="48"/>
    </row>
    <row r="59" spans="1:94" s="438" customFormat="1" ht="21" customHeight="1" x14ac:dyDescent="0.25">
      <c r="A59"/>
      <c r="B59" s="196" t="str">
        <f t="shared" si="9"/>
        <v>A</v>
      </c>
      <c r="C59" s="149" t="str">
        <f>C51</f>
        <v>Dessert assiette.C.Chiboust pamplemousse.Recette mère ►.M.Mille-feuille meringue et chiboust pamplemousse aux fraises des bois</v>
      </c>
      <c r="D59" s="91">
        <f>D51</f>
        <v>18</v>
      </c>
      <c r="E59" s="91" t="str">
        <f>E51</f>
        <v>assiettes</v>
      </c>
      <c r="F59" s="174"/>
      <c r="G59" s="209"/>
      <c r="H59" s="176" t="str">
        <f t="shared" si="8"/>
        <v/>
      </c>
      <c r="I59" s="177">
        <v>15</v>
      </c>
      <c r="J59" s="229" t="s">
        <v>41</v>
      </c>
      <c r="K59" s="179">
        <v>1</v>
      </c>
      <c r="L59" s="180" t="s">
        <v>1118</v>
      </c>
      <c r="M59" s="1471" t="s">
        <v>6</v>
      </c>
      <c r="N59" s="2469"/>
      <c r="O59" s="2461"/>
      <c r="P59" s="2462"/>
      <c r="Q59" s="2463"/>
      <c r="R59" s="2464"/>
      <c r="S59" s="2465"/>
      <c r="T59" s="2465"/>
      <c r="U59" s="2465"/>
      <c r="V59" s="2466"/>
      <c r="W59" s="2467"/>
      <c r="X59" s="2470"/>
      <c r="Y59" s="1471" t="s">
        <v>6</v>
      </c>
      <c r="Z59" s="2469"/>
      <c r="AA59" s="2461"/>
      <c r="AB59" s="2462"/>
      <c r="AC59" s="2463"/>
      <c r="AD59" s="2464"/>
      <c r="AE59" s="2465"/>
      <c r="AF59" s="2465"/>
      <c r="AG59" s="2465"/>
      <c r="AH59" s="2466"/>
      <c r="AI59" s="2467"/>
      <c r="AJ59" s="2470"/>
      <c r="AK59" s="1471" t="s">
        <v>6</v>
      </c>
      <c r="AM59"/>
      <c r="AN59" s="31"/>
      <c r="AO59" s="1495"/>
      <c r="AP59" s="3552"/>
      <c r="AQ59" s="3552"/>
      <c r="AR59" s="621"/>
      <c r="AS59" s="3493"/>
      <c r="AT59" s="3493"/>
      <c r="AU59" s="621"/>
      <c r="AV59" s="3484"/>
      <c r="AW59" s="3484"/>
      <c r="AX59" s="621"/>
      <c r="AY59" s="3495"/>
      <c r="AZ59" s="3495"/>
      <c r="BA59" s="621"/>
      <c r="BB59" s="3316"/>
      <c r="BC59" s="3316"/>
      <c r="BD59" s="621"/>
      <c r="BE59" s="3526"/>
      <c r="BF59" s="3526"/>
      <c r="BG59" s="621"/>
      <c r="BH59" s="3534"/>
      <c r="BI59" s="3534"/>
      <c r="BJ59" s="621"/>
      <c r="BK59" s="3536"/>
      <c r="BL59" s="3536"/>
      <c r="BM59" s="621"/>
      <c r="BN59" s="3532"/>
      <c r="BO59" s="3532"/>
      <c r="BP59" s="1495"/>
      <c r="BT59" s="31"/>
      <c r="BU59" s="31"/>
      <c r="BV59" s="31"/>
      <c r="BW59" s="31"/>
      <c r="BX59" s="31"/>
      <c r="BY59" s="1662" t="s">
        <v>1298</v>
      </c>
      <c r="BZ59" s="1663" t="s">
        <v>1298</v>
      </c>
      <c r="CA59" s="1576" t="s">
        <v>1452</v>
      </c>
      <c r="CB59" s="1662" t="s">
        <v>1452</v>
      </c>
      <c r="CC59" s="1576">
        <v>204</v>
      </c>
      <c r="CD59" s="1576">
        <v>204</v>
      </c>
      <c r="CE59" s="1576">
        <v>255</v>
      </c>
      <c r="CF59" s="1577" t="s">
        <v>1298</v>
      </c>
      <c r="CG59" s="31"/>
      <c r="CH59" s="48"/>
      <c r="CI59" s="48"/>
      <c r="CJ59" s="48"/>
      <c r="CK59" s="48"/>
      <c r="CL59" s="1497">
        <v>1</v>
      </c>
      <c r="CM59" s="1497">
        <v>1</v>
      </c>
      <c r="CN59" s="4">
        <v>1</v>
      </c>
      <c r="CO59" s="48"/>
      <c r="CP59" s="48"/>
    </row>
    <row r="60" spans="1:94" s="438" customFormat="1" ht="21" customHeight="1" thickBot="1" x14ac:dyDescent="0.3">
      <c r="A60"/>
      <c r="B60" s="196" t="str">
        <f t="shared" si="9"/>
        <v>A</v>
      </c>
      <c r="C60" s="149" t="str">
        <f>C51</f>
        <v>Dessert assiette.C.Chiboust pamplemousse.Recette mère ►.M.Mille-feuille meringue et chiboust pamplemousse aux fraises des bois</v>
      </c>
      <c r="D60" s="91">
        <f>D51</f>
        <v>18</v>
      </c>
      <c r="E60" s="91" t="str">
        <f>E51</f>
        <v>assiettes</v>
      </c>
      <c r="F60" s="174"/>
      <c r="G60" s="209"/>
      <c r="H60" s="176" t="str">
        <f t="shared" si="8"/>
        <v/>
      </c>
      <c r="I60" s="177">
        <v>8</v>
      </c>
      <c r="J60" s="229" t="s">
        <v>41</v>
      </c>
      <c r="K60" s="179">
        <v>1</v>
      </c>
      <c r="L60" s="180" t="s">
        <v>1119</v>
      </c>
      <c r="M60" s="1471" t="s">
        <v>6</v>
      </c>
      <c r="N60" s="2469"/>
      <c r="O60" s="2461"/>
      <c r="P60" s="2468"/>
      <c r="Q60" s="2468"/>
      <c r="R60" s="2462"/>
      <c r="S60" s="2465"/>
      <c r="T60" s="2465"/>
      <c r="U60" s="2465"/>
      <c r="V60" s="2466"/>
      <c r="W60" s="2467"/>
      <c r="X60" s="2471"/>
      <c r="Y60" s="1471" t="s">
        <v>6</v>
      </c>
      <c r="Z60" s="2469"/>
      <c r="AA60" s="2461"/>
      <c r="AB60" s="2468"/>
      <c r="AC60" s="2468"/>
      <c r="AD60" s="2462"/>
      <c r="AE60" s="2465"/>
      <c r="AF60" s="2465"/>
      <c r="AG60" s="2465"/>
      <c r="AH60" s="2466"/>
      <c r="AI60" s="2467"/>
      <c r="AJ60" s="2471"/>
      <c r="AK60" s="1471" t="s">
        <v>6</v>
      </c>
      <c r="AM60"/>
      <c r="AN60" s="31"/>
      <c r="AO60" s="1495"/>
      <c r="AP60" s="621"/>
      <c r="AQ60" s="621"/>
      <c r="AR60" s="621"/>
      <c r="AS60" s="621"/>
      <c r="AT60" s="621"/>
      <c r="AU60" s="621"/>
      <c r="AV60" s="621"/>
      <c r="AW60" s="621"/>
      <c r="AX60" s="621"/>
      <c r="AY60" s="621"/>
      <c r="AZ60" s="621"/>
      <c r="BA60" s="621"/>
      <c r="BB60" s="621"/>
      <c r="BC60" s="621"/>
      <c r="BD60" s="621"/>
      <c r="BE60" s="621"/>
      <c r="BF60" s="621"/>
      <c r="BG60" s="621"/>
      <c r="BH60" s="621"/>
      <c r="BI60" s="621"/>
      <c r="BJ60" s="621"/>
      <c r="BK60" s="621"/>
      <c r="BL60" s="621"/>
      <c r="BM60" s="621"/>
      <c r="BN60" s="621"/>
      <c r="BO60" s="621"/>
      <c r="BP60" s="1495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4">
        <v>1</v>
      </c>
      <c r="CO60" s="48"/>
      <c r="CP60" s="48"/>
    </row>
    <row r="61" spans="1:94" s="438" customFormat="1" ht="21" customHeight="1" x14ac:dyDescent="0.25">
      <c r="A61"/>
      <c r="B61" s="196" t="str">
        <f t="shared" si="9"/>
        <v>A</v>
      </c>
      <c r="C61" s="149" t="str">
        <f>C51</f>
        <v>Dessert assiette.C.Chiboust pamplemousse.Recette mère ►.M.Mille-feuille meringue et chiboust pamplemousse aux fraises des bois</v>
      </c>
      <c r="D61" s="91">
        <f>D51</f>
        <v>18</v>
      </c>
      <c r="E61" s="91" t="str">
        <f>E51</f>
        <v>assiettes</v>
      </c>
      <c r="F61" s="174"/>
      <c r="G61" s="209"/>
      <c r="H61" s="176" t="str">
        <f t="shared" si="8"/>
        <v/>
      </c>
      <c r="I61" s="177">
        <v>160</v>
      </c>
      <c r="J61" s="229" t="s">
        <v>41</v>
      </c>
      <c r="K61" s="179">
        <v>1</v>
      </c>
      <c r="L61" s="180" t="s">
        <v>1121</v>
      </c>
      <c r="M61" s="1471" t="s">
        <v>6</v>
      </c>
      <c r="N61" s="2469"/>
      <c r="O61" s="2461"/>
      <c r="P61" s="2462"/>
      <c r="Q61" s="2463"/>
      <c r="R61" s="2464"/>
      <c r="S61" s="2465"/>
      <c r="T61" s="2465"/>
      <c r="U61" s="2465"/>
      <c r="V61" s="2466"/>
      <c r="W61" s="2467"/>
      <c r="X61" s="2470"/>
      <c r="Y61" s="1471" t="s">
        <v>6</v>
      </c>
      <c r="Z61" s="2469"/>
      <c r="AA61" s="2461"/>
      <c r="AB61" s="2462"/>
      <c r="AC61" s="2463"/>
      <c r="AD61" s="2464"/>
      <c r="AE61" s="2465"/>
      <c r="AF61" s="2465"/>
      <c r="AG61" s="2465"/>
      <c r="AH61" s="2466"/>
      <c r="AI61" s="2467"/>
      <c r="AJ61" s="2470"/>
      <c r="AK61" s="1471" t="s">
        <v>6</v>
      </c>
      <c r="AM61"/>
      <c r="AN61" s="31"/>
      <c r="AO61" s="1495"/>
      <c r="AP61" s="3555" t="s">
        <v>1453</v>
      </c>
      <c r="AQ61" s="3555"/>
      <c r="AR61" s="621"/>
      <c r="AS61" s="3492" t="s">
        <v>1454</v>
      </c>
      <c r="AT61" s="3492"/>
      <c r="AU61" s="621"/>
      <c r="AV61" s="3483" t="s">
        <v>1455</v>
      </c>
      <c r="AW61" s="3483"/>
      <c r="AX61" s="621"/>
      <c r="AY61" s="3494" t="s">
        <v>1456</v>
      </c>
      <c r="AZ61" s="3494"/>
      <c r="BA61" s="621"/>
      <c r="BB61" s="3315" t="s">
        <v>1457</v>
      </c>
      <c r="BC61" s="3315"/>
      <c r="BD61" s="621"/>
      <c r="BE61" s="3525" t="s">
        <v>1458</v>
      </c>
      <c r="BF61" s="3525"/>
      <c r="BG61" s="621"/>
      <c r="BH61" s="3533" t="s">
        <v>1436</v>
      </c>
      <c r="BI61" s="3533"/>
      <c r="BJ61" s="621"/>
      <c r="BK61" s="3535" t="s">
        <v>1459</v>
      </c>
      <c r="BL61" s="3535"/>
      <c r="BM61" s="621"/>
      <c r="BN61" s="3531" t="s">
        <v>1460</v>
      </c>
      <c r="BO61" s="3531"/>
      <c r="BP61" s="1495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4">
        <v>1</v>
      </c>
      <c r="CO61" s="48"/>
      <c r="CP61" s="48"/>
    </row>
    <row r="62" spans="1:94" s="438" customFormat="1" ht="21" customHeight="1" x14ac:dyDescent="0.25">
      <c r="A62"/>
      <c r="B62" s="196" t="str">
        <f t="shared" si="9"/>
        <v>A</v>
      </c>
      <c r="C62" s="149" t="str">
        <f>C51</f>
        <v>Dessert assiette.C.Chiboust pamplemousse.Recette mère ►.M.Mille-feuille meringue et chiboust pamplemousse aux fraises des bois</v>
      </c>
      <c r="D62" s="91">
        <f>D51</f>
        <v>18</v>
      </c>
      <c r="E62" s="91" t="str">
        <f>E51</f>
        <v>assiettes</v>
      </c>
      <c r="F62" s="174"/>
      <c r="G62" s="209"/>
      <c r="H62" s="176" t="str">
        <f t="shared" si="8"/>
        <v/>
      </c>
      <c r="I62" s="177">
        <v>95</v>
      </c>
      <c r="J62" s="229" t="s">
        <v>41</v>
      </c>
      <c r="K62" s="179">
        <v>1</v>
      </c>
      <c r="L62" s="180" t="s">
        <v>1117</v>
      </c>
      <c r="M62" s="1471" t="s">
        <v>6</v>
      </c>
      <c r="N62" s="2469"/>
      <c r="O62" s="2461"/>
      <c r="P62" s="2468"/>
      <c r="Q62" s="2468"/>
      <c r="R62" s="2462"/>
      <c r="S62" s="2465"/>
      <c r="T62" s="2465"/>
      <c r="U62" s="2465"/>
      <c r="V62" s="2466"/>
      <c r="W62" s="2467"/>
      <c r="X62" s="2471"/>
      <c r="Y62" s="1471" t="s">
        <v>6</v>
      </c>
      <c r="Z62" s="2469"/>
      <c r="AA62" s="2461"/>
      <c r="AB62" s="2468"/>
      <c r="AC62" s="2468"/>
      <c r="AD62" s="2462"/>
      <c r="AE62" s="2465"/>
      <c r="AF62" s="2465"/>
      <c r="AG62" s="2465"/>
      <c r="AH62" s="2466"/>
      <c r="AI62" s="2467"/>
      <c r="AJ62" s="2471"/>
      <c r="AK62" s="1471" t="s">
        <v>6</v>
      </c>
      <c r="AM62"/>
      <c r="AN62" s="31"/>
      <c r="AO62" s="1495"/>
      <c r="AP62" s="3556"/>
      <c r="AQ62" s="3556"/>
      <c r="AR62" s="621"/>
      <c r="AS62" s="3493"/>
      <c r="AT62" s="3493"/>
      <c r="AU62" s="621"/>
      <c r="AV62" s="3484"/>
      <c r="AW62" s="3484"/>
      <c r="AX62" s="621"/>
      <c r="AY62" s="3495"/>
      <c r="AZ62" s="3495"/>
      <c r="BA62" s="621"/>
      <c r="BB62" s="3316"/>
      <c r="BC62" s="3316"/>
      <c r="BD62" s="621"/>
      <c r="BE62" s="3526"/>
      <c r="BF62" s="3526"/>
      <c r="BG62" s="621"/>
      <c r="BH62" s="3534"/>
      <c r="BI62" s="3534"/>
      <c r="BJ62" s="621"/>
      <c r="BK62" s="3536"/>
      <c r="BL62" s="3536"/>
      <c r="BM62" s="621"/>
      <c r="BN62" s="3532"/>
      <c r="BO62" s="3532"/>
      <c r="BP62" s="1495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4">
        <v>1</v>
      </c>
      <c r="CO62" s="48"/>
      <c r="CP62" s="48"/>
    </row>
    <row r="63" spans="1:94" s="438" customFormat="1" ht="21" customHeight="1" thickBot="1" x14ac:dyDescent="0.3">
      <c r="A63"/>
      <c r="B63" s="196" t="str">
        <f t="shared" si="9"/>
        <v>►</v>
      </c>
      <c r="C63" s="149" t="str">
        <f>C51</f>
        <v>Dessert assiette.C.Chiboust pamplemousse.Recette mère ►.M.Mille-feuille meringue et chiboust pamplemousse aux fraises des bois</v>
      </c>
      <c r="D63" s="91">
        <f>D51</f>
        <v>18</v>
      </c>
      <c r="E63" s="91" t="str">
        <f>E51</f>
        <v>assiettes</v>
      </c>
      <c r="F63" s="174"/>
      <c r="G63" s="209"/>
      <c r="H63" s="176" t="str">
        <f t="shared" si="8"/>
        <v/>
      </c>
      <c r="I63" s="177"/>
      <c r="J63" s="178"/>
      <c r="K63" s="179">
        <v>1</v>
      </c>
      <c r="L63" s="180"/>
      <c r="M63" s="1471" t="s">
        <v>6</v>
      </c>
      <c r="N63" s="2469"/>
      <c r="O63" s="2461"/>
      <c r="P63" s="2462"/>
      <c r="Q63" s="2463"/>
      <c r="R63" s="2464"/>
      <c r="S63" s="2465"/>
      <c r="T63" s="2465"/>
      <c r="U63" s="2465"/>
      <c r="V63" s="2466"/>
      <c r="W63" s="2467"/>
      <c r="X63" s="2470"/>
      <c r="Y63" s="1471" t="s">
        <v>6</v>
      </c>
      <c r="Z63" s="2469"/>
      <c r="AA63" s="2461"/>
      <c r="AB63" s="2462"/>
      <c r="AC63" s="2463"/>
      <c r="AD63" s="2464"/>
      <c r="AE63" s="2465"/>
      <c r="AF63" s="2465"/>
      <c r="AG63" s="2465"/>
      <c r="AH63" s="2466"/>
      <c r="AI63" s="2467"/>
      <c r="AJ63" s="2470"/>
      <c r="AK63" s="1471" t="s">
        <v>6</v>
      </c>
      <c r="AM63"/>
      <c r="AN63" s="31"/>
      <c r="AO63" s="1495"/>
      <c r="AP63" s="621"/>
      <c r="AQ63" s="621"/>
      <c r="AR63" s="621"/>
      <c r="AS63" s="621"/>
      <c r="AT63" s="621"/>
      <c r="AU63" s="621"/>
      <c r="AV63" s="621"/>
      <c r="AW63" s="621"/>
      <c r="AX63" s="621"/>
      <c r="AY63" s="621"/>
      <c r="AZ63" s="621"/>
      <c r="BA63" s="621"/>
      <c r="BB63" s="621"/>
      <c r="BC63" s="621"/>
      <c r="BD63" s="621"/>
      <c r="BE63" s="621"/>
      <c r="BF63" s="621"/>
      <c r="BG63" s="621"/>
      <c r="BH63" s="621"/>
      <c r="BI63" s="621"/>
      <c r="BJ63" s="621"/>
      <c r="BK63" s="621"/>
      <c r="BL63" s="621"/>
      <c r="BM63" s="621"/>
      <c r="BN63" s="621"/>
      <c r="BO63" s="621"/>
      <c r="BP63" s="1495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4">
        <v>1</v>
      </c>
      <c r="CO63" s="48"/>
      <c r="CP63" s="48"/>
    </row>
    <row r="64" spans="1:94" s="438" customFormat="1" ht="21" customHeight="1" x14ac:dyDescent="0.25">
      <c r="A64"/>
      <c r="B64" s="196" t="str">
        <f t="shared" si="9"/>
        <v>►</v>
      </c>
      <c r="C64" s="149" t="str">
        <f>C51</f>
        <v>Dessert assiette.C.Chiboust pamplemousse.Recette mère ►.M.Mille-feuille meringue et chiboust pamplemousse aux fraises des bois</v>
      </c>
      <c r="D64" s="91">
        <f>D51</f>
        <v>18</v>
      </c>
      <c r="E64" s="91" t="str">
        <f>E51</f>
        <v>assiettes</v>
      </c>
      <c r="F64" s="174"/>
      <c r="G64" s="209"/>
      <c r="H64" s="176" t="str">
        <f t="shared" si="8"/>
        <v/>
      </c>
      <c r="I64" s="177"/>
      <c r="J64" s="178"/>
      <c r="K64" s="179">
        <v>1</v>
      </c>
      <c r="L64" s="180"/>
      <c r="M64" s="1471" t="s">
        <v>6</v>
      </c>
      <c r="N64" s="2469"/>
      <c r="O64" s="2461"/>
      <c r="P64" s="2468"/>
      <c r="Q64" s="2468"/>
      <c r="R64" s="2462"/>
      <c r="S64" s="2465"/>
      <c r="T64" s="2465"/>
      <c r="U64" s="2465"/>
      <c r="V64" s="2466"/>
      <c r="W64" s="2467"/>
      <c r="X64" s="2471"/>
      <c r="Y64" s="1471" t="s">
        <v>6</v>
      </c>
      <c r="Z64" s="2469"/>
      <c r="AA64" s="2461"/>
      <c r="AB64" s="2468"/>
      <c r="AC64" s="2468"/>
      <c r="AD64" s="2462"/>
      <c r="AE64" s="2465"/>
      <c r="AF64" s="2465"/>
      <c r="AG64" s="2465"/>
      <c r="AH64" s="2466"/>
      <c r="AI64" s="2467"/>
      <c r="AJ64" s="2471"/>
      <c r="AK64" s="1471" t="s">
        <v>6</v>
      </c>
      <c r="AM64"/>
      <c r="AN64" s="31"/>
      <c r="AO64" s="1495"/>
      <c r="AP64" s="3557" t="s">
        <v>1461</v>
      </c>
      <c r="AQ64" s="3557"/>
      <c r="AR64" s="621"/>
      <c r="AS64" s="3492" t="s">
        <v>1462</v>
      </c>
      <c r="AT64" s="3492"/>
      <c r="AU64" s="621"/>
      <c r="AV64" s="3483" t="s">
        <v>1463</v>
      </c>
      <c r="AW64" s="3483"/>
      <c r="AX64" s="621"/>
      <c r="AY64" s="3494" t="s">
        <v>1464</v>
      </c>
      <c r="AZ64" s="3494"/>
      <c r="BA64" s="621"/>
      <c r="BB64" s="3315" t="s">
        <v>1465</v>
      </c>
      <c r="BC64" s="3315"/>
      <c r="BD64" s="621"/>
      <c r="BE64" s="3525" t="s">
        <v>1466</v>
      </c>
      <c r="BF64" s="3525"/>
      <c r="BG64" s="621"/>
      <c r="BH64" s="3533" t="s">
        <v>1467</v>
      </c>
      <c r="BI64" s="3533"/>
      <c r="BJ64" s="621"/>
      <c r="BK64" s="3535" t="s">
        <v>1468</v>
      </c>
      <c r="BL64" s="3535"/>
      <c r="BM64" s="621"/>
      <c r="BN64" s="3531" t="s">
        <v>1469</v>
      </c>
      <c r="BO64" s="3531"/>
      <c r="BP64" s="1495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4">
        <v>1</v>
      </c>
      <c r="CO64" s="48"/>
      <c r="CP64" s="48"/>
    </row>
    <row r="65" spans="1:94" s="438" customFormat="1" ht="21" customHeight="1" x14ac:dyDescent="0.25">
      <c r="A65"/>
      <c r="B65" s="196" t="str">
        <f t="shared" si="9"/>
        <v>►</v>
      </c>
      <c r="C65" s="149" t="str">
        <f>C51</f>
        <v>Dessert assiette.C.Chiboust pamplemousse.Recette mère ►.M.Mille-feuille meringue et chiboust pamplemousse aux fraises des bois</v>
      </c>
      <c r="D65" s="91">
        <f>D51</f>
        <v>18</v>
      </c>
      <c r="E65" s="91" t="str">
        <f>E51</f>
        <v>assiettes</v>
      </c>
      <c r="F65" s="174"/>
      <c r="G65" s="209"/>
      <c r="H65" s="176" t="str">
        <f t="shared" si="8"/>
        <v/>
      </c>
      <c r="I65" s="177"/>
      <c r="J65" s="178"/>
      <c r="K65" s="179">
        <v>1</v>
      </c>
      <c r="L65" s="180"/>
      <c r="M65" s="1471" t="s">
        <v>6</v>
      </c>
      <c r="N65" s="2469"/>
      <c r="O65" s="2461"/>
      <c r="P65" s="2462"/>
      <c r="Q65" s="2463"/>
      <c r="R65" s="2464"/>
      <c r="S65" s="2465"/>
      <c r="T65" s="2465"/>
      <c r="U65" s="2465"/>
      <c r="V65" s="2466"/>
      <c r="W65" s="2467"/>
      <c r="X65" s="2470"/>
      <c r="Y65" s="1471" t="s">
        <v>6</v>
      </c>
      <c r="Z65" s="2469"/>
      <c r="AA65" s="2461"/>
      <c r="AB65" s="2462"/>
      <c r="AC65" s="2463"/>
      <c r="AD65" s="2464"/>
      <c r="AE65" s="2465"/>
      <c r="AF65" s="2465"/>
      <c r="AG65" s="2465"/>
      <c r="AH65" s="2466"/>
      <c r="AI65" s="2467"/>
      <c r="AJ65" s="2470"/>
      <c r="AK65" s="1471" t="s">
        <v>6</v>
      </c>
      <c r="AM65"/>
      <c r="AN65" s="31"/>
      <c r="AO65" s="1495"/>
      <c r="AP65" s="3558"/>
      <c r="AQ65" s="3558"/>
      <c r="AR65" s="621"/>
      <c r="AS65" s="3493"/>
      <c r="AT65" s="3493"/>
      <c r="AU65" s="621"/>
      <c r="AV65" s="3484"/>
      <c r="AW65" s="3484"/>
      <c r="AX65" s="621"/>
      <c r="AY65" s="3495"/>
      <c r="AZ65" s="3495"/>
      <c r="BA65" s="621"/>
      <c r="BB65" s="3316"/>
      <c r="BC65" s="3316"/>
      <c r="BD65" s="621"/>
      <c r="BE65" s="3526"/>
      <c r="BF65" s="3526"/>
      <c r="BG65" s="621"/>
      <c r="BH65" s="3534"/>
      <c r="BI65" s="3534"/>
      <c r="BJ65" s="621"/>
      <c r="BK65" s="3536"/>
      <c r="BL65" s="3536"/>
      <c r="BM65" s="621"/>
      <c r="BN65" s="1601"/>
      <c r="BO65" s="1601"/>
      <c r="BP65" s="1495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4">
        <v>1</v>
      </c>
      <c r="CO65" s="48"/>
      <c r="CP65" s="48"/>
    </row>
    <row r="66" spans="1:94" s="438" customFormat="1" ht="21" customHeight="1" thickBot="1" x14ac:dyDescent="0.3">
      <c r="A66"/>
      <c r="B66" s="196" t="str">
        <f t="shared" si="9"/>
        <v>►</v>
      </c>
      <c r="C66" s="149" t="str">
        <f>C51</f>
        <v>Dessert assiette.C.Chiboust pamplemousse.Recette mère ►.M.Mille-feuille meringue et chiboust pamplemousse aux fraises des bois</v>
      </c>
      <c r="D66" s="91">
        <f>D51</f>
        <v>18</v>
      </c>
      <c r="E66" s="91" t="str">
        <f>E51</f>
        <v>assiettes</v>
      </c>
      <c r="F66" s="174"/>
      <c r="G66" s="209"/>
      <c r="H66" s="176" t="str">
        <f t="shared" si="8"/>
        <v/>
      </c>
      <c r="I66" s="177"/>
      <c r="J66" s="178"/>
      <c r="K66" s="179">
        <v>1</v>
      </c>
      <c r="L66" s="180"/>
      <c r="M66" s="1471" t="s">
        <v>6</v>
      </c>
      <c r="N66" s="2469"/>
      <c r="O66" s="2461"/>
      <c r="P66" s="2468"/>
      <c r="Q66" s="2468"/>
      <c r="R66" s="2462"/>
      <c r="S66" s="2465"/>
      <c r="T66" s="2465"/>
      <c r="U66" s="2465"/>
      <c r="V66" s="2466"/>
      <c r="W66" s="2467"/>
      <c r="X66" s="2471"/>
      <c r="Y66" s="1471" t="s">
        <v>6</v>
      </c>
      <c r="Z66" s="2469"/>
      <c r="AA66" s="2461"/>
      <c r="AB66" s="2468"/>
      <c r="AC66" s="2468"/>
      <c r="AD66" s="2462"/>
      <c r="AE66" s="2465"/>
      <c r="AF66" s="2465"/>
      <c r="AG66" s="2465"/>
      <c r="AH66" s="2466"/>
      <c r="AI66" s="2467"/>
      <c r="AJ66" s="2471"/>
      <c r="AK66" s="1471" t="s">
        <v>6</v>
      </c>
      <c r="AM66"/>
      <c r="AN66" s="31"/>
      <c r="AO66" s="1495"/>
      <c r="AP66" s="621"/>
      <c r="AQ66" s="621"/>
      <c r="AR66" s="621"/>
      <c r="AS66" s="621"/>
      <c r="AT66" s="621"/>
      <c r="AU66" s="621"/>
      <c r="AV66" s="621"/>
      <c r="AW66" s="621"/>
      <c r="AX66" s="621"/>
      <c r="AY66" s="621"/>
      <c r="AZ66" s="621"/>
      <c r="BA66" s="621"/>
      <c r="BB66" s="621"/>
      <c r="BC66" s="621"/>
      <c r="BD66" s="621"/>
      <c r="BE66" s="621"/>
      <c r="BF66" s="621"/>
      <c r="BG66" s="621"/>
      <c r="BH66" s="621"/>
      <c r="BI66" s="621"/>
      <c r="BJ66" s="621"/>
      <c r="BK66" s="621"/>
      <c r="BL66" s="621"/>
      <c r="BM66" s="621"/>
      <c r="BN66" s="621"/>
      <c r="BO66" s="621"/>
      <c r="BP66" s="1495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4">
        <v>1</v>
      </c>
      <c r="CO66" s="48"/>
      <c r="CP66" s="48"/>
    </row>
    <row r="67" spans="1:94" s="438" customFormat="1" ht="21" customHeight="1" x14ac:dyDescent="0.25">
      <c r="A67"/>
      <c r="B67" s="196" t="str">
        <f t="shared" si="9"/>
        <v>►</v>
      </c>
      <c r="C67" s="149" t="str">
        <f>C51</f>
        <v>Dessert assiette.C.Chiboust pamplemousse.Recette mère ►.M.Mille-feuille meringue et chiboust pamplemousse aux fraises des bois</v>
      </c>
      <c r="D67" s="91">
        <f>D51</f>
        <v>18</v>
      </c>
      <c r="E67" s="91" t="str">
        <f>E51</f>
        <v>assiettes</v>
      </c>
      <c r="F67" s="174"/>
      <c r="G67" s="209"/>
      <c r="H67" s="176" t="str">
        <f t="shared" si="8"/>
        <v/>
      </c>
      <c r="I67" s="177"/>
      <c r="J67" s="178"/>
      <c r="K67" s="179">
        <v>1</v>
      </c>
      <c r="L67" s="180"/>
      <c r="M67" s="1471" t="s">
        <v>6</v>
      </c>
      <c r="N67" s="2469"/>
      <c r="O67" s="2461"/>
      <c r="P67" s="2462"/>
      <c r="Q67" s="2463"/>
      <c r="R67" s="2464"/>
      <c r="S67" s="2465"/>
      <c r="T67" s="2465"/>
      <c r="U67" s="2465"/>
      <c r="V67" s="2466"/>
      <c r="W67" s="2467"/>
      <c r="X67" s="2470"/>
      <c r="Y67" s="1471" t="s">
        <v>6</v>
      </c>
      <c r="Z67" s="2469"/>
      <c r="AA67" s="2461"/>
      <c r="AB67" s="2462"/>
      <c r="AC67" s="2463"/>
      <c r="AD67" s="2464"/>
      <c r="AE67" s="2465"/>
      <c r="AF67" s="2465"/>
      <c r="AG67" s="2465"/>
      <c r="AH67" s="2466"/>
      <c r="AI67" s="2467"/>
      <c r="AJ67" s="2470"/>
      <c r="AK67" s="1471" t="s">
        <v>6</v>
      </c>
      <c r="AM67"/>
      <c r="AN67" s="31"/>
      <c r="AO67" s="1495"/>
      <c r="AP67" s="3561" t="s">
        <v>1470</v>
      </c>
      <c r="AQ67" s="3561"/>
      <c r="AR67" s="621"/>
      <c r="AS67" s="3492" t="s">
        <v>1471</v>
      </c>
      <c r="AT67" s="3492"/>
      <c r="AU67" s="621"/>
      <c r="AV67" s="3483" t="s">
        <v>1472</v>
      </c>
      <c r="AW67" s="3483"/>
      <c r="AX67" s="621"/>
      <c r="AY67" s="3494" t="s">
        <v>1473</v>
      </c>
      <c r="AZ67" s="3494"/>
      <c r="BA67" s="621"/>
      <c r="BB67" s="3315" t="s">
        <v>530</v>
      </c>
      <c r="BC67" s="3315"/>
      <c r="BD67" s="621"/>
      <c r="BE67" s="3525" t="s">
        <v>1474</v>
      </c>
      <c r="BF67" s="3525"/>
      <c r="BG67" s="621"/>
      <c r="BH67" s="3533" t="s">
        <v>1448</v>
      </c>
      <c r="BI67" s="3533"/>
      <c r="BJ67" s="621"/>
      <c r="BK67" s="3535" t="s">
        <v>1475</v>
      </c>
      <c r="BL67" s="3535"/>
      <c r="BM67" s="621"/>
      <c r="BN67" s="3531" t="s">
        <v>1476</v>
      </c>
      <c r="BO67" s="3531"/>
      <c r="BP67" s="1495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4">
        <v>1</v>
      </c>
      <c r="CO67" s="48"/>
      <c r="CP67" s="48"/>
    </row>
    <row r="68" spans="1:94" s="438" customFormat="1" ht="21" customHeight="1" x14ac:dyDescent="0.25">
      <c r="A68"/>
      <c r="B68" s="196" t="str">
        <f t="shared" si="9"/>
        <v>►</v>
      </c>
      <c r="C68" s="149" t="str">
        <f>C51</f>
        <v>Dessert assiette.C.Chiboust pamplemousse.Recette mère ►.M.Mille-feuille meringue et chiboust pamplemousse aux fraises des bois</v>
      </c>
      <c r="D68" s="91">
        <f>D51</f>
        <v>18</v>
      </c>
      <c r="E68" s="91" t="str">
        <f>E51</f>
        <v>assiettes</v>
      </c>
      <c r="F68" s="174"/>
      <c r="G68" s="209"/>
      <c r="H68" s="176" t="str">
        <f t="shared" si="8"/>
        <v/>
      </c>
      <c r="I68" s="177"/>
      <c r="J68" s="178"/>
      <c r="K68" s="179">
        <v>1</v>
      </c>
      <c r="L68" s="180"/>
      <c r="M68" s="1471" t="s">
        <v>6</v>
      </c>
      <c r="N68" s="2469"/>
      <c r="O68" s="2461"/>
      <c r="P68" s="2468"/>
      <c r="Q68" s="2468"/>
      <c r="R68" s="2462"/>
      <c r="S68" s="2462"/>
      <c r="T68" s="2462"/>
      <c r="U68" s="2465"/>
      <c r="V68" s="2466"/>
      <c r="W68" s="2467"/>
      <c r="X68" s="2471"/>
      <c r="Y68" s="1471" t="s">
        <v>6</v>
      </c>
      <c r="Z68" s="2469"/>
      <c r="AA68" s="2461"/>
      <c r="AB68" s="2468"/>
      <c r="AC68" s="2468"/>
      <c r="AD68" s="2462"/>
      <c r="AE68" s="2462"/>
      <c r="AF68" s="2462"/>
      <c r="AG68" s="2465"/>
      <c r="AH68" s="2466"/>
      <c r="AI68" s="2467"/>
      <c r="AJ68" s="2471"/>
      <c r="AK68" s="1471" t="s">
        <v>6</v>
      </c>
      <c r="AM68"/>
      <c r="AN68" s="31"/>
      <c r="AO68" s="1495"/>
      <c r="AP68" s="3562"/>
      <c r="AQ68" s="3562"/>
      <c r="AR68" s="621"/>
      <c r="AS68" s="3493"/>
      <c r="AT68" s="3493"/>
      <c r="AU68" s="621"/>
      <c r="AV68" s="3484"/>
      <c r="AW68" s="3484"/>
      <c r="AX68" s="621"/>
      <c r="AY68" s="3495"/>
      <c r="AZ68" s="3495"/>
      <c r="BA68" s="621"/>
      <c r="BB68" s="3316"/>
      <c r="BC68" s="3316"/>
      <c r="BD68" s="621"/>
      <c r="BE68" s="3526"/>
      <c r="BF68" s="3526"/>
      <c r="BG68" s="621"/>
      <c r="BH68" s="3534"/>
      <c r="BI68" s="3534"/>
      <c r="BJ68" s="621"/>
      <c r="BK68" s="3536"/>
      <c r="BL68" s="3536"/>
      <c r="BM68" s="621"/>
      <c r="BN68" s="3532"/>
      <c r="BO68" s="3532"/>
      <c r="BP68" s="1495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4">
        <v>1</v>
      </c>
      <c r="CO68" s="48"/>
      <c r="CP68" s="48"/>
    </row>
    <row r="69" spans="1:94" s="438" customFormat="1" ht="21" customHeight="1" thickBot="1" x14ac:dyDescent="0.3">
      <c r="A69"/>
      <c r="B69" s="66" t="s">
        <v>18</v>
      </c>
      <c r="C69" s="985" t="str">
        <f>C51</f>
        <v>Dessert assiette.C.Chiboust pamplemousse.Recette mère ►.M.Mille-feuille meringue et chiboust pamplemousse aux fraises des bois</v>
      </c>
      <c r="D69" s="986">
        <f>D51</f>
        <v>18</v>
      </c>
      <c r="E69" s="987" t="str">
        <f>E51</f>
        <v>assiettes</v>
      </c>
      <c r="F69" s="988" t="s">
        <v>150</v>
      </c>
      <c r="G69" s="989"/>
      <c r="H69" s="990"/>
      <c r="I69" s="990"/>
      <c r="J69" s="990"/>
      <c r="K69" s="990"/>
      <c r="L69" s="991"/>
      <c r="M69" s="1471" t="s">
        <v>6</v>
      </c>
      <c r="N69" s="2469"/>
      <c r="O69" s="2461"/>
      <c r="P69" s="2462"/>
      <c r="Q69" s="2463"/>
      <c r="R69" s="2464"/>
      <c r="S69" s="2464"/>
      <c r="T69" s="2464"/>
      <c r="U69" s="2465"/>
      <c r="V69" s="2466"/>
      <c r="W69" s="2467"/>
      <c r="X69" s="2470"/>
      <c r="Y69" s="1471" t="s">
        <v>6</v>
      </c>
      <c r="Z69" s="2469"/>
      <c r="AA69" s="2461"/>
      <c r="AB69" s="2462"/>
      <c r="AC69" s="2463"/>
      <c r="AD69" s="2464"/>
      <c r="AE69" s="2464"/>
      <c r="AF69" s="2464"/>
      <c r="AG69" s="2465"/>
      <c r="AH69" s="2466"/>
      <c r="AI69" s="2467"/>
      <c r="AJ69" s="2470"/>
      <c r="AK69" s="1471" t="s">
        <v>6</v>
      </c>
      <c r="AM69"/>
      <c r="AN69" s="31"/>
      <c r="AO69" s="1495"/>
      <c r="AP69" s="621"/>
      <c r="AQ69" s="621"/>
      <c r="AR69" s="621"/>
      <c r="AS69" s="621"/>
      <c r="AT69" s="621"/>
      <c r="AU69" s="621"/>
      <c r="AV69" s="621"/>
      <c r="AW69" s="621"/>
      <c r="AX69" s="621"/>
      <c r="AY69" s="621"/>
      <c r="AZ69" s="621"/>
      <c r="BA69" s="621"/>
      <c r="BB69" s="621"/>
      <c r="BC69" s="621"/>
      <c r="BD69" s="621"/>
      <c r="BE69" s="621"/>
      <c r="BF69" s="621"/>
      <c r="BG69" s="621"/>
      <c r="BH69" s="621"/>
      <c r="BI69" s="621"/>
      <c r="BJ69" s="621"/>
      <c r="BK69" s="621"/>
      <c r="BL69" s="621"/>
      <c r="BM69" s="621"/>
      <c r="BN69" s="621"/>
      <c r="BO69" s="621"/>
      <c r="BP69" s="1495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4">
        <v>1</v>
      </c>
      <c r="CO69" s="48"/>
      <c r="CP69" s="48"/>
    </row>
    <row r="70" spans="1:94" s="438" customFormat="1" ht="21" customHeight="1" x14ac:dyDescent="0.25">
      <c r="A70"/>
      <c r="B70" s="1004" t="s">
        <v>18</v>
      </c>
      <c r="C70" s="998" t="str">
        <f>C51</f>
        <v>Dessert assiette.C.Chiboust pamplemousse.Recette mère ►.M.Mille-feuille meringue et chiboust pamplemousse aux fraises des bois</v>
      </c>
      <c r="D70" s="998">
        <f>D51</f>
        <v>18</v>
      </c>
      <c r="E70" s="998" t="str">
        <f>E51</f>
        <v>assiettes</v>
      </c>
      <c r="F70" s="315" t="s">
        <v>61</v>
      </c>
      <c r="G70" s="1002">
        <v>9</v>
      </c>
      <c r="H70" s="999" t="s">
        <v>142</v>
      </c>
      <c r="I70" s="1000"/>
      <c r="J70" s="1000"/>
      <c r="K70" s="1000"/>
      <c r="L70" s="1001"/>
      <c r="M70" s="1471" t="s">
        <v>6</v>
      </c>
      <c r="N70" s="2469"/>
      <c r="O70" s="2461"/>
      <c r="P70" s="2468"/>
      <c r="Q70" s="2468"/>
      <c r="R70" s="2462"/>
      <c r="S70" s="2462"/>
      <c r="T70" s="2462"/>
      <c r="U70" s="2465"/>
      <c r="V70" s="2466"/>
      <c r="W70" s="2467"/>
      <c r="X70" s="2471"/>
      <c r="Y70" s="1471" t="s">
        <v>6</v>
      </c>
      <c r="Z70" s="2469"/>
      <c r="AA70" s="2461"/>
      <c r="AB70" s="2468"/>
      <c r="AC70" s="2468"/>
      <c r="AD70" s="2462"/>
      <c r="AE70" s="2462"/>
      <c r="AF70" s="2462"/>
      <c r="AG70" s="2465"/>
      <c r="AH70" s="2466"/>
      <c r="AI70" s="2467"/>
      <c r="AJ70" s="2471"/>
      <c r="AK70" s="1471" t="s">
        <v>6</v>
      </c>
      <c r="AM70"/>
      <c r="AN70" s="31"/>
      <c r="AO70" s="1495"/>
      <c r="AP70" s="3559" t="s">
        <v>1477</v>
      </c>
      <c r="AQ70" s="3559"/>
      <c r="AR70" s="621"/>
      <c r="AS70" s="3492" t="s">
        <v>1478</v>
      </c>
      <c r="AT70" s="3492"/>
      <c r="AU70" s="621"/>
      <c r="AV70" s="3483" t="s">
        <v>1479</v>
      </c>
      <c r="AW70" s="3483"/>
      <c r="AX70" s="621"/>
      <c r="AY70" s="3494" t="s">
        <v>1480</v>
      </c>
      <c r="AZ70" s="3494"/>
      <c r="BA70" s="621"/>
      <c r="BB70" s="621"/>
      <c r="BC70" s="621"/>
      <c r="BD70" s="621"/>
      <c r="BE70" s="3525" t="s">
        <v>1481</v>
      </c>
      <c r="BF70" s="3525"/>
      <c r="BG70" s="621"/>
      <c r="BH70" s="3533" t="s">
        <v>1459</v>
      </c>
      <c r="BI70" s="3533"/>
      <c r="BJ70" s="621"/>
      <c r="BK70" s="3535" t="s">
        <v>1482</v>
      </c>
      <c r="BL70" s="3535"/>
      <c r="BM70" s="621"/>
      <c r="BN70" s="3531" t="s">
        <v>1483</v>
      </c>
      <c r="BO70" s="3531"/>
      <c r="BP70" s="1495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4">
        <v>1</v>
      </c>
      <c r="CO70" s="48"/>
      <c r="CP70" s="48"/>
    </row>
    <row r="71" spans="1:94" s="438" customFormat="1" ht="21" customHeight="1" x14ac:dyDescent="0.25">
      <c r="A71"/>
      <c r="B71" s="319" t="s">
        <v>18</v>
      </c>
      <c r="C71" s="320" t="str">
        <f>C51</f>
        <v>Dessert assiette.C.Chiboust pamplemousse.Recette mère ►.M.Mille-feuille meringue et chiboust pamplemousse aux fraises des bois</v>
      </c>
      <c r="D71" s="320">
        <f>D51</f>
        <v>18</v>
      </c>
      <c r="E71" s="320" t="str">
        <f>E51</f>
        <v>assiettes</v>
      </c>
      <c r="F71" s="321" t="s">
        <v>146</v>
      </c>
      <c r="G71" s="243"/>
      <c r="H71" s="243"/>
      <c r="I71" s="243"/>
      <c r="J71" s="243"/>
      <c r="K71" s="243"/>
      <c r="L71" s="322"/>
      <c r="M71" s="1471" t="s">
        <v>6</v>
      </c>
      <c r="N71" s="2469"/>
      <c r="O71" s="2461"/>
      <c r="P71" s="2462"/>
      <c r="Q71" s="2463"/>
      <c r="R71" s="2464"/>
      <c r="S71" s="2464"/>
      <c r="T71" s="2464"/>
      <c r="U71" s="2465"/>
      <c r="V71" s="2466"/>
      <c r="W71" s="2467"/>
      <c r="X71" s="2470"/>
      <c r="Y71" s="1471" t="s">
        <v>6</v>
      </c>
      <c r="Z71" s="2469"/>
      <c r="AA71" s="2461"/>
      <c r="AB71" s="2462"/>
      <c r="AC71" s="2463"/>
      <c r="AD71" s="2464"/>
      <c r="AE71" s="2464"/>
      <c r="AF71" s="2464"/>
      <c r="AG71" s="2465"/>
      <c r="AH71" s="2466"/>
      <c r="AI71" s="2467"/>
      <c r="AJ71" s="2470"/>
      <c r="AK71" s="1471" t="s">
        <v>6</v>
      </c>
      <c r="AM71"/>
      <c r="AN71" s="31"/>
      <c r="AO71" s="1495"/>
      <c r="AP71" s="3560"/>
      <c r="AQ71" s="3560"/>
      <c r="AR71" s="621"/>
      <c r="AS71" s="3493"/>
      <c r="AT71" s="3493"/>
      <c r="AU71" s="621"/>
      <c r="AV71" s="3484"/>
      <c r="AW71" s="3484"/>
      <c r="AX71" s="621"/>
      <c r="AY71" s="3495"/>
      <c r="AZ71" s="3495"/>
      <c r="BA71" s="621"/>
      <c r="BB71" s="621"/>
      <c r="BC71" s="621"/>
      <c r="BD71" s="621"/>
      <c r="BE71" s="3526"/>
      <c r="BF71" s="3526"/>
      <c r="BG71" s="621"/>
      <c r="BH71" s="3534"/>
      <c r="BI71" s="3534"/>
      <c r="BJ71" s="621"/>
      <c r="BK71" s="3536"/>
      <c r="BL71" s="3536"/>
      <c r="BM71" s="621"/>
      <c r="BN71" s="3532"/>
      <c r="BO71" s="3532"/>
      <c r="BP71" s="1495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4">
        <v>1</v>
      </c>
      <c r="CO71" s="48"/>
      <c r="CP71" s="48"/>
    </row>
    <row r="72" spans="1:94" s="438" customFormat="1" ht="21" customHeight="1" thickBot="1" x14ac:dyDescent="0.3">
      <c r="A72"/>
      <c r="B72" s="196" t="str">
        <f t="shared" ref="B72:B82" si="10">IF(OR(F72&lt;&gt;"",G72&lt;&gt; "",H72&lt;&gt;"",I72&lt;&gt;""),"A", "►")</f>
        <v>A</v>
      </c>
      <c r="C72" s="320" t="str">
        <f>C51</f>
        <v>Dessert assiette.C.Chiboust pamplemousse.Recette mère ►.M.Mille-feuille meringue et chiboust pamplemousse aux fraises des bois</v>
      </c>
      <c r="D72" s="320">
        <f>D51</f>
        <v>18</v>
      </c>
      <c r="E72" s="320" t="str">
        <f>E51</f>
        <v>assiettes</v>
      </c>
      <c r="F72" s="324" t="s">
        <v>149</v>
      </c>
      <c r="G72" s="248"/>
      <c r="H72" s="248"/>
      <c r="I72" s="248"/>
      <c r="J72" s="248"/>
      <c r="K72" s="248"/>
      <c r="L72" s="322"/>
      <c r="M72" s="1471" t="s">
        <v>6</v>
      </c>
      <c r="N72" s="2469"/>
      <c r="O72" s="2461"/>
      <c r="P72" s="2468"/>
      <c r="Q72" s="2468"/>
      <c r="R72" s="2462"/>
      <c r="S72" s="2462"/>
      <c r="T72" s="2462"/>
      <c r="U72" s="2465"/>
      <c r="V72" s="2466"/>
      <c r="W72" s="2467"/>
      <c r="X72" s="2471"/>
      <c r="Y72" s="1471" t="s">
        <v>6</v>
      </c>
      <c r="Z72" s="2469"/>
      <c r="AA72" s="2461"/>
      <c r="AB72" s="2468"/>
      <c r="AC72" s="2468"/>
      <c r="AD72" s="2462"/>
      <c r="AE72" s="2462"/>
      <c r="AF72" s="2462"/>
      <c r="AG72" s="2465"/>
      <c r="AH72" s="2466"/>
      <c r="AI72" s="2467"/>
      <c r="AJ72" s="2471"/>
      <c r="AK72" s="1471" t="s">
        <v>6</v>
      </c>
      <c r="AM72"/>
      <c r="AN72" s="31"/>
      <c r="AO72" s="1495"/>
      <c r="AP72" s="621"/>
      <c r="AQ72" s="621"/>
      <c r="AR72" s="621"/>
      <c r="AS72" s="621"/>
      <c r="AT72" s="621"/>
      <c r="AU72" s="621"/>
      <c r="AV72" s="621"/>
      <c r="AW72" s="621"/>
      <c r="AX72" s="621"/>
      <c r="AY72" s="621"/>
      <c r="AZ72" s="621"/>
      <c r="BA72" s="621"/>
      <c r="BB72" s="621"/>
      <c r="BC72" s="621"/>
      <c r="BD72" s="621"/>
      <c r="BE72" s="621"/>
      <c r="BF72" s="621"/>
      <c r="BG72" s="621"/>
      <c r="BH72" s="621"/>
      <c r="BI72" s="621"/>
      <c r="BJ72" s="621"/>
      <c r="BK72" s="621"/>
      <c r="BL72" s="621"/>
      <c r="BM72" s="621"/>
      <c r="BN72" s="621"/>
      <c r="BO72" s="621"/>
      <c r="BP72" s="1495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4">
        <v>1</v>
      </c>
      <c r="CO72" s="48"/>
      <c r="CP72" s="48"/>
    </row>
    <row r="73" spans="1:94" s="438" customFormat="1" ht="21" customHeight="1" x14ac:dyDescent="0.25">
      <c r="A73"/>
      <c r="B73" s="196" t="str">
        <f t="shared" si="10"/>
        <v>►</v>
      </c>
      <c r="C73" s="320" t="str">
        <f>C51</f>
        <v>Dessert assiette.C.Chiboust pamplemousse.Recette mère ►.M.Mille-feuille meringue et chiboust pamplemousse aux fraises des bois</v>
      </c>
      <c r="D73" s="320">
        <f>D51</f>
        <v>18</v>
      </c>
      <c r="E73" s="320" t="str">
        <f>E51</f>
        <v>assiettes</v>
      </c>
      <c r="F73" s="324"/>
      <c r="G73" s="270"/>
      <c r="H73" s="270"/>
      <c r="I73" s="270"/>
      <c r="J73" s="270"/>
      <c r="K73" s="270"/>
      <c r="L73" s="329"/>
      <c r="M73" s="1471" t="s">
        <v>6</v>
      </c>
      <c r="N73" s="2469"/>
      <c r="O73" s="2461"/>
      <c r="P73" s="2462"/>
      <c r="Q73" s="2463"/>
      <c r="R73" s="2464"/>
      <c r="S73" s="2464"/>
      <c r="T73" s="2464"/>
      <c r="U73" s="2465"/>
      <c r="V73" s="2466"/>
      <c r="W73" s="2467"/>
      <c r="X73" s="2470"/>
      <c r="Y73" s="1471" t="s">
        <v>6</v>
      </c>
      <c r="Z73" s="2469"/>
      <c r="AA73" s="2461"/>
      <c r="AB73" s="2462"/>
      <c r="AC73" s="2463"/>
      <c r="AD73" s="2464"/>
      <c r="AE73" s="2464"/>
      <c r="AF73" s="2464"/>
      <c r="AG73" s="2465"/>
      <c r="AH73" s="2466"/>
      <c r="AI73" s="2467"/>
      <c r="AJ73" s="2470"/>
      <c r="AK73" s="1471" t="s">
        <v>6</v>
      </c>
      <c r="AM73"/>
      <c r="AN73" s="31"/>
      <c r="AO73" s="1495"/>
      <c r="AP73" s="3563" t="s">
        <v>1484</v>
      </c>
      <c r="AQ73" s="3563"/>
      <c r="AR73" s="621"/>
      <c r="AS73" s="3492" t="s">
        <v>1485</v>
      </c>
      <c r="AT73" s="3492"/>
      <c r="AU73" s="621"/>
      <c r="AV73" s="3483" t="s">
        <v>1486</v>
      </c>
      <c r="AW73" s="3483"/>
      <c r="AX73" s="621"/>
      <c r="AY73" s="3494" t="s">
        <v>1247</v>
      </c>
      <c r="AZ73" s="3494"/>
      <c r="BA73" s="621"/>
      <c r="BB73" s="621"/>
      <c r="BC73" s="621"/>
      <c r="BD73" s="621"/>
      <c r="BE73" s="3525" t="s">
        <v>1487</v>
      </c>
      <c r="BF73" s="3525"/>
      <c r="BG73" s="621"/>
      <c r="BH73" s="3533" t="s">
        <v>1488</v>
      </c>
      <c r="BI73" s="3533"/>
      <c r="BJ73" s="621"/>
      <c r="BK73" s="3535" t="s">
        <v>1489</v>
      </c>
      <c r="BL73" s="3535"/>
      <c r="BM73" s="621"/>
      <c r="BN73" s="3531" t="s">
        <v>1490</v>
      </c>
      <c r="BO73" s="3531"/>
      <c r="BP73" s="1495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4">
        <v>1</v>
      </c>
      <c r="CO73" s="48"/>
      <c r="CP73" s="48"/>
    </row>
    <row r="74" spans="1:94" s="438" customFormat="1" ht="21" customHeight="1" x14ac:dyDescent="0.25">
      <c r="A74"/>
      <c r="B74" s="196" t="str">
        <f t="shared" si="10"/>
        <v>►</v>
      </c>
      <c r="C74" s="320" t="str">
        <f>C51</f>
        <v>Dessert assiette.C.Chiboust pamplemousse.Recette mère ►.M.Mille-feuille meringue et chiboust pamplemousse aux fraises des bois</v>
      </c>
      <c r="D74" s="320">
        <f>D51</f>
        <v>18</v>
      </c>
      <c r="E74" s="320" t="str">
        <f>E51</f>
        <v>assiettes</v>
      </c>
      <c r="F74" s="324"/>
      <c r="G74" s="270"/>
      <c r="H74" s="270"/>
      <c r="I74" s="270"/>
      <c r="J74" s="270"/>
      <c r="K74" s="270"/>
      <c r="L74" s="329"/>
      <c r="M74" s="1471" t="s">
        <v>6</v>
      </c>
      <c r="N74" s="2469"/>
      <c r="O74" s="2461"/>
      <c r="P74" s="2468"/>
      <c r="Q74" s="2468"/>
      <c r="R74" s="2462"/>
      <c r="S74" s="2462"/>
      <c r="T74" s="2462"/>
      <c r="U74" s="2465"/>
      <c r="V74" s="2466"/>
      <c r="W74" s="2467"/>
      <c r="X74" s="2471"/>
      <c r="Y74" s="1471" t="s">
        <v>6</v>
      </c>
      <c r="Z74" s="2469"/>
      <c r="AA74" s="2461"/>
      <c r="AB74" s="2468"/>
      <c r="AC74" s="2468"/>
      <c r="AD74" s="2462"/>
      <c r="AE74" s="2462"/>
      <c r="AF74" s="2462"/>
      <c r="AG74" s="2465"/>
      <c r="AH74" s="2466"/>
      <c r="AI74" s="2467"/>
      <c r="AJ74" s="2471"/>
      <c r="AK74" s="1471" t="s">
        <v>6</v>
      </c>
      <c r="AM74"/>
      <c r="AN74" s="31"/>
      <c r="AO74" s="1495"/>
      <c r="AP74" s="3564"/>
      <c r="AQ74" s="3564"/>
      <c r="AR74" s="621"/>
      <c r="AS74" s="3493"/>
      <c r="AT74" s="3493"/>
      <c r="AU74" s="621"/>
      <c r="AV74" s="3484"/>
      <c r="AW74" s="3484"/>
      <c r="AX74" s="621"/>
      <c r="AY74" s="3495"/>
      <c r="AZ74" s="3495"/>
      <c r="BA74" s="621"/>
      <c r="BB74" s="621"/>
      <c r="BC74" s="621"/>
      <c r="BD74" s="621"/>
      <c r="BE74" s="3526"/>
      <c r="BF74" s="3526"/>
      <c r="BG74" s="621"/>
      <c r="BH74" s="3534"/>
      <c r="BI74" s="3534"/>
      <c r="BJ74" s="621"/>
      <c r="BK74" s="3536"/>
      <c r="BL74" s="3536"/>
      <c r="BM74" s="621"/>
      <c r="BN74" s="3532"/>
      <c r="BO74" s="3532"/>
      <c r="BP74" s="1495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4">
        <v>1</v>
      </c>
      <c r="CO74" s="48"/>
      <c r="CP74" s="48"/>
    </row>
    <row r="75" spans="1:94" s="438" customFormat="1" ht="21" customHeight="1" thickBot="1" x14ac:dyDescent="0.3">
      <c r="A75"/>
      <c r="B75" s="196" t="str">
        <f t="shared" si="10"/>
        <v>►</v>
      </c>
      <c r="C75" s="320" t="str">
        <f>C51</f>
        <v>Dessert assiette.C.Chiboust pamplemousse.Recette mère ►.M.Mille-feuille meringue et chiboust pamplemousse aux fraises des bois</v>
      </c>
      <c r="D75" s="320">
        <f>D51</f>
        <v>18</v>
      </c>
      <c r="E75" s="320" t="str">
        <f>E51</f>
        <v>assiettes</v>
      </c>
      <c r="F75" s="324"/>
      <c r="G75" s="270"/>
      <c r="H75" s="270"/>
      <c r="I75" s="270"/>
      <c r="J75" s="270"/>
      <c r="K75" s="270"/>
      <c r="L75" s="329"/>
      <c r="M75" s="1471" t="s">
        <v>6</v>
      </c>
      <c r="N75" s="2469"/>
      <c r="O75" s="2461"/>
      <c r="P75" s="2462"/>
      <c r="Q75" s="2463"/>
      <c r="R75" s="2464"/>
      <c r="S75" s="2464"/>
      <c r="T75" s="2464"/>
      <c r="U75" s="2465"/>
      <c r="V75" s="2466"/>
      <c r="W75" s="2467"/>
      <c r="X75" s="2470"/>
      <c r="Y75" s="1471" t="s">
        <v>6</v>
      </c>
      <c r="Z75" s="2469"/>
      <c r="AA75" s="2461"/>
      <c r="AB75" s="2462"/>
      <c r="AC75" s="2463"/>
      <c r="AD75" s="2464"/>
      <c r="AE75" s="2464"/>
      <c r="AF75" s="2464"/>
      <c r="AG75" s="2465"/>
      <c r="AH75" s="2466"/>
      <c r="AI75" s="2467"/>
      <c r="AJ75" s="2470"/>
      <c r="AK75" s="1471" t="s">
        <v>6</v>
      </c>
      <c r="AM75"/>
      <c r="AN75" s="31"/>
      <c r="AO75" s="1495"/>
      <c r="AP75" s="621"/>
      <c r="AQ75" s="621"/>
      <c r="AR75" s="621"/>
      <c r="AS75" s="621"/>
      <c r="AT75" s="621"/>
      <c r="AU75" s="621"/>
      <c r="AV75" s="621"/>
      <c r="AW75" s="621"/>
      <c r="AX75" s="621"/>
      <c r="AY75" s="621"/>
      <c r="AZ75" s="621"/>
      <c r="BA75" s="621"/>
      <c r="BB75" s="621"/>
      <c r="BC75" s="621"/>
      <c r="BD75" s="621"/>
      <c r="BE75" s="621"/>
      <c r="BF75" s="621"/>
      <c r="BG75" s="621"/>
      <c r="BH75" s="621"/>
      <c r="BI75" s="621"/>
      <c r="BJ75" s="621"/>
      <c r="BK75" s="621"/>
      <c r="BL75" s="621"/>
      <c r="BM75" s="621"/>
      <c r="BN75" s="621"/>
      <c r="BO75" s="621"/>
      <c r="BP75" s="1495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4">
        <v>1</v>
      </c>
      <c r="CO75" s="48"/>
      <c r="CP75" s="48"/>
    </row>
    <row r="76" spans="1:94" s="438" customFormat="1" ht="21" customHeight="1" x14ac:dyDescent="0.25">
      <c r="A76"/>
      <c r="B76" s="196" t="str">
        <f t="shared" si="10"/>
        <v>►</v>
      </c>
      <c r="C76" s="320" t="str">
        <f>C51</f>
        <v>Dessert assiette.C.Chiboust pamplemousse.Recette mère ►.M.Mille-feuille meringue et chiboust pamplemousse aux fraises des bois</v>
      </c>
      <c r="D76" s="320">
        <f>D51</f>
        <v>18</v>
      </c>
      <c r="E76" s="320" t="str">
        <f>E51</f>
        <v>assiettes</v>
      </c>
      <c r="F76" s="324"/>
      <c r="G76" s="270"/>
      <c r="H76" s="270"/>
      <c r="I76" s="270"/>
      <c r="J76" s="270"/>
      <c r="K76" s="270"/>
      <c r="L76" s="329"/>
      <c r="M76" s="1471" t="s">
        <v>6</v>
      </c>
      <c r="N76" s="2469"/>
      <c r="O76" s="2461"/>
      <c r="P76" s="2468"/>
      <c r="Q76" s="2468"/>
      <c r="R76" s="2462"/>
      <c r="S76" s="2462"/>
      <c r="T76" s="2462"/>
      <c r="U76" s="2465"/>
      <c r="V76" s="2466"/>
      <c r="W76" s="2467"/>
      <c r="X76" s="2471"/>
      <c r="Y76" s="1471" t="s">
        <v>6</v>
      </c>
      <c r="Z76" s="2469"/>
      <c r="AA76" s="2461"/>
      <c r="AB76" s="2468"/>
      <c r="AC76" s="2468"/>
      <c r="AD76" s="2462"/>
      <c r="AE76" s="2462"/>
      <c r="AF76" s="2462"/>
      <c r="AG76" s="2465"/>
      <c r="AH76" s="2466"/>
      <c r="AI76" s="2467"/>
      <c r="AJ76" s="2471"/>
      <c r="AK76" s="1471" t="s">
        <v>6</v>
      </c>
      <c r="AM76"/>
      <c r="AN76" s="31"/>
      <c r="AO76" s="1495"/>
      <c r="AP76" s="3525" t="s">
        <v>1491</v>
      </c>
      <c r="AQ76" s="3525"/>
      <c r="AR76" s="621"/>
      <c r="AS76" s="3492" t="s">
        <v>1492</v>
      </c>
      <c r="AT76" s="3492"/>
      <c r="AU76" s="621"/>
      <c r="AV76" s="3483" t="s">
        <v>1493</v>
      </c>
      <c r="AW76" s="3483"/>
      <c r="AX76" s="621"/>
      <c r="AY76" s="3494"/>
      <c r="AZ76" s="3494"/>
      <c r="BA76" s="621"/>
      <c r="BB76" s="621"/>
      <c r="BC76" s="621"/>
      <c r="BD76" s="621"/>
      <c r="BE76" s="3525" t="s">
        <v>1494</v>
      </c>
      <c r="BF76" s="3525"/>
      <c r="BG76" s="621"/>
      <c r="BH76" s="3533" t="s">
        <v>1468</v>
      </c>
      <c r="BI76" s="3533"/>
      <c r="BJ76" s="621"/>
      <c r="BK76" s="3535" t="s">
        <v>1495</v>
      </c>
      <c r="BL76" s="3535"/>
      <c r="BM76" s="621"/>
      <c r="BN76" s="3531" t="s">
        <v>1496</v>
      </c>
      <c r="BO76" s="3531"/>
      <c r="BP76" s="1495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4">
        <v>1</v>
      </c>
      <c r="CO76" s="48"/>
      <c r="CP76" s="48"/>
    </row>
    <row r="77" spans="1:94" s="438" customFormat="1" ht="21" customHeight="1" x14ac:dyDescent="0.25">
      <c r="A77"/>
      <c r="B77" s="196" t="str">
        <f t="shared" si="10"/>
        <v>►</v>
      </c>
      <c r="C77" s="320" t="str">
        <f>C51</f>
        <v>Dessert assiette.C.Chiboust pamplemousse.Recette mère ►.M.Mille-feuille meringue et chiboust pamplemousse aux fraises des bois</v>
      </c>
      <c r="D77" s="320">
        <f>D51</f>
        <v>18</v>
      </c>
      <c r="E77" s="320" t="str">
        <f>E51</f>
        <v>assiettes</v>
      </c>
      <c r="F77" s="324"/>
      <c r="G77" s="270"/>
      <c r="H77" s="270"/>
      <c r="I77" s="270"/>
      <c r="J77" s="270" t="s">
        <v>177</v>
      </c>
      <c r="K77" s="270"/>
      <c r="L77" s="329"/>
      <c r="M77" s="1471" t="s">
        <v>6</v>
      </c>
      <c r="N77" s="2469"/>
      <c r="O77" s="2461"/>
      <c r="P77" s="2462"/>
      <c r="Q77" s="2463"/>
      <c r="R77" s="2464"/>
      <c r="S77" s="2464"/>
      <c r="T77" s="2464"/>
      <c r="U77" s="2465"/>
      <c r="V77" s="2466"/>
      <c r="W77" s="2467"/>
      <c r="X77" s="2470"/>
      <c r="Y77" s="1471" t="s">
        <v>6</v>
      </c>
      <c r="Z77" s="2469"/>
      <c r="AA77" s="2461"/>
      <c r="AB77" s="2462"/>
      <c r="AC77" s="2463"/>
      <c r="AD77" s="2464"/>
      <c r="AE77" s="2464"/>
      <c r="AF77" s="2464"/>
      <c r="AG77" s="2465"/>
      <c r="AH77" s="2466"/>
      <c r="AI77" s="2467"/>
      <c r="AJ77" s="2470"/>
      <c r="AK77" s="1471" t="s">
        <v>6</v>
      </c>
      <c r="AM77"/>
      <c r="AN77" s="31"/>
      <c r="AO77" s="1495"/>
      <c r="AP77" s="3526"/>
      <c r="AQ77" s="3526"/>
      <c r="AR77" s="621"/>
      <c r="AS77" s="3493"/>
      <c r="AT77" s="3493"/>
      <c r="AU77" s="621"/>
      <c r="AV77" s="3484"/>
      <c r="AW77" s="3484"/>
      <c r="AX77" s="621"/>
      <c r="AY77" s="3495"/>
      <c r="AZ77" s="3495"/>
      <c r="BA77" s="621"/>
      <c r="BB77" s="621"/>
      <c r="BC77" s="621"/>
      <c r="BD77" s="621"/>
      <c r="BE77" s="3526"/>
      <c r="BF77" s="3526"/>
      <c r="BG77" s="621"/>
      <c r="BH77" s="3534"/>
      <c r="BI77" s="3534"/>
      <c r="BJ77" s="621"/>
      <c r="BK77" s="3536"/>
      <c r="BL77" s="3536"/>
      <c r="BM77" s="621"/>
      <c r="BN77" s="3532"/>
      <c r="BO77" s="3532"/>
      <c r="BP77" s="1495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4">
        <v>1</v>
      </c>
      <c r="CO77" s="48"/>
      <c r="CP77" s="48"/>
    </row>
    <row r="78" spans="1:94" s="438" customFormat="1" ht="21" customHeight="1" thickBot="1" x14ac:dyDescent="0.3">
      <c r="A78"/>
      <c r="B78" s="196" t="str">
        <f t="shared" si="10"/>
        <v>►</v>
      </c>
      <c r="C78" s="320" t="str">
        <f>C51</f>
        <v>Dessert assiette.C.Chiboust pamplemousse.Recette mère ►.M.Mille-feuille meringue et chiboust pamplemousse aux fraises des bois</v>
      </c>
      <c r="D78" s="320">
        <f>D51</f>
        <v>18</v>
      </c>
      <c r="E78" s="320" t="str">
        <f>E51</f>
        <v>assiettes</v>
      </c>
      <c r="F78" s="324"/>
      <c r="G78" s="270"/>
      <c r="H78" s="270"/>
      <c r="I78" s="270"/>
      <c r="J78" s="270"/>
      <c r="K78" s="270"/>
      <c r="L78" s="329"/>
      <c r="M78" s="1471" t="s">
        <v>6</v>
      </c>
      <c r="N78" s="2469"/>
      <c r="O78" s="2461"/>
      <c r="P78" s="2468"/>
      <c r="Q78" s="2468"/>
      <c r="R78" s="2462"/>
      <c r="S78" s="2462"/>
      <c r="T78" s="2462"/>
      <c r="U78" s="2465"/>
      <c r="V78" s="2466"/>
      <c r="W78" s="2467"/>
      <c r="X78" s="2471"/>
      <c r="Y78" s="1471" t="s">
        <v>6</v>
      </c>
      <c r="Z78" s="2469"/>
      <c r="AA78" s="2461"/>
      <c r="AB78" s="2468"/>
      <c r="AC78" s="2468"/>
      <c r="AD78" s="2462"/>
      <c r="AE78" s="2462"/>
      <c r="AF78" s="2462"/>
      <c r="AG78" s="2465"/>
      <c r="AH78" s="2466"/>
      <c r="AI78" s="2467"/>
      <c r="AJ78" s="2471"/>
      <c r="AK78" s="1471" t="s">
        <v>6</v>
      </c>
      <c r="AM78"/>
      <c r="AN78" s="31"/>
      <c r="AO78" s="1495"/>
      <c r="AP78" s="621"/>
      <c r="AQ78" s="621"/>
      <c r="AR78" s="621"/>
      <c r="AS78" s="621"/>
      <c r="AT78" s="621"/>
      <c r="AU78" s="621"/>
      <c r="AV78" s="621"/>
      <c r="AW78" s="621"/>
      <c r="AX78" s="621"/>
      <c r="AY78" s="621"/>
      <c r="AZ78" s="621"/>
      <c r="BA78" s="621"/>
      <c r="BB78" s="621"/>
      <c r="BC78" s="621"/>
      <c r="BD78" s="621"/>
      <c r="BE78" s="621"/>
      <c r="BF78" s="621"/>
      <c r="BG78" s="621"/>
      <c r="BH78" s="621"/>
      <c r="BI78" s="621"/>
      <c r="BJ78" s="621"/>
      <c r="BK78" s="621"/>
      <c r="BL78" s="621"/>
      <c r="BM78" s="621"/>
      <c r="BN78" s="621"/>
      <c r="BO78" s="621"/>
      <c r="BP78" s="1495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4">
        <v>1</v>
      </c>
      <c r="CO78" s="48"/>
      <c r="CP78" s="48"/>
    </row>
    <row r="79" spans="1:94" s="438" customFormat="1" ht="21" customHeight="1" x14ac:dyDescent="0.25">
      <c r="A79"/>
      <c r="B79" s="196" t="str">
        <f t="shared" si="10"/>
        <v>►</v>
      </c>
      <c r="C79" s="320" t="str">
        <f>C51</f>
        <v>Dessert assiette.C.Chiboust pamplemousse.Recette mère ►.M.Mille-feuille meringue et chiboust pamplemousse aux fraises des bois</v>
      </c>
      <c r="D79" s="320">
        <f>D51</f>
        <v>18</v>
      </c>
      <c r="E79" s="320" t="str">
        <f>E51</f>
        <v>assiettes</v>
      </c>
      <c r="F79" s="324"/>
      <c r="G79" s="270"/>
      <c r="H79" s="270"/>
      <c r="I79" s="270"/>
      <c r="J79" s="270"/>
      <c r="K79" s="270"/>
      <c r="L79" s="329"/>
      <c r="M79" s="1471" t="s">
        <v>6</v>
      </c>
      <c r="N79" s="2469"/>
      <c r="O79" s="2461"/>
      <c r="P79" s="2462"/>
      <c r="Q79" s="2463"/>
      <c r="R79" s="2464"/>
      <c r="S79" s="2464"/>
      <c r="T79" s="2464"/>
      <c r="U79" s="2465"/>
      <c r="V79" s="2466"/>
      <c r="W79" s="2467"/>
      <c r="X79" s="2470"/>
      <c r="Y79" s="1471" t="s">
        <v>6</v>
      </c>
      <c r="Z79" s="2469"/>
      <c r="AA79" s="2461"/>
      <c r="AB79" s="2462"/>
      <c r="AC79" s="2463"/>
      <c r="AD79" s="2464"/>
      <c r="AE79" s="2464"/>
      <c r="AF79" s="2464"/>
      <c r="AG79" s="2465"/>
      <c r="AH79" s="2466"/>
      <c r="AI79" s="2467"/>
      <c r="AJ79" s="2470"/>
      <c r="AK79" s="1471" t="s">
        <v>6</v>
      </c>
      <c r="AM79"/>
      <c r="AN79" s="31"/>
      <c r="AO79" s="1495"/>
      <c r="AP79" s="3567" t="s">
        <v>1497</v>
      </c>
      <c r="AQ79" s="3567"/>
      <c r="AR79" s="621"/>
      <c r="AS79" s="3492" t="s">
        <v>1498</v>
      </c>
      <c r="AT79" s="3492"/>
      <c r="AU79" s="621"/>
      <c r="AV79" s="621"/>
      <c r="AW79" s="621"/>
      <c r="AX79" s="621"/>
      <c r="AY79" s="621"/>
      <c r="AZ79" s="621"/>
      <c r="BA79" s="621"/>
      <c r="BB79" s="621"/>
      <c r="BC79" s="621"/>
      <c r="BD79" s="621"/>
      <c r="BE79" s="3525" t="s">
        <v>1499</v>
      </c>
      <c r="BF79" s="3525"/>
      <c r="BG79" s="621"/>
      <c r="BH79" s="3533" t="s">
        <v>1500</v>
      </c>
      <c r="BI79" s="3533"/>
      <c r="BJ79" s="621"/>
      <c r="BK79" s="3535" t="s">
        <v>1501</v>
      </c>
      <c r="BL79" s="3535"/>
      <c r="BM79" s="621"/>
      <c r="BN79" s="3531" t="s">
        <v>1502</v>
      </c>
      <c r="BO79" s="3531"/>
      <c r="BP79" s="1495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4">
        <v>1</v>
      </c>
      <c r="CO79" s="48"/>
      <c r="CP79" s="48"/>
    </row>
    <row r="80" spans="1:94" s="438" customFormat="1" ht="21" customHeight="1" x14ac:dyDescent="0.25">
      <c r="A80"/>
      <c r="B80" s="196" t="str">
        <f t="shared" si="10"/>
        <v>►</v>
      </c>
      <c r="C80" s="320" t="str">
        <f>C51</f>
        <v>Dessert assiette.C.Chiboust pamplemousse.Recette mère ►.M.Mille-feuille meringue et chiboust pamplemousse aux fraises des bois</v>
      </c>
      <c r="D80" s="320">
        <f>D51</f>
        <v>18</v>
      </c>
      <c r="E80" s="320" t="str">
        <f>E51</f>
        <v>assiettes</v>
      </c>
      <c r="F80" s="324"/>
      <c r="G80" s="270"/>
      <c r="H80" s="270"/>
      <c r="I80" s="270"/>
      <c r="J80" s="270"/>
      <c r="K80" s="270"/>
      <c r="L80" s="329"/>
      <c r="M80" s="1471" t="s">
        <v>6</v>
      </c>
      <c r="N80" s="2469"/>
      <c r="O80" s="2461"/>
      <c r="P80" s="2468"/>
      <c r="Q80" s="2468"/>
      <c r="R80" s="2462"/>
      <c r="S80" s="2462"/>
      <c r="T80" s="2462"/>
      <c r="U80" s="2465"/>
      <c r="V80" s="2466"/>
      <c r="W80" s="2467"/>
      <c r="X80" s="2471"/>
      <c r="Y80" s="1471" t="s">
        <v>6</v>
      </c>
      <c r="Z80" s="2469"/>
      <c r="AA80" s="2461"/>
      <c r="AB80" s="2468"/>
      <c r="AC80" s="2468"/>
      <c r="AD80" s="2462"/>
      <c r="AE80" s="2462"/>
      <c r="AF80" s="2462"/>
      <c r="AG80" s="2465"/>
      <c r="AH80" s="2466"/>
      <c r="AI80" s="2467"/>
      <c r="AJ80" s="2471"/>
      <c r="AK80" s="1471" t="s">
        <v>6</v>
      </c>
      <c r="AM80"/>
      <c r="AN80" s="31"/>
      <c r="AO80" s="1495"/>
      <c r="AP80" s="3568"/>
      <c r="AQ80" s="3568"/>
      <c r="AR80" s="621"/>
      <c r="AS80" s="3493"/>
      <c r="AT80" s="3493"/>
      <c r="AU80" s="621"/>
      <c r="AV80" s="621"/>
      <c r="AW80" s="621"/>
      <c r="AX80" s="621"/>
      <c r="AY80" s="621"/>
      <c r="AZ80" s="621"/>
      <c r="BA80" s="621"/>
      <c r="BB80" s="621"/>
      <c r="BC80" s="621"/>
      <c r="BD80" s="621"/>
      <c r="BE80" s="3526"/>
      <c r="BF80" s="3526"/>
      <c r="BG80" s="621"/>
      <c r="BH80" s="3534"/>
      <c r="BI80" s="3534"/>
      <c r="BJ80" s="621"/>
      <c r="BK80" s="3536"/>
      <c r="BL80" s="3536"/>
      <c r="BM80" s="621"/>
      <c r="BN80" s="3532"/>
      <c r="BO80" s="3532"/>
      <c r="BP80" s="1495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4">
        <v>1</v>
      </c>
      <c r="CO80" s="48"/>
      <c r="CP80" s="48"/>
    </row>
    <row r="81" spans="1:94" s="438" customFormat="1" ht="21" customHeight="1" thickBot="1" x14ac:dyDescent="0.3">
      <c r="A81"/>
      <c r="B81" s="196" t="str">
        <f t="shared" si="10"/>
        <v>►</v>
      </c>
      <c r="C81" s="320" t="str">
        <f>C51</f>
        <v>Dessert assiette.C.Chiboust pamplemousse.Recette mère ►.M.Mille-feuille meringue et chiboust pamplemousse aux fraises des bois</v>
      </c>
      <c r="D81" s="320">
        <f>D51</f>
        <v>18</v>
      </c>
      <c r="E81" s="320" t="str">
        <f>E51</f>
        <v>assiettes</v>
      </c>
      <c r="F81" s="324"/>
      <c r="G81" s="270"/>
      <c r="H81" s="270"/>
      <c r="I81" s="270"/>
      <c r="J81" s="270"/>
      <c r="K81" s="270"/>
      <c r="L81" s="329"/>
      <c r="M81" s="1471" t="s">
        <v>6</v>
      </c>
      <c r="N81" s="2469"/>
      <c r="O81" s="2461"/>
      <c r="P81" s="2462"/>
      <c r="Q81" s="2463"/>
      <c r="R81" s="2464"/>
      <c r="S81" s="2464"/>
      <c r="T81" s="2464"/>
      <c r="U81" s="2465"/>
      <c r="V81" s="2466"/>
      <c r="W81" s="2467"/>
      <c r="X81" s="2470"/>
      <c r="Y81" s="1471" t="s">
        <v>6</v>
      </c>
      <c r="Z81" s="2469"/>
      <c r="AA81" s="2461"/>
      <c r="AB81" s="2462"/>
      <c r="AC81" s="2463"/>
      <c r="AD81" s="2464"/>
      <c r="AE81" s="2464"/>
      <c r="AF81" s="2464"/>
      <c r="AG81" s="2465"/>
      <c r="AH81" s="2466"/>
      <c r="AI81" s="2467"/>
      <c r="AJ81" s="2470"/>
      <c r="AK81" s="1471" t="s">
        <v>6</v>
      </c>
      <c r="AM81"/>
      <c r="AN81" s="31"/>
      <c r="AO81" s="1495"/>
      <c r="AP81" s="621"/>
      <c r="AQ81" s="621"/>
      <c r="AR81" s="621"/>
      <c r="AS81" s="621"/>
      <c r="AT81" s="621"/>
      <c r="AU81" s="621"/>
      <c r="AV81" s="621"/>
      <c r="AW81" s="621"/>
      <c r="AX81" s="621"/>
      <c r="AY81" s="621"/>
      <c r="AZ81" s="621"/>
      <c r="BA81" s="621"/>
      <c r="BB81" s="621"/>
      <c r="BC81" s="621"/>
      <c r="BD81" s="621"/>
      <c r="BE81" s="621"/>
      <c r="BF81" s="621"/>
      <c r="BG81" s="621"/>
      <c r="BH81" s="621"/>
      <c r="BI81" s="621"/>
      <c r="BJ81" s="621"/>
      <c r="BK81" s="621"/>
      <c r="BL81" s="621"/>
      <c r="BM81" s="621"/>
      <c r="BN81" s="621"/>
      <c r="BO81" s="621"/>
      <c r="BP81" s="1495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4">
        <v>1</v>
      </c>
      <c r="CO81" s="48"/>
      <c r="CP81" s="48"/>
    </row>
    <row r="82" spans="1:94" s="438" customFormat="1" ht="21" customHeight="1" thickBot="1" x14ac:dyDescent="0.3">
      <c r="A82"/>
      <c r="B82" s="196" t="str">
        <f t="shared" si="10"/>
        <v>►</v>
      </c>
      <c r="C82" s="320" t="str">
        <f>C51</f>
        <v>Dessert assiette.C.Chiboust pamplemousse.Recette mère ►.M.Mille-feuille meringue et chiboust pamplemousse aux fraises des bois</v>
      </c>
      <c r="D82" s="320">
        <f>D51</f>
        <v>18</v>
      </c>
      <c r="E82" s="320" t="str">
        <f>E51</f>
        <v>assiettes</v>
      </c>
      <c r="F82" s="324"/>
      <c r="G82" s="270"/>
      <c r="H82" s="270"/>
      <c r="I82" s="270"/>
      <c r="J82" s="270"/>
      <c r="K82" s="270"/>
      <c r="L82" s="329"/>
      <c r="M82" s="1471" t="s">
        <v>6</v>
      </c>
      <c r="N82" s="2469"/>
      <c r="O82" s="2461"/>
      <c r="P82" s="2468"/>
      <c r="Q82" s="2468"/>
      <c r="R82" s="2462"/>
      <c r="S82" s="2462"/>
      <c r="T82" s="2462"/>
      <c r="U82" s="2465"/>
      <c r="V82" s="2466"/>
      <c r="W82" s="2467"/>
      <c r="X82" s="2471"/>
      <c r="Y82" s="1471" t="s">
        <v>6</v>
      </c>
      <c r="Z82" s="2469"/>
      <c r="AA82" s="2461"/>
      <c r="AB82" s="2468"/>
      <c r="AC82" s="2468"/>
      <c r="AD82" s="2462"/>
      <c r="AE82" s="2462"/>
      <c r="AF82" s="2462"/>
      <c r="AG82" s="2465"/>
      <c r="AH82" s="2466"/>
      <c r="AI82" s="2467"/>
      <c r="AJ82" s="2471"/>
      <c r="AK82" s="1471" t="s">
        <v>6</v>
      </c>
      <c r="AM82"/>
      <c r="AN82" s="31"/>
      <c r="AO82" s="1495"/>
      <c r="AP82" s="3565" t="s">
        <v>1503</v>
      </c>
      <c r="AQ82" s="3565"/>
      <c r="AR82" s="621"/>
      <c r="AS82" s="3492" t="s">
        <v>1504</v>
      </c>
      <c r="AT82" s="3492"/>
      <c r="AU82" s="621"/>
      <c r="AV82" s="621"/>
      <c r="AW82" s="621"/>
      <c r="AX82" s="621"/>
      <c r="AY82" s="621"/>
      <c r="AZ82" s="621"/>
      <c r="BA82" s="621"/>
      <c r="BB82" s="621"/>
      <c r="BC82" s="621"/>
      <c r="BD82" s="621"/>
      <c r="BE82" s="3525" t="s">
        <v>1505</v>
      </c>
      <c r="BF82" s="3525"/>
      <c r="BG82" s="621"/>
      <c r="BH82" s="3533" t="s">
        <v>1475</v>
      </c>
      <c r="BI82" s="3533"/>
      <c r="BJ82" s="621"/>
      <c r="BK82" s="3535" t="s">
        <v>1506</v>
      </c>
      <c r="BL82" s="3535"/>
      <c r="BM82" s="621"/>
      <c r="BN82" s="3531" t="s">
        <v>1507</v>
      </c>
      <c r="BO82" s="3531"/>
      <c r="BP82" s="1495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4">
        <v>1</v>
      </c>
      <c r="CO82" s="48"/>
      <c r="CP82" s="48"/>
    </row>
    <row r="83" spans="1:94" s="438" customFormat="1" ht="21" customHeight="1" thickTop="1" thickBot="1" x14ac:dyDescent="0.3">
      <c r="A83"/>
      <c r="B83" s="376" t="s">
        <v>18</v>
      </c>
      <c r="C83" s="320" t="str">
        <f>C51</f>
        <v>Dessert assiette.C.Chiboust pamplemousse.Recette mère ►.M.Mille-feuille meringue et chiboust pamplemousse aux fraises des bois</v>
      </c>
      <c r="D83" s="320">
        <f>D51</f>
        <v>18</v>
      </c>
      <c r="E83" s="320" t="str">
        <f>E51</f>
        <v>assiettes</v>
      </c>
      <c r="F83" s="377" t="s">
        <v>153</v>
      </c>
      <c r="G83" s="280"/>
      <c r="H83" s="280"/>
      <c r="I83" s="280"/>
      <c r="J83" s="280"/>
      <c r="K83" s="378"/>
      <c r="L83" s="379" t="s">
        <v>154</v>
      </c>
      <c r="M83" s="1471" t="s">
        <v>6</v>
      </c>
      <c r="N83" s="2469"/>
      <c r="O83" s="2461"/>
      <c r="P83" s="2462"/>
      <c r="Q83" s="2463"/>
      <c r="R83" s="2464"/>
      <c r="S83" s="2464"/>
      <c r="T83" s="2464"/>
      <c r="U83" s="2465"/>
      <c r="V83" s="2466"/>
      <c r="W83" s="2467"/>
      <c r="X83" s="2470"/>
      <c r="Y83" s="1471" t="s">
        <v>6</v>
      </c>
      <c r="Z83" s="2469"/>
      <c r="AA83" s="2461"/>
      <c r="AB83" s="2462"/>
      <c r="AC83" s="2463"/>
      <c r="AD83" s="2464"/>
      <c r="AE83" s="2464"/>
      <c r="AF83" s="2464"/>
      <c r="AG83" s="2465"/>
      <c r="AH83" s="2466"/>
      <c r="AI83" s="2467"/>
      <c r="AJ83" s="2470"/>
      <c r="AK83" s="1471" t="s">
        <v>6</v>
      </c>
      <c r="AM83" s="1707" t="s">
        <v>65</v>
      </c>
      <c r="AN83" s="31"/>
      <c r="AO83" s="1495"/>
      <c r="AP83" s="3566"/>
      <c r="AQ83" s="3566"/>
      <c r="AR83" s="621"/>
      <c r="AS83" s="3493"/>
      <c r="AT83" s="3493"/>
      <c r="AU83" s="621"/>
      <c r="AV83" s="621"/>
      <c r="AW83" s="621"/>
      <c r="AX83" s="621"/>
      <c r="AY83" s="621"/>
      <c r="AZ83" s="621"/>
      <c r="BA83" s="621"/>
      <c r="BB83" s="621"/>
      <c r="BC83" s="621"/>
      <c r="BD83" s="621"/>
      <c r="BE83" s="3526"/>
      <c r="BF83" s="3526"/>
      <c r="BG83" s="621"/>
      <c r="BH83" s="3534"/>
      <c r="BI83" s="3534"/>
      <c r="BJ83" s="621"/>
      <c r="BK83" s="3536"/>
      <c r="BL83" s="3536"/>
      <c r="BM83" s="621"/>
      <c r="BN83" s="3532"/>
      <c r="BO83" s="3532"/>
      <c r="BP83" s="1495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4">
        <v>1</v>
      </c>
      <c r="CO83" s="48"/>
      <c r="CP83" s="48"/>
    </row>
    <row r="84" spans="1:94" s="438" customFormat="1" ht="21" customHeight="1" thickTop="1" thickBot="1" x14ac:dyDescent="0.3">
      <c r="A84"/>
      <c r="B84" s="376" t="s">
        <v>18</v>
      </c>
      <c r="C84" s="320" t="str">
        <f>C51</f>
        <v>Dessert assiette.C.Chiboust pamplemousse.Recette mère ►.M.Mille-feuille meringue et chiboust pamplemousse aux fraises des bois</v>
      </c>
      <c r="D84" s="320">
        <f>D51</f>
        <v>18</v>
      </c>
      <c r="E84" s="320" t="str">
        <f>E51</f>
        <v>assiettes</v>
      </c>
      <c r="F84" s="381"/>
      <c r="G84" s="287"/>
      <c r="H84" s="287"/>
      <c r="I84" s="287"/>
      <c r="J84" s="287"/>
      <c r="K84" s="382"/>
      <c r="L84" s="383" t="s">
        <v>155</v>
      </c>
      <c r="M84" s="1471" t="s">
        <v>6</v>
      </c>
      <c r="N84" s="2469"/>
      <c r="O84" s="2461"/>
      <c r="P84" s="2468"/>
      <c r="Q84" s="2468"/>
      <c r="R84" s="2462"/>
      <c r="S84" s="2462"/>
      <c r="T84" s="2462"/>
      <c r="U84" s="2465"/>
      <c r="V84" s="2466"/>
      <c r="W84" s="2467"/>
      <c r="X84" s="2471"/>
      <c r="Y84" s="1471" t="s">
        <v>6</v>
      </c>
      <c r="Z84" s="2469"/>
      <c r="AA84" s="2461"/>
      <c r="AB84" s="2468"/>
      <c r="AC84" s="2468"/>
      <c r="AD84" s="2462"/>
      <c r="AE84" s="2462"/>
      <c r="AF84" s="2462"/>
      <c r="AG84" s="2465"/>
      <c r="AH84" s="2466"/>
      <c r="AI84" s="2467"/>
      <c r="AJ84" s="2471"/>
      <c r="AK84" s="1471" t="s">
        <v>6</v>
      </c>
      <c r="AM84" s="473" t="s">
        <v>252</v>
      </c>
      <c r="AN84" s="31"/>
      <c r="AO84" s="1495"/>
      <c r="AP84" s="621"/>
      <c r="AQ84" s="621"/>
      <c r="AR84" s="621"/>
      <c r="AS84" s="621"/>
      <c r="AT84" s="621"/>
      <c r="AU84" s="621"/>
      <c r="AV84" s="621"/>
      <c r="AW84" s="621"/>
      <c r="AX84" s="621"/>
      <c r="AY84" s="621"/>
      <c r="AZ84" s="621"/>
      <c r="BA84" s="621"/>
      <c r="BB84" s="621"/>
      <c r="BC84" s="621"/>
      <c r="BD84" s="621"/>
      <c r="BE84" s="621"/>
      <c r="BF84" s="621"/>
      <c r="BG84" s="621"/>
      <c r="BH84" s="621"/>
      <c r="BI84" s="621"/>
      <c r="BJ84" s="621"/>
      <c r="BK84" s="621"/>
      <c r="BL84" s="621"/>
      <c r="BM84" s="621"/>
      <c r="BN84" s="621"/>
      <c r="BO84" s="621"/>
      <c r="BP84" s="1495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4">
        <v>1</v>
      </c>
      <c r="CO84" s="48"/>
      <c r="CP84" s="48"/>
    </row>
    <row r="85" spans="1:94" s="438" customFormat="1" ht="21" customHeight="1" x14ac:dyDescent="0.25">
      <c r="A85"/>
      <c r="B85" s="376" t="s">
        <v>18</v>
      </c>
      <c r="C85" s="320" t="str">
        <f>C51</f>
        <v>Dessert assiette.C.Chiboust pamplemousse.Recette mère ►.M.Mille-feuille meringue et chiboust pamplemousse aux fraises des bois</v>
      </c>
      <c r="D85" s="320">
        <f>D51</f>
        <v>18</v>
      </c>
      <c r="E85" s="320" t="str">
        <f>E51</f>
        <v>assiettes</v>
      </c>
      <c r="F85" s="387"/>
      <c r="G85" s="287"/>
      <c r="H85" s="287"/>
      <c r="I85" s="287"/>
      <c r="J85" s="287"/>
      <c r="K85" s="382"/>
      <c r="L85" s="383" t="s">
        <v>156</v>
      </c>
      <c r="M85" s="1471" t="s">
        <v>6</v>
      </c>
      <c r="N85" s="2469"/>
      <c r="O85" s="2461"/>
      <c r="P85" s="2462"/>
      <c r="Q85" s="2463"/>
      <c r="R85" s="2464"/>
      <c r="S85" s="2464"/>
      <c r="T85" s="2464"/>
      <c r="U85" s="2465"/>
      <c r="V85" s="2466"/>
      <c r="W85" s="2467"/>
      <c r="X85" s="2470"/>
      <c r="Y85" s="1471" t="s">
        <v>6</v>
      </c>
      <c r="Z85" s="2469"/>
      <c r="AA85" s="2461"/>
      <c r="AB85" s="2462"/>
      <c r="AC85" s="2463"/>
      <c r="AD85" s="2464"/>
      <c r="AE85" s="2464"/>
      <c r="AF85" s="2464"/>
      <c r="AG85" s="2465"/>
      <c r="AH85" s="2466"/>
      <c r="AI85" s="2467"/>
      <c r="AJ85" s="2470"/>
      <c r="AK85" s="1471" t="s">
        <v>6</v>
      </c>
      <c r="AM85" s="482" t="s">
        <v>257</v>
      </c>
      <c r="AN85" s="31"/>
      <c r="AO85" s="1495"/>
      <c r="AP85" s="3565" t="s">
        <v>1487</v>
      </c>
      <c r="AQ85" s="3565"/>
      <c r="AR85" s="621"/>
      <c r="AS85" s="3492" t="s">
        <v>1508</v>
      </c>
      <c r="AT85" s="3492"/>
      <c r="AU85" s="621"/>
      <c r="AV85" s="621"/>
      <c r="AW85" s="621"/>
      <c r="AX85" s="621"/>
      <c r="AY85" s="621"/>
      <c r="AZ85" s="621"/>
      <c r="BA85" s="621"/>
      <c r="BB85" s="621"/>
      <c r="BC85" s="621"/>
      <c r="BD85" s="621"/>
      <c r="BE85" s="3525" t="s">
        <v>1509</v>
      </c>
      <c r="BF85" s="3525"/>
      <c r="BG85" s="621"/>
      <c r="BH85" s="3533" t="s">
        <v>1510</v>
      </c>
      <c r="BI85" s="3533"/>
      <c r="BJ85" s="621"/>
      <c r="BK85" s="3535" t="s">
        <v>1511</v>
      </c>
      <c r="BL85" s="3535"/>
      <c r="BM85" s="621"/>
      <c r="BN85" s="621"/>
      <c r="BO85" s="621"/>
      <c r="BP85" s="1495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4">
        <v>1</v>
      </c>
      <c r="CO85" s="48"/>
      <c r="CP85" s="48"/>
    </row>
    <row r="86" spans="1:94" s="438" customFormat="1" ht="21" customHeight="1" x14ac:dyDescent="0.25">
      <c r="A86"/>
      <c r="B86" s="376" t="s">
        <v>18</v>
      </c>
      <c r="C86" s="320" t="str">
        <f>C51</f>
        <v>Dessert assiette.C.Chiboust pamplemousse.Recette mère ►.M.Mille-feuille meringue et chiboust pamplemousse aux fraises des bois</v>
      </c>
      <c r="D86" s="320">
        <f>D51</f>
        <v>18</v>
      </c>
      <c r="E86" s="320" t="str">
        <f>E51</f>
        <v>assiettes</v>
      </c>
      <c r="F86" s="293"/>
      <c r="G86" s="293"/>
      <c r="H86" s="293" t="s">
        <v>152</v>
      </c>
      <c r="I86" s="294"/>
      <c r="J86" s="392"/>
      <c r="K86" s="392"/>
      <c r="L86" s="393"/>
      <c r="M86" s="1471" t="s">
        <v>6</v>
      </c>
      <c r="N86" s="2469"/>
      <c r="O86" s="2461"/>
      <c r="P86" s="2468"/>
      <c r="Q86" s="2468"/>
      <c r="R86" s="2462"/>
      <c r="S86" s="2462"/>
      <c r="T86" s="2462"/>
      <c r="U86" s="2465"/>
      <c r="V86" s="2466"/>
      <c r="W86" s="2467"/>
      <c r="X86" s="2471"/>
      <c r="Y86" s="1471" t="s">
        <v>6</v>
      </c>
      <c r="Z86" s="2469"/>
      <c r="AA86" s="2461"/>
      <c r="AB86" s="2468"/>
      <c r="AC86" s="2468"/>
      <c r="AD86" s="2462"/>
      <c r="AE86" s="2462"/>
      <c r="AF86" s="2462"/>
      <c r="AG86" s="2465"/>
      <c r="AH86" s="2466"/>
      <c r="AI86" s="2467"/>
      <c r="AJ86" s="2471"/>
      <c r="AK86" s="1471" t="s">
        <v>6</v>
      </c>
      <c r="AM86" s="229" t="s">
        <v>41</v>
      </c>
      <c r="AN86" s="31"/>
      <c r="AO86" s="1495"/>
      <c r="AP86" s="3566"/>
      <c r="AQ86" s="3566"/>
      <c r="AR86" s="621"/>
      <c r="AS86" s="3493"/>
      <c r="AT86" s="3493"/>
      <c r="AU86" s="621"/>
      <c r="AV86" s="621"/>
      <c r="AW86" s="621"/>
      <c r="AX86" s="621"/>
      <c r="AY86" s="621"/>
      <c r="AZ86" s="621"/>
      <c r="BA86" s="621"/>
      <c r="BB86" s="621"/>
      <c r="BC86" s="621"/>
      <c r="BD86" s="621"/>
      <c r="BE86" s="3526"/>
      <c r="BF86" s="3526"/>
      <c r="BG86" s="621"/>
      <c r="BH86" s="3534"/>
      <c r="BI86" s="3534"/>
      <c r="BJ86" s="621"/>
      <c r="BK86" s="3536"/>
      <c r="BL86" s="3536"/>
      <c r="BM86" s="621"/>
      <c r="BN86" s="621"/>
      <c r="BO86" s="621"/>
      <c r="BP86" s="1495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4">
        <v>1</v>
      </c>
      <c r="CO86" s="48"/>
      <c r="CP86" s="48"/>
    </row>
    <row r="87" spans="1:94" s="438" customFormat="1" ht="21" customHeight="1" thickBot="1" x14ac:dyDescent="0.3">
      <c r="A87"/>
      <c r="B87" s="397" t="s">
        <v>18</v>
      </c>
      <c r="C87" s="398" t="str">
        <f>C51</f>
        <v>Dessert assiette.C.Chiboust pamplemousse.Recette mère ►.M.Mille-feuille meringue et chiboust pamplemousse aux fraises des bois</v>
      </c>
      <c r="D87" s="398">
        <f>D51</f>
        <v>18</v>
      </c>
      <c r="E87" s="398" t="str">
        <f>E51</f>
        <v>assiettes</v>
      </c>
      <c r="F87" s="399" t="s">
        <v>150</v>
      </c>
      <c r="G87" s="298"/>
      <c r="H87" s="299"/>
      <c r="I87" s="300"/>
      <c r="J87" s="299"/>
      <c r="K87" s="299"/>
      <c r="L87" s="400"/>
      <c r="M87" s="1471" t="s">
        <v>6</v>
      </c>
      <c r="N87" s="2469"/>
      <c r="O87" s="2461"/>
      <c r="P87" s="2462"/>
      <c r="Q87" s="2463"/>
      <c r="R87" s="2464"/>
      <c r="S87" s="2464"/>
      <c r="T87" s="2464"/>
      <c r="U87" s="2465"/>
      <c r="V87" s="2466"/>
      <c r="W87" s="2467"/>
      <c r="X87" s="2470"/>
      <c r="Y87" s="1471" t="s">
        <v>6</v>
      </c>
      <c r="Z87" s="2469"/>
      <c r="AA87" s="2461"/>
      <c r="AB87" s="2462"/>
      <c r="AC87" s="2463"/>
      <c r="AD87" s="2464"/>
      <c r="AE87" s="2464"/>
      <c r="AF87" s="2464"/>
      <c r="AG87" s="2465"/>
      <c r="AH87" s="2466"/>
      <c r="AI87" s="2467"/>
      <c r="AJ87" s="2470"/>
      <c r="AK87" s="1471" t="s">
        <v>6</v>
      </c>
      <c r="AM87" s="486" t="s">
        <v>47</v>
      </c>
      <c r="AN87" s="31"/>
      <c r="AO87" s="1495"/>
      <c r="AP87" s="621"/>
      <c r="AQ87" s="621"/>
      <c r="AR87" s="621"/>
      <c r="AS87" s="621"/>
      <c r="AT87" s="621"/>
      <c r="AU87" s="621"/>
      <c r="AV87" s="621"/>
      <c r="AW87" s="621"/>
      <c r="AX87" s="621"/>
      <c r="AY87" s="621"/>
      <c r="AZ87" s="621"/>
      <c r="BA87" s="621"/>
      <c r="BB87" s="621"/>
      <c r="BC87" s="621"/>
      <c r="BD87" s="621"/>
      <c r="BE87" s="621"/>
      <c r="BF87" s="621"/>
      <c r="BG87" s="621"/>
      <c r="BH87" s="621"/>
      <c r="BI87" s="621"/>
      <c r="BJ87" s="621"/>
      <c r="BK87" s="621"/>
      <c r="BL87" s="621"/>
      <c r="BM87" s="621"/>
      <c r="BN87" s="621"/>
      <c r="BO87" s="621"/>
      <c r="BP87" s="1495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4">
        <v>1</v>
      </c>
      <c r="CO87" s="48"/>
      <c r="CP87" s="48"/>
    </row>
    <row r="88" spans="1:94" s="438" customFormat="1" ht="21" customHeight="1" x14ac:dyDescent="0.25">
      <c r="A88"/>
      <c r="B88" s="1456" t="s">
        <v>18</v>
      </c>
      <c r="C88" s="1457"/>
      <c r="D88" s="1457"/>
      <c r="E88" s="1457"/>
      <c r="F88" s="1458" t="s">
        <v>2199</v>
      </c>
      <c r="G88" s="1458"/>
      <c r="H88" s="1458"/>
      <c r="I88" s="1458"/>
      <c r="J88" s="1458"/>
      <c r="K88" s="1458"/>
      <c r="L88" s="2460" t="s">
        <v>218</v>
      </c>
      <c r="M88" s="1471" t="s">
        <v>6</v>
      </c>
      <c r="N88" s="2469"/>
      <c r="O88" s="2461"/>
      <c r="P88" s="2468"/>
      <c r="Q88" s="2468"/>
      <c r="R88" s="2462"/>
      <c r="S88" s="2462"/>
      <c r="T88" s="2462"/>
      <c r="U88" s="2465"/>
      <c r="V88" s="2466"/>
      <c r="W88" s="2467"/>
      <c r="X88" s="2471"/>
      <c r="Y88" s="1471" t="s">
        <v>6</v>
      </c>
      <c r="Z88" s="2469"/>
      <c r="AA88" s="2461"/>
      <c r="AB88" s="2468"/>
      <c r="AC88" s="2468"/>
      <c r="AD88" s="2462"/>
      <c r="AE88" s="2462"/>
      <c r="AF88" s="2462"/>
      <c r="AG88" s="2465"/>
      <c r="AH88" s="2466"/>
      <c r="AI88" s="2467"/>
      <c r="AJ88" s="2471"/>
      <c r="AK88" s="1471" t="s">
        <v>6</v>
      </c>
      <c r="AM88" s="496" t="s">
        <v>118</v>
      </c>
      <c r="AN88" s="31"/>
      <c r="AO88" s="1495"/>
      <c r="AP88" s="3565" t="s">
        <v>1414</v>
      </c>
      <c r="AQ88" s="3565"/>
      <c r="AR88" s="621"/>
      <c r="AS88" s="3492" t="s">
        <v>1512</v>
      </c>
      <c r="AT88" s="3492"/>
      <c r="AU88" s="621"/>
      <c r="AV88" s="621"/>
      <c r="AW88" s="621"/>
      <c r="AX88" s="621"/>
      <c r="AY88" s="621"/>
      <c r="AZ88" s="621"/>
      <c r="BA88" s="621"/>
      <c r="BB88" s="621"/>
      <c r="BC88" s="621"/>
      <c r="BD88" s="621"/>
      <c r="BE88" s="3525" t="s">
        <v>1513</v>
      </c>
      <c r="BF88" s="3525"/>
      <c r="BG88" s="621"/>
      <c r="BH88" s="3533" t="s">
        <v>1482</v>
      </c>
      <c r="BI88" s="3533"/>
      <c r="BJ88" s="621"/>
      <c r="BK88" s="3535" t="s">
        <v>1514</v>
      </c>
      <c r="BL88" s="3535"/>
      <c r="BM88" s="621"/>
      <c r="BN88" s="621"/>
      <c r="BO88" s="621"/>
      <c r="BP88" s="1495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4">
        <v>1</v>
      </c>
      <c r="CO88" s="48"/>
      <c r="CP88" s="48"/>
    </row>
    <row r="89" spans="1:94" s="438" customFormat="1" ht="21" customHeight="1" x14ac:dyDescent="0.25">
      <c r="A89"/>
      <c r="B89" s="2469"/>
      <c r="C89" s="2461"/>
      <c r="D89" s="2462"/>
      <c r="E89" s="2463"/>
      <c r="F89" s="2464"/>
      <c r="G89" s="2465"/>
      <c r="H89" s="2465"/>
      <c r="I89" s="2465"/>
      <c r="J89" s="2466"/>
      <c r="K89" s="2467"/>
      <c r="L89" s="2470"/>
      <c r="M89" s="1471" t="s">
        <v>6</v>
      </c>
      <c r="N89" s="2469"/>
      <c r="O89" s="2461"/>
      <c r="P89" s="2462"/>
      <c r="Q89" s="2463"/>
      <c r="R89" s="2464"/>
      <c r="S89" s="2464"/>
      <c r="T89" s="2464"/>
      <c r="U89" s="2465"/>
      <c r="V89" s="2466"/>
      <c r="W89" s="2467"/>
      <c r="X89" s="2470"/>
      <c r="Y89" s="1471" t="s">
        <v>6</v>
      </c>
      <c r="Z89" s="2469"/>
      <c r="AA89" s="2461"/>
      <c r="AB89" s="2462"/>
      <c r="AC89" s="2463"/>
      <c r="AD89" s="2464"/>
      <c r="AE89" s="2464"/>
      <c r="AF89" s="2464"/>
      <c r="AG89" s="2465"/>
      <c r="AH89" s="2466"/>
      <c r="AI89" s="2467"/>
      <c r="AJ89" s="2470"/>
      <c r="AK89" s="1471" t="s">
        <v>6</v>
      </c>
      <c r="AM89" s="496" t="s">
        <v>107</v>
      </c>
      <c r="AN89" s="31"/>
      <c r="AO89" s="1495"/>
      <c r="AP89" s="3566"/>
      <c r="AQ89" s="3566"/>
      <c r="AR89" s="621"/>
      <c r="AS89" s="3493"/>
      <c r="AT89" s="3493"/>
      <c r="AU89" s="621"/>
      <c r="AV89" s="621"/>
      <c r="AW89" s="621"/>
      <c r="AX89" s="621"/>
      <c r="AY89" s="621"/>
      <c r="AZ89" s="621"/>
      <c r="BA89" s="621"/>
      <c r="BB89" s="621"/>
      <c r="BC89" s="621"/>
      <c r="BD89" s="621"/>
      <c r="BE89" s="3526"/>
      <c r="BF89" s="3526"/>
      <c r="BG89" s="621"/>
      <c r="BH89" s="3534"/>
      <c r="BI89" s="3534"/>
      <c r="BJ89" s="621"/>
      <c r="BK89" s="3536"/>
      <c r="BL89" s="3536"/>
      <c r="BM89" s="621"/>
      <c r="BN89" s="621"/>
      <c r="BO89" s="621"/>
      <c r="BP89" s="1495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4">
        <v>1</v>
      </c>
      <c r="CO89" s="48"/>
      <c r="CP89" s="48"/>
    </row>
    <row r="90" spans="1:94" s="438" customFormat="1" ht="21" customHeight="1" thickBot="1" x14ac:dyDescent="0.3">
      <c r="A90"/>
      <c r="B90" s="2469"/>
      <c r="C90" s="2461"/>
      <c r="D90" s="2468"/>
      <c r="E90" s="2468"/>
      <c r="F90" s="2462"/>
      <c r="G90" s="2465"/>
      <c r="H90" s="2465"/>
      <c r="I90" s="2465"/>
      <c r="J90" s="2466"/>
      <c r="K90" s="2467"/>
      <c r="L90" s="2471"/>
      <c r="M90" s="1471" t="s">
        <v>6</v>
      </c>
      <c r="N90" s="2469"/>
      <c r="O90" s="2461"/>
      <c r="P90" s="2468"/>
      <c r="Q90" s="2468"/>
      <c r="R90" s="2462"/>
      <c r="S90" s="2462"/>
      <c r="T90" s="2462"/>
      <c r="U90" s="2465"/>
      <c r="V90" s="2466"/>
      <c r="W90" s="2467"/>
      <c r="X90" s="2471"/>
      <c r="Y90" s="1471" t="s">
        <v>6</v>
      </c>
      <c r="Z90" s="2469"/>
      <c r="AA90" s="2461"/>
      <c r="AB90" s="2468"/>
      <c r="AC90" s="2468"/>
      <c r="AD90" s="2462"/>
      <c r="AE90" s="2462"/>
      <c r="AF90" s="2462"/>
      <c r="AG90" s="2465"/>
      <c r="AH90" s="2466"/>
      <c r="AI90" s="2467"/>
      <c r="AJ90" s="2471"/>
      <c r="AK90" s="1471" t="s">
        <v>6</v>
      </c>
      <c r="AM90" s="496" t="s">
        <v>117</v>
      </c>
      <c r="AN90" s="31"/>
      <c r="AO90" s="1495"/>
      <c r="AP90" s="621"/>
      <c r="AQ90" s="621"/>
      <c r="AR90" s="621"/>
      <c r="AS90" s="621"/>
      <c r="AT90" s="621"/>
      <c r="AU90" s="621"/>
      <c r="AV90" s="621"/>
      <c r="AW90" s="621"/>
      <c r="AX90" s="621"/>
      <c r="AY90" s="621"/>
      <c r="AZ90" s="621"/>
      <c r="BA90" s="621"/>
      <c r="BB90" s="621"/>
      <c r="BC90" s="621"/>
      <c r="BD90" s="621"/>
      <c r="BE90" s="621"/>
      <c r="BF90" s="621"/>
      <c r="BG90" s="621"/>
      <c r="BH90" s="621"/>
      <c r="BI90" s="621"/>
      <c r="BJ90" s="621"/>
      <c r="BK90" s="621"/>
      <c r="BL90" s="621"/>
      <c r="BM90" s="621"/>
      <c r="BN90" s="621"/>
      <c r="BO90" s="621"/>
      <c r="BP90" s="1495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4">
        <v>1</v>
      </c>
      <c r="CO90" s="48"/>
      <c r="CP90" s="48"/>
    </row>
    <row r="91" spans="1:94" s="438" customFormat="1" ht="21" customHeight="1" x14ac:dyDescent="0.25">
      <c r="A91"/>
      <c r="B91" s="2469"/>
      <c r="C91" s="2461"/>
      <c r="D91" s="2462"/>
      <c r="E91" s="2463"/>
      <c r="F91" s="2464"/>
      <c r="G91" s="2465"/>
      <c r="H91" s="2465"/>
      <c r="I91" s="2465"/>
      <c r="J91" s="2466"/>
      <c r="K91" s="2467"/>
      <c r="L91" s="2470"/>
      <c r="M91" s="1471" t="s">
        <v>6</v>
      </c>
      <c r="N91" s="2469"/>
      <c r="O91" s="2461"/>
      <c r="P91" s="2462"/>
      <c r="Q91" s="2463"/>
      <c r="R91" s="2464"/>
      <c r="S91" s="2464"/>
      <c r="T91" s="2464"/>
      <c r="U91" s="2465"/>
      <c r="V91" s="2466"/>
      <c r="W91" s="2467"/>
      <c r="X91" s="2470"/>
      <c r="Y91" s="1471" t="s">
        <v>6</v>
      </c>
      <c r="Z91" s="2469"/>
      <c r="AA91" s="2461"/>
      <c r="AB91" s="2462"/>
      <c r="AC91" s="2463"/>
      <c r="AD91" s="2464"/>
      <c r="AE91" s="2464"/>
      <c r="AF91" s="2464"/>
      <c r="AG91" s="2465"/>
      <c r="AH91" s="2466"/>
      <c r="AI91" s="2467"/>
      <c r="AJ91" s="2470"/>
      <c r="AK91" s="1471" t="s">
        <v>6</v>
      </c>
      <c r="AM91" s="496" t="s">
        <v>92</v>
      </c>
      <c r="AN91" s="31"/>
      <c r="AO91" s="1495"/>
      <c r="AP91" s="3565" t="s">
        <v>1515</v>
      </c>
      <c r="AQ91" s="3565"/>
      <c r="AR91" s="621"/>
      <c r="AS91" s="3492" t="s">
        <v>1516</v>
      </c>
      <c r="AT91" s="3492"/>
      <c r="AU91" s="621"/>
      <c r="AV91" s="621"/>
      <c r="AW91" s="621"/>
      <c r="AX91" s="621"/>
      <c r="AY91" s="621"/>
      <c r="AZ91" s="621"/>
      <c r="BA91" s="621"/>
      <c r="BB91" s="621"/>
      <c r="BC91" s="621"/>
      <c r="BD91" s="621"/>
      <c r="BE91" s="621"/>
      <c r="BF91" s="621"/>
      <c r="BG91" s="621"/>
      <c r="BH91" s="3533" t="s">
        <v>1489</v>
      </c>
      <c r="BI91" s="3533"/>
      <c r="BJ91" s="621"/>
      <c r="BK91" s="3535" t="s">
        <v>1517</v>
      </c>
      <c r="BL91" s="3535"/>
      <c r="BM91" s="621"/>
      <c r="BN91" s="621"/>
      <c r="BO91" s="621"/>
      <c r="BP91" s="1495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4">
        <v>1</v>
      </c>
      <c r="CO91" s="48"/>
      <c r="CP91" s="48"/>
    </row>
    <row r="92" spans="1:94" s="438" customFormat="1" ht="21" customHeight="1" x14ac:dyDescent="0.25">
      <c r="A92"/>
      <c r="B92" s="2469"/>
      <c r="C92" s="2461"/>
      <c r="D92" s="2468"/>
      <c r="E92" s="2468"/>
      <c r="F92" s="2462"/>
      <c r="G92" s="2465"/>
      <c r="H92" s="2465"/>
      <c r="I92" s="2465"/>
      <c r="J92" s="2466"/>
      <c r="K92" s="2467"/>
      <c r="L92" s="2471"/>
      <c r="M92" s="1471" t="s">
        <v>6</v>
      </c>
      <c r="N92" s="2469"/>
      <c r="O92" s="2461"/>
      <c r="P92" s="2468"/>
      <c r="Q92" s="2468"/>
      <c r="R92" s="2462"/>
      <c r="S92" s="2462"/>
      <c r="T92" s="2462"/>
      <c r="U92" s="2465"/>
      <c r="V92" s="2466"/>
      <c r="W92" s="2467"/>
      <c r="X92" s="2471"/>
      <c r="Y92" s="1471" t="s">
        <v>6</v>
      </c>
      <c r="Z92" s="2469"/>
      <c r="AA92" s="2461"/>
      <c r="AB92" s="2468"/>
      <c r="AC92" s="2468"/>
      <c r="AD92" s="2462"/>
      <c r="AE92" s="2462"/>
      <c r="AF92" s="2462"/>
      <c r="AG92" s="2465"/>
      <c r="AH92" s="2466"/>
      <c r="AI92" s="2467"/>
      <c r="AJ92" s="2471"/>
      <c r="AK92" s="1471" t="s">
        <v>6</v>
      </c>
      <c r="AM92" s="489" t="s">
        <v>123</v>
      </c>
      <c r="AN92" s="31"/>
      <c r="AO92" s="1495"/>
      <c r="AP92" s="3566"/>
      <c r="AQ92" s="3566"/>
      <c r="AR92" s="621"/>
      <c r="AS92" s="3493"/>
      <c r="AT92" s="3493"/>
      <c r="AU92" s="621"/>
      <c r="AV92" s="621"/>
      <c r="AW92" s="621"/>
      <c r="AX92" s="621"/>
      <c r="AY92" s="621"/>
      <c r="AZ92" s="621"/>
      <c r="BA92" s="621"/>
      <c r="BB92" s="621"/>
      <c r="BC92" s="621"/>
      <c r="BD92" s="621"/>
      <c r="BE92" s="621"/>
      <c r="BF92" s="621"/>
      <c r="BG92" s="621"/>
      <c r="BH92" s="3534"/>
      <c r="BI92" s="3534"/>
      <c r="BJ92" s="621"/>
      <c r="BK92" s="3536"/>
      <c r="BL92" s="3536"/>
      <c r="BM92" s="621"/>
      <c r="BN92" s="621"/>
      <c r="BO92" s="621"/>
      <c r="BP92" s="1495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4">
        <v>1</v>
      </c>
      <c r="CO92" s="48"/>
      <c r="CP92" s="48"/>
    </row>
    <row r="93" spans="1:94" s="438" customFormat="1" ht="21" customHeight="1" thickBot="1" x14ac:dyDescent="0.3">
      <c r="A93"/>
      <c r="B93" s="2469"/>
      <c r="C93" s="2461"/>
      <c r="D93" s="2462"/>
      <c r="E93" s="2463"/>
      <c r="F93" s="2464"/>
      <c r="G93" s="2465"/>
      <c r="H93" s="2465"/>
      <c r="I93" s="2465"/>
      <c r="J93" s="2466"/>
      <c r="K93" s="2467"/>
      <c r="L93" s="2470"/>
      <c r="M93" s="1471" t="s">
        <v>6</v>
      </c>
      <c r="N93" s="2469"/>
      <c r="O93" s="2461"/>
      <c r="P93" s="2462"/>
      <c r="Q93" s="2463"/>
      <c r="R93" s="2464"/>
      <c r="S93" s="2464"/>
      <c r="T93" s="2464"/>
      <c r="U93" s="2465"/>
      <c r="V93" s="2466"/>
      <c r="W93" s="2467"/>
      <c r="X93" s="2470"/>
      <c r="Y93" s="1471" t="s">
        <v>6</v>
      </c>
      <c r="Z93" s="2469"/>
      <c r="AA93" s="2461"/>
      <c r="AB93" s="2462"/>
      <c r="AC93" s="2463"/>
      <c r="AD93" s="2464"/>
      <c r="AE93" s="2464"/>
      <c r="AF93" s="2464"/>
      <c r="AG93" s="2465"/>
      <c r="AH93" s="2466"/>
      <c r="AI93" s="2467"/>
      <c r="AJ93" s="2470"/>
      <c r="AK93" s="1471" t="s">
        <v>6</v>
      </c>
      <c r="AM93" s="489" t="s">
        <v>120</v>
      </c>
      <c r="AN93" s="31"/>
      <c r="AO93" s="1495"/>
      <c r="AP93" s="621"/>
      <c r="AQ93" s="621"/>
      <c r="AR93" s="621"/>
      <c r="AS93" s="621"/>
      <c r="AT93" s="621"/>
      <c r="AU93" s="621"/>
      <c r="AV93" s="621"/>
      <c r="AW93" s="621"/>
      <c r="AX93" s="621"/>
      <c r="AY93" s="621"/>
      <c r="AZ93" s="621"/>
      <c r="BA93" s="621"/>
      <c r="BB93" s="621"/>
      <c r="BC93" s="621"/>
      <c r="BD93" s="621"/>
      <c r="BE93" s="621"/>
      <c r="BF93" s="621"/>
      <c r="BG93" s="621"/>
      <c r="BH93" s="621"/>
      <c r="BI93" s="621"/>
      <c r="BJ93" s="621"/>
      <c r="BK93" s="621"/>
      <c r="BL93" s="621"/>
      <c r="BM93" s="621"/>
      <c r="BN93" s="621"/>
      <c r="BO93" s="621"/>
      <c r="BP93" s="1495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4">
        <v>1</v>
      </c>
      <c r="CO93" s="48"/>
      <c r="CP93" s="48"/>
    </row>
    <row r="94" spans="1:94" s="438" customFormat="1" ht="21" customHeight="1" x14ac:dyDescent="0.25">
      <c r="A94"/>
      <c r="B94" s="2469"/>
      <c r="C94" s="2461"/>
      <c r="D94" s="2468"/>
      <c r="E94" s="2468"/>
      <c r="F94" s="2462"/>
      <c r="G94" s="2465"/>
      <c r="H94" s="2465"/>
      <c r="I94" s="2465"/>
      <c r="J94" s="2466"/>
      <c r="K94" s="2467"/>
      <c r="L94" s="2471"/>
      <c r="M94" s="1471" t="s">
        <v>6</v>
      </c>
      <c r="N94" s="2469"/>
      <c r="O94" s="2461"/>
      <c r="P94" s="2468"/>
      <c r="Q94" s="2468"/>
      <c r="R94" s="2462"/>
      <c r="S94" s="2462"/>
      <c r="T94" s="2462"/>
      <c r="U94" s="2465"/>
      <c r="V94" s="2466"/>
      <c r="W94" s="2467"/>
      <c r="X94" s="2471"/>
      <c r="Y94" s="1471" t="s">
        <v>6</v>
      </c>
      <c r="Z94" s="2469"/>
      <c r="AA94" s="2461"/>
      <c r="AB94" s="2468"/>
      <c r="AC94" s="2468"/>
      <c r="AD94" s="2462"/>
      <c r="AE94" s="2462"/>
      <c r="AF94" s="2462"/>
      <c r="AG94" s="2465"/>
      <c r="AH94" s="2466"/>
      <c r="AI94" s="2467"/>
      <c r="AJ94" s="2471"/>
      <c r="AK94" s="1471" t="s">
        <v>6</v>
      </c>
      <c r="AM94" s="495" t="s">
        <v>266</v>
      </c>
      <c r="AN94" s="31"/>
      <c r="AO94" s="1495"/>
      <c r="AP94" s="3565" t="s">
        <v>1518</v>
      </c>
      <c r="AQ94" s="3565"/>
      <c r="AR94" s="621"/>
      <c r="AS94" s="3492" t="s">
        <v>1519</v>
      </c>
      <c r="AT94" s="3492"/>
      <c r="AU94" s="621"/>
      <c r="AV94" s="621"/>
      <c r="AW94" s="621"/>
      <c r="AX94" s="621"/>
      <c r="AY94" s="621"/>
      <c r="AZ94" s="621"/>
      <c r="BA94" s="621"/>
      <c r="BB94" s="621"/>
      <c r="BC94" s="621"/>
      <c r="BD94" s="621"/>
      <c r="BE94" s="621"/>
      <c r="BF94" s="621"/>
      <c r="BG94" s="621"/>
      <c r="BH94" s="3533" t="s">
        <v>1495</v>
      </c>
      <c r="BI94" s="3533"/>
      <c r="BJ94" s="621"/>
      <c r="BK94" s="3535" t="s">
        <v>1520</v>
      </c>
      <c r="BL94" s="3535"/>
      <c r="BM94" s="621"/>
      <c r="BN94" s="621"/>
      <c r="BO94" s="621"/>
      <c r="BP94" s="1495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4">
        <v>1</v>
      </c>
      <c r="CO94" s="48"/>
      <c r="CP94" s="48"/>
    </row>
    <row r="95" spans="1:94" s="438" customFormat="1" ht="21" customHeight="1" x14ac:dyDescent="0.25">
      <c r="A95"/>
      <c r="B95" s="2469"/>
      <c r="C95" s="2461"/>
      <c r="D95" s="2462"/>
      <c r="E95" s="2463"/>
      <c r="F95" s="2464"/>
      <c r="G95" s="2465"/>
      <c r="H95" s="2465"/>
      <c r="I95" s="2465"/>
      <c r="J95" s="2466"/>
      <c r="K95" s="2467"/>
      <c r="L95" s="2470"/>
      <c r="M95" s="1471" t="s">
        <v>6</v>
      </c>
      <c r="N95" s="2469"/>
      <c r="O95" s="2461"/>
      <c r="P95" s="2462"/>
      <c r="Q95" s="2463"/>
      <c r="R95" s="2464"/>
      <c r="S95" s="2464"/>
      <c r="T95" s="2464"/>
      <c r="U95" s="2465"/>
      <c r="V95" s="2466"/>
      <c r="W95" s="2467"/>
      <c r="X95" s="2470"/>
      <c r="Y95" s="1471" t="s">
        <v>6</v>
      </c>
      <c r="Z95" s="2469"/>
      <c r="AA95" s="2461"/>
      <c r="AB95" s="2462"/>
      <c r="AC95" s="2463"/>
      <c r="AD95" s="2464"/>
      <c r="AE95" s="2464"/>
      <c r="AF95" s="2464"/>
      <c r="AG95" s="2465"/>
      <c r="AH95" s="2466"/>
      <c r="AI95" s="2467"/>
      <c r="AJ95" s="2470"/>
      <c r="AK95" s="1471" t="s">
        <v>6</v>
      </c>
      <c r="AM95" s="510" t="s">
        <v>295</v>
      </c>
      <c r="AN95" s="31"/>
      <c r="AO95" s="1495"/>
      <c r="AP95" s="3566"/>
      <c r="AQ95" s="3566"/>
      <c r="AR95" s="621"/>
      <c r="AS95" s="3493"/>
      <c r="AT95" s="3493"/>
      <c r="AU95" s="621"/>
      <c r="AV95" s="621"/>
      <c r="AW95" s="621"/>
      <c r="AX95" s="621"/>
      <c r="AY95" s="621"/>
      <c r="AZ95" s="621"/>
      <c r="BA95" s="621"/>
      <c r="BB95" s="621"/>
      <c r="BC95" s="621"/>
      <c r="BD95" s="621"/>
      <c r="BE95" s="621"/>
      <c r="BF95" s="621"/>
      <c r="BG95" s="621"/>
      <c r="BH95" s="3534"/>
      <c r="BI95" s="3534"/>
      <c r="BJ95" s="621"/>
      <c r="BK95" s="3536"/>
      <c r="BL95" s="3536"/>
      <c r="BM95" s="621"/>
      <c r="BN95" s="621"/>
      <c r="BO95" s="621"/>
      <c r="BP95" s="1495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4">
        <v>1</v>
      </c>
      <c r="CO95" s="48"/>
      <c r="CP95" s="48"/>
    </row>
    <row r="96" spans="1:94" s="438" customFormat="1" ht="21" customHeight="1" thickBot="1" x14ac:dyDescent="0.3">
      <c r="A96"/>
      <c r="B96" s="2469"/>
      <c r="C96" s="2461"/>
      <c r="D96" s="2468"/>
      <c r="E96" s="2468"/>
      <c r="F96" s="2462"/>
      <c r="G96" s="2465"/>
      <c r="H96" s="2465"/>
      <c r="I96" s="2465"/>
      <c r="J96" s="2466"/>
      <c r="K96" s="2467"/>
      <c r="L96" s="2471"/>
      <c r="M96" s="1471" t="s">
        <v>6</v>
      </c>
      <c r="N96" s="2469"/>
      <c r="O96" s="2461"/>
      <c r="P96" s="2468"/>
      <c r="Q96" s="2468"/>
      <c r="R96" s="2462"/>
      <c r="S96" s="2462"/>
      <c r="T96" s="2462"/>
      <c r="U96" s="2465"/>
      <c r="V96" s="2466"/>
      <c r="W96" s="2467"/>
      <c r="X96" s="2471"/>
      <c r="Y96" s="1471" t="s">
        <v>6</v>
      </c>
      <c r="Z96" s="2469"/>
      <c r="AA96" s="2461"/>
      <c r="AB96" s="2468"/>
      <c r="AC96" s="2468"/>
      <c r="AD96" s="2462"/>
      <c r="AE96" s="2462"/>
      <c r="AF96" s="2462"/>
      <c r="AG96" s="2465"/>
      <c r="AH96" s="2466"/>
      <c r="AI96" s="2467"/>
      <c r="AJ96" s="2471"/>
      <c r="AK96" s="1471" t="s">
        <v>6</v>
      </c>
      <c r="AM96" s="489" t="s">
        <v>139</v>
      </c>
      <c r="AN96" s="31"/>
      <c r="AO96" s="1495"/>
      <c r="AP96" s="621"/>
      <c r="AQ96" s="621"/>
      <c r="AR96" s="621"/>
      <c r="AS96" s="621"/>
      <c r="AT96" s="621"/>
      <c r="AU96" s="621"/>
      <c r="AV96" s="621"/>
      <c r="AW96" s="621"/>
      <c r="AX96" s="621"/>
      <c r="AY96" s="621"/>
      <c r="AZ96" s="621"/>
      <c r="BA96" s="621"/>
      <c r="BB96" s="621"/>
      <c r="BC96" s="621"/>
      <c r="BD96" s="621"/>
      <c r="BE96" s="621"/>
      <c r="BF96" s="621"/>
      <c r="BG96" s="621"/>
      <c r="BH96" s="621"/>
      <c r="BI96" s="621"/>
      <c r="BJ96" s="621"/>
      <c r="BK96" s="621"/>
      <c r="BL96" s="621"/>
      <c r="BM96" s="621"/>
      <c r="BN96" s="621"/>
      <c r="BO96" s="621"/>
      <c r="BP96" s="1495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4">
        <v>1</v>
      </c>
      <c r="CO96" s="48"/>
      <c r="CP96" s="48"/>
    </row>
    <row r="97" spans="1:94" s="438" customFormat="1" ht="21" customHeight="1" x14ac:dyDescent="0.25">
      <c r="A97"/>
      <c r="B97" s="2469"/>
      <c r="C97" s="2461"/>
      <c r="D97" s="2462"/>
      <c r="E97" s="2463"/>
      <c r="F97" s="2464"/>
      <c r="G97" s="2465"/>
      <c r="H97" s="2465"/>
      <c r="I97" s="2465"/>
      <c r="J97" s="2466"/>
      <c r="K97" s="2467"/>
      <c r="L97" s="2470"/>
      <c r="M97" s="1471" t="s">
        <v>6</v>
      </c>
      <c r="N97" s="2469"/>
      <c r="O97" s="2461"/>
      <c r="P97" s="2462"/>
      <c r="Q97" s="2463"/>
      <c r="R97" s="2464"/>
      <c r="S97" s="2464"/>
      <c r="T97" s="2464"/>
      <c r="U97" s="2465"/>
      <c r="V97" s="2466"/>
      <c r="W97" s="2467"/>
      <c r="X97" s="2470"/>
      <c r="Y97" s="1471" t="s">
        <v>6</v>
      </c>
      <c r="Z97" s="2469"/>
      <c r="AA97" s="2461"/>
      <c r="AB97" s="2462"/>
      <c r="AC97" s="2463"/>
      <c r="AD97" s="2464"/>
      <c r="AE97" s="2464"/>
      <c r="AF97" s="2464"/>
      <c r="AG97" s="2465"/>
      <c r="AH97" s="2466"/>
      <c r="AI97" s="2467"/>
      <c r="AJ97" s="2470"/>
      <c r="AK97" s="1471" t="s">
        <v>6</v>
      </c>
      <c r="AM97" s="489" t="s">
        <v>271</v>
      </c>
      <c r="AN97" s="31"/>
      <c r="AO97" s="1495"/>
      <c r="AP97" s="3565" t="s">
        <v>1521</v>
      </c>
      <c r="AQ97" s="3565"/>
      <c r="AR97" s="621"/>
      <c r="AS97" s="3492" t="s">
        <v>1522</v>
      </c>
      <c r="AT97" s="3492"/>
      <c r="AU97" s="621"/>
      <c r="AV97" s="621"/>
      <c r="AW97" s="621"/>
      <c r="AX97" s="621"/>
      <c r="AY97" s="621"/>
      <c r="AZ97" s="621"/>
      <c r="BA97" s="621"/>
      <c r="BB97" s="621"/>
      <c r="BC97" s="621"/>
      <c r="BD97" s="621"/>
      <c r="BE97" s="621"/>
      <c r="BF97" s="621"/>
      <c r="BG97" s="621"/>
      <c r="BH97" s="3533" t="s">
        <v>1501</v>
      </c>
      <c r="BI97" s="3533"/>
      <c r="BJ97" s="621"/>
      <c r="BK97" s="3535" t="s">
        <v>1523</v>
      </c>
      <c r="BL97" s="3535"/>
      <c r="BM97" s="621"/>
      <c r="BN97" s="621"/>
      <c r="BO97" s="621"/>
      <c r="BP97" s="1495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4">
        <v>1</v>
      </c>
      <c r="CO97" s="48"/>
      <c r="CP97" s="48"/>
    </row>
    <row r="98" spans="1:94" s="438" customFormat="1" ht="21" customHeight="1" x14ac:dyDescent="0.25">
      <c r="A98"/>
      <c r="B98" s="2469"/>
      <c r="C98" s="2461"/>
      <c r="D98" s="2468"/>
      <c r="E98" s="2468"/>
      <c r="F98" s="2462"/>
      <c r="G98" s="2465"/>
      <c r="H98" s="2465"/>
      <c r="I98" s="2465"/>
      <c r="J98" s="2466"/>
      <c r="K98" s="2467"/>
      <c r="L98" s="2471"/>
      <c r="M98" s="1471" t="s">
        <v>6</v>
      </c>
      <c r="N98" s="2469"/>
      <c r="O98" s="2461"/>
      <c r="P98" s="2468"/>
      <c r="Q98" s="2468"/>
      <c r="R98" s="2462"/>
      <c r="S98" s="2462"/>
      <c r="T98" s="2462"/>
      <c r="U98" s="2465"/>
      <c r="V98" s="2466"/>
      <c r="W98" s="2467"/>
      <c r="X98" s="2471"/>
      <c r="Y98" s="1471" t="s">
        <v>6</v>
      </c>
      <c r="Z98" s="2469"/>
      <c r="AA98" s="2461"/>
      <c r="AB98" s="2468"/>
      <c r="AC98" s="2468"/>
      <c r="AD98" s="2462"/>
      <c r="AE98" s="2462"/>
      <c r="AF98" s="2462"/>
      <c r="AG98" s="2465"/>
      <c r="AH98" s="2466"/>
      <c r="AI98" s="2467"/>
      <c r="AJ98" s="2471"/>
      <c r="AK98" s="1471" t="s">
        <v>6</v>
      </c>
      <c r="AM98"/>
      <c r="AN98" s="31"/>
      <c r="AO98" s="1495"/>
      <c r="AP98" s="3566"/>
      <c r="AQ98" s="3566"/>
      <c r="AR98" s="621"/>
      <c r="AS98" s="3493"/>
      <c r="AT98" s="3493"/>
      <c r="AU98" s="621"/>
      <c r="AV98" s="621"/>
      <c r="AW98" s="621"/>
      <c r="AX98" s="621"/>
      <c r="AY98" s="621"/>
      <c r="AZ98" s="621"/>
      <c r="BA98" s="621"/>
      <c r="BB98" s="621"/>
      <c r="BC98" s="621"/>
      <c r="BD98" s="621"/>
      <c r="BE98" s="621"/>
      <c r="BF98" s="621"/>
      <c r="BG98" s="621"/>
      <c r="BH98" s="3534"/>
      <c r="BI98" s="3534"/>
      <c r="BJ98" s="621"/>
      <c r="BK98" s="3536"/>
      <c r="BL98" s="3536"/>
      <c r="BM98" s="621"/>
      <c r="BN98" s="621"/>
      <c r="BO98" s="621"/>
      <c r="BP98" s="1495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4">
        <v>1</v>
      </c>
      <c r="CO98" s="48"/>
      <c r="CP98" s="48"/>
    </row>
    <row r="99" spans="1:94" s="438" customFormat="1" ht="21" customHeight="1" thickBot="1" x14ac:dyDescent="0.3">
      <c r="A99"/>
      <c r="B99" s="2469"/>
      <c r="C99" s="2461"/>
      <c r="D99" s="2462"/>
      <c r="E99" s="2463"/>
      <c r="F99" s="2464"/>
      <c r="G99" s="2465"/>
      <c r="H99" s="2465"/>
      <c r="I99" s="2465"/>
      <c r="J99" s="2466"/>
      <c r="K99" s="2467"/>
      <c r="L99" s="2470"/>
      <c r="M99" s="1471" t="s">
        <v>6</v>
      </c>
      <c r="N99" s="2469"/>
      <c r="O99" s="2461"/>
      <c r="P99" s="2462"/>
      <c r="Q99" s="2463"/>
      <c r="R99" s="2464"/>
      <c r="S99" s="2464"/>
      <c r="T99" s="2464"/>
      <c r="U99" s="2465"/>
      <c r="V99" s="2466"/>
      <c r="W99" s="2467"/>
      <c r="X99" s="2470"/>
      <c r="Y99" s="1471" t="s">
        <v>6</v>
      </c>
      <c r="Z99" s="2469"/>
      <c r="AA99" s="2461"/>
      <c r="AB99" s="2462"/>
      <c r="AC99" s="2463"/>
      <c r="AD99" s="2464"/>
      <c r="AE99" s="2464"/>
      <c r="AF99" s="2464"/>
      <c r="AG99" s="2465"/>
      <c r="AH99" s="2466"/>
      <c r="AI99" s="2467"/>
      <c r="AJ99" s="2470"/>
      <c r="AK99" s="1471" t="s">
        <v>6</v>
      </c>
      <c r="AM99"/>
      <c r="AN99" s="31"/>
      <c r="AO99" s="1495"/>
      <c r="AP99" s="621"/>
      <c r="AQ99" s="621"/>
      <c r="AR99" s="621"/>
      <c r="AS99" s="621"/>
      <c r="AT99" s="621"/>
      <c r="AU99" s="621"/>
      <c r="AV99" s="621"/>
      <c r="AW99" s="621"/>
      <c r="AX99" s="621"/>
      <c r="AY99" s="621"/>
      <c r="AZ99" s="621"/>
      <c r="BA99" s="621"/>
      <c r="BB99" s="621"/>
      <c r="BC99" s="621"/>
      <c r="BD99" s="621"/>
      <c r="BE99" s="621"/>
      <c r="BF99" s="621"/>
      <c r="BG99" s="621"/>
      <c r="BH99" s="621"/>
      <c r="BI99" s="621"/>
      <c r="BJ99" s="621"/>
      <c r="BK99" s="621"/>
      <c r="BL99" s="621"/>
      <c r="BM99" s="621"/>
      <c r="BN99" s="621"/>
      <c r="BO99" s="621"/>
      <c r="BP99" s="1495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4">
        <v>1</v>
      </c>
      <c r="CO99" s="48"/>
      <c r="CP99" s="48"/>
    </row>
    <row r="100" spans="1:94" s="438" customFormat="1" ht="21" customHeight="1" x14ac:dyDescent="0.25">
      <c r="A100"/>
      <c r="B100" s="2469"/>
      <c r="C100" s="2461"/>
      <c r="D100" s="2468"/>
      <c r="E100" s="2468"/>
      <c r="F100" s="2462"/>
      <c r="G100" s="2465"/>
      <c r="H100" s="2465"/>
      <c r="I100" s="2465"/>
      <c r="J100" s="2466"/>
      <c r="K100" s="2467"/>
      <c r="L100" s="2471"/>
      <c r="M100" s="1471" t="s">
        <v>6</v>
      </c>
      <c r="N100" s="2469"/>
      <c r="O100" s="2461"/>
      <c r="P100" s="2468"/>
      <c r="Q100" s="2468"/>
      <c r="R100" s="2462"/>
      <c r="S100" s="2462"/>
      <c r="T100" s="2462"/>
      <c r="U100" s="2465"/>
      <c r="V100" s="2466"/>
      <c r="W100" s="2467"/>
      <c r="X100" s="2471"/>
      <c r="Y100" s="1471" t="s">
        <v>6</v>
      </c>
      <c r="Z100" s="2469"/>
      <c r="AA100" s="2461"/>
      <c r="AB100" s="2468"/>
      <c r="AC100" s="2468"/>
      <c r="AD100" s="2462"/>
      <c r="AE100" s="2462"/>
      <c r="AF100" s="2462"/>
      <c r="AG100" s="2465"/>
      <c r="AH100" s="2466"/>
      <c r="AI100" s="2467"/>
      <c r="AJ100" s="2471"/>
      <c r="AK100" s="1471" t="s">
        <v>6</v>
      </c>
      <c r="AM100"/>
      <c r="AN100" s="31"/>
      <c r="AO100" s="1495"/>
      <c r="AP100" s="3565" t="s">
        <v>1499</v>
      </c>
      <c r="AQ100" s="3565"/>
      <c r="AR100" s="621"/>
      <c r="AS100" s="621"/>
      <c r="AT100" s="621"/>
      <c r="AU100" s="621"/>
      <c r="AV100" s="621"/>
      <c r="AW100" s="621"/>
      <c r="AX100" s="621"/>
      <c r="AY100" s="621"/>
      <c r="AZ100" s="621"/>
      <c r="BA100" s="621"/>
      <c r="BB100" s="621"/>
      <c r="BC100" s="621"/>
      <c r="BD100" s="621"/>
      <c r="BE100" s="621"/>
      <c r="BF100" s="621"/>
      <c r="BG100" s="621"/>
      <c r="BH100" s="3533" t="s">
        <v>1506</v>
      </c>
      <c r="BI100" s="3533"/>
      <c r="BJ100" s="621"/>
      <c r="BK100" s="3535" t="s">
        <v>1524</v>
      </c>
      <c r="BL100" s="3535"/>
      <c r="BM100" s="621"/>
      <c r="BN100" s="621"/>
      <c r="BO100" s="621"/>
      <c r="BP100" s="1495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4">
        <v>1</v>
      </c>
      <c r="CO100" s="48"/>
      <c r="CP100" s="48"/>
    </row>
    <row r="101" spans="1:94" s="438" customFormat="1" ht="21" customHeight="1" x14ac:dyDescent="0.25">
      <c r="A101"/>
      <c r="B101" s="2469"/>
      <c r="C101" s="2461"/>
      <c r="D101" s="2462"/>
      <c r="E101" s="2463"/>
      <c r="F101" s="2464"/>
      <c r="G101" s="2465"/>
      <c r="H101" s="2465"/>
      <c r="I101" s="2465"/>
      <c r="J101" s="2466"/>
      <c r="K101" s="2467"/>
      <c r="L101" s="2470"/>
      <c r="M101" s="1471" t="s">
        <v>6</v>
      </c>
      <c r="N101" s="2469"/>
      <c r="O101" s="2461"/>
      <c r="P101" s="2462"/>
      <c r="Q101" s="2463"/>
      <c r="R101" s="2464"/>
      <c r="S101" s="2464"/>
      <c r="T101" s="2464"/>
      <c r="U101" s="2465"/>
      <c r="V101" s="2466"/>
      <c r="W101" s="2467"/>
      <c r="X101" s="2470"/>
      <c r="Y101" s="1471" t="s">
        <v>6</v>
      </c>
      <c r="Z101" s="2469"/>
      <c r="AA101" s="2461"/>
      <c r="AB101" s="2462"/>
      <c r="AC101" s="2463"/>
      <c r="AD101" s="2464"/>
      <c r="AE101" s="2464"/>
      <c r="AF101" s="2464"/>
      <c r="AG101" s="2465"/>
      <c r="AH101" s="2466"/>
      <c r="AI101" s="2467"/>
      <c r="AJ101" s="2470"/>
      <c r="AK101" s="1471" t="s">
        <v>6</v>
      </c>
      <c r="AM101"/>
      <c r="AN101"/>
      <c r="AO101" s="1495"/>
      <c r="AP101" s="3566"/>
      <c r="AQ101" s="3566"/>
      <c r="AR101" s="621"/>
      <c r="AS101" s="621"/>
      <c r="AT101" s="621"/>
      <c r="AU101" s="621"/>
      <c r="AV101" s="621"/>
      <c r="AW101" s="621"/>
      <c r="AX101" s="621"/>
      <c r="AY101" s="621"/>
      <c r="AZ101" s="621"/>
      <c r="BA101" s="621"/>
      <c r="BB101" s="621"/>
      <c r="BC101" s="621"/>
      <c r="BD101" s="621"/>
      <c r="BE101" s="621"/>
      <c r="BF101" s="621"/>
      <c r="BG101" s="621"/>
      <c r="BH101" s="3534"/>
      <c r="BI101" s="3534"/>
      <c r="BJ101" s="621"/>
      <c r="BK101" s="3536"/>
      <c r="BL101" s="3536"/>
      <c r="BM101" s="621"/>
      <c r="BN101" s="621"/>
      <c r="BO101" s="621"/>
      <c r="BP101" s="1495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4">
        <v>1</v>
      </c>
      <c r="CO101" s="48"/>
      <c r="CP101" s="48"/>
    </row>
    <row r="102" spans="1:94" s="438" customFormat="1" ht="21" customHeight="1" thickBot="1" x14ac:dyDescent="0.3">
      <c r="A102"/>
      <c r="B102" s="2469"/>
      <c r="C102" s="2461"/>
      <c r="D102" s="2468"/>
      <c r="E102" s="2468"/>
      <c r="F102" s="2462"/>
      <c r="G102" s="2465"/>
      <c r="H102" s="2465"/>
      <c r="I102" s="2465"/>
      <c r="J102" s="2466"/>
      <c r="K102" s="2467"/>
      <c r="L102" s="2471"/>
      <c r="M102" s="1471" t="s">
        <v>6</v>
      </c>
      <c r="N102" s="2469"/>
      <c r="O102" s="2461"/>
      <c r="P102" s="2468"/>
      <c r="Q102" s="2468"/>
      <c r="R102" s="2462"/>
      <c r="S102" s="2462"/>
      <c r="T102" s="2462"/>
      <c r="U102" s="2465"/>
      <c r="V102" s="2466"/>
      <c r="W102" s="2467"/>
      <c r="X102" s="2471"/>
      <c r="Y102" s="1471" t="s">
        <v>6</v>
      </c>
      <c r="Z102" s="2469"/>
      <c r="AA102" s="2461"/>
      <c r="AB102" s="2468"/>
      <c r="AC102" s="2468"/>
      <c r="AD102" s="2462"/>
      <c r="AE102" s="2462"/>
      <c r="AF102" s="2462"/>
      <c r="AG102" s="2465"/>
      <c r="AH102" s="2466"/>
      <c r="AI102" s="2467"/>
      <c r="AJ102" s="2471"/>
      <c r="AK102" s="1471" t="s">
        <v>6</v>
      </c>
      <c r="AM102"/>
      <c r="AN102"/>
      <c r="AO102" s="1495"/>
      <c r="AP102" s="621"/>
      <c r="AQ102" s="621"/>
      <c r="AR102" s="621"/>
      <c r="AS102" s="621"/>
      <c r="AT102" s="621"/>
      <c r="AU102" s="621"/>
      <c r="AV102" s="621"/>
      <c r="AW102" s="621"/>
      <c r="AX102" s="621"/>
      <c r="AY102" s="621"/>
      <c r="AZ102" s="621"/>
      <c r="BA102" s="621"/>
      <c r="BB102" s="621"/>
      <c r="BC102" s="621"/>
      <c r="BD102" s="621"/>
      <c r="BE102" s="621"/>
      <c r="BF102" s="621"/>
      <c r="BG102" s="621"/>
      <c r="BH102" s="621"/>
      <c r="BI102" s="621"/>
      <c r="BJ102" s="621"/>
      <c r="BK102" s="621"/>
      <c r="BL102" s="621"/>
      <c r="BM102" s="621"/>
      <c r="BN102" s="621"/>
      <c r="BO102" s="621"/>
      <c r="BP102" s="1495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4">
        <v>1</v>
      </c>
      <c r="CO102" s="48"/>
      <c r="CP102" s="48"/>
    </row>
    <row r="103" spans="1:94" s="438" customFormat="1" ht="21" customHeight="1" x14ac:dyDescent="0.25">
      <c r="A103"/>
      <c r="B103" s="2469"/>
      <c r="C103" s="2461"/>
      <c r="D103" s="2462"/>
      <c r="E103" s="2463"/>
      <c r="F103" s="2464"/>
      <c r="G103" s="2465"/>
      <c r="H103" s="2465"/>
      <c r="I103" s="2465"/>
      <c r="J103" s="2466"/>
      <c r="K103" s="2467"/>
      <c r="L103" s="2470"/>
      <c r="M103" s="1471" t="s">
        <v>6</v>
      </c>
      <c r="N103" s="2469"/>
      <c r="O103" s="2461"/>
      <c r="P103" s="2462"/>
      <c r="Q103" s="2463"/>
      <c r="R103" s="2464"/>
      <c r="S103" s="2464"/>
      <c r="T103" s="2464"/>
      <c r="U103" s="2465"/>
      <c r="V103" s="2466"/>
      <c r="W103" s="2467"/>
      <c r="X103" s="2470"/>
      <c r="Y103" s="1471" t="s">
        <v>6</v>
      </c>
      <c r="Z103" s="2469"/>
      <c r="AA103" s="2461"/>
      <c r="AB103" s="2462"/>
      <c r="AC103" s="2463"/>
      <c r="AD103" s="2464"/>
      <c r="AE103" s="2464"/>
      <c r="AF103" s="2464"/>
      <c r="AG103" s="2465"/>
      <c r="AH103" s="2466"/>
      <c r="AI103" s="2467"/>
      <c r="AJ103" s="2470"/>
      <c r="AK103" s="1471" t="s">
        <v>6</v>
      </c>
      <c r="AM103"/>
      <c r="AN103"/>
      <c r="AO103" s="1495"/>
      <c r="AP103" s="3565" t="s">
        <v>1513</v>
      </c>
      <c r="AQ103" s="3565"/>
      <c r="AR103" s="621"/>
      <c r="AS103" s="621"/>
      <c r="AT103" s="621"/>
      <c r="AU103" s="621"/>
      <c r="AV103" s="621"/>
      <c r="AW103" s="621"/>
      <c r="AX103" s="621"/>
      <c r="AY103" s="621"/>
      <c r="AZ103" s="621"/>
      <c r="BA103" s="621"/>
      <c r="BB103" s="621"/>
      <c r="BC103" s="621"/>
      <c r="BD103" s="621"/>
      <c r="BE103" s="621"/>
      <c r="BF103" s="621"/>
      <c r="BG103" s="621"/>
      <c r="BH103" s="3533" t="s">
        <v>1525</v>
      </c>
      <c r="BI103" s="3533"/>
      <c r="BJ103" s="621"/>
      <c r="BK103" s="3535" t="s">
        <v>1526</v>
      </c>
      <c r="BL103" s="3535"/>
      <c r="BM103" s="621"/>
      <c r="BN103" s="621"/>
      <c r="BO103" s="621"/>
      <c r="BP103" s="1495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4">
        <v>1</v>
      </c>
      <c r="CO103" s="48"/>
      <c r="CP103" s="48"/>
    </row>
    <row r="104" spans="1:94" s="438" customFormat="1" ht="21" customHeight="1" x14ac:dyDescent="0.25">
      <c r="A104"/>
      <c r="B104" s="2469"/>
      <c r="C104" s="2461"/>
      <c r="D104" s="2468"/>
      <c r="E104" s="2468"/>
      <c r="F104" s="2462"/>
      <c r="G104" s="2465"/>
      <c r="H104" s="2465"/>
      <c r="I104" s="2465"/>
      <c r="J104" s="2466"/>
      <c r="K104" s="2467"/>
      <c r="L104" s="2471"/>
      <c r="M104" s="1471" t="s">
        <v>6</v>
      </c>
      <c r="N104" s="2469"/>
      <c r="O104" s="2461"/>
      <c r="P104" s="2468"/>
      <c r="Q104" s="2468"/>
      <c r="R104" s="2462"/>
      <c r="S104" s="2462"/>
      <c r="T104" s="2462"/>
      <c r="U104" s="2465"/>
      <c r="V104" s="2466"/>
      <c r="W104" s="2467"/>
      <c r="X104" s="2471"/>
      <c r="Y104" s="1471" t="s">
        <v>6</v>
      </c>
      <c r="Z104" s="2469"/>
      <c r="AA104" s="2461"/>
      <c r="AB104" s="2468"/>
      <c r="AC104" s="2468"/>
      <c r="AD104" s="2462"/>
      <c r="AE104" s="2462"/>
      <c r="AF104" s="2462"/>
      <c r="AG104" s="2465"/>
      <c r="AH104" s="2466"/>
      <c r="AI104" s="2467"/>
      <c r="AJ104" s="2471"/>
      <c r="AK104" s="1471" t="s">
        <v>6</v>
      </c>
      <c r="AM104"/>
      <c r="AN104"/>
      <c r="AO104" s="1495"/>
      <c r="AP104" s="3566"/>
      <c r="AQ104" s="3566"/>
      <c r="AR104" s="621"/>
      <c r="AS104" s="621"/>
      <c r="AT104" s="621"/>
      <c r="AU104" s="621"/>
      <c r="AV104" s="621"/>
      <c r="AW104" s="621"/>
      <c r="AX104" s="621"/>
      <c r="AY104" s="621"/>
      <c r="AZ104" s="621"/>
      <c r="BA104" s="621"/>
      <c r="BB104" s="621"/>
      <c r="BC104" s="621"/>
      <c r="BD104" s="621"/>
      <c r="BE104" s="621"/>
      <c r="BF104" s="621"/>
      <c r="BG104" s="621"/>
      <c r="BH104" s="3534"/>
      <c r="BI104" s="3534"/>
      <c r="BJ104" s="621"/>
      <c r="BK104" s="3536"/>
      <c r="BL104" s="3536"/>
      <c r="BM104" s="621"/>
      <c r="BN104" s="621"/>
      <c r="BO104" s="621"/>
      <c r="BP104" s="1495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4">
        <v>1</v>
      </c>
      <c r="CO104" s="48"/>
      <c r="CP104" s="48"/>
    </row>
    <row r="105" spans="1:94" s="438" customFormat="1" ht="21" customHeight="1" thickBot="1" x14ac:dyDescent="0.3">
      <c r="A105"/>
      <c r="B105" s="2469"/>
      <c r="C105" s="2461"/>
      <c r="D105" s="2462"/>
      <c r="E105" s="2463"/>
      <c r="F105" s="2464"/>
      <c r="G105" s="2465"/>
      <c r="H105" s="2465"/>
      <c r="I105" s="2465"/>
      <c r="J105" s="2466"/>
      <c r="K105" s="2467"/>
      <c r="L105" s="2470"/>
      <c r="M105" s="1471" t="s">
        <v>6</v>
      </c>
      <c r="N105" s="2469"/>
      <c r="O105" s="2461"/>
      <c r="P105" s="2462"/>
      <c r="Q105" s="2463"/>
      <c r="R105" s="2464"/>
      <c r="S105" s="2464"/>
      <c r="T105" s="2464"/>
      <c r="U105" s="2465"/>
      <c r="V105" s="2466"/>
      <c r="W105" s="2467"/>
      <c r="X105" s="2470"/>
      <c r="Y105" s="1471" t="s">
        <v>6</v>
      </c>
      <c r="Z105" s="2469"/>
      <c r="AA105" s="2461"/>
      <c r="AB105" s="2462"/>
      <c r="AC105" s="2463"/>
      <c r="AD105" s="2464"/>
      <c r="AE105" s="2464"/>
      <c r="AF105" s="2464"/>
      <c r="AG105" s="2465"/>
      <c r="AH105" s="2466"/>
      <c r="AI105" s="2467"/>
      <c r="AJ105" s="2470"/>
      <c r="AK105" s="1471" t="s">
        <v>6</v>
      </c>
      <c r="AM105"/>
      <c r="AN105"/>
      <c r="AO105" s="1495"/>
      <c r="AP105" s="621"/>
      <c r="AQ105" s="621"/>
      <c r="AR105" s="621"/>
      <c r="AS105" s="621"/>
      <c r="AT105" s="621"/>
      <c r="AU105" s="621"/>
      <c r="AV105" s="621"/>
      <c r="AW105" s="621"/>
      <c r="AX105" s="621"/>
      <c r="AY105" s="621"/>
      <c r="AZ105" s="621"/>
      <c r="BA105" s="621"/>
      <c r="BB105" s="621"/>
      <c r="BC105" s="621"/>
      <c r="BD105" s="621"/>
      <c r="BE105" s="621"/>
      <c r="BF105" s="621"/>
      <c r="BG105" s="621"/>
      <c r="BH105" s="621"/>
      <c r="BI105" s="621"/>
      <c r="BJ105" s="621"/>
      <c r="BK105" s="621"/>
      <c r="BL105" s="621"/>
      <c r="BM105" s="621"/>
      <c r="BN105" s="621"/>
      <c r="BO105" s="621"/>
      <c r="BP105" s="1495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4">
        <v>1</v>
      </c>
      <c r="CO105" s="48"/>
      <c r="CP105" s="48"/>
    </row>
    <row r="106" spans="1:94" s="438" customFormat="1" ht="21" customHeight="1" x14ac:dyDescent="0.25">
      <c r="A106"/>
      <c r="B106" s="2469"/>
      <c r="C106" s="2461"/>
      <c r="D106" s="2468"/>
      <c r="E106" s="2468"/>
      <c r="F106" s="2462"/>
      <c r="G106" s="2465"/>
      <c r="H106" s="2465"/>
      <c r="I106" s="2465"/>
      <c r="J106" s="2466"/>
      <c r="K106" s="2467"/>
      <c r="L106" s="2471"/>
      <c r="M106" s="1471" t="s">
        <v>6</v>
      </c>
      <c r="N106" s="2469"/>
      <c r="O106" s="2461"/>
      <c r="P106" s="2468"/>
      <c r="Q106" s="2468"/>
      <c r="R106" s="2462"/>
      <c r="S106" s="2462"/>
      <c r="T106" s="2462"/>
      <c r="U106" s="2465"/>
      <c r="V106" s="2466"/>
      <c r="W106" s="2467"/>
      <c r="X106" s="2471"/>
      <c r="Y106" s="1471" t="s">
        <v>6</v>
      </c>
      <c r="Z106" s="2469"/>
      <c r="AA106" s="2461"/>
      <c r="AB106" s="2468"/>
      <c r="AC106" s="2468"/>
      <c r="AD106" s="2462"/>
      <c r="AE106" s="2462"/>
      <c r="AF106" s="2462"/>
      <c r="AG106" s="2465"/>
      <c r="AH106" s="2466"/>
      <c r="AI106" s="2467"/>
      <c r="AJ106" s="2471"/>
      <c r="AK106" s="1471" t="s">
        <v>6</v>
      </c>
      <c r="AM106"/>
      <c r="AN106"/>
      <c r="AO106" s="1495"/>
      <c r="AP106" s="3565" t="s">
        <v>1306</v>
      </c>
      <c r="AQ106" s="3565"/>
      <c r="AR106" s="621"/>
      <c r="AS106" s="621"/>
      <c r="AT106" s="621"/>
      <c r="AU106" s="621"/>
      <c r="AV106" s="621"/>
      <c r="AW106" s="621"/>
      <c r="AX106" s="621"/>
      <c r="AY106" s="621"/>
      <c r="AZ106" s="621"/>
      <c r="BA106" s="621"/>
      <c r="BB106" s="621"/>
      <c r="BC106" s="621"/>
      <c r="BD106" s="621"/>
      <c r="BE106" s="621"/>
      <c r="BF106" s="621"/>
      <c r="BG106" s="621"/>
      <c r="BH106" s="3533" t="s">
        <v>1511</v>
      </c>
      <c r="BI106" s="3533"/>
      <c r="BJ106" s="621"/>
      <c r="BK106" s="3535" t="s">
        <v>1527</v>
      </c>
      <c r="BL106" s="3535"/>
      <c r="BM106" s="621"/>
      <c r="BN106" s="621"/>
      <c r="BO106" s="621"/>
      <c r="BP106" s="1495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4">
        <v>1</v>
      </c>
      <c r="CO106" s="48"/>
      <c r="CP106" s="48"/>
    </row>
    <row r="107" spans="1:94" s="438" customFormat="1" ht="21" customHeight="1" x14ac:dyDescent="0.25">
      <c r="A107"/>
      <c r="B107" s="2469"/>
      <c r="C107" s="2461"/>
      <c r="D107" s="2462"/>
      <c r="E107" s="2463"/>
      <c r="F107" s="2464"/>
      <c r="G107" s="2465"/>
      <c r="H107" s="2465"/>
      <c r="I107" s="2465"/>
      <c r="J107" s="2466"/>
      <c r="K107" s="2467"/>
      <c r="L107" s="2470"/>
      <c r="M107" s="1471" t="s">
        <v>6</v>
      </c>
      <c r="N107" s="2469"/>
      <c r="O107" s="2461"/>
      <c r="P107" s="2462"/>
      <c r="Q107" s="2463"/>
      <c r="R107" s="2464"/>
      <c r="S107" s="2464"/>
      <c r="T107" s="2464"/>
      <c r="U107" s="2465"/>
      <c r="V107" s="2466"/>
      <c r="W107" s="2467"/>
      <c r="X107" s="2470"/>
      <c r="Y107" s="1471" t="s">
        <v>6</v>
      </c>
      <c r="Z107" s="2469"/>
      <c r="AA107" s="2461"/>
      <c r="AB107" s="2462"/>
      <c r="AC107" s="2463"/>
      <c r="AD107" s="2464"/>
      <c r="AE107" s="2464"/>
      <c r="AF107" s="2464"/>
      <c r="AG107" s="2465"/>
      <c r="AH107" s="2466"/>
      <c r="AI107" s="2467"/>
      <c r="AJ107" s="2470"/>
      <c r="AK107" s="1471" t="s">
        <v>6</v>
      </c>
      <c r="AM107"/>
      <c r="AN107"/>
      <c r="AO107" s="1495"/>
      <c r="AP107" s="3566"/>
      <c r="AQ107" s="3566"/>
      <c r="AR107" s="621"/>
      <c r="AS107" s="621"/>
      <c r="AT107" s="621"/>
      <c r="AU107" s="621"/>
      <c r="AV107" s="621"/>
      <c r="AW107" s="621"/>
      <c r="AX107" s="621"/>
      <c r="AY107" s="621"/>
      <c r="AZ107" s="621"/>
      <c r="BA107" s="621"/>
      <c r="BB107" s="621"/>
      <c r="BC107" s="621"/>
      <c r="BD107" s="621"/>
      <c r="BE107" s="621"/>
      <c r="BF107" s="621"/>
      <c r="BG107" s="621"/>
      <c r="BH107" s="3534"/>
      <c r="BI107" s="3534"/>
      <c r="BJ107" s="621"/>
      <c r="BK107" s="3536"/>
      <c r="BL107" s="3536"/>
      <c r="BM107" s="621"/>
      <c r="BN107" s="621"/>
      <c r="BO107" s="621"/>
      <c r="BP107" s="1495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4">
        <v>1</v>
      </c>
      <c r="CO107" s="48"/>
      <c r="CP107" s="48"/>
    </row>
    <row r="108" spans="1:94" s="438" customFormat="1" ht="21" customHeight="1" thickBot="1" x14ac:dyDescent="0.3">
      <c r="A108"/>
      <c r="B108" s="2469"/>
      <c r="C108" s="2461"/>
      <c r="D108" s="2468"/>
      <c r="E108" s="2468"/>
      <c r="F108" s="2462"/>
      <c r="G108" s="2465"/>
      <c r="H108" s="2465"/>
      <c r="I108" s="2465"/>
      <c r="J108" s="2466"/>
      <c r="K108" s="2467"/>
      <c r="L108" s="2471"/>
      <c r="M108" s="1471" t="s">
        <v>6</v>
      </c>
      <c r="N108" s="2469"/>
      <c r="O108" s="2461"/>
      <c r="P108" s="2468"/>
      <c r="Q108" s="2468"/>
      <c r="R108" s="2462"/>
      <c r="S108" s="2462"/>
      <c r="T108" s="2462"/>
      <c r="U108" s="2465"/>
      <c r="V108" s="2466"/>
      <c r="W108" s="2467"/>
      <c r="X108" s="2471"/>
      <c r="Y108" s="1471" t="s">
        <v>6</v>
      </c>
      <c r="Z108" s="2469"/>
      <c r="AA108" s="2461"/>
      <c r="AB108" s="2468"/>
      <c r="AC108" s="2468"/>
      <c r="AD108" s="2462"/>
      <c r="AE108" s="2462"/>
      <c r="AF108" s="2462"/>
      <c r="AG108" s="2465"/>
      <c r="AH108" s="2466"/>
      <c r="AI108" s="2467"/>
      <c r="AJ108" s="2471"/>
      <c r="AK108" s="1471" t="s">
        <v>6</v>
      </c>
      <c r="AM108"/>
      <c r="AN108"/>
      <c r="AO108" s="1495"/>
      <c r="AP108" s="621"/>
      <c r="AQ108" s="621"/>
      <c r="AR108" s="621"/>
      <c r="AS108" s="621"/>
      <c r="AT108" s="621"/>
      <c r="AU108" s="621"/>
      <c r="AV108" s="621"/>
      <c r="AW108" s="621"/>
      <c r="AX108" s="621"/>
      <c r="AY108" s="621"/>
      <c r="AZ108" s="621"/>
      <c r="BA108" s="621"/>
      <c r="BB108" s="621"/>
      <c r="BC108" s="621"/>
      <c r="BD108" s="621"/>
      <c r="BE108" s="621"/>
      <c r="BF108" s="621"/>
      <c r="BG108" s="621"/>
      <c r="BH108" s="621"/>
      <c r="BI108" s="621"/>
      <c r="BJ108" s="621"/>
      <c r="BK108" s="621"/>
      <c r="BL108" s="621"/>
      <c r="BM108" s="621"/>
      <c r="BN108" s="621"/>
      <c r="BO108" s="621"/>
      <c r="BP108" s="1495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4">
        <v>1</v>
      </c>
      <c r="CO108" s="48"/>
      <c r="CP108" s="48"/>
    </row>
    <row r="109" spans="1:94" s="438" customFormat="1" ht="21" customHeight="1" x14ac:dyDescent="0.25">
      <c r="A109"/>
      <c r="B109" s="2469"/>
      <c r="C109" s="2461"/>
      <c r="D109" s="2462"/>
      <c r="E109" s="2463"/>
      <c r="F109" s="2464"/>
      <c r="G109" s="2465"/>
      <c r="H109" s="2465"/>
      <c r="I109" s="2465"/>
      <c r="J109" s="2466"/>
      <c r="K109" s="2467"/>
      <c r="L109" s="2470"/>
      <c r="M109" s="1471" t="s">
        <v>6</v>
      </c>
      <c r="N109" s="2469"/>
      <c r="O109" s="2461"/>
      <c r="P109" s="2462"/>
      <c r="Q109" s="2463"/>
      <c r="R109" s="2464"/>
      <c r="S109" s="2464"/>
      <c r="T109" s="2464"/>
      <c r="U109" s="2465"/>
      <c r="V109" s="2466"/>
      <c r="W109" s="2467"/>
      <c r="X109" s="2470"/>
      <c r="Y109" s="1471" t="s">
        <v>6</v>
      </c>
      <c r="Z109" s="2469"/>
      <c r="AA109" s="2461"/>
      <c r="AB109" s="2462"/>
      <c r="AC109" s="2463"/>
      <c r="AD109" s="2464"/>
      <c r="AE109" s="2464"/>
      <c r="AF109" s="2464"/>
      <c r="AG109" s="2465"/>
      <c r="AH109" s="2466"/>
      <c r="AI109" s="2467"/>
      <c r="AJ109" s="2470"/>
      <c r="AK109" s="1471" t="s">
        <v>6</v>
      </c>
      <c r="AM109"/>
      <c r="AN109"/>
      <c r="AO109" s="1495"/>
      <c r="AP109" s="1708"/>
      <c r="AQ109" s="621"/>
      <c r="AR109" s="621"/>
      <c r="AS109" s="621"/>
      <c r="AT109" s="621"/>
      <c r="AU109" s="621"/>
      <c r="AV109" s="621"/>
      <c r="AW109" s="621"/>
      <c r="AX109" s="621"/>
      <c r="AY109" s="621"/>
      <c r="AZ109" s="621"/>
      <c r="BA109" s="621"/>
      <c r="BB109" s="621"/>
      <c r="BC109" s="621"/>
      <c r="BD109" s="621"/>
      <c r="BE109" s="621"/>
      <c r="BF109" s="621"/>
      <c r="BG109" s="621"/>
      <c r="BH109" s="3533" t="s">
        <v>1514</v>
      </c>
      <c r="BI109" s="3533"/>
      <c r="BJ109" s="621"/>
      <c r="BK109" s="3535" t="s">
        <v>1528</v>
      </c>
      <c r="BL109" s="3535"/>
      <c r="BM109" s="621"/>
      <c r="BN109" s="621"/>
      <c r="BO109" s="621"/>
      <c r="BP109" s="1495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4">
        <v>1</v>
      </c>
      <c r="CO109" s="48"/>
      <c r="CP109" s="48"/>
    </row>
    <row r="110" spans="1:94" s="438" customFormat="1" ht="21" customHeight="1" x14ac:dyDescent="0.25">
      <c r="A110"/>
      <c r="B110" s="2469"/>
      <c r="C110" s="2461"/>
      <c r="D110" s="2468"/>
      <c r="E110" s="2468"/>
      <c r="F110" s="2462"/>
      <c r="G110" s="2465"/>
      <c r="H110" s="2465"/>
      <c r="I110" s="2465"/>
      <c r="J110" s="2466"/>
      <c r="K110" s="2467"/>
      <c r="L110" s="2471"/>
      <c r="M110" s="1471" t="s">
        <v>6</v>
      </c>
      <c r="N110" s="2469"/>
      <c r="O110" s="2461"/>
      <c r="P110" s="2468"/>
      <c r="Q110" s="2468"/>
      <c r="R110" s="2462"/>
      <c r="S110" s="2462"/>
      <c r="T110" s="2462"/>
      <c r="U110" s="2465"/>
      <c r="V110" s="2466"/>
      <c r="W110" s="2467"/>
      <c r="X110" s="2471"/>
      <c r="Y110" s="1471" t="s">
        <v>6</v>
      </c>
      <c r="Z110" s="2469"/>
      <c r="AA110" s="2461"/>
      <c r="AB110" s="2468"/>
      <c r="AC110" s="2468"/>
      <c r="AD110" s="2462"/>
      <c r="AE110" s="2462"/>
      <c r="AF110" s="2462"/>
      <c r="AG110" s="2465"/>
      <c r="AH110" s="2466"/>
      <c r="AI110" s="2467"/>
      <c r="AJ110" s="2471"/>
      <c r="AK110" s="1471" t="s">
        <v>6</v>
      </c>
      <c r="AM110"/>
      <c r="AN110"/>
      <c r="AO110" s="1495"/>
      <c r="AP110" s="1708"/>
      <c r="AQ110" s="621"/>
      <c r="AR110" s="621"/>
      <c r="AS110" s="621"/>
      <c r="AT110" s="621"/>
      <c r="AU110" s="621"/>
      <c r="AV110" s="621"/>
      <c r="AW110" s="621"/>
      <c r="AX110" s="621"/>
      <c r="AY110" s="621"/>
      <c r="AZ110" s="621"/>
      <c r="BA110" s="621"/>
      <c r="BB110" s="621"/>
      <c r="BC110" s="621"/>
      <c r="BD110" s="621"/>
      <c r="BE110" s="621"/>
      <c r="BF110" s="621"/>
      <c r="BG110" s="621"/>
      <c r="BH110" s="3534"/>
      <c r="BI110" s="3534"/>
      <c r="BJ110" s="621"/>
      <c r="BK110" s="3536"/>
      <c r="BL110" s="3536"/>
      <c r="BM110" s="621"/>
      <c r="BN110" s="621"/>
      <c r="BO110" s="62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4">
        <v>1</v>
      </c>
      <c r="CO110" s="48"/>
      <c r="CP110" s="48"/>
    </row>
    <row r="111" spans="1:94" s="438" customFormat="1" ht="21" customHeight="1" thickBot="1" x14ac:dyDescent="0.3">
      <c r="A111"/>
      <c r="B111" s="2469"/>
      <c r="C111" s="2461"/>
      <c r="D111" s="2462"/>
      <c r="E111" s="2463"/>
      <c r="F111" s="2464"/>
      <c r="G111" s="2465"/>
      <c r="H111" s="2465"/>
      <c r="I111" s="2465"/>
      <c r="J111" s="2466"/>
      <c r="K111" s="2467"/>
      <c r="L111" s="2470"/>
      <c r="M111" s="1471" t="s">
        <v>6</v>
      </c>
      <c r="N111" s="2469"/>
      <c r="O111" s="2461"/>
      <c r="P111" s="2462"/>
      <c r="Q111" s="2463"/>
      <c r="R111" s="2464"/>
      <c r="S111" s="2464"/>
      <c r="T111" s="2464"/>
      <c r="U111" s="2465"/>
      <c r="V111" s="2466"/>
      <c r="W111" s="2467"/>
      <c r="X111" s="2470"/>
      <c r="Y111" s="1471" t="s">
        <v>6</v>
      </c>
      <c r="Z111" s="2469"/>
      <c r="AA111" s="2461"/>
      <c r="AB111" s="2462"/>
      <c r="AC111" s="2463"/>
      <c r="AD111" s="2464"/>
      <c r="AE111" s="2464"/>
      <c r="AF111" s="2464"/>
      <c r="AG111" s="2465"/>
      <c r="AH111" s="2466"/>
      <c r="AI111" s="2467"/>
      <c r="AJ111" s="2470"/>
      <c r="AK111" s="1471" t="s">
        <v>6</v>
      </c>
      <c r="AM111"/>
      <c r="AN111"/>
      <c r="AO111" s="1495"/>
      <c r="AP111" s="1708"/>
      <c r="AQ111" s="621"/>
      <c r="AR111" s="621"/>
      <c r="AS111" s="621"/>
      <c r="AT111" s="621"/>
      <c r="AU111" s="621"/>
      <c r="AV111" s="621"/>
      <c r="AW111" s="621"/>
      <c r="AX111" s="621"/>
      <c r="AY111" s="621"/>
      <c r="AZ111" s="621"/>
      <c r="BA111" s="621"/>
      <c r="BB111" s="621"/>
      <c r="BC111" s="621"/>
      <c r="BD111" s="621"/>
      <c r="BE111" s="621"/>
      <c r="BF111" s="621"/>
      <c r="BG111" s="621"/>
      <c r="BH111" s="1709">
        <v>1</v>
      </c>
      <c r="BI111" s="621"/>
      <c r="BJ111" s="621"/>
      <c r="BK111" s="1709">
        <v>1</v>
      </c>
      <c r="BL111" s="621"/>
      <c r="BM111" s="621"/>
      <c r="BN111" s="621"/>
      <c r="BO111" s="62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4">
        <v>1</v>
      </c>
      <c r="CO111" s="48"/>
      <c r="CP111" s="48"/>
    </row>
    <row r="112" spans="1:94" s="438" customFormat="1" ht="21" customHeight="1" x14ac:dyDescent="0.25">
      <c r="A112"/>
      <c r="B112" s="2469"/>
      <c r="C112" s="2461"/>
      <c r="D112" s="2468"/>
      <c r="E112" s="2468"/>
      <c r="F112" s="2462"/>
      <c r="G112" s="2465"/>
      <c r="H112" s="2465"/>
      <c r="I112" s="2465"/>
      <c r="J112" s="2466"/>
      <c r="K112" s="2467"/>
      <c r="L112" s="2471"/>
      <c r="M112" s="1471" t="s">
        <v>6</v>
      </c>
      <c r="N112" s="2469"/>
      <c r="O112" s="2461"/>
      <c r="P112" s="2468"/>
      <c r="Q112" s="2468"/>
      <c r="R112" s="2462"/>
      <c r="S112" s="2462"/>
      <c r="T112" s="2462"/>
      <c r="U112" s="2465"/>
      <c r="V112" s="2466"/>
      <c r="W112" s="2467"/>
      <c r="X112" s="2471"/>
      <c r="Y112" s="1471" t="s">
        <v>6</v>
      </c>
      <c r="Z112" s="2469"/>
      <c r="AA112" s="2461"/>
      <c r="AB112" s="2468"/>
      <c r="AC112" s="2468"/>
      <c r="AD112" s="2462"/>
      <c r="AE112" s="2462"/>
      <c r="AF112" s="2462"/>
      <c r="AG112" s="2465"/>
      <c r="AH112" s="2466"/>
      <c r="AI112" s="2467"/>
      <c r="AJ112" s="2471"/>
      <c r="AK112" s="1471" t="s">
        <v>6</v>
      </c>
      <c r="AM112"/>
      <c r="AN112"/>
      <c r="AO112" s="1495"/>
      <c r="AP112" s="1708"/>
      <c r="AQ112" s="621"/>
      <c r="AR112" s="621"/>
      <c r="AS112" s="621"/>
      <c r="AT112" s="621"/>
      <c r="AU112" s="621"/>
      <c r="AV112" s="621"/>
      <c r="AW112" s="621"/>
      <c r="AX112" s="621"/>
      <c r="AY112" s="621"/>
      <c r="AZ112" s="621"/>
      <c r="BA112" s="621"/>
      <c r="BB112" s="621"/>
      <c r="BC112" s="621"/>
      <c r="BD112" s="621"/>
      <c r="BE112" s="621"/>
      <c r="BF112" s="621"/>
      <c r="BG112" s="621"/>
      <c r="BH112" s="3533" t="s">
        <v>1517</v>
      </c>
      <c r="BI112" s="3533"/>
      <c r="BJ112" s="621"/>
      <c r="BK112" s="3535" t="s">
        <v>1529</v>
      </c>
      <c r="BL112" s="3535"/>
      <c r="BM112" s="621"/>
      <c r="BN112" s="621"/>
      <c r="BO112" s="62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4">
        <v>1</v>
      </c>
      <c r="CO112" s="48"/>
      <c r="CP112" s="48"/>
    </row>
    <row r="113" spans="1:94" s="438" customFormat="1" ht="21" customHeight="1" x14ac:dyDescent="0.25">
      <c r="A113"/>
      <c r="B113" s="2469"/>
      <c r="C113" s="2461"/>
      <c r="D113" s="2462"/>
      <c r="E113" s="2463"/>
      <c r="F113" s="2464"/>
      <c r="G113" s="2465"/>
      <c r="H113" s="2465"/>
      <c r="I113" s="2465"/>
      <c r="J113" s="2466"/>
      <c r="K113" s="2467"/>
      <c r="L113" s="2470"/>
      <c r="M113" s="1471" t="s">
        <v>6</v>
      </c>
      <c r="N113" s="2469"/>
      <c r="O113" s="2461"/>
      <c r="P113" s="2462"/>
      <c r="Q113" s="2463"/>
      <c r="R113" s="2464"/>
      <c r="S113" s="2464"/>
      <c r="T113" s="2464"/>
      <c r="U113" s="2465"/>
      <c r="V113" s="2466"/>
      <c r="W113" s="2467"/>
      <c r="X113" s="2470"/>
      <c r="Y113" s="1471" t="s">
        <v>6</v>
      </c>
      <c r="Z113" s="2469"/>
      <c r="AA113" s="2461"/>
      <c r="AB113" s="2462"/>
      <c r="AC113" s="2463"/>
      <c r="AD113" s="2464"/>
      <c r="AE113" s="2464"/>
      <c r="AF113" s="2464"/>
      <c r="AG113" s="2465"/>
      <c r="AH113" s="2466"/>
      <c r="AI113" s="2467"/>
      <c r="AJ113" s="2470"/>
      <c r="AK113" s="1471" t="s">
        <v>6</v>
      </c>
      <c r="AM113"/>
      <c r="AN113"/>
      <c r="AO113" s="1495"/>
      <c r="AP113" s="1708"/>
      <c r="AQ113" s="621"/>
      <c r="AR113" s="621"/>
      <c r="AS113" s="621"/>
      <c r="AT113" s="621"/>
      <c r="AU113" s="621"/>
      <c r="AV113" s="621"/>
      <c r="AW113" s="621"/>
      <c r="AX113" s="621"/>
      <c r="AY113" s="621"/>
      <c r="AZ113" s="621"/>
      <c r="BA113" s="621"/>
      <c r="BB113" s="621"/>
      <c r="BC113" s="621"/>
      <c r="BD113" s="621"/>
      <c r="BE113" s="621"/>
      <c r="BF113" s="621"/>
      <c r="BG113" s="621"/>
      <c r="BH113" s="3534"/>
      <c r="BI113" s="3534"/>
      <c r="BJ113" s="621"/>
      <c r="BK113" s="3536"/>
      <c r="BL113" s="3536"/>
      <c r="BM113" s="621"/>
      <c r="BN113" s="621"/>
      <c r="BO113" s="62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4">
        <v>1</v>
      </c>
      <c r="CO113" s="48"/>
      <c r="CP113" s="48"/>
    </row>
    <row r="114" spans="1:94" s="438" customFormat="1" ht="21" customHeight="1" thickBot="1" x14ac:dyDescent="0.3">
      <c r="A114"/>
      <c r="B114" s="2469"/>
      <c r="C114" s="2461"/>
      <c r="D114" s="2468"/>
      <c r="E114" s="2468"/>
      <c r="F114" s="2462"/>
      <c r="G114" s="2465"/>
      <c r="H114" s="2465"/>
      <c r="I114" s="2465"/>
      <c r="J114" s="2466"/>
      <c r="K114" s="2467"/>
      <c r="L114" s="2471"/>
      <c r="M114" s="1471" t="s">
        <v>6</v>
      </c>
      <c r="N114" s="2469"/>
      <c r="O114" s="2461"/>
      <c r="P114" s="2468"/>
      <c r="Q114" s="2468"/>
      <c r="R114" s="2462"/>
      <c r="S114" s="2462"/>
      <c r="T114" s="2462"/>
      <c r="U114" s="2465"/>
      <c r="V114" s="2466"/>
      <c r="W114" s="2467"/>
      <c r="X114" s="2471"/>
      <c r="Y114" s="1471" t="s">
        <v>6</v>
      </c>
      <c r="Z114" s="2469"/>
      <c r="AA114" s="2461"/>
      <c r="AB114" s="2468"/>
      <c r="AC114" s="2468"/>
      <c r="AD114" s="2462"/>
      <c r="AE114" s="2462"/>
      <c r="AF114" s="2462"/>
      <c r="AG114" s="2465"/>
      <c r="AH114" s="2466"/>
      <c r="AI114" s="2467"/>
      <c r="AJ114" s="2471"/>
      <c r="AK114" s="1471" t="s">
        <v>6</v>
      </c>
      <c r="AM114"/>
      <c r="AN114"/>
      <c r="AO114" s="1495"/>
      <c r="AP114" s="1708"/>
      <c r="AQ114" s="621"/>
      <c r="AR114" s="621"/>
      <c r="AS114" s="621"/>
      <c r="AT114" s="621"/>
      <c r="AU114" s="621"/>
      <c r="AV114" s="621"/>
      <c r="AW114" s="621"/>
      <c r="AX114" s="621"/>
      <c r="AY114" s="621"/>
      <c r="AZ114" s="621"/>
      <c r="BA114" s="621"/>
      <c r="BB114" s="621"/>
      <c r="BC114" s="621"/>
      <c r="BD114" s="621"/>
      <c r="BE114" s="621"/>
      <c r="BF114" s="621"/>
      <c r="BG114" s="621"/>
      <c r="BH114" s="1709">
        <v>1</v>
      </c>
      <c r="BI114" s="621"/>
      <c r="BJ114" s="621"/>
      <c r="BK114" s="1709">
        <v>1</v>
      </c>
      <c r="BL114" s="621"/>
      <c r="BM114" s="621"/>
      <c r="BN114" s="621"/>
      <c r="BO114" s="62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4">
        <v>1</v>
      </c>
      <c r="CO114" s="48"/>
      <c r="CP114" s="48"/>
    </row>
    <row r="115" spans="1:94" s="438" customFormat="1" ht="21" customHeight="1" x14ac:dyDescent="0.25">
      <c r="A115"/>
      <c r="B115" s="2469"/>
      <c r="C115" s="2461"/>
      <c r="D115" s="2462"/>
      <c r="E115" s="2463"/>
      <c r="F115" s="2464"/>
      <c r="G115" s="2465"/>
      <c r="H115" s="2465"/>
      <c r="I115" s="2465"/>
      <c r="J115" s="2466"/>
      <c r="K115" s="2467"/>
      <c r="L115" s="2470"/>
      <c r="M115" s="1471" t="s">
        <v>6</v>
      </c>
      <c r="N115" s="2469"/>
      <c r="O115" s="2461"/>
      <c r="P115" s="2462"/>
      <c r="Q115" s="2463"/>
      <c r="R115" s="2464"/>
      <c r="S115" s="2464"/>
      <c r="T115" s="2464"/>
      <c r="U115" s="2465"/>
      <c r="V115" s="2466"/>
      <c r="W115" s="2467"/>
      <c r="X115" s="2470"/>
      <c r="Y115" s="1471" t="s">
        <v>6</v>
      </c>
      <c r="Z115" s="2469"/>
      <c r="AA115" s="2461"/>
      <c r="AB115" s="2462"/>
      <c r="AC115" s="2463"/>
      <c r="AD115" s="2464"/>
      <c r="AE115" s="2464"/>
      <c r="AF115" s="2464"/>
      <c r="AG115" s="2465"/>
      <c r="AH115" s="2466"/>
      <c r="AI115" s="2467"/>
      <c r="AJ115" s="2470"/>
      <c r="AK115" s="1471" t="s">
        <v>6</v>
      </c>
      <c r="AM115"/>
      <c r="AN115"/>
      <c r="AO115" s="31"/>
      <c r="AP115" s="1708"/>
      <c r="AQ115" s="621"/>
      <c r="AR115" s="621"/>
      <c r="AS115" s="621"/>
      <c r="AT115" s="621"/>
      <c r="AU115" s="621"/>
      <c r="AV115" s="621"/>
      <c r="AW115" s="621"/>
      <c r="AX115" s="621"/>
      <c r="AY115" s="621"/>
      <c r="AZ115" s="621"/>
      <c r="BA115" s="621"/>
      <c r="BB115" s="621"/>
      <c r="BC115" s="621"/>
      <c r="BD115" s="621"/>
      <c r="BE115" s="621"/>
      <c r="BF115" s="621"/>
      <c r="BG115" s="621"/>
      <c r="BH115" s="3533" t="s">
        <v>1530</v>
      </c>
      <c r="BI115" s="3533"/>
      <c r="BJ115" s="621"/>
      <c r="BK115" s="3535" t="s">
        <v>1531</v>
      </c>
      <c r="BL115" s="3535"/>
      <c r="BM115" s="621"/>
      <c r="BN115" s="621"/>
      <c r="BO115" s="62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4">
        <v>1</v>
      </c>
      <c r="CO115" s="48"/>
      <c r="CP115" s="48"/>
    </row>
    <row r="116" spans="1:94" s="438" customFormat="1" ht="21" customHeight="1" x14ac:dyDescent="0.25">
      <c r="A116"/>
      <c r="B116" s="2469"/>
      <c r="C116" s="2461"/>
      <c r="D116" s="2468"/>
      <c r="E116" s="2468"/>
      <c r="F116" s="2462"/>
      <c r="G116" s="2465"/>
      <c r="H116" s="2465"/>
      <c r="I116" s="2465"/>
      <c r="J116" s="2466"/>
      <c r="K116" s="2467"/>
      <c r="L116" s="2471"/>
      <c r="M116" s="1471" t="s">
        <v>6</v>
      </c>
      <c r="N116" s="2469"/>
      <c r="O116" s="2461"/>
      <c r="P116" s="2468"/>
      <c r="Q116" s="2468"/>
      <c r="R116" s="2462"/>
      <c r="S116" s="2462"/>
      <c r="T116" s="2462"/>
      <c r="U116" s="2465"/>
      <c r="V116" s="2466"/>
      <c r="W116" s="2467"/>
      <c r="X116" s="2471"/>
      <c r="Y116" s="1471" t="s">
        <v>6</v>
      </c>
      <c r="Z116" s="2469"/>
      <c r="AA116" s="2461"/>
      <c r="AB116" s="2468"/>
      <c r="AC116" s="2468"/>
      <c r="AD116" s="2462"/>
      <c r="AE116" s="2462"/>
      <c r="AF116" s="2462"/>
      <c r="AG116" s="2465"/>
      <c r="AH116" s="2466"/>
      <c r="AI116" s="2467"/>
      <c r="AJ116" s="2471"/>
      <c r="AK116" s="1471" t="s">
        <v>6</v>
      </c>
      <c r="AM116"/>
      <c r="AN116"/>
      <c r="AO116" s="31"/>
      <c r="AP116" s="1708"/>
      <c r="AQ116" s="621"/>
      <c r="AR116" s="621"/>
      <c r="AS116" s="621"/>
      <c r="AT116" s="621"/>
      <c r="AU116" s="621"/>
      <c r="AV116" s="621"/>
      <c r="AW116" s="621"/>
      <c r="AX116" s="621"/>
      <c r="AY116" s="621"/>
      <c r="AZ116" s="621"/>
      <c r="BA116" s="621"/>
      <c r="BB116" s="621"/>
      <c r="BC116" s="621"/>
      <c r="BD116" s="621"/>
      <c r="BE116" s="621"/>
      <c r="BF116" s="621"/>
      <c r="BG116" s="621"/>
      <c r="BH116" s="3534"/>
      <c r="BI116" s="3534"/>
      <c r="BJ116" s="621"/>
      <c r="BK116" s="3536"/>
      <c r="BL116" s="3536"/>
      <c r="BM116" s="621"/>
      <c r="BN116" s="621"/>
      <c r="BO116" s="62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4">
        <v>1</v>
      </c>
      <c r="CO116" s="48"/>
      <c r="CP116" s="48"/>
    </row>
    <row r="117" spans="1:94" s="438" customFormat="1" ht="21" customHeight="1" thickBot="1" x14ac:dyDescent="0.3">
      <c r="A117"/>
      <c r="B117" s="2469"/>
      <c r="C117" s="2461"/>
      <c r="D117" s="2462"/>
      <c r="E117" s="2463"/>
      <c r="F117" s="2464"/>
      <c r="G117" s="2465"/>
      <c r="H117" s="2465"/>
      <c r="I117" s="2465"/>
      <c r="J117" s="2466"/>
      <c r="K117" s="2467"/>
      <c r="L117" s="2470"/>
      <c r="M117" s="1471" t="s">
        <v>6</v>
      </c>
      <c r="N117" s="2469"/>
      <c r="O117" s="2461"/>
      <c r="P117" s="2462"/>
      <c r="Q117" s="2463"/>
      <c r="R117" s="2464"/>
      <c r="S117" s="2464"/>
      <c r="T117" s="2464"/>
      <c r="U117" s="2465"/>
      <c r="V117" s="2466"/>
      <c r="W117" s="2467"/>
      <c r="X117" s="2470"/>
      <c r="Y117" s="1471" t="s">
        <v>6</v>
      </c>
      <c r="Z117" s="2469"/>
      <c r="AA117" s="2461"/>
      <c r="AB117" s="2462"/>
      <c r="AC117" s="2463"/>
      <c r="AD117" s="2464"/>
      <c r="AE117" s="2464"/>
      <c r="AF117" s="2464"/>
      <c r="AG117" s="2465"/>
      <c r="AH117" s="2466"/>
      <c r="AI117" s="2467"/>
      <c r="AJ117" s="2470"/>
      <c r="AK117" s="1471" t="s">
        <v>6</v>
      </c>
      <c r="AM117"/>
      <c r="AN117"/>
      <c r="AO117" s="31"/>
      <c r="AP117" s="1708"/>
      <c r="AQ117" s="621"/>
      <c r="AR117" s="621"/>
      <c r="AS117" s="621"/>
      <c r="AT117" s="621"/>
      <c r="AU117" s="621"/>
      <c r="AV117" s="621"/>
      <c r="AW117" s="621"/>
      <c r="AX117" s="621"/>
      <c r="AY117" s="621"/>
      <c r="AZ117" s="621"/>
      <c r="BA117" s="621"/>
      <c r="BB117" s="621"/>
      <c r="BC117" s="621"/>
      <c r="BD117" s="621"/>
      <c r="BE117" s="621"/>
      <c r="BF117" s="621"/>
      <c r="BG117" s="621"/>
      <c r="BH117" s="1709">
        <v>1</v>
      </c>
      <c r="BI117" s="621"/>
      <c r="BJ117" s="621"/>
      <c r="BK117" s="1709">
        <v>1</v>
      </c>
      <c r="BL117" s="621"/>
      <c r="BM117" s="621"/>
      <c r="BN117" s="621"/>
      <c r="BO117" s="62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4">
        <v>1</v>
      </c>
      <c r="CO117" s="48"/>
      <c r="CP117" s="48"/>
    </row>
    <row r="118" spans="1:94" s="438" customFormat="1" ht="21" customHeight="1" x14ac:dyDescent="0.25">
      <c r="A118"/>
      <c r="B118" s="2469"/>
      <c r="C118" s="2461"/>
      <c r="D118" s="2468"/>
      <c r="E118" s="2468"/>
      <c r="F118" s="2462"/>
      <c r="G118" s="2465"/>
      <c r="H118" s="2465"/>
      <c r="I118" s="2465"/>
      <c r="J118" s="2466"/>
      <c r="K118" s="2467"/>
      <c r="L118" s="2471"/>
      <c r="M118" s="1471" t="s">
        <v>6</v>
      </c>
      <c r="N118" s="2469"/>
      <c r="O118" s="2461"/>
      <c r="P118" s="2468"/>
      <c r="Q118" s="2468"/>
      <c r="R118" s="2462"/>
      <c r="S118" s="2462"/>
      <c r="T118" s="2462"/>
      <c r="U118" s="2465"/>
      <c r="V118" s="2466"/>
      <c r="W118" s="2467"/>
      <c r="X118" s="2471"/>
      <c r="Y118" s="1471" t="s">
        <v>6</v>
      </c>
      <c r="Z118" s="2469"/>
      <c r="AA118" s="2461"/>
      <c r="AB118" s="2468"/>
      <c r="AC118" s="2468"/>
      <c r="AD118" s="2462"/>
      <c r="AE118" s="2462"/>
      <c r="AF118" s="2462"/>
      <c r="AG118" s="2465"/>
      <c r="AH118" s="2466"/>
      <c r="AI118" s="2467"/>
      <c r="AJ118" s="2471"/>
      <c r="AK118" s="1471" t="s">
        <v>6</v>
      </c>
      <c r="AM118"/>
      <c r="AN118"/>
      <c r="AO118" s="31"/>
      <c r="AP118" s="1708"/>
      <c r="AQ118" s="621"/>
      <c r="AR118" s="621"/>
      <c r="AS118" s="621"/>
      <c r="AT118" s="621"/>
      <c r="AU118" s="621"/>
      <c r="AV118" s="621"/>
      <c r="AW118" s="621"/>
      <c r="AX118" s="621"/>
      <c r="AY118" s="621"/>
      <c r="AZ118" s="621"/>
      <c r="BA118" s="621"/>
      <c r="BB118" s="621"/>
      <c r="BC118" s="621"/>
      <c r="BD118" s="621"/>
      <c r="BE118" s="621"/>
      <c r="BF118" s="621"/>
      <c r="BG118" s="621"/>
      <c r="BH118" s="3533" t="s">
        <v>1532</v>
      </c>
      <c r="BI118" s="3533"/>
      <c r="BJ118" s="621"/>
      <c r="BK118" s="3535" t="s">
        <v>1533</v>
      </c>
      <c r="BL118" s="3535"/>
      <c r="BM118" s="621"/>
      <c r="BN118" s="621"/>
      <c r="BO118" s="62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4">
        <v>1</v>
      </c>
      <c r="CO118" s="48"/>
      <c r="CP118" s="48"/>
    </row>
    <row r="119" spans="1:94" s="438" customFormat="1" ht="21" customHeight="1" x14ac:dyDescent="0.25">
      <c r="A119"/>
      <c r="B119" s="2469"/>
      <c r="C119" s="2461"/>
      <c r="D119" s="2462"/>
      <c r="E119" s="2463"/>
      <c r="F119" s="2464"/>
      <c r="G119" s="2465"/>
      <c r="H119" s="2465"/>
      <c r="I119" s="2465"/>
      <c r="J119" s="2466"/>
      <c r="K119" s="2467"/>
      <c r="L119" s="2470"/>
      <c r="M119" s="1471" t="s">
        <v>6</v>
      </c>
      <c r="N119" s="2469"/>
      <c r="O119" s="2461"/>
      <c r="P119" s="2462"/>
      <c r="Q119" s="2463"/>
      <c r="R119" s="2464"/>
      <c r="S119" s="2464"/>
      <c r="T119" s="2464"/>
      <c r="U119" s="2465"/>
      <c r="V119" s="2466"/>
      <c r="W119" s="2467"/>
      <c r="X119" s="2470"/>
      <c r="Y119" s="1471" t="s">
        <v>6</v>
      </c>
      <c r="Z119" s="2469"/>
      <c r="AA119" s="2461"/>
      <c r="AB119" s="2462"/>
      <c r="AC119" s="2463"/>
      <c r="AD119" s="2464"/>
      <c r="AE119" s="2464"/>
      <c r="AF119" s="2464"/>
      <c r="AG119" s="2465"/>
      <c r="AH119" s="2466"/>
      <c r="AI119" s="2467"/>
      <c r="AJ119" s="2470"/>
      <c r="AK119" s="1471" t="s">
        <v>6</v>
      </c>
      <c r="AM119"/>
      <c r="AN119"/>
      <c r="AO119" s="31"/>
      <c r="AP119" s="1708"/>
      <c r="AQ119" s="621"/>
      <c r="AR119" s="621"/>
      <c r="AS119" s="621"/>
      <c r="AT119" s="621"/>
      <c r="AU119" s="621"/>
      <c r="AV119" s="621"/>
      <c r="AW119" s="621"/>
      <c r="AX119" s="621"/>
      <c r="AY119" s="621"/>
      <c r="AZ119" s="621"/>
      <c r="BA119" s="621"/>
      <c r="BB119" s="621"/>
      <c r="BC119" s="621"/>
      <c r="BD119" s="621"/>
      <c r="BE119" s="621"/>
      <c r="BF119" s="621"/>
      <c r="BG119" s="621"/>
      <c r="BH119" s="3534"/>
      <c r="BI119" s="3534"/>
      <c r="BJ119" s="621"/>
      <c r="BK119" s="3536"/>
      <c r="BL119" s="3536"/>
      <c r="BM119" s="621"/>
      <c r="BN119" s="621"/>
      <c r="BO119" s="62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4">
        <v>1</v>
      </c>
      <c r="CO119" s="48"/>
      <c r="CP119" s="48"/>
    </row>
    <row r="120" spans="1:94" s="438" customFormat="1" ht="21" customHeight="1" thickBot="1" x14ac:dyDescent="0.3">
      <c r="A120"/>
      <c r="B120" s="2469"/>
      <c r="C120" s="2461"/>
      <c r="D120" s="2468"/>
      <c r="E120" s="2468"/>
      <c r="F120" s="2462"/>
      <c r="G120" s="2465"/>
      <c r="H120" s="2465"/>
      <c r="I120" s="2465"/>
      <c r="J120" s="2466"/>
      <c r="K120" s="2467"/>
      <c r="L120" s="2471"/>
      <c r="M120" s="1471" t="s">
        <v>6</v>
      </c>
      <c r="N120" s="2469"/>
      <c r="O120" s="2461"/>
      <c r="P120" s="2468"/>
      <c r="Q120" s="2468"/>
      <c r="R120" s="2462"/>
      <c r="S120" s="2462"/>
      <c r="T120" s="2462"/>
      <c r="U120" s="2465"/>
      <c r="V120" s="2466"/>
      <c r="W120" s="2467"/>
      <c r="X120" s="2471"/>
      <c r="Y120" s="1471" t="s">
        <v>6</v>
      </c>
      <c r="Z120" s="2469"/>
      <c r="AA120" s="2461"/>
      <c r="AB120" s="2468"/>
      <c r="AC120" s="2468"/>
      <c r="AD120" s="2462"/>
      <c r="AE120" s="2462"/>
      <c r="AF120" s="2462"/>
      <c r="AG120" s="2465"/>
      <c r="AH120" s="2466"/>
      <c r="AI120" s="2467"/>
      <c r="AJ120" s="2471"/>
      <c r="AK120" s="1471" t="s">
        <v>6</v>
      </c>
      <c r="AM120"/>
      <c r="AN120"/>
      <c r="AO120" s="31"/>
      <c r="AP120" s="1708"/>
      <c r="AQ120" s="621"/>
      <c r="AR120" s="621"/>
      <c r="AS120" s="621"/>
      <c r="AT120" s="621"/>
      <c r="AU120" s="621"/>
      <c r="AV120" s="621"/>
      <c r="AW120" s="621"/>
      <c r="AX120" s="621"/>
      <c r="AY120" s="621"/>
      <c r="AZ120" s="621"/>
      <c r="BA120" s="621"/>
      <c r="BB120" s="621"/>
      <c r="BC120" s="621"/>
      <c r="BD120" s="621"/>
      <c r="BE120" s="621"/>
      <c r="BF120" s="621"/>
      <c r="BG120" s="621"/>
      <c r="BH120" s="1709">
        <v>1</v>
      </c>
      <c r="BI120" s="621"/>
      <c r="BJ120" s="621"/>
      <c r="BK120" s="1709">
        <v>1</v>
      </c>
      <c r="BL120" s="621"/>
      <c r="BM120" s="621"/>
      <c r="BN120" s="621"/>
      <c r="BO120" s="62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4">
        <v>1</v>
      </c>
      <c r="CO120" s="48"/>
      <c r="CP120" s="48"/>
    </row>
    <row r="121" spans="1:94" s="438" customFormat="1" ht="21" customHeight="1" x14ac:dyDescent="0.25">
      <c r="A121"/>
      <c r="B121" s="2469"/>
      <c r="C121" s="2461"/>
      <c r="D121" s="2462"/>
      <c r="E121" s="2463"/>
      <c r="F121" s="2464"/>
      <c r="G121" s="2465"/>
      <c r="H121" s="2465"/>
      <c r="I121" s="2465"/>
      <c r="J121" s="2466"/>
      <c r="K121" s="2467"/>
      <c r="L121" s="2470"/>
      <c r="M121" s="1471" t="s">
        <v>6</v>
      </c>
      <c r="N121" s="2469"/>
      <c r="O121" s="2461"/>
      <c r="P121" s="2462"/>
      <c r="Q121" s="2463"/>
      <c r="R121" s="2464"/>
      <c r="S121" s="2464"/>
      <c r="T121" s="2464"/>
      <c r="U121" s="2465"/>
      <c r="V121" s="2466"/>
      <c r="W121" s="2467"/>
      <c r="X121" s="2470"/>
      <c r="Y121" s="1471" t="s">
        <v>6</v>
      </c>
      <c r="Z121" s="2469"/>
      <c r="AA121" s="2461"/>
      <c r="AB121" s="2462"/>
      <c r="AC121" s="2463"/>
      <c r="AD121" s="2464"/>
      <c r="AE121" s="2464"/>
      <c r="AF121" s="2464"/>
      <c r="AG121" s="2465"/>
      <c r="AH121" s="2466"/>
      <c r="AI121" s="2467"/>
      <c r="AJ121" s="2470"/>
      <c r="AK121" s="1471" t="s">
        <v>6</v>
      </c>
      <c r="AM121"/>
      <c r="AN121"/>
      <c r="AO121" s="31"/>
      <c r="AP121" s="1708"/>
      <c r="AQ121" s="621"/>
      <c r="AR121" s="621"/>
      <c r="AS121" s="621"/>
      <c r="AT121" s="621"/>
      <c r="AU121" s="621"/>
      <c r="AV121" s="621"/>
      <c r="AW121" s="621"/>
      <c r="AX121" s="621"/>
      <c r="AY121" s="621"/>
      <c r="AZ121" s="621"/>
      <c r="BA121" s="621"/>
      <c r="BB121" s="621"/>
      <c r="BC121" s="621"/>
      <c r="BD121" s="621"/>
      <c r="BE121" s="621"/>
      <c r="BF121" s="621"/>
      <c r="BG121" s="621"/>
      <c r="BH121" s="3533" t="s">
        <v>1520</v>
      </c>
      <c r="BI121" s="3533"/>
      <c r="BJ121" s="621"/>
      <c r="BK121" s="3535" t="s">
        <v>1534</v>
      </c>
      <c r="BL121" s="3535"/>
      <c r="BM121" s="621"/>
      <c r="BN121" s="621"/>
      <c r="BO121" s="62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4">
        <v>1</v>
      </c>
      <c r="CO121" s="48"/>
      <c r="CP121" s="48"/>
    </row>
    <row r="122" spans="1:94" s="438" customFormat="1" ht="21" customHeight="1" x14ac:dyDescent="0.25">
      <c r="A122"/>
      <c r="B122" s="2469"/>
      <c r="C122" s="2461"/>
      <c r="D122" s="2468"/>
      <c r="E122" s="2468"/>
      <c r="F122" s="2462"/>
      <c r="G122" s="2465"/>
      <c r="H122" s="2465"/>
      <c r="I122" s="2465"/>
      <c r="J122" s="2466"/>
      <c r="K122" s="2467"/>
      <c r="L122" s="2471"/>
      <c r="M122" s="1471" t="s">
        <v>6</v>
      </c>
      <c r="N122" s="2469"/>
      <c r="O122" s="2461"/>
      <c r="P122" s="2468"/>
      <c r="Q122" s="2468"/>
      <c r="R122" s="2462"/>
      <c r="S122" s="2462"/>
      <c r="T122" s="2462"/>
      <c r="U122" s="2465"/>
      <c r="V122" s="2466"/>
      <c r="W122" s="2467"/>
      <c r="X122" s="2471"/>
      <c r="Y122" s="1471" t="s">
        <v>6</v>
      </c>
      <c r="Z122" s="2469"/>
      <c r="AA122" s="2461"/>
      <c r="AB122" s="2468"/>
      <c r="AC122" s="2468"/>
      <c r="AD122" s="2462"/>
      <c r="AE122" s="2462"/>
      <c r="AF122" s="2462"/>
      <c r="AG122" s="2465"/>
      <c r="AH122" s="2466"/>
      <c r="AI122" s="2467"/>
      <c r="AJ122" s="2471"/>
      <c r="AK122" s="1471" t="s">
        <v>6</v>
      </c>
      <c r="AM122"/>
      <c r="AN122"/>
      <c r="AO122" s="31"/>
      <c r="AP122" s="1708"/>
      <c r="AQ122" s="621"/>
      <c r="AR122" s="621"/>
      <c r="AS122" s="621"/>
      <c r="AT122" s="621"/>
      <c r="AU122" s="621"/>
      <c r="AV122" s="621"/>
      <c r="AW122" s="621"/>
      <c r="AX122" s="621"/>
      <c r="AY122" s="621"/>
      <c r="AZ122" s="621"/>
      <c r="BA122" s="621"/>
      <c r="BB122" s="621"/>
      <c r="BC122" s="621"/>
      <c r="BD122" s="621"/>
      <c r="BE122" s="621"/>
      <c r="BF122" s="621"/>
      <c r="BG122" s="621"/>
      <c r="BH122" s="3534"/>
      <c r="BI122" s="3534"/>
      <c r="BJ122" s="621"/>
      <c r="BK122" s="3536"/>
      <c r="BL122" s="3536"/>
      <c r="BM122" s="621"/>
      <c r="BN122" s="621"/>
      <c r="BO122" s="62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4">
        <v>1</v>
      </c>
      <c r="CO122" s="48"/>
      <c r="CP122" s="48"/>
    </row>
    <row r="123" spans="1:94" s="438" customFormat="1" ht="21" customHeight="1" thickBot="1" x14ac:dyDescent="0.3">
      <c r="A123"/>
      <c r="B123" s="2469"/>
      <c r="C123" s="2461"/>
      <c r="D123" s="2462"/>
      <c r="E123" s="2463"/>
      <c r="F123" s="2464"/>
      <c r="G123" s="2465"/>
      <c r="H123" s="2465"/>
      <c r="I123" s="2465"/>
      <c r="J123" s="2466"/>
      <c r="K123" s="2467"/>
      <c r="L123" s="2470"/>
      <c r="M123" s="1471" t="s">
        <v>6</v>
      </c>
      <c r="N123" s="2469"/>
      <c r="O123" s="2461"/>
      <c r="P123" s="2462"/>
      <c r="Q123" s="2463"/>
      <c r="R123" s="2464"/>
      <c r="S123" s="2464"/>
      <c r="T123" s="2464"/>
      <c r="U123" s="2465"/>
      <c r="V123" s="2466"/>
      <c r="W123" s="2467"/>
      <c r="X123" s="2470"/>
      <c r="Y123" s="1471" t="s">
        <v>6</v>
      </c>
      <c r="Z123" s="2469"/>
      <c r="AA123" s="2461"/>
      <c r="AB123" s="2462"/>
      <c r="AC123" s="2463"/>
      <c r="AD123" s="2464"/>
      <c r="AE123" s="2464"/>
      <c r="AF123" s="2464"/>
      <c r="AG123" s="2465"/>
      <c r="AH123" s="2466"/>
      <c r="AI123" s="2467"/>
      <c r="AJ123" s="2470"/>
      <c r="AK123" s="1471" t="s">
        <v>6</v>
      </c>
      <c r="AM123"/>
      <c r="AN123"/>
      <c r="AO123" s="31"/>
      <c r="AP123" s="1708"/>
      <c r="AQ123" s="621"/>
      <c r="AR123" s="621"/>
      <c r="AS123" s="621"/>
      <c r="AT123" s="621"/>
      <c r="AU123" s="621"/>
      <c r="AV123" s="621"/>
      <c r="AW123" s="621"/>
      <c r="AX123" s="621"/>
      <c r="AY123" s="621"/>
      <c r="AZ123" s="621"/>
      <c r="BA123" s="621"/>
      <c r="BB123" s="621"/>
      <c r="BC123" s="621"/>
      <c r="BD123" s="621"/>
      <c r="BE123" s="621"/>
      <c r="BF123" s="621"/>
      <c r="BG123" s="621"/>
      <c r="BH123" s="1709">
        <v>1</v>
      </c>
      <c r="BI123" s="621"/>
      <c r="BJ123" s="621"/>
      <c r="BK123" s="1709">
        <v>1</v>
      </c>
      <c r="BL123" s="621"/>
      <c r="BM123" s="621"/>
      <c r="BN123" s="621"/>
      <c r="BO123" s="62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4">
        <v>1</v>
      </c>
      <c r="CO123" s="48"/>
      <c r="CP123" s="48"/>
    </row>
    <row r="124" spans="1:94" s="438" customFormat="1" ht="21" customHeight="1" x14ac:dyDescent="0.25">
      <c r="A124"/>
      <c r="B124" s="2469"/>
      <c r="C124" s="2461"/>
      <c r="D124" s="2468"/>
      <c r="E124" s="2468"/>
      <c r="F124" s="2462"/>
      <c r="G124" s="2465"/>
      <c r="H124" s="2465"/>
      <c r="I124" s="2465"/>
      <c r="J124" s="2466"/>
      <c r="K124" s="2467"/>
      <c r="L124" s="2471"/>
      <c r="M124" s="1471" t="s">
        <v>6</v>
      </c>
      <c r="N124" s="2469"/>
      <c r="O124" s="2461"/>
      <c r="P124" s="2468"/>
      <c r="Q124" s="2468"/>
      <c r="R124" s="2462"/>
      <c r="S124" s="2462"/>
      <c r="T124" s="2462"/>
      <c r="U124" s="2465"/>
      <c r="V124" s="2466"/>
      <c r="W124" s="2467"/>
      <c r="X124" s="2471"/>
      <c r="Y124" s="1471" t="s">
        <v>6</v>
      </c>
      <c r="Z124" s="2469"/>
      <c r="AA124" s="2461"/>
      <c r="AB124" s="2468"/>
      <c r="AC124" s="2468"/>
      <c r="AD124" s="2462"/>
      <c r="AE124" s="2462"/>
      <c r="AF124" s="2462"/>
      <c r="AG124" s="2465"/>
      <c r="AH124" s="2466"/>
      <c r="AI124" s="2467"/>
      <c r="AJ124" s="2471"/>
      <c r="AK124" s="1471" t="s">
        <v>6</v>
      </c>
      <c r="AM124"/>
      <c r="AN124"/>
      <c r="AO124" s="31"/>
      <c r="AP124" s="1708"/>
      <c r="AQ124" s="621"/>
      <c r="AR124" s="621"/>
      <c r="AS124" s="621"/>
      <c r="AT124" s="621"/>
      <c r="AU124" s="621"/>
      <c r="AV124" s="621"/>
      <c r="AW124" s="621"/>
      <c r="AX124" s="621"/>
      <c r="AY124" s="621"/>
      <c r="AZ124" s="621"/>
      <c r="BA124" s="621"/>
      <c r="BB124" s="621"/>
      <c r="BC124" s="621"/>
      <c r="BD124" s="621"/>
      <c r="BE124" s="621"/>
      <c r="BF124" s="621"/>
      <c r="BG124" s="621"/>
      <c r="BH124" s="3533" t="s">
        <v>1523</v>
      </c>
      <c r="BI124" s="3533"/>
      <c r="BJ124" s="621"/>
      <c r="BK124" s="3535" t="s">
        <v>1535</v>
      </c>
      <c r="BL124" s="3535"/>
      <c r="BM124" s="621"/>
      <c r="BN124" s="621"/>
      <c r="BO124" s="62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4">
        <v>1</v>
      </c>
      <c r="CO124" s="48"/>
      <c r="CP124" s="48"/>
    </row>
    <row r="125" spans="1:94" s="438" customFormat="1" ht="21" customHeight="1" x14ac:dyDescent="0.25">
      <c r="A125"/>
      <c r="B125" s="2469"/>
      <c r="C125" s="2461"/>
      <c r="D125" s="2462"/>
      <c r="E125" s="2463"/>
      <c r="F125" s="2464"/>
      <c r="G125" s="2465"/>
      <c r="H125" s="2465"/>
      <c r="I125" s="2465"/>
      <c r="J125" s="2466"/>
      <c r="K125" s="2467"/>
      <c r="L125" s="2470"/>
      <c r="M125" s="1471" t="s">
        <v>6</v>
      </c>
      <c r="N125" s="2469"/>
      <c r="O125" s="2461"/>
      <c r="P125" s="2462"/>
      <c r="Q125" s="2463"/>
      <c r="R125" s="2464"/>
      <c r="S125" s="2464"/>
      <c r="T125" s="2464"/>
      <c r="U125" s="2465"/>
      <c r="V125" s="2466"/>
      <c r="W125" s="2467"/>
      <c r="X125" s="2470"/>
      <c r="Y125" s="1471" t="s">
        <v>6</v>
      </c>
      <c r="Z125" s="2469"/>
      <c r="AA125" s="2461"/>
      <c r="AB125" s="2462"/>
      <c r="AC125" s="2463"/>
      <c r="AD125" s="2464"/>
      <c r="AE125" s="2464"/>
      <c r="AF125" s="2464"/>
      <c r="AG125" s="2465"/>
      <c r="AH125" s="2466"/>
      <c r="AI125" s="2467"/>
      <c r="AJ125" s="2470"/>
      <c r="AK125" s="1471" t="s">
        <v>6</v>
      </c>
      <c r="AM125"/>
      <c r="AN125"/>
      <c r="AO125" s="31"/>
      <c r="AP125" s="1708"/>
      <c r="AQ125" s="621"/>
      <c r="AR125" s="621"/>
      <c r="AS125" s="621"/>
      <c r="AT125" s="621"/>
      <c r="AU125" s="621"/>
      <c r="AV125" s="621"/>
      <c r="AW125" s="621"/>
      <c r="AX125" s="621"/>
      <c r="AY125" s="621"/>
      <c r="AZ125" s="621"/>
      <c r="BA125" s="621"/>
      <c r="BB125" s="621"/>
      <c r="BC125" s="621"/>
      <c r="BD125" s="621"/>
      <c r="BE125" s="621"/>
      <c r="BF125" s="621"/>
      <c r="BG125" s="621"/>
      <c r="BH125" s="3534"/>
      <c r="BI125" s="3534"/>
      <c r="BJ125" s="621"/>
      <c r="BK125" s="3536"/>
      <c r="BL125" s="3536"/>
      <c r="BM125" s="621"/>
      <c r="BN125" s="621"/>
      <c r="BO125" s="62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4">
        <v>1</v>
      </c>
      <c r="CO125" s="48"/>
      <c r="CP125" s="48"/>
    </row>
    <row r="126" spans="1:94" s="438" customFormat="1" ht="21" customHeight="1" thickBot="1" x14ac:dyDescent="0.3">
      <c r="A126"/>
      <c r="B126" s="2469"/>
      <c r="C126" s="2461"/>
      <c r="D126" s="2468"/>
      <c r="E126" s="2468"/>
      <c r="F126" s="2462"/>
      <c r="G126" s="2465"/>
      <c r="H126" s="2465"/>
      <c r="I126" s="2465"/>
      <c r="J126" s="2466"/>
      <c r="K126" s="2467"/>
      <c r="L126" s="2471"/>
      <c r="M126" s="1471" t="s">
        <v>6</v>
      </c>
      <c r="N126" s="2469"/>
      <c r="O126" s="2461"/>
      <c r="P126" s="2468"/>
      <c r="Q126" s="2468"/>
      <c r="R126" s="2462"/>
      <c r="S126" s="2462"/>
      <c r="T126" s="2462"/>
      <c r="U126" s="2465"/>
      <c r="V126" s="2466"/>
      <c r="W126" s="2467"/>
      <c r="X126" s="2471"/>
      <c r="Y126" s="1471" t="s">
        <v>6</v>
      </c>
      <c r="Z126" s="2469"/>
      <c r="AA126" s="2461"/>
      <c r="AB126" s="2468"/>
      <c r="AC126" s="2468"/>
      <c r="AD126" s="2462"/>
      <c r="AE126" s="2462"/>
      <c r="AF126" s="2462"/>
      <c r="AG126" s="2465"/>
      <c r="AH126" s="2466"/>
      <c r="AI126" s="2467"/>
      <c r="AJ126" s="2471"/>
      <c r="AK126" s="1471" t="s">
        <v>6</v>
      </c>
      <c r="AM126"/>
      <c r="AN126" s="31"/>
      <c r="AO126" s="31"/>
      <c r="AP126" s="1708"/>
      <c r="AQ126" s="621"/>
      <c r="AR126" s="621"/>
      <c r="AS126" s="621"/>
      <c r="AT126" s="621"/>
      <c r="AU126" s="621"/>
      <c r="AV126" s="621"/>
      <c r="AW126" s="621"/>
      <c r="AX126" s="621"/>
      <c r="AY126" s="621"/>
      <c r="AZ126" s="621"/>
      <c r="BA126" s="621"/>
      <c r="BB126" s="621"/>
      <c r="BC126" s="621"/>
      <c r="BD126" s="621"/>
      <c r="BE126" s="621"/>
      <c r="BF126" s="621"/>
      <c r="BG126" s="621"/>
      <c r="BH126" s="621"/>
      <c r="BI126" s="621"/>
      <c r="BJ126" s="621"/>
      <c r="BK126" s="621"/>
      <c r="BL126" s="621"/>
      <c r="BM126" s="621"/>
      <c r="BN126" s="621"/>
      <c r="BO126" s="62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4">
        <v>1</v>
      </c>
      <c r="CO126" s="48"/>
      <c r="CP126" s="48"/>
    </row>
    <row r="127" spans="1:94" s="438" customFormat="1" ht="21" customHeight="1" x14ac:dyDescent="0.25">
      <c r="A127"/>
      <c r="B127" s="2469"/>
      <c r="C127" s="2461"/>
      <c r="D127" s="2462"/>
      <c r="E127" s="2463"/>
      <c r="F127" s="2464"/>
      <c r="G127" s="2465"/>
      <c r="H127" s="2465"/>
      <c r="I127" s="2465"/>
      <c r="J127" s="2466"/>
      <c r="K127" s="2467"/>
      <c r="L127" s="2470"/>
      <c r="M127" s="1471" t="s">
        <v>6</v>
      </c>
      <c r="N127" s="2469"/>
      <c r="O127" s="2461"/>
      <c r="P127" s="2462"/>
      <c r="Q127" s="2463"/>
      <c r="R127" s="2464"/>
      <c r="S127" s="2464"/>
      <c r="T127" s="2464"/>
      <c r="U127" s="2465"/>
      <c r="V127" s="2466"/>
      <c r="W127" s="2467"/>
      <c r="X127" s="2470"/>
      <c r="Y127" s="1471" t="s">
        <v>6</v>
      </c>
      <c r="Z127" s="2469"/>
      <c r="AA127" s="2461"/>
      <c r="AB127" s="2462"/>
      <c r="AC127" s="2463"/>
      <c r="AD127" s="2464"/>
      <c r="AE127" s="2464"/>
      <c r="AF127" s="2464"/>
      <c r="AG127" s="2465"/>
      <c r="AH127" s="2466"/>
      <c r="AI127" s="2467"/>
      <c r="AJ127" s="2470"/>
      <c r="AK127" s="1471" t="s">
        <v>6</v>
      </c>
      <c r="AM127"/>
      <c r="AN127" s="31"/>
      <c r="AO127" s="31"/>
      <c r="AP127" s="1708"/>
      <c r="AQ127" s="621"/>
      <c r="AR127" s="621"/>
      <c r="AS127" s="621"/>
      <c r="AT127" s="621"/>
      <c r="AU127" s="621"/>
      <c r="AV127" s="621"/>
      <c r="AW127" s="621"/>
      <c r="AX127" s="621"/>
      <c r="AY127" s="621"/>
      <c r="AZ127" s="621"/>
      <c r="BA127" s="621"/>
      <c r="BB127" s="621"/>
      <c r="BC127" s="621"/>
      <c r="BD127" s="621"/>
      <c r="BE127" s="621"/>
      <c r="BF127" s="621"/>
      <c r="BG127" s="621"/>
      <c r="BH127" s="3533" t="s">
        <v>1536</v>
      </c>
      <c r="BI127" s="3533"/>
      <c r="BJ127" s="621"/>
      <c r="BK127" s="3535" t="s">
        <v>1537</v>
      </c>
      <c r="BL127" s="3535"/>
      <c r="BM127" s="621"/>
      <c r="BN127" s="621"/>
      <c r="BO127" s="62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4">
        <v>1</v>
      </c>
      <c r="CO127" s="48"/>
      <c r="CP127" s="48"/>
    </row>
    <row r="128" spans="1:94" s="438" customFormat="1" ht="21" customHeight="1" x14ac:dyDescent="0.25">
      <c r="A128"/>
      <c r="B128" s="2469"/>
      <c r="C128" s="2461"/>
      <c r="D128" s="2468"/>
      <c r="E128" s="2468"/>
      <c r="F128" s="2462"/>
      <c r="G128" s="2465"/>
      <c r="H128" s="2465"/>
      <c r="I128" s="2465"/>
      <c r="J128" s="2466"/>
      <c r="K128" s="2467"/>
      <c r="L128" s="2471"/>
      <c r="M128" s="1471" t="s">
        <v>6</v>
      </c>
      <c r="N128" s="2469"/>
      <c r="O128" s="2461"/>
      <c r="P128" s="2468"/>
      <c r="Q128" s="2468"/>
      <c r="R128" s="2462"/>
      <c r="S128" s="2462"/>
      <c r="T128" s="2462"/>
      <c r="U128" s="2465"/>
      <c r="V128" s="2466"/>
      <c r="W128" s="2467"/>
      <c r="X128" s="2471"/>
      <c r="Y128" s="1471" t="s">
        <v>6</v>
      </c>
      <c r="Z128" s="2469"/>
      <c r="AA128" s="2461"/>
      <c r="AB128" s="2468"/>
      <c r="AC128" s="2468"/>
      <c r="AD128" s="2462"/>
      <c r="AE128" s="2462"/>
      <c r="AF128" s="2462"/>
      <c r="AG128" s="2465"/>
      <c r="AH128" s="2466"/>
      <c r="AI128" s="2467"/>
      <c r="AJ128" s="2471"/>
      <c r="AK128" s="1471" t="s">
        <v>6</v>
      </c>
      <c r="AM128"/>
      <c r="AN128" s="31"/>
      <c r="AO128" s="31"/>
      <c r="AP128" s="1708"/>
      <c r="AQ128" s="621"/>
      <c r="AR128" s="621"/>
      <c r="AS128" s="621"/>
      <c r="AT128" s="621"/>
      <c r="AU128" s="621"/>
      <c r="AV128" s="621"/>
      <c r="AW128" s="621"/>
      <c r="AX128" s="621"/>
      <c r="AY128" s="621"/>
      <c r="AZ128" s="621"/>
      <c r="BA128" s="621"/>
      <c r="BB128" s="621"/>
      <c r="BC128" s="621"/>
      <c r="BD128" s="621"/>
      <c r="BE128" s="621"/>
      <c r="BF128" s="621"/>
      <c r="BG128" s="621"/>
      <c r="BH128" s="3534"/>
      <c r="BI128" s="3534"/>
      <c r="BJ128" s="621"/>
      <c r="BK128" s="3536"/>
      <c r="BL128" s="3536"/>
      <c r="BM128" s="621"/>
      <c r="BN128" s="621"/>
      <c r="BO128" s="62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4">
        <v>1</v>
      </c>
      <c r="CO128" s="48"/>
      <c r="CP128" s="48"/>
    </row>
    <row r="129" spans="1:94" s="438" customFormat="1" ht="21" customHeight="1" thickBot="1" x14ac:dyDescent="0.3">
      <c r="A129"/>
      <c r="B129" s="2469"/>
      <c r="C129" s="2461"/>
      <c r="D129" s="2462"/>
      <c r="E129" s="2463"/>
      <c r="F129" s="2464"/>
      <c r="G129" s="2465"/>
      <c r="H129" s="2465"/>
      <c r="I129" s="2465"/>
      <c r="J129" s="2466"/>
      <c r="K129" s="2467"/>
      <c r="L129" s="2470"/>
      <c r="M129" s="1471" t="s">
        <v>6</v>
      </c>
      <c r="N129" s="2469"/>
      <c r="O129" s="2461"/>
      <c r="P129" s="2462"/>
      <c r="Q129" s="2463"/>
      <c r="R129" s="2464"/>
      <c r="S129" s="2464"/>
      <c r="T129" s="2464"/>
      <c r="U129" s="2465"/>
      <c r="V129" s="2466"/>
      <c r="W129" s="2467"/>
      <c r="X129" s="2470"/>
      <c r="Y129" s="1471" t="s">
        <v>6</v>
      </c>
      <c r="Z129" s="2469"/>
      <c r="AA129" s="2461"/>
      <c r="AB129" s="2462"/>
      <c r="AC129" s="2463"/>
      <c r="AD129" s="2464"/>
      <c r="AE129" s="2464"/>
      <c r="AF129" s="2464"/>
      <c r="AG129" s="2465"/>
      <c r="AH129" s="2466"/>
      <c r="AI129" s="2467"/>
      <c r="AJ129" s="2470"/>
      <c r="AK129" s="1471" t="s">
        <v>6</v>
      </c>
      <c r="AM129"/>
      <c r="AN129" s="31"/>
      <c r="AO129" s="31"/>
      <c r="AP129" s="1708"/>
      <c r="AQ129" s="621"/>
      <c r="AR129" s="621"/>
      <c r="AS129" s="621"/>
      <c r="AT129" s="621"/>
      <c r="AU129" s="621"/>
      <c r="AV129" s="621"/>
      <c r="AW129" s="621"/>
      <c r="AX129" s="621"/>
      <c r="AY129" s="621"/>
      <c r="AZ129" s="621"/>
      <c r="BA129" s="621"/>
      <c r="BB129" s="621"/>
      <c r="BC129" s="621"/>
      <c r="BD129" s="621"/>
      <c r="BE129" s="621"/>
      <c r="BF129" s="621"/>
      <c r="BG129" s="621"/>
      <c r="BH129" s="621"/>
      <c r="BI129" s="621"/>
      <c r="BJ129" s="621"/>
      <c r="BK129" s="621"/>
      <c r="BL129" s="621"/>
      <c r="BM129" s="621"/>
      <c r="BN129" s="621"/>
      <c r="BO129" s="62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4">
        <v>1</v>
      </c>
      <c r="CO129" s="48"/>
      <c r="CP129" s="48"/>
    </row>
    <row r="130" spans="1:94" s="438" customFormat="1" ht="21" customHeight="1" x14ac:dyDescent="0.25">
      <c r="A130"/>
      <c r="B130" s="2469"/>
      <c r="C130" s="2461"/>
      <c r="D130" s="2468"/>
      <c r="E130" s="2468"/>
      <c r="F130" s="2462"/>
      <c r="G130" s="2465"/>
      <c r="H130" s="2465"/>
      <c r="I130" s="2465"/>
      <c r="J130" s="2466"/>
      <c r="K130" s="2467"/>
      <c r="L130" s="2471"/>
      <c r="M130" s="1471" t="s">
        <v>6</v>
      </c>
      <c r="N130" s="2469"/>
      <c r="O130" s="2461"/>
      <c r="P130" s="2468"/>
      <c r="Q130" s="2468"/>
      <c r="R130" s="2462"/>
      <c r="S130" s="2462"/>
      <c r="T130" s="2462"/>
      <c r="U130" s="2465"/>
      <c r="V130" s="2466"/>
      <c r="W130" s="2467"/>
      <c r="X130" s="2471"/>
      <c r="Y130" s="1471" t="s">
        <v>6</v>
      </c>
      <c r="Z130" s="2469"/>
      <c r="AA130" s="2461"/>
      <c r="AB130" s="2468"/>
      <c r="AC130" s="2468"/>
      <c r="AD130" s="2462"/>
      <c r="AE130" s="2462"/>
      <c r="AF130" s="2462"/>
      <c r="AG130" s="2465"/>
      <c r="AH130" s="2466"/>
      <c r="AI130" s="2467"/>
      <c r="AJ130" s="2471"/>
      <c r="AK130" s="1471" t="s">
        <v>6</v>
      </c>
      <c r="AM130"/>
      <c r="AN130" s="31"/>
      <c r="AO130" s="31"/>
      <c r="AP130" s="1708"/>
      <c r="AQ130" s="621"/>
      <c r="AR130" s="621"/>
      <c r="AS130" s="621"/>
      <c r="AT130" s="621"/>
      <c r="AU130" s="621"/>
      <c r="AV130" s="621"/>
      <c r="AW130" s="621"/>
      <c r="AX130" s="621"/>
      <c r="AY130" s="621"/>
      <c r="AZ130" s="621"/>
      <c r="BA130" s="621"/>
      <c r="BB130" s="621"/>
      <c r="BC130" s="621"/>
      <c r="BD130" s="621"/>
      <c r="BE130" s="621"/>
      <c r="BF130" s="621"/>
      <c r="BG130" s="621"/>
      <c r="BH130" s="3533" t="s">
        <v>1538</v>
      </c>
      <c r="BI130" s="3533"/>
      <c r="BJ130" s="621"/>
      <c r="BK130" s="3535" t="s">
        <v>1539</v>
      </c>
      <c r="BL130" s="3535"/>
      <c r="BM130" s="621"/>
      <c r="BN130" s="621"/>
      <c r="BO130" s="62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4">
        <v>1</v>
      </c>
      <c r="CO130" s="48"/>
      <c r="CP130" s="48"/>
    </row>
    <row r="131" spans="1:94" s="438" customFormat="1" ht="21" customHeight="1" x14ac:dyDescent="0.25">
      <c r="A131"/>
      <c r="B131" s="2469"/>
      <c r="C131" s="2461"/>
      <c r="D131" s="2462"/>
      <c r="E131" s="2463"/>
      <c r="F131" s="2464"/>
      <c r="G131" s="2465"/>
      <c r="H131" s="2465"/>
      <c r="I131" s="2465"/>
      <c r="J131" s="2466"/>
      <c r="K131" s="2467"/>
      <c r="L131" s="2470"/>
      <c r="M131" s="1471" t="s">
        <v>6</v>
      </c>
      <c r="N131" s="2469"/>
      <c r="O131" s="2461"/>
      <c r="P131" s="2462"/>
      <c r="Q131" s="2463"/>
      <c r="R131" s="2464"/>
      <c r="S131" s="2464"/>
      <c r="T131" s="2464"/>
      <c r="U131" s="2465"/>
      <c r="V131" s="2466"/>
      <c r="W131" s="2467"/>
      <c r="X131" s="2470"/>
      <c r="Y131" s="1471" t="s">
        <v>6</v>
      </c>
      <c r="Z131" s="2469"/>
      <c r="AA131" s="2461"/>
      <c r="AB131" s="2462"/>
      <c r="AC131" s="2463"/>
      <c r="AD131" s="2464"/>
      <c r="AE131" s="2464"/>
      <c r="AF131" s="2464"/>
      <c r="AG131" s="2465"/>
      <c r="AH131" s="2466"/>
      <c r="AI131" s="2467"/>
      <c r="AJ131" s="2470"/>
      <c r="AK131" s="1471" t="s">
        <v>6</v>
      </c>
      <c r="AM131"/>
      <c r="AN131" s="31"/>
      <c r="AO131" s="31"/>
      <c r="AP131" s="1708"/>
      <c r="AQ131" s="621"/>
      <c r="AR131" s="621"/>
      <c r="AS131" s="621"/>
      <c r="AT131" s="621"/>
      <c r="AU131" s="621"/>
      <c r="AV131" s="621"/>
      <c r="AW131" s="621"/>
      <c r="AX131" s="621"/>
      <c r="AY131" s="621"/>
      <c r="AZ131" s="621"/>
      <c r="BA131" s="621"/>
      <c r="BB131" s="621"/>
      <c r="BC131" s="621"/>
      <c r="BD131" s="621"/>
      <c r="BE131" s="621"/>
      <c r="BF131" s="621"/>
      <c r="BG131" s="621"/>
      <c r="BH131" s="3534"/>
      <c r="BI131" s="3534"/>
      <c r="BJ131" s="621"/>
      <c r="BK131" s="3536"/>
      <c r="BL131" s="3536"/>
      <c r="BM131" s="621"/>
      <c r="BN131" s="621"/>
      <c r="BO131" s="62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4">
        <v>1</v>
      </c>
      <c r="CO131" s="48"/>
      <c r="CP131" s="48"/>
    </row>
    <row r="132" spans="1:94" s="438" customFormat="1" ht="21" customHeight="1" thickBot="1" x14ac:dyDescent="0.3">
      <c r="A132"/>
      <c r="B132" s="2469"/>
      <c r="C132" s="2461"/>
      <c r="D132" s="2468"/>
      <c r="E132" s="2468"/>
      <c r="F132" s="2462"/>
      <c r="G132" s="2465"/>
      <c r="H132" s="2465"/>
      <c r="I132" s="2465"/>
      <c r="J132" s="2466"/>
      <c r="K132" s="2467"/>
      <c r="L132" s="2471"/>
      <c r="M132" s="1471" t="s">
        <v>6</v>
      </c>
      <c r="N132" s="2469"/>
      <c r="O132" s="2461"/>
      <c r="P132" s="2468"/>
      <c r="Q132" s="2468"/>
      <c r="R132" s="2462"/>
      <c r="S132" s="2462"/>
      <c r="T132" s="2462"/>
      <c r="U132" s="2465"/>
      <c r="V132" s="2466"/>
      <c r="W132" s="2467"/>
      <c r="X132" s="2471"/>
      <c r="Y132" s="1471" t="s">
        <v>6</v>
      </c>
      <c r="Z132" s="2469"/>
      <c r="AA132" s="2461"/>
      <c r="AB132" s="2468"/>
      <c r="AC132" s="2468"/>
      <c r="AD132" s="2462"/>
      <c r="AE132" s="2462"/>
      <c r="AF132" s="2462"/>
      <c r="AG132" s="2465"/>
      <c r="AH132" s="2466"/>
      <c r="AI132" s="2467"/>
      <c r="AJ132" s="2471"/>
      <c r="AK132" s="1471" t="s">
        <v>6</v>
      </c>
      <c r="AM132"/>
      <c r="AN132" s="31"/>
      <c r="AO132" s="31"/>
      <c r="AP132" s="1708"/>
      <c r="AQ132" s="621"/>
      <c r="AR132" s="621"/>
      <c r="AS132" s="621"/>
      <c r="AT132" s="621"/>
      <c r="AU132" s="621"/>
      <c r="AV132" s="621"/>
      <c r="AW132" s="621"/>
      <c r="AX132" s="621"/>
      <c r="AY132" s="621"/>
      <c r="AZ132" s="621"/>
      <c r="BA132" s="621"/>
      <c r="BB132" s="621"/>
      <c r="BC132" s="621"/>
      <c r="BD132" s="621"/>
      <c r="BE132" s="621"/>
      <c r="BF132" s="621"/>
      <c r="BG132" s="621"/>
      <c r="BH132" s="621"/>
      <c r="BI132" s="621"/>
      <c r="BJ132" s="621"/>
      <c r="BK132" s="621"/>
      <c r="BL132" s="621"/>
      <c r="BM132" s="621"/>
      <c r="BN132" s="621"/>
      <c r="BO132" s="62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4">
        <v>1</v>
      </c>
      <c r="CO132" s="48"/>
      <c r="CP132" s="48"/>
    </row>
    <row r="133" spans="1:94" s="438" customFormat="1" ht="21" customHeight="1" x14ac:dyDescent="0.25">
      <c r="A133"/>
      <c r="B133" s="2469"/>
      <c r="C133" s="2461"/>
      <c r="D133" s="2462"/>
      <c r="E133" s="2463"/>
      <c r="F133" s="2464"/>
      <c r="G133" s="2465"/>
      <c r="H133" s="2465"/>
      <c r="I133" s="2465"/>
      <c r="J133" s="2466"/>
      <c r="K133" s="2467"/>
      <c r="L133" s="2470"/>
      <c r="M133" s="1471" t="s">
        <v>6</v>
      </c>
      <c r="N133" s="2469"/>
      <c r="O133" s="2461"/>
      <c r="P133" s="2462"/>
      <c r="Q133" s="2463"/>
      <c r="R133" s="2464"/>
      <c r="S133" s="2464"/>
      <c r="T133" s="2464"/>
      <c r="U133" s="2465"/>
      <c r="V133" s="2466"/>
      <c r="W133" s="2467"/>
      <c r="X133" s="2470"/>
      <c r="Y133" s="1471" t="s">
        <v>6</v>
      </c>
      <c r="Z133" s="2469"/>
      <c r="AA133" s="2461"/>
      <c r="AB133" s="2462"/>
      <c r="AC133" s="2463"/>
      <c r="AD133" s="2464"/>
      <c r="AE133" s="2464"/>
      <c r="AF133" s="2464"/>
      <c r="AG133" s="2465"/>
      <c r="AH133" s="2466"/>
      <c r="AI133" s="2467"/>
      <c r="AJ133" s="2470"/>
      <c r="AK133" s="1471" t="s">
        <v>6</v>
      </c>
      <c r="AM133"/>
      <c r="AN133" s="31"/>
      <c r="AO133" s="31"/>
      <c r="AP133" s="1708"/>
      <c r="AQ133" s="621"/>
      <c r="AR133" s="621"/>
      <c r="AS133" s="621"/>
      <c r="AT133" s="621"/>
      <c r="AU133" s="621"/>
      <c r="AV133" s="621"/>
      <c r="AW133" s="621"/>
      <c r="AX133" s="621"/>
      <c r="AY133" s="621"/>
      <c r="AZ133" s="621"/>
      <c r="BA133" s="621"/>
      <c r="BB133" s="621"/>
      <c r="BC133" s="621"/>
      <c r="BD133" s="621"/>
      <c r="BE133" s="621"/>
      <c r="BF133" s="621"/>
      <c r="BG133" s="621"/>
      <c r="BH133" s="3533" t="s">
        <v>1540</v>
      </c>
      <c r="BI133" s="3533"/>
      <c r="BJ133" s="621"/>
      <c r="BK133" s="3535" t="s">
        <v>1541</v>
      </c>
      <c r="BL133" s="3535"/>
      <c r="BM133" s="621"/>
      <c r="BN133" s="621"/>
      <c r="BO133" s="62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4">
        <v>1</v>
      </c>
      <c r="CO133" s="48"/>
      <c r="CP133" s="48"/>
    </row>
    <row r="134" spans="1:94" s="438" customFormat="1" ht="21" customHeight="1" x14ac:dyDescent="0.25">
      <c r="A134"/>
      <c r="B134" s="2469"/>
      <c r="C134" s="2461"/>
      <c r="D134" s="2468"/>
      <c r="E134" s="2468"/>
      <c r="F134" s="2462"/>
      <c r="G134" s="2465"/>
      <c r="H134" s="2465"/>
      <c r="I134" s="2465"/>
      <c r="J134" s="2466"/>
      <c r="K134" s="2467"/>
      <c r="L134" s="2471"/>
      <c r="M134" s="1471" t="s">
        <v>6</v>
      </c>
      <c r="N134" s="2469"/>
      <c r="O134" s="2461"/>
      <c r="P134" s="2468"/>
      <c r="Q134" s="2468"/>
      <c r="R134" s="2462"/>
      <c r="S134" s="2462"/>
      <c r="T134" s="2462"/>
      <c r="U134" s="2465"/>
      <c r="V134" s="2466"/>
      <c r="W134" s="2467"/>
      <c r="X134" s="2471"/>
      <c r="Y134" s="1471" t="s">
        <v>6</v>
      </c>
      <c r="Z134" s="2469"/>
      <c r="AA134" s="2461"/>
      <c r="AB134" s="2468"/>
      <c r="AC134" s="2468"/>
      <c r="AD134" s="2462"/>
      <c r="AE134" s="2462"/>
      <c r="AF134" s="2462"/>
      <c r="AG134" s="2465"/>
      <c r="AH134" s="2466"/>
      <c r="AI134" s="2467"/>
      <c r="AJ134" s="2471"/>
      <c r="AK134" s="1471" t="s">
        <v>6</v>
      </c>
      <c r="AM134"/>
      <c r="AN134" s="31"/>
      <c r="AO134" s="31"/>
      <c r="AP134" s="1708"/>
      <c r="AQ134" s="621"/>
      <c r="AR134" s="621"/>
      <c r="AS134" s="621"/>
      <c r="AT134" s="621"/>
      <c r="AU134" s="621"/>
      <c r="AV134" s="621"/>
      <c r="AW134" s="621"/>
      <c r="AX134" s="621"/>
      <c r="AY134" s="621"/>
      <c r="AZ134" s="621"/>
      <c r="BA134" s="621"/>
      <c r="BB134" s="621"/>
      <c r="BC134" s="621"/>
      <c r="BD134" s="621"/>
      <c r="BE134" s="621"/>
      <c r="BF134" s="621"/>
      <c r="BG134" s="621"/>
      <c r="BH134" s="3534"/>
      <c r="BI134" s="3534"/>
      <c r="BJ134" s="621"/>
      <c r="BK134" s="3536"/>
      <c r="BL134" s="3536"/>
      <c r="BM134" s="621"/>
      <c r="BN134" s="621"/>
      <c r="BO134" s="62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4">
        <v>1</v>
      </c>
      <c r="CO134" s="48"/>
      <c r="CP134" s="48"/>
    </row>
    <row r="135" spans="1:94" s="438" customFormat="1" ht="21" customHeight="1" thickBot="1" x14ac:dyDescent="0.3">
      <c r="A135"/>
      <c r="B135" s="2469"/>
      <c r="C135" s="2461"/>
      <c r="D135" s="2462"/>
      <c r="E135" s="2463"/>
      <c r="F135" s="2464"/>
      <c r="G135" s="2465"/>
      <c r="H135" s="2465"/>
      <c r="I135" s="2465"/>
      <c r="J135" s="2466"/>
      <c r="K135" s="2467"/>
      <c r="L135" s="2470"/>
      <c r="M135" s="1471" t="s">
        <v>6</v>
      </c>
      <c r="N135" s="2469"/>
      <c r="O135" s="2461"/>
      <c r="P135" s="2462"/>
      <c r="Q135" s="2463"/>
      <c r="R135" s="2464"/>
      <c r="S135" s="2464"/>
      <c r="T135" s="2464"/>
      <c r="U135" s="2465"/>
      <c r="V135" s="2466"/>
      <c r="W135" s="2467"/>
      <c r="X135" s="2470"/>
      <c r="Y135" s="1471" t="s">
        <v>6</v>
      </c>
      <c r="Z135" s="2469"/>
      <c r="AA135" s="2461"/>
      <c r="AB135" s="2462"/>
      <c r="AC135" s="2463"/>
      <c r="AD135" s="2464"/>
      <c r="AE135" s="2464"/>
      <c r="AF135" s="2464"/>
      <c r="AG135" s="2465"/>
      <c r="AH135" s="2466"/>
      <c r="AI135" s="2467"/>
      <c r="AJ135" s="2470"/>
      <c r="AK135" s="1471" t="s">
        <v>6</v>
      </c>
      <c r="AM135"/>
      <c r="AN135" s="31"/>
      <c r="AO135" s="31"/>
      <c r="AP135" s="621"/>
      <c r="AQ135" s="621"/>
      <c r="AR135" s="621"/>
      <c r="AS135" s="621"/>
      <c r="AT135" s="621"/>
      <c r="AU135" s="621"/>
      <c r="AV135" s="621"/>
      <c r="AW135" s="621"/>
      <c r="AX135" s="621"/>
      <c r="AY135" s="621"/>
      <c r="AZ135" s="621"/>
      <c r="BA135" s="621"/>
      <c r="BB135" s="621"/>
      <c r="BC135" s="621"/>
      <c r="BD135" s="621"/>
      <c r="BE135" s="621"/>
      <c r="BF135" s="621"/>
      <c r="BG135" s="621"/>
      <c r="BH135" s="621"/>
      <c r="BI135" s="621"/>
      <c r="BJ135" s="621"/>
      <c r="BK135" s="621"/>
      <c r="BL135" s="621"/>
      <c r="BM135" s="621"/>
      <c r="BN135" s="621"/>
      <c r="BO135" s="62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4">
        <v>1</v>
      </c>
      <c r="CO135" s="48"/>
      <c r="CP135" s="48"/>
    </row>
    <row r="136" spans="1:94" s="438" customFormat="1" ht="21" customHeight="1" x14ac:dyDescent="0.25">
      <c r="A136"/>
      <c r="B136" s="2469"/>
      <c r="C136" s="2461"/>
      <c r="D136" s="2468"/>
      <c r="E136" s="2468"/>
      <c r="F136" s="2462"/>
      <c r="G136" s="2465"/>
      <c r="H136" s="2465"/>
      <c r="I136" s="2465"/>
      <c r="J136" s="2466"/>
      <c r="K136" s="2467"/>
      <c r="L136" s="2471"/>
      <c r="M136" s="1471" t="s">
        <v>6</v>
      </c>
      <c r="N136" s="2469"/>
      <c r="O136" s="2461"/>
      <c r="P136" s="2468"/>
      <c r="Q136" s="2468"/>
      <c r="R136" s="2462"/>
      <c r="S136" s="2462"/>
      <c r="T136" s="2462"/>
      <c r="U136" s="2465"/>
      <c r="V136" s="2466"/>
      <c r="W136" s="2467"/>
      <c r="X136" s="2471"/>
      <c r="Y136" s="1471" t="s">
        <v>6</v>
      </c>
      <c r="Z136" s="2469"/>
      <c r="AA136" s="2461"/>
      <c r="AB136" s="2468"/>
      <c r="AC136" s="2468"/>
      <c r="AD136" s="2462"/>
      <c r="AE136" s="2462"/>
      <c r="AF136" s="2462"/>
      <c r="AG136" s="2465"/>
      <c r="AH136" s="2466"/>
      <c r="AI136" s="2467"/>
      <c r="AJ136" s="2471"/>
      <c r="AK136" s="1471" t="s">
        <v>6</v>
      </c>
      <c r="AM136"/>
      <c r="AN136" s="31"/>
      <c r="AO136" s="31"/>
      <c r="AP136" s="621"/>
      <c r="AQ136" s="621"/>
      <c r="AR136" s="621"/>
      <c r="AS136" s="621"/>
      <c r="AT136" s="621"/>
      <c r="AU136" s="621"/>
      <c r="AV136" s="621"/>
      <c r="AW136" s="621"/>
      <c r="AX136" s="621"/>
      <c r="AY136" s="621"/>
      <c r="AZ136" s="621"/>
      <c r="BA136" s="621"/>
      <c r="BB136" s="621"/>
      <c r="BC136" s="621"/>
      <c r="BD136" s="621"/>
      <c r="BE136" s="621"/>
      <c r="BF136" s="621"/>
      <c r="BG136" s="621"/>
      <c r="BH136" s="3533" t="s">
        <v>1542</v>
      </c>
      <c r="BI136" s="3533"/>
      <c r="BJ136" s="621"/>
      <c r="BK136" s="3535" t="s">
        <v>1543</v>
      </c>
      <c r="BL136" s="3535"/>
      <c r="BM136" s="621"/>
      <c r="BN136" s="621"/>
      <c r="BO136" s="62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4">
        <v>1</v>
      </c>
      <c r="CO136" s="48"/>
      <c r="CP136" s="48"/>
    </row>
    <row r="137" spans="1:94" s="438" customFormat="1" ht="21" customHeight="1" x14ac:dyDescent="0.25">
      <c r="A137"/>
      <c r="B137" s="2469"/>
      <c r="C137" s="2461"/>
      <c r="D137" s="2462"/>
      <c r="E137" s="2463"/>
      <c r="F137" s="2464"/>
      <c r="G137" s="2465"/>
      <c r="H137" s="2465"/>
      <c r="I137" s="2465"/>
      <c r="J137" s="2466"/>
      <c r="K137" s="2467"/>
      <c r="L137" s="2470"/>
      <c r="M137" s="1471" t="s">
        <v>6</v>
      </c>
      <c r="N137" s="2469"/>
      <c r="O137" s="2461"/>
      <c r="P137" s="2462"/>
      <c r="Q137" s="2463"/>
      <c r="R137" s="2464"/>
      <c r="S137" s="2464"/>
      <c r="T137" s="2464"/>
      <c r="U137" s="2465"/>
      <c r="V137" s="2466"/>
      <c r="W137" s="2467"/>
      <c r="X137" s="2470"/>
      <c r="Y137" s="1471" t="s">
        <v>6</v>
      </c>
      <c r="Z137" s="2469"/>
      <c r="AA137" s="2461"/>
      <c r="AB137" s="2462"/>
      <c r="AC137" s="2463"/>
      <c r="AD137" s="2464"/>
      <c r="AE137" s="2464"/>
      <c r="AF137" s="2464"/>
      <c r="AG137" s="2465"/>
      <c r="AH137" s="2466"/>
      <c r="AI137" s="2467"/>
      <c r="AJ137" s="2470"/>
      <c r="AK137" s="1471" t="s">
        <v>6</v>
      </c>
      <c r="AM137"/>
      <c r="AN137" s="31"/>
      <c r="AO137" s="31"/>
      <c r="AP137" s="621"/>
      <c r="AQ137" s="621"/>
      <c r="AR137" s="621"/>
      <c r="AS137" s="621"/>
      <c r="AT137" s="621"/>
      <c r="AU137" s="621"/>
      <c r="AV137" s="621"/>
      <c r="AW137" s="621"/>
      <c r="AX137" s="621"/>
      <c r="AY137" s="621"/>
      <c r="AZ137" s="621"/>
      <c r="BA137" s="621"/>
      <c r="BB137" s="621"/>
      <c r="BC137" s="621"/>
      <c r="BD137" s="621"/>
      <c r="BE137" s="621"/>
      <c r="BF137" s="621"/>
      <c r="BG137" s="621"/>
      <c r="BH137" s="3534"/>
      <c r="BI137" s="3534"/>
      <c r="BJ137" s="621"/>
      <c r="BK137" s="3536"/>
      <c r="BL137" s="3536"/>
      <c r="BM137" s="621"/>
      <c r="BN137" s="621"/>
      <c r="BO137" s="62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4">
        <v>1</v>
      </c>
      <c r="CO137" s="48"/>
      <c r="CP137" s="48"/>
    </row>
    <row r="138" spans="1:94" s="438" customFormat="1" ht="21" customHeight="1" thickBot="1" x14ac:dyDescent="0.3">
      <c r="A138"/>
      <c r="B138" s="2469"/>
      <c r="C138" s="2461"/>
      <c r="D138" s="2468"/>
      <c r="E138" s="2468"/>
      <c r="F138" s="2462"/>
      <c r="G138" s="2465"/>
      <c r="H138" s="2465"/>
      <c r="I138" s="2465"/>
      <c r="J138" s="2466"/>
      <c r="K138" s="2467"/>
      <c r="L138" s="2471"/>
      <c r="M138" s="1471" t="s">
        <v>6</v>
      </c>
      <c r="N138" s="2469"/>
      <c r="O138" s="2461"/>
      <c r="P138" s="2468"/>
      <c r="Q138" s="2468"/>
      <c r="R138" s="2462"/>
      <c r="S138" s="2462"/>
      <c r="T138" s="2462"/>
      <c r="U138" s="2465"/>
      <c r="V138" s="2466"/>
      <c r="W138" s="2467"/>
      <c r="X138" s="2471"/>
      <c r="Y138" s="1471" t="s">
        <v>6</v>
      </c>
      <c r="Z138" s="2469"/>
      <c r="AA138" s="2461"/>
      <c r="AB138" s="2468"/>
      <c r="AC138" s="2468"/>
      <c r="AD138" s="2462"/>
      <c r="AE138" s="2462"/>
      <c r="AF138" s="2462"/>
      <c r="AG138" s="2465"/>
      <c r="AH138" s="2466"/>
      <c r="AI138" s="2467"/>
      <c r="AJ138" s="2471"/>
      <c r="AK138" s="1471" t="s">
        <v>6</v>
      </c>
      <c r="AM138"/>
      <c r="AN138" s="31"/>
      <c r="AO138" s="31"/>
      <c r="AP138" s="621"/>
      <c r="AQ138" s="621"/>
      <c r="AR138" s="621"/>
      <c r="AS138" s="621"/>
      <c r="AT138" s="621"/>
      <c r="AU138" s="621"/>
      <c r="AV138" s="621"/>
      <c r="AW138" s="621"/>
      <c r="AX138" s="621"/>
      <c r="AY138" s="621"/>
      <c r="AZ138" s="621"/>
      <c r="BA138" s="621"/>
      <c r="BB138" s="621"/>
      <c r="BC138" s="621"/>
      <c r="BD138" s="621"/>
      <c r="BE138" s="621"/>
      <c r="BF138" s="621"/>
      <c r="BG138" s="621"/>
      <c r="BH138" s="621"/>
      <c r="BI138" s="621"/>
      <c r="BJ138" s="621"/>
      <c r="BK138" s="621"/>
      <c r="BL138" s="621"/>
      <c r="BM138" s="621"/>
      <c r="BN138" s="621"/>
      <c r="BO138" s="62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4">
        <v>1</v>
      </c>
      <c r="CO138" s="48"/>
      <c r="CP138" s="48"/>
    </row>
    <row r="139" spans="1:94" s="438" customFormat="1" ht="21" customHeight="1" x14ac:dyDescent="0.25">
      <c r="A139"/>
      <c r="B139" s="2469"/>
      <c r="C139" s="2461"/>
      <c r="D139" s="2462"/>
      <c r="E139" s="2463"/>
      <c r="F139" s="2464"/>
      <c r="G139" s="2465"/>
      <c r="H139" s="2465"/>
      <c r="I139" s="2465"/>
      <c r="J139" s="2466"/>
      <c r="K139" s="2467"/>
      <c r="L139" s="2470"/>
      <c r="M139" s="1471" t="s">
        <v>6</v>
      </c>
      <c r="N139" s="2469"/>
      <c r="O139" s="2461"/>
      <c r="P139" s="2462"/>
      <c r="Q139" s="2463"/>
      <c r="R139" s="2464"/>
      <c r="S139" s="2464"/>
      <c r="T139" s="2464"/>
      <c r="U139" s="2465"/>
      <c r="V139" s="2466"/>
      <c r="W139" s="2467"/>
      <c r="X139" s="2470"/>
      <c r="Y139" s="1471" t="s">
        <v>6</v>
      </c>
      <c r="Z139" s="2469"/>
      <c r="AA139" s="2461"/>
      <c r="AB139" s="2462"/>
      <c r="AC139" s="2463"/>
      <c r="AD139" s="2464"/>
      <c r="AE139" s="2464"/>
      <c r="AF139" s="2464"/>
      <c r="AG139" s="2465"/>
      <c r="AH139" s="2466"/>
      <c r="AI139" s="2467"/>
      <c r="AJ139" s="2470"/>
      <c r="AK139" s="1471" t="s">
        <v>6</v>
      </c>
      <c r="AM139"/>
      <c r="AN139" s="31"/>
      <c r="AO139" s="31"/>
      <c r="AP139" s="621"/>
      <c r="AQ139" s="621"/>
      <c r="AR139" s="621"/>
      <c r="AS139" s="621"/>
      <c r="AT139" s="621"/>
      <c r="AU139" s="621"/>
      <c r="AV139" s="621"/>
      <c r="AW139" s="621"/>
      <c r="AX139" s="621"/>
      <c r="AY139" s="621"/>
      <c r="AZ139" s="621"/>
      <c r="BA139" s="621"/>
      <c r="BB139" s="621"/>
      <c r="BC139" s="621"/>
      <c r="BD139" s="621"/>
      <c r="BE139" s="621"/>
      <c r="BF139" s="621"/>
      <c r="BG139" s="621"/>
      <c r="BH139" s="3533" t="s">
        <v>1544</v>
      </c>
      <c r="BI139" s="3533"/>
      <c r="BJ139" s="621"/>
      <c r="BK139" s="3535" t="s">
        <v>1545</v>
      </c>
      <c r="BL139" s="3535"/>
      <c r="BM139" s="621"/>
      <c r="BN139" s="621"/>
      <c r="BO139" s="62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4">
        <v>1</v>
      </c>
      <c r="CO139" s="48"/>
      <c r="CP139" s="48"/>
    </row>
    <row r="140" spans="1:94" s="438" customFormat="1" ht="21" customHeight="1" x14ac:dyDescent="0.25">
      <c r="A140"/>
      <c r="B140" s="2469"/>
      <c r="C140" s="2461"/>
      <c r="D140" s="2468"/>
      <c r="E140" s="2468"/>
      <c r="F140" s="2462"/>
      <c r="G140" s="2465"/>
      <c r="H140" s="2465"/>
      <c r="I140" s="2465"/>
      <c r="J140" s="2466"/>
      <c r="K140" s="2467"/>
      <c r="L140" s="2471"/>
      <c r="M140" s="1471" t="s">
        <v>6</v>
      </c>
      <c r="N140" s="2469"/>
      <c r="O140" s="2461"/>
      <c r="P140" s="2468"/>
      <c r="Q140" s="2468"/>
      <c r="R140" s="2462"/>
      <c r="S140" s="2462"/>
      <c r="T140" s="2462"/>
      <c r="U140" s="2465"/>
      <c r="V140" s="2466"/>
      <c r="W140" s="2467"/>
      <c r="X140" s="2471"/>
      <c r="Y140" s="1471" t="s">
        <v>6</v>
      </c>
      <c r="Z140" s="2469"/>
      <c r="AA140" s="2461"/>
      <c r="AB140" s="2468"/>
      <c r="AC140" s="2468"/>
      <c r="AD140" s="2462"/>
      <c r="AE140" s="2462"/>
      <c r="AF140" s="2462"/>
      <c r="AG140" s="2465"/>
      <c r="AH140" s="2466"/>
      <c r="AI140" s="2467"/>
      <c r="AJ140" s="2471"/>
      <c r="AK140" s="1471" t="s">
        <v>6</v>
      </c>
      <c r="AM140"/>
      <c r="AN140" s="31"/>
      <c r="AO140" s="31"/>
      <c r="AP140" s="621"/>
      <c r="AQ140" s="621"/>
      <c r="AR140" s="621"/>
      <c r="AS140" s="621"/>
      <c r="AT140" s="621"/>
      <c r="AU140" s="621"/>
      <c r="AV140" s="621"/>
      <c r="AW140" s="621"/>
      <c r="AX140" s="621"/>
      <c r="AY140" s="621"/>
      <c r="AZ140" s="621"/>
      <c r="BA140" s="621"/>
      <c r="BB140" s="621"/>
      <c r="BC140" s="621"/>
      <c r="BD140" s="621"/>
      <c r="BE140" s="621"/>
      <c r="BF140" s="621"/>
      <c r="BG140" s="621"/>
      <c r="BH140" s="3534"/>
      <c r="BI140" s="3534"/>
      <c r="BJ140" s="621"/>
      <c r="BK140" s="3536"/>
      <c r="BL140" s="3536"/>
      <c r="BM140" s="621"/>
      <c r="BN140" s="621"/>
      <c r="BO140" s="62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4">
        <v>1</v>
      </c>
      <c r="CO140" s="48"/>
      <c r="CP140" s="48"/>
    </row>
    <row r="141" spans="1:94" s="438" customFormat="1" ht="21" customHeight="1" thickBot="1" x14ac:dyDescent="0.3">
      <c r="A141"/>
      <c r="B141" s="2469"/>
      <c r="C141" s="2461"/>
      <c r="D141" s="2462"/>
      <c r="E141" s="2463"/>
      <c r="F141" s="2464"/>
      <c r="G141" s="2465"/>
      <c r="H141" s="2465"/>
      <c r="I141" s="2465"/>
      <c r="J141" s="2466"/>
      <c r="K141" s="2467"/>
      <c r="L141" s="2470"/>
      <c r="M141" s="1471" t="s">
        <v>6</v>
      </c>
      <c r="N141" s="2469"/>
      <c r="O141" s="2461"/>
      <c r="P141" s="2462"/>
      <c r="Q141" s="2463"/>
      <c r="R141" s="2464"/>
      <c r="S141" s="2464"/>
      <c r="T141" s="2464"/>
      <c r="U141" s="2465"/>
      <c r="V141" s="2466"/>
      <c r="W141" s="2467"/>
      <c r="X141" s="2470"/>
      <c r="Y141" s="1471" t="s">
        <v>6</v>
      </c>
      <c r="Z141" s="2469"/>
      <c r="AA141" s="2461"/>
      <c r="AB141" s="2462"/>
      <c r="AC141" s="2463"/>
      <c r="AD141" s="2464"/>
      <c r="AE141" s="2464"/>
      <c r="AF141" s="2464"/>
      <c r="AG141" s="2465"/>
      <c r="AH141" s="2466"/>
      <c r="AI141" s="2467"/>
      <c r="AJ141" s="2470"/>
      <c r="AK141" s="1471" t="s">
        <v>6</v>
      </c>
      <c r="AM141"/>
      <c r="AN141" s="31"/>
      <c r="AO141" s="31"/>
      <c r="AP141" s="621"/>
      <c r="AQ141" s="621"/>
      <c r="AR141" s="621"/>
      <c r="AS141" s="621"/>
      <c r="AT141" s="621"/>
      <c r="AU141" s="621"/>
      <c r="AV141" s="621"/>
      <c r="AW141" s="621"/>
      <c r="AX141" s="621"/>
      <c r="AY141" s="621"/>
      <c r="AZ141" s="621"/>
      <c r="BA141" s="621"/>
      <c r="BB141" s="621"/>
      <c r="BC141" s="621"/>
      <c r="BD141" s="621"/>
      <c r="BE141" s="621"/>
      <c r="BF141" s="621"/>
      <c r="BG141" s="621"/>
      <c r="BH141" s="621"/>
      <c r="BI141" s="621"/>
      <c r="BJ141" s="621"/>
      <c r="BK141" s="621"/>
      <c r="BL141" s="621"/>
      <c r="BM141" s="621"/>
      <c r="BN141" s="621"/>
      <c r="BO141" s="62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4">
        <v>1</v>
      </c>
      <c r="CO141" s="48"/>
      <c r="CP141" s="48"/>
    </row>
    <row r="142" spans="1:94" s="438" customFormat="1" ht="21" customHeight="1" x14ac:dyDescent="0.25">
      <c r="A142"/>
      <c r="B142" s="2469"/>
      <c r="C142" s="2461"/>
      <c r="D142" s="2468"/>
      <c r="E142" s="2468"/>
      <c r="F142" s="2462"/>
      <c r="G142" s="2465"/>
      <c r="H142" s="2465"/>
      <c r="I142" s="2465"/>
      <c r="J142" s="2466"/>
      <c r="K142" s="2467"/>
      <c r="L142" s="2471"/>
      <c r="M142" s="1471" t="s">
        <v>6</v>
      </c>
      <c r="N142" s="2469"/>
      <c r="O142" s="2461"/>
      <c r="P142" s="2468"/>
      <c r="Q142" s="2468"/>
      <c r="R142" s="2462"/>
      <c r="S142" s="2462"/>
      <c r="T142" s="2462"/>
      <c r="U142" s="2465"/>
      <c r="V142" s="2466"/>
      <c r="W142" s="2467"/>
      <c r="X142" s="2471"/>
      <c r="Y142" s="1471" t="s">
        <v>6</v>
      </c>
      <c r="Z142" s="2469"/>
      <c r="AA142" s="2461"/>
      <c r="AB142" s="2468"/>
      <c r="AC142" s="2468"/>
      <c r="AD142" s="2462"/>
      <c r="AE142" s="2462"/>
      <c r="AF142" s="2462"/>
      <c r="AG142" s="2465"/>
      <c r="AH142" s="2466"/>
      <c r="AI142" s="2467"/>
      <c r="AJ142" s="2471"/>
      <c r="AK142" s="1471" t="s">
        <v>6</v>
      </c>
      <c r="AM142"/>
      <c r="AN142" s="31"/>
      <c r="AO142" s="31"/>
      <c r="AP142" s="621"/>
      <c r="AQ142" s="621"/>
      <c r="AR142" s="621"/>
      <c r="AS142" s="621"/>
      <c r="AT142" s="621"/>
      <c r="AU142" s="621"/>
      <c r="AV142" s="621"/>
      <c r="AW142" s="621"/>
      <c r="AX142" s="621"/>
      <c r="AY142" s="621"/>
      <c r="AZ142" s="621"/>
      <c r="BA142" s="621"/>
      <c r="BB142" s="621"/>
      <c r="BC142" s="621"/>
      <c r="BD142" s="621"/>
      <c r="BE142" s="621"/>
      <c r="BF142" s="621"/>
      <c r="BG142" s="621"/>
      <c r="BH142" s="3533" t="s">
        <v>1546</v>
      </c>
      <c r="BI142" s="3533"/>
      <c r="BJ142" s="621"/>
      <c r="BK142" s="3535" t="s">
        <v>1547</v>
      </c>
      <c r="BL142" s="3535"/>
      <c r="BM142" s="621"/>
      <c r="BN142" s="621"/>
      <c r="BO142" s="62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4">
        <v>1</v>
      </c>
      <c r="CO142" s="48"/>
      <c r="CP142" s="48"/>
    </row>
    <row r="143" spans="1:94" s="438" customFormat="1" ht="21" customHeight="1" x14ac:dyDescent="0.25">
      <c r="A143"/>
      <c r="B143" s="2469"/>
      <c r="C143" s="2461"/>
      <c r="D143" s="2462"/>
      <c r="E143" s="2463"/>
      <c r="F143" s="2464"/>
      <c r="G143" s="2465"/>
      <c r="H143" s="2465"/>
      <c r="I143" s="2465"/>
      <c r="J143" s="2466"/>
      <c r="K143" s="2467"/>
      <c r="L143" s="2470"/>
      <c r="M143" s="1471" t="s">
        <v>6</v>
      </c>
      <c r="N143" s="2469"/>
      <c r="O143" s="2461"/>
      <c r="P143" s="2462"/>
      <c r="Q143" s="2463"/>
      <c r="R143" s="2464"/>
      <c r="S143" s="2464"/>
      <c r="T143" s="2464"/>
      <c r="U143" s="2465"/>
      <c r="V143" s="2466"/>
      <c r="W143" s="2467"/>
      <c r="X143" s="2470"/>
      <c r="Y143" s="1471" t="s">
        <v>6</v>
      </c>
      <c r="Z143" s="2469"/>
      <c r="AA143" s="2461"/>
      <c r="AB143" s="2462"/>
      <c r="AC143" s="2463"/>
      <c r="AD143" s="2464"/>
      <c r="AE143" s="2464"/>
      <c r="AF143" s="2464"/>
      <c r="AG143" s="2465"/>
      <c r="AH143" s="2466"/>
      <c r="AI143" s="2467"/>
      <c r="AJ143" s="2470"/>
      <c r="AK143" s="1471" t="s">
        <v>6</v>
      </c>
      <c r="AM143"/>
      <c r="AN143" s="31"/>
      <c r="AO143" s="31"/>
      <c r="AP143" s="621"/>
      <c r="AQ143" s="621"/>
      <c r="AR143" s="621"/>
      <c r="AS143" s="621"/>
      <c r="AT143" s="621"/>
      <c r="AU143" s="621"/>
      <c r="AV143" s="621"/>
      <c r="AW143" s="621"/>
      <c r="AX143" s="621"/>
      <c r="AY143" s="621"/>
      <c r="AZ143" s="621"/>
      <c r="BA143" s="621"/>
      <c r="BB143" s="621"/>
      <c r="BC143" s="621"/>
      <c r="BD143" s="621"/>
      <c r="BE143" s="621"/>
      <c r="BF143" s="621"/>
      <c r="BG143" s="621"/>
      <c r="BH143" s="3534"/>
      <c r="BI143" s="3534"/>
      <c r="BJ143" s="621"/>
      <c r="BK143" s="3536"/>
      <c r="BL143" s="3536"/>
      <c r="BM143" s="621"/>
      <c r="BN143" s="621"/>
      <c r="BO143" s="62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4">
        <v>1</v>
      </c>
      <c r="CO143" s="48"/>
      <c r="CP143" s="48"/>
    </row>
    <row r="144" spans="1:94" s="438" customFormat="1" ht="21" customHeight="1" thickBot="1" x14ac:dyDescent="0.3">
      <c r="A144"/>
      <c r="B144" s="2469"/>
      <c r="C144" s="2461"/>
      <c r="D144" s="2468"/>
      <c r="E144" s="2468"/>
      <c r="F144" s="2462"/>
      <c r="G144" s="2465"/>
      <c r="H144" s="2465"/>
      <c r="I144" s="2465"/>
      <c r="J144" s="2466"/>
      <c r="K144" s="2467"/>
      <c r="L144" s="2471"/>
      <c r="M144" s="1471" t="s">
        <v>6</v>
      </c>
      <c r="N144" s="2469"/>
      <c r="O144" s="2461"/>
      <c r="P144" s="2468"/>
      <c r="Q144" s="2468"/>
      <c r="R144" s="2462"/>
      <c r="S144" s="2462"/>
      <c r="T144" s="2462"/>
      <c r="U144" s="2465"/>
      <c r="V144" s="2466"/>
      <c r="W144" s="2467"/>
      <c r="X144" s="2471"/>
      <c r="Y144" s="1471" t="s">
        <v>6</v>
      </c>
      <c r="Z144" s="2469"/>
      <c r="AA144" s="2461"/>
      <c r="AB144" s="2468"/>
      <c r="AC144" s="2468"/>
      <c r="AD144" s="2462"/>
      <c r="AE144" s="2462"/>
      <c r="AF144" s="2462"/>
      <c r="AG144" s="2465"/>
      <c r="AH144" s="2466"/>
      <c r="AI144" s="2467"/>
      <c r="AJ144" s="2471"/>
      <c r="AK144" s="1471" t="s">
        <v>6</v>
      </c>
      <c r="AM144"/>
      <c r="AN144" s="31"/>
      <c r="AO144" s="31"/>
      <c r="AP144" s="621"/>
      <c r="AQ144" s="621"/>
      <c r="AR144" s="621"/>
      <c r="AS144" s="621"/>
      <c r="AT144" s="621"/>
      <c r="AU144" s="621"/>
      <c r="AV144" s="621"/>
      <c r="AW144" s="621"/>
      <c r="AX144" s="621"/>
      <c r="AY144" s="621"/>
      <c r="AZ144" s="621"/>
      <c r="BA144" s="621"/>
      <c r="BB144" s="621"/>
      <c r="BC144" s="621"/>
      <c r="BD144" s="621"/>
      <c r="BE144" s="621"/>
      <c r="BF144" s="621"/>
      <c r="BG144" s="621"/>
      <c r="BH144" s="621"/>
      <c r="BI144" s="621"/>
      <c r="BJ144" s="621"/>
      <c r="BK144" s="621"/>
      <c r="BL144" s="621"/>
      <c r="BM144" s="621"/>
      <c r="BN144" s="621"/>
      <c r="BO144" s="62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4">
        <v>1</v>
      </c>
      <c r="CO144" s="48"/>
      <c r="CP144" s="48"/>
    </row>
    <row r="145" spans="1:94" s="438" customFormat="1" ht="21" customHeight="1" x14ac:dyDescent="0.25">
      <c r="A145"/>
      <c r="B145" s="2469"/>
      <c r="C145" s="2461"/>
      <c r="D145" s="2462"/>
      <c r="E145" s="2463"/>
      <c r="F145" s="2464"/>
      <c r="G145" s="2465"/>
      <c r="H145" s="2465"/>
      <c r="I145" s="2465"/>
      <c r="J145" s="2466"/>
      <c r="K145" s="2467"/>
      <c r="L145" s="2470"/>
      <c r="M145" s="1471" t="s">
        <v>6</v>
      </c>
      <c r="N145" s="2469"/>
      <c r="O145" s="2461"/>
      <c r="P145" s="2462"/>
      <c r="Q145" s="2463"/>
      <c r="R145" s="2464"/>
      <c r="S145" s="2464"/>
      <c r="T145" s="2464"/>
      <c r="U145" s="2465"/>
      <c r="V145" s="2466"/>
      <c r="W145" s="2467"/>
      <c r="X145" s="2470"/>
      <c r="Y145" s="1471" t="s">
        <v>6</v>
      </c>
      <c r="Z145" s="2469"/>
      <c r="AA145" s="2461"/>
      <c r="AB145" s="2462"/>
      <c r="AC145" s="2463"/>
      <c r="AD145" s="2464"/>
      <c r="AE145" s="2464"/>
      <c r="AF145" s="2464"/>
      <c r="AG145" s="2465"/>
      <c r="AH145" s="2466"/>
      <c r="AI145" s="2467"/>
      <c r="AJ145" s="2470"/>
      <c r="AK145" s="1471" t="s">
        <v>6</v>
      </c>
      <c r="AM145"/>
      <c r="AN145"/>
      <c r="AO145" s="31"/>
      <c r="AP145" s="621"/>
      <c r="AQ145" s="621"/>
      <c r="AR145" s="621"/>
      <c r="AS145" s="621"/>
      <c r="AT145" s="621"/>
      <c r="AU145" s="621"/>
      <c r="AV145" s="621"/>
      <c r="AW145" s="621"/>
      <c r="AX145" s="621"/>
      <c r="AY145" s="621"/>
      <c r="AZ145" s="621"/>
      <c r="BA145" s="621"/>
      <c r="BB145" s="621"/>
      <c r="BC145" s="621"/>
      <c r="BD145" s="621"/>
      <c r="BE145" s="621"/>
      <c r="BF145" s="621"/>
      <c r="BG145" s="621"/>
      <c r="BH145" s="3533" t="s">
        <v>1548</v>
      </c>
      <c r="BI145" s="3533"/>
      <c r="BJ145" s="621"/>
      <c r="BK145" s="3535" t="s">
        <v>1549</v>
      </c>
      <c r="BL145" s="3535"/>
      <c r="BM145" s="621"/>
      <c r="BN145" s="621"/>
      <c r="BO145" s="62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4">
        <v>1</v>
      </c>
      <c r="CO145" s="48"/>
      <c r="CP145" s="48"/>
    </row>
    <row r="146" spans="1:94" s="438" customFormat="1" ht="21" customHeight="1" x14ac:dyDescent="0.25">
      <c r="A146"/>
      <c r="B146" s="2469"/>
      <c r="C146" s="2461"/>
      <c r="D146" s="2468"/>
      <c r="E146" s="2468"/>
      <c r="F146" s="2462"/>
      <c r="G146" s="2465"/>
      <c r="H146" s="2465"/>
      <c r="I146" s="2465"/>
      <c r="J146" s="2466"/>
      <c r="K146" s="2467"/>
      <c r="L146" s="2471"/>
      <c r="M146" s="1471" t="s">
        <v>6</v>
      </c>
      <c r="N146" s="2469"/>
      <c r="O146" s="2461"/>
      <c r="P146" s="2468"/>
      <c r="Q146" s="2468"/>
      <c r="R146" s="2462"/>
      <c r="S146" s="2462"/>
      <c r="T146" s="2462"/>
      <c r="U146" s="2465"/>
      <c r="V146" s="2466"/>
      <c r="W146" s="2467"/>
      <c r="X146" s="2471"/>
      <c r="Y146" s="1471" t="s">
        <v>6</v>
      </c>
      <c r="Z146" s="2469"/>
      <c r="AA146" s="2461"/>
      <c r="AB146" s="2468"/>
      <c r="AC146" s="2468"/>
      <c r="AD146" s="2462"/>
      <c r="AE146" s="2462"/>
      <c r="AF146" s="2462"/>
      <c r="AG146" s="2465"/>
      <c r="AH146" s="2466"/>
      <c r="AI146" s="2467"/>
      <c r="AJ146" s="2471"/>
      <c r="AK146" s="1471" t="s">
        <v>6</v>
      </c>
      <c r="AM146"/>
      <c r="AN146"/>
      <c r="AO146" s="31"/>
      <c r="AP146" s="621"/>
      <c r="AQ146" s="621"/>
      <c r="AR146" s="621"/>
      <c r="AS146" s="621"/>
      <c r="AT146" s="621"/>
      <c r="AU146" s="621"/>
      <c r="AV146" s="621"/>
      <c r="AW146" s="621"/>
      <c r="AX146" s="621"/>
      <c r="AY146" s="621"/>
      <c r="AZ146" s="621"/>
      <c r="BA146" s="621"/>
      <c r="BB146" s="621"/>
      <c r="BC146" s="621"/>
      <c r="BD146" s="621"/>
      <c r="BE146" s="621"/>
      <c r="BF146" s="621"/>
      <c r="BG146" s="621"/>
      <c r="BH146" s="3534"/>
      <c r="BI146" s="3534"/>
      <c r="BJ146" s="621"/>
      <c r="BK146" s="3536"/>
      <c r="BL146" s="3536"/>
      <c r="BM146" s="621"/>
      <c r="BN146" s="621"/>
      <c r="BO146" s="62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4">
        <v>1</v>
      </c>
      <c r="CO146" s="48"/>
      <c r="CP146" s="48"/>
    </row>
    <row r="147" spans="1:94" s="438" customFormat="1" ht="21" customHeight="1" thickBot="1" x14ac:dyDescent="0.3">
      <c r="A147"/>
      <c r="B147" s="2469"/>
      <c r="C147" s="2461"/>
      <c r="D147" s="2462"/>
      <c r="E147" s="2463"/>
      <c r="F147" s="2464"/>
      <c r="G147" s="2465"/>
      <c r="H147" s="2465"/>
      <c r="I147" s="2465"/>
      <c r="J147" s="2466"/>
      <c r="K147" s="2467"/>
      <c r="L147" s="2470"/>
      <c r="M147" s="1471" t="s">
        <v>6</v>
      </c>
      <c r="N147" s="2469"/>
      <c r="O147" s="2461"/>
      <c r="P147" s="2462"/>
      <c r="Q147" s="2463"/>
      <c r="R147" s="2464"/>
      <c r="S147" s="2464"/>
      <c r="T147" s="2464"/>
      <c r="U147" s="2465"/>
      <c r="V147" s="2466"/>
      <c r="W147" s="2467"/>
      <c r="X147" s="2470"/>
      <c r="Y147" s="1471" t="s">
        <v>6</v>
      </c>
      <c r="Z147" s="2469"/>
      <c r="AA147" s="2461"/>
      <c r="AB147" s="2462"/>
      <c r="AC147" s="2463"/>
      <c r="AD147" s="2464"/>
      <c r="AE147" s="2464"/>
      <c r="AF147" s="2464"/>
      <c r="AG147" s="2465"/>
      <c r="AH147" s="2466"/>
      <c r="AI147" s="2467"/>
      <c r="AJ147" s="2470"/>
      <c r="AK147" s="1471" t="s">
        <v>6</v>
      </c>
      <c r="AM147"/>
      <c r="AN147"/>
      <c r="AO147" s="31"/>
      <c r="AP147" s="621"/>
      <c r="AQ147" s="621"/>
      <c r="AR147" s="621"/>
      <c r="AS147" s="621"/>
      <c r="AT147" s="621"/>
      <c r="AU147" s="621"/>
      <c r="AV147" s="621"/>
      <c r="AW147" s="621"/>
      <c r="AX147" s="621"/>
      <c r="AY147" s="621"/>
      <c r="AZ147" s="621"/>
      <c r="BA147" s="621"/>
      <c r="BB147" s="621"/>
      <c r="BC147" s="621"/>
      <c r="BD147" s="621"/>
      <c r="BE147" s="621"/>
      <c r="BF147" s="621"/>
      <c r="BG147" s="621"/>
      <c r="BH147" s="621"/>
      <c r="BI147" s="621"/>
      <c r="BJ147" s="621"/>
      <c r="BK147" s="621"/>
      <c r="BL147" s="621"/>
      <c r="BM147" s="621"/>
      <c r="BN147" s="621"/>
      <c r="BO147" s="62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4">
        <v>1</v>
      </c>
      <c r="CO147" s="48"/>
      <c r="CP147" s="48"/>
    </row>
    <row r="148" spans="1:94" s="438" customFormat="1" ht="21" customHeight="1" x14ac:dyDescent="0.25">
      <c r="A148"/>
      <c r="B148" s="2469"/>
      <c r="C148" s="2461"/>
      <c r="D148" s="2468"/>
      <c r="E148" s="2468"/>
      <c r="F148" s="2462"/>
      <c r="G148" s="2465"/>
      <c r="H148" s="2465"/>
      <c r="I148" s="2465"/>
      <c r="J148" s="2466"/>
      <c r="K148" s="2467"/>
      <c r="L148" s="2471"/>
      <c r="M148" s="1471" t="s">
        <v>6</v>
      </c>
      <c r="N148" s="2469"/>
      <c r="O148" s="2461"/>
      <c r="P148" s="2468"/>
      <c r="Q148" s="2468"/>
      <c r="R148" s="2462"/>
      <c r="S148" s="2462"/>
      <c r="T148" s="2462"/>
      <c r="U148" s="2465"/>
      <c r="V148" s="2466"/>
      <c r="W148" s="2467"/>
      <c r="X148" s="2471"/>
      <c r="Y148" s="1471" t="s">
        <v>6</v>
      </c>
      <c r="Z148" s="2469"/>
      <c r="AA148" s="2461"/>
      <c r="AB148" s="2468"/>
      <c r="AC148" s="2468"/>
      <c r="AD148" s="2462"/>
      <c r="AE148" s="2462"/>
      <c r="AF148" s="2462"/>
      <c r="AG148" s="2465"/>
      <c r="AH148" s="2466"/>
      <c r="AI148" s="2467"/>
      <c r="AJ148" s="2471"/>
      <c r="AK148" s="1471" t="s">
        <v>6</v>
      </c>
      <c r="AM148"/>
      <c r="AN148"/>
      <c r="AO148" s="31"/>
      <c r="AP148" s="621"/>
      <c r="AQ148" s="621"/>
      <c r="AR148" s="621"/>
      <c r="AS148" s="621"/>
      <c r="AT148" s="621"/>
      <c r="AU148" s="621"/>
      <c r="AV148" s="621"/>
      <c r="AW148" s="621"/>
      <c r="AX148" s="621"/>
      <c r="AY148" s="621"/>
      <c r="AZ148" s="621"/>
      <c r="BA148" s="621"/>
      <c r="BB148" s="621"/>
      <c r="BC148" s="621"/>
      <c r="BD148" s="621"/>
      <c r="BE148" s="621"/>
      <c r="BF148" s="621"/>
      <c r="BG148" s="621"/>
      <c r="BH148" s="621"/>
      <c r="BI148" s="621"/>
      <c r="BJ148" s="621"/>
      <c r="BK148" s="3535" t="s">
        <v>1536</v>
      </c>
      <c r="BL148" s="3535"/>
      <c r="BM148" s="621"/>
      <c r="BN148" s="621"/>
      <c r="BO148" s="62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4">
        <v>1</v>
      </c>
      <c r="CO148" s="48"/>
      <c r="CP148" s="48"/>
    </row>
    <row r="149" spans="1:94" s="438" customFormat="1" ht="21" customHeight="1" x14ac:dyDescent="0.25">
      <c r="A149"/>
      <c r="B149" s="2469"/>
      <c r="C149" s="2461"/>
      <c r="D149" s="2462"/>
      <c r="E149" s="2463"/>
      <c r="F149" s="2464"/>
      <c r="G149" s="2465"/>
      <c r="H149" s="2465"/>
      <c r="I149" s="2465"/>
      <c r="J149" s="2466"/>
      <c r="K149" s="2467"/>
      <c r="L149" s="2470"/>
      <c r="M149" s="1471" t="s">
        <v>6</v>
      </c>
      <c r="N149" s="2469"/>
      <c r="O149" s="2461"/>
      <c r="P149" s="2462"/>
      <c r="Q149" s="2463"/>
      <c r="R149" s="2464"/>
      <c r="S149" s="2464"/>
      <c r="T149" s="2464"/>
      <c r="U149" s="2465"/>
      <c r="V149" s="2466"/>
      <c r="W149" s="2467"/>
      <c r="X149" s="2470"/>
      <c r="Y149" s="1471" t="s">
        <v>6</v>
      </c>
      <c r="Z149" s="2469"/>
      <c r="AA149" s="2461"/>
      <c r="AB149" s="2462"/>
      <c r="AC149" s="2463"/>
      <c r="AD149" s="2464"/>
      <c r="AE149" s="2464"/>
      <c r="AF149" s="2464"/>
      <c r="AG149" s="2465"/>
      <c r="AH149" s="2466"/>
      <c r="AI149" s="2467"/>
      <c r="AJ149" s="2470"/>
      <c r="AK149" s="1471" t="s">
        <v>6</v>
      </c>
      <c r="AM149"/>
      <c r="AN149"/>
      <c r="AO149" s="31"/>
      <c r="AP149" s="621"/>
      <c r="AQ149" s="621"/>
      <c r="AR149" s="621"/>
      <c r="AS149" s="621"/>
      <c r="AT149" s="621"/>
      <c r="AU149" s="621"/>
      <c r="AV149" s="621"/>
      <c r="AW149" s="621"/>
      <c r="AX149" s="621"/>
      <c r="AY149" s="621"/>
      <c r="AZ149" s="621"/>
      <c r="BA149" s="621"/>
      <c r="BB149" s="621"/>
      <c r="BC149" s="621"/>
      <c r="BD149" s="621"/>
      <c r="BE149" s="621"/>
      <c r="BF149" s="621"/>
      <c r="BG149" s="621"/>
      <c r="BH149" s="621"/>
      <c r="BI149" s="621"/>
      <c r="BJ149" s="621"/>
      <c r="BK149" s="3536"/>
      <c r="BL149" s="3536"/>
      <c r="BM149" s="621"/>
      <c r="BN149" s="621"/>
      <c r="BO149" s="62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4">
        <v>1</v>
      </c>
      <c r="CO149" s="48"/>
      <c r="CP149" s="48"/>
    </row>
    <row r="150" spans="1:94" s="438" customFormat="1" ht="21" customHeight="1" thickBot="1" x14ac:dyDescent="0.3">
      <c r="A150"/>
      <c r="B150" s="2469"/>
      <c r="C150" s="2461"/>
      <c r="D150" s="2468"/>
      <c r="E150" s="2468"/>
      <c r="F150" s="2462"/>
      <c r="G150" s="2465"/>
      <c r="H150" s="2465"/>
      <c r="I150" s="2465"/>
      <c r="J150" s="2466"/>
      <c r="K150" s="2467"/>
      <c r="L150" s="2471"/>
      <c r="M150" s="1471" t="s">
        <v>6</v>
      </c>
      <c r="N150" s="2469"/>
      <c r="O150" s="2461"/>
      <c r="P150" s="2468"/>
      <c r="Q150" s="2468"/>
      <c r="R150" s="2462"/>
      <c r="S150" s="2462"/>
      <c r="T150" s="2462"/>
      <c r="U150" s="2465"/>
      <c r="V150" s="2466"/>
      <c r="W150" s="2467"/>
      <c r="X150" s="2471"/>
      <c r="Y150" s="1471" t="s">
        <v>6</v>
      </c>
      <c r="Z150" s="2469"/>
      <c r="AA150" s="2461"/>
      <c r="AB150" s="2468"/>
      <c r="AC150" s="2468"/>
      <c r="AD150" s="2462"/>
      <c r="AE150" s="2462"/>
      <c r="AF150" s="2462"/>
      <c r="AG150" s="2465"/>
      <c r="AH150" s="2466"/>
      <c r="AI150" s="2467"/>
      <c r="AJ150" s="2471"/>
      <c r="AK150" s="1471" t="s">
        <v>6</v>
      </c>
      <c r="AM150"/>
      <c r="AN150"/>
      <c r="AO150" s="31"/>
      <c r="AP150" s="621"/>
      <c r="AQ150" s="621"/>
      <c r="AR150" s="621"/>
      <c r="AS150" s="621"/>
      <c r="AT150" s="621"/>
      <c r="AU150" s="621"/>
      <c r="AV150" s="621"/>
      <c r="AW150" s="621"/>
      <c r="AX150" s="621"/>
      <c r="AY150" s="621"/>
      <c r="AZ150" s="621"/>
      <c r="BA150" s="621"/>
      <c r="BB150" s="621"/>
      <c r="BC150" s="621"/>
      <c r="BD150" s="621"/>
      <c r="BE150" s="621"/>
      <c r="BF150" s="621"/>
      <c r="BG150" s="621"/>
      <c r="BH150" s="621"/>
      <c r="BI150" s="621"/>
      <c r="BJ150" s="621"/>
      <c r="BK150" s="621"/>
      <c r="BL150" s="621"/>
      <c r="BM150" s="621"/>
      <c r="BN150" s="621"/>
      <c r="BO150" s="62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4">
        <v>1</v>
      </c>
      <c r="CO150" s="48"/>
      <c r="CP150" s="48"/>
    </row>
    <row r="151" spans="1:94" s="438" customFormat="1" ht="21" customHeight="1" x14ac:dyDescent="0.25">
      <c r="A151"/>
      <c r="B151" s="2469"/>
      <c r="C151" s="2461"/>
      <c r="D151" s="2462"/>
      <c r="E151" s="2463"/>
      <c r="F151" s="2464"/>
      <c r="G151" s="2465"/>
      <c r="H151" s="2465"/>
      <c r="I151" s="2465"/>
      <c r="J151" s="2466"/>
      <c r="K151" s="2467"/>
      <c r="L151" s="2470"/>
      <c r="M151" s="1471" t="s">
        <v>6</v>
      </c>
      <c r="N151" s="2469"/>
      <c r="O151" s="2461"/>
      <c r="P151" s="2462"/>
      <c r="Q151" s="2463"/>
      <c r="R151" s="2464"/>
      <c r="S151" s="2464"/>
      <c r="T151" s="2464"/>
      <c r="U151" s="2465"/>
      <c r="V151" s="2466"/>
      <c r="W151" s="2467"/>
      <c r="X151" s="2470"/>
      <c r="Y151" s="1471" t="s">
        <v>6</v>
      </c>
      <c r="Z151" s="2469"/>
      <c r="AA151" s="2461"/>
      <c r="AB151" s="2462"/>
      <c r="AC151" s="2463"/>
      <c r="AD151" s="2464"/>
      <c r="AE151" s="2464"/>
      <c r="AF151" s="2464"/>
      <c r="AG151" s="2465"/>
      <c r="AH151" s="2466"/>
      <c r="AI151" s="2467"/>
      <c r="AJ151" s="2470"/>
      <c r="AK151" s="1471" t="s">
        <v>6</v>
      </c>
      <c r="AM151"/>
      <c r="AN151"/>
      <c r="AO151" s="31"/>
      <c r="AP151" s="621"/>
      <c r="AQ151" s="621"/>
      <c r="AR151" s="621"/>
      <c r="AS151" s="621"/>
      <c r="AT151" s="621"/>
      <c r="AU151" s="621"/>
      <c r="AV151" s="621"/>
      <c r="AW151" s="621"/>
      <c r="AX151" s="621"/>
      <c r="AY151" s="621"/>
      <c r="AZ151" s="621"/>
      <c r="BA151" s="621"/>
      <c r="BB151" s="621"/>
      <c r="BC151" s="621"/>
      <c r="BD151" s="621"/>
      <c r="BE151" s="621"/>
      <c r="BF151" s="621"/>
      <c r="BG151" s="621"/>
      <c r="BH151" s="621"/>
      <c r="BI151" s="621"/>
      <c r="BJ151" s="621"/>
      <c r="BK151" s="3535" t="s">
        <v>1550</v>
      </c>
      <c r="BL151" s="3535"/>
      <c r="BM151" s="621"/>
      <c r="BN151" s="621"/>
      <c r="BO151" s="62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4">
        <v>1</v>
      </c>
      <c r="CO151" s="48"/>
      <c r="CP151" s="48"/>
    </row>
    <row r="152" spans="1:94" s="438" customFormat="1" ht="21" customHeight="1" x14ac:dyDescent="0.25">
      <c r="A152"/>
      <c r="B152" s="2469"/>
      <c r="C152" s="2461"/>
      <c r="D152" s="2468"/>
      <c r="E152" s="2468"/>
      <c r="F152" s="2462"/>
      <c r="G152" s="2465"/>
      <c r="H152" s="2465"/>
      <c r="I152" s="2465"/>
      <c r="J152" s="2466"/>
      <c r="K152" s="2467"/>
      <c r="L152" s="2471"/>
      <c r="M152" s="1471" t="s">
        <v>6</v>
      </c>
      <c r="N152" s="2469"/>
      <c r="O152" s="2461"/>
      <c r="P152" s="2468"/>
      <c r="Q152" s="2468"/>
      <c r="R152" s="2462"/>
      <c r="S152" s="2462"/>
      <c r="T152" s="2462"/>
      <c r="U152" s="2465"/>
      <c r="V152" s="2466"/>
      <c r="W152" s="2467"/>
      <c r="X152" s="2471"/>
      <c r="Y152" s="1471" t="s">
        <v>6</v>
      </c>
      <c r="Z152" s="2469"/>
      <c r="AA152" s="2461"/>
      <c r="AB152" s="2468"/>
      <c r="AC152" s="2468"/>
      <c r="AD152" s="2462"/>
      <c r="AE152" s="2462"/>
      <c r="AF152" s="2462"/>
      <c r="AG152" s="2465"/>
      <c r="AH152" s="2466"/>
      <c r="AI152" s="2467"/>
      <c r="AJ152" s="2471"/>
      <c r="AK152" s="1471" t="s">
        <v>6</v>
      </c>
      <c r="AM152"/>
      <c r="AN152"/>
      <c r="AO152" s="31"/>
      <c r="AP152" s="621"/>
      <c r="AQ152" s="621"/>
      <c r="AR152" s="621"/>
      <c r="AS152" s="621"/>
      <c r="AT152" s="621"/>
      <c r="AU152" s="621"/>
      <c r="AV152" s="621"/>
      <c r="AW152" s="621"/>
      <c r="AX152" s="621"/>
      <c r="AY152" s="621"/>
      <c r="AZ152" s="621"/>
      <c r="BA152" s="621"/>
      <c r="BB152" s="621"/>
      <c r="BC152" s="621"/>
      <c r="BD152" s="621"/>
      <c r="BE152" s="621"/>
      <c r="BF152" s="621"/>
      <c r="BG152" s="621"/>
      <c r="BH152" s="621"/>
      <c r="BI152" s="621"/>
      <c r="BJ152" s="621"/>
      <c r="BK152" s="3536"/>
      <c r="BL152" s="3536"/>
      <c r="BM152" s="621"/>
      <c r="BN152" s="621"/>
      <c r="BO152" s="62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4">
        <v>1</v>
      </c>
      <c r="CO152" s="48"/>
      <c r="CP152" s="48"/>
    </row>
    <row r="153" spans="1:94" s="438" customFormat="1" ht="21" customHeight="1" thickBot="1" x14ac:dyDescent="0.3">
      <c r="A153"/>
      <c r="B153" s="2469"/>
      <c r="C153" s="2461"/>
      <c r="D153" s="2462"/>
      <c r="E153" s="2463"/>
      <c r="F153" s="2464"/>
      <c r="G153" s="2465"/>
      <c r="H153" s="2465"/>
      <c r="I153" s="2465"/>
      <c r="J153" s="2466"/>
      <c r="K153" s="2467"/>
      <c r="L153" s="2470"/>
      <c r="M153" s="1471" t="s">
        <v>6</v>
      </c>
      <c r="N153" s="2469"/>
      <c r="O153" s="2461"/>
      <c r="P153" s="2462"/>
      <c r="Q153" s="2463"/>
      <c r="R153" s="2464"/>
      <c r="S153" s="2464"/>
      <c r="T153" s="2464"/>
      <c r="U153" s="2465"/>
      <c r="V153" s="2466"/>
      <c r="W153" s="2467"/>
      <c r="X153" s="2470"/>
      <c r="Y153" s="1471" t="s">
        <v>6</v>
      </c>
      <c r="Z153" s="2469"/>
      <c r="AA153" s="2461"/>
      <c r="AB153" s="2462"/>
      <c r="AC153" s="2463"/>
      <c r="AD153" s="2464"/>
      <c r="AE153" s="2464"/>
      <c r="AF153" s="2464"/>
      <c r="AG153" s="2465"/>
      <c r="AH153" s="2466"/>
      <c r="AI153" s="2467"/>
      <c r="AJ153" s="2470"/>
      <c r="AK153" s="1471" t="s">
        <v>6</v>
      </c>
      <c r="AM153"/>
      <c r="AN153"/>
      <c r="AO153" s="31"/>
      <c r="AP153" s="1708"/>
      <c r="AQ153" s="621"/>
      <c r="AR153" s="621"/>
      <c r="AS153" s="621"/>
      <c r="AT153" s="621"/>
      <c r="AU153" s="621"/>
      <c r="AV153" s="621"/>
      <c r="AW153" s="621"/>
      <c r="AX153" s="621"/>
      <c r="AY153" s="621"/>
      <c r="AZ153" s="621"/>
      <c r="BA153" s="621"/>
      <c r="BB153" s="621"/>
      <c r="BC153" s="621"/>
      <c r="BD153" s="621"/>
      <c r="BE153" s="621"/>
      <c r="BF153" s="621"/>
      <c r="BG153" s="621"/>
      <c r="BH153" s="621"/>
      <c r="BI153" s="621"/>
      <c r="BJ153" s="621"/>
      <c r="BK153" s="621"/>
      <c r="BL153" s="621"/>
      <c r="BM153" s="621"/>
      <c r="BN153" s="621"/>
      <c r="BO153" s="62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4">
        <v>1</v>
      </c>
      <c r="CO153" s="48"/>
      <c r="CP153" s="48"/>
    </row>
    <row r="154" spans="1:94" s="438" customFormat="1" ht="21" customHeight="1" x14ac:dyDescent="0.25">
      <c r="A154"/>
      <c r="B154" s="2469"/>
      <c r="C154" s="2461"/>
      <c r="D154" s="2468"/>
      <c r="E154" s="2468"/>
      <c r="F154" s="2462"/>
      <c r="G154" s="2465"/>
      <c r="H154" s="2465"/>
      <c r="I154" s="2465"/>
      <c r="J154" s="2466"/>
      <c r="K154" s="2467"/>
      <c r="L154" s="2471"/>
      <c r="M154" s="1471" t="s">
        <v>6</v>
      </c>
      <c r="N154" s="2469"/>
      <c r="O154" s="2461"/>
      <c r="P154" s="2468"/>
      <c r="Q154" s="2468"/>
      <c r="R154" s="2462"/>
      <c r="S154" s="2462"/>
      <c r="T154" s="2462"/>
      <c r="U154" s="2465"/>
      <c r="V154" s="2466"/>
      <c r="W154" s="2467"/>
      <c r="X154" s="2471"/>
      <c r="Y154" s="1471" t="s">
        <v>6</v>
      </c>
      <c r="Z154" s="2469"/>
      <c r="AA154" s="2461"/>
      <c r="AB154" s="2468"/>
      <c r="AC154" s="2468"/>
      <c r="AD154" s="2462"/>
      <c r="AE154" s="2462"/>
      <c r="AF154" s="2462"/>
      <c r="AG154" s="2465"/>
      <c r="AH154" s="2466"/>
      <c r="AI154" s="2467"/>
      <c r="AJ154" s="2471"/>
      <c r="AK154" s="1471" t="s">
        <v>6</v>
      </c>
      <c r="AM154"/>
      <c r="AN154"/>
      <c r="AO154" s="31"/>
      <c r="AP154" s="1708"/>
      <c r="AQ154" s="621"/>
      <c r="AR154" s="621"/>
      <c r="AS154" s="621"/>
      <c r="AT154" s="621"/>
      <c r="AU154" s="621"/>
      <c r="AV154" s="621"/>
      <c r="AW154" s="621"/>
      <c r="AX154" s="621"/>
      <c r="AY154" s="621"/>
      <c r="AZ154" s="621"/>
      <c r="BA154" s="621"/>
      <c r="BB154" s="621"/>
      <c r="BC154" s="621"/>
      <c r="BD154" s="621"/>
      <c r="BE154" s="621"/>
      <c r="BF154" s="621"/>
      <c r="BG154" s="621"/>
      <c r="BH154" s="621"/>
      <c r="BI154" s="621"/>
      <c r="BJ154" s="621"/>
      <c r="BK154" s="3535" t="s">
        <v>1538</v>
      </c>
      <c r="BL154" s="3535"/>
      <c r="BM154" s="621"/>
      <c r="BN154" s="621"/>
      <c r="BO154" s="62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4">
        <v>1</v>
      </c>
      <c r="CO154" s="48"/>
      <c r="CP154" s="48"/>
    </row>
    <row r="155" spans="1:94" s="438" customFormat="1" ht="21" customHeight="1" x14ac:dyDescent="0.25">
      <c r="A155"/>
      <c r="B155" s="2469"/>
      <c r="C155" s="2461"/>
      <c r="D155" s="2462"/>
      <c r="E155" s="2463"/>
      <c r="F155" s="2464"/>
      <c r="G155" s="2465"/>
      <c r="H155" s="2465"/>
      <c r="I155" s="2465"/>
      <c r="J155" s="2466"/>
      <c r="K155" s="2467"/>
      <c r="L155" s="2470"/>
      <c r="M155" s="1471" t="s">
        <v>6</v>
      </c>
      <c r="N155" s="2469"/>
      <c r="O155" s="2461"/>
      <c r="P155" s="2462"/>
      <c r="Q155" s="2463"/>
      <c r="R155" s="2464"/>
      <c r="S155" s="2464"/>
      <c r="T155" s="2464"/>
      <c r="U155" s="2465"/>
      <c r="V155" s="2466"/>
      <c r="W155" s="2467"/>
      <c r="X155" s="2470"/>
      <c r="Y155" s="1471" t="s">
        <v>6</v>
      </c>
      <c r="Z155" s="2469"/>
      <c r="AA155" s="2461"/>
      <c r="AB155" s="2462"/>
      <c r="AC155" s="2463"/>
      <c r="AD155" s="2464"/>
      <c r="AE155" s="2464"/>
      <c r="AF155" s="2464"/>
      <c r="AG155" s="2465"/>
      <c r="AH155" s="2466"/>
      <c r="AI155" s="2467"/>
      <c r="AJ155" s="2470"/>
      <c r="AK155" s="1471" t="s">
        <v>6</v>
      </c>
      <c r="AM155"/>
      <c r="AN155"/>
      <c r="AO155" s="31"/>
      <c r="AP155" s="1708"/>
      <c r="AQ155" s="621"/>
      <c r="AR155" s="621"/>
      <c r="AS155" s="621"/>
      <c r="AT155" s="621"/>
      <c r="AU155" s="621"/>
      <c r="AV155" s="621"/>
      <c r="AW155" s="621"/>
      <c r="AX155" s="621"/>
      <c r="AY155" s="621"/>
      <c r="AZ155" s="621"/>
      <c r="BA155" s="621"/>
      <c r="BB155" s="621"/>
      <c r="BC155" s="621"/>
      <c r="BD155" s="621"/>
      <c r="BE155" s="621"/>
      <c r="BF155" s="621"/>
      <c r="BG155" s="621"/>
      <c r="BH155" s="621"/>
      <c r="BI155" s="621"/>
      <c r="BJ155" s="621"/>
      <c r="BK155" s="3536"/>
      <c r="BL155" s="3536"/>
      <c r="BM155" s="621"/>
      <c r="BN155" s="621"/>
      <c r="BO155" s="62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4">
        <v>1</v>
      </c>
      <c r="CO155" s="48"/>
      <c r="CP155" s="48"/>
    </row>
    <row r="156" spans="1:94" s="438" customFormat="1" ht="21" customHeight="1" thickBot="1" x14ac:dyDescent="0.3">
      <c r="A156"/>
      <c r="B156" s="2469"/>
      <c r="C156" s="2461"/>
      <c r="D156" s="2468"/>
      <c r="E156" s="2468"/>
      <c r="F156" s="2462"/>
      <c r="G156" s="2465"/>
      <c r="H156" s="2465"/>
      <c r="I156" s="2465"/>
      <c r="J156" s="2466"/>
      <c r="K156" s="2467"/>
      <c r="L156" s="2471"/>
      <c r="M156" s="1471" t="s">
        <v>6</v>
      </c>
      <c r="N156" s="2469"/>
      <c r="O156" s="2461"/>
      <c r="P156" s="2468"/>
      <c r="Q156" s="2468"/>
      <c r="R156" s="2462"/>
      <c r="S156" s="2462"/>
      <c r="T156" s="2462"/>
      <c r="U156" s="2465"/>
      <c r="V156" s="2466"/>
      <c r="W156" s="2467"/>
      <c r="X156" s="2471"/>
      <c r="Y156" s="1471" t="s">
        <v>6</v>
      </c>
      <c r="Z156" s="2469"/>
      <c r="AA156" s="2461"/>
      <c r="AB156" s="2468"/>
      <c r="AC156" s="2468"/>
      <c r="AD156" s="2462"/>
      <c r="AE156" s="2462"/>
      <c r="AF156" s="2462"/>
      <c r="AG156" s="2465"/>
      <c r="AH156" s="2466"/>
      <c r="AI156" s="2467"/>
      <c r="AJ156" s="2471"/>
      <c r="AK156" s="1471" t="s">
        <v>6</v>
      </c>
      <c r="AM156"/>
      <c r="AN156"/>
      <c r="AO156" s="31"/>
      <c r="AP156" s="1708"/>
      <c r="AQ156" s="621"/>
      <c r="AR156" s="621"/>
      <c r="AS156" s="621"/>
      <c r="AT156" s="621"/>
      <c r="AU156" s="621"/>
      <c r="AV156" s="621"/>
      <c r="AW156" s="621"/>
      <c r="AX156" s="621"/>
      <c r="AY156" s="621"/>
      <c r="AZ156" s="621"/>
      <c r="BA156" s="621"/>
      <c r="BB156" s="621"/>
      <c r="BC156" s="621"/>
      <c r="BD156" s="621"/>
      <c r="BE156" s="621"/>
      <c r="BF156" s="621"/>
      <c r="BG156" s="621"/>
      <c r="BH156" s="621"/>
      <c r="BI156" s="621"/>
      <c r="BJ156" s="621"/>
      <c r="BK156" s="621"/>
      <c r="BL156" s="621"/>
      <c r="BM156" s="621"/>
      <c r="BN156" s="621"/>
      <c r="BO156" s="62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4">
        <v>1</v>
      </c>
      <c r="CO156" s="48"/>
      <c r="CP156" s="48"/>
    </row>
    <row r="157" spans="1:94" s="438" customFormat="1" ht="21" customHeight="1" x14ac:dyDescent="0.25">
      <c r="A157"/>
      <c r="B157" s="2469"/>
      <c r="C157" s="2461"/>
      <c r="D157" s="2462"/>
      <c r="E157" s="2463"/>
      <c r="F157" s="2464"/>
      <c r="G157" s="2465"/>
      <c r="H157" s="2465"/>
      <c r="I157" s="2465"/>
      <c r="J157" s="2466"/>
      <c r="K157" s="2467"/>
      <c r="L157" s="2470"/>
      <c r="M157" s="1471" t="s">
        <v>6</v>
      </c>
      <c r="N157" s="2469"/>
      <c r="O157" s="2461"/>
      <c r="P157" s="2462"/>
      <c r="Q157" s="2463"/>
      <c r="R157" s="2464"/>
      <c r="S157" s="2464"/>
      <c r="T157" s="2464"/>
      <c r="U157" s="2465"/>
      <c r="V157" s="2466"/>
      <c r="W157" s="2467"/>
      <c r="X157" s="2470"/>
      <c r="Y157" s="1471" t="s">
        <v>6</v>
      </c>
      <c r="Z157" s="2469"/>
      <c r="AA157" s="2461"/>
      <c r="AB157" s="2462"/>
      <c r="AC157" s="2463"/>
      <c r="AD157" s="2464"/>
      <c r="AE157" s="2464"/>
      <c r="AF157" s="2464"/>
      <c r="AG157" s="2465"/>
      <c r="AH157" s="2466"/>
      <c r="AI157" s="2467"/>
      <c r="AJ157" s="2470"/>
      <c r="AK157" s="1471" t="s">
        <v>6</v>
      </c>
      <c r="AM157"/>
      <c r="AN157"/>
      <c r="AO157" s="31"/>
      <c r="AP157" s="1708"/>
      <c r="AQ157" s="621"/>
      <c r="AR157" s="621"/>
      <c r="AS157" s="621"/>
      <c r="AT157" s="621"/>
      <c r="AU157" s="621"/>
      <c r="AV157" s="621"/>
      <c r="AW157" s="621"/>
      <c r="AX157" s="621"/>
      <c r="AY157" s="621"/>
      <c r="AZ157" s="621"/>
      <c r="BA157" s="621"/>
      <c r="BB157" s="621"/>
      <c r="BC157" s="621"/>
      <c r="BD157" s="621"/>
      <c r="BE157" s="621"/>
      <c r="BF157" s="621"/>
      <c r="BG157" s="621"/>
      <c r="BH157" s="621"/>
      <c r="BI157" s="621"/>
      <c r="BJ157" s="621"/>
      <c r="BK157" s="3535" t="s">
        <v>1540</v>
      </c>
      <c r="BL157" s="3535"/>
      <c r="BM157" s="621"/>
      <c r="BN157" s="621"/>
      <c r="BO157" s="62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4">
        <v>1</v>
      </c>
      <c r="CO157" s="48"/>
      <c r="CP157" s="48"/>
    </row>
    <row r="158" spans="1:94" s="438" customFormat="1" ht="21" customHeight="1" x14ac:dyDescent="0.25">
      <c r="A158"/>
      <c r="B158" s="2469"/>
      <c r="C158" s="2461"/>
      <c r="D158" s="2468"/>
      <c r="E158" s="2468"/>
      <c r="F158" s="2462"/>
      <c r="G158" s="2465"/>
      <c r="H158" s="2465"/>
      <c r="I158" s="2465"/>
      <c r="J158" s="2466"/>
      <c r="K158" s="2467"/>
      <c r="L158" s="2471"/>
      <c r="M158" s="1471" t="s">
        <v>6</v>
      </c>
      <c r="N158" s="2469"/>
      <c r="O158" s="2461"/>
      <c r="P158" s="2468"/>
      <c r="Q158" s="2468"/>
      <c r="R158" s="2462"/>
      <c r="S158" s="2462"/>
      <c r="T158" s="2462"/>
      <c r="U158" s="2465"/>
      <c r="V158" s="2466"/>
      <c r="W158" s="2467"/>
      <c r="X158" s="2471"/>
      <c r="Y158" s="1471" t="s">
        <v>6</v>
      </c>
      <c r="Z158" s="2469"/>
      <c r="AA158" s="2461"/>
      <c r="AB158" s="2468"/>
      <c r="AC158" s="2468"/>
      <c r="AD158" s="2462"/>
      <c r="AE158" s="2462"/>
      <c r="AF158" s="2462"/>
      <c r="AG158" s="2465"/>
      <c r="AH158" s="2466"/>
      <c r="AI158" s="2467"/>
      <c r="AJ158" s="2471"/>
      <c r="AK158" s="1471" t="s">
        <v>6</v>
      </c>
      <c r="AM158"/>
      <c r="AN158"/>
      <c r="AO158" s="31"/>
      <c r="AP158" s="1708"/>
      <c r="AQ158" s="621"/>
      <c r="AR158" s="621"/>
      <c r="AS158" s="621"/>
      <c r="AT158" s="621"/>
      <c r="AU158" s="621"/>
      <c r="AV158" s="621"/>
      <c r="AW158" s="621"/>
      <c r="AX158" s="621"/>
      <c r="AY158" s="621"/>
      <c r="AZ158" s="621"/>
      <c r="BA158" s="621"/>
      <c r="BB158" s="621"/>
      <c r="BC158" s="621"/>
      <c r="BD158" s="621"/>
      <c r="BE158" s="621"/>
      <c r="BF158" s="621"/>
      <c r="BG158" s="621"/>
      <c r="BH158" s="621"/>
      <c r="BI158" s="621"/>
      <c r="BJ158" s="621"/>
      <c r="BK158" s="3536"/>
      <c r="BL158" s="3536"/>
      <c r="BM158" s="621"/>
      <c r="BN158" s="621"/>
      <c r="BO158" s="62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4">
        <v>1</v>
      </c>
      <c r="CO158" s="48"/>
      <c r="CP158" s="48"/>
    </row>
    <row r="159" spans="1:94" s="438" customFormat="1" ht="21" customHeight="1" thickBot="1" x14ac:dyDescent="0.3">
      <c r="A159"/>
      <c r="B159" s="2469"/>
      <c r="C159" s="2461"/>
      <c r="D159" s="2462"/>
      <c r="E159" s="2463"/>
      <c r="F159" s="2464"/>
      <c r="G159" s="2465"/>
      <c r="H159" s="2465"/>
      <c r="I159" s="2465"/>
      <c r="J159" s="2466"/>
      <c r="K159" s="2467"/>
      <c r="L159" s="2470"/>
      <c r="M159" s="1471" t="s">
        <v>6</v>
      </c>
      <c r="N159" s="2469"/>
      <c r="O159" s="2461"/>
      <c r="P159" s="2462"/>
      <c r="Q159" s="2463"/>
      <c r="R159" s="2464"/>
      <c r="S159" s="2464"/>
      <c r="T159" s="2464"/>
      <c r="U159" s="2465"/>
      <c r="V159" s="2466"/>
      <c r="W159" s="2467"/>
      <c r="X159" s="2470"/>
      <c r="Y159" s="1471" t="s">
        <v>6</v>
      </c>
      <c r="Z159" s="2469"/>
      <c r="AA159" s="2461"/>
      <c r="AB159" s="2462"/>
      <c r="AC159" s="2463"/>
      <c r="AD159" s="2464"/>
      <c r="AE159" s="2464"/>
      <c r="AF159" s="2464"/>
      <c r="AG159" s="2465"/>
      <c r="AH159" s="2466"/>
      <c r="AI159" s="2467"/>
      <c r="AJ159" s="2470"/>
      <c r="AK159" s="1471" t="s">
        <v>6</v>
      </c>
      <c r="AM159"/>
      <c r="AN159"/>
      <c r="AO159" s="31"/>
      <c r="AP159" s="1708"/>
      <c r="AQ159" s="621"/>
      <c r="AR159" s="621"/>
      <c r="AS159" s="621"/>
      <c r="AT159" s="621"/>
      <c r="AU159" s="621"/>
      <c r="AV159" s="621"/>
      <c r="AW159" s="621"/>
      <c r="AX159" s="621"/>
      <c r="AY159" s="621"/>
      <c r="AZ159" s="621"/>
      <c r="BA159" s="621"/>
      <c r="BB159" s="621"/>
      <c r="BC159" s="621"/>
      <c r="BD159" s="621"/>
      <c r="BE159" s="621"/>
      <c r="BF159" s="621"/>
      <c r="BG159" s="621"/>
      <c r="BH159" s="621"/>
      <c r="BI159" s="621"/>
      <c r="BJ159" s="621"/>
      <c r="BK159" s="621"/>
      <c r="BL159" s="621"/>
      <c r="BM159" s="621"/>
      <c r="BN159" s="621"/>
      <c r="BO159" s="62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4">
        <v>1</v>
      </c>
      <c r="CO159" s="48"/>
      <c r="CP159" s="48"/>
    </row>
    <row r="160" spans="1:94" s="438" customFormat="1" ht="21" customHeight="1" x14ac:dyDescent="0.25">
      <c r="A160"/>
      <c r="B160" s="2469"/>
      <c r="C160" s="2461"/>
      <c r="D160" s="2468"/>
      <c r="E160" s="2468"/>
      <c r="F160" s="2462"/>
      <c r="G160" s="2465"/>
      <c r="H160" s="2465"/>
      <c r="I160" s="2465"/>
      <c r="J160" s="2466"/>
      <c r="K160" s="2467"/>
      <c r="L160" s="2471"/>
      <c r="M160" s="1471" t="s">
        <v>6</v>
      </c>
      <c r="N160" s="2469"/>
      <c r="O160" s="2461"/>
      <c r="P160" s="2468"/>
      <c r="Q160" s="2468"/>
      <c r="R160" s="2462"/>
      <c r="S160" s="2462"/>
      <c r="T160" s="2462"/>
      <c r="U160" s="2465"/>
      <c r="V160" s="2466"/>
      <c r="W160" s="2467"/>
      <c r="X160" s="2471"/>
      <c r="Y160" s="1471" t="s">
        <v>6</v>
      </c>
      <c r="Z160" s="2469"/>
      <c r="AA160" s="2461"/>
      <c r="AB160" s="2468"/>
      <c r="AC160" s="2468"/>
      <c r="AD160" s="2462"/>
      <c r="AE160" s="2462"/>
      <c r="AF160" s="2462"/>
      <c r="AG160" s="2465"/>
      <c r="AH160" s="2466"/>
      <c r="AI160" s="2467"/>
      <c r="AJ160" s="2471"/>
      <c r="AK160" s="1471" t="s">
        <v>6</v>
      </c>
      <c r="AM160"/>
      <c r="AN160"/>
      <c r="AO160" s="31"/>
      <c r="AP160" s="1708"/>
      <c r="AQ160" s="621"/>
      <c r="AR160" s="621"/>
      <c r="AS160" s="621"/>
      <c r="AT160" s="621"/>
      <c r="AU160" s="621"/>
      <c r="AV160" s="621"/>
      <c r="AW160" s="621"/>
      <c r="AX160" s="621"/>
      <c r="AY160" s="621"/>
      <c r="AZ160" s="621"/>
      <c r="BA160" s="621"/>
      <c r="BB160" s="621"/>
      <c r="BC160" s="621"/>
      <c r="BD160" s="621"/>
      <c r="BE160" s="621"/>
      <c r="BF160" s="621"/>
      <c r="BG160" s="621"/>
      <c r="BH160" s="621"/>
      <c r="BI160" s="621"/>
      <c r="BJ160" s="621"/>
      <c r="BK160" s="3535" t="s">
        <v>1551</v>
      </c>
      <c r="BL160" s="3535"/>
      <c r="BM160" s="621"/>
      <c r="BN160" s="621"/>
      <c r="BO160" s="62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4">
        <v>1</v>
      </c>
      <c r="CO160" s="48"/>
      <c r="CP160" s="48"/>
    </row>
    <row r="161" spans="1:94" s="438" customFormat="1" ht="21" customHeight="1" x14ac:dyDescent="0.25">
      <c r="A161"/>
      <c r="B161" s="2469"/>
      <c r="C161" s="2461"/>
      <c r="D161" s="2462"/>
      <c r="E161" s="2463"/>
      <c r="F161" s="2464"/>
      <c r="G161" s="2465"/>
      <c r="H161" s="2465"/>
      <c r="I161" s="2465"/>
      <c r="J161" s="2466"/>
      <c r="K161" s="2467"/>
      <c r="L161" s="2470"/>
      <c r="M161" s="1471" t="s">
        <v>6</v>
      </c>
      <c r="N161" s="2469"/>
      <c r="O161" s="2461"/>
      <c r="P161" s="2462"/>
      <c r="Q161" s="2463"/>
      <c r="R161" s="2464"/>
      <c r="S161" s="2464"/>
      <c r="T161" s="2464"/>
      <c r="U161" s="2465"/>
      <c r="V161" s="2466"/>
      <c r="W161" s="2467"/>
      <c r="X161" s="2470"/>
      <c r="Y161" s="1471" t="s">
        <v>6</v>
      </c>
      <c r="Z161" s="2469"/>
      <c r="AA161" s="2461"/>
      <c r="AB161" s="2462"/>
      <c r="AC161" s="2463"/>
      <c r="AD161" s="2464"/>
      <c r="AE161" s="2464"/>
      <c r="AF161" s="2464"/>
      <c r="AG161" s="2465"/>
      <c r="AH161" s="2466"/>
      <c r="AI161" s="2467"/>
      <c r="AJ161" s="2470"/>
      <c r="AK161" s="1471" t="s">
        <v>6</v>
      </c>
      <c r="AM161"/>
      <c r="AN161"/>
      <c r="AO161" s="31"/>
      <c r="AP161" s="1708"/>
      <c r="AQ161" s="621"/>
      <c r="AR161" s="621"/>
      <c r="AS161" s="621"/>
      <c r="AT161" s="621"/>
      <c r="AU161" s="621"/>
      <c r="AV161" s="621"/>
      <c r="AW161" s="621"/>
      <c r="AX161" s="621"/>
      <c r="AY161" s="621"/>
      <c r="AZ161" s="621"/>
      <c r="BA161" s="621"/>
      <c r="BB161" s="621"/>
      <c r="BC161" s="621"/>
      <c r="BD161" s="621"/>
      <c r="BE161" s="621"/>
      <c r="BF161" s="621"/>
      <c r="BG161" s="621"/>
      <c r="BH161" s="621"/>
      <c r="BI161" s="621"/>
      <c r="BJ161" s="621"/>
      <c r="BK161" s="3536"/>
      <c r="BL161" s="3536"/>
      <c r="BM161" s="621"/>
      <c r="BN161" s="621"/>
      <c r="BO161" s="62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4">
        <v>1</v>
      </c>
      <c r="CO161" s="48"/>
      <c r="CP161" s="48"/>
    </row>
    <row r="162" spans="1:94" s="438" customFormat="1" ht="21" customHeight="1" thickBot="1" x14ac:dyDescent="0.3">
      <c r="A162"/>
      <c r="B162" s="2469"/>
      <c r="C162" s="2461"/>
      <c r="D162" s="2468"/>
      <c r="E162" s="2468"/>
      <c r="F162" s="2462"/>
      <c r="G162" s="2465"/>
      <c r="H162" s="2465"/>
      <c r="I162" s="2465"/>
      <c r="J162" s="2466"/>
      <c r="K162" s="2467"/>
      <c r="L162" s="2471"/>
      <c r="M162" s="1471" t="s">
        <v>6</v>
      </c>
      <c r="N162" s="2469"/>
      <c r="O162" s="2461"/>
      <c r="P162" s="2468"/>
      <c r="Q162" s="2468"/>
      <c r="R162" s="2462"/>
      <c r="S162" s="2462"/>
      <c r="T162" s="2462"/>
      <c r="U162" s="2465"/>
      <c r="V162" s="2466"/>
      <c r="W162" s="2467"/>
      <c r="X162" s="2471"/>
      <c r="Y162" s="1471" t="s">
        <v>6</v>
      </c>
      <c r="Z162" s="2469"/>
      <c r="AA162" s="2461"/>
      <c r="AB162" s="2468"/>
      <c r="AC162" s="2468"/>
      <c r="AD162" s="2462"/>
      <c r="AE162" s="2462"/>
      <c r="AF162" s="2462"/>
      <c r="AG162" s="2465"/>
      <c r="AH162" s="2466"/>
      <c r="AI162" s="2467"/>
      <c r="AJ162" s="2471"/>
      <c r="AK162" s="1471" t="s">
        <v>6</v>
      </c>
      <c r="AM162"/>
      <c r="AN162"/>
      <c r="AO162" s="31"/>
      <c r="AP162" s="1708"/>
      <c r="AQ162" s="621"/>
      <c r="AR162" s="621"/>
      <c r="AS162" s="621"/>
      <c r="AT162" s="621"/>
      <c r="AU162" s="621"/>
      <c r="AV162" s="621"/>
      <c r="AW162" s="621"/>
      <c r="AX162" s="621"/>
      <c r="AY162" s="621"/>
      <c r="AZ162" s="621"/>
      <c r="BA162" s="621"/>
      <c r="BB162" s="621"/>
      <c r="BC162" s="621"/>
      <c r="BD162" s="621"/>
      <c r="BE162" s="621"/>
      <c r="BF162" s="621"/>
      <c r="BG162" s="621"/>
      <c r="BH162" s="621"/>
      <c r="BI162" s="621"/>
      <c r="BJ162" s="621"/>
      <c r="BK162" s="621"/>
      <c r="BL162" s="621"/>
      <c r="BM162" s="621"/>
      <c r="BN162" s="621"/>
      <c r="BO162" s="62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4">
        <v>1</v>
      </c>
      <c r="CO162" s="48"/>
      <c r="CP162" s="48"/>
    </row>
    <row r="163" spans="1:94" s="438" customFormat="1" ht="21" customHeight="1" x14ac:dyDescent="0.25">
      <c r="A163"/>
      <c r="B163" s="2469"/>
      <c r="C163" s="2461"/>
      <c r="D163" s="2462"/>
      <c r="E163" s="2463"/>
      <c r="F163" s="2464"/>
      <c r="G163" s="2465"/>
      <c r="H163" s="2465"/>
      <c r="I163" s="2465"/>
      <c r="J163" s="2466"/>
      <c r="K163" s="2467"/>
      <c r="L163" s="2470"/>
      <c r="M163" s="1471" t="s">
        <v>6</v>
      </c>
      <c r="N163" s="2469"/>
      <c r="O163" s="2461"/>
      <c r="P163" s="2462"/>
      <c r="Q163" s="2463"/>
      <c r="R163" s="2464"/>
      <c r="S163" s="2464"/>
      <c r="T163" s="2464"/>
      <c r="U163" s="2465"/>
      <c r="V163" s="2466"/>
      <c r="W163" s="2467"/>
      <c r="X163" s="2470"/>
      <c r="Y163" s="1471" t="s">
        <v>6</v>
      </c>
      <c r="Z163" s="2469"/>
      <c r="AA163" s="2461"/>
      <c r="AB163" s="2462"/>
      <c r="AC163" s="2463"/>
      <c r="AD163" s="2464"/>
      <c r="AE163" s="2464"/>
      <c r="AF163" s="2464"/>
      <c r="AG163" s="2465"/>
      <c r="AH163" s="2466"/>
      <c r="AI163" s="2467"/>
      <c r="AJ163" s="2470"/>
      <c r="AK163" s="1471" t="s">
        <v>6</v>
      </c>
      <c r="AM163"/>
      <c r="AN163"/>
      <c r="AO163" s="31"/>
      <c r="AP163" s="1708"/>
      <c r="AQ163" s="621"/>
      <c r="AR163" s="621"/>
      <c r="AS163" s="621"/>
      <c r="AT163" s="621"/>
      <c r="AU163" s="621"/>
      <c r="AV163" s="621"/>
      <c r="AW163" s="621"/>
      <c r="AX163" s="621"/>
      <c r="AY163" s="621"/>
      <c r="AZ163" s="621"/>
      <c r="BA163" s="621"/>
      <c r="BB163" s="621"/>
      <c r="BC163" s="621"/>
      <c r="BD163" s="621"/>
      <c r="BE163" s="621"/>
      <c r="BF163" s="621"/>
      <c r="BG163" s="621"/>
      <c r="BH163" s="621"/>
      <c r="BI163" s="621"/>
      <c r="BJ163" s="621"/>
      <c r="BK163" s="3535" t="s">
        <v>1542</v>
      </c>
      <c r="BL163" s="3535"/>
      <c r="BM163" s="621"/>
      <c r="BN163" s="621"/>
      <c r="BO163" s="62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4">
        <v>1</v>
      </c>
      <c r="CO163" s="48"/>
      <c r="CP163" s="48"/>
    </row>
    <row r="164" spans="1:94" s="438" customFormat="1" ht="21" customHeight="1" x14ac:dyDescent="0.25">
      <c r="A164"/>
      <c r="B164" s="2469"/>
      <c r="C164" s="2461"/>
      <c r="D164" s="2468"/>
      <c r="E164" s="2468"/>
      <c r="F164" s="2462"/>
      <c r="G164" s="2465"/>
      <c r="H164" s="2465"/>
      <c r="I164" s="2465"/>
      <c r="J164" s="2466"/>
      <c r="K164" s="2467"/>
      <c r="L164" s="2471"/>
      <c r="M164" s="1471" t="s">
        <v>6</v>
      </c>
      <c r="N164" s="2469"/>
      <c r="O164" s="2461"/>
      <c r="P164" s="2468"/>
      <c r="Q164" s="2468"/>
      <c r="R164" s="2462"/>
      <c r="S164" s="2462"/>
      <c r="T164" s="2462"/>
      <c r="U164" s="2465"/>
      <c r="V164" s="2466"/>
      <c r="W164" s="2467"/>
      <c r="X164" s="2471"/>
      <c r="Y164" s="1471" t="s">
        <v>6</v>
      </c>
      <c r="Z164" s="2469"/>
      <c r="AA164" s="2461"/>
      <c r="AB164" s="2468"/>
      <c r="AC164" s="2468"/>
      <c r="AD164" s="2462"/>
      <c r="AE164" s="2462"/>
      <c r="AF164" s="2462"/>
      <c r="AG164" s="2465"/>
      <c r="AH164" s="2466"/>
      <c r="AI164" s="2467"/>
      <c r="AJ164" s="2471"/>
      <c r="AK164" s="1471" t="s">
        <v>6</v>
      </c>
      <c r="AM164"/>
      <c r="AN164"/>
      <c r="AO164" s="31"/>
      <c r="AP164" s="1708"/>
      <c r="AQ164" s="621"/>
      <c r="AR164" s="621"/>
      <c r="AS164" s="621"/>
      <c r="AT164" s="621"/>
      <c r="AU164" s="621"/>
      <c r="AV164" s="621"/>
      <c r="AW164" s="621"/>
      <c r="AX164" s="621"/>
      <c r="AY164" s="621"/>
      <c r="AZ164" s="621"/>
      <c r="BA164" s="621"/>
      <c r="BB164" s="621"/>
      <c r="BC164" s="621"/>
      <c r="BD164" s="621"/>
      <c r="BE164" s="621"/>
      <c r="BF164" s="621"/>
      <c r="BG164" s="621"/>
      <c r="BH164" s="621"/>
      <c r="BI164" s="621"/>
      <c r="BJ164" s="621"/>
      <c r="BK164" s="3536"/>
      <c r="BL164" s="3536"/>
      <c r="BM164" s="621"/>
      <c r="BN164" s="621"/>
      <c r="BO164" s="62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4">
        <v>1</v>
      </c>
      <c r="CO164" s="48"/>
      <c r="CP164" s="48"/>
    </row>
    <row r="165" spans="1:94" s="438" customFormat="1" ht="21" customHeight="1" thickBot="1" x14ac:dyDescent="0.3">
      <c r="A165"/>
      <c r="B165" s="2469"/>
      <c r="C165" s="2461"/>
      <c r="D165" s="2462"/>
      <c r="E165" s="2463"/>
      <c r="F165" s="2464"/>
      <c r="G165" s="2465"/>
      <c r="H165" s="2465"/>
      <c r="I165" s="2465"/>
      <c r="J165" s="2466"/>
      <c r="K165" s="2467"/>
      <c r="L165" s="2470"/>
      <c r="M165" s="1471" t="s">
        <v>6</v>
      </c>
      <c r="N165" s="2469"/>
      <c r="O165" s="2461"/>
      <c r="P165" s="2462"/>
      <c r="Q165" s="2463"/>
      <c r="R165" s="2464"/>
      <c r="S165" s="2464"/>
      <c r="T165" s="2464"/>
      <c r="U165" s="2465"/>
      <c r="V165" s="2466"/>
      <c r="W165" s="2467"/>
      <c r="X165" s="2470"/>
      <c r="Y165" s="1471" t="s">
        <v>6</v>
      </c>
      <c r="Z165" s="2469"/>
      <c r="AA165" s="2461"/>
      <c r="AB165" s="2462"/>
      <c r="AC165" s="2463"/>
      <c r="AD165" s="2464"/>
      <c r="AE165" s="2464"/>
      <c r="AF165" s="2464"/>
      <c r="AG165" s="2465"/>
      <c r="AH165" s="2466"/>
      <c r="AI165" s="2467"/>
      <c r="AJ165" s="2470"/>
      <c r="AK165" s="1471" t="s">
        <v>6</v>
      </c>
      <c r="AM165"/>
      <c r="AN165"/>
      <c r="AO165" s="31"/>
      <c r="AP165" s="1708"/>
      <c r="AQ165" s="621"/>
      <c r="AR165" s="621"/>
      <c r="AS165" s="621"/>
      <c r="AT165" s="621"/>
      <c r="AU165" s="621"/>
      <c r="AV165" s="621"/>
      <c r="AW165" s="621"/>
      <c r="AX165" s="621"/>
      <c r="AY165" s="621"/>
      <c r="AZ165" s="621"/>
      <c r="BA165" s="621"/>
      <c r="BB165" s="621"/>
      <c r="BC165" s="621"/>
      <c r="BD165" s="621"/>
      <c r="BE165" s="621"/>
      <c r="BF165" s="621"/>
      <c r="BG165" s="621"/>
      <c r="BH165" s="621"/>
      <c r="BI165" s="621"/>
      <c r="BJ165" s="621"/>
      <c r="BK165" s="621"/>
      <c r="BL165" s="621"/>
      <c r="BM165" s="621"/>
      <c r="BN165" s="621"/>
      <c r="BO165" s="62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4">
        <v>1</v>
      </c>
      <c r="CO165" s="48"/>
      <c r="CP165" s="48"/>
    </row>
    <row r="166" spans="1:94" s="438" customFormat="1" ht="21" customHeight="1" x14ac:dyDescent="0.25">
      <c r="A166"/>
      <c r="B166" s="2469"/>
      <c r="C166" s="2461"/>
      <c r="D166" s="2468"/>
      <c r="E166" s="2468"/>
      <c r="F166" s="2462"/>
      <c r="G166" s="2465"/>
      <c r="H166" s="2465"/>
      <c r="I166" s="2465"/>
      <c r="J166" s="2466"/>
      <c r="K166" s="2467"/>
      <c r="L166" s="2471"/>
      <c r="M166" s="1471" t="s">
        <v>6</v>
      </c>
      <c r="N166" s="2469"/>
      <c r="O166" s="2461"/>
      <c r="P166" s="2468"/>
      <c r="Q166" s="2468"/>
      <c r="R166" s="2462"/>
      <c r="S166" s="2462"/>
      <c r="T166" s="2462"/>
      <c r="U166" s="2465"/>
      <c r="V166" s="2466"/>
      <c r="W166" s="2467"/>
      <c r="X166" s="2471"/>
      <c r="Y166" s="1471" t="s">
        <v>6</v>
      </c>
      <c r="Z166" s="2469"/>
      <c r="AA166" s="2461"/>
      <c r="AB166" s="2468"/>
      <c r="AC166" s="2468"/>
      <c r="AD166" s="2462"/>
      <c r="AE166" s="2462"/>
      <c r="AF166" s="2462"/>
      <c r="AG166" s="2465"/>
      <c r="AH166" s="2466"/>
      <c r="AI166" s="2467"/>
      <c r="AJ166" s="2471"/>
      <c r="AK166" s="1471" t="s">
        <v>6</v>
      </c>
      <c r="AM166"/>
      <c r="AN166"/>
      <c r="AO166" s="31"/>
      <c r="AP166" s="1708"/>
      <c r="AQ166" s="621"/>
      <c r="AR166" s="621"/>
      <c r="AS166" s="621"/>
      <c r="AT166" s="621"/>
      <c r="AU166" s="621"/>
      <c r="AV166" s="621"/>
      <c r="AW166" s="621"/>
      <c r="AX166" s="621"/>
      <c r="AY166" s="621"/>
      <c r="AZ166" s="621"/>
      <c r="BA166" s="621"/>
      <c r="BB166" s="621"/>
      <c r="BC166" s="621"/>
      <c r="BD166" s="621"/>
      <c r="BE166" s="621"/>
      <c r="BF166" s="621"/>
      <c r="BG166" s="621"/>
      <c r="BH166" s="621"/>
      <c r="BI166" s="621"/>
      <c r="BJ166" s="621"/>
      <c r="BK166" s="3535" t="s">
        <v>1544</v>
      </c>
      <c r="BL166" s="3535"/>
      <c r="BM166" s="621"/>
      <c r="BN166" s="621"/>
      <c r="BO166" s="62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4">
        <v>1</v>
      </c>
      <c r="CO166" s="48"/>
      <c r="CP166" s="48"/>
    </row>
    <row r="167" spans="1:94" s="438" customFormat="1" ht="21" customHeight="1" x14ac:dyDescent="0.25">
      <c r="A167"/>
      <c r="B167" s="2469"/>
      <c r="C167" s="2461"/>
      <c r="D167" s="2462"/>
      <c r="E167" s="2463"/>
      <c r="F167" s="2464"/>
      <c r="G167" s="2465"/>
      <c r="H167" s="2465"/>
      <c r="I167" s="2465"/>
      <c r="J167" s="2466"/>
      <c r="K167" s="2467"/>
      <c r="L167" s="2470"/>
      <c r="M167" s="1471" t="s">
        <v>6</v>
      </c>
      <c r="N167" s="2469"/>
      <c r="O167" s="2461"/>
      <c r="P167" s="2462"/>
      <c r="Q167" s="2463"/>
      <c r="R167" s="2464"/>
      <c r="S167" s="2464"/>
      <c r="T167" s="2464"/>
      <c r="U167" s="2465"/>
      <c r="V167" s="2466"/>
      <c r="W167" s="2467"/>
      <c r="X167" s="2470"/>
      <c r="Y167" s="1471" t="s">
        <v>6</v>
      </c>
      <c r="Z167" s="2469"/>
      <c r="AA167" s="2461"/>
      <c r="AB167" s="2462"/>
      <c r="AC167" s="2463"/>
      <c r="AD167" s="2464"/>
      <c r="AE167" s="2464"/>
      <c r="AF167" s="2464"/>
      <c r="AG167" s="2465"/>
      <c r="AH167" s="2466"/>
      <c r="AI167" s="2467"/>
      <c r="AJ167" s="2470"/>
      <c r="AK167" s="1471" t="s">
        <v>6</v>
      </c>
      <c r="AM167"/>
      <c r="AN167"/>
      <c r="AO167" s="31"/>
      <c r="AP167" s="1708"/>
      <c r="AQ167" s="621"/>
      <c r="AR167" s="621"/>
      <c r="AS167" s="621"/>
      <c r="AT167" s="621"/>
      <c r="AU167" s="621"/>
      <c r="AV167" s="621"/>
      <c r="AW167" s="621"/>
      <c r="AX167" s="621"/>
      <c r="AY167" s="621"/>
      <c r="AZ167" s="621"/>
      <c r="BA167" s="621"/>
      <c r="BB167" s="621"/>
      <c r="BC167" s="621"/>
      <c r="BD167" s="621"/>
      <c r="BE167" s="621"/>
      <c r="BF167" s="621"/>
      <c r="BG167" s="621"/>
      <c r="BH167" s="621"/>
      <c r="BI167" s="621"/>
      <c r="BJ167" s="621"/>
      <c r="BK167" s="3536"/>
      <c r="BL167" s="3536"/>
      <c r="BM167" s="621"/>
      <c r="BN167" s="621"/>
      <c r="BO167" s="62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4">
        <v>1</v>
      </c>
      <c r="CO167" s="48"/>
      <c r="CP167" s="48"/>
    </row>
    <row r="168" spans="1:94" s="438" customFormat="1" ht="21" customHeight="1" thickBot="1" x14ac:dyDescent="0.3">
      <c r="A168"/>
      <c r="B168" s="2469"/>
      <c r="C168" s="2461"/>
      <c r="D168" s="2468"/>
      <c r="E168" s="2468"/>
      <c r="F168" s="2462"/>
      <c r="G168" s="2465"/>
      <c r="H168" s="2465"/>
      <c r="I168" s="2465"/>
      <c r="J168" s="2466"/>
      <c r="K168" s="2467"/>
      <c r="L168" s="2471"/>
      <c r="M168" s="1471" t="s">
        <v>6</v>
      </c>
      <c r="N168" s="2469"/>
      <c r="O168" s="2461"/>
      <c r="P168" s="2468"/>
      <c r="Q168" s="2468"/>
      <c r="R168" s="2462"/>
      <c r="S168" s="2462"/>
      <c r="T168" s="2462"/>
      <c r="U168" s="2465"/>
      <c r="V168" s="2466"/>
      <c r="W168" s="2467"/>
      <c r="X168" s="2471"/>
      <c r="Y168" s="1471" t="s">
        <v>6</v>
      </c>
      <c r="Z168" s="2469"/>
      <c r="AA168" s="2461"/>
      <c r="AB168" s="2468"/>
      <c r="AC168" s="2468"/>
      <c r="AD168" s="2462"/>
      <c r="AE168" s="2462"/>
      <c r="AF168" s="2462"/>
      <c r="AG168" s="2465"/>
      <c r="AH168" s="2466"/>
      <c r="AI168" s="2467"/>
      <c r="AJ168" s="2471"/>
      <c r="AK168" s="1471" t="s">
        <v>6</v>
      </c>
      <c r="AM168"/>
      <c r="AN168"/>
      <c r="AO168" s="31"/>
      <c r="AP168" s="1708"/>
      <c r="AQ168" s="621"/>
      <c r="AR168" s="621"/>
      <c r="AS168" s="621"/>
      <c r="AT168" s="621"/>
      <c r="AU168" s="621"/>
      <c r="AV168" s="621"/>
      <c r="AW168" s="621"/>
      <c r="AX168" s="621"/>
      <c r="AY168" s="621"/>
      <c r="AZ168" s="621"/>
      <c r="BA168" s="621"/>
      <c r="BB168" s="621"/>
      <c r="BC168" s="621"/>
      <c r="BD168" s="621"/>
      <c r="BE168" s="621"/>
      <c r="BF168" s="621"/>
      <c r="BG168" s="621"/>
      <c r="BH168" s="621"/>
      <c r="BI168" s="621"/>
      <c r="BJ168" s="621"/>
      <c r="BK168" s="621"/>
      <c r="BL168" s="621"/>
      <c r="BM168" s="621"/>
      <c r="BN168" s="621"/>
      <c r="BO168" s="62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4">
        <v>1</v>
      </c>
      <c r="CO168" s="48"/>
      <c r="CP168" s="48"/>
    </row>
    <row r="169" spans="1:94" s="438" customFormat="1" ht="21" customHeight="1" x14ac:dyDescent="0.25">
      <c r="A169"/>
      <c r="B169" s="2469"/>
      <c r="C169" s="2461"/>
      <c r="D169" s="2462"/>
      <c r="E169" s="2463"/>
      <c r="F169" s="2464"/>
      <c r="G169" s="2465"/>
      <c r="H169" s="2465"/>
      <c r="I169" s="2465"/>
      <c r="J169" s="2466"/>
      <c r="K169" s="2467"/>
      <c r="L169" s="2470"/>
      <c r="M169" s="1471" t="s">
        <v>6</v>
      </c>
      <c r="N169" s="2469"/>
      <c r="O169" s="2461"/>
      <c r="P169" s="2462"/>
      <c r="Q169" s="2463"/>
      <c r="R169" s="2464"/>
      <c r="S169" s="2464"/>
      <c r="T169" s="2464"/>
      <c r="U169" s="2465"/>
      <c r="V169" s="2466"/>
      <c r="W169" s="2467"/>
      <c r="X169" s="2470"/>
      <c r="Y169" s="1471" t="s">
        <v>6</v>
      </c>
      <c r="Z169" s="2469"/>
      <c r="AA169" s="2461"/>
      <c r="AB169" s="2462"/>
      <c r="AC169" s="2463"/>
      <c r="AD169" s="2464"/>
      <c r="AE169" s="2464"/>
      <c r="AF169" s="2464"/>
      <c r="AG169" s="2465"/>
      <c r="AH169" s="2466"/>
      <c r="AI169" s="2467"/>
      <c r="AJ169" s="2470"/>
      <c r="AK169" s="1471" t="s">
        <v>6</v>
      </c>
      <c r="AM169"/>
      <c r="AN169"/>
      <c r="AO169" s="31"/>
      <c r="AP169" s="1708"/>
      <c r="AQ169" s="621"/>
      <c r="AR169" s="621"/>
      <c r="AS169" s="621"/>
      <c r="AT169" s="621"/>
      <c r="AU169" s="621"/>
      <c r="AV169" s="621"/>
      <c r="AW169" s="621"/>
      <c r="AX169" s="621"/>
      <c r="AY169" s="621"/>
      <c r="AZ169" s="621"/>
      <c r="BA169" s="621"/>
      <c r="BB169" s="621"/>
      <c r="BC169" s="621"/>
      <c r="BD169" s="621"/>
      <c r="BE169" s="621"/>
      <c r="BF169" s="621"/>
      <c r="BG169" s="621"/>
      <c r="BH169" s="621"/>
      <c r="BI169" s="621"/>
      <c r="BJ169" s="621"/>
      <c r="BK169" s="3535" t="s">
        <v>1546</v>
      </c>
      <c r="BL169" s="3535"/>
      <c r="BM169" s="621"/>
      <c r="BN169" s="621"/>
      <c r="BO169" s="62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4">
        <v>1</v>
      </c>
      <c r="CO169" s="48"/>
      <c r="CP169" s="48"/>
    </row>
    <row r="170" spans="1:94" s="438" customFormat="1" ht="21" customHeight="1" x14ac:dyDescent="0.25">
      <c r="A170"/>
      <c r="B170" s="2469"/>
      <c r="C170" s="2461"/>
      <c r="D170" s="2468"/>
      <c r="E170" s="2468"/>
      <c r="F170" s="2462"/>
      <c r="G170" s="2465"/>
      <c r="H170" s="2465"/>
      <c r="I170" s="2465"/>
      <c r="J170" s="2466"/>
      <c r="K170" s="2467"/>
      <c r="L170" s="2471"/>
      <c r="M170" s="1471" t="s">
        <v>6</v>
      </c>
      <c r="N170" s="2469"/>
      <c r="O170" s="2461"/>
      <c r="P170" s="2468"/>
      <c r="Q170" s="2468"/>
      <c r="R170" s="2462"/>
      <c r="S170" s="2462"/>
      <c r="T170" s="2462"/>
      <c r="U170" s="2465"/>
      <c r="V170" s="2466"/>
      <c r="W170" s="2467"/>
      <c r="X170" s="2471"/>
      <c r="Y170" s="1471" t="s">
        <v>6</v>
      </c>
      <c r="Z170" s="2469"/>
      <c r="AA170" s="2461"/>
      <c r="AB170" s="2468"/>
      <c r="AC170" s="2468"/>
      <c r="AD170" s="2462"/>
      <c r="AE170" s="2462"/>
      <c r="AF170" s="2462"/>
      <c r="AG170" s="2465"/>
      <c r="AH170" s="2466"/>
      <c r="AI170" s="2467"/>
      <c r="AJ170" s="2471"/>
      <c r="AK170" s="1471" t="s">
        <v>6</v>
      </c>
      <c r="AM170"/>
      <c r="AN170"/>
      <c r="AO170" s="31"/>
      <c r="AP170" s="1708"/>
      <c r="AQ170" s="621"/>
      <c r="AR170" s="621"/>
      <c r="AS170" s="621"/>
      <c r="AT170" s="621"/>
      <c r="AU170" s="621"/>
      <c r="AV170" s="621"/>
      <c r="AW170" s="621"/>
      <c r="AX170" s="621"/>
      <c r="AY170" s="621"/>
      <c r="AZ170" s="621"/>
      <c r="BA170" s="621"/>
      <c r="BB170" s="621"/>
      <c r="BC170" s="621"/>
      <c r="BD170" s="621"/>
      <c r="BE170" s="621"/>
      <c r="BF170" s="621"/>
      <c r="BG170" s="621"/>
      <c r="BH170" s="621"/>
      <c r="BI170" s="621"/>
      <c r="BJ170" s="621"/>
      <c r="BK170" s="3536"/>
      <c r="BL170" s="3536"/>
      <c r="BM170" s="621"/>
      <c r="BN170" s="621"/>
      <c r="BO170" s="62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4">
        <v>1</v>
      </c>
    </row>
    <row r="171" spans="1:94" s="438" customFormat="1" ht="21" customHeight="1" thickBot="1" x14ac:dyDescent="0.3">
      <c r="A171"/>
      <c r="B171" s="2469"/>
      <c r="C171" s="2461"/>
      <c r="D171" s="2462"/>
      <c r="E171" s="2463"/>
      <c r="F171" s="2464"/>
      <c r="G171" s="2465"/>
      <c r="H171" s="2465"/>
      <c r="I171" s="2465"/>
      <c r="J171" s="2466"/>
      <c r="K171" s="2467"/>
      <c r="L171" s="2470"/>
      <c r="M171" s="1471" t="s">
        <v>6</v>
      </c>
      <c r="N171" s="2469"/>
      <c r="O171" s="2461"/>
      <c r="P171" s="2462"/>
      <c r="Q171" s="2463"/>
      <c r="R171" s="2464"/>
      <c r="S171" s="2464"/>
      <c r="T171" s="2464"/>
      <c r="U171" s="2465"/>
      <c r="V171" s="2466"/>
      <c r="W171" s="2467"/>
      <c r="X171" s="2470"/>
      <c r="Y171" s="1471" t="s">
        <v>6</v>
      </c>
      <c r="Z171" s="2469"/>
      <c r="AA171" s="2461"/>
      <c r="AB171" s="2462"/>
      <c r="AC171" s="2463"/>
      <c r="AD171" s="2464"/>
      <c r="AE171" s="2464"/>
      <c r="AF171" s="2464"/>
      <c r="AG171" s="2465"/>
      <c r="AH171" s="2466"/>
      <c r="AI171" s="2467"/>
      <c r="AJ171" s="2470"/>
      <c r="AK171" s="1471" t="s">
        <v>6</v>
      </c>
      <c r="AM171"/>
      <c r="AN171"/>
      <c r="AO171" s="31"/>
      <c r="AP171" s="1708"/>
      <c r="AQ171" s="621"/>
      <c r="AR171" s="621"/>
      <c r="AS171" s="621"/>
      <c r="AT171" s="621"/>
      <c r="AU171" s="621"/>
      <c r="AV171" s="621"/>
      <c r="AW171" s="621"/>
      <c r="AX171" s="621"/>
      <c r="AY171" s="621"/>
      <c r="AZ171" s="621"/>
      <c r="BA171" s="621"/>
      <c r="BB171" s="621"/>
      <c r="BC171" s="621"/>
      <c r="BD171" s="621"/>
      <c r="BE171" s="621"/>
      <c r="BF171" s="621"/>
      <c r="BG171" s="621"/>
      <c r="BH171" s="621"/>
      <c r="BI171" s="621"/>
      <c r="BJ171" s="621"/>
      <c r="BK171" s="621"/>
      <c r="BL171" s="621"/>
      <c r="BM171" s="621"/>
      <c r="BN171" s="621"/>
      <c r="BO171" s="62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4">
        <v>1</v>
      </c>
      <c r="CO171" s="48"/>
      <c r="CP171" s="48"/>
    </row>
    <row r="172" spans="1:94" s="438" customFormat="1" ht="21" customHeight="1" x14ac:dyDescent="0.25">
      <c r="A172"/>
      <c r="B172" s="2469"/>
      <c r="C172" s="2461"/>
      <c r="D172" s="2468"/>
      <c r="E172" s="2468"/>
      <c r="F172" s="2462"/>
      <c r="G172" s="2465"/>
      <c r="H172" s="2465"/>
      <c r="I172" s="2465"/>
      <c r="J172" s="2466"/>
      <c r="K172" s="2467"/>
      <c r="L172" s="2471"/>
      <c r="M172" s="1471" t="s">
        <v>6</v>
      </c>
      <c r="N172" s="2469"/>
      <c r="O172" s="2461"/>
      <c r="P172" s="2468"/>
      <c r="Q172" s="2468"/>
      <c r="R172" s="2462"/>
      <c r="S172" s="2462"/>
      <c r="T172" s="2462"/>
      <c r="U172" s="2465"/>
      <c r="V172" s="2466"/>
      <c r="W172" s="2467"/>
      <c r="X172" s="2471"/>
      <c r="Y172" s="1471" t="s">
        <v>6</v>
      </c>
      <c r="Z172" s="2469"/>
      <c r="AA172" s="2461"/>
      <c r="AB172" s="2468"/>
      <c r="AC172" s="2468"/>
      <c r="AD172" s="2462"/>
      <c r="AE172" s="2462"/>
      <c r="AF172" s="2462"/>
      <c r="AG172" s="2465"/>
      <c r="AH172" s="2466"/>
      <c r="AI172" s="2467"/>
      <c r="AJ172" s="2471"/>
      <c r="AK172" s="1471" t="s">
        <v>6</v>
      </c>
      <c r="AM172"/>
      <c r="AN172"/>
      <c r="AO172" s="31"/>
      <c r="AP172" s="1708"/>
      <c r="AQ172" s="621"/>
      <c r="AR172" s="621"/>
      <c r="AS172" s="621"/>
      <c r="AT172" s="621"/>
      <c r="AU172" s="621"/>
      <c r="AV172" s="621"/>
      <c r="AW172" s="621"/>
      <c r="AX172" s="621"/>
      <c r="AY172" s="621"/>
      <c r="AZ172" s="621"/>
      <c r="BA172" s="621"/>
      <c r="BB172" s="621"/>
      <c r="BC172" s="621"/>
      <c r="BD172" s="621"/>
      <c r="BE172" s="621"/>
      <c r="BF172" s="621"/>
      <c r="BG172" s="621"/>
      <c r="BH172" s="621"/>
      <c r="BI172" s="621"/>
      <c r="BJ172" s="621"/>
      <c r="BK172" s="3535" t="s">
        <v>1548</v>
      </c>
      <c r="BL172" s="3535"/>
      <c r="BM172" s="621"/>
      <c r="BN172" s="621"/>
      <c r="BO172" s="62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4">
        <v>1</v>
      </c>
      <c r="CO172" s="48"/>
      <c r="CP172" s="48"/>
    </row>
    <row r="173" spans="1:94" s="438" customFormat="1" ht="21" customHeight="1" x14ac:dyDescent="0.25">
      <c r="A173"/>
      <c r="B173" s="2469"/>
      <c r="C173" s="2461"/>
      <c r="D173" s="2462"/>
      <c r="E173" s="2463"/>
      <c r="F173" s="2464"/>
      <c r="G173" s="2465"/>
      <c r="H173" s="2465"/>
      <c r="I173" s="2465"/>
      <c r="J173" s="2466"/>
      <c r="K173" s="2467"/>
      <c r="L173" s="2470"/>
      <c r="M173" s="1471" t="s">
        <v>6</v>
      </c>
      <c r="N173" s="2469"/>
      <c r="O173" s="2461"/>
      <c r="P173" s="2462"/>
      <c r="Q173" s="2463"/>
      <c r="R173" s="2464"/>
      <c r="S173" s="2464"/>
      <c r="T173" s="2464"/>
      <c r="U173" s="2465"/>
      <c r="V173" s="2466"/>
      <c r="W173" s="2467"/>
      <c r="X173" s="2470"/>
      <c r="Y173" s="1471" t="s">
        <v>6</v>
      </c>
      <c r="Z173" s="2469"/>
      <c r="AA173" s="2461"/>
      <c r="AB173" s="2462"/>
      <c r="AC173" s="2463"/>
      <c r="AD173" s="2464"/>
      <c r="AE173" s="2464"/>
      <c r="AF173" s="2464"/>
      <c r="AG173" s="2465"/>
      <c r="AH173" s="2466"/>
      <c r="AI173" s="2467"/>
      <c r="AJ173" s="2470"/>
      <c r="AK173" s="1471" t="s">
        <v>6</v>
      </c>
      <c r="AM173"/>
      <c r="AN173"/>
      <c r="AO173" s="31"/>
      <c r="AP173" s="1708"/>
      <c r="AQ173" s="621"/>
      <c r="AR173" s="621"/>
      <c r="AS173" s="621"/>
      <c r="AT173" s="621"/>
      <c r="AU173" s="621"/>
      <c r="AV173" s="621"/>
      <c r="AW173" s="621"/>
      <c r="AX173" s="621"/>
      <c r="AY173" s="621"/>
      <c r="AZ173" s="621"/>
      <c r="BA173" s="621"/>
      <c r="BB173" s="621"/>
      <c r="BC173" s="621"/>
      <c r="BD173" s="621"/>
      <c r="BE173" s="621"/>
      <c r="BF173" s="621"/>
      <c r="BG173" s="621"/>
      <c r="BH173" s="621"/>
      <c r="BI173" s="621"/>
      <c r="BJ173" s="621"/>
      <c r="BK173" s="3536"/>
      <c r="BL173" s="3536"/>
      <c r="BM173" s="621"/>
      <c r="BN173" s="621"/>
      <c r="BO173" s="62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4">
        <v>1</v>
      </c>
      <c r="CO173" s="48"/>
      <c r="CP173" s="48"/>
    </row>
    <row r="174" spans="1:94" s="438" customFormat="1" ht="21" customHeight="1" x14ac:dyDescent="0.25">
      <c r="A174"/>
      <c r="B174" s="2469"/>
      <c r="C174" s="2461"/>
      <c r="D174" s="2468"/>
      <c r="E174" s="2468"/>
      <c r="F174" s="2462"/>
      <c r="G174" s="2465"/>
      <c r="H174" s="2465"/>
      <c r="I174" s="2465"/>
      <c r="J174" s="2466"/>
      <c r="K174" s="2467"/>
      <c r="L174" s="2471"/>
      <c r="M174" s="1471" t="s">
        <v>6</v>
      </c>
      <c r="N174" s="2469"/>
      <c r="O174" s="2461"/>
      <c r="P174" s="2468"/>
      <c r="Q174" s="2468"/>
      <c r="R174" s="2462"/>
      <c r="S174" s="2462"/>
      <c r="T174" s="2462"/>
      <c r="U174" s="2465"/>
      <c r="V174" s="2466"/>
      <c r="W174" s="2467"/>
      <c r="X174" s="2471"/>
      <c r="Y174" s="1471" t="s">
        <v>6</v>
      </c>
      <c r="Z174" s="2469"/>
      <c r="AA174" s="2461"/>
      <c r="AB174" s="2468"/>
      <c r="AC174" s="2468"/>
      <c r="AD174" s="2462"/>
      <c r="AE174" s="2462"/>
      <c r="AF174" s="2462"/>
      <c r="AG174" s="2465"/>
      <c r="AH174" s="2466"/>
      <c r="AI174" s="2467"/>
      <c r="AJ174" s="2471"/>
      <c r="AK174" s="1471" t="s">
        <v>6</v>
      </c>
      <c r="AM174"/>
      <c r="AN174"/>
      <c r="AO174" s="31"/>
      <c r="AP174" s="1710"/>
      <c r="AQ174" s="1495"/>
      <c r="AR174" s="1495"/>
      <c r="AS174" s="1495"/>
      <c r="AT174" s="1495"/>
      <c r="AU174" s="1495"/>
      <c r="AV174" s="1495"/>
      <c r="AW174" s="1495"/>
      <c r="AX174" s="1495"/>
      <c r="AY174" s="1495"/>
      <c r="AZ174" s="1495"/>
      <c r="BA174" s="1495"/>
      <c r="BB174" s="1495"/>
      <c r="BC174" s="1495"/>
      <c r="BD174" s="1495"/>
      <c r="BE174" s="1495"/>
      <c r="BF174" s="1495"/>
      <c r="BG174" s="1495"/>
      <c r="BH174" s="1495"/>
      <c r="BI174" s="1495"/>
      <c r="BJ174" s="1495"/>
      <c r="BK174" s="1495"/>
      <c r="BL174" s="1495"/>
      <c r="BM174" s="1495"/>
      <c r="BN174" s="1495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4">
        <v>1</v>
      </c>
      <c r="CO174" s="48"/>
      <c r="CP174" s="48"/>
    </row>
    <row r="175" spans="1:94" s="438" customFormat="1" ht="21" customHeight="1" x14ac:dyDescent="0.25">
      <c r="A175"/>
      <c r="B175" s="2469"/>
      <c r="C175" s="2461"/>
      <c r="D175" s="2462"/>
      <c r="E175" s="2463"/>
      <c r="F175" s="2464"/>
      <c r="G175" s="2465"/>
      <c r="H175" s="2465"/>
      <c r="I175" s="2465"/>
      <c r="J175" s="2466"/>
      <c r="K175" s="2467"/>
      <c r="L175" s="2470"/>
      <c r="M175" s="1471" t="s">
        <v>6</v>
      </c>
      <c r="N175" s="2469"/>
      <c r="O175" s="2461"/>
      <c r="P175" s="2462"/>
      <c r="Q175" s="2463"/>
      <c r="R175" s="2464"/>
      <c r="S175" s="2464"/>
      <c r="T175" s="2464"/>
      <c r="U175" s="2465"/>
      <c r="V175" s="2466"/>
      <c r="W175" s="2467"/>
      <c r="X175" s="2470"/>
      <c r="Y175" s="1471" t="s">
        <v>6</v>
      </c>
      <c r="Z175" s="2469"/>
      <c r="AA175" s="2461"/>
      <c r="AB175" s="2462"/>
      <c r="AC175" s="2463"/>
      <c r="AD175" s="2464"/>
      <c r="AE175" s="2464"/>
      <c r="AF175" s="2464"/>
      <c r="AG175" s="2465"/>
      <c r="AH175" s="2466"/>
      <c r="AI175" s="2467"/>
      <c r="AJ175" s="2470"/>
      <c r="AK175" s="1471" t="s">
        <v>6</v>
      </c>
      <c r="AM175"/>
      <c r="AN175"/>
      <c r="AO175" s="31"/>
      <c r="AP175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4">
        <v>1</v>
      </c>
      <c r="CO175" s="48"/>
      <c r="CP175" s="48"/>
    </row>
    <row r="176" spans="1:94" s="438" customFormat="1" ht="21" customHeight="1" x14ac:dyDescent="0.25">
      <c r="A176"/>
      <c r="B176" s="2469"/>
      <c r="C176" s="2461"/>
      <c r="D176" s="2468"/>
      <c r="E176" s="2468"/>
      <c r="F176" s="2462"/>
      <c r="G176" s="2465"/>
      <c r="H176" s="2465"/>
      <c r="I176" s="2465"/>
      <c r="J176" s="2466"/>
      <c r="K176" s="2467"/>
      <c r="L176" s="2471"/>
      <c r="M176" s="1471" t="s">
        <v>6</v>
      </c>
      <c r="N176" s="2469"/>
      <c r="O176" s="2461"/>
      <c r="P176" s="2468"/>
      <c r="Q176" s="2468"/>
      <c r="R176" s="2462"/>
      <c r="S176" s="2462"/>
      <c r="T176" s="2462"/>
      <c r="U176" s="2465"/>
      <c r="V176" s="2466"/>
      <c r="W176" s="2467"/>
      <c r="X176" s="2471"/>
      <c r="Y176" s="1471" t="s">
        <v>6</v>
      </c>
      <c r="Z176" s="2469"/>
      <c r="AA176" s="2461"/>
      <c r="AB176" s="2468"/>
      <c r="AC176" s="2468"/>
      <c r="AD176" s="2462"/>
      <c r="AE176" s="2462"/>
      <c r="AF176" s="2462"/>
      <c r="AG176" s="2465"/>
      <c r="AH176" s="2466"/>
      <c r="AI176" s="2467"/>
      <c r="AJ176" s="2471"/>
      <c r="AK176" s="1471" t="s">
        <v>6</v>
      </c>
      <c r="AM176"/>
      <c r="AN176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4">
        <v>1</v>
      </c>
      <c r="CO176" s="48"/>
      <c r="CP176" s="48"/>
    </row>
    <row r="177" spans="1:94" s="438" customFormat="1" ht="21" customHeight="1" x14ac:dyDescent="0.25">
      <c r="A177"/>
      <c r="B177" s="2469"/>
      <c r="C177" s="2461"/>
      <c r="D177" s="2462"/>
      <c r="E177" s="2463"/>
      <c r="F177" s="2464"/>
      <c r="G177" s="2465"/>
      <c r="H177" s="2465"/>
      <c r="I177" s="2465"/>
      <c r="J177" s="2466"/>
      <c r="K177" s="2467"/>
      <c r="L177" s="2470"/>
      <c r="M177" s="1471" t="s">
        <v>6</v>
      </c>
      <c r="N177" s="2469"/>
      <c r="O177" s="2461"/>
      <c r="P177" s="2462"/>
      <c r="Q177" s="2463"/>
      <c r="R177" s="2464"/>
      <c r="S177" s="2464"/>
      <c r="T177" s="2464"/>
      <c r="U177" s="2465"/>
      <c r="V177" s="2466"/>
      <c r="W177" s="2467"/>
      <c r="X177" s="2470"/>
      <c r="Y177" s="1471" t="s">
        <v>6</v>
      </c>
      <c r="Z177" s="2469"/>
      <c r="AA177" s="2461"/>
      <c r="AB177" s="2462"/>
      <c r="AC177" s="2463"/>
      <c r="AD177" s="2464"/>
      <c r="AE177" s="2464"/>
      <c r="AF177" s="2464"/>
      <c r="AG177" s="2465"/>
      <c r="AH177" s="2466"/>
      <c r="AI177" s="2467"/>
      <c r="AJ177" s="2470"/>
      <c r="AK177" s="1471" t="s">
        <v>6</v>
      </c>
      <c r="AM177"/>
      <c r="AN177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4">
        <v>1</v>
      </c>
      <c r="CO177" s="48"/>
      <c r="CP177" s="48"/>
    </row>
    <row r="178" spans="1:94" s="438" customFormat="1" ht="21" customHeight="1" x14ac:dyDescent="0.25">
      <c r="A178"/>
      <c r="B178" s="2469"/>
      <c r="C178" s="2461"/>
      <c r="D178" s="2468"/>
      <c r="E178" s="2468"/>
      <c r="F178" s="2462"/>
      <c r="G178" s="2465"/>
      <c r="H178" s="2465"/>
      <c r="I178" s="2465"/>
      <c r="J178" s="2466"/>
      <c r="K178" s="2467"/>
      <c r="L178" s="2471"/>
      <c r="M178" s="1471" t="s">
        <v>6</v>
      </c>
      <c r="N178" s="2469"/>
      <c r="O178" s="2461"/>
      <c r="P178" s="2468"/>
      <c r="Q178" s="2468"/>
      <c r="R178" s="2462"/>
      <c r="S178" s="2462"/>
      <c r="T178" s="2462"/>
      <c r="U178" s="2465"/>
      <c r="V178" s="2466"/>
      <c r="W178" s="2467"/>
      <c r="X178" s="2471"/>
      <c r="Y178" s="1471" t="s">
        <v>6</v>
      </c>
      <c r="Z178" s="2469"/>
      <c r="AA178" s="2461"/>
      <c r="AB178" s="2468"/>
      <c r="AC178" s="2468"/>
      <c r="AD178" s="2462"/>
      <c r="AE178" s="2462"/>
      <c r="AF178" s="2462"/>
      <c r="AG178" s="2465"/>
      <c r="AH178" s="2466"/>
      <c r="AI178" s="2467"/>
      <c r="AJ178" s="2471"/>
      <c r="AK178" s="1471" t="s">
        <v>6</v>
      </c>
      <c r="AM178"/>
      <c r="AN178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4">
        <v>1</v>
      </c>
      <c r="CO178" s="48"/>
      <c r="CP178" s="48"/>
    </row>
    <row r="179" spans="1:94" s="438" customFormat="1" ht="21" customHeight="1" x14ac:dyDescent="0.25">
      <c r="A179"/>
      <c r="B179" s="2469"/>
      <c r="C179" s="2461"/>
      <c r="D179" s="2462"/>
      <c r="E179" s="2463"/>
      <c r="F179" s="2464"/>
      <c r="G179" s="2465"/>
      <c r="H179" s="2465"/>
      <c r="I179" s="2465"/>
      <c r="J179" s="2466"/>
      <c r="K179" s="2467"/>
      <c r="L179" s="2470"/>
      <c r="M179" s="1471" t="s">
        <v>6</v>
      </c>
      <c r="N179" s="2469"/>
      <c r="O179" s="2461"/>
      <c r="P179" s="2462"/>
      <c r="Q179" s="2463"/>
      <c r="R179" s="2464"/>
      <c r="S179" s="2464"/>
      <c r="T179" s="2464"/>
      <c r="U179" s="2465"/>
      <c r="V179" s="2466"/>
      <c r="W179" s="2467"/>
      <c r="X179" s="2470"/>
      <c r="Y179" s="1471" t="s">
        <v>6</v>
      </c>
      <c r="Z179" s="2469"/>
      <c r="AA179" s="2461"/>
      <c r="AB179" s="2462"/>
      <c r="AC179" s="2463"/>
      <c r="AD179" s="2464"/>
      <c r="AE179" s="2464"/>
      <c r="AF179" s="2464"/>
      <c r="AG179" s="2465"/>
      <c r="AH179" s="2466"/>
      <c r="AI179" s="2467"/>
      <c r="AJ179" s="2470"/>
      <c r="AK179" s="1471" t="s">
        <v>6</v>
      </c>
      <c r="AM179"/>
      <c r="AN179"/>
      <c r="AO179" s="31"/>
      <c r="AP179" s="4">
        <v>1</v>
      </c>
      <c r="AQ179" s="4">
        <v>1</v>
      </c>
      <c r="AR179" s="4">
        <v>1</v>
      </c>
      <c r="AS179" s="4">
        <v>1</v>
      </c>
      <c r="AT179" s="4">
        <v>1</v>
      </c>
      <c r="AU179" s="4">
        <v>1</v>
      </c>
      <c r="AV179" s="4">
        <v>1</v>
      </c>
      <c r="AW179" s="4">
        <v>1</v>
      </c>
      <c r="AX179" s="4">
        <v>1</v>
      </c>
      <c r="AY179" s="4">
        <v>1</v>
      </c>
      <c r="AZ179" s="4">
        <v>1</v>
      </c>
      <c r="BA179" s="4">
        <v>1</v>
      </c>
      <c r="BB179" s="4">
        <v>1</v>
      </c>
      <c r="BC179" s="4">
        <v>1</v>
      </c>
      <c r="BD179" s="4">
        <v>1</v>
      </c>
      <c r="BE179" s="4">
        <v>1</v>
      </c>
      <c r="BF179" s="4">
        <v>1</v>
      </c>
      <c r="BG179" s="4">
        <v>1</v>
      </c>
      <c r="BH179" s="4">
        <v>1</v>
      </c>
      <c r="BI179" s="4">
        <v>1</v>
      </c>
      <c r="BJ179" s="4">
        <v>1</v>
      </c>
      <c r="BK179" s="4">
        <v>1</v>
      </c>
      <c r="BL179" s="4">
        <v>1</v>
      </c>
      <c r="BM179" s="4">
        <v>1</v>
      </c>
      <c r="BN179" s="4">
        <v>1</v>
      </c>
      <c r="BO179" s="4">
        <v>1</v>
      </c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4">
        <v>1</v>
      </c>
      <c r="CO179" s="48"/>
      <c r="CP179" s="48"/>
    </row>
    <row r="180" spans="1:94" s="438" customFormat="1" ht="21" customHeight="1" x14ac:dyDescent="0.25">
      <c r="A180"/>
      <c r="B180" s="2469"/>
      <c r="C180" s="2461"/>
      <c r="D180" s="2468"/>
      <c r="E180" s="2468"/>
      <c r="F180" s="2462"/>
      <c r="G180" s="2465"/>
      <c r="H180" s="2465"/>
      <c r="I180" s="2465"/>
      <c r="J180" s="2466"/>
      <c r="K180" s="2467"/>
      <c r="L180" s="2471"/>
      <c r="M180" s="1471" t="s">
        <v>6</v>
      </c>
      <c r="N180" s="2469"/>
      <c r="O180" s="2461"/>
      <c r="P180" s="2468"/>
      <c r="Q180" s="2468"/>
      <c r="R180" s="2462"/>
      <c r="S180" s="2462"/>
      <c r="T180" s="2462"/>
      <c r="U180" s="2465"/>
      <c r="V180" s="2466"/>
      <c r="W180" s="2467"/>
      <c r="X180" s="2471"/>
      <c r="Y180" s="1471" t="s">
        <v>6</v>
      </c>
      <c r="Z180" s="2469"/>
      <c r="AA180" s="2461"/>
      <c r="AB180" s="2468"/>
      <c r="AC180" s="2468"/>
      <c r="AD180" s="2462"/>
      <c r="AE180" s="2462"/>
      <c r="AF180" s="2462"/>
      <c r="AG180" s="2465"/>
      <c r="AH180" s="2466"/>
      <c r="AI180" s="2467"/>
      <c r="AJ180" s="2471"/>
      <c r="AK180" s="1471" t="s">
        <v>6</v>
      </c>
      <c r="AM180"/>
      <c r="AN180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4">
        <v>1</v>
      </c>
      <c r="CO180" s="48"/>
      <c r="CP180" s="48"/>
    </row>
    <row r="181" spans="1:94" s="438" customFormat="1" ht="21" customHeight="1" x14ac:dyDescent="0.25">
      <c r="A181"/>
      <c r="B181" s="2469"/>
      <c r="C181" s="2461"/>
      <c r="D181" s="2462"/>
      <c r="E181" s="2463"/>
      <c r="F181" s="2464"/>
      <c r="G181" s="2465"/>
      <c r="H181" s="2465"/>
      <c r="I181" s="2465"/>
      <c r="J181" s="2466"/>
      <c r="K181" s="2467"/>
      <c r="L181" s="2470"/>
      <c r="M181" s="1471" t="s">
        <v>6</v>
      </c>
      <c r="N181" s="2469"/>
      <c r="O181" s="2461"/>
      <c r="P181" s="2462"/>
      <c r="Q181" s="2463"/>
      <c r="R181" s="2464"/>
      <c r="S181" s="2464"/>
      <c r="T181" s="2464"/>
      <c r="U181" s="2465"/>
      <c r="V181" s="2466"/>
      <c r="W181" s="2467"/>
      <c r="X181" s="2470"/>
      <c r="Y181" s="1471" t="s">
        <v>6</v>
      </c>
      <c r="Z181" s="2469"/>
      <c r="AA181" s="2461"/>
      <c r="AB181" s="2462"/>
      <c r="AC181" s="2463"/>
      <c r="AD181" s="2464"/>
      <c r="AE181" s="2464"/>
      <c r="AF181" s="2464"/>
      <c r="AG181" s="2465"/>
      <c r="AH181" s="2466"/>
      <c r="AI181" s="2467"/>
      <c r="AJ181" s="2470"/>
      <c r="AK181" s="1471" t="s">
        <v>6</v>
      </c>
      <c r="AM181"/>
      <c r="AN18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4">
        <v>1</v>
      </c>
      <c r="CO181" s="48"/>
      <c r="CP181" s="48"/>
    </row>
    <row r="182" spans="1:94" s="438" customFormat="1" ht="21" customHeight="1" x14ac:dyDescent="0.25">
      <c r="A182"/>
      <c r="B182" s="2469"/>
      <c r="C182" s="2461"/>
      <c r="D182" s="2468"/>
      <c r="E182" s="2468"/>
      <c r="F182" s="2462"/>
      <c r="G182" s="2465"/>
      <c r="H182" s="2465"/>
      <c r="I182" s="2465"/>
      <c r="J182" s="2466"/>
      <c r="K182" s="2467"/>
      <c r="L182" s="2471"/>
      <c r="M182" s="1471" t="s">
        <v>6</v>
      </c>
      <c r="N182" s="2469"/>
      <c r="O182" s="2461"/>
      <c r="P182" s="2468"/>
      <c r="Q182" s="2468"/>
      <c r="R182" s="2462"/>
      <c r="S182" s="2462"/>
      <c r="T182" s="2462"/>
      <c r="U182" s="2465"/>
      <c r="V182" s="2466"/>
      <c r="W182" s="2467"/>
      <c r="X182" s="2471"/>
      <c r="Y182" s="1471" t="s">
        <v>6</v>
      </c>
      <c r="Z182" s="2469"/>
      <c r="AA182" s="2461"/>
      <c r="AB182" s="2468"/>
      <c r="AC182" s="2468"/>
      <c r="AD182" s="2462"/>
      <c r="AE182" s="2462"/>
      <c r="AF182" s="2462"/>
      <c r="AG182" s="2465"/>
      <c r="AH182" s="2466"/>
      <c r="AI182" s="2467"/>
      <c r="AJ182" s="2471"/>
      <c r="AK182" s="1471" t="s">
        <v>6</v>
      </c>
      <c r="AM182"/>
      <c r="AN182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4">
        <v>1</v>
      </c>
      <c r="CO182" s="48"/>
      <c r="CP182" s="48"/>
    </row>
    <row r="183" spans="1:94" s="438" customFormat="1" ht="21" customHeight="1" x14ac:dyDescent="0.25">
      <c r="A183"/>
      <c r="B183" s="2469"/>
      <c r="C183" s="2461"/>
      <c r="D183" s="2462"/>
      <c r="E183" s="2463"/>
      <c r="F183" s="2464"/>
      <c r="G183" s="2465"/>
      <c r="H183" s="2465"/>
      <c r="I183" s="2465"/>
      <c r="J183" s="2466"/>
      <c r="K183" s="2467"/>
      <c r="L183" s="2470"/>
      <c r="M183" s="1471" t="s">
        <v>6</v>
      </c>
      <c r="N183" s="2469"/>
      <c r="O183" s="2461"/>
      <c r="P183" s="2462"/>
      <c r="Q183" s="2463"/>
      <c r="R183" s="2464"/>
      <c r="S183" s="2464"/>
      <c r="T183" s="2464"/>
      <c r="U183" s="2465"/>
      <c r="V183" s="2466"/>
      <c r="W183" s="2467"/>
      <c r="X183" s="2470"/>
      <c r="Y183" s="1471" t="s">
        <v>6</v>
      </c>
      <c r="Z183" s="2469"/>
      <c r="AA183" s="2461"/>
      <c r="AB183" s="2462"/>
      <c r="AC183" s="2463"/>
      <c r="AD183" s="2464"/>
      <c r="AE183" s="2464"/>
      <c r="AF183" s="2464"/>
      <c r="AG183" s="2465"/>
      <c r="AH183" s="2466"/>
      <c r="AI183" s="2467"/>
      <c r="AJ183" s="2470"/>
      <c r="AK183" s="1471" t="s">
        <v>6</v>
      </c>
      <c r="AM183"/>
      <c r="AN183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4">
        <v>1</v>
      </c>
      <c r="CO183" s="48"/>
      <c r="CP183" s="48"/>
    </row>
    <row r="184" spans="1:94" s="438" customFormat="1" ht="21" customHeight="1" x14ac:dyDescent="0.25">
      <c r="A184"/>
      <c r="B184" s="2469"/>
      <c r="C184" s="2461"/>
      <c r="D184" s="2468"/>
      <c r="E184" s="2468"/>
      <c r="F184" s="2462"/>
      <c r="G184" s="2465"/>
      <c r="H184" s="2465"/>
      <c r="I184" s="2465"/>
      <c r="J184" s="2466"/>
      <c r="K184" s="2467"/>
      <c r="L184" s="2471"/>
      <c r="M184" s="1471" t="s">
        <v>6</v>
      </c>
      <c r="N184" s="2469"/>
      <c r="O184" s="2461"/>
      <c r="P184" s="2468"/>
      <c r="Q184" s="2468"/>
      <c r="R184" s="2462"/>
      <c r="S184" s="2462"/>
      <c r="T184" s="2462"/>
      <c r="U184" s="2465"/>
      <c r="V184" s="2466"/>
      <c r="W184" s="2467"/>
      <c r="X184" s="2471"/>
      <c r="Y184" s="1471" t="s">
        <v>6</v>
      </c>
      <c r="Z184" s="2469"/>
      <c r="AA184" s="2461"/>
      <c r="AB184" s="2468"/>
      <c r="AC184" s="2468"/>
      <c r="AD184" s="2462"/>
      <c r="AE184" s="2462"/>
      <c r="AF184" s="2462"/>
      <c r="AG184" s="2465"/>
      <c r="AH184" s="2466"/>
      <c r="AI184" s="2467"/>
      <c r="AJ184" s="2471"/>
      <c r="AK184" s="1471" t="s">
        <v>6</v>
      </c>
      <c r="AM184"/>
      <c r="AN184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4">
        <v>1</v>
      </c>
      <c r="CO184" s="48"/>
      <c r="CP184" s="48"/>
    </row>
    <row r="185" spans="1:94" s="438" customFormat="1" ht="21" customHeight="1" x14ac:dyDescent="0.25">
      <c r="A185"/>
      <c r="B185" s="2469"/>
      <c r="C185" s="2461"/>
      <c r="D185" s="2462"/>
      <c r="E185" s="2463"/>
      <c r="F185" s="2464"/>
      <c r="G185" s="2465"/>
      <c r="H185" s="2465"/>
      <c r="I185" s="2465"/>
      <c r="J185" s="2466"/>
      <c r="K185" s="2467"/>
      <c r="L185" s="2470"/>
      <c r="M185" s="1471" t="s">
        <v>6</v>
      </c>
      <c r="N185" s="2469"/>
      <c r="O185" s="2461"/>
      <c r="P185" s="2462"/>
      <c r="Q185" s="2463"/>
      <c r="R185" s="2464"/>
      <c r="S185" s="2464"/>
      <c r="T185" s="2464"/>
      <c r="U185" s="2465"/>
      <c r="V185" s="2466"/>
      <c r="W185" s="2467"/>
      <c r="X185" s="2470"/>
      <c r="Y185" s="1471" t="s">
        <v>6</v>
      </c>
      <c r="Z185" s="2469"/>
      <c r="AA185" s="2461"/>
      <c r="AB185" s="2462"/>
      <c r="AC185" s="2463"/>
      <c r="AD185" s="2464"/>
      <c r="AE185" s="2464"/>
      <c r="AF185" s="2464"/>
      <c r="AG185" s="2465"/>
      <c r="AH185" s="2466"/>
      <c r="AI185" s="2467"/>
      <c r="AJ185" s="2470"/>
      <c r="AK185" s="1471" t="s">
        <v>6</v>
      </c>
      <c r="AM185"/>
      <c r="AN185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4">
        <v>1</v>
      </c>
      <c r="CO185" s="48"/>
      <c r="CP185" s="48"/>
    </row>
    <row r="186" spans="1:94" s="438" customFormat="1" ht="21" customHeight="1" x14ac:dyDescent="0.25">
      <c r="A186"/>
      <c r="B186" s="2469"/>
      <c r="C186" s="2461"/>
      <c r="D186" s="2468"/>
      <c r="E186" s="2468"/>
      <c r="F186" s="2462"/>
      <c r="G186" s="2465"/>
      <c r="H186" s="2465"/>
      <c r="I186" s="2465"/>
      <c r="J186" s="2466"/>
      <c r="K186" s="2467"/>
      <c r="L186" s="2471"/>
      <c r="M186" s="1471" t="s">
        <v>6</v>
      </c>
      <c r="N186" s="2469"/>
      <c r="O186" s="2461"/>
      <c r="P186" s="2468"/>
      <c r="Q186" s="2468"/>
      <c r="R186" s="2462"/>
      <c r="S186" s="2462"/>
      <c r="T186" s="2462"/>
      <c r="U186" s="2465"/>
      <c r="V186" s="2466"/>
      <c r="W186" s="2467"/>
      <c r="X186" s="2471"/>
      <c r="Y186" s="1471" t="s">
        <v>6</v>
      </c>
      <c r="Z186" s="2469"/>
      <c r="AA186" s="2461"/>
      <c r="AB186" s="2468"/>
      <c r="AC186" s="2468"/>
      <c r="AD186" s="2462"/>
      <c r="AE186" s="2462"/>
      <c r="AF186" s="2462"/>
      <c r="AG186" s="2465"/>
      <c r="AH186" s="2466"/>
      <c r="AI186" s="2467"/>
      <c r="AJ186" s="2471"/>
      <c r="AK186" s="1471" t="s">
        <v>6</v>
      </c>
      <c r="AM186"/>
      <c r="AN186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4">
        <v>1</v>
      </c>
      <c r="CO186" s="48"/>
      <c r="CP186" s="48"/>
    </row>
    <row r="187" spans="1:94" s="438" customFormat="1" ht="21" customHeight="1" x14ac:dyDescent="0.25">
      <c r="A187"/>
      <c r="B187" s="2469"/>
      <c r="C187" s="2461"/>
      <c r="D187" s="2462"/>
      <c r="E187" s="2463"/>
      <c r="F187" s="2464"/>
      <c r="G187" s="2465"/>
      <c r="H187" s="2465"/>
      <c r="I187" s="2465"/>
      <c r="J187" s="2466"/>
      <c r="K187" s="2467"/>
      <c r="L187" s="2470"/>
      <c r="M187" s="1471" t="s">
        <v>6</v>
      </c>
      <c r="N187" s="2469"/>
      <c r="O187" s="2461"/>
      <c r="P187" s="2462"/>
      <c r="Q187" s="2463"/>
      <c r="R187" s="2464"/>
      <c r="S187" s="2464"/>
      <c r="T187" s="2464"/>
      <c r="U187" s="2465"/>
      <c r="V187" s="2466"/>
      <c r="W187" s="2467"/>
      <c r="X187" s="2470"/>
      <c r="Y187" s="1471" t="s">
        <v>6</v>
      </c>
      <c r="Z187" s="2469"/>
      <c r="AA187" s="2461"/>
      <c r="AB187" s="2462"/>
      <c r="AC187" s="2463"/>
      <c r="AD187" s="2464"/>
      <c r="AE187" s="2464"/>
      <c r="AF187" s="2464"/>
      <c r="AG187" s="2465"/>
      <c r="AH187" s="2466"/>
      <c r="AI187" s="2467"/>
      <c r="AJ187" s="2470"/>
      <c r="AK187" s="1471" t="s">
        <v>6</v>
      </c>
      <c r="AM187"/>
      <c r="AN187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4">
        <v>1</v>
      </c>
      <c r="CO187" s="48"/>
      <c r="CP187" s="48"/>
    </row>
    <row r="188" spans="1:94" s="438" customFormat="1" ht="21" customHeight="1" x14ac:dyDescent="0.25">
      <c r="A188"/>
      <c r="B188" s="2469"/>
      <c r="C188" s="2461"/>
      <c r="D188" s="2468"/>
      <c r="E188" s="2468"/>
      <c r="F188" s="2462"/>
      <c r="G188" s="2465"/>
      <c r="H188" s="2465"/>
      <c r="I188" s="2465"/>
      <c r="J188" s="2466"/>
      <c r="K188" s="2467"/>
      <c r="L188" s="2471"/>
      <c r="M188" s="1471" t="s">
        <v>6</v>
      </c>
      <c r="N188" s="2469"/>
      <c r="O188" s="2461"/>
      <c r="P188" s="2468"/>
      <c r="Q188" s="2468"/>
      <c r="R188" s="2462"/>
      <c r="S188" s="2462"/>
      <c r="T188" s="2462"/>
      <c r="U188" s="2465"/>
      <c r="V188" s="2466"/>
      <c r="W188" s="2467"/>
      <c r="X188" s="2471"/>
      <c r="Y188" s="1471" t="s">
        <v>6</v>
      </c>
      <c r="Z188" s="2469"/>
      <c r="AA188" s="2461"/>
      <c r="AB188" s="2468"/>
      <c r="AC188" s="2468"/>
      <c r="AD188" s="2462"/>
      <c r="AE188" s="2462"/>
      <c r="AF188" s="2462"/>
      <c r="AG188" s="2465"/>
      <c r="AH188" s="2466"/>
      <c r="AI188" s="2467"/>
      <c r="AJ188" s="2471"/>
      <c r="AK188" s="1471" t="s">
        <v>6</v>
      </c>
      <c r="AM188"/>
      <c r="AN188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4">
        <v>1</v>
      </c>
      <c r="CO188" s="48"/>
      <c r="CP188" s="48"/>
    </row>
    <row r="189" spans="1:94" s="438" customFormat="1" ht="21" customHeight="1" x14ac:dyDescent="0.25">
      <c r="A189"/>
      <c r="B189" s="2469"/>
      <c r="C189" s="2461"/>
      <c r="D189" s="2462"/>
      <c r="E189" s="2463"/>
      <c r="F189" s="2464"/>
      <c r="G189" s="2465"/>
      <c r="H189" s="2465"/>
      <c r="I189" s="2465"/>
      <c r="J189" s="2466"/>
      <c r="K189" s="2467"/>
      <c r="L189" s="2470"/>
      <c r="M189" s="1471" t="s">
        <v>6</v>
      </c>
      <c r="N189" s="2469"/>
      <c r="O189" s="2461"/>
      <c r="P189" s="2462"/>
      <c r="Q189" s="2463"/>
      <c r="R189" s="2464"/>
      <c r="S189" s="2464"/>
      <c r="T189" s="2464"/>
      <c r="U189" s="2465"/>
      <c r="V189" s="2466"/>
      <c r="W189" s="2467"/>
      <c r="X189" s="2470"/>
      <c r="Y189" s="1471" t="s">
        <v>6</v>
      </c>
      <c r="Z189" s="2469"/>
      <c r="AA189" s="2461"/>
      <c r="AB189" s="2462"/>
      <c r="AC189" s="2463"/>
      <c r="AD189" s="2464"/>
      <c r="AE189" s="2464"/>
      <c r="AF189" s="2464"/>
      <c r="AG189" s="2465"/>
      <c r="AH189" s="2466"/>
      <c r="AI189" s="2467"/>
      <c r="AJ189" s="2470"/>
      <c r="AK189" s="1471" t="s">
        <v>6</v>
      </c>
      <c r="AM189"/>
      <c r="AN189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4">
        <v>1</v>
      </c>
      <c r="CO189" s="48"/>
      <c r="CP189" s="48"/>
    </row>
    <row r="190" spans="1:94" s="438" customFormat="1" ht="21" customHeight="1" x14ac:dyDescent="0.25">
      <c r="A190"/>
      <c r="B190" s="2469"/>
      <c r="C190" s="2461"/>
      <c r="D190" s="2468"/>
      <c r="E190" s="2468"/>
      <c r="F190" s="2462"/>
      <c r="G190" s="2465"/>
      <c r="H190" s="2465"/>
      <c r="I190" s="2465"/>
      <c r="J190" s="2466"/>
      <c r="K190" s="2467"/>
      <c r="L190" s="2471"/>
      <c r="M190" s="1471" t="s">
        <v>6</v>
      </c>
      <c r="N190" s="2469"/>
      <c r="O190" s="2461"/>
      <c r="P190" s="2468"/>
      <c r="Q190" s="2468"/>
      <c r="R190" s="2462"/>
      <c r="S190" s="2462"/>
      <c r="T190" s="2462"/>
      <c r="U190" s="2465"/>
      <c r="V190" s="2466"/>
      <c r="W190" s="2467"/>
      <c r="X190" s="2471"/>
      <c r="Y190" s="1471" t="s">
        <v>6</v>
      </c>
      <c r="Z190" s="2469"/>
      <c r="AA190" s="2461"/>
      <c r="AB190" s="2468"/>
      <c r="AC190" s="2468"/>
      <c r="AD190" s="2462"/>
      <c r="AE190" s="2462"/>
      <c r="AF190" s="2462"/>
      <c r="AG190" s="2465"/>
      <c r="AH190" s="2466"/>
      <c r="AI190" s="2467"/>
      <c r="AJ190" s="2471"/>
      <c r="AK190" s="1471" t="s">
        <v>6</v>
      </c>
      <c r="AM190"/>
      <c r="AN190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4">
        <v>1</v>
      </c>
      <c r="CO190" s="48"/>
      <c r="CP190" s="48"/>
    </row>
    <row r="191" spans="1:94" s="438" customFormat="1" ht="21" customHeight="1" x14ac:dyDescent="0.25">
      <c r="A191"/>
      <c r="B191" s="2469"/>
      <c r="C191" s="2461"/>
      <c r="D191" s="2462"/>
      <c r="E191" s="2463"/>
      <c r="F191" s="2464"/>
      <c r="G191" s="2465"/>
      <c r="H191" s="2465"/>
      <c r="I191" s="2465"/>
      <c r="J191" s="2466"/>
      <c r="K191" s="2467"/>
      <c r="L191" s="2470"/>
      <c r="M191" s="1471" t="s">
        <v>6</v>
      </c>
      <c r="N191" s="2469"/>
      <c r="O191" s="2461"/>
      <c r="P191" s="2462"/>
      <c r="Q191" s="2463"/>
      <c r="R191" s="2464"/>
      <c r="S191" s="2464"/>
      <c r="T191" s="2464"/>
      <c r="U191" s="2465"/>
      <c r="V191" s="2466"/>
      <c r="W191" s="2467"/>
      <c r="X191" s="2470"/>
      <c r="Y191" s="1471" t="s">
        <v>6</v>
      </c>
      <c r="Z191" s="2469"/>
      <c r="AA191" s="2461"/>
      <c r="AB191" s="2462"/>
      <c r="AC191" s="2463"/>
      <c r="AD191" s="2464"/>
      <c r="AE191" s="2464"/>
      <c r="AF191" s="2464"/>
      <c r="AG191" s="2465"/>
      <c r="AH191" s="2466"/>
      <c r="AI191" s="2467"/>
      <c r="AJ191" s="2470"/>
      <c r="AK191" s="1471" t="s">
        <v>6</v>
      </c>
      <c r="AM191"/>
      <c r="AN19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4">
        <v>1</v>
      </c>
      <c r="CO191" s="48"/>
      <c r="CP191" s="48"/>
    </row>
    <row r="192" spans="1:94" s="438" customFormat="1" ht="21" customHeight="1" x14ac:dyDescent="0.25">
      <c r="A192"/>
      <c r="B192" s="2469"/>
      <c r="C192" s="2461"/>
      <c r="D192" s="2468"/>
      <c r="E192" s="2468"/>
      <c r="F192" s="2462"/>
      <c r="G192" s="2465"/>
      <c r="H192" s="2465"/>
      <c r="I192" s="2465"/>
      <c r="J192" s="2466"/>
      <c r="K192" s="2467"/>
      <c r="L192" s="2471"/>
      <c r="M192" s="1471" t="s">
        <v>6</v>
      </c>
      <c r="N192" s="2469"/>
      <c r="O192" s="2461"/>
      <c r="P192" s="2468"/>
      <c r="Q192" s="2468"/>
      <c r="R192" s="2462"/>
      <c r="S192" s="2462"/>
      <c r="T192" s="2462"/>
      <c r="U192" s="2465"/>
      <c r="V192" s="2466"/>
      <c r="W192" s="2467"/>
      <c r="X192" s="2471"/>
      <c r="Y192" s="1471" t="s">
        <v>6</v>
      </c>
      <c r="Z192" s="2469"/>
      <c r="AA192" s="2461"/>
      <c r="AB192" s="2468"/>
      <c r="AC192" s="2468"/>
      <c r="AD192" s="2462"/>
      <c r="AE192" s="2462"/>
      <c r="AF192" s="2462"/>
      <c r="AG192" s="2465"/>
      <c r="AH192" s="2466"/>
      <c r="AI192" s="2467"/>
      <c r="AJ192" s="2471"/>
      <c r="AK192" s="1471" t="s">
        <v>6</v>
      </c>
      <c r="AL192"/>
      <c r="AM192"/>
      <c r="AN192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4">
        <v>1</v>
      </c>
      <c r="CO192" s="48"/>
      <c r="CP192" s="48"/>
    </row>
    <row r="193" spans="1:94" s="438" customFormat="1" ht="21" customHeight="1" x14ac:dyDescent="0.25">
      <c r="A193"/>
      <c r="B193" s="2469"/>
      <c r="C193" s="2461"/>
      <c r="D193" s="2462"/>
      <c r="E193" s="2463"/>
      <c r="F193" s="2464"/>
      <c r="G193" s="2465"/>
      <c r="H193" s="2465"/>
      <c r="I193" s="2465"/>
      <c r="J193" s="2466"/>
      <c r="K193" s="2467"/>
      <c r="L193" s="2470"/>
      <c r="M193" s="1471" t="s">
        <v>6</v>
      </c>
      <c r="N193" s="2469"/>
      <c r="O193" s="2461"/>
      <c r="P193" s="2462"/>
      <c r="Q193" s="2463"/>
      <c r="R193" s="2464"/>
      <c r="S193" s="2464"/>
      <c r="T193" s="2464"/>
      <c r="U193" s="2465"/>
      <c r="V193" s="2466"/>
      <c r="W193" s="2467"/>
      <c r="X193" s="2470"/>
      <c r="Y193" s="1471" t="s">
        <v>6</v>
      </c>
      <c r="Z193" s="2469"/>
      <c r="AA193" s="2461"/>
      <c r="AB193" s="2462"/>
      <c r="AC193" s="2463"/>
      <c r="AD193" s="2464"/>
      <c r="AE193" s="2464"/>
      <c r="AF193" s="2464"/>
      <c r="AG193" s="2465"/>
      <c r="AH193" s="2466"/>
      <c r="AI193" s="2467"/>
      <c r="AJ193" s="2470"/>
      <c r="AK193" s="1471" t="s">
        <v>6</v>
      </c>
      <c r="AL193"/>
      <c r="AM193"/>
      <c r="AN193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4">
        <v>1</v>
      </c>
      <c r="CO193" s="48"/>
      <c r="CP193" s="48"/>
    </row>
    <row r="194" spans="1:94" s="438" customFormat="1" ht="21" customHeight="1" x14ac:dyDescent="0.25">
      <c r="A194"/>
      <c r="B194" s="2469"/>
      <c r="C194" s="2461"/>
      <c r="D194" s="2468"/>
      <c r="E194" s="2468"/>
      <c r="F194" s="2462"/>
      <c r="G194" s="2465"/>
      <c r="H194" s="2465"/>
      <c r="I194" s="2465"/>
      <c r="J194" s="2466"/>
      <c r="K194" s="2467"/>
      <c r="L194" s="2471"/>
      <c r="M194" s="1471" t="s">
        <v>6</v>
      </c>
      <c r="N194" s="2469"/>
      <c r="O194" s="2461"/>
      <c r="P194" s="2468"/>
      <c r="Q194" s="2468"/>
      <c r="R194" s="2462"/>
      <c r="S194" s="2462"/>
      <c r="T194" s="2462"/>
      <c r="U194" s="2465"/>
      <c r="V194" s="2466"/>
      <c r="W194" s="2467"/>
      <c r="X194" s="2471"/>
      <c r="Y194" s="1471" t="s">
        <v>6</v>
      </c>
      <c r="Z194" s="2469"/>
      <c r="AA194" s="2461"/>
      <c r="AB194" s="2468"/>
      <c r="AC194" s="2468"/>
      <c r="AD194" s="2462"/>
      <c r="AE194" s="2462"/>
      <c r="AF194" s="2462"/>
      <c r="AG194" s="2465"/>
      <c r="AH194" s="2466"/>
      <c r="AI194" s="2467"/>
      <c r="AJ194" s="2471"/>
      <c r="AK194" s="1471" t="s">
        <v>6</v>
      </c>
      <c r="AL194"/>
      <c r="AM194"/>
      <c r="AN194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4">
        <v>1</v>
      </c>
      <c r="CO194" s="48"/>
      <c r="CP194" s="48"/>
    </row>
    <row r="195" spans="1:94" s="438" customFormat="1" ht="21" customHeight="1" x14ac:dyDescent="0.25">
      <c r="A195"/>
      <c r="B195" s="2469"/>
      <c r="C195" s="2461"/>
      <c r="D195" s="2462"/>
      <c r="E195" s="2463"/>
      <c r="F195" s="2464"/>
      <c r="G195" s="2465"/>
      <c r="H195" s="2465"/>
      <c r="I195" s="2465"/>
      <c r="J195" s="2466"/>
      <c r="K195" s="2467"/>
      <c r="L195" s="2470"/>
      <c r="M195" s="1471" t="s">
        <v>6</v>
      </c>
      <c r="N195" s="2469"/>
      <c r="O195" s="2461"/>
      <c r="P195" s="2462"/>
      <c r="Q195" s="2463"/>
      <c r="R195" s="2464"/>
      <c r="S195" s="2464"/>
      <c r="T195" s="2464"/>
      <c r="U195" s="2465"/>
      <c r="V195" s="2466"/>
      <c r="W195" s="2467"/>
      <c r="X195" s="2470"/>
      <c r="Y195" s="1471" t="s">
        <v>6</v>
      </c>
      <c r="Z195" s="2469"/>
      <c r="AA195" s="2461"/>
      <c r="AB195" s="2462"/>
      <c r="AC195" s="2463"/>
      <c r="AD195" s="2464"/>
      <c r="AE195" s="2464"/>
      <c r="AF195" s="2464"/>
      <c r="AG195" s="2465"/>
      <c r="AH195" s="2466"/>
      <c r="AI195" s="2467"/>
      <c r="AJ195" s="2470"/>
      <c r="AK195" s="1471" t="s">
        <v>6</v>
      </c>
      <c r="AL195"/>
      <c r="AM195"/>
      <c r="AN195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4">
        <v>1</v>
      </c>
      <c r="CO195" s="48"/>
      <c r="CP195" s="48"/>
    </row>
    <row r="196" spans="1:94" s="438" customFormat="1" ht="21" customHeight="1" x14ac:dyDescent="0.25">
      <c r="A196"/>
      <c r="B196" s="2469"/>
      <c r="C196" s="2461"/>
      <c r="D196" s="2468"/>
      <c r="E196" s="2468"/>
      <c r="F196" s="2462"/>
      <c r="G196" s="2465"/>
      <c r="H196" s="2465"/>
      <c r="I196" s="2465"/>
      <c r="J196" s="2466"/>
      <c r="K196" s="2467"/>
      <c r="L196" s="2471"/>
      <c r="M196" s="1471" t="s">
        <v>6</v>
      </c>
      <c r="N196" s="2469"/>
      <c r="O196" s="2461"/>
      <c r="P196" s="2468"/>
      <c r="Q196" s="2468"/>
      <c r="R196" s="2462"/>
      <c r="S196" s="2462"/>
      <c r="T196" s="2462"/>
      <c r="U196" s="2465"/>
      <c r="V196" s="2466"/>
      <c r="W196" s="2467"/>
      <c r="X196" s="2471"/>
      <c r="Y196" s="1471" t="s">
        <v>6</v>
      </c>
      <c r="Z196" s="2469"/>
      <c r="AA196" s="2461"/>
      <c r="AB196" s="2468"/>
      <c r="AC196" s="2468"/>
      <c r="AD196" s="2462"/>
      <c r="AE196" s="2462"/>
      <c r="AF196" s="2462"/>
      <c r="AG196" s="2465"/>
      <c r="AH196" s="2466"/>
      <c r="AI196" s="2467"/>
      <c r="AJ196" s="2471"/>
      <c r="AK196" s="1471" t="s">
        <v>6</v>
      </c>
      <c r="AL196"/>
      <c r="AM196"/>
      <c r="AN196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4">
        <v>1</v>
      </c>
      <c r="CO196" s="48"/>
      <c r="CP196" s="48"/>
    </row>
    <row r="197" spans="1:94" s="438" customFormat="1" ht="21" customHeight="1" x14ac:dyDescent="0.25">
      <c r="A197"/>
      <c r="B197" s="2469"/>
      <c r="C197" s="2461"/>
      <c r="D197" s="2462"/>
      <c r="E197" s="2463"/>
      <c r="F197" s="2464"/>
      <c r="G197" s="2465"/>
      <c r="H197" s="2465"/>
      <c r="I197" s="2465"/>
      <c r="J197" s="2466"/>
      <c r="K197" s="2467"/>
      <c r="L197" s="2470"/>
      <c r="M197" s="1471" t="s">
        <v>6</v>
      </c>
      <c r="N197" s="2469"/>
      <c r="O197" s="2461"/>
      <c r="P197" s="2462"/>
      <c r="Q197" s="2463"/>
      <c r="R197" s="2464"/>
      <c r="S197" s="2464"/>
      <c r="T197" s="2464"/>
      <c r="U197" s="2465"/>
      <c r="V197" s="2466"/>
      <c r="W197" s="2467"/>
      <c r="X197" s="2470"/>
      <c r="Y197" s="1471" t="s">
        <v>6</v>
      </c>
      <c r="Z197" s="2469"/>
      <c r="AA197" s="2461"/>
      <c r="AB197" s="2462"/>
      <c r="AC197" s="2463"/>
      <c r="AD197" s="2464"/>
      <c r="AE197" s="2464"/>
      <c r="AF197" s="2464"/>
      <c r="AG197" s="2465"/>
      <c r="AH197" s="2466"/>
      <c r="AI197" s="2467"/>
      <c r="AJ197" s="2470"/>
      <c r="AK197" s="1471" t="s">
        <v>6</v>
      </c>
      <c r="AL197"/>
      <c r="AM197"/>
      <c r="AN197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4">
        <v>1</v>
      </c>
      <c r="CO197" s="48"/>
      <c r="CP197" s="48"/>
    </row>
    <row r="198" spans="1:94" s="438" customFormat="1" ht="21" customHeight="1" x14ac:dyDescent="0.25">
      <c r="B198" s="2469"/>
      <c r="C198" s="2461"/>
      <c r="D198" s="2468"/>
      <c r="E198" s="2468"/>
      <c r="F198" s="2462"/>
      <c r="G198" s="2465"/>
      <c r="H198" s="2465"/>
      <c r="I198" s="2465"/>
      <c r="J198" s="2466"/>
      <c r="K198" s="2467"/>
      <c r="L198" s="2471"/>
      <c r="M198" s="1471" t="s">
        <v>6</v>
      </c>
      <c r="N198" s="2469"/>
      <c r="O198" s="2461"/>
      <c r="P198" s="2468"/>
      <c r="Q198" s="2468"/>
      <c r="R198" s="2462"/>
      <c r="S198" s="2462"/>
      <c r="T198" s="2462"/>
      <c r="U198" s="2465"/>
      <c r="V198" s="2466"/>
      <c r="W198" s="2467"/>
      <c r="X198" s="2471"/>
      <c r="Y198" s="1471" t="s">
        <v>6</v>
      </c>
      <c r="Z198" s="2469"/>
      <c r="AA198" s="2461"/>
      <c r="AB198" s="2468"/>
      <c r="AC198" s="2468"/>
      <c r="AD198" s="2462"/>
      <c r="AE198" s="2462"/>
      <c r="AF198" s="2462"/>
      <c r="AG198" s="2465"/>
      <c r="AH198" s="2466"/>
      <c r="AI198" s="2467"/>
      <c r="AJ198" s="2471"/>
      <c r="AK198" s="1471" t="s">
        <v>6</v>
      </c>
      <c r="AL198"/>
      <c r="AM198"/>
      <c r="AN198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4">
        <v>1</v>
      </c>
      <c r="CO198" s="48"/>
      <c r="CP198" s="48"/>
    </row>
    <row r="199" spans="1:94" s="438" customFormat="1" ht="21" customHeight="1" x14ac:dyDescent="0.25">
      <c r="B199" s="2469"/>
      <c r="C199" s="2461"/>
      <c r="D199" s="2462"/>
      <c r="E199" s="2463"/>
      <c r="F199" s="2464"/>
      <c r="G199" s="2465"/>
      <c r="H199" s="2465"/>
      <c r="I199" s="2465"/>
      <c r="J199" s="2466"/>
      <c r="K199" s="2467"/>
      <c r="L199" s="2470"/>
      <c r="M199" s="1471" t="s">
        <v>6</v>
      </c>
      <c r="N199" s="2469"/>
      <c r="O199" s="2461"/>
      <c r="P199" s="2462"/>
      <c r="Q199" s="2463"/>
      <c r="R199" s="2464"/>
      <c r="S199" s="2464"/>
      <c r="T199" s="2464"/>
      <c r="U199" s="2465"/>
      <c r="V199" s="2466"/>
      <c r="W199" s="2467"/>
      <c r="X199" s="2470"/>
      <c r="Y199" s="1471" t="s">
        <v>6</v>
      </c>
      <c r="Z199" s="2469"/>
      <c r="AA199" s="2461"/>
      <c r="AB199" s="2462"/>
      <c r="AC199" s="2463"/>
      <c r="AD199" s="2464"/>
      <c r="AE199" s="2464"/>
      <c r="AF199" s="2464"/>
      <c r="AG199" s="2465"/>
      <c r="AH199" s="2466"/>
      <c r="AI199" s="2467"/>
      <c r="AJ199" s="2470"/>
      <c r="AK199" s="1471" t="s">
        <v>6</v>
      </c>
      <c r="AL199"/>
      <c r="AM199"/>
      <c r="AN199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4">
        <v>1</v>
      </c>
      <c r="CO199" s="48"/>
      <c r="CP199" s="48"/>
    </row>
    <row r="200" spans="1:94" s="438" customFormat="1" ht="21" customHeight="1" x14ac:dyDescent="0.25">
      <c r="B200" s="2469"/>
      <c r="C200" s="2461"/>
      <c r="D200" s="2468"/>
      <c r="E200" s="2468"/>
      <c r="F200" s="2462"/>
      <c r="G200" s="2465"/>
      <c r="H200" s="2465"/>
      <c r="I200" s="2465"/>
      <c r="J200" s="2466"/>
      <c r="K200" s="2467"/>
      <c r="L200" s="2471"/>
      <c r="M200" s="1471" t="s">
        <v>6</v>
      </c>
      <c r="N200" s="2469"/>
      <c r="O200" s="2461"/>
      <c r="P200" s="2468"/>
      <c r="Q200" s="2468"/>
      <c r="R200" s="2462"/>
      <c r="S200" s="2462"/>
      <c r="T200" s="2462"/>
      <c r="U200" s="2465"/>
      <c r="V200" s="2466"/>
      <c r="W200" s="2467"/>
      <c r="X200" s="2471"/>
      <c r="Y200" s="1471" t="s">
        <v>6</v>
      </c>
      <c r="Z200" s="2469"/>
      <c r="AA200" s="2461"/>
      <c r="AB200" s="2468"/>
      <c r="AC200" s="2468"/>
      <c r="AD200" s="2462"/>
      <c r="AE200" s="2462"/>
      <c r="AF200" s="2462"/>
      <c r="AG200" s="2465"/>
      <c r="AH200" s="2466"/>
      <c r="AI200" s="2467"/>
      <c r="AJ200" s="2471"/>
      <c r="AK200" s="1471" t="s">
        <v>6</v>
      </c>
      <c r="AL200"/>
      <c r="AM200"/>
      <c r="AN200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4">
        <v>1</v>
      </c>
      <c r="CO200" s="48"/>
      <c r="CP200" s="48"/>
    </row>
    <row r="201" spans="1:94" s="438" customFormat="1" ht="21" customHeight="1" x14ac:dyDescent="0.25">
      <c r="B201" s="2469"/>
      <c r="C201" s="2461"/>
      <c r="D201" s="2462"/>
      <c r="E201" s="2463"/>
      <c r="F201" s="2464"/>
      <c r="G201" s="2465"/>
      <c r="H201" s="2465"/>
      <c r="I201" s="2465"/>
      <c r="J201" s="2466"/>
      <c r="K201" s="2467"/>
      <c r="L201" s="2470"/>
      <c r="M201" s="1471" t="s">
        <v>6</v>
      </c>
      <c r="N201" s="2469"/>
      <c r="O201" s="2461"/>
      <c r="P201" s="2462"/>
      <c r="Q201" s="2463"/>
      <c r="R201" s="2464"/>
      <c r="S201" s="2464"/>
      <c r="T201" s="2464"/>
      <c r="U201" s="2465"/>
      <c r="V201" s="2466"/>
      <c r="W201" s="2467"/>
      <c r="X201" s="2470"/>
      <c r="Y201" s="1471" t="s">
        <v>6</v>
      </c>
      <c r="Z201" s="2469"/>
      <c r="AA201" s="2461"/>
      <c r="AB201" s="2462"/>
      <c r="AC201" s="2463"/>
      <c r="AD201" s="2464"/>
      <c r="AE201" s="2464"/>
      <c r="AF201" s="2464"/>
      <c r="AG201" s="2465"/>
      <c r="AH201" s="2466"/>
      <c r="AI201" s="2467"/>
      <c r="AJ201" s="2470"/>
      <c r="AK201" s="1471" t="s">
        <v>6</v>
      </c>
      <c r="AL201"/>
      <c r="AM201"/>
      <c r="AN20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4">
        <v>1</v>
      </c>
      <c r="CO201" s="48"/>
      <c r="CP201" s="48"/>
    </row>
    <row r="202" spans="1:94" s="438" customFormat="1" ht="21" customHeight="1" x14ac:dyDescent="0.25">
      <c r="B202" s="2469"/>
      <c r="C202" s="2461"/>
      <c r="D202" s="2468"/>
      <c r="E202" s="2468"/>
      <c r="F202" s="2462"/>
      <c r="G202" s="2465"/>
      <c r="H202" s="2465"/>
      <c r="I202" s="2465"/>
      <c r="J202" s="2466"/>
      <c r="K202" s="2467"/>
      <c r="L202" s="2471"/>
      <c r="M202" s="1471" t="s">
        <v>6</v>
      </c>
      <c r="N202" s="2469"/>
      <c r="O202" s="2461"/>
      <c r="P202" s="2468"/>
      <c r="Q202" s="2468"/>
      <c r="R202" s="2462"/>
      <c r="S202" s="2462"/>
      <c r="T202" s="2462"/>
      <c r="U202" s="2465"/>
      <c r="V202" s="2466"/>
      <c r="W202" s="2467"/>
      <c r="X202" s="2471"/>
      <c r="Y202" s="1471" t="s">
        <v>6</v>
      </c>
      <c r="Z202" s="2469"/>
      <c r="AA202" s="2461"/>
      <c r="AB202" s="2468"/>
      <c r="AC202" s="2468"/>
      <c r="AD202" s="2462"/>
      <c r="AE202" s="2462"/>
      <c r="AF202" s="2462"/>
      <c r="AG202" s="2465"/>
      <c r="AH202" s="2466"/>
      <c r="AI202" s="2467"/>
      <c r="AJ202" s="2471"/>
      <c r="AK202" s="1471" t="s">
        <v>6</v>
      </c>
      <c r="AL202"/>
      <c r="AM202"/>
      <c r="AN202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4">
        <v>1</v>
      </c>
      <c r="CO202" s="48"/>
      <c r="CP202" s="48"/>
    </row>
    <row r="203" spans="1:94" s="438" customFormat="1" ht="21" customHeight="1" x14ac:dyDescent="0.25">
      <c r="B203" s="2469"/>
      <c r="C203" s="2461"/>
      <c r="D203" s="2462"/>
      <c r="E203" s="2463"/>
      <c r="F203" s="2464"/>
      <c r="G203" s="2465"/>
      <c r="H203" s="2465"/>
      <c r="I203" s="2465"/>
      <c r="J203" s="2466"/>
      <c r="K203" s="2467"/>
      <c r="L203" s="2470"/>
      <c r="M203" s="1471" t="s">
        <v>6</v>
      </c>
      <c r="N203" s="2469"/>
      <c r="O203" s="2461"/>
      <c r="P203" s="2462"/>
      <c r="Q203" s="2463"/>
      <c r="R203" s="2464"/>
      <c r="S203" s="2464"/>
      <c r="T203" s="2464"/>
      <c r="U203" s="2465"/>
      <c r="V203" s="2466"/>
      <c r="W203" s="2467"/>
      <c r="X203" s="2470"/>
      <c r="Y203" s="1471" t="s">
        <v>6</v>
      </c>
      <c r="Z203" s="2469"/>
      <c r="AA203" s="2461"/>
      <c r="AB203" s="2462"/>
      <c r="AC203" s="2463"/>
      <c r="AD203" s="2464"/>
      <c r="AE203" s="2464"/>
      <c r="AF203" s="2464"/>
      <c r="AG203" s="2465"/>
      <c r="AH203" s="2466"/>
      <c r="AI203" s="2467"/>
      <c r="AJ203" s="2470"/>
      <c r="AK203" s="1471" t="s">
        <v>6</v>
      </c>
      <c r="AL203"/>
      <c r="AM203"/>
      <c r="AN203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4">
        <v>1</v>
      </c>
      <c r="CO203" s="48"/>
      <c r="CP203" s="48"/>
    </row>
    <row r="204" spans="1:94" s="438" customFormat="1" ht="21" customHeight="1" x14ac:dyDescent="0.25">
      <c r="B204" s="2469"/>
      <c r="C204" s="2461"/>
      <c r="D204" s="2468"/>
      <c r="E204" s="2468"/>
      <c r="F204" s="2462"/>
      <c r="G204" s="2465"/>
      <c r="H204" s="2465"/>
      <c r="I204" s="2465"/>
      <c r="J204" s="2466"/>
      <c r="K204" s="2467"/>
      <c r="L204" s="2471"/>
      <c r="M204" s="1471" t="s">
        <v>6</v>
      </c>
      <c r="N204" s="2469"/>
      <c r="O204" s="2461"/>
      <c r="P204" s="2468"/>
      <c r="Q204" s="2468"/>
      <c r="R204" s="2462"/>
      <c r="S204" s="2462"/>
      <c r="T204" s="2462"/>
      <c r="U204" s="2465"/>
      <c r="V204" s="2466"/>
      <c r="W204" s="2467"/>
      <c r="X204" s="2471"/>
      <c r="Y204" s="1471" t="s">
        <v>6</v>
      </c>
      <c r="Z204" s="2469"/>
      <c r="AA204" s="2461"/>
      <c r="AB204" s="2468"/>
      <c r="AC204" s="2468"/>
      <c r="AD204" s="2462"/>
      <c r="AE204" s="2462"/>
      <c r="AF204" s="2462"/>
      <c r="AG204" s="2465"/>
      <c r="AH204" s="2466"/>
      <c r="AI204" s="2467"/>
      <c r="AJ204" s="2471"/>
      <c r="AK204" s="1471" t="s">
        <v>6</v>
      </c>
      <c r="AL204"/>
      <c r="AM204"/>
      <c r="AN204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4">
        <v>1</v>
      </c>
      <c r="CO204" s="48"/>
      <c r="CP204" s="48"/>
    </row>
    <row r="205" spans="1:94" s="438" customFormat="1" ht="21" customHeight="1" x14ac:dyDescent="0.25">
      <c r="B205" s="2469"/>
      <c r="C205" s="2461"/>
      <c r="D205" s="2462"/>
      <c r="E205" s="2463"/>
      <c r="F205" s="2464"/>
      <c r="G205" s="2465"/>
      <c r="H205" s="2465"/>
      <c r="I205" s="2465"/>
      <c r="J205" s="2466"/>
      <c r="K205" s="2467"/>
      <c r="L205" s="2470"/>
      <c r="M205" s="1471" t="s">
        <v>6</v>
      </c>
      <c r="N205" s="2469"/>
      <c r="O205" s="2461"/>
      <c r="P205" s="2462"/>
      <c r="Q205" s="2463"/>
      <c r="R205" s="2464"/>
      <c r="S205" s="2464"/>
      <c r="T205" s="2464"/>
      <c r="U205" s="2465"/>
      <c r="V205" s="2466"/>
      <c r="W205" s="2467"/>
      <c r="X205" s="2470"/>
      <c r="Y205" s="1471" t="s">
        <v>6</v>
      </c>
      <c r="Z205" s="2469"/>
      <c r="AA205" s="2461"/>
      <c r="AB205" s="2462"/>
      <c r="AC205" s="2463"/>
      <c r="AD205" s="2464"/>
      <c r="AE205" s="2464"/>
      <c r="AF205" s="2464"/>
      <c r="AG205" s="2465"/>
      <c r="AH205" s="2466"/>
      <c r="AI205" s="2467"/>
      <c r="AJ205" s="2470"/>
      <c r="AK205" s="1471" t="s">
        <v>6</v>
      </c>
      <c r="AL205"/>
      <c r="AM205"/>
      <c r="AN205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4">
        <v>1</v>
      </c>
      <c r="CO205" s="48"/>
      <c r="CP205" s="48"/>
    </row>
    <row r="206" spans="1:94" s="438" customFormat="1" ht="21" customHeight="1" x14ac:dyDescent="0.25">
      <c r="B206" s="2469"/>
      <c r="C206" s="2461"/>
      <c r="D206" s="2468"/>
      <c r="E206" s="2468"/>
      <c r="F206" s="2462"/>
      <c r="G206" s="2465"/>
      <c r="H206" s="2465"/>
      <c r="I206" s="2465"/>
      <c r="J206" s="2466"/>
      <c r="K206" s="2467"/>
      <c r="L206" s="2471"/>
      <c r="M206" s="1471" t="s">
        <v>6</v>
      </c>
      <c r="N206" s="2469"/>
      <c r="O206" s="2461"/>
      <c r="P206" s="2468"/>
      <c r="Q206" s="2468"/>
      <c r="R206" s="2462"/>
      <c r="S206" s="2462"/>
      <c r="T206" s="2462"/>
      <c r="U206" s="2465"/>
      <c r="V206" s="2466"/>
      <c r="W206" s="2467"/>
      <c r="X206" s="2471"/>
      <c r="Y206" s="1471" t="s">
        <v>6</v>
      </c>
      <c r="Z206" s="2469"/>
      <c r="AA206" s="2461"/>
      <c r="AB206" s="2468"/>
      <c r="AC206" s="2468"/>
      <c r="AD206" s="2462"/>
      <c r="AE206" s="2462"/>
      <c r="AF206" s="2462"/>
      <c r="AG206" s="2465"/>
      <c r="AH206" s="2466"/>
      <c r="AI206" s="2467"/>
      <c r="AJ206" s="2471"/>
      <c r="AK206" s="1471" t="s">
        <v>6</v>
      </c>
      <c r="AL206"/>
      <c r="AM206"/>
      <c r="AN206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4">
        <v>1</v>
      </c>
      <c r="CO206" s="48"/>
      <c r="CP206" s="48"/>
    </row>
    <row r="207" spans="1:94" s="438" customFormat="1" ht="21" customHeight="1" x14ac:dyDescent="0.25">
      <c r="B207" s="2469"/>
      <c r="C207" s="2461"/>
      <c r="D207" s="2462"/>
      <c r="E207" s="2463"/>
      <c r="F207" s="2464"/>
      <c r="G207" s="2465"/>
      <c r="H207" s="2465"/>
      <c r="I207" s="2465"/>
      <c r="J207" s="2466"/>
      <c r="K207" s="2467"/>
      <c r="L207" s="2470"/>
      <c r="M207" s="1471" t="s">
        <v>6</v>
      </c>
      <c r="N207" s="2469"/>
      <c r="O207" s="2461"/>
      <c r="P207" s="2462"/>
      <c r="Q207" s="2463"/>
      <c r="R207" s="2464"/>
      <c r="S207" s="2464"/>
      <c r="T207" s="2464"/>
      <c r="U207" s="2465"/>
      <c r="V207" s="2466"/>
      <c r="W207" s="2467"/>
      <c r="X207" s="2470"/>
      <c r="Y207" s="1471" t="s">
        <v>6</v>
      </c>
      <c r="Z207" s="2469"/>
      <c r="AA207" s="2461"/>
      <c r="AB207" s="2462"/>
      <c r="AC207" s="2463"/>
      <c r="AD207" s="2464"/>
      <c r="AE207" s="2464"/>
      <c r="AF207" s="2464"/>
      <c r="AG207" s="2465"/>
      <c r="AH207" s="2466"/>
      <c r="AI207" s="2467"/>
      <c r="AJ207" s="2470"/>
      <c r="AK207" s="1471" t="s">
        <v>6</v>
      </c>
      <c r="AL207"/>
      <c r="AM207"/>
      <c r="AN207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4">
        <v>1</v>
      </c>
      <c r="CO207" s="48"/>
      <c r="CP207" s="48"/>
    </row>
    <row r="208" spans="1:94" s="438" customFormat="1" ht="21" customHeight="1" x14ac:dyDescent="0.25">
      <c r="B208" s="2469"/>
      <c r="C208" s="2461"/>
      <c r="D208" s="2468"/>
      <c r="E208" s="2468"/>
      <c r="F208" s="2462"/>
      <c r="G208" s="2465"/>
      <c r="H208" s="2465"/>
      <c r="I208" s="2465"/>
      <c r="J208" s="2466"/>
      <c r="K208" s="2467"/>
      <c r="L208" s="2471"/>
      <c r="M208" s="1471" t="s">
        <v>6</v>
      </c>
      <c r="N208" s="2469"/>
      <c r="O208" s="2461"/>
      <c r="P208" s="2468"/>
      <c r="Q208" s="2468"/>
      <c r="R208" s="2462"/>
      <c r="S208" s="2462"/>
      <c r="T208" s="2462"/>
      <c r="U208" s="2465"/>
      <c r="V208" s="2466"/>
      <c r="W208" s="2467"/>
      <c r="X208" s="2471"/>
      <c r="Y208" s="1471" t="s">
        <v>6</v>
      </c>
      <c r="Z208" s="2469"/>
      <c r="AA208" s="2461"/>
      <c r="AB208" s="2468"/>
      <c r="AC208" s="2468"/>
      <c r="AD208" s="2462"/>
      <c r="AE208" s="2462"/>
      <c r="AF208" s="2462"/>
      <c r="AG208" s="2465"/>
      <c r="AH208" s="2466"/>
      <c r="AI208" s="2467"/>
      <c r="AJ208" s="2471"/>
      <c r="AK208" s="1471" t="s">
        <v>6</v>
      </c>
      <c r="AL208"/>
      <c r="AM208"/>
      <c r="AN208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4">
        <v>1</v>
      </c>
      <c r="CO208" s="48"/>
      <c r="CP208" s="48"/>
    </row>
    <row r="209" spans="2:94" s="438" customFormat="1" ht="21" customHeight="1" x14ac:dyDescent="0.25">
      <c r="B209" s="2469"/>
      <c r="C209" s="2461"/>
      <c r="D209" s="2462"/>
      <c r="E209" s="2463"/>
      <c r="F209" s="2464"/>
      <c r="G209" s="2465"/>
      <c r="H209" s="2465"/>
      <c r="I209" s="2465"/>
      <c r="J209" s="2466"/>
      <c r="K209" s="2467"/>
      <c r="L209" s="2470"/>
      <c r="M209" s="1471" t="s">
        <v>6</v>
      </c>
      <c r="N209" s="2469"/>
      <c r="O209" s="2461"/>
      <c r="P209" s="2462"/>
      <c r="Q209" s="2463"/>
      <c r="R209" s="2464"/>
      <c r="S209" s="2464"/>
      <c r="T209" s="2464"/>
      <c r="U209" s="2465"/>
      <c r="V209" s="2466"/>
      <c r="W209" s="2467"/>
      <c r="X209" s="2470"/>
      <c r="Y209" s="1471" t="s">
        <v>6</v>
      </c>
      <c r="Z209" s="2469"/>
      <c r="AA209" s="2461"/>
      <c r="AB209" s="2462"/>
      <c r="AC209" s="2463"/>
      <c r="AD209" s="2464"/>
      <c r="AE209" s="2464"/>
      <c r="AF209" s="2464"/>
      <c r="AG209" s="2465"/>
      <c r="AH209" s="2466"/>
      <c r="AI209" s="2467"/>
      <c r="AJ209" s="2470"/>
      <c r="AK209" s="1471" t="s">
        <v>6</v>
      </c>
      <c r="AL209"/>
      <c r="AM209"/>
      <c r="AN209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4">
        <v>1</v>
      </c>
      <c r="CO209" s="48"/>
      <c r="CP209" s="48"/>
    </row>
    <row r="210" spans="2:94" s="438" customFormat="1" ht="21" customHeight="1" x14ac:dyDescent="0.25">
      <c r="B210" s="2469"/>
      <c r="C210" s="2461"/>
      <c r="D210" s="2468"/>
      <c r="E210" s="2468"/>
      <c r="F210" s="2462"/>
      <c r="G210" s="2465"/>
      <c r="H210" s="2465"/>
      <c r="I210" s="2465"/>
      <c r="J210" s="2466"/>
      <c r="K210" s="2467"/>
      <c r="L210" s="2471"/>
      <c r="M210" s="1471" t="s">
        <v>6</v>
      </c>
      <c r="N210" s="2469"/>
      <c r="O210" s="2461"/>
      <c r="P210" s="2468"/>
      <c r="Q210" s="2468"/>
      <c r="R210" s="2462"/>
      <c r="S210" s="2462"/>
      <c r="T210" s="2462"/>
      <c r="U210" s="2465"/>
      <c r="V210" s="2466"/>
      <c r="W210" s="2467"/>
      <c r="X210" s="2471"/>
      <c r="Y210" s="1471" t="s">
        <v>6</v>
      </c>
      <c r="Z210" s="2469"/>
      <c r="AA210" s="2461"/>
      <c r="AB210" s="2468"/>
      <c r="AC210" s="2468"/>
      <c r="AD210" s="2462"/>
      <c r="AE210" s="2462"/>
      <c r="AF210" s="2462"/>
      <c r="AG210" s="2465"/>
      <c r="AH210" s="2466"/>
      <c r="AI210" s="2467"/>
      <c r="AJ210" s="2471"/>
      <c r="AK210" s="1471" t="s">
        <v>6</v>
      </c>
      <c r="AL210"/>
      <c r="AM210"/>
      <c r="AN210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4">
        <v>1</v>
      </c>
      <c r="CO210" s="48"/>
      <c r="CP210" s="48"/>
    </row>
    <row r="211" spans="2:94" s="438" customFormat="1" ht="21" customHeight="1" x14ac:dyDescent="0.25">
      <c r="B211" s="2469"/>
      <c r="C211" s="2461"/>
      <c r="D211" s="2462"/>
      <c r="E211" s="2463"/>
      <c r="F211" s="2464"/>
      <c r="G211" s="2465"/>
      <c r="H211" s="2465"/>
      <c r="I211" s="2465"/>
      <c r="J211" s="2466"/>
      <c r="K211" s="2467"/>
      <c r="L211" s="2470"/>
      <c r="M211" s="1471" t="s">
        <v>6</v>
      </c>
      <c r="N211" s="2469"/>
      <c r="O211" s="2461"/>
      <c r="P211" s="2462"/>
      <c r="Q211" s="2463"/>
      <c r="R211" s="2464"/>
      <c r="S211" s="2464"/>
      <c r="T211" s="2464"/>
      <c r="U211" s="2465"/>
      <c r="V211" s="2466"/>
      <c r="W211" s="2467"/>
      <c r="X211" s="2470"/>
      <c r="Y211" s="1471" t="s">
        <v>6</v>
      </c>
      <c r="Z211" s="2469"/>
      <c r="AA211" s="2461"/>
      <c r="AB211" s="2462"/>
      <c r="AC211" s="2463"/>
      <c r="AD211" s="2464"/>
      <c r="AE211" s="2464"/>
      <c r="AF211" s="2464"/>
      <c r="AG211" s="2465"/>
      <c r="AH211" s="2466"/>
      <c r="AI211" s="2467"/>
      <c r="AJ211" s="2470"/>
      <c r="AK211" s="1471" t="s">
        <v>6</v>
      </c>
      <c r="AL211"/>
      <c r="AM211"/>
      <c r="AN21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4">
        <v>1</v>
      </c>
      <c r="CO211" s="48"/>
      <c r="CP211" s="48"/>
    </row>
    <row r="212" spans="2:94" s="438" customFormat="1" ht="21" customHeight="1" x14ac:dyDescent="0.25">
      <c r="B212" s="2469"/>
      <c r="C212" s="2461"/>
      <c r="D212" s="2468"/>
      <c r="E212" s="2468"/>
      <c r="F212" s="2462"/>
      <c r="G212" s="2465"/>
      <c r="H212" s="2465"/>
      <c r="I212" s="2465"/>
      <c r="J212" s="2466"/>
      <c r="K212" s="2467"/>
      <c r="L212" s="2471"/>
      <c r="M212" s="1471" t="s">
        <v>6</v>
      </c>
      <c r="N212" s="2469"/>
      <c r="O212" s="2461"/>
      <c r="P212" s="2468"/>
      <c r="Q212" s="2468"/>
      <c r="R212" s="2462"/>
      <c r="S212" s="2462"/>
      <c r="T212" s="2462"/>
      <c r="U212" s="2465"/>
      <c r="V212" s="2466"/>
      <c r="W212" s="2467"/>
      <c r="X212" s="2471"/>
      <c r="Y212" s="1471" t="s">
        <v>6</v>
      </c>
      <c r="Z212" s="2469"/>
      <c r="AA212" s="2461"/>
      <c r="AB212" s="2468"/>
      <c r="AC212" s="2468"/>
      <c r="AD212" s="2462"/>
      <c r="AE212" s="2462"/>
      <c r="AF212" s="2462"/>
      <c r="AG212" s="2465"/>
      <c r="AH212" s="2466"/>
      <c r="AI212" s="2467"/>
      <c r="AJ212" s="2471"/>
      <c r="AK212" s="1471" t="s">
        <v>6</v>
      </c>
      <c r="AL212"/>
      <c r="AM212"/>
      <c r="AN212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4">
        <v>1</v>
      </c>
      <c r="CO212" s="48"/>
      <c r="CP212" s="48"/>
    </row>
    <row r="213" spans="2:94" s="438" customFormat="1" ht="21" customHeight="1" x14ac:dyDescent="0.25">
      <c r="B213" s="2469"/>
      <c r="C213" s="2461"/>
      <c r="D213" s="2462"/>
      <c r="E213" s="2463"/>
      <c r="F213" s="2464"/>
      <c r="G213" s="2465"/>
      <c r="H213" s="2465"/>
      <c r="I213" s="2465"/>
      <c r="J213" s="2466"/>
      <c r="K213" s="2467"/>
      <c r="L213" s="2470"/>
      <c r="M213" s="1471" t="s">
        <v>6</v>
      </c>
      <c r="N213" s="2469"/>
      <c r="O213" s="2461"/>
      <c r="P213" s="2462"/>
      <c r="Q213" s="2463"/>
      <c r="R213" s="2464"/>
      <c r="S213" s="2464"/>
      <c r="T213" s="2464"/>
      <c r="U213" s="2465"/>
      <c r="V213" s="2466"/>
      <c r="W213" s="2467"/>
      <c r="X213" s="2470"/>
      <c r="Y213" s="1471" t="s">
        <v>6</v>
      </c>
      <c r="Z213" s="2469"/>
      <c r="AA213" s="2461"/>
      <c r="AB213" s="2462"/>
      <c r="AC213" s="2463"/>
      <c r="AD213" s="2464"/>
      <c r="AE213" s="2464"/>
      <c r="AF213" s="2464"/>
      <c r="AG213" s="2465"/>
      <c r="AH213" s="2466"/>
      <c r="AI213" s="2467"/>
      <c r="AJ213" s="2470"/>
      <c r="AK213" s="1471" t="s">
        <v>6</v>
      </c>
      <c r="AL213"/>
      <c r="AM213"/>
      <c r="AN213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4">
        <v>1</v>
      </c>
      <c r="CO213" s="48"/>
      <c r="CP213" s="48"/>
    </row>
    <row r="214" spans="2:94" s="438" customFormat="1" ht="21" customHeight="1" x14ac:dyDescent="0.25">
      <c r="B214" s="2469"/>
      <c r="C214" s="2461"/>
      <c r="D214" s="2468"/>
      <c r="E214" s="2468"/>
      <c r="F214" s="2462"/>
      <c r="G214" s="2465"/>
      <c r="H214" s="2465"/>
      <c r="I214" s="2465"/>
      <c r="J214" s="2466"/>
      <c r="K214" s="2467"/>
      <c r="L214" s="2471"/>
      <c r="M214" s="1471" t="s">
        <v>6</v>
      </c>
      <c r="N214" s="2469"/>
      <c r="O214" s="2461"/>
      <c r="P214" s="2468"/>
      <c r="Q214" s="2468"/>
      <c r="R214" s="2462"/>
      <c r="S214" s="2462"/>
      <c r="T214" s="2462"/>
      <c r="U214" s="2465"/>
      <c r="V214" s="2466"/>
      <c r="W214" s="2467"/>
      <c r="X214" s="2471"/>
      <c r="Y214" s="1471" t="s">
        <v>6</v>
      </c>
      <c r="Z214" s="2469"/>
      <c r="AA214" s="2461"/>
      <c r="AB214" s="2468"/>
      <c r="AC214" s="2468"/>
      <c r="AD214" s="2462"/>
      <c r="AE214" s="2462"/>
      <c r="AF214" s="2462"/>
      <c r="AG214" s="2465"/>
      <c r="AH214" s="2466"/>
      <c r="AI214" s="2467"/>
      <c r="AJ214" s="2471"/>
      <c r="AK214" s="1471" t="s">
        <v>6</v>
      </c>
      <c r="AL214"/>
      <c r="AM214"/>
      <c r="AN214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4">
        <v>1</v>
      </c>
      <c r="CO214" s="48"/>
      <c r="CP214" s="48"/>
    </row>
    <row r="215" spans="2:94" s="438" customFormat="1" ht="21" customHeight="1" x14ac:dyDescent="0.25">
      <c r="B215" s="2469"/>
      <c r="C215" s="2461"/>
      <c r="D215" s="2462"/>
      <c r="E215" s="2463"/>
      <c r="F215" s="2464"/>
      <c r="G215" s="2465"/>
      <c r="H215" s="2465"/>
      <c r="I215" s="2465"/>
      <c r="J215" s="2466"/>
      <c r="K215" s="2467"/>
      <c r="L215" s="2470"/>
      <c r="M215" s="1471" t="s">
        <v>6</v>
      </c>
      <c r="N215" s="2469"/>
      <c r="O215" s="2461"/>
      <c r="P215" s="2462"/>
      <c r="Q215" s="2463"/>
      <c r="R215" s="2464"/>
      <c r="S215" s="2464"/>
      <c r="T215" s="2464"/>
      <c r="U215" s="2465"/>
      <c r="V215" s="2466"/>
      <c r="W215" s="2467"/>
      <c r="X215" s="2470"/>
      <c r="Y215" s="1471" t="s">
        <v>6</v>
      </c>
      <c r="Z215" s="2469"/>
      <c r="AA215" s="2461"/>
      <c r="AB215" s="2462"/>
      <c r="AC215" s="2463"/>
      <c r="AD215" s="2464"/>
      <c r="AE215" s="2464"/>
      <c r="AF215" s="2464"/>
      <c r="AG215" s="2465"/>
      <c r="AH215" s="2466"/>
      <c r="AI215" s="2467"/>
      <c r="AJ215" s="2470"/>
      <c r="AK215" s="1471" t="s">
        <v>6</v>
      </c>
      <c r="AL215"/>
      <c r="AM215"/>
      <c r="AN215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4">
        <v>1</v>
      </c>
      <c r="CO215" s="48"/>
      <c r="CP215" s="48"/>
    </row>
    <row r="216" spans="2:94" s="438" customFormat="1" ht="21" customHeight="1" x14ac:dyDescent="0.25">
      <c r="B216" s="2469"/>
      <c r="C216" s="2461"/>
      <c r="D216" s="2468"/>
      <c r="E216" s="2468"/>
      <c r="F216" s="2462"/>
      <c r="G216" s="2465"/>
      <c r="H216" s="2465"/>
      <c r="I216" s="2465"/>
      <c r="J216" s="2466"/>
      <c r="K216" s="2467"/>
      <c r="L216" s="2471"/>
      <c r="M216" s="1471" t="s">
        <v>6</v>
      </c>
      <c r="N216" s="2469"/>
      <c r="O216" s="2461"/>
      <c r="P216" s="2468"/>
      <c r="Q216" s="2468"/>
      <c r="R216" s="2462"/>
      <c r="S216" s="2462"/>
      <c r="T216" s="2462"/>
      <c r="U216" s="2465"/>
      <c r="V216" s="2466"/>
      <c r="W216" s="2467"/>
      <c r="X216" s="2471"/>
      <c r="Y216" s="1471" t="s">
        <v>6</v>
      </c>
      <c r="Z216" s="2469"/>
      <c r="AA216" s="2461"/>
      <c r="AB216" s="2468"/>
      <c r="AC216" s="2468"/>
      <c r="AD216" s="2462"/>
      <c r="AE216" s="2462"/>
      <c r="AF216" s="2462"/>
      <c r="AG216" s="2465"/>
      <c r="AH216" s="2466"/>
      <c r="AI216" s="2467"/>
      <c r="AJ216" s="2471"/>
      <c r="AK216" s="1471" t="s">
        <v>6</v>
      </c>
      <c r="AL216"/>
      <c r="AM216"/>
      <c r="AN216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4">
        <v>1</v>
      </c>
      <c r="CO216" s="48"/>
      <c r="CP216" s="48"/>
    </row>
    <row r="217" spans="2:94" s="438" customFormat="1" ht="21" customHeight="1" x14ac:dyDescent="0.25">
      <c r="B217" s="2469"/>
      <c r="C217" s="2461"/>
      <c r="D217" s="2462"/>
      <c r="E217" s="2463"/>
      <c r="F217" s="2464"/>
      <c r="G217" s="2465"/>
      <c r="H217" s="2465"/>
      <c r="I217" s="2465"/>
      <c r="J217" s="2466"/>
      <c r="K217" s="2467"/>
      <c r="L217" s="2470"/>
      <c r="M217" s="1471" t="s">
        <v>6</v>
      </c>
      <c r="N217" s="2469"/>
      <c r="O217" s="2461"/>
      <c r="P217" s="2462"/>
      <c r="Q217" s="2463"/>
      <c r="R217" s="2464"/>
      <c r="S217" s="2464"/>
      <c r="T217" s="2464"/>
      <c r="U217" s="2465"/>
      <c r="V217" s="2466"/>
      <c r="W217" s="2467"/>
      <c r="X217" s="2470"/>
      <c r="Y217" s="1471" t="s">
        <v>6</v>
      </c>
      <c r="Z217" s="2469"/>
      <c r="AA217" s="2461"/>
      <c r="AB217" s="2462"/>
      <c r="AC217" s="2463"/>
      <c r="AD217" s="2464"/>
      <c r="AE217" s="2464"/>
      <c r="AF217" s="2464"/>
      <c r="AG217" s="2465"/>
      <c r="AH217" s="2466"/>
      <c r="AI217" s="2467"/>
      <c r="AJ217" s="2470"/>
      <c r="AK217" s="1471" t="s">
        <v>6</v>
      </c>
      <c r="AL217"/>
      <c r="AM217"/>
      <c r="AN217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4">
        <v>1</v>
      </c>
      <c r="CO217" s="48"/>
      <c r="CP217" s="48"/>
    </row>
    <row r="218" spans="2:94" s="438" customFormat="1" ht="21" customHeight="1" x14ac:dyDescent="0.25">
      <c r="B218" s="2469"/>
      <c r="C218" s="2461"/>
      <c r="D218" s="2468"/>
      <c r="E218" s="2468"/>
      <c r="F218" s="2462"/>
      <c r="G218" s="2465"/>
      <c r="H218" s="2465"/>
      <c r="I218" s="2465"/>
      <c r="J218" s="2466"/>
      <c r="K218" s="2467"/>
      <c r="L218" s="2471"/>
      <c r="M218" s="1471" t="s">
        <v>6</v>
      </c>
      <c r="N218" s="2469"/>
      <c r="O218" s="2461"/>
      <c r="P218" s="2468"/>
      <c r="Q218" s="2468"/>
      <c r="R218" s="2462"/>
      <c r="S218" s="2462"/>
      <c r="T218" s="2462"/>
      <c r="U218" s="2465"/>
      <c r="V218" s="2466"/>
      <c r="W218" s="2467"/>
      <c r="X218" s="2471"/>
      <c r="Y218" s="1471" t="s">
        <v>6</v>
      </c>
      <c r="Z218" s="2469"/>
      <c r="AA218" s="2461"/>
      <c r="AB218" s="2468"/>
      <c r="AC218" s="2468"/>
      <c r="AD218" s="2462"/>
      <c r="AE218" s="2462"/>
      <c r="AF218" s="2462"/>
      <c r="AG218" s="2465"/>
      <c r="AH218" s="2466"/>
      <c r="AI218" s="2467"/>
      <c r="AJ218" s="2471"/>
      <c r="AK218" s="1471" t="s">
        <v>6</v>
      </c>
      <c r="AL218"/>
      <c r="AM218"/>
      <c r="AN218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4">
        <v>1</v>
      </c>
      <c r="CO218" s="48"/>
      <c r="CP218" s="48"/>
    </row>
    <row r="219" spans="2:94" s="438" customFormat="1" ht="21" customHeight="1" x14ac:dyDescent="0.25">
      <c r="B219" s="2469"/>
      <c r="C219" s="2461"/>
      <c r="D219" s="2462"/>
      <c r="E219" s="2463"/>
      <c r="F219" s="2464"/>
      <c r="G219" s="2465"/>
      <c r="H219" s="2465"/>
      <c r="I219" s="2465"/>
      <c r="J219" s="2466"/>
      <c r="K219" s="2467"/>
      <c r="L219" s="2470"/>
      <c r="M219" s="1471" t="s">
        <v>6</v>
      </c>
      <c r="N219" s="2469"/>
      <c r="O219" s="2461"/>
      <c r="P219" s="2462"/>
      <c r="Q219" s="2463"/>
      <c r="R219" s="2464"/>
      <c r="S219" s="2464"/>
      <c r="T219" s="2464"/>
      <c r="U219" s="2465"/>
      <c r="V219" s="2466"/>
      <c r="W219" s="2467"/>
      <c r="X219" s="2470"/>
      <c r="Y219" s="1471" t="s">
        <v>6</v>
      </c>
      <c r="Z219" s="2469"/>
      <c r="AA219" s="2461"/>
      <c r="AB219" s="2462"/>
      <c r="AC219" s="2463"/>
      <c r="AD219" s="2464"/>
      <c r="AE219" s="2464"/>
      <c r="AF219" s="2464"/>
      <c r="AG219" s="2465"/>
      <c r="AH219" s="2466"/>
      <c r="AI219" s="2467"/>
      <c r="AJ219" s="2470"/>
      <c r="AK219" s="1471" t="s">
        <v>6</v>
      </c>
      <c r="AL219"/>
      <c r="AM219"/>
      <c r="AN219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4">
        <v>1</v>
      </c>
      <c r="CO219" s="48"/>
      <c r="CP219" s="48"/>
    </row>
    <row r="220" spans="2:94" s="438" customFormat="1" ht="21" customHeight="1" x14ac:dyDescent="0.25">
      <c r="B220" s="2469"/>
      <c r="C220" s="2461"/>
      <c r="D220" s="2468"/>
      <c r="E220" s="2468"/>
      <c r="F220" s="2462"/>
      <c r="G220" s="2465"/>
      <c r="H220" s="2465"/>
      <c r="I220" s="2465"/>
      <c r="J220" s="2466"/>
      <c r="K220" s="2467"/>
      <c r="L220" s="2471"/>
      <c r="M220" s="1471" t="s">
        <v>6</v>
      </c>
      <c r="N220" s="2469"/>
      <c r="O220" s="2461"/>
      <c r="P220" s="2468"/>
      <c r="Q220" s="2468"/>
      <c r="R220" s="2462"/>
      <c r="S220" s="2462"/>
      <c r="T220" s="2462"/>
      <c r="U220" s="2465"/>
      <c r="V220" s="2466"/>
      <c r="W220" s="2467"/>
      <c r="X220" s="2471"/>
      <c r="Y220" s="1471" t="s">
        <v>6</v>
      </c>
      <c r="Z220" s="2469"/>
      <c r="AA220" s="2461"/>
      <c r="AB220" s="2468"/>
      <c r="AC220" s="2468"/>
      <c r="AD220" s="2462"/>
      <c r="AE220" s="2462"/>
      <c r="AF220" s="2462"/>
      <c r="AG220" s="2465"/>
      <c r="AH220" s="2466"/>
      <c r="AI220" s="2467"/>
      <c r="AJ220" s="2471"/>
      <c r="AK220" s="1471" t="s">
        <v>6</v>
      </c>
      <c r="AL220"/>
      <c r="AM220"/>
      <c r="AN220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4">
        <v>1</v>
      </c>
      <c r="CO220" s="48"/>
      <c r="CP220" s="48"/>
    </row>
    <row r="221" spans="2:94" s="438" customFormat="1" ht="21" customHeight="1" x14ac:dyDescent="0.25">
      <c r="B221" s="2469"/>
      <c r="C221" s="2461"/>
      <c r="D221" s="2462"/>
      <c r="E221" s="2463"/>
      <c r="F221" s="2464"/>
      <c r="G221" s="2465"/>
      <c r="H221" s="2465"/>
      <c r="I221" s="2465"/>
      <c r="J221" s="2466"/>
      <c r="K221" s="2467"/>
      <c r="L221" s="2470"/>
      <c r="M221" s="1471" t="s">
        <v>6</v>
      </c>
      <c r="N221" s="2469"/>
      <c r="O221" s="2461"/>
      <c r="P221" s="2462"/>
      <c r="Q221" s="2463"/>
      <c r="R221" s="2464"/>
      <c r="S221" s="2464"/>
      <c r="T221" s="2464"/>
      <c r="U221" s="2465"/>
      <c r="V221" s="2466"/>
      <c r="W221" s="2467"/>
      <c r="X221" s="2470"/>
      <c r="Y221" s="1471" t="s">
        <v>6</v>
      </c>
      <c r="Z221" s="2469"/>
      <c r="AA221" s="2461"/>
      <c r="AB221" s="2462"/>
      <c r="AC221" s="2463"/>
      <c r="AD221" s="2464"/>
      <c r="AE221" s="2464"/>
      <c r="AF221" s="2464"/>
      <c r="AG221" s="2465"/>
      <c r="AH221" s="2466"/>
      <c r="AI221" s="2467"/>
      <c r="AJ221" s="2470"/>
      <c r="AK221" s="1471" t="s">
        <v>6</v>
      </c>
      <c r="AL221"/>
      <c r="AM221"/>
      <c r="AN22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4">
        <v>1</v>
      </c>
      <c r="CO221" s="48"/>
      <c r="CP221" s="48"/>
    </row>
    <row r="222" spans="2:94" s="438" customFormat="1" ht="21" customHeight="1" x14ac:dyDescent="0.25">
      <c r="B222" s="2469"/>
      <c r="C222" s="2461"/>
      <c r="D222" s="2468"/>
      <c r="E222" s="2468"/>
      <c r="F222" s="2462"/>
      <c r="G222" s="2465"/>
      <c r="H222" s="2465"/>
      <c r="I222" s="2465"/>
      <c r="J222" s="2466"/>
      <c r="K222" s="2467"/>
      <c r="L222" s="2471"/>
      <c r="M222" s="1471" t="s">
        <v>6</v>
      </c>
      <c r="N222" s="2469"/>
      <c r="O222" s="2461"/>
      <c r="P222" s="2468"/>
      <c r="Q222" s="2468"/>
      <c r="R222" s="2462"/>
      <c r="S222" s="2462"/>
      <c r="T222" s="2462"/>
      <c r="U222" s="2465"/>
      <c r="V222" s="2466"/>
      <c r="W222" s="2467"/>
      <c r="X222" s="2471"/>
      <c r="Y222" s="1471" t="s">
        <v>6</v>
      </c>
      <c r="Z222" s="2469"/>
      <c r="AA222" s="2461"/>
      <c r="AB222" s="2468"/>
      <c r="AC222" s="2468"/>
      <c r="AD222" s="2462"/>
      <c r="AE222" s="2462"/>
      <c r="AF222" s="2462"/>
      <c r="AG222" s="2465"/>
      <c r="AH222" s="2466"/>
      <c r="AI222" s="2467"/>
      <c r="AJ222" s="2471"/>
      <c r="AK222" s="1471" t="s">
        <v>6</v>
      </c>
      <c r="AL222"/>
      <c r="AM222"/>
      <c r="AN222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4">
        <v>1</v>
      </c>
      <c r="CO222" s="48"/>
      <c r="CP222" s="48"/>
    </row>
    <row r="223" spans="2:94" s="438" customFormat="1" ht="21" customHeight="1" x14ac:dyDescent="0.25">
      <c r="B223" s="2469"/>
      <c r="C223" s="2461"/>
      <c r="D223" s="2462"/>
      <c r="E223" s="2463"/>
      <c r="F223" s="2464"/>
      <c r="G223" s="2465"/>
      <c r="H223" s="2465"/>
      <c r="I223" s="2465"/>
      <c r="J223" s="2466"/>
      <c r="K223" s="2467"/>
      <c r="L223" s="2470"/>
      <c r="M223" s="1471" t="s">
        <v>6</v>
      </c>
      <c r="N223" s="2469"/>
      <c r="O223" s="2461"/>
      <c r="P223" s="2462"/>
      <c r="Q223" s="2463"/>
      <c r="R223" s="2464"/>
      <c r="S223" s="2464"/>
      <c r="T223" s="2464"/>
      <c r="U223" s="2465"/>
      <c r="V223" s="2466"/>
      <c r="W223" s="2467"/>
      <c r="X223" s="2470"/>
      <c r="Y223" s="1471" t="s">
        <v>6</v>
      </c>
      <c r="Z223" s="2469"/>
      <c r="AA223" s="2461"/>
      <c r="AB223" s="2462"/>
      <c r="AC223" s="2463"/>
      <c r="AD223" s="2464"/>
      <c r="AE223" s="2464"/>
      <c r="AF223" s="2464"/>
      <c r="AG223" s="2465"/>
      <c r="AH223" s="2466"/>
      <c r="AI223" s="2467"/>
      <c r="AJ223" s="2470"/>
      <c r="AK223" s="1471" t="s">
        <v>6</v>
      </c>
      <c r="AL223"/>
      <c r="AM223"/>
      <c r="AN223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4">
        <v>1</v>
      </c>
      <c r="CO223" s="48"/>
      <c r="CP223" s="48"/>
    </row>
    <row r="224" spans="2:94" s="438" customFormat="1" ht="21" customHeight="1" x14ac:dyDescent="0.25">
      <c r="B224" s="2469"/>
      <c r="C224" s="2461"/>
      <c r="D224" s="2468"/>
      <c r="E224" s="2468"/>
      <c r="F224" s="2462"/>
      <c r="G224" s="2465"/>
      <c r="H224" s="2465"/>
      <c r="I224" s="2465"/>
      <c r="J224" s="2466"/>
      <c r="K224" s="2467"/>
      <c r="L224" s="2471"/>
      <c r="M224" s="1471" t="s">
        <v>6</v>
      </c>
      <c r="N224" s="2469"/>
      <c r="O224" s="2461"/>
      <c r="P224" s="2468"/>
      <c r="Q224" s="2468"/>
      <c r="R224" s="2462"/>
      <c r="S224" s="2462"/>
      <c r="T224" s="2462"/>
      <c r="U224" s="2465"/>
      <c r="V224" s="2466"/>
      <c r="W224" s="2467"/>
      <c r="X224" s="2471"/>
      <c r="Y224" s="1471" t="s">
        <v>6</v>
      </c>
      <c r="Z224" s="2469"/>
      <c r="AA224" s="2461"/>
      <c r="AB224" s="2468"/>
      <c r="AC224" s="2468"/>
      <c r="AD224" s="2462"/>
      <c r="AE224" s="2462"/>
      <c r="AF224" s="2462"/>
      <c r="AG224" s="2465"/>
      <c r="AH224" s="2466"/>
      <c r="AI224" s="2467"/>
      <c r="AJ224" s="2471"/>
      <c r="AK224" s="1471" t="s">
        <v>6</v>
      </c>
      <c r="AL224"/>
      <c r="AM224"/>
      <c r="AN224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4">
        <v>1</v>
      </c>
      <c r="CO224" s="48"/>
      <c r="CP224" s="48"/>
    </row>
    <row r="225" spans="2:94" s="438" customFormat="1" ht="21" customHeight="1" x14ac:dyDescent="0.25">
      <c r="B225" s="2469"/>
      <c r="C225" s="2461"/>
      <c r="D225" s="2462"/>
      <c r="E225" s="2463"/>
      <c r="F225" s="2464"/>
      <c r="G225" s="2465"/>
      <c r="H225" s="2465"/>
      <c r="I225" s="2465"/>
      <c r="J225" s="2466"/>
      <c r="K225" s="2467"/>
      <c r="L225" s="2470"/>
      <c r="M225" s="1471" t="s">
        <v>6</v>
      </c>
      <c r="N225" s="2469"/>
      <c r="O225" s="2461"/>
      <c r="P225" s="2462"/>
      <c r="Q225" s="2463"/>
      <c r="R225" s="2464"/>
      <c r="S225" s="2464"/>
      <c r="T225" s="2464"/>
      <c r="U225" s="2465"/>
      <c r="V225" s="2466"/>
      <c r="W225" s="2467"/>
      <c r="X225" s="2470"/>
      <c r="Y225" s="1471" t="s">
        <v>6</v>
      </c>
      <c r="Z225" s="2469"/>
      <c r="AA225" s="2461"/>
      <c r="AB225" s="2462"/>
      <c r="AC225" s="2463"/>
      <c r="AD225" s="2464"/>
      <c r="AE225" s="2464"/>
      <c r="AF225" s="2464"/>
      <c r="AG225" s="2465"/>
      <c r="AH225" s="2466"/>
      <c r="AI225" s="2467"/>
      <c r="AJ225" s="2470"/>
      <c r="AK225" s="1471" t="s">
        <v>6</v>
      </c>
      <c r="AL225"/>
      <c r="AM225"/>
      <c r="AN225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4">
        <v>1</v>
      </c>
      <c r="CO225" s="48"/>
      <c r="CP225" s="48"/>
    </row>
    <row r="226" spans="2:94" s="438" customFormat="1" ht="21" customHeight="1" x14ac:dyDescent="0.25">
      <c r="B226" s="2469"/>
      <c r="C226" s="2461"/>
      <c r="D226" s="2468"/>
      <c r="E226" s="2468"/>
      <c r="F226" s="2462"/>
      <c r="G226" s="2465"/>
      <c r="H226" s="2465"/>
      <c r="I226" s="2465"/>
      <c r="J226" s="2466"/>
      <c r="K226" s="2467"/>
      <c r="L226" s="2471"/>
      <c r="M226" s="1471" t="s">
        <v>6</v>
      </c>
      <c r="N226" s="2469"/>
      <c r="O226" s="2461"/>
      <c r="P226" s="2468"/>
      <c r="Q226" s="2468"/>
      <c r="R226" s="2462"/>
      <c r="S226" s="2462"/>
      <c r="T226" s="2462"/>
      <c r="U226" s="2465"/>
      <c r="V226" s="2466"/>
      <c r="W226" s="2467"/>
      <c r="X226" s="2471"/>
      <c r="Y226" s="1471" t="s">
        <v>6</v>
      </c>
      <c r="Z226" s="2469"/>
      <c r="AA226" s="2461"/>
      <c r="AB226" s="2468"/>
      <c r="AC226" s="2468"/>
      <c r="AD226" s="2462"/>
      <c r="AE226" s="2462"/>
      <c r="AF226" s="2462"/>
      <c r="AG226" s="2465"/>
      <c r="AH226" s="2466"/>
      <c r="AI226" s="2467"/>
      <c r="AJ226" s="2471"/>
      <c r="AK226" s="1471" t="s">
        <v>6</v>
      </c>
      <c r="AL226"/>
      <c r="AM226"/>
      <c r="AN226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4">
        <v>1</v>
      </c>
      <c r="CO226" s="48"/>
      <c r="CP226" s="48"/>
    </row>
    <row r="227" spans="2:94" s="438" customFormat="1" ht="21" customHeight="1" x14ac:dyDescent="0.25">
      <c r="B227" s="2469"/>
      <c r="C227" s="2461"/>
      <c r="D227" s="2462"/>
      <c r="E227" s="2463"/>
      <c r="F227" s="2464"/>
      <c r="G227" s="2465"/>
      <c r="H227" s="2465"/>
      <c r="I227" s="2465"/>
      <c r="J227" s="2466"/>
      <c r="K227" s="2467"/>
      <c r="L227" s="2470"/>
      <c r="M227" s="1471" t="s">
        <v>6</v>
      </c>
      <c r="N227" s="2469"/>
      <c r="O227" s="2461"/>
      <c r="P227" s="2462"/>
      <c r="Q227" s="2463"/>
      <c r="R227" s="2464"/>
      <c r="S227" s="2464"/>
      <c r="T227" s="2464"/>
      <c r="U227" s="2465"/>
      <c r="V227" s="2466"/>
      <c r="W227" s="2467"/>
      <c r="X227" s="2470"/>
      <c r="Y227" s="1471" t="s">
        <v>6</v>
      </c>
      <c r="Z227" s="2469"/>
      <c r="AA227" s="2461"/>
      <c r="AB227" s="2462"/>
      <c r="AC227" s="2463"/>
      <c r="AD227" s="2464"/>
      <c r="AE227" s="2464"/>
      <c r="AF227" s="2464"/>
      <c r="AG227" s="2465"/>
      <c r="AH227" s="2466"/>
      <c r="AI227" s="2467"/>
      <c r="AJ227" s="2470"/>
      <c r="AK227" s="1471" t="s">
        <v>6</v>
      </c>
      <c r="AL227"/>
      <c r="AM227"/>
      <c r="AN227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4">
        <v>1</v>
      </c>
      <c r="CO227" s="48"/>
      <c r="CP227" s="48"/>
    </row>
    <row r="228" spans="2:94" s="438" customFormat="1" ht="21" customHeight="1" x14ac:dyDescent="0.25">
      <c r="B228" s="2469"/>
      <c r="C228" s="2461"/>
      <c r="D228" s="2468"/>
      <c r="E228" s="2468"/>
      <c r="F228" s="2462"/>
      <c r="G228" s="2465"/>
      <c r="H228" s="2465"/>
      <c r="I228" s="2465"/>
      <c r="J228" s="2466"/>
      <c r="K228" s="2467"/>
      <c r="L228" s="2471"/>
      <c r="M228" s="1471" t="s">
        <v>6</v>
      </c>
      <c r="N228" s="2469"/>
      <c r="O228" s="2461"/>
      <c r="P228" s="2468"/>
      <c r="Q228" s="2468"/>
      <c r="R228" s="2462"/>
      <c r="S228" s="2462"/>
      <c r="T228" s="2462"/>
      <c r="U228" s="2465"/>
      <c r="V228" s="2466"/>
      <c r="W228" s="2467"/>
      <c r="X228" s="2471"/>
      <c r="Y228" s="1471" t="s">
        <v>6</v>
      </c>
      <c r="Z228" s="2469"/>
      <c r="AA228" s="2461"/>
      <c r="AB228" s="2468"/>
      <c r="AC228" s="2468"/>
      <c r="AD228" s="2462"/>
      <c r="AE228" s="2462"/>
      <c r="AF228" s="2462"/>
      <c r="AG228" s="2465"/>
      <c r="AH228" s="2466"/>
      <c r="AI228" s="2467"/>
      <c r="AJ228" s="2471"/>
      <c r="AK228" s="1471" t="s">
        <v>6</v>
      </c>
      <c r="AL228"/>
      <c r="AM228"/>
      <c r="AN228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4">
        <v>1</v>
      </c>
      <c r="CO228" s="48"/>
      <c r="CP228" s="48"/>
    </row>
    <row r="229" spans="2:94" s="438" customFormat="1" ht="21" customHeight="1" x14ac:dyDescent="0.25">
      <c r="B229" s="2469"/>
      <c r="C229" s="2461"/>
      <c r="D229" s="2462"/>
      <c r="E229" s="2463"/>
      <c r="F229" s="2464"/>
      <c r="G229" s="2465"/>
      <c r="H229" s="2465"/>
      <c r="I229" s="2465"/>
      <c r="J229" s="2466"/>
      <c r="K229" s="2467"/>
      <c r="L229" s="2470"/>
      <c r="M229" s="1471" t="s">
        <v>6</v>
      </c>
      <c r="N229" s="2469"/>
      <c r="O229" s="2461"/>
      <c r="P229" s="2462"/>
      <c r="Q229" s="2463"/>
      <c r="R229" s="2464"/>
      <c r="S229" s="2464"/>
      <c r="T229" s="2464"/>
      <c r="U229" s="2465"/>
      <c r="V229" s="2466"/>
      <c r="W229" s="2467"/>
      <c r="X229" s="2470"/>
      <c r="Y229" s="1471" t="s">
        <v>6</v>
      </c>
      <c r="Z229" s="2469"/>
      <c r="AA229" s="2461"/>
      <c r="AB229" s="2462"/>
      <c r="AC229" s="2463"/>
      <c r="AD229" s="2464"/>
      <c r="AE229" s="2464"/>
      <c r="AF229" s="2464"/>
      <c r="AG229" s="2465"/>
      <c r="AH229" s="2466"/>
      <c r="AI229" s="2467"/>
      <c r="AJ229" s="2470"/>
      <c r="AK229" s="1471" t="s">
        <v>6</v>
      </c>
      <c r="AL229"/>
      <c r="AM229"/>
      <c r="AN229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4">
        <v>1</v>
      </c>
      <c r="CO229" s="48"/>
      <c r="CP229" s="48"/>
    </row>
    <row r="230" spans="2:94" s="438" customFormat="1" ht="21" customHeight="1" x14ac:dyDescent="0.25">
      <c r="B230" s="2469"/>
      <c r="C230" s="2461"/>
      <c r="D230" s="2468"/>
      <c r="E230" s="2468"/>
      <c r="F230" s="2462"/>
      <c r="G230" s="2465"/>
      <c r="H230" s="2465"/>
      <c r="I230" s="2465"/>
      <c r="J230" s="2466"/>
      <c r="K230" s="2467"/>
      <c r="L230" s="2471"/>
      <c r="M230" s="1471" t="s">
        <v>6</v>
      </c>
      <c r="N230" s="2469"/>
      <c r="O230" s="2461"/>
      <c r="P230" s="2468"/>
      <c r="Q230" s="2468"/>
      <c r="R230" s="2462"/>
      <c r="S230" s="2462"/>
      <c r="T230" s="2462"/>
      <c r="U230" s="2465"/>
      <c r="V230" s="2466"/>
      <c r="W230" s="2467"/>
      <c r="X230" s="2471"/>
      <c r="Y230" s="1471" t="s">
        <v>6</v>
      </c>
      <c r="Z230" s="2469"/>
      <c r="AA230" s="2461"/>
      <c r="AB230" s="2468"/>
      <c r="AC230" s="2468"/>
      <c r="AD230" s="2462"/>
      <c r="AE230" s="2462"/>
      <c r="AF230" s="2462"/>
      <c r="AG230" s="2465"/>
      <c r="AH230" s="2466"/>
      <c r="AI230" s="2467"/>
      <c r="AJ230" s="2471"/>
      <c r="AK230" s="1471" t="s">
        <v>6</v>
      </c>
      <c r="AL230"/>
      <c r="AM230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4">
        <v>1</v>
      </c>
      <c r="CO230" s="48"/>
      <c r="CP230" s="48"/>
    </row>
    <row r="231" spans="2:94" s="438" customFormat="1" ht="21" customHeight="1" x14ac:dyDescent="0.25">
      <c r="B231" s="2469"/>
      <c r="C231" s="2461"/>
      <c r="D231" s="2462"/>
      <c r="E231" s="2463"/>
      <c r="F231" s="2464"/>
      <c r="G231" s="2465"/>
      <c r="H231" s="2465"/>
      <c r="I231" s="2465"/>
      <c r="J231" s="2466"/>
      <c r="K231" s="2467"/>
      <c r="L231" s="2470"/>
      <c r="M231" s="1471" t="s">
        <v>6</v>
      </c>
      <c r="N231" s="2469"/>
      <c r="O231" s="2461"/>
      <c r="P231" s="2462"/>
      <c r="Q231" s="2463"/>
      <c r="R231" s="2464"/>
      <c r="S231" s="2464"/>
      <c r="T231" s="2464"/>
      <c r="U231" s="2465"/>
      <c r="V231" s="2466"/>
      <c r="W231" s="2467"/>
      <c r="X231" s="2470"/>
      <c r="Y231" s="1471" t="s">
        <v>6</v>
      </c>
      <c r="Z231" s="2469"/>
      <c r="AA231" s="2461"/>
      <c r="AB231" s="2462"/>
      <c r="AC231" s="2463"/>
      <c r="AD231" s="2464"/>
      <c r="AE231" s="2464"/>
      <c r="AF231" s="2464"/>
      <c r="AG231" s="2465"/>
      <c r="AH231" s="2466"/>
      <c r="AI231" s="2467"/>
      <c r="AJ231" s="2470"/>
      <c r="AK231" s="1471" t="s">
        <v>6</v>
      </c>
      <c r="AL231"/>
      <c r="AM2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4">
        <v>1</v>
      </c>
      <c r="CO231" s="48"/>
      <c r="CP231" s="48"/>
    </row>
    <row r="232" spans="2:94" s="438" customFormat="1" ht="21" customHeight="1" x14ac:dyDescent="0.25">
      <c r="B232" s="2469"/>
      <c r="C232" s="2461"/>
      <c r="D232" s="2468"/>
      <c r="E232" s="2468"/>
      <c r="F232" s="2462"/>
      <c r="G232" s="2465"/>
      <c r="H232" s="2465"/>
      <c r="I232" s="2465"/>
      <c r="J232" s="2466"/>
      <c r="K232" s="2467"/>
      <c r="L232" s="2471"/>
      <c r="M232" s="1471" t="s">
        <v>6</v>
      </c>
      <c r="N232" s="2469"/>
      <c r="O232" s="2461"/>
      <c r="P232" s="2468"/>
      <c r="Q232" s="2468"/>
      <c r="R232" s="2462"/>
      <c r="S232" s="2462"/>
      <c r="T232" s="2462"/>
      <c r="U232" s="2465"/>
      <c r="V232" s="2466"/>
      <c r="W232" s="2467"/>
      <c r="X232" s="2471"/>
      <c r="Y232" s="1471" t="s">
        <v>6</v>
      </c>
      <c r="Z232" s="2469"/>
      <c r="AA232" s="2461"/>
      <c r="AB232" s="2468"/>
      <c r="AC232" s="2468"/>
      <c r="AD232" s="2462"/>
      <c r="AE232" s="2462"/>
      <c r="AF232" s="2462"/>
      <c r="AG232" s="2465"/>
      <c r="AH232" s="2466"/>
      <c r="AI232" s="2467"/>
      <c r="AJ232" s="2471"/>
      <c r="AK232" s="1471" t="s">
        <v>6</v>
      </c>
      <c r="AL232"/>
      <c r="AM232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4">
        <v>1</v>
      </c>
      <c r="CO232" s="48"/>
      <c r="CP232" s="48"/>
    </row>
    <row r="233" spans="2:94" s="438" customFormat="1" ht="21" customHeight="1" x14ac:dyDescent="0.25">
      <c r="B233" s="2469"/>
      <c r="C233" s="2461"/>
      <c r="D233" s="2462"/>
      <c r="E233" s="2463"/>
      <c r="F233" s="2464"/>
      <c r="G233" s="2465"/>
      <c r="H233" s="2465"/>
      <c r="I233" s="2465"/>
      <c r="J233" s="2466"/>
      <c r="K233" s="2467"/>
      <c r="L233" s="2470"/>
      <c r="M233" s="1471" t="s">
        <v>6</v>
      </c>
      <c r="N233" s="2469"/>
      <c r="O233" s="2461"/>
      <c r="P233" s="2462"/>
      <c r="Q233" s="2463"/>
      <c r="R233" s="2464"/>
      <c r="S233" s="2464"/>
      <c r="T233" s="2464"/>
      <c r="U233" s="2465"/>
      <c r="V233" s="2466"/>
      <c r="W233" s="2467"/>
      <c r="X233" s="2470"/>
      <c r="Y233" s="1471" t="s">
        <v>6</v>
      </c>
      <c r="Z233" s="2469"/>
      <c r="AA233" s="2461"/>
      <c r="AB233" s="2462"/>
      <c r="AC233" s="2463"/>
      <c r="AD233" s="2464"/>
      <c r="AE233" s="2464"/>
      <c r="AF233" s="2464"/>
      <c r="AG233" s="2465"/>
      <c r="AH233" s="2466"/>
      <c r="AI233" s="2467"/>
      <c r="AJ233" s="2470"/>
      <c r="AK233" s="1471" t="s">
        <v>6</v>
      </c>
      <c r="AL233"/>
      <c r="AM233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4">
        <v>1</v>
      </c>
      <c r="CO233" s="48"/>
      <c r="CP233" s="48"/>
    </row>
    <row r="234" spans="2:94" s="438" customFormat="1" ht="21" customHeight="1" x14ac:dyDescent="0.25">
      <c r="B234" s="2469"/>
      <c r="C234" s="2461"/>
      <c r="D234" s="2468"/>
      <c r="E234" s="2468"/>
      <c r="F234" s="2462"/>
      <c r="G234" s="2465"/>
      <c r="H234" s="2465"/>
      <c r="I234" s="2465"/>
      <c r="J234" s="2466"/>
      <c r="K234" s="2467"/>
      <c r="L234" s="2471"/>
      <c r="M234" s="1471" t="s">
        <v>6</v>
      </c>
      <c r="N234" s="2469"/>
      <c r="O234" s="2461"/>
      <c r="P234" s="2468"/>
      <c r="Q234" s="2468"/>
      <c r="R234" s="2462"/>
      <c r="S234" s="2462"/>
      <c r="T234" s="2462"/>
      <c r="U234" s="2465"/>
      <c r="V234" s="2466"/>
      <c r="W234" s="2467"/>
      <c r="X234" s="2471"/>
      <c r="Y234" s="1471" t="s">
        <v>6</v>
      </c>
      <c r="Z234" s="2469"/>
      <c r="AA234" s="2461"/>
      <c r="AB234" s="2468"/>
      <c r="AC234" s="2468"/>
      <c r="AD234" s="2462"/>
      <c r="AE234" s="2462"/>
      <c r="AF234" s="2462"/>
      <c r="AG234" s="2465"/>
      <c r="AH234" s="2466"/>
      <c r="AI234" s="2467"/>
      <c r="AJ234" s="2471"/>
      <c r="AK234" s="1471" t="s">
        <v>6</v>
      </c>
      <c r="AL234"/>
      <c r="AM234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4">
        <v>1</v>
      </c>
      <c r="CO234" s="48"/>
      <c r="CP234" s="48"/>
    </row>
    <row r="235" spans="2:94" s="438" customFormat="1" ht="21" customHeight="1" x14ac:dyDescent="0.25">
      <c r="B235" s="2469"/>
      <c r="C235" s="2461"/>
      <c r="D235" s="2462"/>
      <c r="E235" s="2463"/>
      <c r="F235" s="2464"/>
      <c r="G235" s="2465"/>
      <c r="H235" s="2465"/>
      <c r="I235" s="2465"/>
      <c r="J235" s="2466"/>
      <c r="K235" s="2467"/>
      <c r="L235" s="2470"/>
      <c r="M235" s="1471" t="s">
        <v>6</v>
      </c>
      <c r="N235" s="2469"/>
      <c r="O235" s="2461"/>
      <c r="P235" s="2462"/>
      <c r="Q235" s="2463"/>
      <c r="R235" s="2464"/>
      <c r="S235" s="2464"/>
      <c r="T235" s="2464"/>
      <c r="U235" s="2465"/>
      <c r="V235" s="2466"/>
      <c r="W235" s="2467"/>
      <c r="X235" s="2470"/>
      <c r="Y235" s="1471" t="s">
        <v>6</v>
      </c>
      <c r="Z235" s="2469"/>
      <c r="AA235" s="2461"/>
      <c r="AB235" s="2462"/>
      <c r="AC235" s="2463"/>
      <c r="AD235" s="2464"/>
      <c r="AE235" s="2464"/>
      <c r="AF235" s="2464"/>
      <c r="AG235" s="2465"/>
      <c r="AH235" s="2466"/>
      <c r="AI235" s="2467"/>
      <c r="AJ235" s="2470"/>
      <c r="AK235" s="1471" t="s">
        <v>6</v>
      </c>
      <c r="AL235"/>
      <c r="AM235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4">
        <v>1</v>
      </c>
      <c r="CO235" s="48"/>
      <c r="CP235" s="48"/>
    </row>
    <row r="236" spans="2:94" s="438" customFormat="1" ht="21" customHeight="1" x14ac:dyDescent="0.25">
      <c r="B236" s="2469"/>
      <c r="C236" s="2461"/>
      <c r="D236" s="2468"/>
      <c r="E236" s="2468"/>
      <c r="F236" s="2462"/>
      <c r="G236" s="2465"/>
      <c r="H236" s="2465"/>
      <c r="I236" s="2465"/>
      <c r="J236" s="2466"/>
      <c r="K236" s="2467"/>
      <c r="L236" s="2471"/>
      <c r="M236" s="1471" t="s">
        <v>6</v>
      </c>
      <c r="N236" s="2469"/>
      <c r="O236" s="2461"/>
      <c r="P236" s="2468"/>
      <c r="Q236" s="2468"/>
      <c r="R236" s="2462"/>
      <c r="S236" s="2462"/>
      <c r="T236" s="2462"/>
      <c r="U236" s="2465"/>
      <c r="V236" s="2466"/>
      <c r="W236" s="2467"/>
      <c r="X236" s="2471"/>
      <c r="Y236" s="1471" t="s">
        <v>6</v>
      </c>
      <c r="Z236" s="2469"/>
      <c r="AA236" s="2461"/>
      <c r="AB236" s="2468"/>
      <c r="AC236" s="2468"/>
      <c r="AD236" s="2462"/>
      <c r="AE236" s="2462"/>
      <c r="AF236" s="2462"/>
      <c r="AG236" s="2465"/>
      <c r="AH236" s="2466"/>
      <c r="AI236" s="2467"/>
      <c r="AJ236" s="2471"/>
      <c r="AK236" s="1471" t="s">
        <v>6</v>
      </c>
      <c r="AL236"/>
      <c r="AM236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4">
        <v>1</v>
      </c>
      <c r="CO236" s="48"/>
      <c r="CP236" s="48"/>
    </row>
    <row r="237" spans="2:94" s="438" customFormat="1" ht="21" customHeight="1" x14ac:dyDescent="0.25">
      <c r="B237" s="2469"/>
      <c r="C237" s="2461"/>
      <c r="D237" s="2462"/>
      <c r="E237" s="2463"/>
      <c r="F237" s="2464"/>
      <c r="G237" s="2465"/>
      <c r="H237" s="2465"/>
      <c r="I237" s="2465"/>
      <c r="J237" s="2466"/>
      <c r="K237" s="2467"/>
      <c r="L237" s="2470"/>
      <c r="M237" s="1471" t="s">
        <v>6</v>
      </c>
      <c r="N237" s="2469"/>
      <c r="O237" s="2461"/>
      <c r="P237" s="2462"/>
      <c r="Q237" s="2463"/>
      <c r="R237" s="2464"/>
      <c r="S237" s="2464"/>
      <c r="T237" s="2464"/>
      <c r="U237" s="2465"/>
      <c r="V237" s="2466"/>
      <c r="W237" s="2467"/>
      <c r="X237" s="2470"/>
      <c r="Y237" s="1471" t="s">
        <v>6</v>
      </c>
      <c r="Z237" s="2469"/>
      <c r="AA237" s="2461"/>
      <c r="AB237" s="2462"/>
      <c r="AC237" s="2463"/>
      <c r="AD237" s="2464"/>
      <c r="AE237" s="2464"/>
      <c r="AF237" s="2464"/>
      <c r="AG237" s="2465"/>
      <c r="AH237" s="2466"/>
      <c r="AI237" s="2467"/>
      <c r="AJ237" s="2470"/>
      <c r="AK237" s="1471" t="s">
        <v>6</v>
      </c>
      <c r="AL237"/>
      <c r="AM237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4">
        <v>1</v>
      </c>
      <c r="CO237" s="48"/>
      <c r="CP237" s="48"/>
    </row>
    <row r="238" spans="2:94" s="438" customFormat="1" ht="21" customHeight="1" x14ac:dyDescent="0.25">
      <c r="B238" s="2469"/>
      <c r="C238" s="2461"/>
      <c r="D238" s="2468"/>
      <c r="E238" s="2468"/>
      <c r="F238" s="2462"/>
      <c r="G238" s="2465"/>
      <c r="H238" s="2465"/>
      <c r="I238" s="2465"/>
      <c r="J238" s="2466"/>
      <c r="K238" s="2467"/>
      <c r="L238" s="2471"/>
      <c r="M238" s="1471" t="s">
        <v>6</v>
      </c>
      <c r="N238" s="2469"/>
      <c r="O238" s="2461"/>
      <c r="P238" s="2468"/>
      <c r="Q238" s="2468"/>
      <c r="R238" s="2462"/>
      <c r="S238" s="2462"/>
      <c r="T238" s="2462"/>
      <c r="U238" s="2465"/>
      <c r="V238" s="2466"/>
      <c r="W238" s="2467"/>
      <c r="X238" s="2471"/>
      <c r="Y238" s="1471" t="s">
        <v>6</v>
      </c>
      <c r="Z238" s="2469"/>
      <c r="AA238" s="2461"/>
      <c r="AB238" s="2468"/>
      <c r="AC238" s="2468"/>
      <c r="AD238" s="2462"/>
      <c r="AE238" s="2462"/>
      <c r="AF238" s="2462"/>
      <c r="AG238" s="2465"/>
      <c r="AH238" s="2466"/>
      <c r="AI238" s="2467"/>
      <c r="AJ238" s="2471"/>
      <c r="AK238" s="1471" t="s">
        <v>6</v>
      </c>
      <c r="AL238"/>
      <c r="AM238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4">
        <v>1</v>
      </c>
      <c r="CO238" s="48"/>
      <c r="CP238" s="48"/>
    </row>
    <row r="239" spans="2:94" s="438" customFormat="1" ht="21" customHeight="1" x14ac:dyDescent="0.25">
      <c r="B239" s="2469"/>
      <c r="C239" s="2461"/>
      <c r="D239" s="2462"/>
      <c r="E239" s="2463"/>
      <c r="F239" s="2464"/>
      <c r="G239" s="2465"/>
      <c r="H239" s="2465"/>
      <c r="I239" s="2465"/>
      <c r="J239" s="2466"/>
      <c r="K239" s="2467"/>
      <c r="L239" s="2470"/>
      <c r="M239" s="1471" t="s">
        <v>6</v>
      </c>
      <c r="N239" s="2469"/>
      <c r="O239" s="2461"/>
      <c r="P239" s="2462"/>
      <c r="Q239" s="2463"/>
      <c r="R239" s="2464"/>
      <c r="S239" s="2464"/>
      <c r="T239" s="2464"/>
      <c r="U239" s="2465"/>
      <c r="V239" s="2466"/>
      <c r="W239" s="2467"/>
      <c r="X239" s="2470"/>
      <c r="Y239" s="1471" t="s">
        <v>6</v>
      </c>
      <c r="Z239" s="2469"/>
      <c r="AA239" s="2461"/>
      <c r="AB239" s="2462"/>
      <c r="AC239" s="2463"/>
      <c r="AD239" s="2464"/>
      <c r="AE239" s="2464"/>
      <c r="AF239" s="2464"/>
      <c r="AG239" s="2465"/>
      <c r="AH239" s="2466"/>
      <c r="AI239" s="2467"/>
      <c r="AJ239" s="2470"/>
      <c r="AK239" s="1471" t="s">
        <v>6</v>
      </c>
      <c r="AL239"/>
      <c r="AM239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4">
        <v>1</v>
      </c>
      <c r="CO239" s="48"/>
      <c r="CP239" s="48"/>
    </row>
    <row r="240" spans="2:94" s="438" customFormat="1" ht="21" customHeight="1" x14ac:dyDescent="0.25">
      <c r="B240" s="2469"/>
      <c r="C240" s="2461"/>
      <c r="D240" s="2468"/>
      <c r="E240" s="2468"/>
      <c r="F240" s="2462"/>
      <c r="G240" s="2465"/>
      <c r="H240" s="2465"/>
      <c r="I240" s="2465"/>
      <c r="J240" s="2466"/>
      <c r="K240" s="2467"/>
      <c r="L240" s="2471"/>
      <c r="M240" s="1471" t="s">
        <v>6</v>
      </c>
      <c r="N240" s="2469"/>
      <c r="O240" s="2461"/>
      <c r="P240" s="2468"/>
      <c r="Q240" s="2468"/>
      <c r="R240" s="2462"/>
      <c r="S240" s="2462"/>
      <c r="T240" s="2462"/>
      <c r="U240" s="2465"/>
      <c r="V240" s="2466"/>
      <c r="W240" s="2467"/>
      <c r="X240" s="2471"/>
      <c r="Y240" s="1471" t="s">
        <v>6</v>
      </c>
      <c r="Z240" s="2469"/>
      <c r="AA240" s="2461"/>
      <c r="AB240" s="2468"/>
      <c r="AC240" s="2468"/>
      <c r="AD240" s="2462"/>
      <c r="AE240" s="2462"/>
      <c r="AF240" s="2462"/>
      <c r="AG240" s="2465"/>
      <c r="AH240" s="2466"/>
      <c r="AI240" s="2467"/>
      <c r="AJ240" s="2471"/>
      <c r="AK240" s="1471" t="s">
        <v>6</v>
      </c>
      <c r="AL240"/>
      <c r="AM24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4">
        <v>1</v>
      </c>
      <c r="CO240" s="48"/>
      <c r="CP240" s="48"/>
    </row>
    <row r="241" spans="2:94" s="438" customFormat="1" ht="21" customHeight="1" x14ac:dyDescent="0.25">
      <c r="B241" s="2469"/>
      <c r="C241" s="2461"/>
      <c r="D241" s="2462"/>
      <c r="E241" s="2463"/>
      <c r="F241" s="2464"/>
      <c r="G241" s="2465"/>
      <c r="H241" s="2465"/>
      <c r="I241" s="2465"/>
      <c r="J241" s="2466"/>
      <c r="K241" s="2467"/>
      <c r="L241" s="2470"/>
      <c r="M241" s="1471" t="s">
        <v>6</v>
      </c>
      <c r="N241" s="2469"/>
      <c r="O241" s="2461"/>
      <c r="P241" s="2462"/>
      <c r="Q241" s="2463"/>
      <c r="R241" s="2464"/>
      <c r="S241" s="2464"/>
      <c r="T241" s="2464"/>
      <c r="U241" s="2465"/>
      <c r="V241" s="2466"/>
      <c r="W241" s="2467"/>
      <c r="X241" s="2470"/>
      <c r="Y241" s="1471" t="s">
        <v>6</v>
      </c>
      <c r="Z241" s="2469"/>
      <c r="AA241" s="2461"/>
      <c r="AB241" s="2462"/>
      <c r="AC241" s="2463"/>
      <c r="AD241" s="2464"/>
      <c r="AE241" s="2464"/>
      <c r="AF241" s="2464"/>
      <c r="AG241" s="2465"/>
      <c r="AH241" s="2466"/>
      <c r="AI241" s="2467"/>
      <c r="AJ241" s="2470"/>
      <c r="AK241" s="1471" t="s">
        <v>6</v>
      </c>
      <c r="AL241"/>
      <c r="AM24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4">
        <v>1</v>
      </c>
      <c r="CO241" s="48"/>
      <c r="CP241" s="48"/>
    </row>
    <row r="242" spans="2:94" s="438" customFormat="1" ht="21" customHeight="1" x14ac:dyDescent="0.25">
      <c r="B242" s="2469"/>
      <c r="C242" s="2461"/>
      <c r="D242" s="2468"/>
      <c r="E242" s="2468"/>
      <c r="F242" s="2462"/>
      <c r="G242" s="2465"/>
      <c r="H242" s="2465"/>
      <c r="I242" s="2465"/>
      <c r="J242" s="2466"/>
      <c r="K242" s="2467"/>
      <c r="L242" s="2471"/>
      <c r="M242" s="1471" t="s">
        <v>6</v>
      </c>
      <c r="N242" s="2469"/>
      <c r="O242" s="2461"/>
      <c r="P242" s="2468"/>
      <c r="Q242" s="2468"/>
      <c r="R242" s="2462"/>
      <c r="S242" s="2462"/>
      <c r="T242" s="2462"/>
      <c r="U242" s="2465"/>
      <c r="V242" s="2466"/>
      <c r="W242" s="2467"/>
      <c r="X242" s="2471"/>
      <c r="Y242" s="1471" t="s">
        <v>6</v>
      </c>
      <c r="Z242" s="2469"/>
      <c r="AA242" s="2461"/>
      <c r="AB242" s="2468"/>
      <c r="AC242" s="2468"/>
      <c r="AD242" s="2462"/>
      <c r="AE242" s="2462"/>
      <c r="AF242" s="2462"/>
      <c r="AG242" s="2465"/>
      <c r="AH242" s="2466"/>
      <c r="AI242" s="2467"/>
      <c r="AJ242" s="2471"/>
      <c r="AK242" s="1471" t="s">
        <v>6</v>
      </c>
      <c r="AL242"/>
      <c r="AM242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4">
        <v>1</v>
      </c>
      <c r="CO242" s="48"/>
      <c r="CP242" s="48"/>
    </row>
    <row r="243" spans="2:94" s="438" customFormat="1" ht="21" customHeight="1" x14ac:dyDescent="0.25">
      <c r="B243" s="2469"/>
      <c r="C243" s="2461"/>
      <c r="D243" s="2462"/>
      <c r="E243" s="2463"/>
      <c r="F243" s="2464"/>
      <c r="G243" s="2465"/>
      <c r="H243" s="2465"/>
      <c r="I243" s="2465"/>
      <c r="J243" s="2466"/>
      <c r="K243" s="2467"/>
      <c r="L243" s="2470"/>
      <c r="M243" s="1471" t="s">
        <v>6</v>
      </c>
      <c r="N243" s="2469"/>
      <c r="O243" s="2461"/>
      <c r="P243" s="2462"/>
      <c r="Q243" s="2463"/>
      <c r="R243" s="2464"/>
      <c r="S243" s="2464"/>
      <c r="T243" s="2464"/>
      <c r="U243" s="2465"/>
      <c r="V243" s="2466"/>
      <c r="W243" s="2467"/>
      <c r="X243" s="2470"/>
      <c r="Y243" s="1471" t="s">
        <v>6</v>
      </c>
      <c r="Z243" s="2469"/>
      <c r="AA243" s="2461"/>
      <c r="AB243" s="2462"/>
      <c r="AC243" s="2463"/>
      <c r="AD243" s="2464"/>
      <c r="AE243" s="2464"/>
      <c r="AF243" s="2464"/>
      <c r="AG243" s="2465"/>
      <c r="AH243" s="2466"/>
      <c r="AI243" s="2467"/>
      <c r="AJ243" s="2470"/>
      <c r="AK243" s="1471" t="s">
        <v>6</v>
      </c>
      <c r="AL243"/>
      <c r="AM243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4">
        <v>1</v>
      </c>
      <c r="CO243" s="48"/>
      <c r="CP243" s="48"/>
    </row>
    <row r="244" spans="2:94" s="438" customFormat="1" ht="21" customHeight="1" x14ac:dyDescent="0.25">
      <c r="B244" s="2469"/>
      <c r="C244" s="2461"/>
      <c r="D244" s="2468"/>
      <c r="E244" s="2468"/>
      <c r="F244" s="2462"/>
      <c r="G244" s="2465"/>
      <c r="H244" s="2465"/>
      <c r="I244" s="2465"/>
      <c r="J244" s="2466"/>
      <c r="K244" s="2467"/>
      <c r="L244" s="2471"/>
      <c r="M244" s="1471" t="s">
        <v>6</v>
      </c>
      <c r="N244" s="2469"/>
      <c r="O244" s="2461"/>
      <c r="P244" s="2468"/>
      <c r="Q244" s="2468"/>
      <c r="R244" s="2462"/>
      <c r="S244" s="2462"/>
      <c r="T244" s="2462"/>
      <c r="U244" s="2465"/>
      <c r="V244" s="2466"/>
      <c r="W244" s="2467"/>
      <c r="X244" s="2471"/>
      <c r="Y244" s="1471" t="s">
        <v>6</v>
      </c>
      <c r="Z244" s="2469"/>
      <c r="AA244" s="2461"/>
      <c r="AB244" s="2468"/>
      <c r="AC244" s="2468"/>
      <c r="AD244" s="2462"/>
      <c r="AE244" s="2462"/>
      <c r="AF244" s="2462"/>
      <c r="AG244" s="2465"/>
      <c r="AH244" s="2466"/>
      <c r="AI244" s="2467"/>
      <c r="AJ244" s="2471"/>
      <c r="AK244" s="1471" t="s">
        <v>6</v>
      </c>
      <c r="AL244"/>
      <c r="AM244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4">
        <v>1</v>
      </c>
      <c r="CO244" s="48"/>
      <c r="CP244" s="48"/>
    </row>
    <row r="245" spans="2:94" s="438" customFormat="1" ht="21" customHeight="1" x14ac:dyDescent="0.25">
      <c r="B245" s="2469"/>
      <c r="C245" s="2461"/>
      <c r="D245" s="2462"/>
      <c r="E245" s="2463"/>
      <c r="F245" s="2464"/>
      <c r="G245" s="2465"/>
      <c r="H245" s="2465"/>
      <c r="I245" s="2465"/>
      <c r="J245" s="2466"/>
      <c r="K245" s="2467"/>
      <c r="L245" s="2470"/>
      <c r="M245" s="1471" t="s">
        <v>6</v>
      </c>
      <c r="N245" s="2469"/>
      <c r="O245" s="2461"/>
      <c r="P245" s="2462"/>
      <c r="Q245" s="2463"/>
      <c r="R245" s="2464"/>
      <c r="S245" s="2464"/>
      <c r="T245" s="2464"/>
      <c r="U245" s="2465"/>
      <c r="V245" s="2466"/>
      <c r="W245" s="2467"/>
      <c r="X245" s="2470"/>
      <c r="Y245" s="1471" t="s">
        <v>6</v>
      </c>
      <c r="Z245" s="2469"/>
      <c r="AA245" s="2461"/>
      <c r="AB245" s="2462"/>
      <c r="AC245" s="2463"/>
      <c r="AD245" s="2464"/>
      <c r="AE245" s="2464"/>
      <c r="AF245" s="2464"/>
      <c r="AG245" s="2465"/>
      <c r="AH245" s="2466"/>
      <c r="AI245" s="2467"/>
      <c r="AJ245" s="2470"/>
      <c r="AK245" s="1471" t="s">
        <v>6</v>
      </c>
      <c r="AL245"/>
      <c r="AM245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4">
        <v>1</v>
      </c>
      <c r="CO245" s="48"/>
      <c r="CP245" s="48"/>
    </row>
    <row r="246" spans="2:94" s="438" customFormat="1" ht="21" customHeight="1" x14ac:dyDescent="0.25">
      <c r="B246" s="2469"/>
      <c r="C246" s="2461"/>
      <c r="D246" s="2468"/>
      <c r="E246" s="2468"/>
      <c r="F246" s="2462"/>
      <c r="G246" s="2465"/>
      <c r="H246" s="2465"/>
      <c r="I246" s="2465"/>
      <c r="J246" s="2466"/>
      <c r="K246" s="2467"/>
      <c r="L246" s="2471"/>
      <c r="M246" s="1471" t="s">
        <v>6</v>
      </c>
      <c r="N246" s="2469"/>
      <c r="O246" s="2461"/>
      <c r="P246" s="2468"/>
      <c r="Q246" s="2468"/>
      <c r="R246" s="2462"/>
      <c r="S246" s="2462"/>
      <c r="T246" s="2462"/>
      <c r="U246" s="2465"/>
      <c r="V246" s="2466"/>
      <c r="W246" s="2467"/>
      <c r="X246" s="2471"/>
      <c r="Y246" s="1471" t="s">
        <v>6</v>
      </c>
      <c r="Z246" s="2469"/>
      <c r="AA246" s="2461"/>
      <c r="AB246" s="2468"/>
      <c r="AC246" s="2468"/>
      <c r="AD246" s="2462"/>
      <c r="AE246" s="2462"/>
      <c r="AF246" s="2462"/>
      <c r="AG246" s="2465"/>
      <c r="AH246" s="2466"/>
      <c r="AI246" s="2467"/>
      <c r="AJ246" s="2471"/>
      <c r="AK246" s="1471" t="s">
        <v>6</v>
      </c>
      <c r="AL246"/>
      <c r="AM246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4">
        <v>1</v>
      </c>
      <c r="CO246" s="48"/>
      <c r="CP246" s="48"/>
    </row>
    <row r="247" spans="2:94" s="438" customFormat="1" ht="21" customHeight="1" x14ac:dyDescent="0.25">
      <c r="B247" s="2469"/>
      <c r="C247" s="2461"/>
      <c r="D247" s="2462"/>
      <c r="E247" s="2463"/>
      <c r="F247" s="2464"/>
      <c r="G247" s="2465"/>
      <c r="H247" s="2465"/>
      <c r="I247" s="2465"/>
      <c r="J247" s="2466"/>
      <c r="K247" s="2467"/>
      <c r="L247" s="2470"/>
      <c r="M247" s="1471" t="s">
        <v>6</v>
      </c>
      <c r="N247" s="2469"/>
      <c r="O247" s="2461"/>
      <c r="P247" s="2462"/>
      <c r="Q247" s="2463"/>
      <c r="R247" s="2464"/>
      <c r="S247" s="2464"/>
      <c r="T247" s="2464"/>
      <c r="U247" s="2465"/>
      <c r="V247" s="2466"/>
      <c r="W247" s="2467"/>
      <c r="X247" s="2470"/>
      <c r="Y247" s="1471" t="s">
        <v>6</v>
      </c>
      <c r="Z247" s="2469"/>
      <c r="AA247" s="2461"/>
      <c r="AB247" s="2462"/>
      <c r="AC247" s="2463"/>
      <c r="AD247" s="2464"/>
      <c r="AE247" s="2464"/>
      <c r="AF247" s="2464"/>
      <c r="AG247" s="2465"/>
      <c r="AH247" s="2466"/>
      <c r="AI247" s="2467"/>
      <c r="AJ247" s="2470"/>
      <c r="AK247" s="1471" t="s">
        <v>6</v>
      </c>
      <c r="AL247"/>
      <c r="AM247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4">
        <v>1</v>
      </c>
      <c r="CO247" s="48"/>
      <c r="CP247" s="48"/>
    </row>
    <row r="248" spans="2:94" s="438" customFormat="1" ht="21" customHeight="1" x14ac:dyDescent="0.25">
      <c r="B248" s="2469"/>
      <c r="C248" s="2461"/>
      <c r="D248" s="2468"/>
      <c r="E248" s="2468"/>
      <c r="F248" s="2462"/>
      <c r="G248" s="2465"/>
      <c r="H248" s="2465"/>
      <c r="I248" s="2465"/>
      <c r="J248" s="2466"/>
      <c r="K248" s="2467"/>
      <c r="L248" s="2471"/>
      <c r="M248" s="1471" t="s">
        <v>6</v>
      </c>
      <c r="N248" s="2469"/>
      <c r="O248" s="2461"/>
      <c r="P248" s="2468"/>
      <c r="Q248" s="2468"/>
      <c r="R248" s="2462"/>
      <c r="S248" s="2462"/>
      <c r="T248" s="2462"/>
      <c r="U248" s="2465"/>
      <c r="V248" s="2466"/>
      <c r="W248" s="2467"/>
      <c r="X248" s="2471"/>
      <c r="Y248" s="1471" t="s">
        <v>6</v>
      </c>
      <c r="Z248" s="2469"/>
      <c r="AA248" s="2461"/>
      <c r="AB248" s="2468"/>
      <c r="AC248" s="2468"/>
      <c r="AD248" s="2462"/>
      <c r="AE248" s="2462"/>
      <c r="AF248" s="2462"/>
      <c r="AG248" s="2465"/>
      <c r="AH248" s="2466"/>
      <c r="AI248" s="2467"/>
      <c r="AJ248" s="2471"/>
      <c r="AK248" s="1471" t="s">
        <v>6</v>
      </c>
      <c r="AL248"/>
      <c r="AM248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4">
        <v>1</v>
      </c>
      <c r="CO248" s="48"/>
      <c r="CP248" s="48"/>
    </row>
    <row r="249" spans="2:94" s="438" customFormat="1" ht="21" customHeight="1" x14ac:dyDescent="0.25">
      <c r="B249" s="2469"/>
      <c r="C249" s="2461"/>
      <c r="D249" s="2462"/>
      <c r="E249" s="2463"/>
      <c r="F249" s="2464"/>
      <c r="G249" s="2465"/>
      <c r="H249" s="2465"/>
      <c r="I249" s="2465"/>
      <c r="J249" s="2466"/>
      <c r="K249" s="2467"/>
      <c r="L249" s="2470"/>
      <c r="M249" s="1471" t="s">
        <v>6</v>
      </c>
      <c r="N249" s="2469"/>
      <c r="O249" s="2461"/>
      <c r="P249" s="2462"/>
      <c r="Q249" s="2463"/>
      <c r="R249" s="2464"/>
      <c r="S249" s="2464"/>
      <c r="T249" s="2464"/>
      <c r="U249" s="2465"/>
      <c r="V249" s="2466"/>
      <c r="W249" s="2467"/>
      <c r="X249" s="2470"/>
      <c r="Y249" s="1471" t="s">
        <v>6</v>
      </c>
      <c r="Z249" s="2469"/>
      <c r="AA249" s="2461"/>
      <c r="AB249" s="2462"/>
      <c r="AC249" s="2463"/>
      <c r="AD249" s="2464"/>
      <c r="AE249" s="2464"/>
      <c r="AF249" s="2464"/>
      <c r="AG249" s="2465"/>
      <c r="AH249" s="2466"/>
      <c r="AI249" s="2467"/>
      <c r="AJ249" s="2470"/>
      <c r="AK249" s="1471" t="s">
        <v>6</v>
      </c>
      <c r="AL249"/>
      <c r="AM249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4">
        <v>1</v>
      </c>
      <c r="CO249" s="48"/>
      <c r="CP249" s="48"/>
    </row>
    <row r="250" spans="2:94" s="438" customFormat="1" ht="21" customHeight="1" x14ac:dyDescent="0.25">
      <c r="B250" s="2469"/>
      <c r="C250" s="2461"/>
      <c r="D250" s="2468"/>
      <c r="E250" s="2468"/>
      <c r="F250" s="2462"/>
      <c r="G250" s="2465"/>
      <c r="H250" s="2465"/>
      <c r="I250" s="2465"/>
      <c r="J250" s="2466"/>
      <c r="K250" s="2467"/>
      <c r="L250" s="2471"/>
      <c r="M250" s="1471" t="s">
        <v>6</v>
      </c>
      <c r="N250" s="2469"/>
      <c r="O250" s="2461"/>
      <c r="P250" s="2468"/>
      <c r="Q250" s="2468"/>
      <c r="R250" s="2462"/>
      <c r="S250" s="2462"/>
      <c r="T250" s="2462"/>
      <c r="U250" s="2465"/>
      <c r="V250" s="2466"/>
      <c r="W250" s="2467"/>
      <c r="X250" s="2471"/>
      <c r="Y250" s="1471" t="s">
        <v>6</v>
      </c>
      <c r="Z250" s="2469"/>
      <c r="AA250" s="2461"/>
      <c r="AB250" s="2468"/>
      <c r="AC250" s="2468"/>
      <c r="AD250" s="2462"/>
      <c r="AE250" s="2462"/>
      <c r="AF250" s="2462"/>
      <c r="AG250" s="2465"/>
      <c r="AH250" s="2466"/>
      <c r="AI250" s="2467"/>
      <c r="AJ250" s="2471"/>
      <c r="AK250" s="1471" t="s">
        <v>6</v>
      </c>
      <c r="AL250"/>
      <c r="AM250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4">
        <v>1</v>
      </c>
      <c r="CO250" s="48"/>
      <c r="CP250" s="48"/>
    </row>
    <row r="251" spans="2:94" s="438" customFormat="1" ht="21" customHeight="1" x14ac:dyDescent="0.25">
      <c r="B251" s="2469"/>
      <c r="C251" s="2461"/>
      <c r="D251" s="2462"/>
      <c r="E251" s="2463"/>
      <c r="F251" s="2464"/>
      <c r="G251" s="2465"/>
      <c r="H251" s="2465"/>
      <c r="I251" s="2465"/>
      <c r="J251" s="2466"/>
      <c r="K251" s="2467"/>
      <c r="L251" s="2470"/>
      <c r="M251" s="1471" t="s">
        <v>6</v>
      </c>
      <c r="N251" s="2469"/>
      <c r="O251" s="2461"/>
      <c r="P251" s="2462"/>
      <c r="Q251" s="2463"/>
      <c r="R251" s="2464"/>
      <c r="S251" s="2464"/>
      <c r="T251" s="2464"/>
      <c r="U251" s="2465"/>
      <c r="V251" s="2466"/>
      <c r="W251" s="2467"/>
      <c r="X251" s="2470"/>
      <c r="Y251" s="1471" t="s">
        <v>6</v>
      </c>
      <c r="Z251" s="2469"/>
      <c r="AA251" s="2461"/>
      <c r="AB251" s="2462"/>
      <c r="AC251" s="2463"/>
      <c r="AD251" s="2464"/>
      <c r="AE251" s="2464"/>
      <c r="AF251" s="2464"/>
      <c r="AG251" s="2465"/>
      <c r="AH251" s="2466"/>
      <c r="AI251" s="2467"/>
      <c r="AJ251" s="2470"/>
      <c r="AK251" s="1471" t="s">
        <v>6</v>
      </c>
      <c r="AL251"/>
      <c r="AM25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4">
        <v>1</v>
      </c>
      <c r="CO251" s="48"/>
      <c r="CP251" s="48"/>
    </row>
    <row r="252" spans="2:94" s="438" customFormat="1" ht="21" customHeight="1" x14ac:dyDescent="0.25">
      <c r="B252" s="2469"/>
      <c r="C252" s="2461"/>
      <c r="D252" s="2468"/>
      <c r="E252" s="2468"/>
      <c r="F252" s="2462"/>
      <c r="G252" s="2465"/>
      <c r="H252" s="2465"/>
      <c r="I252" s="2465"/>
      <c r="J252" s="2466"/>
      <c r="K252" s="2467"/>
      <c r="L252" s="2471"/>
      <c r="M252" s="1471" t="s">
        <v>6</v>
      </c>
      <c r="N252" s="2469"/>
      <c r="O252" s="2461"/>
      <c r="P252" s="2468"/>
      <c r="Q252" s="2468"/>
      <c r="R252" s="2462"/>
      <c r="S252" s="2462"/>
      <c r="T252" s="2462"/>
      <c r="U252" s="2465"/>
      <c r="V252" s="2466"/>
      <c r="W252" s="2467"/>
      <c r="X252" s="2471"/>
      <c r="Y252" s="1471" t="s">
        <v>6</v>
      </c>
      <c r="Z252" s="2469"/>
      <c r="AA252" s="2461"/>
      <c r="AB252" s="2468"/>
      <c r="AC252" s="2468"/>
      <c r="AD252" s="2462"/>
      <c r="AE252" s="2462"/>
      <c r="AF252" s="2462"/>
      <c r="AG252" s="2465"/>
      <c r="AH252" s="2466"/>
      <c r="AI252" s="2467"/>
      <c r="AJ252" s="2471"/>
      <c r="AK252" s="1471" t="s">
        <v>6</v>
      </c>
      <c r="AL252"/>
      <c r="AM252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4">
        <v>1</v>
      </c>
      <c r="CO252" s="48"/>
      <c r="CP252" s="48"/>
    </row>
    <row r="253" spans="2:94" s="438" customFormat="1" ht="21" customHeight="1" x14ac:dyDescent="0.25">
      <c r="B253" s="2469"/>
      <c r="C253" s="2461"/>
      <c r="D253" s="2462"/>
      <c r="E253" s="2463"/>
      <c r="F253" s="2464"/>
      <c r="G253" s="2465"/>
      <c r="H253" s="2465"/>
      <c r="I253" s="2465"/>
      <c r="J253" s="2466"/>
      <c r="K253" s="2467"/>
      <c r="L253" s="2470"/>
      <c r="M253" s="1471" t="s">
        <v>6</v>
      </c>
      <c r="N253" s="2469"/>
      <c r="O253" s="2461"/>
      <c r="P253" s="2462"/>
      <c r="Q253" s="2463"/>
      <c r="R253" s="2464"/>
      <c r="S253" s="2464"/>
      <c r="T253" s="2464"/>
      <c r="U253" s="2465"/>
      <c r="V253" s="2466"/>
      <c r="W253" s="2467"/>
      <c r="X253" s="2470"/>
      <c r="Y253" s="1471" t="s">
        <v>6</v>
      </c>
      <c r="Z253" s="2469"/>
      <c r="AA253" s="2461"/>
      <c r="AB253" s="2462"/>
      <c r="AC253" s="2463"/>
      <c r="AD253" s="2464"/>
      <c r="AE253" s="2464"/>
      <c r="AF253" s="2464"/>
      <c r="AG253" s="2465"/>
      <c r="AH253" s="2466"/>
      <c r="AI253" s="2467"/>
      <c r="AJ253" s="2470"/>
      <c r="AK253" s="1471" t="s">
        <v>6</v>
      </c>
      <c r="AL253"/>
      <c r="AM253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4">
        <v>1</v>
      </c>
      <c r="CO253" s="48"/>
      <c r="CP253" s="48"/>
    </row>
    <row r="254" spans="2:94" s="438" customFormat="1" ht="21" customHeight="1" x14ac:dyDescent="0.25">
      <c r="B254" s="2469"/>
      <c r="C254" s="2461"/>
      <c r="D254" s="2468"/>
      <c r="E254" s="2468"/>
      <c r="F254" s="2462"/>
      <c r="G254" s="2465"/>
      <c r="H254" s="2465"/>
      <c r="I254" s="2465"/>
      <c r="J254" s="2466"/>
      <c r="K254" s="2467"/>
      <c r="L254" s="2471"/>
      <c r="M254" s="1471" t="s">
        <v>6</v>
      </c>
      <c r="N254" s="2469"/>
      <c r="O254" s="2461"/>
      <c r="P254" s="2468"/>
      <c r="Q254" s="2468"/>
      <c r="R254" s="2462"/>
      <c r="S254" s="2462"/>
      <c r="T254" s="2462"/>
      <c r="U254" s="2465"/>
      <c r="V254" s="2466"/>
      <c r="W254" s="2467"/>
      <c r="X254" s="2471"/>
      <c r="Y254" s="1471" t="s">
        <v>6</v>
      </c>
      <c r="Z254" s="2469"/>
      <c r="AA254" s="2461"/>
      <c r="AB254" s="2468"/>
      <c r="AC254" s="2468"/>
      <c r="AD254" s="2462"/>
      <c r="AE254" s="2462"/>
      <c r="AF254" s="2462"/>
      <c r="AG254" s="2465"/>
      <c r="AH254" s="2466"/>
      <c r="AI254" s="2467"/>
      <c r="AJ254" s="2471"/>
      <c r="AK254" s="1471" t="s">
        <v>6</v>
      </c>
      <c r="AL254"/>
      <c r="AM254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4">
        <v>1</v>
      </c>
      <c r="CO254" s="48"/>
      <c r="CP254" s="48"/>
    </row>
    <row r="255" spans="2:94" s="438" customFormat="1" ht="21" customHeight="1" x14ac:dyDescent="0.25">
      <c r="B255" s="2469"/>
      <c r="C255" s="2461"/>
      <c r="D255" s="2462"/>
      <c r="E255" s="2463"/>
      <c r="F255" s="2464"/>
      <c r="G255" s="2465"/>
      <c r="H255" s="2465"/>
      <c r="I255" s="2465"/>
      <c r="J255" s="2466"/>
      <c r="K255" s="2467"/>
      <c r="L255" s="2470"/>
      <c r="M255" s="1471" t="s">
        <v>6</v>
      </c>
      <c r="N255" s="2469"/>
      <c r="O255" s="2461"/>
      <c r="P255" s="2462"/>
      <c r="Q255" s="2463"/>
      <c r="R255" s="2464"/>
      <c r="S255" s="2464"/>
      <c r="T255" s="2464"/>
      <c r="U255" s="2465"/>
      <c r="V255" s="2466"/>
      <c r="W255" s="2467"/>
      <c r="X255" s="2470"/>
      <c r="Y255" s="1471" t="s">
        <v>6</v>
      </c>
      <c r="Z255" s="2469"/>
      <c r="AA255" s="2461"/>
      <c r="AB255" s="2462"/>
      <c r="AC255" s="2463"/>
      <c r="AD255" s="2464"/>
      <c r="AE255" s="2464"/>
      <c r="AF255" s="2464"/>
      <c r="AG255" s="2465"/>
      <c r="AH255" s="2466"/>
      <c r="AI255" s="2467"/>
      <c r="AJ255" s="2470"/>
      <c r="AK255" s="1471" t="s">
        <v>6</v>
      </c>
      <c r="AL255"/>
      <c r="AM255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4">
        <v>1</v>
      </c>
      <c r="CO255" s="48"/>
      <c r="CP255" s="48"/>
    </row>
    <row r="256" spans="2:94" s="438" customFormat="1" ht="21" customHeight="1" x14ac:dyDescent="0.25">
      <c r="B256" s="2469"/>
      <c r="C256" s="2461"/>
      <c r="D256" s="2468"/>
      <c r="E256" s="2468"/>
      <c r="F256" s="2462"/>
      <c r="G256" s="2465"/>
      <c r="H256" s="2465"/>
      <c r="I256" s="2465"/>
      <c r="J256" s="2466"/>
      <c r="K256" s="2467"/>
      <c r="L256" s="2471"/>
      <c r="M256" s="1471" t="s">
        <v>6</v>
      </c>
      <c r="N256" s="2469"/>
      <c r="O256" s="2461"/>
      <c r="P256" s="2468"/>
      <c r="Q256" s="2468"/>
      <c r="R256" s="2462"/>
      <c r="S256" s="2462"/>
      <c r="T256" s="2462"/>
      <c r="U256" s="2465"/>
      <c r="V256" s="2466"/>
      <c r="W256" s="2467"/>
      <c r="X256" s="2471"/>
      <c r="Y256" s="1471" t="s">
        <v>6</v>
      </c>
      <c r="Z256" s="2469"/>
      <c r="AA256" s="2461"/>
      <c r="AB256" s="2468"/>
      <c r="AC256" s="2468"/>
      <c r="AD256" s="2462"/>
      <c r="AE256" s="2462"/>
      <c r="AF256" s="2462"/>
      <c r="AG256" s="2465"/>
      <c r="AH256" s="2466"/>
      <c r="AI256" s="2467"/>
      <c r="AJ256" s="2471"/>
      <c r="AK256" s="1471" t="s">
        <v>6</v>
      </c>
      <c r="AL256"/>
      <c r="AM256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4">
        <v>1</v>
      </c>
      <c r="CO256" s="48"/>
      <c r="CP256" s="48"/>
    </row>
    <row r="257" spans="2:94" s="438" customFormat="1" ht="21" customHeight="1" x14ac:dyDescent="0.25">
      <c r="B257" s="2469"/>
      <c r="C257" s="2461"/>
      <c r="D257" s="2462"/>
      <c r="E257" s="2463"/>
      <c r="F257" s="2464"/>
      <c r="G257" s="2465"/>
      <c r="H257" s="2465"/>
      <c r="I257" s="2465"/>
      <c r="J257" s="2466"/>
      <c r="K257" s="2467"/>
      <c r="L257" s="2470"/>
      <c r="M257" s="1471" t="s">
        <v>6</v>
      </c>
      <c r="N257" s="2469"/>
      <c r="O257" s="2461"/>
      <c r="P257" s="2462"/>
      <c r="Q257" s="2463"/>
      <c r="R257" s="2464"/>
      <c r="S257" s="2464"/>
      <c r="T257" s="2464"/>
      <c r="U257" s="2465"/>
      <c r="V257" s="2466"/>
      <c r="W257" s="2467"/>
      <c r="X257" s="2470"/>
      <c r="Y257" s="1471" t="s">
        <v>6</v>
      </c>
      <c r="Z257" s="2469"/>
      <c r="AA257" s="2461"/>
      <c r="AB257" s="2462"/>
      <c r="AC257" s="2463"/>
      <c r="AD257" s="2464"/>
      <c r="AE257" s="2464"/>
      <c r="AF257" s="2464"/>
      <c r="AG257" s="2465"/>
      <c r="AH257" s="2466"/>
      <c r="AI257" s="2467"/>
      <c r="AJ257" s="2470"/>
      <c r="AK257" s="1471" t="s">
        <v>6</v>
      </c>
      <c r="AL257"/>
      <c r="AM257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4">
        <v>1</v>
      </c>
      <c r="CO257" s="48"/>
      <c r="CP257" s="48"/>
    </row>
    <row r="258" spans="2:94" s="438" customFormat="1" ht="21" customHeight="1" x14ac:dyDescent="0.25">
      <c r="B258" s="2469"/>
      <c r="C258" s="2461"/>
      <c r="D258" s="2468"/>
      <c r="E258" s="2468"/>
      <c r="F258" s="2462"/>
      <c r="G258" s="2465"/>
      <c r="H258" s="2465"/>
      <c r="I258" s="2465"/>
      <c r="J258" s="2466"/>
      <c r="K258" s="2467"/>
      <c r="L258" s="2471"/>
      <c r="M258" s="1471" t="s">
        <v>6</v>
      </c>
      <c r="N258" s="2469"/>
      <c r="O258" s="2461"/>
      <c r="P258" s="2468"/>
      <c r="Q258" s="2468"/>
      <c r="R258" s="2462"/>
      <c r="S258" s="2462"/>
      <c r="T258" s="2462"/>
      <c r="U258" s="2465"/>
      <c r="V258" s="2466"/>
      <c r="W258" s="2467"/>
      <c r="X258" s="2471"/>
      <c r="Y258" s="1471" t="s">
        <v>6</v>
      </c>
      <c r="Z258" s="2469"/>
      <c r="AA258" s="2461"/>
      <c r="AB258" s="2468"/>
      <c r="AC258" s="2468"/>
      <c r="AD258" s="2462"/>
      <c r="AE258" s="2462"/>
      <c r="AF258" s="2462"/>
      <c r="AG258" s="2465"/>
      <c r="AH258" s="2466"/>
      <c r="AI258" s="2467"/>
      <c r="AJ258" s="2471"/>
      <c r="AK258" s="1471" t="s">
        <v>6</v>
      </c>
      <c r="AL258"/>
      <c r="AM258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4">
        <v>1</v>
      </c>
      <c r="CO258" s="48"/>
      <c r="CP258" s="48"/>
    </row>
    <row r="259" spans="2:94" s="438" customFormat="1" ht="21" customHeight="1" x14ac:dyDescent="0.25">
      <c r="B259" s="2469"/>
      <c r="C259" s="2461"/>
      <c r="D259" s="2462"/>
      <c r="E259" s="2463"/>
      <c r="F259" s="2464"/>
      <c r="G259" s="2465"/>
      <c r="H259" s="2465"/>
      <c r="I259" s="2465"/>
      <c r="J259" s="2466"/>
      <c r="K259" s="2467"/>
      <c r="L259" s="2470"/>
      <c r="M259" s="1471" t="s">
        <v>6</v>
      </c>
      <c r="N259" s="2469"/>
      <c r="O259" s="2461"/>
      <c r="P259" s="2462"/>
      <c r="Q259" s="2463"/>
      <c r="R259" s="2464"/>
      <c r="S259" s="2464"/>
      <c r="T259" s="2464"/>
      <c r="U259" s="2465"/>
      <c r="V259" s="2466"/>
      <c r="W259" s="2467"/>
      <c r="X259" s="2470"/>
      <c r="Y259" s="1471" t="s">
        <v>6</v>
      </c>
      <c r="Z259" s="2469"/>
      <c r="AA259" s="2461"/>
      <c r="AB259" s="2462"/>
      <c r="AC259" s="2463"/>
      <c r="AD259" s="2464"/>
      <c r="AE259" s="2464"/>
      <c r="AF259" s="2464"/>
      <c r="AG259" s="2465"/>
      <c r="AH259" s="2466"/>
      <c r="AI259" s="2467"/>
      <c r="AJ259" s="2470"/>
      <c r="AK259" s="1471" t="s">
        <v>6</v>
      </c>
      <c r="AL259"/>
      <c r="AM259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4">
        <v>1</v>
      </c>
      <c r="CO259" s="48"/>
      <c r="CP259" s="48"/>
    </row>
    <row r="260" spans="2:94" s="438" customFormat="1" ht="21" customHeight="1" x14ac:dyDescent="0.25">
      <c r="B260" s="2469"/>
      <c r="C260" s="2461"/>
      <c r="D260" s="2468"/>
      <c r="E260" s="2468"/>
      <c r="F260" s="2462"/>
      <c r="G260" s="2465"/>
      <c r="H260" s="2465"/>
      <c r="I260" s="2465"/>
      <c r="J260" s="2466"/>
      <c r="K260" s="2467"/>
      <c r="L260" s="2471"/>
      <c r="M260" s="1471" t="s">
        <v>6</v>
      </c>
      <c r="N260" s="2469"/>
      <c r="O260" s="2461"/>
      <c r="P260" s="2468"/>
      <c r="Q260" s="2468"/>
      <c r="R260" s="2462"/>
      <c r="S260" s="2462"/>
      <c r="T260" s="2462"/>
      <c r="U260" s="2465"/>
      <c r="V260" s="2466"/>
      <c r="W260" s="2467"/>
      <c r="X260" s="2471"/>
      <c r="Y260" s="1471" t="s">
        <v>6</v>
      </c>
      <c r="Z260" s="2469"/>
      <c r="AA260" s="2461"/>
      <c r="AB260" s="2468"/>
      <c r="AC260" s="2468"/>
      <c r="AD260" s="2462"/>
      <c r="AE260" s="2462"/>
      <c r="AF260" s="2462"/>
      <c r="AG260" s="2465"/>
      <c r="AH260" s="2466"/>
      <c r="AI260" s="2467"/>
      <c r="AJ260" s="2471"/>
      <c r="AK260" s="1471" t="s">
        <v>6</v>
      </c>
      <c r="AL260"/>
      <c r="AM260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4">
        <v>1</v>
      </c>
      <c r="CO260" s="48"/>
      <c r="CP260" s="48"/>
    </row>
    <row r="261" spans="2:94" s="438" customFormat="1" ht="21" customHeight="1" x14ac:dyDescent="0.25">
      <c r="B261" s="2469"/>
      <c r="C261" s="2461"/>
      <c r="D261" s="2462"/>
      <c r="E261" s="2463"/>
      <c r="F261" s="2464"/>
      <c r="G261" s="2465"/>
      <c r="H261" s="2465"/>
      <c r="I261" s="2465"/>
      <c r="J261" s="2466"/>
      <c r="K261" s="2467"/>
      <c r="L261" s="2470"/>
      <c r="M261" s="1471" t="s">
        <v>6</v>
      </c>
      <c r="N261" s="2469"/>
      <c r="O261" s="2461"/>
      <c r="P261" s="2462"/>
      <c r="Q261" s="2463"/>
      <c r="R261" s="2464"/>
      <c r="S261" s="2464"/>
      <c r="T261" s="2464"/>
      <c r="U261" s="2465"/>
      <c r="V261" s="2466"/>
      <c r="W261" s="2467"/>
      <c r="X261" s="2470"/>
      <c r="Y261" s="1471" t="s">
        <v>6</v>
      </c>
      <c r="Z261" s="2469"/>
      <c r="AA261" s="2461"/>
      <c r="AB261" s="2462"/>
      <c r="AC261" s="2463"/>
      <c r="AD261" s="2464"/>
      <c r="AE261" s="2464"/>
      <c r="AF261" s="2464"/>
      <c r="AG261" s="2465"/>
      <c r="AH261" s="2466"/>
      <c r="AI261" s="2467"/>
      <c r="AJ261" s="2470"/>
      <c r="AK261" s="1471" t="s">
        <v>6</v>
      </c>
      <c r="AL261"/>
      <c r="AM26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4">
        <v>1</v>
      </c>
      <c r="CO261" s="48"/>
      <c r="CP261" s="48"/>
    </row>
    <row r="262" spans="2:94" s="438" customFormat="1" ht="21" customHeight="1" x14ac:dyDescent="0.25">
      <c r="B262" s="2469"/>
      <c r="C262" s="2461"/>
      <c r="D262" s="2468"/>
      <c r="E262" s="2468"/>
      <c r="F262" s="2462"/>
      <c r="G262" s="2465"/>
      <c r="H262" s="2465"/>
      <c r="I262" s="2465"/>
      <c r="J262" s="2466"/>
      <c r="K262" s="2467"/>
      <c r="L262" s="2471"/>
      <c r="M262" s="1471" t="s">
        <v>6</v>
      </c>
      <c r="N262" s="2469"/>
      <c r="O262" s="2461"/>
      <c r="P262" s="2468"/>
      <c r="Q262" s="2468"/>
      <c r="R262" s="2462"/>
      <c r="S262" s="2462"/>
      <c r="T262" s="2462"/>
      <c r="U262" s="2465"/>
      <c r="V262" s="2466"/>
      <c r="W262" s="2467"/>
      <c r="X262" s="2471"/>
      <c r="Y262" s="1471" t="s">
        <v>6</v>
      </c>
      <c r="Z262" s="2469"/>
      <c r="AA262" s="2461"/>
      <c r="AB262" s="2468"/>
      <c r="AC262" s="2468"/>
      <c r="AD262" s="2462"/>
      <c r="AE262" s="2462"/>
      <c r="AF262" s="2462"/>
      <c r="AG262" s="2465"/>
      <c r="AH262" s="2466"/>
      <c r="AI262" s="2467"/>
      <c r="AJ262" s="2471"/>
      <c r="AK262" s="1471" t="s">
        <v>6</v>
      </c>
      <c r="AL262"/>
      <c r="AM262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4">
        <v>1</v>
      </c>
      <c r="CO262" s="48"/>
      <c r="CP262" s="48"/>
    </row>
    <row r="263" spans="2:94" s="438" customFormat="1" ht="21" customHeight="1" x14ac:dyDescent="0.25">
      <c r="B263" s="2469"/>
      <c r="C263" s="2461"/>
      <c r="D263" s="2462"/>
      <c r="E263" s="2463"/>
      <c r="F263" s="2464"/>
      <c r="G263" s="2465"/>
      <c r="H263" s="2465"/>
      <c r="I263" s="2465"/>
      <c r="J263" s="2466"/>
      <c r="K263" s="2467"/>
      <c r="L263" s="2470"/>
      <c r="M263" s="1471" t="s">
        <v>6</v>
      </c>
      <c r="N263" s="2469"/>
      <c r="O263" s="2461"/>
      <c r="P263" s="2462"/>
      <c r="Q263" s="2463"/>
      <c r="R263" s="2464"/>
      <c r="S263" s="2464"/>
      <c r="T263" s="2464"/>
      <c r="U263" s="2465"/>
      <c r="V263" s="2466"/>
      <c r="W263" s="2467"/>
      <c r="X263" s="2470"/>
      <c r="Y263" s="1471" t="s">
        <v>6</v>
      </c>
      <c r="Z263" s="2469"/>
      <c r="AA263" s="2461"/>
      <c r="AB263" s="2462"/>
      <c r="AC263" s="2463"/>
      <c r="AD263" s="2464"/>
      <c r="AE263" s="2464"/>
      <c r="AF263" s="2464"/>
      <c r="AG263" s="2465"/>
      <c r="AH263" s="2466"/>
      <c r="AI263" s="2467"/>
      <c r="AJ263" s="2470"/>
      <c r="AK263" s="1471" t="s">
        <v>6</v>
      </c>
      <c r="AL263"/>
      <c r="AM263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4">
        <v>1</v>
      </c>
      <c r="CO263" s="48"/>
      <c r="CP263" s="48"/>
    </row>
    <row r="264" spans="2:94" s="438" customFormat="1" ht="21" customHeight="1" x14ac:dyDescent="0.25">
      <c r="B264" s="2469"/>
      <c r="C264" s="2461"/>
      <c r="D264" s="2468"/>
      <c r="E264" s="2468"/>
      <c r="F264" s="2462"/>
      <c r="G264" s="2465"/>
      <c r="H264" s="2465"/>
      <c r="I264" s="2465"/>
      <c r="J264" s="2466"/>
      <c r="K264" s="2467"/>
      <c r="L264" s="2471"/>
      <c r="M264" s="1471" t="s">
        <v>6</v>
      </c>
      <c r="N264" s="2469"/>
      <c r="O264" s="2461"/>
      <c r="P264" s="2468"/>
      <c r="Q264" s="2468"/>
      <c r="R264" s="2462"/>
      <c r="S264" s="2462"/>
      <c r="T264" s="2462"/>
      <c r="U264" s="2465"/>
      <c r="V264" s="2466"/>
      <c r="W264" s="2467"/>
      <c r="X264" s="2471"/>
      <c r="Y264" s="1471" t="s">
        <v>6</v>
      </c>
      <c r="Z264" s="2469"/>
      <c r="AA264" s="2461"/>
      <c r="AB264" s="2468"/>
      <c r="AC264" s="2468"/>
      <c r="AD264" s="2462"/>
      <c r="AE264" s="2462"/>
      <c r="AF264" s="2462"/>
      <c r="AG264" s="2465"/>
      <c r="AH264" s="2466"/>
      <c r="AI264" s="2467"/>
      <c r="AJ264" s="2471"/>
      <c r="AK264" s="1471" t="s">
        <v>6</v>
      </c>
      <c r="AL264"/>
      <c r="AM264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4">
        <v>1</v>
      </c>
      <c r="CO264" s="48"/>
      <c r="CP264" s="48"/>
    </row>
    <row r="265" spans="2:94" s="438" customFormat="1" ht="21" customHeight="1" x14ac:dyDescent="0.25">
      <c r="B265" s="2469"/>
      <c r="C265" s="2461"/>
      <c r="D265" s="2462"/>
      <c r="E265" s="2463"/>
      <c r="F265" s="2464"/>
      <c r="G265" s="2465"/>
      <c r="H265" s="2465"/>
      <c r="I265" s="2465"/>
      <c r="J265" s="2466"/>
      <c r="K265" s="2467"/>
      <c r="L265" s="2470"/>
      <c r="M265" s="1471" t="s">
        <v>6</v>
      </c>
      <c r="N265" s="2469"/>
      <c r="O265" s="2461"/>
      <c r="P265" s="2462"/>
      <c r="Q265" s="2463"/>
      <c r="R265" s="2464"/>
      <c r="S265" s="2464"/>
      <c r="T265" s="2464"/>
      <c r="U265" s="2465"/>
      <c r="V265" s="2466"/>
      <c r="W265" s="2467"/>
      <c r="X265" s="2470"/>
      <c r="Y265" s="1471" t="s">
        <v>6</v>
      </c>
      <c r="Z265" s="2469"/>
      <c r="AA265" s="2461"/>
      <c r="AB265" s="2462"/>
      <c r="AC265" s="2463"/>
      <c r="AD265" s="2464"/>
      <c r="AE265" s="2464"/>
      <c r="AF265" s="2464"/>
      <c r="AG265" s="2465"/>
      <c r="AH265" s="2466"/>
      <c r="AI265" s="2467"/>
      <c r="AJ265" s="2470"/>
      <c r="AK265" s="1471" t="s">
        <v>6</v>
      </c>
      <c r="AL265"/>
      <c r="AM265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4">
        <v>1</v>
      </c>
      <c r="CO265" s="48"/>
      <c r="CP265" s="48"/>
    </row>
    <row r="266" spans="2:94" s="438" customFormat="1" ht="21" customHeight="1" x14ac:dyDescent="0.25">
      <c r="B266" s="2469"/>
      <c r="C266" s="2461"/>
      <c r="D266" s="2468"/>
      <c r="E266" s="2468"/>
      <c r="F266" s="2462"/>
      <c r="G266" s="2465"/>
      <c r="H266" s="2465"/>
      <c r="I266" s="2465"/>
      <c r="J266" s="2466"/>
      <c r="K266" s="2467"/>
      <c r="L266" s="2471"/>
      <c r="M266" s="1471" t="s">
        <v>6</v>
      </c>
      <c r="N266" s="2469"/>
      <c r="O266" s="2461"/>
      <c r="P266" s="2468"/>
      <c r="Q266" s="2468"/>
      <c r="R266" s="2462"/>
      <c r="S266" s="2462"/>
      <c r="T266" s="2462"/>
      <c r="U266" s="2465"/>
      <c r="V266" s="2466"/>
      <c r="W266" s="2467"/>
      <c r="X266" s="2471"/>
      <c r="Y266" s="1471" t="s">
        <v>6</v>
      </c>
      <c r="Z266" s="2469"/>
      <c r="AA266" s="2461"/>
      <c r="AB266" s="2468"/>
      <c r="AC266" s="2468"/>
      <c r="AD266" s="2462"/>
      <c r="AE266" s="2462"/>
      <c r="AF266" s="2462"/>
      <c r="AG266" s="2465"/>
      <c r="AH266" s="2466"/>
      <c r="AI266" s="2467"/>
      <c r="AJ266" s="2471"/>
      <c r="AK266" s="1471" t="s">
        <v>6</v>
      </c>
      <c r="AL266"/>
      <c r="AM266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4">
        <v>1</v>
      </c>
      <c r="CO266" s="48"/>
      <c r="CP266" s="48"/>
    </row>
    <row r="267" spans="2:94" s="438" customFormat="1" ht="21" customHeight="1" x14ac:dyDescent="0.25">
      <c r="B267" s="2469"/>
      <c r="C267" s="2461"/>
      <c r="D267" s="2462"/>
      <c r="E267" s="2463"/>
      <c r="F267" s="2464"/>
      <c r="G267" s="2465"/>
      <c r="H267" s="2465"/>
      <c r="I267" s="2465"/>
      <c r="J267" s="2466"/>
      <c r="K267" s="2467"/>
      <c r="L267" s="2470"/>
      <c r="M267" s="1471" t="s">
        <v>6</v>
      </c>
      <c r="N267" s="2469"/>
      <c r="O267" s="2461"/>
      <c r="P267" s="2462"/>
      <c r="Q267" s="2463"/>
      <c r="R267" s="2464"/>
      <c r="S267" s="2464"/>
      <c r="T267" s="2464"/>
      <c r="U267" s="2465"/>
      <c r="V267" s="2466"/>
      <c r="W267" s="2467"/>
      <c r="X267" s="2470"/>
      <c r="Y267" s="1471" t="s">
        <v>6</v>
      </c>
      <c r="Z267" s="2469"/>
      <c r="AA267" s="2461"/>
      <c r="AB267" s="2462"/>
      <c r="AC267" s="2463"/>
      <c r="AD267" s="2464"/>
      <c r="AE267" s="2464"/>
      <c r="AF267" s="2464"/>
      <c r="AG267" s="2465"/>
      <c r="AH267" s="2466"/>
      <c r="AI267" s="2467"/>
      <c r="AJ267" s="2470"/>
      <c r="AK267" s="1471" t="s">
        <v>6</v>
      </c>
      <c r="AL267"/>
      <c r="AM267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4">
        <v>1</v>
      </c>
      <c r="CO267" s="48"/>
      <c r="CP267" s="48"/>
    </row>
    <row r="268" spans="2:94" s="438" customFormat="1" ht="21" customHeight="1" x14ac:dyDescent="0.25">
      <c r="B268" s="2469"/>
      <c r="C268" s="2461"/>
      <c r="D268" s="2468"/>
      <c r="E268" s="2468"/>
      <c r="F268" s="2462"/>
      <c r="G268" s="2465"/>
      <c r="H268" s="2465"/>
      <c r="I268" s="2465"/>
      <c r="J268" s="2466"/>
      <c r="K268" s="2467"/>
      <c r="L268" s="2471"/>
      <c r="M268" s="1471" t="s">
        <v>6</v>
      </c>
      <c r="N268" s="2469"/>
      <c r="O268" s="2461"/>
      <c r="P268" s="2468"/>
      <c r="Q268" s="2468"/>
      <c r="R268" s="2462"/>
      <c r="S268" s="2462"/>
      <c r="T268" s="2462"/>
      <c r="U268" s="2465"/>
      <c r="V268" s="2466"/>
      <c r="W268" s="2467"/>
      <c r="X268" s="2471"/>
      <c r="Y268" s="1471" t="s">
        <v>6</v>
      </c>
      <c r="Z268" s="2469"/>
      <c r="AA268" s="2461"/>
      <c r="AB268" s="2468"/>
      <c r="AC268" s="2468"/>
      <c r="AD268" s="2462"/>
      <c r="AE268" s="2462"/>
      <c r="AF268" s="2462"/>
      <c r="AG268" s="2465"/>
      <c r="AH268" s="2466"/>
      <c r="AI268" s="2467"/>
      <c r="AJ268" s="2471"/>
      <c r="AK268" s="1471" t="s">
        <v>6</v>
      </c>
      <c r="AL268"/>
      <c r="AM268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4">
        <v>1</v>
      </c>
      <c r="CO268" s="48"/>
      <c r="CP268" s="48"/>
    </row>
    <row r="269" spans="2:94" s="438" customFormat="1" ht="21" customHeight="1" x14ac:dyDescent="0.25">
      <c r="B269" s="2469"/>
      <c r="C269" s="2461"/>
      <c r="D269" s="2462"/>
      <c r="E269" s="2463"/>
      <c r="F269" s="2464"/>
      <c r="G269" s="2465"/>
      <c r="H269" s="2465"/>
      <c r="I269" s="2465"/>
      <c r="J269" s="2466"/>
      <c r="K269" s="2467"/>
      <c r="L269" s="2470"/>
      <c r="M269" s="1471" t="s">
        <v>6</v>
      </c>
      <c r="N269" s="2469"/>
      <c r="O269" s="2461"/>
      <c r="P269" s="2462"/>
      <c r="Q269" s="2463"/>
      <c r="R269" s="2464"/>
      <c r="S269" s="2464"/>
      <c r="T269" s="2464"/>
      <c r="U269" s="2465"/>
      <c r="V269" s="2466"/>
      <c r="W269" s="2467"/>
      <c r="X269" s="2470"/>
      <c r="Y269" s="1471" t="s">
        <v>6</v>
      </c>
      <c r="Z269" s="2469"/>
      <c r="AA269" s="2461"/>
      <c r="AB269" s="2462"/>
      <c r="AC269" s="2463"/>
      <c r="AD269" s="2464"/>
      <c r="AE269" s="2464"/>
      <c r="AF269" s="2464"/>
      <c r="AG269" s="2465"/>
      <c r="AH269" s="2466"/>
      <c r="AI269" s="2467"/>
      <c r="AJ269" s="2470"/>
      <c r="AK269" s="1471" t="s">
        <v>6</v>
      </c>
      <c r="AL269"/>
      <c r="AM269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4">
        <v>1</v>
      </c>
      <c r="CO269" s="48"/>
      <c r="CP269" s="48"/>
    </row>
    <row r="270" spans="2:94" s="438" customFormat="1" ht="21" customHeight="1" x14ac:dyDescent="0.25">
      <c r="B270" s="2469"/>
      <c r="C270" s="2461"/>
      <c r="D270" s="2468"/>
      <c r="E270" s="2468"/>
      <c r="F270" s="2462"/>
      <c r="G270" s="2465"/>
      <c r="H270" s="2465"/>
      <c r="I270" s="2465"/>
      <c r="J270" s="2466"/>
      <c r="K270" s="2467"/>
      <c r="L270" s="2471"/>
      <c r="M270" s="1471" t="s">
        <v>6</v>
      </c>
      <c r="N270" s="2469"/>
      <c r="O270" s="2461"/>
      <c r="P270" s="2468"/>
      <c r="Q270" s="2468"/>
      <c r="R270" s="2462"/>
      <c r="S270" s="2462"/>
      <c r="T270" s="2462"/>
      <c r="U270" s="2465"/>
      <c r="V270" s="2466"/>
      <c r="W270" s="2467"/>
      <c r="X270" s="2471"/>
      <c r="Y270" s="1471" t="s">
        <v>6</v>
      </c>
      <c r="Z270" s="2469"/>
      <c r="AA270" s="2461"/>
      <c r="AB270" s="2468"/>
      <c r="AC270" s="2468"/>
      <c r="AD270" s="2462"/>
      <c r="AE270" s="2462"/>
      <c r="AF270" s="2462"/>
      <c r="AG270" s="2465"/>
      <c r="AH270" s="2466"/>
      <c r="AI270" s="2467"/>
      <c r="AJ270" s="2471"/>
      <c r="AK270" s="1471" t="s">
        <v>6</v>
      </c>
      <c r="AL270"/>
      <c r="AM270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4">
        <v>1</v>
      </c>
      <c r="CO270" s="48"/>
      <c r="CP270" s="48"/>
    </row>
    <row r="271" spans="2:94" s="438" customFormat="1" ht="21" customHeight="1" x14ac:dyDescent="0.25">
      <c r="B271" s="2469"/>
      <c r="C271" s="2461"/>
      <c r="D271" s="2462"/>
      <c r="E271" s="2463"/>
      <c r="F271" s="2464"/>
      <c r="G271" s="2465"/>
      <c r="H271" s="2465"/>
      <c r="I271" s="2465"/>
      <c r="J271" s="2466"/>
      <c r="K271" s="2467"/>
      <c r="L271" s="2470"/>
      <c r="M271" s="1471" t="s">
        <v>6</v>
      </c>
      <c r="N271" s="2469"/>
      <c r="O271" s="2461"/>
      <c r="P271" s="2462"/>
      <c r="Q271" s="2463"/>
      <c r="R271" s="2464"/>
      <c r="S271" s="2464"/>
      <c r="T271" s="2464"/>
      <c r="U271" s="2465"/>
      <c r="V271" s="2466"/>
      <c r="W271" s="2467"/>
      <c r="X271" s="2470"/>
      <c r="Y271" s="1471" t="s">
        <v>6</v>
      </c>
      <c r="Z271" s="2469"/>
      <c r="AA271" s="2461"/>
      <c r="AB271" s="2462"/>
      <c r="AC271" s="2463"/>
      <c r="AD271" s="2464"/>
      <c r="AE271" s="2464"/>
      <c r="AF271" s="2464"/>
      <c r="AG271" s="2465"/>
      <c r="AH271" s="2466"/>
      <c r="AI271" s="2467"/>
      <c r="AJ271" s="2470"/>
      <c r="AK271" s="1471" t="s">
        <v>6</v>
      </c>
      <c r="AL271"/>
      <c r="AM27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4">
        <v>1</v>
      </c>
      <c r="CO271" s="48"/>
      <c r="CP271" s="48"/>
    </row>
    <row r="272" spans="2:94" s="438" customFormat="1" ht="21" customHeight="1" x14ac:dyDescent="0.25">
      <c r="B272" s="2469"/>
      <c r="C272" s="2461"/>
      <c r="D272" s="2468"/>
      <c r="E272" s="2468"/>
      <c r="F272" s="2462"/>
      <c r="G272" s="2465"/>
      <c r="H272" s="2465"/>
      <c r="I272" s="2465"/>
      <c r="J272" s="2466"/>
      <c r="K272" s="2467"/>
      <c r="L272" s="2471"/>
      <c r="M272" s="1471" t="s">
        <v>6</v>
      </c>
      <c r="N272" s="2469"/>
      <c r="O272" s="2461"/>
      <c r="P272" s="2468"/>
      <c r="Q272" s="2468"/>
      <c r="R272" s="2462"/>
      <c r="S272" s="2462"/>
      <c r="T272" s="2462"/>
      <c r="U272" s="2465"/>
      <c r="V272" s="2466"/>
      <c r="W272" s="2467"/>
      <c r="X272" s="2471"/>
      <c r="Y272" s="1471" t="s">
        <v>6</v>
      </c>
      <c r="Z272" s="2469"/>
      <c r="AA272" s="2461"/>
      <c r="AB272" s="2468"/>
      <c r="AC272" s="2468"/>
      <c r="AD272" s="2462"/>
      <c r="AE272" s="2462"/>
      <c r="AF272" s="2462"/>
      <c r="AG272" s="2465"/>
      <c r="AH272" s="2466"/>
      <c r="AI272" s="2467"/>
      <c r="AJ272" s="2471"/>
      <c r="AK272" s="1471" t="s">
        <v>6</v>
      </c>
      <c r="AL272"/>
      <c r="AM272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4">
        <v>1</v>
      </c>
      <c r="CO272" s="48"/>
      <c r="CP272" s="48"/>
    </row>
    <row r="273" spans="2:94" s="438" customFormat="1" ht="21" customHeight="1" x14ac:dyDescent="0.25">
      <c r="B273" s="2469"/>
      <c r="C273" s="2461"/>
      <c r="D273" s="2462"/>
      <c r="E273" s="2463"/>
      <c r="F273" s="2464"/>
      <c r="G273" s="2465"/>
      <c r="H273" s="2465"/>
      <c r="I273" s="2465"/>
      <c r="J273" s="2466"/>
      <c r="K273" s="2467"/>
      <c r="L273" s="2470"/>
      <c r="M273" s="1471" t="s">
        <v>6</v>
      </c>
      <c r="N273" s="2469"/>
      <c r="O273" s="2461"/>
      <c r="P273" s="2462"/>
      <c r="Q273" s="2463"/>
      <c r="R273" s="2464"/>
      <c r="S273" s="2464"/>
      <c r="T273" s="2464"/>
      <c r="U273" s="2465"/>
      <c r="V273" s="2466"/>
      <c r="W273" s="2467"/>
      <c r="X273" s="2470"/>
      <c r="Y273" s="1471" t="s">
        <v>6</v>
      </c>
      <c r="Z273" s="2469"/>
      <c r="AA273" s="2461"/>
      <c r="AB273" s="2462"/>
      <c r="AC273" s="2463"/>
      <c r="AD273" s="2464"/>
      <c r="AE273" s="2464"/>
      <c r="AF273" s="2464"/>
      <c r="AG273" s="2465"/>
      <c r="AH273" s="2466"/>
      <c r="AI273" s="2467"/>
      <c r="AJ273" s="2470"/>
      <c r="AK273" s="1471" t="s">
        <v>6</v>
      </c>
      <c r="AL273"/>
      <c r="AM273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4">
        <v>1</v>
      </c>
      <c r="CO273" s="48"/>
      <c r="CP273" s="48"/>
    </row>
    <row r="274" spans="2:94" s="438" customFormat="1" ht="21" customHeight="1" x14ac:dyDescent="0.25">
      <c r="B274" s="2469"/>
      <c r="C274" s="2461"/>
      <c r="D274" s="2468"/>
      <c r="E274" s="2468"/>
      <c r="F274" s="2462"/>
      <c r="G274" s="2465"/>
      <c r="H274" s="2465"/>
      <c r="I274" s="2465"/>
      <c r="J274" s="2466"/>
      <c r="K274" s="2467"/>
      <c r="L274" s="2471"/>
      <c r="M274" s="1471" t="s">
        <v>6</v>
      </c>
      <c r="N274" s="2469"/>
      <c r="O274" s="2461"/>
      <c r="P274" s="2468"/>
      <c r="Q274" s="2468"/>
      <c r="R274" s="2462"/>
      <c r="S274" s="2462"/>
      <c r="T274" s="2462"/>
      <c r="U274" s="2465"/>
      <c r="V274" s="2466"/>
      <c r="W274" s="2467"/>
      <c r="X274" s="2471"/>
      <c r="Y274" s="1471" t="s">
        <v>6</v>
      </c>
      <c r="Z274" s="2469"/>
      <c r="AA274" s="2461"/>
      <c r="AB274" s="2468"/>
      <c r="AC274" s="2468"/>
      <c r="AD274" s="2462"/>
      <c r="AE274" s="2462"/>
      <c r="AF274" s="2462"/>
      <c r="AG274" s="2465"/>
      <c r="AH274" s="2466"/>
      <c r="AI274" s="2467"/>
      <c r="AJ274" s="2471"/>
      <c r="AK274" s="1471" t="s">
        <v>6</v>
      </c>
      <c r="AL274"/>
      <c r="AM274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4">
        <v>1</v>
      </c>
      <c r="CO274" s="48"/>
      <c r="CP274" s="48"/>
    </row>
    <row r="275" spans="2:94" s="438" customFormat="1" ht="21" customHeight="1" x14ac:dyDescent="0.25">
      <c r="B275" s="2469"/>
      <c r="C275" s="2461"/>
      <c r="D275" s="2462"/>
      <c r="E275" s="2463"/>
      <c r="F275" s="2464"/>
      <c r="G275" s="2465"/>
      <c r="H275" s="2465"/>
      <c r="I275" s="2465"/>
      <c r="J275" s="2466"/>
      <c r="K275" s="2467"/>
      <c r="L275" s="2470"/>
      <c r="M275" s="1471" t="s">
        <v>6</v>
      </c>
      <c r="N275" s="2469"/>
      <c r="O275" s="2461"/>
      <c r="P275" s="2462"/>
      <c r="Q275" s="2463"/>
      <c r="R275" s="2464"/>
      <c r="S275" s="2464"/>
      <c r="T275" s="2464"/>
      <c r="U275" s="2465"/>
      <c r="V275" s="2466"/>
      <c r="W275" s="2467"/>
      <c r="X275" s="2470"/>
      <c r="Y275" s="1471" t="s">
        <v>6</v>
      </c>
      <c r="Z275" s="2469"/>
      <c r="AA275" s="2461"/>
      <c r="AB275" s="2462"/>
      <c r="AC275" s="2463"/>
      <c r="AD275" s="2464"/>
      <c r="AE275" s="2464"/>
      <c r="AF275" s="2464"/>
      <c r="AG275" s="2465"/>
      <c r="AH275" s="2466"/>
      <c r="AI275" s="2467"/>
      <c r="AJ275" s="2470"/>
      <c r="AK275" s="1471" t="s">
        <v>6</v>
      </c>
      <c r="AL275"/>
      <c r="AM275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4">
        <v>1</v>
      </c>
      <c r="CO275" s="48"/>
      <c r="CP275" s="48"/>
    </row>
    <row r="276" spans="2:94" s="438" customFormat="1" ht="21" customHeight="1" x14ac:dyDescent="0.25">
      <c r="B276" s="2469"/>
      <c r="C276" s="2461"/>
      <c r="D276" s="2468"/>
      <c r="E276" s="2468"/>
      <c r="F276" s="2462"/>
      <c r="G276" s="2465"/>
      <c r="H276" s="2465"/>
      <c r="I276" s="2465"/>
      <c r="J276" s="2466"/>
      <c r="K276" s="2467"/>
      <c r="L276" s="2471"/>
      <c r="M276" s="1471" t="s">
        <v>6</v>
      </c>
      <c r="N276" s="2469"/>
      <c r="O276" s="2461"/>
      <c r="P276" s="2468"/>
      <c r="Q276" s="2468"/>
      <c r="R276" s="2462"/>
      <c r="S276" s="2462"/>
      <c r="T276" s="2462"/>
      <c r="U276" s="2465"/>
      <c r="V276" s="2466"/>
      <c r="W276" s="2467"/>
      <c r="X276" s="2471"/>
      <c r="Y276" s="1471" t="s">
        <v>6</v>
      </c>
      <c r="Z276" s="2469"/>
      <c r="AA276" s="2461"/>
      <c r="AB276" s="2468"/>
      <c r="AC276" s="2468"/>
      <c r="AD276" s="2462"/>
      <c r="AE276" s="2462"/>
      <c r="AF276" s="2462"/>
      <c r="AG276" s="2465"/>
      <c r="AH276" s="2466"/>
      <c r="AI276" s="2467"/>
      <c r="AJ276" s="2471"/>
      <c r="AK276" s="1471" t="s">
        <v>6</v>
      </c>
      <c r="AL276"/>
      <c r="AM276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4">
        <v>1</v>
      </c>
      <c r="CO276" s="48"/>
      <c r="CP276" s="48"/>
    </row>
    <row r="277" spans="2:94" s="438" customFormat="1" ht="21" customHeight="1" x14ac:dyDescent="0.25">
      <c r="B277" s="2469"/>
      <c r="C277" s="2461"/>
      <c r="D277" s="2462"/>
      <c r="E277" s="2463"/>
      <c r="F277" s="2464"/>
      <c r="G277" s="2465"/>
      <c r="H277" s="2465"/>
      <c r="I277" s="2465"/>
      <c r="J277" s="2466"/>
      <c r="K277" s="2467"/>
      <c r="L277" s="2470"/>
      <c r="M277" s="1471" t="s">
        <v>6</v>
      </c>
      <c r="N277" s="2469"/>
      <c r="O277" s="2461"/>
      <c r="P277" s="2462"/>
      <c r="Q277" s="2463"/>
      <c r="R277" s="2464"/>
      <c r="S277" s="2464"/>
      <c r="T277" s="2464"/>
      <c r="U277" s="2465"/>
      <c r="V277" s="2466"/>
      <c r="W277" s="2467"/>
      <c r="X277" s="2470"/>
      <c r="Y277" s="1471" t="s">
        <v>6</v>
      </c>
      <c r="Z277" s="2469"/>
      <c r="AA277" s="2461"/>
      <c r="AB277" s="2462"/>
      <c r="AC277" s="2463"/>
      <c r="AD277" s="2464"/>
      <c r="AE277" s="2464"/>
      <c r="AF277" s="2464"/>
      <c r="AG277" s="2465"/>
      <c r="AH277" s="2466"/>
      <c r="AI277" s="2467"/>
      <c r="AJ277" s="2470"/>
      <c r="AK277" s="1471" t="s">
        <v>6</v>
      </c>
      <c r="AL277"/>
      <c r="AM277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4">
        <v>1</v>
      </c>
      <c r="CO277" s="48"/>
      <c r="CP277" s="48"/>
    </row>
    <row r="278" spans="2:94" s="438" customFormat="1" ht="21" customHeight="1" x14ac:dyDescent="0.25">
      <c r="B278" s="2469"/>
      <c r="C278" s="2461"/>
      <c r="D278" s="2468"/>
      <c r="E278" s="2468"/>
      <c r="F278" s="2462"/>
      <c r="G278" s="2465"/>
      <c r="H278" s="2465"/>
      <c r="I278" s="2465"/>
      <c r="J278" s="2466"/>
      <c r="K278" s="2467"/>
      <c r="L278" s="2471"/>
      <c r="M278" s="1471" t="s">
        <v>6</v>
      </c>
      <c r="N278" s="2469"/>
      <c r="O278" s="2461"/>
      <c r="P278" s="2468"/>
      <c r="Q278" s="2468"/>
      <c r="R278" s="2462"/>
      <c r="S278" s="2462"/>
      <c r="T278" s="2462"/>
      <c r="U278" s="2465"/>
      <c r="V278" s="2466"/>
      <c r="W278" s="2467"/>
      <c r="X278" s="2471"/>
      <c r="Y278" s="1471" t="s">
        <v>6</v>
      </c>
      <c r="Z278" s="2469"/>
      <c r="AA278" s="2461"/>
      <c r="AB278" s="2468"/>
      <c r="AC278" s="2468"/>
      <c r="AD278" s="2462"/>
      <c r="AE278" s="2462"/>
      <c r="AF278" s="2462"/>
      <c r="AG278" s="2465"/>
      <c r="AH278" s="2466"/>
      <c r="AI278" s="2467"/>
      <c r="AJ278" s="2471"/>
      <c r="AK278" s="1471" t="s">
        <v>6</v>
      </c>
      <c r="AL278"/>
      <c r="AM278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4">
        <v>1</v>
      </c>
      <c r="CO278" s="48"/>
      <c r="CP278" s="48"/>
    </row>
    <row r="279" spans="2:94" s="438" customFormat="1" ht="21" customHeight="1" x14ac:dyDescent="0.25">
      <c r="B279" s="2469"/>
      <c r="C279" s="2461"/>
      <c r="D279" s="2462"/>
      <c r="E279" s="2463"/>
      <c r="F279" s="2464"/>
      <c r="G279" s="2465"/>
      <c r="H279" s="2465"/>
      <c r="I279" s="2465"/>
      <c r="J279" s="2466"/>
      <c r="K279" s="2467"/>
      <c r="L279" s="2470"/>
      <c r="M279" s="1471" t="s">
        <v>6</v>
      </c>
      <c r="N279" s="2469"/>
      <c r="O279" s="2461"/>
      <c r="P279" s="2462"/>
      <c r="Q279" s="2463"/>
      <c r="R279" s="2464"/>
      <c r="S279" s="2464"/>
      <c r="T279" s="2464"/>
      <c r="U279" s="2465"/>
      <c r="V279" s="2466"/>
      <c r="W279" s="2467"/>
      <c r="X279" s="2470"/>
      <c r="Y279" s="1471" t="s">
        <v>6</v>
      </c>
      <c r="Z279" s="2469"/>
      <c r="AA279" s="2461"/>
      <c r="AB279" s="2462"/>
      <c r="AC279" s="2463"/>
      <c r="AD279" s="2464"/>
      <c r="AE279" s="2464"/>
      <c r="AF279" s="2464"/>
      <c r="AG279" s="2465"/>
      <c r="AH279" s="2466"/>
      <c r="AI279" s="2467"/>
      <c r="AJ279" s="2470"/>
      <c r="AK279" s="1471" t="s">
        <v>6</v>
      </c>
      <c r="AL279"/>
      <c r="AM279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4">
        <v>1</v>
      </c>
      <c r="CO279" s="48"/>
      <c r="CP279" s="48"/>
    </row>
    <row r="280" spans="2:94" s="438" customFormat="1" ht="21" customHeight="1" x14ac:dyDescent="0.25">
      <c r="B280" s="2469"/>
      <c r="C280" s="2461"/>
      <c r="D280" s="2468"/>
      <c r="E280" s="2468"/>
      <c r="F280" s="2462"/>
      <c r="G280" s="2465"/>
      <c r="H280" s="2465"/>
      <c r="I280" s="2465"/>
      <c r="J280" s="2466"/>
      <c r="K280" s="2467"/>
      <c r="L280" s="2471"/>
      <c r="M280" s="1471" t="s">
        <v>6</v>
      </c>
      <c r="N280" s="2469"/>
      <c r="O280" s="2461"/>
      <c r="P280" s="2468"/>
      <c r="Q280" s="2468"/>
      <c r="R280" s="2462"/>
      <c r="S280" s="2462"/>
      <c r="T280" s="2462"/>
      <c r="U280" s="2465"/>
      <c r="V280" s="2466"/>
      <c r="W280" s="2467"/>
      <c r="X280" s="2471"/>
      <c r="Y280" s="1471" t="s">
        <v>6</v>
      </c>
      <c r="Z280" s="2469"/>
      <c r="AA280" s="2461"/>
      <c r="AB280" s="2468"/>
      <c r="AC280" s="2468"/>
      <c r="AD280" s="2462"/>
      <c r="AE280" s="2462"/>
      <c r="AF280" s="2462"/>
      <c r="AG280" s="2465"/>
      <c r="AH280" s="2466"/>
      <c r="AI280" s="2467"/>
      <c r="AJ280" s="2471"/>
      <c r="AK280" s="1471" t="s">
        <v>6</v>
      </c>
      <c r="AL280"/>
      <c r="AM280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4">
        <v>1</v>
      </c>
      <c r="CO280" s="48"/>
      <c r="CP280" s="48"/>
    </row>
    <row r="281" spans="2:94" s="438" customFormat="1" ht="21" customHeight="1" x14ac:dyDescent="0.25">
      <c r="B281" s="2469"/>
      <c r="C281" s="2461"/>
      <c r="D281" s="2462"/>
      <c r="E281" s="2463"/>
      <c r="F281" s="2464"/>
      <c r="G281" s="2465"/>
      <c r="H281" s="2465"/>
      <c r="I281" s="2465"/>
      <c r="J281" s="2466"/>
      <c r="K281" s="2467"/>
      <c r="L281" s="2470"/>
      <c r="M281" s="1471" t="s">
        <v>6</v>
      </c>
      <c r="N281" s="2469"/>
      <c r="O281" s="2461"/>
      <c r="P281" s="2462"/>
      <c r="Q281" s="2463"/>
      <c r="R281" s="2464"/>
      <c r="S281" s="2464"/>
      <c r="T281" s="2464"/>
      <c r="U281" s="2465"/>
      <c r="V281" s="2466"/>
      <c r="W281" s="2467"/>
      <c r="X281" s="2470"/>
      <c r="Y281" s="1471" t="s">
        <v>6</v>
      </c>
      <c r="Z281" s="2469"/>
      <c r="AA281" s="2461"/>
      <c r="AB281" s="2462"/>
      <c r="AC281" s="2463"/>
      <c r="AD281" s="2464"/>
      <c r="AE281" s="2464"/>
      <c r="AF281" s="2464"/>
      <c r="AG281" s="2465"/>
      <c r="AH281" s="2466"/>
      <c r="AI281" s="2467"/>
      <c r="AJ281" s="2470"/>
      <c r="AK281" s="1471" t="s">
        <v>6</v>
      </c>
      <c r="AL281"/>
      <c r="AM28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4">
        <v>1</v>
      </c>
      <c r="CO281" s="48"/>
      <c r="CP281" s="48"/>
    </row>
    <row r="282" spans="2:94" s="438" customFormat="1" ht="21" customHeight="1" x14ac:dyDescent="0.25">
      <c r="B282" s="2469"/>
      <c r="C282" s="2461"/>
      <c r="D282" s="2468"/>
      <c r="E282" s="2468"/>
      <c r="F282" s="2462"/>
      <c r="G282" s="2465"/>
      <c r="H282" s="2465"/>
      <c r="I282" s="2465"/>
      <c r="J282" s="2466"/>
      <c r="K282" s="2467"/>
      <c r="L282" s="2471"/>
      <c r="M282" s="1471" t="s">
        <v>6</v>
      </c>
      <c r="N282" s="2469"/>
      <c r="O282" s="2461"/>
      <c r="P282" s="2468"/>
      <c r="Q282" s="2468"/>
      <c r="R282" s="2462"/>
      <c r="S282" s="2462"/>
      <c r="T282" s="2462"/>
      <c r="U282" s="2465"/>
      <c r="V282" s="2466"/>
      <c r="W282" s="2467"/>
      <c r="X282" s="2471"/>
      <c r="Y282" s="1471" t="s">
        <v>6</v>
      </c>
      <c r="Z282" s="2469"/>
      <c r="AA282" s="2461"/>
      <c r="AB282" s="2468"/>
      <c r="AC282" s="2468"/>
      <c r="AD282" s="2462"/>
      <c r="AE282" s="2462"/>
      <c r="AF282" s="2462"/>
      <c r="AG282" s="2465"/>
      <c r="AH282" s="2466"/>
      <c r="AI282" s="2467"/>
      <c r="AJ282" s="2471"/>
      <c r="AK282" s="1471" t="s">
        <v>6</v>
      </c>
      <c r="AL282"/>
      <c r="AM282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4">
        <v>1</v>
      </c>
      <c r="CO282" s="48"/>
      <c r="CP282" s="48"/>
    </row>
    <row r="283" spans="2:94" s="438" customFormat="1" ht="21" customHeight="1" x14ac:dyDescent="0.25">
      <c r="B283" s="2469"/>
      <c r="C283" s="2461"/>
      <c r="D283" s="2462"/>
      <c r="E283" s="2463"/>
      <c r="F283" s="2464"/>
      <c r="G283" s="2465"/>
      <c r="H283" s="2465"/>
      <c r="I283" s="2465"/>
      <c r="J283" s="2466"/>
      <c r="K283" s="2467"/>
      <c r="L283" s="2470"/>
      <c r="M283" s="1471" t="s">
        <v>6</v>
      </c>
      <c r="N283" s="2469"/>
      <c r="O283" s="2461"/>
      <c r="P283" s="2462"/>
      <c r="Q283" s="2463"/>
      <c r="R283" s="2464"/>
      <c r="S283" s="2464"/>
      <c r="T283" s="2464"/>
      <c r="U283" s="2465"/>
      <c r="V283" s="2466"/>
      <c r="W283" s="2467"/>
      <c r="X283" s="2470"/>
      <c r="Y283" s="1471" t="s">
        <v>6</v>
      </c>
      <c r="Z283" s="2469"/>
      <c r="AA283" s="2461"/>
      <c r="AB283" s="2462"/>
      <c r="AC283" s="2463"/>
      <c r="AD283" s="2464"/>
      <c r="AE283" s="2464"/>
      <c r="AF283" s="2464"/>
      <c r="AG283" s="2465"/>
      <c r="AH283" s="2466"/>
      <c r="AI283" s="2467"/>
      <c r="AJ283" s="2470"/>
      <c r="AK283" s="1471" t="s">
        <v>6</v>
      </c>
      <c r="AL283"/>
      <c r="AM283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4">
        <v>1</v>
      </c>
      <c r="CO283" s="48"/>
      <c r="CP283" s="48"/>
    </row>
    <row r="284" spans="2:94" s="438" customFormat="1" ht="21" customHeight="1" x14ac:dyDescent="0.25">
      <c r="B284" s="2469"/>
      <c r="C284" s="2461"/>
      <c r="D284" s="2468"/>
      <c r="E284" s="2468"/>
      <c r="F284" s="2462"/>
      <c r="G284" s="2465"/>
      <c r="H284" s="2465"/>
      <c r="I284" s="2465"/>
      <c r="J284" s="2466"/>
      <c r="K284" s="2467"/>
      <c r="L284" s="2471"/>
      <c r="M284" s="1471" t="s">
        <v>6</v>
      </c>
      <c r="N284" s="2469"/>
      <c r="O284" s="2461"/>
      <c r="P284" s="2468"/>
      <c r="Q284" s="2468"/>
      <c r="R284" s="2462"/>
      <c r="S284" s="2462"/>
      <c r="T284" s="2462"/>
      <c r="U284" s="2465"/>
      <c r="V284" s="2466"/>
      <c r="W284" s="2467"/>
      <c r="X284" s="2471"/>
      <c r="Y284" s="1471" t="s">
        <v>6</v>
      </c>
      <c r="Z284" s="2469"/>
      <c r="AA284" s="2461"/>
      <c r="AB284" s="2468"/>
      <c r="AC284" s="2468"/>
      <c r="AD284" s="2462"/>
      <c r="AE284" s="2462"/>
      <c r="AF284" s="2462"/>
      <c r="AG284" s="2465"/>
      <c r="AH284" s="2466"/>
      <c r="AI284" s="2467"/>
      <c r="AJ284" s="2471"/>
      <c r="AK284" s="1471" t="s">
        <v>6</v>
      </c>
      <c r="AL284"/>
      <c r="AM284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4">
        <v>1</v>
      </c>
      <c r="CO284" s="48"/>
      <c r="CP284" s="48"/>
    </row>
    <row r="285" spans="2:94" s="438" customFormat="1" ht="21" customHeight="1" x14ac:dyDescent="0.25">
      <c r="B285" s="2469"/>
      <c r="C285" s="2461"/>
      <c r="D285" s="2462"/>
      <c r="E285" s="2463"/>
      <c r="F285" s="2464"/>
      <c r="G285" s="2465"/>
      <c r="H285" s="2465"/>
      <c r="I285" s="2465"/>
      <c r="J285" s="2466"/>
      <c r="K285" s="2467"/>
      <c r="L285" s="2470"/>
      <c r="M285" s="1471" t="s">
        <v>6</v>
      </c>
      <c r="N285" s="2469"/>
      <c r="O285" s="2461"/>
      <c r="P285" s="2462"/>
      <c r="Q285" s="2463"/>
      <c r="R285" s="2464"/>
      <c r="S285" s="2464"/>
      <c r="T285" s="2464"/>
      <c r="U285" s="2465"/>
      <c r="V285" s="2466"/>
      <c r="W285" s="2467"/>
      <c r="X285" s="2470"/>
      <c r="Y285" s="1471" t="s">
        <v>6</v>
      </c>
      <c r="Z285" s="2469"/>
      <c r="AA285" s="2461"/>
      <c r="AB285" s="2462"/>
      <c r="AC285" s="2463"/>
      <c r="AD285" s="2464"/>
      <c r="AE285" s="2464"/>
      <c r="AF285" s="2464"/>
      <c r="AG285" s="2465"/>
      <c r="AH285" s="2466"/>
      <c r="AI285" s="2467"/>
      <c r="AJ285" s="2470"/>
      <c r="AK285" s="1471" t="s">
        <v>6</v>
      </c>
      <c r="AL285"/>
      <c r="AM285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4">
        <v>1</v>
      </c>
      <c r="CO285" s="48"/>
      <c r="CP285" s="48"/>
    </row>
    <row r="286" spans="2:94" s="438" customFormat="1" ht="21" customHeight="1" x14ac:dyDescent="0.25">
      <c r="B286" s="2469"/>
      <c r="C286" s="2461"/>
      <c r="D286" s="2468"/>
      <c r="E286" s="2468"/>
      <c r="F286" s="2462"/>
      <c r="G286" s="2465"/>
      <c r="H286" s="2465"/>
      <c r="I286" s="2465"/>
      <c r="J286" s="2466"/>
      <c r="K286" s="2467"/>
      <c r="L286" s="2471"/>
      <c r="M286" s="1471" t="s">
        <v>6</v>
      </c>
      <c r="N286" s="2469"/>
      <c r="O286" s="2461"/>
      <c r="P286" s="2468"/>
      <c r="Q286" s="2468"/>
      <c r="R286" s="2462"/>
      <c r="S286" s="2462"/>
      <c r="T286" s="2462"/>
      <c r="U286" s="2465"/>
      <c r="V286" s="2466"/>
      <c r="W286" s="2467"/>
      <c r="X286" s="2471"/>
      <c r="Y286" s="1471" t="s">
        <v>6</v>
      </c>
      <c r="Z286" s="2469"/>
      <c r="AA286" s="2461"/>
      <c r="AB286" s="2468"/>
      <c r="AC286" s="2468"/>
      <c r="AD286" s="2462"/>
      <c r="AE286" s="2462"/>
      <c r="AF286" s="2462"/>
      <c r="AG286" s="2465"/>
      <c r="AH286" s="2466"/>
      <c r="AI286" s="2467"/>
      <c r="AJ286" s="2471"/>
      <c r="AK286" s="1471" t="s">
        <v>6</v>
      </c>
      <c r="AL286"/>
      <c r="AM286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4">
        <v>1</v>
      </c>
      <c r="CO286" s="48"/>
      <c r="CP286" s="48"/>
    </row>
    <row r="287" spans="2:94" s="438" customFormat="1" ht="21" customHeight="1" x14ac:dyDescent="0.25">
      <c r="B287" s="2469"/>
      <c r="C287" s="2461"/>
      <c r="D287" s="2462"/>
      <c r="E287" s="2463"/>
      <c r="F287" s="2464"/>
      <c r="G287" s="2465"/>
      <c r="H287" s="2465"/>
      <c r="I287" s="2465"/>
      <c r="J287" s="2466"/>
      <c r="K287" s="2467"/>
      <c r="L287" s="2470"/>
      <c r="M287" s="1471" t="s">
        <v>6</v>
      </c>
      <c r="N287" s="2469"/>
      <c r="O287" s="2461"/>
      <c r="P287" s="2462"/>
      <c r="Q287" s="2463"/>
      <c r="R287" s="2464"/>
      <c r="S287" s="2464"/>
      <c r="T287" s="2464"/>
      <c r="U287" s="2465"/>
      <c r="V287" s="2466"/>
      <c r="W287" s="2467"/>
      <c r="X287" s="2470"/>
      <c r="Y287" s="1471" t="s">
        <v>6</v>
      </c>
      <c r="Z287" s="2469"/>
      <c r="AA287" s="2461"/>
      <c r="AB287" s="2462"/>
      <c r="AC287" s="2463"/>
      <c r="AD287" s="2464"/>
      <c r="AE287" s="2464"/>
      <c r="AF287" s="2464"/>
      <c r="AG287" s="2465"/>
      <c r="AH287" s="2466"/>
      <c r="AI287" s="2467"/>
      <c r="AJ287" s="2470"/>
      <c r="AK287" s="1471" t="s">
        <v>6</v>
      </c>
      <c r="AL287"/>
      <c r="AM287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4">
        <v>1</v>
      </c>
      <c r="CO287" s="48"/>
      <c r="CP287" s="48"/>
    </row>
    <row r="288" spans="2:94" s="438" customFormat="1" ht="21" customHeight="1" x14ac:dyDescent="0.25">
      <c r="B288" s="2469"/>
      <c r="C288" s="2461"/>
      <c r="D288" s="2468"/>
      <c r="E288" s="2468"/>
      <c r="F288" s="2462"/>
      <c r="G288" s="2465"/>
      <c r="H288" s="2465"/>
      <c r="I288" s="2465"/>
      <c r="J288" s="2466"/>
      <c r="K288" s="2467"/>
      <c r="L288" s="2471"/>
      <c r="M288" s="1471" t="s">
        <v>6</v>
      </c>
      <c r="N288" s="2469"/>
      <c r="O288" s="2461"/>
      <c r="P288" s="2468"/>
      <c r="Q288" s="2468"/>
      <c r="R288" s="2462"/>
      <c r="S288" s="2462"/>
      <c r="T288" s="2462"/>
      <c r="U288" s="2465"/>
      <c r="V288" s="2466"/>
      <c r="W288" s="2467"/>
      <c r="X288" s="2471"/>
      <c r="Y288" s="1471" t="s">
        <v>6</v>
      </c>
      <c r="Z288" s="2469"/>
      <c r="AA288" s="2461"/>
      <c r="AB288" s="2468"/>
      <c r="AC288" s="2468"/>
      <c r="AD288" s="2462"/>
      <c r="AE288" s="2462"/>
      <c r="AF288" s="2462"/>
      <c r="AG288" s="2465"/>
      <c r="AH288" s="2466"/>
      <c r="AI288" s="2467"/>
      <c r="AJ288" s="2471"/>
      <c r="AK288" s="1471" t="s">
        <v>6</v>
      </c>
      <c r="AL288"/>
      <c r="AM288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4">
        <v>1</v>
      </c>
      <c r="CO288" s="48"/>
      <c r="CP288" s="48"/>
    </row>
    <row r="289" spans="2:94" s="438" customFormat="1" ht="21" customHeight="1" x14ac:dyDescent="0.25">
      <c r="B289" s="2469"/>
      <c r="C289" s="2461"/>
      <c r="D289" s="2462"/>
      <c r="E289" s="2463"/>
      <c r="F289" s="2464"/>
      <c r="G289" s="2465"/>
      <c r="H289" s="2465"/>
      <c r="I289" s="2465"/>
      <c r="J289" s="2466"/>
      <c r="K289" s="2467"/>
      <c r="L289" s="2470"/>
      <c r="M289" s="1471" t="s">
        <v>6</v>
      </c>
      <c r="N289" s="2469"/>
      <c r="O289" s="2461"/>
      <c r="P289" s="2462"/>
      <c r="Q289" s="2463"/>
      <c r="R289" s="2464"/>
      <c r="S289" s="2464"/>
      <c r="T289" s="2464"/>
      <c r="U289" s="2465"/>
      <c r="V289" s="2466"/>
      <c r="W289" s="2467"/>
      <c r="X289" s="2470"/>
      <c r="Y289" s="1471" t="s">
        <v>6</v>
      </c>
      <c r="Z289" s="2469"/>
      <c r="AA289" s="2461"/>
      <c r="AB289" s="2462"/>
      <c r="AC289" s="2463"/>
      <c r="AD289" s="2464"/>
      <c r="AE289" s="2464"/>
      <c r="AF289" s="2464"/>
      <c r="AG289" s="2465"/>
      <c r="AH289" s="2466"/>
      <c r="AI289" s="2467"/>
      <c r="AJ289" s="2470"/>
      <c r="AK289" s="1471" t="s">
        <v>6</v>
      </c>
      <c r="AL289"/>
      <c r="AM289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4">
        <v>1</v>
      </c>
      <c r="CO289" s="48"/>
      <c r="CP289" s="48"/>
    </row>
    <row r="290" spans="2:94" s="438" customFormat="1" ht="21" customHeight="1" x14ac:dyDescent="0.25">
      <c r="B290" s="2469"/>
      <c r="C290" s="2461"/>
      <c r="D290" s="2468"/>
      <c r="E290" s="2468"/>
      <c r="F290" s="2462"/>
      <c r="G290" s="2465"/>
      <c r="H290" s="2465"/>
      <c r="I290" s="2465"/>
      <c r="J290" s="2466"/>
      <c r="K290" s="2467"/>
      <c r="L290" s="2471"/>
      <c r="M290" s="1471" t="s">
        <v>6</v>
      </c>
      <c r="N290" s="2469"/>
      <c r="O290" s="2461"/>
      <c r="P290" s="2468"/>
      <c r="Q290" s="2468"/>
      <c r="R290" s="2462"/>
      <c r="S290" s="2462"/>
      <c r="T290" s="2462"/>
      <c r="U290" s="2465"/>
      <c r="V290" s="2466"/>
      <c r="W290" s="2467"/>
      <c r="X290" s="2471"/>
      <c r="Y290" s="1471" t="s">
        <v>6</v>
      </c>
      <c r="Z290" s="2469"/>
      <c r="AA290" s="2461"/>
      <c r="AB290" s="2468"/>
      <c r="AC290" s="2468"/>
      <c r="AD290" s="2462"/>
      <c r="AE290" s="2462"/>
      <c r="AF290" s="2462"/>
      <c r="AG290" s="2465"/>
      <c r="AH290" s="2466"/>
      <c r="AI290" s="2467"/>
      <c r="AJ290" s="2471"/>
      <c r="AK290" s="1471" t="s">
        <v>6</v>
      </c>
      <c r="AL290"/>
      <c r="AM290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4">
        <v>1</v>
      </c>
      <c r="CO290" s="48"/>
      <c r="CP290" s="48"/>
    </row>
    <row r="291" spans="2:94" s="438" customFormat="1" ht="21" customHeight="1" x14ac:dyDescent="0.25">
      <c r="B291" s="2469"/>
      <c r="C291" s="2461"/>
      <c r="D291" s="2462"/>
      <c r="E291" s="2463"/>
      <c r="F291" s="2464"/>
      <c r="G291" s="2465"/>
      <c r="H291" s="2465"/>
      <c r="I291" s="2465"/>
      <c r="J291" s="2466"/>
      <c r="K291" s="2467"/>
      <c r="L291" s="2470"/>
      <c r="M291" s="1471" t="s">
        <v>6</v>
      </c>
      <c r="N291" s="2469"/>
      <c r="O291" s="2461"/>
      <c r="P291" s="2462"/>
      <c r="Q291" s="2463"/>
      <c r="R291" s="2464"/>
      <c r="S291" s="2464"/>
      <c r="T291" s="2464"/>
      <c r="U291" s="2465"/>
      <c r="V291" s="2466"/>
      <c r="W291" s="2467"/>
      <c r="X291" s="2470"/>
      <c r="Y291" s="1471" t="s">
        <v>6</v>
      </c>
      <c r="Z291" s="2469"/>
      <c r="AA291" s="2461"/>
      <c r="AB291" s="2462"/>
      <c r="AC291" s="2463"/>
      <c r="AD291" s="2464"/>
      <c r="AE291" s="2464"/>
      <c r="AF291" s="2464"/>
      <c r="AG291" s="2465"/>
      <c r="AH291" s="2466"/>
      <c r="AI291" s="2467"/>
      <c r="AJ291" s="2470"/>
      <c r="AK291" s="1471" t="s">
        <v>6</v>
      </c>
      <c r="AL291"/>
      <c r="AM29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4">
        <v>1</v>
      </c>
      <c r="CO291" s="48"/>
      <c r="CP291" s="48"/>
    </row>
    <row r="292" spans="2:94" s="438" customFormat="1" ht="21" customHeight="1" x14ac:dyDescent="0.25">
      <c r="B292" s="2469"/>
      <c r="C292" s="2461"/>
      <c r="D292" s="2468"/>
      <c r="E292" s="2468"/>
      <c r="F292" s="2462"/>
      <c r="G292" s="2465"/>
      <c r="H292" s="2465"/>
      <c r="I292" s="2465"/>
      <c r="J292" s="2466"/>
      <c r="K292" s="2467"/>
      <c r="L292" s="2471"/>
      <c r="M292" s="1471" t="s">
        <v>6</v>
      </c>
      <c r="N292" s="2469"/>
      <c r="O292" s="2461"/>
      <c r="P292" s="2468"/>
      <c r="Q292" s="2468"/>
      <c r="R292" s="2462"/>
      <c r="S292" s="2462"/>
      <c r="T292" s="2462"/>
      <c r="U292" s="2465"/>
      <c r="V292" s="2466"/>
      <c r="W292" s="2467"/>
      <c r="X292" s="2471"/>
      <c r="Y292" s="1471" t="s">
        <v>6</v>
      </c>
      <c r="Z292" s="2469"/>
      <c r="AA292" s="2461"/>
      <c r="AB292" s="2468"/>
      <c r="AC292" s="2468"/>
      <c r="AD292" s="2462"/>
      <c r="AE292" s="2462"/>
      <c r="AF292" s="2462"/>
      <c r="AG292" s="2465"/>
      <c r="AH292" s="2466"/>
      <c r="AI292" s="2467"/>
      <c r="AJ292" s="2471"/>
      <c r="AK292" s="1471" t="s">
        <v>6</v>
      </c>
      <c r="AL292"/>
      <c r="AM292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4">
        <v>1</v>
      </c>
      <c r="CO292" s="48"/>
      <c r="CP292" s="48"/>
    </row>
    <row r="293" spans="2:94" s="438" customFormat="1" ht="21" customHeight="1" x14ac:dyDescent="0.25">
      <c r="B293" s="2469"/>
      <c r="C293" s="2461"/>
      <c r="D293" s="2462"/>
      <c r="E293" s="2463"/>
      <c r="F293" s="2464"/>
      <c r="G293" s="2465"/>
      <c r="H293" s="2465"/>
      <c r="I293" s="2465"/>
      <c r="J293" s="2466"/>
      <c r="K293" s="2467"/>
      <c r="L293" s="2470"/>
      <c r="M293" s="1471" t="s">
        <v>6</v>
      </c>
      <c r="N293" s="2469"/>
      <c r="O293" s="2461"/>
      <c r="P293" s="2462"/>
      <c r="Q293" s="2463"/>
      <c r="R293" s="2464"/>
      <c r="S293" s="2464"/>
      <c r="T293" s="2464"/>
      <c r="U293" s="2465"/>
      <c r="V293" s="2466"/>
      <c r="W293" s="2467"/>
      <c r="X293" s="2470"/>
      <c r="Y293" s="1471" t="s">
        <v>6</v>
      </c>
      <c r="Z293" s="2469"/>
      <c r="AA293" s="2461"/>
      <c r="AB293" s="2462"/>
      <c r="AC293" s="2463"/>
      <c r="AD293" s="2464"/>
      <c r="AE293" s="2464"/>
      <c r="AF293" s="2464"/>
      <c r="AG293" s="2465"/>
      <c r="AH293" s="2466"/>
      <c r="AI293" s="2467"/>
      <c r="AJ293" s="2470"/>
      <c r="AK293" s="1471" t="s">
        <v>6</v>
      </c>
      <c r="AL293"/>
      <c r="AM293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4">
        <v>1</v>
      </c>
      <c r="CO293" s="48"/>
      <c r="CP293" s="48"/>
    </row>
    <row r="294" spans="2:94" s="438" customFormat="1" ht="21" customHeight="1" x14ac:dyDescent="0.25">
      <c r="B294" s="2469"/>
      <c r="C294" s="2461"/>
      <c r="D294" s="2468"/>
      <c r="E294" s="2468"/>
      <c r="F294" s="2462"/>
      <c r="G294" s="2465"/>
      <c r="H294" s="2465"/>
      <c r="I294" s="2465"/>
      <c r="J294" s="2466"/>
      <c r="K294" s="2467"/>
      <c r="L294" s="2471"/>
      <c r="M294" s="1471" t="s">
        <v>6</v>
      </c>
      <c r="N294" s="2469"/>
      <c r="O294" s="2461"/>
      <c r="P294" s="2468"/>
      <c r="Q294" s="2468"/>
      <c r="R294" s="2462"/>
      <c r="S294" s="2462"/>
      <c r="T294" s="2462"/>
      <c r="U294" s="2465"/>
      <c r="V294" s="2466"/>
      <c r="W294" s="2467"/>
      <c r="X294" s="2471"/>
      <c r="Y294" s="1471" t="s">
        <v>6</v>
      </c>
      <c r="Z294" s="2469"/>
      <c r="AA294" s="2461"/>
      <c r="AB294" s="2468"/>
      <c r="AC294" s="2468"/>
      <c r="AD294" s="2462"/>
      <c r="AE294" s="2462"/>
      <c r="AF294" s="2462"/>
      <c r="AG294" s="2465"/>
      <c r="AH294" s="2466"/>
      <c r="AI294" s="2467"/>
      <c r="AJ294" s="2471"/>
      <c r="AK294" s="1471" t="s">
        <v>6</v>
      </c>
      <c r="AL294"/>
      <c r="AM294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4">
        <v>1</v>
      </c>
      <c r="CO294" s="48"/>
      <c r="CP294" s="48"/>
    </row>
    <row r="295" spans="2:94" s="438" customFormat="1" ht="21" customHeight="1" x14ac:dyDescent="0.25">
      <c r="B295" s="2469"/>
      <c r="C295" s="2461"/>
      <c r="D295" s="2462"/>
      <c r="E295" s="2463"/>
      <c r="F295" s="2464"/>
      <c r="G295" s="2465"/>
      <c r="H295" s="2465"/>
      <c r="I295" s="2465"/>
      <c r="J295" s="2466"/>
      <c r="K295" s="2467"/>
      <c r="L295" s="2470"/>
      <c r="M295" s="1471" t="s">
        <v>6</v>
      </c>
      <c r="N295" s="2469"/>
      <c r="O295" s="2461"/>
      <c r="P295" s="2462"/>
      <c r="Q295" s="2463"/>
      <c r="R295" s="2464"/>
      <c r="S295" s="2464"/>
      <c r="T295" s="2464"/>
      <c r="U295" s="2465"/>
      <c r="V295" s="2466"/>
      <c r="W295" s="2467"/>
      <c r="X295" s="2470"/>
      <c r="Y295" s="1471" t="s">
        <v>6</v>
      </c>
      <c r="Z295" s="2469"/>
      <c r="AA295" s="2461"/>
      <c r="AB295" s="2462"/>
      <c r="AC295" s="2463"/>
      <c r="AD295" s="2464"/>
      <c r="AE295" s="2464"/>
      <c r="AF295" s="2464"/>
      <c r="AG295" s="2465"/>
      <c r="AH295" s="2466"/>
      <c r="AI295" s="2467"/>
      <c r="AJ295" s="2470"/>
      <c r="AK295" s="1471" t="s">
        <v>6</v>
      </c>
      <c r="AL295"/>
      <c r="AM295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4">
        <v>1</v>
      </c>
      <c r="CO295" s="48"/>
      <c r="CP295" s="48"/>
    </row>
    <row r="296" spans="2:94" s="438" customFormat="1" ht="21" customHeight="1" x14ac:dyDescent="0.25">
      <c r="B296" s="2469"/>
      <c r="C296" s="2461"/>
      <c r="D296" s="2468"/>
      <c r="E296" s="2468"/>
      <c r="F296" s="2462"/>
      <c r="G296" s="2465"/>
      <c r="H296" s="2465"/>
      <c r="I296" s="2465"/>
      <c r="J296" s="2466"/>
      <c r="K296" s="2467"/>
      <c r="L296" s="2471"/>
      <c r="M296" s="1471" t="s">
        <v>6</v>
      </c>
      <c r="N296" s="2469"/>
      <c r="O296" s="2461"/>
      <c r="P296" s="2468"/>
      <c r="Q296" s="2468"/>
      <c r="R296" s="2462"/>
      <c r="S296" s="2462"/>
      <c r="T296" s="2462"/>
      <c r="U296" s="2465"/>
      <c r="V296" s="2466"/>
      <c r="W296" s="2467"/>
      <c r="X296" s="2471"/>
      <c r="Y296" s="1471" t="s">
        <v>6</v>
      </c>
      <c r="Z296" s="2469"/>
      <c r="AA296" s="2461"/>
      <c r="AB296" s="2468"/>
      <c r="AC296" s="2468"/>
      <c r="AD296" s="2462"/>
      <c r="AE296" s="2462"/>
      <c r="AF296" s="2462"/>
      <c r="AG296" s="2465"/>
      <c r="AH296" s="2466"/>
      <c r="AI296" s="2467"/>
      <c r="AJ296" s="2471"/>
      <c r="AK296" s="1471" t="s">
        <v>6</v>
      </c>
      <c r="AL296"/>
      <c r="AM296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4">
        <v>1</v>
      </c>
      <c r="CO296" s="48"/>
      <c r="CP296" s="48"/>
    </row>
    <row r="297" spans="2:94" s="438" customFormat="1" ht="21" customHeight="1" x14ac:dyDescent="0.25">
      <c r="B297" s="2469"/>
      <c r="C297" s="2461"/>
      <c r="D297" s="2462"/>
      <c r="E297" s="2463"/>
      <c r="F297" s="2464"/>
      <c r="G297" s="2465"/>
      <c r="H297" s="2465"/>
      <c r="I297" s="2465"/>
      <c r="J297" s="2466"/>
      <c r="K297" s="2467"/>
      <c r="L297" s="2470"/>
      <c r="M297" s="1471" t="s">
        <v>6</v>
      </c>
      <c r="N297" s="2469"/>
      <c r="O297" s="2461"/>
      <c r="P297" s="2462"/>
      <c r="Q297" s="2463"/>
      <c r="R297" s="2464"/>
      <c r="S297" s="2464"/>
      <c r="T297" s="2464"/>
      <c r="U297" s="2465"/>
      <c r="V297" s="2466"/>
      <c r="W297" s="2467"/>
      <c r="X297" s="2470"/>
      <c r="Y297" s="1471" t="s">
        <v>6</v>
      </c>
      <c r="Z297" s="2469"/>
      <c r="AA297" s="2461"/>
      <c r="AB297" s="2462"/>
      <c r="AC297" s="2463"/>
      <c r="AD297" s="2464"/>
      <c r="AE297" s="2464"/>
      <c r="AF297" s="2464"/>
      <c r="AG297" s="2465"/>
      <c r="AH297" s="2466"/>
      <c r="AI297" s="2467"/>
      <c r="AJ297" s="2470"/>
      <c r="AK297" s="1471" t="s">
        <v>6</v>
      </c>
      <c r="AL297"/>
      <c r="AM297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4">
        <v>1</v>
      </c>
      <c r="CO297" s="48"/>
      <c r="CP297" s="48"/>
    </row>
    <row r="298" spans="2:94" s="438" customFormat="1" ht="21" customHeight="1" x14ac:dyDescent="0.25">
      <c r="B298" s="2469"/>
      <c r="C298" s="2461"/>
      <c r="D298" s="2468"/>
      <c r="E298" s="2468"/>
      <c r="F298" s="2462"/>
      <c r="G298" s="2465"/>
      <c r="H298" s="2465"/>
      <c r="I298" s="2465"/>
      <c r="J298" s="2466"/>
      <c r="K298" s="2467"/>
      <c r="L298" s="2471"/>
      <c r="M298" s="1471" t="s">
        <v>6</v>
      </c>
      <c r="N298" s="2469"/>
      <c r="O298" s="2461"/>
      <c r="P298" s="2468"/>
      <c r="Q298" s="2468"/>
      <c r="R298" s="2462"/>
      <c r="S298" s="2462"/>
      <c r="T298" s="2462"/>
      <c r="U298" s="2465"/>
      <c r="V298" s="2466"/>
      <c r="W298" s="2467"/>
      <c r="X298" s="2471"/>
      <c r="Y298" s="1471" t="s">
        <v>6</v>
      </c>
      <c r="Z298" s="2469"/>
      <c r="AA298" s="2461"/>
      <c r="AB298" s="2468"/>
      <c r="AC298" s="2468"/>
      <c r="AD298" s="2462"/>
      <c r="AE298" s="2462"/>
      <c r="AF298" s="2462"/>
      <c r="AG298" s="2465"/>
      <c r="AH298" s="2466"/>
      <c r="AI298" s="2467"/>
      <c r="AJ298" s="2471"/>
      <c r="AK298" s="1471" t="s">
        <v>6</v>
      </c>
      <c r="AL298"/>
      <c r="AM298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4">
        <v>1</v>
      </c>
      <c r="CO298" s="48"/>
      <c r="CP298" s="48"/>
    </row>
    <row r="299" spans="2:94" s="438" customFormat="1" ht="21" customHeight="1" x14ac:dyDescent="0.25">
      <c r="B299" s="2469"/>
      <c r="C299" s="2461"/>
      <c r="D299" s="2462"/>
      <c r="E299" s="2463"/>
      <c r="F299" s="2464"/>
      <c r="G299" s="2465"/>
      <c r="H299" s="2465"/>
      <c r="I299" s="2465"/>
      <c r="J299" s="2466"/>
      <c r="K299" s="2467"/>
      <c r="L299" s="2470"/>
      <c r="M299" s="1471" t="s">
        <v>6</v>
      </c>
      <c r="N299" s="2469"/>
      <c r="O299" s="2461"/>
      <c r="P299" s="2462"/>
      <c r="Q299" s="2463"/>
      <c r="R299" s="2464"/>
      <c r="S299" s="2464"/>
      <c r="T299" s="2464"/>
      <c r="U299" s="2465"/>
      <c r="V299" s="2466"/>
      <c r="W299" s="2467"/>
      <c r="X299" s="2470"/>
      <c r="Y299" s="1471" t="s">
        <v>6</v>
      </c>
      <c r="Z299" s="2469"/>
      <c r="AA299" s="2461"/>
      <c r="AB299" s="2462"/>
      <c r="AC299" s="2463"/>
      <c r="AD299" s="2464"/>
      <c r="AE299" s="2464"/>
      <c r="AF299" s="2464"/>
      <c r="AG299" s="2465"/>
      <c r="AH299" s="2466"/>
      <c r="AI299" s="2467"/>
      <c r="AJ299" s="2470"/>
      <c r="AK299" s="1471" t="s">
        <v>6</v>
      </c>
      <c r="AL299"/>
      <c r="AM299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4">
        <v>1</v>
      </c>
      <c r="CO299" s="48"/>
      <c r="CP299" s="48"/>
    </row>
    <row r="300" spans="2:94" s="438" customFormat="1" ht="21" customHeight="1" x14ac:dyDescent="0.25">
      <c r="B300" s="2469"/>
      <c r="C300" s="2461"/>
      <c r="D300" s="2468"/>
      <c r="E300" s="2468"/>
      <c r="F300" s="2462"/>
      <c r="G300" s="2465"/>
      <c r="H300" s="2465"/>
      <c r="I300" s="2465"/>
      <c r="J300" s="2466"/>
      <c r="K300" s="2467"/>
      <c r="L300" s="2471"/>
      <c r="M300" s="1471" t="s">
        <v>6</v>
      </c>
      <c r="N300" s="2469"/>
      <c r="O300" s="2461"/>
      <c r="P300" s="2468"/>
      <c r="Q300" s="2468"/>
      <c r="R300" s="2462"/>
      <c r="S300" s="2462"/>
      <c r="T300" s="2462"/>
      <c r="U300" s="2465"/>
      <c r="V300" s="2466"/>
      <c r="W300" s="2467"/>
      <c r="X300" s="2471"/>
      <c r="Y300" s="1471" t="s">
        <v>6</v>
      </c>
      <c r="Z300" s="2469"/>
      <c r="AA300" s="2461"/>
      <c r="AB300" s="2468"/>
      <c r="AC300" s="2468"/>
      <c r="AD300" s="2462"/>
      <c r="AE300" s="2462"/>
      <c r="AF300" s="2462"/>
      <c r="AG300" s="2465"/>
      <c r="AH300" s="2466"/>
      <c r="AI300" s="2467"/>
      <c r="AJ300" s="2471"/>
      <c r="AK300" s="1471" t="s">
        <v>6</v>
      </c>
      <c r="AL300"/>
      <c r="AM300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4">
        <v>1</v>
      </c>
      <c r="CO300" s="48"/>
      <c r="CP300" s="48"/>
    </row>
    <row r="301" spans="2:94" s="438" customFormat="1" ht="21" customHeight="1" x14ac:dyDescent="0.25">
      <c r="B301" s="2469"/>
      <c r="C301" s="2461"/>
      <c r="D301" s="2462"/>
      <c r="E301" s="2463"/>
      <c r="F301" s="2464"/>
      <c r="G301" s="2465"/>
      <c r="H301" s="2465"/>
      <c r="I301" s="2465"/>
      <c r="J301" s="2466"/>
      <c r="K301" s="2467"/>
      <c r="L301" s="2470"/>
      <c r="M301" s="1471" t="s">
        <v>6</v>
      </c>
      <c r="N301" s="2469"/>
      <c r="O301" s="2461"/>
      <c r="P301" s="2462"/>
      <c r="Q301" s="2463"/>
      <c r="R301" s="2464"/>
      <c r="S301" s="2464"/>
      <c r="T301" s="2464"/>
      <c r="U301" s="2465"/>
      <c r="V301" s="2466"/>
      <c r="W301" s="2467"/>
      <c r="X301" s="2470"/>
      <c r="Y301" s="1471" t="s">
        <v>6</v>
      </c>
      <c r="Z301" s="2469"/>
      <c r="AA301" s="2461"/>
      <c r="AB301" s="2462"/>
      <c r="AC301" s="2463"/>
      <c r="AD301" s="2464"/>
      <c r="AE301" s="2464"/>
      <c r="AF301" s="2464"/>
      <c r="AG301" s="2465"/>
      <c r="AH301" s="2466"/>
      <c r="AI301" s="2467"/>
      <c r="AJ301" s="2470"/>
      <c r="AK301" s="1471" t="s">
        <v>6</v>
      </c>
      <c r="AL301"/>
      <c r="AM30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4">
        <v>1</v>
      </c>
      <c r="CO301" s="48"/>
      <c r="CP301" s="48"/>
    </row>
    <row r="302" spans="2:94" s="438" customFormat="1" ht="21" customHeight="1" x14ac:dyDescent="0.25">
      <c r="B302" s="2469"/>
      <c r="C302" s="2461"/>
      <c r="D302" s="2468"/>
      <c r="E302" s="2468"/>
      <c r="F302" s="2462"/>
      <c r="G302" s="2465"/>
      <c r="H302" s="2465"/>
      <c r="I302" s="2465"/>
      <c r="J302" s="2466"/>
      <c r="K302" s="2467"/>
      <c r="L302" s="2471"/>
      <c r="M302" s="1471" t="s">
        <v>6</v>
      </c>
      <c r="N302" s="2469"/>
      <c r="O302" s="2461"/>
      <c r="P302" s="2468"/>
      <c r="Q302" s="2468"/>
      <c r="R302" s="2462"/>
      <c r="S302" s="2462"/>
      <c r="T302" s="2462"/>
      <c r="U302" s="2465"/>
      <c r="V302" s="2466"/>
      <c r="W302" s="2467"/>
      <c r="X302" s="2471"/>
      <c r="Y302" s="1471" t="s">
        <v>6</v>
      </c>
      <c r="Z302" s="2469"/>
      <c r="AA302" s="2461"/>
      <c r="AB302" s="2468"/>
      <c r="AC302" s="2468"/>
      <c r="AD302" s="2462"/>
      <c r="AE302" s="2462"/>
      <c r="AF302" s="2462"/>
      <c r="AG302" s="2465"/>
      <c r="AH302" s="2466"/>
      <c r="AI302" s="2467"/>
      <c r="AJ302" s="2471"/>
      <c r="AK302" s="1471" t="s">
        <v>6</v>
      </c>
      <c r="AL302"/>
      <c r="AM302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4">
        <v>1</v>
      </c>
      <c r="CO302" s="48"/>
      <c r="CP302" s="48"/>
    </row>
    <row r="303" spans="2:94" s="438" customFormat="1" ht="21" customHeight="1" x14ac:dyDescent="0.25">
      <c r="B303" s="2469"/>
      <c r="C303" s="2461"/>
      <c r="D303" s="2462"/>
      <c r="E303" s="2463"/>
      <c r="F303" s="2464"/>
      <c r="G303" s="2465"/>
      <c r="H303" s="2465"/>
      <c r="I303" s="2465"/>
      <c r="J303" s="2466"/>
      <c r="K303" s="2467"/>
      <c r="L303" s="2470"/>
      <c r="M303" s="1471" t="s">
        <v>6</v>
      </c>
      <c r="N303" s="2469"/>
      <c r="O303" s="2461"/>
      <c r="P303" s="2462"/>
      <c r="Q303" s="2463"/>
      <c r="R303" s="2464"/>
      <c r="S303" s="2464"/>
      <c r="T303" s="2464"/>
      <c r="U303" s="2465"/>
      <c r="V303" s="2466"/>
      <c r="W303" s="2467"/>
      <c r="X303" s="2470"/>
      <c r="Y303" s="1471" t="s">
        <v>6</v>
      </c>
      <c r="Z303" s="2469"/>
      <c r="AA303" s="2461"/>
      <c r="AB303" s="2462"/>
      <c r="AC303" s="2463"/>
      <c r="AD303" s="2464"/>
      <c r="AE303" s="2464"/>
      <c r="AF303" s="2464"/>
      <c r="AG303" s="2465"/>
      <c r="AH303" s="2466"/>
      <c r="AI303" s="2467"/>
      <c r="AJ303" s="2470"/>
      <c r="AK303" s="1471" t="s">
        <v>6</v>
      </c>
      <c r="AL303"/>
      <c r="AM303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4">
        <v>1</v>
      </c>
      <c r="CO303" s="48"/>
      <c r="CP303" s="48"/>
    </row>
    <row r="304" spans="2:94" s="438" customFormat="1" ht="21" customHeight="1" x14ac:dyDescent="0.25">
      <c r="B304" s="2469"/>
      <c r="C304" s="2461"/>
      <c r="D304" s="2468"/>
      <c r="E304" s="2468"/>
      <c r="F304" s="2462"/>
      <c r="G304" s="2465"/>
      <c r="H304" s="2465"/>
      <c r="I304" s="2465"/>
      <c r="J304" s="2466"/>
      <c r="K304" s="2467"/>
      <c r="L304" s="2471"/>
      <c r="M304" s="1471" t="s">
        <v>6</v>
      </c>
      <c r="N304" s="2469"/>
      <c r="O304" s="2461"/>
      <c r="P304" s="2468"/>
      <c r="Q304" s="2468"/>
      <c r="R304" s="2462"/>
      <c r="S304" s="2462"/>
      <c r="T304" s="2462"/>
      <c r="U304" s="2465"/>
      <c r="V304" s="2466"/>
      <c r="W304" s="2467"/>
      <c r="X304" s="2471"/>
      <c r="Y304" s="1471" t="s">
        <v>6</v>
      </c>
      <c r="Z304" s="2469"/>
      <c r="AA304" s="2461"/>
      <c r="AB304" s="2468"/>
      <c r="AC304" s="2468"/>
      <c r="AD304" s="2462"/>
      <c r="AE304" s="2462"/>
      <c r="AF304" s="2462"/>
      <c r="AG304" s="2465"/>
      <c r="AH304" s="2466"/>
      <c r="AI304" s="2467"/>
      <c r="AJ304" s="2471"/>
      <c r="AK304" s="1471" t="s">
        <v>6</v>
      </c>
      <c r="AL304"/>
      <c r="AM304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4">
        <v>1</v>
      </c>
      <c r="CO304" s="48"/>
      <c r="CP304" s="48"/>
    </row>
    <row r="305" spans="2:94" s="438" customFormat="1" ht="21" customHeight="1" x14ac:dyDescent="0.25">
      <c r="B305" s="2469"/>
      <c r="C305" s="2461"/>
      <c r="D305" s="2462"/>
      <c r="E305" s="2463"/>
      <c r="F305" s="2464"/>
      <c r="G305" s="2465"/>
      <c r="H305" s="2465"/>
      <c r="I305" s="2465"/>
      <c r="J305" s="2466"/>
      <c r="K305" s="2467"/>
      <c r="L305" s="2470"/>
      <c r="M305" s="1471" t="s">
        <v>6</v>
      </c>
      <c r="N305" s="2469"/>
      <c r="O305" s="2461"/>
      <c r="P305" s="2462"/>
      <c r="Q305" s="2463"/>
      <c r="R305" s="2464"/>
      <c r="S305" s="2464"/>
      <c r="T305" s="2464"/>
      <c r="U305" s="2465"/>
      <c r="V305" s="2466"/>
      <c r="W305" s="2467"/>
      <c r="X305" s="2470"/>
      <c r="Y305" s="1471" t="s">
        <v>6</v>
      </c>
      <c r="Z305" s="2469"/>
      <c r="AA305" s="2461"/>
      <c r="AB305" s="2462"/>
      <c r="AC305" s="2463"/>
      <c r="AD305" s="2464"/>
      <c r="AE305" s="2464"/>
      <c r="AF305" s="2464"/>
      <c r="AG305" s="2465"/>
      <c r="AH305" s="2466"/>
      <c r="AI305" s="2467"/>
      <c r="AJ305" s="2470"/>
      <c r="AK305" s="1471" t="s">
        <v>6</v>
      </c>
      <c r="AL305"/>
      <c r="AM305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4">
        <v>1</v>
      </c>
      <c r="CO305" s="48"/>
      <c r="CP305" s="48"/>
    </row>
    <row r="306" spans="2:94" s="438" customFormat="1" ht="21" customHeight="1" x14ac:dyDescent="0.25">
      <c r="B306" s="2469"/>
      <c r="C306" s="2461"/>
      <c r="D306" s="2468"/>
      <c r="E306" s="2468"/>
      <c r="F306" s="2462"/>
      <c r="G306" s="2465"/>
      <c r="H306" s="2465"/>
      <c r="I306" s="2465"/>
      <c r="J306" s="2466"/>
      <c r="K306" s="2467"/>
      <c r="L306" s="2471"/>
      <c r="M306" s="1471" t="s">
        <v>6</v>
      </c>
      <c r="N306" s="2469"/>
      <c r="O306" s="2461"/>
      <c r="P306" s="2468"/>
      <c r="Q306" s="2468"/>
      <c r="R306" s="2462"/>
      <c r="S306" s="2462"/>
      <c r="T306" s="2462"/>
      <c r="U306" s="2465"/>
      <c r="V306" s="2466"/>
      <c r="W306" s="2467"/>
      <c r="X306" s="2471"/>
      <c r="Y306" s="1471" t="s">
        <v>6</v>
      </c>
      <c r="Z306" s="2469"/>
      <c r="AA306" s="2461"/>
      <c r="AB306" s="2468"/>
      <c r="AC306" s="2468"/>
      <c r="AD306" s="2462"/>
      <c r="AE306" s="2462"/>
      <c r="AF306" s="2462"/>
      <c r="AG306" s="2465"/>
      <c r="AH306" s="2466"/>
      <c r="AI306" s="2467"/>
      <c r="AJ306" s="2471"/>
      <c r="AK306" s="1471" t="s">
        <v>6</v>
      </c>
      <c r="AL306"/>
      <c r="AM306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4">
        <v>1</v>
      </c>
      <c r="CO306" s="48"/>
      <c r="CP306" s="48"/>
    </row>
    <row r="307" spans="2:94" s="438" customFormat="1" ht="21" customHeight="1" x14ac:dyDescent="0.25">
      <c r="B307" s="2469"/>
      <c r="C307" s="2461"/>
      <c r="D307" s="2462"/>
      <c r="E307" s="2463"/>
      <c r="F307" s="2464"/>
      <c r="G307" s="2465"/>
      <c r="H307" s="2465"/>
      <c r="I307" s="2465"/>
      <c r="J307" s="2466"/>
      <c r="K307" s="2467"/>
      <c r="L307" s="2470"/>
      <c r="M307" s="1471" t="s">
        <v>6</v>
      </c>
      <c r="N307" s="2469"/>
      <c r="O307" s="2461"/>
      <c r="P307" s="2462"/>
      <c r="Q307" s="2463"/>
      <c r="R307" s="2464"/>
      <c r="S307" s="2464"/>
      <c r="T307" s="2464"/>
      <c r="U307" s="2465"/>
      <c r="V307" s="2466"/>
      <c r="W307" s="2467"/>
      <c r="X307" s="2470"/>
      <c r="Y307" s="1471" t="s">
        <v>6</v>
      </c>
      <c r="Z307" s="2469"/>
      <c r="AA307" s="2461"/>
      <c r="AB307" s="2462"/>
      <c r="AC307" s="2463"/>
      <c r="AD307" s="2464"/>
      <c r="AE307" s="2464"/>
      <c r="AF307" s="2464"/>
      <c r="AG307" s="2465"/>
      <c r="AH307" s="2466"/>
      <c r="AI307" s="2467"/>
      <c r="AJ307" s="2470"/>
      <c r="AK307" s="1471" t="s">
        <v>6</v>
      </c>
      <c r="AL307"/>
      <c r="AM307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4">
        <v>1</v>
      </c>
      <c r="CO307" s="48"/>
      <c r="CP307" s="48"/>
    </row>
    <row r="308" spans="2:94" s="438" customFormat="1" ht="21" customHeight="1" x14ac:dyDescent="0.25">
      <c r="B308" s="2469"/>
      <c r="C308" s="2461"/>
      <c r="D308" s="2468"/>
      <c r="E308" s="2468"/>
      <c r="F308" s="2462"/>
      <c r="G308" s="2465"/>
      <c r="H308" s="2465"/>
      <c r="I308" s="2465"/>
      <c r="J308" s="2466"/>
      <c r="K308" s="2467"/>
      <c r="L308" s="2471"/>
      <c r="M308" s="1471" t="s">
        <v>6</v>
      </c>
      <c r="N308" s="2469"/>
      <c r="O308" s="2461"/>
      <c r="P308" s="2468"/>
      <c r="Q308" s="2468"/>
      <c r="R308" s="2462"/>
      <c r="S308" s="2462"/>
      <c r="T308" s="2462"/>
      <c r="U308" s="2465"/>
      <c r="V308" s="2466"/>
      <c r="W308" s="2467"/>
      <c r="X308" s="2471"/>
      <c r="Y308" s="1471" t="s">
        <v>6</v>
      </c>
      <c r="Z308" s="2469"/>
      <c r="AA308" s="2461"/>
      <c r="AB308" s="2468"/>
      <c r="AC308" s="2468"/>
      <c r="AD308" s="2462"/>
      <c r="AE308" s="2462"/>
      <c r="AF308" s="2462"/>
      <c r="AG308" s="2465"/>
      <c r="AH308" s="2466"/>
      <c r="AI308" s="2467"/>
      <c r="AJ308" s="2471"/>
      <c r="AK308" s="1471" t="s">
        <v>6</v>
      </c>
      <c r="AL308"/>
      <c r="AM308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4">
        <v>1</v>
      </c>
      <c r="CO308" s="48"/>
      <c r="CP308" s="48"/>
    </row>
    <row r="309" spans="2:94" s="438" customFormat="1" ht="21" customHeight="1" x14ac:dyDescent="0.25">
      <c r="B309" s="2469"/>
      <c r="C309" s="2461"/>
      <c r="D309" s="2462"/>
      <c r="E309" s="2463"/>
      <c r="F309" s="2464"/>
      <c r="G309" s="2465"/>
      <c r="H309" s="2465"/>
      <c r="I309" s="2465"/>
      <c r="J309" s="2466"/>
      <c r="K309" s="2467"/>
      <c r="L309" s="2470"/>
      <c r="M309" s="1471" t="s">
        <v>6</v>
      </c>
      <c r="N309" s="2469"/>
      <c r="O309" s="2461"/>
      <c r="P309" s="2462"/>
      <c r="Q309" s="2463"/>
      <c r="R309" s="2464"/>
      <c r="S309" s="2464"/>
      <c r="T309" s="2464"/>
      <c r="U309" s="2465"/>
      <c r="V309" s="2466"/>
      <c r="W309" s="2467"/>
      <c r="X309" s="2470"/>
      <c r="Y309" s="1471" t="s">
        <v>6</v>
      </c>
      <c r="Z309" s="2469"/>
      <c r="AA309" s="2461"/>
      <c r="AB309" s="2462"/>
      <c r="AC309" s="2463"/>
      <c r="AD309" s="2464"/>
      <c r="AE309" s="2464"/>
      <c r="AF309" s="2464"/>
      <c r="AG309" s="2465"/>
      <c r="AH309" s="2466"/>
      <c r="AI309" s="2467"/>
      <c r="AJ309" s="2470"/>
      <c r="AK309" s="1471" t="s">
        <v>6</v>
      </c>
      <c r="AL309"/>
      <c r="AM309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4">
        <v>1</v>
      </c>
      <c r="CO309" s="48"/>
      <c r="CP309" s="48"/>
    </row>
    <row r="310" spans="2:94" s="438" customFormat="1" ht="21" customHeight="1" x14ac:dyDescent="0.25">
      <c r="B310" s="2469"/>
      <c r="C310" s="2461"/>
      <c r="D310" s="2468"/>
      <c r="E310" s="2468"/>
      <c r="F310" s="2462"/>
      <c r="G310" s="2465"/>
      <c r="H310" s="2465"/>
      <c r="I310" s="2465"/>
      <c r="J310" s="2466"/>
      <c r="K310" s="2467"/>
      <c r="L310" s="2471"/>
      <c r="M310" s="1471" t="s">
        <v>6</v>
      </c>
      <c r="N310" s="2469"/>
      <c r="O310" s="2461"/>
      <c r="P310" s="2468"/>
      <c r="Q310" s="2468"/>
      <c r="R310" s="2462"/>
      <c r="S310" s="2462"/>
      <c r="T310" s="2462"/>
      <c r="U310" s="2465"/>
      <c r="V310" s="2466"/>
      <c r="W310" s="2467"/>
      <c r="X310" s="2471"/>
      <c r="Y310" s="1471" t="s">
        <v>6</v>
      </c>
      <c r="Z310" s="2469"/>
      <c r="AA310" s="2461"/>
      <c r="AB310" s="2468"/>
      <c r="AC310" s="2468"/>
      <c r="AD310" s="2462"/>
      <c r="AE310" s="2462"/>
      <c r="AF310" s="2462"/>
      <c r="AG310" s="2465"/>
      <c r="AH310" s="2466"/>
      <c r="AI310" s="2467"/>
      <c r="AJ310" s="2471"/>
      <c r="AK310" s="1471" t="s">
        <v>6</v>
      </c>
      <c r="AL310"/>
      <c r="AM310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4">
        <v>1</v>
      </c>
      <c r="CO310" s="48"/>
      <c r="CP310" s="48"/>
    </row>
    <row r="311" spans="2:94" s="438" customFormat="1" ht="21" customHeight="1" x14ac:dyDescent="0.25">
      <c r="B311" s="2469"/>
      <c r="C311" s="2461"/>
      <c r="D311" s="2462"/>
      <c r="E311" s="2463"/>
      <c r="F311" s="2464"/>
      <c r="G311" s="2465"/>
      <c r="H311" s="2465"/>
      <c r="I311" s="2465"/>
      <c r="J311" s="2466"/>
      <c r="K311" s="2467"/>
      <c r="L311" s="2470"/>
      <c r="M311" s="1471" t="s">
        <v>6</v>
      </c>
      <c r="N311" s="2469"/>
      <c r="O311" s="2461"/>
      <c r="P311" s="2462"/>
      <c r="Q311" s="2463"/>
      <c r="R311" s="2464"/>
      <c r="S311" s="2464"/>
      <c r="T311" s="2464"/>
      <c r="U311" s="2465"/>
      <c r="V311" s="2466"/>
      <c r="W311" s="2467"/>
      <c r="X311" s="2470"/>
      <c r="Y311" s="1471" t="s">
        <v>6</v>
      </c>
      <c r="Z311" s="2469"/>
      <c r="AA311" s="2461"/>
      <c r="AB311" s="2462"/>
      <c r="AC311" s="2463"/>
      <c r="AD311" s="2464"/>
      <c r="AE311" s="2464"/>
      <c r="AF311" s="2464"/>
      <c r="AG311" s="2465"/>
      <c r="AH311" s="2466"/>
      <c r="AI311" s="2467"/>
      <c r="AJ311" s="2470"/>
      <c r="AK311" s="1471" t="s">
        <v>6</v>
      </c>
      <c r="AL311"/>
      <c r="AM31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4">
        <v>1</v>
      </c>
      <c r="CO311" s="48"/>
      <c r="CP311" s="48"/>
    </row>
    <row r="312" spans="2:94" s="438" customFormat="1" ht="21" customHeight="1" x14ac:dyDescent="0.25">
      <c r="B312" s="2469"/>
      <c r="C312" s="2461"/>
      <c r="D312" s="2468"/>
      <c r="E312" s="2468"/>
      <c r="F312" s="2462"/>
      <c r="G312" s="2465"/>
      <c r="H312" s="2465"/>
      <c r="I312" s="2465"/>
      <c r="J312" s="2466"/>
      <c r="K312" s="2467"/>
      <c r="L312" s="2471"/>
      <c r="M312" s="1471" t="s">
        <v>6</v>
      </c>
      <c r="N312" s="2469"/>
      <c r="O312" s="2461"/>
      <c r="P312" s="2468"/>
      <c r="Q312" s="2468"/>
      <c r="R312" s="2462"/>
      <c r="S312" s="2462"/>
      <c r="T312" s="2462"/>
      <c r="U312" s="2465"/>
      <c r="V312" s="2466"/>
      <c r="W312" s="2467"/>
      <c r="X312" s="2471"/>
      <c r="Y312" s="1471" t="s">
        <v>6</v>
      </c>
      <c r="Z312" s="2469"/>
      <c r="AA312" s="2461"/>
      <c r="AB312" s="2468"/>
      <c r="AC312" s="2468"/>
      <c r="AD312" s="2462"/>
      <c r="AE312" s="2462"/>
      <c r="AF312" s="2462"/>
      <c r="AG312" s="2465"/>
      <c r="AH312" s="2466"/>
      <c r="AI312" s="2467"/>
      <c r="AJ312" s="2471"/>
      <c r="AK312" s="1471" t="s">
        <v>6</v>
      </c>
      <c r="AL312"/>
      <c r="AM312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4">
        <v>1</v>
      </c>
      <c r="CO312" s="48"/>
      <c r="CP312" s="48"/>
    </row>
    <row r="313" spans="2:94" s="438" customFormat="1" ht="21" customHeight="1" x14ac:dyDescent="0.25">
      <c r="B313" s="2469"/>
      <c r="C313" s="2461"/>
      <c r="D313" s="2462"/>
      <c r="E313" s="2463"/>
      <c r="F313" s="2464"/>
      <c r="G313" s="2465"/>
      <c r="H313" s="2465"/>
      <c r="I313" s="2465"/>
      <c r="J313" s="2466"/>
      <c r="K313" s="2467"/>
      <c r="L313" s="2470"/>
      <c r="M313" s="1471" t="s">
        <v>6</v>
      </c>
      <c r="N313" s="2469"/>
      <c r="O313" s="2461"/>
      <c r="P313" s="2462"/>
      <c r="Q313" s="2463"/>
      <c r="R313" s="2464"/>
      <c r="S313" s="2464"/>
      <c r="T313" s="2464"/>
      <c r="U313" s="2465"/>
      <c r="V313" s="2466"/>
      <c r="W313" s="2467"/>
      <c r="X313" s="2470"/>
      <c r="Y313" s="1471" t="s">
        <v>6</v>
      </c>
      <c r="Z313" s="2469"/>
      <c r="AA313" s="2461"/>
      <c r="AB313" s="2462"/>
      <c r="AC313" s="2463"/>
      <c r="AD313" s="2464"/>
      <c r="AE313" s="2464"/>
      <c r="AF313" s="2464"/>
      <c r="AG313" s="2465"/>
      <c r="AH313" s="2466"/>
      <c r="AI313" s="2467"/>
      <c r="AJ313" s="2470"/>
      <c r="AK313" s="1471" t="s">
        <v>6</v>
      </c>
      <c r="AL313"/>
      <c r="AM313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4">
        <v>1</v>
      </c>
      <c r="CO313" s="48"/>
      <c r="CP313" s="48"/>
    </row>
    <row r="314" spans="2:94" s="438" customFormat="1" ht="21" customHeight="1" x14ac:dyDescent="0.25">
      <c r="B314" s="2469"/>
      <c r="C314" s="2461"/>
      <c r="D314" s="2468"/>
      <c r="E314" s="2468"/>
      <c r="F314" s="2462"/>
      <c r="G314" s="2465"/>
      <c r="H314" s="2465"/>
      <c r="I314" s="2465"/>
      <c r="J314" s="2466"/>
      <c r="K314" s="2467"/>
      <c r="L314" s="2471"/>
      <c r="M314" s="1471" t="s">
        <v>6</v>
      </c>
      <c r="N314" s="2469"/>
      <c r="O314" s="2461"/>
      <c r="P314" s="2468"/>
      <c r="Q314" s="2468"/>
      <c r="R314" s="2462"/>
      <c r="S314" s="2462"/>
      <c r="T314" s="2462"/>
      <c r="U314" s="2465"/>
      <c r="V314" s="2466"/>
      <c r="W314" s="2467"/>
      <c r="X314" s="2471"/>
      <c r="Y314" s="1471" t="s">
        <v>6</v>
      </c>
      <c r="Z314" s="2469"/>
      <c r="AA314" s="2461"/>
      <c r="AB314" s="2468"/>
      <c r="AC314" s="2468"/>
      <c r="AD314" s="2462"/>
      <c r="AE314" s="2462"/>
      <c r="AF314" s="2462"/>
      <c r="AG314" s="2465"/>
      <c r="AH314" s="2466"/>
      <c r="AI314" s="2467"/>
      <c r="AJ314" s="2471"/>
      <c r="AK314" s="1471" t="s">
        <v>6</v>
      </c>
      <c r="AL314"/>
      <c r="AM314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4">
        <v>1</v>
      </c>
      <c r="CO314" s="48"/>
      <c r="CP314" s="48"/>
    </row>
    <row r="315" spans="2:94" s="438" customFormat="1" ht="21" customHeight="1" x14ac:dyDescent="0.25">
      <c r="B315" s="2469"/>
      <c r="C315" s="2461"/>
      <c r="D315" s="2462"/>
      <c r="E315" s="2463"/>
      <c r="F315" s="2464"/>
      <c r="G315" s="2465"/>
      <c r="H315" s="2465"/>
      <c r="I315" s="2465"/>
      <c r="J315" s="2466"/>
      <c r="K315" s="2467"/>
      <c r="L315" s="2470"/>
      <c r="M315" s="1471" t="s">
        <v>6</v>
      </c>
      <c r="N315" s="2469"/>
      <c r="O315" s="2461"/>
      <c r="P315" s="2462"/>
      <c r="Q315" s="2463"/>
      <c r="R315" s="2464"/>
      <c r="S315" s="2464"/>
      <c r="T315" s="2464"/>
      <c r="U315" s="2465"/>
      <c r="V315" s="2466"/>
      <c r="W315" s="2467"/>
      <c r="X315" s="2470"/>
      <c r="Y315" s="1471" t="s">
        <v>6</v>
      </c>
      <c r="Z315" s="2469"/>
      <c r="AA315" s="2461"/>
      <c r="AB315" s="2462"/>
      <c r="AC315" s="2463"/>
      <c r="AD315" s="2464"/>
      <c r="AE315" s="2464"/>
      <c r="AF315" s="2464"/>
      <c r="AG315" s="2465"/>
      <c r="AH315" s="2466"/>
      <c r="AI315" s="2467"/>
      <c r="AJ315" s="2470"/>
      <c r="AK315" s="1471" t="s">
        <v>6</v>
      </c>
      <c r="AL315"/>
      <c r="AM315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4">
        <v>1</v>
      </c>
      <c r="CO315" s="48"/>
      <c r="CP315" s="48"/>
    </row>
    <row r="316" spans="2:94" s="438" customFormat="1" ht="21" customHeight="1" x14ac:dyDescent="0.25">
      <c r="B316" s="2469"/>
      <c r="C316" s="2461"/>
      <c r="D316" s="2468"/>
      <c r="E316" s="2468"/>
      <c r="F316" s="2462"/>
      <c r="G316" s="2465"/>
      <c r="H316" s="2465"/>
      <c r="I316" s="2465"/>
      <c r="J316" s="2466"/>
      <c r="K316" s="2467"/>
      <c r="L316" s="2471"/>
      <c r="M316" s="1471" t="s">
        <v>6</v>
      </c>
      <c r="N316" s="2469"/>
      <c r="O316" s="2461"/>
      <c r="P316" s="2468"/>
      <c r="Q316" s="2468"/>
      <c r="R316" s="2462"/>
      <c r="S316" s="2462"/>
      <c r="T316" s="2462"/>
      <c r="U316" s="2465"/>
      <c r="V316" s="2466"/>
      <c r="W316" s="2467"/>
      <c r="X316" s="2471"/>
      <c r="Y316" s="1471" t="s">
        <v>6</v>
      </c>
      <c r="Z316" s="2469"/>
      <c r="AA316" s="2461"/>
      <c r="AB316" s="2468"/>
      <c r="AC316" s="2468"/>
      <c r="AD316" s="2462"/>
      <c r="AE316" s="2462"/>
      <c r="AF316" s="2462"/>
      <c r="AG316" s="2465"/>
      <c r="AH316" s="2466"/>
      <c r="AI316" s="2467"/>
      <c r="AJ316" s="2471"/>
      <c r="AK316" s="1471" t="s">
        <v>6</v>
      </c>
      <c r="AL316"/>
      <c r="AM316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4">
        <v>1</v>
      </c>
      <c r="CO316" s="48"/>
      <c r="CP316" s="48"/>
    </row>
    <row r="317" spans="2:94" s="438" customFormat="1" ht="21" customHeight="1" x14ac:dyDescent="0.25">
      <c r="B317" s="2469"/>
      <c r="C317" s="2461"/>
      <c r="D317" s="2462"/>
      <c r="E317" s="2463"/>
      <c r="F317" s="2464"/>
      <c r="G317" s="2465"/>
      <c r="H317" s="2465"/>
      <c r="I317" s="2465"/>
      <c r="J317" s="2466"/>
      <c r="K317" s="2467"/>
      <c r="L317" s="2470"/>
      <c r="M317" s="1471" t="s">
        <v>6</v>
      </c>
      <c r="N317" s="2469"/>
      <c r="O317" s="2461"/>
      <c r="P317" s="2462"/>
      <c r="Q317" s="2463"/>
      <c r="R317" s="2464"/>
      <c r="S317" s="2464"/>
      <c r="T317" s="2464"/>
      <c r="U317" s="2465"/>
      <c r="V317" s="2466"/>
      <c r="W317" s="2467"/>
      <c r="X317" s="2470"/>
      <c r="Y317" s="1471" t="s">
        <v>6</v>
      </c>
      <c r="Z317" s="2469"/>
      <c r="AA317" s="2461"/>
      <c r="AB317" s="2462"/>
      <c r="AC317" s="2463"/>
      <c r="AD317" s="2464"/>
      <c r="AE317" s="2464"/>
      <c r="AF317" s="2464"/>
      <c r="AG317" s="2465"/>
      <c r="AH317" s="2466"/>
      <c r="AI317" s="2467"/>
      <c r="AJ317" s="2470"/>
      <c r="AK317" s="1471" t="s">
        <v>6</v>
      </c>
      <c r="AL317"/>
      <c r="AM317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4">
        <v>1</v>
      </c>
      <c r="CO317" s="48"/>
      <c r="CP317" s="48"/>
    </row>
    <row r="318" spans="2:94" s="438" customFormat="1" ht="21" customHeight="1" x14ac:dyDescent="0.25">
      <c r="B318" s="2469"/>
      <c r="C318" s="2461"/>
      <c r="D318" s="2468"/>
      <c r="E318" s="2468"/>
      <c r="F318" s="2462"/>
      <c r="G318" s="2465"/>
      <c r="H318" s="2465"/>
      <c r="I318" s="2465"/>
      <c r="J318" s="2466"/>
      <c r="K318" s="2467"/>
      <c r="L318" s="2471"/>
      <c r="M318" s="1471" t="s">
        <v>6</v>
      </c>
      <c r="N318" s="2469"/>
      <c r="O318" s="2461"/>
      <c r="P318" s="2468"/>
      <c r="Q318" s="2468"/>
      <c r="R318" s="2462"/>
      <c r="S318" s="2462"/>
      <c r="T318" s="2462"/>
      <c r="U318" s="2465"/>
      <c r="V318" s="2466"/>
      <c r="W318" s="2467"/>
      <c r="X318" s="2471"/>
      <c r="Y318" s="1471" t="s">
        <v>6</v>
      </c>
      <c r="Z318" s="2469"/>
      <c r="AA318" s="2461"/>
      <c r="AB318" s="2468"/>
      <c r="AC318" s="2468"/>
      <c r="AD318" s="2462"/>
      <c r="AE318" s="2462"/>
      <c r="AF318" s="2462"/>
      <c r="AG318" s="2465"/>
      <c r="AH318" s="2466"/>
      <c r="AI318" s="2467"/>
      <c r="AJ318" s="2471"/>
      <c r="AK318" s="1471" t="s">
        <v>6</v>
      </c>
      <c r="AL318"/>
      <c r="AM318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4">
        <v>1</v>
      </c>
      <c r="CO318" s="48"/>
      <c r="CP318" s="48"/>
    </row>
    <row r="319" spans="2:94" s="438" customFormat="1" ht="21" customHeight="1" x14ac:dyDescent="0.25">
      <c r="B319" s="2469"/>
      <c r="C319" s="2461"/>
      <c r="D319" s="2462"/>
      <c r="E319" s="2463"/>
      <c r="F319" s="2464"/>
      <c r="G319" s="2465"/>
      <c r="H319" s="2465"/>
      <c r="I319" s="2465"/>
      <c r="J319" s="2466"/>
      <c r="K319" s="2467"/>
      <c r="L319" s="2470"/>
      <c r="M319" s="1471" t="s">
        <v>6</v>
      </c>
      <c r="N319" s="2469"/>
      <c r="O319" s="2461"/>
      <c r="P319" s="2462"/>
      <c r="Q319" s="2463"/>
      <c r="R319" s="2464"/>
      <c r="S319" s="2464"/>
      <c r="T319" s="2464"/>
      <c r="U319" s="2465"/>
      <c r="V319" s="2466"/>
      <c r="W319" s="2467"/>
      <c r="X319" s="2470"/>
      <c r="Y319" s="1471" t="s">
        <v>6</v>
      </c>
      <c r="Z319" s="2469"/>
      <c r="AA319" s="2461"/>
      <c r="AB319" s="2462"/>
      <c r="AC319" s="2463"/>
      <c r="AD319" s="2464"/>
      <c r="AE319" s="2464"/>
      <c r="AF319" s="2464"/>
      <c r="AG319" s="2465"/>
      <c r="AH319" s="2466"/>
      <c r="AI319" s="2467"/>
      <c r="AJ319" s="2470"/>
      <c r="AK319" s="1471" t="s">
        <v>6</v>
      </c>
      <c r="AL319"/>
      <c r="AM319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4">
        <v>1</v>
      </c>
      <c r="CO319" s="48"/>
      <c r="CP319" s="48"/>
    </row>
    <row r="320" spans="2:94" s="438" customFormat="1" ht="21" customHeight="1" x14ac:dyDescent="0.25">
      <c r="B320" s="2469"/>
      <c r="C320" s="2461"/>
      <c r="D320" s="2468"/>
      <c r="E320" s="2468"/>
      <c r="F320" s="2462"/>
      <c r="G320" s="2465"/>
      <c r="H320" s="2465"/>
      <c r="I320" s="2465"/>
      <c r="J320" s="2466"/>
      <c r="K320" s="2467"/>
      <c r="L320" s="2471"/>
      <c r="M320" s="1471" t="s">
        <v>6</v>
      </c>
      <c r="N320" s="2469"/>
      <c r="O320" s="2461"/>
      <c r="P320" s="2468"/>
      <c r="Q320" s="2468"/>
      <c r="R320" s="2462"/>
      <c r="S320" s="2462"/>
      <c r="T320" s="2462"/>
      <c r="U320" s="2465"/>
      <c r="V320" s="2466"/>
      <c r="W320" s="2467"/>
      <c r="X320" s="2471"/>
      <c r="Y320" s="1471" t="s">
        <v>6</v>
      </c>
      <c r="Z320" s="2469"/>
      <c r="AA320" s="2461"/>
      <c r="AB320" s="2468"/>
      <c r="AC320" s="2468"/>
      <c r="AD320" s="2462"/>
      <c r="AE320" s="2462"/>
      <c r="AF320" s="2462"/>
      <c r="AG320" s="2465"/>
      <c r="AH320" s="2466"/>
      <c r="AI320" s="2467"/>
      <c r="AJ320" s="2471"/>
      <c r="AK320" s="1471" t="s">
        <v>6</v>
      </c>
      <c r="AL320"/>
      <c r="AM320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4">
        <v>1</v>
      </c>
      <c r="CO320" s="48"/>
      <c r="CP320" s="48"/>
    </row>
    <row r="321" spans="2:94" s="438" customFormat="1" ht="21" customHeight="1" x14ac:dyDescent="0.25">
      <c r="B321" s="2469"/>
      <c r="C321" s="2461"/>
      <c r="D321" s="2462"/>
      <c r="E321" s="2463"/>
      <c r="F321" s="2464"/>
      <c r="G321" s="2465"/>
      <c r="H321" s="2465"/>
      <c r="I321" s="2465"/>
      <c r="J321" s="2466"/>
      <c r="K321" s="2467"/>
      <c r="L321" s="2470"/>
      <c r="M321" s="1471" t="s">
        <v>6</v>
      </c>
      <c r="N321" s="2469"/>
      <c r="O321" s="2461"/>
      <c r="P321" s="2462"/>
      <c r="Q321" s="2463"/>
      <c r="R321" s="2464"/>
      <c r="S321" s="2464"/>
      <c r="T321" s="2464"/>
      <c r="U321" s="2465"/>
      <c r="V321" s="2466"/>
      <c r="W321" s="2467"/>
      <c r="X321" s="2470"/>
      <c r="Y321" s="1471" t="s">
        <v>6</v>
      </c>
      <c r="Z321" s="2469"/>
      <c r="AA321" s="2461"/>
      <c r="AB321" s="2462"/>
      <c r="AC321" s="2463"/>
      <c r="AD321" s="2464"/>
      <c r="AE321" s="2464"/>
      <c r="AF321" s="2464"/>
      <c r="AG321" s="2465"/>
      <c r="AH321" s="2466"/>
      <c r="AI321" s="2467"/>
      <c r="AJ321" s="2470"/>
      <c r="AK321" s="1471" t="s">
        <v>6</v>
      </c>
      <c r="AL321"/>
      <c r="AM32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4">
        <v>1</v>
      </c>
      <c r="CO321" s="48"/>
      <c r="CP321" s="48"/>
    </row>
    <row r="322" spans="2:94" s="438" customFormat="1" ht="21" customHeight="1" x14ac:dyDescent="0.25">
      <c r="B322" s="2469"/>
      <c r="C322" s="2461"/>
      <c r="D322" s="2468"/>
      <c r="E322" s="2468"/>
      <c r="F322" s="2462"/>
      <c r="G322" s="2465"/>
      <c r="H322" s="2465"/>
      <c r="I322" s="2465"/>
      <c r="J322" s="2466"/>
      <c r="K322" s="2467"/>
      <c r="L322" s="2471"/>
      <c r="M322" s="1471" t="s">
        <v>6</v>
      </c>
      <c r="N322" s="2469"/>
      <c r="O322" s="2461"/>
      <c r="P322" s="2468"/>
      <c r="Q322" s="2468"/>
      <c r="R322" s="2462"/>
      <c r="S322" s="2462"/>
      <c r="T322" s="2462"/>
      <c r="U322" s="2465"/>
      <c r="V322" s="2466"/>
      <c r="W322" s="2467"/>
      <c r="X322" s="2471"/>
      <c r="Y322" s="1471" t="s">
        <v>6</v>
      </c>
      <c r="Z322" s="2469"/>
      <c r="AA322" s="2461"/>
      <c r="AB322" s="2468"/>
      <c r="AC322" s="2468"/>
      <c r="AD322" s="2462"/>
      <c r="AE322" s="2462"/>
      <c r="AF322" s="2462"/>
      <c r="AG322" s="2465"/>
      <c r="AH322" s="2466"/>
      <c r="AI322" s="2467"/>
      <c r="AJ322" s="2471"/>
      <c r="AK322" s="1471" t="s">
        <v>6</v>
      </c>
      <c r="AL322"/>
      <c r="AM322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4">
        <v>1</v>
      </c>
      <c r="CO322" s="48"/>
      <c r="CP322" s="48"/>
    </row>
    <row r="323" spans="2:94" s="438" customFormat="1" ht="21" customHeight="1" x14ac:dyDescent="0.25">
      <c r="B323" s="2469"/>
      <c r="C323" s="2461"/>
      <c r="D323" s="2462"/>
      <c r="E323" s="2463"/>
      <c r="F323" s="2464"/>
      <c r="G323" s="2465"/>
      <c r="H323" s="2465"/>
      <c r="I323" s="2465"/>
      <c r="J323" s="2466"/>
      <c r="K323" s="2467"/>
      <c r="L323" s="2470"/>
      <c r="M323" s="1471" t="s">
        <v>6</v>
      </c>
      <c r="N323" s="2469"/>
      <c r="O323" s="2461"/>
      <c r="P323" s="2462"/>
      <c r="Q323" s="2463"/>
      <c r="R323" s="2464"/>
      <c r="S323" s="2464"/>
      <c r="T323" s="2464"/>
      <c r="U323" s="2465"/>
      <c r="V323" s="2466"/>
      <c r="W323" s="2467"/>
      <c r="X323" s="2470"/>
      <c r="Y323" s="1471" t="s">
        <v>6</v>
      </c>
      <c r="Z323" s="2469"/>
      <c r="AA323" s="2461"/>
      <c r="AB323" s="2462"/>
      <c r="AC323" s="2463"/>
      <c r="AD323" s="2464"/>
      <c r="AE323" s="2464"/>
      <c r="AF323" s="2464"/>
      <c r="AG323" s="2465"/>
      <c r="AH323" s="2466"/>
      <c r="AI323" s="2467"/>
      <c r="AJ323" s="2470"/>
      <c r="AK323" s="1471" t="s">
        <v>6</v>
      </c>
      <c r="AL323"/>
      <c r="AM323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4">
        <v>1</v>
      </c>
      <c r="CO323" s="48"/>
      <c r="CP323" s="48"/>
    </row>
    <row r="324" spans="2:94" s="438" customFormat="1" ht="21" customHeight="1" x14ac:dyDescent="0.25">
      <c r="B324" s="2469"/>
      <c r="C324" s="2461"/>
      <c r="D324" s="2468"/>
      <c r="E324" s="2468"/>
      <c r="F324" s="2462"/>
      <c r="G324" s="2465"/>
      <c r="H324" s="2465"/>
      <c r="I324" s="2465"/>
      <c r="J324" s="2466"/>
      <c r="K324" s="2467"/>
      <c r="L324" s="2471"/>
      <c r="M324" s="1471" t="s">
        <v>6</v>
      </c>
      <c r="N324" s="2469"/>
      <c r="O324" s="2461"/>
      <c r="P324" s="2468"/>
      <c r="Q324" s="2468"/>
      <c r="R324" s="2462"/>
      <c r="S324" s="2462"/>
      <c r="T324" s="2462"/>
      <c r="U324" s="2465"/>
      <c r="V324" s="2466"/>
      <c r="W324" s="2467"/>
      <c r="X324" s="2471"/>
      <c r="Y324" s="1471" t="s">
        <v>6</v>
      </c>
      <c r="Z324" s="2469"/>
      <c r="AA324" s="2461"/>
      <c r="AB324" s="2468"/>
      <c r="AC324" s="2468"/>
      <c r="AD324" s="2462"/>
      <c r="AE324" s="2462"/>
      <c r="AF324" s="2462"/>
      <c r="AG324" s="2465"/>
      <c r="AH324" s="2466"/>
      <c r="AI324" s="2467"/>
      <c r="AJ324" s="2471"/>
      <c r="AK324" s="1471" t="s">
        <v>6</v>
      </c>
      <c r="AL324"/>
      <c r="AM324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4">
        <v>1</v>
      </c>
      <c r="CO324" s="48"/>
      <c r="CP324" s="48"/>
    </row>
    <row r="325" spans="2:94" s="438" customFormat="1" ht="21" customHeight="1" x14ac:dyDescent="0.25">
      <c r="B325" s="2469"/>
      <c r="C325" s="2461"/>
      <c r="D325" s="2462"/>
      <c r="E325" s="2463"/>
      <c r="F325" s="2464"/>
      <c r="G325" s="2465"/>
      <c r="H325" s="2465"/>
      <c r="I325" s="2465"/>
      <c r="J325" s="2466"/>
      <c r="K325" s="2467"/>
      <c r="L325" s="2470"/>
      <c r="M325" s="1471" t="s">
        <v>6</v>
      </c>
      <c r="N325" s="2469"/>
      <c r="O325" s="2461"/>
      <c r="P325" s="2462"/>
      <c r="Q325" s="2463"/>
      <c r="R325" s="2464"/>
      <c r="S325" s="2464"/>
      <c r="T325" s="2464"/>
      <c r="U325" s="2465"/>
      <c r="V325" s="2466"/>
      <c r="W325" s="2467"/>
      <c r="X325" s="2470"/>
      <c r="Y325" s="1471" t="s">
        <v>6</v>
      </c>
      <c r="Z325" s="2469"/>
      <c r="AA325" s="2461"/>
      <c r="AB325" s="2462"/>
      <c r="AC325" s="2463"/>
      <c r="AD325" s="2464"/>
      <c r="AE325" s="2464"/>
      <c r="AF325" s="2464"/>
      <c r="AG325" s="2465"/>
      <c r="AH325" s="2466"/>
      <c r="AI325" s="2467"/>
      <c r="AJ325" s="2470"/>
      <c r="AK325" s="1471" t="s">
        <v>6</v>
      </c>
      <c r="AL325"/>
      <c r="AM325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4">
        <v>1</v>
      </c>
      <c r="CO325" s="48"/>
      <c r="CP325" s="48"/>
    </row>
    <row r="326" spans="2:94" s="438" customFormat="1" ht="21" customHeight="1" x14ac:dyDescent="0.25">
      <c r="B326" s="2469"/>
      <c r="C326" s="2461"/>
      <c r="D326" s="2468"/>
      <c r="E326" s="2468"/>
      <c r="F326" s="2462"/>
      <c r="G326" s="2465"/>
      <c r="H326" s="2465"/>
      <c r="I326" s="2465"/>
      <c r="J326" s="2466"/>
      <c r="K326" s="2467"/>
      <c r="L326" s="2471"/>
      <c r="M326" s="1471" t="s">
        <v>6</v>
      </c>
      <c r="N326" s="2469"/>
      <c r="O326" s="2461"/>
      <c r="P326" s="2468"/>
      <c r="Q326" s="2468"/>
      <c r="R326" s="2462"/>
      <c r="S326" s="2462"/>
      <c r="T326" s="2462"/>
      <c r="U326" s="2465"/>
      <c r="V326" s="2466"/>
      <c r="W326" s="2467"/>
      <c r="X326" s="2471"/>
      <c r="Y326" s="1471" t="s">
        <v>6</v>
      </c>
      <c r="Z326" s="2469"/>
      <c r="AA326" s="2461"/>
      <c r="AB326" s="2468"/>
      <c r="AC326" s="2468"/>
      <c r="AD326" s="2462"/>
      <c r="AE326" s="2462"/>
      <c r="AF326" s="2462"/>
      <c r="AG326" s="2465"/>
      <c r="AH326" s="2466"/>
      <c r="AI326" s="2467"/>
      <c r="AJ326" s="2471"/>
      <c r="AK326" s="1471" t="s">
        <v>6</v>
      </c>
      <c r="AL326"/>
      <c r="AM326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4">
        <v>1</v>
      </c>
      <c r="CO326" s="48"/>
      <c r="CP326" s="48"/>
    </row>
    <row r="327" spans="2:94" s="438" customFormat="1" ht="21" customHeight="1" x14ac:dyDescent="0.25">
      <c r="B327" s="2469"/>
      <c r="C327" s="2461"/>
      <c r="D327" s="2462"/>
      <c r="E327" s="2463"/>
      <c r="F327" s="2464"/>
      <c r="G327" s="2465"/>
      <c r="H327" s="2465"/>
      <c r="I327" s="2465"/>
      <c r="J327" s="2466"/>
      <c r="K327" s="2467"/>
      <c r="L327" s="2470"/>
      <c r="M327" s="1471" t="s">
        <v>6</v>
      </c>
      <c r="N327" s="2469"/>
      <c r="O327" s="2461"/>
      <c r="P327" s="2462"/>
      <c r="Q327" s="2463"/>
      <c r="R327" s="2464"/>
      <c r="S327" s="2464"/>
      <c r="T327" s="2464"/>
      <c r="U327" s="2465"/>
      <c r="V327" s="2466"/>
      <c r="W327" s="2467"/>
      <c r="X327" s="2470"/>
      <c r="Y327" s="1471" t="s">
        <v>6</v>
      </c>
      <c r="Z327" s="2469"/>
      <c r="AA327" s="2461"/>
      <c r="AB327" s="2462"/>
      <c r="AC327" s="2463"/>
      <c r="AD327" s="2464"/>
      <c r="AE327" s="2464"/>
      <c r="AF327" s="2464"/>
      <c r="AG327" s="2465"/>
      <c r="AH327" s="2466"/>
      <c r="AI327" s="2467"/>
      <c r="AJ327" s="2470"/>
      <c r="AK327" s="1471" t="s">
        <v>6</v>
      </c>
      <c r="AL327"/>
      <c r="AM327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4">
        <v>1</v>
      </c>
      <c r="CO327" s="48"/>
      <c r="CP327" s="48"/>
    </row>
    <row r="328" spans="2:94" s="438" customFormat="1" ht="21" customHeight="1" x14ac:dyDescent="0.25">
      <c r="B328" s="2469"/>
      <c r="C328" s="2461"/>
      <c r="D328" s="2468"/>
      <c r="E328" s="2468"/>
      <c r="F328" s="2462"/>
      <c r="G328" s="2465"/>
      <c r="H328" s="2465"/>
      <c r="I328" s="2465"/>
      <c r="J328" s="2466"/>
      <c r="K328" s="2467"/>
      <c r="L328" s="2471"/>
      <c r="M328" s="1471" t="s">
        <v>6</v>
      </c>
      <c r="N328" s="2469"/>
      <c r="O328" s="2461"/>
      <c r="P328" s="2468"/>
      <c r="Q328" s="2468"/>
      <c r="R328" s="2462"/>
      <c r="S328" s="2462"/>
      <c r="T328" s="2462"/>
      <c r="U328" s="2465"/>
      <c r="V328" s="2466"/>
      <c r="W328" s="2467"/>
      <c r="X328" s="2471"/>
      <c r="Y328" s="1471" t="s">
        <v>6</v>
      </c>
      <c r="Z328" s="2469"/>
      <c r="AA328" s="2461"/>
      <c r="AB328" s="2468"/>
      <c r="AC328" s="2468"/>
      <c r="AD328" s="2462"/>
      <c r="AE328" s="2462"/>
      <c r="AF328" s="2462"/>
      <c r="AG328" s="2465"/>
      <c r="AH328" s="2466"/>
      <c r="AI328" s="2467"/>
      <c r="AJ328" s="2471"/>
      <c r="AK328" s="1471" t="s">
        <v>6</v>
      </c>
      <c r="AL328"/>
      <c r="AM328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4">
        <v>1</v>
      </c>
      <c r="CO328" s="48"/>
      <c r="CP328" s="48"/>
    </row>
    <row r="329" spans="2:94" s="438" customFormat="1" ht="21" customHeight="1" x14ac:dyDescent="0.25">
      <c r="B329" s="2469"/>
      <c r="C329" s="2461"/>
      <c r="D329" s="2462"/>
      <c r="E329" s="2463"/>
      <c r="F329" s="2464"/>
      <c r="G329" s="2465"/>
      <c r="H329" s="2465"/>
      <c r="I329" s="2465"/>
      <c r="J329" s="2466"/>
      <c r="K329" s="2467"/>
      <c r="L329" s="2470"/>
      <c r="M329" s="1471" t="s">
        <v>6</v>
      </c>
      <c r="N329" s="2469"/>
      <c r="O329" s="2461"/>
      <c r="P329" s="2462"/>
      <c r="Q329" s="2463"/>
      <c r="R329" s="2464"/>
      <c r="S329" s="2464"/>
      <c r="T329" s="2464"/>
      <c r="U329" s="2465"/>
      <c r="V329" s="2466"/>
      <c r="W329" s="2467"/>
      <c r="X329" s="2470"/>
      <c r="Y329" s="1471" t="s">
        <v>6</v>
      </c>
      <c r="Z329" s="2469"/>
      <c r="AA329" s="2461"/>
      <c r="AB329" s="2462"/>
      <c r="AC329" s="2463"/>
      <c r="AD329" s="2464"/>
      <c r="AE329" s="2464"/>
      <c r="AF329" s="2464"/>
      <c r="AG329" s="2465"/>
      <c r="AH329" s="2466"/>
      <c r="AI329" s="2467"/>
      <c r="AJ329" s="2470"/>
      <c r="AK329" s="1471" t="s">
        <v>6</v>
      </c>
      <c r="AL329"/>
      <c r="AM329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4">
        <v>1</v>
      </c>
      <c r="CO329" s="48"/>
      <c r="CP329" s="48"/>
    </row>
    <row r="330" spans="2:94" s="438" customFormat="1" ht="21" customHeight="1" x14ac:dyDescent="0.25">
      <c r="B330" s="2469"/>
      <c r="C330" s="2461"/>
      <c r="D330" s="2468"/>
      <c r="E330" s="2468"/>
      <c r="F330" s="2462"/>
      <c r="G330" s="2465"/>
      <c r="H330" s="2465"/>
      <c r="I330" s="2465"/>
      <c r="J330" s="2466"/>
      <c r="K330" s="2467"/>
      <c r="L330" s="2471"/>
      <c r="M330" s="1471" t="s">
        <v>6</v>
      </c>
      <c r="N330" s="2469"/>
      <c r="O330" s="2461"/>
      <c r="P330" s="2468"/>
      <c r="Q330" s="2468"/>
      <c r="R330" s="2462"/>
      <c r="S330" s="2462"/>
      <c r="T330" s="2462"/>
      <c r="U330" s="2465"/>
      <c r="V330" s="2466"/>
      <c r="W330" s="2467"/>
      <c r="X330" s="2471"/>
      <c r="Y330" s="1471" t="s">
        <v>6</v>
      </c>
      <c r="Z330" s="2469"/>
      <c r="AA330" s="2461"/>
      <c r="AB330" s="2468"/>
      <c r="AC330" s="2468"/>
      <c r="AD330" s="2462"/>
      <c r="AE330" s="2462"/>
      <c r="AF330" s="2462"/>
      <c r="AG330" s="2465"/>
      <c r="AH330" s="2466"/>
      <c r="AI330" s="2467"/>
      <c r="AJ330" s="2471"/>
      <c r="AK330" s="1471" t="s">
        <v>6</v>
      </c>
      <c r="AL330"/>
      <c r="AM330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4">
        <v>1</v>
      </c>
      <c r="CO330" s="48"/>
      <c r="CP330" s="48"/>
    </row>
    <row r="331" spans="2:94" s="438" customFormat="1" ht="21" customHeight="1" x14ac:dyDescent="0.25">
      <c r="B331" s="2469"/>
      <c r="C331" s="2461"/>
      <c r="D331" s="2462"/>
      <c r="E331" s="2463"/>
      <c r="F331" s="2464"/>
      <c r="G331" s="2465"/>
      <c r="H331" s="2465"/>
      <c r="I331" s="2465"/>
      <c r="J331" s="2466"/>
      <c r="K331" s="2467"/>
      <c r="L331" s="2470"/>
      <c r="M331" s="1471" t="s">
        <v>6</v>
      </c>
      <c r="N331" s="2469"/>
      <c r="O331" s="2461"/>
      <c r="P331" s="2462"/>
      <c r="Q331" s="2463"/>
      <c r="R331" s="2464"/>
      <c r="S331" s="2464"/>
      <c r="T331" s="2464"/>
      <c r="U331" s="2465"/>
      <c r="V331" s="2466"/>
      <c r="W331" s="2467"/>
      <c r="X331" s="2470"/>
      <c r="Y331" s="1471" t="s">
        <v>6</v>
      </c>
      <c r="Z331" s="2469"/>
      <c r="AA331" s="2461"/>
      <c r="AB331" s="2462"/>
      <c r="AC331" s="2463"/>
      <c r="AD331" s="2464"/>
      <c r="AE331" s="2464"/>
      <c r="AF331" s="2464"/>
      <c r="AG331" s="2465"/>
      <c r="AH331" s="2466"/>
      <c r="AI331" s="2467"/>
      <c r="AJ331" s="2470"/>
      <c r="AK331" s="1471" t="s">
        <v>6</v>
      </c>
      <c r="AL331"/>
      <c r="AM3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4">
        <v>1</v>
      </c>
      <c r="CO331" s="48"/>
      <c r="CP331" s="48"/>
    </row>
    <row r="332" spans="2:94" s="438" customFormat="1" ht="21" customHeight="1" x14ac:dyDescent="0.25">
      <c r="B332" s="2469"/>
      <c r="C332" s="2461"/>
      <c r="D332" s="2468"/>
      <c r="E332" s="2468"/>
      <c r="F332" s="2462"/>
      <c r="G332" s="2465"/>
      <c r="H332" s="2465"/>
      <c r="I332" s="2465"/>
      <c r="J332" s="2466"/>
      <c r="K332" s="2467"/>
      <c r="L332" s="2471"/>
      <c r="M332" s="1471" t="s">
        <v>6</v>
      </c>
      <c r="N332" s="2469"/>
      <c r="O332" s="2461"/>
      <c r="P332" s="2468"/>
      <c r="Q332" s="2468"/>
      <c r="R332" s="2462"/>
      <c r="S332" s="2462"/>
      <c r="T332" s="2462"/>
      <c r="U332" s="2465"/>
      <c r="V332" s="2466"/>
      <c r="W332" s="2467"/>
      <c r="X332" s="2471"/>
      <c r="Y332" s="1471" t="s">
        <v>6</v>
      </c>
      <c r="Z332" s="2469"/>
      <c r="AA332" s="2461"/>
      <c r="AB332" s="2468"/>
      <c r="AC332" s="2468"/>
      <c r="AD332" s="2462"/>
      <c r="AE332" s="2462"/>
      <c r="AF332" s="2462"/>
      <c r="AG332" s="2465"/>
      <c r="AH332" s="2466"/>
      <c r="AI332" s="2467"/>
      <c r="AJ332" s="2471"/>
      <c r="AK332" s="1471" t="s">
        <v>6</v>
      </c>
      <c r="AL332"/>
      <c r="AM332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4">
        <v>1</v>
      </c>
      <c r="CO332" s="48"/>
      <c r="CP332" s="48"/>
    </row>
    <row r="333" spans="2:94" s="438" customFormat="1" ht="21" customHeight="1" x14ac:dyDescent="0.25">
      <c r="B333" s="2469"/>
      <c r="C333" s="2461"/>
      <c r="D333" s="2462"/>
      <c r="E333" s="2463"/>
      <c r="F333" s="2464"/>
      <c r="G333" s="2465"/>
      <c r="H333" s="2465"/>
      <c r="I333" s="2465"/>
      <c r="J333" s="2466"/>
      <c r="K333" s="2467"/>
      <c r="L333" s="2470"/>
      <c r="M333" s="1471" t="s">
        <v>6</v>
      </c>
      <c r="N333" s="2469"/>
      <c r="O333" s="2461"/>
      <c r="P333" s="2462"/>
      <c r="Q333" s="2463"/>
      <c r="R333" s="2464"/>
      <c r="S333" s="2464"/>
      <c r="T333" s="2464"/>
      <c r="U333" s="2465"/>
      <c r="V333" s="2466"/>
      <c r="W333" s="2467"/>
      <c r="X333" s="2470"/>
      <c r="Y333" s="1471" t="s">
        <v>6</v>
      </c>
      <c r="Z333" s="2469"/>
      <c r="AA333" s="2461"/>
      <c r="AB333" s="2462"/>
      <c r="AC333" s="2463"/>
      <c r="AD333" s="2464"/>
      <c r="AE333" s="2464"/>
      <c r="AF333" s="2464"/>
      <c r="AG333" s="2465"/>
      <c r="AH333" s="2466"/>
      <c r="AI333" s="2467"/>
      <c r="AJ333" s="2470"/>
      <c r="AK333" s="1471" t="s">
        <v>6</v>
      </c>
      <c r="AL333"/>
      <c r="AM333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4">
        <v>1</v>
      </c>
      <c r="CO333" s="48"/>
      <c r="CP333" s="48"/>
    </row>
    <row r="334" spans="2:94" s="438" customFormat="1" ht="21" customHeight="1" x14ac:dyDescent="0.25">
      <c r="B334" s="2469"/>
      <c r="C334" s="2461"/>
      <c r="D334" s="2468"/>
      <c r="E334" s="2468"/>
      <c r="F334" s="2462"/>
      <c r="G334" s="2465"/>
      <c r="H334" s="2465"/>
      <c r="I334" s="2465"/>
      <c r="J334" s="2466"/>
      <c r="K334" s="2467"/>
      <c r="L334" s="2471"/>
      <c r="M334" s="1471" t="s">
        <v>6</v>
      </c>
      <c r="N334" s="2469"/>
      <c r="O334" s="2461"/>
      <c r="P334" s="2468"/>
      <c r="Q334" s="2468"/>
      <c r="R334" s="2462"/>
      <c r="S334" s="2462"/>
      <c r="T334" s="2462"/>
      <c r="U334" s="2465"/>
      <c r="V334" s="2466"/>
      <c r="W334" s="2467"/>
      <c r="X334" s="2471"/>
      <c r="Y334" s="1471" t="s">
        <v>6</v>
      </c>
      <c r="Z334" s="2469"/>
      <c r="AA334" s="2461"/>
      <c r="AB334" s="2468"/>
      <c r="AC334" s="2468"/>
      <c r="AD334" s="2462"/>
      <c r="AE334" s="2462"/>
      <c r="AF334" s="2462"/>
      <c r="AG334" s="2465"/>
      <c r="AH334" s="2466"/>
      <c r="AI334" s="2467"/>
      <c r="AJ334" s="2471"/>
      <c r="AK334" s="1471" t="s">
        <v>6</v>
      </c>
      <c r="AL334"/>
      <c r="AM334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4">
        <v>1</v>
      </c>
      <c r="CO334" s="48"/>
      <c r="CP334" s="48"/>
    </row>
    <row r="335" spans="2:94" s="438" customFormat="1" ht="21" customHeight="1" x14ac:dyDescent="0.25">
      <c r="B335" s="2469"/>
      <c r="C335" s="2461"/>
      <c r="D335" s="2462"/>
      <c r="E335" s="2463"/>
      <c r="F335" s="2464"/>
      <c r="G335" s="2465"/>
      <c r="H335" s="2465"/>
      <c r="I335" s="2465"/>
      <c r="J335" s="2466"/>
      <c r="K335" s="2467"/>
      <c r="L335" s="2470"/>
      <c r="M335" s="1471" t="s">
        <v>6</v>
      </c>
      <c r="N335" s="2469"/>
      <c r="O335" s="2461"/>
      <c r="P335" s="2462"/>
      <c r="Q335" s="2463"/>
      <c r="R335" s="2464"/>
      <c r="S335" s="2464"/>
      <c r="T335" s="2464"/>
      <c r="U335" s="2465"/>
      <c r="V335" s="2466"/>
      <c r="W335" s="2467"/>
      <c r="X335" s="2470"/>
      <c r="Y335" s="1471" t="s">
        <v>6</v>
      </c>
      <c r="Z335" s="2469"/>
      <c r="AA335" s="2461"/>
      <c r="AB335" s="2462"/>
      <c r="AC335" s="2463"/>
      <c r="AD335" s="2464"/>
      <c r="AE335" s="2464"/>
      <c r="AF335" s="2464"/>
      <c r="AG335" s="2465"/>
      <c r="AH335" s="2466"/>
      <c r="AI335" s="2467"/>
      <c r="AJ335" s="2470"/>
      <c r="AK335" s="1471" t="s">
        <v>6</v>
      </c>
      <c r="AL335"/>
      <c r="AM335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4">
        <v>1</v>
      </c>
      <c r="CO335" s="48"/>
      <c r="CP335" s="48"/>
    </row>
    <row r="336" spans="2:94" s="438" customFormat="1" ht="21" customHeight="1" x14ac:dyDescent="0.25">
      <c r="B336" s="2469"/>
      <c r="C336" s="2461"/>
      <c r="D336" s="2468"/>
      <c r="E336" s="2468"/>
      <c r="F336" s="2462"/>
      <c r="G336" s="2465"/>
      <c r="H336" s="2465"/>
      <c r="I336" s="2465"/>
      <c r="J336" s="2466"/>
      <c r="K336" s="2467"/>
      <c r="L336" s="2471"/>
      <c r="M336" s="1471" t="s">
        <v>6</v>
      </c>
      <c r="N336" s="2469"/>
      <c r="O336" s="2461"/>
      <c r="P336" s="2468"/>
      <c r="Q336" s="2468"/>
      <c r="R336" s="2462"/>
      <c r="S336" s="2462"/>
      <c r="T336" s="2462"/>
      <c r="U336" s="2465"/>
      <c r="V336" s="2466"/>
      <c r="W336" s="2467"/>
      <c r="X336" s="2471"/>
      <c r="Y336" s="1471" t="s">
        <v>6</v>
      </c>
      <c r="Z336" s="2469"/>
      <c r="AA336" s="2461"/>
      <c r="AB336" s="2468"/>
      <c r="AC336" s="2468"/>
      <c r="AD336" s="2462"/>
      <c r="AE336" s="2462"/>
      <c r="AF336" s="2462"/>
      <c r="AG336" s="2465"/>
      <c r="AH336" s="2466"/>
      <c r="AI336" s="2467"/>
      <c r="AJ336" s="2471"/>
      <c r="AK336" s="1471" t="s">
        <v>6</v>
      </c>
      <c r="AL336"/>
      <c r="AM336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4">
        <v>1</v>
      </c>
      <c r="CO336" s="48"/>
      <c r="CP336" s="48"/>
    </row>
    <row r="337" spans="2:94" s="438" customFormat="1" ht="21" customHeight="1" x14ac:dyDescent="0.25">
      <c r="B337" s="2469"/>
      <c r="C337" s="2461"/>
      <c r="D337" s="2462"/>
      <c r="E337" s="2463"/>
      <c r="F337" s="2464"/>
      <c r="G337" s="2465"/>
      <c r="H337" s="2465"/>
      <c r="I337" s="2465"/>
      <c r="J337" s="2466"/>
      <c r="K337" s="2467"/>
      <c r="L337" s="2470"/>
      <c r="M337" s="1471" t="s">
        <v>6</v>
      </c>
      <c r="N337" s="2469"/>
      <c r="O337" s="2461"/>
      <c r="P337" s="2462"/>
      <c r="Q337" s="2463"/>
      <c r="R337" s="2464"/>
      <c r="S337" s="2464"/>
      <c r="T337" s="2464"/>
      <c r="U337" s="2465"/>
      <c r="V337" s="2466"/>
      <c r="W337" s="2467"/>
      <c r="X337" s="2470"/>
      <c r="Y337" s="1471" t="s">
        <v>6</v>
      </c>
      <c r="Z337" s="2469"/>
      <c r="AA337" s="2461"/>
      <c r="AB337" s="2462"/>
      <c r="AC337" s="2463"/>
      <c r="AD337" s="2464"/>
      <c r="AE337" s="2464"/>
      <c r="AF337" s="2464"/>
      <c r="AG337" s="2465"/>
      <c r="AH337" s="2466"/>
      <c r="AI337" s="2467"/>
      <c r="AJ337" s="2470"/>
      <c r="AK337" s="1471" t="s">
        <v>6</v>
      </c>
      <c r="AL337"/>
      <c r="AM337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4">
        <v>1</v>
      </c>
      <c r="CO337" s="48"/>
      <c r="CP337" s="48"/>
    </row>
    <row r="338" spans="2:94" s="438" customFormat="1" ht="21" customHeight="1" x14ac:dyDescent="0.25">
      <c r="B338" s="2469"/>
      <c r="C338" s="2461"/>
      <c r="D338" s="2468"/>
      <c r="E338" s="2468"/>
      <c r="F338" s="2462"/>
      <c r="G338" s="2465"/>
      <c r="H338" s="2465"/>
      <c r="I338" s="2465"/>
      <c r="J338" s="2466"/>
      <c r="K338" s="2467"/>
      <c r="L338" s="2471"/>
      <c r="M338" s="1471" t="s">
        <v>6</v>
      </c>
      <c r="N338" s="2469"/>
      <c r="O338" s="2461"/>
      <c r="P338" s="2468"/>
      <c r="Q338" s="2468"/>
      <c r="R338" s="2462"/>
      <c r="S338" s="2462"/>
      <c r="T338" s="2462"/>
      <c r="U338" s="2465"/>
      <c r="V338" s="2466"/>
      <c r="W338" s="2467"/>
      <c r="X338" s="2471"/>
      <c r="Y338" s="1471" t="s">
        <v>6</v>
      </c>
      <c r="Z338" s="2469"/>
      <c r="AA338" s="2461"/>
      <c r="AB338" s="2468"/>
      <c r="AC338" s="2468"/>
      <c r="AD338" s="2462"/>
      <c r="AE338" s="2462"/>
      <c r="AF338" s="2462"/>
      <c r="AG338" s="2465"/>
      <c r="AH338" s="2466"/>
      <c r="AI338" s="2467"/>
      <c r="AJ338" s="2471"/>
      <c r="AK338" s="1471" t="s">
        <v>6</v>
      </c>
      <c r="AL338"/>
      <c r="AM338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4">
        <v>1</v>
      </c>
      <c r="CO338" s="48"/>
      <c r="CP338" s="48"/>
    </row>
    <row r="339" spans="2:94" s="438" customFormat="1" ht="21" customHeight="1" x14ac:dyDescent="0.25">
      <c r="B339" s="2469"/>
      <c r="C339" s="2461"/>
      <c r="D339" s="2462"/>
      <c r="E339" s="2463"/>
      <c r="F339" s="2464"/>
      <c r="G339" s="2465"/>
      <c r="H339" s="2465"/>
      <c r="I339" s="2465"/>
      <c r="J339" s="2466"/>
      <c r="K339" s="2467"/>
      <c r="L339" s="2470"/>
      <c r="M339" s="1471" t="s">
        <v>6</v>
      </c>
      <c r="N339" s="2469"/>
      <c r="O339" s="2461"/>
      <c r="P339" s="2462"/>
      <c r="Q339" s="2463"/>
      <c r="R339" s="2464"/>
      <c r="S339" s="2464"/>
      <c r="T339" s="2464"/>
      <c r="U339" s="2465"/>
      <c r="V339" s="2466"/>
      <c r="W339" s="2467"/>
      <c r="X339" s="2470"/>
      <c r="Y339" s="1471" t="s">
        <v>6</v>
      </c>
      <c r="Z339" s="2469"/>
      <c r="AA339" s="2461"/>
      <c r="AB339" s="2462"/>
      <c r="AC339" s="2463"/>
      <c r="AD339" s="2464"/>
      <c r="AE339" s="2464"/>
      <c r="AF339" s="2464"/>
      <c r="AG339" s="2465"/>
      <c r="AH339" s="2466"/>
      <c r="AI339" s="2467"/>
      <c r="AJ339" s="2470"/>
      <c r="AK339" s="1471" t="s">
        <v>6</v>
      </c>
      <c r="AL339"/>
      <c r="AM339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4">
        <v>1</v>
      </c>
      <c r="CO339" s="48"/>
      <c r="CP339" s="48"/>
    </row>
    <row r="340" spans="2:94" s="438" customFormat="1" ht="21" customHeight="1" x14ac:dyDescent="0.25">
      <c r="B340" s="2469"/>
      <c r="C340" s="2461"/>
      <c r="D340" s="2468"/>
      <c r="E340" s="2468"/>
      <c r="F340" s="2462"/>
      <c r="G340" s="2465"/>
      <c r="H340" s="2465"/>
      <c r="I340" s="2465"/>
      <c r="J340" s="2466"/>
      <c r="K340" s="2467"/>
      <c r="L340" s="2471"/>
      <c r="M340" s="1471" t="s">
        <v>6</v>
      </c>
      <c r="N340" s="2469"/>
      <c r="O340" s="2461"/>
      <c r="P340" s="2468"/>
      <c r="Q340" s="2468"/>
      <c r="R340" s="2462"/>
      <c r="S340" s="2462"/>
      <c r="T340" s="2462"/>
      <c r="U340" s="2465"/>
      <c r="V340" s="2466"/>
      <c r="W340" s="2467"/>
      <c r="X340" s="2471"/>
      <c r="Y340" s="1471" t="s">
        <v>6</v>
      </c>
      <c r="Z340" s="2469"/>
      <c r="AA340" s="2461"/>
      <c r="AB340" s="2468"/>
      <c r="AC340" s="2468"/>
      <c r="AD340" s="2462"/>
      <c r="AE340" s="2462"/>
      <c r="AF340" s="2462"/>
      <c r="AG340" s="2465"/>
      <c r="AH340" s="2466"/>
      <c r="AI340" s="2467"/>
      <c r="AJ340" s="2471"/>
      <c r="AK340" s="1471" t="s">
        <v>6</v>
      </c>
      <c r="AL340"/>
      <c r="AM340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4">
        <v>1</v>
      </c>
      <c r="CO340" s="48"/>
      <c r="CP340" s="48"/>
    </row>
    <row r="341" spans="2:94" s="438" customFormat="1" ht="21" customHeight="1" x14ac:dyDescent="0.25">
      <c r="B341" s="2469"/>
      <c r="C341" s="2461"/>
      <c r="D341" s="2462"/>
      <c r="E341" s="2463"/>
      <c r="F341" s="2464"/>
      <c r="G341" s="2465"/>
      <c r="H341" s="2465"/>
      <c r="I341" s="2465"/>
      <c r="J341" s="2466"/>
      <c r="K341" s="2467"/>
      <c r="L341" s="2470"/>
      <c r="M341" s="1471" t="s">
        <v>6</v>
      </c>
      <c r="N341" s="2469"/>
      <c r="O341" s="2461"/>
      <c r="P341" s="2462"/>
      <c r="Q341" s="2463"/>
      <c r="R341" s="2464"/>
      <c r="S341" s="2464"/>
      <c r="T341" s="2464"/>
      <c r="U341" s="2465"/>
      <c r="V341" s="2466"/>
      <c r="W341" s="2467"/>
      <c r="X341" s="2470"/>
      <c r="Y341" s="1471" t="s">
        <v>6</v>
      </c>
      <c r="Z341" s="2469"/>
      <c r="AA341" s="2461"/>
      <c r="AB341" s="2462"/>
      <c r="AC341" s="2463"/>
      <c r="AD341" s="2464"/>
      <c r="AE341" s="2464"/>
      <c r="AF341" s="2464"/>
      <c r="AG341" s="2465"/>
      <c r="AH341" s="2466"/>
      <c r="AI341" s="2467"/>
      <c r="AJ341" s="2470"/>
      <c r="AK341" s="1471" t="s">
        <v>6</v>
      </c>
      <c r="AL341"/>
      <c r="AM34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4">
        <v>1</v>
      </c>
      <c r="CO341" s="48"/>
      <c r="CP341" s="48"/>
    </row>
    <row r="342" spans="2:94" s="438" customFormat="1" ht="21" customHeight="1" x14ac:dyDescent="0.25">
      <c r="B342" s="2469"/>
      <c r="C342" s="2461"/>
      <c r="D342" s="2468"/>
      <c r="E342" s="2468"/>
      <c r="F342" s="2462"/>
      <c r="G342" s="2465"/>
      <c r="H342" s="2465"/>
      <c r="I342" s="2465"/>
      <c r="J342" s="2466"/>
      <c r="K342" s="2467"/>
      <c r="L342" s="2471"/>
      <c r="M342" s="1471" t="s">
        <v>6</v>
      </c>
      <c r="N342" s="2469"/>
      <c r="O342" s="2461"/>
      <c r="P342" s="2468"/>
      <c r="Q342" s="2468"/>
      <c r="R342" s="2462"/>
      <c r="S342" s="2462"/>
      <c r="T342" s="2462"/>
      <c r="U342" s="2465"/>
      <c r="V342" s="2466"/>
      <c r="W342" s="2467"/>
      <c r="X342" s="2471"/>
      <c r="Y342" s="1471" t="s">
        <v>6</v>
      </c>
      <c r="Z342" s="2469"/>
      <c r="AA342" s="2461"/>
      <c r="AB342" s="2468"/>
      <c r="AC342" s="2468"/>
      <c r="AD342" s="2462"/>
      <c r="AE342" s="2462"/>
      <c r="AF342" s="2462"/>
      <c r="AG342" s="2465"/>
      <c r="AH342" s="2466"/>
      <c r="AI342" s="2467"/>
      <c r="AJ342" s="2471"/>
      <c r="AK342" s="1471" t="s">
        <v>6</v>
      </c>
      <c r="AL342"/>
      <c r="AM342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4">
        <v>1</v>
      </c>
      <c r="CO342" s="48"/>
      <c r="CP342" s="48"/>
    </row>
    <row r="343" spans="2:94" s="438" customFormat="1" ht="21" customHeight="1" x14ac:dyDescent="0.25">
      <c r="B343" s="2469"/>
      <c r="C343" s="2461"/>
      <c r="D343" s="2462"/>
      <c r="E343" s="2463"/>
      <c r="F343" s="2464"/>
      <c r="G343" s="2465"/>
      <c r="H343" s="2465"/>
      <c r="I343" s="2465"/>
      <c r="J343" s="2466"/>
      <c r="K343" s="2467"/>
      <c r="L343" s="2470"/>
      <c r="M343" s="1471" t="s">
        <v>6</v>
      </c>
      <c r="N343" s="2469"/>
      <c r="O343" s="2461"/>
      <c r="P343" s="2462"/>
      <c r="Q343" s="2463"/>
      <c r="R343" s="2464"/>
      <c r="S343" s="2464"/>
      <c r="T343" s="2464"/>
      <c r="U343" s="2465"/>
      <c r="V343" s="2466"/>
      <c r="W343" s="2467"/>
      <c r="X343" s="2470"/>
      <c r="Y343" s="1471" t="s">
        <v>6</v>
      </c>
      <c r="Z343" s="2469"/>
      <c r="AA343" s="2461"/>
      <c r="AB343" s="2462"/>
      <c r="AC343" s="2463"/>
      <c r="AD343" s="2464"/>
      <c r="AE343" s="2464"/>
      <c r="AF343" s="2464"/>
      <c r="AG343" s="2465"/>
      <c r="AH343" s="2466"/>
      <c r="AI343" s="2467"/>
      <c r="AJ343" s="2470"/>
      <c r="AK343" s="1471" t="s">
        <v>6</v>
      </c>
      <c r="AL343"/>
      <c r="AM343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4">
        <v>1</v>
      </c>
      <c r="CO343" s="48"/>
      <c r="CP343" s="48"/>
    </row>
    <row r="344" spans="2:94" s="438" customFormat="1" ht="21" customHeight="1" x14ac:dyDescent="0.25">
      <c r="B344" s="2469"/>
      <c r="C344" s="2461"/>
      <c r="D344" s="2468"/>
      <c r="E344" s="2468"/>
      <c r="F344" s="2462"/>
      <c r="G344" s="2465"/>
      <c r="H344" s="2465"/>
      <c r="I344" s="2465"/>
      <c r="J344" s="2466"/>
      <c r="K344" s="2467"/>
      <c r="L344" s="2471"/>
      <c r="M344" s="1471" t="s">
        <v>6</v>
      </c>
      <c r="N344" s="2469"/>
      <c r="O344" s="2461"/>
      <c r="P344" s="2468"/>
      <c r="Q344" s="2468"/>
      <c r="R344" s="2462"/>
      <c r="S344" s="2462"/>
      <c r="T344" s="2462"/>
      <c r="U344" s="2465"/>
      <c r="V344" s="2466"/>
      <c r="W344" s="2467"/>
      <c r="X344" s="2471"/>
      <c r="Y344" s="1471" t="s">
        <v>6</v>
      </c>
      <c r="Z344" s="2469"/>
      <c r="AA344" s="2461"/>
      <c r="AB344" s="2468"/>
      <c r="AC344" s="2468"/>
      <c r="AD344" s="2462"/>
      <c r="AE344" s="2462"/>
      <c r="AF344" s="2462"/>
      <c r="AG344" s="2465"/>
      <c r="AH344" s="2466"/>
      <c r="AI344" s="2467"/>
      <c r="AJ344" s="2471"/>
      <c r="AK344" s="1471" t="s">
        <v>6</v>
      </c>
      <c r="AL344"/>
      <c r="AM344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4">
        <v>1</v>
      </c>
      <c r="CO344" s="48"/>
      <c r="CP344" s="48"/>
    </row>
    <row r="345" spans="2:94" s="438" customFormat="1" ht="21" customHeight="1" x14ac:dyDescent="0.25">
      <c r="B345" s="2469"/>
      <c r="C345" s="2461"/>
      <c r="D345" s="2462"/>
      <c r="E345" s="2463"/>
      <c r="F345" s="2464"/>
      <c r="G345" s="2465"/>
      <c r="H345" s="2465"/>
      <c r="I345" s="2465"/>
      <c r="J345" s="2466"/>
      <c r="K345" s="2467"/>
      <c r="L345" s="2470"/>
      <c r="M345" s="1471" t="s">
        <v>6</v>
      </c>
      <c r="N345" s="2469"/>
      <c r="O345" s="2461"/>
      <c r="P345" s="2462"/>
      <c r="Q345" s="2463"/>
      <c r="R345" s="2464"/>
      <c r="S345" s="2464"/>
      <c r="T345" s="2464"/>
      <c r="U345" s="2465"/>
      <c r="V345" s="2466"/>
      <c r="W345" s="2467"/>
      <c r="X345" s="2470"/>
      <c r="Y345" s="1471" t="s">
        <v>6</v>
      </c>
      <c r="Z345" s="2469"/>
      <c r="AA345" s="2461"/>
      <c r="AB345" s="2462"/>
      <c r="AC345" s="2463"/>
      <c r="AD345" s="2464"/>
      <c r="AE345" s="2464"/>
      <c r="AF345" s="2464"/>
      <c r="AG345" s="2465"/>
      <c r="AH345" s="2466"/>
      <c r="AI345" s="2467"/>
      <c r="AJ345" s="2470"/>
      <c r="AK345" s="1471" t="s">
        <v>6</v>
      </c>
      <c r="AL345"/>
      <c r="AM345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4">
        <v>1</v>
      </c>
      <c r="CO345" s="48"/>
      <c r="CP345" s="48"/>
    </row>
    <row r="346" spans="2:94" s="438" customFormat="1" ht="21" customHeight="1" x14ac:dyDescent="0.25">
      <c r="B346" s="2469"/>
      <c r="C346" s="2461"/>
      <c r="D346" s="2468"/>
      <c r="E346" s="2468"/>
      <c r="F346" s="2462"/>
      <c r="G346" s="2465"/>
      <c r="H346" s="2465"/>
      <c r="I346" s="2465"/>
      <c r="J346" s="2466"/>
      <c r="K346" s="2467"/>
      <c r="L346" s="2471"/>
      <c r="M346" s="1471" t="s">
        <v>6</v>
      </c>
      <c r="N346" s="2469"/>
      <c r="O346" s="2461"/>
      <c r="P346" s="2468"/>
      <c r="Q346" s="2468"/>
      <c r="R346" s="2462"/>
      <c r="S346" s="2462"/>
      <c r="T346" s="2462"/>
      <c r="U346" s="2465"/>
      <c r="V346" s="2466"/>
      <c r="W346" s="2467"/>
      <c r="X346" s="2471"/>
      <c r="Y346" s="1471" t="s">
        <v>6</v>
      </c>
      <c r="Z346" s="2469"/>
      <c r="AA346" s="2461"/>
      <c r="AB346" s="2468"/>
      <c r="AC346" s="2468"/>
      <c r="AD346" s="2462"/>
      <c r="AE346" s="2462"/>
      <c r="AF346" s="2462"/>
      <c r="AG346" s="2465"/>
      <c r="AH346" s="2466"/>
      <c r="AI346" s="2467"/>
      <c r="AJ346" s="2471"/>
      <c r="AK346" s="1471" t="s">
        <v>6</v>
      </c>
      <c r="AL346"/>
      <c r="AM346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4">
        <v>1</v>
      </c>
      <c r="CO346" s="48"/>
      <c r="CP346" s="48"/>
    </row>
    <row r="347" spans="2:94" s="438" customFormat="1" ht="21" customHeight="1" x14ac:dyDescent="0.25">
      <c r="B347" s="2469"/>
      <c r="C347" s="2461"/>
      <c r="D347" s="2462"/>
      <c r="E347" s="2463"/>
      <c r="F347" s="2464"/>
      <c r="G347" s="2465"/>
      <c r="H347" s="2465"/>
      <c r="I347" s="2465"/>
      <c r="J347" s="2466"/>
      <c r="K347" s="2467"/>
      <c r="L347" s="2470"/>
      <c r="M347" s="1471" t="s">
        <v>6</v>
      </c>
      <c r="N347" s="2469"/>
      <c r="O347" s="2461"/>
      <c r="P347" s="2462"/>
      <c r="Q347" s="2463"/>
      <c r="R347" s="2464"/>
      <c r="S347" s="2464"/>
      <c r="T347" s="2464"/>
      <c r="U347" s="2465"/>
      <c r="V347" s="2466"/>
      <c r="W347" s="2467"/>
      <c r="X347" s="2470"/>
      <c r="Y347" s="1471" t="s">
        <v>6</v>
      </c>
      <c r="Z347" s="2469"/>
      <c r="AA347" s="2461"/>
      <c r="AB347" s="2462"/>
      <c r="AC347" s="2463"/>
      <c r="AD347" s="2464"/>
      <c r="AE347" s="2464"/>
      <c r="AF347" s="2464"/>
      <c r="AG347" s="2465"/>
      <c r="AH347" s="2466"/>
      <c r="AI347" s="2467"/>
      <c r="AJ347" s="2470"/>
      <c r="AK347" s="1471" t="s">
        <v>6</v>
      </c>
      <c r="AL347"/>
      <c r="AM347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4">
        <v>1</v>
      </c>
      <c r="CO347" s="48"/>
      <c r="CP347" s="48"/>
    </row>
    <row r="348" spans="2:94" s="438" customFormat="1" ht="21" customHeight="1" x14ac:dyDescent="0.25">
      <c r="B348" s="2469"/>
      <c r="C348" s="2461"/>
      <c r="D348" s="2468"/>
      <c r="E348" s="2468"/>
      <c r="F348" s="2462"/>
      <c r="G348" s="2465"/>
      <c r="H348" s="2465"/>
      <c r="I348" s="2465"/>
      <c r="J348" s="2466"/>
      <c r="K348" s="2467"/>
      <c r="L348" s="2471"/>
      <c r="M348" s="1471" t="s">
        <v>6</v>
      </c>
      <c r="N348" s="2469"/>
      <c r="O348" s="2461"/>
      <c r="P348" s="2468"/>
      <c r="Q348" s="2468"/>
      <c r="R348" s="2462"/>
      <c r="S348" s="2462"/>
      <c r="T348" s="2462"/>
      <c r="U348" s="2465"/>
      <c r="V348" s="2466"/>
      <c r="W348" s="2467"/>
      <c r="X348" s="2471"/>
      <c r="Y348" s="1471" t="s">
        <v>6</v>
      </c>
      <c r="Z348" s="2469"/>
      <c r="AA348" s="2461"/>
      <c r="AB348" s="2468"/>
      <c r="AC348" s="2468"/>
      <c r="AD348" s="2462"/>
      <c r="AE348" s="2462"/>
      <c r="AF348" s="2462"/>
      <c r="AG348" s="2465"/>
      <c r="AH348" s="2466"/>
      <c r="AI348" s="2467"/>
      <c r="AJ348" s="2471"/>
      <c r="AK348" s="1471" t="s">
        <v>6</v>
      </c>
      <c r="AL348"/>
      <c r="AM348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4">
        <v>1</v>
      </c>
      <c r="CO348" s="48"/>
      <c r="CP348" s="48"/>
    </row>
    <row r="349" spans="2:94" s="438" customFormat="1" ht="21" customHeight="1" x14ac:dyDescent="0.25">
      <c r="B349" s="2469"/>
      <c r="C349" s="2461"/>
      <c r="D349" s="2462"/>
      <c r="E349" s="2463"/>
      <c r="F349" s="2464"/>
      <c r="G349" s="2465"/>
      <c r="H349" s="2465"/>
      <c r="I349" s="2465"/>
      <c r="J349" s="2466"/>
      <c r="K349" s="2467"/>
      <c r="L349" s="2470"/>
      <c r="M349" s="1471" t="s">
        <v>6</v>
      </c>
      <c r="N349" s="2469"/>
      <c r="O349" s="2461"/>
      <c r="P349" s="2462"/>
      <c r="Q349" s="2463"/>
      <c r="R349" s="2464"/>
      <c r="S349" s="2464"/>
      <c r="T349" s="2464"/>
      <c r="U349" s="2465"/>
      <c r="V349" s="2466"/>
      <c r="W349" s="2467"/>
      <c r="X349" s="2470"/>
      <c r="Y349" s="1471" t="s">
        <v>6</v>
      </c>
      <c r="Z349" s="2469"/>
      <c r="AA349" s="2461"/>
      <c r="AB349" s="2462"/>
      <c r="AC349" s="2463"/>
      <c r="AD349" s="2464"/>
      <c r="AE349" s="2464"/>
      <c r="AF349" s="2464"/>
      <c r="AG349" s="2465"/>
      <c r="AH349" s="2466"/>
      <c r="AI349" s="2467"/>
      <c r="AJ349" s="2470"/>
      <c r="AK349" s="1471" t="s">
        <v>6</v>
      </c>
      <c r="AL349"/>
      <c r="AM349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4">
        <v>1</v>
      </c>
      <c r="CO349" s="48"/>
      <c r="CP349" s="48"/>
    </row>
    <row r="350" spans="2:94" s="438" customFormat="1" ht="21" customHeight="1" x14ac:dyDescent="0.25">
      <c r="B350" s="2469"/>
      <c r="C350" s="2461"/>
      <c r="D350" s="2468"/>
      <c r="E350" s="2468"/>
      <c r="F350" s="2462"/>
      <c r="G350" s="2465"/>
      <c r="H350" s="2465"/>
      <c r="I350" s="2465"/>
      <c r="J350" s="2466"/>
      <c r="K350" s="2467"/>
      <c r="L350" s="2471"/>
      <c r="M350" s="1471" t="s">
        <v>6</v>
      </c>
      <c r="N350" s="2469"/>
      <c r="O350" s="2461"/>
      <c r="P350" s="2468"/>
      <c r="Q350" s="2468"/>
      <c r="R350" s="2462"/>
      <c r="S350" s="2462"/>
      <c r="T350" s="2462"/>
      <c r="U350" s="2465"/>
      <c r="V350" s="2466"/>
      <c r="W350" s="2467"/>
      <c r="X350" s="2471"/>
      <c r="Y350" s="1471" t="s">
        <v>6</v>
      </c>
      <c r="Z350" s="2469"/>
      <c r="AA350" s="2461"/>
      <c r="AB350" s="2468"/>
      <c r="AC350" s="2468"/>
      <c r="AD350" s="2462"/>
      <c r="AE350" s="2462"/>
      <c r="AF350" s="2462"/>
      <c r="AG350" s="2465"/>
      <c r="AH350" s="2466"/>
      <c r="AI350" s="2467"/>
      <c r="AJ350" s="2471"/>
      <c r="AK350" s="1471" t="s">
        <v>6</v>
      </c>
      <c r="AL350"/>
      <c r="AM350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4">
        <v>1</v>
      </c>
      <c r="CO350" s="48"/>
      <c r="CP350" s="48"/>
    </row>
    <row r="351" spans="2:94" s="438" customFormat="1" ht="21" customHeight="1" x14ac:dyDescent="0.25">
      <c r="B351" s="2469"/>
      <c r="C351" s="2461"/>
      <c r="D351" s="2462"/>
      <c r="E351" s="2463"/>
      <c r="F351" s="2464"/>
      <c r="G351" s="2465"/>
      <c r="H351" s="2465"/>
      <c r="I351" s="2465"/>
      <c r="J351" s="2466"/>
      <c r="K351" s="2467"/>
      <c r="L351" s="2470"/>
      <c r="M351" s="1471" t="s">
        <v>6</v>
      </c>
      <c r="N351" s="2469"/>
      <c r="O351" s="2461"/>
      <c r="P351" s="2462"/>
      <c r="Q351" s="2463"/>
      <c r="R351" s="2464"/>
      <c r="S351" s="2464"/>
      <c r="T351" s="2464"/>
      <c r="U351" s="2465"/>
      <c r="V351" s="2466"/>
      <c r="W351" s="2467"/>
      <c r="X351" s="2470"/>
      <c r="Y351" s="1471" t="s">
        <v>6</v>
      </c>
      <c r="Z351" s="2469"/>
      <c r="AA351" s="2461"/>
      <c r="AB351" s="2462"/>
      <c r="AC351" s="2463"/>
      <c r="AD351" s="2464"/>
      <c r="AE351" s="2464"/>
      <c r="AF351" s="2464"/>
      <c r="AG351" s="2465"/>
      <c r="AH351" s="2466"/>
      <c r="AI351" s="2467"/>
      <c r="AJ351" s="2470"/>
      <c r="AK351" s="1471" t="s">
        <v>6</v>
      </c>
      <c r="AL351"/>
      <c r="AM35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4">
        <v>1</v>
      </c>
      <c r="CO351" s="48"/>
      <c r="CP351" s="48"/>
    </row>
    <row r="352" spans="2:94" s="438" customFormat="1" ht="21" customHeight="1" x14ac:dyDescent="0.25">
      <c r="B352" s="2469"/>
      <c r="C352" s="2461"/>
      <c r="D352" s="2468"/>
      <c r="E352" s="2468"/>
      <c r="F352" s="2462"/>
      <c r="G352" s="2465"/>
      <c r="H352" s="2465"/>
      <c r="I352" s="2465"/>
      <c r="J352" s="2466"/>
      <c r="K352" s="2467"/>
      <c r="L352" s="2471"/>
      <c r="M352" s="1471" t="s">
        <v>6</v>
      </c>
      <c r="N352" s="2469"/>
      <c r="O352" s="2461"/>
      <c r="P352" s="2468"/>
      <c r="Q352" s="2468"/>
      <c r="R352" s="2462"/>
      <c r="S352" s="2462"/>
      <c r="T352" s="2462"/>
      <c r="U352" s="2465"/>
      <c r="V352" s="2466"/>
      <c r="W352" s="2467"/>
      <c r="X352" s="2471"/>
      <c r="Y352" s="1471" t="s">
        <v>6</v>
      </c>
      <c r="Z352" s="2469"/>
      <c r="AA352" s="2461"/>
      <c r="AB352" s="2468"/>
      <c r="AC352" s="2468"/>
      <c r="AD352" s="2462"/>
      <c r="AE352" s="2462"/>
      <c r="AF352" s="2462"/>
      <c r="AG352" s="2465"/>
      <c r="AH352" s="2466"/>
      <c r="AI352" s="2467"/>
      <c r="AJ352" s="2471"/>
      <c r="AK352" s="1471" t="s">
        <v>6</v>
      </c>
      <c r="AL352"/>
      <c r="AM352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4">
        <v>1</v>
      </c>
      <c r="CO352" s="48"/>
      <c r="CP352" s="48"/>
    </row>
    <row r="353" spans="2:94" s="438" customFormat="1" ht="21" customHeight="1" x14ac:dyDescent="0.25">
      <c r="B353" s="2469"/>
      <c r="C353" s="2461"/>
      <c r="D353" s="2462"/>
      <c r="E353" s="2463"/>
      <c r="F353" s="2464"/>
      <c r="G353" s="2465"/>
      <c r="H353" s="2465"/>
      <c r="I353" s="2465"/>
      <c r="J353" s="2466"/>
      <c r="K353" s="2467"/>
      <c r="L353" s="2470"/>
      <c r="M353" s="1471" t="s">
        <v>6</v>
      </c>
      <c r="N353" s="2469"/>
      <c r="O353" s="2461"/>
      <c r="P353" s="2462"/>
      <c r="Q353" s="2463"/>
      <c r="R353" s="2464"/>
      <c r="S353" s="2464"/>
      <c r="T353" s="2464"/>
      <c r="U353" s="2465"/>
      <c r="V353" s="2466"/>
      <c r="W353" s="2467"/>
      <c r="X353" s="2470"/>
      <c r="Y353" s="1471" t="s">
        <v>6</v>
      </c>
      <c r="Z353" s="2469"/>
      <c r="AA353" s="2461"/>
      <c r="AB353" s="2462"/>
      <c r="AC353" s="2463"/>
      <c r="AD353" s="2464"/>
      <c r="AE353" s="2464"/>
      <c r="AF353" s="2464"/>
      <c r="AG353" s="2465"/>
      <c r="AH353" s="2466"/>
      <c r="AI353" s="2467"/>
      <c r="AJ353" s="2470"/>
      <c r="AK353" s="1471" t="s">
        <v>6</v>
      </c>
      <c r="AL353"/>
      <c r="AM353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4">
        <v>1</v>
      </c>
      <c r="CO353" s="48"/>
      <c r="CP353" s="48"/>
    </row>
    <row r="354" spans="2:94" s="438" customFormat="1" ht="21" customHeight="1" x14ac:dyDescent="0.25">
      <c r="B354" s="2469"/>
      <c r="C354" s="2461"/>
      <c r="D354" s="2468"/>
      <c r="E354" s="2468"/>
      <c r="F354" s="2462"/>
      <c r="G354" s="2465"/>
      <c r="H354" s="2465"/>
      <c r="I354" s="2465"/>
      <c r="J354" s="2466"/>
      <c r="K354" s="2467"/>
      <c r="L354" s="2471"/>
      <c r="M354" s="1471" t="s">
        <v>6</v>
      </c>
      <c r="N354" s="2469"/>
      <c r="O354" s="2461"/>
      <c r="P354" s="2468"/>
      <c r="Q354" s="2468"/>
      <c r="R354" s="2462"/>
      <c r="S354" s="2462"/>
      <c r="T354" s="2462"/>
      <c r="U354" s="2465"/>
      <c r="V354" s="2466"/>
      <c r="W354" s="2467"/>
      <c r="X354" s="2471"/>
      <c r="Y354" s="1471" t="s">
        <v>6</v>
      </c>
      <c r="Z354" s="2469"/>
      <c r="AA354" s="2461"/>
      <c r="AB354" s="2468"/>
      <c r="AC354" s="2468"/>
      <c r="AD354" s="2462"/>
      <c r="AE354" s="2462"/>
      <c r="AF354" s="2462"/>
      <c r="AG354" s="2465"/>
      <c r="AH354" s="2466"/>
      <c r="AI354" s="2467"/>
      <c r="AJ354" s="2471"/>
      <c r="AK354" s="1471" t="s">
        <v>6</v>
      </c>
      <c r="AL354"/>
      <c r="AM354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4">
        <v>1</v>
      </c>
      <c r="CO354" s="48"/>
      <c r="CP354" s="48"/>
    </row>
    <row r="355" spans="2:94" s="438" customFormat="1" ht="21" customHeight="1" x14ac:dyDescent="0.25">
      <c r="B355" s="2469"/>
      <c r="C355" s="2461"/>
      <c r="D355" s="2462"/>
      <c r="E355" s="2463"/>
      <c r="F355" s="2464"/>
      <c r="G355" s="2465"/>
      <c r="H355" s="2465"/>
      <c r="I355" s="2465"/>
      <c r="J355" s="2466"/>
      <c r="K355" s="2467"/>
      <c r="L355" s="2470"/>
      <c r="M355" s="1471" t="s">
        <v>6</v>
      </c>
      <c r="N355" s="2469"/>
      <c r="O355" s="2461"/>
      <c r="P355" s="2462"/>
      <c r="Q355" s="2463"/>
      <c r="R355" s="2464"/>
      <c r="S355" s="2464"/>
      <c r="T355" s="2464"/>
      <c r="U355" s="2465"/>
      <c r="V355" s="2466"/>
      <c r="W355" s="2467"/>
      <c r="X355" s="2470"/>
      <c r="Y355" s="1471" t="s">
        <v>6</v>
      </c>
      <c r="Z355" s="2469"/>
      <c r="AA355" s="2461"/>
      <c r="AB355" s="2462"/>
      <c r="AC355" s="2463"/>
      <c r="AD355" s="2464"/>
      <c r="AE355" s="2464"/>
      <c r="AF355" s="2464"/>
      <c r="AG355" s="2465"/>
      <c r="AH355" s="2466"/>
      <c r="AI355" s="2467"/>
      <c r="AJ355" s="2470"/>
      <c r="AK355" s="1471" t="s">
        <v>6</v>
      </c>
      <c r="AL355"/>
      <c r="AM355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4">
        <v>1</v>
      </c>
      <c r="CO355" s="48"/>
      <c r="CP355" s="48"/>
    </row>
    <row r="356" spans="2:94" s="438" customFormat="1" ht="21" customHeight="1" x14ac:dyDescent="0.25">
      <c r="B356" s="2469"/>
      <c r="C356" s="2461"/>
      <c r="D356" s="2468"/>
      <c r="E356" s="2468"/>
      <c r="F356" s="2462"/>
      <c r="G356" s="2465"/>
      <c r="H356" s="2465"/>
      <c r="I356" s="2465"/>
      <c r="J356" s="2466"/>
      <c r="K356" s="2467"/>
      <c r="L356" s="2471"/>
      <c r="M356" s="1471" t="s">
        <v>6</v>
      </c>
      <c r="N356" s="2469"/>
      <c r="O356" s="2461"/>
      <c r="P356" s="2468"/>
      <c r="Q356" s="2468"/>
      <c r="R356" s="2462"/>
      <c r="S356" s="2462"/>
      <c r="T356" s="2462"/>
      <c r="U356" s="2465"/>
      <c r="V356" s="2466"/>
      <c r="W356" s="2467"/>
      <c r="X356" s="2471"/>
      <c r="Y356" s="1471" t="s">
        <v>6</v>
      </c>
      <c r="Z356" s="2469"/>
      <c r="AA356" s="2461"/>
      <c r="AB356" s="2468"/>
      <c r="AC356" s="2468"/>
      <c r="AD356" s="2462"/>
      <c r="AE356" s="2462"/>
      <c r="AF356" s="2462"/>
      <c r="AG356" s="2465"/>
      <c r="AH356" s="2466"/>
      <c r="AI356" s="2467"/>
      <c r="AJ356" s="2471"/>
      <c r="AK356" s="1471" t="s">
        <v>6</v>
      </c>
      <c r="AL356"/>
      <c r="AM356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4">
        <v>1</v>
      </c>
      <c r="CO356" s="48"/>
      <c r="CP356" s="48"/>
    </row>
    <row r="357" spans="2:94" s="438" customFormat="1" ht="21" customHeight="1" x14ac:dyDescent="0.25">
      <c r="B357" s="2469"/>
      <c r="C357" s="2461"/>
      <c r="D357" s="2462"/>
      <c r="E357" s="2463"/>
      <c r="F357" s="2464"/>
      <c r="G357" s="2465"/>
      <c r="H357" s="2465"/>
      <c r="I357" s="2465"/>
      <c r="J357" s="2466"/>
      <c r="K357" s="2467"/>
      <c r="L357" s="2470"/>
      <c r="M357" s="1471" t="s">
        <v>6</v>
      </c>
      <c r="N357" s="2469"/>
      <c r="O357" s="2461"/>
      <c r="P357" s="2462"/>
      <c r="Q357" s="2463"/>
      <c r="R357" s="2464"/>
      <c r="S357" s="2464"/>
      <c r="T357" s="2464"/>
      <c r="U357" s="2465"/>
      <c r="V357" s="2466"/>
      <c r="W357" s="2467"/>
      <c r="X357" s="2470"/>
      <c r="Y357" s="1471" t="s">
        <v>6</v>
      </c>
      <c r="Z357" s="2469"/>
      <c r="AA357" s="2461"/>
      <c r="AB357" s="2462"/>
      <c r="AC357" s="2463"/>
      <c r="AD357" s="2464"/>
      <c r="AE357" s="2464"/>
      <c r="AF357" s="2464"/>
      <c r="AG357" s="2465"/>
      <c r="AH357" s="2466"/>
      <c r="AI357" s="2467"/>
      <c r="AJ357" s="2470"/>
      <c r="AK357" s="1471" t="s">
        <v>6</v>
      </c>
      <c r="AL357"/>
      <c r="AM357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4">
        <v>1</v>
      </c>
      <c r="CO357" s="48"/>
      <c r="CP357" s="48"/>
    </row>
    <row r="358" spans="2:94" s="438" customFormat="1" ht="21" customHeight="1" x14ac:dyDescent="0.25">
      <c r="B358" s="2469"/>
      <c r="C358" s="2461"/>
      <c r="D358" s="2468"/>
      <c r="E358" s="2468"/>
      <c r="F358" s="2462"/>
      <c r="G358" s="2465"/>
      <c r="H358" s="2465"/>
      <c r="I358" s="2465"/>
      <c r="J358" s="2466"/>
      <c r="K358" s="2467"/>
      <c r="L358" s="2471"/>
      <c r="M358" s="1471" t="s">
        <v>6</v>
      </c>
      <c r="N358" s="2469"/>
      <c r="O358" s="2461"/>
      <c r="P358" s="2468"/>
      <c r="Q358" s="2468"/>
      <c r="R358" s="2462"/>
      <c r="S358" s="2462"/>
      <c r="T358" s="2462"/>
      <c r="U358" s="2465"/>
      <c r="V358" s="2466"/>
      <c r="W358" s="2467"/>
      <c r="X358" s="2471"/>
      <c r="Y358" s="1471" t="s">
        <v>6</v>
      </c>
      <c r="Z358" s="2469"/>
      <c r="AA358" s="2461"/>
      <c r="AB358" s="2468"/>
      <c r="AC358" s="2468"/>
      <c r="AD358" s="2462"/>
      <c r="AE358" s="2462"/>
      <c r="AF358" s="2462"/>
      <c r="AG358" s="2465"/>
      <c r="AH358" s="2466"/>
      <c r="AI358" s="2467"/>
      <c r="AJ358" s="2471"/>
      <c r="AK358" s="1471" t="s">
        <v>6</v>
      </c>
      <c r="AL358"/>
      <c r="AM358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4">
        <v>1</v>
      </c>
      <c r="CO358" s="48"/>
      <c r="CP358" s="48"/>
    </row>
    <row r="359" spans="2:94" s="438" customFormat="1" ht="21" customHeight="1" x14ac:dyDescent="0.25">
      <c r="B359" s="2469"/>
      <c r="C359" s="2461"/>
      <c r="D359" s="2462"/>
      <c r="E359" s="2463"/>
      <c r="F359" s="2464"/>
      <c r="G359" s="2465"/>
      <c r="H359" s="2465"/>
      <c r="I359" s="2465"/>
      <c r="J359" s="2466"/>
      <c r="K359" s="2467"/>
      <c r="L359" s="2470"/>
      <c r="M359" s="1471" t="s">
        <v>6</v>
      </c>
      <c r="N359" s="2469"/>
      <c r="O359" s="2461"/>
      <c r="P359" s="2462"/>
      <c r="Q359" s="2463"/>
      <c r="R359" s="2464"/>
      <c r="S359" s="2464"/>
      <c r="T359" s="2464"/>
      <c r="U359" s="2465"/>
      <c r="V359" s="2466"/>
      <c r="W359" s="2467"/>
      <c r="X359" s="2470"/>
      <c r="Y359" s="1471" t="s">
        <v>6</v>
      </c>
      <c r="Z359" s="2469"/>
      <c r="AA359" s="2461"/>
      <c r="AB359" s="2462"/>
      <c r="AC359" s="2463"/>
      <c r="AD359" s="2464"/>
      <c r="AE359" s="2464"/>
      <c r="AF359" s="2464"/>
      <c r="AG359" s="2465"/>
      <c r="AH359" s="2466"/>
      <c r="AI359" s="2467"/>
      <c r="AJ359" s="2470"/>
      <c r="AK359" s="1471" t="s">
        <v>6</v>
      </c>
      <c r="AL359"/>
      <c r="AM359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4">
        <v>1</v>
      </c>
      <c r="CO359" s="48"/>
      <c r="CP359" s="48"/>
    </row>
    <row r="360" spans="2:94" s="438" customFormat="1" ht="21" customHeight="1" x14ac:dyDescent="0.25">
      <c r="B360" s="2469"/>
      <c r="C360" s="2461"/>
      <c r="D360" s="2468"/>
      <c r="E360" s="2468"/>
      <c r="F360" s="2462"/>
      <c r="G360" s="2465"/>
      <c r="H360" s="2465"/>
      <c r="I360" s="2465"/>
      <c r="J360" s="2466"/>
      <c r="K360" s="2467"/>
      <c r="L360" s="2471"/>
      <c r="M360" s="1471" t="s">
        <v>6</v>
      </c>
      <c r="N360" s="2469"/>
      <c r="O360" s="2461"/>
      <c r="P360" s="2468"/>
      <c r="Q360" s="2468"/>
      <c r="R360" s="2462"/>
      <c r="S360" s="2462"/>
      <c r="T360" s="2462"/>
      <c r="U360" s="2465"/>
      <c r="V360" s="2466"/>
      <c r="W360" s="2467"/>
      <c r="X360" s="2471"/>
      <c r="Y360" s="1471" t="s">
        <v>6</v>
      </c>
      <c r="Z360" s="2469"/>
      <c r="AA360" s="2461"/>
      <c r="AB360" s="2468"/>
      <c r="AC360" s="2468"/>
      <c r="AD360" s="2462"/>
      <c r="AE360" s="2462"/>
      <c r="AF360" s="2462"/>
      <c r="AG360" s="2465"/>
      <c r="AH360" s="2466"/>
      <c r="AI360" s="2467"/>
      <c r="AJ360" s="2471"/>
      <c r="AK360" s="1471" t="s">
        <v>6</v>
      </c>
      <c r="AL360"/>
      <c r="AM360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4">
        <v>1</v>
      </c>
      <c r="CO360" s="48"/>
      <c r="CP360" s="48"/>
    </row>
    <row r="361" spans="2:94" s="438" customFormat="1" ht="21" customHeight="1" x14ac:dyDescent="0.25">
      <c r="B361" s="2469"/>
      <c r="C361" s="2461"/>
      <c r="D361" s="2462"/>
      <c r="E361" s="2463"/>
      <c r="F361" s="2464"/>
      <c r="G361" s="2465"/>
      <c r="H361" s="2465"/>
      <c r="I361" s="2465"/>
      <c r="J361" s="2466"/>
      <c r="K361" s="2467"/>
      <c r="L361" s="2470"/>
      <c r="M361" s="1471" t="s">
        <v>6</v>
      </c>
      <c r="N361" s="2469"/>
      <c r="O361" s="2461"/>
      <c r="P361" s="2462"/>
      <c r="Q361" s="2463"/>
      <c r="R361" s="2464"/>
      <c r="S361" s="2464"/>
      <c r="T361" s="2464"/>
      <c r="U361" s="2465"/>
      <c r="V361" s="2466"/>
      <c r="W361" s="2467"/>
      <c r="X361" s="2470"/>
      <c r="Y361" s="1471" t="s">
        <v>6</v>
      </c>
      <c r="Z361" s="2469"/>
      <c r="AA361" s="2461"/>
      <c r="AB361" s="2462"/>
      <c r="AC361" s="2463"/>
      <c r="AD361" s="2464"/>
      <c r="AE361" s="2464"/>
      <c r="AF361" s="2464"/>
      <c r="AG361" s="2465"/>
      <c r="AH361" s="2466"/>
      <c r="AI361" s="2467"/>
      <c r="AJ361" s="2470"/>
      <c r="AK361" s="1471" t="s">
        <v>6</v>
      </c>
      <c r="AL361"/>
      <c r="AM36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4">
        <v>1</v>
      </c>
      <c r="CO361" s="48"/>
      <c r="CP361" s="48"/>
    </row>
    <row r="362" spans="2:94" s="438" customFormat="1" ht="21" customHeight="1" x14ac:dyDescent="0.25">
      <c r="B362" s="2469"/>
      <c r="C362" s="2461"/>
      <c r="D362" s="2468"/>
      <c r="E362" s="2468"/>
      <c r="F362" s="2462"/>
      <c r="G362" s="2465"/>
      <c r="H362" s="2465"/>
      <c r="I362" s="2465"/>
      <c r="J362" s="2466"/>
      <c r="K362" s="2467"/>
      <c r="L362" s="2471"/>
      <c r="M362" s="1471" t="s">
        <v>6</v>
      </c>
      <c r="N362" s="2469"/>
      <c r="O362" s="2461"/>
      <c r="P362" s="2468"/>
      <c r="Q362" s="2468"/>
      <c r="R362" s="2462"/>
      <c r="S362" s="2462"/>
      <c r="T362" s="2462"/>
      <c r="U362" s="2465"/>
      <c r="V362" s="2466"/>
      <c r="W362" s="2467"/>
      <c r="X362" s="2471"/>
      <c r="Y362" s="1471" t="s">
        <v>6</v>
      </c>
      <c r="Z362" s="2469"/>
      <c r="AA362" s="2461"/>
      <c r="AB362" s="2468"/>
      <c r="AC362" s="2468"/>
      <c r="AD362" s="2462"/>
      <c r="AE362" s="2462"/>
      <c r="AF362" s="2462"/>
      <c r="AG362" s="2465"/>
      <c r="AH362" s="2466"/>
      <c r="AI362" s="2467"/>
      <c r="AJ362" s="2471"/>
      <c r="AK362" s="1471" t="s">
        <v>6</v>
      </c>
      <c r="AL362"/>
      <c r="AM362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4">
        <v>1</v>
      </c>
      <c r="CO362" s="48"/>
      <c r="CP362" s="48"/>
    </row>
    <row r="363" spans="2:94" s="438" customFormat="1" ht="21" customHeight="1" x14ac:dyDescent="0.25">
      <c r="B363" s="2469"/>
      <c r="C363" s="2461"/>
      <c r="D363" s="2462"/>
      <c r="E363" s="2463"/>
      <c r="F363" s="2464"/>
      <c r="G363" s="2465"/>
      <c r="H363" s="2465"/>
      <c r="I363" s="2465"/>
      <c r="J363" s="2466"/>
      <c r="K363" s="2467"/>
      <c r="L363" s="2470"/>
      <c r="M363" s="1471" t="s">
        <v>6</v>
      </c>
      <c r="N363" s="2469"/>
      <c r="O363" s="2461"/>
      <c r="P363" s="2462"/>
      <c r="Q363" s="2463"/>
      <c r="R363" s="2464"/>
      <c r="S363" s="2464"/>
      <c r="T363" s="2464"/>
      <c r="U363" s="2465"/>
      <c r="V363" s="2466"/>
      <c r="W363" s="2467"/>
      <c r="X363" s="2470"/>
      <c r="Y363" s="1471" t="s">
        <v>6</v>
      </c>
      <c r="Z363" s="2469"/>
      <c r="AA363" s="2461"/>
      <c r="AB363" s="2462"/>
      <c r="AC363" s="2463"/>
      <c r="AD363" s="2464"/>
      <c r="AE363" s="2464"/>
      <c r="AF363" s="2464"/>
      <c r="AG363" s="2465"/>
      <c r="AH363" s="2466"/>
      <c r="AI363" s="2467"/>
      <c r="AJ363" s="2470"/>
      <c r="AK363" s="1471" t="s">
        <v>6</v>
      </c>
      <c r="AL363"/>
      <c r="AM363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4">
        <v>1</v>
      </c>
      <c r="CO363" s="48"/>
      <c r="CP363" s="48"/>
    </row>
    <row r="364" spans="2:94" s="438" customFormat="1" ht="21" customHeight="1" x14ac:dyDescent="0.25">
      <c r="B364" s="2469"/>
      <c r="C364" s="2461"/>
      <c r="D364" s="2468"/>
      <c r="E364" s="2468"/>
      <c r="F364" s="2462"/>
      <c r="G364" s="2465"/>
      <c r="H364" s="2465"/>
      <c r="I364" s="2465"/>
      <c r="J364" s="2466"/>
      <c r="K364" s="2467"/>
      <c r="L364" s="2471"/>
      <c r="M364" s="1471" t="s">
        <v>6</v>
      </c>
      <c r="N364" s="2469"/>
      <c r="O364" s="2461"/>
      <c r="P364" s="2468"/>
      <c r="Q364" s="2468"/>
      <c r="R364" s="2462"/>
      <c r="S364" s="2462"/>
      <c r="T364" s="2462"/>
      <c r="U364" s="2465"/>
      <c r="V364" s="2466"/>
      <c r="W364" s="2467"/>
      <c r="X364" s="2471"/>
      <c r="Y364" s="1471" t="s">
        <v>6</v>
      </c>
      <c r="Z364" s="2469"/>
      <c r="AA364" s="2461"/>
      <c r="AB364" s="2468"/>
      <c r="AC364" s="2468"/>
      <c r="AD364" s="2462"/>
      <c r="AE364" s="2462"/>
      <c r="AF364" s="2462"/>
      <c r="AG364" s="2465"/>
      <c r="AH364" s="2466"/>
      <c r="AI364" s="2467"/>
      <c r="AJ364" s="2471"/>
      <c r="AK364" s="1471" t="s">
        <v>6</v>
      </c>
      <c r="AL364"/>
      <c r="AM364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4">
        <v>1</v>
      </c>
      <c r="CO364" s="48"/>
      <c r="CP364" s="48"/>
    </row>
    <row r="365" spans="2:94" s="438" customFormat="1" ht="21" customHeight="1" x14ac:dyDescent="0.25">
      <c r="B365" s="2469"/>
      <c r="C365" s="2461"/>
      <c r="D365" s="2462"/>
      <c r="E365" s="2463"/>
      <c r="F365" s="2464"/>
      <c r="G365" s="2465"/>
      <c r="H365" s="2465"/>
      <c r="I365" s="2465"/>
      <c r="J365" s="2466"/>
      <c r="K365" s="2467"/>
      <c r="L365" s="2470"/>
      <c r="M365" s="1471" t="s">
        <v>6</v>
      </c>
      <c r="N365" s="2469"/>
      <c r="O365" s="2461"/>
      <c r="P365" s="2462"/>
      <c r="Q365" s="2463"/>
      <c r="R365" s="2464"/>
      <c r="S365" s="2464"/>
      <c r="T365" s="2464"/>
      <c r="U365" s="2465"/>
      <c r="V365" s="2466"/>
      <c r="W365" s="2467"/>
      <c r="X365" s="2470"/>
      <c r="Y365" s="1471" t="s">
        <v>6</v>
      </c>
      <c r="Z365" s="2469"/>
      <c r="AA365" s="2461"/>
      <c r="AB365" s="2462"/>
      <c r="AC365" s="2463"/>
      <c r="AD365" s="2464"/>
      <c r="AE365" s="2464"/>
      <c r="AF365" s="2464"/>
      <c r="AG365" s="2465"/>
      <c r="AH365" s="2466"/>
      <c r="AI365" s="2467"/>
      <c r="AJ365" s="2470"/>
      <c r="AK365" s="1471" t="s">
        <v>6</v>
      </c>
      <c r="AL365"/>
      <c r="AM365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4">
        <v>1</v>
      </c>
      <c r="CO365" s="48"/>
      <c r="CP365" s="48"/>
    </row>
    <row r="366" spans="2:94" s="438" customFormat="1" ht="21" customHeight="1" x14ac:dyDescent="0.25">
      <c r="B366" s="2469"/>
      <c r="C366" s="2461"/>
      <c r="D366" s="2468"/>
      <c r="E366" s="2468"/>
      <c r="F366" s="2462"/>
      <c r="G366" s="2465"/>
      <c r="H366" s="2465"/>
      <c r="I366" s="2465"/>
      <c r="J366" s="2466"/>
      <c r="K366" s="2467"/>
      <c r="L366" s="2471"/>
      <c r="M366" s="1471" t="s">
        <v>6</v>
      </c>
      <c r="N366" s="2469"/>
      <c r="O366" s="2461"/>
      <c r="P366" s="2468"/>
      <c r="Q366" s="2468"/>
      <c r="R366" s="2462"/>
      <c r="S366" s="2462"/>
      <c r="T366" s="2462"/>
      <c r="U366" s="2465"/>
      <c r="V366" s="2466"/>
      <c r="W366" s="2467"/>
      <c r="X366" s="2471"/>
      <c r="Y366" s="1471" t="s">
        <v>6</v>
      </c>
      <c r="Z366" s="2469"/>
      <c r="AA366" s="2461"/>
      <c r="AB366" s="2468"/>
      <c r="AC366" s="2468"/>
      <c r="AD366" s="2462"/>
      <c r="AE366" s="2462"/>
      <c r="AF366" s="2462"/>
      <c r="AG366" s="2465"/>
      <c r="AH366" s="2466"/>
      <c r="AI366" s="2467"/>
      <c r="AJ366" s="2471"/>
      <c r="AK366" s="1471" t="s">
        <v>6</v>
      </c>
      <c r="AL366"/>
      <c r="AM366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4">
        <v>1</v>
      </c>
      <c r="CO366" s="48"/>
      <c r="CP366" s="48"/>
    </row>
    <row r="367" spans="2:94" s="438" customFormat="1" ht="21" customHeight="1" x14ac:dyDescent="0.25">
      <c r="B367" s="2469"/>
      <c r="C367" s="2461"/>
      <c r="D367" s="2462"/>
      <c r="E367" s="2463"/>
      <c r="F367" s="2464"/>
      <c r="G367" s="2465"/>
      <c r="H367" s="2465"/>
      <c r="I367" s="2465"/>
      <c r="J367" s="2466"/>
      <c r="K367" s="2467"/>
      <c r="L367" s="2470"/>
      <c r="M367" s="1471" t="s">
        <v>6</v>
      </c>
      <c r="N367" s="2469"/>
      <c r="O367" s="2461"/>
      <c r="P367" s="2462"/>
      <c r="Q367" s="2463"/>
      <c r="R367" s="2464"/>
      <c r="S367" s="2464"/>
      <c r="T367" s="2464"/>
      <c r="U367" s="2465"/>
      <c r="V367" s="2466"/>
      <c r="W367" s="2467"/>
      <c r="X367" s="2470"/>
      <c r="Y367" s="1471" t="s">
        <v>6</v>
      </c>
      <c r="Z367" s="2469"/>
      <c r="AA367" s="2461"/>
      <c r="AB367" s="2462"/>
      <c r="AC367" s="2463"/>
      <c r="AD367" s="2464"/>
      <c r="AE367" s="2464"/>
      <c r="AF367" s="2464"/>
      <c r="AG367" s="2465"/>
      <c r="AH367" s="2466"/>
      <c r="AI367" s="2467"/>
      <c r="AJ367" s="2470"/>
      <c r="AK367" s="1471" t="s">
        <v>6</v>
      </c>
      <c r="AL367"/>
      <c r="AM367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4">
        <v>1</v>
      </c>
      <c r="CO367" s="48"/>
      <c r="CP367" s="48"/>
    </row>
    <row r="368" spans="2:94" s="438" customFormat="1" ht="21" customHeight="1" x14ac:dyDescent="0.25">
      <c r="B368" s="2469"/>
      <c r="C368" s="2461"/>
      <c r="D368" s="2468"/>
      <c r="E368" s="2468"/>
      <c r="F368" s="2462"/>
      <c r="G368" s="2465"/>
      <c r="H368" s="2465"/>
      <c r="I368" s="2465"/>
      <c r="J368" s="2466"/>
      <c r="K368" s="2467"/>
      <c r="L368" s="2471"/>
      <c r="M368" s="1471" t="s">
        <v>6</v>
      </c>
      <c r="N368" s="2469"/>
      <c r="O368" s="2461"/>
      <c r="P368" s="2468"/>
      <c r="Q368" s="2468"/>
      <c r="R368" s="2462"/>
      <c r="S368" s="2462"/>
      <c r="T368" s="2462"/>
      <c r="U368" s="2465"/>
      <c r="V368" s="2466"/>
      <c r="W368" s="2467"/>
      <c r="X368" s="2471"/>
      <c r="Y368" s="1471" t="s">
        <v>6</v>
      </c>
      <c r="Z368" s="2469"/>
      <c r="AA368" s="2461"/>
      <c r="AB368" s="2468"/>
      <c r="AC368" s="2468"/>
      <c r="AD368" s="2462"/>
      <c r="AE368" s="2462"/>
      <c r="AF368" s="2462"/>
      <c r="AG368" s="2465"/>
      <c r="AH368" s="2466"/>
      <c r="AI368" s="2467"/>
      <c r="AJ368" s="2471"/>
      <c r="AK368" s="1471" t="s">
        <v>6</v>
      </c>
      <c r="AL368"/>
      <c r="AM368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4">
        <v>1</v>
      </c>
      <c r="CO368" s="48"/>
      <c r="CP368" s="48"/>
    </row>
    <row r="369" spans="2:94" s="438" customFormat="1" ht="21" customHeight="1" x14ac:dyDescent="0.25">
      <c r="B369" s="2469"/>
      <c r="C369" s="2461"/>
      <c r="D369" s="2462"/>
      <c r="E369" s="2463"/>
      <c r="F369" s="2464"/>
      <c r="G369" s="2465"/>
      <c r="H369" s="2465"/>
      <c r="I369" s="2465"/>
      <c r="J369" s="2466"/>
      <c r="K369" s="2467"/>
      <c r="L369" s="2470"/>
      <c r="M369" s="1471" t="s">
        <v>6</v>
      </c>
      <c r="N369" s="2469"/>
      <c r="O369" s="2461"/>
      <c r="P369" s="2462"/>
      <c r="Q369" s="2463"/>
      <c r="R369" s="2464"/>
      <c r="S369" s="2464"/>
      <c r="T369" s="2464"/>
      <c r="U369" s="2465"/>
      <c r="V369" s="2466"/>
      <c r="W369" s="2467"/>
      <c r="X369" s="2470"/>
      <c r="Y369" s="1471" t="s">
        <v>6</v>
      </c>
      <c r="Z369" s="2469"/>
      <c r="AA369" s="2461"/>
      <c r="AB369" s="2462"/>
      <c r="AC369" s="2463"/>
      <c r="AD369" s="2464"/>
      <c r="AE369" s="2464"/>
      <c r="AF369" s="2464"/>
      <c r="AG369" s="2465"/>
      <c r="AH369" s="2466"/>
      <c r="AI369" s="2467"/>
      <c r="AJ369" s="2470"/>
      <c r="AK369" s="1471" t="s">
        <v>6</v>
      </c>
      <c r="AL369"/>
      <c r="AM369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4">
        <v>1</v>
      </c>
      <c r="CO369" s="48"/>
      <c r="CP369" s="48"/>
    </row>
    <row r="370" spans="2:94" s="438" customFormat="1" ht="21" customHeight="1" x14ac:dyDescent="0.25">
      <c r="B370" s="2469"/>
      <c r="C370" s="2461"/>
      <c r="D370" s="2468"/>
      <c r="E370" s="2468"/>
      <c r="F370" s="2462"/>
      <c r="G370" s="2465"/>
      <c r="H370" s="2465"/>
      <c r="I370" s="2465"/>
      <c r="J370" s="2466"/>
      <c r="K370" s="2467"/>
      <c r="L370" s="2471"/>
      <c r="M370" s="1471" t="s">
        <v>6</v>
      </c>
      <c r="N370" s="2469"/>
      <c r="O370" s="2461"/>
      <c r="P370" s="2468"/>
      <c r="Q370" s="2468"/>
      <c r="R370" s="2462"/>
      <c r="S370" s="2462"/>
      <c r="T370" s="2462"/>
      <c r="U370" s="2465"/>
      <c r="V370" s="2466"/>
      <c r="W370" s="2467"/>
      <c r="X370" s="2471"/>
      <c r="Y370" s="1471" t="s">
        <v>6</v>
      </c>
      <c r="Z370" s="2469"/>
      <c r="AA370" s="2461"/>
      <c r="AB370" s="2468"/>
      <c r="AC370" s="2468"/>
      <c r="AD370" s="2462"/>
      <c r="AE370" s="2462"/>
      <c r="AF370" s="2462"/>
      <c r="AG370" s="2465"/>
      <c r="AH370" s="2466"/>
      <c r="AI370" s="2467"/>
      <c r="AJ370" s="2471"/>
      <c r="AK370" s="1471" t="s">
        <v>6</v>
      </c>
      <c r="AL370"/>
      <c r="AM370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4">
        <v>1</v>
      </c>
      <c r="CO370" s="48"/>
      <c r="CP370" s="48"/>
    </row>
    <row r="371" spans="2:94" s="438" customFormat="1" ht="21" customHeight="1" x14ac:dyDescent="0.25">
      <c r="B371" s="2469"/>
      <c r="C371" s="2461"/>
      <c r="D371" s="2462"/>
      <c r="E371" s="2463"/>
      <c r="F371" s="2464"/>
      <c r="G371" s="2465"/>
      <c r="H371" s="2465"/>
      <c r="I371" s="2465"/>
      <c r="J371" s="2466"/>
      <c r="K371" s="2467"/>
      <c r="L371" s="2470"/>
      <c r="M371" s="1471" t="s">
        <v>6</v>
      </c>
      <c r="N371" s="2469"/>
      <c r="O371" s="2461"/>
      <c r="P371" s="2462"/>
      <c r="Q371" s="2463"/>
      <c r="R371" s="2464"/>
      <c r="S371" s="2464"/>
      <c r="T371" s="2464"/>
      <c r="U371" s="2465"/>
      <c r="V371" s="2466"/>
      <c r="W371" s="2467"/>
      <c r="X371" s="2470"/>
      <c r="Y371" s="1471" t="s">
        <v>6</v>
      </c>
      <c r="Z371" s="2469"/>
      <c r="AA371" s="2461"/>
      <c r="AB371" s="2462"/>
      <c r="AC371" s="2463"/>
      <c r="AD371" s="2464"/>
      <c r="AE371" s="2464"/>
      <c r="AF371" s="2464"/>
      <c r="AG371" s="2465"/>
      <c r="AH371" s="2466"/>
      <c r="AI371" s="2467"/>
      <c r="AJ371" s="2470"/>
      <c r="AK371" s="1471" t="s">
        <v>6</v>
      </c>
      <c r="AL371"/>
      <c r="AM37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4">
        <v>1</v>
      </c>
      <c r="CO371" s="48"/>
      <c r="CP371" s="48"/>
    </row>
    <row r="372" spans="2:94" s="438" customFormat="1" ht="21" customHeight="1" x14ac:dyDescent="0.25">
      <c r="B372" s="2469"/>
      <c r="C372" s="2461"/>
      <c r="D372" s="2468"/>
      <c r="E372" s="2468"/>
      <c r="F372" s="2462"/>
      <c r="G372" s="2465"/>
      <c r="H372" s="2465"/>
      <c r="I372" s="2465"/>
      <c r="J372" s="2466"/>
      <c r="K372" s="2467"/>
      <c r="L372" s="2471"/>
      <c r="M372" s="1471" t="s">
        <v>6</v>
      </c>
      <c r="N372" s="2469"/>
      <c r="O372" s="2461"/>
      <c r="P372" s="2468"/>
      <c r="Q372" s="2468"/>
      <c r="R372" s="2462"/>
      <c r="S372" s="2462"/>
      <c r="T372" s="2462"/>
      <c r="U372" s="2465"/>
      <c r="V372" s="2466"/>
      <c r="W372" s="2467"/>
      <c r="X372" s="2471"/>
      <c r="Y372" s="1471" t="s">
        <v>6</v>
      </c>
      <c r="Z372" s="2469"/>
      <c r="AA372" s="2461"/>
      <c r="AB372" s="2468"/>
      <c r="AC372" s="2468"/>
      <c r="AD372" s="2462"/>
      <c r="AE372" s="2462"/>
      <c r="AF372" s="2462"/>
      <c r="AG372" s="2465"/>
      <c r="AH372" s="2466"/>
      <c r="AI372" s="2467"/>
      <c r="AJ372" s="2471"/>
      <c r="AK372" s="1471" t="s">
        <v>6</v>
      </c>
      <c r="AL372"/>
      <c r="AM372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4">
        <v>1</v>
      </c>
      <c r="CO372" s="48"/>
      <c r="CP372" s="48"/>
    </row>
    <row r="373" spans="2:94" s="438" customFormat="1" ht="21" customHeight="1" x14ac:dyDescent="0.25">
      <c r="B373" s="2469"/>
      <c r="C373" s="2461"/>
      <c r="D373" s="2462"/>
      <c r="E373" s="2463"/>
      <c r="F373" s="2464"/>
      <c r="G373" s="2465"/>
      <c r="H373" s="2465"/>
      <c r="I373" s="2465"/>
      <c r="J373" s="2466"/>
      <c r="K373" s="2467"/>
      <c r="L373" s="2470"/>
      <c r="M373" s="1471" t="s">
        <v>6</v>
      </c>
      <c r="N373" s="2469"/>
      <c r="O373" s="2461"/>
      <c r="P373" s="2462"/>
      <c r="Q373" s="2463"/>
      <c r="R373" s="2464"/>
      <c r="S373" s="2464"/>
      <c r="T373" s="2464"/>
      <c r="U373" s="2465"/>
      <c r="V373" s="2466"/>
      <c r="W373" s="2467"/>
      <c r="X373" s="2470"/>
      <c r="Y373" s="1471" t="s">
        <v>6</v>
      </c>
      <c r="Z373" s="2469"/>
      <c r="AA373" s="2461"/>
      <c r="AB373" s="2462"/>
      <c r="AC373" s="2463"/>
      <c r="AD373" s="2464"/>
      <c r="AE373" s="2464"/>
      <c r="AF373" s="2464"/>
      <c r="AG373" s="2465"/>
      <c r="AH373" s="2466"/>
      <c r="AI373" s="2467"/>
      <c r="AJ373" s="2470"/>
      <c r="AK373" s="1471" t="s">
        <v>6</v>
      </c>
      <c r="AL373"/>
      <c r="AM373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4">
        <v>1</v>
      </c>
      <c r="CO373" s="48"/>
      <c r="CP373" s="48"/>
    </row>
    <row r="374" spans="2:94" s="438" customFormat="1" ht="21" customHeight="1" x14ac:dyDescent="0.25">
      <c r="B374" s="2469"/>
      <c r="C374" s="2461"/>
      <c r="D374" s="2468"/>
      <c r="E374" s="2468"/>
      <c r="F374" s="2462"/>
      <c r="G374" s="2465"/>
      <c r="H374" s="2465"/>
      <c r="I374" s="2465"/>
      <c r="J374" s="2466"/>
      <c r="K374" s="2467"/>
      <c r="L374" s="2471"/>
      <c r="M374" s="1471" t="s">
        <v>6</v>
      </c>
      <c r="N374" s="2469"/>
      <c r="O374" s="2461"/>
      <c r="P374" s="2468"/>
      <c r="Q374" s="2468"/>
      <c r="R374" s="2462"/>
      <c r="S374" s="2462"/>
      <c r="T374" s="2462"/>
      <c r="U374" s="2465"/>
      <c r="V374" s="2466"/>
      <c r="W374" s="2467"/>
      <c r="X374" s="2471"/>
      <c r="Y374" s="1471" t="s">
        <v>6</v>
      </c>
      <c r="Z374" s="2469"/>
      <c r="AA374" s="2461"/>
      <c r="AB374" s="2468"/>
      <c r="AC374" s="2468"/>
      <c r="AD374" s="2462"/>
      <c r="AE374" s="2462"/>
      <c r="AF374" s="2462"/>
      <c r="AG374" s="2465"/>
      <c r="AH374" s="2466"/>
      <c r="AI374" s="2467"/>
      <c r="AJ374" s="2471"/>
      <c r="AK374" s="1471" t="s">
        <v>6</v>
      </c>
      <c r="AL374"/>
      <c r="AM374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4">
        <v>1</v>
      </c>
      <c r="CO374" s="48"/>
      <c r="CP374" s="48"/>
    </row>
    <row r="375" spans="2:94" s="438" customFormat="1" ht="21" customHeight="1" x14ac:dyDescent="0.25">
      <c r="B375" s="2469"/>
      <c r="C375" s="2461"/>
      <c r="D375" s="2462"/>
      <c r="E375" s="2463"/>
      <c r="F375" s="2464"/>
      <c r="G375" s="2465"/>
      <c r="H375" s="2465"/>
      <c r="I375" s="2465"/>
      <c r="J375" s="2466"/>
      <c r="K375" s="2467"/>
      <c r="L375" s="2470"/>
      <c r="M375" s="1471" t="s">
        <v>6</v>
      </c>
      <c r="N375" s="2469"/>
      <c r="O375" s="2461"/>
      <c r="P375" s="2462"/>
      <c r="Q375" s="2463"/>
      <c r="R375" s="2464"/>
      <c r="S375" s="2464"/>
      <c r="T375" s="2464"/>
      <c r="U375" s="2465"/>
      <c r="V375" s="2466"/>
      <c r="W375" s="2467"/>
      <c r="X375" s="2470"/>
      <c r="Y375" s="1471" t="s">
        <v>6</v>
      </c>
      <c r="Z375" s="2469"/>
      <c r="AA375" s="2461"/>
      <c r="AB375" s="2462"/>
      <c r="AC375" s="2463"/>
      <c r="AD375" s="2464"/>
      <c r="AE375" s="2464"/>
      <c r="AF375" s="2464"/>
      <c r="AG375" s="2465"/>
      <c r="AH375" s="2466"/>
      <c r="AI375" s="2467"/>
      <c r="AJ375" s="2470"/>
      <c r="AK375" s="1471" t="s">
        <v>6</v>
      </c>
      <c r="AL375"/>
      <c r="AM375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4">
        <v>1</v>
      </c>
      <c r="CO375" s="48"/>
      <c r="CP375" s="48"/>
    </row>
    <row r="376" spans="2:94" s="438" customFormat="1" ht="21" customHeight="1" x14ac:dyDescent="0.25">
      <c r="B376" s="2469"/>
      <c r="C376" s="2461"/>
      <c r="D376" s="2468"/>
      <c r="E376" s="2468"/>
      <c r="F376" s="2462"/>
      <c r="G376" s="2465"/>
      <c r="H376" s="2465"/>
      <c r="I376" s="2465"/>
      <c r="J376" s="2466"/>
      <c r="K376" s="2467"/>
      <c r="L376" s="2471"/>
      <c r="M376" s="1471" t="s">
        <v>6</v>
      </c>
      <c r="N376" s="2469"/>
      <c r="O376" s="2461"/>
      <c r="P376" s="2468"/>
      <c r="Q376" s="2468"/>
      <c r="R376" s="2462"/>
      <c r="S376" s="2462"/>
      <c r="T376" s="2462"/>
      <c r="U376" s="2465"/>
      <c r="V376" s="2466"/>
      <c r="W376" s="2467"/>
      <c r="X376" s="2471"/>
      <c r="Y376" s="1471" t="s">
        <v>6</v>
      </c>
      <c r="Z376" s="2469"/>
      <c r="AA376" s="2461"/>
      <c r="AB376" s="2468"/>
      <c r="AC376" s="2468"/>
      <c r="AD376" s="2462"/>
      <c r="AE376" s="2462"/>
      <c r="AF376" s="2462"/>
      <c r="AG376" s="2465"/>
      <c r="AH376" s="2466"/>
      <c r="AI376" s="2467"/>
      <c r="AJ376" s="2471"/>
      <c r="AK376" s="1471" t="s">
        <v>6</v>
      </c>
      <c r="AL376"/>
      <c r="AM376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4">
        <v>1</v>
      </c>
      <c r="CO376" s="48"/>
      <c r="CP376" s="48"/>
    </row>
    <row r="377" spans="2:94" s="438" customFormat="1" ht="21" customHeight="1" x14ac:dyDescent="0.25">
      <c r="B377" s="2469"/>
      <c r="C377" s="2461"/>
      <c r="D377" s="2462"/>
      <c r="E377" s="2463"/>
      <c r="F377" s="2464"/>
      <c r="G377" s="2465"/>
      <c r="H377" s="2465"/>
      <c r="I377" s="2465"/>
      <c r="J377" s="2466"/>
      <c r="K377" s="2467"/>
      <c r="L377" s="2470"/>
      <c r="M377" s="1471" t="s">
        <v>6</v>
      </c>
      <c r="N377" s="2469"/>
      <c r="O377" s="2461"/>
      <c r="P377" s="2462"/>
      <c r="Q377" s="2463"/>
      <c r="R377" s="2464"/>
      <c r="S377" s="2464"/>
      <c r="T377" s="2464"/>
      <c r="U377" s="2465"/>
      <c r="V377" s="2466"/>
      <c r="W377" s="2467"/>
      <c r="X377" s="2470"/>
      <c r="Y377" s="1471" t="s">
        <v>6</v>
      </c>
      <c r="Z377" s="2469"/>
      <c r="AA377" s="2461"/>
      <c r="AB377" s="2462"/>
      <c r="AC377" s="2463"/>
      <c r="AD377" s="2464"/>
      <c r="AE377" s="2464"/>
      <c r="AF377" s="2464"/>
      <c r="AG377" s="2465"/>
      <c r="AH377" s="2466"/>
      <c r="AI377" s="2467"/>
      <c r="AJ377" s="2470"/>
      <c r="AK377" s="1471" t="s">
        <v>6</v>
      </c>
      <c r="AL377"/>
      <c r="AM377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4">
        <v>1</v>
      </c>
      <c r="CO377" s="48"/>
      <c r="CP377" s="48"/>
    </row>
    <row r="378" spans="2:94" s="438" customFormat="1" ht="21" customHeight="1" x14ac:dyDescent="0.25">
      <c r="B378" s="2469"/>
      <c r="C378" s="2461"/>
      <c r="D378" s="2468"/>
      <c r="E378" s="2468"/>
      <c r="F378" s="2462"/>
      <c r="G378" s="2465"/>
      <c r="H378" s="2465"/>
      <c r="I378" s="2465"/>
      <c r="J378" s="2466"/>
      <c r="K378" s="2467"/>
      <c r="L378" s="2471"/>
      <c r="M378" s="1471" t="s">
        <v>6</v>
      </c>
      <c r="N378" s="2469"/>
      <c r="O378" s="2461"/>
      <c r="P378" s="2468"/>
      <c r="Q378" s="2468"/>
      <c r="R378" s="2462"/>
      <c r="S378" s="2462"/>
      <c r="T378" s="2462"/>
      <c r="U378" s="2465"/>
      <c r="V378" s="2466"/>
      <c r="W378" s="2467"/>
      <c r="X378" s="2471"/>
      <c r="Y378" s="1471" t="s">
        <v>6</v>
      </c>
      <c r="Z378" s="2469"/>
      <c r="AA378" s="2461"/>
      <c r="AB378" s="2468"/>
      <c r="AC378" s="2468"/>
      <c r="AD378" s="2462"/>
      <c r="AE378" s="2462"/>
      <c r="AF378" s="2462"/>
      <c r="AG378" s="2465"/>
      <c r="AH378" s="2466"/>
      <c r="AI378" s="2467"/>
      <c r="AJ378" s="2471"/>
      <c r="AK378" s="1471" t="s">
        <v>6</v>
      </c>
      <c r="AL378"/>
      <c r="AM378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4">
        <v>1</v>
      </c>
      <c r="CO378" s="48"/>
      <c r="CP378" s="48"/>
    </row>
    <row r="379" spans="2:94" s="438" customFormat="1" ht="21" customHeight="1" x14ac:dyDescent="0.25">
      <c r="B379" s="2469"/>
      <c r="C379" s="2461"/>
      <c r="D379" s="2462"/>
      <c r="E379" s="2463"/>
      <c r="F379" s="2464"/>
      <c r="G379" s="2465"/>
      <c r="H379" s="2465"/>
      <c r="I379" s="2465"/>
      <c r="J379" s="2466"/>
      <c r="K379" s="2467"/>
      <c r="L379" s="2470"/>
      <c r="M379" s="1471" t="s">
        <v>6</v>
      </c>
      <c r="N379" s="2469"/>
      <c r="O379" s="2461"/>
      <c r="P379" s="2462"/>
      <c r="Q379" s="2463"/>
      <c r="R379" s="2464"/>
      <c r="S379" s="2464"/>
      <c r="T379" s="2464"/>
      <c r="U379" s="2465"/>
      <c r="V379" s="2466"/>
      <c r="W379" s="2467"/>
      <c r="X379" s="2470"/>
      <c r="Y379" s="1471" t="s">
        <v>6</v>
      </c>
      <c r="Z379" s="2469"/>
      <c r="AA379" s="2461"/>
      <c r="AB379" s="2462"/>
      <c r="AC379" s="2463"/>
      <c r="AD379" s="2464"/>
      <c r="AE379" s="2464"/>
      <c r="AF379" s="2464"/>
      <c r="AG379" s="2465"/>
      <c r="AH379" s="2466"/>
      <c r="AI379" s="2467"/>
      <c r="AJ379" s="2470"/>
      <c r="AK379" s="1471" t="s">
        <v>6</v>
      </c>
      <c r="AL379"/>
      <c r="AM379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4">
        <v>1</v>
      </c>
      <c r="CO379" s="48"/>
      <c r="CP379" s="48"/>
    </row>
    <row r="380" spans="2:94" s="438" customFormat="1" ht="21" customHeight="1" x14ac:dyDescent="0.25">
      <c r="B380" s="2469"/>
      <c r="C380" s="2461"/>
      <c r="D380" s="2468"/>
      <c r="E380" s="2468"/>
      <c r="F380" s="2462"/>
      <c r="G380" s="2465"/>
      <c r="H380" s="2465"/>
      <c r="I380" s="2465"/>
      <c r="J380" s="2466"/>
      <c r="K380" s="2467"/>
      <c r="L380" s="2471"/>
      <c r="M380" s="1471" t="s">
        <v>6</v>
      </c>
      <c r="N380" s="2469"/>
      <c r="O380" s="2461"/>
      <c r="P380" s="2468"/>
      <c r="Q380" s="2468"/>
      <c r="R380" s="2462"/>
      <c r="S380" s="2462"/>
      <c r="T380" s="2462"/>
      <c r="U380" s="2465"/>
      <c r="V380" s="2466"/>
      <c r="W380" s="2467"/>
      <c r="X380" s="2471"/>
      <c r="Y380" s="1471" t="s">
        <v>6</v>
      </c>
      <c r="Z380" s="2469"/>
      <c r="AA380" s="2461"/>
      <c r="AB380" s="2468"/>
      <c r="AC380" s="2468"/>
      <c r="AD380" s="2462"/>
      <c r="AE380" s="2462"/>
      <c r="AF380" s="2462"/>
      <c r="AG380" s="2465"/>
      <c r="AH380" s="2466"/>
      <c r="AI380" s="2467"/>
      <c r="AJ380" s="2471"/>
      <c r="AK380" s="1471" t="s">
        <v>6</v>
      </c>
      <c r="AL380"/>
      <c r="AM380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4">
        <v>1</v>
      </c>
      <c r="CO380" s="48"/>
      <c r="CP380" s="48"/>
    </row>
    <row r="381" spans="2:94" s="438" customFormat="1" ht="21" customHeight="1" x14ac:dyDescent="0.25">
      <c r="B381" s="2469"/>
      <c r="C381" s="2461"/>
      <c r="D381" s="2462"/>
      <c r="E381" s="2463"/>
      <c r="F381" s="2464"/>
      <c r="G381" s="2465"/>
      <c r="H381" s="2465"/>
      <c r="I381" s="2465"/>
      <c r="J381" s="2466"/>
      <c r="K381" s="2467"/>
      <c r="L381" s="2470"/>
      <c r="M381" s="1471" t="s">
        <v>6</v>
      </c>
      <c r="N381" s="2469"/>
      <c r="O381" s="2461"/>
      <c r="P381" s="2462"/>
      <c r="Q381" s="2463"/>
      <c r="R381" s="2464"/>
      <c r="S381" s="2464"/>
      <c r="T381" s="2464"/>
      <c r="U381" s="2465"/>
      <c r="V381" s="2466"/>
      <c r="W381" s="2467"/>
      <c r="X381" s="2470"/>
      <c r="Y381" s="1471" t="s">
        <v>6</v>
      </c>
      <c r="Z381" s="2469"/>
      <c r="AA381" s="2461"/>
      <c r="AB381" s="2462"/>
      <c r="AC381" s="2463"/>
      <c r="AD381" s="2464"/>
      <c r="AE381" s="2464"/>
      <c r="AF381" s="2464"/>
      <c r="AG381" s="2465"/>
      <c r="AH381" s="2466"/>
      <c r="AI381" s="2467"/>
      <c r="AJ381" s="2470"/>
      <c r="AK381" s="1471" t="s">
        <v>6</v>
      </c>
      <c r="AL381"/>
      <c r="AM38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4">
        <v>1</v>
      </c>
      <c r="CO381" s="48"/>
      <c r="CP381" s="48"/>
    </row>
    <row r="382" spans="2:94" s="438" customFormat="1" ht="21" customHeight="1" x14ac:dyDescent="0.25">
      <c r="B382" s="2469"/>
      <c r="C382" s="2461"/>
      <c r="D382" s="2468"/>
      <c r="E382" s="2468"/>
      <c r="F382" s="2462"/>
      <c r="G382" s="2465"/>
      <c r="H382" s="2465"/>
      <c r="I382" s="2465"/>
      <c r="J382" s="2466"/>
      <c r="K382" s="2467"/>
      <c r="L382" s="2471"/>
      <c r="M382" s="1471" t="s">
        <v>6</v>
      </c>
      <c r="N382" s="2469"/>
      <c r="O382" s="2461"/>
      <c r="P382" s="2468"/>
      <c r="Q382" s="2468"/>
      <c r="R382" s="2462"/>
      <c r="S382" s="2462"/>
      <c r="T382" s="2462"/>
      <c r="U382" s="2465"/>
      <c r="V382" s="2466"/>
      <c r="W382" s="2467"/>
      <c r="X382" s="2471"/>
      <c r="Y382" s="1471" t="s">
        <v>6</v>
      </c>
      <c r="Z382" s="2469"/>
      <c r="AA382" s="2461"/>
      <c r="AB382" s="2468"/>
      <c r="AC382" s="2468"/>
      <c r="AD382" s="2462"/>
      <c r="AE382" s="2462"/>
      <c r="AF382" s="2462"/>
      <c r="AG382" s="2465"/>
      <c r="AH382" s="2466"/>
      <c r="AI382" s="2467"/>
      <c r="AJ382" s="2471"/>
      <c r="AK382" s="1471" t="s">
        <v>6</v>
      </c>
      <c r="AL382"/>
      <c r="AM382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4">
        <v>1</v>
      </c>
      <c r="CO382" s="48"/>
      <c r="CP382" s="48"/>
    </row>
    <row r="383" spans="2:94" s="438" customFormat="1" ht="21" customHeight="1" x14ac:dyDescent="0.25">
      <c r="B383" s="2469"/>
      <c r="C383" s="2461"/>
      <c r="D383" s="2462"/>
      <c r="E383" s="2463"/>
      <c r="F383" s="2464"/>
      <c r="G383" s="2465"/>
      <c r="H383" s="2465"/>
      <c r="I383" s="2465"/>
      <c r="J383" s="2466"/>
      <c r="K383" s="2467"/>
      <c r="L383" s="2470"/>
      <c r="M383" s="1471" t="s">
        <v>6</v>
      </c>
      <c r="N383" s="2469"/>
      <c r="O383" s="2461"/>
      <c r="P383" s="2462"/>
      <c r="Q383" s="2463"/>
      <c r="R383" s="2464"/>
      <c r="S383" s="2464"/>
      <c r="T383" s="2464"/>
      <c r="U383" s="2465"/>
      <c r="V383" s="2466"/>
      <c r="W383" s="2467"/>
      <c r="X383" s="2470"/>
      <c r="Y383" s="1471" t="s">
        <v>6</v>
      </c>
      <c r="Z383" s="2469"/>
      <c r="AA383" s="2461"/>
      <c r="AB383" s="2462"/>
      <c r="AC383" s="2463"/>
      <c r="AD383" s="2464"/>
      <c r="AE383" s="2464"/>
      <c r="AF383" s="2464"/>
      <c r="AG383" s="2465"/>
      <c r="AH383" s="2466"/>
      <c r="AI383" s="2467"/>
      <c r="AJ383" s="2470"/>
      <c r="AK383" s="1471" t="s">
        <v>6</v>
      </c>
      <c r="AL383"/>
      <c r="AM383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4">
        <v>1</v>
      </c>
      <c r="CO383" s="48"/>
      <c r="CP383" s="48"/>
    </row>
    <row r="384" spans="2:94" s="438" customFormat="1" ht="21" customHeight="1" x14ac:dyDescent="0.25">
      <c r="B384" s="2469"/>
      <c r="C384" s="2461"/>
      <c r="D384" s="2468"/>
      <c r="E384" s="2468"/>
      <c r="F384" s="2462"/>
      <c r="G384" s="2465"/>
      <c r="H384" s="2465"/>
      <c r="I384" s="2465"/>
      <c r="J384" s="2466"/>
      <c r="K384" s="2467"/>
      <c r="L384" s="2471"/>
      <c r="M384" s="1471" t="s">
        <v>6</v>
      </c>
      <c r="N384" s="2469"/>
      <c r="O384" s="2461"/>
      <c r="P384" s="2468"/>
      <c r="Q384" s="2468"/>
      <c r="R384" s="2462"/>
      <c r="S384" s="2462"/>
      <c r="T384" s="2462"/>
      <c r="U384" s="2465"/>
      <c r="V384" s="2466"/>
      <c r="W384" s="2467"/>
      <c r="X384" s="2471"/>
      <c r="Y384" s="1471" t="s">
        <v>6</v>
      </c>
      <c r="Z384" s="2469"/>
      <c r="AA384" s="2461"/>
      <c r="AB384" s="2468"/>
      <c r="AC384" s="2468"/>
      <c r="AD384" s="2462"/>
      <c r="AE384" s="2462"/>
      <c r="AF384" s="2462"/>
      <c r="AG384" s="2465"/>
      <c r="AH384" s="2466"/>
      <c r="AI384" s="2467"/>
      <c r="AJ384" s="2471"/>
      <c r="AK384" s="1471" t="s">
        <v>6</v>
      </c>
      <c r="AL384"/>
      <c r="AM384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4">
        <v>1</v>
      </c>
      <c r="CO384" s="48"/>
      <c r="CP384" s="48"/>
    </row>
    <row r="385" spans="2:94" s="438" customFormat="1" ht="21" customHeight="1" x14ac:dyDescent="0.25">
      <c r="B385" s="2469"/>
      <c r="C385" s="2461"/>
      <c r="D385" s="2462"/>
      <c r="E385" s="2463"/>
      <c r="F385" s="2464"/>
      <c r="G385" s="2465"/>
      <c r="H385" s="2465"/>
      <c r="I385" s="2465"/>
      <c r="J385" s="2466"/>
      <c r="K385" s="2467"/>
      <c r="L385" s="2470"/>
      <c r="M385" s="1471" t="s">
        <v>6</v>
      </c>
      <c r="N385" s="2469"/>
      <c r="O385" s="2461"/>
      <c r="P385" s="2462"/>
      <c r="Q385" s="2463"/>
      <c r="R385" s="2464"/>
      <c r="S385" s="2464"/>
      <c r="T385" s="2464"/>
      <c r="U385" s="2465"/>
      <c r="V385" s="2466"/>
      <c r="W385" s="2467"/>
      <c r="X385" s="2470"/>
      <c r="Y385" s="1471" t="s">
        <v>6</v>
      </c>
      <c r="Z385" s="2469"/>
      <c r="AA385" s="2461"/>
      <c r="AB385" s="2462"/>
      <c r="AC385" s="2463"/>
      <c r="AD385" s="2464"/>
      <c r="AE385" s="2464"/>
      <c r="AF385" s="2464"/>
      <c r="AG385" s="2465"/>
      <c r="AH385" s="2466"/>
      <c r="AI385" s="2467"/>
      <c r="AJ385" s="2470"/>
      <c r="AK385" s="1471" t="s">
        <v>6</v>
      </c>
      <c r="AL385"/>
      <c r="AM385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4">
        <v>1</v>
      </c>
      <c r="CO385" s="48"/>
      <c r="CP385" s="48"/>
    </row>
    <row r="386" spans="2:94" s="438" customFormat="1" ht="21" customHeight="1" x14ac:dyDescent="0.25">
      <c r="B386" s="2469"/>
      <c r="C386" s="2461"/>
      <c r="D386" s="2468"/>
      <c r="E386" s="2468"/>
      <c r="F386" s="2462"/>
      <c r="G386" s="2465"/>
      <c r="H386" s="2465"/>
      <c r="I386" s="2465"/>
      <c r="J386" s="2466"/>
      <c r="K386" s="2467"/>
      <c r="L386" s="2471"/>
      <c r="M386" s="1471" t="s">
        <v>6</v>
      </c>
      <c r="N386" s="2469"/>
      <c r="O386" s="2461"/>
      <c r="P386" s="2468"/>
      <c r="Q386" s="2468"/>
      <c r="R386" s="2462"/>
      <c r="S386" s="2462"/>
      <c r="T386" s="2462"/>
      <c r="U386" s="2465"/>
      <c r="V386" s="2466"/>
      <c r="W386" s="2467"/>
      <c r="X386" s="2471"/>
      <c r="Y386" s="1471" t="s">
        <v>6</v>
      </c>
      <c r="Z386" s="2469"/>
      <c r="AA386" s="2461"/>
      <c r="AB386" s="2468"/>
      <c r="AC386" s="2468"/>
      <c r="AD386" s="2462"/>
      <c r="AE386" s="2462"/>
      <c r="AF386" s="2462"/>
      <c r="AG386" s="2465"/>
      <c r="AH386" s="2466"/>
      <c r="AI386" s="2467"/>
      <c r="AJ386" s="2471"/>
      <c r="AK386" s="1471" t="s">
        <v>6</v>
      </c>
      <c r="AL386"/>
      <c r="AM386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4">
        <v>1</v>
      </c>
      <c r="CO386" s="48"/>
      <c r="CP386" s="48"/>
    </row>
    <row r="387" spans="2:94" s="438" customFormat="1" ht="21" customHeight="1" x14ac:dyDescent="0.25">
      <c r="B387" s="2469"/>
      <c r="C387" s="2461"/>
      <c r="D387" s="2462"/>
      <c r="E387" s="2463"/>
      <c r="F387" s="2464"/>
      <c r="G387" s="2465"/>
      <c r="H387" s="2465"/>
      <c r="I387" s="2465"/>
      <c r="J387" s="2466"/>
      <c r="K387" s="2467"/>
      <c r="L387" s="2470"/>
      <c r="M387" s="1471" t="s">
        <v>6</v>
      </c>
      <c r="N387" s="2469"/>
      <c r="O387" s="2461"/>
      <c r="P387" s="2462"/>
      <c r="Q387" s="2463"/>
      <c r="R387" s="2464"/>
      <c r="S387" s="2464"/>
      <c r="T387" s="2464"/>
      <c r="U387" s="2465"/>
      <c r="V387" s="2466"/>
      <c r="W387" s="2467"/>
      <c r="X387" s="2470"/>
      <c r="Y387" s="1471" t="s">
        <v>6</v>
      </c>
      <c r="Z387" s="2469"/>
      <c r="AA387" s="2461"/>
      <c r="AB387" s="2462"/>
      <c r="AC387" s="2463"/>
      <c r="AD387" s="2464"/>
      <c r="AE387" s="2464"/>
      <c r="AF387" s="2464"/>
      <c r="AG387" s="2465"/>
      <c r="AH387" s="2466"/>
      <c r="AI387" s="2467"/>
      <c r="AJ387" s="2470"/>
      <c r="AK387" s="1471" t="s">
        <v>6</v>
      </c>
      <c r="AL387"/>
      <c r="AM387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4">
        <v>1</v>
      </c>
      <c r="CO387" s="48"/>
      <c r="CP387" s="48"/>
    </row>
    <row r="388" spans="2:94" s="438" customFormat="1" ht="21" customHeight="1" x14ac:dyDescent="0.25">
      <c r="B388" s="2469"/>
      <c r="C388" s="2461"/>
      <c r="D388" s="2468"/>
      <c r="E388" s="2468"/>
      <c r="F388" s="2462"/>
      <c r="G388" s="2465"/>
      <c r="H388" s="2465"/>
      <c r="I388" s="2465"/>
      <c r="J388" s="2466"/>
      <c r="K388" s="2467"/>
      <c r="L388" s="2471"/>
      <c r="M388" s="1471" t="s">
        <v>6</v>
      </c>
      <c r="N388" s="2469"/>
      <c r="O388" s="2461"/>
      <c r="P388" s="2468"/>
      <c r="Q388" s="2468"/>
      <c r="R388" s="2462"/>
      <c r="S388" s="2462"/>
      <c r="T388" s="2462"/>
      <c r="U388" s="2465"/>
      <c r="V388" s="2466"/>
      <c r="W388" s="2467"/>
      <c r="X388" s="2471"/>
      <c r="Y388" s="1471" t="s">
        <v>6</v>
      </c>
      <c r="Z388" s="2469"/>
      <c r="AA388" s="2461"/>
      <c r="AB388" s="2468"/>
      <c r="AC388" s="2468"/>
      <c r="AD388" s="2462"/>
      <c r="AE388" s="2462"/>
      <c r="AF388" s="2462"/>
      <c r="AG388" s="2465"/>
      <c r="AH388" s="2466"/>
      <c r="AI388" s="2467"/>
      <c r="AJ388" s="2471"/>
      <c r="AK388" s="1471" t="s">
        <v>6</v>
      </c>
      <c r="AL388"/>
      <c r="AM388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4">
        <v>1</v>
      </c>
      <c r="CO388" s="48"/>
      <c r="CP388" s="48"/>
    </row>
    <row r="389" spans="2:94" s="438" customFormat="1" ht="21" customHeight="1" x14ac:dyDescent="0.25">
      <c r="B389" s="2469"/>
      <c r="C389" s="2461"/>
      <c r="D389" s="2462"/>
      <c r="E389" s="2463"/>
      <c r="F389" s="2464"/>
      <c r="G389" s="2465"/>
      <c r="H389" s="2465"/>
      <c r="I389" s="2465"/>
      <c r="J389" s="2466"/>
      <c r="K389" s="2467"/>
      <c r="L389" s="2470"/>
      <c r="M389" s="1471" t="s">
        <v>6</v>
      </c>
      <c r="N389" s="2469"/>
      <c r="O389" s="2461"/>
      <c r="P389" s="2462"/>
      <c r="Q389" s="2463"/>
      <c r="R389" s="2464"/>
      <c r="S389" s="2464"/>
      <c r="T389" s="2464"/>
      <c r="U389" s="2465"/>
      <c r="V389" s="2466"/>
      <c r="W389" s="2467"/>
      <c r="X389" s="2470"/>
      <c r="Y389" s="1471" t="s">
        <v>6</v>
      </c>
      <c r="Z389" s="2469"/>
      <c r="AA389" s="2461"/>
      <c r="AB389" s="2462"/>
      <c r="AC389" s="2463"/>
      <c r="AD389" s="2464"/>
      <c r="AE389" s="2464"/>
      <c r="AF389" s="2464"/>
      <c r="AG389" s="2465"/>
      <c r="AH389" s="2466"/>
      <c r="AI389" s="2467"/>
      <c r="AJ389" s="2470"/>
      <c r="AK389" s="1471" t="s">
        <v>6</v>
      </c>
      <c r="AL389"/>
      <c r="AM389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4">
        <v>1</v>
      </c>
      <c r="CO389" s="48"/>
      <c r="CP389" s="48"/>
    </row>
    <row r="390" spans="2:94" s="438" customFormat="1" ht="21" customHeight="1" x14ac:dyDescent="0.25">
      <c r="B390" s="2469"/>
      <c r="C390" s="2461"/>
      <c r="D390" s="2468"/>
      <c r="E390" s="2468"/>
      <c r="F390" s="2462"/>
      <c r="G390" s="2465"/>
      <c r="H390" s="2465"/>
      <c r="I390" s="2465"/>
      <c r="J390" s="2466"/>
      <c r="K390" s="2467"/>
      <c r="L390" s="2471"/>
      <c r="M390" s="1471" t="s">
        <v>6</v>
      </c>
      <c r="N390" s="2469"/>
      <c r="O390" s="2461"/>
      <c r="P390" s="2468"/>
      <c r="Q390" s="2468"/>
      <c r="R390" s="2462"/>
      <c r="S390" s="2462"/>
      <c r="T390" s="2462"/>
      <c r="U390" s="2465"/>
      <c r="V390" s="2466"/>
      <c r="W390" s="2467"/>
      <c r="X390" s="2471"/>
      <c r="Y390" s="1471" t="s">
        <v>6</v>
      </c>
      <c r="Z390" s="2469"/>
      <c r="AA390" s="2461"/>
      <c r="AB390" s="2468"/>
      <c r="AC390" s="2468"/>
      <c r="AD390" s="2462"/>
      <c r="AE390" s="2462"/>
      <c r="AF390" s="2462"/>
      <c r="AG390" s="2465"/>
      <c r="AH390" s="2466"/>
      <c r="AI390" s="2467"/>
      <c r="AJ390" s="2471"/>
      <c r="AK390" s="1471" t="s">
        <v>6</v>
      </c>
      <c r="AL390"/>
      <c r="AM390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4">
        <v>1</v>
      </c>
      <c r="CO390" s="48"/>
      <c r="CP390" s="48"/>
    </row>
    <row r="391" spans="2:94" s="438" customFormat="1" ht="21" customHeight="1" x14ac:dyDescent="0.25">
      <c r="B391" s="2469"/>
      <c r="C391" s="2461"/>
      <c r="D391" s="2462"/>
      <c r="E391" s="2463"/>
      <c r="F391" s="2464"/>
      <c r="G391" s="2465"/>
      <c r="H391" s="2465"/>
      <c r="I391" s="2465"/>
      <c r="J391" s="2466"/>
      <c r="K391" s="2467"/>
      <c r="L391" s="2470"/>
      <c r="M391" s="1471" t="s">
        <v>6</v>
      </c>
      <c r="N391" s="2469"/>
      <c r="O391" s="2461"/>
      <c r="P391" s="2462"/>
      <c r="Q391" s="2463"/>
      <c r="R391" s="2464"/>
      <c r="S391" s="2464"/>
      <c r="T391" s="2464"/>
      <c r="U391" s="2465"/>
      <c r="V391" s="2466"/>
      <c r="W391" s="2467"/>
      <c r="X391" s="2470"/>
      <c r="Y391" s="1471" t="s">
        <v>6</v>
      </c>
      <c r="Z391" s="2469"/>
      <c r="AA391" s="2461"/>
      <c r="AB391" s="2462"/>
      <c r="AC391" s="2463"/>
      <c r="AD391" s="2464"/>
      <c r="AE391" s="2464"/>
      <c r="AF391" s="2464"/>
      <c r="AG391" s="2465"/>
      <c r="AH391" s="2466"/>
      <c r="AI391" s="2467"/>
      <c r="AJ391" s="2470"/>
      <c r="AK391" s="1471" t="s">
        <v>6</v>
      </c>
      <c r="AL391"/>
      <c r="AM39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4">
        <v>1</v>
      </c>
      <c r="CO391" s="48"/>
      <c r="CP391" s="48"/>
    </row>
    <row r="392" spans="2:94" s="438" customFormat="1" ht="21" customHeight="1" x14ac:dyDescent="0.25">
      <c r="B392" s="2469"/>
      <c r="C392" s="2461"/>
      <c r="D392" s="2468"/>
      <c r="E392" s="2468"/>
      <c r="F392" s="2462"/>
      <c r="G392" s="2465"/>
      <c r="H392" s="2465"/>
      <c r="I392" s="2465"/>
      <c r="J392" s="2466"/>
      <c r="K392" s="2467"/>
      <c r="L392" s="2471"/>
      <c r="M392" s="1471" t="s">
        <v>6</v>
      </c>
      <c r="N392" s="2469"/>
      <c r="O392" s="2461"/>
      <c r="P392" s="2468"/>
      <c r="Q392" s="2468"/>
      <c r="R392" s="2462"/>
      <c r="S392" s="2462"/>
      <c r="T392" s="2462"/>
      <c r="U392" s="2465"/>
      <c r="V392" s="2466"/>
      <c r="W392" s="2467"/>
      <c r="X392" s="2471"/>
      <c r="Y392" s="1471" t="s">
        <v>6</v>
      </c>
      <c r="Z392" s="2469"/>
      <c r="AA392" s="2461"/>
      <c r="AB392" s="2468"/>
      <c r="AC392" s="2468"/>
      <c r="AD392" s="2462"/>
      <c r="AE392" s="2462"/>
      <c r="AF392" s="2462"/>
      <c r="AG392" s="2465"/>
      <c r="AH392" s="2466"/>
      <c r="AI392" s="2467"/>
      <c r="AJ392" s="2471"/>
      <c r="AK392" s="1471" t="s">
        <v>6</v>
      </c>
      <c r="AL392"/>
      <c r="AM392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4">
        <v>1</v>
      </c>
      <c r="CO392" s="48"/>
      <c r="CP392" s="48"/>
    </row>
    <row r="393" spans="2:94" s="438" customFormat="1" ht="21" customHeight="1" x14ac:dyDescent="0.25">
      <c r="B393" s="2469"/>
      <c r="C393" s="2461"/>
      <c r="D393" s="2462"/>
      <c r="E393" s="2463"/>
      <c r="F393" s="2464"/>
      <c r="G393" s="2465"/>
      <c r="H393" s="2465"/>
      <c r="I393" s="2465"/>
      <c r="J393" s="2466"/>
      <c r="K393" s="2467"/>
      <c r="L393" s="2470"/>
      <c r="M393" s="1471" t="s">
        <v>6</v>
      </c>
      <c r="N393" s="2469"/>
      <c r="O393" s="2461"/>
      <c r="P393" s="2462"/>
      <c r="Q393" s="2463"/>
      <c r="R393" s="2464"/>
      <c r="S393" s="2464"/>
      <c r="T393" s="2464"/>
      <c r="U393" s="2465"/>
      <c r="V393" s="2466"/>
      <c r="W393" s="2467"/>
      <c r="X393" s="2470"/>
      <c r="Y393" s="1471" t="s">
        <v>6</v>
      </c>
      <c r="Z393" s="2469"/>
      <c r="AA393" s="2461"/>
      <c r="AB393" s="2462"/>
      <c r="AC393" s="2463"/>
      <c r="AD393" s="2464"/>
      <c r="AE393" s="2464"/>
      <c r="AF393" s="2464"/>
      <c r="AG393" s="2465"/>
      <c r="AH393" s="2466"/>
      <c r="AI393" s="2467"/>
      <c r="AJ393" s="2470"/>
      <c r="AK393" s="1471" t="s">
        <v>6</v>
      </c>
      <c r="AL393"/>
      <c r="AM393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4">
        <v>1</v>
      </c>
      <c r="CO393" s="48"/>
      <c r="CP393" s="48"/>
    </row>
    <row r="394" spans="2:94" s="438" customFormat="1" ht="21" customHeight="1" x14ac:dyDescent="0.25">
      <c r="B394" s="2469"/>
      <c r="C394" s="2461"/>
      <c r="D394" s="2468"/>
      <c r="E394" s="2468"/>
      <c r="F394" s="2462"/>
      <c r="G394" s="2465"/>
      <c r="H394" s="2465"/>
      <c r="I394" s="2465"/>
      <c r="J394" s="2466"/>
      <c r="K394" s="2467"/>
      <c r="L394" s="2471"/>
      <c r="M394" s="1471" t="s">
        <v>6</v>
      </c>
      <c r="N394" s="2469"/>
      <c r="O394" s="2461"/>
      <c r="P394" s="2468"/>
      <c r="Q394" s="2468"/>
      <c r="R394" s="2462"/>
      <c r="S394" s="2462"/>
      <c r="T394" s="2462"/>
      <c r="U394" s="2465"/>
      <c r="V394" s="2466"/>
      <c r="W394" s="2467"/>
      <c r="X394" s="2471"/>
      <c r="Y394" s="1471" t="s">
        <v>6</v>
      </c>
      <c r="Z394" s="2469"/>
      <c r="AA394" s="2461"/>
      <c r="AB394" s="2468"/>
      <c r="AC394" s="2468"/>
      <c r="AD394" s="2462"/>
      <c r="AE394" s="2462"/>
      <c r="AF394" s="2462"/>
      <c r="AG394" s="2465"/>
      <c r="AH394" s="2466"/>
      <c r="AI394" s="2467"/>
      <c r="AJ394" s="2471"/>
      <c r="AK394" s="1471" t="s">
        <v>6</v>
      </c>
      <c r="AL394"/>
      <c r="AM394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4">
        <v>1</v>
      </c>
      <c r="CO394" s="48"/>
      <c r="CP394" s="48"/>
    </row>
    <row r="395" spans="2:94" s="438" customFormat="1" ht="21" customHeight="1" x14ac:dyDescent="0.25">
      <c r="B395" s="2469"/>
      <c r="C395" s="2461"/>
      <c r="D395" s="2462"/>
      <c r="E395" s="2463"/>
      <c r="F395" s="2464"/>
      <c r="G395" s="2465"/>
      <c r="H395" s="2465"/>
      <c r="I395" s="2465"/>
      <c r="J395" s="2466"/>
      <c r="K395" s="2467"/>
      <c r="L395" s="2470"/>
      <c r="M395" s="1471" t="s">
        <v>6</v>
      </c>
      <c r="N395" s="2469"/>
      <c r="O395" s="2461"/>
      <c r="P395" s="2462"/>
      <c r="Q395" s="2463"/>
      <c r="R395" s="2464"/>
      <c r="S395" s="2464"/>
      <c r="T395" s="2464"/>
      <c r="U395" s="2465"/>
      <c r="V395" s="2466"/>
      <c r="W395" s="2467"/>
      <c r="X395" s="2470"/>
      <c r="Y395" s="1471" t="s">
        <v>6</v>
      </c>
      <c r="Z395" s="2469"/>
      <c r="AA395" s="2461"/>
      <c r="AB395" s="2462"/>
      <c r="AC395" s="2463"/>
      <c r="AD395" s="2464"/>
      <c r="AE395" s="2464"/>
      <c r="AF395" s="2464"/>
      <c r="AG395" s="2465"/>
      <c r="AH395" s="2466"/>
      <c r="AI395" s="2467"/>
      <c r="AJ395" s="2470"/>
      <c r="AK395" s="1471" t="s">
        <v>6</v>
      </c>
      <c r="AL395"/>
      <c r="AM395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4">
        <v>1</v>
      </c>
      <c r="CO395" s="48"/>
      <c r="CP395" s="48"/>
    </row>
    <row r="396" spans="2:94" s="438" customFormat="1" ht="21" customHeight="1" x14ac:dyDescent="0.25">
      <c r="B396" s="2469"/>
      <c r="C396" s="2461"/>
      <c r="D396" s="2468"/>
      <c r="E396" s="2468"/>
      <c r="F396" s="2462"/>
      <c r="G396" s="2465"/>
      <c r="H396" s="2465"/>
      <c r="I396" s="2465"/>
      <c r="J396" s="2466"/>
      <c r="K396" s="2467"/>
      <c r="L396" s="2471"/>
      <c r="M396" s="1471" t="s">
        <v>6</v>
      </c>
      <c r="N396" s="2469"/>
      <c r="O396" s="2461"/>
      <c r="P396" s="2468"/>
      <c r="Q396" s="2468"/>
      <c r="R396" s="2462"/>
      <c r="S396" s="2462"/>
      <c r="T396" s="2462"/>
      <c r="U396" s="2465"/>
      <c r="V396" s="2466"/>
      <c r="W396" s="2467"/>
      <c r="X396" s="2471"/>
      <c r="Y396" s="1471" t="s">
        <v>6</v>
      </c>
      <c r="Z396" s="2469"/>
      <c r="AA396" s="2461"/>
      <c r="AB396" s="2468"/>
      <c r="AC396" s="2468"/>
      <c r="AD396" s="2462"/>
      <c r="AE396" s="2462"/>
      <c r="AF396" s="2462"/>
      <c r="AG396" s="2465"/>
      <c r="AH396" s="2466"/>
      <c r="AI396" s="2467"/>
      <c r="AJ396" s="2471"/>
      <c r="AK396" s="1471" t="s">
        <v>6</v>
      </c>
      <c r="AL396"/>
      <c r="AM396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4">
        <v>1</v>
      </c>
      <c r="CO396" s="48"/>
      <c r="CP396" s="48"/>
    </row>
    <row r="397" spans="2:94" s="438" customFormat="1" ht="21" customHeight="1" x14ac:dyDescent="0.25">
      <c r="B397" s="2469"/>
      <c r="C397" s="2461"/>
      <c r="D397" s="2462"/>
      <c r="E397" s="2463"/>
      <c r="F397" s="2464"/>
      <c r="G397" s="2465"/>
      <c r="H397" s="2465"/>
      <c r="I397" s="2465"/>
      <c r="J397" s="2466"/>
      <c r="K397" s="2467"/>
      <c r="L397" s="2470"/>
      <c r="M397" s="1471" t="s">
        <v>6</v>
      </c>
      <c r="N397" s="2469"/>
      <c r="O397" s="2461"/>
      <c r="P397" s="2462"/>
      <c r="Q397" s="2463"/>
      <c r="R397" s="2464"/>
      <c r="S397" s="2464"/>
      <c r="T397" s="2464"/>
      <c r="U397" s="2465"/>
      <c r="V397" s="2466"/>
      <c r="W397" s="2467"/>
      <c r="X397" s="2470"/>
      <c r="Y397" s="1471" t="s">
        <v>6</v>
      </c>
      <c r="Z397" s="2469"/>
      <c r="AA397" s="2461"/>
      <c r="AB397" s="2462"/>
      <c r="AC397" s="2463"/>
      <c r="AD397" s="2464"/>
      <c r="AE397" s="2464"/>
      <c r="AF397" s="2464"/>
      <c r="AG397" s="2465"/>
      <c r="AH397" s="2466"/>
      <c r="AI397" s="2467"/>
      <c r="AJ397" s="2470"/>
      <c r="AK397" s="1471" t="s">
        <v>6</v>
      </c>
      <c r="AL397"/>
      <c r="AM397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4">
        <v>1</v>
      </c>
      <c r="CO397" s="48"/>
      <c r="CP397" s="48"/>
    </row>
    <row r="398" spans="2:94" s="438" customFormat="1" ht="21" customHeight="1" x14ac:dyDescent="0.25">
      <c r="B398" s="2469"/>
      <c r="C398" s="2461"/>
      <c r="D398" s="2468"/>
      <c r="E398" s="2468"/>
      <c r="F398" s="2462"/>
      <c r="G398" s="2465"/>
      <c r="H398" s="2465"/>
      <c r="I398" s="2465"/>
      <c r="J398" s="2466"/>
      <c r="K398" s="2467"/>
      <c r="L398" s="2471"/>
      <c r="M398" s="1471" t="s">
        <v>6</v>
      </c>
      <c r="N398" s="2469"/>
      <c r="O398" s="2461"/>
      <c r="P398" s="2468"/>
      <c r="Q398" s="2468"/>
      <c r="R398" s="2462"/>
      <c r="S398" s="2462"/>
      <c r="T398" s="2462"/>
      <c r="U398" s="2465"/>
      <c r="V398" s="2466"/>
      <c r="W398" s="2467"/>
      <c r="X398" s="2471"/>
      <c r="Y398" s="1471" t="s">
        <v>6</v>
      </c>
      <c r="Z398" s="2469"/>
      <c r="AA398" s="2461"/>
      <c r="AB398" s="2468"/>
      <c r="AC398" s="2468"/>
      <c r="AD398" s="2462"/>
      <c r="AE398" s="2462"/>
      <c r="AF398" s="2462"/>
      <c r="AG398" s="2465"/>
      <c r="AH398" s="2466"/>
      <c r="AI398" s="2467"/>
      <c r="AJ398" s="2471"/>
      <c r="AK398" s="1471" t="s">
        <v>6</v>
      </c>
      <c r="AL398"/>
      <c r="AM398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4">
        <v>1</v>
      </c>
      <c r="CO398" s="48"/>
      <c r="CP398" s="48"/>
    </row>
    <row r="399" spans="2:94" s="438" customFormat="1" ht="21" customHeight="1" x14ac:dyDescent="0.25">
      <c r="B399" s="2469"/>
      <c r="C399" s="2461"/>
      <c r="D399" s="2462"/>
      <c r="E399" s="2463"/>
      <c r="F399" s="2464"/>
      <c r="G399" s="2465"/>
      <c r="H399" s="2465"/>
      <c r="I399" s="2465"/>
      <c r="J399" s="2466"/>
      <c r="K399" s="2467"/>
      <c r="L399" s="2470"/>
      <c r="M399" s="1471" t="s">
        <v>6</v>
      </c>
      <c r="N399" s="2469"/>
      <c r="O399" s="2461"/>
      <c r="P399" s="2462"/>
      <c r="Q399" s="2463"/>
      <c r="R399" s="2464"/>
      <c r="S399" s="2464"/>
      <c r="T399" s="2464"/>
      <c r="U399" s="2465"/>
      <c r="V399" s="2466"/>
      <c r="W399" s="2467"/>
      <c r="X399" s="2470"/>
      <c r="Y399" s="1471" t="s">
        <v>6</v>
      </c>
      <c r="Z399" s="2469"/>
      <c r="AA399" s="2461"/>
      <c r="AB399" s="2462"/>
      <c r="AC399" s="2463"/>
      <c r="AD399" s="2464"/>
      <c r="AE399" s="2464"/>
      <c r="AF399" s="2464"/>
      <c r="AG399" s="2465"/>
      <c r="AH399" s="2466"/>
      <c r="AI399" s="2467"/>
      <c r="AJ399" s="2470"/>
      <c r="AK399" s="1471" t="s">
        <v>6</v>
      </c>
      <c r="AL399"/>
      <c r="AM399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4">
        <v>1</v>
      </c>
      <c r="CO399" s="48"/>
      <c r="CP399" s="48"/>
    </row>
    <row r="400" spans="2:94" s="438" customFormat="1" ht="21" customHeight="1" x14ac:dyDescent="0.25">
      <c r="B400" s="2469"/>
      <c r="C400" s="2461"/>
      <c r="D400" s="2468"/>
      <c r="E400" s="2468"/>
      <c r="F400" s="2462"/>
      <c r="G400" s="2465"/>
      <c r="H400" s="2465"/>
      <c r="I400" s="2465"/>
      <c r="J400" s="2466"/>
      <c r="K400" s="2467"/>
      <c r="L400" s="2471"/>
      <c r="M400" s="1471" t="s">
        <v>6</v>
      </c>
      <c r="N400" s="2469"/>
      <c r="O400" s="2461"/>
      <c r="P400" s="2468"/>
      <c r="Q400" s="2468"/>
      <c r="R400" s="2462"/>
      <c r="S400" s="2462"/>
      <c r="T400" s="2462"/>
      <c r="U400" s="2465"/>
      <c r="V400" s="2466"/>
      <c r="W400" s="2467"/>
      <c r="X400" s="2471"/>
      <c r="Y400" s="1471" t="s">
        <v>6</v>
      </c>
      <c r="Z400" s="2469"/>
      <c r="AA400" s="2461"/>
      <c r="AB400" s="2468"/>
      <c r="AC400" s="2468"/>
      <c r="AD400" s="2462"/>
      <c r="AE400" s="2462"/>
      <c r="AF400" s="2462"/>
      <c r="AG400" s="2465"/>
      <c r="AH400" s="2466"/>
      <c r="AI400" s="2467"/>
      <c r="AJ400" s="2471"/>
      <c r="AK400" s="1471" t="s">
        <v>6</v>
      </c>
      <c r="AL400"/>
      <c r="AM400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4">
        <v>1</v>
      </c>
      <c r="CO400" s="48"/>
      <c r="CP400" s="48"/>
    </row>
    <row r="401" spans="2:94" s="438" customFormat="1" ht="21" customHeight="1" x14ac:dyDescent="0.25">
      <c r="B401" s="2469"/>
      <c r="C401" s="2461"/>
      <c r="D401" s="2462"/>
      <c r="E401" s="2463"/>
      <c r="F401" s="2464"/>
      <c r="G401" s="2465"/>
      <c r="H401" s="2465"/>
      <c r="I401" s="2465"/>
      <c r="J401" s="2466"/>
      <c r="K401" s="2467"/>
      <c r="L401" s="2470"/>
      <c r="M401" s="1471" t="s">
        <v>6</v>
      </c>
      <c r="N401" s="2469"/>
      <c r="O401" s="2461"/>
      <c r="P401" s="2462"/>
      <c r="Q401" s="2463"/>
      <c r="R401" s="2464"/>
      <c r="S401" s="2464"/>
      <c r="T401" s="2464"/>
      <c r="U401" s="2465"/>
      <c r="V401" s="2466"/>
      <c r="W401" s="2467"/>
      <c r="X401" s="2470"/>
      <c r="Y401" s="1471" t="s">
        <v>6</v>
      </c>
      <c r="Z401" s="2469"/>
      <c r="AA401" s="2461"/>
      <c r="AB401" s="2462"/>
      <c r="AC401" s="2463"/>
      <c r="AD401" s="2464"/>
      <c r="AE401" s="2464"/>
      <c r="AF401" s="2464"/>
      <c r="AG401" s="2465"/>
      <c r="AH401" s="2466"/>
      <c r="AI401" s="2467"/>
      <c r="AJ401" s="2470"/>
      <c r="AK401" s="1471" t="s">
        <v>6</v>
      </c>
      <c r="AL401"/>
      <c r="AM40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4">
        <v>1</v>
      </c>
      <c r="CO401" s="48"/>
      <c r="CP401" s="48"/>
    </row>
    <row r="402" spans="2:94" s="438" customFormat="1" ht="21" customHeight="1" x14ac:dyDescent="0.25">
      <c r="B402" s="2469"/>
      <c r="C402" s="2461"/>
      <c r="D402" s="2468"/>
      <c r="E402" s="2468"/>
      <c r="F402" s="2462"/>
      <c r="G402" s="2465"/>
      <c r="H402" s="2465"/>
      <c r="I402" s="2465"/>
      <c r="J402" s="2466"/>
      <c r="K402" s="2467"/>
      <c r="L402" s="2471"/>
      <c r="M402" s="1471" t="s">
        <v>6</v>
      </c>
      <c r="N402" s="2469"/>
      <c r="O402" s="2461"/>
      <c r="P402" s="2468"/>
      <c r="Q402" s="2468"/>
      <c r="R402" s="2462"/>
      <c r="S402" s="2462"/>
      <c r="T402" s="2462"/>
      <c r="U402" s="2465"/>
      <c r="V402" s="2466"/>
      <c r="W402" s="2467"/>
      <c r="X402" s="2471"/>
      <c r="Y402" s="1471" t="s">
        <v>6</v>
      </c>
      <c r="Z402" s="2469"/>
      <c r="AA402" s="2461"/>
      <c r="AB402" s="2468"/>
      <c r="AC402" s="2468"/>
      <c r="AD402" s="2462"/>
      <c r="AE402" s="2462"/>
      <c r="AF402" s="2462"/>
      <c r="AG402" s="2465"/>
      <c r="AH402" s="2466"/>
      <c r="AI402" s="2467"/>
      <c r="AJ402" s="2471"/>
      <c r="AK402" s="1471" t="s">
        <v>6</v>
      </c>
      <c r="AL402"/>
      <c r="AM402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4">
        <v>1</v>
      </c>
      <c r="CO402" s="48"/>
      <c r="CP402" s="48"/>
    </row>
    <row r="403" spans="2:94" s="438" customFormat="1" ht="21" customHeight="1" x14ac:dyDescent="0.25">
      <c r="B403" s="2469"/>
      <c r="C403" s="2461"/>
      <c r="D403" s="2462"/>
      <c r="E403" s="2463"/>
      <c r="F403" s="2464"/>
      <c r="G403" s="2465"/>
      <c r="H403" s="2465"/>
      <c r="I403" s="2465"/>
      <c r="J403" s="2466"/>
      <c r="K403" s="2467"/>
      <c r="L403" s="2470"/>
      <c r="M403" s="1471" t="s">
        <v>6</v>
      </c>
      <c r="N403" s="2469"/>
      <c r="O403" s="2461"/>
      <c r="P403" s="2462"/>
      <c r="Q403" s="2463"/>
      <c r="R403" s="2464"/>
      <c r="S403" s="2464"/>
      <c r="T403" s="2464"/>
      <c r="U403" s="2465"/>
      <c r="V403" s="2466"/>
      <c r="W403" s="2467"/>
      <c r="X403" s="2470"/>
      <c r="Y403" s="1471" t="s">
        <v>6</v>
      </c>
      <c r="Z403" s="2469"/>
      <c r="AA403" s="2461"/>
      <c r="AB403" s="2462"/>
      <c r="AC403" s="2463"/>
      <c r="AD403" s="2464"/>
      <c r="AE403" s="2464"/>
      <c r="AF403" s="2464"/>
      <c r="AG403" s="2465"/>
      <c r="AH403" s="2466"/>
      <c r="AI403" s="2467"/>
      <c r="AJ403" s="2470"/>
      <c r="AK403" s="1471" t="s">
        <v>6</v>
      </c>
      <c r="AL403"/>
      <c r="AM403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4">
        <v>1</v>
      </c>
      <c r="CO403" s="48"/>
      <c r="CP403" s="48"/>
    </row>
    <row r="404" spans="2:94" s="438" customFormat="1" ht="21" customHeight="1" x14ac:dyDescent="0.25">
      <c r="B404" s="2469"/>
      <c r="C404" s="2461"/>
      <c r="D404" s="2468"/>
      <c r="E404" s="2468"/>
      <c r="F404" s="2462"/>
      <c r="G404" s="2465"/>
      <c r="H404" s="2465"/>
      <c r="I404" s="2465"/>
      <c r="J404" s="2466"/>
      <c r="K404" s="2467"/>
      <c r="L404" s="2471"/>
      <c r="M404" s="1471" t="s">
        <v>6</v>
      </c>
      <c r="N404" s="2469"/>
      <c r="O404" s="2461"/>
      <c r="P404" s="2468"/>
      <c r="Q404" s="2468"/>
      <c r="R404" s="2462"/>
      <c r="S404" s="2462"/>
      <c r="T404" s="2462"/>
      <c r="U404" s="2465"/>
      <c r="V404" s="2466"/>
      <c r="W404" s="2467"/>
      <c r="X404" s="2471"/>
      <c r="Y404" s="1471" t="s">
        <v>6</v>
      </c>
      <c r="Z404" s="2469"/>
      <c r="AA404" s="2461"/>
      <c r="AB404" s="2468"/>
      <c r="AC404" s="2468"/>
      <c r="AD404" s="2462"/>
      <c r="AE404" s="2462"/>
      <c r="AF404" s="2462"/>
      <c r="AG404" s="2465"/>
      <c r="AH404" s="2466"/>
      <c r="AI404" s="2467"/>
      <c r="AJ404" s="2471"/>
      <c r="AK404" s="1471" t="s">
        <v>6</v>
      </c>
      <c r="AL404"/>
      <c r="AM404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4">
        <v>1</v>
      </c>
      <c r="CO404" s="48"/>
      <c r="CP404" s="48"/>
    </row>
    <row r="405" spans="2:94" s="438" customFormat="1" ht="21" customHeight="1" x14ac:dyDescent="0.25">
      <c r="B405" s="2469"/>
      <c r="C405" s="2461"/>
      <c r="D405" s="2462"/>
      <c r="E405" s="2463"/>
      <c r="F405" s="2464"/>
      <c r="G405" s="2465"/>
      <c r="H405" s="2465"/>
      <c r="I405" s="2465"/>
      <c r="J405" s="2466"/>
      <c r="K405" s="2467"/>
      <c r="L405" s="2470"/>
      <c r="M405" s="1471" t="s">
        <v>6</v>
      </c>
      <c r="N405" s="2469"/>
      <c r="O405" s="2461"/>
      <c r="P405" s="2462"/>
      <c r="Q405" s="2463"/>
      <c r="R405" s="2464"/>
      <c r="S405" s="2464"/>
      <c r="T405" s="2464"/>
      <c r="U405" s="2465"/>
      <c r="V405" s="2466"/>
      <c r="W405" s="2467"/>
      <c r="X405" s="2470"/>
      <c r="Y405" s="1471" t="s">
        <v>6</v>
      </c>
      <c r="Z405" s="2469"/>
      <c r="AA405" s="2461"/>
      <c r="AB405" s="2462"/>
      <c r="AC405" s="2463"/>
      <c r="AD405" s="2464"/>
      <c r="AE405" s="2464"/>
      <c r="AF405" s="2464"/>
      <c r="AG405" s="2465"/>
      <c r="AH405" s="2466"/>
      <c r="AI405" s="2467"/>
      <c r="AJ405" s="2470"/>
      <c r="AK405" s="1471" t="s">
        <v>6</v>
      </c>
      <c r="AL405"/>
      <c r="AM405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4">
        <v>1</v>
      </c>
      <c r="CO405" s="48"/>
      <c r="CP405" s="48"/>
    </row>
    <row r="406" spans="2:94" s="438" customFormat="1" ht="21" customHeight="1" x14ac:dyDescent="0.25">
      <c r="B406" s="2469"/>
      <c r="C406" s="2461"/>
      <c r="D406" s="2468"/>
      <c r="E406" s="2468"/>
      <c r="F406" s="2462"/>
      <c r="G406" s="2465"/>
      <c r="H406" s="2465"/>
      <c r="I406" s="2465"/>
      <c r="J406" s="2466"/>
      <c r="K406" s="2467"/>
      <c r="L406" s="2471"/>
      <c r="M406" s="1471" t="s">
        <v>6</v>
      </c>
      <c r="N406" s="2469"/>
      <c r="O406" s="2461"/>
      <c r="P406" s="2468"/>
      <c r="Q406" s="2468"/>
      <c r="R406" s="2462"/>
      <c r="S406" s="2462"/>
      <c r="T406" s="2462"/>
      <c r="U406" s="2465"/>
      <c r="V406" s="2466"/>
      <c r="W406" s="2467"/>
      <c r="X406" s="2471"/>
      <c r="Y406" s="1471" t="s">
        <v>6</v>
      </c>
      <c r="Z406" s="2469"/>
      <c r="AA406" s="2461"/>
      <c r="AB406" s="2468"/>
      <c r="AC406" s="2468"/>
      <c r="AD406" s="2462"/>
      <c r="AE406" s="2462"/>
      <c r="AF406" s="2462"/>
      <c r="AG406" s="2465"/>
      <c r="AH406" s="2466"/>
      <c r="AI406" s="2467"/>
      <c r="AJ406" s="2471"/>
      <c r="AK406" s="1471" t="s">
        <v>6</v>
      </c>
      <c r="AL406"/>
      <c r="AM406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4">
        <v>1</v>
      </c>
      <c r="CO406" s="48"/>
      <c r="CP406" s="48"/>
    </row>
    <row r="407" spans="2:94" s="438" customFormat="1" ht="21" customHeight="1" x14ac:dyDescent="0.25">
      <c r="B407" s="2469"/>
      <c r="C407" s="2461"/>
      <c r="D407" s="2462"/>
      <c r="E407" s="2463"/>
      <c r="F407" s="2464"/>
      <c r="G407" s="2465"/>
      <c r="H407" s="2465"/>
      <c r="I407" s="2465"/>
      <c r="J407" s="2466"/>
      <c r="K407" s="2467"/>
      <c r="L407" s="2470"/>
      <c r="M407" s="1471" t="s">
        <v>6</v>
      </c>
      <c r="N407" s="2469"/>
      <c r="O407" s="2461"/>
      <c r="P407" s="2462"/>
      <c r="Q407" s="2463"/>
      <c r="R407" s="2464"/>
      <c r="S407" s="2464"/>
      <c r="T407" s="2464"/>
      <c r="U407" s="2465"/>
      <c r="V407" s="2466"/>
      <c r="W407" s="2467"/>
      <c r="X407" s="2470"/>
      <c r="Y407" s="1471" t="s">
        <v>6</v>
      </c>
      <c r="Z407" s="2469"/>
      <c r="AA407" s="2461"/>
      <c r="AB407" s="2462"/>
      <c r="AC407" s="2463"/>
      <c r="AD407" s="2464"/>
      <c r="AE407" s="2464"/>
      <c r="AF407" s="2464"/>
      <c r="AG407" s="2465"/>
      <c r="AH407" s="2466"/>
      <c r="AI407" s="2467"/>
      <c r="AJ407" s="2470"/>
      <c r="AK407" s="1471" t="s">
        <v>6</v>
      </c>
      <c r="AL407"/>
      <c r="AM407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4">
        <v>1</v>
      </c>
      <c r="CO407" s="48"/>
      <c r="CP407" s="48"/>
    </row>
    <row r="408" spans="2:94" s="438" customFormat="1" ht="21" customHeight="1" x14ac:dyDescent="0.25">
      <c r="B408" s="2469"/>
      <c r="C408" s="2461"/>
      <c r="D408" s="2468"/>
      <c r="E408" s="2468"/>
      <c r="F408" s="2462"/>
      <c r="G408" s="2465"/>
      <c r="H408" s="2465"/>
      <c r="I408" s="2465"/>
      <c r="J408" s="2466"/>
      <c r="K408" s="2467"/>
      <c r="L408" s="2471"/>
      <c r="M408" s="1471" t="s">
        <v>6</v>
      </c>
      <c r="N408" s="2469"/>
      <c r="O408" s="2461"/>
      <c r="P408" s="2468"/>
      <c r="Q408" s="2468"/>
      <c r="R408" s="2462"/>
      <c r="S408" s="2462"/>
      <c r="T408" s="2462"/>
      <c r="U408" s="2465"/>
      <c r="V408" s="2466"/>
      <c r="W408" s="2467"/>
      <c r="X408" s="2471"/>
      <c r="Y408" s="1471" t="s">
        <v>6</v>
      </c>
      <c r="Z408" s="2469"/>
      <c r="AA408" s="2461"/>
      <c r="AB408" s="2468"/>
      <c r="AC408" s="2468"/>
      <c r="AD408" s="2462"/>
      <c r="AE408" s="2462"/>
      <c r="AF408" s="2462"/>
      <c r="AG408" s="2465"/>
      <c r="AH408" s="2466"/>
      <c r="AI408" s="2467"/>
      <c r="AJ408" s="2471"/>
      <c r="AK408" s="1471" t="s">
        <v>6</v>
      </c>
      <c r="AL408"/>
      <c r="AM408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4">
        <v>1</v>
      </c>
      <c r="CO408" s="48"/>
      <c r="CP408" s="48"/>
    </row>
    <row r="409" spans="2:94" s="438" customFormat="1" ht="21" customHeight="1" x14ac:dyDescent="0.25">
      <c r="B409" s="2469"/>
      <c r="C409" s="2461"/>
      <c r="D409" s="2462"/>
      <c r="E409" s="2463"/>
      <c r="F409" s="2464"/>
      <c r="G409" s="2465"/>
      <c r="H409" s="2465"/>
      <c r="I409" s="2465"/>
      <c r="J409" s="2466"/>
      <c r="K409" s="2467"/>
      <c r="L409" s="2470"/>
      <c r="M409" s="1471" t="s">
        <v>6</v>
      </c>
      <c r="N409" s="2469"/>
      <c r="O409" s="2461"/>
      <c r="P409" s="2462"/>
      <c r="Q409" s="2463"/>
      <c r="R409" s="2464"/>
      <c r="S409" s="2464"/>
      <c r="T409" s="2464"/>
      <c r="U409" s="2465"/>
      <c r="V409" s="2466"/>
      <c r="W409" s="2467"/>
      <c r="X409" s="2470"/>
      <c r="Y409" s="1471" t="s">
        <v>6</v>
      </c>
      <c r="Z409" s="2469"/>
      <c r="AA409" s="2461"/>
      <c r="AB409" s="2462"/>
      <c r="AC409" s="2463"/>
      <c r="AD409" s="2464"/>
      <c r="AE409" s="2464"/>
      <c r="AF409" s="2464"/>
      <c r="AG409" s="2465"/>
      <c r="AH409" s="2466"/>
      <c r="AI409" s="2467"/>
      <c r="AJ409" s="2470"/>
      <c r="AK409" s="1471" t="s">
        <v>6</v>
      </c>
      <c r="AL409"/>
      <c r="AM409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4">
        <v>1</v>
      </c>
      <c r="CO409" s="48"/>
      <c r="CP409" s="48"/>
    </row>
    <row r="410" spans="2:94" s="438" customFormat="1" ht="21" customHeight="1" x14ac:dyDescent="0.25">
      <c r="B410" s="2469"/>
      <c r="C410" s="2461"/>
      <c r="D410" s="2468"/>
      <c r="E410" s="2468"/>
      <c r="F410" s="2462"/>
      <c r="G410" s="2465"/>
      <c r="H410" s="2465"/>
      <c r="I410" s="2465"/>
      <c r="J410" s="2466"/>
      <c r="K410" s="2467"/>
      <c r="L410" s="2471"/>
      <c r="M410" s="1471" t="s">
        <v>6</v>
      </c>
      <c r="N410" s="2469"/>
      <c r="O410" s="2461"/>
      <c r="P410" s="2468"/>
      <c r="Q410" s="2468"/>
      <c r="R410" s="2462"/>
      <c r="S410" s="2462"/>
      <c r="T410" s="2462"/>
      <c r="U410" s="2465"/>
      <c r="V410" s="2466"/>
      <c r="W410" s="2467"/>
      <c r="X410" s="2471"/>
      <c r="Y410" s="1471" t="s">
        <v>6</v>
      </c>
      <c r="Z410" s="2469"/>
      <c r="AA410" s="2461"/>
      <c r="AB410" s="2468"/>
      <c r="AC410" s="2468"/>
      <c r="AD410" s="2462"/>
      <c r="AE410" s="2462"/>
      <c r="AF410" s="2462"/>
      <c r="AG410" s="2465"/>
      <c r="AH410" s="2466"/>
      <c r="AI410" s="2467"/>
      <c r="AJ410" s="2471"/>
      <c r="AK410" s="1471" t="s">
        <v>6</v>
      </c>
      <c r="AL410"/>
      <c r="AM410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4">
        <v>1</v>
      </c>
      <c r="CO410" s="48"/>
      <c r="CP410" s="48"/>
    </row>
    <row r="411" spans="2:94" s="438" customFormat="1" ht="21" customHeight="1" x14ac:dyDescent="0.25">
      <c r="B411" s="2469"/>
      <c r="C411" s="2461"/>
      <c r="D411" s="2462"/>
      <c r="E411" s="2463"/>
      <c r="F411" s="2464"/>
      <c r="G411" s="2465"/>
      <c r="H411" s="2465"/>
      <c r="I411" s="2465"/>
      <c r="J411" s="2466"/>
      <c r="K411" s="2467"/>
      <c r="L411" s="2470"/>
      <c r="M411" s="1471" t="s">
        <v>6</v>
      </c>
      <c r="N411" s="2469"/>
      <c r="O411" s="2461"/>
      <c r="P411" s="2462"/>
      <c r="Q411" s="2463"/>
      <c r="R411" s="2464"/>
      <c r="S411" s="2464"/>
      <c r="T411" s="2464"/>
      <c r="U411" s="2465"/>
      <c r="V411" s="2466"/>
      <c r="W411" s="2467"/>
      <c r="X411" s="2470"/>
      <c r="Y411" s="1471" t="s">
        <v>6</v>
      </c>
      <c r="Z411" s="2469"/>
      <c r="AA411" s="2461"/>
      <c r="AB411" s="2462"/>
      <c r="AC411" s="2463"/>
      <c r="AD411" s="2464"/>
      <c r="AE411" s="2464"/>
      <c r="AF411" s="2464"/>
      <c r="AG411" s="2465"/>
      <c r="AH411" s="2466"/>
      <c r="AI411" s="2467"/>
      <c r="AJ411" s="2470"/>
      <c r="AK411" s="1471" t="s">
        <v>6</v>
      </c>
      <c r="AL411"/>
      <c r="AM41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4">
        <v>1</v>
      </c>
      <c r="CO411" s="48"/>
      <c r="CP411" s="48"/>
    </row>
    <row r="412" spans="2:94" s="438" customFormat="1" ht="21" customHeight="1" x14ac:dyDescent="0.25">
      <c r="B412" s="2469"/>
      <c r="C412" s="2461"/>
      <c r="D412" s="2468"/>
      <c r="E412" s="2468"/>
      <c r="F412" s="2462"/>
      <c r="G412" s="2465"/>
      <c r="H412" s="2465"/>
      <c r="I412" s="2465"/>
      <c r="J412" s="2466"/>
      <c r="K412" s="2467"/>
      <c r="L412" s="2471"/>
      <c r="M412" s="1471" t="s">
        <v>6</v>
      </c>
      <c r="N412" s="2469"/>
      <c r="O412" s="2461"/>
      <c r="P412" s="2468"/>
      <c r="Q412" s="2468"/>
      <c r="R412" s="2462"/>
      <c r="S412" s="2462"/>
      <c r="T412" s="2462"/>
      <c r="U412" s="2465"/>
      <c r="V412" s="2466"/>
      <c r="W412" s="2467"/>
      <c r="X412" s="2471"/>
      <c r="Y412" s="1471" t="s">
        <v>6</v>
      </c>
      <c r="Z412" s="2469"/>
      <c r="AA412" s="2461"/>
      <c r="AB412" s="2468"/>
      <c r="AC412" s="2468"/>
      <c r="AD412" s="2462"/>
      <c r="AE412" s="2462"/>
      <c r="AF412" s="2462"/>
      <c r="AG412" s="2465"/>
      <c r="AH412" s="2466"/>
      <c r="AI412" s="2467"/>
      <c r="AJ412" s="2471"/>
      <c r="AK412" s="1471" t="s">
        <v>6</v>
      </c>
      <c r="AL412"/>
      <c r="AM412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4">
        <v>1</v>
      </c>
      <c r="CO412" s="48"/>
      <c r="CP412" s="48"/>
    </row>
    <row r="413" spans="2:94" s="438" customFormat="1" ht="21" customHeight="1" x14ac:dyDescent="0.25">
      <c r="B413" s="2469"/>
      <c r="C413" s="2461"/>
      <c r="D413" s="2462"/>
      <c r="E413" s="2463"/>
      <c r="F413" s="2464"/>
      <c r="G413" s="2465"/>
      <c r="H413" s="2465"/>
      <c r="I413" s="2465"/>
      <c r="J413" s="2466"/>
      <c r="K413" s="2467"/>
      <c r="L413" s="2470"/>
      <c r="M413" s="1471" t="s">
        <v>6</v>
      </c>
      <c r="N413" s="2469"/>
      <c r="O413" s="2461"/>
      <c r="P413" s="2462"/>
      <c r="Q413" s="2463"/>
      <c r="R413" s="2464"/>
      <c r="S413" s="2464"/>
      <c r="T413" s="2464"/>
      <c r="U413" s="2465"/>
      <c r="V413" s="2466"/>
      <c r="W413" s="2467"/>
      <c r="X413" s="2470"/>
      <c r="Y413" s="1471" t="s">
        <v>6</v>
      </c>
      <c r="Z413" s="2469"/>
      <c r="AA413" s="2461"/>
      <c r="AB413" s="2462"/>
      <c r="AC413" s="2463"/>
      <c r="AD413" s="2464"/>
      <c r="AE413" s="2464"/>
      <c r="AF413" s="2464"/>
      <c r="AG413" s="2465"/>
      <c r="AH413" s="2466"/>
      <c r="AI413" s="2467"/>
      <c r="AJ413" s="2470"/>
      <c r="AK413" s="1471" t="s">
        <v>6</v>
      </c>
      <c r="AL413"/>
      <c r="AM413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4">
        <v>1</v>
      </c>
      <c r="CO413" s="48"/>
      <c r="CP413" s="48"/>
    </row>
    <row r="414" spans="2:94" s="438" customFormat="1" ht="21" customHeight="1" x14ac:dyDescent="0.25">
      <c r="B414" s="2469"/>
      <c r="C414" s="2461"/>
      <c r="D414" s="2468"/>
      <c r="E414" s="2468"/>
      <c r="F414" s="2462"/>
      <c r="G414" s="2465"/>
      <c r="H414" s="2465"/>
      <c r="I414" s="2465"/>
      <c r="J414" s="2466"/>
      <c r="K414" s="2467"/>
      <c r="L414" s="2471"/>
      <c r="M414" s="1471" t="s">
        <v>6</v>
      </c>
      <c r="N414" s="2469"/>
      <c r="O414" s="2461"/>
      <c r="P414" s="2468"/>
      <c r="Q414" s="2468"/>
      <c r="R414" s="2462"/>
      <c r="S414" s="2462"/>
      <c r="T414" s="2462"/>
      <c r="U414" s="2465"/>
      <c r="V414" s="2466"/>
      <c r="W414" s="2467"/>
      <c r="X414" s="2471"/>
      <c r="Y414" s="1471" t="s">
        <v>6</v>
      </c>
      <c r="Z414" s="2469"/>
      <c r="AA414" s="2461"/>
      <c r="AB414" s="2468"/>
      <c r="AC414" s="2468"/>
      <c r="AD414" s="2462"/>
      <c r="AE414" s="2462"/>
      <c r="AF414" s="2462"/>
      <c r="AG414" s="2465"/>
      <c r="AH414" s="2466"/>
      <c r="AI414" s="2467"/>
      <c r="AJ414" s="2471"/>
      <c r="AK414" s="1471" t="s">
        <v>6</v>
      </c>
      <c r="AL414"/>
      <c r="AM414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4">
        <v>1</v>
      </c>
      <c r="CO414" s="48"/>
      <c r="CP414" s="48"/>
    </row>
    <row r="415" spans="2:94" s="438" customFormat="1" ht="21" customHeight="1" x14ac:dyDescent="0.25">
      <c r="B415" s="2469"/>
      <c r="C415" s="2461"/>
      <c r="D415" s="2462"/>
      <c r="E415" s="2463"/>
      <c r="F415" s="2464"/>
      <c r="G415" s="2465"/>
      <c r="H415" s="2465"/>
      <c r="I415" s="2465"/>
      <c r="J415" s="2466"/>
      <c r="K415" s="2467"/>
      <c r="L415" s="2470"/>
      <c r="M415" s="1471" t="s">
        <v>6</v>
      </c>
      <c r="N415" s="2469"/>
      <c r="O415" s="2461"/>
      <c r="P415" s="2462"/>
      <c r="Q415" s="2463"/>
      <c r="R415" s="2464"/>
      <c r="S415" s="2464"/>
      <c r="T415" s="2464"/>
      <c r="U415" s="2465"/>
      <c r="V415" s="2466"/>
      <c r="W415" s="2467"/>
      <c r="X415" s="2470"/>
      <c r="Y415" s="1471" t="s">
        <v>6</v>
      </c>
      <c r="Z415" s="2469"/>
      <c r="AA415" s="2461"/>
      <c r="AB415" s="2462"/>
      <c r="AC415" s="2463"/>
      <c r="AD415" s="2464"/>
      <c r="AE415" s="2464"/>
      <c r="AF415" s="2464"/>
      <c r="AG415" s="2465"/>
      <c r="AH415" s="2466"/>
      <c r="AI415" s="2467"/>
      <c r="AJ415" s="2470"/>
      <c r="AK415" s="1471" t="s">
        <v>6</v>
      </c>
      <c r="AL415"/>
      <c r="AM415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4">
        <v>1</v>
      </c>
      <c r="CO415" s="48"/>
      <c r="CP415" s="48"/>
    </row>
    <row r="416" spans="2:94" s="438" customFormat="1" ht="21" customHeight="1" x14ac:dyDescent="0.25">
      <c r="B416" s="2469"/>
      <c r="C416" s="2461"/>
      <c r="D416" s="2468"/>
      <c r="E416" s="2468"/>
      <c r="F416" s="2462"/>
      <c r="G416" s="2465"/>
      <c r="H416" s="2465"/>
      <c r="I416" s="2465"/>
      <c r="J416" s="2466"/>
      <c r="K416" s="2467"/>
      <c r="L416" s="2471"/>
      <c r="M416" s="1471" t="s">
        <v>6</v>
      </c>
      <c r="N416" s="2469"/>
      <c r="O416" s="2461"/>
      <c r="P416" s="2468"/>
      <c r="Q416" s="2468"/>
      <c r="R416" s="2462"/>
      <c r="S416" s="2462"/>
      <c r="T416" s="2462"/>
      <c r="U416" s="2465"/>
      <c r="V416" s="2466"/>
      <c r="W416" s="2467"/>
      <c r="X416" s="2471"/>
      <c r="Y416" s="1471" t="s">
        <v>6</v>
      </c>
      <c r="Z416" s="2469"/>
      <c r="AA416" s="2461"/>
      <c r="AB416" s="2468"/>
      <c r="AC416" s="2468"/>
      <c r="AD416" s="2462"/>
      <c r="AE416" s="2462"/>
      <c r="AF416" s="2462"/>
      <c r="AG416" s="2465"/>
      <c r="AH416" s="2466"/>
      <c r="AI416" s="2467"/>
      <c r="AJ416" s="2471"/>
      <c r="AK416" s="1471" t="s">
        <v>6</v>
      </c>
      <c r="AL416"/>
      <c r="AM416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4">
        <v>1</v>
      </c>
      <c r="CO416" s="48"/>
      <c r="CP416" s="48"/>
    </row>
    <row r="417" spans="1:94" s="438" customFormat="1" ht="21" customHeight="1" x14ac:dyDescent="0.25">
      <c r="B417" s="2469"/>
      <c r="C417" s="2461"/>
      <c r="D417" s="2462"/>
      <c r="E417" s="2463"/>
      <c r="F417" s="2464"/>
      <c r="G417" s="2465"/>
      <c r="H417" s="2465"/>
      <c r="I417" s="2465"/>
      <c r="J417" s="2466"/>
      <c r="K417" s="2467"/>
      <c r="L417" s="2470"/>
      <c r="M417" s="1471" t="s">
        <v>6</v>
      </c>
      <c r="N417" s="2469"/>
      <c r="O417" s="2461"/>
      <c r="P417" s="2462"/>
      <c r="Q417" s="2463"/>
      <c r="R417" s="2464"/>
      <c r="S417" s="2464"/>
      <c r="T417" s="2464"/>
      <c r="U417" s="2465"/>
      <c r="V417" s="2466"/>
      <c r="W417" s="2467"/>
      <c r="X417" s="2470"/>
      <c r="Y417" s="1471" t="s">
        <v>6</v>
      </c>
      <c r="Z417" s="2469"/>
      <c r="AA417" s="2461"/>
      <c r="AB417" s="2462"/>
      <c r="AC417" s="2463"/>
      <c r="AD417" s="2464"/>
      <c r="AE417" s="2464"/>
      <c r="AF417" s="2464"/>
      <c r="AG417" s="2465"/>
      <c r="AH417" s="2466"/>
      <c r="AI417" s="2467"/>
      <c r="AJ417" s="2470"/>
      <c r="AK417" s="1471" t="s">
        <v>6</v>
      </c>
      <c r="AL417"/>
      <c r="AM417"/>
      <c r="AN417"/>
      <c r="AO417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 s="4">
        <v>1</v>
      </c>
      <c r="CO417" s="48"/>
      <c r="CP417" s="48"/>
    </row>
    <row r="418" spans="1:94" s="438" customFormat="1" ht="21" customHeight="1" x14ac:dyDescent="0.25">
      <c r="B418" s="2469"/>
      <c r="C418" s="2461"/>
      <c r="D418" s="2462"/>
      <c r="E418" s="2463"/>
      <c r="F418" s="2464"/>
      <c r="G418" s="2465"/>
      <c r="H418" s="2465"/>
      <c r="I418" s="2465"/>
      <c r="J418" s="2466"/>
      <c r="K418" s="2467"/>
      <c r="L418" s="2470"/>
      <c r="M418" s="1471" t="s">
        <v>6</v>
      </c>
      <c r="N418" s="2469"/>
      <c r="O418" s="2461"/>
      <c r="P418" s="2462"/>
      <c r="Q418" s="2463"/>
      <c r="R418" s="2464"/>
      <c r="S418" s="2464"/>
      <c r="T418" s="2464"/>
      <c r="U418" s="2465"/>
      <c r="V418" s="2466"/>
      <c r="W418" s="2467"/>
      <c r="X418" s="2470"/>
      <c r="Y418" s="1471" t="s">
        <v>6</v>
      </c>
      <c r="Z418" s="2469"/>
      <c r="AA418" s="2461"/>
      <c r="AB418" s="2462"/>
      <c r="AC418" s="2463"/>
      <c r="AD418" s="2464"/>
      <c r="AE418" s="2464"/>
      <c r="AF418" s="2464"/>
      <c r="AG418" s="2465"/>
      <c r="AH418" s="2466"/>
      <c r="AI418" s="2467"/>
      <c r="AJ418" s="2470"/>
      <c r="AK418" s="1471" t="s">
        <v>6</v>
      </c>
      <c r="AL418"/>
      <c r="AM418"/>
      <c r="AN418"/>
      <c r="AO418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 s="4">
        <v>1</v>
      </c>
      <c r="CO418" s="48"/>
      <c r="CP418" s="48"/>
    </row>
    <row r="419" spans="1:94" s="438" customFormat="1" ht="21" customHeight="1" x14ac:dyDescent="0.25">
      <c r="B419" s="2469"/>
      <c r="C419" s="2461"/>
      <c r="D419" s="2462"/>
      <c r="E419" s="2463"/>
      <c r="F419" s="2464"/>
      <c r="G419" s="2465"/>
      <c r="H419" s="2465"/>
      <c r="I419" s="2465"/>
      <c r="J419" s="2466"/>
      <c r="K419" s="2467"/>
      <c r="L419" s="2470"/>
      <c r="M419" s="1471" t="s">
        <v>6</v>
      </c>
      <c r="N419" s="2469"/>
      <c r="O419" s="2461"/>
      <c r="P419" s="2462"/>
      <c r="Q419" s="2463"/>
      <c r="R419" s="2464"/>
      <c r="S419" s="2464"/>
      <c r="T419" s="2464"/>
      <c r="U419" s="2465"/>
      <c r="V419" s="2466"/>
      <c r="W419" s="2467"/>
      <c r="X419" s="2470"/>
      <c r="Y419" s="1471" t="s">
        <v>6</v>
      </c>
      <c r="Z419" s="2469"/>
      <c r="AA419" s="2461"/>
      <c r="AB419" s="2462"/>
      <c r="AC419" s="2463"/>
      <c r="AD419" s="2464"/>
      <c r="AE419" s="2464"/>
      <c r="AF419" s="2464"/>
      <c r="AG419" s="2465"/>
      <c r="AH419" s="2466"/>
      <c r="AI419" s="2467"/>
      <c r="AJ419" s="2470"/>
      <c r="AK419" s="1471" t="s">
        <v>6</v>
      </c>
      <c r="AL419"/>
      <c r="AM419"/>
      <c r="AN419"/>
      <c r="AO419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 s="4">
        <v>1</v>
      </c>
      <c r="CO419" s="48"/>
      <c r="CP419" s="48"/>
    </row>
    <row r="420" spans="1:94" s="438" customFormat="1" ht="21" customHeight="1" x14ac:dyDescent="0.25">
      <c r="B420" s="2469"/>
      <c r="C420" s="2461"/>
      <c r="D420" s="2462"/>
      <c r="E420" s="2463"/>
      <c r="F420" s="2464"/>
      <c r="G420" s="2465"/>
      <c r="H420" s="2465"/>
      <c r="I420" s="2465"/>
      <c r="J420" s="2466"/>
      <c r="K420" s="2467"/>
      <c r="L420" s="2470"/>
      <c r="M420" s="1471" t="s">
        <v>6</v>
      </c>
      <c r="N420" s="2469"/>
      <c r="O420" s="2461"/>
      <c r="P420" s="2462"/>
      <c r="Q420" s="2463"/>
      <c r="R420" s="2464"/>
      <c r="S420" s="2464"/>
      <c r="T420" s="2464"/>
      <c r="U420" s="2465"/>
      <c r="V420" s="2466"/>
      <c r="W420" s="2467"/>
      <c r="X420" s="2470"/>
      <c r="Y420" s="1471" t="s">
        <v>6</v>
      </c>
      <c r="Z420" s="2469"/>
      <c r="AA420" s="2461"/>
      <c r="AB420" s="2462"/>
      <c r="AC420" s="2463"/>
      <c r="AD420" s="2464"/>
      <c r="AE420" s="2464"/>
      <c r="AF420" s="2464"/>
      <c r="AG420" s="2465"/>
      <c r="AH420" s="2466"/>
      <c r="AI420" s="2467"/>
      <c r="AJ420" s="2470"/>
      <c r="AK420" s="1471" t="s">
        <v>6</v>
      </c>
      <c r="AL420"/>
      <c r="AM420"/>
      <c r="AN420"/>
      <c r="AO420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 s="4">
        <v>1</v>
      </c>
      <c r="CO420" s="48"/>
      <c r="CP420" s="48"/>
    </row>
    <row r="421" spans="1:94" s="438" customFormat="1" ht="21" customHeight="1" x14ac:dyDescent="0.25">
      <c r="B421" s="2469"/>
      <c r="C421" s="2461"/>
      <c r="D421" s="2462"/>
      <c r="E421" s="2463"/>
      <c r="F421" s="2464"/>
      <c r="G421" s="2465"/>
      <c r="H421" s="2465"/>
      <c r="I421" s="2465"/>
      <c r="J421" s="2466"/>
      <c r="K421" s="2467"/>
      <c r="L421" s="2470"/>
      <c r="M421" s="1471" t="s">
        <v>6</v>
      </c>
      <c r="N421" s="2469"/>
      <c r="O421" s="2461"/>
      <c r="P421" s="2462"/>
      <c r="Q421" s="2463"/>
      <c r="R421" s="2464"/>
      <c r="S421" s="2464"/>
      <c r="T421" s="2464"/>
      <c r="U421" s="2465"/>
      <c r="V421" s="2466"/>
      <c r="W421" s="2467"/>
      <c r="X421" s="2470"/>
      <c r="Y421" s="1471" t="s">
        <v>6</v>
      </c>
      <c r="Z421" s="2469"/>
      <c r="AA421" s="2461"/>
      <c r="AB421" s="2462"/>
      <c r="AC421" s="2463"/>
      <c r="AD421" s="2464"/>
      <c r="AE421" s="2464"/>
      <c r="AF421" s="2464"/>
      <c r="AG421" s="2465"/>
      <c r="AH421" s="2466"/>
      <c r="AI421" s="2467"/>
      <c r="AJ421" s="2470"/>
      <c r="AK421" s="1471" t="s">
        <v>6</v>
      </c>
      <c r="AL421"/>
      <c r="AM421"/>
      <c r="AN421"/>
      <c r="AO42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 s="4">
        <v>1</v>
      </c>
      <c r="CO421" s="48"/>
      <c r="CP421" s="48"/>
    </row>
    <row r="422" spans="1:94" ht="21" customHeight="1" x14ac:dyDescent="0.25">
      <c r="B422" s="2469"/>
      <c r="C422" s="2461"/>
      <c r="D422" s="2462"/>
      <c r="E422" s="2463"/>
      <c r="F422" s="2464"/>
      <c r="G422" s="2465"/>
      <c r="H422" s="2465"/>
      <c r="I422" s="2465"/>
      <c r="J422" s="2466"/>
      <c r="K422" s="2467"/>
      <c r="L422" s="2470"/>
      <c r="M422" s="1471" t="s">
        <v>6</v>
      </c>
      <c r="N422" s="2469"/>
      <c r="O422" s="2461"/>
      <c r="P422" s="2462"/>
      <c r="Q422" s="2463"/>
      <c r="R422" s="2464"/>
      <c r="S422" s="2464"/>
      <c r="T422" s="2464"/>
      <c r="U422" s="2465"/>
      <c r="V422" s="2466"/>
      <c r="W422" s="2467"/>
      <c r="X422" s="2470"/>
      <c r="Y422" s="1471" t="s">
        <v>6</v>
      </c>
      <c r="Z422" s="2469"/>
      <c r="AA422" s="2461"/>
      <c r="AB422" s="2462"/>
      <c r="AC422" s="2463"/>
      <c r="AD422" s="2464"/>
      <c r="AE422" s="2464"/>
      <c r="AF422" s="2464"/>
      <c r="AG422" s="2465"/>
      <c r="AH422" s="2466"/>
      <c r="AI422" s="2467"/>
      <c r="AJ422" s="2470"/>
      <c r="AK422" s="1471" t="s">
        <v>6</v>
      </c>
      <c r="AN422"/>
      <c r="A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 s="981" t="s">
        <v>600</v>
      </c>
    </row>
    <row r="423" spans="1:94" x14ac:dyDescent="0.25">
      <c r="A423" s="4">
        <v>1</v>
      </c>
      <c r="B423" s="4">
        <v>1</v>
      </c>
      <c r="C423" s="4">
        <v>1</v>
      </c>
      <c r="D423" s="4">
        <v>1</v>
      </c>
      <c r="E423" s="4">
        <v>1</v>
      </c>
      <c r="F423" s="4">
        <v>1</v>
      </c>
      <c r="G423" s="4">
        <v>1</v>
      </c>
      <c r="H423" s="4">
        <v>1</v>
      </c>
      <c r="I423" s="4">
        <v>1</v>
      </c>
      <c r="J423" s="4">
        <v>1</v>
      </c>
      <c r="K423" s="4">
        <v>1</v>
      </c>
      <c r="L423" s="4">
        <v>1</v>
      </c>
      <c r="M423" s="4">
        <v>1</v>
      </c>
      <c r="N423" s="4">
        <v>1</v>
      </c>
      <c r="O423" s="4">
        <v>1</v>
      </c>
      <c r="P423" s="4">
        <v>1</v>
      </c>
      <c r="Q423" s="4">
        <v>1</v>
      </c>
      <c r="R423" s="4">
        <v>1</v>
      </c>
      <c r="S423" s="4">
        <v>1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1</v>
      </c>
      <c r="AC423" s="4">
        <v>1</v>
      </c>
      <c r="AD423" s="4">
        <v>1</v>
      </c>
      <c r="AE423" s="4">
        <v>1</v>
      </c>
      <c r="AF423" s="4">
        <v>1</v>
      </c>
      <c r="AG423" s="4">
        <v>1</v>
      </c>
      <c r="AH423" s="4">
        <v>1</v>
      </c>
      <c r="AI423" s="4">
        <v>1</v>
      </c>
      <c r="AJ423" s="4">
        <v>1</v>
      </c>
      <c r="AK423" s="4">
        <v>1</v>
      </c>
      <c r="AL423" s="4"/>
      <c r="AM423" s="4">
        <v>1</v>
      </c>
      <c r="AN423" s="4">
        <v>1</v>
      </c>
      <c r="AO423" s="4">
        <v>1</v>
      </c>
      <c r="AP423" s="4">
        <v>1</v>
      </c>
      <c r="AQ423" s="4">
        <v>1</v>
      </c>
      <c r="AR423" s="4">
        <v>1</v>
      </c>
      <c r="AS423" s="4">
        <v>1</v>
      </c>
      <c r="AT423" s="4">
        <v>1</v>
      </c>
      <c r="AU423" s="4">
        <v>1</v>
      </c>
      <c r="AV423" s="4">
        <v>1</v>
      </c>
      <c r="AW423" s="4">
        <v>1</v>
      </c>
      <c r="AX423" s="4">
        <v>1</v>
      </c>
      <c r="AY423" s="4">
        <v>1</v>
      </c>
      <c r="AZ423" s="4">
        <v>1</v>
      </c>
      <c r="BA423" s="4">
        <v>1</v>
      </c>
      <c r="BB423" s="4">
        <v>1</v>
      </c>
      <c r="BC423" s="4">
        <v>1</v>
      </c>
      <c r="BD423" s="4">
        <v>1</v>
      </c>
      <c r="BE423" s="4">
        <v>1</v>
      </c>
      <c r="BF423" s="4">
        <v>1</v>
      </c>
      <c r="BG423" s="4">
        <v>1</v>
      </c>
      <c r="BH423" s="4">
        <v>1</v>
      </c>
      <c r="BI423" s="4">
        <v>1</v>
      </c>
      <c r="BJ423" s="4">
        <v>1</v>
      </c>
      <c r="BK423" s="4">
        <v>1</v>
      </c>
      <c r="BL423" s="4">
        <v>1</v>
      </c>
      <c r="BM423" s="4">
        <v>1</v>
      </c>
      <c r="BN423" s="4">
        <v>1</v>
      </c>
      <c r="BO423" s="4">
        <v>1</v>
      </c>
      <c r="BP423" s="4">
        <v>1</v>
      </c>
      <c r="BQ423" s="4">
        <v>1</v>
      </c>
      <c r="BR423" s="4">
        <v>1</v>
      </c>
      <c r="BS423" s="4">
        <v>1</v>
      </c>
      <c r="BT423" s="4">
        <v>1</v>
      </c>
      <c r="BU423" s="4">
        <v>1</v>
      </c>
      <c r="BV423" s="4">
        <v>1</v>
      </c>
      <c r="BW423" s="4">
        <v>1</v>
      </c>
      <c r="BX423" s="4">
        <v>1</v>
      </c>
      <c r="BY423" s="4">
        <v>1</v>
      </c>
      <c r="BZ423" s="4">
        <v>1</v>
      </c>
      <c r="CA423" s="4">
        <v>1</v>
      </c>
      <c r="CB423" s="4">
        <v>1</v>
      </c>
      <c r="CC423" s="4">
        <v>1</v>
      </c>
      <c r="CD423" s="4">
        <v>1</v>
      </c>
      <c r="CE423" s="4">
        <v>1</v>
      </c>
      <c r="CF423" s="4">
        <v>1</v>
      </c>
      <c r="CG423" s="4">
        <v>1</v>
      </c>
      <c r="CH423" s="4">
        <v>1</v>
      </c>
      <c r="CI423" s="4">
        <v>1</v>
      </c>
      <c r="CJ423" s="4">
        <v>1</v>
      </c>
      <c r="CK423" s="4">
        <v>1</v>
      </c>
      <c r="CL423" s="4">
        <v>1</v>
      </c>
      <c r="CM423" s="4">
        <v>1</v>
      </c>
      <c r="CN423" s="982" t="str">
        <f>ADDRESS(ROW(),COLUMN(),4)</f>
        <v>CN423</v>
      </c>
      <c r="CO423" s="983"/>
      <c r="CP423" s="984" t="str">
        <f>ADDRESS(ROW(),COLUMN(),4)</f>
        <v>CP423</v>
      </c>
    </row>
  </sheetData>
  <mergeCells count="292">
    <mergeCell ref="BK160:BL161"/>
    <mergeCell ref="BK163:BL164"/>
    <mergeCell ref="BK166:BL167"/>
    <mergeCell ref="BK169:BL170"/>
    <mergeCell ref="BK172:BL173"/>
    <mergeCell ref="BH145:BI146"/>
    <mergeCell ref="BK145:BL146"/>
    <mergeCell ref="BK148:BL149"/>
    <mergeCell ref="BK151:BL152"/>
    <mergeCell ref="BK154:BL155"/>
    <mergeCell ref="BK157:BL158"/>
    <mergeCell ref="BH136:BI137"/>
    <mergeCell ref="BK136:BL137"/>
    <mergeCell ref="BH139:BI140"/>
    <mergeCell ref="BK139:BL140"/>
    <mergeCell ref="BH142:BI143"/>
    <mergeCell ref="BK142:BL143"/>
    <mergeCell ref="BH127:BI128"/>
    <mergeCell ref="BK127:BL128"/>
    <mergeCell ref="BH130:BI131"/>
    <mergeCell ref="BK130:BL131"/>
    <mergeCell ref="BH133:BI134"/>
    <mergeCell ref="BK133:BL134"/>
    <mergeCell ref="BH118:BI119"/>
    <mergeCell ref="BK118:BL119"/>
    <mergeCell ref="BH121:BI122"/>
    <mergeCell ref="BK121:BL122"/>
    <mergeCell ref="BH124:BI125"/>
    <mergeCell ref="BK124:BL125"/>
    <mergeCell ref="BH109:BI110"/>
    <mergeCell ref="BK109:BL110"/>
    <mergeCell ref="BH112:BI113"/>
    <mergeCell ref="BK112:BL113"/>
    <mergeCell ref="BH115:BI116"/>
    <mergeCell ref="BK115:BL116"/>
    <mergeCell ref="AP103:AQ104"/>
    <mergeCell ref="BH103:BI104"/>
    <mergeCell ref="BK103:BL104"/>
    <mergeCell ref="AP106:AQ107"/>
    <mergeCell ref="BH106:BI107"/>
    <mergeCell ref="BK106:BL107"/>
    <mergeCell ref="AP97:AQ98"/>
    <mergeCell ref="AS97:AT98"/>
    <mergeCell ref="BH97:BI98"/>
    <mergeCell ref="BK97:BL98"/>
    <mergeCell ref="AP100:AQ101"/>
    <mergeCell ref="BH100:BI101"/>
    <mergeCell ref="BK100:BL101"/>
    <mergeCell ref="AV76:AW77"/>
    <mergeCell ref="AY76:AZ77"/>
    <mergeCell ref="BE76:BF77"/>
    <mergeCell ref="BH76:BI77"/>
    <mergeCell ref="AP91:AQ92"/>
    <mergeCell ref="AS91:AT92"/>
    <mergeCell ref="BH91:BI92"/>
    <mergeCell ref="BK91:BL92"/>
    <mergeCell ref="AP94:AQ95"/>
    <mergeCell ref="AS94:AT95"/>
    <mergeCell ref="BH94:BI95"/>
    <mergeCell ref="BK94:BL95"/>
    <mergeCell ref="AP85:AQ86"/>
    <mergeCell ref="AS85:AT86"/>
    <mergeCell ref="BE85:BF86"/>
    <mergeCell ref="BH85:BI86"/>
    <mergeCell ref="BK85:BL86"/>
    <mergeCell ref="AP88:AQ89"/>
    <mergeCell ref="AS88:AT89"/>
    <mergeCell ref="BE88:BF89"/>
    <mergeCell ref="BH88:BI89"/>
    <mergeCell ref="BK88:BL89"/>
    <mergeCell ref="AP73:AQ74"/>
    <mergeCell ref="AS73:AT74"/>
    <mergeCell ref="AV73:AW74"/>
    <mergeCell ref="AY73:AZ74"/>
    <mergeCell ref="BE73:BF74"/>
    <mergeCell ref="BH73:BI74"/>
    <mergeCell ref="BK73:BL74"/>
    <mergeCell ref="BN73:BO74"/>
    <mergeCell ref="AP82:AQ83"/>
    <mergeCell ref="AS82:AT83"/>
    <mergeCell ref="BE82:BF83"/>
    <mergeCell ref="BH82:BI83"/>
    <mergeCell ref="BK82:BL83"/>
    <mergeCell ref="BN82:BO83"/>
    <mergeCell ref="BK76:BL77"/>
    <mergeCell ref="BN76:BO77"/>
    <mergeCell ref="AP79:AQ80"/>
    <mergeCell ref="AS79:AT80"/>
    <mergeCell ref="BE79:BF80"/>
    <mergeCell ref="BH79:BI80"/>
    <mergeCell ref="BK79:BL80"/>
    <mergeCell ref="BN79:BO80"/>
    <mergeCell ref="AP76:AQ77"/>
    <mergeCell ref="AS76:AT77"/>
    <mergeCell ref="BH67:BI68"/>
    <mergeCell ref="BK67:BL68"/>
    <mergeCell ref="BN67:BO68"/>
    <mergeCell ref="AP70:AQ71"/>
    <mergeCell ref="AS70:AT71"/>
    <mergeCell ref="AV70:AW71"/>
    <mergeCell ref="AY70:AZ71"/>
    <mergeCell ref="BE70:BF71"/>
    <mergeCell ref="BH70:BI71"/>
    <mergeCell ref="BK70:BL71"/>
    <mergeCell ref="AP67:AQ68"/>
    <mergeCell ref="AS67:AT68"/>
    <mergeCell ref="AV67:AW68"/>
    <mergeCell ref="AY67:AZ68"/>
    <mergeCell ref="BB67:BC68"/>
    <mergeCell ref="BE67:BF68"/>
    <mergeCell ref="BN70:BO71"/>
    <mergeCell ref="AP64:AQ65"/>
    <mergeCell ref="AS64:AT65"/>
    <mergeCell ref="AV64:AW65"/>
    <mergeCell ref="AY64:AZ65"/>
    <mergeCell ref="BB64:BC65"/>
    <mergeCell ref="BE64:BF65"/>
    <mergeCell ref="BH64:BI65"/>
    <mergeCell ref="BK64:BL65"/>
    <mergeCell ref="BN64:BO64"/>
    <mergeCell ref="AP61:AQ62"/>
    <mergeCell ref="AS61:AT62"/>
    <mergeCell ref="AV61:AW62"/>
    <mergeCell ref="AY61:AZ62"/>
    <mergeCell ref="BB61:BC62"/>
    <mergeCell ref="BE61:BF62"/>
    <mergeCell ref="BH61:BI62"/>
    <mergeCell ref="BK61:BL62"/>
    <mergeCell ref="BN61:BO62"/>
    <mergeCell ref="BH55:BI56"/>
    <mergeCell ref="BK55:BL56"/>
    <mergeCell ref="BN55:BO56"/>
    <mergeCell ref="AP58:AQ59"/>
    <mergeCell ref="AS58:AT59"/>
    <mergeCell ref="AV58:AW59"/>
    <mergeCell ref="AY58:AZ59"/>
    <mergeCell ref="BB58:BC59"/>
    <mergeCell ref="BE58:BF59"/>
    <mergeCell ref="BH58:BI59"/>
    <mergeCell ref="AP55:AQ56"/>
    <mergeCell ref="AS55:AT56"/>
    <mergeCell ref="AV55:AW56"/>
    <mergeCell ref="AY55:AZ56"/>
    <mergeCell ref="BB55:BC56"/>
    <mergeCell ref="BE55:BF56"/>
    <mergeCell ref="BK58:BL59"/>
    <mergeCell ref="BN58:BO59"/>
    <mergeCell ref="AP52:AQ53"/>
    <mergeCell ref="AS52:AT53"/>
    <mergeCell ref="AV52:AW53"/>
    <mergeCell ref="AY52:AZ53"/>
    <mergeCell ref="BB52:BC53"/>
    <mergeCell ref="BE52:BF53"/>
    <mergeCell ref="BH52:BI53"/>
    <mergeCell ref="BK52:BL53"/>
    <mergeCell ref="BN52:BO53"/>
    <mergeCell ref="AP49:AQ50"/>
    <mergeCell ref="AS49:AT50"/>
    <mergeCell ref="AV49:AW50"/>
    <mergeCell ref="AY49:AZ50"/>
    <mergeCell ref="BB49:BC50"/>
    <mergeCell ref="BE49:BF50"/>
    <mergeCell ref="BH49:BI50"/>
    <mergeCell ref="BK49:BL50"/>
    <mergeCell ref="BN49:BO50"/>
    <mergeCell ref="BH43:BI44"/>
    <mergeCell ref="BK43:BL44"/>
    <mergeCell ref="BN43:BO44"/>
    <mergeCell ref="AP46:AQ47"/>
    <mergeCell ref="AS46:AT47"/>
    <mergeCell ref="AV46:AW47"/>
    <mergeCell ref="AY46:AZ47"/>
    <mergeCell ref="BB46:BC47"/>
    <mergeCell ref="BE46:BF47"/>
    <mergeCell ref="BH46:BI47"/>
    <mergeCell ref="AP43:AQ44"/>
    <mergeCell ref="AS43:AT44"/>
    <mergeCell ref="AV43:AW44"/>
    <mergeCell ref="AY43:AZ44"/>
    <mergeCell ref="BB43:BC44"/>
    <mergeCell ref="BE43:BF44"/>
    <mergeCell ref="BK46:BL47"/>
    <mergeCell ref="BN46:BO47"/>
    <mergeCell ref="AP40:AQ41"/>
    <mergeCell ref="AS40:AT41"/>
    <mergeCell ref="AV40:AW41"/>
    <mergeCell ref="AY40:AZ41"/>
    <mergeCell ref="BB40:BC41"/>
    <mergeCell ref="BE40:BF41"/>
    <mergeCell ref="BH40:BI41"/>
    <mergeCell ref="BK40:BL41"/>
    <mergeCell ref="BN40:BO41"/>
    <mergeCell ref="AP37:AQ38"/>
    <mergeCell ref="AS37:AT38"/>
    <mergeCell ref="AV37:AW38"/>
    <mergeCell ref="AY37:AZ38"/>
    <mergeCell ref="BB37:BC38"/>
    <mergeCell ref="BE37:BF38"/>
    <mergeCell ref="BH37:BI38"/>
    <mergeCell ref="BK37:BL38"/>
    <mergeCell ref="BN37:BO38"/>
    <mergeCell ref="BH31:BI32"/>
    <mergeCell ref="BK31:BL32"/>
    <mergeCell ref="BN31:BO32"/>
    <mergeCell ref="AP34:AQ35"/>
    <mergeCell ref="AS34:AT35"/>
    <mergeCell ref="AV34:AW35"/>
    <mergeCell ref="AY34:AZ35"/>
    <mergeCell ref="BB34:BC35"/>
    <mergeCell ref="BE34:BF35"/>
    <mergeCell ref="BH34:BI35"/>
    <mergeCell ref="AP31:AQ32"/>
    <mergeCell ref="AS31:AT32"/>
    <mergeCell ref="AV31:AW32"/>
    <mergeCell ref="AY31:AZ32"/>
    <mergeCell ref="BB31:BC32"/>
    <mergeCell ref="BE31:BF32"/>
    <mergeCell ref="BK34:BL35"/>
    <mergeCell ref="BN34:BO35"/>
    <mergeCell ref="BN28:BO29"/>
    <mergeCell ref="BV29:BW29"/>
    <mergeCell ref="BV30:BW30"/>
    <mergeCell ref="BV27:BW27"/>
    <mergeCell ref="AP28:AQ29"/>
    <mergeCell ref="AS28:AT29"/>
    <mergeCell ref="AV28:AW29"/>
    <mergeCell ref="AY28:AZ29"/>
    <mergeCell ref="BB28:BC29"/>
    <mergeCell ref="BE28:BF29"/>
    <mergeCell ref="BH28:BI29"/>
    <mergeCell ref="BK28:BL29"/>
    <mergeCell ref="BV24:BW24"/>
    <mergeCell ref="AP25:AQ26"/>
    <mergeCell ref="AS25:AT26"/>
    <mergeCell ref="AV25:AW26"/>
    <mergeCell ref="AP20:AQ20"/>
    <mergeCell ref="BV20:BW20"/>
    <mergeCell ref="BY20:CF20"/>
    <mergeCell ref="AY25:AZ26"/>
    <mergeCell ref="BB25:BC26"/>
    <mergeCell ref="BE25:BF26"/>
    <mergeCell ref="BH25:BI26"/>
    <mergeCell ref="BK25:BL26"/>
    <mergeCell ref="BN25:BO26"/>
    <mergeCell ref="BE22:BF23"/>
    <mergeCell ref="BH22:BI23"/>
    <mergeCell ref="BK22:BL23"/>
    <mergeCell ref="BN22:BO23"/>
    <mergeCell ref="AP22:AQ23"/>
    <mergeCell ref="AS22:AT23"/>
    <mergeCell ref="AV22:AW23"/>
    <mergeCell ref="AY22:AZ23"/>
    <mergeCell ref="BB22:BC23"/>
    <mergeCell ref="CI8:CK8"/>
    <mergeCell ref="BY9:CF9"/>
    <mergeCell ref="BV11:BW11"/>
    <mergeCell ref="BV12:BW14"/>
    <mergeCell ref="BV16:BW17"/>
    <mergeCell ref="BV22:BW22"/>
    <mergeCell ref="B18:L18"/>
    <mergeCell ref="N18:X18"/>
    <mergeCell ref="Z18:AJ18"/>
    <mergeCell ref="BY18:CF19"/>
    <mergeCell ref="BV19:BW19"/>
    <mergeCell ref="AD3:AE4"/>
    <mergeCell ref="AJ3:AJ6"/>
    <mergeCell ref="CI4:CK4"/>
    <mergeCell ref="D5:K7"/>
    <mergeCell ref="P5:W7"/>
    <mergeCell ref="AB5:AI7"/>
    <mergeCell ref="CI6:CK6"/>
    <mergeCell ref="B2:B7"/>
    <mergeCell ref="N2:N7"/>
    <mergeCell ref="Z2:Z7"/>
    <mergeCell ref="F3:G4"/>
    <mergeCell ref="L3:L6"/>
    <mergeCell ref="R3:S4"/>
    <mergeCell ref="X3:X6"/>
    <mergeCell ref="J48:L49"/>
    <mergeCell ref="H51:J51"/>
    <mergeCell ref="I53:I54"/>
    <mergeCell ref="J53:J54"/>
    <mergeCell ref="K53:K54"/>
    <mergeCell ref="H21:I22"/>
    <mergeCell ref="J21:L22"/>
    <mergeCell ref="J24:L25"/>
    <mergeCell ref="H27:J27"/>
    <mergeCell ref="I29:I30"/>
    <mergeCell ref="J29:J30"/>
    <mergeCell ref="K29:K30"/>
    <mergeCell ref="H45:I46"/>
    <mergeCell ref="J45:L46"/>
  </mergeCells>
  <conditionalFormatting sqref="K31:K42">
    <cfRule type="cellIs" dxfId="23" priority="2" operator="notEqual">
      <formula>1</formula>
    </cfRule>
  </conditionalFormatting>
  <conditionalFormatting sqref="K55:K68">
    <cfRule type="cellIs" dxfId="22" priority="1" operator="notEqual">
      <formula>1</formula>
    </cfRule>
  </conditionalFormatting>
  <hyperlinks>
    <hyperlink ref="BY18" r:id="rId1" xr:uid="{FD7C89C2-CDD0-4306-BDF0-517B0BFE3E31}"/>
    <hyperlink ref="CI10" r:id="rId2" xr:uid="{B8925D3F-91C1-4BDA-83B7-19C658C27CA3}"/>
    <hyperlink ref="CI12" r:id="rId3" xr:uid="{3C0AFC45-B191-4364-98F4-D73EDC4BAEE9}"/>
    <hyperlink ref="CI14" r:id="rId4" xr:uid="{37E55429-F173-45ED-B559-CA89476CC519}"/>
    <hyperlink ref="CI16" r:id="rId5" xr:uid="{A8FFD817-6EBC-4C42-8EC7-C975CC625096}"/>
    <hyperlink ref="CI6" r:id="rId6" xr:uid="{696ACE5D-71FE-4FC1-AAA2-876A80BC4089}"/>
    <hyperlink ref="CI4" r:id="rId7" xr:uid="{3B761289-BFB6-4D73-A4E2-506C4C0B57A4}"/>
    <hyperlink ref="CI8" r:id="rId8" xr:uid="{8BAE37AE-752C-45ED-8722-456C1CBF557F}"/>
    <hyperlink ref="CI18" r:id="rId9" xr:uid="{20B324FA-A948-4B04-B0A0-B4683DDD3D99}"/>
    <hyperlink ref="AQ14" r:id="rId10" xr:uid="{52A5BEAD-DBED-4A50-9CE1-40EA8EBD9F5A}"/>
  </hyperlinks>
  <pageMargins left="0.7" right="0.7" top="0.75" bottom="0.75" header="0.3" footer="0.3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577FA-1C1E-4D73-8307-758CD5E2F566}">
  <sheetPr>
    <pageSetUpPr fitToPage="1"/>
  </sheetPr>
  <dimension ref="A1:BP682"/>
  <sheetViews>
    <sheetView showZeros="0" zoomScaleNormal="100" workbookViewId="0">
      <selection activeCell="R21" sqref="R21"/>
    </sheetView>
  </sheetViews>
  <sheetFormatPr baseColWidth="10" defaultRowHeight="15" x14ac:dyDescent="0.25"/>
  <cols>
    <col min="1" max="1" width="5.85546875" style="1372" customWidth="1"/>
    <col min="2" max="2" width="32.7109375" style="1372" customWidth="1"/>
    <col min="3" max="3" width="16.7109375" style="1372" customWidth="1"/>
    <col min="4" max="4" width="5.140625" style="1372" customWidth="1"/>
    <col min="5" max="5" width="19.7109375" style="1372" customWidth="1"/>
    <col min="6" max="6" width="13.7109375" style="1372" customWidth="1"/>
    <col min="7" max="7" width="10.7109375" style="1372" customWidth="1"/>
    <col min="8" max="8" width="3.7109375" customWidth="1"/>
    <col min="9" max="11" width="2.7109375" customWidth="1"/>
    <col min="12" max="13" width="11.7109375" customWidth="1"/>
    <col min="14" max="14" width="3.7109375" customWidth="1"/>
    <col min="15" max="15" width="11.7109375" customWidth="1"/>
    <col min="16" max="16" width="11.85546875" customWidth="1"/>
    <col min="17" max="17" width="12.7109375" customWidth="1"/>
    <col min="18" max="18" width="40.7109375" customWidth="1"/>
    <col min="19" max="19" width="11.7109375" customWidth="1"/>
    <col min="20" max="20" width="16" customWidth="1"/>
    <col min="21" max="21" width="16.42578125" customWidth="1"/>
    <col min="22" max="22" width="11.7109375" customWidth="1"/>
    <col min="23" max="24" width="14.7109375" customWidth="1"/>
    <col min="25" max="25" width="11.7109375" customWidth="1"/>
    <col min="26" max="26" width="17.85546875" customWidth="1"/>
    <col min="27" max="27" width="11.7109375" style="49" customWidth="1"/>
    <col min="28" max="30" width="15.7109375" customWidth="1"/>
    <col min="31" max="31" width="4.28515625" customWidth="1"/>
    <col min="32" max="34" width="15.7109375" customWidth="1"/>
    <col min="35" max="35" width="15.85546875" customWidth="1"/>
    <col min="36" max="36" width="24.140625" style="49" customWidth="1"/>
    <col min="37" max="37" width="3.7109375" style="49" customWidth="1"/>
    <col min="38" max="38" width="7.5703125" style="31" customWidth="1"/>
    <col min="39" max="39" width="3.85546875" style="49" customWidth="1"/>
    <col min="40" max="43" width="11.7109375" style="31" customWidth="1"/>
    <col min="44" max="44" width="3.7109375" style="49" customWidth="1"/>
    <col min="45" max="51" width="14.7109375" style="31" customWidth="1"/>
    <col min="52" max="52" width="3.7109375" style="49" customWidth="1"/>
    <col min="53" max="56" width="20.7109375" customWidth="1"/>
    <col min="57" max="57" width="7.140625" style="31" customWidth="1"/>
    <col min="58" max="58" width="16.28515625" style="31" customWidth="1"/>
    <col min="59" max="59" width="25" style="31" customWidth="1"/>
    <col min="60" max="60" width="14.5703125" style="31" customWidth="1"/>
    <col min="61" max="61" width="30.85546875" style="31" customWidth="1"/>
    <col min="62" max="63" width="15.7109375" style="31" customWidth="1"/>
    <col min="64" max="64" width="34.85546875" style="31" customWidth="1"/>
    <col min="65" max="65" width="3.7109375" style="49" customWidth="1"/>
    <col min="66" max="66" width="8.7109375" style="31" customWidth="1"/>
    <col min="67" max="67" width="11.42578125" style="48"/>
    <col min="68" max="68" width="43.5703125" style="48" customWidth="1"/>
    <col min="69" max="16384" width="11.42578125" style="31"/>
  </cols>
  <sheetData>
    <row r="1" spans="1:68" ht="15" customHeight="1" thickTop="1" x14ac:dyDescent="0.25">
      <c r="A1" s="982" t="str">
        <f>ADDRESS(ROW(),COLUMN(),4)</f>
        <v>A1</v>
      </c>
      <c r="B1" s="5" t="str">
        <f t="shared" ref="B1:AD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B1" s="1" t="str">
        <f t="shared" si="0"/>
        <v>AB</v>
      </c>
      <c r="AC1" s="1" t="str">
        <f t="shared" si="0"/>
        <v>AC</v>
      </c>
      <c r="AD1" s="1" t="str">
        <f t="shared" si="0"/>
        <v>AD</v>
      </c>
      <c r="AE1" s="30"/>
      <c r="AF1" s="2" t="str">
        <f t="shared" ref="AF1:AJ1" si="1">SUBSTITUTE(ADDRESS(1,COLUMN(),4),"1","")</f>
        <v>AF</v>
      </c>
      <c r="AG1" s="2" t="str">
        <f t="shared" si="1"/>
        <v>AG</v>
      </c>
      <c r="AH1" s="2" t="str">
        <f t="shared" si="1"/>
        <v>AH</v>
      </c>
      <c r="AI1" s="2" t="str">
        <f t="shared" si="1"/>
        <v>AI</v>
      </c>
      <c r="AJ1" s="2" t="str">
        <f t="shared" si="1"/>
        <v>AJ</v>
      </c>
      <c r="AK1" s="30"/>
      <c r="AL1" s="2" t="str">
        <f t="shared" ref="AL1" si="2">SUBSTITUTE(ADDRESS(1,COLUMN(),4),"1","")</f>
        <v>AL</v>
      </c>
      <c r="AM1" s="30"/>
      <c r="AN1" s="2" t="str">
        <f t="shared" ref="AN1:AQ1" si="3">SUBSTITUTE(ADDRESS(1,COLUMN(),4),"1","")</f>
        <v>AN</v>
      </c>
      <c r="AO1" s="2" t="str">
        <f t="shared" si="3"/>
        <v>AO</v>
      </c>
      <c r="AP1" s="2" t="str">
        <f t="shared" si="3"/>
        <v>AP</v>
      </c>
      <c r="AQ1" s="2" t="str">
        <f t="shared" si="3"/>
        <v>AQ</v>
      </c>
      <c r="AR1" s="3"/>
      <c r="AS1" s="2" t="str">
        <f t="shared" ref="AS1:AU1" si="4">SUBSTITUTE(ADDRESS(1,COLUMN(),4),"1","")</f>
        <v>AS</v>
      </c>
      <c r="AT1" s="2" t="str">
        <f t="shared" si="4"/>
        <v>AT</v>
      </c>
      <c r="AU1" s="2" t="str">
        <f t="shared" si="4"/>
        <v>AU</v>
      </c>
      <c r="AW1" s="2" t="str">
        <f t="shared" ref="AW1:AY1" si="5">SUBSTITUTE(ADDRESS(1,COLUMN(),4),"1","")</f>
        <v>AW</v>
      </c>
      <c r="AX1" s="2" t="str">
        <f t="shared" si="5"/>
        <v>AX</v>
      </c>
      <c r="AY1" s="2" t="str">
        <f t="shared" si="5"/>
        <v>AY</v>
      </c>
      <c r="AZ1" s="3"/>
      <c r="BA1" s="2" t="str">
        <f t="shared" ref="BA1:BL1" si="6">SUBSTITUTE(ADDRESS(1,COLUMN(),4),"1","")</f>
        <v>BA</v>
      </c>
      <c r="BB1" s="2" t="str">
        <f t="shared" si="6"/>
        <v>BB</v>
      </c>
      <c r="BC1" s="2" t="str">
        <f t="shared" si="6"/>
        <v>BC</v>
      </c>
      <c r="BD1" s="2" t="str">
        <f t="shared" si="6"/>
        <v>BD</v>
      </c>
      <c r="BE1" s="2" t="str">
        <f t="shared" si="6"/>
        <v>BE</v>
      </c>
      <c r="BF1" s="2" t="str">
        <f t="shared" si="6"/>
        <v>BF</v>
      </c>
      <c r="BG1" s="2" t="str">
        <f t="shared" si="6"/>
        <v>BG</v>
      </c>
      <c r="BH1" s="2" t="str">
        <f t="shared" si="6"/>
        <v>BH</v>
      </c>
      <c r="BI1" s="2" t="str">
        <f t="shared" si="6"/>
        <v>BI</v>
      </c>
      <c r="BJ1" s="2" t="str">
        <f t="shared" si="6"/>
        <v>BJ</v>
      </c>
      <c r="BK1" s="2" t="str">
        <f t="shared" si="6"/>
        <v>BK</v>
      </c>
      <c r="BL1" s="2" t="str">
        <f t="shared" si="6"/>
        <v>BL</v>
      </c>
      <c r="BM1" s="3"/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" customHeight="1" thickBot="1" x14ac:dyDescent="0.3">
      <c r="A2" s="1373"/>
      <c r="B2" s="8">
        <f t="shared" ref="B2:AD2" ca="1" si="7">CELL("largeur",B2)</f>
        <v>32</v>
      </c>
      <c r="C2" s="8">
        <f t="shared" ca="1" si="7"/>
        <v>16</v>
      </c>
      <c r="D2" s="8">
        <f t="shared" ca="1" si="7"/>
        <v>4</v>
      </c>
      <c r="E2" s="8">
        <f t="shared" ca="1" si="7"/>
        <v>19</v>
      </c>
      <c r="F2" s="8">
        <f t="shared" ca="1" si="7"/>
        <v>13</v>
      </c>
      <c r="G2" s="8">
        <f t="shared" ca="1" si="7"/>
        <v>10</v>
      </c>
      <c r="H2" s="8">
        <f t="shared" ca="1" si="7"/>
        <v>3</v>
      </c>
      <c r="I2" s="7">
        <f t="shared" ca="1" si="7"/>
        <v>2</v>
      </c>
      <c r="J2" s="7">
        <f t="shared" ca="1" si="7"/>
        <v>2</v>
      </c>
      <c r="K2" s="7">
        <f t="shared" ca="1" si="7"/>
        <v>2</v>
      </c>
      <c r="L2" s="7">
        <f t="shared" ca="1" si="7"/>
        <v>11</v>
      </c>
      <c r="M2" s="7">
        <f t="shared" ca="1" si="7"/>
        <v>11</v>
      </c>
      <c r="N2" s="7">
        <f t="shared" ca="1" si="7"/>
        <v>3</v>
      </c>
      <c r="O2" s="7">
        <f t="shared" ca="1" si="7"/>
        <v>11</v>
      </c>
      <c r="P2" s="7">
        <f t="shared" ca="1" si="7"/>
        <v>11</v>
      </c>
      <c r="Q2" s="7">
        <f t="shared" ca="1" si="7"/>
        <v>12</v>
      </c>
      <c r="R2" s="7">
        <f t="shared" ca="1" si="7"/>
        <v>40</v>
      </c>
      <c r="S2" s="7">
        <f t="shared" ca="1" si="7"/>
        <v>11</v>
      </c>
      <c r="T2" s="7">
        <f t="shared" ca="1" si="7"/>
        <v>15</v>
      </c>
      <c r="U2" s="7">
        <f t="shared" ca="1" si="7"/>
        <v>16</v>
      </c>
      <c r="V2" s="7">
        <f t="shared" ca="1" si="7"/>
        <v>11</v>
      </c>
      <c r="W2" s="7">
        <f t="shared" ca="1" si="7"/>
        <v>14</v>
      </c>
      <c r="X2" s="7">
        <f t="shared" ca="1" si="7"/>
        <v>14</v>
      </c>
      <c r="Y2" s="7">
        <f t="shared" ca="1" si="7"/>
        <v>11</v>
      </c>
      <c r="Z2" s="7">
        <f t="shared" ca="1" si="7"/>
        <v>17</v>
      </c>
      <c r="AA2" s="7">
        <f t="shared" ca="1" si="7"/>
        <v>11</v>
      </c>
      <c r="AB2" s="7">
        <f t="shared" ca="1" si="7"/>
        <v>15</v>
      </c>
      <c r="AC2" s="7">
        <f t="shared" ca="1" si="7"/>
        <v>15</v>
      </c>
      <c r="AD2" s="7">
        <f t="shared" ca="1" si="7"/>
        <v>15</v>
      </c>
      <c r="AF2" s="7">
        <f t="shared" ref="AF2:AJ2" ca="1" si="8">CELL("largeur",AF2)</f>
        <v>15</v>
      </c>
      <c r="AG2" s="7">
        <f t="shared" ca="1" si="8"/>
        <v>15</v>
      </c>
      <c r="AH2" s="7">
        <f t="shared" ca="1" si="8"/>
        <v>15</v>
      </c>
      <c r="AI2" s="7">
        <f t="shared" ca="1" si="8"/>
        <v>15</v>
      </c>
      <c r="AJ2" s="7">
        <f t="shared" ca="1" si="8"/>
        <v>23</v>
      </c>
      <c r="AK2" s="30"/>
      <c r="AL2" s="7">
        <f t="shared" ref="AL2" ca="1" si="9">CELL("largeur",AL2)</f>
        <v>7</v>
      </c>
      <c r="AM2" s="3"/>
      <c r="AN2" s="7">
        <f t="shared" ref="AN2:AQ2" ca="1" si="10">CELL("largeur",AN2)</f>
        <v>11</v>
      </c>
      <c r="AO2" s="7">
        <f t="shared" ca="1" si="10"/>
        <v>11</v>
      </c>
      <c r="AP2" s="7">
        <f t="shared" ca="1" si="10"/>
        <v>11</v>
      </c>
      <c r="AQ2" s="7">
        <f t="shared" ca="1" si="10"/>
        <v>11</v>
      </c>
      <c r="AR2" s="3"/>
      <c r="AS2" s="7">
        <f t="shared" ref="AS2:AU2" ca="1" si="11">CELL("largeur",AS2)</f>
        <v>14</v>
      </c>
      <c r="AT2" s="7">
        <f t="shared" ca="1" si="11"/>
        <v>14</v>
      </c>
      <c r="AU2" s="7">
        <f t="shared" ca="1" si="11"/>
        <v>14</v>
      </c>
      <c r="AW2" s="7">
        <f t="shared" ref="AW2:AY2" ca="1" si="12">CELL("largeur",AW2)</f>
        <v>14</v>
      </c>
      <c r="AX2" s="7">
        <f t="shared" ca="1" si="12"/>
        <v>14</v>
      </c>
      <c r="AY2" s="7">
        <f t="shared" ca="1" si="12"/>
        <v>14</v>
      </c>
      <c r="AZ2" s="3"/>
      <c r="BA2" s="7">
        <f t="shared" ref="BA2:BL2" ca="1" si="13">CELL("largeur",BA2)</f>
        <v>20</v>
      </c>
      <c r="BB2" s="7">
        <f t="shared" ca="1" si="13"/>
        <v>20</v>
      </c>
      <c r="BC2" s="7">
        <f t="shared" ca="1" si="13"/>
        <v>20</v>
      </c>
      <c r="BD2" s="7">
        <f t="shared" ca="1" si="13"/>
        <v>20</v>
      </c>
      <c r="BE2" s="7">
        <f t="shared" ca="1" si="13"/>
        <v>6</v>
      </c>
      <c r="BF2" s="7">
        <f t="shared" ca="1" si="13"/>
        <v>16</v>
      </c>
      <c r="BG2" s="7">
        <f t="shared" ca="1" si="13"/>
        <v>24</v>
      </c>
      <c r="BH2" s="7">
        <f t="shared" ca="1" si="13"/>
        <v>14</v>
      </c>
      <c r="BI2" s="7">
        <f t="shared" ca="1" si="13"/>
        <v>30</v>
      </c>
      <c r="BJ2" s="7">
        <f t="shared" ca="1" si="13"/>
        <v>15</v>
      </c>
      <c r="BK2" s="7">
        <f t="shared" ca="1" si="13"/>
        <v>15</v>
      </c>
      <c r="BL2" s="7">
        <f t="shared" ca="1" si="13"/>
        <v>34</v>
      </c>
      <c r="BM2" s="3"/>
      <c r="BN2" s="4">
        <v>1</v>
      </c>
      <c r="BO2" s="10"/>
      <c r="BP2" s="10" t="s">
        <v>0</v>
      </c>
    </row>
    <row r="3" spans="1:68" ht="21" customHeight="1" x14ac:dyDescent="0.25">
      <c r="A3" s="1373"/>
      <c r="B3" s="1374"/>
      <c r="C3" s="1375"/>
      <c r="D3" s="1375"/>
      <c r="E3" s="1375"/>
      <c r="F3" s="1375"/>
      <c r="G3" s="1375"/>
      <c r="H3" s="3569" t="s">
        <v>1</v>
      </c>
      <c r="I3" s="3572" t="s">
        <v>2237</v>
      </c>
      <c r="J3" s="3572"/>
      <c r="K3" s="3572"/>
      <c r="L3" s="3572"/>
      <c r="M3" s="3572"/>
      <c r="N3" s="3572"/>
      <c r="O3" s="3572"/>
      <c r="P3" s="3572"/>
      <c r="Q3" s="3572"/>
      <c r="R3" s="3572"/>
      <c r="S3" s="3572"/>
      <c r="T3" s="3572"/>
      <c r="U3" s="3572"/>
      <c r="V3" s="3572"/>
      <c r="W3" s="3572"/>
      <c r="X3" s="3595" t="s">
        <v>2238</v>
      </c>
      <c r="Y3" s="3596"/>
      <c r="Z3" s="2678"/>
      <c r="AA3" s="2665"/>
      <c r="AB3" s="2665"/>
      <c r="AC3" s="2666" t="s">
        <v>2</v>
      </c>
      <c r="AD3" s="15" t="str">
        <f>BN682</f>
        <v>BN682</v>
      </c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"/>
      <c r="AS3" s="3601" t="s">
        <v>261</v>
      </c>
      <c r="AT3" s="3602"/>
      <c r="AU3" s="3603"/>
      <c r="AV3" s="16"/>
      <c r="AW3" s="3604" t="s">
        <v>297</v>
      </c>
      <c r="AX3" s="3605"/>
      <c r="AY3" s="3606"/>
      <c r="AZ3" s="3"/>
      <c r="BA3" s="16"/>
      <c r="BB3" s="16"/>
      <c r="BC3" s="16"/>
      <c r="BD3" s="16"/>
      <c r="BE3" s="118"/>
      <c r="BF3" s="2525" t="s">
        <v>493</v>
      </c>
      <c r="BG3" s="2526" t="s">
        <v>2232</v>
      </c>
      <c r="BH3" s="2527" t="s">
        <v>2233</v>
      </c>
      <c r="BI3" s="2528" t="s">
        <v>2234</v>
      </c>
      <c r="BJ3" s="3607" t="s">
        <v>2235</v>
      </c>
      <c r="BK3" s="3607"/>
      <c r="BL3" s="2529" t="s">
        <v>2236</v>
      </c>
      <c r="BM3" s="3"/>
      <c r="BN3" s="4">
        <v>1</v>
      </c>
      <c r="BO3" s="17" cm="1">
        <f t="array" aca="1" ref="BO3" ca="1">COUNTA(A1:BN682+COUNTBLANK(B1:BN682))</f>
        <v>45012</v>
      </c>
      <c r="BP3" s="18" t="str">
        <f>"cellules entre"&amp;" " &amp;A1&amp;" et  "&amp;BN682</f>
        <v>cellules entre A1 et  BN682</v>
      </c>
    </row>
    <row r="4" spans="1:68" ht="21" customHeight="1" thickBot="1" x14ac:dyDescent="0.3">
      <c r="A4" s="1373"/>
      <c r="B4" s="1376" t="s">
        <v>2202</v>
      </c>
      <c r="C4" s="1375"/>
      <c r="D4" s="1375"/>
      <c r="E4" s="1375"/>
      <c r="F4" s="1375"/>
      <c r="G4" s="1375"/>
      <c r="H4" s="3570"/>
      <c r="I4" s="2539"/>
      <c r="J4" s="2538"/>
      <c r="K4" s="2539"/>
      <c r="L4" s="2540"/>
      <c r="M4" s="2540"/>
      <c r="N4" s="2539"/>
      <c r="O4" s="2540" t="s">
        <v>2240</v>
      </c>
      <c r="P4" s="2541">
        <f>P17</f>
        <v>1</v>
      </c>
      <c r="Q4" s="2538"/>
      <c r="R4" s="2540"/>
      <c r="S4" s="2540" t="s">
        <v>2241</v>
      </c>
      <c r="T4" s="2541">
        <f>P215</f>
        <v>4</v>
      </c>
      <c r="U4" s="2539"/>
      <c r="V4" s="2539"/>
      <c r="W4" s="2539"/>
      <c r="X4" s="3597" t="s">
        <v>720</v>
      </c>
      <c r="Y4" s="3598"/>
      <c r="Z4" s="2667"/>
      <c r="AA4" s="2667"/>
      <c r="AB4" s="2668"/>
      <c r="AC4" s="2669"/>
      <c r="AD4" s="2674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"/>
      <c r="AS4" s="2530"/>
      <c r="AT4" s="491" t="s">
        <v>264</v>
      </c>
      <c r="AU4" s="492">
        <v>1</v>
      </c>
      <c r="AV4" s="16"/>
      <c r="AW4" s="490"/>
      <c r="AX4" s="491" t="s">
        <v>300</v>
      </c>
      <c r="AY4" s="2531">
        <v>1</v>
      </c>
      <c r="AZ4" s="3"/>
      <c r="BA4" s="1202" t="s">
        <v>227</v>
      </c>
      <c r="BB4" s="452"/>
      <c r="BC4" s="453"/>
      <c r="BD4" s="16"/>
      <c r="BE4" s="118"/>
      <c r="BF4" s="3452">
        <f>ROWS(A17:A412)</f>
        <v>396</v>
      </c>
      <c r="BG4" s="3453">
        <f>BF4-BH4</f>
        <v>396</v>
      </c>
      <c r="BH4" s="3453">
        <f>ROWS(A17:A412)-SUBTOTAL(103,A17:A412)</f>
        <v>0</v>
      </c>
      <c r="BI4" s="3449">
        <f ca="1">COUNTIF(H2:AD2,"&gt;0")</f>
        <v>23</v>
      </c>
      <c r="BJ4" s="3608">
        <f ca="1">IF(COUNTIF(H2:AD2,0)=0,0,COUNTIF(H2:AD2,0))</f>
        <v>0</v>
      </c>
      <c r="BK4" s="2532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&amp;IF(S2&lt;0.5,S1&amp;".","")</f>
        <v/>
      </c>
      <c r="BL4" s="3449">
        <f ca="1">BI4+BJ4</f>
        <v>23</v>
      </c>
      <c r="BM4" s="3"/>
      <c r="BN4" s="4">
        <v>1</v>
      </c>
      <c r="BO4" s="17">
        <f ca="1">COUNTA(A1:BM681)</f>
        <v>9603</v>
      </c>
      <c r="BP4" s="18" t="s">
        <v>3</v>
      </c>
    </row>
    <row r="5" spans="1:68" ht="21" customHeight="1" thickBot="1" x14ac:dyDescent="0.35">
      <c r="A5" s="1378"/>
      <c r="B5" s="1379" t="str">
        <f t="shared" ref="B5:G5" si="14">SUBSTITUTE(ADDRESS(1,COLUMN(),4),"1","")</f>
        <v>B</v>
      </c>
      <c r="C5" s="1379" t="str">
        <f t="shared" si="14"/>
        <v>C</v>
      </c>
      <c r="D5" s="1379" t="str">
        <f t="shared" si="14"/>
        <v>D</v>
      </c>
      <c r="E5" s="1379" t="str">
        <f t="shared" si="14"/>
        <v>E</v>
      </c>
      <c r="F5" s="1379" t="str">
        <f t="shared" si="14"/>
        <v>F</v>
      </c>
      <c r="G5" s="1379" t="str">
        <f t="shared" si="14"/>
        <v>G</v>
      </c>
      <c r="H5" s="3570"/>
      <c r="I5" s="2539"/>
      <c r="J5" s="2539"/>
      <c r="K5" s="2539"/>
      <c r="L5" s="2539"/>
      <c r="M5" s="2539"/>
      <c r="N5" s="2539"/>
      <c r="O5" s="2544"/>
      <c r="P5" s="2539"/>
      <c r="Q5" s="2539"/>
      <c r="R5" s="2539"/>
      <c r="S5" s="2544"/>
      <c r="T5" s="2539"/>
      <c r="U5" s="2539"/>
      <c r="V5" s="2539"/>
      <c r="W5" s="2539"/>
      <c r="X5" s="3597"/>
      <c r="Y5" s="3598"/>
      <c r="Z5" s="2671"/>
      <c r="AA5" s="2670"/>
      <c r="AB5" s="2671"/>
      <c r="AC5" s="2671"/>
      <c r="AD5" s="2675" t="s">
        <v>2271</v>
      </c>
      <c r="AF5" s="30"/>
      <c r="AG5" s="30"/>
      <c r="AH5" s="30"/>
      <c r="AI5" s="30"/>
      <c r="AJ5" s="30"/>
      <c r="AK5" s="30"/>
      <c r="AL5" s="30"/>
      <c r="AM5" s="3"/>
      <c r="AN5" s="30"/>
      <c r="AO5" s="30"/>
      <c r="AP5" s="30"/>
      <c r="AQ5" s="30"/>
      <c r="AR5" s="3"/>
      <c r="AS5" s="2533" t="s">
        <v>269</v>
      </c>
      <c r="AT5" s="498">
        <v>100</v>
      </c>
      <c r="AU5" s="499">
        <f>IF(MOD(AU4*1000/AT5,1)=0,AU4*1000/AT5,IF(MOD(AU4*1000/AT5,1)&lt;0.5,INT(AU4*1000/AT5),INT(AU4*1000/AT5)+1))</f>
        <v>10</v>
      </c>
      <c r="AV5" s="16"/>
      <c r="AW5" s="497" t="s">
        <v>269</v>
      </c>
      <c r="AX5" s="548">
        <v>10</v>
      </c>
      <c r="AY5" s="2534">
        <f>AY4/AX5*1000</f>
        <v>100</v>
      </c>
      <c r="AZ5" s="3"/>
      <c r="BA5" s="3592" t="s">
        <v>231</v>
      </c>
      <c r="BB5" s="459" t="s">
        <v>232</v>
      </c>
      <c r="BC5" s="460"/>
      <c r="BD5" s="16"/>
      <c r="BE5" s="118"/>
      <c r="BF5" s="3453"/>
      <c r="BG5" s="3454"/>
      <c r="BH5" s="3454"/>
      <c r="BI5" s="3591"/>
      <c r="BJ5" s="3609"/>
      <c r="BK5" s="2535" t="str">
        <f ca="1">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 &amp; IF(AD2&lt;0.5,AD1&amp;".","")</f>
        <v/>
      </c>
      <c r="BL5" s="3591"/>
      <c r="BM5" s="3"/>
      <c r="BN5" s="4">
        <v>1</v>
      </c>
      <c r="BO5" s="17">
        <f ca="1">COUNTBLANK(A1:BM681)</f>
        <v>35544</v>
      </c>
      <c r="BP5" s="18" t="s">
        <v>4</v>
      </c>
    </row>
    <row r="6" spans="1:68" ht="21" customHeight="1" x14ac:dyDescent="0.25">
      <c r="A6" s="1378"/>
      <c r="B6" s="1379">
        <f>ROUNDUP(LEN(B17)*0.5/2,0)</f>
        <v>1</v>
      </c>
      <c r="C6" s="1379">
        <f>ROUNDUP(LEN(C17)*1,0)</f>
        <v>1</v>
      </c>
      <c r="D6" s="1379">
        <f>ROUNDUP(LEN(D17)*1.2,0)</f>
        <v>2</v>
      </c>
      <c r="E6" s="1379">
        <f>ROUNDUP(LEN(E17)*0.9,0)</f>
        <v>1</v>
      </c>
      <c r="F6" s="1379">
        <f>ROUNDUP(LEN(F17)*0.9,0)</f>
        <v>1</v>
      </c>
      <c r="G6" s="1379">
        <f>ROUNDUP(LEN(G17)*0.7,0)</f>
        <v>1</v>
      </c>
      <c r="H6" s="3570"/>
      <c r="I6" s="2539"/>
      <c r="J6" s="2538"/>
      <c r="K6" s="2539"/>
      <c r="L6" s="2540"/>
      <c r="M6" s="2540"/>
      <c r="N6" s="2539"/>
      <c r="O6" s="2540" t="s">
        <v>2242</v>
      </c>
      <c r="P6" s="2541">
        <f>P83</f>
        <v>2</v>
      </c>
      <c r="Q6" s="2538"/>
      <c r="R6" s="2540"/>
      <c r="S6" s="2540" t="s">
        <v>2243</v>
      </c>
      <c r="T6" s="2541">
        <f>P281</f>
        <v>5</v>
      </c>
      <c r="U6" s="2539"/>
      <c r="V6" s="2539"/>
      <c r="W6" s="2539"/>
      <c r="X6" s="3597"/>
      <c r="Y6" s="3598"/>
      <c r="Z6" s="2671"/>
      <c r="AA6" s="2670"/>
      <c r="AB6" s="2671"/>
      <c r="AC6" s="2671"/>
      <c r="AD6" s="2676"/>
      <c r="AF6" s="30"/>
      <c r="AG6" s="30"/>
      <c r="AH6" s="30"/>
      <c r="AI6" s="30"/>
      <c r="AJ6" s="30"/>
      <c r="AK6" s="30"/>
      <c r="AL6" s="30"/>
      <c r="AM6" s="3"/>
      <c r="AN6" s="30"/>
      <c r="AO6" s="30"/>
      <c r="AP6" s="30"/>
      <c r="AQ6" s="30"/>
      <c r="AR6" s="3"/>
      <c r="AS6" s="2533" t="s">
        <v>274</v>
      </c>
      <c r="AT6" s="498">
        <v>120</v>
      </c>
      <c r="AU6" s="499">
        <f>IF(MOD(AU4*1000/AT6,1)=0,AU4*1000/AT6,IF(MOD(AU4*1000/AT6,1)&lt;0.5,INT(AU4*1000/AT6),INT(AU4*1000/AT6)+1))</f>
        <v>8</v>
      </c>
      <c r="AV6" s="16"/>
      <c r="AW6" s="497" t="s">
        <v>274</v>
      </c>
      <c r="AX6" s="548">
        <v>8</v>
      </c>
      <c r="AY6" s="2534">
        <f>AY4/AX6*1000</f>
        <v>125</v>
      </c>
      <c r="AZ6" s="3"/>
      <c r="BA6" s="3593"/>
      <c r="BB6" s="459" t="s">
        <v>235</v>
      </c>
      <c r="BC6" s="460"/>
      <c r="BD6" s="16"/>
      <c r="BE6" s="118"/>
      <c r="BF6" s="2536" t="s">
        <v>2239</v>
      </c>
      <c r="BG6" s="2536" t="s">
        <v>2239</v>
      </c>
      <c r="BH6" s="2536" t="s">
        <v>2239</v>
      </c>
      <c r="BI6" s="2537"/>
      <c r="BJ6" s="2682" t="str">
        <f ca="1">IF(COUNTIF(H2:S2, "&lt;0.5")&gt;0, COUNTIF(H2:S2, "&lt;0.5") &amp; "◄ colonnes masquées"&amp;" "&amp;BK4, "◄ De H à S, pas de colonnes masquées")</f>
        <v>◄ De H à S, pas de colonnes masquées</v>
      </c>
      <c r="BK6" s="2683" t="str">
        <f ca="1">IF(COUNTIF(T2:AD2, "&lt;0.5")&gt;0, COUNTIF(T2:AD2, "&lt;0.5") &amp; " colonnes masquées"&amp;" "&amp;BK5, "De T à AD, pas de colonnes masquées ►")</f>
        <v>De T à AD, pas de colonnes masquées ►</v>
      </c>
      <c r="BL6" s="2537"/>
      <c r="BM6" s="3"/>
      <c r="BN6" s="4">
        <v>1</v>
      </c>
      <c r="BO6" s="17">
        <f>SUM(BN1:BN680)+2</f>
        <v>682</v>
      </c>
      <c r="BP6" s="18" t="s">
        <v>7</v>
      </c>
    </row>
    <row r="7" spans="1:68" ht="21" customHeight="1" x14ac:dyDescent="0.3">
      <c r="A7" s="1378"/>
      <c r="B7" s="1379"/>
      <c r="C7" s="1379"/>
      <c r="D7" s="1379"/>
      <c r="E7" s="1379"/>
      <c r="F7" s="1379"/>
      <c r="G7" s="1379"/>
      <c r="H7" s="3570"/>
      <c r="I7" s="2539"/>
      <c r="J7" s="2539"/>
      <c r="K7" s="2545"/>
      <c r="L7" s="2546"/>
      <c r="M7" s="2546"/>
      <c r="N7" s="2539"/>
      <c r="O7" s="2546"/>
      <c r="P7" s="2544"/>
      <c r="Q7" s="2539"/>
      <c r="R7" s="2539"/>
      <c r="S7" s="2539"/>
      <c r="T7" s="2544"/>
      <c r="U7" s="2539"/>
      <c r="V7" s="2539"/>
      <c r="W7" s="2539"/>
      <c r="X7" s="3597"/>
      <c r="Y7" s="3598"/>
      <c r="Z7" s="2671"/>
      <c r="AA7" s="2670"/>
      <c r="AB7" s="2671"/>
      <c r="AC7" s="2671"/>
      <c r="AD7" s="2676"/>
      <c r="AF7" s="30"/>
      <c r="AG7" s="30"/>
      <c r="AH7" s="30"/>
      <c r="AI7" s="30"/>
      <c r="AJ7" s="30"/>
      <c r="AK7" s="30"/>
      <c r="AL7" s="30"/>
      <c r="AM7" s="3"/>
      <c r="AN7" s="30"/>
      <c r="AO7" s="30"/>
      <c r="AP7" s="30"/>
      <c r="AQ7" s="30"/>
      <c r="AR7" s="3"/>
      <c r="AS7" s="323" t="s">
        <v>275</v>
      </c>
      <c r="AT7" s="498">
        <v>180</v>
      </c>
      <c r="AU7" s="499">
        <f>IF(MOD(AU4*1000/AT7,1)=0,AU4*1000/AT7,IF(MOD(AU4*1000/AT7,1)&lt;0.5,INT(AU4*1000/AT7),INT(AU4*1000/AT7)+1))</f>
        <v>6</v>
      </c>
      <c r="AV7" s="16"/>
      <c r="AW7" s="504" t="s">
        <v>275</v>
      </c>
      <c r="AX7" s="548">
        <v>5</v>
      </c>
      <c r="AY7" s="2534">
        <f>AY4/AX7*1000</f>
        <v>200</v>
      </c>
      <c r="AZ7" s="3"/>
      <c r="BA7" s="3593"/>
      <c r="BB7" s="459" t="s">
        <v>238</v>
      </c>
      <c r="BC7" s="460"/>
      <c r="BD7" s="16"/>
      <c r="BE7" s="118"/>
      <c r="BF7" s="118"/>
      <c r="BG7" s="118"/>
      <c r="BH7" s="118"/>
      <c r="BI7" s="118"/>
      <c r="BJ7" s="118"/>
      <c r="BK7" s="118"/>
      <c r="BL7" s="118"/>
      <c r="BM7" s="118"/>
      <c r="BN7" s="4">
        <v>1</v>
      </c>
      <c r="BO7" s="17">
        <f>SUM(A682:BM682)+1</f>
        <v>66</v>
      </c>
      <c r="BP7" s="18" t="s">
        <v>10</v>
      </c>
    </row>
    <row r="8" spans="1:68" ht="21" customHeight="1" thickBot="1" x14ac:dyDescent="0.3">
      <c r="A8" s="2679" t="s">
        <v>1087</v>
      </c>
      <c r="B8" s="2679" t="s">
        <v>1088</v>
      </c>
      <c r="C8" s="2679" t="s">
        <v>1089</v>
      </c>
      <c r="D8" s="2679" t="s">
        <v>1090</v>
      </c>
      <c r="E8" s="2679" t="s">
        <v>61</v>
      </c>
      <c r="F8" s="2679" t="s">
        <v>62</v>
      </c>
      <c r="G8" s="2680" t="s">
        <v>63</v>
      </c>
      <c r="H8" s="3571"/>
      <c r="I8" s="2547"/>
      <c r="J8" s="2547"/>
      <c r="K8" s="2548"/>
      <c r="L8" s="2549"/>
      <c r="M8" s="2549"/>
      <c r="N8" s="2548"/>
      <c r="O8" s="2549" t="s">
        <v>2244</v>
      </c>
      <c r="P8" s="2550">
        <f>P149</f>
        <v>3</v>
      </c>
      <c r="Q8" s="2547"/>
      <c r="R8" s="2549"/>
      <c r="S8" s="2549" t="s">
        <v>2245</v>
      </c>
      <c r="T8" s="2550">
        <f>P347</f>
        <v>6</v>
      </c>
      <c r="U8" s="2548"/>
      <c r="V8" s="2548"/>
      <c r="W8" s="2548"/>
      <c r="X8" s="3599" t="str">
        <f>COLUMNS(H2:AD2)&amp;" COLONNES"</f>
        <v>23 COLONNES</v>
      </c>
      <c r="Y8" s="3600"/>
      <c r="Z8" s="2673"/>
      <c r="AA8" s="2672"/>
      <c r="AB8" s="2673"/>
      <c r="AC8" s="2673"/>
      <c r="AD8" s="2677"/>
      <c r="AF8" s="30"/>
      <c r="AG8" s="30"/>
      <c r="AH8" s="30"/>
      <c r="AI8" s="30"/>
      <c r="AJ8" s="30"/>
      <c r="AK8" s="30"/>
      <c r="AL8" s="30"/>
      <c r="AM8" s="3"/>
      <c r="AN8" s="30"/>
      <c r="AO8" s="30"/>
      <c r="AP8" s="30"/>
      <c r="AQ8" s="30"/>
      <c r="AR8" s="3"/>
      <c r="AS8" s="2533" t="s">
        <v>277</v>
      </c>
      <c r="AT8" s="498">
        <v>180</v>
      </c>
      <c r="AU8" s="499">
        <f>IF(MOD(AU4*1000/AT8,1)=0,AU4*1000/AT8,IF(MOD(AU4*1000/AT8,1)&lt;0.5,INT(AU4*1000/AT8),INT(AU4*1000/AT8)+1))</f>
        <v>6</v>
      </c>
      <c r="AV8" s="16"/>
      <c r="AW8" s="497" t="s">
        <v>277</v>
      </c>
      <c r="AX8" s="548">
        <v>6</v>
      </c>
      <c r="AY8" s="2534">
        <f>AY4/AX8*1000</f>
        <v>166.66666666666666</v>
      </c>
      <c r="AZ8" s="3"/>
      <c r="BA8" s="3593"/>
      <c r="BB8" s="459" t="s">
        <v>243</v>
      </c>
      <c r="BC8" s="460"/>
      <c r="BD8" s="16"/>
      <c r="BE8" s="118"/>
      <c r="BF8" s="118"/>
      <c r="BG8" s="118"/>
      <c r="BH8" s="118"/>
      <c r="BI8" s="118"/>
      <c r="BJ8" s="118"/>
      <c r="BK8" s="118"/>
      <c r="BL8" s="118"/>
      <c r="BM8" s="3"/>
      <c r="BN8" s="4">
        <v>1</v>
      </c>
      <c r="BO8" s="17"/>
      <c r="BP8" s="18"/>
    </row>
    <row r="9" spans="1:68" ht="21" customHeight="1" thickBot="1" x14ac:dyDescent="0.3">
      <c r="A9" s="1385"/>
      <c r="B9" s="1386" t="s">
        <v>14</v>
      </c>
      <c r="C9" s="1387" t="s">
        <v>1091</v>
      </c>
      <c r="D9" s="1388"/>
      <c r="E9" s="1388"/>
      <c r="F9" s="1388"/>
      <c r="G9" s="1389" t="s">
        <v>14</v>
      </c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F9" s="30"/>
      <c r="AG9" s="30"/>
      <c r="AH9" s="30"/>
      <c r="AI9" s="30"/>
      <c r="AJ9" s="30"/>
      <c r="AK9" s="30"/>
      <c r="AL9" s="30"/>
      <c r="AM9" s="3"/>
      <c r="AN9" s="30"/>
      <c r="AO9" s="30"/>
      <c r="AP9" s="30"/>
      <c r="AQ9" s="30"/>
      <c r="AR9" s="3"/>
      <c r="AS9" s="2533" t="s">
        <v>279</v>
      </c>
      <c r="AT9" s="498">
        <v>200</v>
      </c>
      <c r="AU9" s="499">
        <f>IF(MOD(AU4*1000/AT9,1)=0,AU4*1000/AT9,IF(MOD(AU4*1000/AT9,1)&lt;0.5,INT(AU4*1000/AT9),INT(AU4*1000/AT9)+1))</f>
        <v>5</v>
      </c>
      <c r="AV9" s="16"/>
      <c r="AW9" s="497" t="s">
        <v>279</v>
      </c>
      <c r="AX9" s="548">
        <v>10</v>
      </c>
      <c r="AY9" s="2534">
        <f>AY4/AX9*1000</f>
        <v>100</v>
      </c>
      <c r="AZ9" s="3"/>
      <c r="BA9" s="3593"/>
      <c r="BB9" s="459" t="s">
        <v>246</v>
      </c>
      <c r="BC9" s="460"/>
      <c r="BD9" s="16"/>
      <c r="BE9" s="118"/>
      <c r="BF9" s="118"/>
      <c r="BG9" s="118"/>
      <c r="BH9" s="118"/>
      <c r="BI9" s="118"/>
      <c r="BJ9" s="118"/>
      <c r="BK9" s="118"/>
      <c r="BL9" s="118"/>
      <c r="BM9" s="3"/>
      <c r="BN9" s="4">
        <v>1</v>
      </c>
    </row>
    <row r="10" spans="1:68" ht="21" customHeight="1" x14ac:dyDescent="0.25">
      <c r="A10" s="1385"/>
      <c r="B10" s="3465" t="s">
        <v>1093</v>
      </c>
      <c r="C10" s="3465"/>
      <c r="D10" s="3465"/>
      <c r="E10" s="3465"/>
      <c r="F10" s="3465"/>
      <c r="G10" s="3465"/>
      <c r="H10" s="3240" t="s">
        <v>1</v>
      </c>
      <c r="I10" s="11"/>
      <c r="J10" s="12"/>
      <c r="K10" s="12"/>
      <c r="L10" s="3577" t="s">
        <v>2231</v>
      </c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8"/>
      <c r="AE10" s="503"/>
      <c r="AF10" s="30"/>
      <c r="AG10" s="30"/>
      <c r="AH10" s="30"/>
      <c r="AI10" s="30"/>
      <c r="AJ10" s="30"/>
      <c r="AK10" s="30"/>
      <c r="AL10" s="30"/>
      <c r="AM10" s="3"/>
      <c r="AN10" s="30"/>
      <c r="AO10" s="30"/>
      <c r="AP10" s="30"/>
      <c r="AQ10" s="30"/>
      <c r="AR10" s="3"/>
      <c r="AS10" s="2533" t="s">
        <v>281</v>
      </c>
      <c r="AT10" s="498">
        <v>110</v>
      </c>
      <c r="AU10" s="499">
        <f>IF(MOD(AU4*1000/AT10,1)=0,AU4*1000/AT10,IF(MOD(AU4*1000/AT10,1)&lt;0.5,INT(AU4*1000/AT10),INT(AU4*1000/AT10)+1))</f>
        <v>9</v>
      </c>
      <c r="AV10" s="16"/>
      <c r="AW10" s="497" t="s">
        <v>281</v>
      </c>
      <c r="AX10" s="548">
        <v>10</v>
      </c>
      <c r="AY10" s="2534">
        <f>AY4/AX10*1000</f>
        <v>100</v>
      </c>
      <c r="AZ10" s="3"/>
      <c r="BA10" s="3594"/>
      <c r="BB10" s="459" t="s">
        <v>250</v>
      </c>
      <c r="BC10" s="460"/>
      <c r="BD10" s="16"/>
      <c r="BE10" s="118"/>
      <c r="BF10" s="118"/>
      <c r="BG10" s="118"/>
      <c r="BH10" s="118"/>
      <c r="BI10" s="118"/>
      <c r="BJ10" s="118"/>
      <c r="BK10" s="118"/>
      <c r="BL10" s="118"/>
      <c r="BM10" s="3"/>
      <c r="BN10" s="4">
        <v>1</v>
      </c>
    </row>
    <row r="11" spans="1:68" ht="21" customHeight="1" thickBot="1" x14ac:dyDescent="0.3">
      <c r="A11" s="1385"/>
      <c r="B11" s="3465"/>
      <c r="C11" s="3465"/>
      <c r="D11" s="3465"/>
      <c r="E11" s="3465"/>
      <c r="F11" s="3465"/>
      <c r="G11" s="3465"/>
      <c r="H11" s="3241"/>
      <c r="I11" s="24"/>
      <c r="J11" s="25"/>
      <c r="K11" s="25"/>
      <c r="L11" s="3579"/>
      <c r="M11" s="3579"/>
      <c r="N11" s="3579"/>
      <c r="O11" s="3579"/>
      <c r="P11" s="3579"/>
      <c r="Q11" s="3579"/>
      <c r="R11" s="3579"/>
      <c r="S11" s="3579"/>
      <c r="T11" s="3579"/>
      <c r="U11" s="3579"/>
      <c r="V11" s="3579"/>
      <c r="W11" s="3579"/>
      <c r="X11" s="3579"/>
      <c r="Y11" s="3579"/>
      <c r="Z11" s="3579"/>
      <c r="AA11" s="3579"/>
      <c r="AB11" s="3579"/>
      <c r="AC11" s="3579"/>
      <c r="AD11" s="3580"/>
      <c r="AE11" s="503"/>
      <c r="AF11" s="30"/>
      <c r="AG11" s="30"/>
      <c r="AH11" s="30"/>
      <c r="AI11" s="30"/>
      <c r="AJ11" s="30"/>
      <c r="AK11" s="30"/>
      <c r="AL11" s="30"/>
      <c r="AM11" s="3"/>
      <c r="AN11" s="30"/>
      <c r="AO11" s="30"/>
      <c r="AP11" s="30"/>
      <c r="AQ11" s="30"/>
      <c r="AR11" s="3"/>
      <c r="AS11" s="2533" t="s">
        <v>283</v>
      </c>
      <c r="AT11" s="498">
        <v>90</v>
      </c>
      <c r="AU11" s="499">
        <f>IF(MOD(AU4*1000/AT11,1)=0,AU4*1000/AT11,IF(MOD(AU4*1000/AT11,1)&lt;0.5,INT(AU4*1000/AT11),INT(AU4*1000/AT11)+1))</f>
        <v>11</v>
      </c>
      <c r="AV11" s="16"/>
      <c r="AW11" s="497" t="s">
        <v>283</v>
      </c>
      <c r="AX11" s="548">
        <v>10</v>
      </c>
      <c r="AY11" s="2534">
        <f>AY4/AX11*1000</f>
        <v>100</v>
      </c>
      <c r="AZ11" s="3"/>
      <c r="BA11" s="474" t="s">
        <v>253</v>
      </c>
      <c r="BB11" s="475"/>
      <c r="BC11" s="476"/>
      <c r="BD11" s="16"/>
      <c r="BE11" s="118"/>
      <c r="BF11" s="118"/>
      <c r="BG11" s="118"/>
      <c r="BH11" s="118"/>
      <c r="BI11" s="118"/>
      <c r="BJ11" s="118"/>
      <c r="BK11" s="118"/>
      <c r="BL11" s="118"/>
      <c r="BM11" s="3"/>
      <c r="BN11" s="4">
        <v>1</v>
      </c>
    </row>
    <row r="12" spans="1:68" ht="21" customHeight="1" x14ac:dyDescent="0.25">
      <c r="A12" s="1385"/>
      <c r="B12" s="1393" t="s">
        <v>1099</v>
      </c>
      <c r="C12" s="1394" t="s">
        <v>1100</v>
      </c>
      <c r="D12" s="1393" t="s">
        <v>1101</v>
      </c>
      <c r="E12" s="1393" t="s">
        <v>1102</v>
      </c>
      <c r="F12" s="1393" t="s">
        <v>1103</v>
      </c>
      <c r="G12" s="1393" t="s">
        <v>1104</v>
      </c>
      <c r="H12" s="1476"/>
      <c r="I12" s="1476"/>
      <c r="J12" s="1476"/>
      <c r="K12" s="2551"/>
      <c r="L12" s="2552"/>
      <c r="M12" s="1476"/>
      <c r="N12" s="1476"/>
      <c r="O12" s="2553"/>
      <c r="P12" s="1476"/>
      <c r="Q12" s="1476"/>
      <c r="R12" s="2553"/>
      <c r="S12" s="2692"/>
      <c r="T12" s="248"/>
      <c r="U12" s="248"/>
      <c r="V12" s="248"/>
      <c r="W12" s="248"/>
      <c r="X12" s="248"/>
      <c r="Y12" s="248"/>
      <c r="Z12" s="248"/>
      <c r="AA12" s="3"/>
      <c r="AF12" s="30"/>
      <c r="AG12" s="30"/>
      <c r="AH12" s="30"/>
      <c r="AI12" s="30"/>
      <c r="AJ12" s="30"/>
      <c r="AK12" s="30"/>
      <c r="AL12" s="30"/>
      <c r="AM12" s="3"/>
      <c r="AN12" s="30"/>
      <c r="AO12" s="30"/>
      <c r="AP12" s="30"/>
      <c r="AQ12" s="30"/>
      <c r="AR12" s="3"/>
      <c r="AS12" s="2533" t="s">
        <v>286</v>
      </c>
      <c r="AT12" s="498">
        <v>115</v>
      </c>
      <c r="AU12" s="499">
        <f>IF(MOD(AU4*1000/AT12,1)=0,AU4*1000/AT12,IF(MOD(AU4*1000/AT12,1)&lt;0.5,INT(AU4*1000/AT12),INT(AU4*1000/AT12)+1))</f>
        <v>9</v>
      </c>
      <c r="AV12" s="16"/>
      <c r="AW12" s="497" t="s">
        <v>286</v>
      </c>
      <c r="AX12" s="548">
        <v>10</v>
      </c>
      <c r="AY12" s="2534">
        <f>AY4/AX12*1000</f>
        <v>100</v>
      </c>
      <c r="AZ12" s="3"/>
      <c r="BA12" s="1501" t="s">
        <v>1085</v>
      </c>
      <c r="BB12" s="16"/>
      <c r="BC12" s="16"/>
      <c r="BD12" s="16"/>
      <c r="BE12" s="118"/>
      <c r="BF12" s="118"/>
      <c r="BG12" s="118"/>
      <c r="BH12" s="118"/>
      <c r="BI12" s="118"/>
      <c r="BJ12" s="118"/>
      <c r="BK12" s="118"/>
      <c r="BL12" s="118"/>
      <c r="BM12" s="3"/>
      <c r="BN12" s="4">
        <v>1</v>
      </c>
    </row>
    <row r="13" spans="1:68" ht="15" customHeight="1" x14ac:dyDescent="0.25">
      <c r="A13" s="1401" t="str">
        <f t="shared" ref="A13:A76" si="15">IF(H13&lt;&gt;"A", "►", "A")</f>
        <v>►</v>
      </c>
      <c r="B13" s="1402" t="str">
        <f t="shared" ref="B13:B76" si="16">IF(A13="►","►",IF(A13="A",IF(ISTEXT(I13),I13,"")))</f>
        <v>►</v>
      </c>
      <c r="C13" s="1403" t="str">
        <f t="shared" ref="C13:C26" si="17">IF(B13="►", "►", IFERROR(LEFT(B13, SEARCH(".", B13)-1), 0))</f>
        <v>►</v>
      </c>
      <c r="D13" s="2475" t="str">
        <f t="shared" ref="D13:D76" si="18">IF(B13="►","►",IFERROR(MID(B13,SEARCH(".",B13)+1,SEARCH(".",B13,SEARCH(".",B13)+1)-SEARCH(".",B13)-1),0))</f>
        <v>►</v>
      </c>
      <c r="E13" s="1402" t="str">
        <f t="shared" ref="E13:E26" si="19">IF(B13="►", "►", IFERROR(MID(B13, SEARCH(".", B13, SEARCH(".", B13)+1)+1, SEARCH(".", B13, SEARCH(".", B13, SEARCH(".", B13)+1)+1) - SEARCH(".", B13, SEARCH(".", B13)+1)-1), 0))</f>
        <v>►</v>
      </c>
      <c r="F13" s="1402" t="str">
        <f t="shared" ref="F13:F26" si="20">IF(B13="►", "►", IFERROR(MID(B13, SEARCH(".", B13, SEARCH(".", B13, SEARCH(".", B13)+1)+1)+1, SEARCH(".", B13, SEARCH(".", B13, SEARCH(".", B13, SEARCH(".", B13)+1)+1)+1) - SEARCH(".", B13, SEARCH(".", B13, SEARCH(".", B13)+1)+1)-1), 0))</f>
        <v>►</v>
      </c>
      <c r="G13" s="1402" t="str">
        <f t="shared" ref="G13:G26" si="21">IF(OR(B13="►", ISBLANK(B13)), "►", IFERROR(RIGHT(B13, LEN(B13)-FIND("►", B13)-1), ""))</f>
        <v>►</v>
      </c>
      <c r="H13" s="2688" t="s">
        <v>11</v>
      </c>
      <c r="I13" s="37"/>
      <c r="J13" s="37"/>
      <c r="K13" s="37"/>
      <c r="L13" s="123"/>
      <c r="M13" s="37"/>
      <c r="N13" s="2694" t="s">
        <v>218</v>
      </c>
      <c r="O13" s="2553"/>
      <c r="P13" s="37"/>
      <c r="Q13" s="37"/>
      <c r="R13" s="2553"/>
      <c r="S13" s="2692" t="s">
        <v>13</v>
      </c>
      <c r="T13" s="248"/>
      <c r="U13" s="248"/>
      <c r="V13" s="248"/>
      <c r="W13" s="248"/>
      <c r="X13" s="248"/>
      <c r="Y13" s="2695" t="s">
        <v>11</v>
      </c>
      <c r="Z13" s="248"/>
      <c r="AA13" s="3"/>
      <c r="AB13" s="3"/>
      <c r="AC13" s="3"/>
      <c r="AD13" s="16"/>
      <c r="AE13" s="2696" t="s">
        <v>218</v>
      </c>
      <c r="AF13" s="40"/>
      <c r="AG13" s="40"/>
      <c r="AH13" s="40"/>
      <c r="AI13" s="40"/>
      <c r="AJ13" s="40"/>
      <c r="AK13" s="40"/>
      <c r="AL13" s="40"/>
      <c r="AM13" s="3"/>
      <c r="AN13" s="30"/>
      <c r="AO13" s="30"/>
      <c r="AP13" s="30"/>
      <c r="AQ13" s="30"/>
      <c r="AR13" s="3"/>
      <c r="AS13" s="2554" t="str">
        <f>"cellule "&amp;ADDRESS(ROW(AU4),COLUMN(AU4),4)&amp;"  vous pouvez saisir un autre poids"</f>
        <v>cellule AU4  vous pouvez saisir un autre poids</v>
      </c>
      <c r="AT13" s="512"/>
      <c r="AU13" s="513"/>
      <c r="AV13" s="16"/>
      <c r="AW13" s="511" t="str">
        <f>"cellule "&amp;ADDRESS(ROW(AY4),COLUMN(AY4),4)&amp;"  vous pouvez saisir un autre poids"</f>
        <v>cellule AY4  vous pouvez saisir un autre poids</v>
      </c>
      <c r="AX13" s="512"/>
      <c r="AY13" s="2555"/>
      <c r="AZ13" s="3"/>
      <c r="BA13" s="1382"/>
      <c r="BB13" s="16"/>
      <c r="BC13" s="16"/>
      <c r="BD13" s="16"/>
      <c r="BE13" s="118"/>
      <c r="BF13" s="118"/>
      <c r="BG13" s="118"/>
      <c r="BH13" s="118"/>
      <c r="BI13" s="118"/>
      <c r="BJ13" s="118"/>
      <c r="BK13" s="118"/>
      <c r="BL13" s="118"/>
      <c r="BM13" s="3"/>
      <c r="BN13" s="4">
        <v>1</v>
      </c>
    </row>
    <row r="14" spans="1:68" ht="15" customHeight="1" x14ac:dyDescent="0.25">
      <c r="A14" s="1401" t="str">
        <f t="shared" si="15"/>
        <v>►</v>
      </c>
      <c r="B14" s="1402" t="str">
        <f t="shared" si="16"/>
        <v>►</v>
      </c>
      <c r="C14" s="1403" t="str">
        <f t="shared" si="17"/>
        <v>►</v>
      </c>
      <c r="D14" s="2475" t="str">
        <f t="shared" si="18"/>
        <v>►</v>
      </c>
      <c r="E14" s="1402" t="str">
        <f t="shared" si="19"/>
        <v>►</v>
      </c>
      <c r="F14" s="1402" t="str">
        <f t="shared" si="20"/>
        <v>►</v>
      </c>
      <c r="G14" s="1402" t="str">
        <f t="shared" si="21"/>
        <v>►</v>
      </c>
      <c r="H14" s="2687"/>
      <c r="I14" s="2691" t="s">
        <v>2246</v>
      </c>
      <c r="J14" s="2691"/>
      <c r="K14" s="2691"/>
      <c r="L14" s="2691"/>
      <c r="M14" s="2691"/>
      <c r="N14" s="2684"/>
      <c r="O14" s="37"/>
      <c r="P14" s="37"/>
      <c r="Q14" s="37"/>
      <c r="R14" s="46"/>
      <c r="S14" s="2692" t="s">
        <v>16</v>
      </c>
      <c r="T14" s="37"/>
      <c r="U14" s="37"/>
      <c r="V14" s="37"/>
      <c r="W14" s="37"/>
      <c r="X14" s="37"/>
      <c r="Y14" s="2693"/>
      <c r="Z14" s="37"/>
      <c r="AA14" s="3"/>
      <c r="AB14" s="3"/>
      <c r="AC14" s="3"/>
      <c r="AD14" s="16"/>
      <c r="AE14" s="2686"/>
      <c r="AJ14" s="30"/>
      <c r="AK14" s="3"/>
      <c r="AL14" s="40" t="s">
        <v>9</v>
      </c>
      <c r="AM14" s="3"/>
      <c r="AN14" s="30"/>
      <c r="AO14" s="30"/>
      <c r="AP14" s="30"/>
      <c r="AQ14" s="30"/>
      <c r="AR14" s="3"/>
      <c r="AS14" s="2556" t="str">
        <f>"cellule "&amp;ADDRESS(ROW(AU4),COLUMN(AU4),4)&amp;"  format = 0.0 Kg pour"</f>
        <v>cellule AU4  format = 0.0 Kg pour</v>
      </c>
      <c r="AT14" s="2557"/>
      <c r="AU14" s="516"/>
      <c r="AV14" s="16"/>
      <c r="AW14" s="514" t="str">
        <f>"cellule "&amp;ADDRESS(ROW(AY4),COLUMN(AY4),4)&amp;"  format = 0.0 Kg "</f>
        <v xml:space="preserve">cellule AY4  format = 0.0 Kg </v>
      </c>
      <c r="AX14" s="2557"/>
      <c r="AY14" s="2558"/>
      <c r="AZ14" s="3"/>
      <c r="BA14" s="16"/>
      <c r="BB14" s="16"/>
      <c r="BC14" s="16"/>
      <c r="BD14" s="16"/>
      <c r="BE14" s="118"/>
      <c r="BF14" s="118"/>
      <c r="BG14" s="118"/>
      <c r="BH14" s="118"/>
      <c r="BI14" s="118"/>
      <c r="BJ14" s="118"/>
      <c r="BK14" s="118"/>
      <c r="BL14" s="118"/>
      <c r="BM14" s="3"/>
      <c r="BN14" s="4">
        <v>1</v>
      </c>
    </row>
    <row r="15" spans="1:68" ht="15" customHeight="1" x14ac:dyDescent="0.25">
      <c r="A15" s="1401" t="str">
        <f t="shared" si="15"/>
        <v>►</v>
      </c>
      <c r="B15" s="1402" t="str">
        <f t="shared" si="16"/>
        <v>►</v>
      </c>
      <c r="C15" s="1403" t="str">
        <f t="shared" si="17"/>
        <v>►</v>
      </c>
      <c r="D15" s="2475" t="str">
        <f t="shared" si="18"/>
        <v>►</v>
      </c>
      <c r="E15" s="1402" t="str">
        <f t="shared" si="19"/>
        <v>►</v>
      </c>
      <c r="F15" s="1402" t="str">
        <f t="shared" si="20"/>
        <v>►</v>
      </c>
      <c r="G15" s="1402" t="str">
        <f t="shared" si="21"/>
        <v>►</v>
      </c>
      <c r="H15" s="2687"/>
      <c r="I15" s="42" t="s">
        <v>2274</v>
      </c>
      <c r="J15" s="43"/>
      <c r="K15" s="43"/>
      <c r="L15" s="43"/>
      <c r="M15" s="44"/>
      <c r="N15" s="45" t="str">
        <f ca="1">BJ6</f>
        <v>◄ De H à S, pas de colonnes masquées</v>
      </c>
      <c r="P15" s="37"/>
      <c r="Q15" s="37"/>
      <c r="R15" s="46"/>
      <c r="S15" s="2559"/>
      <c r="T15" s="37"/>
      <c r="U15" s="46"/>
      <c r="V15" s="37"/>
      <c r="W15" s="37"/>
      <c r="Y15" s="2560" t="str">
        <f ca="1">BK6</f>
        <v>De T à AD, pas de colonnes masquées ►</v>
      </c>
      <c r="Z15" s="2691" t="s">
        <v>2246</v>
      </c>
      <c r="AA15" s="2691"/>
      <c r="AB15" s="2691"/>
      <c r="AC15" s="2691"/>
      <c r="AD15" s="2691"/>
      <c r="AE15" s="2686"/>
      <c r="AK15" s="3"/>
      <c r="AL15" s="47" t="s">
        <v>15</v>
      </c>
      <c r="AM15" s="3"/>
      <c r="AN15" s="30"/>
      <c r="AO15" s="30"/>
      <c r="AP15" s="30"/>
      <c r="AQ15" s="30"/>
      <c r="AR15" s="3"/>
      <c r="AZ15" s="3"/>
      <c r="BA15" s="16"/>
      <c r="BB15" s="16"/>
      <c r="BC15" s="16"/>
      <c r="BD15" s="16"/>
      <c r="BE15" s="118"/>
      <c r="BF15" s="118"/>
      <c r="BG15" s="118"/>
      <c r="BH15" s="118"/>
      <c r="BI15" s="118"/>
      <c r="BJ15" s="118"/>
      <c r="BK15" s="118"/>
      <c r="BL15" s="118"/>
      <c r="BM15" s="3"/>
      <c r="BN15" s="4">
        <v>1</v>
      </c>
    </row>
    <row r="16" spans="1:68" ht="15" customHeight="1" thickBot="1" x14ac:dyDescent="0.3">
      <c r="A16" s="1401" t="str">
        <f t="shared" si="15"/>
        <v>►</v>
      </c>
      <c r="B16" s="1402" t="str">
        <f t="shared" si="16"/>
        <v>►</v>
      </c>
      <c r="C16" s="1403" t="str">
        <f t="shared" si="17"/>
        <v>►</v>
      </c>
      <c r="D16" s="2475" t="str">
        <f t="shared" si="18"/>
        <v>►</v>
      </c>
      <c r="E16" s="1402" t="str">
        <f t="shared" si="19"/>
        <v>►</v>
      </c>
      <c r="F16" s="1402" t="str">
        <f t="shared" si="20"/>
        <v>►</v>
      </c>
      <c r="G16" s="1402" t="str">
        <f t="shared" si="21"/>
        <v>►</v>
      </c>
      <c r="H16" s="2690"/>
      <c r="I16" s="37"/>
      <c r="J16" s="37"/>
      <c r="K16" s="37"/>
      <c r="L16" s="37"/>
      <c r="M16" s="37"/>
      <c r="N16" s="2685"/>
      <c r="O16" s="37"/>
      <c r="P16" s="37"/>
      <c r="Q16" s="37"/>
      <c r="R16" s="37"/>
      <c r="S16" s="2553"/>
      <c r="T16" s="37"/>
      <c r="U16" s="2553"/>
      <c r="V16" s="37"/>
      <c r="W16" s="37"/>
      <c r="X16" s="37"/>
      <c r="Y16" s="2689"/>
      <c r="Z16" s="116" t="s">
        <v>2272</v>
      </c>
      <c r="AA16" s="2691" t="s">
        <v>2273</v>
      </c>
      <c r="AB16" s="2691"/>
      <c r="AC16" s="2691"/>
      <c r="AD16" s="2561" t="s">
        <v>14</v>
      </c>
      <c r="AE16" s="2686"/>
      <c r="AK16" s="3"/>
      <c r="AL16" s="51" t="s">
        <v>14</v>
      </c>
      <c r="AM16" s="3"/>
      <c r="AN16" s="52" t="s">
        <v>17</v>
      </c>
      <c r="AO16" s="30"/>
      <c r="AP16" s="30"/>
      <c r="AQ16" s="30"/>
      <c r="AR16" s="3"/>
      <c r="AZ16" s="3"/>
      <c r="BA16" s="16"/>
      <c r="BB16" s="16"/>
      <c r="BC16" s="16"/>
      <c r="BD16" s="16"/>
      <c r="BE16" s="118"/>
      <c r="BF16" s="118"/>
      <c r="BG16" s="118"/>
      <c r="BH16" s="118"/>
      <c r="BI16" s="118"/>
      <c r="BJ16" s="118"/>
      <c r="BK16" s="118"/>
      <c r="BL16" s="118"/>
      <c r="BM16" s="3"/>
      <c r="BN16" s="4">
        <v>1</v>
      </c>
    </row>
    <row r="17" spans="1:66" ht="21" customHeight="1" thickTop="1" x14ac:dyDescent="0.25">
      <c r="A17" s="1401" t="str">
        <f t="shared" si="15"/>
        <v>►</v>
      </c>
      <c r="B17" s="1402" t="str">
        <f t="shared" si="16"/>
        <v>►</v>
      </c>
      <c r="C17" s="1403" t="str">
        <f t="shared" si="17"/>
        <v>►</v>
      </c>
      <c r="D17" s="2475" t="str">
        <f t="shared" si="18"/>
        <v>►</v>
      </c>
      <c r="E17" s="1402" t="str">
        <f t="shared" si="19"/>
        <v>►</v>
      </c>
      <c r="F17" s="1402" t="str">
        <f t="shared" si="20"/>
        <v>►</v>
      </c>
      <c r="G17" s="1402" t="str">
        <f t="shared" si="21"/>
        <v>►</v>
      </c>
      <c r="H17" s="54"/>
      <c r="I17" s="55"/>
      <c r="J17" s="56"/>
      <c r="K17" s="56"/>
      <c r="L17" s="57"/>
      <c r="M17" s="58"/>
      <c r="N17" s="2456"/>
      <c r="O17" s="2456"/>
      <c r="P17" s="2445">
        <v>1</v>
      </c>
      <c r="Q17" s="2445"/>
      <c r="R17" s="2446"/>
      <c r="S17" s="2562" t="s">
        <v>1110</v>
      </c>
      <c r="T17" s="2563"/>
      <c r="U17" s="3468" t="s">
        <v>1111</v>
      </c>
      <c r="V17" s="3588" t="s">
        <v>93</v>
      </c>
      <c r="W17" s="3589"/>
      <c r="X17" s="3590" t="s">
        <v>94</v>
      </c>
      <c r="Y17" s="3474" t="s">
        <v>95</v>
      </c>
      <c r="Z17" s="3474" t="s">
        <v>106</v>
      </c>
      <c r="AA17" s="3179" t="s">
        <v>1112</v>
      </c>
      <c r="AB17" s="3177" t="s">
        <v>1113</v>
      </c>
      <c r="AC17" s="3179" t="s">
        <v>1114</v>
      </c>
      <c r="AD17" s="3478" t="s">
        <v>1115</v>
      </c>
      <c r="AE17" s="2564"/>
      <c r="AF17" s="3584" t="s">
        <v>1116</v>
      </c>
      <c r="AG17" s="3586" t="s">
        <v>96</v>
      </c>
      <c r="AH17" s="3445" t="s">
        <v>8</v>
      </c>
      <c r="AI17" s="3446"/>
      <c r="AJ17" s="3447"/>
      <c r="AL17" s="54">
        <f t="shared" ref="AL17:AL80" si="22">H17</f>
        <v>0</v>
      </c>
      <c r="AM17" s="3"/>
      <c r="AN17" s="63" t="s">
        <v>26</v>
      </c>
      <c r="AO17" s="64"/>
      <c r="AP17" s="64"/>
      <c r="AQ17" s="65"/>
      <c r="AS17" s="3573" t="s">
        <v>2080</v>
      </c>
      <c r="AT17" s="3574"/>
      <c r="AU17" s="3574"/>
      <c r="AV17" s="3574"/>
      <c r="AW17" s="3574"/>
      <c r="AX17" s="3574"/>
      <c r="AY17" s="3575"/>
      <c r="BA17" s="3126" t="s">
        <v>1083</v>
      </c>
      <c r="BB17" s="3127"/>
      <c r="BC17" s="3127"/>
      <c r="BD17" s="3128"/>
      <c r="BF17" s="3114" t="s">
        <v>2247</v>
      </c>
      <c r="BG17" s="3115"/>
      <c r="BH17" s="3115"/>
      <c r="BI17" s="3115"/>
      <c r="BJ17" s="3115"/>
      <c r="BK17" s="3115"/>
      <c r="BL17" s="3116"/>
      <c r="BN17" s="4">
        <v>1</v>
      </c>
    </row>
    <row r="18" spans="1:66" ht="21" customHeight="1" thickBot="1" x14ac:dyDescent="0.3">
      <c r="A18" s="1401" t="str">
        <f t="shared" si="15"/>
        <v>►</v>
      </c>
      <c r="B18" s="1402" t="str">
        <f t="shared" si="16"/>
        <v>►</v>
      </c>
      <c r="C18" s="1403" t="str">
        <f t="shared" si="17"/>
        <v>►</v>
      </c>
      <c r="D18" s="2475" t="str">
        <f t="shared" si="18"/>
        <v>►</v>
      </c>
      <c r="E18" s="1402" t="str">
        <f t="shared" si="19"/>
        <v>►</v>
      </c>
      <c r="F18" s="1402" t="str">
        <f t="shared" si="20"/>
        <v>►</v>
      </c>
      <c r="G18" s="1402" t="str">
        <f t="shared" si="21"/>
        <v>►</v>
      </c>
      <c r="H18" s="66"/>
      <c r="I18" s="67"/>
      <c r="J18" s="68"/>
      <c r="K18" s="68"/>
      <c r="L18" s="69"/>
      <c r="M18" s="70"/>
      <c r="N18" s="2457"/>
      <c r="O18" s="2457"/>
      <c r="P18" s="2447"/>
      <c r="Q18" s="2447"/>
      <c r="R18" s="2448"/>
      <c r="S18" s="2565" t="s">
        <v>103</v>
      </c>
      <c r="T18" s="2566" t="s">
        <v>104</v>
      </c>
      <c r="U18" s="3147"/>
      <c r="V18" s="3471"/>
      <c r="W18" s="3472"/>
      <c r="X18" s="3473"/>
      <c r="Y18" s="3475"/>
      <c r="Z18" s="3475"/>
      <c r="AA18" s="3180"/>
      <c r="AB18" s="3178"/>
      <c r="AC18" s="3180"/>
      <c r="AD18" s="3479"/>
      <c r="AE18" s="2564"/>
      <c r="AF18" s="3585"/>
      <c r="AG18" s="3587"/>
      <c r="AH18" s="2491" t="s">
        <v>1092</v>
      </c>
      <c r="AJ18" s="401"/>
      <c r="AL18" s="66">
        <f t="shared" si="22"/>
        <v>0</v>
      </c>
      <c r="AM18" s="3"/>
      <c r="AN18" s="75" t="s">
        <v>32</v>
      </c>
      <c r="AO18" s="76"/>
      <c r="AP18" s="76"/>
      <c r="AQ18" s="76"/>
      <c r="AS18" s="3252"/>
      <c r="AT18" s="3248"/>
      <c r="AU18" s="3248"/>
      <c r="AV18" s="3248"/>
      <c r="AW18" s="3248"/>
      <c r="AX18" s="3248"/>
      <c r="AY18" s="3253"/>
      <c r="BA18" s="3129"/>
      <c r="BB18" s="3130"/>
      <c r="BC18" s="3130"/>
      <c r="BD18" s="3131"/>
      <c r="BF18" s="3117"/>
      <c r="BG18" s="3118"/>
      <c r="BH18" s="3118"/>
      <c r="BI18" s="3118"/>
      <c r="BJ18" s="3118"/>
      <c r="BK18" s="3118"/>
      <c r="BL18" s="3119"/>
      <c r="BN18" s="4">
        <v>1</v>
      </c>
    </row>
    <row r="19" spans="1:66" ht="21" customHeight="1" thickTop="1" x14ac:dyDescent="0.25">
      <c r="A19" s="1401" t="str">
        <f t="shared" si="15"/>
        <v>►</v>
      </c>
      <c r="B19" s="1402" t="str">
        <f t="shared" si="16"/>
        <v>►</v>
      </c>
      <c r="C19" s="1403" t="str">
        <f t="shared" si="17"/>
        <v>►</v>
      </c>
      <c r="D19" s="2475" t="str">
        <f t="shared" si="18"/>
        <v>►</v>
      </c>
      <c r="E19" s="1402" t="str">
        <f t="shared" si="19"/>
        <v>►</v>
      </c>
      <c r="F19" s="1402" t="str">
        <f t="shared" si="20"/>
        <v>►</v>
      </c>
      <c r="G19" s="1402" t="str">
        <f t="shared" si="21"/>
        <v>►</v>
      </c>
      <c r="H19" s="66"/>
      <c r="I19" s="77"/>
      <c r="J19" s="78"/>
      <c r="K19" s="79"/>
      <c r="L19" s="80"/>
      <c r="M19" s="81"/>
      <c r="N19" s="82"/>
      <c r="O19" s="83"/>
      <c r="P19" s="84"/>
      <c r="Q19" s="16"/>
      <c r="R19" s="85"/>
      <c r="S19" s="2567">
        <f>IFERROR(IF(AND(ISNUMBER(U19),I19&gt;0),I19,0),0)</f>
        <v>0</v>
      </c>
      <c r="T19" s="2443">
        <f>IFERROR(IF(AND(ISNUMBER(S19),U19&gt;0),J19,0),0)</f>
        <v>0</v>
      </c>
      <c r="U19" s="2442"/>
      <c r="V19" s="2568">
        <f t="shared" ref="V19:V26" si="23">IF(ISBLANK(U19) + (U19=0), 0, IFERROR(AG19*AF19*Q19, 0))</f>
        <v>0</v>
      </c>
      <c r="W19" s="185" t="str">
        <f>IF(OR(V19=0, ISBLANK(P19)), "", TEXT(ROUND(V19/INDEX(AI21:AI83, MATCH(P19, AH21:AH83, 0)), 0),"# ##0") &amp; " " &amp; P19)</f>
        <v/>
      </c>
      <c r="X19" s="2569">
        <f t="shared" ref="X19:X26" si="24">IFERROR(IF(U19&gt;0, L19*AF19*Q19, 0), 0)</f>
        <v>0</v>
      </c>
      <c r="Y19" s="1435">
        <f t="shared" ref="Y19:Y26" si="25">IFERROR(IF(U19&gt;0,M19,0),0)</f>
        <v>0</v>
      </c>
      <c r="Z19" s="1435" t="str">
        <f t="shared" ref="Z19:Z26" si="26">IF(U19&gt;0,R19,"")</f>
        <v/>
      </c>
      <c r="AA19" s="2570"/>
      <c r="AB19" s="2568">
        <f t="shared" ref="AB19:AB82" si="27">IF(ISBLANK(AA19), V19, V19*(1-AA19/100))</f>
        <v>0</v>
      </c>
      <c r="AC19" s="2571">
        <v>1</v>
      </c>
      <c r="AD19" s="2572">
        <f t="shared" ref="AD19:AD26" si="28">IF(OR(ISBLANK(AC19), ISTEXT(L19)), "", IF(V19=0, X19*AC19, V19*AC19))</f>
        <v>0</v>
      </c>
      <c r="AE19" s="2564"/>
      <c r="AF19" s="2573">
        <f t="shared" ref="AF19:AF82" si="29">IFERROR(IF(ISNUMBER(U19)*ISNUMBER(S19),U19/S19,0),0)</f>
        <v>0</v>
      </c>
      <c r="AG19" s="2574">
        <f>IF(AND(U19&lt;&gt;"", ISNUMBER(S19)), IFERROR(INDEX(AI21:AI91, MATCH(P19, AH21:AH91, 0)) * O19 * IF(ISBLANK(L19), 1, L19), 0), 0)</f>
        <v>0</v>
      </c>
      <c r="AH19" s="2575" t="s">
        <v>1095</v>
      </c>
      <c r="AJ19" s="2576" t="s">
        <v>1096</v>
      </c>
      <c r="AL19" s="66">
        <f t="shared" si="22"/>
        <v>0</v>
      </c>
      <c r="AM19" s="3"/>
      <c r="AN19" s="76"/>
      <c r="AO19" s="64"/>
      <c r="AP19" s="64"/>
      <c r="AQ19" s="65"/>
      <c r="AS19" s="3252" t="s">
        <v>2084</v>
      </c>
      <c r="AT19" s="3248"/>
      <c r="AU19" s="3248"/>
      <c r="AV19" s="3248"/>
      <c r="AW19" s="3248"/>
      <c r="AX19" s="3248"/>
      <c r="AY19" s="3253"/>
      <c r="BA19" s="3129" t="s">
        <v>2248</v>
      </c>
      <c r="BB19" s="3130"/>
      <c r="BC19" s="3130"/>
      <c r="BD19" s="3131"/>
      <c r="BF19" s="3117"/>
      <c r="BG19" s="3118"/>
      <c r="BH19" s="3118"/>
      <c r="BI19" s="3118"/>
      <c r="BJ19" s="3118"/>
      <c r="BK19" s="3118"/>
      <c r="BL19" s="3119"/>
      <c r="BN19" s="4">
        <v>1</v>
      </c>
    </row>
    <row r="20" spans="1:66" ht="21" customHeight="1" thickBot="1" x14ac:dyDescent="0.3">
      <c r="A20" s="1401" t="str">
        <f t="shared" si="15"/>
        <v>►</v>
      </c>
      <c r="B20" s="1402" t="str">
        <f t="shared" si="16"/>
        <v>►</v>
      </c>
      <c r="C20" s="1403" t="str">
        <f t="shared" si="17"/>
        <v>►</v>
      </c>
      <c r="D20" s="2475" t="str">
        <f t="shared" si="18"/>
        <v>►</v>
      </c>
      <c r="E20" s="1402" t="str">
        <f t="shared" si="19"/>
        <v>►</v>
      </c>
      <c r="F20" s="1402" t="str">
        <f t="shared" si="20"/>
        <v>►</v>
      </c>
      <c r="G20" s="1402" t="str">
        <f t="shared" si="21"/>
        <v>►</v>
      </c>
      <c r="H20" s="66"/>
      <c r="I20" s="91"/>
      <c r="J20" s="91"/>
      <c r="K20" s="91"/>
      <c r="L20" s="92"/>
      <c r="M20" s="93"/>
      <c r="N20" s="93"/>
      <c r="O20" s="94"/>
      <c r="P20" s="2297"/>
      <c r="Q20" s="2297"/>
      <c r="R20" s="2449"/>
      <c r="S20" s="2567">
        <f>IFERROR(IF(AND(ISNUMBER(U20),I20&gt;0),I20,0),0)</f>
        <v>0</v>
      </c>
      <c r="T20" s="2443">
        <f>IFERROR(IF(AND(ISNUMBER(S20),U20&gt;0),J20,0),0)</f>
        <v>0</v>
      </c>
      <c r="U20" s="2442"/>
      <c r="V20" s="2577">
        <f t="shared" si="23"/>
        <v>0</v>
      </c>
      <c r="W20" s="2578" t="str">
        <f>IF(OR(V20=0, ISBLANK(P20)), "", TEXT(ROUND(V20/INDEX(AI21:AI83, MATCH(P20, AH21:AH83, 0)), 0),"# ##0") &amp; " " &amp; P20)</f>
        <v/>
      </c>
      <c r="X20" s="2579">
        <f t="shared" si="24"/>
        <v>0</v>
      </c>
      <c r="Y20" s="2580">
        <f t="shared" si="25"/>
        <v>0</v>
      </c>
      <c r="Z20" s="2580" t="str">
        <f t="shared" si="26"/>
        <v/>
      </c>
      <c r="AA20" s="2581"/>
      <c r="AB20" s="2582">
        <f t="shared" si="27"/>
        <v>0</v>
      </c>
      <c r="AC20" s="2583">
        <v>1</v>
      </c>
      <c r="AD20" s="2584">
        <f t="shared" si="28"/>
        <v>0</v>
      </c>
      <c r="AE20" s="2564"/>
      <c r="AF20" s="2573">
        <f t="shared" si="29"/>
        <v>0</v>
      </c>
      <c r="AG20" s="2574">
        <f>IF(AND(U20&lt;&gt;"", ISNUMBER(S20)), IFERROR(INDEX(AI21:AI91, MATCH(P20, AH21:AH91, 0)) * O20 * IF(ISBLANK(L20), 1, L20), 0), 0)</f>
        <v>0</v>
      </c>
      <c r="AH20" s="2585" t="str">
        <f>SUBSTITUTE(ADDRESS(1,COLUMN(),4),"1","")</f>
        <v>AH</v>
      </c>
      <c r="AI20" s="2586" t="str">
        <f>SUBSTITUTE(ADDRESS(1,COLUMN(),4),"1","")</f>
        <v>AI</v>
      </c>
      <c r="AJ20" s="2576" t="s">
        <v>1098</v>
      </c>
      <c r="AL20" s="66">
        <f t="shared" si="22"/>
        <v>0</v>
      </c>
      <c r="AM20" s="3"/>
      <c r="AN20" s="75" t="s">
        <v>45</v>
      </c>
      <c r="AO20" s="76"/>
      <c r="AP20" s="76"/>
      <c r="AQ20" s="76"/>
      <c r="AS20" s="3252"/>
      <c r="AT20" s="3248"/>
      <c r="AU20" s="3248"/>
      <c r="AV20" s="3248"/>
      <c r="AW20" s="3248"/>
      <c r="AX20" s="3248"/>
      <c r="AY20" s="3253"/>
      <c r="BA20" s="3129"/>
      <c r="BB20" s="3130"/>
      <c r="BC20" s="3130"/>
      <c r="BD20" s="3131"/>
      <c r="BF20" s="2587" t="s">
        <v>713</v>
      </c>
      <c r="BG20" s="108"/>
      <c r="BH20" s="108"/>
      <c r="BI20" s="108"/>
      <c r="BJ20" s="108"/>
      <c r="BK20" s="108"/>
      <c r="BL20" s="109"/>
      <c r="BN20" s="4">
        <v>1</v>
      </c>
    </row>
    <row r="21" spans="1:66" ht="21" customHeight="1" x14ac:dyDescent="0.25">
      <c r="A21" s="1401" t="str">
        <f t="shared" si="15"/>
        <v>►</v>
      </c>
      <c r="B21" s="1402" t="str">
        <f t="shared" si="16"/>
        <v>►</v>
      </c>
      <c r="C21" s="1403" t="str">
        <f t="shared" si="17"/>
        <v>►</v>
      </c>
      <c r="D21" s="2475" t="str">
        <f t="shared" si="18"/>
        <v>►</v>
      </c>
      <c r="E21" s="1402" t="str">
        <f t="shared" si="19"/>
        <v>►</v>
      </c>
      <c r="F21" s="1402" t="str">
        <f t="shared" si="20"/>
        <v>►</v>
      </c>
      <c r="G21" s="1402" t="str">
        <f t="shared" si="21"/>
        <v>►</v>
      </c>
      <c r="H21" s="66"/>
      <c r="I21" s="91"/>
      <c r="J21" s="91"/>
      <c r="K21" s="91"/>
      <c r="L21" s="110"/>
      <c r="M21" s="111"/>
      <c r="N21" s="92"/>
      <c r="O21" s="2588" t="s">
        <v>2249</v>
      </c>
      <c r="P21" s="2297"/>
      <c r="Q21" s="2297"/>
      <c r="R21" s="2449"/>
      <c r="S21" s="2567">
        <f>IFERROR(IF(AND(ISNUMBER(U21),I21&gt;0),I21,0),0)</f>
        <v>0</v>
      </c>
      <c r="T21" s="2443">
        <f>IFERROR(IF(AND(ISNUMBER(S21),U21&gt;0),J21,0),0)</f>
        <v>0</v>
      </c>
      <c r="U21" s="2442"/>
      <c r="V21" s="2589">
        <f t="shared" si="23"/>
        <v>0</v>
      </c>
      <c r="W21" s="2590" t="str">
        <f>IF(OR(V21=0, ISBLANK(P21)), "", TEXT(ROUND(V21/INDEX(AI21:AI83, MATCH(P21, AH21:AH83, 0)), 0),"# ##0") &amp; " " &amp; P21)</f>
        <v/>
      </c>
      <c r="X21" s="2591">
        <f t="shared" si="24"/>
        <v>0</v>
      </c>
      <c r="Y21" s="2592">
        <f t="shared" si="25"/>
        <v>0</v>
      </c>
      <c r="Z21" s="2592" t="str">
        <f t="shared" si="26"/>
        <v/>
      </c>
      <c r="AA21" s="2581"/>
      <c r="AB21" s="2593">
        <f t="shared" si="27"/>
        <v>0</v>
      </c>
      <c r="AC21" s="2583">
        <v>1</v>
      </c>
      <c r="AD21" s="2594">
        <f t="shared" si="28"/>
        <v>0</v>
      </c>
      <c r="AE21" s="2564"/>
      <c r="AF21" s="2573">
        <f t="shared" si="29"/>
        <v>0</v>
      </c>
      <c r="AG21" s="2574">
        <f>IF(AND(U21&lt;&gt;"", ISNUMBER(S21)), IFERROR(INDEX(AI21:AI91, MATCH(P21, AH21:AH91, 0)) * O21 * IF(ISBLANK(L21), 1, L21), 0), 0)</f>
        <v>0</v>
      </c>
      <c r="AH21" s="2595" t="s">
        <v>22</v>
      </c>
      <c r="AI21" s="59">
        <v>0</v>
      </c>
      <c r="AJ21" s="2596" t="s">
        <v>23</v>
      </c>
      <c r="AL21" s="66">
        <f t="shared" si="22"/>
        <v>0</v>
      </c>
      <c r="AM21" s="3"/>
      <c r="AN21" s="76"/>
      <c r="AO21" s="64"/>
      <c r="AP21" s="64"/>
      <c r="AQ21" s="65"/>
      <c r="AS21" s="2597"/>
      <c r="AT21" s="3281" t="s">
        <v>2086</v>
      </c>
      <c r="AU21" s="3281"/>
      <c r="AV21" s="3281"/>
      <c r="AW21" s="3281"/>
      <c r="AX21" s="3281"/>
      <c r="AY21" s="3581"/>
      <c r="BA21" s="3129"/>
      <c r="BB21" s="3130"/>
      <c r="BC21" s="3130"/>
      <c r="BD21" s="3131"/>
      <c r="BF21" s="107"/>
      <c r="BG21" s="120" t="s">
        <v>50</v>
      </c>
      <c r="BH21" s="108"/>
      <c r="BI21" s="108"/>
      <c r="BJ21" s="108"/>
      <c r="BK21" s="108"/>
      <c r="BL21" s="109"/>
      <c r="BN21" s="4">
        <v>1</v>
      </c>
    </row>
    <row r="22" spans="1:66" ht="21" customHeight="1" x14ac:dyDescent="0.25">
      <c r="A22" s="1401" t="str">
        <f t="shared" si="15"/>
        <v>►</v>
      </c>
      <c r="B22" s="1402" t="str">
        <f t="shared" si="16"/>
        <v>►</v>
      </c>
      <c r="C22" s="1403" t="str">
        <f t="shared" si="17"/>
        <v>►</v>
      </c>
      <c r="D22" s="2475" t="str">
        <f t="shared" si="18"/>
        <v>►</v>
      </c>
      <c r="E22" s="1402" t="str">
        <f t="shared" si="19"/>
        <v>►</v>
      </c>
      <c r="F22" s="1402" t="str">
        <f t="shared" si="20"/>
        <v>►</v>
      </c>
      <c r="G22" s="1402" t="str">
        <f t="shared" si="21"/>
        <v>►</v>
      </c>
      <c r="H22" s="66"/>
      <c r="I22" s="121"/>
      <c r="J22" s="121"/>
      <c r="K22" s="121"/>
      <c r="L22" s="122"/>
      <c r="M22" s="123"/>
      <c r="N22" s="123"/>
      <c r="O22" s="123"/>
      <c r="P22" s="123"/>
      <c r="Q22" s="123"/>
      <c r="R22" s="124"/>
      <c r="S22" s="2567"/>
      <c r="T22" s="2443"/>
      <c r="U22" s="2442"/>
      <c r="V22" s="2577">
        <f t="shared" si="23"/>
        <v>0</v>
      </c>
      <c r="W22" s="2578" t="str">
        <f>IF(OR(V22=0, ISBLANK(P22)), "", TEXT(ROUND(V22/INDEX(AI21:AI83, MATCH(P22, AH21:AH83, 0)), 0),"# ##0") &amp; " " &amp; P22)</f>
        <v/>
      </c>
      <c r="X22" s="2579">
        <f t="shared" si="24"/>
        <v>0</v>
      </c>
      <c r="Y22" s="2580">
        <f t="shared" si="25"/>
        <v>0</v>
      </c>
      <c r="Z22" s="2580" t="str">
        <f t="shared" si="26"/>
        <v/>
      </c>
      <c r="AA22" s="2581"/>
      <c r="AB22" s="2582">
        <f t="shared" si="27"/>
        <v>0</v>
      </c>
      <c r="AC22" s="2583">
        <v>1</v>
      </c>
      <c r="AD22" s="2584">
        <f t="shared" si="28"/>
        <v>0</v>
      </c>
      <c r="AE22" s="2564"/>
      <c r="AF22" s="2573">
        <f t="shared" si="29"/>
        <v>0</v>
      </c>
      <c r="AG22" s="2574">
        <f>IF(AND(U22&lt;&gt;"", ISNUMBER(S22)), IFERROR(INDEX(AI21:AI91, MATCH(P22, AH21:AH91, 0)) * O22 * IF(ISBLANK(L22), 1, L22), 0), 0)</f>
        <v>0</v>
      </c>
      <c r="AH22" s="2598" t="s">
        <v>30</v>
      </c>
      <c r="AI22" s="71">
        <v>0</v>
      </c>
      <c r="AJ22" s="2599" t="s">
        <v>31</v>
      </c>
      <c r="AL22" s="66">
        <f t="shared" si="22"/>
        <v>0</v>
      </c>
      <c r="AM22" s="3"/>
      <c r="AN22" s="75" t="s">
        <v>52</v>
      </c>
      <c r="AO22" s="76"/>
      <c r="AP22" s="76"/>
      <c r="AQ22" s="76"/>
      <c r="AS22" s="2600"/>
      <c r="AT22" s="2242"/>
      <c r="AU22" s="2242"/>
      <c r="AV22" s="2242"/>
      <c r="AW22" s="2242"/>
      <c r="AX22" s="730"/>
      <c r="AY22" s="2601"/>
      <c r="BA22" s="117"/>
      <c r="BB22" s="118"/>
      <c r="BC22" s="118"/>
      <c r="BD22" s="119"/>
      <c r="BF22" s="107"/>
      <c r="BG22" s="128" t="s">
        <v>54</v>
      </c>
      <c r="BH22" s="108"/>
      <c r="BI22" s="108"/>
      <c r="BJ22" s="108"/>
      <c r="BK22" s="108"/>
      <c r="BL22" s="109"/>
      <c r="BN22" s="4">
        <v>1</v>
      </c>
    </row>
    <row r="23" spans="1:66" s="48" customFormat="1" ht="21" customHeight="1" x14ac:dyDescent="0.25">
      <c r="A23" s="1401" t="str">
        <f t="shared" si="15"/>
        <v>►</v>
      </c>
      <c r="B23" s="1402" t="str">
        <f t="shared" si="16"/>
        <v>►</v>
      </c>
      <c r="C23" s="1403" t="str">
        <f t="shared" si="17"/>
        <v>►</v>
      </c>
      <c r="D23" s="2475" t="str">
        <f t="shared" si="18"/>
        <v>►</v>
      </c>
      <c r="E23" s="1402" t="str">
        <f t="shared" si="19"/>
        <v>►</v>
      </c>
      <c r="F23" s="1402" t="str">
        <f t="shared" si="20"/>
        <v>►</v>
      </c>
      <c r="G23" s="1402" t="str">
        <f t="shared" si="21"/>
        <v>►</v>
      </c>
      <c r="H23" s="129"/>
      <c r="I23" s="130"/>
      <c r="J23" s="130"/>
      <c r="K23" s="130"/>
      <c r="L23" s="131"/>
      <c r="M23" s="132"/>
      <c r="N23" s="2458"/>
      <c r="O23" s="2458"/>
      <c r="P23" s="2458"/>
      <c r="Q23" s="133"/>
      <c r="R23" s="134"/>
      <c r="S23" s="2567"/>
      <c r="T23" s="2443"/>
      <c r="U23" s="2442"/>
      <c r="V23" s="2589">
        <f t="shared" si="23"/>
        <v>0</v>
      </c>
      <c r="W23" s="2590" t="str">
        <f>IF(OR(V23=0, ISBLANK(P23)), "", TEXT(ROUND(V23/INDEX(AI21:AI83, MATCH(P23, AH21:AH83, 0)), 0),"# ##0") &amp; " " &amp; P23)</f>
        <v/>
      </c>
      <c r="X23" s="2591">
        <f t="shared" si="24"/>
        <v>0</v>
      </c>
      <c r="Y23" s="2592">
        <f t="shared" si="25"/>
        <v>0</v>
      </c>
      <c r="Z23" s="2592" t="str">
        <f t="shared" si="26"/>
        <v/>
      </c>
      <c r="AA23" s="2581"/>
      <c r="AB23" s="2593">
        <f t="shared" si="27"/>
        <v>0</v>
      </c>
      <c r="AC23" s="2583">
        <v>1</v>
      </c>
      <c r="AD23" s="2594">
        <f t="shared" si="28"/>
        <v>0</v>
      </c>
      <c r="AE23" s="2564"/>
      <c r="AF23" s="2573">
        <f t="shared" si="29"/>
        <v>0</v>
      </c>
      <c r="AG23" s="2574">
        <f>IF(AND(U23&lt;&gt;"", ISNUMBER(S23)), IFERROR(INDEX(AI21:AI91, MATCH(P23, AH21:AH91, 0)) * O23 * IF(ISBLANK(L23), 1, L23), 0), 0)</f>
        <v>0</v>
      </c>
      <c r="AH23" s="2598" t="s">
        <v>36</v>
      </c>
      <c r="AI23" s="71">
        <v>0</v>
      </c>
      <c r="AJ23" s="2599" t="s">
        <v>37</v>
      </c>
      <c r="AL23" s="129">
        <f t="shared" si="22"/>
        <v>0</v>
      </c>
      <c r="AM23" s="3"/>
      <c r="AN23" s="76"/>
      <c r="AO23" s="76"/>
      <c r="AP23" s="76"/>
      <c r="AQ23" s="76"/>
      <c r="AS23" s="2600"/>
      <c r="AT23" s="2242"/>
      <c r="AU23" s="2242"/>
      <c r="AV23" s="2242"/>
      <c r="AW23" s="2242"/>
      <c r="AX23" s="730"/>
      <c r="AY23" s="2601"/>
      <c r="BA23" s="2476" t="s">
        <v>2204</v>
      </c>
      <c r="BB23" s="103"/>
      <c r="BC23" s="104"/>
      <c r="BD23" s="105"/>
      <c r="BF23" s="107"/>
      <c r="BG23" s="128" t="s">
        <v>60</v>
      </c>
      <c r="BH23" s="108"/>
      <c r="BI23" s="108"/>
      <c r="BJ23" s="108"/>
      <c r="BK23" s="108"/>
      <c r="BL23" s="109"/>
      <c r="BN23" s="4">
        <v>1</v>
      </c>
    </row>
    <row r="24" spans="1:66" s="48" customFormat="1" ht="21" customHeight="1" x14ac:dyDescent="0.25">
      <c r="A24" s="1401" t="str">
        <f t="shared" si="15"/>
        <v>►</v>
      </c>
      <c r="B24" s="1402" t="str">
        <f t="shared" si="16"/>
        <v>►</v>
      </c>
      <c r="C24" s="1403" t="str">
        <f t="shared" si="17"/>
        <v>►</v>
      </c>
      <c r="D24" s="2475" t="str">
        <f t="shared" si="18"/>
        <v>►</v>
      </c>
      <c r="E24" s="1402" t="str">
        <f t="shared" si="19"/>
        <v>►</v>
      </c>
      <c r="F24" s="1402" t="str">
        <f t="shared" si="20"/>
        <v>►</v>
      </c>
      <c r="G24" s="1402" t="str">
        <f t="shared" si="21"/>
        <v>►</v>
      </c>
      <c r="H24" s="138"/>
      <c r="I24" s="139"/>
      <c r="J24" s="140"/>
      <c r="K24" s="140"/>
      <c r="L24" s="141"/>
      <c r="M24" s="141"/>
      <c r="N24" s="141"/>
      <c r="O24" s="141"/>
      <c r="P24" s="141"/>
      <c r="Q24" s="142"/>
      <c r="R24" s="143"/>
      <c r="S24" s="2567"/>
      <c r="T24" s="2443"/>
      <c r="U24" s="2442"/>
      <c r="V24" s="2577">
        <f t="shared" si="23"/>
        <v>0</v>
      </c>
      <c r="W24" s="2578" t="str">
        <f>IF(OR(V24=0, ISBLANK(P24)), "", TEXT(ROUND(V24/INDEX(AI21:AI83, MATCH(P24, AH21:AH83, 0)), 0),"# ##0") &amp; " " &amp; P24)</f>
        <v/>
      </c>
      <c r="X24" s="2579">
        <f t="shared" si="24"/>
        <v>0</v>
      </c>
      <c r="Y24" s="2580">
        <f t="shared" si="25"/>
        <v>0</v>
      </c>
      <c r="Z24" s="2580" t="str">
        <f t="shared" si="26"/>
        <v/>
      </c>
      <c r="AA24" s="2581"/>
      <c r="AB24" s="2582">
        <f t="shared" si="27"/>
        <v>0</v>
      </c>
      <c r="AC24" s="2583">
        <v>1</v>
      </c>
      <c r="AD24" s="2584">
        <f t="shared" si="28"/>
        <v>0</v>
      </c>
      <c r="AE24" s="2564"/>
      <c r="AF24" s="2573">
        <f t="shared" si="29"/>
        <v>0</v>
      </c>
      <c r="AG24" s="2574">
        <f>IF(AND(U24&lt;&gt;"", ISNUMBER(S24)), IFERROR(INDEX(AI21:AI91, MATCH(P24, AH21:AH91, 0)) * O24 * IF(ISBLANK(L24), 1, L24), 0), 0)</f>
        <v>0</v>
      </c>
      <c r="AH24" s="278" t="s">
        <v>41</v>
      </c>
      <c r="AI24" s="95">
        <f t="shared" ref="AI24:AI87" si="30">AJ24 / 1000</f>
        <v>1E-3</v>
      </c>
      <c r="AJ24" s="2602">
        <v>1</v>
      </c>
      <c r="AL24" s="138">
        <f t="shared" si="22"/>
        <v>0</v>
      </c>
      <c r="AM24" s="3"/>
      <c r="AN24" s="146" t="s">
        <v>83</v>
      </c>
      <c r="AO24" s="147"/>
      <c r="AP24" s="147"/>
      <c r="AQ24" s="147"/>
      <c r="AS24" s="2600"/>
      <c r="AT24" s="2242"/>
      <c r="AU24" s="2242"/>
      <c r="AV24" s="2242"/>
      <c r="AW24" s="2242"/>
      <c r="AX24" s="730"/>
      <c r="AY24" s="2601"/>
      <c r="BA24" s="117"/>
      <c r="BB24" s="118"/>
      <c r="BC24" s="118"/>
      <c r="BD24" s="119"/>
      <c r="BF24" s="107"/>
      <c r="BG24" s="128" t="s">
        <v>85</v>
      </c>
      <c r="BH24" s="108"/>
      <c r="BI24" s="108"/>
      <c r="BJ24" s="108"/>
      <c r="BK24" s="108"/>
      <c r="BL24" s="109"/>
      <c r="BN24" s="4">
        <v>1</v>
      </c>
    </row>
    <row r="25" spans="1:66" s="48" customFormat="1" ht="21" customHeight="1" x14ac:dyDescent="0.25">
      <c r="A25" s="1401" t="str">
        <f t="shared" si="15"/>
        <v>►</v>
      </c>
      <c r="B25" s="1402" t="str">
        <f t="shared" si="16"/>
        <v>►</v>
      </c>
      <c r="C25" s="1403" t="str">
        <f t="shared" si="17"/>
        <v>►</v>
      </c>
      <c r="D25" s="2475" t="str">
        <f t="shared" si="18"/>
        <v>►</v>
      </c>
      <c r="E25" s="1402" t="str">
        <f t="shared" si="19"/>
        <v>►</v>
      </c>
      <c r="F25" s="1402" t="str">
        <f t="shared" si="20"/>
        <v>►</v>
      </c>
      <c r="G25" s="1402" t="str">
        <f t="shared" si="21"/>
        <v>►</v>
      </c>
      <c r="H25" s="66"/>
      <c r="I25" s="149"/>
      <c r="J25" s="91"/>
      <c r="K25" s="91"/>
      <c r="L25" s="150"/>
      <c r="M25" s="151"/>
      <c r="N25" s="152"/>
      <c r="O25" s="2603"/>
      <c r="P25" s="2604"/>
      <c r="Q25" s="2605"/>
      <c r="R25" s="153"/>
      <c r="S25" s="2567"/>
      <c r="T25" s="2443"/>
      <c r="U25" s="2442"/>
      <c r="V25" s="2589">
        <f t="shared" si="23"/>
        <v>0</v>
      </c>
      <c r="W25" s="2590" t="str">
        <f>IF(OR(V25=0, ISBLANK(P25)), "", TEXT(ROUND(V25/INDEX(AI21:AI83, MATCH(P25, AH21:AH83, 0)), 0),"# ##0") &amp; " " &amp; P25)</f>
        <v/>
      </c>
      <c r="X25" s="2591">
        <f t="shared" si="24"/>
        <v>0</v>
      </c>
      <c r="Y25" s="2592">
        <f t="shared" si="25"/>
        <v>0</v>
      </c>
      <c r="Z25" s="2592" t="str">
        <f t="shared" si="26"/>
        <v/>
      </c>
      <c r="AA25" s="2581"/>
      <c r="AB25" s="2593">
        <f t="shared" si="27"/>
        <v>0</v>
      </c>
      <c r="AC25" s="2583">
        <v>1</v>
      </c>
      <c r="AD25" s="2594">
        <f t="shared" si="28"/>
        <v>0</v>
      </c>
      <c r="AE25" s="2564"/>
      <c r="AF25" s="2573">
        <f t="shared" si="29"/>
        <v>0</v>
      </c>
      <c r="AG25" s="2574">
        <f>IF(AND(U25&lt;&gt;"", ISNUMBER(S25)), IFERROR(INDEX(AI21:AI91, MATCH(P25, AH21:AH91, 0)) * O25 * IF(ISBLANK(L25), 1, L25), 0), 0)</f>
        <v>0</v>
      </c>
      <c r="AH25" s="285" t="s">
        <v>47</v>
      </c>
      <c r="AI25" s="95">
        <f t="shared" si="30"/>
        <v>1</v>
      </c>
      <c r="AJ25" s="2602">
        <v>1000</v>
      </c>
      <c r="AL25" s="66">
        <f t="shared" si="22"/>
        <v>0</v>
      </c>
      <c r="AM25" s="3"/>
      <c r="AN25" s="146" t="s">
        <v>101</v>
      </c>
      <c r="AO25" s="64"/>
      <c r="AP25" s="147"/>
      <c r="AQ25" s="147"/>
      <c r="AS25" s="2600"/>
      <c r="AT25" s="2242"/>
      <c r="AU25" s="2242"/>
      <c r="AV25" s="2242"/>
      <c r="AW25" s="2242"/>
      <c r="AX25" s="730"/>
      <c r="AY25" s="2601"/>
      <c r="BA25" s="2477" t="s">
        <v>2205</v>
      </c>
      <c r="BB25" s="2478"/>
      <c r="BC25" s="2478"/>
      <c r="BD25" s="2479"/>
      <c r="BF25" s="107"/>
      <c r="BG25" s="128" t="s">
        <v>102</v>
      </c>
      <c r="BH25" s="108"/>
      <c r="BI25" s="108"/>
      <c r="BJ25" s="108"/>
      <c r="BK25" s="108"/>
      <c r="BL25" s="109"/>
      <c r="BN25" s="4">
        <v>1</v>
      </c>
    </row>
    <row r="26" spans="1:66" s="48" customFormat="1" ht="21" customHeight="1" x14ac:dyDescent="0.25">
      <c r="A26" s="1401" t="str">
        <f t="shared" si="15"/>
        <v>►</v>
      </c>
      <c r="B26" s="1402" t="str">
        <f t="shared" si="16"/>
        <v>►</v>
      </c>
      <c r="C26" s="1403" t="str">
        <f t="shared" si="17"/>
        <v>►</v>
      </c>
      <c r="D26" s="2475" t="str">
        <f t="shared" si="18"/>
        <v>►</v>
      </c>
      <c r="E26" s="1402" t="str">
        <f t="shared" si="19"/>
        <v>►</v>
      </c>
      <c r="F26" s="1402" t="str">
        <f t="shared" si="20"/>
        <v>►</v>
      </c>
      <c r="G26" s="1402" t="str">
        <f t="shared" si="21"/>
        <v>►</v>
      </c>
      <c r="H26" s="66"/>
      <c r="I26" s="149"/>
      <c r="J26" s="91"/>
      <c r="K26" s="91"/>
      <c r="L26" s="163"/>
      <c r="M26" s="164"/>
      <c r="N26" s="165"/>
      <c r="O26" s="2451"/>
      <c r="P26" s="2453"/>
      <c r="Q26" s="2455"/>
      <c r="R26" s="166"/>
      <c r="S26" s="2567"/>
      <c r="T26" s="2443"/>
      <c r="U26" s="2442"/>
      <c r="V26" s="2577">
        <f t="shared" si="23"/>
        <v>0</v>
      </c>
      <c r="W26" s="2578" t="str">
        <f>IF(OR(V26=0, ISBLANK(P26)), "", TEXT(ROUND(V26/INDEX(AI21:AI83, MATCH(P26, AH21:AH83, 0)), 0),"# ##0") &amp; " " &amp; P26)</f>
        <v/>
      </c>
      <c r="X26" s="2579">
        <f t="shared" si="24"/>
        <v>0</v>
      </c>
      <c r="Y26" s="2580">
        <f t="shared" si="25"/>
        <v>0</v>
      </c>
      <c r="Z26" s="2580" t="str">
        <f t="shared" si="26"/>
        <v/>
      </c>
      <c r="AA26" s="2581"/>
      <c r="AB26" s="2582">
        <f t="shared" si="27"/>
        <v>0</v>
      </c>
      <c r="AC26" s="2583">
        <v>1</v>
      </c>
      <c r="AD26" s="2584">
        <f t="shared" si="28"/>
        <v>0</v>
      </c>
      <c r="AE26" s="2564"/>
      <c r="AF26" s="2573">
        <f t="shared" si="29"/>
        <v>0</v>
      </c>
      <c r="AG26" s="2574">
        <f>IF(AND(U26&lt;&gt;"", ISNUMBER(S26)), IFERROR(INDEX(AI21:AI91, MATCH(P26, AH21:AH91, 0)) * O26 * IF(ISBLANK(L26), 1, L26), 0), 0)</f>
        <v>0</v>
      </c>
      <c r="AH26" s="289" t="s">
        <v>51</v>
      </c>
      <c r="AI26" s="95">
        <f t="shared" si="30"/>
        <v>0.25</v>
      </c>
      <c r="AJ26" s="2602">
        <v>250</v>
      </c>
      <c r="AL26" s="66">
        <f t="shared" si="22"/>
        <v>0</v>
      </c>
      <c r="AM26" s="3"/>
      <c r="AN26" s="146" t="s">
        <v>114</v>
      </c>
      <c r="AO26" s="147"/>
      <c r="AP26" s="147"/>
      <c r="AQ26" s="147"/>
      <c r="AS26" s="2600"/>
      <c r="AT26" s="2242"/>
      <c r="AU26" s="2242"/>
      <c r="AV26" s="2242"/>
      <c r="AW26" s="2242"/>
      <c r="AX26" s="730"/>
      <c r="AY26" s="2601"/>
      <c r="BA26" s="117"/>
      <c r="BB26" s="118"/>
      <c r="BC26" s="118"/>
      <c r="BD26" s="119"/>
      <c r="BF26" s="107"/>
      <c r="BG26" s="128" t="s">
        <v>116</v>
      </c>
      <c r="BH26" s="108"/>
      <c r="BI26" s="108"/>
      <c r="BJ26" s="108"/>
      <c r="BK26" s="108"/>
      <c r="BL26" s="109"/>
      <c r="BN26" s="4">
        <v>1</v>
      </c>
    </row>
    <row r="27" spans="1:66" s="48" customFormat="1" ht="21" customHeight="1" x14ac:dyDescent="0.25">
      <c r="A27" s="1401" t="str">
        <f t="shared" si="15"/>
        <v>A</v>
      </c>
      <c r="B27" s="1402" t="str">
        <f t="shared" si="16"/>
        <v/>
      </c>
      <c r="C27" s="1403">
        <f>IF(B27="►", "►", IFERROR(LEFT(B27, SEARCH(".", B27)-1), 0))</f>
        <v>0</v>
      </c>
      <c r="D27" s="2475">
        <f t="shared" si="18"/>
        <v>0</v>
      </c>
      <c r="E27" s="1402">
        <f>IF(B27="►", "►", IFERROR(MID(B27, SEARCH(".", B27, SEARCH(".", B27)+1)+1, SEARCH(".", B27, SEARCH(".", B27, SEARCH(".", B27)+1)+1) - SEARCH(".", B27, SEARCH(".", B27)+1)-1), 0))</f>
        <v>0</v>
      </c>
      <c r="F27" s="1402">
        <f>IF(B27="►", "►", IFERROR(MID(B27, SEARCH(".", B27, SEARCH(".", B27, SEARCH(".", B27)+1)+1)+1, SEARCH(".", B27, SEARCH(".", B27, SEARCH(".", B27, SEARCH(".", B27)+1)+1)+1) - SEARCH(".", B27, SEARCH(".", B27, SEARCH(".", B27)+1)+1)-1), 0))</f>
        <v>0</v>
      </c>
      <c r="G27" s="1402" t="str">
        <f>IF(OR(B27="►", ISBLANK(B27)), "►", IFERROR(RIGHT(B27, LEN(B27)-FIND("►", B27)-1), ""))</f>
        <v/>
      </c>
      <c r="H27" s="66" t="s">
        <v>2250</v>
      </c>
      <c r="I27" s="149"/>
      <c r="J27" s="91"/>
      <c r="K27" s="91"/>
      <c r="L27" s="174"/>
      <c r="M27" s="175"/>
      <c r="N27" s="176"/>
      <c r="O27" s="177"/>
      <c r="P27" s="178"/>
      <c r="Q27" s="2455"/>
      <c r="R27" s="180"/>
      <c r="S27" s="2567"/>
      <c r="T27" s="2443"/>
      <c r="U27" s="2442"/>
      <c r="V27" s="2589">
        <f>IF(ISBLANK(U27) + (U27=0), 0, IFERROR(AG27*AF27*Q27, 0))</f>
        <v>0</v>
      </c>
      <c r="W27" s="2590" t="str">
        <f>IF(OR(V27=0, ISBLANK(P27)), "", TEXT(ROUND(V27/INDEX(AI21:AI83, MATCH(P27, AH21:AH83, 0)), 0),"# ##0") &amp; " " &amp; P27)</f>
        <v/>
      </c>
      <c r="X27" s="2591">
        <f>IFERROR(IF(U27&gt;0, L27*AF27*Q27, 0), 0)</f>
        <v>0</v>
      </c>
      <c r="Y27" s="2592">
        <f>IFERROR(IF(U27&gt;0,M27,0),0)</f>
        <v>0</v>
      </c>
      <c r="Z27" s="2592" t="str">
        <f>IF(U27&gt;0,R27,"")</f>
        <v/>
      </c>
      <c r="AA27" s="2581"/>
      <c r="AB27" s="2593">
        <f t="shared" si="27"/>
        <v>0</v>
      </c>
      <c r="AC27" s="2583">
        <v>1</v>
      </c>
      <c r="AD27" s="2594">
        <f>IF(OR(ISBLANK(AC27), ISTEXT(L27)), "", IF(V27=0, X27*AC27, V27*AC27))</f>
        <v>0</v>
      </c>
      <c r="AE27" s="2564"/>
      <c r="AF27" s="2573">
        <f t="shared" si="29"/>
        <v>0</v>
      </c>
      <c r="AG27" s="2574">
        <f>IF(AND(U27&lt;&gt;"", ISNUMBER(S27)), IFERROR(INDEX(AI21:AI91, MATCH(P27, AH21:AH91, 0)) * O27 * IF(ISBLANK(L27), 1, L27), 0), 0)</f>
        <v>0</v>
      </c>
      <c r="AH27" s="289" t="s">
        <v>59</v>
      </c>
      <c r="AI27" s="95">
        <f t="shared" si="30"/>
        <v>0.5</v>
      </c>
      <c r="AJ27" s="2602">
        <v>500</v>
      </c>
      <c r="AL27" s="66" t="str">
        <f t="shared" si="22"/>
        <v>a</v>
      </c>
      <c r="AM27" s="3"/>
      <c r="AN27" s="76"/>
      <c r="AO27" s="76"/>
      <c r="AP27" s="76"/>
      <c r="AQ27" s="76"/>
      <c r="AS27" s="2600"/>
      <c r="AT27" s="2242"/>
      <c r="AU27" s="2242"/>
      <c r="AV27" s="2242"/>
      <c r="AW27" s="2242"/>
      <c r="AX27" s="730"/>
      <c r="AY27" s="2601"/>
      <c r="BA27" s="2480" t="s">
        <v>2251</v>
      </c>
      <c r="BB27" s="118"/>
      <c r="BC27" s="118"/>
      <c r="BD27" s="119"/>
      <c r="BF27" s="107"/>
      <c r="BG27" s="108"/>
      <c r="BH27" s="108"/>
      <c r="BI27" s="108"/>
      <c r="BJ27" s="108"/>
      <c r="BK27" s="108"/>
      <c r="BL27" s="109"/>
      <c r="BN27" s="4">
        <v>1</v>
      </c>
    </row>
    <row r="28" spans="1:66" s="48" customFormat="1" ht="21" customHeight="1" x14ac:dyDescent="0.25">
      <c r="A28" s="1401" t="str">
        <f t="shared" si="15"/>
        <v>►</v>
      </c>
      <c r="B28" s="1402" t="str">
        <f t="shared" si="16"/>
        <v>►</v>
      </c>
      <c r="C28" s="1403" t="str">
        <f t="shared" ref="C28:C91" si="31">IF(B28="►", "►", IFERROR(LEFT(B28, SEARCH(".", B28)-1), 0))</f>
        <v>►</v>
      </c>
      <c r="D28" s="2475" t="str">
        <f t="shared" si="18"/>
        <v>►</v>
      </c>
      <c r="E28" s="1402" t="str">
        <f t="shared" ref="E28:E91" si="32">IF(B28="►", "►", IFERROR(MID(B28, SEARCH(".", B28, SEARCH(".", B28)+1)+1, SEARCH(".", B28, SEARCH(".", B28, SEARCH(".", B28)+1)+1) - SEARCH(".", B28, SEARCH(".", B28)+1)-1), 0))</f>
        <v>►</v>
      </c>
      <c r="F28" s="1402" t="str">
        <f t="shared" ref="F28:F91" si="33">IF(B28="►", "►", IFERROR(MID(B28, SEARCH(".", B28, SEARCH(".", B28, SEARCH(".", B28)+1)+1)+1, SEARCH(".", B28, SEARCH(".", B28, SEARCH(".", B28, SEARCH(".", B28)+1)+1)+1) - SEARCH(".", B28, SEARCH(".", B28, SEARCH(".", B28)+1)+1)-1), 0))</f>
        <v>►</v>
      </c>
      <c r="G28" s="1402" t="str">
        <f t="shared" ref="G28:G91" si="34">IF(OR(B28="►", ISBLANK(B28)), "►", IFERROR(RIGHT(B28, LEN(B28)-FIND("►", B28)-1), ""))</f>
        <v>►</v>
      </c>
      <c r="H28" s="196"/>
      <c r="I28" s="149"/>
      <c r="J28" s="91"/>
      <c r="K28" s="91"/>
      <c r="L28" s="174"/>
      <c r="M28" s="175"/>
      <c r="N28" s="176"/>
      <c r="O28" s="177"/>
      <c r="P28" s="178"/>
      <c r="Q28" s="2455"/>
      <c r="R28" s="180"/>
      <c r="S28" s="2567"/>
      <c r="T28" s="2443"/>
      <c r="U28" s="2442"/>
      <c r="V28" s="2577">
        <f t="shared" ref="V28:V91" si="35">IF(ISBLANK(U28) + (U28=0), 0, IFERROR(AG28*AF28*Q28, 0))</f>
        <v>0</v>
      </c>
      <c r="W28" s="2578" t="str">
        <f>IF(OR(V28=0, ISBLANK(P28)), "", TEXT(ROUND(V28/INDEX(AI21:AI83, MATCH(P28, AH21:AH83, 0)), 0),"# ##0") &amp; " " &amp; P28)</f>
        <v/>
      </c>
      <c r="X28" s="2579">
        <f t="shared" ref="X28:X91" si="36">IFERROR(IF(U28&gt;0, L28*AF28*Q28, 0), 0)</f>
        <v>0</v>
      </c>
      <c r="Y28" s="2580">
        <f t="shared" ref="Y28:Y91" si="37">IFERROR(IF(U28&gt;0,M28,0),0)</f>
        <v>0</v>
      </c>
      <c r="Z28" s="2580" t="str">
        <f t="shared" ref="Z28:Z91" si="38">IF(U28&gt;0,R28,"")</f>
        <v/>
      </c>
      <c r="AA28" s="2581"/>
      <c r="AB28" s="2582">
        <f t="shared" si="27"/>
        <v>0</v>
      </c>
      <c r="AC28" s="2583">
        <v>1</v>
      </c>
      <c r="AD28" s="2584">
        <f t="shared" ref="AD28:AD91" si="39">IF(OR(ISBLANK(AC28), ISTEXT(L28)), "", IF(V28=0, X28*AC28, V28*AC28))</f>
        <v>0</v>
      </c>
      <c r="AE28" s="2564"/>
      <c r="AF28" s="2573">
        <f t="shared" si="29"/>
        <v>0</v>
      </c>
      <c r="AG28" s="2574">
        <f>IF(AND(U28&lt;&gt;"", ISNUMBER(S28)), IFERROR(INDEX(AI21:AI91, MATCH(P28, AH21:AH91, 0)) * O28 * IF(ISBLANK(L28), 1, L28), 0), 0)</f>
        <v>0</v>
      </c>
      <c r="AH28" s="289" t="s">
        <v>68</v>
      </c>
      <c r="AI28" s="95">
        <f t="shared" si="30"/>
        <v>0.33332999999999996</v>
      </c>
      <c r="AJ28" s="2602">
        <v>333.33</v>
      </c>
      <c r="AL28" s="66">
        <f t="shared" si="22"/>
        <v>0</v>
      </c>
      <c r="AM28" s="3"/>
      <c r="AN28" s="76"/>
      <c r="AO28" s="76"/>
      <c r="AP28" s="76"/>
      <c r="AQ28" s="76"/>
      <c r="AS28" s="2600"/>
      <c r="AT28" s="2242"/>
      <c r="AU28" s="2242"/>
      <c r="AV28" s="2242"/>
      <c r="AW28" s="2242"/>
      <c r="AX28" s="730"/>
      <c r="AY28" s="2601"/>
      <c r="BA28" s="390"/>
      <c r="BD28" s="440"/>
      <c r="BF28" s="107"/>
      <c r="BG28" s="108"/>
      <c r="BH28" s="108"/>
      <c r="BI28" s="108"/>
      <c r="BJ28" s="108"/>
      <c r="BK28" s="108"/>
      <c r="BL28" s="109"/>
      <c r="BN28" s="4">
        <v>1</v>
      </c>
    </row>
    <row r="29" spans="1:66" s="48" customFormat="1" ht="21" customHeight="1" thickBot="1" x14ac:dyDescent="0.3">
      <c r="A29" s="1401" t="str">
        <f t="shared" si="15"/>
        <v>►</v>
      </c>
      <c r="B29" s="1402" t="str">
        <f t="shared" si="16"/>
        <v>►</v>
      </c>
      <c r="C29" s="1403" t="str">
        <f t="shared" si="31"/>
        <v>►</v>
      </c>
      <c r="D29" s="2475" t="str">
        <f t="shared" si="18"/>
        <v>►</v>
      </c>
      <c r="E29" s="1402" t="str">
        <f t="shared" si="32"/>
        <v>►</v>
      </c>
      <c r="F29" s="1402" t="str">
        <f t="shared" si="33"/>
        <v>►</v>
      </c>
      <c r="G29" s="1402" t="str">
        <f t="shared" si="34"/>
        <v>►</v>
      </c>
      <c r="H29" s="2606"/>
      <c r="R29" s="2607"/>
      <c r="S29" s="2567"/>
      <c r="T29" s="2443"/>
      <c r="U29" s="2442"/>
      <c r="V29" s="2589">
        <f t="shared" si="35"/>
        <v>0</v>
      </c>
      <c r="W29" s="2590" t="str">
        <f>IF(OR(V29=0, ISBLANK(P29)), "", TEXT(ROUND(V29/INDEX(AI21:AI83, MATCH(P29, AH21:AH83, 0)), 0),"# ##0") &amp; " " &amp; P29)</f>
        <v/>
      </c>
      <c r="X29" s="2591">
        <f t="shared" si="36"/>
        <v>0</v>
      </c>
      <c r="Y29" s="2592">
        <f t="shared" si="37"/>
        <v>0</v>
      </c>
      <c r="Z29" s="2592" t="str">
        <f t="shared" si="38"/>
        <v/>
      </c>
      <c r="AA29" s="2581"/>
      <c r="AB29" s="2593">
        <f t="shared" si="27"/>
        <v>0</v>
      </c>
      <c r="AC29" s="2583">
        <v>1</v>
      </c>
      <c r="AD29" s="2594">
        <f t="shared" si="39"/>
        <v>0</v>
      </c>
      <c r="AE29" s="2564"/>
      <c r="AF29" s="2573">
        <f t="shared" si="29"/>
        <v>0</v>
      </c>
      <c r="AG29" s="2574">
        <f>IF(AND(U29&lt;&gt;"", ISNUMBER(S29)), IFERROR(INDEX(AI21:AI91, MATCH(P29, AH21:AH91, 0)) * O29 * IF(ISBLANK(L29), 1, L29), 0), 0)</f>
        <v>0</v>
      </c>
      <c r="AH29" s="302" t="s">
        <v>92</v>
      </c>
      <c r="AI29" s="154">
        <f t="shared" si="30"/>
        <v>1E-3</v>
      </c>
      <c r="AJ29" s="2608">
        <v>1</v>
      </c>
      <c r="AL29" s="66">
        <f t="shared" si="22"/>
        <v>0</v>
      </c>
      <c r="AM29" s="3"/>
      <c r="AN29" s="76"/>
      <c r="AO29" s="76"/>
      <c r="AP29" s="76"/>
      <c r="AQ29" s="76"/>
      <c r="AS29" s="2600"/>
      <c r="AT29" s="2242"/>
      <c r="AU29" s="2242"/>
      <c r="AV29" s="2242"/>
      <c r="AW29" s="2242"/>
      <c r="AX29" s="730"/>
      <c r="AY29" s="2601"/>
      <c r="BA29" s="2481" t="s">
        <v>2252</v>
      </c>
      <c r="BB29" s="118"/>
      <c r="BC29" s="118"/>
      <c r="BD29" s="440"/>
      <c r="BF29" s="107"/>
      <c r="BG29" s="218" t="s">
        <v>121</v>
      </c>
      <c r="BH29" s="108"/>
      <c r="BI29" s="108"/>
      <c r="BJ29" s="108"/>
      <c r="BK29" s="108"/>
      <c r="BL29" s="109"/>
      <c r="BN29" s="4">
        <v>1</v>
      </c>
    </row>
    <row r="30" spans="1:66" s="48" customFormat="1" ht="21" customHeight="1" thickTop="1" thickBot="1" x14ac:dyDescent="0.3">
      <c r="A30" s="1401" t="str">
        <f t="shared" si="15"/>
        <v>►</v>
      </c>
      <c r="B30" s="1402" t="str">
        <f t="shared" si="16"/>
        <v>►</v>
      </c>
      <c r="C30" s="1403" t="str">
        <f t="shared" si="31"/>
        <v>►</v>
      </c>
      <c r="D30" s="2475" t="str">
        <f t="shared" si="18"/>
        <v>►</v>
      </c>
      <c r="E30" s="1402" t="str">
        <f t="shared" si="32"/>
        <v>►</v>
      </c>
      <c r="F30" s="1402" t="str">
        <f t="shared" si="33"/>
        <v>►</v>
      </c>
      <c r="G30" s="1402" t="str">
        <f t="shared" si="34"/>
        <v>►</v>
      </c>
      <c r="H30" s="2606"/>
      <c r="R30" s="2607"/>
      <c r="S30" s="2567"/>
      <c r="T30" s="2443"/>
      <c r="U30" s="2442"/>
      <c r="V30" s="2577">
        <f t="shared" si="35"/>
        <v>0</v>
      </c>
      <c r="W30" s="2578" t="str">
        <f>IF(OR(V30=0, ISBLANK(P30)), "", TEXT(ROUND(V30/INDEX(AI21:AI83, MATCH(P30, AH21:AH83, 0)), 0),"# ##0") &amp; " " &amp; P30)</f>
        <v/>
      </c>
      <c r="X30" s="2579">
        <f t="shared" si="36"/>
        <v>0</v>
      </c>
      <c r="Y30" s="2580">
        <f t="shared" si="37"/>
        <v>0</v>
      </c>
      <c r="Z30" s="2580" t="str">
        <f t="shared" si="38"/>
        <v/>
      </c>
      <c r="AA30" s="2581"/>
      <c r="AB30" s="2582">
        <f t="shared" si="27"/>
        <v>0</v>
      </c>
      <c r="AC30" s="2583">
        <v>1</v>
      </c>
      <c r="AD30" s="2584">
        <f t="shared" si="39"/>
        <v>0</v>
      </c>
      <c r="AE30" s="2564"/>
      <c r="AF30" s="2573">
        <f t="shared" si="29"/>
        <v>0</v>
      </c>
      <c r="AG30" s="2574">
        <f>IF(AND(U30&lt;&gt;"", ISNUMBER(S30)), IFERROR(INDEX(AI21:AI91, MATCH(P30, AH21:AH91, 0)) * O30 * IF(ISBLANK(L30), 1, L30), 0), 0)</f>
        <v>0</v>
      </c>
      <c r="AH30" s="302" t="s">
        <v>107</v>
      </c>
      <c r="AI30" s="154">
        <f t="shared" si="30"/>
        <v>0.01</v>
      </c>
      <c r="AJ30" s="2608">
        <v>10</v>
      </c>
      <c r="AL30" s="66">
        <f t="shared" si="22"/>
        <v>0</v>
      </c>
      <c r="AM30" s="3"/>
      <c r="AN30" s="76"/>
      <c r="AO30" s="76"/>
      <c r="AP30" s="76"/>
      <c r="AQ30" s="76"/>
      <c r="AS30" s="2600"/>
      <c r="AT30" s="2242"/>
      <c r="AU30" s="2242"/>
      <c r="AV30" s="2242"/>
      <c r="AW30" s="2242"/>
      <c r="AX30" s="730"/>
      <c r="AY30" s="2601"/>
      <c r="BA30" s="3142" t="s">
        <v>1110</v>
      </c>
      <c r="BB30" s="3143"/>
      <c r="BC30" s="3146" t="s">
        <v>1111</v>
      </c>
      <c r="BD30" s="440"/>
      <c r="BF30" s="107"/>
      <c r="BG30" s="108"/>
      <c r="BH30" s="108"/>
      <c r="BI30" s="108"/>
      <c r="BJ30" s="108"/>
      <c r="BK30" s="108"/>
      <c r="BL30" s="109"/>
      <c r="BN30" s="4">
        <v>1</v>
      </c>
    </row>
    <row r="31" spans="1:66" s="48" customFormat="1" ht="21" customHeight="1" thickTop="1" thickBot="1" x14ac:dyDescent="0.3">
      <c r="A31" s="1401" t="str">
        <f t="shared" si="15"/>
        <v>►</v>
      </c>
      <c r="B31" s="1402" t="str">
        <f t="shared" si="16"/>
        <v>►</v>
      </c>
      <c r="C31" s="1403" t="str">
        <f t="shared" si="31"/>
        <v>►</v>
      </c>
      <c r="D31" s="2475" t="str">
        <f t="shared" si="18"/>
        <v>►</v>
      </c>
      <c r="E31" s="1402" t="str">
        <f t="shared" si="32"/>
        <v>►</v>
      </c>
      <c r="F31" s="1402" t="str">
        <f t="shared" si="33"/>
        <v>►</v>
      </c>
      <c r="G31" s="1402" t="str">
        <f t="shared" si="34"/>
        <v>►</v>
      </c>
      <c r="H31" s="2606"/>
      <c r="R31" s="2607"/>
      <c r="S31" s="2567"/>
      <c r="T31" s="2443"/>
      <c r="U31" s="2442"/>
      <c r="V31" s="2589">
        <f t="shared" si="35"/>
        <v>0</v>
      </c>
      <c r="W31" s="2590" t="str">
        <f>IF(OR(V31=0, ISBLANK(P31)), "", TEXT(ROUND(V31/INDEX(AI21:AI83, MATCH(P31, AH21:AH83, 0)), 0),"# ##0") &amp; " " &amp; P31)</f>
        <v/>
      </c>
      <c r="X31" s="2591">
        <f t="shared" si="36"/>
        <v>0</v>
      </c>
      <c r="Y31" s="2592">
        <f t="shared" si="37"/>
        <v>0</v>
      </c>
      <c r="Z31" s="2592" t="str">
        <f t="shared" si="38"/>
        <v/>
      </c>
      <c r="AA31" s="2581"/>
      <c r="AB31" s="2593">
        <f t="shared" si="27"/>
        <v>0</v>
      </c>
      <c r="AC31" s="2583">
        <v>1</v>
      </c>
      <c r="AD31" s="2594">
        <f t="shared" si="39"/>
        <v>0</v>
      </c>
      <c r="AE31" s="2564"/>
      <c r="AF31" s="2573">
        <f t="shared" si="29"/>
        <v>0</v>
      </c>
      <c r="AG31" s="2574">
        <f>IF(AND(U31&lt;&gt;"", ISNUMBER(S31)), IFERROR(INDEX(AI21:AI91, MATCH(P31, AH21:AH91, 0)) * O31 * IF(ISBLANK(L31), 1, L31), 0), 0)</f>
        <v>0</v>
      </c>
      <c r="AH31" s="302" t="s">
        <v>117</v>
      </c>
      <c r="AI31" s="154">
        <f t="shared" si="30"/>
        <v>0.1</v>
      </c>
      <c r="AJ31" s="2608">
        <v>100</v>
      </c>
      <c r="AL31" s="66">
        <f t="shared" si="22"/>
        <v>0</v>
      </c>
      <c r="AM31" s="3"/>
      <c r="AN31" s="76"/>
      <c r="AO31" s="76"/>
      <c r="AP31" s="76"/>
      <c r="AQ31" s="76"/>
      <c r="AS31" s="2600"/>
      <c r="AT31" s="2242"/>
      <c r="AU31" s="2242"/>
      <c r="AV31" s="2242"/>
      <c r="AW31" s="2242"/>
      <c r="AX31" s="730"/>
      <c r="AY31" s="2601"/>
      <c r="BA31" s="3144"/>
      <c r="BB31" s="3145"/>
      <c r="BC31" s="3147"/>
      <c r="BD31" s="119"/>
      <c r="BF31" s="219" t="s">
        <v>86</v>
      </c>
      <c r="BG31" s="220" t="s">
        <v>87</v>
      </c>
      <c r="BH31" s="221"/>
      <c r="BI31" s="3120" t="s">
        <v>88</v>
      </c>
      <c r="BJ31" s="3122" t="s">
        <v>89</v>
      </c>
      <c r="BK31" s="3124" t="s">
        <v>90</v>
      </c>
      <c r="BL31" s="222" t="s">
        <v>91</v>
      </c>
      <c r="BN31" s="4">
        <v>1</v>
      </c>
    </row>
    <row r="32" spans="1:66" s="48" customFormat="1" ht="21" customHeight="1" thickTop="1" thickBot="1" x14ac:dyDescent="0.3">
      <c r="A32" s="1401" t="str">
        <f t="shared" si="15"/>
        <v>►</v>
      </c>
      <c r="B32" s="1402" t="str">
        <f t="shared" si="16"/>
        <v>►</v>
      </c>
      <c r="C32" s="1403" t="str">
        <f t="shared" si="31"/>
        <v>►</v>
      </c>
      <c r="D32" s="2475" t="str">
        <f t="shared" si="18"/>
        <v>►</v>
      </c>
      <c r="E32" s="1402" t="str">
        <f t="shared" si="32"/>
        <v>►</v>
      </c>
      <c r="F32" s="1402" t="str">
        <f t="shared" si="33"/>
        <v>►</v>
      </c>
      <c r="G32" s="1402" t="str">
        <f t="shared" si="34"/>
        <v>►</v>
      </c>
      <c r="H32" s="2606"/>
      <c r="R32" s="2607"/>
      <c r="S32" s="2567"/>
      <c r="T32" s="2443"/>
      <c r="U32" s="2442"/>
      <c r="V32" s="2577">
        <f t="shared" si="35"/>
        <v>0</v>
      </c>
      <c r="W32" s="2578" t="str">
        <f>IF(OR(V32=0, ISBLANK(P32)), "", TEXT(ROUND(V32/INDEX(AI21:AI83, MATCH(P32, AH21:AH83, 0)), 0),"# ##0") &amp; " " &amp; P32)</f>
        <v/>
      </c>
      <c r="X32" s="2579">
        <f t="shared" si="36"/>
        <v>0</v>
      </c>
      <c r="Y32" s="2580">
        <f t="shared" si="37"/>
        <v>0</v>
      </c>
      <c r="Z32" s="2580" t="str">
        <f t="shared" si="38"/>
        <v/>
      </c>
      <c r="AA32" s="2581"/>
      <c r="AB32" s="2582">
        <f t="shared" si="27"/>
        <v>0</v>
      </c>
      <c r="AC32" s="2583">
        <v>1</v>
      </c>
      <c r="AD32" s="2584">
        <f t="shared" si="39"/>
        <v>0</v>
      </c>
      <c r="AE32" s="2564"/>
      <c r="AF32" s="2573">
        <f t="shared" si="29"/>
        <v>0</v>
      </c>
      <c r="AG32" s="2574">
        <f>IF(AND(U32&lt;&gt;"", ISNUMBER(S32)), IFERROR(INDEX(AI21:AI91, MATCH(P32, AH21:AH91, 0)) * O32 * IF(ISBLANK(L32), 1, L32), 0), 0)</f>
        <v>0</v>
      </c>
      <c r="AH32" s="302" t="s">
        <v>118</v>
      </c>
      <c r="AI32" s="154">
        <f t="shared" si="30"/>
        <v>1</v>
      </c>
      <c r="AJ32" s="2608">
        <v>1000</v>
      </c>
      <c r="AL32" s="66">
        <f t="shared" si="22"/>
        <v>0</v>
      </c>
      <c r="AM32" s="3"/>
      <c r="AN32" s="76"/>
      <c r="AO32" s="76"/>
      <c r="AP32" s="76"/>
      <c r="AQ32" s="76"/>
      <c r="AS32" s="2600"/>
      <c r="AT32" s="2242"/>
      <c r="AU32" s="2242"/>
      <c r="AV32" s="2242"/>
      <c r="AW32" s="2242"/>
      <c r="AX32" s="730"/>
      <c r="AY32" s="2601"/>
      <c r="BA32" s="2609" t="s">
        <v>2253</v>
      </c>
      <c r="BB32" s="2566" t="s">
        <v>104</v>
      </c>
      <c r="BC32" s="2610" t="s">
        <v>2254</v>
      </c>
      <c r="BD32" s="119"/>
      <c r="BF32" s="225" t="s">
        <v>103</v>
      </c>
      <c r="BG32" s="164" t="s">
        <v>104</v>
      </c>
      <c r="BH32" s="165" t="s">
        <v>105</v>
      </c>
      <c r="BI32" s="3121"/>
      <c r="BJ32" s="3123"/>
      <c r="BK32" s="3125"/>
      <c r="BL32" s="226" t="s">
        <v>106</v>
      </c>
      <c r="BN32" s="4">
        <v>1</v>
      </c>
    </row>
    <row r="33" spans="1:66" s="48" customFormat="1" ht="21" customHeight="1" thickTop="1" x14ac:dyDescent="0.25">
      <c r="A33" s="1401" t="str">
        <f t="shared" si="15"/>
        <v>►</v>
      </c>
      <c r="B33" s="1402" t="str">
        <f t="shared" si="16"/>
        <v>►</v>
      </c>
      <c r="C33" s="1403" t="str">
        <f t="shared" si="31"/>
        <v>►</v>
      </c>
      <c r="D33" s="2475" t="str">
        <f t="shared" si="18"/>
        <v>►</v>
      </c>
      <c r="E33" s="1402" t="str">
        <f t="shared" si="32"/>
        <v>►</v>
      </c>
      <c r="F33" s="1402" t="str">
        <f t="shared" si="33"/>
        <v>►</v>
      </c>
      <c r="G33" s="1402" t="str">
        <f t="shared" si="34"/>
        <v>►</v>
      </c>
      <c r="H33" s="2606"/>
      <c r="R33" s="2607"/>
      <c r="S33" s="2567"/>
      <c r="T33" s="2443"/>
      <c r="U33" s="2442"/>
      <c r="V33" s="2589">
        <f t="shared" si="35"/>
        <v>0</v>
      </c>
      <c r="W33" s="2590" t="str">
        <f>IF(OR(V33=0, ISBLANK(P33)), "", TEXT(ROUND(V33/INDEX(AI21:AI83, MATCH(P33, AH21:AH83, 0)), 0),"# ##0") &amp; " " &amp; P33)</f>
        <v/>
      </c>
      <c r="X33" s="2591">
        <f t="shared" si="36"/>
        <v>0</v>
      </c>
      <c r="Y33" s="2592">
        <f t="shared" si="37"/>
        <v>0</v>
      </c>
      <c r="Z33" s="2592" t="str">
        <f t="shared" si="38"/>
        <v/>
      </c>
      <c r="AA33" s="2581"/>
      <c r="AB33" s="2593">
        <f t="shared" si="27"/>
        <v>0</v>
      </c>
      <c r="AC33" s="2583">
        <v>1</v>
      </c>
      <c r="AD33" s="2594">
        <f t="shared" si="39"/>
        <v>0</v>
      </c>
      <c r="AE33" s="2564"/>
      <c r="AF33" s="2573">
        <f t="shared" si="29"/>
        <v>0</v>
      </c>
      <c r="AG33" s="2574">
        <f>IF(AND(U33&lt;&gt;"", ISNUMBER(S33)), IFERROR(INDEX(AI21:AI91, MATCH(P33, AH21:AH91, 0)) * O33 * IF(ISBLANK(L33), 1, L33), 0), 0)</f>
        <v>0</v>
      </c>
      <c r="AH33" s="313" t="s">
        <v>120</v>
      </c>
      <c r="AI33" s="154">
        <f t="shared" si="30"/>
        <v>0.25</v>
      </c>
      <c r="AJ33" s="2608">
        <v>250</v>
      </c>
      <c r="AL33" s="66">
        <f t="shared" si="22"/>
        <v>0</v>
      </c>
      <c r="AM33" s="3"/>
      <c r="AN33" s="146" t="s">
        <v>134</v>
      </c>
      <c r="AO33" s="64"/>
      <c r="AP33" s="64"/>
      <c r="AQ33" s="65"/>
      <c r="AS33" s="2600"/>
      <c r="AT33" s="2242"/>
      <c r="AU33" s="2242"/>
      <c r="AV33" s="2242"/>
      <c r="AW33" s="2242"/>
      <c r="AX33" s="730"/>
      <c r="AY33" s="2601"/>
      <c r="BA33" s="2441">
        <v>18</v>
      </c>
      <c r="BB33" s="2443" t="s">
        <v>43</v>
      </c>
      <c r="BC33" s="2442">
        <v>22</v>
      </c>
      <c r="BD33" s="440"/>
      <c r="BF33" s="227"/>
      <c r="BG33" s="175"/>
      <c r="BH33" s="228" t="str">
        <f>IF(AND(BF33&gt;0,BI33&gt;0),"de","")</f>
        <v/>
      </c>
      <c r="BI33" s="177">
        <v>150</v>
      </c>
      <c r="BJ33" s="229" t="s">
        <v>41</v>
      </c>
      <c r="BK33" s="179">
        <v>1</v>
      </c>
      <c r="BL33" s="230" t="s">
        <v>129</v>
      </c>
      <c r="BN33" s="4">
        <v>1</v>
      </c>
    </row>
    <row r="34" spans="1:66" s="48" customFormat="1" ht="21" customHeight="1" x14ac:dyDescent="0.25">
      <c r="A34" s="1401" t="str">
        <f t="shared" si="15"/>
        <v>►</v>
      </c>
      <c r="B34" s="1402" t="str">
        <f t="shared" si="16"/>
        <v>►</v>
      </c>
      <c r="C34" s="1403" t="str">
        <f t="shared" si="31"/>
        <v>►</v>
      </c>
      <c r="D34" s="2475" t="str">
        <f t="shared" si="18"/>
        <v>►</v>
      </c>
      <c r="E34" s="1402" t="str">
        <f t="shared" si="32"/>
        <v>►</v>
      </c>
      <c r="F34" s="1402" t="str">
        <f t="shared" si="33"/>
        <v>►</v>
      </c>
      <c r="G34" s="1402" t="str">
        <f t="shared" si="34"/>
        <v>►</v>
      </c>
      <c r="H34" s="2606"/>
      <c r="R34" s="2607"/>
      <c r="S34" s="2567"/>
      <c r="T34" s="2443"/>
      <c r="U34" s="2442"/>
      <c r="V34" s="2577">
        <f t="shared" si="35"/>
        <v>0</v>
      </c>
      <c r="W34" s="2578" t="str">
        <f>IF(OR(V34=0, ISBLANK(P34)), "", TEXT(ROUND(V34/INDEX(AI21:AI83, MATCH(P34, AH21:AH83, 0)), 0),"# ##0") &amp; " " &amp; P34)</f>
        <v/>
      </c>
      <c r="X34" s="2579">
        <f t="shared" si="36"/>
        <v>0</v>
      </c>
      <c r="Y34" s="2580">
        <f t="shared" si="37"/>
        <v>0</v>
      </c>
      <c r="Z34" s="2580" t="str">
        <f t="shared" si="38"/>
        <v/>
      </c>
      <c r="AA34" s="2581"/>
      <c r="AB34" s="2582">
        <f t="shared" si="27"/>
        <v>0</v>
      </c>
      <c r="AC34" s="2583">
        <v>1</v>
      </c>
      <c r="AD34" s="2584">
        <f t="shared" si="39"/>
        <v>0</v>
      </c>
      <c r="AE34" s="2564"/>
      <c r="AF34" s="2573">
        <f t="shared" si="29"/>
        <v>0</v>
      </c>
      <c r="AG34" s="2574">
        <f>IF(AND(U34&lt;&gt;"", ISNUMBER(S34)), IFERROR(INDEX(AI21:AI91, MATCH(P34, AH21:AH91, 0)) * O34 * IF(ISBLANK(L34), 1, L34), 0), 0)</f>
        <v>0</v>
      </c>
      <c r="AH34" s="313" t="s">
        <v>123</v>
      </c>
      <c r="AI34" s="154">
        <f t="shared" si="30"/>
        <v>0.5</v>
      </c>
      <c r="AJ34" s="2608">
        <v>500</v>
      </c>
      <c r="AL34" s="66">
        <f t="shared" si="22"/>
        <v>0</v>
      </c>
      <c r="AM34" s="3"/>
      <c r="AN34" s="146" t="s">
        <v>137</v>
      </c>
      <c r="AO34" s="64"/>
      <c r="AP34" s="64"/>
      <c r="AQ34" s="65"/>
      <c r="AS34" s="2600"/>
      <c r="AT34" s="2242"/>
      <c r="AU34" s="2242"/>
      <c r="AV34" s="2242"/>
      <c r="AW34" s="2242"/>
      <c r="AX34" s="730"/>
      <c r="AY34" s="2601"/>
      <c r="BA34" s="3148" t="s">
        <v>2213</v>
      </c>
      <c r="BB34" s="3149"/>
      <c r="BC34" s="3149"/>
      <c r="BD34" s="3150"/>
      <c r="BF34" s="227"/>
      <c r="BG34" s="175"/>
      <c r="BH34" s="228" t="s">
        <v>131</v>
      </c>
      <c r="BI34" s="177">
        <v>8</v>
      </c>
      <c r="BJ34" s="229" t="s">
        <v>41</v>
      </c>
      <c r="BK34" s="179">
        <v>1</v>
      </c>
      <c r="BL34" s="230" t="s">
        <v>132</v>
      </c>
      <c r="BN34" s="4">
        <v>1</v>
      </c>
    </row>
    <row r="35" spans="1:66" s="48" customFormat="1" ht="21" customHeight="1" x14ac:dyDescent="0.25">
      <c r="A35" s="1401" t="str">
        <f t="shared" si="15"/>
        <v>►</v>
      </c>
      <c r="B35" s="1402" t="str">
        <f t="shared" si="16"/>
        <v>►</v>
      </c>
      <c r="C35" s="1403" t="str">
        <f t="shared" si="31"/>
        <v>►</v>
      </c>
      <c r="D35" s="2475" t="str">
        <f t="shared" si="18"/>
        <v>►</v>
      </c>
      <c r="E35" s="1402" t="str">
        <f t="shared" si="32"/>
        <v>►</v>
      </c>
      <c r="F35" s="1402" t="str">
        <f t="shared" si="33"/>
        <v>►</v>
      </c>
      <c r="G35" s="1402" t="str">
        <f t="shared" si="34"/>
        <v>►</v>
      </c>
      <c r="H35" s="2606"/>
      <c r="R35" s="2607"/>
      <c r="S35" s="2567"/>
      <c r="T35" s="2443"/>
      <c r="U35" s="2442"/>
      <c r="V35" s="2589">
        <f t="shared" si="35"/>
        <v>0</v>
      </c>
      <c r="W35" s="2590" t="str">
        <f>IF(OR(V35=0, ISBLANK(P35)), "", TEXT(ROUND(V35/INDEX(AI21:AI83, MATCH(P35, AH21:AH83, 0)), 0),"# ##0") &amp; " " &amp; P35)</f>
        <v/>
      </c>
      <c r="X35" s="2591">
        <f t="shared" si="36"/>
        <v>0</v>
      </c>
      <c r="Y35" s="2592">
        <f t="shared" si="37"/>
        <v>0</v>
      </c>
      <c r="Z35" s="2592" t="str">
        <f t="shared" si="38"/>
        <v/>
      </c>
      <c r="AA35" s="2581"/>
      <c r="AB35" s="2593">
        <f t="shared" si="27"/>
        <v>0</v>
      </c>
      <c r="AC35" s="2583">
        <v>1</v>
      </c>
      <c r="AD35" s="2594">
        <f t="shared" si="39"/>
        <v>0</v>
      </c>
      <c r="AE35" s="2564"/>
      <c r="AF35" s="2573">
        <f t="shared" si="29"/>
        <v>0</v>
      </c>
      <c r="AG35" s="2574">
        <f>IF(AND(U35&lt;&gt;"", ISNUMBER(S35)), IFERROR(INDEX(AI21:AI91, MATCH(P35, AH21:AH91, 0)) * O35 * IF(ISBLANK(L35), 1, L35), 0), 0)</f>
        <v>0</v>
      </c>
      <c r="AH35" s="317" t="s">
        <v>125</v>
      </c>
      <c r="AI35" s="154">
        <f t="shared" si="30"/>
        <v>0.1</v>
      </c>
      <c r="AJ35" s="2608">
        <v>100</v>
      </c>
      <c r="AL35" s="66">
        <f t="shared" si="22"/>
        <v>0</v>
      </c>
      <c r="AM35" s="3"/>
      <c r="AN35" s="76"/>
      <c r="AO35" s="76"/>
      <c r="AP35" s="76"/>
      <c r="AQ35" s="76"/>
      <c r="AS35" s="2600"/>
      <c r="AT35" s="2242"/>
      <c r="AU35" s="2242"/>
      <c r="AV35" s="2242"/>
      <c r="AW35" s="2242"/>
      <c r="AX35" s="730"/>
      <c r="AY35" s="2601"/>
      <c r="BA35" s="3148"/>
      <c r="BB35" s="3149"/>
      <c r="BC35" s="3149"/>
      <c r="BD35" s="3150"/>
      <c r="BF35" s="227"/>
      <c r="BG35" s="175"/>
      <c r="BH35" s="176" t="s">
        <v>131</v>
      </c>
      <c r="BI35" s="177">
        <v>105</v>
      </c>
      <c r="BJ35" s="229" t="s">
        <v>41</v>
      </c>
      <c r="BK35" s="179">
        <v>1</v>
      </c>
      <c r="BL35" s="230" t="s">
        <v>135</v>
      </c>
      <c r="BN35" s="4">
        <v>1</v>
      </c>
    </row>
    <row r="36" spans="1:66" s="48" customFormat="1" ht="21" customHeight="1" x14ac:dyDescent="0.25">
      <c r="A36" s="1401" t="str">
        <f t="shared" si="15"/>
        <v>►</v>
      </c>
      <c r="B36" s="1402" t="str">
        <f t="shared" si="16"/>
        <v>►</v>
      </c>
      <c r="C36" s="1403" t="str">
        <f t="shared" si="31"/>
        <v>►</v>
      </c>
      <c r="D36" s="2475" t="str">
        <f t="shared" si="18"/>
        <v>►</v>
      </c>
      <c r="E36" s="1402" t="str">
        <f t="shared" si="32"/>
        <v>►</v>
      </c>
      <c r="F36" s="1402" t="str">
        <f t="shared" si="33"/>
        <v>►</v>
      </c>
      <c r="G36" s="1402" t="str">
        <f t="shared" si="34"/>
        <v>►</v>
      </c>
      <c r="H36" s="2606"/>
      <c r="R36" s="2607"/>
      <c r="S36" s="2567"/>
      <c r="T36" s="2443"/>
      <c r="U36" s="2442"/>
      <c r="V36" s="2577">
        <f t="shared" si="35"/>
        <v>0</v>
      </c>
      <c r="W36" s="2578" t="str">
        <f>IF(OR(V36=0, ISBLANK(P36)), "", TEXT(ROUND(V36/INDEX(AI21:AI83, MATCH(P36, AH21:AH83, 0)), 0),"# ##0") &amp; " " &amp; P36)</f>
        <v/>
      </c>
      <c r="X36" s="2579">
        <f t="shared" si="36"/>
        <v>0</v>
      </c>
      <c r="Y36" s="2580">
        <f t="shared" si="37"/>
        <v>0</v>
      </c>
      <c r="Z36" s="2580" t="str">
        <f t="shared" si="38"/>
        <v/>
      </c>
      <c r="AA36" s="2581"/>
      <c r="AB36" s="2582">
        <f t="shared" si="27"/>
        <v>0</v>
      </c>
      <c r="AC36" s="2583">
        <v>1</v>
      </c>
      <c r="AD36" s="2584">
        <f t="shared" si="39"/>
        <v>0</v>
      </c>
      <c r="AE36" s="2564"/>
      <c r="AF36" s="2573">
        <f t="shared" si="29"/>
        <v>0</v>
      </c>
      <c r="AG36" s="2574">
        <f>IF(AND(U36&lt;&gt;"", ISNUMBER(S36)), IFERROR(INDEX(AI21:AI91, MATCH(P36, AH21:AH91, 0)) * O36 * IF(ISBLANK(L36), 1, L36), 0), 0)</f>
        <v>0</v>
      </c>
      <c r="AH36" s="2611" t="s">
        <v>126</v>
      </c>
      <c r="AI36" s="154">
        <f t="shared" si="30"/>
        <v>4.9299999999999995E-3</v>
      </c>
      <c r="AJ36" s="2612">
        <v>4.93</v>
      </c>
      <c r="AL36" s="66">
        <f t="shared" si="22"/>
        <v>0</v>
      </c>
      <c r="AM36" s="3"/>
      <c r="AN36" s="76"/>
      <c r="AO36" s="76"/>
      <c r="AP36" s="76"/>
      <c r="AQ36" s="76"/>
      <c r="AS36" s="2600"/>
      <c r="AT36" s="2242"/>
      <c r="AU36" s="2242"/>
      <c r="AV36" s="2242"/>
      <c r="AW36" s="2242"/>
      <c r="AX36" s="730"/>
      <c r="AY36" s="2601"/>
      <c r="BA36" s="2441">
        <v>10</v>
      </c>
      <c r="BB36" s="2443" t="s">
        <v>44</v>
      </c>
      <c r="BC36" s="104"/>
      <c r="BD36" s="105"/>
      <c r="BF36" s="107"/>
      <c r="BG36" s="108"/>
      <c r="BH36" s="108"/>
      <c r="BI36" s="108"/>
      <c r="BJ36" s="108"/>
      <c r="BK36" s="108"/>
      <c r="BL36" s="109"/>
      <c r="BN36" s="4">
        <v>1</v>
      </c>
    </row>
    <row r="37" spans="1:66" s="48" customFormat="1" ht="21" customHeight="1" x14ac:dyDescent="0.25">
      <c r="A37" s="1401" t="str">
        <f t="shared" si="15"/>
        <v>►</v>
      </c>
      <c r="B37" s="1402" t="str">
        <f t="shared" si="16"/>
        <v>►</v>
      </c>
      <c r="C37" s="1403" t="str">
        <f t="shared" si="31"/>
        <v>►</v>
      </c>
      <c r="D37" s="2475" t="str">
        <f t="shared" si="18"/>
        <v>►</v>
      </c>
      <c r="E37" s="1402" t="str">
        <f t="shared" si="32"/>
        <v>►</v>
      </c>
      <c r="F37" s="1402" t="str">
        <f t="shared" si="33"/>
        <v>►</v>
      </c>
      <c r="G37" s="1402" t="str">
        <f t="shared" si="34"/>
        <v>►</v>
      </c>
      <c r="H37" s="2606"/>
      <c r="R37" s="2607"/>
      <c r="S37" s="2567"/>
      <c r="T37" s="2443"/>
      <c r="U37" s="2442"/>
      <c r="V37" s="2589">
        <f t="shared" si="35"/>
        <v>0</v>
      </c>
      <c r="W37" s="2590" t="str">
        <f>IF(OR(V37=0, ISBLANK(P37)), "", TEXT(ROUND(V37/INDEX(AI21:AI83, MATCH(P37, AH21:AH83, 0)), 0),"# ##0") &amp; " " &amp; P37)</f>
        <v/>
      </c>
      <c r="X37" s="2591">
        <f t="shared" si="36"/>
        <v>0</v>
      </c>
      <c r="Y37" s="2592">
        <f t="shared" si="37"/>
        <v>0</v>
      </c>
      <c r="Z37" s="2592" t="str">
        <f t="shared" si="38"/>
        <v/>
      </c>
      <c r="AA37" s="2581"/>
      <c r="AB37" s="2593">
        <f t="shared" si="27"/>
        <v>0</v>
      </c>
      <c r="AC37" s="2583">
        <v>1</v>
      </c>
      <c r="AD37" s="2594">
        <f t="shared" si="39"/>
        <v>0</v>
      </c>
      <c r="AE37" s="2564"/>
      <c r="AF37" s="2573">
        <f t="shared" si="29"/>
        <v>0</v>
      </c>
      <c r="AG37" s="2574">
        <f>IF(AND(U37&lt;&gt;"", ISNUMBER(S37)), IFERROR(INDEX(AI21:AI91, MATCH(P37, AH21:AH91, 0)) * O37 * IF(ISBLANK(L37), 1, L37), 0), 0)</f>
        <v>0</v>
      </c>
      <c r="AH37" s="2611" t="s">
        <v>130</v>
      </c>
      <c r="AI37" s="154">
        <f t="shared" si="30"/>
        <v>5.0000000000000001E-3</v>
      </c>
      <c r="AJ37" s="2608">
        <v>5</v>
      </c>
      <c r="AL37" s="66">
        <f t="shared" si="22"/>
        <v>0</v>
      </c>
      <c r="AM37" s="3"/>
      <c r="AN37" s="238" t="s">
        <v>144</v>
      </c>
      <c r="AO37" s="64"/>
      <c r="AP37" s="64"/>
      <c r="AQ37" s="65"/>
      <c r="AS37" s="2613"/>
      <c r="AT37" s="2614" t="s">
        <v>2255</v>
      </c>
      <c r="AU37" s="2242"/>
      <c r="AV37" s="2250"/>
      <c r="AW37" s="2250"/>
      <c r="AX37" s="2251"/>
      <c r="AY37" s="2615"/>
      <c r="BA37" s="483" t="s">
        <v>276</v>
      </c>
      <c r="BB37" s="494"/>
      <c r="BC37" s="104"/>
      <c r="BD37" s="105"/>
      <c r="BF37" s="107"/>
      <c r="BG37" s="218" t="s">
        <v>140</v>
      </c>
      <c r="BH37" s="108"/>
      <c r="BI37" s="108"/>
      <c r="BJ37" s="108"/>
      <c r="BK37" s="108"/>
      <c r="BL37" s="109"/>
      <c r="BN37" s="4">
        <v>1</v>
      </c>
    </row>
    <row r="38" spans="1:66" s="48" customFormat="1" ht="21" customHeight="1" thickBot="1" x14ac:dyDescent="0.3">
      <c r="A38" s="1401" t="str">
        <f t="shared" si="15"/>
        <v>►</v>
      </c>
      <c r="B38" s="1402" t="str">
        <f t="shared" si="16"/>
        <v>►</v>
      </c>
      <c r="C38" s="1403" t="str">
        <f t="shared" si="31"/>
        <v>►</v>
      </c>
      <c r="D38" s="2475" t="str">
        <f t="shared" si="18"/>
        <v>►</v>
      </c>
      <c r="E38" s="1402" t="str">
        <f t="shared" si="32"/>
        <v>►</v>
      </c>
      <c r="F38" s="1402" t="str">
        <f t="shared" si="33"/>
        <v>►</v>
      </c>
      <c r="G38" s="1402" t="str">
        <f t="shared" si="34"/>
        <v>►</v>
      </c>
      <c r="H38" s="2606"/>
      <c r="R38" s="2607"/>
      <c r="S38" s="2567"/>
      <c r="T38" s="2443"/>
      <c r="U38" s="2442"/>
      <c r="V38" s="2577">
        <f t="shared" si="35"/>
        <v>0</v>
      </c>
      <c r="W38" s="2578" t="str">
        <f>IF(OR(V38=0, ISBLANK(P38)), "", TEXT(ROUND(V38/INDEX(AI21:AI83, MATCH(P38, AH21:AH83, 0)), 0),"# ##0") &amp; " " &amp; P38)</f>
        <v/>
      </c>
      <c r="X38" s="2579">
        <f t="shared" si="36"/>
        <v>0</v>
      </c>
      <c r="Y38" s="2580">
        <f t="shared" si="37"/>
        <v>0</v>
      </c>
      <c r="Z38" s="2580" t="str">
        <f t="shared" si="38"/>
        <v/>
      </c>
      <c r="AA38" s="2581"/>
      <c r="AB38" s="2582">
        <f t="shared" si="27"/>
        <v>0</v>
      </c>
      <c r="AC38" s="2583">
        <v>1</v>
      </c>
      <c r="AD38" s="2584">
        <f t="shared" si="39"/>
        <v>0</v>
      </c>
      <c r="AE38" s="2564"/>
      <c r="AF38" s="2573">
        <f t="shared" si="29"/>
        <v>0</v>
      </c>
      <c r="AG38" s="2574">
        <f>IF(AND(U38&lt;&gt;"", ISNUMBER(S38)), IFERROR(INDEX(AI21:AI91, MATCH(P38, AH21:AH91, 0)) * O38 * IF(ISBLANK(L38), 1, L38), 0), 0)</f>
        <v>0</v>
      </c>
      <c r="AH38" s="2611" t="s">
        <v>128</v>
      </c>
      <c r="AI38" s="154">
        <f t="shared" si="30"/>
        <v>1.4999999999999999E-2</v>
      </c>
      <c r="AJ38" s="2608">
        <v>15</v>
      </c>
      <c r="AL38" s="66">
        <f t="shared" si="22"/>
        <v>0</v>
      </c>
      <c r="AM38" s="3"/>
      <c r="AN38" s="245" t="s">
        <v>148</v>
      </c>
      <c r="AO38" s="64"/>
      <c r="AP38" s="64"/>
      <c r="AQ38" s="65"/>
      <c r="AS38" s="2616"/>
      <c r="AT38" s="2263"/>
      <c r="AU38" s="2263"/>
      <c r="AV38" s="2263"/>
      <c r="AW38" s="2263"/>
      <c r="AX38" s="2264"/>
      <c r="AY38" s="2617"/>
      <c r="BA38" s="2441">
        <v>5</v>
      </c>
      <c r="BB38" s="2443" t="s">
        <v>280</v>
      </c>
      <c r="BC38" s="104"/>
      <c r="BD38" s="105"/>
      <c r="BF38" s="107"/>
      <c r="BG38" s="108"/>
      <c r="BH38" s="108"/>
      <c r="BI38" s="108"/>
      <c r="BJ38" s="108"/>
      <c r="BK38" s="108"/>
      <c r="BL38" s="109"/>
      <c r="BN38" s="4">
        <v>1</v>
      </c>
    </row>
    <row r="39" spans="1:66" s="48" customFormat="1" ht="21" customHeight="1" thickTop="1" x14ac:dyDescent="0.25">
      <c r="A39" s="1401" t="str">
        <f t="shared" si="15"/>
        <v>►</v>
      </c>
      <c r="B39" s="1402" t="str">
        <f t="shared" si="16"/>
        <v>►</v>
      </c>
      <c r="C39" s="1403" t="str">
        <f t="shared" si="31"/>
        <v>►</v>
      </c>
      <c r="D39" s="2475" t="str">
        <f t="shared" si="18"/>
        <v>►</v>
      </c>
      <c r="E39" s="1402" t="str">
        <f t="shared" si="32"/>
        <v>►</v>
      </c>
      <c r="F39" s="1402" t="str">
        <f t="shared" si="33"/>
        <v>►</v>
      </c>
      <c r="G39" s="1402" t="str">
        <f t="shared" si="34"/>
        <v>►</v>
      </c>
      <c r="H39" s="2606"/>
      <c r="R39" s="2607"/>
      <c r="S39" s="2567"/>
      <c r="T39" s="2443"/>
      <c r="U39" s="2442"/>
      <c r="V39" s="2589">
        <f t="shared" si="35"/>
        <v>0</v>
      </c>
      <c r="W39" s="2590" t="str">
        <f>IF(OR(V39=0, ISBLANK(P39)), "", TEXT(ROUND(V39/INDEX(AI21:AI83, MATCH(P39, AH21:AH83, 0)), 0),"# ##0") &amp; " " &amp; P39)</f>
        <v/>
      </c>
      <c r="X39" s="2591">
        <f t="shared" si="36"/>
        <v>0</v>
      </c>
      <c r="Y39" s="2592">
        <f t="shared" si="37"/>
        <v>0</v>
      </c>
      <c r="Z39" s="2592" t="str">
        <f t="shared" si="38"/>
        <v/>
      </c>
      <c r="AA39" s="2581"/>
      <c r="AB39" s="2593">
        <f t="shared" si="27"/>
        <v>0</v>
      </c>
      <c r="AC39" s="2583">
        <v>1</v>
      </c>
      <c r="AD39" s="2594">
        <f t="shared" si="39"/>
        <v>0</v>
      </c>
      <c r="AE39" s="2564"/>
      <c r="AF39" s="2573">
        <f t="shared" si="29"/>
        <v>0</v>
      </c>
      <c r="AG39" s="2574">
        <f>IF(AND(U39&lt;&gt;"", ISNUMBER(S39)), IFERROR(INDEX(AI21:AI91, MATCH(P39, AH21:AH91, 0)) * O39 * IF(ISBLANK(L39), 1, L39), 0), 0)</f>
        <v>0</v>
      </c>
      <c r="AH39" s="2618" t="s">
        <v>1120</v>
      </c>
      <c r="AI39" s="1448">
        <f t="shared" si="30"/>
        <v>1.25E-3</v>
      </c>
      <c r="AJ39" s="2612">
        <v>1.25</v>
      </c>
      <c r="AL39" s="66">
        <f t="shared" si="22"/>
        <v>0</v>
      </c>
      <c r="AM39" s="3"/>
      <c r="AN39" s="76"/>
      <c r="AO39" s="76"/>
      <c r="AP39" s="76"/>
      <c r="AQ39" s="76"/>
      <c r="AS39" s="3573" t="s">
        <v>2256</v>
      </c>
      <c r="AT39" s="3574"/>
      <c r="AU39" s="3574"/>
      <c r="AV39" s="3574"/>
      <c r="AW39" s="3574"/>
      <c r="AX39" s="3574"/>
      <c r="AY39" s="3575"/>
      <c r="BA39" s="410" t="s">
        <v>288</v>
      </c>
      <c r="BB39" s="494"/>
      <c r="BC39" s="355"/>
      <c r="BD39" s="356"/>
      <c r="BF39" s="2542"/>
      <c r="BG39" s="100"/>
      <c r="BH39" s="100"/>
      <c r="BI39" s="100"/>
      <c r="BJ39" s="100"/>
      <c r="BK39" s="100"/>
      <c r="BL39" s="2543"/>
      <c r="BN39" s="4">
        <v>1</v>
      </c>
    </row>
    <row r="40" spans="1:66" s="48" customFormat="1" ht="21" customHeight="1" x14ac:dyDescent="0.25">
      <c r="A40" s="1401" t="str">
        <f t="shared" si="15"/>
        <v>►</v>
      </c>
      <c r="B40" s="1402" t="str">
        <f t="shared" si="16"/>
        <v>►</v>
      </c>
      <c r="C40" s="1403" t="str">
        <f t="shared" si="31"/>
        <v>►</v>
      </c>
      <c r="D40" s="2475" t="str">
        <f t="shared" si="18"/>
        <v>►</v>
      </c>
      <c r="E40" s="1402" t="str">
        <f t="shared" si="32"/>
        <v>►</v>
      </c>
      <c r="F40" s="1402" t="str">
        <f t="shared" si="33"/>
        <v>►</v>
      </c>
      <c r="G40" s="1402" t="str">
        <f t="shared" si="34"/>
        <v>►</v>
      </c>
      <c r="H40" s="2606"/>
      <c r="R40" s="2607"/>
      <c r="S40" s="2567"/>
      <c r="T40" s="2443"/>
      <c r="U40" s="2442"/>
      <c r="V40" s="2577">
        <f t="shared" si="35"/>
        <v>0</v>
      </c>
      <c r="W40" s="2578" t="str">
        <f>IF(OR(V40=0, ISBLANK(P40)), "", TEXT(ROUND(V40/INDEX(AI21:AI83, MATCH(P40, AH21:AH83, 0)), 0),"# ##0") &amp; " " &amp; P40)</f>
        <v/>
      </c>
      <c r="X40" s="2579">
        <f t="shared" si="36"/>
        <v>0</v>
      </c>
      <c r="Y40" s="2580">
        <f t="shared" si="37"/>
        <v>0</v>
      </c>
      <c r="Z40" s="2580" t="str">
        <f t="shared" si="38"/>
        <v/>
      </c>
      <c r="AA40" s="2581"/>
      <c r="AB40" s="2582">
        <f t="shared" si="27"/>
        <v>0</v>
      </c>
      <c r="AC40" s="2583">
        <v>1</v>
      </c>
      <c r="AD40" s="2584">
        <f t="shared" si="39"/>
        <v>0</v>
      </c>
      <c r="AE40" s="2564"/>
      <c r="AF40" s="2573">
        <f t="shared" si="29"/>
        <v>0</v>
      </c>
      <c r="AG40" s="2574">
        <f>IF(AND(U40&lt;&gt;"", ISNUMBER(S40)), IFERROR(INDEX(AI21:AI91, MATCH(P40, AH21:AH91, 0)) * O40 * IF(ISBLANK(L40), 1, L40), 0), 0)</f>
        <v>0</v>
      </c>
      <c r="AH40" s="2618" t="s">
        <v>1122</v>
      </c>
      <c r="AI40" s="1027">
        <f t="shared" si="30"/>
        <v>2.5000000000000001E-3</v>
      </c>
      <c r="AJ40" s="2619">
        <v>2.5</v>
      </c>
      <c r="AL40" s="66">
        <f t="shared" si="22"/>
        <v>0</v>
      </c>
      <c r="AM40" s="3"/>
      <c r="AN40" s="76"/>
      <c r="AO40" s="76"/>
      <c r="AP40" s="76"/>
      <c r="AQ40" s="76"/>
      <c r="AS40" s="3252"/>
      <c r="AT40" s="3248"/>
      <c r="AU40" s="3248"/>
      <c r="AV40" s="3248"/>
      <c r="AW40" s="3248"/>
      <c r="AX40" s="3248"/>
      <c r="AY40" s="3253"/>
      <c r="BA40" s="390"/>
      <c r="BD40" s="2620"/>
      <c r="BF40" s="3151" t="s">
        <v>173</v>
      </c>
      <c r="BG40" s="3152"/>
      <c r="BH40" s="3152"/>
      <c r="BI40" s="3152"/>
      <c r="BJ40" s="3152"/>
      <c r="BK40" s="3152"/>
      <c r="BL40" s="3153"/>
      <c r="BN40" s="4">
        <v>1</v>
      </c>
    </row>
    <row r="41" spans="1:66" s="48" customFormat="1" ht="21" customHeight="1" x14ac:dyDescent="0.25">
      <c r="A41" s="1401" t="str">
        <f t="shared" si="15"/>
        <v>►</v>
      </c>
      <c r="B41" s="1402" t="str">
        <f t="shared" si="16"/>
        <v>►</v>
      </c>
      <c r="C41" s="1403" t="str">
        <f t="shared" si="31"/>
        <v>►</v>
      </c>
      <c r="D41" s="2475" t="str">
        <f t="shared" si="18"/>
        <v>►</v>
      </c>
      <c r="E41" s="1402" t="str">
        <f t="shared" si="32"/>
        <v>►</v>
      </c>
      <c r="F41" s="1402" t="str">
        <f t="shared" si="33"/>
        <v>►</v>
      </c>
      <c r="G41" s="1402" t="str">
        <f t="shared" si="34"/>
        <v>►</v>
      </c>
      <c r="H41" s="2606"/>
      <c r="R41" s="2607"/>
      <c r="S41" s="2567"/>
      <c r="T41" s="2443"/>
      <c r="U41" s="2442"/>
      <c r="V41" s="2589">
        <f t="shared" si="35"/>
        <v>0</v>
      </c>
      <c r="W41" s="2590" t="str">
        <f>IF(OR(V41=0, ISBLANK(P41)), "", TEXT(ROUND(V41/INDEX(AI21:AI83, MATCH(P41, AH21:AH83, 0)), 0),"# ##0") &amp; " " &amp; P41)</f>
        <v/>
      </c>
      <c r="X41" s="2591">
        <f t="shared" si="36"/>
        <v>0</v>
      </c>
      <c r="Y41" s="2592">
        <f t="shared" si="37"/>
        <v>0</v>
      </c>
      <c r="Z41" s="2592" t="str">
        <f t="shared" si="38"/>
        <v/>
      </c>
      <c r="AA41" s="2581"/>
      <c r="AB41" s="2593">
        <f t="shared" si="27"/>
        <v>0</v>
      </c>
      <c r="AC41" s="2583">
        <v>1</v>
      </c>
      <c r="AD41" s="2594">
        <f t="shared" si="39"/>
        <v>0</v>
      </c>
      <c r="AE41" s="2564"/>
      <c r="AF41" s="2573">
        <f t="shared" si="29"/>
        <v>0</v>
      </c>
      <c r="AG41" s="2574">
        <f>IF(AND(U41&lt;&gt;"", ISNUMBER(S41)), IFERROR(INDEX(AI21:AI91, MATCH(P41, AH21:AH91, 0)) * O41 * IF(ISBLANK(L41), 1, L41), 0), 0)</f>
        <v>0</v>
      </c>
      <c r="AH41" s="2618" t="s">
        <v>1123</v>
      </c>
      <c r="AI41" s="1027">
        <f t="shared" si="30"/>
        <v>4.4999999999999997E-3</v>
      </c>
      <c r="AJ41" s="2619">
        <v>4.5</v>
      </c>
      <c r="AL41" s="66">
        <f t="shared" si="22"/>
        <v>0</v>
      </c>
      <c r="AM41" s="3"/>
      <c r="AN41" s="76"/>
      <c r="AO41" s="76"/>
      <c r="AP41" s="76"/>
      <c r="AQ41" s="76"/>
      <c r="AS41" s="3398" t="s">
        <v>2257</v>
      </c>
      <c r="AT41" s="3399"/>
      <c r="AU41" s="3399"/>
      <c r="AV41" s="3399"/>
      <c r="AW41" s="3399"/>
      <c r="AX41" s="3399"/>
      <c r="AY41" s="3400"/>
      <c r="BA41" s="2481" t="s">
        <v>2208</v>
      </c>
      <c r="BB41" s="118"/>
      <c r="BC41" s="118"/>
      <c r="BD41" s="119"/>
      <c r="BF41" s="3151"/>
      <c r="BG41" s="3152"/>
      <c r="BH41" s="3152"/>
      <c r="BI41" s="3152"/>
      <c r="BJ41" s="3152"/>
      <c r="BK41" s="3152"/>
      <c r="BL41" s="3153"/>
      <c r="BN41" s="4">
        <v>1</v>
      </c>
    </row>
    <row r="42" spans="1:66" s="48" customFormat="1" ht="21" customHeight="1" x14ac:dyDescent="0.25">
      <c r="A42" s="1401" t="str">
        <f t="shared" si="15"/>
        <v>►</v>
      </c>
      <c r="B42" s="1402" t="str">
        <f t="shared" si="16"/>
        <v>►</v>
      </c>
      <c r="C42" s="1403" t="str">
        <f t="shared" si="31"/>
        <v>►</v>
      </c>
      <c r="D42" s="2475" t="str">
        <f t="shared" si="18"/>
        <v>►</v>
      </c>
      <c r="E42" s="1402" t="str">
        <f t="shared" si="32"/>
        <v>►</v>
      </c>
      <c r="F42" s="1402" t="str">
        <f t="shared" si="33"/>
        <v>►</v>
      </c>
      <c r="G42" s="1402" t="str">
        <f t="shared" si="34"/>
        <v>►</v>
      </c>
      <c r="H42" s="2606"/>
      <c r="R42" s="2607"/>
      <c r="S42" s="2567"/>
      <c r="T42" s="2443"/>
      <c r="U42" s="2442"/>
      <c r="V42" s="2577">
        <f t="shared" si="35"/>
        <v>0</v>
      </c>
      <c r="W42" s="2578" t="str">
        <f>IF(OR(V42=0, ISBLANK(P42)), "", TEXT(ROUND(V42/INDEX(AI21:AI83, MATCH(P42, AH21:AH83, 0)), 0),"# ##0") &amp; " " &amp; P42)</f>
        <v/>
      </c>
      <c r="X42" s="2579">
        <f t="shared" si="36"/>
        <v>0</v>
      </c>
      <c r="Y42" s="2580">
        <f t="shared" si="37"/>
        <v>0</v>
      </c>
      <c r="Z42" s="2580" t="str">
        <f t="shared" si="38"/>
        <v/>
      </c>
      <c r="AA42" s="2581"/>
      <c r="AB42" s="2582">
        <f t="shared" si="27"/>
        <v>0</v>
      </c>
      <c r="AC42" s="2583">
        <v>1</v>
      </c>
      <c r="AD42" s="2584">
        <f t="shared" si="39"/>
        <v>0</v>
      </c>
      <c r="AE42" s="2564"/>
      <c r="AF42" s="2573">
        <f t="shared" si="29"/>
        <v>0</v>
      </c>
      <c r="AG42" s="2574">
        <f>IF(AND(U42&lt;&gt;"", ISNUMBER(S42)), IFERROR(INDEX(AI21:AI91, MATCH(P42, AH21:AH91, 0)) * O42 * IF(ISBLANK(L42), 1, L42), 0), 0)</f>
        <v>0</v>
      </c>
      <c r="AH42" s="2618" t="s">
        <v>1124</v>
      </c>
      <c r="AI42" s="154">
        <f t="shared" si="30"/>
        <v>5.0000000000000001E-3</v>
      </c>
      <c r="AJ42" s="2608">
        <v>5</v>
      </c>
      <c r="AL42" s="66">
        <f t="shared" si="22"/>
        <v>0</v>
      </c>
      <c r="AM42" s="3"/>
      <c r="AN42" s="76"/>
      <c r="AO42" s="76"/>
      <c r="AP42" s="76"/>
      <c r="AQ42" s="76"/>
      <c r="AS42" s="3268" t="s">
        <v>2258</v>
      </c>
      <c r="AT42" s="3576"/>
      <c r="AU42" s="3576"/>
      <c r="AV42" s="3576"/>
      <c r="AW42" s="3576"/>
      <c r="AX42" s="3576"/>
      <c r="AY42" s="3269"/>
      <c r="BA42" s="2476" t="s">
        <v>1155</v>
      </c>
      <c r="BB42" s="118"/>
      <c r="BC42" s="118"/>
      <c r="BD42" s="119"/>
      <c r="BF42" s="344"/>
      <c r="BG42" s="345" t="s">
        <v>181</v>
      </c>
      <c r="BH42" s="342"/>
      <c r="BI42" s="342"/>
      <c r="BJ42" s="342"/>
      <c r="BK42" s="342"/>
      <c r="BL42" s="343"/>
      <c r="BN42" s="4">
        <v>1</v>
      </c>
    </row>
    <row r="43" spans="1:66" s="48" customFormat="1" ht="21" customHeight="1" thickBot="1" x14ac:dyDescent="0.3">
      <c r="A43" s="1401" t="str">
        <f t="shared" si="15"/>
        <v>►</v>
      </c>
      <c r="B43" s="1402" t="str">
        <f t="shared" si="16"/>
        <v>►</v>
      </c>
      <c r="C43" s="1403" t="str">
        <f t="shared" si="31"/>
        <v>►</v>
      </c>
      <c r="D43" s="2475" t="str">
        <f t="shared" si="18"/>
        <v>►</v>
      </c>
      <c r="E43" s="1402" t="str">
        <f t="shared" si="32"/>
        <v>►</v>
      </c>
      <c r="F43" s="1402" t="str">
        <f t="shared" si="33"/>
        <v>►</v>
      </c>
      <c r="G43" s="1402" t="str">
        <f t="shared" si="34"/>
        <v>►</v>
      </c>
      <c r="H43" s="2606"/>
      <c r="R43" s="2607"/>
      <c r="S43" s="2567"/>
      <c r="T43" s="2443"/>
      <c r="U43" s="2442"/>
      <c r="V43" s="2589">
        <f t="shared" si="35"/>
        <v>0</v>
      </c>
      <c r="W43" s="2590" t="str">
        <f>IF(OR(V43=0, ISBLANK(P43)), "", TEXT(ROUND(V43/INDEX(AI21:AI83, MATCH(P43, AH21:AH83, 0)), 0),"# ##0") &amp; " " &amp; P43)</f>
        <v/>
      </c>
      <c r="X43" s="2591">
        <f t="shared" si="36"/>
        <v>0</v>
      </c>
      <c r="Y43" s="2592">
        <f t="shared" si="37"/>
        <v>0</v>
      </c>
      <c r="Z43" s="2592" t="str">
        <f t="shared" si="38"/>
        <v/>
      </c>
      <c r="AA43" s="2581"/>
      <c r="AB43" s="2593">
        <f t="shared" si="27"/>
        <v>0</v>
      </c>
      <c r="AC43" s="2583">
        <v>1</v>
      </c>
      <c r="AD43" s="2594">
        <f t="shared" si="39"/>
        <v>0</v>
      </c>
      <c r="AE43" s="2564"/>
      <c r="AF43" s="2573">
        <f t="shared" si="29"/>
        <v>0</v>
      </c>
      <c r="AG43" s="2574">
        <f>IF(AND(U43&lt;&gt;"", ISNUMBER(S43)), IFERROR(INDEX(AI21:AI91, MATCH(P43, AH21:AH91, 0)) * O43 * IF(ISBLANK(L43), 1, L43), 0), 0)</f>
        <v>0</v>
      </c>
      <c r="AH43" s="2618" t="s">
        <v>1125</v>
      </c>
      <c r="AI43" s="1027">
        <f t="shared" si="30"/>
        <v>7.4999999999999997E-3</v>
      </c>
      <c r="AJ43" s="2619">
        <v>7.5</v>
      </c>
      <c r="AL43" s="66">
        <f t="shared" si="22"/>
        <v>0</v>
      </c>
      <c r="AM43" s="3"/>
      <c r="AN43" s="76"/>
      <c r="AO43" s="76"/>
      <c r="AP43" s="76"/>
      <c r="AQ43" s="76"/>
      <c r="AS43" s="3268"/>
      <c r="AT43" s="3576"/>
      <c r="AU43" s="3576"/>
      <c r="AV43" s="3576"/>
      <c r="AW43" s="3576"/>
      <c r="AX43" s="3576"/>
      <c r="AY43" s="3269"/>
      <c r="BA43" s="117"/>
      <c r="BB43" s="118"/>
      <c r="BC43" s="118"/>
      <c r="BD43" s="119"/>
      <c r="BF43" s="2524"/>
      <c r="BG43" s="342"/>
      <c r="BH43" s="342"/>
      <c r="BI43" s="342"/>
      <c r="BJ43" s="342"/>
      <c r="BK43" s="342"/>
      <c r="BL43" s="343"/>
      <c r="BN43" s="4">
        <v>1</v>
      </c>
    </row>
    <row r="44" spans="1:66" s="48" customFormat="1" ht="21" customHeight="1" x14ac:dyDescent="0.25">
      <c r="A44" s="1401" t="str">
        <f t="shared" si="15"/>
        <v>►</v>
      </c>
      <c r="B44" s="1402" t="str">
        <f t="shared" si="16"/>
        <v>►</v>
      </c>
      <c r="C44" s="1403" t="str">
        <f t="shared" si="31"/>
        <v>►</v>
      </c>
      <c r="D44" s="2475" t="str">
        <f t="shared" si="18"/>
        <v>►</v>
      </c>
      <c r="E44" s="1402" t="str">
        <f t="shared" si="32"/>
        <v>►</v>
      </c>
      <c r="F44" s="1402" t="str">
        <f t="shared" si="33"/>
        <v>►</v>
      </c>
      <c r="G44" s="1402" t="str">
        <f t="shared" si="34"/>
        <v>►</v>
      </c>
      <c r="H44" s="2606"/>
      <c r="R44" s="2607"/>
      <c r="S44" s="2567"/>
      <c r="T44" s="2443"/>
      <c r="U44" s="2442"/>
      <c r="V44" s="2577">
        <f t="shared" si="35"/>
        <v>0</v>
      </c>
      <c r="W44" s="2578" t="str">
        <f>IF(OR(V44=0, ISBLANK(P44)), "", TEXT(ROUND(V44/INDEX(AI21:AI83, MATCH(P44, AH21:AH83, 0)), 0),"# ##0") &amp; " " &amp; P44)</f>
        <v/>
      </c>
      <c r="X44" s="2579">
        <f t="shared" si="36"/>
        <v>0</v>
      </c>
      <c r="Y44" s="2580">
        <f t="shared" si="37"/>
        <v>0</v>
      </c>
      <c r="Z44" s="2580" t="str">
        <f t="shared" si="38"/>
        <v/>
      </c>
      <c r="AA44" s="2581"/>
      <c r="AB44" s="2582">
        <f t="shared" si="27"/>
        <v>0</v>
      </c>
      <c r="AC44" s="2583">
        <v>1</v>
      </c>
      <c r="AD44" s="2584">
        <f t="shared" si="39"/>
        <v>0</v>
      </c>
      <c r="AE44" s="2564"/>
      <c r="AF44" s="2573">
        <f t="shared" si="29"/>
        <v>0</v>
      </c>
      <c r="AG44" s="2574">
        <f>IF(AND(U44&lt;&gt;"", ISNUMBER(S44)), IFERROR(INDEX(AI21:AI91, MATCH(P44, AH21:AH91, 0)) * O44 * IF(ISBLANK(L44), 1, L44), 0), 0)</f>
        <v>0</v>
      </c>
      <c r="AH44" s="2618" t="s">
        <v>1126</v>
      </c>
      <c r="AI44" s="154">
        <f t="shared" si="30"/>
        <v>1.4999999999999999E-2</v>
      </c>
      <c r="AJ44" s="2608">
        <v>15</v>
      </c>
      <c r="AL44" s="66">
        <f t="shared" si="22"/>
        <v>0</v>
      </c>
      <c r="AM44" s="3"/>
      <c r="AN44" s="146" t="s">
        <v>157</v>
      </c>
      <c r="AO44" s="64"/>
      <c r="AP44" s="64"/>
      <c r="AQ44" s="65"/>
      <c r="AS44" s="2257"/>
      <c r="AT44" s="2253"/>
      <c r="AU44" s="2253"/>
      <c r="AV44" s="2253"/>
      <c r="AW44" s="2253"/>
      <c r="AX44" s="2253"/>
      <c r="AY44" s="2621"/>
      <c r="BA44" s="102" t="s">
        <v>2224</v>
      </c>
      <c r="BB44" s="103"/>
      <c r="BC44" s="104"/>
      <c r="BD44" s="105"/>
      <c r="BF44" s="348" t="s">
        <v>18</v>
      </c>
      <c r="BG44" s="1407" t="s">
        <v>185</v>
      </c>
      <c r="BH44" s="1408">
        <v>18</v>
      </c>
      <c r="BI44" s="57" t="s">
        <v>6</v>
      </c>
      <c r="BJ44" s="58" t="s">
        <v>19</v>
      </c>
      <c r="BK44" s="3154" t="s">
        <v>20</v>
      </c>
      <c r="BL44" s="3582" t="s">
        <v>188</v>
      </c>
      <c r="BN44" s="4">
        <v>1</v>
      </c>
    </row>
    <row r="45" spans="1:66" s="48" customFormat="1" ht="21" customHeight="1" x14ac:dyDescent="0.25">
      <c r="A45" s="1401" t="str">
        <f t="shared" si="15"/>
        <v>►</v>
      </c>
      <c r="B45" s="1402" t="str">
        <f t="shared" si="16"/>
        <v>►</v>
      </c>
      <c r="C45" s="1403" t="str">
        <f t="shared" si="31"/>
        <v>►</v>
      </c>
      <c r="D45" s="2475" t="str">
        <f t="shared" si="18"/>
        <v>►</v>
      </c>
      <c r="E45" s="1402" t="str">
        <f t="shared" si="32"/>
        <v>►</v>
      </c>
      <c r="F45" s="1402" t="str">
        <f t="shared" si="33"/>
        <v>►</v>
      </c>
      <c r="G45" s="1402" t="str">
        <f t="shared" si="34"/>
        <v>►</v>
      </c>
      <c r="H45" s="2606"/>
      <c r="R45" s="2607"/>
      <c r="S45" s="2567"/>
      <c r="T45" s="2443"/>
      <c r="U45" s="2442"/>
      <c r="V45" s="2589">
        <f t="shared" si="35"/>
        <v>0</v>
      </c>
      <c r="W45" s="2590" t="str">
        <f>IF(OR(V45=0, ISBLANK(P45)), "", TEXT(ROUND(V45/INDEX(AI21:AI83, MATCH(P45, AH21:AH83, 0)), 0),"# ##0") &amp; " " &amp; P45)</f>
        <v/>
      </c>
      <c r="X45" s="2591">
        <f t="shared" si="36"/>
        <v>0</v>
      </c>
      <c r="Y45" s="2592">
        <f t="shared" si="37"/>
        <v>0</v>
      </c>
      <c r="Z45" s="2592" t="str">
        <f t="shared" si="38"/>
        <v/>
      </c>
      <c r="AA45" s="2581"/>
      <c r="AB45" s="2593">
        <f t="shared" si="27"/>
        <v>0</v>
      </c>
      <c r="AC45" s="2583">
        <v>1</v>
      </c>
      <c r="AD45" s="2594">
        <f t="shared" si="39"/>
        <v>0</v>
      </c>
      <c r="AE45" s="2564"/>
      <c r="AF45" s="2573">
        <f t="shared" si="29"/>
        <v>0</v>
      </c>
      <c r="AG45" s="2574">
        <f>IF(AND(U45&lt;&gt;"", ISNUMBER(S45)), IFERROR(INDEX(AI21:AI91, MATCH(P45, AH21:AH91, 0)) * O45 * IF(ISBLANK(L45), 1, L45), 0), 0)</f>
        <v>0</v>
      </c>
      <c r="AH45" s="2611" t="s">
        <v>133</v>
      </c>
      <c r="AI45" s="154">
        <f t="shared" si="30"/>
        <v>0.03</v>
      </c>
      <c r="AJ45" s="2608">
        <v>30</v>
      </c>
      <c r="AL45" s="66">
        <f t="shared" si="22"/>
        <v>0</v>
      </c>
      <c r="AM45" s="3"/>
      <c r="AN45" s="146" t="s">
        <v>158</v>
      </c>
      <c r="AO45" s="64"/>
      <c r="AP45" s="64"/>
      <c r="AQ45" s="65"/>
      <c r="AS45" s="2257"/>
      <c r="AT45" s="2253"/>
      <c r="AU45" s="2253"/>
      <c r="AV45" s="2253"/>
      <c r="AW45" s="2253"/>
      <c r="AX45" s="2253"/>
      <c r="AY45" s="2621"/>
      <c r="BA45" s="117"/>
      <c r="BB45" s="118"/>
      <c r="BC45" s="118"/>
      <c r="BD45" s="119"/>
      <c r="BF45" s="309" t="s">
        <v>18</v>
      </c>
      <c r="BG45" s="1409" t="s">
        <v>185</v>
      </c>
      <c r="BH45" s="1410"/>
      <c r="BI45" s="69" t="s">
        <v>28</v>
      </c>
      <c r="BJ45" s="70" t="s">
        <v>29</v>
      </c>
      <c r="BK45" s="3155"/>
      <c r="BL45" s="3583"/>
      <c r="BN45" s="4">
        <v>1</v>
      </c>
    </row>
    <row r="46" spans="1:66" s="48" customFormat="1" ht="21" customHeight="1" x14ac:dyDescent="0.25">
      <c r="A46" s="1401" t="str">
        <f t="shared" si="15"/>
        <v>►</v>
      </c>
      <c r="B46" s="1402" t="str">
        <f t="shared" si="16"/>
        <v>►</v>
      </c>
      <c r="C46" s="1403" t="str">
        <f t="shared" si="31"/>
        <v>►</v>
      </c>
      <c r="D46" s="2475" t="str">
        <f t="shared" si="18"/>
        <v>►</v>
      </c>
      <c r="E46" s="1402" t="str">
        <f t="shared" si="32"/>
        <v>►</v>
      </c>
      <c r="F46" s="1402" t="str">
        <f t="shared" si="33"/>
        <v>►</v>
      </c>
      <c r="G46" s="1402" t="str">
        <f t="shared" si="34"/>
        <v>►</v>
      </c>
      <c r="H46" s="2606"/>
      <c r="R46" s="2607"/>
      <c r="S46" s="2567"/>
      <c r="T46" s="2443"/>
      <c r="U46" s="2442"/>
      <c r="V46" s="2577">
        <f t="shared" si="35"/>
        <v>0</v>
      </c>
      <c r="W46" s="2578" t="str">
        <f>IF(OR(V46=0, ISBLANK(P46)), "", TEXT(ROUND(V46/INDEX(AI21:AI83, MATCH(P46, AH21:AH83, 0)), 0),"# ##0") &amp; " " &amp; P46)</f>
        <v/>
      </c>
      <c r="X46" s="2579">
        <f t="shared" si="36"/>
        <v>0</v>
      </c>
      <c r="Y46" s="2580">
        <f t="shared" si="37"/>
        <v>0</v>
      </c>
      <c r="Z46" s="2580" t="str">
        <f t="shared" si="38"/>
        <v/>
      </c>
      <c r="AA46" s="2581"/>
      <c r="AB46" s="2582">
        <f t="shared" si="27"/>
        <v>0</v>
      </c>
      <c r="AC46" s="2583">
        <v>1</v>
      </c>
      <c r="AD46" s="2584">
        <f t="shared" si="39"/>
        <v>0</v>
      </c>
      <c r="AE46" s="2564"/>
      <c r="AF46" s="2573">
        <f t="shared" si="29"/>
        <v>0</v>
      </c>
      <c r="AG46" s="2574">
        <f>IF(AND(U46&lt;&gt;"", ISNUMBER(S46)), IFERROR(INDEX(AI21:AI91, MATCH(P46, AH21:AH91, 0)) * O46 * IF(ISBLANK(L46), 1, L46), 0), 0)</f>
        <v>0</v>
      </c>
      <c r="AH46" s="2611" t="s">
        <v>1127</v>
      </c>
      <c r="AI46" s="154">
        <f t="shared" si="30"/>
        <v>0.04</v>
      </c>
      <c r="AJ46" s="2608">
        <v>40</v>
      </c>
      <c r="AL46" s="66">
        <f t="shared" si="22"/>
        <v>0</v>
      </c>
      <c r="AM46" s="3"/>
      <c r="AN46" s="146" t="s">
        <v>160</v>
      </c>
      <c r="AO46" s="64"/>
      <c r="AP46" s="64"/>
      <c r="AQ46" s="65"/>
      <c r="AS46" s="2257"/>
      <c r="AT46" s="2253"/>
      <c r="AU46" s="2253"/>
      <c r="AV46" s="2253"/>
      <c r="AW46" s="2253"/>
      <c r="AX46" s="2253"/>
      <c r="AY46" s="2621"/>
      <c r="BA46" s="3132" t="s">
        <v>2259</v>
      </c>
      <c r="BB46" s="3133"/>
      <c r="BC46" s="3133"/>
      <c r="BD46" s="3134"/>
      <c r="BF46" s="309" t="s">
        <v>18</v>
      </c>
      <c r="BG46" s="1412" t="s">
        <v>185</v>
      </c>
      <c r="BH46" s="1412"/>
      <c r="BI46" s="81" t="s">
        <v>193</v>
      </c>
      <c r="BJ46" s="2622"/>
      <c r="BK46" s="2623"/>
      <c r="BL46" s="366" t="s">
        <v>34</v>
      </c>
      <c r="BN46" s="4">
        <v>1</v>
      </c>
    </row>
    <row r="47" spans="1:66" s="48" customFormat="1" ht="21" customHeight="1" x14ac:dyDescent="0.25">
      <c r="A47" s="1401" t="str">
        <f t="shared" si="15"/>
        <v>►</v>
      </c>
      <c r="B47" s="1402" t="str">
        <f t="shared" si="16"/>
        <v>►</v>
      </c>
      <c r="C47" s="1403" t="str">
        <f t="shared" si="31"/>
        <v>►</v>
      </c>
      <c r="D47" s="2475" t="str">
        <f t="shared" si="18"/>
        <v>►</v>
      </c>
      <c r="E47" s="1402" t="str">
        <f t="shared" si="32"/>
        <v>►</v>
      </c>
      <c r="F47" s="1402" t="str">
        <f t="shared" si="33"/>
        <v>►</v>
      </c>
      <c r="G47" s="1402" t="str">
        <f t="shared" si="34"/>
        <v>►</v>
      </c>
      <c r="H47" s="2606"/>
      <c r="R47" s="2607"/>
      <c r="S47" s="2567"/>
      <c r="T47" s="2443"/>
      <c r="U47" s="2442"/>
      <c r="V47" s="2589">
        <f t="shared" si="35"/>
        <v>0</v>
      </c>
      <c r="W47" s="2590" t="str">
        <f>IF(OR(V47=0, ISBLANK(P47)), "", TEXT(ROUND(V47/INDEX(AI21:AI83, MATCH(P47, AH21:AH83, 0)), 0),"# ##0") &amp; " " &amp; P47)</f>
        <v/>
      </c>
      <c r="X47" s="2591">
        <f t="shared" si="36"/>
        <v>0</v>
      </c>
      <c r="Y47" s="2592">
        <f t="shared" si="37"/>
        <v>0</v>
      </c>
      <c r="Z47" s="2592" t="str">
        <f t="shared" si="38"/>
        <v/>
      </c>
      <c r="AA47" s="2581"/>
      <c r="AB47" s="2593">
        <f t="shared" si="27"/>
        <v>0</v>
      </c>
      <c r="AC47" s="2583">
        <v>1</v>
      </c>
      <c r="AD47" s="2594">
        <f t="shared" si="39"/>
        <v>0</v>
      </c>
      <c r="AE47" s="2564"/>
      <c r="AF47" s="2573">
        <f t="shared" si="29"/>
        <v>0</v>
      </c>
      <c r="AG47" s="2574">
        <f>IF(AND(U47&lt;&gt;"", ISNUMBER(S47)), IFERROR(INDEX(AI21:AI91, MATCH(P47, AH21:AH91, 0)) * O47 * IF(ISBLANK(L47), 1, L47), 0), 0)</f>
        <v>0</v>
      </c>
      <c r="AH47" s="2611" t="s">
        <v>224</v>
      </c>
      <c r="AI47" s="154">
        <f t="shared" si="30"/>
        <v>0.06</v>
      </c>
      <c r="AJ47" s="2608">
        <v>60</v>
      </c>
      <c r="AL47" s="66">
        <f t="shared" si="22"/>
        <v>0</v>
      </c>
      <c r="AM47" s="3"/>
      <c r="AN47" s="76"/>
      <c r="AO47" s="76"/>
      <c r="AP47" s="76"/>
      <c r="AQ47" s="76"/>
      <c r="AS47" s="2257"/>
      <c r="AT47" s="2253"/>
      <c r="AU47" s="2253"/>
      <c r="AV47" s="2253"/>
      <c r="AW47" s="2253"/>
      <c r="AX47" s="2253"/>
      <c r="AY47" s="2621"/>
      <c r="BA47" s="3132"/>
      <c r="BB47" s="3133"/>
      <c r="BC47" s="3133"/>
      <c r="BD47" s="3134"/>
      <c r="BF47" s="309" t="s">
        <v>18</v>
      </c>
      <c r="BG47" s="367" t="s">
        <v>185</v>
      </c>
      <c r="BH47" s="367"/>
      <c r="BI47" s="368"/>
      <c r="BJ47" s="93"/>
      <c r="BK47" s="93"/>
      <c r="BL47" s="369"/>
      <c r="BN47" s="4">
        <v>1</v>
      </c>
    </row>
    <row r="48" spans="1:66" s="48" customFormat="1" ht="21" customHeight="1" x14ac:dyDescent="0.25">
      <c r="A48" s="1401" t="str">
        <f t="shared" si="15"/>
        <v>►</v>
      </c>
      <c r="B48" s="1402" t="str">
        <f t="shared" si="16"/>
        <v>►</v>
      </c>
      <c r="C48" s="1403" t="str">
        <f t="shared" si="31"/>
        <v>►</v>
      </c>
      <c r="D48" s="2475" t="str">
        <f t="shared" si="18"/>
        <v>►</v>
      </c>
      <c r="E48" s="1402" t="str">
        <f t="shared" si="32"/>
        <v>►</v>
      </c>
      <c r="F48" s="1402" t="str">
        <f t="shared" si="33"/>
        <v>►</v>
      </c>
      <c r="G48" s="1402" t="str">
        <f t="shared" si="34"/>
        <v>►</v>
      </c>
      <c r="H48" s="2606"/>
      <c r="R48" s="2607"/>
      <c r="S48" s="2567"/>
      <c r="T48" s="2443"/>
      <c r="U48" s="2442"/>
      <c r="V48" s="2577">
        <f t="shared" si="35"/>
        <v>0</v>
      </c>
      <c r="W48" s="2578" t="str">
        <f>IF(OR(V48=0, ISBLANK(P48)), "", TEXT(ROUND(V48/INDEX(AI21:AI83, MATCH(P48, AH21:AH83, 0)), 0),"# ##0") &amp; " " &amp; P48)</f>
        <v/>
      </c>
      <c r="X48" s="2579">
        <f t="shared" si="36"/>
        <v>0</v>
      </c>
      <c r="Y48" s="2580">
        <f t="shared" si="37"/>
        <v>0</v>
      </c>
      <c r="Z48" s="2580" t="str">
        <f t="shared" si="38"/>
        <v/>
      </c>
      <c r="AA48" s="2581"/>
      <c r="AB48" s="2582">
        <f t="shared" si="27"/>
        <v>0</v>
      </c>
      <c r="AC48" s="2583">
        <v>1</v>
      </c>
      <c r="AD48" s="2584">
        <f t="shared" si="39"/>
        <v>0</v>
      </c>
      <c r="AE48" s="2564"/>
      <c r="AF48" s="2573">
        <f t="shared" si="29"/>
        <v>0</v>
      </c>
      <c r="AG48" s="2574">
        <f>IF(AND(U48&lt;&gt;"", ISNUMBER(S48)), IFERROR(INDEX(AI21:AI91, MATCH(P48, AH21:AH91, 0)) * O48 * IF(ISBLANK(L48), 1, L48), 0), 0)</f>
        <v>0</v>
      </c>
      <c r="AH48" s="2611" t="s">
        <v>239</v>
      </c>
      <c r="AI48" s="154">
        <f t="shared" si="30"/>
        <v>7.0000000000000007E-2</v>
      </c>
      <c r="AJ48" s="2608">
        <v>70</v>
      </c>
      <c r="AL48" s="66">
        <f t="shared" si="22"/>
        <v>0</v>
      </c>
      <c r="AM48" s="3"/>
      <c r="AN48" s="76"/>
      <c r="AO48" s="76"/>
      <c r="AP48" s="76"/>
      <c r="AQ48" s="76"/>
      <c r="AS48" s="2257"/>
      <c r="AT48" s="2253"/>
      <c r="AU48" s="2253"/>
      <c r="AV48" s="2253"/>
      <c r="AW48" s="2253"/>
      <c r="AX48" s="2253"/>
      <c r="AY48" s="2621"/>
      <c r="BA48" s="3135" t="s">
        <v>1094</v>
      </c>
      <c r="BB48" s="3136"/>
      <c r="BC48" s="3136"/>
      <c r="BD48" s="3137"/>
      <c r="BF48" s="309" t="s">
        <v>18</v>
      </c>
      <c r="BG48" s="367" t="s">
        <v>185</v>
      </c>
      <c r="BH48" s="367"/>
      <c r="BI48" s="368"/>
      <c r="BJ48" s="110">
        <v>18</v>
      </c>
      <c r="BK48" s="111" t="s">
        <v>43</v>
      </c>
      <c r="BL48" s="370" t="s">
        <v>39</v>
      </c>
      <c r="BN48" s="4">
        <v>1</v>
      </c>
    </row>
    <row r="49" spans="1:68" s="48" customFormat="1" ht="21" customHeight="1" x14ac:dyDescent="0.25">
      <c r="A49" s="1401" t="str">
        <f t="shared" si="15"/>
        <v>►</v>
      </c>
      <c r="B49" s="1402" t="str">
        <f t="shared" si="16"/>
        <v>►</v>
      </c>
      <c r="C49" s="1403" t="str">
        <f t="shared" si="31"/>
        <v>►</v>
      </c>
      <c r="D49" s="2475" t="str">
        <f t="shared" si="18"/>
        <v>►</v>
      </c>
      <c r="E49" s="1402" t="str">
        <f t="shared" si="32"/>
        <v>►</v>
      </c>
      <c r="F49" s="1402" t="str">
        <f t="shared" si="33"/>
        <v>►</v>
      </c>
      <c r="G49" s="1402" t="str">
        <f t="shared" si="34"/>
        <v>►</v>
      </c>
      <c r="H49" s="2606"/>
      <c r="R49" s="2607"/>
      <c r="S49" s="2567"/>
      <c r="T49" s="2443"/>
      <c r="U49" s="2442"/>
      <c r="V49" s="2589">
        <f t="shared" si="35"/>
        <v>0</v>
      </c>
      <c r="W49" s="2590" t="str">
        <f>IF(OR(V49=0, ISBLANK(P49)), "", TEXT(ROUND(V49/INDEX(AI21:AI83, MATCH(P49, AH21:AH83, 0)), 0),"# ##0") &amp; " " &amp; P49)</f>
        <v/>
      </c>
      <c r="X49" s="2591">
        <f t="shared" si="36"/>
        <v>0</v>
      </c>
      <c r="Y49" s="2592">
        <f t="shared" si="37"/>
        <v>0</v>
      </c>
      <c r="Z49" s="2592" t="str">
        <f t="shared" si="38"/>
        <v/>
      </c>
      <c r="AA49" s="2581"/>
      <c r="AB49" s="2593">
        <f t="shared" si="27"/>
        <v>0</v>
      </c>
      <c r="AC49" s="2583">
        <v>1</v>
      </c>
      <c r="AD49" s="2594">
        <f t="shared" si="39"/>
        <v>0</v>
      </c>
      <c r="AE49" s="2564"/>
      <c r="AF49" s="2573">
        <f t="shared" si="29"/>
        <v>0</v>
      </c>
      <c r="AG49" s="2574">
        <f>IF(AND(U49&lt;&gt;"", ISNUMBER(S49)), IFERROR(INDEX(AI21:AI91, MATCH(P49, AH21:AH91, 0)) * O49 * IF(ISBLANK(L49), 1, L49), 0), 0)</f>
        <v>0</v>
      </c>
      <c r="AH49" s="2611" t="s">
        <v>1129</v>
      </c>
      <c r="AI49" s="154">
        <f t="shared" si="30"/>
        <v>0.09</v>
      </c>
      <c r="AJ49" s="2608">
        <v>90</v>
      </c>
      <c r="AL49" s="66">
        <f t="shared" si="22"/>
        <v>0</v>
      </c>
      <c r="AM49" s="3"/>
      <c r="AN49" s="76"/>
      <c r="AO49" s="76"/>
      <c r="AP49" s="76"/>
      <c r="AQ49" s="76"/>
      <c r="AS49" s="2257"/>
      <c r="AT49" s="2253"/>
      <c r="AU49" s="2253"/>
      <c r="AV49" s="2253"/>
      <c r="AW49" s="2253"/>
      <c r="AX49" s="2253"/>
      <c r="AY49" s="2621"/>
      <c r="BA49" s="3135"/>
      <c r="BB49" s="3136"/>
      <c r="BC49" s="3136"/>
      <c r="BD49" s="3137"/>
      <c r="BF49" s="309" t="s">
        <v>11</v>
      </c>
      <c r="BG49" s="367" t="s">
        <v>185</v>
      </c>
      <c r="BH49" s="367"/>
      <c r="BI49" s="368"/>
      <c r="BJ49" s="374" t="s">
        <v>195</v>
      </c>
      <c r="BK49" s="16"/>
      <c r="BL49" s="375"/>
      <c r="BN49" s="4">
        <v>1</v>
      </c>
    </row>
    <row r="50" spans="1:68" s="48" customFormat="1" ht="21" customHeight="1" x14ac:dyDescent="0.25">
      <c r="A50" s="1401" t="str">
        <f t="shared" si="15"/>
        <v>►</v>
      </c>
      <c r="B50" s="1402" t="str">
        <f t="shared" si="16"/>
        <v>►</v>
      </c>
      <c r="C50" s="1403" t="str">
        <f t="shared" si="31"/>
        <v>►</v>
      </c>
      <c r="D50" s="2475" t="str">
        <f t="shared" si="18"/>
        <v>►</v>
      </c>
      <c r="E50" s="1402" t="str">
        <f t="shared" si="32"/>
        <v>►</v>
      </c>
      <c r="F50" s="1402" t="str">
        <f t="shared" si="33"/>
        <v>►</v>
      </c>
      <c r="G50" s="1402" t="str">
        <f t="shared" si="34"/>
        <v>►</v>
      </c>
      <c r="H50" s="2606"/>
      <c r="R50" s="2607"/>
      <c r="S50" s="2567"/>
      <c r="T50" s="2443"/>
      <c r="U50" s="2442"/>
      <c r="V50" s="2577">
        <f t="shared" si="35"/>
        <v>0</v>
      </c>
      <c r="W50" s="2578" t="str">
        <f>IF(OR(V50=0, ISBLANK(P50)), "", TEXT(ROUND(V50/INDEX(AI21:AI83, MATCH(P50, AH21:AH83, 0)), 0),"# ##0") &amp; " " &amp; P50)</f>
        <v/>
      </c>
      <c r="X50" s="2579">
        <f t="shared" si="36"/>
        <v>0</v>
      </c>
      <c r="Y50" s="2580">
        <f t="shared" si="37"/>
        <v>0</v>
      </c>
      <c r="Z50" s="2580" t="str">
        <f t="shared" si="38"/>
        <v/>
      </c>
      <c r="AA50" s="2581"/>
      <c r="AB50" s="2582">
        <f t="shared" si="27"/>
        <v>0</v>
      </c>
      <c r="AC50" s="2583">
        <v>1</v>
      </c>
      <c r="AD50" s="2584">
        <f t="shared" si="39"/>
        <v>0</v>
      </c>
      <c r="AE50" s="2564"/>
      <c r="AF50" s="2573">
        <f t="shared" si="29"/>
        <v>0</v>
      </c>
      <c r="AG50" s="2574">
        <f>IF(AND(U50&lt;&gt;"", ISNUMBER(S50)), IFERROR(INDEX(AI21:AI91, MATCH(P50, AH21:AH91, 0)) * O50 * IF(ISBLANK(L50), 1, L50), 0), 0)</f>
        <v>0</v>
      </c>
      <c r="AH50" s="2611" t="s">
        <v>1130</v>
      </c>
      <c r="AI50" s="154">
        <f t="shared" si="30"/>
        <v>0.12</v>
      </c>
      <c r="AJ50" s="2608">
        <v>120</v>
      </c>
      <c r="AL50" s="66">
        <f t="shared" si="22"/>
        <v>0</v>
      </c>
      <c r="AM50" s="3"/>
      <c r="AN50" s="76"/>
      <c r="AO50" s="76"/>
      <c r="AP50" s="76"/>
      <c r="AQ50" s="76"/>
      <c r="AS50" s="2257"/>
      <c r="AT50" s="2253"/>
      <c r="AU50" s="2253"/>
      <c r="AV50" s="2253"/>
      <c r="AW50" s="2253"/>
      <c r="AX50" s="2253"/>
      <c r="AY50" s="2621"/>
      <c r="BA50" s="3138" t="s">
        <v>1097</v>
      </c>
      <c r="BB50" s="3053"/>
      <c r="BC50" s="3053"/>
      <c r="BD50" s="3054"/>
      <c r="BF50" s="107"/>
      <c r="BG50" s="108"/>
      <c r="BH50" s="108"/>
      <c r="BI50" s="108"/>
      <c r="BJ50" s="3164" t="s">
        <v>56</v>
      </c>
      <c r="BK50" s="3164"/>
      <c r="BL50" s="3165"/>
      <c r="BN50" s="4">
        <v>1</v>
      </c>
    </row>
    <row r="51" spans="1:68" s="48" customFormat="1" ht="21" customHeight="1" x14ac:dyDescent="0.25">
      <c r="A51" s="1401" t="str">
        <f t="shared" si="15"/>
        <v>►</v>
      </c>
      <c r="B51" s="1402" t="str">
        <f t="shared" si="16"/>
        <v>►</v>
      </c>
      <c r="C51" s="1403" t="str">
        <f t="shared" si="31"/>
        <v>►</v>
      </c>
      <c r="D51" s="2475" t="str">
        <f t="shared" si="18"/>
        <v>►</v>
      </c>
      <c r="E51" s="1402" t="str">
        <f t="shared" si="32"/>
        <v>►</v>
      </c>
      <c r="F51" s="1402" t="str">
        <f t="shared" si="33"/>
        <v>►</v>
      </c>
      <c r="G51" s="1402" t="str">
        <f t="shared" si="34"/>
        <v>►</v>
      </c>
      <c r="H51" s="2606"/>
      <c r="R51" s="2607"/>
      <c r="S51" s="2567"/>
      <c r="T51" s="2443"/>
      <c r="U51" s="2442"/>
      <c r="V51" s="2589">
        <f t="shared" si="35"/>
        <v>0</v>
      </c>
      <c r="W51" s="2590" t="str">
        <f>IF(OR(V51=0, ISBLANK(P51)), "", TEXT(ROUND(V51/INDEX(AI21:AI83, MATCH(P51, AH21:AH83, 0)), 0),"# ##0") &amp; " " &amp; P51)</f>
        <v/>
      </c>
      <c r="X51" s="2591">
        <f t="shared" si="36"/>
        <v>0</v>
      </c>
      <c r="Y51" s="2592">
        <f t="shared" si="37"/>
        <v>0</v>
      </c>
      <c r="Z51" s="2592" t="str">
        <f t="shared" si="38"/>
        <v/>
      </c>
      <c r="AA51" s="2581"/>
      <c r="AB51" s="2593">
        <f t="shared" si="27"/>
        <v>0</v>
      </c>
      <c r="AC51" s="2583">
        <v>1</v>
      </c>
      <c r="AD51" s="2594">
        <f t="shared" si="39"/>
        <v>0</v>
      </c>
      <c r="AE51" s="2564"/>
      <c r="AF51" s="2573">
        <f t="shared" si="29"/>
        <v>0</v>
      </c>
      <c r="AG51" s="2574">
        <f>IF(AND(U51&lt;&gt;"", ISNUMBER(S51)), IFERROR(INDEX(AI21:AI91, MATCH(P51, AH21:AH91, 0)) * O51 * IF(ISBLANK(L51), 1, L51), 0), 0)</f>
        <v>0</v>
      </c>
      <c r="AH51" s="2611" t="s">
        <v>1131</v>
      </c>
      <c r="AI51" s="154">
        <f t="shared" si="30"/>
        <v>0.12</v>
      </c>
      <c r="AJ51" s="2608">
        <v>120</v>
      </c>
      <c r="AL51" s="66">
        <f t="shared" si="22"/>
        <v>0</v>
      </c>
      <c r="AM51" s="3"/>
      <c r="AN51" s="76"/>
      <c r="AO51" s="76"/>
      <c r="AP51" s="76"/>
      <c r="AQ51" s="76"/>
      <c r="AS51" s="2257"/>
      <c r="AT51" s="2253"/>
      <c r="AU51" s="2253"/>
      <c r="AV51" s="2253"/>
      <c r="AW51" s="2253"/>
      <c r="AX51" s="2253"/>
      <c r="AY51" s="2621"/>
      <c r="BA51" s="3139" t="s">
        <v>2198</v>
      </c>
      <c r="BB51" s="3140"/>
      <c r="BC51" s="3140"/>
      <c r="BD51" s="3141"/>
      <c r="BF51" s="384"/>
      <c r="BG51" s="385" t="s">
        <v>197</v>
      </c>
      <c r="BH51" s="2624" t="s">
        <v>188</v>
      </c>
      <c r="BI51" s="2624"/>
      <c r="BJ51" s="3166" t="s">
        <v>198</v>
      </c>
      <c r="BK51" s="3166"/>
      <c r="BL51" s="3167"/>
      <c r="BN51" s="4">
        <v>1</v>
      </c>
    </row>
    <row r="52" spans="1:68" s="48" customFormat="1" ht="21" customHeight="1" x14ac:dyDescent="0.25">
      <c r="A52" s="1401" t="str">
        <f t="shared" si="15"/>
        <v>►</v>
      </c>
      <c r="B52" s="1402" t="str">
        <f t="shared" si="16"/>
        <v>►</v>
      </c>
      <c r="C52" s="1403" t="str">
        <f t="shared" si="31"/>
        <v>►</v>
      </c>
      <c r="D52" s="2475" t="str">
        <f t="shared" si="18"/>
        <v>►</v>
      </c>
      <c r="E52" s="1402" t="str">
        <f t="shared" si="32"/>
        <v>►</v>
      </c>
      <c r="F52" s="1402" t="str">
        <f t="shared" si="33"/>
        <v>►</v>
      </c>
      <c r="G52" s="1402" t="str">
        <f t="shared" si="34"/>
        <v>►</v>
      </c>
      <c r="H52" s="2606"/>
      <c r="R52" s="2607"/>
      <c r="S52" s="2567"/>
      <c r="T52" s="2443"/>
      <c r="U52" s="2442"/>
      <c r="V52" s="2577">
        <f t="shared" si="35"/>
        <v>0</v>
      </c>
      <c r="W52" s="2578" t="str">
        <f>IF(OR(V52=0, ISBLANK(P52)), "", TEXT(ROUND(V52/INDEX(AI21:AI83, MATCH(P52, AH21:AH83, 0)), 0),"# ##0") &amp; " " &amp; P52)</f>
        <v/>
      </c>
      <c r="X52" s="2579">
        <f t="shared" si="36"/>
        <v>0</v>
      </c>
      <c r="Y52" s="2580">
        <f t="shared" si="37"/>
        <v>0</v>
      </c>
      <c r="Z52" s="2580" t="str">
        <f t="shared" si="38"/>
        <v/>
      </c>
      <c r="AA52" s="2581"/>
      <c r="AB52" s="2582">
        <f t="shared" si="27"/>
        <v>0</v>
      </c>
      <c r="AC52" s="2583">
        <v>1</v>
      </c>
      <c r="AD52" s="2584">
        <f t="shared" si="39"/>
        <v>0</v>
      </c>
      <c r="AE52" s="2564"/>
      <c r="AF52" s="2573">
        <f t="shared" si="29"/>
        <v>0</v>
      </c>
      <c r="AG52" s="2574">
        <f>IF(AND(U52&lt;&gt;"", ISNUMBER(S52)), IFERROR(INDEX(AI21:AI91, MATCH(P52, AH21:AH91, 0)) * O52 * IF(ISBLANK(L52), 1, L52), 0), 0)</f>
        <v>0</v>
      </c>
      <c r="AH52" s="2611" t="s">
        <v>139</v>
      </c>
      <c r="AI52" s="154">
        <f t="shared" si="30"/>
        <v>0.22500000000000001</v>
      </c>
      <c r="AJ52" s="2608">
        <v>225</v>
      </c>
      <c r="AL52" s="66">
        <f t="shared" si="22"/>
        <v>0</v>
      </c>
      <c r="AM52" s="3"/>
      <c r="AN52" s="76"/>
      <c r="AO52" s="76"/>
      <c r="AP52" s="76"/>
      <c r="AQ52" s="76"/>
      <c r="AR52" s="48" t="s">
        <v>6</v>
      </c>
      <c r="AS52" s="2257"/>
      <c r="AT52" s="2253"/>
      <c r="AU52" s="2253"/>
      <c r="AV52" s="2253"/>
      <c r="AW52" s="2253"/>
      <c r="AX52" s="2253"/>
      <c r="AY52" s="2621"/>
      <c r="BA52" s="3139"/>
      <c r="BB52" s="3140"/>
      <c r="BC52" s="3140"/>
      <c r="BD52" s="3141"/>
      <c r="BF52" s="384"/>
      <c r="BG52" s="385" t="s">
        <v>199</v>
      </c>
      <c r="BH52" s="391" t="s">
        <v>200</v>
      </c>
      <c r="BI52" s="108"/>
      <c r="BJ52" s="3166"/>
      <c r="BK52" s="3166"/>
      <c r="BL52" s="3167"/>
      <c r="BN52" s="4">
        <v>1</v>
      </c>
    </row>
    <row r="53" spans="1:68" ht="21" customHeight="1" x14ac:dyDescent="0.25">
      <c r="A53" s="1401" t="str">
        <f t="shared" si="15"/>
        <v>►</v>
      </c>
      <c r="B53" s="1402" t="str">
        <f t="shared" si="16"/>
        <v>►</v>
      </c>
      <c r="C53" s="1403" t="str">
        <f t="shared" si="31"/>
        <v>►</v>
      </c>
      <c r="D53" s="2475" t="str">
        <f t="shared" si="18"/>
        <v>►</v>
      </c>
      <c r="E53" s="1402" t="str">
        <f t="shared" si="32"/>
        <v>►</v>
      </c>
      <c r="F53" s="1402" t="str">
        <f t="shared" si="33"/>
        <v>►</v>
      </c>
      <c r="G53" s="1402" t="str">
        <f t="shared" si="34"/>
        <v>►</v>
      </c>
      <c r="H53" s="2606"/>
      <c r="I53" s="48"/>
      <c r="J53" s="48"/>
      <c r="K53" s="48"/>
      <c r="L53" s="48"/>
      <c r="M53" s="48"/>
      <c r="N53" s="48"/>
      <c r="O53" s="48"/>
      <c r="P53" s="48"/>
      <c r="Q53" s="48"/>
      <c r="R53" s="2607"/>
      <c r="S53" s="2567"/>
      <c r="T53" s="2443"/>
      <c r="U53" s="2442"/>
      <c r="V53" s="2589">
        <f t="shared" si="35"/>
        <v>0</v>
      </c>
      <c r="W53" s="2590" t="str">
        <f>IF(OR(V53=0, ISBLANK(P53)), "", TEXT(ROUND(V53/INDEX(AI21:AI83, MATCH(P53, AH21:AH83, 0)), 0),"# ##0") &amp; " " &amp; P53)</f>
        <v/>
      </c>
      <c r="X53" s="2591">
        <f t="shared" si="36"/>
        <v>0</v>
      </c>
      <c r="Y53" s="2592">
        <f t="shared" si="37"/>
        <v>0</v>
      </c>
      <c r="Z53" s="2592" t="str">
        <f t="shared" si="38"/>
        <v/>
      </c>
      <c r="AA53" s="2581"/>
      <c r="AB53" s="2593">
        <f t="shared" si="27"/>
        <v>0</v>
      </c>
      <c r="AC53" s="2583">
        <v>1</v>
      </c>
      <c r="AD53" s="2594">
        <f t="shared" si="39"/>
        <v>0</v>
      </c>
      <c r="AE53" s="2564"/>
      <c r="AF53" s="2573">
        <f t="shared" si="29"/>
        <v>0</v>
      </c>
      <c r="AG53" s="2574">
        <f>IF(AND(U53&lt;&gt;"", ISNUMBER(S53)), IFERROR(INDEX(AI21:AI91, MATCH(P53, AH21:AH91, 0)) * O53 * IF(ISBLANK(L53), 1, L53), 0), 0)</f>
        <v>0</v>
      </c>
      <c r="AH53" s="2611" t="s">
        <v>141</v>
      </c>
      <c r="AI53" s="154">
        <f t="shared" si="30"/>
        <v>0.11799999999999999</v>
      </c>
      <c r="AJ53" s="2608">
        <v>118</v>
      </c>
      <c r="AL53" s="66">
        <f t="shared" si="22"/>
        <v>0</v>
      </c>
      <c r="AM53" s="3"/>
      <c r="AN53" s="333" t="s">
        <v>166</v>
      </c>
      <c r="AO53" s="76"/>
      <c r="AP53" s="76"/>
      <c r="AQ53" s="76"/>
      <c r="AR53" s="48" t="s">
        <v>6</v>
      </c>
      <c r="AS53" s="2257"/>
      <c r="AT53" s="2253"/>
      <c r="AU53" s="2253"/>
      <c r="AV53" s="2253"/>
      <c r="AW53" s="2253"/>
      <c r="AX53" s="2253"/>
      <c r="AY53" s="2621"/>
      <c r="BA53" s="117"/>
      <c r="BB53" s="118"/>
      <c r="BC53" s="118"/>
      <c r="BD53" s="119"/>
      <c r="BF53" s="384"/>
      <c r="BG53" s="385" t="s">
        <v>202</v>
      </c>
      <c r="BH53" s="396" t="s">
        <v>187</v>
      </c>
      <c r="BI53" s="108"/>
      <c r="BJ53" s="3168" t="str">
        <f>"Recette *"&amp;BH51&amp;"/ Famille* "&amp;BH53&amp;"/ Auteur* "&amp;BH52&amp;" /Recette Mère ► "&amp;BI56</f>
        <v>Recette *CHIBOUST PAMPLEMOUSSE/ Famille* Dessert assiette/ Auteur* Jean-Jacques Borne MOF 1994 /Recette Mère ► MILLE-FEUILLE meringue et chiboust pamplemousse aux fraises des bois</v>
      </c>
      <c r="BK53" s="3168"/>
      <c r="BL53" s="3169"/>
      <c r="BN53" s="4">
        <v>1</v>
      </c>
    </row>
    <row r="54" spans="1:68" s="1062" customFormat="1" ht="21" customHeight="1" x14ac:dyDescent="0.25">
      <c r="A54" s="1401" t="str">
        <f t="shared" si="15"/>
        <v>►</v>
      </c>
      <c r="B54" s="1402" t="str">
        <f t="shared" si="16"/>
        <v>►</v>
      </c>
      <c r="C54" s="1403" t="str">
        <f t="shared" si="31"/>
        <v>►</v>
      </c>
      <c r="D54" s="2475" t="str">
        <f t="shared" si="18"/>
        <v>►</v>
      </c>
      <c r="E54" s="1402" t="str">
        <f t="shared" si="32"/>
        <v>►</v>
      </c>
      <c r="F54" s="1402" t="str">
        <f t="shared" si="33"/>
        <v>►</v>
      </c>
      <c r="G54" s="1402" t="str">
        <f t="shared" si="34"/>
        <v>►</v>
      </c>
      <c r="H54" s="2606"/>
      <c r="I54" s="48"/>
      <c r="J54" s="48"/>
      <c r="K54" s="48"/>
      <c r="L54" s="48"/>
      <c r="M54" s="48"/>
      <c r="N54" s="48"/>
      <c r="O54" s="48"/>
      <c r="P54" s="48"/>
      <c r="Q54" s="48"/>
      <c r="R54" s="2607"/>
      <c r="S54" s="2567"/>
      <c r="T54" s="2443"/>
      <c r="U54" s="2442"/>
      <c r="V54" s="2577">
        <f t="shared" si="35"/>
        <v>0</v>
      </c>
      <c r="W54" s="2578" t="str">
        <f>IF(OR(V54=0, ISBLANK(P54)), "", TEXT(ROUND(V54/INDEX(AI21:AI83, MATCH(P54, AH21:AH83, 0)), 0),"# ##0") &amp; " " &amp; P54)</f>
        <v/>
      </c>
      <c r="X54" s="2579">
        <f t="shared" si="36"/>
        <v>0</v>
      </c>
      <c r="Y54" s="2580">
        <f t="shared" si="37"/>
        <v>0</v>
      </c>
      <c r="Z54" s="2580" t="str">
        <f t="shared" si="38"/>
        <v/>
      </c>
      <c r="AA54" s="2581"/>
      <c r="AB54" s="2582">
        <f t="shared" si="27"/>
        <v>0</v>
      </c>
      <c r="AC54" s="2583">
        <v>1</v>
      </c>
      <c r="AD54" s="2584">
        <f t="shared" si="39"/>
        <v>0</v>
      </c>
      <c r="AE54" s="2564"/>
      <c r="AF54" s="2573">
        <f t="shared" si="29"/>
        <v>0</v>
      </c>
      <c r="AG54" s="2574">
        <f>IF(AND(U54&lt;&gt;"", ISNUMBER(S54)), IFERROR(INDEX(AI21:AI91, MATCH(P54, AH21:AH91, 0)) * O54 * IF(ISBLANK(L54), 1, L54), 0), 0)</f>
        <v>0</v>
      </c>
      <c r="AH54" s="2611" t="s">
        <v>147</v>
      </c>
      <c r="AI54" s="154">
        <f t="shared" si="30"/>
        <v>0.15</v>
      </c>
      <c r="AJ54" s="2608">
        <v>150</v>
      </c>
      <c r="AL54" s="66">
        <f t="shared" si="22"/>
        <v>0</v>
      </c>
      <c r="AM54" s="3"/>
      <c r="AN54" s="341" t="s">
        <v>170</v>
      </c>
      <c r="AO54" s="147"/>
      <c r="AP54" s="147"/>
      <c r="AQ54" s="147"/>
      <c r="AR54" s="48" t="s">
        <v>6</v>
      </c>
      <c r="AS54" s="2257"/>
      <c r="AT54" s="2253"/>
      <c r="AU54" s="2253"/>
      <c r="AV54" s="2253"/>
      <c r="AW54" s="2253"/>
      <c r="AX54" s="2253"/>
      <c r="AY54" s="2621"/>
      <c r="BA54" s="394" t="s">
        <v>90</v>
      </c>
      <c r="BB54" s="395" t="s">
        <v>2210</v>
      </c>
      <c r="BC54" s="355"/>
      <c r="BD54" s="105"/>
      <c r="BF54" s="384"/>
      <c r="BG54" s="385" t="s">
        <v>206</v>
      </c>
      <c r="BH54" s="403" t="s">
        <v>207</v>
      </c>
      <c r="BI54" s="108"/>
      <c r="BJ54" s="3168"/>
      <c r="BK54" s="3168"/>
      <c r="BL54" s="3169"/>
      <c r="BN54" s="4">
        <v>1</v>
      </c>
      <c r="BO54" s="48"/>
      <c r="BP54" s="48"/>
    </row>
    <row r="55" spans="1:68" s="48" customFormat="1" ht="21" customHeight="1" x14ac:dyDescent="0.25">
      <c r="A55" s="1401" t="str">
        <f t="shared" si="15"/>
        <v>►</v>
      </c>
      <c r="B55" s="1402" t="str">
        <f t="shared" si="16"/>
        <v>►</v>
      </c>
      <c r="C55" s="1403" t="str">
        <f t="shared" si="31"/>
        <v>►</v>
      </c>
      <c r="D55" s="2475" t="str">
        <f t="shared" si="18"/>
        <v>►</v>
      </c>
      <c r="E55" s="1402" t="str">
        <f t="shared" si="32"/>
        <v>►</v>
      </c>
      <c r="F55" s="1402" t="str">
        <f t="shared" si="33"/>
        <v>►</v>
      </c>
      <c r="G55" s="1402" t="str">
        <f t="shared" si="34"/>
        <v>►</v>
      </c>
      <c r="H55" s="2606"/>
      <c r="R55" s="2607"/>
      <c r="S55" s="2567"/>
      <c r="T55" s="2443"/>
      <c r="U55" s="2442"/>
      <c r="V55" s="2589">
        <f t="shared" si="35"/>
        <v>0</v>
      </c>
      <c r="W55" s="2590" t="str">
        <f>IF(OR(V55=0, ISBLANK(P55)), "", TEXT(ROUND(V55/INDEX(AI21:AI83, MATCH(P55, AH21:AH83, 0)), 0),"# ##0") &amp; " " &amp; P55)</f>
        <v/>
      </c>
      <c r="X55" s="2591">
        <f t="shared" si="36"/>
        <v>0</v>
      </c>
      <c r="Y55" s="2592">
        <f t="shared" si="37"/>
        <v>0</v>
      </c>
      <c r="Z55" s="2592" t="str">
        <f t="shared" si="38"/>
        <v/>
      </c>
      <c r="AA55" s="2581"/>
      <c r="AB55" s="2593">
        <f t="shared" si="27"/>
        <v>0</v>
      </c>
      <c r="AC55" s="2583">
        <v>1</v>
      </c>
      <c r="AD55" s="2594">
        <f t="shared" si="39"/>
        <v>0</v>
      </c>
      <c r="AE55" s="2564"/>
      <c r="AF55" s="2573">
        <f t="shared" si="29"/>
        <v>0</v>
      </c>
      <c r="AG55" s="2574">
        <f>IF(AND(U55&lt;&gt;"", ISNUMBER(S55)), IFERROR(INDEX(AI21:AI91, MATCH(P55, AH21:AH91, 0)) * O55 * IF(ISBLANK(L55), 1, L55), 0), 0)</f>
        <v>0</v>
      </c>
      <c r="AH55" s="2611" t="s">
        <v>143</v>
      </c>
      <c r="AI55" s="154">
        <f t="shared" si="30"/>
        <v>0.25</v>
      </c>
      <c r="AJ55" s="2608">
        <v>250</v>
      </c>
      <c r="AL55" s="66">
        <f t="shared" si="22"/>
        <v>0</v>
      </c>
      <c r="AM55" s="3"/>
      <c r="AN55" s="333" t="s">
        <v>174</v>
      </c>
      <c r="AO55" s="147"/>
      <c r="AP55" s="147"/>
      <c r="AQ55" s="147"/>
      <c r="AR55" s="48" t="s">
        <v>6</v>
      </c>
      <c r="AS55" s="2257"/>
      <c r="AT55" s="2253"/>
      <c r="AU55" s="2253"/>
      <c r="AV55" s="2253"/>
      <c r="AW55" s="2253"/>
      <c r="AX55" s="2253"/>
      <c r="AY55" s="2621"/>
      <c r="BA55" s="402" t="s">
        <v>205</v>
      </c>
      <c r="BB55" s="395"/>
      <c r="BC55" s="355"/>
      <c r="BD55" s="105"/>
      <c r="BF55" s="107"/>
      <c r="BG55" s="108"/>
      <c r="BH55" s="108"/>
      <c r="BI55" s="108"/>
      <c r="BJ55" s="3168"/>
      <c r="BK55" s="3168"/>
      <c r="BL55" s="3169"/>
      <c r="BN55" s="4">
        <v>1</v>
      </c>
    </row>
    <row r="56" spans="1:68" s="48" customFormat="1" ht="21" customHeight="1" x14ac:dyDescent="0.25">
      <c r="A56" s="1401" t="str">
        <f t="shared" si="15"/>
        <v>►</v>
      </c>
      <c r="B56" s="1402" t="str">
        <f t="shared" si="16"/>
        <v>►</v>
      </c>
      <c r="C56" s="1403" t="str">
        <f t="shared" si="31"/>
        <v>►</v>
      </c>
      <c r="D56" s="2475" t="str">
        <f t="shared" si="18"/>
        <v>►</v>
      </c>
      <c r="E56" s="1402" t="str">
        <f t="shared" si="32"/>
        <v>►</v>
      </c>
      <c r="F56" s="1402" t="str">
        <f t="shared" si="33"/>
        <v>►</v>
      </c>
      <c r="G56" s="1402" t="str">
        <f t="shared" si="34"/>
        <v>►</v>
      </c>
      <c r="H56" s="2606"/>
      <c r="R56" s="2607"/>
      <c r="S56" s="2567"/>
      <c r="T56" s="2443"/>
      <c r="U56" s="2442"/>
      <c r="V56" s="2577">
        <f t="shared" si="35"/>
        <v>0</v>
      </c>
      <c r="W56" s="2578" t="str">
        <f>IF(OR(V56=0, ISBLANK(P56)), "", TEXT(ROUND(V56/INDEX(AI21:AI83, MATCH(P56, AH21:AH83, 0)), 0),"# ##0") &amp; " " &amp; P56)</f>
        <v/>
      </c>
      <c r="X56" s="2579">
        <f t="shared" si="36"/>
        <v>0</v>
      </c>
      <c r="Y56" s="2580">
        <f t="shared" si="37"/>
        <v>0</v>
      </c>
      <c r="Z56" s="2580" t="str">
        <f t="shared" si="38"/>
        <v/>
      </c>
      <c r="AA56" s="2581"/>
      <c r="AB56" s="2582">
        <f t="shared" si="27"/>
        <v>0</v>
      </c>
      <c r="AC56" s="2583">
        <v>1</v>
      </c>
      <c r="AD56" s="2584">
        <f t="shared" si="39"/>
        <v>0</v>
      </c>
      <c r="AE56" s="2564"/>
      <c r="AF56" s="2573">
        <f t="shared" si="29"/>
        <v>0</v>
      </c>
      <c r="AG56" s="2574">
        <f>IF(AND(U56&lt;&gt;"", ISNUMBER(S56)), IFERROR(INDEX(AI21:AI91, MATCH(P56, AH21:AH91, 0)) * O56 * IF(ISBLANK(L56), 1, L56), 0), 0)</f>
        <v>0</v>
      </c>
      <c r="AH56" s="2611" t="s">
        <v>151</v>
      </c>
      <c r="AI56" s="154">
        <f t="shared" si="30"/>
        <v>0.35</v>
      </c>
      <c r="AJ56" s="2608">
        <v>350</v>
      </c>
      <c r="AL56" s="66">
        <f t="shared" si="22"/>
        <v>0</v>
      </c>
      <c r="AM56" s="3"/>
      <c r="AN56" s="341" t="s">
        <v>178</v>
      </c>
      <c r="AO56" s="147"/>
      <c r="AP56" s="147"/>
      <c r="AQ56" s="147"/>
      <c r="AR56" s="48" t="s">
        <v>6</v>
      </c>
      <c r="AS56" s="2257"/>
      <c r="AT56" s="2253"/>
      <c r="AU56" s="2253"/>
      <c r="AV56" s="2253"/>
      <c r="AW56" s="2253"/>
      <c r="AX56" s="2253"/>
      <c r="AY56" s="2621"/>
      <c r="BA56" s="410" t="s">
        <v>2219</v>
      </c>
      <c r="BB56" s="411"/>
      <c r="BC56" s="104"/>
      <c r="BD56" s="105"/>
      <c r="BF56" s="416"/>
      <c r="BG56" s="417"/>
      <c r="BH56" s="418" t="s">
        <v>213</v>
      </c>
      <c r="BI56" s="419" t="s">
        <v>214</v>
      </c>
      <c r="BJ56" s="420"/>
      <c r="BK56" s="420"/>
      <c r="BL56" s="421"/>
      <c r="BN56" s="4">
        <v>1</v>
      </c>
    </row>
    <row r="57" spans="1:68" s="48" customFormat="1" ht="21" customHeight="1" x14ac:dyDescent="0.25">
      <c r="A57" s="1401" t="str">
        <f t="shared" si="15"/>
        <v>►</v>
      </c>
      <c r="B57" s="1402" t="str">
        <f t="shared" si="16"/>
        <v>►</v>
      </c>
      <c r="C57" s="1403" t="str">
        <f t="shared" si="31"/>
        <v>►</v>
      </c>
      <c r="D57" s="2475" t="str">
        <f t="shared" si="18"/>
        <v>►</v>
      </c>
      <c r="E57" s="1402" t="str">
        <f t="shared" si="32"/>
        <v>►</v>
      </c>
      <c r="F57" s="1402" t="str">
        <f t="shared" si="33"/>
        <v>►</v>
      </c>
      <c r="G57" s="1402" t="str">
        <f t="shared" si="34"/>
        <v>►</v>
      </c>
      <c r="H57" s="2606"/>
      <c r="R57" s="2607"/>
      <c r="S57" s="2567"/>
      <c r="T57" s="2443"/>
      <c r="U57" s="2442"/>
      <c r="V57" s="2589">
        <f t="shared" si="35"/>
        <v>0</v>
      </c>
      <c r="W57" s="2590" t="str">
        <f>IF(OR(V57=0, ISBLANK(P57)), "", TEXT(ROUND(V57/INDEX(AI21:AI83, MATCH(P57, AH21:AH83, 0)), 0),"# ##0") &amp; " " &amp; P57)</f>
        <v/>
      </c>
      <c r="X57" s="2591">
        <f t="shared" si="36"/>
        <v>0</v>
      </c>
      <c r="Y57" s="2592">
        <f t="shared" si="37"/>
        <v>0</v>
      </c>
      <c r="Z57" s="2592" t="str">
        <f t="shared" si="38"/>
        <v/>
      </c>
      <c r="AA57" s="2581"/>
      <c r="AB57" s="2593">
        <f t="shared" si="27"/>
        <v>0</v>
      </c>
      <c r="AC57" s="2583">
        <v>1</v>
      </c>
      <c r="AD57" s="2594">
        <f t="shared" si="39"/>
        <v>0</v>
      </c>
      <c r="AE57" s="2564"/>
      <c r="AF57" s="2573">
        <f t="shared" si="29"/>
        <v>0</v>
      </c>
      <c r="AG57" s="2574">
        <f>IF(AND(U57&lt;&gt;"", ISNUMBER(S57)), IFERROR(INDEX(AI21:AI91, MATCH(P57, AH21:AH91, 0)) * O57 * IF(ISBLANK(L57), 1, L57), 0), 0)</f>
        <v>0</v>
      </c>
      <c r="AH57" s="2625" t="s">
        <v>606</v>
      </c>
      <c r="AI57" s="1027">
        <f t="shared" si="30"/>
        <v>1.4E-2</v>
      </c>
      <c r="AJ57" s="2608">
        <v>14</v>
      </c>
      <c r="AL57" s="66">
        <f t="shared" si="22"/>
        <v>0</v>
      </c>
      <c r="AM57" s="3"/>
      <c r="AN57" s="333" t="s">
        <v>182</v>
      </c>
      <c r="AO57" s="76"/>
      <c r="AP57" s="76"/>
      <c r="AQ57" s="76"/>
      <c r="AR57" s="48" t="s">
        <v>6</v>
      </c>
      <c r="AS57" s="2257"/>
      <c r="AT57" s="2253"/>
      <c r="AU57" s="2253"/>
      <c r="AV57" s="2253"/>
      <c r="AW57" s="2253"/>
      <c r="AX57" s="2253"/>
      <c r="AY57" s="2621"/>
      <c r="BA57" s="414" t="s">
        <v>2220</v>
      </c>
      <c r="BB57" s="415"/>
      <c r="BC57" s="104"/>
      <c r="BD57" s="105"/>
      <c r="BF57" s="107"/>
      <c r="BG57" s="422"/>
      <c r="BH57" s="108"/>
      <c r="BI57" s="108"/>
      <c r="BJ57" s="108"/>
      <c r="BK57" s="108"/>
      <c r="BL57" s="109"/>
      <c r="BN57" s="4">
        <v>1</v>
      </c>
    </row>
    <row r="58" spans="1:68" s="48" customFormat="1" ht="21" customHeight="1" x14ac:dyDescent="0.25">
      <c r="A58" s="1401" t="str">
        <f t="shared" si="15"/>
        <v>►</v>
      </c>
      <c r="B58" s="1402" t="str">
        <f t="shared" si="16"/>
        <v>►</v>
      </c>
      <c r="C58" s="1403" t="str">
        <f t="shared" si="31"/>
        <v>►</v>
      </c>
      <c r="D58" s="2475" t="str">
        <f t="shared" si="18"/>
        <v>►</v>
      </c>
      <c r="E58" s="1402" t="str">
        <f t="shared" si="32"/>
        <v>►</v>
      </c>
      <c r="F58" s="1402" t="str">
        <f t="shared" si="33"/>
        <v>►</v>
      </c>
      <c r="G58" s="1402" t="str">
        <f t="shared" si="34"/>
        <v>►</v>
      </c>
      <c r="H58" s="2606"/>
      <c r="R58" s="2607"/>
      <c r="S58" s="2567"/>
      <c r="T58" s="2443"/>
      <c r="U58" s="2442"/>
      <c r="V58" s="2577">
        <f t="shared" si="35"/>
        <v>0</v>
      </c>
      <c r="W58" s="2578" t="str">
        <f>IF(OR(V58=0, ISBLANK(P58)), "", TEXT(ROUND(V58/INDEX(AI21:AI83, MATCH(P58, AH21:AH83, 0)), 0),"# ##0") &amp; " " &amp; P58)</f>
        <v/>
      </c>
      <c r="X58" s="2579">
        <f t="shared" si="36"/>
        <v>0</v>
      </c>
      <c r="Y58" s="2580">
        <f t="shared" si="37"/>
        <v>0</v>
      </c>
      <c r="Z58" s="2580" t="str">
        <f t="shared" si="38"/>
        <v/>
      </c>
      <c r="AA58" s="2581"/>
      <c r="AB58" s="2582">
        <f t="shared" si="27"/>
        <v>0</v>
      </c>
      <c r="AC58" s="2583">
        <v>1</v>
      </c>
      <c r="AD58" s="2584">
        <f t="shared" si="39"/>
        <v>0</v>
      </c>
      <c r="AE58" s="2564"/>
      <c r="AF58" s="2573">
        <f t="shared" si="29"/>
        <v>0</v>
      </c>
      <c r="AG58" s="2574">
        <f>IF(AND(U58&lt;&gt;"", ISNUMBER(S58)), IFERROR(INDEX(AI21:AI91, MATCH(P58, AH21:AH91, 0)) * O58 * IF(ISBLANK(L58), 1, L58), 0), 0)</f>
        <v>0</v>
      </c>
      <c r="AH58" s="2625" t="s">
        <v>607</v>
      </c>
      <c r="AI58" s="1028">
        <f t="shared" si="30"/>
        <v>2.835E-2</v>
      </c>
      <c r="AJ58" s="2626">
        <v>28.35</v>
      </c>
      <c r="AL58" s="66">
        <f t="shared" si="22"/>
        <v>0</v>
      </c>
      <c r="AM58" s="3"/>
      <c r="AN58" s="341" t="s">
        <v>190</v>
      </c>
      <c r="AO58" s="64"/>
      <c r="AP58" s="64"/>
      <c r="AQ58" s="64"/>
      <c r="AR58" s="48" t="s">
        <v>6</v>
      </c>
      <c r="AS58" s="2257"/>
      <c r="AT58" s="2253"/>
      <c r="AU58" s="2253"/>
      <c r="AV58" s="2253"/>
      <c r="AW58" s="2253"/>
      <c r="AX58" s="2253"/>
      <c r="AY58" s="2621"/>
      <c r="BA58" s="414" t="s">
        <v>2221</v>
      </c>
      <c r="BB58" s="415"/>
      <c r="BC58" s="104"/>
      <c r="BD58" s="105"/>
      <c r="BF58" s="427" t="s">
        <v>119</v>
      </c>
      <c r="BG58" s="422"/>
      <c r="BH58" s="108"/>
      <c r="BI58" s="108"/>
      <c r="BJ58" s="108"/>
      <c r="BK58" s="108"/>
      <c r="BL58" s="109"/>
      <c r="BN58" s="4">
        <v>1</v>
      </c>
    </row>
    <row r="59" spans="1:68" s="48" customFormat="1" ht="21" customHeight="1" x14ac:dyDescent="0.25">
      <c r="A59" s="1401" t="str">
        <f t="shared" si="15"/>
        <v>►</v>
      </c>
      <c r="B59" s="1402" t="str">
        <f t="shared" si="16"/>
        <v>►</v>
      </c>
      <c r="C59" s="1403" t="str">
        <f t="shared" si="31"/>
        <v>►</v>
      </c>
      <c r="D59" s="2475" t="str">
        <f t="shared" si="18"/>
        <v>►</v>
      </c>
      <c r="E59" s="1402" t="str">
        <f t="shared" si="32"/>
        <v>►</v>
      </c>
      <c r="F59" s="1402" t="str">
        <f t="shared" si="33"/>
        <v>►</v>
      </c>
      <c r="G59" s="1402" t="str">
        <f t="shared" si="34"/>
        <v>►</v>
      </c>
      <c r="H59" s="2606"/>
      <c r="R59" s="2607"/>
      <c r="S59" s="2567"/>
      <c r="T59" s="2443"/>
      <c r="U59" s="2442"/>
      <c r="V59" s="2589">
        <f t="shared" si="35"/>
        <v>0</v>
      </c>
      <c r="W59" s="2590" t="str">
        <f>IF(OR(V59=0, ISBLANK(P59)), "", TEXT(ROUND(V59/INDEX(AI21:AI83, MATCH(P59, AH21:AH83, 0)), 0),"# ##0") &amp; " " &amp; P59)</f>
        <v/>
      </c>
      <c r="X59" s="2591">
        <f t="shared" si="36"/>
        <v>0</v>
      </c>
      <c r="Y59" s="2592">
        <f t="shared" si="37"/>
        <v>0</v>
      </c>
      <c r="Z59" s="2592" t="str">
        <f t="shared" si="38"/>
        <v/>
      </c>
      <c r="AA59" s="2581"/>
      <c r="AB59" s="2593">
        <f t="shared" si="27"/>
        <v>0</v>
      </c>
      <c r="AC59" s="2583">
        <v>1</v>
      </c>
      <c r="AD59" s="2594">
        <f t="shared" si="39"/>
        <v>0</v>
      </c>
      <c r="AE59" s="2564"/>
      <c r="AF59" s="2573">
        <f t="shared" si="29"/>
        <v>0</v>
      </c>
      <c r="AG59" s="2574">
        <f>IF(AND(U59&lt;&gt;"", ISNUMBER(S59)), IFERROR(INDEX(AI21:AI91, MATCH(P59, AH21:AH91, 0)) * O59 * IF(ISBLANK(L59), 1, L59), 0), 0)</f>
        <v>0</v>
      </c>
      <c r="AH59" s="2625" t="s">
        <v>1134</v>
      </c>
      <c r="AI59" s="1028">
        <f t="shared" si="30"/>
        <v>2.9569999999999999E-2</v>
      </c>
      <c r="AJ59" s="2626">
        <v>29.57</v>
      </c>
      <c r="AL59" s="66">
        <f t="shared" si="22"/>
        <v>0</v>
      </c>
      <c r="AM59" s="3"/>
      <c r="AN59" s="76"/>
      <c r="AO59" s="76"/>
      <c r="AP59" s="76"/>
      <c r="AQ59" s="76"/>
      <c r="AR59" s="48" t="s">
        <v>6</v>
      </c>
      <c r="AS59" s="2257"/>
      <c r="AT59" s="2253"/>
      <c r="AU59" s="2253"/>
      <c r="AV59" s="2253"/>
      <c r="AW59" s="2253"/>
      <c r="AX59" s="2253"/>
      <c r="AY59" s="2621"/>
      <c r="BA59" s="414" t="s">
        <v>2222</v>
      </c>
      <c r="BB59" s="415"/>
      <c r="BC59" s="104"/>
      <c r="BD59" s="105"/>
      <c r="BF59" s="107"/>
      <c r="BG59" s="422"/>
      <c r="BH59" s="108"/>
      <c r="BI59" s="108"/>
      <c r="BJ59" s="108"/>
      <c r="BK59" s="108"/>
      <c r="BL59" s="109"/>
      <c r="BN59" s="4">
        <v>1</v>
      </c>
    </row>
    <row r="60" spans="1:68" s="48" customFormat="1" ht="21" customHeight="1" x14ac:dyDescent="0.25">
      <c r="A60" s="1401" t="str">
        <f t="shared" si="15"/>
        <v>►</v>
      </c>
      <c r="B60" s="1402" t="str">
        <f t="shared" si="16"/>
        <v>►</v>
      </c>
      <c r="C60" s="1403" t="str">
        <f t="shared" si="31"/>
        <v>►</v>
      </c>
      <c r="D60" s="2475" t="str">
        <f t="shared" si="18"/>
        <v>►</v>
      </c>
      <c r="E60" s="1402" t="str">
        <f t="shared" si="32"/>
        <v>►</v>
      </c>
      <c r="F60" s="1402" t="str">
        <f t="shared" si="33"/>
        <v>►</v>
      </c>
      <c r="G60" s="1402" t="str">
        <f t="shared" si="34"/>
        <v>►</v>
      </c>
      <c r="H60" s="2606"/>
      <c r="R60" s="2607"/>
      <c r="S60" s="2567"/>
      <c r="T60" s="2443"/>
      <c r="U60" s="2442"/>
      <c r="V60" s="2577">
        <f t="shared" si="35"/>
        <v>0</v>
      </c>
      <c r="W60" s="2578" t="str">
        <f>IF(OR(V60=0, ISBLANK(P60)), "", TEXT(ROUND(V60/INDEX(AI21:AI83, MATCH(P60, AH21:AH83, 0)), 0),"# ##0") &amp; " " &amp; P60)</f>
        <v/>
      </c>
      <c r="X60" s="2579">
        <f t="shared" si="36"/>
        <v>0</v>
      </c>
      <c r="Y60" s="2580">
        <f t="shared" si="37"/>
        <v>0</v>
      </c>
      <c r="Z60" s="2580" t="str">
        <f t="shared" si="38"/>
        <v/>
      </c>
      <c r="AA60" s="2581"/>
      <c r="AB60" s="2582">
        <f t="shared" si="27"/>
        <v>0</v>
      </c>
      <c r="AC60" s="2583">
        <v>1</v>
      </c>
      <c r="AD60" s="2584">
        <f t="shared" si="39"/>
        <v>0</v>
      </c>
      <c r="AE60" s="2564"/>
      <c r="AF60" s="2573">
        <f t="shared" si="29"/>
        <v>0</v>
      </c>
      <c r="AG60" s="2574">
        <f>IF(AND(U60&lt;&gt;"", ISNUMBER(S60)), IFERROR(INDEX(AI21:AI91, MATCH(P60, AH21:AH91, 0)) * O60 * IF(ISBLANK(L60), 1, L60), 0), 0)</f>
        <v>0</v>
      </c>
      <c r="AH60" s="2625" t="s">
        <v>611</v>
      </c>
      <c r="AI60" s="154">
        <f t="shared" si="30"/>
        <v>2.9000000000000001E-2</v>
      </c>
      <c r="AJ60" s="2608">
        <v>29</v>
      </c>
      <c r="AL60" s="66">
        <f t="shared" si="22"/>
        <v>0</v>
      </c>
      <c r="AM60" s="3"/>
      <c r="AN60" s="76"/>
      <c r="AO60" s="76"/>
      <c r="AP60" s="76"/>
      <c r="AQ60" s="76"/>
      <c r="AR60" s="48" t="s">
        <v>6</v>
      </c>
      <c r="AS60" s="2257"/>
      <c r="AT60" s="2253"/>
      <c r="AU60" s="2253"/>
      <c r="AV60" s="2253"/>
      <c r="AW60" s="2253"/>
      <c r="AX60" s="2253"/>
      <c r="AY60" s="2621"/>
      <c r="BA60" s="414" t="s">
        <v>2223</v>
      </c>
      <c r="BB60" s="415"/>
      <c r="BC60" s="104"/>
      <c r="BD60" s="105"/>
      <c r="BF60" s="432"/>
      <c r="BG60" s="433"/>
      <c r="BH60" s="434"/>
      <c r="BI60" s="433"/>
      <c r="BJ60" s="433"/>
      <c r="BK60" s="433"/>
      <c r="BL60" s="435"/>
      <c r="BN60" s="4">
        <v>1</v>
      </c>
    </row>
    <row r="61" spans="1:68" s="48" customFormat="1" ht="21" customHeight="1" thickBot="1" x14ac:dyDescent="0.3">
      <c r="A61" s="1401" t="str">
        <f t="shared" si="15"/>
        <v>►</v>
      </c>
      <c r="B61" s="1402" t="str">
        <f t="shared" si="16"/>
        <v>►</v>
      </c>
      <c r="C61" s="1403" t="str">
        <f t="shared" si="31"/>
        <v>►</v>
      </c>
      <c r="D61" s="2475" t="str">
        <f t="shared" si="18"/>
        <v>►</v>
      </c>
      <c r="E61" s="1402" t="str">
        <f t="shared" si="32"/>
        <v>►</v>
      </c>
      <c r="F61" s="1402" t="str">
        <f t="shared" si="33"/>
        <v>►</v>
      </c>
      <c r="G61" s="1402" t="str">
        <f t="shared" si="34"/>
        <v>►</v>
      </c>
      <c r="H61" s="2606"/>
      <c r="R61" s="2607"/>
      <c r="S61" s="2567"/>
      <c r="T61" s="2443"/>
      <c r="U61" s="2442"/>
      <c r="V61" s="2589">
        <f t="shared" si="35"/>
        <v>0</v>
      </c>
      <c r="W61" s="2590" t="str">
        <f>IF(OR(V61=0, ISBLANK(P61)), "", TEXT(ROUND(V61/INDEX(AI21:AI83, MATCH(P61, AH21:AH83, 0)), 0),"# ##0") &amp; " " &amp; P61)</f>
        <v/>
      </c>
      <c r="X61" s="2591">
        <f t="shared" si="36"/>
        <v>0</v>
      </c>
      <c r="Y61" s="2592">
        <f t="shared" si="37"/>
        <v>0</v>
      </c>
      <c r="Z61" s="2592" t="str">
        <f t="shared" si="38"/>
        <v/>
      </c>
      <c r="AA61" s="2581"/>
      <c r="AB61" s="2593">
        <f t="shared" si="27"/>
        <v>0</v>
      </c>
      <c r="AC61" s="2583">
        <v>1</v>
      </c>
      <c r="AD61" s="2594">
        <f t="shared" si="39"/>
        <v>0</v>
      </c>
      <c r="AE61" s="2564"/>
      <c r="AF61" s="2573">
        <f t="shared" si="29"/>
        <v>0</v>
      </c>
      <c r="AG61" s="2574">
        <f>IF(AND(U61&lt;&gt;"", ISNUMBER(S61)), IFERROR(INDEX(AI21:AI91, MATCH(P61, AH21:AH91, 0)) * O61 * IF(ISBLANK(L61), 1, L61), 0), 0)</f>
        <v>0</v>
      </c>
      <c r="AH61" s="2625" t="s">
        <v>610</v>
      </c>
      <c r="AI61" s="154">
        <f t="shared" si="30"/>
        <v>5.8999999999999997E-2</v>
      </c>
      <c r="AJ61" s="2608">
        <v>59</v>
      </c>
      <c r="AL61" s="66">
        <f t="shared" si="22"/>
        <v>0</v>
      </c>
      <c r="AM61" s="3"/>
      <c r="AN61" s="76"/>
      <c r="AO61" s="76"/>
      <c r="AP61" s="76"/>
      <c r="AQ61" s="76"/>
      <c r="AR61" s="48" t="s">
        <v>6</v>
      </c>
      <c r="AS61" s="2257"/>
      <c r="AT61" s="2253"/>
      <c r="AU61" s="2253"/>
      <c r="AV61" s="2253"/>
      <c r="AW61" s="2253"/>
      <c r="AX61" s="2253"/>
      <c r="AY61" s="2621"/>
      <c r="BA61" s="414"/>
      <c r="BB61" s="431"/>
      <c r="BC61" s="104"/>
      <c r="BD61" s="105"/>
      <c r="BF61" s="437" t="s">
        <v>222</v>
      </c>
      <c r="BG61" s="248"/>
      <c r="BH61" s="248"/>
      <c r="BI61" s="248"/>
      <c r="BJ61" s="16"/>
      <c r="BK61" s="248"/>
      <c r="BL61" s="244"/>
      <c r="BN61" s="4">
        <v>1</v>
      </c>
    </row>
    <row r="62" spans="1:68" s="48" customFormat="1" ht="21" customHeight="1" thickTop="1" x14ac:dyDescent="0.25">
      <c r="A62" s="1401" t="str">
        <f t="shared" si="15"/>
        <v>►</v>
      </c>
      <c r="B62" s="1402" t="str">
        <f t="shared" si="16"/>
        <v>►</v>
      </c>
      <c r="C62" s="1403" t="str">
        <f t="shared" si="31"/>
        <v>►</v>
      </c>
      <c r="D62" s="2475" t="str">
        <f t="shared" si="18"/>
        <v>►</v>
      </c>
      <c r="E62" s="1402" t="str">
        <f t="shared" si="32"/>
        <v>►</v>
      </c>
      <c r="F62" s="1402" t="str">
        <f t="shared" si="33"/>
        <v>►</v>
      </c>
      <c r="G62" s="1402" t="str">
        <f t="shared" si="34"/>
        <v>►</v>
      </c>
      <c r="H62" s="2606"/>
      <c r="R62" s="2607"/>
      <c r="S62" s="2567"/>
      <c r="T62" s="2443"/>
      <c r="U62" s="2442"/>
      <c r="V62" s="2577">
        <f t="shared" si="35"/>
        <v>0</v>
      </c>
      <c r="W62" s="2578" t="str">
        <f>IF(OR(V62=0, ISBLANK(P62)), "", TEXT(ROUND(V62/INDEX(AI21:AI83, MATCH(P62, AH21:AH83, 0)), 0),"# ##0") &amp; " " &amp; P62)</f>
        <v/>
      </c>
      <c r="X62" s="2579">
        <f t="shared" si="36"/>
        <v>0</v>
      </c>
      <c r="Y62" s="2580">
        <f t="shared" si="37"/>
        <v>0</v>
      </c>
      <c r="Z62" s="2580" t="str">
        <f t="shared" si="38"/>
        <v/>
      </c>
      <c r="AA62" s="2581"/>
      <c r="AB62" s="2582">
        <f t="shared" si="27"/>
        <v>0</v>
      </c>
      <c r="AC62" s="2583">
        <v>1</v>
      </c>
      <c r="AD62" s="2584">
        <f t="shared" si="39"/>
        <v>0</v>
      </c>
      <c r="AE62" s="2564"/>
      <c r="AF62" s="2573">
        <f t="shared" si="29"/>
        <v>0</v>
      </c>
      <c r="AG62" s="2574">
        <f>IF(AND(U62&lt;&gt;"", ISNUMBER(S62)), IFERROR(INDEX(AI21:AI91, MATCH(P62, AH21:AH91, 0)) * O62 * IF(ISBLANK(L62), 1, L62), 0), 0)</f>
        <v>0</v>
      </c>
      <c r="AH62" s="2625" t="s">
        <v>609</v>
      </c>
      <c r="AI62" s="154">
        <f t="shared" si="30"/>
        <v>0.11799999999999999</v>
      </c>
      <c r="AJ62" s="2608">
        <v>118</v>
      </c>
      <c r="AL62" s="66">
        <f t="shared" si="22"/>
        <v>0</v>
      </c>
      <c r="AM62" s="3"/>
      <c r="AN62" s="76"/>
      <c r="AO62" s="76"/>
      <c r="AP62" s="76"/>
      <c r="AQ62" s="76"/>
      <c r="AR62" s="48" t="s">
        <v>6</v>
      </c>
      <c r="AS62" s="2257"/>
      <c r="AT62" s="2253"/>
      <c r="AU62" s="2253"/>
      <c r="AV62" s="2253"/>
      <c r="AW62" s="2253"/>
      <c r="AX62" s="2253"/>
      <c r="AY62" s="2621"/>
      <c r="BA62" s="323" t="s">
        <v>1139</v>
      </c>
      <c r="BB62" s="243"/>
      <c r="BC62" s="243"/>
      <c r="BD62" s="440"/>
      <c r="BF62" s="441" t="s">
        <v>86</v>
      </c>
      <c r="BG62" s="442" t="s">
        <v>87</v>
      </c>
      <c r="BH62" s="443"/>
      <c r="BI62" s="3170" t="s">
        <v>88</v>
      </c>
      <c r="BJ62" s="3171" t="s">
        <v>89</v>
      </c>
      <c r="BK62" s="3173" t="s">
        <v>90</v>
      </c>
      <c r="BL62" s="445" t="s">
        <v>91</v>
      </c>
      <c r="BN62" s="4">
        <v>1</v>
      </c>
    </row>
    <row r="63" spans="1:68" s="48" customFormat="1" ht="21" customHeight="1" x14ac:dyDescent="0.25">
      <c r="A63" s="1401" t="str">
        <f t="shared" si="15"/>
        <v>►</v>
      </c>
      <c r="B63" s="1402" t="str">
        <f t="shared" si="16"/>
        <v>►</v>
      </c>
      <c r="C63" s="1403" t="str">
        <f t="shared" si="31"/>
        <v>►</v>
      </c>
      <c r="D63" s="2475" t="str">
        <f t="shared" si="18"/>
        <v>►</v>
      </c>
      <c r="E63" s="1402" t="str">
        <f t="shared" si="32"/>
        <v>►</v>
      </c>
      <c r="F63" s="1402" t="str">
        <f t="shared" si="33"/>
        <v>►</v>
      </c>
      <c r="G63" s="1402" t="str">
        <f t="shared" si="34"/>
        <v>►</v>
      </c>
      <c r="H63" s="2606"/>
      <c r="R63" s="2607"/>
      <c r="S63" s="2567"/>
      <c r="T63" s="2443"/>
      <c r="U63" s="2442"/>
      <c r="V63" s="2589">
        <f t="shared" si="35"/>
        <v>0</v>
      </c>
      <c r="W63" s="2590" t="str">
        <f>IF(OR(V63=0, ISBLANK(P63)), "", TEXT(ROUND(V63/INDEX(AI21:AI83, MATCH(P63, AH21:AH83, 0)), 0),"# ##0") &amp; " " &amp; P63)</f>
        <v/>
      </c>
      <c r="X63" s="2591">
        <f t="shared" si="36"/>
        <v>0</v>
      </c>
      <c r="Y63" s="2592">
        <f t="shared" si="37"/>
        <v>0</v>
      </c>
      <c r="Z63" s="2592" t="str">
        <f t="shared" si="38"/>
        <v/>
      </c>
      <c r="AA63" s="2581"/>
      <c r="AB63" s="2593">
        <f t="shared" si="27"/>
        <v>0</v>
      </c>
      <c r="AC63" s="2583">
        <v>1</v>
      </c>
      <c r="AD63" s="2594">
        <f t="shared" si="39"/>
        <v>0</v>
      </c>
      <c r="AE63" s="2564"/>
      <c r="AF63" s="2573">
        <f t="shared" si="29"/>
        <v>0</v>
      </c>
      <c r="AG63" s="2574">
        <f>IF(AND(U63&lt;&gt;"", ISNUMBER(S63)), IFERROR(INDEX(AI21:AI91, MATCH(P63, AH21:AH91, 0)) * O63 * IF(ISBLANK(L63), 1, L63), 0), 0)</f>
        <v>0</v>
      </c>
      <c r="AH63" s="2625" t="s">
        <v>1137</v>
      </c>
      <c r="AI63" s="95">
        <f t="shared" si="30"/>
        <v>0.113</v>
      </c>
      <c r="AJ63" s="2602">
        <v>113</v>
      </c>
      <c r="AL63" s="66">
        <f t="shared" si="22"/>
        <v>0</v>
      </c>
      <c r="AM63" s="3"/>
      <c r="AN63" s="76"/>
      <c r="AO63" s="76"/>
      <c r="AP63" s="76"/>
      <c r="AQ63" s="76"/>
      <c r="AR63" s="48" t="s">
        <v>6</v>
      </c>
      <c r="AS63" s="2257"/>
      <c r="AT63" s="2253"/>
      <c r="AU63" s="2253"/>
      <c r="AV63" s="2253"/>
      <c r="AW63" s="2253"/>
      <c r="AX63" s="2253"/>
      <c r="AY63" s="2621"/>
      <c r="BA63" s="323" t="s">
        <v>1141</v>
      </c>
      <c r="BB63" s="243"/>
      <c r="BC63" s="243"/>
      <c r="BD63" s="440"/>
      <c r="BF63" s="225" t="s">
        <v>103</v>
      </c>
      <c r="BG63" s="164" t="s">
        <v>104</v>
      </c>
      <c r="BH63" s="165" t="s">
        <v>105</v>
      </c>
      <c r="BI63" s="3121"/>
      <c r="BJ63" s="3172"/>
      <c r="BK63" s="3174"/>
      <c r="BL63" s="450" t="s">
        <v>106</v>
      </c>
      <c r="BN63" s="4">
        <v>1</v>
      </c>
    </row>
    <row r="64" spans="1:68" s="48" customFormat="1" ht="21" customHeight="1" x14ac:dyDescent="0.25">
      <c r="A64" s="1401" t="str">
        <f t="shared" si="15"/>
        <v>►</v>
      </c>
      <c r="B64" s="1402" t="str">
        <f t="shared" si="16"/>
        <v>►</v>
      </c>
      <c r="C64" s="1403" t="str">
        <f t="shared" si="31"/>
        <v>►</v>
      </c>
      <c r="D64" s="2475" t="str">
        <f t="shared" si="18"/>
        <v>►</v>
      </c>
      <c r="E64" s="1402" t="str">
        <f t="shared" si="32"/>
        <v>►</v>
      </c>
      <c r="F64" s="1402" t="str">
        <f t="shared" si="33"/>
        <v>►</v>
      </c>
      <c r="G64" s="1402" t="str">
        <f t="shared" si="34"/>
        <v>►</v>
      </c>
      <c r="H64" s="2606"/>
      <c r="R64" s="2607"/>
      <c r="S64" s="2567"/>
      <c r="T64" s="2443"/>
      <c r="U64" s="2442"/>
      <c r="V64" s="2577">
        <f t="shared" si="35"/>
        <v>0</v>
      </c>
      <c r="W64" s="2578" t="str">
        <f>IF(OR(V64=0, ISBLANK(P64)), "", TEXT(ROUND(V64/INDEX(AI21:AI83, MATCH(P64, AH21:AH83, 0)), 0),"# ##0") &amp; " " &amp; P64)</f>
        <v/>
      </c>
      <c r="X64" s="2579">
        <f t="shared" si="36"/>
        <v>0</v>
      </c>
      <c r="Y64" s="2580">
        <f t="shared" si="37"/>
        <v>0</v>
      </c>
      <c r="Z64" s="2580" t="str">
        <f t="shared" si="38"/>
        <v/>
      </c>
      <c r="AA64" s="2581"/>
      <c r="AB64" s="2582">
        <f t="shared" si="27"/>
        <v>0</v>
      </c>
      <c r="AC64" s="2583">
        <v>1</v>
      </c>
      <c r="AD64" s="2584">
        <f t="shared" si="39"/>
        <v>0</v>
      </c>
      <c r="AE64" s="2564"/>
      <c r="AF64" s="2573">
        <f t="shared" si="29"/>
        <v>0</v>
      </c>
      <c r="AG64" s="2574">
        <f>IF(AND(U64&lt;&gt;"", ISNUMBER(S64)), IFERROR(INDEX(AI21:AI91, MATCH(P64, AH21:AH91, 0)) * O64 * IF(ISBLANK(L64), 1, L64), 0), 0)</f>
        <v>0</v>
      </c>
      <c r="AH64" s="2625" t="s">
        <v>612</v>
      </c>
      <c r="AI64" s="95">
        <f t="shared" si="30"/>
        <v>0.13</v>
      </c>
      <c r="AJ64" s="2602">
        <v>130</v>
      </c>
      <c r="AL64" s="66">
        <f t="shared" si="22"/>
        <v>0</v>
      </c>
      <c r="AM64" s="3"/>
      <c r="AN64" s="76"/>
      <c r="AO64" s="76"/>
      <c r="AP64" s="76"/>
      <c r="AQ64" s="76"/>
      <c r="AR64" s="48" t="s">
        <v>6</v>
      </c>
      <c r="AS64" s="2257"/>
      <c r="AT64" s="2253"/>
      <c r="AU64" s="2253"/>
      <c r="AV64" s="2253"/>
      <c r="AW64" s="2253"/>
      <c r="AX64" s="2253"/>
      <c r="AY64" s="2621"/>
      <c r="BA64" s="323" t="s">
        <v>1142</v>
      </c>
      <c r="BB64" s="243"/>
      <c r="BC64" s="243"/>
      <c r="BD64" s="440"/>
      <c r="BF64" s="455">
        <v>27</v>
      </c>
      <c r="BG64" s="209" t="s">
        <v>230</v>
      </c>
      <c r="BH64" s="456" t="s">
        <v>105</v>
      </c>
      <c r="BI64" s="177">
        <v>20</v>
      </c>
      <c r="BJ64" s="229" t="s">
        <v>41</v>
      </c>
      <c r="BK64" s="457">
        <v>1</v>
      </c>
      <c r="BL64" s="458" t="s">
        <v>135</v>
      </c>
      <c r="BN64" s="4">
        <v>1</v>
      </c>
    </row>
    <row r="65" spans="1:66" s="48" customFormat="1" ht="21" customHeight="1" x14ac:dyDescent="0.25">
      <c r="A65" s="1401" t="str">
        <f t="shared" si="15"/>
        <v>►</v>
      </c>
      <c r="B65" s="1402" t="str">
        <f t="shared" si="16"/>
        <v>►</v>
      </c>
      <c r="C65" s="1403" t="str">
        <f t="shared" si="31"/>
        <v>►</v>
      </c>
      <c r="D65" s="2475" t="str">
        <f t="shared" si="18"/>
        <v>►</v>
      </c>
      <c r="E65" s="1402" t="str">
        <f t="shared" si="32"/>
        <v>►</v>
      </c>
      <c r="F65" s="1402" t="str">
        <f t="shared" si="33"/>
        <v>►</v>
      </c>
      <c r="G65" s="1402" t="str">
        <f t="shared" si="34"/>
        <v>►</v>
      </c>
      <c r="H65" s="2606"/>
      <c r="R65" s="2607"/>
      <c r="S65" s="2567"/>
      <c r="T65" s="2443"/>
      <c r="U65" s="2442"/>
      <c r="V65" s="2589">
        <f t="shared" si="35"/>
        <v>0</v>
      </c>
      <c r="W65" s="2590" t="str">
        <f>IF(OR(V65=0, ISBLANK(P65)), "", TEXT(ROUND(V65/INDEX(AI21:AI83, MATCH(P65, AH21:AH83, 0)), 0),"# ##0") &amp; " " &amp; P65)</f>
        <v/>
      </c>
      <c r="X65" s="2591">
        <f t="shared" si="36"/>
        <v>0</v>
      </c>
      <c r="Y65" s="2592">
        <f t="shared" si="37"/>
        <v>0</v>
      </c>
      <c r="Z65" s="2592" t="str">
        <f t="shared" si="38"/>
        <v/>
      </c>
      <c r="AA65" s="2581"/>
      <c r="AB65" s="2593">
        <f t="shared" si="27"/>
        <v>0</v>
      </c>
      <c r="AC65" s="2583">
        <v>1</v>
      </c>
      <c r="AD65" s="2594">
        <f t="shared" si="39"/>
        <v>0</v>
      </c>
      <c r="AE65" s="2564"/>
      <c r="AF65" s="2573">
        <f t="shared" si="29"/>
        <v>0</v>
      </c>
      <c r="AG65" s="2574">
        <f>IF(AND(U65&lt;&gt;"", ISNUMBER(S65)), IFERROR(INDEX(AI21:AI91, MATCH(P65, AH21:AH91, 0)) * O65 * IF(ISBLANK(L65), 1, L65), 0), 0)</f>
        <v>0</v>
      </c>
      <c r="AH65" s="2625" t="s">
        <v>613</v>
      </c>
      <c r="AI65" s="95">
        <f t="shared" si="30"/>
        <v>0.13</v>
      </c>
      <c r="AJ65" s="2602">
        <v>130</v>
      </c>
      <c r="AL65" s="66">
        <f t="shared" si="22"/>
        <v>0</v>
      </c>
      <c r="AM65" s="3"/>
      <c r="AN65" s="76"/>
      <c r="AO65" s="76"/>
      <c r="AP65" s="76"/>
      <c r="AQ65" s="76"/>
      <c r="AR65" s="48" t="s">
        <v>6</v>
      </c>
      <c r="AS65" s="2257"/>
      <c r="AT65" s="2253"/>
      <c r="AU65" s="2253"/>
      <c r="AV65" s="2253"/>
      <c r="AW65" s="2253"/>
      <c r="AX65" s="2253"/>
      <c r="AY65" s="2621"/>
      <c r="BA65" s="323" t="s">
        <v>1144</v>
      </c>
      <c r="BB65" s="243"/>
      <c r="BC65" s="243"/>
      <c r="BD65" s="440"/>
      <c r="BF65" s="437"/>
      <c r="BG65" s="248"/>
      <c r="BH65" s="248"/>
      <c r="BI65" s="248"/>
      <c r="BJ65" s="16"/>
      <c r="BK65" s="248"/>
      <c r="BL65" s="244"/>
      <c r="BN65" s="4">
        <v>1</v>
      </c>
    </row>
    <row r="66" spans="1:66" s="48" customFormat="1" ht="21" customHeight="1" x14ac:dyDescent="0.25">
      <c r="A66" s="1401" t="str">
        <f t="shared" si="15"/>
        <v>►</v>
      </c>
      <c r="B66" s="1402" t="str">
        <f t="shared" si="16"/>
        <v>►</v>
      </c>
      <c r="C66" s="1403" t="str">
        <f t="shared" si="31"/>
        <v>►</v>
      </c>
      <c r="D66" s="2475" t="str">
        <f t="shared" si="18"/>
        <v>►</v>
      </c>
      <c r="E66" s="1402" t="str">
        <f t="shared" si="32"/>
        <v>►</v>
      </c>
      <c r="F66" s="1402" t="str">
        <f t="shared" si="33"/>
        <v>►</v>
      </c>
      <c r="G66" s="1402" t="str">
        <f t="shared" si="34"/>
        <v>►</v>
      </c>
      <c r="H66" s="2606"/>
      <c r="R66" s="2607"/>
      <c r="S66" s="2567"/>
      <c r="T66" s="2443"/>
      <c r="U66" s="2442"/>
      <c r="V66" s="2577">
        <f t="shared" si="35"/>
        <v>0</v>
      </c>
      <c r="W66" s="2578" t="str">
        <f>IF(OR(V66=0, ISBLANK(P66)), "", TEXT(ROUND(V66/INDEX(AI21:AI83, MATCH(P66, AH21:AH83, 0)), 0),"# ##0") &amp; " " &amp; P66)</f>
        <v/>
      </c>
      <c r="X66" s="2579">
        <f t="shared" si="36"/>
        <v>0</v>
      </c>
      <c r="Y66" s="2580">
        <f t="shared" si="37"/>
        <v>0</v>
      </c>
      <c r="Z66" s="2580" t="str">
        <f t="shared" si="38"/>
        <v/>
      </c>
      <c r="AA66" s="2581"/>
      <c r="AB66" s="2582">
        <f t="shared" si="27"/>
        <v>0</v>
      </c>
      <c r="AC66" s="2583">
        <v>1</v>
      </c>
      <c r="AD66" s="2584">
        <f t="shared" si="39"/>
        <v>0</v>
      </c>
      <c r="AE66" s="2564"/>
      <c r="AF66" s="2573">
        <f t="shared" si="29"/>
        <v>0</v>
      </c>
      <c r="AG66" s="2574">
        <f>IF(AND(U66&lt;&gt;"", ISNUMBER(S66)), IFERROR(INDEX(AI21:AI91, MATCH(P66, AH21:AH91, 0)) * O66 * IF(ISBLANK(L66), 1, L66), 0), 0)</f>
        <v>0</v>
      </c>
      <c r="AH66" s="2625" t="s">
        <v>614</v>
      </c>
      <c r="AI66" s="95">
        <f t="shared" si="30"/>
        <v>0.2</v>
      </c>
      <c r="AJ66" s="2602">
        <v>200</v>
      </c>
      <c r="AL66" s="66">
        <f t="shared" si="22"/>
        <v>0</v>
      </c>
      <c r="AM66" s="3"/>
      <c r="AN66" s="76"/>
      <c r="AO66" s="76"/>
      <c r="AP66" s="76"/>
      <c r="AQ66" s="76"/>
      <c r="AR66" s="48" t="s">
        <v>6</v>
      </c>
      <c r="AS66" s="2257"/>
      <c r="AT66" s="2253"/>
      <c r="AU66" s="2253"/>
      <c r="AV66" s="2253"/>
      <c r="AW66" s="2253"/>
      <c r="AX66" s="2253"/>
      <c r="AY66" s="2621"/>
      <c r="BA66" s="323"/>
      <c r="BB66" s="2495" t="s">
        <v>66</v>
      </c>
      <c r="BC66" s="2496" t="s">
        <v>90</v>
      </c>
      <c r="BD66" s="440"/>
      <c r="BF66" s="462" t="s">
        <v>105</v>
      </c>
      <c r="BG66" s="463" t="s">
        <v>237</v>
      </c>
      <c r="BH66" s="463"/>
      <c r="BI66" s="463"/>
      <c r="BJ66" s="16"/>
      <c r="BK66" s="248"/>
      <c r="BL66" s="244"/>
      <c r="BN66" s="4">
        <v>1</v>
      </c>
    </row>
    <row r="67" spans="1:66" s="48" customFormat="1" ht="21" customHeight="1" x14ac:dyDescent="0.25">
      <c r="A67" s="1401" t="str">
        <f t="shared" si="15"/>
        <v>►</v>
      </c>
      <c r="B67" s="1402" t="str">
        <f t="shared" si="16"/>
        <v>►</v>
      </c>
      <c r="C67" s="1403" t="str">
        <f t="shared" si="31"/>
        <v>►</v>
      </c>
      <c r="D67" s="2475" t="str">
        <f t="shared" si="18"/>
        <v>►</v>
      </c>
      <c r="E67" s="1402" t="str">
        <f t="shared" si="32"/>
        <v>►</v>
      </c>
      <c r="F67" s="1402" t="str">
        <f t="shared" si="33"/>
        <v>►</v>
      </c>
      <c r="G67" s="1402" t="str">
        <f t="shared" si="34"/>
        <v>►</v>
      </c>
      <c r="H67" s="2606"/>
      <c r="R67" s="2607"/>
      <c r="S67" s="2567"/>
      <c r="T67" s="2443"/>
      <c r="U67" s="2442"/>
      <c r="V67" s="2589">
        <f t="shared" si="35"/>
        <v>0</v>
      </c>
      <c r="W67" s="2590" t="str">
        <f>IF(OR(V67=0, ISBLANK(P67)), "", TEXT(ROUND(V67/INDEX(AI21:AI83, MATCH(P67, AH21:AH83, 0)), 0),"# ##0") &amp; " " &amp; P67)</f>
        <v/>
      </c>
      <c r="X67" s="2591">
        <f t="shared" si="36"/>
        <v>0</v>
      </c>
      <c r="Y67" s="2592">
        <f t="shared" si="37"/>
        <v>0</v>
      </c>
      <c r="Z67" s="2592" t="str">
        <f t="shared" si="38"/>
        <v/>
      </c>
      <c r="AA67" s="2581"/>
      <c r="AB67" s="2593">
        <f t="shared" si="27"/>
        <v>0</v>
      </c>
      <c r="AC67" s="2583">
        <v>1</v>
      </c>
      <c r="AD67" s="2594">
        <f t="shared" si="39"/>
        <v>0</v>
      </c>
      <c r="AE67" s="2564"/>
      <c r="AF67" s="2573">
        <f t="shared" si="29"/>
        <v>0</v>
      </c>
      <c r="AG67" s="2574">
        <f>IF(AND(U67&lt;&gt;"", ISNUMBER(S67)), IFERROR(INDEX(AI21:AI91, MATCH(P67, AH21:AH91, 0)) * O67 * IF(ISBLANK(L67), 1, L67), 0), 0)</f>
        <v>0</v>
      </c>
      <c r="AH67" s="2625" t="s">
        <v>1140</v>
      </c>
      <c r="AI67" s="95">
        <f t="shared" si="30"/>
        <v>0.23</v>
      </c>
      <c r="AJ67" s="2602">
        <v>230</v>
      </c>
      <c r="AL67" s="66">
        <f t="shared" si="22"/>
        <v>0</v>
      </c>
      <c r="AM67" s="3"/>
      <c r="AN67" s="76"/>
      <c r="AO67" s="333" t="s">
        <v>204</v>
      </c>
      <c r="AP67" s="76"/>
      <c r="AQ67" s="76"/>
      <c r="AR67" s="48" t="s">
        <v>6</v>
      </c>
      <c r="AS67" s="2257"/>
      <c r="AT67" s="2253"/>
      <c r="AU67" s="2253"/>
      <c r="AV67" s="2253"/>
      <c r="AW67" s="2253"/>
      <c r="AX67" s="2253"/>
      <c r="AY67" s="2621"/>
      <c r="BA67" s="323"/>
      <c r="BB67" s="448" t="s">
        <v>226</v>
      </c>
      <c r="BC67" s="243"/>
      <c r="BD67" s="440"/>
      <c r="BF67" s="437" t="s">
        <v>242</v>
      </c>
      <c r="BG67" s="248"/>
      <c r="BH67" s="248"/>
      <c r="BI67" s="248"/>
      <c r="BJ67" s="16"/>
      <c r="BK67" s="248"/>
      <c r="BL67" s="244"/>
      <c r="BN67" s="4">
        <v>1</v>
      </c>
    </row>
    <row r="68" spans="1:66" s="48" customFormat="1" ht="21" customHeight="1" thickBot="1" x14ac:dyDescent="0.3">
      <c r="A68" s="1401" t="str">
        <f t="shared" si="15"/>
        <v>►</v>
      </c>
      <c r="B68" s="1402" t="str">
        <f t="shared" si="16"/>
        <v>►</v>
      </c>
      <c r="C68" s="1403" t="str">
        <f t="shared" si="31"/>
        <v>►</v>
      </c>
      <c r="D68" s="2475" t="str">
        <f t="shared" si="18"/>
        <v>►</v>
      </c>
      <c r="E68" s="1402" t="str">
        <f t="shared" si="32"/>
        <v>►</v>
      </c>
      <c r="F68" s="1402" t="str">
        <f t="shared" si="33"/>
        <v>►</v>
      </c>
      <c r="G68" s="1402" t="str">
        <f t="shared" si="34"/>
        <v>►</v>
      </c>
      <c r="H68" s="2606"/>
      <c r="R68" s="2607"/>
      <c r="S68" s="2567"/>
      <c r="T68" s="2443"/>
      <c r="U68" s="2442"/>
      <c r="V68" s="2577">
        <f t="shared" si="35"/>
        <v>0</v>
      </c>
      <c r="W68" s="2578" t="str">
        <f>IF(OR(V68=0, ISBLANK(P68)), "", TEXT(ROUND(V68/INDEX(AI21:AI83, MATCH(P68, AH21:AH83, 0)), 0),"# ##0") &amp; " " &amp; P68)</f>
        <v/>
      </c>
      <c r="X68" s="2579">
        <f t="shared" si="36"/>
        <v>0</v>
      </c>
      <c r="Y68" s="2580">
        <f t="shared" si="37"/>
        <v>0</v>
      </c>
      <c r="Z68" s="2580" t="str">
        <f t="shared" si="38"/>
        <v/>
      </c>
      <c r="AA68" s="2581"/>
      <c r="AB68" s="2582">
        <f t="shared" si="27"/>
        <v>0</v>
      </c>
      <c r="AC68" s="2583">
        <v>1</v>
      </c>
      <c r="AD68" s="2584">
        <f t="shared" si="39"/>
        <v>0</v>
      </c>
      <c r="AE68" s="2564"/>
      <c r="AF68" s="2573">
        <f t="shared" si="29"/>
        <v>0</v>
      </c>
      <c r="AG68" s="2574">
        <f>IF(AND(U68&lt;&gt;"", ISNUMBER(S68)), IFERROR(INDEX(AI21:AI91, MATCH(P68, AH21:AH91, 0)) * O68 * IF(ISBLANK(L68), 1, L68), 0), 0)</f>
        <v>0</v>
      </c>
      <c r="AH68" s="2625" t="s">
        <v>608</v>
      </c>
      <c r="AI68" s="154">
        <f t="shared" si="30"/>
        <v>0.22500000000000001</v>
      </c>
      <c r="AJ68" s="2608">
        <v>225</v>
      </c>
      <c r="AL68" s="66">
        <f t="shared" si="22"/>
        <v>0</v>
      </c>
      <c r="AM68" s="3"/>
      <c r="AN68" s="76"/>
      <c r="AO68" s="333" t="s">
        <v>209</v>
      </c>
      <c r="AP68" s="76"/>
      <c r="AQ68" s="76"/>
      <c r="AR68" s="48" t="s">
        <v>6</v>
      </c>
      <c r="AS68" s="2257"/>
      <c r="AT68" s="2253"/>
      <c r="AU68" s="2253"/>
      <c r="AV68" s="2253"/>
      <c r="AW68" s="2253"/>
      <c r="AX68" s="2253"/>
      <c r="AY68" s="2621"/>
      <c r="BA68" s="323"/>
      <c r="BB68" s="454" t="s">
        <v>229</v>
      </c>
      <c r="BC68" s="243"/>
      <c r="BD68" s="440"/>
      <c r="BF68" s="464"/>
      <c r="BG68" s="248"/>
      <c r="BH68" s="248"/>
      <c r="BI68" s="248"/>
      <c r="BJ68" s="16"/>
      <c r="BK68" s="465" t="s">
        <v>138</v>
      </c>
      <c r="BL68" s="244"/>
      <c r="BN68" s="4">
        <v>1</v>
      </c>
    </row>
    <row r="69" spans="1:66" s="48" customFormat="1" ht="21" customHeight="1" thickTop="1" thickBot="1" x14ac:dyDescent="0.3">
      <c r="A69" s="1401" t="str">
        <f t="shared" si="15"/>
        <v>►</v>
      </c>
      <c r="B69" s="1402" t="str">
        <f t="shared" si="16"/>
        <v>►</v>
      </c>
      <c r="C69" s="1403" t="str">
        <f t="shared" si="31"/>
        <v>►</v>
      </c>
      <c r="D69" s="2475" t="str">
        <f t="shared" si="18"/>
        <v>►</v>
      </c>
      <c r="E69" s="1402" t="str">
        <f t="shared" si="32"/>
        <v>►</v>
      </c>
      <c r="F69" s="1402" t="str">
        <f t="shared" si="33"/>
        <v>►</v>
      </c>
      <c r="G69" s="1402" t="str">
        <f t="shared" si="34"/>
        <v>►</v>
      </c>
      <c r="H69" s="2606"/>
      <c r="R69" s="2607"/>
      <c r="S69" s="2567"/>
      <c r="T69" s="2443"/>
      <c r="U69" s="2442"/>
      <c r="V69" s="2589">
        <f t="shared" si="35"/>
        <v>0</v>
      </c>
      <c r="W69" s="2590" t="str">
        <f>IF(OR(V69=0, ISBLANK(P69)), "", TEXT(ROUND(V69/INDEX(AI21:AI83, MATCH(P69, AH21:AH83, 0)), 0),"# ##0") &amp; " " &amp; P69)</f>
        <v/>
      </c>
      <c r="X69" s="2591">
        <f t="shared" si="36"/>
        <v>0</v>
      </c>
      <c r="Y69" s="2592">
        <f t="shared" si="37"/>
        <v>0</v>
      </c>
      <c r="Z69" s="2592" t="str">
        <f t="shared" si="38"/>
        <v/>
      </c>
      <c r="AA69" s="2581"/>
      <c r="AB69" s="2593">
        <f t="shared" si="27"/>
        <v>0</v>
      </c>
      <c r="AC69" s="2583">
        <v>1</v>
      </c>
      <c r="AD69" s="2594">
        <f t="shared" si="39"/>
        <v>0</v>
      </c>
      <c r="AE69" s="2564"/>
      <c r="AF69" s="2573">
        <f t="shared" si="29"/>
        <v>0</v>
      </c>
      <c r="AG69" s="2574">
        <f>IF(AND(U69&lt;&gt;"", ISNUMBER(S69)), IFERROR(INDEX(AI21:AI91, MATCH(P69, AH21:AH91, 0)) * O69 * IF(ISBLANK(L69), 1, L69), 0), 0)</f>
        <v>0</v>
      </c>
      <c r="AH69" s="2625" t="s">
        <v>1143</v>
      </c>
      <c r="AI69" s="154">
        <f t="shared" si="30"/>
        <v>0.23599999999999999</v>
      </c>
      <c r="AJ69" s="2608">
        <v>236</v>
      </c>
      <c r="AL69" s="66">
        <f t="shared" si="22"/>
        <v>0</v>
      </c>
      <c r="AM69" s="3"/>
      <c r="AN69" s="76"/>
      <c r="AO69" s="76"/>
      <c r="AP69" s="76"/>
      <c r="AQ69" s="76"/>
      <c r="AR69" s="48" t="s">
        <v>6</v>
      </c>
      <c r="AS69" s="2257"/>
      <c r="AT69" s="2253"/>
      <c r="AU69" s="2253"/>
      <c r="AV69" s="2253"/>
      <c r="AW69" s="2253"/>
      <c r="AX69" s="2253"/>
      <c r="AY69" s="2621"/>
      <c r="BA69" s="323"/>
      <c r="BB69" s="454" t="s">
        <v>234</v>
      </c>
      <c r="BC69" s="243"/>
      <c r="BD69" s="440"/>
      <c r="BF69" s="3184" t="s">
        <v>88</v>
      </c>
      <c r="BG69" s="444" t="s">
        <v>89</v>
      </c>
      <c r="BH69" s="466" t="s">
        <v>91</v>
      </c>
      <c r="BI69" s="467" t="s">
        <v>96</v>
      </c>
      <c r="BJ69" s="16"/>
      <c r="BK69" s="468" t="s">
        <v>249</v>
      </c>
      <c r="BL69" s="244"/>
      <c r="BN69" s="4">
        <v>1</v>
      </c>
    </row>
    <row r="70" spans="1:66" s="48" customFormat="1" ht="21" customHeight="1" thickTop="1" x14ac:dyDescent="0.25">
      <c r="A70" s="1401" t="str">
        <f t="shared" si="15"/>
        <v>►</v>
      </c>
      <c r="B70" s="1402" t="str">
        <f t="shared" si="16"/>
        <v>►</v>
      </c>
      <c r="C70" s="1403" t="str">
        <f t="shared" si="31"/>
        <v>►</v>
      </c>
      <c r="D70" s="2475" t="str">
        <f t="shared" si="18"/>
        <v>►</v>
      </c>
      <c r="E70" s="1402" t="str">
        <f t="shared" si="32"/>
        <v>►</v>
      </c>
      <c r="F70" s="1402" t="str">
        <f t="shared" si="33"/>
        <v>►</v>
      </c>
      <c r="G70" s="1402" t="str">
        <f t="shared" si="34"/>
        <v>►</v>
      </c>
      <c r="H70" s="2606"/>
      <c r="R70" s="2607"/>
      <c r="S70" s="2567"/>
      <c r="T70" s="2443"/>
      <c r="U70" s="2442"/>
      <c r="V70" s="2577">
        <f t="shared" si="35"/>
        <v>0</v>
      </c>
      <c r="W70" s="2578" t="str">
        <f>IF(OR(V70=0, ISBLANK(P70)), "", TEXT(ROUND(V70/INDEX(AI21:AI83, MATCH(P70, AH21:AH83, 0)), 0),"# ##0") &amp; " " &amp; P70)</f>
        <v/>
      </c>
      <c r="X70" s="2579">
        <f t="shared" si="36"/>
        <v>0</v>
      </c>
      <c r="Y70" s="2580">
        <f t="shared" si="37"/>
        <v>0</v>
      </c>
      <c r="Z70" s="2580" t="str">
        <f t="shared" si="38"/>
        <v/>
      </c>
      <c r="AA70" s="2581"/>
      <c r="AB70" s="2582">
        <f t="shared" si="27"/>
        <v>0</v>
      </c>
      <c r="AC70" s="2583">
        <v>1</v>
      </c>
      <c r="AD70" s="2584">
        <f t="shared" si="39"/>
        <v>0</v>
      </c>
      <c r="AE70" s="2564"/>
      <c r="AF70" s="2573">
        <f t="shared" si="29"/>
        <v>0</v>
      </c>
      <c r="AG70" s="2574">
        <f>IF(AND(U70&lt;&gt;"", ISNUMBER(S70)), IFERROR(INDEX(AI21:AI91, MATCH(P70, AH21:AH91, 0)) * O70 * IF(ISBLANK(L70), 1, L70), 0), 0)</f>
        <v>0</v>
      </c>
      <c r="AH70" s="2625" t="s">
        <v>1145</v>
      </c>
      <c r="AI70" s="154">
        <f t="shared" si="30"/>
        <v>0.2366</v>
      </c>
      <c r="AJ70" s="2619">
        <v>236.6</v>
      </c>
      <c r="AL70" s="66">
        <f t="shared" si="22"/>
        <v>0</v>
      </c>
      <c r="AM70" s="3"/>
      <c r="AN70" s="76"/>
      <c r="AO70" s="76"/>
      <c r="AP70" s="76"/>
      <c r="AQ70" s="76"/>
      <c r="AR70" s="48" t="s">
        <v>6</v>
      </c>
      <c r="AS70" s="2257"/>
      <c r="AT70" s="2253"/>
      <c r="AU70" s="2253"/>
      <c r="AV70" s="2253"/>
      <c r="AW70" s="2253"/>
      <c r="AX70" s="2253"/>
      <c r="AY70" s="2621"/>
      <c r="BA70" s="410"/>
      <c r="BB70" s="494"/>
      <c r="BC70" s="355"/>
      <c r="BD70" s="356"/>
      <c r="BF70" s="3185"/>
      <c r="BG70" s="449"/>
      <c r="BH70" s="471" t="s">
        <v>106</v>
      </c>
      <c r="BI70" s="472"/>
      <c r="BJ70" s="16"/>
      <c r="BK70" s="473" t="s">
        <v>252</v>
      </c>
      <c r="BL70" s="244"/>
      <c r="BN70" s="4">
        <v>1</v>
      </c>
    </row>
    <row r="71" spans="1:66" s="48" customFormat="1" ht="21" customHeight="1" x14ac:dyDescent="0.25">
      <c r="A71" s="1401" t="str">
        <f t="shared" si="15"/>
        <v>►</v>
      </c>
      <c r="B71" s="1402" t="str">
        <f t="shared" si="16"/>
        <v>►</v>
      </c>
      <c r="C71" s="1403" t="str">
        <f t="shared" si="31"/>
        <v>►</v>
      </c>
      <c r="D71" s="2475" t="str">
        <f t="shared" si="18"/>
        <v>►</v>
      </c>
      <c r="E71" s="1402" t="str">
        <f t="shared" si="32"/>
        <v>►</v>
      </c>
      <c r="F71" s="1402" t="str">
        <f t="shared" si="33"/>
        <v>►</v>
      </c>
      <c r="G71" s="1402" t="str">
        <f t="shared" si="34"/>
        <v>►</v>
      </c>
      <c r="H71" s="2606"/>
      <c r="R71" s="2607"/>
      <c r="S71" s="2567"/>
      <c r="T71" s="2443"/>
      <c r="U71" s="2442"/>
      <c r="V71" s="2589">
        <f t="shared" si="35"/>
        <v>0</v>
      </c>
      <c r="W71" s="2590" t="str">
        <f>IF(OR(V71=0, ISBLANK(P71)), "", TEXT(ROUND(V71/INDEX(AI21:AI83, MATCH(P71, AH21:AH83, 0)), 0),"# ##0") &amp; " " &amp; P71)</f>
        <v/>
      </c>
      <c r="X71" s="2591">
        <f t="shared" si="36"/>
        <v>0</v>
      </c>
      <c r="Y71" s="2592">
        <f t="shared" si="37"/>
        <v>0</v>
      </c>
      <c r="Z71" s="2592" t="str">
        <f t="shared" si="38"/>
        <v/>
      </c>
      <c r="AA71" s="2581"/>
      <c r="AB71" s="2593">
        <f t="shared" si="27"/>
        <v>0</v>
      </c>
      <c r="AC71" s="2583">
        <v>1</v>
      </c>
      <c r="AD71" s="2594">
        <f t="shared" si="39"/>
        <v>0</v>
      </c>
      <c r="AE71" s="2564"/>
      <c r="AF71" s="2573">
        <f t="shared" si="29"/>
        <v>0</v>
      </c>
      <c r="AG71" s="2574">
        <f>IF(AND(U71&lt;&gt;"", ISNUMBER(S71)), IFERROR(INDEX(AI21:AI91, MATCH(P71, AH21:AH91, 0)) * O71 * IF(ISBLANK(L71), 1, L71), 0), 0)</f>
        <v>0</v>
      </c>
      <c r="AH71" s="2625" t="s">
        <v>1146</v>
      </c>
      <c r="AI71" s="154">
        <f t="shared" si="30"/>
        <v>0.24</v>
      </c>
      <c r="AJ71" s="2608">
        <v>240</v>
      </c>
      <c r="AL71" s="66">
        <f t="shared" si="22"/>
        <v>0</v>
      </c>
      <c r="AM71" s="3"/>
      <c r="AN71" s="76"/>
      <c r="AO71" s="76"/>
      <c r="AP71" s="76"/>
      <c r="AQ71" s="76"/>
      <c r="AR71" s="48" t="s">
        <v>6</v>
      </c>
      <c r="AS71" s="2257"/>
      <c r="AT71" s="2253"/>
      <c r="AU71" s="2253"/>
      <c r="AV71" s="2253"/>
      <c r="AW71" s="2253"/>
      <c r="AX71" s="2253"/>
      <c r="AY71" s="2621"/>
      <c r="BA71" s="519" t="s">
        <v>2214</v>
      </c>
      <c r="BB71" s="520"/>
      <c r="BC71" s="104"/>
      <c r="BD71" s="105"/>
      <c r="BF71" s="479">
        <v>20</v>
      </c>
      <c r="BG71" s="229" t="s">
        <v>41</v>
      </c>
      <c r="BH71" s="480" t="s">
        <v>135</v>
      </c>
      <c r="BI71" s="481" t="s">
        <v>256</v>
      </c>
      <c r="BJ71" s="16"/>
      <c r="BK71" s="482" t="s">
        <v>257</v>
      </c>
      <c r="BL71" s="244"/>
      <c r="BN71" s="4">
        <v>1</v>
      </c>
    </row>
    <row r="72" spans="1:66" s="48" customFormat="1" ht="21" customHeight="1" x14ac:dyDescent="0.25">
      <c r="A72" s="1401" t="str">
        <f t="shared" si="15"/>
        <v>►</v>
      </c>
      <c r="B72" s="1402" t="str">
        <f t="shared" si="16"/>
        <v>►</v>
      </c>
      <c r="C72" s="1403" t="str">
        <f t="shared" si="31"/>
        <v>►</v>
      </c>
      <c r="D72" s="2475" t="str">
        <f t="shared" si="18"/>
        <v>►</v>
      </c>
      <c r="E72" s="1402" t="str">
        <f t="shared" si="32"/>
        <v>►</v>
      </c>
      <c r="F72" s="1402" t="str">
        <f t="shared" si="33"/>
        <v>►</v>
      </c>
      <c r="G72" s="1402" t="str">
        <f t="shared" si="34"/>
        <v>►</v>
      </c>
      <c r="H72" s="2606"/>
      <c r="R72" s="2607"/>
      <c r="S72" s="2567"/>
      <c r="T72" s="2443"/>
      <c r="U72" s="2442"/>
      <c r="V72" s="2577">
        <f t="shared" si="35"/>
        <v>0</v>
      </c>
      <c r="W72" s="2578" t="str">
        <f>IF(OR(V72=0, ISBLANK(P72)), "", TEXT(ROUND(V72/INDEX(AI21:AI83, MATCH(P72, AH21:AH83, 0)), 0),"# ##0") &amp; " " &amp; P72)</f>
        <v/>
      </c>
      <c r="X72" s="2579">
        <f t="shared" si="36"/>
        <v>0</v>
      </c>
      <c r="Y72" s="2580">
        <f t="shared" si="37"/>
        <v>0</v>
      </c>
      <c r="Z72" s="2580" t="str">
        <f t="shared" si="38"/>
        <v/>
      </c>
      <c r="AA72" s="2581"/>
      <c r="AB72" s="2582">
        <f t="shared" si="27"/>
        <v>0</v>
      </c>
      <c r="AC72" s="2583">
        <v>1</v>
      </c>
      <c r="AD72" s="2584">
        <f t="shared" si="39"/>
        <v>0</v>
      </c>
      <c r="AE72" s="2564"/>
      <c r="AF72" s="2573">
        <f t="shared" si="29"/>
        <v>0</v>
      </c>
      <c r="AG72" s="2574">
        <f>IF(AND(U72&lt;&gt;"", ISNUMBER(S72)), IFERROR(INDEX(AI21:AI91, MATCH(P72, AH21:AH91, 0)) * O72 * IF(ISBLANK(L72), 1, L72), 0), 0)</f>
        <v>0</v>
      </c>
      <c r="AH72" s="2625" t="s">
        <v>1147</v>
      </c>
      <c r="AI72" s="154">
        <f t="shared" si="30"/>
        <v>0.23658999999999999</v>
      </c>
      <c r="AJ72" s="2608">
        <v>236.59</v>
      </c>
      <c r="AL72" s="66">
        <f t="shared" si="22"/>
        <v>0</v>
      </c>
      <c r="AM72" s="3"/>
      <c r="AN72" s="76"/>
      <c r="AO72" s="76"/>
      <c r="AP72" s="76"/>
      <c r="AQ72" s="76"/>
      <c r="AR72" s="48" t="s">
        <v>6</v>
      </c>
      <c r="AS72" s="2257"/>
      <c r="AT72" s="2253"/>
      <c r="AU72" s="2253"/>
      <c r="AV72" s="2253"/>
      <c r="AW72" s="2253"/>
      <c r="AX72" s="2253"/>
      <c r="AY72" s="2621"/>
      <c r="BA72" s="528" t="s">
        <v>2215</v>
      </c>
      <c r="BB72" s="520"/>
      <c r="BC72" s="104"/>
      <c r="BD72" s="105"/>
      <c r="BF72" s="485">
        <v>1.75</v>
      </c>
      <c r="BG72" s="486" t="s">
        <v>47</v>
      </c>
      <c r="BH72" s="480" t="s">
        <v>259</v>
      </c>
      <c r="BI72" s="481" t="s">
        <v>260</v>
      </c>
      <c r="BJ72" s="16"/>
      <c r="BK72" s="229" t="s">
        <v>41</v>
      </c>
      <c r="BL72" s="244"/>
      <c r="BN72" s="4">
        <v>1</v>
      </c>
    </row>
    <row r="73" spans="1:66" s="48" customFormat="1" ht="21" customHeight="1" x14ac:dyDescent="0.25">
      <c r="A73" s="1401" t="str">
        <f t="shared" si="15"/>
        <v>►</v>
      </c>
      <c r="B73" s="1402" t="str">
        <f t="shared" si="16"/>
        <v>►</v>
      </c>
      <c r="C73" s="1403" t="str">
        <f t="shared" si="31"/>
        <v>►</v>
      </c>
      <c r="D73" s="2475" t="str">
        <f t="shared" si="18"/>
        <v>►</v>
      </c>
      <c r="E73" s="1402" t="str">
        <f t="shared" si="32"/>
        <v>►</v>
      </c>
      <c r="F73" s="1402" t="str">
        <f t="shared" si="33"/>
        <v>►</v>
      </c>
      <c r="G73" s="1402" t="str">
        <f t="shared" si="34"/>
        <v>►</v>
      </c>
      <c r="H73" s="2606"/>
      <c r="R73" s="2607"/>
      <c r="S73" s="2567"/>
      <c r="T73" s="2443"/>
      <c r="U73" s="2442"/>
      <c r="V73" s="2589">
        <f t="shared" si="35"/>
        <v>0</v>
      </c>
      <c r="W73" s="2590" t="str">
        <f>IF(OR(V73=0, ISBLANK(P73)), "", TEXT(ROUND(V73/INDEX(AI21:AI83, MATCH(P73, AH21:AH83, 0)), 0),"# ##0") &amp; " " &amp; P73)</f>
        <v/>
      </c>
      <c r="X73" s="2591">
        <f t="shared" si="36"/>
        <v>0</v>
      </c>
      <c r="Y73" s="2592">
        <f t="shared" si="37"/>
        <v>0</v>
      </c>
      <c r="Z73" s="2592" t="str">
        <f t="shared" si="38"/>
        <v/>
      </c>
      <c r="AA73" s="2581"/>
      <c r="AB73" s="2593">
        <f t="shared" si="27"/>
        <v>0</v>
      </c>
      <c r="AC73" s="2583">
        <v>1</v>
      </c>
      <c r="AD73" s="2594">
        <f t="shared" si="39"/>
        <v>0</v>
      </c>
      <c r="AE73" s="2564"/>
      <c r="AF73" s="2573">
        <f t="shared" si="29"/>
        <v>0</v>
      </c>
      <c r="AG73" s="2574">
        <f>IF(AND(U73&lt;&gt;"", ISNUMBER(S73)), IFERROR(INDEX(AI21:AI91, MATCH(P73, AH21:AH91, 0)) * O73 * IF(ISBLANK(L73), 1, L73), 0), 0)</f>
        <v>0</v>
      </c>
      <c r="AH73" s="2625" t="s">
        <v>1148</v>
      </c>
      <c r="AI73" s="95">
        <f t="shared" si="30"/>
        <v>0.45</v>
      </c>
      <c r="AJ73" s="2602">
        <v>450</v>
      </c>
      <c r="AL73" s="66">
        <f t="shared" si="22"/>
        <v>0</v>
      </c>
      <c r="AM73" s="3"/>
      <c r="AN73" s="76"/>
      <c r="AO73" s="76"/>
      <c r="AP73" s="76"/>
      <c r="AQ73" s="76"/>
      <c r="AR73" s="48" t="s">
        <v>6</v>
      </c>
      <c r="AS73" s="2257"/>
      <c r="AT73" s="2253"/>
      <c r="AU73" s="2253"/>
      <c r="AV73" s="2253"/>
      <c r="AW73" s="2253"/>
      <c r="AX73" s="2253"/>
      <c r="AY73" s="2621"/>
      <c r="BA73" s="117"/>
      <c r="BB73" s="520"/>
      <c r="BC73" s="2482" t="s">
        <v>291</v>
      </c>
      <c r="BD73" s="105"/>
      <c r="BF73" s="479">
        <v>1.345</v>
      </c>
      <c r="BG73" s="489" t="s">
        <v>123</v>
      </c>
      <c r="BH73" s="480" t="s">
        <v>262</v>
      </c>
      <c r="BI73" s="481" t="s">
        <v>263</v>
      </c>
      <c r="BJ73" s="16"/>
      <c r="BK73" s="486" t="s">
        <v>47</v>
      </c>
      <c r="BL73" s="244"/>
      <c r="BN73" s="4">
        <v>1</v>
      </c>
    </row>
    <row r="74" spans="1:66" s="48" customFormat="1" ht="21" customHeight="1" x14ac:dyDescent="0.25">
      <c r="A74" s="1401" t="str">
        <f t="shared" si="15"/>
        <v>►</v>
      </c>
      <c r="B74" s="1402" t="str">
        <f t="shared" si="16"/>
        <v>►</v>
      </c>
      <c r="C74" s="1403" t="str">
        <f t="shared" si="31"/>
        <v>►</v>
      </c>
      <c r="D74" s="2475" t="str">
        <f t="shared" si="18"/>
        <v>►</v>
      </c>
      <c r="E74" s="1402" t="str">
        <f t="shared" si="32"/>
        <v>►</v>
      </c>
      <c r="F74" s="1402" t="str">
        <f t="shared" si="33"/>
        <v>►</v>
      </c>
      <c r="G74" s="1402" t="str">
        <f t="shared" si="34"/>
        <v>►</v>
      </c>
      <c r="H74" s="2606"/>
      <c r="R74" s="2607"/>
      <c r="S74" s="2567"/>
      <c r="T74" s="2443"/>
      <c r="U74" s="2442"/>
      <c r="V74" s="2577">
        <f t="shared" si="35"/>
        <v>0</v>
      </c>
      <c r="W74" s="2578" t="str">
        <f>IF(OR(V74=0, ISBLANK(P74)), "", TEXT(ROUND(V74/INDEX(AI21:AI83, MATCH(P74, AH21:AH83, 0)), 0),"# ##0") &amp; " " &amp; P74)</f>
        <v/>
      </c>
      <c r="X74" s="2579">
        <f t="shared" si="36"/>
        <v>0</v>
      </c>
      <c r="Y74" s="2580">
        <f t="shared" si="37"/>
        <v>0</v>
      </c>
      <c r="Z74" s="2580" t="str">
        <f t="shared" si="38"/>
        <v/>
      </c>
      <c r="AA74" s="2581"/>
      <c r="AB74" s="2582">
        <f t="shared" si="27"/>
        <v>0</v>
      </c>
      <c r="AC74" s="2583">
        <v>1</v>
      </c>
      <c r="AD74" s="2584">
        <f t="shared" si="39"/>
        <v>0</v>
      </c>
      <c r="AE74" s="2564"/>
      <c r="AF74" s="2573">
        <f t="shared" si="29"/>
        <v>0</v>
      </c>
      <c r="AG74" s="2574">
        <f>IF(AND(U74&lt;&gt;"", ISNUMBER(S74)), IFERROR(INDEX(AI21:AI91, MATCH(P74, AH21:AH91, 0)) * O74 * IF(ISBLANK(L74), 1, L74), 0), 0)</f>
        <v>0</v>
      </c>
      <c r="AH74" s="2627" t="s">
        <v>615</v>
      </c>
      <c r="AI74" s="154">
        <f t="shared" si="30"/>
        <v>1E-3</v>
      </c>
      <c r="AJ74" s="2608">
        <v>1</v>
      </c>
      <c r="AL74" s="66">
        <f t="shared" si="22"/>
        <v>0</v>
      </c>
      <c r="AM74" s="3"/>
      <c r="AN74" s="76"/>
      <c r="AO74" s="76"/>
      <c r="AP74" s="76"/>
      <c r="AQ74" s="76"/>
      <c r="AR74" s="48" t="s">
        <v>6</v>
      </c>
      <c r="AS74" s="2257"/>
      <c r="AT74" s="2253"/>
      <c r="AU74" s="2253"/>
      <c r="AV74" s="2253"/>
      <c r="AW74" s="2253"/>
      <c r="AX74" s="2253"/>
      <c r="AY74" s="2621"/>
      <c r="BA74" s="117"/>
      <c r="BB74" s="118"/>
      <c r="BC74" s="2483">
        <v>22</v>
      </c>
      <c r="BD74" s="2484" t="s">
        <v>44</v>
      </c>
      <c r="BF74" s="479">
        <v>3</v>
      </c>
      <c r="BG74" s="495" t="s">
        <v>266</v>
      </c>
      <c r="BH74" s="480" t="s">
        <v>267</v>
      </c>
      <c r="BI74" s="481" t="s">
        <v>268</v>
      </c>
      <c r="BJ74" s="16"/>
      <c r="BK74" s="496" t="s">
        <v>118</v>
      </c>
      <c r="BL74" s="244"/>
      <c r="BN74" s="4">
        <v>1</v>
      </c>
    </row>
    <row r="75" spans="1:66" s="48" customFormat="1" ht="21" customHeight="1" x14ac:dyDescent="0.25">
      <c r="A75" s="1401" t="str">
        <f t="shared" si="15"/>
        <v>►</v>
      </c>
      <c r="B75" s="1402" t="str">
        <f t="shared" si="16"/>
        <v>►</v>
      </c>
      <c r="C75" s="1403" t="str">
        <f t="shared" si="31"/>
        <v>►</v>
      </c>
      <c r="D75" s="2475" t="str">
        <f t="shared" si="18"/>
        <v>►</v>
      </c>
      <c r="E75" s="1402" t="str">
        <f t="shared" si="32"/>
        <v>►</v>
      </c>
      <c r="F75" s="1402" t="str">
        <f t="shared" si="33"/>
        <v>►</v>
      </c>
      <c r="G75" s="1402" t="str">
        <f t="shared" si="34"/>
        <v>►</v>
      </c>
      <c r="H75" s="2606"/>
      <c r="R75" s="2607"/>
      <c r="S75" s="2567"/>
      <c r="T75" s="2443"/>
      <c r="U75" s="2442"/>
      <c r="V75" s="2589">
        <f t="shared" si="35"/>
        <v>0</v>
      </c>
      <c r="W75" s="2590" t="str">
        <f>IF(OR(V75=0, ISBLANK(P75)), "", TEXT(ROUND(V75/INDEX(AI21:AI83, MATCH(P75, AH21:AH83, 0)), 0),"# ##0") &amp; " " &amp; P75)</f>
        <v/>
      </c>
      <c r="X75" s="2591">
        <f t="shared" si="36"/>
        <v>0</v>
      </c>
      <c r="Y75" s="2592">
        <f t="shared" si="37"/>
        <v>0</v>
      </c>
      <c r="Z75" s="2592" t="str">
        <f t="shared" si="38"/>
        <v/>
      </c>
      <c r="AA75" s="2581"/>
      <c r="AB75" s="2593">
        <f t="shared" si="27"/>
        <v>0</v>
      </c>
      <c r="AC75" s="2583">
        <v>1</v>
      </c>
      <c r="AD75" s="2594">
        <f t="shared" si="39"/>
        <v>0</v>
      </c>
      <c r="AE75" s="2564"/>
      <c r="AF75" s="2573">
        <f t="shared" si="29"/>
        <v>0</v>
      </c>
      <c r="AG75" s="2574">
        <f>IF(AND(U75&lt;&gt;"", ISNUMBER(S75)), IFERROR(INDEX(AI21:AI91, MATCH(P75, AH21:AH91, 0)) * O75 * IF(ISBLANK(L75), 1, L75), 0), 0)</f>
        <v>0</v>
      </c>
      <c r="AH75" s="2627" t="s">
        <v>616</v>
      </c>
      <c r="AI75" s="154">
        <f t="shared" si="30"/>
        <v>2.5000000000000001E-3</v>
      </c>
      <c r="AJ75" s="2612">
        <v>2.5</v>
      </c>
      <c r="AL75" s="66">
        <f t="shared" si="22"/>
        <v>0</v>
      </c>
      <c r="AM75" s="3"/>
      <c r="AN75" s="76"/>
      <c r="AO75" s="76"/>
      <c r="AP75" s="76"/>
      <c r="AQ75" s="76"/>
      <c r="AR75" s="48" t="s">
        <v>6</v>
      </c>
      <c r="AS75" s="2257"/>
      <c r="AT75" s="2253"/>
      <c r="AU75" s="2253"/>
      <c r="AV75" s="2253"/>
      <c r="AW75" s="2253"/>
      <c r="AX75" s="2253"/>
      <c r="AY75" s="2621"/>
      <c r="BA75" s="117"/>
      <c r="BB75" s="118"/>
      <c r="BC75" s="2483">
        <v>25</v>
      </c>
      <c r="BD75" s="2484" t="s">
        <v>280</v>
      </c>
      <c r="BF75" s="500">
        <v>2.5</v>
      </c>
      <c r="BG75" s="489" t="s">
        <v>271</v>
      </c>
      <c r="BH75" s="480" t="s">
        <v>272</v>
      </c>
      <c r="BI75" s="481" t="s">
        <v>273</v>
      </c>
      <c r="BJ75" s="16"/>
      <c r="BK75" s="496" t="s">
        <v>107</v>
      </c>
      <c r="BL75" s="244"/>
      <c r="BN75" s="4">
        <v>1</v>
      </c>
    </row>
    <row r="76" spans="1:66" s="48" customFormat="1" ht="21" customHeight="1" thickBot="1" x14ac:dyDescent="0.3">
      <c r="A76" s="1401" t="str">
        <f t="shared" si="15"/>
        <v>►</v>
      </c>
      <c r="B76" s="1402" t="str">
        <f t="shared" si="16"/>
        <v>►</v>
      </c>
      <c r="C76" s="1403" t="str">
        <f t="shared" si="31"/>
        <v>►</v>
      </c>
      <c r="D76" s="2475" t="str">
        <f t="shared" si="18"/>
        <v>►</v>
      </c>
      <c r="E76" s="1402" t="str">
        <f t="shared" si="32"/>
        <v>►</v>
      </c>
      <c r="F76" s="1402" t="str">
        <f t="shared" si="33"/>
        <v>►</v>
      </c>
      <c r="G76" s="1402" t="str">
        <f t="shared" si="34"/>
        <v>►</v>
      </c>
      <c r="H76" s="2606"/>
      <c r="R76" s="2607"/>
      <c r="S76" s="2567"/>
      <c r="T76" s="2443"/>
      <c r="U76" s="2442"/>
      <c r="V76" s="2577">
        <f t="shared" si="35"/>
        <v>0</v>
      </c>
      <c r="W76" s="2578" t="str">
        <f>IF(OR(V76=0, ISBLANK(P76)), "", TEXT(ROUND(V76/INDEX(AI21:AI83, MATCH(P76, AH21:AH83, 0)), 0),"# ##0") &amp; " " &amp; P76)</f>
        <v/>
      </c>
      <c r="X76" s="2579">
        <f t="shared" si="36"/>
        <v>0</v>
      </c>
      <c r="Y76" s="2580">
        <f t="shared" si="37"/>
        <v>0</v>
      </c>
      <c r="Z76" s="2580" t="str">
        <f t="shared" si="38"/>
        <v/>
      </c>
      <c r="AA76" s="2581"/>
      <c r="AB76" s="2582">
        <f t="shared" si="27"/>
        <v>0</v>
      </c>
      <c r="AC76" s="2583">
        <v>1</v>
      </c>
      <c r="AD76" s="2584">
        <f t="shared" si="39"/>
        <v>0</v>
      </c>
      <c r="AE76" s="2564"/>
      <c r="AF76" s="2573">
        <f t="shared" si="29"/>
        <v>0</v>
      </c>
      <c r="AG76" s="2574">
        <f>IF(AND(U76&lt;&gt;"", ISNUMBER(S76)), IFERROR(INDEX(AI21:AI91, MATCH(P76, AH21:AH91, 0)) * O76 * IF(ISBLANK(L76), 1, L76), 0), 0)</f>
        <v>0</v>
      </c>
      <c r="AH76" s="2627" t="s">
        <v>643</v>
      </c>
      <c r="AI76" s="1027">
        <f t="shared" si="30"/>
        <v>4.4999999999999997E-3</v>
      </c>
      <c r="AJ76" s="2619">
        <v>4.5</v>
      </c>
      <c r="AL76" s="66">
        <f t="shared" si="22"/>
        <v>0</v>
      </c>
      <c r="AM76" s="3"/>
      <c r="AN76" s="76"/>
      <c r="AO76" s="76"/>
      <c r="AP76" s="76"/>
      <c r="AQ76" s="76"/>
      <c r="AR76" s="48" t="s">
        <v>6</v>
      </c>
      <c r="AS76" s="2257"/>
      <c r="AT76" s="2253"/>
      <c r="AU76" s="2253"/>
      <c r="AV76" s="2253"/>
      <c r="AW76" s="2253"/>
      <c r="AX76" s="2253"/>
      <c r="AY76" s="2621"/>
      <c r="BA76" s="2485"/>
      <c r="BB76" s="494"/>
      <c r="BC76" s="355"/>
      <c r="BD76" s="356"/>
      <c r="BF76" s="503"/>
      <c r="BG76"/>
      <c r="BH76"/>
      <c r="BI76"/>
      <c r="BJ76" s="16"/>
      <c r="BK76" s="496" t="s">
        <v>117</v>
      </c>
      <c r="BL76" s="244"/>
      <c r="BN76" s="4">
        <v>1</v>
      </c>
    </row>
    <row r="77" spans="1:66" s="48" customFormat="1" ht="21" customHeight="1" thickTop="1" x14ac:dyDescent="0.25">
      <c r="A77" s="1401" t="str">
        <f t="shared" ref="A77:A140" si="40">IF(H77&lt;&gt;"A", "►", "A")</f>
        <v>►</v>
      </c>
      <c r="B77" s="1402" t="str">
        <f t="shared" ref="B77:B140" si="41">IF(A77="►","►",IF(A77="A",IF(ISTEXT(I77),I77,"")))</f>
        <v>►</v>
      </c>
      <c r="C77" s="1403" t="str">
        <f t="shared" si="31"/>
        <v>►</v>
      </c>
      <c r="D77" s="2475" t="str">
        <f t="shared" ref="D77:D140" si="42">IF(B77="►","►",IFERROR(MID(B77,SEARCH(".",B77)+1,SEARCH(".",B77,SEARCH(".",B77)+1)-SEARCH(".",B77)-1),0))</f>
        <v>►</v>
      </c>
      <c r="E77" s="1402" t="str">
        <f t="shared" si="32"/>
        <v>►</v>
      </c>
      <c r="F77" s="1402" t="str">
        <f t="shared" si="33"/>
        <v>►</v>
      </c>
      <c r="G77" s="1402" t="str">
        <f t="shared" si="34"/>
        <v>►</v>
      </c>
      <c r="H77" s="2606"/>
      <c r="R77" s="2607"/>
      <c r="S77" s="2567"/>
      <c r="T77" s="2443"/>
      <c r="U77" s="2442"/>
      <c r="V77" s="2589">
        <f t="shared" si="35"/>
        <v>0</v>
      </c>
      <c r="W77" s="2590" t="str">
        <f>IF(OR(V77=0, ISBLANK(P77)), "", TEXT(ROUND(V77/INDEX(AI21:AI83, MATCH(P77, AH21:AH83, 0)), 0),"# ##0") &amp; " " &amp; P77)</f>
        <v/>
      </c>
      <c r="X77" s="2591">
        <f t="shared" si="36"/>
        <v>0</v>
      </c>
      <c r="Y77" s="2592">
        <f t="shared" si="37"/>
        <v>0</v>
      </c>
      <c r="Z77" s="2592" t="str">
        <f t="shared" si="38"/>
        <v/>
      </c>
      <c r="AA77" s="2581"/>
      <c r="AB77" s="2593">
        <f t="shared" si="27"/>
        <v>0</v>
      </c>
      <c r="AC77" s="2583">
        <v>1</v>
      </c>
      <c r="AD77" s="2594">
        <f t="shared" si="39"/>
        <v>0</v>
      </c>
      <c r="AE77" s="2564"/>
      <c r="AF77" s="2573">
        <f t="shared" si="29"/>
        <v>0</v>
      </c>
      <c r="AG77" s="2574">
        <f>IF(AND(U77&lt;&gt;"", ISNUMBER(S77)), IFERROR(INDEX(AI21:AI91, MATCH(P77, AH21:AH91, 0)) * O77 * IF(ISBLANK(L77), 1, L77), 0), 0)</f>
        <v>0</v>
      </c>
      <c r="AH77" s="2627" t="s">
        <v>617</v>
      </c>
      <c r="AI77" s="154">
        <f t="shared" si="30"/>
        <v>5.9000000000000007E-3</v>
      </c>
      <c r="AJ77" s="2612">
        <v>5.9</v>
      </c>
      <c r="AL77" s="66">
        <f t="shared" si="22"/>
        <v>0</v>
      </c>
      <c r="AM77" s="3"/>
      <c r="AN77" s="76"/>
      <c r="AO77" s="76"/>
      <c r="AP77" s="76"/>
      <c r="AQ77" s="76"/>
      <c r="AR77" s="48" t="s">
        <v>6</v>
      </c>
      <c r="AS77" s="2257"/>
      <c r="AT77" s="2253"/>
      <c r="AU77" s="2253"/>
      <c r="AV77" s="2253"/>
      <c r="AW77" s="2253"/>
      <c r="AX77" s="2253"/>
      <c r="AY77" s="2621"/>
      <c r="BA77" s="3175" t="s">
        <v>1112</v>
      </c>
      <c r="BB77" s="3177" t="s">
        <v>1113</v>
      </c>
      <c r="BC77" s="3179" t="s">
        <v>1114</v>
      </c>
      <c r="BD77" s="440"/>
      <c r="BF77" s="3188" t="s">
        <v>301</v>
      </c>
      <c r="BG77" s="3189"/>
      <c r="BH77" s="3192" t="s">
        <v>98</v>
      </c>
      <c r="BI77" s="3192"/>
      <c r="BJ77" s="16"/>
      <c r="BK77" s="496" t="s">
        <v>92</v>
      </c>
      <c r="BL77" s="244"/>
      <c r="BN77" s="4">
        <v>1</v>
      </c>
    </row>
    <row r="78" spans="1:66" s="48" customFormat="1" ht="21" customHeight="1" thickBot="1" x14ac:dyDescent="0.3">
      <c r="A78" s="1401" t="str">
        <f t="shared" si="40"/>
        <v>►</v>
      </c>
      <c r="B78" s="1402" t="str">
        <f t="shared" si="41"/>
        <v>►</v>
      </c>
      <c r="C78" s="1403" t="str">
        <f t="shared" si="31"/>
        <v>►</v>
      </c>
      <c r="D78" s="2475" t="str">
        <f t="shared" si="42"/>
        <v>►</v>
      </c>
      <c r="E78" s="1402" t="str">
        <f t="shared" si="32"/>
        <v>►</v>
      </c>
      <c r="F78" s="1402" t="str">
        <f t="shared" si="33"/>
        <v>►</v>
      </c>
      <c r="G78" s="1402" t="str">
        <f t="shared" si="34"/>
        <v>►</v>
      </c>
      <c r="H78" s="2606"/>
      <c r="R78" s="2607"/>
      <c r="S78" s="2567"/>
      <c r="T78" s="2443"/>
      <c r="U78" s="2442"/>
      <c r="V78" s="2577">
        <f t="shared" si="35"/>
        <v>0</v>
      </c>
      <c r="W78" s="2578" t="str">
        <f>IF(OR(V78=0, ISBLANK(P78)), "", TEXT(ROUND(V78/INDEX(AI21:AI83, MATCH(P78, AH21:AH83, 0)), 0),"# ##0") &amp; " " &amp; P78)</f>
        <v/>
      </c>
      <c r="X78" s="2579">
        <f t="shared" si="36"/>
        <v>0</v>
      </c>
      <c r="Y78" s="2580">
        <f t="shared" si="37"/>
        <v>0</v>
      </c>
      <c r="Z78" s="2580" t="str">
        <f t="shared" si="38"/>
        <v/>
      </c>
      <c r="AA78" s="2581"/>
      <c r="AB78" s="2582">
        <f t="shared" si="27"/>
        <v>0</v>
      </c>
      <c r="AC78" s="2583">
        <v>1</v>
      </c>
      <c r="AD78" s="2584">
        <f t="shared" si="39"/>
        <v>0</v>
      </c>
      <c r="AE78" s="2564"/>
      <c r="AF78" s="2573">
        <f t="shared" si="29"/>
        <v>0</v>
      </c>
      <c r="AG78" s="2574">
        <f>IF(AND(U78&lt;&gt;"", ISNUMBER(S78)), IFERROR(INDEX(AI21:AI91, MATCH(P78, AH21:AH91, 0)) * O78 * IF(ISBLANK(L78), 1, L78), 0), 0)</f>
        <v>0</v>
      </c>
      <c r="AH78" s="2627" t="s">
        <v>618</v>
      </c>
      <c r="AI78" s="154">
        <f t="shared" si="30"/>
        <v>0.04</v>
      </c>
      <c r="AJ78" s="2608">
        <v>40</v>
      </c>
      <c r="AL78" s="66">
        <f t="shared" si="22"/>
        <v>0</v>
      </c>
      <c r="AM78" s="3"/>
      <c r="AN78" s="76"/>
      <c r="AO78" s="76"/>
      <c r="AP78" s="76"/>
      <c r="AQ78" s="76"/>
      <c r="AR78" s="48" t="s">
        <v>6</v>
      </c>
      <c r="AS78" s="2257"/>
      <c r="AT78" s="2253"/>
      <c r="AU78" s="2253"/>
      <c r="AV78" s="2253"/>
      <c r="AW78" s="2253"/>
      <c r="AX78" s="2253"/>
      <c r="AY78" s="2621"/>
      <c r="BA78" s="3176"/>
      <c r="BB78" s="3178"/>
      <c r="BC78" s="3180"/>
      <c r="BD78" s="440"/>
      <c r="BF78" s="2628" t="s">
        <v>123</v>
      </c>
      <c r="BG78" s="573" t="s">
        <v>120</v>
      </c>
      <c r="BH78" s="574" t="s">
        <v>305</v>
      </c>
      <c r="BI78" s="575" t="s">
        <v>306</v>
      </c>
      <c r="BJ78" s="16"/>
      <c r="BK78" s="489" t="s">
        <v>123</v>
      </c>
      <c r="BL78" s="244"/>
      <c r="BN78" s="4">
        <v>1</v>
      </c>
    </row>
    <row r="79" spans="1:66" s="48" customFormat="1" ht="21" customHeight="1" thickTop="1" x14ac:dyDescent="0.25">
      <c r="A79" s="1401" t="str">
        <f t="shared" si="40"/>
        <v>►</v>
      </c>
      <c r="B79" s="1402" t="str">
        <f t="shared" si="41"/>
        <v>►</v>
      </c>
      <c r="C79" s="1403" t="str">
        <f t="shared" si="31"/>
        <v>►</v>
      </c>
      <c r="D79" s="2475" t="str">
        <f t="shared" si="42"/>
        <v>►</v>
      </c>
      <c r="E79" s="1402" t="str">
        <f t="shared" si="32"/>
        <v>►</v>
      </c>
      <c r="F79" s="1402" t="str">
        <f t="shared" si="33"/>
        <v>►</v>
      </c>
      <c r="G79" s="1402" t="str">
        <f t="shared" si="34"/>
        <v>►</v>
      </c>
      <c r="H79" s="2606"/>
      <c r="R79" s="2607"/>
      <c r="S79" s="2567"/>
      <c r="T79" s="2443"/>
      <c r="U79" s="2442"/>
      <c r="V79" s="2589">
        <f t="shared" si="35"/>
        <v>0</v>
      </c>
      <c r="W79" s="2590" t="str">
        <f>IF(OR(V79=0, ISBLANK(P79)), "", TEXT(ROUND(V79/INDEX(AI21:AI83, MATCH(P79, AH21:AH83, 0)), 0),"# ##0") &amp; " " &amp; P79)</f>
        <v/>
      </c>
      <c r="X79" s="2591">
        <f t="shared" si="36"/>
        <v>0</v>
      </c>
      <c r="Y79" s="2592">
        <f t="shared" si="37"/>
        <v>0</v>
      </c>
      <c r="Z79" s="2592" t="str">
        <f t="shared" si="38"/>
        <v/>
      </c>
      <c r="AA79" s="2581"/>
      <c r="AB79" s="2593">
        <f t="shared" si="27"/>
        <v>0</v>
      </c>
      <c r="AC79" s="2583">
        <v>1</v>
      </c>
      <c r="AD79" s="2594">
        <f t="shared" si="39"/>
        <v>0</v>
      </c>
      <c r="AE79" s="2564"/>
      <c r="AF79" s="2573">
        <f t="shared" si="29"/>
        <v>0</v>
      </c>
      <c r="AG79" s="2574">
        <f>IF(AND(U79&lt;&gt;"", ISNUMBER(S79)), IFERROR(INDEX(AI21:AI91, MATCH(P79, AH21:AH91, 0)) * O79 * IF(ISBLANK(L79), 1, L79), 0), 0)</f>
        <v>0</v>
      </c>
      <c r="AH79" s="2627" t="s">
        <v>619</v>
      </c>
      <c r="AI79" s="154">
        <f t="shared" si="30"/>
        <v>4.4999999999999998E-2</v>
      </c>
      <c r="AJ79" s="2608">
        <v>45</v>
      </c>
      <c r="AL79" s="66">
        <f t="shared" si="22"/>
        <v>0</v>
      </c>
      <c r="AM79" s="3"/>
      <c r="AN79" s="76"/>
      <c r="AO79" s="76"/>
      <c r="AP79" s="76"/>
      <c r="AQ79" s="76"/>
      <c r="AS79" s="2257"/>
      <c r="AT79" s="2253"/>
      <c r="AU79" s="2253"/>
      <c r="AV79" s="2253"/>
      <c r="AW79" s="2253"/>
      <c r="AX79" s="2253"/>
      <c r="AY79" s="2621"/>
      <c r="BA79" s="1467">
        <v>20</v>
      </c>
      <c r="BB79" s="2486">
        <v>0.75</v>
      </c>
      <c r="BC79" s="1437">
        <v>1</v>
      </c>
      <c r="BD79" s="440"/>
      <c r="BF79" s="554">
        <v>0.25</v>
      </c>
      <c r="BG79" s="555">
        <v>0.5</v>
      </c>
      <c r="BH79" s="579" t="s">
        <v>321</v>
      </c>
      <c r="BI79" s="580"/>
      <c r="BJ79" s="16"/>
      <c r="BK79" s="489" t="s">
        <v>120</v>
      </c>
      <c r="BL79" s="244"/>
      <c r="BN79" s="4">
        <v>1</v>
      </c>
    </row>
    <row r="80" spans="1:66" s="48" customFormat="1" ht="21" customHeight="1" x14ac:dyDescent="0.25">
      <c r="A80" s="1401" t="str">
        <f t="shared" si="40"/>
        <v>►</v>
      </c>
      <c r="B80" s="1402" t="str">
        <f t="shared" si="41"/>
        <v>►</v>
      </c>
      <c r="C80" s="1403" t="str">
        <f t="shared" si="31"/>
        <v>►</v>
      </c>
      <c r="D80" s="2475" t="str">
        <f t="shared" si="42"/>
        <v>►</v>
      </c>
      <c r="E80" s="1402" t="str">
        <f t="shared" si="32"/>
        <v>►</v>
      </c>
      <c r="F80" s="1402" t="str">
        <f t="shared" si="33"/>
        <v>►</v>
      </c>
      <c r="G80" s="1402" t="str">
        <f t="shared" si="34"/>
        <v>►</v>
      </c>
      <c r="H80" s="2606"/>
      <c r="R80" s="2607"/>
      <c r="S80" s="2567"/>
      <c r="T80" s="2443"/>
      <c r="U80" s="2442"/>
      <c r="V80" s="2577">
        <f t="shared" si="35"/>
        <v>0</v>
      </c>
      <c r="W80" s="2578" t="str">
        <f>IF(OR(V80=0, ISBLANK(P80)), "", TEXT(ROUND(V80/INDEX(AI21:AI83, MATCH(P80, AH21:AH83, 0)), 0),"# ##0") &amp; " " &amp; P80)</f>
        <v/>
      </c>
      <c r="X80" s="2579">
        <f t="shared" si="36"/>
        <v>0</v>
      </c>
      <c r="Y80" s="2580">
        <f t="shared" si="37"/>
        <v>0</v>
      </c>
      <c r="Z80" s="2580" t="str">
        <f t="shared" si="38"/>
        <v/>
      </c>
      <c r="AA80" s="2581"/>
      <c r="AB80" s="2582">
        <f t="shared" si="27"/>
        <v>0</v>
      </c>
      <c r="AC80" s="2583">
        <v>1</v>
      </c>
      <c r="AD80" s="2584">
        <f t="shared" si="39"/>
        <v>0</v>
      </c>
      <c r="AE80" s="2564"/>
      <c r="AF80" s="2573">
        <f t="shared" si="29"/>
        <v>0</v>
      </c>
      <c r="AG80" s="2574">
        <f>IF(AND(U80&lt;&gt;"", ISNUMBER(S80)), IFERROR(INDEX(AI21:AI91, MATCH(P80, AH21:AH91, 0)) * O80 * IF(ISBLANK(L80), 1, L80), 0), 0)</f>
        <v>0</v>
      </c>
      <c r="AH80" s="2627" t="s">
        <v>620</v>
      </c>
      <c r="AI80" s="154">
        <f t="shared" si="30"/>
        <v>0.15</v>
      </c>
      <c r="AJ80" s="2608">
        <v>150</v>
      </c>
      <c r="AL80" s="66">
        <f t="shared" si="22"/>
        <v>0</v>
      </c>
      <c r="AM80" s="3"/>
      <c r="AN80" s="76"/>
      <c r="AO80" s="76"/>
      <c r="AP80" s="76"/>
      <c r="AQ80" s="76"/>
      <c r="AS80" s="2257"/>
      <c r="AT80" s="2253"/>
      <c r="AU80" s="2253"/>
      <c r="AV80" s="2253"/>
      <c r="AW80" s="2253"/>
      <c r="AX80" s="2253"/>
      <c r="AY80" s="2621"/>
      <c r="BA80" s="1468"/>
      <c r="BB80" s="591"/>
      <c r="BC80" s="2487" t="s">
        <v>1155</v>
      </c>
      <c r="BD80" s="592"/>
      <c r="BF80" s="2629" t="s">
        <v>266</v>
      </c>
      <c r="BG80" s="583" t="s">
        <v>295</v>
      </c>
      <c r="BH80" s="574" t="s">
        <v>309</v>
      </c>
      <c r="BI80" s="584" t="s">
        <v>310</v>
      </c>
      <c r="BJ80" s="16"/>
      <c r="BK80" s="495" t="s">
        <v>266</v>
      </c>
      <c r="BL80" s="244"/>
      <c r="BN80" s="4">
        <v>1</v>
      </c>
    </row>
    <row r="81" spans="1:66" s="48" customFormat="1" ht="21" customHeight="1" thickBot="1" x14ac:dyDescent="0.3">
      <c r="A81" s="1401" t="str">
        <f t="shared" si="40"/>
        <v>►</v>
      </c>
      <c r="B81" s="1402" t="str">
        <f t="shared" si="41"/>
        <v>►</v>
      </c>
      <c r="C81" s="1403" t="str">
        <f t="shared" si="31"/>
        <v>►</v>
      </c>
      <c r="D81" s="2475" t="str">
        <f t="shared" si="42"/>
        <v>►</v>
      </c>
      <c r="E81" s="1402" t="str">
        <f t="shared" si="32"/>
        <v>►</v>
      </c>
      <c r="F81" s="1402" t="str">
        <f t="shared" si="33"/>
        <v>►</v>
      </c>
      <c r="G81" s="1402" t="str">
        <f t="shared" si="34"/>
        <v>►</v>
      </c>
      <c r="H81" s="2630"/>
      <c r="I81" s="2631"/>
      <c r="J81" s="2631"/>
      <c r="K81" s="2631"/>
      <c r="L81" s="2631"/>
      <c r="M81" s="2631"/>
      <c r="N81" s="2631"/>
      <c r="O81" s="2631"/>
      <c r="P81" s="2631"/>
      <c r="Q81" s="2631"/>
      <c r="R81" s="2632"/>
      <c r="S81" s="2567"/>
      <c r="T81" s="2443"/>
      <c r="U81" s="2442"/>
      <c r="V81" s="2589">
        <f t="shared" si="35"/>
        <v>0</v>
      </c>
      <c r="W81" s="2590" t="str">
        <f>IF(OR(V81=0, ISBLANK(P81)), "", TEXT(ROUND(V81/INDEX(AI21:AI83, MATCH(P81, AH21:AH83, 0)), 0),"# ##0") &amp; " " &amp; P81)</f>
        <v/>
      </c>
      <c r="X81" s="2591">
        <f t="shared" si="36"/>
        <v>0</v>
      </c>
      <c r="Y81" s="2592">
        <f t="shared" si="37"/>
        <v>0</v>
      </c>
      <c r="Z81" s="2592" t="str">
        <f t="shared" si="38"/>
        <v/>
      </c>
      <c r="AA81" s="2581"/>
      <c r="AB81" s="2593">
        <f t="shared" si="27"/>
        <v>0</v>
      </c>
      <c r="AC81" s="2583">
        <v>1</v>
      </c>
      <c r="AD81" s="2594">
        <f t="shared" si="39"/>
        <v>0</v>
      </c>
      <c r="AE81" s="2564"/>
      <c r="AF81" s="2573">
        <f t="shared" si="29"/>
        <v>0</v>
      </c>
      <c r="AG81" s="2574">
        <f>IF(AND(U81&lt;&gt;"", ISNUMBER(S81)), IFERROR(INDEX(AI21:AI91, MATCH(P81, AH21:AH91, 0)) * O81 * IF(ISBLANK(L81), 1, L81), 0), 0)</f>
        <v>0</v>
      </c>
      <c r="AH81" s="2627" t="s">
        <v>621</v>
      </c>
      <c r="AI81" s="154">
        <f t="shared" si="30"/>
        <v>0.25</v>
      </c>
      <c r="AJ81" s="2608">
        <v>250</v>
      </c>
      <c r="AL81" s="66">
        <f t="shared" ref="AL81:AL144" si="43">H81</f>
        <v>0</v>
      </c>
      <c r="AM81" s="3"/>
      <c r="AN81" s="76"/>
      <c r="AO81" s="76"/>
      <c r="AP81" s="76"/>
      <c r="AQ81" s="76"/>
      <c r="AS81" s="2306"/>
      <c r="AT81" s="2307"/>
      <c r="AU81" s="2307"/>
      <c r="AV81" s="2307"/>
      <c r="AW81" s="2307"/>
      <c r="AX81" s="2307"/>
      <c r="AY81" s="2633"/>
      <c r="BA81" s="3181" t="s">
        <v>1156</v>
      </c>
      <c r="BB81" s="3182"/>
      <c r="BC81" s="3182"/>
      <c r="BD81" s="3183"/>
      <c r="BF81" s="554">
        <v>0.25</v>
      </c>
      <c r="BG81" s="555">
        <v>0.5</v>
      </c>
      <c r="BH81" s="579" t="s">
        <v>323</v>
      </c>
      <c r="BI81" s="580"/>
      <c r="BJ81" s="16"/>
      <c r="BK81" s="510" t="s">
        <v>295</v>
      </c>
      <c r="BL81" s="244"/>
      <c r="BN81" s="4">
        <v>1</v>
      </c>
    </row>
    <row r="82" spans="1:66" s="48" customFormat="1" ht="21" customHeight="1" thickBot="1" x14ac:dyDescent="0.3">
      <c r="A82" s="1401" t="str">
        <f t="shared" si="40"/>
        <v>A</v>
      </c>
      <c r="B82" s="1402" t="str">
        <f t="shared" si="41"/>
        <v/>
      </c>
      <c r="C82" s="1403">
        <f t="shared" si="31"/>
        <v>0</v>
      </c>
      <c r="D82" s="2475">
        <f t="shared" si="42"/>
        <v>0</v>
      </c>
      <c r="E82" s="1402">
        <f t="shared" si="32"/>
        <v>0</v>
      </c>
      <c r="F82" s="1402">
        <f t="shared" si="33"/>
        <v>0</v>
      </c>
      <c r="G82" s="1402" t="str">
        <f t="shared" si="34"/>
        <v/>
      </c>
      <c r="H82" s="2634" t="s">
        <v>18</v>
      </c>
      <c r="I82" s="2635"/>
      <c r="J82" s="2635"/>
      <c r="K82" s="2635"/>
      <c r="L82" s="2635"/>
      <c r="M82" s="2635"/>
      <c r="N82" s="2635"/>
      <c r="O82" s="2635"/>
      <c r="P82" s="2635"/>
      <c r="Q82" s="2635"/>
      <c r="R82" s="2635"/>
      <c r="S82" s="2441"/>
      <c r="T82" s="2443"/>
      <c r="U82" s="2442"/>
      <c r="V82" s="2577">
        <f t="shared" si="35"/>
        <v>0</v>
      </c>
      <c r="W82" s="2578" t="str">
        <f>IF(OR(V82=0, ISBLANK(P82)), "", TEXT(ROUND(V82/INDEX(AI21:AI83, MATCH(P82, AH21:AH83, 0)), 0),"# ##0") &amp; " " &amp; P82)</f>
        <v/>
      </c>
      <c r="X82" s="2579">
        <f t="shared" si="36"/>
        <v>0</v>
      </c>
      <c r="Y82" s="2580">
        <f t="shared" si="37"/>
        <v>0</v>
      </c>
      <c r="Z82" s="2580" t="str">
        <f t="shared" si="38"/>
        <v/>
      </c>
      <c r="AA82" s="2581"/>
      <c r="AB82" s="2582">
        <f t="shared" si="27"/>
        <v>0</v>
      </c>
      <c r="AC82" s="2583">
        <v>1</v>
      </c>
      <c r="AD82" s="2584">
        <f t="shared" si="39"/>
        <v>0</v>
      </c>
      <c r="AE82" s="2564"/>
      <c r="AF82" s="2573">
        <f t="shared" si="29"/>
        <v>0</v>
      </c>
      <c r="AG82" s="2574">
        <f>IF(AND(U82&lt;&gt;"", ISNUMBER(S82)), IFERROR(INDEX(AI21:AI91, MATCH(P82, AH21:AH91, 0)) * O82 * IF(ISBLANK(L82), 1, L82), 0), 0)</f>
        <v>0</v>
      </c>
      <c r="AH82" s="2627" t="s">
        <v>622</v>
      </c>
      <c r="AI82" s="154">
        <f t="shared" si="30"/>
        <v>0.23699999999999999</v>
      </c>
      <c r="AJ82" s="2608">
        <v>237</v>
      </c>
      <c r="AL82" s="2634" t="str">
        <f t="shared" si="43"/>
        <v>A</v>
      </c>
      <c r="AM82" s="3"/>
      <c r="AN82" s="76"/>
      <c r="AO82" s="76"/>
      <c r="AP82" s="76"/>
      <c r="AQ82" s="76"/>
      <c r="AS82"/>
      <c r="AT82"/>
      <c r="AU82"/>
      <c r="AV82"/>
      <c r="AW82"/>
      <c r="AX82"/>
      <c r="AY82"/>
      <c r="BA82" s="571"/>
      <c r="BB82" s="118"/>
      <c r="BC82" s="118"/>
      <c r="BD82" s="119"/>
      <c r="BF82" s="414" t="s">
        <v>287</v>
      </c>
      <c r="BG82"/>
      <c r="BH82" s="16"/>
      <c r="BI82" s="16"/>
      <c r="BJ82" s="16"/>
      <c r="BK82" s="16"/>
      <c r="BL82" s="244"/>
      <c r="BN82" s="4">
        <v>1</v>
      </c>
    </row>
    <row r="83" spans="1:66" s="48" customFormat="1" ht="21" customHeight="1" thickBot="1" x14ac:dyDescent="0.3">
      <c r="A83" s="1401" t="str">
        <f t="shared" si="40"/>
        <v>►</v>
      </c>
      <c r="B83" s="1402" t="str">
        <f t="shared" si="41"/>
        <v>►</v>
      </c>
      <c r="C83" s="1403" t="str">
        <f t="shared" si="31"/>
        <v>►</v>
      </c>
      <c r="D83" s="2475" t="str">
        <f t="shared" si="42"/>
        <v>►</v>
      </c>
      <c r="E83" s="1402" t="str">
        <f t="shared" si="32"/>
        <v>►</v>
      </c>
      <c r="F83" s="1402" t="str">
        <f t="shared" si="33"/>
        <v>►</v>
      </c>
      <c r="G83" s="1402" t="str">
        <f t="shared" si="34"/>
        <v>►</v>
      </c>
      <c r="H83" s="54"/>
      <c r="I83" s="55"/>
      <c r="J83" s="56"/>
      <c r="K83" s="56"/>
      <c r="L83" s="57"/>
      <c r="M83" s="58"/>
      <c r="N83" s="2456"/>
      <c r="O83" s="2456"/>
      <c r="P83" s="2445">
        <v>2</v>
      </c>
      <c r="Q83" s="2445"/>
      <c r="R83" s="2446"/>
      <c r="S83" s="2441"/>
      <c r="T83" s="2443"/>
      <c r="U83" s="2442"/>
      <c r="V83" s="2589">
        <f t="shared" si="35"/>
        <v>0</v>
      </c>
      <c r="W83" s="2590" t="str">
        <f>IF(OR(V83=0, ISBLANK(P83)), "", TEXT(ROUND(V83/INDEX(AI21:AI83, MATCH(P83, AH21:AH83, 0)), 0),"# ##0") &amp; " " &amp; P83)</f>
        <v/>
      </c>
      <c r="X83" s="2591">
        <f t="shared" si="36"/>
        <v>0</v>
      </c>
      <c r="Y83" s="2592">
        <f t="shared" si="37"/>
        <v>0</v>
      </c>
      <c r="Z83" s="2592" t="str">
        <f t="shared" si="38"/>
        <v/>
      </c>
      <c r="AA83" s="2581"/>
      <c r="AB83" s="2593">
        <f t="shared" ref="AB83:AB146" si="44">IF(ISBLANK(AA83), V83, V83*(1-AA83/100))</f>
        <v>0</v>
      </c>
      <c r="AC83" s="2583">
        <v>1</v>
      </c>
      <c r="AD83" s="2594">
        <f t="shared" si="39"/>
        <v>0</v>
      </c>
      <c r="AE83" s="2564"/>
      <c r="AF83" s="2573">
        <f t="shared" ref="AF83:AF146" si="45">IFERROR(IF(ISNUMBER(U83)*ISNUMBER(S83),U83/S83,0),0)</f>
        <v>0</v>
      </c>
      <c r="AG83" s="2574">
        <f>IF(AND(U83&lt;&gt;"", ISNUMBER(S83)), IFERROR(INDEX(AI21:AI91, MATCH(P83, AH21:AH91, 0)) * O83 * IF(ISBLANK(L83), 1, L83), 0), 0)</f>
        <v>0</v>
      </c>
      <c r="AH83" s="2627" t="s">
        <v>623</v>
      </c>
      <c r="AI83" s="154">
        <f t="shared" si="30"/>
        <v>0.47299999999999998</v>
      </c>
      <c r="AJ83" s="2608">
        <v>473</v>
      </c>
      <c r="AL83" s="54">
        <f t="shared" si="43"/>
        <v>0</v>
      </c>
      <c r="AM83" s="3"/>
      <c r="AN83" s="76"/>
      <c r="AO83" s="76"/>
      <c r="AP83" s="76"/>
      <c r="AQ83" s="76"/>
      <c r="AS83" s="3573" t="s">
        <v>2080</v>
      </c>
      <c r="AT83" s="3574"/>
      <c r="AU83" s="3574"/>
      <c r="AV83" s="3574"/>
      <c r="AW83" s="3574"/>
      <c r="AX83" s="3574"/>
      <c r="AY83" s="3575"/>
      <c r="BA83" s="576" t="s">
        <v>319</v>
      </c>
      <c r="BB83" s="2488" t="s">
        <v>320</v>
      </c>
      <c r="BC83" s="2489"/>
      <c r="BD83" s="2490"/>
      <c r="BF83" s="414"/>
      <c r="BG83" s="16"/>
      <c r="BH83" s="16"/>
      <c r="BI83" s="16"/>
      <c r="BJ83" s="16"/>
      <c r="BK83" s="16"/>
      <c r="BL83" s="244"/>
      <c r="BN83" s="4">
        <v>1</v>
      </c>
    </row>
    <row r="84" spans="1:66" s="48" customFormat="1" ht="21" customHeight="1" thickTop="1" x14ac:dyDescent="0.25">
      <c r="A84" s="1401" t="str">
        <f t="shared" si="40"/>
        <v>►</v>
      </c>
      <c r="B84" s="1402" t="str">
        <f t="shared" si="41"/>
        <v>►</v>
      </c>
      <c r="C84" s="1403" t="str">
        <f t="shared" si="31"/>
        <v>►</v>
      </c>
      <c r="D84" s="2475" t="str">
        <f t="shared" si="42"/>
        <v>►</v>
      </c>
      <c r="E84" s="1402" t="str">
        <f t="shared" si="32"/>
        <v>►</v>
      </c>
      <c r="F84" s="1402" t="str">
        <f t="shared" si="33"/>
        <v>►</v>
      </c>
      <c r="G84" s="1402" t="str">
        <f t="shared" si="34"/>
        <v>►</v>
      </c>
      <c r="H84" s="66"/>
      <c r="I84" s="67"/>
      <c r="J84" s="68"/>
      <c r="K84" s="68"/>
      <c r="L84" s="69"/>
      <c r="M84" s="70"/>
      <c r="N84" s="2457"/>
      <c r="O84" s="2457"/>
      <c r="P84" s="2447"/>
      <c r="Q84" s="2447"/>
      <c r="R84" s="2448"/>
      <c r="S84" s="2441"/>
      <c r="T84" s="2443"/>
      <c r="U84" s="2442"/>
      <c r="V84" s="2577">
        <f t="shared" si="35"/>
        <v>0</v>
      </c>
      <c r="W84" s="2578" t="str">
        <f>IF(OR(V84=0, ISBLANK(P84)), "", TEXT(ROUND(V84/INDEX(AI21:AI83, MATCH(P84, AH21:AH83, 0)), 0),"# ##0") &amp; " " &amp; P84)</f>
        <v/>
      </c>
      <c r="X84" s="2579">
        <f t="shared" si="36"/>
        <v>0</v>
      </c>
      <c r="Y84" s="2580">
        <f t="shared" si="37"/>
        <v>0</v>
      </c>
      <c r="Z84" s="2580" t="str">
        <f t="shared" si="38"/>
        <v/>
      </c>
      <c r="AA84" s="2581"/>
      <c r="AB84" s="2582">
        <f t="shared" si="44"/>
        <v>0</v>
      </c>
      <c r="AC84" s="2583">
        <v>1</v>
      </c>
      <c r="AD84" s="2584">
        <f t="shared" si="39"/>
        <v>0</v>
      </c>
      <c r="AE84" s="2564"/>
      <c r="AF84" s="2573">
        <f t="shared" si="45"/>
        <v>0</v>
      </c>
      <c r="AG84" s="2574">
        <f>IF(AND(U84&lt;&gt;"", ISNUMBER(S84)), IFERROR(INDEX(AI21:AI91, MATCH(P84, AH21:AH91, 0)) * O84 * IF(ISBLANK(L84), 1, L84), 0), 0)</f>
        <v>0</v>
      </c>
      <c r="AH84" s="2627" t="s">
        <v>644</v>
      </c>
      <c r="AI84" s="154">
        <f t="shared" si="30"/>
        <v>0.47299999999999998</v>
      </c>
      <c r="AJ84" s="2608">
        <v>473</v>
      </c>
      <c r="AL84" s="66">
        <f t="shared" si="43"/>
        <v>0</v>
      </c>
      <c r="AM84" s="3"/>
      <c r="AN84" s="76"/>
      <c r="AO84" s="76"/>
      <c r="AP84" s="76"/>
      <c r="AQ84" s="76"/>
      <c r="AS84" s="3252"/>
      <c r="AT84" s="3248"/>
      <c r="AU84" s="3248"/>
      <c r="AV84" s="3248"/>
      <c r="AW84" s="3248"/>
      <c r="AX84" s="3248"/>
      <c r="AY84" s="3253"/>
      <c r="BA84" s="581" t="s">
        <v>322</v>
      </c>
      <c r="BB84" s="2489"/>
      <c r="BC84" s="2489"/>
      <c r="BD84" s="2490"/>
      <c r="BF84" s="441" t="s">
        <v>86</v>
      </c>
      <c r="BG84" s="442" t="s">
        <v>87</v>
      </c>
      <c r="BH84" s="443"/>
      <c r="BI84" s="3170" t="s">
        <v>88</v>
      </c>
      <c r="BJ84" s="3171" t="s">
        <v>89</v>
      </c>
      <c r="BK84" s="2636" t="s">
        <v>91</v>
      </c>
      <c r="BL84" s="244"/>
      <c r="BN84" s="4">
        <v>1</v>
      </c>
    </row>
    <row r="85" spans="1:66" s="48" customFormat="1" ht="21" customHeight="1" x14ac:dyDescent="0.25">
      <c r="A85" s="1401" t="str">
        <f t="shared" si="40"/>
        <v>►</v>
      </c>
      <c r="B85" s="1402" t="str">
        <f t="shared" si="41"/>
        <v>►</v>
      </c>
      <c r="C85" s="1403" t="str">
        <f t="shared" si="31"/>
        <v>►</v>
      </c>
      <c r="D85" s="2475" t="str">
        <f t="shared" si="42"/>
        <v>►</v>
      </c>
      <c r="E85" s="1402" t="str">
        <f t="shared" si="32"/>
        <v>►</v>
      </c>
      <c r="F85" s="1402" t="str">
        <f t="shared" si="33"/>
        <v>►</v>
      </c>
      <c r="G85" s="1402" t="str">
        <f t="shared" si="34"/>
        <v>►</v>
      </c>
      <c r="H85" s="66"/>
      <c r="I85" s="77"/>
      <c r="J85" s="78"/>
      <c r="K85" s="79"/>
      <c r="L85" s="80"/>
      <c r="M85" s="81"/>
      <c r="N85" s="82"/>
      <c r="O85" s="83"/>
      <c r="P85" s="84"/>
      <c r="Q85" s="16"/>
      <c r="R85" s="85"/>
      <c r="S85" s="2441"/>
      <c r="T85" s="2443"/>
      <c r="U85" s="2442"/>
      <c r="V85" s="2589">
        <f t="shared" si="35"/>
        <v>0</v>
      </c>
      <c r="W85" s="2590" t="str">
        <f>IF(OR(V85=0, ISBLANK(P85)), "", TEXT(ROUND(V85/INDEX(AI21:AI83, MATCH(P85, AH21:AH83, 0)), 0),"# ##0") &amp; " " &amp; P85)</f>
        <v/>
      </c>
      <c r="X85" s="2591">
        <f t="shared" si="36"/>
        <v>0</v>
      </c>
      <c r="Y85" s="2592">
        <f t="shared" si="37"/>
        <v>0</v>
      </c>
      <c r="Z85" s="2592" t="str">
        <f t="shared" si="38"/>
        <v/>
      </c>
      <c r="AA85" s="2581"/>
      <c r="AB85" s="2593">
        <f t="shared" si="44"/>
        <v>0</v>
      </c>
      <c r="AC85" s="2583">
        <v>1</v>
      </c>
      <c r="AD85" s="2594">
        <f t="shared" si="39"/>
        <v>0</v>
      </c>
      <c r="AE85" s="2564"/>
      <c r="AF85" s="2573">
        <f t="shared" si="45"/>
        <v>0</v>
      </c>
      <c r="AG85" s="2574">
        <f>IF(AND(U85&lt;&gt;"", ISNUMBER(S85)), IFERROR(INDEX(AI21:AI91, MATCH(P85, AH21:AH91, 0)) * O85 * IF(ISBLANK(L85), 1, L85), 0), 0)</f>
        <v>0</v>
      </c>
      <c r="AH85" s="2627" t="s">
        <v>645</v>
      </c>
      <c r="AI85" s="154">
        <f t="shared" si="30"/>
        <v>0.56799999999999995</v>
      </c>
      <c r="AJ85" s="2608">
        <v>568</v>
      </c>
      <c r="AL85" s="66">
        <f t="shared" si="43"/>
        <v>0</v>
      </c>
      <c r="AM85" s="3"/>
      <c r="AN85" s="76"/>
      <c r="AO85" s="76"/>
      <c r="AP85" s="76"/>
      <c r="AQ85" s="76"/>
      <c r="AS85" s="3252" t="s">
        <v>2084</v>
      </c>
      <c r="AT85" s="3248"/>
      <c r="AU85" s="3248"/>
      <c r="AV85" s="3248"/>
      <c r="AW85" s="3248"/>
      <c r="AX85" s="3248"/>
      <c r="AY85" s="3253"/>
      <c r="BA85" s="571"/>
      <c r="BB85" s="118"/>
      <c r="BC85" s="118"/>
      <c r="BD85" s="119"/>
      <c r="BF85" s="522" t="s">
        <v>103</v>
      </c>
      <c r="BG85" s="523" t="s">
        <v>104</v>
      </c>
      <c r="BH85" s="176" t="s">
        <v>105</v>
      </c>
      <c r="BI85" s="3186"/>
      <c r="BJ85" s="3187"/>
      <c r="BK85" s="2637" t="s">
        <v>106</v>
      </c>
      <c r="BL85" s="244"/>
      <c r="BN85" s="4">
        <v>1</v>
      </c>
    </row>
    <row r="86" spans="1:66" s="48" customFormat="1" ht="21" customHeight="1" x14ac:dyDescent="0.25">
      <c r="A86" s="1401" t="str">
        <f t="shared" si="40"/>
        <v>►</v>
      </c>
      <c r="B86" s="1402" t="str">
        <f t="shared" si="41"/>
        <v>►</v>
      </c>
      <c r="C86" s="1403" t="str">
        <f t="shared" si="31"/>
        <v>►</v>
      </c>
      <c r="D86" s="2475" t="str">
        <f t="shared" si="42"/>
        <v>►</v>
      </c>
      <c r="E86" s="1402" t="str">
        <f t="shared" si="32"/>
        <v>►</v>
      </c>
      <c r="F86" s="1402" t="str">
        <f t="shared" si="33"/>
        <v>►</v>
      </c>
      <c r="G86" s="1402" t="str">
        <f t="shared" si="34"/>
        <v>►</v>
      </c>
      <c r="H86" s="66"/>
      <c r="I86" s="91"/>
      <c r="J86" s="91"/>
      <c r="K86" s="91"/>
      <c r="L86" s="92"/>
      <c r="M86" s="93"/>
      <c r="N86" s="93"/>
      <c r="O86" s="94"/>
      <c r="P86" s="2297"/>
      <c r="Q86" s="2297"/>
      <c r="R86" s="2449"/>
      <c r="S86" s="2441"/>
      <c r="T86" s="2443"/>
      <c r="U86" s="2442"/>
      <c r="V86" s="2577">
        <f t="shared" si="35"/>
        <v>0</v>
      </c>
      <c r="W86" s="2578" t="str">
        <f>IF(OR(V86=0, ISBLANK(P86)), "", TEXT(ROUND(V86/INDEX(AI21:AI83, MATCH(P86, AH21:AH83, 0)), 0),"# ##0") &amp; " " &amp; P86)</f>
        <v/>
      </c>
      <c r="X86" s="2579">
        <f t="shared" si="36"/>
        <v>0</v>
      </c>
      <c r="Y86" s="2580">
        <f t="shared" si="37"/>
        <v>0</v>
      </c>
      <c r="Z86" s="2580" t="str">
        <f t="shared" si="38"/>
        <v/>
      </c>
      <c r="AA86" s="2581"/>
      <c r="AB86" s="2582">
        <f t="shared" si="44"/>
        <v>0</v>
      </c>
      <c r="AC86" s="2583">
        <v>1</v>
      </c>
      <c r="AD86" s="2584">
        <f t="shared" si="39"/>
        <v>0</v>
      </c>
      <c r="AE86" s="2564"/>
      <c r="AF86" s="2573">
        <f t="shared" si="45"/>
        <v>0</v>
      </c>
      <c r="AG86" s="2574">
        <f>IF(AND(U86&lt;&gt;"", ISNUMBER(S86)), IFERROR(INDEX(AI21:AI91, MATCH(P86, AH21:AH91, 0)) * O86 * IF(ISBLANK(L86), 1, L86), 0), 0)</f>
        <v>0</v>
      </c>
      <c r="AH86" s="2627" t="s">
        <v>646</v>
      </c>
      <c r="AI86" s="154">
        <f t="shared" si="30"/>
        <v>0.94599999999999995</v>
      </c>
      <c r="AJ86" s="2608">
        <v>946</v>
      </c>
      <c r="AL86" s="66">
        <f t="shared" si="43"/>
        <v>0</v>
      </c>
      <c r="AM86" s="3"/>
      <c r="AN86" s="76"/>
      <c r="AO86" s="76"/>
      <c r="AP86" s="76"/>
      <c r="AQ86" s="76"/>
      <c r="AS86" s="3252"/>
      <c r="AT86" s="3248"/>
      <c r="AU86" s="3248"/>
      <c r="AV86" s="3248"/>
      <c r="AW86" s="3248"/>
      <c r="AX86" s="3248"/>
      <c r="AY86" s="3253"/>
      <c r="BA86" s="323" t="s">
        <v>324</v>
      </c>
      <c r="BB86" s="243"/>
      <c r="BC86" s="243"/>
      <c r="BD86" s="440"/>
      <c r="BF86" s="529">
        <v>27</v>
      </c>
      <c r="BG86" s="530" t="s">
        <v>230</v>
      </c>
      <c r="BH86" s="531" t="s">
        <v>105</v>
      </c>
      <c r="BI86" s="532">
        <v>20</v>
      </c>
      <c r="BJ86" s="533" t="s">
        <v>41</v>
      </c>
      <c r="BK86" s="2638" t="s">
        <v>135</v>
      </c>
      <c r="BL86" s="244"/>
      <c r="BN86" s="4">
        <v>1</v>
      </c>
    </row>
    <row r="87" spans="1:66" s="48" customFormat="1" ht="21" customHeight="1" thickBot="1" x14ac:dyDescent="0.3">
      <c r="A87" s="1401" t="str">
        <f t="shared" si="40"/>
        <v>►</v>
      </c>
      <c r="B87" s="1402" t="str">
        <f t="shared" si="41"/>
        <v>►</v>
      </c>
      <c r="C87" s="1403" t="str">
        <f t="shared" si="31"/>
        <v>►</v>
      </c>
      <c r="D87" s="2475" t="str">
        <f t="shared" si="42"/>
        <v>►</v>
      </c>
      <c r="E87" s="1402" t="str">
        <f t="shared" si="32"/>
        <v>►</v>
      </c>
      <c r="F87" s="1402" t="str">
        <f t="shared" si="33"/>
        <v>►</v>
      </c>
      <c r="G87" s="1402" t="str">
        <f t="shared" si="34"/>
        <v>►</v>
      </c>
      <c r="H87" s="66"/>
      <c r="I87" s="91"/>
      <c r="J87" s="91"/>
      <c r="K87" s="91"/>
      <c r="L87" s="110"/>
      <c r="M87" s="111"/>
      <c r="N87" s="92"/>
      <c r="O87" s="2588" t="s">
        <v>2249</v>
      </c>
      <c r="P87" s="2297"/>
      <c r="Q87" s="2297"/>
      <c r="R87" s="2449"/>
      <c r="S87" s="2441"/>
      <c r="T87" s="2443"/>
      <c r="U87" s="2442"/>
      <c r="V87" s="2589">
        <f t="shared" si="35"/>
        <v>0</v>
      </c>
      <c r="W87" s="2590" t="str">
        <f>IF(OR(V87=0, ISBLANK(P87)), "", TEXT(ROUND(V87/INDEX(AI21:AI83, MATCH(P87, AH21:AH83, 0)), 0),"# ##0") &amp; " " &amp; P87)</f>
        <v/>
      </c>
      <c r="X87" s="2591">
        <f t="shared" si="36"/>
        <v>0</v>
      </c>
      <c r="Y87" s="2592">
        <f t="shared" si="37"/>
        <v>0</v>
      </c>
      <c r="Z87" s="2592" t="str">
        <f t="shared" si="38"/>
        <v/>
      </c>
      <c r="AA87" s="2581"/>
      <c r="AB87" s="2593">
        <f t="shared" si="44"/>
        <v>0</v>
      </c>
      <c r="AC87" s="2583">
        <v>1</v>
      </c>
      <c r="AD87" s="2594">
        <f t="shared" si="39"/>
        <v>0</v>
      </c>
      <c r="AE87" s="2564"/>
      <c r="AF87" s="2573">
        <f t="shared" si="45"/>
        <v>0</v>
      </c>
      <c r="AG87" s="2574">
        <f>IF(AND(U87&lt;&gt;"", ISNUMBER(S87)), IFERROR(INDEX(AI21:AI91, MATCH(P87, AH21:AH91, 0)) * O87 * IF(ISBLANK(L87), 1, L87), 0), 0)</f>
        <v>0</v>
      </c>
      <c r="AH87" s="2627" t="s">
        <v>647</v>
      </c>
      <c r="AI87" s="154">
        <f t="shared" si="30"/>
        <v>3.7850000000000001</v>
      </c>
      <c r="AJ87" s="2608">
        <v>3785</v>
      </c>
      <c r="AL87" s="66">
        <f t="shared" si="43"/>
        <v>0</v>
      </c>
      <c r="AM87" s="3"/>
      <c r="AN87" s="76"/>
      <c r="AO87" s="76"/>
      <c r="AP87" s="76"/>
      <c r="AQ87" s="76"/>
      <c r="AS87" s="2597"/>
      <c r="AT87" s="3281" t="s">
        <v>2086</v>
      </c>
      <c r="AU87" s="3281"/>
      <c r="AV87" s="3281"/>
      <c r="AW87" s="3281"/>
      <c r="AX87" s="3281"/>
      <c r="AY87" s="3581"/>
      <c r="BA87" s="586">
        <v>12</v>
      </c>
      <c r="BB87" s="243" t="s">
        <v>325</v>
      </c>
      <c r="BC87" s="243"/>
      <c r="BD87" s="440"/>
      <c r="BF87" s="529"/>
      <c r="BG87" s="530" t="s">
        <v>292</v>
      </c>
      <c r="BH87" s="531"/>
      <c r="BI87" s="532">
        <v>1</v>
      </c>
      <c r="BJ87" s="537" t="s">
        <v>266</v>
      </c>
      <c r="BK87" s="2638" t="s">
        <v>293</v>
      </c>
      <c r="BL87" s="244"/>
      <c r="BN87" s="4">
        <v>1</v>
      </c>
    </row>
    <row r="88" spans="1:66" s="48" customFormat="1" ht="21" customHeight="1" x14ac:dyDescent="0.25">
      <c r="A88" s="1401" t="str">
        <f t="shared" si="40"/>
        <v>►</v>
      </c>
      <c r="B88" s="1402" t="str">
        <f t="shared" si="41"/>
        <v>►</v>
      </c>
      <c r="C88" s="1403" t="str">
        <f t="shared" si="31"/>
        <v>►</v>
      </c>
      <c r="D88" s="2475" t="str">
        <f t="shared" si="42"/>
        <v>►</v>
      </c>
      <c r="E88" s="1402" t="str">
        <f t="shared" si="32"/>
        <v>►</v>
      </c>
      <c r="F88" s="1402" t="str">
        <f t="shared" si="33"/>
        <v>►</v>
      </c>
      <c r="G88" s="1402" t="str">
        <f t="shared" si="34"/>
        <v>►</v>
      </c>
      <c r="H88" s="66"/>
      <c r="I88" s="121"/>
      <c r="J88" s="121"/>
      <c r="K88" s="121"/>
      <c r="L88" s="122"/>
      <c r="M88" s="123"/>
      <c r="N88" s="123"/>
      <c r="O88" s="123"/>
      <c r="P88" s="123"/>
      <c r="Q88" s="123"/>
      <c r="R88" s="124"/>
      <c r="S88" s="2441"/>
      <c r="T88" s="2443"/>
      <c r="U88" s="2442"/>
      <c r="V88" s="2577">
        <f t="shared" si="35"/>
        <v>0</v>
      </c>
      <c r="W88" s="2578" t="str">
        <f>IF(OR(V88=0, ISBLANK(P88)), "", TEXT(ROUND(V88/INDEX(AI21:AI83, MATCH(P88, AH21:AH83, 0)), 0),"# ##0") &amp; " " &amp; P88)</f>
        <v/>
      </c>
      <c r="X88" s="2579">
        <f t="shared" si="36"/>
        <v>0</v>
      </c>
      <c r="Y88" s="2580">
        <f t="shared" si="37"/>
        <v>0</v>
      </c>
      <c r="Z88" s="2580" t="str">
        <f t="shared" si="38"/>
        <v/>
      </c>
      <c r="AA88" s="2581"/>
      <c r="AB88" s="2582">
        <f t="shared" si="44"/>
        <v>0</v>
      </c>
      <c r="AC88" s="2583">
        <v>1</v>
      </c>
      <c r="AD88" s="2584">
        <f t="shared" si="39"/>
        <v>0</v>
      </c>
      <c r="AE88" s="2564"/>
      <c r="AF88" s="2573">
        <f t="shared" si="45"/>
        <v>0</v>
      </c>
      <c r="AG88" s="2574">
        <f>IF(AND(U88&lt;&gt;"", ISNUMBER(S88)), IFERROR(INDEX(AI21:AI91, MATCH(P88, AH21:AH91, 0)) * O88 * IF(ISBLANK(L88), 1, L88), 0), 0)</f>
        <v>0</v>
      </c>
      <c r="AH88" s="2639" t="s">
        <v>648</v>
      </c>
      <c r="AI88" s="1027">
        <f t="shared" ref="AI88:AI91" si="46">AJ88 / 1000</f>
        <v>5.0000000000000001E-4</v>
      </c>
      <c r="AJ88" s="2619">
        <v>0.5</v>
      </c>
      <c r="AL88" s="66">
        <f t="shared" si="43"/>
        <v>0</v>
      </c>
      <c r="AM88" s="3"/>
      <c r="AN88" s="76"/>
      <c r="AO88" s="76"/>
      <c r="AP88" s="76"/>
      <c r="AQ88" s="76"/>
      <c r="AS88" s="2600"/>
      <c r="AT88" s="2242"/>
      <c r="AU88" s="2242"/>
      <c r="AV88" s="2242"/>
      <c r="AW88" s="2242"/>
      <c r="AX88" s="730"/>
      <c r="AY88" s="2601"/>
      <c r="BA88" s="590">
        <f ca="1">CELL("largeur",BA88)</f>
        <v>20</v>
      </c>
      <c r="BB88" s="243" t="s">
        <v>326</v>
      </c>
      <c r="BC88" s="243"/>
      <c r="BD88" s="440"/>
      <c r="BF88" s="541"/>
      <c r="BG88" s="530" t="s">
        <v>294</v>
      </c>
      <c r="BH88" s="531"/>
      <c r="BI88" s="532">
        <v>1</v>
      </c>
      <c r="BJ88" s="542" t="s">
        <v>295</v>
      </c>
      <c r="BK88" s="2640" t="s">
        <v>296</v>
      </c>
      <c r="BL88" s="244"/>
      <c r="BN88" s="4">
        <v>1</v>
      </c>
    </row>
    <row r="89" spans="1:66" s="48" customFormat="1" ht="21" customHeight="1" x14ac:dyDescent="0.25">
      <c r="A89" s="1401" t="str">
        <f t="shared" si="40"/>
        <v>►</v>
      </c>
      <c r="B89" s="1402" t="str">
        <f t="shared" si="41"/>
        <v>►</v>
      </c>
      <c r="C89" s="1403" t="str">
        <f t="shared" si="31"/>
        <v>►</v>
      </c>
      <c r="D89" s="2475" t="str">
        <f t="shared" si="42"/>
        <v>►</v>
      </c>
      <c r="E89" s="1402" t="str">
        <f t="shared" si="32"/>
        <v>►</v>
      </c>
      <c r="F89" s="1402" t="str">
        <f t="shared" si="33"/>
        <v>►</v>
      </c>
      <c r="G89" s="1402" t="str">
        <f t="shared" si="34"/>
        <v>►</v>
      </c>
      <c r="H89" s="129"/>
      <c r="I89" s="130"/>
      <c r="J89" s="130"/>
      <c r="K89" s="130"/>
      <c r="L89" s="131"/>
      <c r="M89" s="132"/>
      <c r="N89" s="2458"/>
      <c r="O89" s="2458"/>
      <c r="P89" s="2458"/>
      <c r="Q89" s="133"/>
      <c r="R89" s="134"/>
      <c r="S89" s="2441"/>
      <c r="T89" s="2443"/>
      <c r="U89" s="2442"/>
      <c r="V89" s="2589">
        <f t="shared" si="35"/>
        <v>0</v>
      </c>
      <c r="W89" s="2590" t="str">
        <f>IF(OR(V89=0, ISBLANK(P89)), "", TEXT(ROUND(V89/INDEX(AI21:AI83, MATCH(P89, AH21:AH83, 0)), 0),"# ##0") &amp; " " &amp; P89)</f>
        <v/>
      </c>
      <c r="X89" s="2591">
        <f t="shared" si="36"/>
        <v>0</v>
      </c>
      <c r="Y89" s="2592">
        <f t="shared" si="37"/>
        <v>0</v>
      </c>
      <c r="Z89" s="2592" t="str">
        <f t="shared" si="38"/>
        <v/>
      </c>
      <c r="AA89" s="2581"/>
      <c r="AB89" s="2593">
        <f t="shared" si="44"/>
        <v>0</v>
      </c>
      <c r="AC89" s="2583">
        <v>1</v>
      </c>
      <c r="AD89" s="2594">
        <f t="shared" si="39"/>
        <v>0</v>
      </c>
      <c r="AE89" s="2564"/>
      <c r="AF89" s="2573">
        <f t="shared" si="45"/>
        <v>0</v>
      </c>
      <c r="AG89" s="2574">
        <f>IF(AND(U89&lt;&gt;"", ISNUMBER(S89)), IFERROR(INDEX(AI21:AI91, MATCH(P89, AH21:AH91, 0)) * O89 * IF(ISBLANK(L89), 1, L89), 0), 0)</f>
        <v>0</v>
      </c>
      <c r="AH89" s="2639" t="s">
        <v>648</v>
      </c>
      <c r="AI89" s="1027">
        <f t="shared" si="46"/>
        <v>5.0000000000000001E-4</v>
      </c>
      <c r="AJ89" s="2619">
        <v>0.5</v>
      </c>
      <c r="AL89" s="129">
        <f t="shared" si="43"/>
        <v>0</v>
      </c>
      <c r="AM89" s="3"/>
      <c r="AN89" s="76"/>
      <c r="AO89" s="76"/>
      <c r="AP89" s="76"/>
      <c r="AQ89" s="76"/>
      <c r="AS89" s="2600"/>
      <c r="AT89" s="2242"/>
      <c r="AU89" s="2242"/>
      <c r="AV89" s="2242"/>
      <c r="AW89" s="2242"/>
      <c r="AX89" s="730"/>
      <c r="AY89" s="2601"/>
      <c r="BA89" s="323" t="s">
        <v>327</v>
      </c>
      <c r="BB89" s="243"/>
      <c r="BC89" s="243"/>
      <c r="BD89" s="440"/>
      <c r="BF89" s="541"/>
      <c r="BG89" s="530"/>
      <c r="BH89" s="531"/>
      <c r="BI89" s="532">
        <v>3</v>
      </c>
      <c r="BJ89" s="543" t="s">
        <v>120</v>
      </c>
      <c r="BK89" s="2640" t="s">
        <v>262</v>
      </c>
      <c r="BL89" s="244"/>
      <c r="BN89" s="4">
        <v>1</v>
      </c>
    </row>
    <row r="90" spans="1:66" s="48" customFormat="1" ht="21" customHeight="1" x14ac:dyDescent="0.25">
      <c r="A90" s="1401" t="str">
        <f t="shared" si="40"/>
        <v>►</v>
      </c>
      <c r="B90" s="1402" t="str">
        <f t="shared" si="41"/>
        <v>►</v>
      </c>
      <c r="C90" s="1403" t="str">
        <f t="shared" si="31"/>
        <v>►</v>
      </c>
      <c r="D90" s="2475" t="str">
        <f t="shared" si="42"/>
        <v>►</v>
      </c>
      <c r="E90" s="1402" t="str">
        <f t="shared" si="32"/>
        <v>►</v>
      </c>
      <c r="F90" s="1402" t="str">
        <f t="shared" si="33"/>
        <v>►</v>
      </c>
      <c r="G90" s="1402" t="str">
        <f t="shared" si="34"/>
        <v>►</v>
      </c>
      <c r="H90" s="138"/>
      <c r="I90" s="139"/>
      <c r="J90" s="140"/>
      <c r="K90" s="140"/>
      <c r="L90" s="141"/>
      <c r="M90" s="141"/>
      <c r="N90" s="141"/>
      <c r="O90" s="141"/>
      <c r="P90" s="141"/>
      <c r="Q90" s="142"/>
      <c r="R90" s="143"/>
      <c r="S90" s="2441"/>
      <c r="T90" s="2443"/>
      <c r="U90" s="2442"/>
      <c r="V90" s="2577">
        <f t="shared" si="35"/>
        <v>0</v>
      </c>
      <c r="W90" s="2578" t="str">
        <f>IF(OR(V90=0, ISBLANK(P90)), "", TEXT(ROUND(V90/INDEX(AI21:AI83, MATCH(P90, AH21:AH83, 0)), 0),"# ##0") &amp; " " &amp; P90)</f>
        <v/>
      </c>
      <c r="X90" s="2579">
        <f t="shared" si="36"/>
        <v>0</v>
      </c>
      <c r="Y90" s="2580">
        <f t="shared" si="37"/>
        <v>0</v>
      </c>
      <c r="Z90" s="2580" t="str">
        <f t="shared" si="38"/>
        <v/>
      </c>
      <c r="AA90" s="2581"/>
      <c r="AB90" s="2582">
        <f t="shared" si="44"/>
        <v>0</v>
      </c>
      <c r="AC90" s="2583">
        <v>1</v>
      </c>
      <c r="AD90" s="2584">
        <f t="shared" si="39"/>
        <v>0</v>
      </c>
      <c r="AE90" s="2564"/>
      <c r="AF90" s="2573">
        <f t="shared" si="45"/>
        <v>0</v>
      </c>
      <c r="AG90" s="2574">
        <f>IF(AND(U90&lt;&gt;"", ISNUMBER(S90)), IFERROR(INDEX(AI21:AI91, MATCH(P90, AH21:AH91, 0)) * O90 * IF(ISBLANK(L90), 1, L90), 0), 0)</f>
        <v>0</v>
      </c>
      <c r="AH90" s="2639" t="s">
        <v>648</v>
      </c>
      <c r="AI90" s="1027">
        <f t="shared" si="46"/>
        <v>5.0000000000000001E-4</v>
      </c>
      <c r="AJ90" s="2619">
        <v>0.5</v>
      </c>
      <c r="AL90" s="138">
        <f t="shared" si="43"/>
        <v>0</v>
      </c>
      <c r="AM90" s="3"/>
      <c r="AN90" s="76"/>
      <c r="AO90" s="76"/>
      <c r="AP90" s="76"/>
      <c r="AQ90" s="76"/>
      <c r="AS90" s="2600"/>
      <c r="AT90" s="2242"/>
      <c r="AU90" s="2242"/>
      <c r="AV90" s="2242"/>
      <c r="AW90" s="2242"/>
      <c r="AX90" s="730"/>
      <c r="AY90" s="2601"/>
      <c r="BA90" s="323" t="s">
        <v>328</v>
      </c>
      <c r="BB90" s="243"/>
      <c r="BC90" s="243"/>
      <c r="BD90" s="440"/>
      <c r="BF90" s="541">
        <v>0.25</v>
      </c>
      <c r="BG90" s="530" t="s">
        <v>298</v>
      </c>
      <c r="BH90" s="531"/>
      <c r="BI90" s="532"/>
      <c r="BJ90" s="546"/>
      <c r="BK90" s="2640" t="s">
        <v>299</v>
      </c>
      <c r="BL90" s="244"/>
      <c r="BN90" s="4">
        <v>1</v>
      </c>
    </row>
    <row r="91" spans="1:66" s="48" customFormat="1" ht="21" customHeight="1" thickBot="1" x14ac:dyDescent="0.3">
      <c r="A91" s="1401" t="str">
        <f t="shared" si="40"/>
        <v>►</v>
      </c>
      <c r="B91" s="1402" t="str">
        <f t="shared" si="41"/>
        <v>►</v>
      </c>
      <c r="C91" s="1403" t="str">
        <f t="shared" si="31"/>
        <v>►</v>
      </c>
      <c r="D91" s="2475" t="str">
        <f t="shared" si="42"/>
        <v>►</v>
      </c>
      <c r="E91" s="1402" t="str">
        <f t="shared" si="32"/>
        <v>►</v>
      </c>
      <c r="F91" s="1402" t="str">
        <f t="shared" si="33"/>
        <v>►</v>
      </c>
      <c r="G91" s="1402" t="str">
        <f t="shared" si="34"/>
        <v>►</v>
      </c>
      <c r="H91" s="66"/>
      <c r="I91" s="149"/>
      <c r="J91" s="91"/>
      <c r="K91" s="91"/>
      <c r="L91" s="150"/>
      <c r="M91" s="151"/>
      <c r="N91" s="152"/>
      <c r="O91" s="2603"/>
      <c r="P91" s="2604"/>
      <c r="Q91" s="2605"/>
      <c r="R91" s="153"/>
      <c r="S91" s="2441"/>
      <c r="T91" s="2443"/>
      <c r="U91" s="2442"/>
      <c r="V91" s="2589">
        <f t="shared" si="35"/>
        <v>0</v>
      </c>
      <c r="W91" s="2590" t="str">
        <f>IF(OR(V91=0, ISBLANK(P91)), "", TEXT(ROUND(V91/INDEX(AI21:AI83, MATCH(P91, AH21:AH83, 0)), 0),"# ##0") &amp; " " &amp; P91)</f>
        <v/>
      </c>
      <c r="X91" s="2591">
        <f t="shared" si="36"/>
        <v>0</v>
      </c>
      <c r="Y91" s="2592">
        <f t="shared" si="37"/>
        <v>0</v>
      </c>
      <c r="Z91" s="2592" t="str">
        <f t="shared" si="38"/>
        <v/>
      </c>
      <c r="AA91" s="2581"/>
      <c r="AB91" s="2593">
        <f t="shared" si="44"/>
        <v>0</v>
      </c>
      <c r="AC91" s="2583">
        <v>1</v>
      </c>
      <c r="AD91" s="2594">
        <f t="shared" si="39"/>
        <v>0</v>
      </c>
      <c r="AE91" s="2564"/>
      <c r="AF91" s="2573">
        <f t="shared" si="45"/>
        <v>0</v>
      </c>
      <c r="AG91" s="2574">
        <f>IF(AND(U91&lt;&gt;"", ISNUMBER(S91)), IFERROR(INDEX(AI21:AI91, MATCH(P91, AH21:AH91, 0)) * O91 * IF(ISBLANK(L91), 1, L91), 0), 0)</f>
        <v>0</v>
      </c>
      <c r="AH91" s="2641" t="s">
        <v>648</v>
      </c>
      <c r="AI91" s="2642">
        <f t="shared" si="46"/>
        <v>5.0000000000000001E-4</v>
      </c>
      <c r="AJ91" s="2643">
        <v>0.5</v>
      </c>
      <c r="AL91" s="66">
        <f t="shared" si="43"/>
        <v>0</v>
      </c>
      <c r="AM91" s="3"/>
      <c r="AN91" s="76"/>
      <c r="AO91" s="76"/>
      <c r="AP91" s="76"/>
      <c r="AQ91" s="76"/>
      <c r="AS91" s="2600"/>
      <c r="AT91" s="2242"/>
      <c r="AU91" s="2242"/>
      <c r="AV91" s="2242"/>
      <c r="AW91" s="2242"/>
      <c r="AX91" s="730"/>
      <c r="AY91" s="2601"/>
      <c r="BA91" s="323" t="s">
        <v>329</v>
      </c>
      <c r="BB91" s="591"/>
      <c r="BC91" s="591"/>
      <c r="BD91" s="592"/>
      <c r="BF91" s="541">
        <v>0.5</v>
      </c>
      <c r="BG91" s="530" t="s">
        <v>294</v>
      </c>
      <c r="BH91" s="531"/>
      <c r="BI91" s="532"/>
      <c r="BJ91" s="546"/>
      <c r="BK91" s="2640" t="s">
        <v>296</v>
      </c>
      <c r="BL91" s="244"/>
      <c r="BN91" s="4">
        <v>1</v>
      </c>
    </row>
    <row r="92" spans="1:66" s="48" customFormat="1" ht="21" customHeight="1" x14ac:dyDescent="0.25">
      <c r="A92" s="1401" t="str">
        <f t="shared" si="40"/>
        <v>►</v>
      </c>
      <c r="B92" s="1402" t="str">
        <f t="shared" si="41"/>
        <v>►</v>
      </c>
      <c r="C92" s="1403" t="str">
        <f t="shared" ref="C92:C155" si="47">IF(B92="►", "►", IFERROR(LEFT(B92, SEARCH(".", B92)-1), 0))</f>
        <v>►</v>
      </c>
      <c r="D92" s="2475" t="str">
        <f t="shared" si="42"/>
        <v>►</v>
      </c>
      <c r="E92" s="1402" t="str">
        <f t="shared" ref="E92:E155" si="48">IF(B92="►", "►", IFERROR(MID(B92, SEARCH(".", B92, SEARCH(".", B92)+1)+1, SEARCH(".", B92, SEARCH(".", B92, SEARCH(".", B92)+1)+1) - SEARCH(".", B92, SEARCH(".", B92)+1)-1), 0))</f>
        <v>►</v>
      </c>
      <c r="F92" s="1402" t="str">
        <f t="shared" ref="F92:F155" si="49">IF(B92="►", "►", IFERROR(MID(B92, SEARCH(".", B92, SEARCH(".", B92, SEARCH(".", B92)+1)+1)+1, SEARCH(".", B92, SEARCH(".", B92, SEARCH(".", B92, SEARCH(".", B92)+1)+1)+1) - SEARCH(".", B92, SEARCH(".", B92, SEARCH(".", B92)+1)+1)-1), 0))</f>
        <v>►</v>
      </c>
      <c r="G92" s="1402" t="str">
        <f t="shared" ref="G92:G155" si="50">IF(OR(B92="►", ISBLANK(B92)), "►", IFERROR(RIGHT(B92, LEN(B92)-FIND("►", B92)-1), ""))</f>
        <v>►</v>
      </c>
      <c r="H92" s="66"/>
      <c r="I92" s="149"/>
      <c r="J92" s="91"/>
      <c r="K92" s="91"/>
      <c r="L92" s="163"/>
      <c r="M92" s="164"/>
      <c r="N92" s="165"/>
      <c r="O92" s="2451"/>
      <c r="P92" s="2453"/>
      <c r="Q92" s="2455"/>
      <c r="R92" s="166"/>
      <c r="S92" s="2441"/>
      <c r="T92" s="2443"/>
      <c r="U92" s="2442"/>
      <c r="V92" s="2577">
        <f t="shared" ref="V92:V155" si="51">IF(ISBLANK(U92) + (U92=0), 0, IFERROR(AG92*AF92*Q92, 0))</f>
        <v>0</v>
      </c>
      <c r="W92" s="2578" t="str">
        <f>IF(OR(V92=0, ISBLANK(P92)), "", TEXT(ROUND(V92/INDEX(AI21:AI83, MATCH(P92, AH21:AH83, 0)), 0),"# ##0") &amp; " " &amp; P92)</f>
        <v/>
      </c>
      <c r="X92" s="2579">
        <f t="shared" ref="X92:X155" si="52">IFERROR(IF(U92&gt;0, L92*AF92*Q92, 0), 0)</f>
        <v>0</v>
      </c>
      <c r="Y92" s="2580">
        <f t="shared" ref="Y92:Y155" si="53">IFERROR(IF(U92&gt;0,M92,0),0)</f>
        <v>0</v>
      </c>
      <c r="Z92" s="2580" t="str">
        <f t="shared" ref="Z92:Z155" si="54">IF(U92&gt;0,R92,"")</f>
        <v/>
      </c>
      <c r="AA92" s="2581"/>
      <c r="AB92" s="2582">
        <f t="shared" si="44"/>
        <v>0</v>
      </c>
      <c r="AC92" s="2583">
        <v>1</v>
      </c>
      <c r="AD92" s="2584">
        <f t="shared" ref="AD92:AD155" si="55">IF(OR(ISBLANK(AC92), ISTEXT(L92)), "", IF(V92=0, X92*AC92, V92*AC92))</f>
        <v>0</v>
      </c>
      <c r="AE92" s="2564"/>
      <c r="AF92" s="2573">
        <f t="shared" si="45"/>
        <v>0</v>
      </c>
      <c r="AG92" s="2574">
        <f>IF(AND(U92&lt;&gt;"", ISNUMBER(S92)), IFERROR(INDEX(AI21:AI91, MATCH(P92, AH21:AH91, 0)) * O92 * IF(ISBLANK(L92), 1, L92), 0), 0)</f>
        <v>0</v>
      </c>
      <c r="AL92" s="66">
        <f t="shared" si="43"/>
        <v>0</v>
      </c>
      <c r="AM92" s="3"/>
      <c r="AN92" s="76"/>
      <c r="AO92" s="76"/>
      <c r="AP92" s="76"/>
      <c r="AQ92" s="76"/>
      <c r="AS92" s="2600"/>
      <c r="AT92" s="2242"/>
      <c r="AU92" s="2242"/>
      <c r="AV92" s="2242"/>
      <c r="AW92" s="2242"/>
      <c r="AX92" s="730"/>
      <c r="AY92" s="2601"/>
      <c r="BA92" s="593"/>
      <c r="BB92" s="591"/>
      <c r="BC92" s="591"/>
      <c r="BD92" s="592"/>
      <c r="BF92" s="541">
        <v>0.75</v>
      </c>
      <c r="BG92" s="530" t="s">
        <v>302</v>
      </c>
      <c r="BH92" s="531"/>
      <c r="BI92" s="532"/>
      <c r="BJ92" s="546"/>
      <c r="BK92" s="2640" t="s">
        <v>303</v>
      </c>
      <c r="BL92" s="244"/>
      <c r="BN92" s="4">
        <v>1</v>
      </c>
    </row>
    <row r="93" spans="1:66" s="48" customFormat="1" ht="21" customHeight="1" x14ac:dyDescent="0.25">
      <c r="A93" s="1401" t="str">
        <f t="shared" si="40"/>
        <v>►</v>
      </c>
      <c r="B93" s="1402" t="str">
        <f t="shared" si="41"/>
        <v>►</v>
      </c>
      <c r="C93" s="1403" t="str">
        <f t="shared" si="47"/>
        <v>►</v>
      </c>
      <c r="D93" s="2475" t="str">
        <f t="shared" si="42"/>
        <v>►</v>
      </c>
      <c r="E93" s="1402" t="str">
        <f t="shared" si="48"/>
        <v>►</v>
      </c>
      <c r="F93" s="1402" t="str">
        <f t="shared" si="49"/>
        <v>►</v>
      </c>
      <c r="G93" s="1402" t="str">
        <f t="shared" si="50"/>
        <v>►</v>
      </c>
      <c r="H93" s="66"/>
      <c r="I93" s="149"/>
      <c r="J93" s="91"/>
      <c r="K93" s="91"/>
      <c r="L93" s="174"/>
      <c r="M93" s="175"/>
      <c r="N93" s="176"/>
      <c r="O93" s="177"/>
      <c r="P93" s="178"/>
      <c r="Q93" s="2455"/>
      <c r="R93" s="180"/>
      <c r="S93" s="2441"/>
      <c r="T93" s="2443"/>
      <c r="U93" s="2442"/>
      <c r="V93" s="2589">
        <f t="shared" si="51"/>
        <v>0</v>
      </c>
      <c r="W93" s="2590" t="str">
        <f>IF(OR(V93=0, ISBLANK(P93)), "", TEXT(ROUND(V93/INDEX(AI21:AI83, MATCH(P93, AH21:AH83, 0)), 0),"# ##0") &amp; " " &amp; P93)</f>
        <v/>
      </c>
      <c r="X93" s="2591">
        <f t="shared" si="52"/>
        <v>0</v>
      </c>
      <c r="Y93" s="2592">
        <f t="shared" si="53"/>
        <v>0</v>
      </c>
      <c r="Z93" s="2592" t="str">
        <f t="shared" si="54"/>
        <v/>
      </c>
      <c r="AA93" s="2581"/>
      <c r="AB93" s="2593">
        <f t="shared" si="44"/>
        <v>0</v>
      </c>
      <c r="AC93" s="2583">
        <v>1</v>
      </c>
      <c r="AD93" s="2594">
        <f t="shared" si="55"/>
        <v>0</v>
      </c>
      <c r="AE93" s="2564"/>
      <c r="AF93" s="2573">
        <f t="shared" si="45"/>
        <v>0</v>
      </c>
      <c r="AG93" s="2574">
        <f>IF(AND(U93&lt;&gt;"", ISNUMBER(S93)), IFERROR(INDEX(AI21:AI91, MATCH(P93, AH21:AH91, 0)) * O93 * IF(ISBLANK(L93), 1, L93), 0), 0)</f>
        <v>0</v>
      </c>
      <c r="AL93" s="66">
        <f t="shared" si="43"/>
        <v>0</v>
      </c>
      <c r="AM93" s="3"/>
      <c r="AN93" s="76"/>
      <c r="AO93" s="76"/>
      <c r="AP93" s="76"/>
      <c r="AQ93" s="76"/>
      <c r="AS93" s="2600"/>
      <c r="AT93" s="2242"/>
      <c r="AU93" s="2242"/>
      <c r="AV93" s="2242"/>
      <c r="AW93" s="2242"/>
      <c r="AX93" s="730"/>
      <c r="AY93" s="2601"/>
      <c r="BA93" s="595" t="s">
        <v>11</v>
      </c>
      <c r="BB93" s="118" t="s">
        <v>330</v>
      </c>
      <c r="BC93" s="118"/>
      <c r="BD93" s="592"/>
      <c r="BF93" s="455">
        <v>2</v>
      </c>
      <c r="BG93" s="550" t="s">
        <v>304</v>
      </c>
      <c r="BH93" s="531"/>
      <c r="BI93" s="532"/>
      <c r="BJ93" s="546"/>
      <c r="BK93" s="2640"/>
      <c r="BL93" s="244"/>
      <c r="BN93" s="4">
        <v>1</v>
      </c>
    </row>
    <row r="94" spans="1:66" s="48" customFormat="1" ht="21" customHeight="1" x14ac:dyDescent="0.25">
      <c r="A94" s="1401" t="str">
        <f t="shared" si="40"/>
        <v>►</v>
      </c>
      <c r="B94" s="1402" t="str">
        <f t="shared" si="41"/>
        <v>►</v>
      </c>
      <c r="C94" s="1403" t="str">
        <f t="shared" si="47"/>
        <v>►</v>
      </c>
      <c r="D94" s="2475" t="str">
        <f t="shared" si="42"/>
        <v>►</v>
      </c>
      <c r="E94" s="1402" t="str">
        <f t="shared" si="48"/>
        <v>►</v>
      </c>
      <c r="F94" s="1402" t="str">
        <f t="shared" si="49"/>
        <v>►</v>
      </c>
      <c r="G94" s="1402" t="str">
        <f t="shared" si="50"/>
        <v>►</v>
      </c>
      <c r="H94" s="196"/>
      <c r="I94" s="149"/>
      <c r="J94" s="91"/>
      <c r="K94" s="91"/>
      <c r="L94" s="174"/>
      <c r="M94" s="175"/>
      <c r="N94" s="176"/>
      <c r="O94" s="177"/>
      <c r="P94" s="178"/>
      <c r="Q94" s="2455"/>
      <c r="R94" s="180"/>
      <c r="S94" s="2441"/>
      <c r="T94" s="2443"/>
      <c r="U94" s="2442"/>
      <c r="V94" s="2577">
        <f t="shared" si="51"/>
        <v>0</v>
      </c>
      <c r="W94" s="2578" t="str">
        <f>IF(OR(V94=0, ISBLANK(P94)), "", TEXT(ROUND(V94/INDEX(AI21:AI83, MATCH(P94, AH21:AH83, 0)), 0),"# ##0") &amp; " " &amp; P94)</f>
        <v/>
      </c>
      <c r="X94" s="2579">
        <f t="shared" si="52"/>
        <v>0</v>
      </c>
      <c r="Y94" s="2580">
        <f t="shared" si="53"/>
        <v>0</v>
      </c>
      <c r="Z94" s="2580" t="str">
        <f t="shared" si="54"/>
        <v/>
      </c>
      <c r="AA94" s="2581"/>
      <c r="AB94" s="2582">
        <f t="shared" si="44"/>
        <v>0</v>
      </c>
      <c r="AC94" s="2583">
        <v>1</v>
      </c>
      <c r="AD94" s="2584">
        <f t="shared" si="55"/>
        <v>0</v>
      </c>
      <c r="AE94" s="2564"/>
      <c r="AF94" s="2573">
        <f t="shared" si="45"/>
        <v>0</v>
      </c>
      <c r="AG94" s="2574">
        <f>IF(AND(U94&lt;&gt;"", ISNUMBER(S94)), IFERROR(INDEX(AI21:AI91, MATCH(P94, AH21:AH91, 0)) * O94 * IF(ISBLANK(L94), 1, L94), 0), 0)</f>
        <v>0</v>
      </c>
      <c r="AL94" s="66">
        <f t="shared" si="43"/>
        <v>0</v>
      </c>
      <c r="AM94" s="3"/>
      <c r="AN94" s="76"/>
      <c r="AO94" s="76"/>
      <c r="AP94" s="76"/>
      <c r="AQ94" s="76"/>
      <c r="AS94" s="2600"/>
      <c r="AT94" s="2242"/>
      <c r="AU94" s="2242"/>
      <c r="AV94" s="2242"/>
      <c r="AW94" s="2242"/>
      <c r="AX94" s="730"/>
      <c r="AY94" s="2601"/>
      <c r="BA94" s="117"/>
      <c r="BB94" s="118" t="s">
        <v>331</v>
      </c>
      <c r="BC94" s="591"/>
      <c r="BD94" s="592"/>
      <c r="BF94" s="2644"/>
      <c r="BG94" s="2645"/>
      <c r="BH94" s="2646"/>
      <c r="BI94" s="2646"/>
      <c r="BJ94" s="2646"/>
      <c r="BK94" s="2647"/>
      <c r="BL94" s="244"/>
      <c r="BN94" s="4">
        <v>1</v>
      </c>
    </row>
    <row r="95" spans="1:66" s="48" customFormat="1" ht="21" customHeight="1" x14ac:dyDescent="0.25">
      <c r="A95" s="1401" t="str">
        <f t="shared" si="40"/>
        <v>►</v>
      </c>
      <c r="B95" s="1402" t="str">
        <f t="shared" si="41"/>
        <v>►</v>
      </c>
      <c r="C95" s="1403" t="str">
        <f t="shared" si="47"/>
        <v>►</v>
      </c>
      <c r="D95" s="2475" t="str">
        <f t="shared" si="42"/>
        <v>►</v>
      </c>
      <c r="E95" s="1402" t="str">
        <f t="shared" si="48"/>
        <v>►</v>
      </c>
      <c r="F95" s="1402" t="str">
        <f t="shared" si="49"/>
        <v>►</v>
      </c>
      <c r="G95" s="1402" t="str">
        <f t="shared" si="50"/>
        <v>►</v>
      </c>
      <c r="H95" s="2606"/>
      <c r="R95" s="2607"/>
      <c r="S95" s="2441"/>
      <c r="T95" s="2443"/>
      <c r="U95" s="2442"/>
      <c r="V95" s="2589">
        <f t="shared" si="51"/>
        <v>0</v>
      </c>
      <c r="W95" s="2590" t="str">
        <f>IF(OR(V95=0, ISBLANK(P95)), "", TEXT(ROUND(V95/INDEX(AI21:AI83, MATCH(P95, AH21:AH83, 0)), 0),"# ##0") &amp; " " &amp; P95)</f>
        <v/>
      </c>
      <c r="X95" s="2591">
        <f t="shared" si="52"/>
        <v>0</v>
      </c>
      <c r="Y95" s="2592">
        <f t="shared" si="53"/>
        <v>0</v>
      </c>
      <c r="Z95" s="2592" t="str">
        <f t="shared" si="54"/>
        <v/>
      </c>
      <c r="AA95" s="2581"/>
      <c r="AB95" s="2593">
        <f t="shared" si="44"/>
        <v>0</v>
      </c>
      <c r="AC95" s="2583">
        <v>1</v>
      </c>
      <c r="AD95" s="2594">
        <f t="shared" si="55"/>
        <v>0</v>
      </c>
      <c r="AE95" s="2564"/>
      <c r="AF95" s="2573">
        <f t="shared" si="45"/>
        <v>0</v>
      </c>
      <c r="AG95" s="2574">
        <f>IF(AND(U95&lt;&gt;"", ISNUMBER(S95)), IFERROR(INDEX(AI21:AI91, MATCH(P95, AH21:AH91, 0)) * O95 * IF(ISBLANK(L95), 1, L95), 0), 0)</f>
        <v>0</v>
      </c>
      <c r="AL95" s="66">
        <f t="shared" si="43"/>
        <v>0</v>
      </c>
      <c r="AM95" s="3"/>
      <c r="AN95" s="76"/>
      <c r="AO95" s="76"/>
      <c r="AP95" s="76"/>
      <c r="AQ95" s="76"/>
      <c r="AS95" s="2600"/>
      <c r="AT95" s="2242"/>
      <c r="AU95" s="2242"/>
      <c r="AV95" s="2242"/>
      <c r="AW95" s="2242"/>
      <c r="AX95" s="730"/>
      <c r="AY95" s="2601"/>
      <c r="BA95" s="117"/>
      <c r="BB95" s="591"/>
      <c r="BC95" s="591"/>
      <c r="BD95" s="592"/>
      <c r="BF95" s="558"/>
      <c r="BG95" s="45" t="s">
        <v>287</v>
      </c>
      <c r="BH95" s="16"/>
      <c r="BI95" s="16"/>
      <c r="BJ95" s="16"/>
      <c r="BK95" s="16"/>
      <c r="BL95" s="244"/>
      <c r="BN95" s="4">
        <v>1</v>
      </c>
    </row>
    <row r="96" spans="1:66" s="48" customFormat="1" ht="21" customHeight="1" x14ac:dyDescent="0.25">
      <c r="A96" s="1401" t="str">
        <f t="shared" si="40"/>
        <v>►</v>
      </c>
      <c r="B96" s="1402" t="str">
        <f t="shared" si="41"/>
        <v>►</v>
      </c>
      <c r="C96" s="1403" t="str">
        <f t="shared" si="47"/>
        <v>►</v>
      </c>
      <c r="D96" s="2475" t="str">
        <f t="shared" si="42"/>
        <v>►</v>
      </c>
      <c r="E96" s="1402" t="str">
        <f t="shared" si="48"/>
        <v>►</v>
      </c>
      <c r="F96" s="1402" t="str">
        <f t="shared" si="49"/>
        <v>►</v>
      </c>
      <c r="G96" s="1402" t="str">
        <f t="shared" si="50"/>
        <v>►</v>
      </c>
      <c r="H96" s="2606"/>
      <c r="R96" s="2607"/>
      <c r="S96" s="2441"/>
      <c r="T96" s="2443"/>
      <c r="U96" s="2442"/>
      <c r="V96" s="2577">
        <f t="shared" si="51"/>
        <v>0</v>
      </c>
      <c r="W96" s="2578" t="str">
        <f>IF(OR(V96=0, ISBLANK(P96)), "", TEXT(ROUND(V96/INDEX(AI21:AI83, MATCH(P96, AH21:AH83, 0)), 0),"# ##0") &amp; " " &amp; P96)</f>
        <v/>
      </c>
      <c r="X96" s="2579">
        <f t="shared" si="52"/>
        <v>0</v>
      </c>
      <c r="Y96" s="2580">
        <f t="shared" si="53"/>
        <v>0</v>
      </c>
      <c r="Z96" s="2580" t="str">
        <f t="shared" si="54"/>
        <v/>
      </c>
      <c r="AA96" s="2581"/>
      <c r="AB96" s="2582">
        <f t="shared" si="44"/>
        <v>0</v>
      </c>
      <c r="AC96" s="2583">
        <v>1</v>
      </c>
      <c r="AD96" s="2584">
        <f t="shared" si="55"/>
        <v>0</v>
      </c>
      <c r="AE96" s="2564"/>
      <c r="AF96" s="2573">
        <f t="shared" si="45"/>
        <v>0</v>
      </c>
      <c r="AG96" s="2574">
        <f>IF(AND(U96&lt;&gt;"", ISNUMBER(S96)), IFERROR(INDEX(AI21:AI91, MATCH(P96, AH21:AH91, 0)) * O96 * IF(ISBLANK(L96), 1, L96), 0), 0)</f>
        <v>0</v>
      </c>
      <c r="AL96" s="66">
        <f t="shared" si="43"/>
        <v>0</v>
      </c>
      <c r="AM96" s="3"/>
      <c r="AN96" s="76"/>
      <c r="AO96" s="76"/>
      <c r="AP96" s="76"/>
      <c r="AQ96" s="76"/>
      <c r="AS96" s="2600"/>
      <c r="AT96" s="2242"/>
      <c r="AU96" s="2242"/>
      <c r="AV96" s="2242"/>
      <c r="AW96" s="2242"/>
      <c r="AX96" s="730"/>
      <c r="AY96" s="2601"/>
      <c r="BA96" s="597" t="s">
        <v>332</v>
      </c>
      <c r="BB96" s="598"/>
      <c r="BC96" s="591"/>
      <c r="BD96" s="592"/>
      <c r="BF96" s="559"/>
      <c r="BG96" s="560" t="s">
        <v>311</v>
      </c>
      <c r="BH96" s="16"/>
      <c r="BI96" s="16"/>
      <c r="BJ96" s="16"/>
      <c r="BK96" s="16"/>
      <c r="BL96" s="244"/>
      <c r="BN96" s="4">
        <v>1</v>
      </c>
    </row>
    <row r="97" spans="1:66" s="48" customFormat="1" ht="21" customHeight="1" x14ac:dyDescent="0.25">
      <c r="A97" s="1401" t="str">
        <f t="shared" si="40"/>
        <v>►</v>
      </c>
      <c r="B97" s="1402" t="str">
        <f t="shared" si="41"/>
        <v>►</v>
      </c>
      <c r="C97" s="1403" t="str">
        <f t="shared" si="47"/>
        <v>►</v>
      </c>
      <c r="D97" s="2475" t="str">
        <f t="shared" si="42"/>
        <v>►</v>
      </c>
      <c r="E97" s="1402" t="str">
        <f t="shared" si="48"/>
        <v>►</v>
      </c>
      <c r="F97" s="1402" t="str">
        <f t="shared" si="49"/>
        <v>►</v>
      </c>
      <c r="G97" s="1402" t="str">
        <f t="shared" si="50"/>
        <v>►</v>
      </c>
      <c r="H97" s="2606"/>
      <c r="R97" s="2607"/>
      <c r="S97" s="2441"/>
      <c r="T97" s="2443"/>
      <c r="U97" s="2442"/>
      <c r="V97" s="2589">
        <f t="shared" si="51"/>
        <v>0</v>
      </c>
      <c r="W97" s="2590" t="str">
        <f>IF(OR(V97=0, ISBLANK(P97)), "", TEXT(ROUND(V97/INDEX(AI21:AI83, MATCH(P97, AH21:AH83, 0)), 0),"# ##0") &amp; " " &amp; P97)</f>
        <v/>
      </c>
      <c r="X97" s="2591">
        <f t="shared" si="52"/>
        <v>0</v>
      </c>
      <c r="Y97" s="2592">
        <f t="shared" si="53"/>
        <v>0</v>
      </c>
      <c r="Z97" s="2592" t="str">
        <f t="shared" si="54"/>
        <v/>
      </c>
      <c r="AA97" s="2581"/>
      <c r="AB97" s="2593">
        <f t="shared" si="44"/>
        <v>0</v>
      </c>
      <c r="AC97" s="2583">
        <v>1</v>
      </c>
      <c r="AD97" s="2594">
        <f t="shared" si="55"/>
        <v>0</v>
      </c>
      <c r="AE97" s="2564"/>
      <c r="AF97" s="2573">
        <f t="shared" si="45"/>
        <v>0</v>
      </c>
      <c r="AG97" s="2574">
        <f>IF(AND(U97&lt;&gt;"", ISNUMBER(S97)), IFERROR(INDEX(AI21:AI91, MATCH(P97, AH21:AH91, 0)) * O97 * IF(ISBLANK(L97), 1, L97), 0), 0)</f>
        <v>0</v>
      </c>
      <c r="AL97" s="66">
        <f t="shared" si="43"/>
        <v>0</v>
      </c>
      <c r="AM97" s="3"/>
      <c r="AN97" s="76"/>
      <c r="AO97" s="76"/>
      <c r="AP97" s="76"/>
      <c r="AQ97" s="76"/>
      <c r="AS97" s="2600"/>
      <c r="AT97" s="2242"/>
      <c r="AU97" s="2242"/>
      <c r="AV97" s="2242"/>
      <c r="AW97" s="2242"/>
      <c r="AX97" s="730"/>
      <c r="AY97" s="2601"/>
      <c r="BA97" s="603" t="s">
        <v>335</v>
      </c>
      <c r="BB97" s="604"/>
      <c r="BC97" s="591"/>
      <c r="BD97" s="592"/>
      <c r="BF97" s="563" t="s">
        <v>196</v>
      </c>
      <c r="BG97" s="560"/>
      <c r="BH97" s="16"/>
      <c r="BI97" s="16"/>
      <c r="BJ97" s="16"/>
      <c r="BK97" s="16"/>
      <c r="BL97" s="244"/>
      <c r="BN97" s="4">
        <v>1</v>
      </c>
    </row>
    <row r="98" spans="1:66" s="48" customFormat="1" ht="21" customHeight="1" x14ac:dyDescent="0.25">
      <c r="A98" s="1401" t="str">
        <f t="shared" si="40"/>
        <v>►</v>
      </c>
      <c r="B98" s="1402" t="str">
        <f t="shared" si="41"/>
        <v>►</v>
      </c>
      <c r="C98" s="1403" t="str">
        <f t="shared" si="47"/>
        <v>►</v>
      </c>
      <c r="D98" s="2475" t="str">
        <f t="shared" si="42"/>
        <v>►</v>
      </c>
      <c r="E98" s="1402" t="str">
        <f t="shared" si="48"/>
        <v>►</v>
      </c>
      <c r="F98" s="1402" t="str">
        <f t="shared" si="49"/>
        <v>►</v>
      </c>
      <c r="G98" s="1402" t="str">
        <f t="shared" si="50"/>
        <v>►</v>
      </c>
      <c r="H98" s="2606"/>
      <c r="R98" s="2607"/>
      <c r="S98" s="2441"/>
      <c r="T98" s="2443"/>
      <c r="U98" s="2442"/>
      <c r="V98" s="2577">
        <f t="shared" si="51"/>
        <v>0</v>
      </c>
      <c r="W98" s="2578" t="str">
        <f>IF(OR(V98=0, ISBLANK(P98)), "", TEXT(ROUND(V98/INDEX(AI21:AI83, MATCH(P98, AH21:AH83, 0)), 0),"# ##0") &amp; " " &amp; P98)</f>
        <v/>
      </c>
      <c r="X98" s="2579">
        <f t="shared" si="52"/>
        <v>0</v>
      </c>
      <c r="Y98" s="2580">
        <f t="shared" si="53"/>
        <v>0</v>
      </c>
      <c r="Z98" s="2580" t="str">
        <f t="shared" si="54"/>
        <v/>
      </c>
      <c r="AA98" s="2581"/>
      <c r="AB98" s="2582">
        <f t="shared" si="44"/>
        <v>0</v>
      </c>
      <c r="AC98" s="2583">
        <v>1</v>
      </c>
      <c r="AD98" s="2584">
        <f t="shared" si="55"/>
        <v>0</v>
      </c>
      <c r="AE98" s="2564"/>
      <c r="AF98" s="2573">
        <f t="shared" si="45"/>
        <v>0</v>
      </c>
      <c r="AG98" s="2574">
        <f>IF(AND(U98&lt;&gt;"", ISNUMBER(S98)), IFERROR(INDEX(AI21:AI91, MATCH(P98, AH21:AH91, 0)) * O98 * IF(ISBLANK(L98), 1, L98), 0), 0)</f>
        <v>0</v>
      </c>
      <c r="AL98" s="66">
        <f t="shared" si="43"/>
        <v>0</v>
      </c>
      <c r="AM98" s="3"/>
      <c r="AN98" s="76"/>
      <c r="AO98" s="76"/>
      <c r="AP98" s="76"/>
      <c r="AQ98" s="76"/>
      <c r="AS98" s="2600"/>
      <c r="AT98" s="2242"/>
      <c r="AU98" s="2242"/>
      <c r="AV98" s="2242"/>
      <c r="AW98" s="2242"/>
      <c r="AX98" s="730"/>
      <c r="AY98" s="2601"/>
      <c r="BA98" s="607" t="s">
        <v>18</v>
      </c>
      <c r="BB98" s="604"/>
      <c r="BC98" s="591"/>
      <c r="BD98" s="592"/>
      <c r="BF98" s="559"/>
      <c r="BG98" s="478" t="s">
        <v>315</v>
      </c>
      <c r="BH98" s="16"/>
      <c r="BI98" s="16"/>
      <c r="BJ98" s="16"/>
      <c r="BK98" s="16"/>
      <c r="BL98" s="244"/>
      <c r="BN98" s="4">
        <v>1</v>
      </c>
    </row>
    <row r="99" spans="1:66" s="48" customFormat="1" ht="21" customHeight="1" x14ac:dyDescent="0.25">
      <c r="A99" s="1401" t="str">
        <f t="shared" si="40"/>
        <v>►</v>
      </c>
      <c r="B99" s="1402" t="str">
        <f t="shared" si="41"/>
        <v>►</v>
      </c>
      <c r="C99" s="1403" t="str">
        <f t="shared" si="47"/>
        <v>►</v>
      </c>
      <c r="D99" s="2475" t="str">
        <f t="shared" si="42"/>
        <v>►</v>
      </c>
      <c r="E99" s="1402" t="str">
        <f t="shared" si="48"/>
        <v>►</v>
      </c>
      <c r="F99" s="1402" t="str">
        <f t="shared" si="49"/>
        <v>►</v>
      </c>
      <c r="G99" s="1402" t="str">
        <f t="shared" si="50"/>
        <v>►</v>
      </c>
      <c r="H99" s="2606"/>
      <c r="R99" s="2607"/>
      <c r="S99" s="2441"/>
      <c r="T99" s="2443"/>
      <c r="U99" s="2442"/>
      <c r="V99" s="2589">
        <f t="shared" si="51"/>
        <v>0</v>
      </c>
      <c r="W99" s="2590" t="str">
        <f>IF(OR(V99=0, ISBLANK(P99)), "", TEXT(ROUND(V99/INDEX(AI21:AI83, MATCH(P99, AH21:AH83, 0)), 0),"# ##0") &amp; " " &amp; P99)</f>
        <v/>
      </c>
      <c r="X99" s="2591">
        <f t="shared" si="52"/>
        <v>0</v>
      </c>
      <c r="Y99" s="2592">
        <f t="shared" si="53"/>
        <v>0</v>
      </c>
      <c r="Z99" s="2592" t="str">
        <f t="shared" si="54"/>
        <v/>
      </c>
      <c r="AA99" s="2581"/>
      <c r="AB99" s="2593">
        <f t="shared" si="44"/>
        <v>0</v>
      </c>
      <c r="AC99" s="2583">
        <v>1</v>
      </c>
      <c r="AD99" s="2594">
        <f t="shared" si="55"/>
        <v>0</v>
      </c>
      <c r="AE99" s="2564"/>
      <c r="AF99" s="2573">
        <f t="shared" si="45"/>
        <v>0</v>
      </c>
      <c r="AG99" s="2574">
        <f>IF(AND(U99&lt;&gt;"", ISNUMBER(S99)), IFERROR(INDEX(AI21:AI91, MATCH(P99, AH21:AH91, 0)) * O99 * IF(ISBLANK(L99), 1, L99), 0), 0)</f>
        <v>0</v>
      </c>
      <c r="AL99" s="66">
        <f t="shared" si="43"/>
        <v>0</v>
      </c>
      <c r="AM99" s="3"/>
      <c r="AN99" s="76"/>
      <c r="AO99" s="76"/>
      <c r="AP99" s="76"/>
      <c r="AQ99" s="76"/>
      <c r="AS99" s="2600"/>
      <c r="AT99" s="2242"/>
      <c r="AU99" s="2242"/>
      <c r="AV99" s="2242"/>
      <c r="AW99" s="2242"/>
      <c r="AX99" s="730"/>
      <c r="AY99" s="2601"/>
      <c r="BA99" s="597" t="s">
        <v>32</v>
      </c>
      <c r="BB99" s="598"/>
      <c r="BC99" s="591"/>
      <c r="BD99" s="592"/>
      <c r="BF99" s="559"/>
      <c r="BG99" s="16"/>
      <c r="BH99" s="16"/>
      <c r="BI99" s="16"/>
      <c r="BJ99" s="16"/>
      <c r="BK99" s="16"/>
      <c r="BL99" s="244"/>
      <c r="BN99" s="4">
        <v>1</v>
      </c>
    </row>
    <row r="100" spans="1:66" s="48" customFormat="1" ht="21" customHeight="1" x14ac:dyDescent="0.25">
      <c r="A100" s="1401" t="str">
        <f t="shared" si="40"/>
        <v>►</v>
      </c>
      <c r="B100" s="1402" t="str">
        <f t="shared" si="41"/>
        <v>►</v>
      </c>
      <c r="C100" s="1403" t="str">
        <f t="shared" si="47"/>
        <v>►</v>
      </c>
      <c r="D100" s="2475" t="str">
        <f t="shared" si="42"/>
        <v>►</v>
      </c>
      <c r="E100" s="1402" t="str">
        <f t="shared" si="48"/>
        <v>►</v>
      </c>
      <c r="F100" s="1402" t="str">
        <f t="shared" si="49"/>
        <v>►</v>
      </c>
      <c r="G100" s="1402" t="str">
        <f t="shared" si="50"/>
        <v>►</v>
      </c>
      <c r="H100" s="2606"/>
      <c r="R100" s="2607"/>
      <c r="S100" s="2441"/>
      <c r="T100" s="2443"/>
      <c r="U100" s="2442"/>
      <c r="V100" s="2577">
        <f t="shared" si="51"/>
        <v>0</v>
      </c>
      <c r="W100" s="2578" t="str">
        <f>IF(OR(V100=0, ISBLANK(P100)), "", TEXT(ROUND(V100/INDEX(AI21:AI83, MATCH(P100, AH21:AH83, 0)), 0),"# ##0") &amp; " " &amp; P100)</f>
        <v/>
      </c>
      <c r="X100" s="2579">
        <f t="shared" si="52"/>
        <v>0</v>
      </c>
      <c r="Y100" s="2580">
        <f t="shared" si="53"/>
        <v>0</v>
      </c>
      <c r="Z100" s="2580" t="str">
        <f t="shared" si="54"/>
        <v/>
      </c>
      <c r="AA100" s="2581"/>
      <c r="AB100" s="2582">
        <f t="shared" si="44"/>
        <v>0</v>
      </c>
      <c r="AC100" s="2583">
        <v>1</v>
      </c>
      <c r="AD100" s="2584">
        <f t="shared" si="55"/>
        <v>0</v>
      </c>
      <c r="AE100" s="2564"/>
      <c r="AF100" s="2573">
        <f t="shared" si="45"/>
        <v>0</v>
      </c>
      <c r="AG100" s="2574">
        <f>IF(AND(U100&lt;&gt;"", ISNUMBER(S100)), IFERROR(INDEX(AI21:AI91, MATCH(P100, AH21:AH91, 0)) * O100 * IF(ISBLANK(L100), 1, L100), 0), 0)</f>
        <v>0</v>
      </c>
      <c r="AL100" s="66">
        <f t="shared" si="43"/>
        <v>0</v>
      </c>
      <c r="AM100" s="3"/>
      <c r="AN100" s="76"/>
      <c r="AO100" s="76"/>
      <c r="AP100" s="76"/>
      <c r="AQ100" s="76"/>
      <c r="AS100" s="2600"/>
      <c r="AT100" s="2242"/>
      <c r="AU100" s="2242"/>
      <c r="AV100" s="2242"/>
      <c r="AW100" s="2242"/>
      <c r="AX100" s="730"/>
      <c r="AY100" s="2601"/>
      <c r="BA100" s="597" t="s">
        <v>45</v>
      </c>
      <c r="BB100" s="598"/>
      <c r="BC100" s="591"/>
      <c r="BD100" s="592"/>
      <c r="BF100" s="559"/>
      <c r="BG100" s="16"/>
      <c r="BH100" s="16"/>
      <c r="BI100" s="16"/>
      <c r="BJ100" s="16"/>
      <c r="BK100" s="16"/>
      <c r="BL100" s="244"/>
      <c r="BN100" s="4">
        <v>1</v>
      </c>
    </row>
    <row r="101" spans="1:66" s="48" customFormat="1" ht="21" customHeight="1" x14ac:dyDescent="0.25">
      <c r="A101" s="1401" t="str">
        <f t="shared" si="40"/>
        <v>►</v>
      </c>
      <c r="B101" s="1402" t="str">
        <f t="shared" si="41"/>
        <v>►</v>
      </c>
      <c r="C101" s="1403" t="str">
        <f t="shared" si="47"/>
        <v>►</v>
      </c>
      <c r="D101" s="2475" t="str">
        <f t="shared" si="42"/>
        <v>►</v>
      </c>
      <c r="E101" s="1402" t="str">
        <f t="shared" si="48"/>
        <v>►</v>
      </c>
      <c r="F101" s="1402" t="str">
        <f t="shared" si="49"/>
        <v>►</v>
      </c>
      <c r="G101" s="1402" t="str">
        <f t="shared" si="50"/>
        <v>►</v>
      </c>
      <c r="H101" s="2606"/>
      <c r="R101" s="2607"/>
      <c r="S101" s="2441"/>
      <c r="T101" s="2443"/>
      <c r="U101" s="2442"/>
      <c r="V101" s="2589">
        <f t="shared" si="51"/>
        <v>0</v>
      </c>
      <c r="W101" s="2590" t="str">
        <f>IF(OR(V101=0, ISBLANK(P101)), "", TEXT(ROUND(V101/INDEX(AI21:AI83, MATCH(P101, AH21:AH83, 0)), 0),"# ##0") &amp; " " &amp; P101)</f>
        <v/>
      </c>
      <c r="X101" s="2591">
        <f t="shared" si="52"/>
        <v>0</v>
      </c>
      <c r="Y101" s="2592">
        <f t="shared" si="53"/>
        <v>0</v>
      </c>
      <c r="Z101" s="2592" t="str">
        <f t="shared" si="54"/>
        <v/>
      </c>
      <c r="AA101" s="2581"/>
      <c r="AB101" s="2593">
        <f t="shared" si="44"/>
        <v>0</v>
      </c>
      <c r="AC101" s="2583">
        <v>1</v>
      </c>
      <c r="AD101" s="2594">
        <f t="shared" si="55"/>
        <v>0</v>
      </c>
      <c r="AE101" s="2564"/>
      <c r="AF101" s="2573">
        <f t="shared" si="45"/>
        <v>0</v>
      </c>
      <c r="AG101" s="2574">
        <f>IF(AND(U101&lt;&gt;"", ISNUMBER(S101)), IFERROR(INDEX(AI21:AI91, MATCH(P101, AH21:AH91, 0)) * O101 * IF(ISBLANK(L101), 1, L101), 0), 0)</f>
        <v>0</v>
      </c>
      <c r="AL101" s="66">
        <f t="shared" si="43"/>
        <v>0</v>
      </c>
      <c r="AM101" s="3"/>
      <c r="AN101" s="76"/>
      <c r="AO101" s="76"/>
      <c r="AP101" s="76"/>
      <c r="AQ101" s="76"/>
      <c r="AS101" s="2600"/>
      <c r="AT101" s="2242"/>
      <c r="AU101" s="2242"/>
      <c r="AV101" s="2242"/>
      <c r="AW101" s="2242"/>
      <c r="AX101" s="730"/>
      <c r="AY101" s="2601"/>
      <c r="BA101" s="597" t="s">
        <v>52</v>
      </c>
      <c r="BB101" s="598"/>
      <c r="BC101" s="243"/>
      <c r="BD101" s="119"/>
      <c r="BF101" s="559"/>
      <c r="BG101" s="16"/>
      <c r="BH101" s="16"/>
      <c r="BI101" s="16"/>
      <c r="BJ101" s="16"/>
      <c r="BK101" s="16"/>
      <c r="BL101" s="244"/>
      <c r="BN101" s="4">
        <v>1</v>
      </c>
    </row>
    <row r="102" spans="1:66" s="48" customFormat="1" ht="21" customHeight="1" x14ac:dyDescent="0.25">
      <c r="A102" s="1401" t="str">
        <f t="shared" si="40"/>
        <v>►</v>
      </c>
      <c r="B102" s="1402" t="str">
        <f t="shared" si="41"/>
        <v>►</v>
      </c>
      <c r="C102" s="1403" t="str">
        <f t="shared" si="47"/>
        <v>►</v>
      </c>
      <c r="D102" s="2475" t="str">
        <f t="shared" si="42"/>
        <v>►</v>
      </c>
      <c r="E102" s="1402" t="str">
        <f t="shared" si="48"/>
        <v>►</v>
      </c>
      <c r="F102" s="1402" t="str">
        <f t="shared" si="49"/>
        <v>►</v>
      </c>
      <c r="G102" s="1402" t="str">
        <f t="shared" si="50"/>
        <v>►</v>
      </c>
      <c r="H102" s="2606"/>
      <c r="R102" s="2607"/>
      <c r="S102" s="2441"/>
      <c r="T102" s="2443"/>
      <c r="U102" s="2442"/>
      <c r="V102" s="2577">
        <f t="shared" si="51"/>
        <v>0</v>
      </c>
      <c r="W102" s="2578" t="str">
        <f>IF(OR(V102=0, ISBLANK(P102)), "", TEXT(ROUND(V102/INDEX(AI21:AI83, MATCH(P102, AH21:AH83, 0)), 0),"# ##0") &amp; " " &amp; P102)</f>
        <v/>
      </c>
      <c r="X102" s="2579">
        <f t="shared" si="52"/>
        <v>0</v>
      </c>
      <c r="Y102" s="2580">
        <f t="shared" si="53"/>
        <v>0</v>
      </c>
      <c r="Z102" s="2580" t="str">
        <f t="shared" si="54"/>
        <v/>
      </c>
      <c r="AA102" s="2581"/>
      <c r="AB102" s="2582">
        <f t="shared" si="44"/>
        <v>0</v>
      </c>
      <c r="AC102" s="2583">
        <v>1</v>
      </c>
      <c r="AD102" s="2584">
        <f t="shared" si="55"/>
        <v>0</v>
      </c>
      <c r="AE102" s="2564"/>
      <c r="AF102" s="2573">
        <f t="shared" si="45"/>
        <v>0</v>
      </c>
      <c r="AG102" s="2574">
        <f>IF(AND(U102&lt;&gt;"", ISNUMBER(S102)), IFERROR(INDEX(AI21:AI91, MATCH(P102, AH21:AH91, 0)) * O102 * IF(ISBLANK(L102), 1, L102), 0), 0)</f>
        <v>0</v>
      </c>
      <c r="AL102" s="66">
        <f t="shared" si="43"/>
        <v>0</v>
      </c>
      <c r="AM102" s="3"/>
      <c r="AN102" s="76"/>
      <c r="AO102" s="76"/>
      <c r="AP102" s="76"/>
      <c r="AQ102" s="76"/>
      <c r="AS102" s="2600"/>
      <c r="AT102" s="2242"/>
      <c r="AU102" s="2242"/>
      <c r="AV102" s="2242"/>
      <c r="AW102" s="2242"/>
      <c r="AX102" s="730"/>
      <c r="AY102" s="2601"/>
      <c r="BA102" s="323"/>
      <c r="BB102" s="243"/>
      <c r="BC102" s="243"/>
      <c r="BD102" s="440"/>
      <c r="BF102" s="559"/>
      <c r="BG102" s="16"/>
      <c r="BH102" s="16"/>
      <c r="BI102" s="16"/>
      <c r="BJ102" s="16"/>
      <c r="BK102" s="16"/>
      <c r="BL102" s="244"/>
      <c r="BN102" s="4">
        <v>1</v>
      </c>
    </row>
    <row r="103" spans="1:66" s="48" customFormat="1" ht="21" customHeight="1" x14ac:dyDescent="0.25">
      <c r="A103" s="1401" t="str">
        <f t="shared" si="40"/>
        <v>►</v>
      </c>
      <c r="B103" s="1402" t="str">
        <f t="shared" si="41"/>
        <v>►</v>
      </c>
      <c r="C103" s="1403" t="str">
        <f t="shared" si="47"/>
        <v>►</v>
      </c>
      <c r="D103" s="2475" t="str">
        <f t="shared" si="42"/>
        <v>►</v>
      </c>
      <c r="E103" s="1402" t="str">
        <f t="shared" si="48"/>
        <v>►</v>
      </c>
      <c r="F103" s="1402" t="str">
        <f t="shared" si="49"/>
        <v>►</v>
      </c>
      <c r="G103" s="1402" t="str">
        <f t="shared" si="50"/>
        <v>►</v>
      </c>
      <c r="H103" s="2606"/>
      <c r="R103" s="2607"/>
      <c r="S103" s="2441"/>
      <c r="T103" s="2443"/>
      <c r="U103" s="2442"/>
      <c r="V103" s="2589">
        <f t="shared" si="51"/>
        <v>0</v>
      </c>
      <c r="W103" s="2590" t="str">
        <f>IF(OR(V103=0, ISBLANK(P103)), "", TEXT(ROUND(V103/INDEX(AI21:AI83, MATCH(P103, AH21:AH83, 0)), 0),"# ##0") &amp; " " &amp; P103)</f>
        <v/>
      </c>
      <c r="X103" s="2591">
        <f t="shared" si="52"/>
        <v>0</v>
      </c>
      <c r="Y103" s="2592">
        <f t="shared" si="53"/>
        <v>0</v>
      </c>
      <c r="Z103" s="2592" t="str">
        <f t="shared" si="54"/>
        <v/>
      </c>
      <c r="AA103" s="2581"/>
      <c r="AB103" s="2593">
        <f t="shared" si="44"/>
        <v>0</v>
      </c>
      <c r="AC103" s="2583">
        <v>1</v>
      </c>
      <c r="AD103" s="2594">
        <f t="shared" si="55"/>
        <v>0</v>
      </c>
      <c r="AE103" s="2564"/>
      <c r="AF103" s="2573">
        <f t="shared" si="45"/>
        <v>0</v>
      </c>
      <c r="AG103" s="2574">
        <f>IF(AND(U103&lt;&gt;"", ISNUMBER(S103)), IFERROR(INDEX(AI21:AI91, MATCH(P103, AH21:AH91, 0)) * O103 * IF(ISBLANK(L103), 1, L103), 0), 0)</f>
        <v>0</v>
      </c>
      <c r="AL103" s="66">
        <f t="shared" si="43"/>
        <v>0</v>
      </c>
      <c r="AM103" s="3"/>
      <c r="AN103" s="76"/>
      <c r="AO103" s="76"/>
      <c r="AP103" s="76"/>
      <c r="AQ103" s="76"/>
      <c r="AS103" s="2613"/>
      <c r="AT103" s="2614" t="s">
        <v>2255</v>
      </c>
      <c r="AU103" s="2242"/>
      <c r="AV103" s="2250"/>
      <c r="AW103" s="2250"/>
      <c r="AX103" s="2251"/>
      <c r="AY103" s="2615"/>
      <c r="BA103" s="410" t="s">
        <v>345</v>
      </c>
      <c r="BB103" s="494"/>
      <c r="BC103" s="494"/>
      <c r="BD103" s="615"/>
      <c r="BF103" s="559"/>
      <c r="BG103" s="16"/>
      <c r="BH103" s="16"/>
      <c r="BI103" s="16"/>
      <c r="BJ103" s="16"/>
      <c r="BK103" s="16"/>
      <c r="BL103" s="244"/>
      <c r="BN103" s="4">
        <v>1</v>
      </c>
    </row>
    <row r="104" spans="1:66" s="48" customFormat="1" ht="21" customHeight="1" thickBot="1" x14ac:dyDescent="0.3">
      <c r="A104" s="1401" t="str">
        <f t="shared" si="40"/>
        <v>►</v>
      </c>
      <c r="B104" s="1402" t="str">
        <f t="shared" si="41"/>
        <v>►</v>
      </c>
      <c r="C104" s="1403" t="str">
        <f t="shared" si="47"/>
        <v>►</v>
      </c>
      <c r="D104" s="2475" t="str">
        <f t="shared" si="42"/>
        <v>►</v>
      </c>
      <c r="E104" s="1402" t="str">
        <f t="shared" si="48"/>
        <v>►</v>
      </c>
      <c r="F104" s="1402" t="str">
        <f t="shared" si="49"/>
        <v>►</v>
      </c>
      <c r="G104" s="1402" t="str">
        <f t="shared" si="50"/>
        <v>►</v>
      </c>
      <c r="H104" s="2606"/>
      <c r="R104" s="2607"/>
      <c r="S104" s="2441"/>
      <c r="T104" s="2443"/>
      <c r="U104" s="2442"/>
      <c r="V104" s="2577">
        <f t="shared" si="51"/>
        <v>0</v>
      </c>
      <c r="W104" s="2578" t="str">
        <f>IF(OR(V104=0, ISBLANK(P104)), "", TEXT(ROUND(V104/INDEX(AI21:AI83, MATCH(P104, AH21:AH83, 0)), 0),"# ##0") &amp; " " &amp; P104)</f>
        <v/>
      </c>
      <c r="X104" s="2579">
        <f t="shared" si="52"/>
        <v>0</v>
      </c>
      <c r="Y104" s="2580">
        <f t="shared" si="53"/>
        <v>0</v>
      </c>
      <c r="Z104" s="2580" t="str">
        <f t="shared" si="54"/>
        <v/>
      </c>
      <c r="AA104" s="2581"/>
      <c r="AB104" s="2582">
        <f t="shared" si="44"/>
        <v>0</v>
      </c>
      <c r="AC104" s="2583">
        <v>1</v>
      </c>
      <c r="AD104" s="2584">
        <f t="shared" si="55"/>
        <v>0</v>
      </c>
      <c r="AE104" s="2564"/>
      <c r="AF104" s="2573">
        <f t="shared" si="45"/>
        <v>0</v>
      </c>
      <c r="AG104" s="2574">
        <f>IF(AND(U104&lt;&gt;"", ISNUMBER(S104)), IFERROR(INDEX(AI21:AI91, MATCH(P104, AH21:AH91, 0)) * O104 * IF(ISBLANK(L104), 1, L104), 0), 0)</f>
        <v>0</v>
      </c>
      <c r="AL104" s="66">
        <f t="shared" si="43"/>
        <v>0</v>
      </c>
      <c r="AM104" s="3"/>
      <c r="AN104" s="76"/>
      <c r="AO104" s="76"/>
      <c r="AP104" s="76"/>
      <c r="AQ104" s="76"/>
      <c r="AS104" s="2616"/>
      <c r="AT104" s="2263"/>
      <c r="AU104" s="2263"/>
      <c r="AV104" s="2263"/>
      <c r="AW104" s="2263"/>
      <c r="AX104" s="2264"/>
      <c r="AY104" s="2617"/>
      <c r="BA104" s="410" t="s">
        <v>349</v>
      </c>
      <c r="BB104" s="494"/>
      <c r="BC104" s="494"/>
      <c r="BD104" s="615"/>
      <c r="BF104" s="559"/>
      <c r="BG104" s="16"/>
      <c r="BH104" s="16"/>
      <c r="BI104" s="16"/>
      <c r="BJ104" s="16"/>
      <c r="BK104" s="16"/>
      <c r="BL104" s="244"/>
      <c r="BN104" s="4">
        <v>1</v>
      </c>
    </row>
    <row r="105" spans="1:66" s="48" customFormat="1" ht="21" customHeight="1" thickTop="1" x14ac:dyDescent="0.25">
      <c r="A105" s="1401" t="str">
        <f t="shared" si="40"/>
        <v>►</v>
      </c>
      <c r="B105" s="1402" t="str">
        <f t="shared" si="41"/>
        <v>►</v>
      </c>
      <c r="C105" s="1403" t="str">
        <f t="shared" si="47"/>
        <v>►</v>
      </c>
      <c r="D105" s="2475" t="str">
        <f t="shared" si="42"/>
        <v>►</v>
      </c>
      <c r="E105" s="1402" t="str">
        <f t="shared" si="48"/>
        <v>►</v>
      </c>
      <c r="F105" s="1402" t="str">
        <f t="shared" si="49"/>
        <v>►</v>
      </c>
      <c r="G105" s="1402" t="str">
        <f t="shared" si="50"/>
        <v>►</v>
      </c>
      <c r="H105" s="2606"/>
      <c r="R105" s="2607"/>
      <c r="S105" s="2441"/>
      <c r="T105" s="2443"/>
      <c r="U105" s="2442"/>
      <c r="V105" s="2589">
        <f t="shared" si="51"/>
        <v>0</v>
      </c>
      <c r="W105" s="2590" t="str">
        <f>IF(OR(V105=0, ISBLANK(P105)), "", TEXT(ROUND(V105/INDEX(AI21:AI83, MATCH(P105, AH21:AH83, 0)), 0),"# ##0") &amp; " " &amp; P105)</f>
        <v/>
      </c>
      <c r="X105" s="2591">
        <f t="shared" si="52"/>
        <v>0</v>
      </c>
      <c r="Y105" s="2592">
        <f t="shared" si="53"/>
        <v>0</v>
      </c>
      <c r="Z105" s="2592" t="str">
        <f t="shared" si="54"/>
        <v/>
      </c>
      <c r="AA105" s="2581"/>
      <c r="AB105" s="2593">
        <f t="shared" si="44"/>
        <v>0</v>
      </c>
      <c r="AC105" s="2583">
        <v>1</v>
      </c>
      <c r="AD105" s="2594">
        <f t="shared" si="55"/>
        <v>0</v>
      </c>
      <c r="AE105" s="2564"/>
      <c r="AF105" s="2573">
        <f t="shared" si="45"/>
        <v>0</v>
      </c>
      <c r="AG105" s="2574">
        <f>IF(AND(U105&lt;&gt;"", ISNUMBER(S105)), IFERROR(INDEX(AI21:AI91, MATCH(P105, AH21:AH91, 0)) * O105 * IF(ISBLANK(L105), 1, L105), 0), 0)</f>
        <v>0</v>
      </c>
      <c r="AL105" s="66">
        <f t="shared" si="43"/>
        <v>0</v>
      </c>
      <c r="AM105" s="3"/>
      <c r="AN105" s="76"/>
      <c r="AO105" s="76"/>
      <c r="AP105" s="76"/>
      <c r="AQ105" s="76"/>
      <c r="AS105" s="3573" t="s">
        <v>2256</v>
      </c>
      <c r="AT105" s="3574"/>
      <c r="AU105" s="3574"/>
      <c r="AV105" s="3574"/>
      <c r="AW105" s="3574"/>
      <c r="AX105" s="3574"/>
      <c r="AY105" s="3575"/>
      <c r="BA105" s="117"/>
      <c r="BB105" s="118"/>
      <c r="BC105" s="118"/>
      <c r="BD105" s="119"/>
      <c r="BF105" s="559"/>
      <c r="BG105" s="16"/>
      <c r="BH105" s="16"/>
      <c r="BI105" s="16"/>
      <c r="BJ105" s="16"/>
      <c r="BK105" s="16"/>
      <c r="BL105" s="244"/>
      <c r="BN105" s="4">
        <v>1</v>
      </c>
    </row>
    <row r="106" spans="1:66" s="48" customFormat="1" ht="21" customHeight="1" thickBot="1" x14ac:dyDescent="0.3">
      <c r="A106" s="1401" t="str">
        <f t="shared" si="40"/>
        <v>►</v>
      </c>
      <c r="B106" s="1402" t="str">
        <f t="shared" si="41"/>
        <v>►</v>
      </c>
      <c r="C106" s="1403" t="str">
        <f t="shared" si="47"/>
        <v>►</v>
      </c>
      <c r="D106" s="2475" t="str">
        <f t="shared" si="42"/>
        <v>►</v>
      </c>
      <c r="E106" s="1402" t="str">
        <f t="shared" si="48"/>
        <v>►</v>
      </c>
      <c r="F106" s="1402" t="str">
        <f t="shared" si="49"/>
        <v>►</v>
      </c>
      <c r="G106" s="1402" t="str">
        <f t="shared" si="50"/>
        <v>►</v>
      </c>
      <c r="H106" s="2606"/>
      <c r="R106" s="2607"/>
      <c r="S106" s="2441"/>
      <c r="T106" s="2443"/>
      <c r="U106" s="2442"/>
      <c r="V106" s="2577">
        <f t="shared" si="51"/>
        <v>0</v>
      </c>
      <c r="W106" s="2578" t="str">
        <f>IF(OR(V106=0, ISBLANK(P106)), "", TEXT(ROUND(V106/INDEX(AI21:AI83, MATCH(P106, AH21:AH83, 0)), 0),"# ##0") &amp; " " &amp; P106)</f>
        <v/>
      </c>
      <c r="X106" s="2579">
        <f t="shared" si="52"/>
        <v>0</v>
      </c>
      <c r="Y106" s="2580">
        <f t="shared" si="53"/>
        <v>0</v>
      </c>
      <c r="Z106" s="2580" t="str">
        <f t="shared" si="54"/>
        <v/>
      </c>
      <c r="AA106" s="2581"/>
      <c r="AB106" s="2582">
        <f t="shared" si="44"/>
        <v>0</v>
      </c>
      <c r="AC106" s="2583">
        <v>1</v>
      </c>
      <c r="AD106" s="2584">
        <f t="shared" si="55"/>
        <v>0</v>
      </c>
      <c r="AE106" s="2564"/>
      <c r="AF106" s="2573">
        <f t="shared" si="45"/>
        <v>0</v>
      </c>
      <c r="AG106" s="2574">
        <f>IF(AND(U106&lt;&gt;"", ISNUMBER(S106)), IFERROR(INDEX(AI21:AI91, MATCH(P106, AH21:AH91, 0)) * O106 * IF(ISBLANK(L106), 1, L106), 0), 0)</f>
        <v>0</v>
      </c>
      <c r="AL106" s="66">
        <f t="shared" si="43"/>
        <v>0</v>
      </c>
      <c r="AM106" s="3"/>
      <c r="AN106" s="76"/>
      <c r="AO106" s="76"/>
      <c r="AP106" s="76"/>
      <c r="AQ106" s="76"/>
      <c r="AS106" s="3252"/>
      <c r="AT106" s="3248"/>
      <c r="AU106" s="3248"/>
      <c r="AV106" s="3248"/>
      <c r="AW106" s="3248"/>
      <c r="AX106" s="3248"/>
      <c r="AY106" s="3253"/>
      <c r="BA106" s="2491" t="s">
        <v>2216</v>
      </c>
      <c r="BB106" s="2492"/>
      <c r="BC106" s="2492"/>
      <c r="BD106" s="2493"/>
      <c r="BF106" s="559"/>
      <c r="BG106" s="16"/>
      <c r="BH106" s="16"/>
      <c r="BI106" s="16"/>
      <c r="BJ106" s="16"/>
      <c r="BK106" s="16"/>
      <c r="BL106" s="244"/>
      <c r="BN106" s="4">
        <v>1</v>
      </c>
    </row>
    <row r="107" spans="1:66" s="48" customFormat="1" ht="21" customHeight="1" thickTop="1" x14ac:dyDescent="0.3">
      <c r="A107" s="1401" t="str">
        <f t="shared" si="40"/>
        <v>►</v>
      </c>
      <c r="B107" s="1402" t="str">
        <f t="shared" si="41"/>
        <v>►</v>
      </c>
      <c r="C107" s="1403" t="str">
        <f t="shared" si="47"/>
        <v>►</v>
      </c>
      <c r="D107" s="2475" t="str">
        <f t="shared" si="42"/>
        <v>►</v>
      </c>
      <c r="E107" s="1402" t="str">
        <f t="shared" si="48"/>
        <v>►</v>
      </c>
      <c r="F107" s="1402" t="str">
        <f t="shared" si="49"/>
        <v>►</v>
      </c>
      <c r="G107" s="1402" t="str">
        <f t="shared" si="50"/>
        <v>►</v>
      </c>
      <c r="H107" s="2606"/>
      <c r="R107" s="2607"/>
      <c r="S107" s="2441"/>
      <c r="T107" s="2443"/>
      <c r="U107" s="2442"/>
      <c r="V107" s="2589">
        <f t="shared" si="51"/>
        <v>0</v>
      </c>
      <c r="W107" s="2590" t="str">
        <f>IF(OR(V107=0, ISBLANK(P107)), "", TEXT(ROUND(V107/INDEX(AI21:AI83, MATCH(P107, AH21:AH83, 0)), 0),"# ##0") &amp; " " &amp; P107)</f>
        <v/>
      </c>
      <c r="X107" s="2591">
        <f t="shared" si="52"/>
        <v>0</v>
      </c>
      <c r="Y107" s="2592">
        <f t="shared" si="53"/>
        <v>0</v>
      </c>
      <c r="Z107" s="2592" t="str">
        <f t="shared" si="54"/>
        <v/>
      </c>
      <c r="AA107" s="2581"/>
      <c r="AB107" s="2593">
        <f t="shared" si="44"/>
        <v>0</v>
      </c>
      <c r="AC107" s="2583">
        <v>1</v>
      </c>
      <c r="AD107" s="2594">
        <f t="shared" si="55"/>
        <v>0</v>
      </c>
      <c r="AE107" s="2564"/>
      <c r="AF107" s="2573">
        <f t="shared" si="45"/>
        <v>0</v>
      </c>
      <c r="AG107" s="2574">
        <f>IF(AND(U107&lt;&gt;"", ISNUMBER(S107)), IFERROR(INDEX(AI21:AI91, MATCH(P107, AH21:AH91, 0)) * O107 * IF(ISBLANK(L107), 1, L107), 0), 0)</f>
        <v>0</v>
      </c>
      <c r="AL107" s="66">
        <f t="shared" si="43"/>
        <v>0</v>
      </c>
      <c r="AM107" s="3"/>
      <c r="AN107" s="76"/>
      <c r="AO107" s="76"/>
      <c r="AP107" s="76"/>
      <c r="AQ107" s="76"/>
      <c r="AS107" s="3398" t="s">
        <v>2257</v>
      </c>
      <c r="AT107" s="3399"/>
      <c r="AU107" s="3399"/>
      <c r="AV107" s="3399"/>
      <c r="AW107" s="3399"/>
      <c r="AX107" s="3399"/>
      <c r="AY107" s="3400"/>
      <c r="BA107" s="2494"/>
      <c r="BB107" s="118"/>
      <c r="BC107" s="118"/>
      <c r="BD107" s="119"/>
      <c r="BF107" s="559"/>
      <c r="BG107" s="3198" t="s">
        <v>301</v>
      </c>
      <c r="BH107" s="3189"/>
      <c r="BI107" s="3192" t="s">
        <v>98</v>
      </c>
      <c r="BJ107" s="3192"/>
      <c r="BK107" s="16"/>
      <c r="BL107" s="244"/>
      <c r="BN107" s="4">
        <v>1</v>
      </c>
    </row>
    <row r="108" spans="1:66" s="48" customFormat="1" ht="21" customHeight="1" x14ac:dyDescent="0.25">
      <c r="A108" s="1401" t="str">
        <f t="shared" si="40"/>
        <v>►</v>
      </c>
      <c r="B108" s="1402" t="str">
        <f t="shared" si="41"/>
        <v>►</v>
      </c>
      <c r="C108" s="1403" t="str">
        <f t="shared" si="47"/>
        <v>►</v>
      </c>
      <c r="D108" s="2475" t="str">
        <f t="shared" si="42"/>
        <v>►</v>
      </c>
      <c r="E108" s="1402" t="str">
        <f t="shared" si="48"/>
        <v>►</v>
      </c>
      <c r="F108" s="1402" t="str">
        <f t="shared" si="49"/>
        <v>►</v>
      </c>
      <c r="G108" s="1402" t="str">
        <f t="shared" si="50"/>
        <v>►</v>
      </c>
      <c r="H108" s="2606"/>
      <c r="R108" s="2607"/>
      <c r="S108" s="2441"/>
      <c r="T108" s="2443"/>
      <c r="U108" s="2442"/>
      <c r="V108" s="2577">
        <f t="shared" si="51"/>
        <v>0</v>
      </c>
      <c r="W108" s="2578" t="str">
        <f>IF(OR(V108=0, ISBLANK(P108)), "", TEXT(ROUND(V108/INDEX(AI21:AI83, MATCH(P108, AH21:AH83, 0)), 0),"# ##0") &amp; " " &amp; P108)</f>
        <v/>
      </c>
      <c r="X108" s="2579">
        <f t="shared" si="52"/>
        <v>0</v>
      </c>
      <c r="Y108" s="2580">
        <f t="shared" si="53"/>
        <v>0</v>
      </c>
      <c r="Z108" s="2580" t="str">
        <f t="shared" si="54"/>
        <v/>
      </c>
      <c r="AA108" s="2581"/>
      <c r="AB108" s="2582">
        <f t="shared" si="44"/>
        <v>0</v>
      </c>
      <c r="AC108" s="2583">
        <v>1</v>
      </c>
      <c r="AD108" s="2584">
        <f t="shared" si="55"/>
        <v>0</v>
      </c>
      <c r="AE108" s="2564"/>
      <c r="AF108" s="2573">
        <f t="shared" si="45"/>
        <v>0</v>
      </c>
      <c r="AG108" s="2574">
        <f>IF(AND(U108&lt;&gt;"", ISNUMBER(S108)), IFERROR(INDEX(AI21:AI91, MATCH(P108, AH21:AH91, 0)) * O108 * IF(ISBLANK(L108), 1, L108), 0), 0)</f>
        <v>0</v>
      </c>
      <c r="AL108" s="66">
        <f t="shared" si="43"/>
        <v>0</v>
      </c>
      <c r="AM108" s="3"/>
      <c r="AN108" s="76"/>
      <c r="AO108" s="76"/>
      <c r="AP108" s="76"/>
      <c r="AQ108" s="76"/>
      <c r="AS108" s="3268" t="s">
        <v>2258</v>
      </c>
      <c r="AT108" s="3576"/>
      <c r="AU108" s="3576"/>
      <c r="AV108" s="3576"/>
      <c r="AW108" s="3576"/>
      <c r="AX108" s="3576"/>
      <c r="AY108" s="3269"/>
      <c r="BA108" s="2491" t="s">
        <v>2202</v>
      </c>
      <c r="BB108" s="103"/>
      <c r="BC108" s="104"/>
      <c r="BD108" s="105"/>
      <c r="BF108" s="559"/>
      <c r="BG108" s="572" t="s">
        <v>123</v>
      </c>
      <c r="BH108" s="573" t="s">
        <v>120</v>
      </c>
      <c r="BI108" s="574" t="s">
        <v>305</v>
      </c>
      <c r="BJ108" s="575" t="s">
        <v>306</v>
      </c>
      <c r="BK108" s="16"/>
      <c r="BL108" s="244"/>
      <c r="BN108" s="4">
        <v>1</v>
      </c>
    </row>
    <row r="109" spans="1:66" s="48" customFormat="1" ht="21" customHeight="1" x14ac:dyDescent="0.3">
      <c r="A109" s="1401" t="str">
        <f t="shared" si="40"/>
        <v>►</v>
      </c>
      <c r="B109" s="1402" t="str">
        <f t="shared" si="41"/>
        <v>►</v>
      </c>
      <c r="C109" s="1403" t="str">
        <f t="shared" si="47"/>
        <v>►</v>
      </c>
      <c r="D109" s="2475" t="str">
        <f t="shared" si="42"/>
        <v>►</v>
      </c>
      <c r="E109" s="1402" t="str">
        <f t="shared" si="48"/>
        <v>►</v>
      </c>
      <c r="F109" s="1402" t="str">
        <f t="shared" si="49"/>
        <v>►</v>
      </c>
      <c r="G109" s="1402" t="str">
        <f t="shared" si="50"/>
        <v>►</v>
      </c>
      <c r="H109" s="2606"/>
      <c r="R109" s="2607"/>
      <c r="S109" s="2441"/>
      <c r="T109" s="2443"/>
      <c r="U109" s="2442"/>
      <c r="V109" s="2589">
        <f t="shared" si="51"/>
        <v>0</v>
      </c>
      <c r="W109" s="2590" t="str">
        <f>IF(OR(V109=0, ISBLANK(P109)), "", TEXT(ROUND(V109/INDEX(AI21:AI83, MATCH(P109, AH21:AH83, 0)), 0),"# ##0") &amp; " " &amp; P109)</f>
        <v/>
      </c>
      <c r="X109" s="2591">
        <f t="shared" si="52"/>
        <v>0</v>
      </c>
      <c r="Y109" s="2592">
        <f t="shared" si="53"/>
        <v>0</v>
      </c>
      <c r="Z109" s="2592" t="str">
        <f t="shared" si="54"/>
        <v/>
      </c>
      <c r="AA109" s="2581"/>
      <c r="AB109" s="2593">
        <f t="shared" si="44"/>
        <v>0</v>
      </c>
      <c r="AC109" s="2583">
        <v>1</v>
      </c>
      <c r="AD109" s="2594">
        <f t="shared" si="55"/>
        <v>0</v>
      </c>
      <c r="AE109" s="2564"/>
      <c r="AF109" s="2573">
        <f t="shared" si="45"/>
        <v>0</v>
      </c>
      <c r="AG109" s="2574">
        <f>IF(AND(U109&lt;&gt;"", ISNUMBER(S109)), IFERROR(INDEX(AI21:AI91, MATCH(P109, AH21:AH91, 0)) * O109 * IF(ISBLANK(L109), 1, L109), 0), 0)</f>
        <v>0</v>
      </c>
      <c r="AL109" s="66">
        <f t="shared" si="43"/>
        <v>0</v>
      </c>
      <c r="AM109"/>
      <c r="AN109" s="76"/>
      <c r="AO109" s="76"/>
      <c r="AP109" s="76"/>
      <c r="AQ109" s="76"/>
      <c r="AS109" s="3268"/>
      <c r="AT109" s="3576"/>
      <c r="AU109" s="3576"/>
      <c r="AV109" s="3576"/>
      <c r="AW109" s="3576"/>
      <c r="AX109" s="3576"/>
      <c r="AY109" s="3269"/>
      <c r="BA109" s="2494"/>
      <c r="BB109" s="118"/>
      <c r="BC109" s="118"/>
      <c r="BD109" s="119"/>
      <c r="BF109" s="559"/>
      <c r="BG109" s="578">
        <v>0.25</v>
      </c>
      <c r="BH109" s="555">
        <v>0.5</v>
      </c>
      <c r="BI109" s="579" t="s">
        <v>321</v>
      </c>
      <c r="BJ109" s="580"/>
      <c r="BK109" s="16"/>
      <c r="BL109" s="244"/>
      <c r="BN109" s="4">
        <v>1</v>
      </c>
    </row>
    <row r="110" spans="1:66" s="48" customFormat="1" ht="21" customHeight="1" x14ac:dyDescent="0.25">
      <c r="A110" s="1401" t="str">
        <f t="shared" si="40"/>
        <v>►</v>
      </c>
      <c r="B110" s="1402" t="str">
        <f t="shared" si="41"/>
        <v>►</v>
      </c>
      <c r="C110" s="1403" t="str">
        <f t="shared" si="47"/>
        <v>►</v>
      </c>
      <c r="D110" s="2475" t="str">
        <f t="shared" si="42"/>
        <v>►</v>
      </c>
      <c r="E110" s="1402" t="str">
        <f t="shared" si="48"/>
        <v>►</v>
      </c>
      <c r="F110" s="1402" t="str">
        <f t="shared" si="49"/>
        <v>►</v>
      </c>
      <c r="G110" s="1402" t="str">
        <f t="shared" si="50"/>
        <v>►</v>
      </c>
      <c r="H110" s="2606"/>
      <c r="R110" s="2607"/>
      <c r="S110" s="2441"/>
      <c r="T110" s="2443"/>
      <c r="U110" s="2442"/>
      <c r="V110" s="2577">
        <f t="shared" si="51"/>
        <v>0</v>
      </c>
      <c r="W110" s="2578" t="str">
        <f>IF(OR(V110=0, ISBLANK(P110)), "", TEXT(ROUND(V110/INDEX(AI21:AI83, MATCH(P110, AH21:AH83, 0)), 0),"# ##0") &amp; " " &amp; P110)</f>
        <v/>
      </c>
      <c r="X110" s="2579">
        <f t="shared" si="52"/>
        <v>0</v>
      </c>
      <c r="Y110" s="2580">
        <f t="shared" si="53"/>
        <v>0</v>
      </c>
      <c r="Z110" s="2580" t="str">
        <f t="shared" si="54"/>
        <v/>
      </c>
      <c r="AA110" s="2581"/>
      <c r="AB110" s="2582">
        <f t="shared" si="44"/>
        <v>0</v>
      </c>
      <c r="AC110" s="2583">
        <v>1</v>
      </c>
      <c r="AD110" s="2584">
        <f t="shared" si="55"/>
        <v>0</v>
      </c>
      <c r="AE110" s="2564"/>
      <c r="AF110" s="2573">
        <f t="shared" si="45"/>
        <v>0</v>
      </c>
      <c r="AG110" s="2574">
        <f>IF(AND(U110&lt;&gt;"", ISNUMBER(S110)), IFERROR(INDEX(AI21:AI91, MATCH(P110, AH21:AH91, 0)) * O110 * IF(ISBLANK(L110), 1, L110), 0), 0)</f>
        <v>0</v>
      </c>
      <c r="AL110" s="66">
        <f t="shared" si="43"/>
        <v>0</v>
      </c>
      <c r="AM110"/>
      <c r="AN110" s="76"/>
      <c r="AO110" s="76"/>
      <c r="AP110" s="76"/>
      <c r="AQ110" s="76"/>
      <c r="AS110" s="2257"/>
      <c r="AT110" s="2253"/>
      <c r="AU110" s="2253"/>
      <c r="AV110" s="2253"/>
      <c r="AW110" s="2253"/>
      <c r="AX110" s="2253"/>
      <c r="AY110" s="2621"/>
      <c r="BA110" s="3158" t="s">
        <v>2217</v>
      </c>
      <c r="BB110" s="3159"/>
      <c r="BC110" s="3159"/>
      <c r="BD110" s="3160"/>
      <c r="BF110" s="559"/>
      <c r="BG110" s="582" t="s">
        <v>266</v>
      </c>
      <c r="BH110" s="583" t="s">
        <v>295</v>
      </c>
      <c r="BI110" s="574" t="s">
        <v>309</v>
      </c>
      <c r="BJ110" s="584" t="s">
        <v>310</v>
      </c>
      <c r="BK110" s="16"/>
      <c r="BL110" s="244"/>
      <c r="BN110" s="4">
        <v>1</v>
      </c>
    </row>
    <row r="111" spans="1:66" s="48" customFormat="1" ht="21" customHeight="1" x14ac:dyDescent="0.25">
      <c r="A111" s="1401" t="str">
        <f t="shared" si="40"/>
        <v>►</v>
      </c>
      <c r="B111" s="1402" t="str">
        <f t="shared" si="41"/>
        <v>►</v>
      </c>
      <c r="C111" s="1403" t="str">
        <f t="shared" si="47"/>
        <v>►</v>
      </c>
      <c r="D111" s="2475" t="str">
        <f t="shared" si="42"/>
        <v>►</v>
      </c>
      <c r="E111" s="1402" t="str">
        <f t="shared" si="48"/>
        <v>►</v>
      </c>
      <c r="F111" s="1402" t="str">
        <f t="shared" si="49"/>
        <v>►</v>
      </c>
      <c r="G111" s="1402" t="str">
        <f t="shared" si="50"/>
        <v>►</v>
      </c>
      <c r="H111" s="2606"/>
      <c r="R111" s="2607"/>
      <c r="S111" s="2441"/>
      <c r="T111" s="2443"/>
      <c r="U111" s="2442"/>
      <c r="V111" s="2589">
        <f t="shared" si="51"/>
        <v>0</v>
      </c>
      <c r="W111" s="2590" t="str">
        <f>IF(OR(V111=0, ISBLANK(P111)), "", TEXT(ROUND(V111/INDEX(AI21:AI83, MATCH(P111, AH21:AH83, 0)), 0),"# ##0") &amp; " " &amp; P111)</f>
        <v/>
      </c>
      <c r="X111" s="2591">
        <f t="shared" si="52"/>
        <v>0</v>
      </c>
      <c r="Y111" s="2592">
        <f t="shared" si="53"/>
        <v>0</v>
      </c>
      <c r="Z111" s="2592" t="str">
        <f t="shared" si="54"/>
        <v/>
      </c>
      <c r="AA111" s="2581"/>
      <c r="AB111" s="2593">
        <f t="shared" si="44"/>
        <v>0</v>
      </c>
      <c r="AC111" s="2583">
        <v>1</v>
      </c>
      <c r="AD111" s="2594">
        <f t="shared" si="55"/>
        <v>0</v>
      </c>
      <c r="AE111" s="2564"/>
      <c r="AF111" s="2573">
        <f t="shared" si="45"/>
        <v>0</v>
      </c>
      <c r="AG111" s="2574">
        <f>IF(AND(U111&lt;&gt;"", ISNUMBER(S111)), IFERROR(INDEX(AI21:AI91, MATCH(P111, AH21:AH91, 0)) * O111 * IF(ISBLANK(L111), 1, L111), 0), 0)</f>
        <v>0</v>
      </c>
      <c r="AL111" s="66">
        <f t="shared" si="43"/>
        <v>0</v>
      </c>
      <c r="AM111"/>
      <c r="AN111" s="76"/>
      <c r="AO111" s="76"/>
      <c r="AP111" s="76"/>
      <c r="AQ111" s="76"/>
      <c r="AS111" s="2257"/>
      <c r="AT111" s="2253"/>
      <c r="AU111" s="2253"/>
      <c r="AV111" s="2253"/>
      <c r="AW111" s="2253"/>
      <c r="AX111" s="2253"/>
      <c r="AY111" s="2621"/>
      <c r="BA111" s="3158"/>
      <c r="BB111" s="3159"/>
      <c r="BC111" s="3159"/>
      <c r="BD111" s="3160"/>
      <c r="BF111" s="559"/>
      <c r="BG111" s="578">
        <v>0.25</v>
      </c>
      <c r="BH111" s="555">
        <v>0.5</v>
      </c>
      <c r="BI111" s="579" t="s">
        <v>323</v>
      </c>
      <c r="BJ111" s="580"/>
      <c r="BK111" s="16"/>
      <c r="BL111" s="244"/>
      <c r="BN111" s="4">
        <v>1</v>
      </c>
    </row>
    <row r="112" spans="1:66" s="48" customFormat="1" ht="21" customHeight="1" x14ac:dyDescent="0.25">
      <c r="A112" s="1401" t="str">
        <f t="shared" si="40"/>
        <v>►</v>
      </c>
      <c r="B112" s="1402" t="str">
        <f t="shared" si="41"/>
        <v>►</v>
      </c>
      <c r="C112" s="1403" t="str">
        <f t="shared" si="47"/>
        <v>►</v>
      </c>
      <c r="D112" s="2475" t="str">
        <f t="shared" si="42"/>
        <v>►</v>
      </c>
      <c r="E112" s="1402" t="str">
        <f t="shared" si="48"/>
        <v>►</v>
      </c>
      <c r="F112" s="1402" t="str">
        <f t="shared" si="49"/>
        <v>►</v>
      </c>
      <c r="G112" s="1402" t="str">
        <f t="shared" si="50"/>
        <v>►</v>
      </c>
      <c r="H112" s="2606"/>
      <c r="R112" s="2607"/>
      <c r="S112" s="2441"/>
      <c r="T112" s="2443"/>
      <c r="U112" s="2442"/>
      <c r="V112" s="2577">
        <f t="shared" si="51"/>
        <v>0</v>
      </c>
      <c r="W112" s="2578" t="str">
        <f>IF(OR(V112=0, ISBLANK(P112)), "", TEXT(ROUND(V112/INDEX(AI21:AI83, MATCH(P112, AH21:AH83, 0)), 0),"# ##0") &amp; " " &amp; P112)</f>
        <v/>
      </c>
      <c r="X112" s="2579">
        <f t="shared" si="52"/>
        <v>0</v>
      </c>
      <c r="Y112" s="2580">
        <f t="shared" si="53"/>
        <v>0</v>
      </c>
      <c r="Z112" s="2580" t="str">
        <f t="shared" si="54"/>
        <v/>
      </c>
      <c r="AA112" s="2581"/>
      <c r="AB112" s="2582">
        <f t="shared" si="44"/>
        <v>0</v>
      </c>
      <c r="AC112" s="2583">
        <v>1</v>
      </c>
      <c r="AD112" s="2584">
        <f t="shared" si="55"/>
        <v>0</v>
      </c>
      <c r="AE112" s="2564"/>
      <c r="AF112" s="2573">
        <f t="shared" si="45"/>
        <v>0</v>
      </c>
      <c r="AG112" s="2574">
        <f>IF(AND(U112&lt;&gt;"", ISNUMBER(S112)), IFERROR(INDEX(AI21:AI91, MATCH(P112, AH21:AH91, 0)) * O112 * IF(ISBLANK(L112), 1, L112), 0), 0)</f>
        <v>0</v>
      </c>
      <c r="AL112" s="66">
        <f t="shared" si="43"/>
        <v>0</v>
      </c>
      <c r="AM112"/>
      <c r="AN112" s="76"/>
      <c r="AO112" s="76"/>
      <c r="AP112" s="76"/>
      <c r="AQ112" s="76"/>
      <c r="AS112" s="2257"/>
      <c r="AT112" s="2253"/>
      <c r="AU112" s="2253"/>
      <c r="AV112" s="2253"/>
      <c r="AW112" s="2253"/>
      <c r="AX112" s="2253"/>
      <c r="AY112" s="2621"/>
      <c r="BA112" s="117"/>
      <c r="BB112" s="118"/>
      <c r="BC112" s="118"/>
      <c r="BD112" s="119"/>
      <c r="BF112" s="559"/>
      <c r="BG112" s="585" t="s">
        <v>313</v>
      </c>
      <c r="BH112" s="243" t="s">
        <v>314</v>
      </c>
      <c r="BI112" s="243"/>
      <c r="BJ112" s="243"/>
      <c r="BK112" s="16"/>
      <c r="BL112" s="244"/>
      <c r="BN112" s="4">
        <v>1</v>
      </c>
    </row>
    <row r="113" spans="1:66" s="48" customFormat="1" ht="21" customHeight="1" x14ac:dyDescent="0.25">
      <c r="A113" s="1401" t="str">
        <f t="shared" si="40"/>
        <v>►</v>
      </c>
      <c r="B113" s="1402" t="str">
        <f t="shared" si="41"/>
        <v>►</v>
      </c>
      <c r="C113" s="1403" t="str">
        <f t="shared" si="47"/>
        <v>►</v>
      </c>
      <c r="D113" s="2475" t="str">
        <f t="shared" si="42"/>
        <v>►</v>
      </c>
      <c r="E113" s="1402" t="str">
        <f t="shared" si="48"/>
        <v>►</v>
      </c>
      <c r="F113" s="1402" t="str">
        <f t="shared" si="49"/>
        <v>►</v>
      </c>
      <c r="G113" s="1402" t="str">
        <f t="shared" si="50"/>
        <v>►</v>
      </c>
      <c r="H113" s="2606"/>
      <c r="R113" s="2607"/>
      <c r="S113" s="2441"/>
      <c r="T113" s="2443"/>
      <c r="U113" s="2442"/>
      <c r="V113" s="2589">
        <f t="shared" si="51"/>
        <v>0</v>
      </c>
      <c r="W113" s="2590" t="str">
        <f>IF(OR(V113=0, ISBLANK(P113)), "", TEXT(ROUND(V113/INDEX(AI21:AI83, MATCH(P113, AH21:AH83, 0)), 0),"# ##0") &amp; " " &amp; P113)</f>
        <v/>
      </c>
      <c r="X113" s="2591">
        <f t="shared" si="52"/>
        <v>0</v>
      </c>
      <c r="Y113" s="2592">
        <f t="shared" si="53"/>
        <v>0</v>
      </c>
      <c r="Z113" s="2592" t="str">
        <f t="shared" si="54"/>
        <v/>
      </c>
      <c r="AA113" s="2581"/>
      <c r="AB113" s="2593">
        <f t="shared" si="44"/>
        <v>0</v>
      </c>
      <c r="AC113" s="2583">
        <v>1</v>
      </c>
      <c r="AD113" s="2594">
        <f t="shared" si="55"/>
        <v>0</v>
      </c>
      <c r="AE113" s="2564"/>
      <c r="AF113" s="2573">
        <f t="shared" si="45"/>
        <v>0</v>
      </c>
      <c r="AG113" s="2574">
        <f>IF(AND(U113&lt;&gt;"", ISNUMBER(S113)), IFERROR(INDEX(AI21:AI91, MATCH(P113, AH21:AH91, 0)) * O113 * IF(ISBLANK(L113), 1, L113), 0), 0)</f>
        <v>0</v>
      </c>
      <c r="AL113" s="66">
        <f t="shared" si="43"/>
        <v>0</v>
      </c>
      <c r="AM113"/>
      <c r="AN113" s="76"/>
      <c r="AO113" s="76"/>
      <c r="AP113" s="76"/>
      <c r="AQ113" s="76"/>
      <c r="AS113" s="2257"/>
      <c r="AT113" s="2253"/>
      <c r="AU113" s="2253"/>
      <c r="AV113" s="2253"/>
      <c r="AW113" s="2253"/>
      <c r="AX113" s="2253"/>
      <c r="AY113" s="2621"/>
      <c r="BA113" s="323" t="s">
        <v>2211</v>
      </c>
      <c r="BB113" s="454"/>
      <c r="BC113" s="243"/>
      <c r="BD113" s="440"/>
      <c r="BF113" s="559"/>
      <c r="BG113" s="587" t="s">
        <v>191</v>
      </c>
      <c r="BH113" s="588"/>
      <c r="BI113" s="589"/>
      <c r="BJ113" s="589"/>
      <c r="BK113" s="16"/>
      <c r="BL113" s="244"/>
      <c r="BN113" s="4">
        <v>1</v>
      </c>
    </row>
    <row r="114" spans="1:66" s="48" customFormat="1" ht="21" customHeight="1" x14ac:dyDescent="0.25">
      <c r="A114" s="1401" t="str">
        <f t="shared" si="40"/>
        <v>►</v>
      </c>
      <c r="B114" s="1402" t="str">
        <f t="shared" si="41"/>
        <v>►</v>
      </c>
      <c r="C114" s="1403" t="str">
        <f t="shared" si="47"/>
        <v>►</v>
      </c>
      <c r="D114" s="2475" t="str">
        <f t="shared" si="42"/>
        <v>►</v>
      </c>
      <c r="E114" s="1402" t="str">
        <f t="shared" si="48"/>
        <v>►</v>
      </c>
      <c r="F114" s="1402" t="str">
        <f t="shared" si="49"/>
        <v>►</v>
      </c>
      <c r="G114" s="1402" t="str">
        <f t="shared" si="50"/>
        <v>►</v>
      </c>
      <c r="H114" s="2606"/>
      <c r="R114" s="2607"/>
      <c r="S114" s="2441"/>
      <c r="T114" s="2443"/>
      <c r="U114" s="2442"/>
      <c r="V114" s="2577">
        <f t="shared" si="51"/>
        <v>0</v>
      </c>
      <c r="W114" s="2578" t="str">
        <f>IF(OR(V114=0, ISBLANK(P114)), "", TEXT(ROUND(V114/INDEX(AI21:AI83, MATCH(P114, AH21:AH83, 0)), 0),"# ##0") &amp; " " &amp; P114)</f>
        <v/>
      </c>
      <c r="X114" s="2579">
        <f t="shared" si="52"/>
        <v>0</v>
      </c>
      <c r="Y114" s="2580">
        <f t="shared" si="53"/>
        <v>0</v>
      </c>
      <c r="Z114" s="2580" t="str">
        <f t="shared" si="54"/>
        <v/>
      </c>
      <c r="AA114" s="2581"/>
      <c r="AB114" s="2582">
        <f t="shared" si="44"/>
        <v>0</v>
      </c>
      <c r="AC114" s="2583">
        <v>1</v>
      </c>
      <c r="AD114" s="2584">
        <f t="shared" si="55"/>
        <v>0</v>
      </c>
      <c r="AE114" s="2564"/>
      <c r="AF114" s="2573">
        <f t="shared" si="45"/>
        <v>0</v>
      </c>
      <c r="AG114" s="2574">
        <f>IF(AND(U114&lt;&gt;"", ISNUMBER(S114)), IFERROR(INDEX(AI21:AI91, MATCH(P114, AH21:AH91, 0)) * O114 * IF(ISBLANK(L114), 1, L114), 0), 0)</f>
        <v>0</v>
      </c>
      <c r="AL114" s="66">
        <f t="shared" si="43"/>
        <v>0</v>
      </c>
      <c r="AM114"/>
      <c r="AN114" s="76"/>
      <c r="AO114" s="76"/>
      <c r="AP114" s="76"/>
      <c r="AQ114" s="76"/>
      <c r="AS114" s="2257"/>
      <c r="AT114" s="2253"/>
      <c r="AU114" s="2253"/>
      <c r="AV114" s="2253"/>
      <c r="AW114" s="2253"/>
      <c r="AX114" s="2253"/>
      <c r="AY114" s="2621"/>
      <c r="BA114" s="323" t="s">
        <v>236</v>
      </c>
      <c r="BB114" s="243"/>
      <c r="BC114" s="243"/>
      <c r="BD114" s="440"/>
      <c r="BF114" s="559"/>
      <c r="BG114" s="16"/>
      <c r="BH114" s="16"/>
      <c r="BI114" s="16"/>
      <c r="BJ114" s="16"/>
      <c r="BK114" s="16"/>
      <c r="BL114" s="244"/>
      <c r="BN114" s="4">
        <v>1</v>
      </c>
    </row>
    <row r="115" spans="1:66" s="48" customFormat="1" ht="21" customHeight="1" x14ac:dyDescent="0.25">
      <c r="A115" s="1401" t="str">
        <f t="shared" si="40"/>
        <v>►</v>
      </c>
      <c r="B115" s="1402" t="str">
        <f t="shared" si="41"/>
        <v>►</v>
      </c>
      <c r="C115" s="1403" t="str">
        <f t="shared" si="47"/>
        <v>►</v>
      </c>
      <c r="D115" s="2475" t="str">
        <f t="shared" si="42"/>
        <v>►</v>
      </c>
      <c r="E115" s="1402" t="str">
        <f t="shared" si="48"/>
        <v>►</v>
      </c>
      <c r="F115" s="1402" t="str">
        <f t="shared" si="49"/>
        <v>►</v>
      </c>
      <c r="G115" s="1402" t="str">
        <f t="shared" si="50"/>
        <v>►</v>
      </c>
      <c r="H115" s="2606"/>
      <c r="R115" s="2607"/>
      <c r="S115" s="2441"/>
      <c r="T115" s="2443"/>
      <c r="U115" s="2442"/>
      <c r="V115" s="2589">
        <f t="shared" si="51"/>
        <v>0</v>
      </c>
      <c r="W115" s="2590" t="str">
        <f>IF(OR(V115=0, ISBLANK(P115)), "", TEXT(ROUND(V115/INDEX(AI21:AI83, MATCH(P115, AH21:AH83, 0)), 0),"# ##0") &amp; " " &amp; P115)</f>
        <v/>
      </c>
      <c r="X115" s="2591">
        <f t="shared" si="52"/>
        <v>0</v>
      </c>
      <c r="Y115" s="2592">
        <f t="shared" si="53"/>
        <v>0</v>
      </c>
      <c r="Z115" s="2592" t="str">
        <f t="shared" si="54"/>
        <v/>
      </c>
      <c r="AA115" s="2581"/>
      <c r="AB115" s="2593">
        <f t="shared" si="44"/>
        <v>0</v>
      </c>
      <c r="AC115" s="2583">
        <v>1</v>
      </c>
      <c r="AD115" s="2594">
        <f t="shared" si="55"/>
        <v>0</v>
      </c>
      <c r="AE115" s="2564"/>
      <c r="AF115" s="2573">
        <f t="shared" si="45"/>
        <v>0</v>
      </c>
      <c r="AG115" s="2574">
        <f>IF(AND(U115&lt;&gt;"", ISNUMBER(S115)), IFERROR(INDEX(AI21:AI91, MATCH(P115, AH21:AH91, 0)) * O115 * IF(ISBLANK(L115), 1, L115), 0), 0)</f>
        <v>0</v>
      </c>
      <c r="AL115" s="66">
        <f t="shared" si="43"/>
        <v>0</v>
      </c>
      <c r="AM115"/>
      <c r="AN115" s="76"/>
      <c r="AO115" s="76"/>
      <c r="AP115" s="76"/>
      <c r="AQ115" s="76"/>
      <c r="AS115" s="2257"/>
      <c r="AT115" s="2253"/>
      <c r="AU115" s="2253"/>
      <c r="AV115" s="2253"/>
      <c r="AW115" s="2253"/>
      <c r="AX115" s="2253"/>
      <c r="AY115" s="2621"/>
      <c r="BA115" s="323" t="s">
        <v>241</v>
      </c>
      <c r="BB115" s="243"/>
      <c r="BC115" s="243"/>
      <c r="BD115" s="440"/>
      <c r="BF115" s="414"/>
      <c r="BG115" s="433" t="s">
        <v>278</v>
      </c>
      <c r="BH115" s="433"/>
      <c r="BI115" s="433"/>
      <c r="BJ115" s="506"/>
      <c r="BK115" s="16"/>
      <c r="BL115" s="244"/>
      <c r="BN115" s="4">
        <v>1</v>
      </c>
    </row>
    <row r="116" spans="1:66" s="48" customFormat="1" ht="21" customHeight="1" x14ac:dyDescent="0.25">
      <c r="A116" s="1401" t="str">
        <f t="shared" si="40"/>
        <v>►</v>
      </c>
      <c r="B116" s="1402" t="str">
        <f t="shared" si="41"/>
        <v>►</v>
      </c>
      <c r="C116" s="1403" t="str">
        <f t="shared" si="47"/>
        <v>►</v>
      </c>
      <c r="D116" s="2475" t="str">
        <f t="shared" si="42"/>
        <v>►</v>
      </c>
      <c r="E116" s="1402" t="str">
        <f t="shared" si="48"/>
        <v>►</v>
      </c>
      <c r="F116" s="1402" t="str">
        <f t="shared" si="49"/>
        <v>►</v>
      </c>
      <c r="G116" s="1402" t="str">
        <f t="shared" si="50"/>
        <v>►</v>
      </c>
      <c r="H116" s="2606"/>
      <c r="R116" s="2607"/>
      <c r="S116" s="2441"/>
      <c r="T116" s="2443"/>
      <c r="U116" s="2442"/>
      <c r="V116" s="2577">
        <f t="shared" si="51"/>
        <v>0</v>
      </c>
      <c r="W116" s="2578" t="str">
        <f>IF(OR(V116=0, ISBLANK(P116)), "", TEXT(ROUND(V116/INDEX(AI21:AI83, MATCH(P116, AH21:AH83, 0)), 0),"# ##0") &amp; " " &amp; P116)</f>
        <v/>
      </c>
      <c r="X116" s="2579">
        <f t="shared" si="52"/>
        <v>0</v>
      </c>
      <c r="Y116" s="2580">
        <f t="shared" si="53"/>
        <v>0</v>
      </c>
      <c r="Z116" s="2580" t="str">
        <f t="shared" si="54"/>
        <v/>
      </c>
      <c r="AA116" s="2581"/>
      <c r="AB116" s="2582">
        <f t="shared" si="44"/>
        <v>0</v>
      </c>
      <c r="AC116" s="2583">
        <v>1</v>
      </c>
      <c r="AD116" s="2584">
        <f t="shared" si="55"/>
        <v>0</v>
      </c>
      <c r="AE116" s="2564"/>
      <c r="AF116" s="2573">
        <f t="shared" si="45"/>
        <v>0</v>
      </c>
      <c r="AG116" s="2574">
        <f>IF(AND(U116&lt;&gt;"", ISNUMBER(S116)), IFERROR(INDEX(AI21:AI91, MATCH(P116, AH21:AH91, 0)) * O116 * IF(ISBLANK(L116), 1, L116), 0), 0)</f>
        <v>0</v>
      </c>
      <c r="AL116" s="66">
        <f t="shared" si="43"/>
        <v>0</v>
      </c>
      <c r="AN116" s="76"/>
      <c r="AO116" s="76"/>
      <c r="AP116" s="76"/>
      <c r="AQ116" s="76"/>
      <c r="AS116" s="2257"/>
      <c r="AT116" s="2253"/>
      <c r="AU116" s="2253"/>
      <c r="AV116" s="2253"/>
      <c r="AW116" s="2253"/>
      <c r="AX116" s="2253"/>
      <c r="AY116" s="2621"/>
      <c r="BA116" s="323" t="s">
        <v>245</v>
      </c>
      <c r="BB116" s="243"/>
      <c r="BC116" s="243"/>
      <c r="BD116" s="440"/>
      <c r="BF116" s="437"/>
      <c r="BG116"/>
      <c r="BH116" s="248"/>
      <c r="BI116" s="248"/>
      <c r="BJ116" s="16"/>
      <c r="BK116" s="16"/>
      <c r="BL116" s="244"/>
      <c r="BN116" s="4">
        <v>1</v>
      </c>
    </row>
    <row r="117" spans="1:66" s="48" customFormat="1" ht="21" customHeight="1" x14ac:dyDescent="0.25">
      <c r="A117" s="1401" t="str">
        <f t="shared" si="40"/>
        <v>►</v>
      </c>
      <c r="B117" s="1402" t="str">
        <f t="shared" si="41"/>
        <v>►</v>
      </c>
      <c r="C117" s="1403" t="str">
        <f t="shared" si="47"/>
        <v>►</v>
      </c>
      <c r="D117" s="2475" t="str">
        <f t="shared" si="42"/>
        <v>►</v>
      </c>
      <c r="E117" s="1402" t="str">
        <f t="shared" si="48"/>
        <v>►</v>
      </c>
      <c r="F117" s="1402" t="str">
        <f t="shared" si="49"/>
        <v>►</v>
      </c>
      <c r="G117" s="1402" t="str">
        <f t="shared" si="50"/>
        <v>►</v>
      </c>
      <c r="H117" s="2606"/>
      <c r="R117" s="2607"/>
      <c r="S117" s="2441"/>
      <c r="T117" s="2443"/>
      <c r="U117" s="2442"/>
      <c r="V117" s="2589">
        <f t="shared" si="51"/>
        <v>0</v>
      </c>
      <c r="W117" s="2590" t="str">
        <f>IF(OR(V117=0, ISBLANK(P117)), "", TEXT(ROUND(V117/INDEX(AI21:AI83, MATCH(P117, AH21:AH83, 0)), 0),"# ##0") &amp; " " &amp; P117)</f>
        <v/>
      </c>
      <c r="X117" s="2591">
        <f t="shared" si="52"/>
        <v>0</v>
      </c>
      <c r="Y117" s="2592">
        <f t="shared" si="53"/>
        <v>0</v>
      </c>
      <c r="Z117" s="2592" t="str">
        <f t="shared" si="54"/>
        <v/>
      </c>
      <c r="AA117" s="2581"/>
      <c r="AB117" s="2593">
        <f t="shared" si="44"/>
        <v>0</v>
      </c>
      <c r="AC117" s="2583">
        <v>1</v>
      </c>
      <c r="AD117" s="2594">
        <f t="shared" si="55"/>
        <v>0</v>
      </c>
      <c r="AE117" s="2564"/>
      <c r="AF117" s="2573">
        <f t="shared" si="45"/>
        <v>0</v>
      </c>
      <c r="AG117" s="2574">
        <f>IF(AND(U117&lt;&gt;"", ISNUMBER(S117)), IFERROR(INDEX(AI21:AI91, MATCH(P117, AH21:AH91, 0)) * O117 * IF(ISBLANK(L117), 1, L117), 0), 0)</f>
        <v>0</v>
      </c>
      <c r="AL117" s="66">
        <f t="shared" si="43"/>
        <v>0</v>
      </c>
      <c r="AN117" s="76"/>
      <c r="AO117" s="76"/>
      <c r="AP117" s="76"/>
      <c r="AQ117" s="76"/>
      <c r="AS117" s="2257"/>
      <c r="AT117" s="2253"/>
      <c r="AU117" s="2253"/>
      <c r="AV117" s="2253"/>
      <c r="AW117" s="2253"/>
      <c r="AX117" s="2253"/>
      <c r="AY117" s="2621"/>
      <c r="BA117" s="323" t="s">
        <v>2212</v>
      </c>
      <c r="BB117" s="243"/>
      <c r="BC117" s="243"/>
      <c r="BD117" s="440"/>
      <c r="BF117" s="437"/>
      <c r="BG117" s="248" t="s">
        <v>222</v>
      </c>
      <c r="BH117" s="16"/>
      <c r="BI117" s="16"/>
      <c r="BJ117" s="16"/>
      <c r="BK117" s="16"/>
      <c r="BL117" s="244"/>
      <c r="BN117" s="4">
        <v>1</v>
      </c>
    </row>
    <row r="118" spans="1:66" s="48" customFormat="1" ht="21" customHeight="1" x14ac:dyDescent="0.25">
      <c r="A118" s="1401" t="str">
        <f t="shared" si="40"/>
        <v>►</v>
      </c>
      <c r="B118" s="1402" t="str">
        <f t="shared" si="41"/>
        <v>►</v>
      </c>
      <c r="C118" s="1403" t="str">
        <f t="shared" si="47"/>
        <v>►</v>
      </c>
      <c r="D118" s="2475" t="str">
        <f t="shared" si="42"/>
        <v>►</v>
      </c>
      <c r="E118" s="1402" t="str">
        <f t="shared" si="48"/>
        <v>►</v>
      </c>
      <c r="F118" s="1402" t="str">
        <f t="shared" si="49"/>
        <v>►</v>
      </c>
      <c r="G118" s="1402" t="str">
        <f t="shared" si="50"/>
        <v>►</v>
      </c>
      <c r="H118" s="2606"/>
      <c r="R118" s="2607"/>
      <c r="S118" s="2441"/>
      <c r="T118" s="2443"/>
      <c r="U118" s="2442"/>
      <c r="V118" s="2577">
        <f t="shared" si="51"/>
        <v>0</v>
      </c>
      <c r="W118" s="2578" t="str">
        <f>IF(OR(V118=0, ISBLANK(P118)), "", TEXT(ROUND(V118/INDEX(AI21:AI83, MATCH(P118, AH21:AH83, 0)), 0),"# ##0") &amp; " " &amp; P118)</f>
        <v/>
      </c>
      <c r="X118" s="2579">
        <f t="shared" si="52"/>
        <v>0</v>
      </c>
      <c r="Y118" s="2580">
        <f t="shared" si="53"/>
        <v>0</v>
      </c>
      <c r="Z118" s="2580" t="str">
        <f t="shared" si="54"/>
        <v/>
      </c>
      <c r="AA118" s="2581"/>
      <c r="AB118" s="2582">
        <f t="shared" si="44"/>
        <v>0</v>
      </c>
      <c r="AC118" s="2583">
        <v>1</v>
      </c>
      <c r="AD118" s="2584">
        <f t="shared" si="55"/>
        <v>0</v>
      </c>
      <c r="AE118" s="2564"/>
      <c r="AF118" s="2573">
        <f t="shared" si="45"/>
        <v>0</v>
      </c>
      <c r="AG118" s="2574">
        <f>IF(AND(U118&lt;&gt;"", ISNUMBER(S118)), IFERROR(INDEX(AI21:AI91, MATCH(P118, AH21:AH91, 0)) * O118 * IF(ISBLANK(L118), 1, L118), 0), 0)</f>
        <v>0</v>
      </c>
      <c r="AL118" s="66">
        <f t="shared" si="43"/>
        <v>0</v>
      </c>
      <c r="AN118" s="76"/>
      <c r="AO118" s="76"/>
      <c r="AP118" s="76"/>
      <c r="AQ118" s="76"/>
      <c r="AS118" s="2257"/>
      <c r="AT118" s="2253"/>
      <c r="AU118" s="2253"/>
      <c r="AV118" s="2253"/>
      <c r="AW118" s="2253"/>
      <c r="AX118" s="2253"/>
      <c r="AY118" s="2621"/>
      <c r="BA118" s="117"/>
      <c r="BB118" s="118"/>
      <c r="BC118" s="118"/>
      <c r="BD118" s="119"/>
      <c r="BF118" s="414"/>
      <c r="BG118" s="594" t="s">
        <v>285</v>
      </c>
      <c r="BH118" s="16"/>
      <c r="BI118" s="16"/>
      <c r="BJ118" s="16"/>
      <c r="BK118" s="16"/>
      <c r="BL118" s="244"/>
      <c r="BN118" s="4">
        <v>1</v>
      </c>
    </row>
    <row r="119" spans="1:66" s="48" customFormat="1" ht="21" customHeight="1" x14ac:dyDescent="0.25">
      <c r="A119" s="1401" t="str">
        <f t="shared" si="40"/>
        <v>►</v>
      </c>
      <c r="B119" s="1402" t="str">
        <f t="shared" si="41"/>
        <v>►</v>
      </c>
      <c r="C119" s="1403" t="str">
        <f t="shared" si="47"/>
        <v>►</v>
      </c>
      <c r="D119" s="2475" t="str">
        <f t="shared" si="42"/>
        <v>►</v>
      </c>
      <c r="E119" s="1402" t="str">
        <f t="shared" si="48"/>
        <v>►</v>
      </c>
      <c r="F119" s="1402" t="str">
        <f t="shared" si="49"/>
        <v>►</v>
      </c>
      <c r="G119" s="1402" t="str">
        <f t="shared" si="50"/>
        <v>►</v>
      </c>
      <c r="H119" s="2606"/>
      <c r="R119" s="2607"/>
      <c r="S119" s="2441"/>
      <c r="T119" s="2443"/>
      <c r="U119" s="2442"/>
      <c r="V119" s="2589">
        <f t="shared" si="51"/>
        <v>0</v>
      </c>
      <c r="W119" s="2590" t="str">
        <f>IF(OR(V119=0, ISBLANK(P119)), "", TEXT(ROUND(V119/INDEX(AI21:AI83, MATCH(P119, AH21:AH83, 0)), 0),"# ##0") &amp; " " &amp; P119)</f>
        <v/>
      </c>
      <c r="X119" s="2591">
        <f t="shared" si="52"/>
        <v>0</v>
      </c>
      <c r="Y119" s="2592">
        <f t="shared" si="53"/>
        <v>0</v>
      </c>
      <c r="Z119" s="2592" t="str">
        <f t="shared" si="54"/>
        <v/>
      </c>
      <c r="AA119" s="2581"/>
      <c r="AB119" s="2593">
        <f t="shared" si="44"/>
        <v>0</v>
      </c>
      <c r="AC119" s="2583">
        <v>1</v>
      </c>
      <c r="AD119" s="2594">
        <f t="shared" si="55"/>
        <v>0</v>
      </c>
      <c r="AE119" s="2564"/>
      <c r="AF119" s="2573">
        <f t="shared" si="45"/>
        <v>0</v>
      </c>
      <c r="AG119" s="2574">
        <f>IF(AND(U119&lt;&gt;"", ISNUMBER(S119)), IFERROR(INDEX(AI21:AI91, MATCH(P119, AH21:AH91, 0)) * O119 * IF(ISBLANK(L119), 1, L119), 0), 0)</f>
        <v>0</v>
      </c>
      <c r="AL119" s="66">
        <f t="shared" si="43"/>
        <v>0</v>
      </c>
      <c r="AN119" s="76"/>
      <c r="AO119" s="76"/>
      <c r="AP119" s="76"/>
      <c r="AQ119" s="76"/>
      <c r="AS119" s="2257"/>
      <c r="AT119" s="2253"/>
      <c r="AU119" s="2253"/>
      <c r="AV119" s="2253"/>
      <c r="AW119" s="2253"/>
      <c r="AX119" s="2253"/>
      <c r="AY119" s="2621"/>
      <c r="BA119" s="410" t="s">
        <v>2218</v>
      </c>
      <c r="BB119" s="118"/>
      <c r="BC119" s="118"/>
      <c r="BD119" s="119"/>
      <c r="BF119" s="414"/>
      <c r="BG119" s="594" t="s">
        <v>287</v>
      </c>
      <c r="BH119" s="16"/>
      <c r="BI119" s="16"/>
      <c r="BJ119" s="16"/>
      <c r="BK119" s="16"/>
      <c r="BL119" s="244"/>
      <c r="BN119" s="4">
        <v>1</v>
      </c>
    </row>
    <row r="120" spans="1:66" s="48" customFormat="1" ht="21" customHeight="1" x14ac:dyDescent="0.25">
      <c r="A120" s="1401" t="str">
        <f t="shared" si="40"/>
        <v>►</v>
      </c>
      <c r="B120" s="1402" t="str">
        <f t="shared" si="41"/>
        <v>►</v>
      </c>
      <c r="C120" s="1403" t="str">
        <f t="shared" si="47"/>
        <v>►</v>
      </c>
      <c r="D120" s="2475" t="str">
        <f t="shared" si="42"/>
        <v>►</v>
      </c>
      <c r="E120" s="1402" t="str">
        <f t="shared" si="48"/>
        <v>►</v>
      </c>
      <c r="F120" s="1402" t="str">
        <f t="shared" si="49"/>
        <v>►</v>
      </c>
      <c r="G120" s="1402" t="str">
        <f t="shared" si="50"/>
        <v>►</v>
      </c>
      <c r="H120" s="2606"/>
      <c r="R120" s="2607"/>
      <c r="S120" s="2441"/>
      <c r="T120" s="2443"/>
      <c r="U120" s="2442"/>
      <c r="V120" s="2577">
        <f t="shared" si="51"/>
        <v>0</v>
      </c>
      <c r="W120" s="2578" t="str">
        <f>IF(OR(V120=0, ISBLANK(P120)), "", TEXT(ROUND(V120/INDEX(AI21:AI83, MATCH(P120, AH21:AH83, 0)), 0),"# ##0") &amp; " " &amp; P120)</f>
        <v/>
      </c>
      <c r="X120" s="2579">
        <f t="shared" si="52"/>
        <v>0</v>
      </c>
      <c r="Y120" s="2580">
        <f t="shared" si="53"/>
        <v>0</v>
      </c>
      <c r="Z120" s="2580" t="str">
        <f t="shared" si="54"/>
        <v/>
      </c>
      <c r="AA120" s="2581"/>
      <c r="AB120" s="2582">
        <f t="shared" si="44"/>
        <v>0</v>
      </c>
      <c r="AC120" s="2583">
        <v>1</v>
      </c>
      <c r="AD120" s="2584">
        <f t="shared" si="55"/>
        <v>0</v>
      </c>
      <c r="AE120" s="2564"/>
      <c r="AF120" s="2573">
        <f t="shared" si="45"/>
        <v>0</v>
      </c>
      <c r="AG120" s="2574">
        <f>IF(AND(U120&lt;&gt;"", ISNUMBER(S120)), IFERROR(INDEX(AI21:AI91, MATCH(P120, AH21:AH91, 0)) * O120 * IF(ISBLANK(L120), 1, L120), 0), 0)</f>
        <v>0</v>
      </c>
      <c r="AL120" s="66">
        <f t="shared" si="43"/>
        <v>0</v>
      </c>
      <c r="AN120" s="76"/>
      <c r="AO120" s="76"/>
      <c r="AP120" s="76"/>
      <c r="AQ120" s="76"/>
      <c r="AS120" s="2257"/>
      <c r="AT120" s="2253"/>
      <c r="AU120" s="2253"/>
      <c r="AV120" s="2253"/>
      <c r="AW120" s="2253"/>
      <c r="AX120" s="2253"/>
      <c r="AY120" s="2621"/>
      <c r="BA120" s="117"/>
      <c r="BB120" s="118"/>
      <c r="BC120" s="118"/>
      <c r="BD120" s="119"/>
      <c r="BF120" s="559"/>
      <c r="BG120" s="16"/>
      <c r="BH120" s="16"/>
      <c r="BI120" s="16"/>
      <c r="BJ120" s="16"/>
      <c r="BK120" s="16"/>
      <c r="BL120" s="244"/>
      <c r="BN120" s="4">
        <v>1</v>
      </c>
    </row>
    <row r="121" spans="1:66" s="48" customFormat="1" ht="21" customHeight="1" thickBot="1" x14ac:dyDescent="0.3">
      <c r="A121" s="1401" t="str">
        <f t="shared" si="40"/>
        <v>►</v>
      </c>
      <c r="B121" s="1402" t="str">
        <f t="shared" si="41"/>
        <v>►</v>
      </c>
      <c r="C121" s="1403" t="str">
        <f t="shared" si="47"/>
        <v>►</v>
      </c>
      <c r="D121" s="2475" t="str">
        <f t="shared" si="42"/>
        <v>►</v>
      </c>
      <c r="E121" s="1402" t="str">
        <f t="shared" si="48"/>
        <v>►</v>
      </c>
      <c r="F121" s="1402" t="str">
        <f t="shared" si="49"/>
        <v>►</v>
      </c>
      <c r="G121" s="1402" t="str">
        <f t="shared" si="50"/>
        <v>►</v>
      </c>
      <c r="H121" s="2606"/>
      <c r="R121" s="2607"/>
      <c r="S121" s="2441"/>
      <c r="T121" s="2443"/>
      <c r="U121" s="2442"/>
      <c r="V121" s="2589">
        <f t="shared" si="51"/>
        <v>0</v>
      </c>
      <c r="W121" s="2590" t="str">
        <f>IF(OR(V121=0, ISBLANK(P121)), "", TEXT(ROUND(V121/INDEX(AI21:AI83, MATCH(P121, AH21:AH83, 0)), 0),"# ##0") &amp; " " &amp; P121)</f>
        <v/>
      </c>
      <c r="X121" s="2591">
        <f t="shared" si="52"/>
        <v>0</v>
      </c>
      <c r="Y121" s="2592">
        <f t="shared" si="53"/>
        <v>0</v>
      </c>
      <c r="Z121" s="2592" t="str">
        <f t="shared" si="54"/>
        <v/>
      </c>
      <c r="AA121" s="2581"/>
      <c r="AB121" s="2593">
        <f t="shared" si="44"/>
        <v>0</v>
      </c>
      <c r="AC121" s="2583">
        <v>1</v>
      </c>
      <c r="AD121" s="2594">
        <f t="shared" si="55"/>
        <v>0</v>
      </c>
      <c r="AE121" s="2564"/>
      <c r="AF121" s="2573">
        <f t="shared" si="45"/>
        <v>0</v>
      </c>
      <c r="AG121" s="2574">
        <f>IF(AND(U121&lt;&gt;"", ISNUMBER(S121)), IFERROR(INDEX(AI21:AI91, MATCH(P121, AH21:AH91, 0)) * O121 * IF(ISBLANK(L121), 1, L121), 0), 0)</f>
        <v>0</v>
      </c>
      <c r="AL121" s="66">
        <f t="shared" si="43"/>
        <v>0</v>
      </c>
      <c r="AN121" s="76"/>
      <c r="AO121" s="76"/>
      <c r="AP121" s="76"/>
      <c r="AQ121" s="76"/>
      <c r="AS121" s="2257"/>
      <c r="AT121" s="2253"/>
      <c r="AU121" s="2253"/>
      <c r="AV121" s="2253"/>
      <c r="AW121" s="2253"/>
      <c r="AX121" s="2253"/>
      <c r="AY121" s="2621"/>
      <c r="BA121" s="618">
        <v>19</v>
      </c>
      <c r="BB121" s="619">
        <v>18</v>
      </c>
      <c r="BC121" s="619">
        <v>25</v>
      </c>
      <c r="BD121" s="620">
        <v>16</v>
      </c>
      <c r="BF121" s="432"/>
      <c r="BG121" s="433"/>
      <c r="BH121" s="434"/>
      <c r="BI121" s="433"/>
      <c r="BJ121" s="433"/>
      <c r="BK121" s="433"/>
      <c r="BL121" s="435"/>
      <c r="BN121" s="4">
        <v>1</v>
      </c>
    </row>
    <row r="122" spans="1:66" s="48" customFormat="1" ht="21" customHeight="1" x14ac:dyDescent="0.25">
      <c r="A122" s="1401" t="str">
        <f t="shared" si="40"/>
        <v>►</v>
      </c>
      <c r="B122" s="1402" t="str">
        <f t="shared" si="41"/>
        <v>►</v>
      </c>
      <c r="C122" s="1403" t="str">
        <f t="shared" si="47"/>
        <v>►</v>
      </c>
      <c r="D122" s="2475" t="str">
        <f t="shared" si="42"/>
        <v>►</v>
      </c>
      <c r="E122" s="1402" t="str">
        <f t="shared" si="48"/>
        <v>►</v>
      </c>
      <c r="F122" s="1402" t="str">
        <f t="shared" si="49"/>
        <v>►</v>
      </c>
      <c r="G122" s="1402" t="str">
        <f t="shared" si="50"/>
        <v>►</v>
      </c>
      <c r="H122" s="2606"/>
      <c r="R122" s="2607"/>
      <c r="S122" s="2441"/>
      <c r="T122" s="2443"/>
      <c r="U122" s="2442"/>
      <c r="V122" s="2577">
        <f t="shared" si="51"/>
        <v>0</v>
      </c>
      <c r="W122" s="2578" t="str">
        <f>IF(OR(V122=0, ISBLANK(P122)), "", TEXT(ROUND(V122/INDEX(AI21:AI83, MATCH(P122, AH21:AH83, 0)), 0),"# ##0") &amp; " " &amp; P122)</f>
        <v/>
      </c>
      <c r="X122" s="2579">
        <f t="shared" si="52"/>
        <v>0</v>
      </c>
      <c r="Y122" s="2580">
        <f t="shared" si="53"/>
        <v>0</v>
      </c>
      <c r="Z122" s="2580" t="str">
        <f t="shared" si="54"/>
        <v/>
      </c>
      <c r="AA122" s="2581"/>
      <c r="AB122" s="2582">
        <f t="shared" si="44"/>
        <v>0</v>
      </c>
      <c r="AC122" s="2583">
        <v>1</v>
      </c>
      <c r="AD122" s="2584">
        <f t="shared" si="55"/>
        <v>0</v>
      </c>
      <c r="AE122" s="2564"/>
      <c r="AF122" s="2573">
        <f t="shared" si="45"/>
        <v>0</v>
      </c>
      <c r="AG122" s="2574">
        <f>IF(AND(U122&lt;&gt;"", ISNUMBER(S122)), IFERROR(INDEX(AI21:AI91, MATCH(P122, AH21:AH91, 0)) * O122 * IF(ISBLANK(L122), 1, L122), 0), 0)</f>
        <v>0</v>
      </c>
      <c r="AL122" s="66">
        <f t="shared" si="43"/>
        <v>0</v>
      </c>
      <c r="AN122" s="76"/>
      <c r="AO122" s="76"/>
      <c r="AP122" s="76"/>
      <c r="AQ122" s="76"/>
      <c r="AS122" s="2257"/>
      <c r="AT122" s="2253"/>
      <c r="AU122" s="2253"/>
      <c r="AV122" s="2253"/>
      <c r="AW122" s="2253"/>
      <c r="AX122" s="2253"/>
      <c r="AY122" s="2621"/>
      <c r="BA122" s="9">
        <f ca="1">CELL("largeur",BA122)</f>
        <v>20</v>
      </c>
      <c r="BB122" s="9">
        <f ca="1">CELL("largeur",BB122)</f>
        <v>20</v>
      </c>
      <c r="BC122" s="9">
        <f ca="1">CELL("largeur",BC122)</f>
        <v>20</v>
      </c>
      <c r="BD122" s="9">
        <f ca="1">CELL("largeur",BD122)</f>
        <v>20</v>
      </c>
      <c r="BF122" s="559"/>
      <c r="BG122" s="612"/>
      <c r="BH122" s="612"/>
      <c r="BI122" s="589"/>
      <c r="BJ122" s="589"/>
      <c r="BK122" s="248"/>
      <c r="BL122" s="244"/>
      <c r="BN122" s="4">
        <v>1</v>
      </c>
    </row>
    <row r="123" spans="1:66" s="48" customFormat="1" ht="21" customHeight="1" x14ac:dyDescent="0.25">
      <c r="A123" s="1401" t="str">
        <f t="shared" si="40"/>
        <v>►</v>
      </c>
      <c r="B123" s="1402" t="str">
        <f t="shared" si="41"/>
        <v>►</v>
      </c>
      <c r="C123" s="1403" t="str">
        <f t="shared" si="47"/>
        <v>►</v>
      </c>
      <c r="D123" s="2475" t="str">
        <f t="shared" si="42"/>
        <v>►</v>
      </c>
      <c r="E123" s="1402" t="str">
        <f t="shared" si="48"/>
        <v>►</v>
      </c>
      <c r="F123" s="1402" t="str">
        <f t="shared" si="49"/>
        <v>►</v>
      </c>
      <c r="G123" s="1402" t="str">
        <f t="shared" si="50"/>
        <v>►</v>
      </c>
      <c r="H123" s="2606"/>
      <c r="R123" s="2607"/>
      <c r="S123" s="2441"/>
      <c r="T123" s="2443"/>
      <c r="U123" s="2442"/>
      <c r="V123" s="2589">
        <f t="shared" si="51"/>
        <v>0</v>
      </c>
      <c r="W123" s="2590" t="str">
        <f>IF(OR(V123=0, ISBLANK(P123)), "", TEXT(ROUND(V123/INDEX(AI21:AI83, MATCH(P123, AH21:AH83, 0)), 0),"# ##0") &amp; " " &amp; P123)</f>
        <v/>
      </c>
      <c r="X123" s="2591">
        <f t="shared" si="52"/>
        <v>0</v>
      </c>
      <c r="Y123" s="2592">
        <f t="shared" si="53"/>
        <v>0</v>
      </c>
      <c r="Z123" s="2592" t="str">
        <f t="shared" si="54"/>
        <v/>
      </c>
      <c r="AA123" s="2581"/>
      <c r="AB123" s="2593">
        <f t="shared" si="44"/>
        <v>0</v>
      </c>
      <c r="AC123" s="2583">
        <v>1</v>
      </c>
      <c r="AD123" s="2594">
        <f t="shared" si="55"/>
        <v>0</v>
      </c>
      <c r="AE123" s="2564"/>
      <c r="AF123" s="2573">
        <f t="shared" si="45"/>
        <v>0</v>
      </c>
      <c r="AG123" s="2574">
        <f>IF(AND(U123&lt;&gt;"", ISNUMBER(S123)), IFERROR(INDEX(AI21:AI91, MATCH(P123, AH21:AH91, 0)) * O123 * IF(ISBLANK(L123), 1, L123), 0), 0)</f>
        <v>0</v>
      </c>
      <c r="AL123" s="66">
        <f t="shared" si="43"/>
        <v>0</v>
      </c>
      <c r="AN123" s="76"/>
      <c r="AO123" s="76"/>
      <c r="AP123" s="76"/>
      <c r="AQ123" s="76"/>
      <c r="AS123" s="2257"/>
      <c r="AT123" s="2253"/>
      <c r="AU123" s="2253"/>
      <c r="AV123" s="2253"/>
      <c r="AW123" s="2253"/>
      <c r="AX123" s="2253"/>
      <c r="AY123" s="2621"/>
      <c r="BF123" s="3209" t="s">
        <v>87</v>
      </c>
      <c r="BG123" s="616" t="s">
        <v>346</v>
      </c>
      <c r="BH123" s="494"/>
      <c r="BI123" s="494"/>
      <c r="BJ123" s="506"/>
      <c r="BK123" s="16"/>
      <c r="BL123" s="244"/>
      <c r="BN123" s="4">
        <v>1</v>
      </c>
    </row>
    <row r="124" spans="1:66" s="48" customFormat="1" ht="21" customHeight="1" x14ac:dyDescent="0.25">
      <c r="A124" s="1401" t="str">
        <f t="shared" si="40"/>
        <v>►</v>
      </c>
      <c r="B124" s="1402" t="str">
        <f t="shared" si="41"/>
        <v>►</v>
      </c>
      <c r="C124" s="1403" t="str">
        <f t="shared" si="47"/>
        <v>►</v>
      </c>
      <c r="D124" s="2475" t="str">
        <f t="shared" si="42"/>
        <v>►</v>
      </c>
      <c r="E124" s="1402" t="str">
        <f t="shared" si="48"/>
        <v>►</v>
      </c>
      <c r="F124" s="1402" t="str">
        <f t="shared" si="49"/>
        <v>►</v>
      </c>
      <c r="G124" s="1402" t="str">
        <f t="shared" si="50"/>
        <v>►</v>
      </c>
      <c r="H124" s="2606"/>
      <c r="R124" s="2607"/>
      <c r="S124" s="2441"/>
      <c r="T124" s="2443"/>
      <c r="U124" s="2442"/>
      <c r="V124" s="2577">
        <f t="shared" si="51"/>
        <v>0</v>
      </c>
      <c r="W124" s="2578" t="str">
        <f>IF(OR(V124=0, ISBLANK(P124)), "", TEXT(ROUND(V124/INDEX(AI21:AI83, MATCH(P124, AH21:AH83, 0)), 0),"# ##0") &amp; " " &amp; P124)</f>
        <v/>
      </c>
      <c r="X124" s="2579">
        <f t="shared" si="52"/>
        <v>0</v>
      </c>
      <c r="Y124" s="2580">
        <f t="shared" si="53"/>
        <v>0</v>
      </c>
      <c r="Z124" s="2580" t="str">
        <f t="shared" si="54"/>
        <v/>
      </c>
      <c r="AA124" s="2581"/>
      <c r="AB124" s="2582">
        <f t="shared" si="44"/>
        <v>0</v>
      </c>
      <c r="AC124" s="2583">
        <v>1</v>
      </c>
      <c r="AD124" s="2584">
        <f t="shared" si="55"/>
        <v>0</v>
      </c>
      <c r="AE124" s="2564"/>
      <c r="AF124" s="2573">
        <f t="shared" si="45"/>
        <v>0</v>
      </c>
      <c r="AG124" s="2574">
        <f>IF(AND(U124&lt;&gt;"", ISNUMBER(S124)), IFERROR(INDEX(AI21:AI91, MATCH(P124, AH21:AH91, 0)) * O124 * IF(ISBLANK(L124), 1, L124), 0), 0)</f>
        <v>0</v>
      </c>
      <c r="AL124" s="66">
        <f t="shared" si="43"/>
        <v>0</v>
      </c>
      <c r="AN124" s="76"/>
      <c r="AO124" s="76"/>
      <c r="AP124" s="76"/>
      <c r="AQ124" s="76"/>
      <c r="AS124" s="2257"/>
      <c r="AT124" s="2253"/>
      <c r="AU124" s="2253"/>
      <c r="AV124" s="2253"/>
      <c r="AW124" s="2253"/>
      <c r="AX124" s="2253"/>
      <c r="AY124" s="2621"/>
      <c r="BF124" s="3209"/>
      <c r="BG124" s="3210" t="s">
        <v>350</v>
      </c>
      <c r="BH124" s="3210"/>
      <c r="BI124" s="3210"/>
      <c r="BJ124" s="3210"/>
      <c r="BK124" s="3210"/>
      <c r="BL124" s="3211"/>
      <c r="BN124" s="4">
        <v>1</v>
      </c>
    </row>
    <row r="125" spans="1:66" s="48" customFormat="1" ht="21" customHeight="1" x14ac:dyDescent="0.25">
      <c r="A125" s="1401" t="str">
        <f t="shared" si="40"/>
        <v>►</v>
      </c>
      <c r="B125" s="1402" t="str">
        <f t="shared" si="41"/>
        <v>►</v>
      </c>
      <c r="C125" s="1403" t="str">
        <f t="shared" si="47"/>
        <v>►</v>
      </c>
      <c r="D125" s="2475" t="str">
        <f t="shared" si="42"/>
        <v>►</v>
      </c>
      <c r="E125" s="1402" t="str">
        <f t="shared" si="48"/>
        <v>►</v>
      </c>
      <c r="F125" s="1402" t="str">
        <f t="shared" si="49"/>
        <v>►</v>
      </c>
      <c r="G125" s="1402" t="str">
        <f t="shared" si="50"/>
        <v>►</v>
      </c>
      <c r="H125" s="2606"/>
      <c r="R125" s="2607"/>
      <c r="S125" s="2441"/>
      <c r="T125" s="2443"/>
      <c r="U125" s="2442"/>
      <c r="V125" s="2589">
        <f t="shared" si="51"/>
        <v>0</v>
      </c>
      <c r="W125" s="2590" t="str">
        <f>IF(OR(V125=0, ISBLANK(P125)), "", TEXT(ROUND(V125/INDEX(AI21:AI83, MATCH(P125, AH21:AH83, 0)), 0),"# ##0") &amp; " " &amp; P125)</f>
        <v/>
      </c>
      <c r="X125" s="2591">
        <f t="shared" si="52"/>
        <v>0</v>
      </c>
      <c r="Y125" s="2592">
        <f t="shared" si="53"/>
        <v>0</v>
      </c>
      <c r="Z125" s="2592" t="str">
        <f t="shared" si="54"/>
        <v/>
      </c>
      <c r="AA125" s="2581"/>
      <c r="AB125" s="2593">
        <f t="shared" si="44"/>
        <v>0</v>
      </c>
      <c r="AC125" s="2583">
        <v>1</v>
      </c>
      <c r="AD125" s="2594">
        <f t="shared" si="55"/>
        <v>0</v>
      </c>
      <c r="AE125" s="2564"/>
      <c r="AF125" s="2573">
        <f t="shared" si="45"/>
        <v>0</v>
      </c>
      <c r="AG125" s="2574">
        <f>IF(AND(U125&lt;&gt;"", ISNUMBER(S125)), IFERROR(INDEX(AI21:AI91, MATCH(P125, AH21:AH91, 0)) * O125 * IF(ISBLANK(L125), 1, L125), 0), 0)</f>
        <v>0</v>
      </c>
      <c r="AL125" s="66">
        <f t="shared" si="43"/>
        <v>0</v>
      </c>
      <c r="AN125" s="76"/>
      <c r="AO125" s="76"/>
      <c r="AP125" s="76"/>
      <c r="AQ125" s="76"/>
      <c r="AS125" s="2257"/>
      <c r="AT125" s="2253"/>
      <c r="AU125" s="2253"/>
      <c r="AV125" s="2253"/>
      <c r="AW125" s="2253"/>
      <c r="AX125" s="2253"/>
      <c r="AY125" s="2621"/>
      <c r="BF125" s="3209"/>
      <c r="BG125" s="3210"/>
      <c r="BH125" s="3210"/>
      <c r="BI125" s="3210"/>
      <c r="BJ125" s="3210"/>
      <c r="BK125" s="3210"/>
      <c r="BL125" s="3211"/>
      <c r="BN125" s="4">
        <v>1</v>
      </c>
    </row>
    <row r="126" spans="1:66" s="48" customFormat="1" ht="21" customHeight="1" x14ac:dyDescent="0.25">
      <c r="A126" s="1401" t="str">
        <f t="shared" si="40"/>
        <v>►</v>
      </c>
      <c r="B126" s="1402" t="str">
        <f t="shared" si="41"/>
        <v>►</v>
      </c>
      <c r="C126" s="1403" t="str">
        <f t="shared" si="47"/>
        <v>►</v>
      </c>
      <c r="D126" s="2475" t="str">
        <f t="shared" si="42"/>
        <v>►</v>
      </c>
      <c r="E126" s="1402" t="str">
        <f t="shared" si="48"/>
        <v>►</v>
      </c>
      <c r="F126" s="1402" t="str">
        <f t="shared" si="49"/>
        <v>►</v>
      </c>
      <c r="G126" s="1402" t="str">
        <f t="shared" si="50"/>
        <v>►</v>
      </c>
      <c r="H126" s="2606"/>
      <c r="R126" s="2607"/>
      <c r="S126" s="2441"/>
      <c r="T126" s="2443"/>
      <c r="U126" s="2442"/>
      <c r="V126" s="2577">
        <f t="shared" si="51"/>
        <v>0</v>
      </c>
      <c r="W126" s="2578" t="str">
        <f>IF(OR(V126=0, ISBLANK(P126)), "", TEXT(ROUND(V126/INDEX(AI21:AI83, MATCH(P126, AH21:AH83, 0)), 0),"# ##0") &amp; " " &amp; P126)</f>
        <v/>
      </c>
      <c r="X126" s="2579">
        <f t="shared" si="52"/>
        <v>0</v>
      </c>
      <c r="Y126" s="2580">
        <f t="shared" si="53"/>
        <v>0</v>
      </c>
      <c r="Z126" s="2580" t="str">
        <f t="shared" si="54"/>
        <v/>
      </c>
      <c r="AA126" s="2581"/>
      <c r="AB126" s="2582">
        <f t="shared" si="44"/>
        <v>0</v>
      </c>
      <c r="AC126" s="2583">
        <v>1</v>
      </c>
      <c r="AD126" s="2584">
        <f t="shared" si="55"/>
        <v>0</v>
      </c>
      <c r="AE126" s="2564"/>
      <c r="AF126" s="2573">
        <f t="shared" si="45"/>
        <v>0</v>
      </c>
      <c r="AG126" s="2574">
        <f>IF(AND(U126&lt;&gt;"", ISNUMBER(S126)), IFERROR(INDEX(AI21:AI91, MATCH(P126, AH21:AH91, 0)) * O126 * IF(ISBLANK(L126), 1, L126), 0), 0)</f>
        <v>0</v>
      </c>
      <c r="AL126" s="66">
        <f t="shared" si="43"/>
        <v>0</v>
      </c>
      <c r="AN126" s="76"/>
      <c r="AO126" s="76"/>
      <c r="AP126" s="76"/>
      <c r="AQ126" s="76"/>
      <c r="AS126" s="2257"/>
      <c r="AT126" s="2253"/>
      <c r="AU126" s="2253"/>
      <c r="AV126" s="2253"/>
      <c r="AW126" s="2253"/>
      <c r="AX126" s="2253"/>
      <c r="AY126" s="2621"/>
      <c r="BF126" s="3209"/>
      <c r="BG126" s="3210"/>
      <c r="BH126" s="3210"/>
      <c r="BI126" s="3210"/>
      <c r="BJ126" s="3210"/>
      <c r="BK126" s="3210"/>
      <c r="BL126" s="3211"/>
      <c r="BN126" s="4">
        <v>1</v>
      </c>
    </row>
    <row r="127" spans="1:66" s="48" customFormat="1" ht="21" customHeight="1" x14ac:dyDescent="0.25">
      <c r="A127" s="1401" t="str">
        <f t="shared" si="40"/>
        <v>►</v>
      </c>
      <c r="B127" s="1402" t="str">
        <f t="shared" si="41"/>
        <v>►</v>
      </c>
      <c r="C127" s="1403" t="str">
        <f t="shared" si="47"/>
        <v>►</v>
      </c>
      <c r="D127" s="2475" t="str">
        <f t="shared" si="42"/>
        <v>►</v>
      </c>
      <c r="E127" s="1402" t="str">
        <f t="shared" si="48"/>
        <v>►</v>
      </c>
      <c r="F127" s="1402" t="str">
        <f t="shared" si="49"/>
        <v>►</v>
      </c>
      <c r="G127" s="1402" t="str">
        <f t="shared" si="50"/>
        <v>►</v>
      </c>
      <c r="H127" s="2606"/>
      <c r="R127" s="2607"/>
      <c r="S127" s="2441"/>
      <c r="T127" s="2443"/>
      <c r="U127" s="2442"/>
      <c r="V127" s="2589">
        <f t="shared" si="51"/>
        <v>0</v>
      </c>
      <c r="W127" s="2590" t="str">
        <f>IF(OR(V127=0, ISBLANK(P127)), "", TEXT(ROUND(V127/INDEX(AI21:AI83, MATCH(P127, AH21:AH83, 0)), 0),"# ##0") &amp; " " &amp; P127)</f>
        <v/>
      </c>
      <c r="X127" s="2591">
        <f t="shared" si="52"/>
        <v>0</v>
      </c>
      <c r="Y127" s="2592">
        <f t="shared" si="53"/>
        <v>0</v>
      </c>
      <c r="Z127" s="2592" t="str">
        <f t="shared" si="54"/>
        <v/>
      </c>
      <c r="AA127" s="2581"/>
      <c r="AB127" s="2593">
        <f t="shared" si="44"/>
        <v>0</v>
      </c>
      <c r="AC127" s="2583">
        <v>1</v>
      </c>
      <c r="AD127" s="2594">
        <f t="shared" si="55"/>
        <v>0</v>
      </c>
      <c r="AE127" s="2564"/>
      <c r="AF127" s="2573">
        <f t="shared" si="45"/>
        <v>0</v>
      </c>
      <c r="AG127" s="2574">
        <f>IF(AND(U127&lt;&gt;"", ISNUMBER(S127)), IFERROR(INDEX(AI21:AI91, MATCH(P127, AH21:AH91, 0)) * O127 * IF(ISBLANK(L127), 1, L127), 0), 0)</f>
        <v>0</v>
      </c>
      <c r="AL127" s="66">
        <f t="shared" si="43"/>
        <v>0</v>
      </c>
      <c r="AN127" s="76"/>
      <c r="AO127" s="76"/>
      <c r="AP127" s="76"/>
      <c r="AQ127" s="76"/>
      <c r="AS127" s="2257"/>
      <c r="AT127" s="2253"/>
      <c r="AU127" s="2253"/>
      <c r="AV127" s="2253"/>
      <c r="AW127" s="2253"/>
      <c r="AX127" s="2253"/>
      <c r="AY127" s="2621"/>
      <c r="BF127" s="3209"/>
      <c r="BG127" s="494" t="s">
        <v>354</v>
      </c>
      <c r="BH127" s="494"/>
      <c r="BI127" s="494"/>
      <c r="BJ127" s="494"/>
      <c r="BK127" s="16"/>
      <c r="BL127" s="244"/>
      <c r="BN127" s="4">
        <v>1</v>
      </c>
    </row>
    <row r="128" spans="1:66" s="48" customFormat="1" ht="21" customHeight="1" x14ac:dyDescent="0.25">
      <c r="A128" s="1401" t="str">
        <f t="shared" si="40"/>
        <v>►</v>
      </c>
      <c r="B128" s="1402" t="str">
        <f t="shared" si="41"/>
        <v>►</v>
      </c>
      <c r="C128" s="1403" t="str">
        <f t="shared" si="47"/>
        <v>►</v>
      </c>
      <c r="D128" s="2475" t="str">
        <f t="shared" si="42"/>
        <v>►</v>
      </c>
      <c r="E128" s="1402" t="str">
        <f t="shared" si="48"/>
        <v>►</v>
      </c>
      <c r="F128" s="1402" t="str">
        <f t="shared" si="49"/>
        <v>►</v>
      </c>
      <c r="G128" s="1402" t="str">
        <f t="shared" si="50"/>
        <v>►</v>
      </c>
      <c r="H128" s="2606"/>
      <c r="R128" s="2607"/>
      <c r="S128" s="2441"/>
      <c r="T128" s="2443"/>
      <c r="U128" s="2442"/>
      <c r="V128" s="2577">
        <f t="shared" si="51"/>
        <v>0</v>
      </c>
      <c r="W128" s="2578" t="str">
        <f>IF(OR(V128=0, ISBLANK(P128)), "", TEXT(ROUND(V128/INDEX(AI21:AI83, MATCH(P128, AH21:AH83, 0)), 0),"# ##0") &amp; " " &amp; P128)</f>
        <v/>
      </c>
      <c r="X128" s="2579">
        <f t="shared" si="52"/>
        <v>0</v>
      </c>
      <c r="Y128" s="2580">
        <f t="shared" si="53"/>
        <v>0</v>
      </c>
      <c r="Z128" s="2580" t="str">
        <f t="shared" si="54"/>
        <v/>
      </c>
      <c r="AA128" s="2581"/>
      <c r="AB128" s="2582">
        <f t="shared" si="44"/>
        <v>0</v>
      </c>
      <c r="AC128" s="2583">
        <v>1</v>
      </c>
      <c r="AD128" s="2584">
        <f t="shared" si="55"/>
        <v>0</v>
      </c>
      <c r="AE128" s="2564"/>
      <c r="AF128" s="2573">
        <f t="shared" si="45"/>
        <v>0</v>
      </c>
      <c r="AG128" s="2574">
        <f>IF(AND(U128&lt;&gt;"", ISNUMBER(S128)), IFERROR(INDEX(AI21:AI91, MATCH(P128, AH21:AH91, 0)) * O128 * IF(ISBLANK(L128), 1, L128), 0), 0)</f>
        <v>0</v>
      </c>
      <c r="AL128" s="66">
        <f t="shared" si="43"/>
        <v>0</v>
      </c>
      <c r="AN128" s="76"/>
      <c r="AO128" s="76"/>
      <c r="AP128" s="76"/>
      <c r="AQ128" s="76"/>
      <c r="AS128" s="2257"/>
      <c r="AT128" s="2253"/>
      <c r="AU128" s="2253"/>
      <c r="AV128" s="2253"/>
      <c r="AW128" s="2253"/>
      <c r="AX128" s="2253"/>
      <c r="AY128" s="2621"/>
      <c r="BF128" s="3209"/>
      <c r="BG128" s="494" t="s">
        <v>356</v>
      </c>
      <c r="BH128" s="621"/>
      <c r="BI128" s="621"/>
      <c r="BJ128" s="621"/>
      <c r="BK128" s="16"/>
      <c r="BL128" s="244"/>
      <c r="BN128" s="4">
        <v>1</v>
      </c>
    </row>
    <row r="129" spans="1:66" s="48" customFormat="1" ht="21" customHeight="1" x14ac:dyDescent="0.25">
      <c r="A129" s="1401" t="str">
        <f t="shared" si="40"/>
        <v>►</v>
      </c>
      <c r="B129" s="1402" t="str">
        <f t="shared" si="41"/>
        <v>►</v>
      </c>
      <c r="C129" s="1403" t="str">
        <f t="shared" si="47"/>
        <v>►</v>
      </c>
      <c r="D129" s="2475" t="str">
        <f t="shared" si="42"/>
        <v>►</v>
      </c>
      <c r="E129" s="1402" t="str">
        <f t="shared" si="48"/>
        <v>►</v>
      </c>
      <c r="F129" s="1402" t="str">
        <f t="shared" si="49"/>
        <v>►</v>
      </c>
      <c r="G129" s="1402" t="str">
        <f t="shared" si="50"/>
        <v>►</v>
      </c>
      <c r="H129" s="2606"/>
      <c r="R129" s="2607"/>
      <c r="S129" s="2441"/>
      <c r="T129" s="2443"/>
      <c r="U129" s="2442"/>
      <c r="V129" s="2589">
        <f t="shared" si="51"/>
        <v>0</v>
      </c>
      <c r="W129" s="2590" t="str">
        <f>IF(OR(V129=0, ISBLANK(P129)), "", TEXT(ROUND(V129/INDEX(AI21:AI83, MATCH(P129, AH21:AH83, 0)), 0),"# ##0") &amp; " " &amp; P129)</f>
        <v/>
      </c>
      <c r="X129" s="2591">
        <f t="shared" si="52"/>
        <v>0</v>
      </c>
      <c r="Y129" s="2592">
        <f t="shared" si="53"/>
        <v>0</v>
      </c>
      <c r="Z129" s="2592" t="str">
        <f t="shared" si="54"/>
        <v/>
      </c>
      <c r="AA129" s="2581"/>
      <c r="AB129" s="2593">
        <f t="shared" si="44"/>
        <v>0</v>
      </c>
      <c r="AC129" s="2583">
        <v>1</v>
      </c>
      <c r="AD129" s="2594">
        <f t="shared" si="55"/>
        <v>0</v>
      </c>
      <c r="AE129" s="2564"/>
      <c r="AF129" s="2573">
        <f t="shared" si="45"/>
        <v>0</v>
      </c>
      <c r="AG129" s="2574">
        <f>IF(AND(U129&lt;&gt;"", ISNUMBER(S129)), IFERROR(INDEX(AI21:AI91, MATCH(P129, AH21:AH91, 0)) * O129 * IF(ISBLANK(L129), 1, L129), 0), 0)</f>
        <v>0</v>
      </c>
      <c r="AL129" s="66">
        <f t="shared" si="43"/>
        <v>0</v>
      </c>
      <c r="AN129" s="76"/>
      <c r="AO129" s="76"/>
      <c r="AP129" s="76"/>
      <c r="AQ129" s="76"/>
      <c r="AS129" s="2257"/>
      <c r="AT129" s="2253"/>
      <c r="AU129" s="2253"/>
      <c r="AV129" s="2253"/>
      <c r="AW129" s="2253"/>
      <c r="AX129" s="2253"/>
      <c r="AY129" s="2621"/>
      <c r="BF129" s="559"/>
      <c r="BG129" s="612"/>
      <c r="BH129" s="612"/>
      <c r="BI129" s="589"/>
      <c r="BJ129" s="589"/>
      <c r="BK129" s="248"/>
      <c r="BL129" s="244"/>
      <c r="BN129" s="4">
        <v>1</v>
      </c>
    </row>
    <row r="130" spans="1:66" s="48" customFormat="1" ht="21" customHeight="1" x14ac:dyDescent="0.25">
      <c r="A130" s="1401" t="str">
        <f t="shared" si="40"/>
        <v>►</v>
      </c>
      <c r="B130" s="1402" t="str">
        <f t="shared" si="41"/>
        <v>►</v>
      </c>
      <c r="C130" s="1403" t="str">
        <f t="shared" si="47"/>
        <v>►</v>
      </c>
      <c r="D130" s="2475" t="str">
        <f t="shared" si="42"/>
        <v>►</v>
      </c>
      <c r="E130" s="1402" t="str">
        <f t="shared" si="48"/>
        <v>►</v>
      </c>
      <c r="F130" s="1402" t="str">
        <f t="shared" si="49"/>
        <v>►</v>
      </c>
      <c r="G130" s="1402" t="str">
        <f t="shared" si="50"/>
        <v>►</v>
      </c>
      <c r="H130" s="2606"/>
      <c r="R130" s="2607"/>
      <c r="S130" s="2441"/>
      <c r="T130" s="2443"/>
      <c r="U130" s="2442"/>
      <c r="V130" s="2577">
        <f t="shared" si="51"/>
        <v>0</v>
      </c>
      <c r="W130" s="2578" t="str">
        <f>IF(OR(V130=0, ISBLANK(P130)), "", TEXT(ROUND(V130/INDEX(AI21:AI83, MATCH(P130, AH21:AH83, 0)), 0),"# ##0") &amp; " " &amp; P130)</f>
        <v/>
      </c>
      <c r="X130" s="2579">
        <f t="shared" si="52"/>
        <v>0</v>
      </c>
      <c r="Y130" s="2580">
        <f t="shared" si="53"/>
        <v>0</v>
      </c>
      <c r="Z130" s="2580" t="str">
        <f t="shared" si="54"/>
        <v/>
      </c>
      <c r="AA130" s="2581"/>
      <c r="AB130" s="2582">
        <f t="shared" si="44"/>
        <v>0</v>
      </c>
      <c r="AC130" s="2583">
        <v>1</v>
      </c>
      <c r="AD130" s="2584">
        <f t="shared" si="55"/>
        <v>0</v>
      </c>
      <c r="AE130" s="2564"/>
      <c r="AF130" s="2573">
        <f t="shared" si="45"/>
        <v>0</v>
      </c>
      <c r="AG130" s="2574">
        <f>IF(AND(U130&lt;&gt;"", ISNUMBER(S130)), IFERROR(INDEX(AI21:AI91, MATCH(P130, AH21:AH91, 0)) * O130 * IF(ISBLANK(L130), 1, L130), 0), 0)</f>
        <v>0</v>
      </c>
      <c r="AL130" s="66">
        <f t="shared" si="43"/>
        <v>0</v>
      </c>
      <c r="AN130" s="76"/>
      <c r="AO130" s="76"/>
      <c r="AP130" s="76"/>
      <c r="AQ130" s="76"/>
      <c r="AS130" s="2257"/>
      <c r="AT130" s="2253"/>
      <c r="AU130" s="2253"/>
      <c r="AV130" s="2253"/>
      <c r="AW130" s="2253"/>
      <c r="AX130" s="2253"/>
      <c r="AY130" s="2621"/>
      <c r="BF130" s="432"/>
      <c r="BG130" s="433"/>
      <c r="BH130" s="434"/>
      <c r="BI130" s="433"/>
      <c r="BJ130" s="433"/>
      <c r="BK130" s="433"/>
      <c r="BL130" s="435"/>
      <c r="BN130" s="4">
        <v>1</v>
      </c>
    </row>
    <row r="131" spans="1:66" s="48" customFormat="1" ht="21" customHeight="1" thickBot="1" x14ac:dyDescent="0.3">
      <c r="A131" s="1401" t="str">
        <f t="shared" si="40"/>
        <v>►</v>
      </c>
      <c r="B131" s="1402" t="str">
        <f t="shared" si="41"/>
        <v>►</v>
      </c>
      <c r="C131" s="1403" t="str">
        <f t="shared" si="47"/>
        <v>►</v>
      </c>
      <c r="D131" s="2475" t="str">
        <f t="shared" si="42"/>
        <v>►</v>
      </c>
      <c r="E131" s="1402" t="str">
        <f t="shared" si="48"/>
        <v>►</v>
      </c>
      <c r="F131" s="1402" t="str">
        <f t="shared" si="49"/>
        <v>►</v>
      </c>
      <c r="G131" s="1402" t="str">
        <f t="shared" si="50"/>
        <v>►</v>
      </c>
      <c r="H131" s="2606"/>
      <c r="R131" s="2607"/>
      <c r="S131" s="2441"/>
      <c r="T131" s="2443"/>
      <c r="U131" s="2442"/>
      <c r="V131" s="2589">
        <f t="shared" si="51"/>
        <v>0</v>
      </c>
      <c r="W131" s="2590" t="str">
        <f>IF(OR(V131=0, ISBLANK(P131)), "", TEXT(ROUND(V131/INDEX(AI21:AI83, MATCH(P131, AH21:AH83, 0)), 0),"# ##0") &amp; " " &amp; P131)</f>
        <v/>
      </c>
      <c r="X131" s="2591">
        <f t="shared" si="52"/>
        <v>0</v>
      </c>
      <c r="Y131" s="2592">
        <f t="shared" si="53"/>
        <v>0</v>
      </c>
      <c r="Z131" s="2592" t="str">
        <f t="shared" si="54"/>
        <v/>
      </c>
      <c r="AA131" s="2581"/>
      <c r="AB131" s="2593">
        <f t="shared" si="44"/>
        <v>0</v>
      </c>
      <c r="AC131" s="2583">
        <v>1</v>
      </c>
      <c r="AD131" s="2594">
        <f t="shared" si="55"/>
        <v>0</v>
      </c>
      <c r="AE131" s="2564"/>
      <c r="AF131" s="2573">
        <f t="shared" si="45"/>
        <v>0</v>
      </c>
      <c r="AG131" s="2574">
        <f>IF(AND(U131&lt;&gt;"", ISNUMBER(S131)), IFERROR(INDEX(AI21:AI91, MATCH(P131, AH21:AH91, 0)) * O131 * IF(ISBLANK(L131), 1, L131), 0), 0)</f>
        <v>0</v>
      </c>
      <c r="AL131" s="66">
        <f t="shared" si="43"/>
        <v>0</v>
      </c>
      <c r="AN131" s="76"/>
      <c r="AO131" s="76"/>
      <c r="AP131" s="76"/>
      <c r="AQ131" s="76"/>
      <c r="AS131" s="2257"/>
      <c r="AT131" s="2253"/>
      <c r="AU131" s="2253"/>
      <c r="AV131" s="2253"/>
      <c r="AW131" s="2253"/>
      <c r="AX131" s="2253"/>
      <c r="AY131" s="2621"/>
      <c r="BF131" s="559"/>
      <c r="BG131" s="612"/>
      <c r="BH131" s="612"/>
      <c r="BI131" s="589"/>
      <c r="BJ131" s="589"/>
      <c r="BK131" s="248"/>
      <c r="BL131" s="244"/>
      <c r="BN131" s="4">
        <v>1</v>
      </c>
    </row>
    <row r="132" spans="1:66" s="48" customFormat="1" ht="21" customHeight="1" thickTop="1" x14ac:dyDescent="0.25">
      <c r="A132" s="1401" t="str">
        <f t="shared" si="40"/>
        <v>►</v>
      </c>
      <c r="B132" s="1402" t="str">
        <f t="shared" si="41"/>
        <v>►</v>
      </c>
      <c r="C132" s="1403" t="str">
        <f t="shared" si="47"/>
        <v>►</v>
      </c>
      <c r="D132" s="2475" t="str">
        <f t="shared" si="42"/>
        <v>►</v>
      </c>
      <c r="E132" s="1402" t="str">
        <f t="shared" si="48"/>
        <v>►</v>
      </c>
      <c r="F132" s="1402" t="str">
        <f t="shared" si="49"/>
        <v>►</v>
      </c>
      <c r="G132" s="1402" t="str">
        <f t="shared" si="50"/>
        <v>►</v>
      </c>
      <c r="H132" s="2606"/>
      <c r="R132" s="2607"/>
      <c r="S132" s="2441"/>
      <c r="T132" s="2443"/>
      <c r="U132" s="2442"/>
      <c r="V132" s="2577">
        <f t="shared" si="51"/>
        <v>0</v>
      </c>
      <c r="W132" s="2578" t="str">
        <f>IF(OR(V132=0, ISBLANK(P132)), "", TEXT(ROUND(V132/INDEX(AI21:AI83, MATCH(P132, AH21:AH83, 0)), 0),"# ##0") &amp; " " &amp; P132)</f>
        <v/>
      </c>
      <c r="X132" s="2579">
        <f t="shared" si="52"/>
        <v>0</v>
      </c>
      <c r="Y132" s="2580">
        <f t="shared" si="53"/>
        <v>0</v>
      </c>
      <c r="Z132" s="2580" t="str">
        <f t="shared" si="54"/>
        <v/>
      </c>
      <c r="AA132" s="2581"/>
      <c r="AB132" s="2582">
        <f t="shared" si="44"/>
        <v>0</v>
      </c>
      <c r="AC132" s="2583">
        <v>1</v>
      </c>
      <c r="AD132" s="2584">
        <f t="shared" si="55"/>
        <v>0</v>
      </c>
      <c r="AE132" s="2564"/>
      <c r="AF132" s="2573">
        <f t="shared" si="45"/>
        <v>0</v>
      </c>
      <c r="AG132" s="2574">
        <f>IF(AND(U132&lt;&gt;"", ISNUMBER(S132)), IFERROR(INDEX(AI21:AI91, MATCH(P132, AH21:AH91, 0)) * O132 * IF(ISBLANK(L132), 1, L132), 0), 0)</f>
        <v>0</v>
      </c>
      <c r="AL132" s="66">
        <f t="shared" si="43"/>
        <v>0</v>
      </c>
      <c r="AN132" s="76"/>
      <c r="AO132" s="76"/>
      <c r="AP132" s="76"/>
      <c r="AQ132" s="76"/>
      <c r="AS132" s="2257"/>
      <c r="AT132" s="2253"/>
      <c r="AU132" s="2253"/>
      <c r="AV132" s="2253"/>
      <c r="AW132" s="2253"/>
      <c r="AX132" s="2253"/>
      <c r="AY132" s="2621"/>
      <c r="BF132" s="3199" t="s">
        <v>359</v>
      </c>
      <c r="BG132" s="3200" t="s">
        <v>360</v>
      </c>
      <c r="BH132" s="395" t="s">
        <v>201</v>
      </c>
      <c r="BI132" s="118"/>
      <c r="BJ132" s="118"/>
      <c r="BK132" s="118"/>
      <c r="BL132" s="244"/>
      <c r="BN132" s="4">
        <v>1</v>
      </c>
    </row>
    <row r="133" spans="1:66" s="48" customFormat="1" ht="21" customHeight="1" x14ac:dyDescent="0.25">
      <c r="A133" s="1401" t="str">
        <f t="shared" si="40"/>
        <v>►</v>
      </c>
      <c r="B133" s="1402" t="str">
        <f t="shared" si="41"/>
        <v>►</v>
      </c>
      <c r="C133" s="1403" t="str">
        <f t="shared" si="47"/>
        <v>►</v>
      </c>
      <c r="D133" s="2475" t="str">
        <f t="shared" si="42"/>
        <v>►</v>
      </c>
      <c r="E133" s="1402" t="str">
        <f t="shared" si="48"/>
        <v>►</v>
      </c>
      <c r="F133" s="1402" t="str">
        <f t="shared" si="49"/>
        <v>►</v>
      </c>
      <c r="G133" s="1402" t="str">
        <f t="shared" si="50"/>
        <v>►</v>
      </c>
      <c r="H133" s="2606"/>
      <c r="R133" s="2607"/>
      <c r="S133" s="2441"/>
      <c r="T133" s="2443"/>
      <c r="U133" s="2442"/>
      <c r="V133" s="2589">
        <f t="shared" si="51"/>
        <v>0</v>
      </c>
      <c r="W133" s="2590" t="str">
        <f>IF(OR(V133=0, ISBLANK(P133)), "", TEXT(ROUND(V133/INDEX(AI21:AI83, MATCH(P133, AH21:AH83, 0)), 0),"# ##0") &amp; " " &amp; P133)</f>
        <v/>
      </c>
      <c r="X133" s="2591">
        <f t="shared" si="52"/>
        <v>0</v>
      </c>
      <c r="Y133" s="2592">
        <f t="shared" si="53"/>
        <v>0</v>
      </c>
      <c r="Z133" s="2592" t="str">
        <f t="shared" si="54"/>
        <v/>
      </c>
      <c r="AA133" s="2581"/>
      <c r="AB133" s="2593">
        <f t="shared" si="44"/>
        <v>0</v>
      </c>
      <c r="AC133" s="2583">
        <v>1</v>
      </c>
      <c r="AD133" s="2594">
        <f t="shared" si="55"/>
        <v>0</v>
      </c>
      <c r="AE133" s="2564"/>
      <c r="AF133" s="2573">
        <f t="shared" si="45"/>
        <v>0</v>
      </c>
      <c r="AG133" s="2574">
        <f>IF(AND(U133&lt;&gt;"", ISNUMBER(S133)), IFERROR(INDEX(AI21:AI91, MATCH(P133, AH21:AH91, 0)) * O133 * IF(ISBLANK(L133), 1, L133), 0), 0)</f>
        <v>0</v>
      </c>
      <c r="AL133" s="66">
        <f t="shared" si="43"/>
        <v>0</v>
      </c>
      <c r="AN133" s="76"/>
      <c r="AO133" s="76"/>
      <c r="AP133" s="76"/>
      <c r="AQ133" s="76"/>
      <c r="AS133" s="2257"/>
      <c r="AT133" s="2253"/>
      <c r="AU133" s="2253"/>
      <c r="AV133" s="2253"/>
      <c r="AW133" s="2253"/>
      <c r="AX133" s="2253"/>
      <c r="AY133" s="2621"/>
      <c r="BF133" s="3199"/>
      <c r="BG133" s="3201"/>
      <c r="BH133" s="395" t="s">
        <v>205</v>
      </c>
      <c r="BI133" s="118"/>
      <c r="BJ133" s="118"/>
      <c r="BK133" s="118"/>
      <c r="BL133" s="244"/>
      <c r="BN133" s="4">
        <v>1</v>
      </c>
    </row>
    <row r="134" spans="1:66" s="48" customFormat="1" ht="21" customHeight="1" x14ac:dyDescent="0.25">
      <c r="A134" s="1401" t="str">
        <f t="shared" si="40"/>
        <v>►</v>
      </c>
      <c r="B134" s="1402" t="str">
        <f t="shared" si="41"/>
        <v>►</v>
      </c>
      <c r="C134" s="1403" t="str">
        <f t="shared" si="47"/>
        <v>►</v>
      </c>
      <c r="D134" s="2475" t="str">
        <f t="shared" si="42"/>
        <v>►</v>
      </c>
      <c r="E134" s="1402" t="str">
        <f t="shared" si="48"/>
        <v>►</v>
      </c>
      <c r="F134" s="1402" t="str">
        <f t="shared" si="49"/>
        <v>►</v>
      </c>
      <c r="G134" s="1402" t="str">
        <f t="shared" si="50"/>
        <v>►</v>
      </c>
      <c r="H134" s="2606"/>
      <c r="R134" s="2607"/>
      <c r="S134" s="2441"/>
      <c r="T134" s="2443"/>
      <c r="U134" s="2442"/>
      <c r="V134" s="2577">
        <f t="shared" si="51"/>
        <v>0</v>
      </c>
      <c r="W134" s="2578" t="str">
        <f>IF(OR(V134=0, ISBLANK(P134)), "", TEXT(ROUND(V134/INDEX(AI21:AI83, MATCH(P134, AH21:AH83, 0)), 0),"# ##0") &amp; " " &amp; P134)</f>
        <v/>
      </c>
      <c r="X134" s="2579">
        <f t="shared" si="52"/>
        <v>0</v>
      </c>
      <c r="Y134" s="2580">
        <f t="shared" si="53"/>
        <v>0</v>
      </c>
      <c r="Z134" s="2580" t="str">
        <f t="shared" si="54"/>
        <v/>
      </c>
      <c r="AA134" s="2581"/>
      <c r="AB134" s="2582">
        <f t="shared" si="44"/>
        <v>0</v>
      </c>
      <c r="AC134" s="2583">
        <v>1</v>
      </c>
      <c r="AD134" s="2584">
        <f t="shared" si="55"/>
        <v>0</v>
      </c>
      <c r="AE134" s="2564"/>
      <c r="AF134" s="2573">
        <f t="shared" si="45"/>
        <v>0</v>
      </c>
      <c r="AG134" s="2574">
        <f>IF(AND(U134&lt;&gt;"", ISNUMBER(S134)), IFERROR(INDEX(AI21:AI91, MATCH(P134, AH21:AH91, 0)) * O134 * IF(ISBLANK(L134), 1, L134), 0), 0)</f>
        <v>0</v>
      </c>
      <c r="AL134" s="66">
        <f t="shared" si="43"/>
        <v>0</v>
      </c>
      <c r="AN134" s="76"/>
      <c r="AO134" s="76"/>
      <c r="AP134" s="76"/>
      <c r="AQ134" s="76"/>
      <c r="AS134" s="2257"/>
      <c r="AT134" s="2253"/>
      <c r="AU134" s="2253"/>
      <c r="AV134" s="2253"/>
      <c r="AW134" s="2253"/>
      <c r="AX134" s="2253"/>
      <c r="AY134" s="2621"/>
      <c r="BF134" s="3199"/>
      <c r="BG134" s="625">
        <v>1</v>
      </c>
      <c r="BH134" s="248"/>
      <c r="BI134" s="118"/>
      <c r="BJ134" s="118"/>
      <c r="BK134" s="118"/>
      <c r="BL134" s="244"/>
      <c r="BN134" s="4">
        <v>1</v>
      </c>
    </row>
    <row r="135" spans="1:66" s="48" customFormat="1" ht="21" customHeight="1" x14ac:dyDescent="0.25">
      <c r="A135" s="1401" t="str">
        <f t="shared" si="40"/>
        <v>►</v>
      </c>
      <c r="B135" s="1402" t="str">
        <f t="shared" si="41"/>
        <v>►</v>
      </c>
      <c r="C135" s="1403" t="str">
        <f t="shared" si="47"/>
        <v>►</v>
      </c>
      <c r="D135" s="2475" t="str">
        <f t="shared" si="42"/>
        <v>►</v>
      </c>
      <c r="E135" s="1402" t="str">
        <f t="shared" si="48"/>
        <v>►</v>
      </c>
      <c r="F135" s="1402" t="str">
        <f t="shared" si="49"/>
        <v>►</v>
      </c>
      <c r="G135" s="1402" t="str">
        <f t="shared" si="50"/>
        <v>►</v>
      </c>
      <c r="H135" s="2606"/>
      <c r="R135" s="2607"/>
      <c r="S135" s="2441"/>
      <c r="T135" s="2443"/>
      <c r="U135" s="2442"/>
      <c r="V135" s="2589">
        <f t="shared" si="51"/>
        <v>0</v>
      </c>
      <c r="W135" s="2590" t="str">
        <f>IF(OR(V135=0, ISBLANK(P135)), "", TEXT(ROUND(V135/INDEX(AI21:AI83, MATCH(P135, AH21:AH83, 0)), 0),"# ##0") &amp; " " &amp; P135)</f>
        <v/>
      </c>
      <c r="X135" s="2591">
        <f t="shared" si="52"/>
        <v>0</v>
      </c>
      <c r="Y135" s="2592">
        <f t="shared" si="53"/>
        <v>0</v>
      </c>
      <c r="Z135" s="2592" t="str">
        <f t="shared" si="54"/>
        <v/>
      </c>
      <c r="AA135" s="2581"/>
      <c r="AB135" s="2593">
        <f t="shared" si="44"/>
        <v>0</v>
      </c>
      <c r="AC135" s="2583">
        <v>1</v>
      </c>
      <c r="AD135" s="2594">
        <f t="shared" si="55"/>
        <v>0</v>
      </c>
      <c r="AE135" s="2564"/>
      <c r="AF135" s="2573">
        <f t="shared" si="45"/>
        <v>0</v>
      </c>
      <c r="AG135" s="2574">
        <f>IF(AND(U135&lt;&gt;"", ISNUMBER(S135)), IFERROR(INDEX(AI21:AI91, MATCH(P135, AH21:AH91, 0)) * O135 * IF(ISBLANK(L135), 1, L135), 0), 0)</f>
        <v>0</v>
      </c>
      <c r="AL135" s="66">
        <f t="shared" si="43"/>
        <v>0</v>
      </c>
      <c r="AN135" s="76"/>
      <c r="AO135" s="76"/>
      <c r="AP135" s="76"/>
      <c r="AQ135" s="76"/>
      <c r="AS135" s="2257"/>
      <c r="AT135" s="2253"/>
      <c r="AU135" s="2253"/>
      <c r="AV135" s="2253"/>
      <c r="AW135" s="2253"/>
      <c r="AX135" s="2253"/>
      <c r="AY135" s="2621"/>
      <c r="BF135" s="3199"/>
      <c r="BG135" s="179">
        <v>2</v>
      </c>
      <c r="BH135" s="16"/>
      <c r="BI135" s="118"/>
      <c r="BJ135" s="118"/>
      <c r="BK135" s="118"/>
      <c r="BL135" s="244"/>
      <c r="BN135" s="4">
        <v>1</v>
      </c>
    </row>
    <row r="136" spans="1:66" s="48" customFormat="1" ht="21" customHeight="1" x14ac:dyDescent="0.25">
      <c r="A136" s="1401" t="str">
        <f t="shared" si="40"/>
        <v>►</v>
      </c>
      <c r="B136" s="1402" t="str">
        <f t="shared" si="41"/>
        <v>►</v>
      </c>
      <c r="C136" s="1403" t="str">
        <f t="shared" si="47"/>
        <v>►</v>
      </c>
      <c r="D136" s="2475" t="str">
        <f t="shared" si="42"/>
        <v>►</v>
      </c>
      <c r="E136" s="1402" t="str">
        <f t="shared" si="48"/>
        <v>►</v>
      </c>
      <c r="F136" s="1402" t="str">
        <f t="shared" si="49"/>
        <v>►</v>
      </c>
      <c r="G136" s="1402" t="str">
        <f t="shared" si="50"/>
        <v>►</v>
      </c>
      <c r="H136" s="2606"/>
      <c r="R136" s="2607"/>
      <c r="S136" s="2441"/>
      <c r="T136" s="2443"/>
      <c r="U136" s="2442"/>
      <c r="V136" s="2577">
        <f t="shared" si="51"/>
        <v>0</v>
      </c>
      <c r="W136" s="2578" t="str">
        <f>IF(OR(V136=0, ISBLANK(P136)), "", TEXT(ROUND(V136/INDEX(AI21:AI83, MATCH(P136, AH21:AH83, 0)), 0),"# ##0") &amp; " " &amp; P136)</f>
        <v/>
      </c>
      <c r="X136" s="2579">
        <f t="shared" si="52"/>
        <v>0</v>
      </c>
      <c r="Y136" s="2580">
        <f t="shared" si="53"/>
        <v>0</v>
      </c>
      <c r="Z136" s="2580" t="str">
        <f t="shared" si="54"/>
        <v/>
      </c>
      <c r="AA136" s="2581"/>
      <c r="AB136" s="2582">
        <f t="shared" si="44"/>
        <v>0</v>
      </c>
      <c r="AC136" s="2583">
        <v>1</v>
      </c>
      <c r="AD136" s="2584">
        <f t="shared" si="55"/>
        <v>0</v>
      </c>
      <c r="AE136" s="2564"/>
      <c r="AF136" s="2573">
        <f t="shared" si="45"/>
        <v>0</v>
      </c>
      <c r="AG136" s="2574">
        <f>IF(AND(U136&lt;&gt;"", ISNUMBER(S136)), IFERROR(INDEX(AI21:AI91, MATCH(P136, AH21:AH91, 0)) * O136 * IF(ISBLANK(L136), 1, L136), 0), 0)</f>
        <v>0</v>
      </c>
      <c r="AL136" s="66">
        <f t="shared" si="43"/>
        <v>0</v>
      </c>
      <c r="AN136" s="76"/>
      <c r="AO136" s="76"/>
      <c r="AP136" s="76"/>
      <c r="AQ136" s="76"/>
      <c r="AS136" s="2257"/>
      <c r="AT136" s="2253"/>
      <c r="AU136" s="2253"/>
      <c r="AV136" s="2253"/>
      <c r="AW136" s="2253"/>
      <c r="AX136" s="2253"/>
      <c r="AY136" s="2621"/>
      <c r="BF136" s="3199"/>
      <c r="BG136" s="626" t="s">
        <v>361</v>
      </c>
      <c r="BH136" s="411"/>
      <c r="BI136" s="118"/>
      <c r="BJ136" s="118"/>
      <c r="BK136" s="118"/>
      <c r="BL136" s="244"/>
      <c r="BN136" s="4">
        <v>1</v>
      </c>
    </row>
    <row r="137" spans="1:66" s="48" customFormat="1" ht="21" customHeight="1" x14ac:dyDescent="0.25">
      <c r="A137" s="1401" t="str">
        <f t="shared" si="40"/>
        <v>►</v>
      </c>
      <c r="B137" s="1402" t="str">
        <f t="shared" si="41"/>
        <v>►</v>
      </c>
      <c r="C137" s="1403" t="str">
        <f t="shared" si="47"/>
        <v>►</v>
      </c>
      <c r="D137" s="2475" t="str">
        <f t="shared" si="42"/>
        <v>►</v>
      </c>
      <c r="E137" s="1402" t="str">
        <f t="shared" si="48"/>
        <v>►</v>
      </c>
      <c r="F137" s="1402" t="str">
        <f t="shared" si="49"/>
        <v>►</v>
      </c>
      <c r="G137" s="1402" t="str">
        <f t="shared" si="50"/>
        <v>►</v>
      </c>
      <c r="H137" s="2606"/>
      <c r="R137" s="2607"/>
      <c r="S137" s="2441"/>
      <c r="T137" s="2443"/>
      <c r="U137" s="2442"/>
      <c r="V137" s="2589">
        <f t="shared" si="51"/>
        <v>0</v>
      </c>
      <c r="W137" s="2590" t="str">
        <f>IF(OR(V137=0, ISBLANK(P137)), "", TEXT(ROUND(V137/INDEX(AI21:AI83, MATCH(P137, AH21:AH83, 0)), 0),"# ##0") &amp; " " &amp; P137)</f>
        <v/>
      </c>
      <c r="X137" s="2591">
        <f t="shared" si="52"/>
        <v>0</v>
      </c>
      <c r="Y137" s="2592">
        <f t="shared" si="53"/>
        <v>0</v>
      </c>
      <c r="Z137" s="2592" t="str">
        <f t="shared" si="54"/>
        <v/>
      </c>
      <c r="AA137" s="2581"/>
      <c r="AB137" s="2593">
        <f t="shared" si="44"/>
        <v>0</v>
      </c>
      <c r="AC137" s="2583">
        <v>1</v>
      </c>
      <c r="AD137" s="2594">
        <f t="shared" si="55"/>
        <v>0</v>
      </c>
      <c r="AE137" s="2564"/>
      <c r="AF137" s="2573">
        <f t="shared" si="45"/>
        <v>0</v>
      </c>
      <c r="AG137" s="2574">
        <f>IF(AND(U137&lt;&gt;"", ISNUMBER(S137)), IFERROR(INDEX(AI21:AI91, MATCH(P137, AH21:AH91, 0)) * O137 * IF(ISBLANK(L137), 1, L137), 0), 0)</f>
        <v>0</v>
      </c>
      <c r="AL137" s="66">
        <f t="shared" si="43"/>
        <v>0</v>
      </c>
      <c r="AN137" s="76"/>
      <c r="AO137" s="76"/>
      <c r="AP137" s="76"/>
      <c r="AQ137" s="76"/>
      <c r="AS137" s="2257"/>
      <c r="AT137" s="2253"/>
      <c r="AU137" s="2253"/>
      <c r="AV137" s="2253"/>
      <c r="AW137" s="2253"/>
      <c r="AX137" s="2253"/>
      <c r="AY137" s="2621"/>
      <c r="BF137" s="3199"/>
      <c r="BG137" s="627" t="s">
        <v>362</v>
      </c>
      <c r="BH137" s="415"/>
      <c r="BI137" s="118"/>
      <c r="BJ137" s="118"/>
      <c r="BK137" s="118"/>
      <c r="BL137" s="244"/>
      <c r="BN137" s="4">
        <v>1</v>
      </c>
    </row>
    <row r="138" spans="1:66" s="48" customFormat="1" ht="21" customHeight="1" x14ac:dyDescent="0.25">
      <c r="A138" s="1401" t="str">
        <f t="shared" si="40"/>
        <v>►</v>
      </c>
      <c r="B138" s="1402" t="str">
        <f t="shared" si="41"/>
        <v>►</v>
      </c>
      <c r="C138" s="1403" t="str">
        <f t="shared" si="47"/>
        <v>►</v>
      </c>
      <c r="D138" s="2475" t="str">
        <f t="shared" si="42"/>
        <v>►</v>
      </c>
      <c r="E138" s="1402" t="str">
        <f t="shared" si="48"/>
        <v>►</v>
      </c>
      <c r="F138" s="1402" t="str">
        <f t="shared" si="49"/>
        <v>►</v>
      </c>
      <c r="G138" s="1402" t="str">
        <f t="shared" si="50"/>
        <v>►</v>
      </c>
      <c r="H138" s="2606"/>
      <c r="R138" s="2607"/>
      <c r="S138" s="2441"/>
      <c r="T138" s="2443"/>
      <c r="U138" s="2442"/>
      <c r="V138" s="2577">
        <f t="shared" si="51"/>
        <v>0</v>
      </c>
      <c r="W138" s="2578" t="str">
        <f>IF(OR(V138=0, ISBLANK(P138)), "", TEXT(ROUND(V138/INDEX(AI21:AI83, MATCH(P138, AH21:AH83, 0)), 0),"# ##0") &amp; " " &amp; P138)</f>
        <v/>
      </c>
      <c r="X138" s="2579">
        <f t="shared" si="52"/>
        <v>0</v>
      </c>
      <c r="Y138" s="2580">
        <f t="shared" si="53"/>
        <v>0</v>
      </c>
      <c r="Z138" s="2580" t="str">
        <f t="shared" si="54"/>
        <v/>
      </c>
      <c r="AA138" s="2581"/>
      <c r="AB138" s="2582">
        <f t="shared" si="44"/>
        <v>0</v>
      </c>
      <c r="AC138" s="2583">
        <v>1</v>
      </c>
      <c r="AD138" s="2584">
        <f t="shared" si="55"/>
        <v>0</v>
      </c>
      <c r="AE138" s="2564"/>
      <c r="AF138" s="2573">
        <f t="shared" si="45"/>
        <v>0</v>
      </c>
      <c r="AG138" s="2574">
        <f>IF(AND(U138&lt;&gt;"", ISNUMBER(S138)), IFERROR(INDEX(AI21:AI91, MATCH(P138, AH21:AH91, 0)) * O138 * IF(ISBLANK(L138), 1, L138), 0), 0)</f>
        <v>0</v>
      </c>
      <c r="AL138" s="66">
        <f t="shared" si="43"/>
        <v>0</v>
      </c>
      <c r="AN138" s="76"/>
      <c r="AO138" s="76"/>
      <c r="AP138" s="76"/>
      <c r="AQ138" s="76"/>
      <c r="AS138" s="2257"/>
      <c r="AT138" s="2253"/>
      <c r="AU138" s="2253"/>
      <c r="AV138" s="2253"/>
      <c r="AW138" s="2253"/>
      <c r="AX138" s="2253"/>
      <c r="AY138" s="2621"/>
      <c r="BF138" s="3199"/>
      <c r="BG138" s="627" t="s">
        <v>363</v>
      </c>
      <c r="BH138" s="415"/>
      <c r="BI138" s="118"/>
      <c r="BJ138" s="118"/>
      <c r="BK138" s="118"/>
      <c r="BL138" s="244"/>
      <c r="BN138" s="4">
        <v>1</v>
      </c>
    </row>
    <row r="139" spans="1:66" s="48" customFormat="1" ht="21" customHeight="1" x14ac:dyDescent="0.25">
      <c r="A139" s="1401" t="str">
        <f t="shared" si="40"/>
        <v>►</v>
      </c>
      <c r="B139" s="1402" t="str">
        <f t="shared" si="41"/>
        <v>►</v>
      </c>
      <c r="C139" s="1403" t="str">
        <f t="shared" si="47"/>
        <v>►</v>
      </c>
      <c r="D139" s="2475" t="str">
        <f t="shared" si="42"/>
        <v>►</v>
      </c>
      <c r="E139" s="1402" t="str">
        <f t="shared" si="48"/>
        <v>►</v>
      </c>
      <c r="F139" s="1402" t="str">
        <f t="shared" si="49"/>
        <v>►</v>
      </c>
      <c r="G139" s="1402" t="str">
        <f t="shared" si="50"/>
        <v>►</v>
      </c>
      <c r="H139" s="2606"/>
      <c r="R139" s="2607"/>
      <c r="S139" s="2441"/>
      <c r="T139" s="2443"/>
      <c r="U139" s="2442"/>
      <c r="V139" s="2589">
        <f t="shared" si="51"/>
        <v>0</v>
      </c>
      <c r="W139" s="2590" t="str">
        <f>IF(OR(V139=0, ISBLANK(P139)), "", TEXT(ROUND(V139/INDEX(AI21:AI83, MATCH(P139, AH21:AH83, 0)), 0),"# ##0") &amp; " " &amp; P139)</f>
        <v/>
      </c>
      <c r="X139" s="2591">
        <f t="shared" si="52"/>
        <v>0</v>
      </c>
      <c r="Y139" s="2592">
        <f t="shared" si="53"/>
        <v>0</v>
      </c>
      <c r="Z139" s="2592" t="str">
        <f t="shared" si="54"/>
        <v/>
      </c>
      <c r="AA139" s="2581"/>
      <c r="AB139" s="2593">
        <f t="shared" si="44"/>
        <v>0</v>
      </c>
      <c r="AC139" s="2583">
        <v>1</v>
      </c>
      <c r="AD139" s="2594">
        <f t="shared" si="55"/>
        <v>0</v>
      </c>
      <c r="AE139" s="2564"/>
      <c r="AF139" s="2573">
        <f t="shared" si="45"/>
        <v>0</v>
      </c>
      <c r="AG139" s="2574">
        <f>IF(AND(U139&lt;&gt;"", ISNUMBER(S139)), IFERROR(INDEX(AI21:AI91, MATCH(P139, AH21:AH91, 0)) * O139 * IF(ISBLANK(L139), 1, L139), 0), 0)</f>
        <v>0</v>
      </c>
      <c r="AL139" s="66">
        <f t="shared" si="43"/>
        <v>0</v>
      </c>
      <c r="AN139" s="76"/>
      <c r="AO139" s="76"/>
      <c r="AP139" s="76"/>
      <c r="AQ139" s="76"/>
      <c r="AS139" s="2257"/>
      <c r="AT139" s="2253"/>
      <c r="AU139" s="2253"/>
      <c r="AV139" s="2253"/>
      <c r="AW139" s="2253"/>
      <c r="AX139" s="2253"/>
      <c r="AY139" s="2621"/>
      <c r="BF139" s="3199"/>
      <c r="BG139" t="s">
        <v>364</v>
      </c>
      <c r="BH139" s="415"/>
      <c r="BI139" s="118"/>
      <c r="BJ139" s="118"/>
      <c r="BK139" s="118"/>
      <c r="BL139" s="244"/>
      <c r="BN139" s="4">
        <v>1</v>
      </c>
    </row>
    <row r="140" spans="1:66" s="48" customFormat="1" ht="21" customHeight="1" x14ac:dyDescent="0.25">
      <c r="A140" s="1401" t="str">
        <f t="shared" si="40"/>
        <v>►</v>
      </c>
      <c r="B140" s="1402" t="str">
        <f t="shared" si="41"/>
        <v>►</v>
      </c>
      <c r="C140" s="1403" t="str">
        <f t="shared" si="47"/>
        <v>►</v>
      </c>
      <c r="D140" s="2475" t="str">
        <f t="shared" si="42"/>
        <v>►</v>
      </c>
      <c r="E140" s="1402" t="str">
        <f t="shared" si="48"/>
        <v>►</v>
      </c>
      <c r="F140" s="1402" t="str">
        <f t="shared" si="49"/>
        <v>►</v>
      </c>
      <c r="G140" s="1402" t="str">
        <f t="shared" si="50"/>
        <v>►</v>
      </c>
      <c r="H140" s="2606"/>
      <c r="R140" s="2607"/>
      <c r="S140" s="2441"/>
      <c r="T140" s="2443"/>
      <c r="U140" s="2442"/>
      <c r="V140" s="2577">
        <f t="shared" si="51"/>
        <v>0</v>
      </c>
      <c r="W140" s="2578" t="str">
        <f>IF(OR(V140=0, ISBLANK(P140)), "", TEXT(ROUND(V140/INDEX(AI21:AI83, MATCH(P140, AH21:AH83, 0)), 0),"# ##0") &amp; " " &amp; P140)</f>
        <v/>
      </c>
      <c r="X140" s="2579">
        <f t="shared" si="52"/>
        <v>0</v>
      </c>
      <c r="Y140" s="2580">
        <f t="shared" si="53"/>
        <v>0</v>
      </c>
      <c r="Z140" s="2580" t="str">
        <f t="shared" si="54"/>
        <v/>
      </c>
      <c r="AA140" s="2581"/>
      <c r="AB140" s="2582">
        <f t="shared" si="44"/>
        <v>0</v>
      </c>
      <c r="AC140" s="2583">
        <v>1</v>
      </c>
      <c r="AD140" s="2584">
        <f t="shared" si="55"/>
        <v>0</v>
      </c>
      <c r="AE140" s="2564"/>
      <c r="AF140" s="2573">
        <f t="shared" si="45"/>
        <v>0</v>
      </c>
      <c r="AG140" s="2574">
        <f>IF(AND(U140&lt;&gt;"", ISNUMBER(S140)), IFERROR(INDEX(AI21:AI91, MATCH(P140, AH21:AH91, 0)) * O140 * IF(ISBLANK(L140), 1, L140), 0), 0)</f>
        <v>0</v>
      </c>
      <c r="AL140" s="66">
        <f t="shared" si="43"/>
        <v>0</v>
      </c>
      <c r="AN140" s="76"/>
      <c r="AO140" s="76"/>
      <c r="AP140" s="76"/>
      <c r="AQ140" s="76"/>
      <c r="AS140" s="2257"/>
      <c r="AT140" s="2253"/>
      <c r="AU140" s="2253"/>
      <c r="AV140" s="2253"/>
      <c r="AW140" s="2253"/>
      <c r="AX140" s="2253"/>
      <c r="AY140" s="2621"/>
      <c r="BF140" s="3199"/>
      <c r="BG140" s="628" t="s">
        <v>365</v>
      </c>
      <c r="BH140" s="415"/>
      <c r="BI140" s="118"/>
      <c r="BJ140" s="118"/>
      <c r="BK140" s="118"/>
      <c r="BL140" s="244"/>
      <c r="BN140" s="4">
        <v>1</v>
      </c>
    </row>
    <row r="141" spans="1:66" s="48" customFormat="1" ht="21" customHeight="1" x14ac:dyDescent="0.25">
      <c r="A141" s="1401" t="str">
        <f t="shared" ref="A141:A204" si="56">IF(H141&lt;&gt;"A", "►", "A")</f>
        <v>►</v>
      </c>
      <c r="B141" s="1402" t="str">
        <f t="shared" ref="B141:B204" si="57">IF(A141="►","►",IF(A141="A",IF(ISTEXT(I141),I141,"")))</f>
        <v>►</v>
      </c>
      <c r="C141" s="1403" t="str">
        <f t="shared" si="47"/>
        <v>►</v>
      </c>
      <c r="D141" s="2475" t="str">
        <f t="shared" ref="D141:D204" si="58">IF(B141="►","►",IFERROR(MID(B141,SEARCH(".",B141)+1,SEARCH(".",B141,SEARCH(".",B141)+1)-SEARCH(".",B141)-1),0))</f>
        <v>►</v>
      </c>
      <c r="E141" s="1402" t="str">
        <f t="shared" si="48"/>
        <v>►</v>
      </c>
      <c r="F141" s="1402" t="str">
        <f t="shared" si="49"/>
        <v>►</v>
      </c>
      <c r="G141" s="1402" t="str">
        <f t="shared" si="50"/>
        <v>►</v>
      </c>
      <c r="H141" s="2606"/>
      <c r="R141" s="2607"/>
      <c r="S141" s="2441"/>
      <c r="T141" s="2443"/>
      <c r="U141" s="2442"/>
      <c r="V141" s="2589">
        <f t="shared" si="51"/>
        <v>0</v>
      </c>
      <c r="W141" s="2590" t="str">
        <f>IF(OR(V141=0, ISBLANK(P141)), "", TEXT(ROUND(V141/INDEX(AI21:AI83, MATCH(P141, AH21:AH83, 0)), 0),"# ##0") &amp; " " &amp; P141)</f>
        <v/>
      </c>
      <c r="X141" s="2591">
        <f t="shared" si="52"/>
        <v>0</v>
      </c>
      <c r="Y141" s="2592">
        <f t="shared" si="53"/>
        <v>0</v>
      </c>
      <c r="Z141" s="2592" t="str">
        <f t="shared" si="54"/>
        <v/>
      </c>
      <c r="AA141" s="2581"/>
      <c r="AB141" s="2593">
        <f t="shared" si="44"/>
        <v>0</v>
      </c>
      <c r="AC141" s="2583">
        <v>1</v>
      </c>
      <c r="AD141" s="2594">
        <f t="shared" si="55"/>
        <v>0</v>
      </c>
      <c r="AE141" s="2564"/>
      <c r="AF141" s="2573">
        <f t="shared" si="45"/>
        <v>0</v>
      </c>
      <c r="AG141" s="2574">
        <f>IF(AND(U141&lt;&gt;"", ISNUMBER(S141)), IFERROR(INDEX(AI21:AI91, MATCH(P141, AH21:AH91, 0)) * O141 * IF(ISBLANK(L141), 1, L141), 0), 0)</f>
        <v>0</v>
      </c>
      <c r="AL141" s="66">
        <f t="shared" si="43"/>
        <v>0</v>
      </c>
      <c r="AN141" s="76"/>
      <c r="AO141" s="76"/>
      <c r="AP141" s="76"/>
      <c r="AQ141" s="76"/>
      <c r="AS141" s="2257"/>
      <c r="AT141" s="2253"/>
      <c r="AU141" s="2253"/>
      <c r="AV141" s="2253"/>
      <c r="AW141" s="2253"/>
      <c r="AX141" s="2253"/>
      <c r="AY141" s="2621"/>
      <c r="BF141" s="3199"/>
      <c r="BG141" s="627" t="s">
        <v>366</v>
      </c>
      <c r="BH141" s="431"/>
      <c r="BI141" s="118"/>
      <c r="BJ141" s="118"/>
      <c r="BK141" s="118"/>
      <c r="BL141" s="244"/>
      <c r="BN141" s="4">
        <v>1</v>
      </c>
    </row>
    <row r="142" spans="1:66" s="48" customFormat="1" ht="21" customHeight="1" x14ac:dyDescent="0.25">
      <c r="A142" s="1401" t="str">
        <f t="shared" si="56"/>
        <v>►</v>
      </c>
      <c r="B142" s="1402" t="str">
        <f t="shared" si="57"/>
        <v>►</v>
      </c>
      <c r="C142" s="1403" t="str">
        <f t="shared" si="47"/>
        <v>►</v>
      </c>
      <c r="D142" s="2475" t="str">
        <f t="shared" si="58"/>
        <v>►</v>
      </c>
      <c r="E142" s="1402" t="str">
        <f t="shared" si="48"/>
        <v>►</v>
      </c>
      <c r="F142" s="1402" t="str">
        <f t="shared" si="49"/>
        <v>►</v>
      </c>
      <c r="G142" s="1402" t="str">
        <f t="shared" si="50"/>
        <v>►</v>
      </c>
      <c r="H142" s="2606"/>
      <c r="R142" s="2607"/>
      <c r="S142" s="2441"/>
      <c r="T142" s="2443"/>
      <c r="U142" s="2442"/>
      <c r="V142" s="2577">
        <f t="shared" si="51"/>
        <v>0</v>
      </c>
      <c r="W142" s="2578" t="str">
        <f>IF(OR(V142=0, ISBLANK(P142)), "", TEXT(ROUND(V142/INDEX(AI21:AI83, MATCH(P142, AH21:AH83, 0)), 0),"# ##0") &amp; " " &amp; P142)</f>
        <v/>
      </c>
      <c r="X142" s="2579">
        <f t="shared" si="52"/>
        <v>0</v>
      </c>
      <c r="Y142" s="2580">
        <f t="shared" si="53"/>
        <v>0</v>
      </c>
      <c r="Z142" s="2580" t="str">
        <f t="shared" si="54"/>
        <v/>
      </c>
      <c r="AA142" s="2581"/>
      <c r="AB142" s="2582">
        <f t="shared" si="44"/>
        <v>0</v>
      </c>
      <c r="AC142" s="2583">
        <v>1</v>
      </c>
      <c r="AD142" s="2584">
        <f t="shared" si="55"/>
        <v>0</v>
      </c>
      <c r="AE142" s="2564"/>
      <c r="AF142" s="2573">
        <f t="shared" si="45"/>
        <v>0</v>
      </c>
      <c r="AG142" s="2574">
        <f>IF(AND(U142&lt;&gt;"", ISNUMBER(S142)), IFERROR(INDEX(AI21:AI91, MATCH(P142, AH21:AH91, 0)) * O142 * IF(ISBLANK(L142), 1, L142), 0), 0)</f>
        <v>0</v>
      </c>
      <c r="AL142" s="66">
        <f t="shared" si="43"/>
        <v>0</v>
      </c>
      <c r="AN142" s="76"/>
      <c r="AO142" s="76"/>
      <c r="AP142" s="76"/>
      <c r="AQ142" s="76"/>
      <c r="AS142" s="2257"/>
      <c r="AT142" s="2253"/>
      <c r="AU142" s="2253"/>
      <c r="AV142" s="2253"/>
      <c r="AW142" s="2253"/>
      <c r="AX142" s="2253"/>
      <c r="AY142" s="2621"/>
      <c r="BF142" s="559"/>
      <c r="BG142" s="16"/>
      <c r="BH142" s="16"/>
      <c r="BI142" s="16"/>
      <c r="BJ142" s="16"/>
      <c r="BK142" s="16"/>
      <c r="BL142" s="629"/>
      <c r="BN142" s="4">
        <v>1</v>
      </c>
    </row>
    <row r="143" spans="1:66" s="48" customFormat="1" ht="21" customHeight="1" x14ac:dyDescent="0.25">
      <c r="A143" s="1401" t="str">
        <f t="shared" si="56"/>
        <v>►</v>
      </c>
      <c r="B143" s="1402" t="str">
        <f t="shared" si="57"/>
        <v>►</v>
      </c>
      <c r="C143" s="1403" t="str">
        <f t="shared" si="47"/>
        <v>►</v>
      </c>
      <c r="D143" s="2475" t="str">
        <f t="shared" si="58"/>
        <v>►</v>
      </c>
      <c r="E143" s="1402" t="str">
        <f t="shared" si="48"/>
        <v>►</v>
      </c>
      <c r="F143" s="1402" t="str">
        <f t="shared" si="49"/>
        <v>►</v>
      </c>
      <c r="G143" s="1402" t="str">
        <f t="shared" si="50"/>
        <v>►</v>
      </c>
      <c r="H143" s="2606"/>
      <c r="R143" s="2607"/>
      <c r="S143" s="2441"/>
      <c r="T143" s="2443"/>
      <c r="U143" s="2442"/>
      <c r="V143" s="2589">
        <f t="shared" si="51"/>
        <v>0</v>
      </c>
      <c r="W143" s="2590" t="str">
        <f>IF(OR(V143=0, ISBLANK(P143)), "", TEXT(ROUND(V143/INDEX(AI21:AI83, MATCH(P143, AH21:AH83, 0)), 0),"# ##0") &amp; " " &amp; P143)</f>
        <v/>
      </c>
      <c r="X143" s="2591">
        <f t="shared" si="52"/>
        <v>0</v>
      </c>
      <c r="Y143" s="2592">
        <f t="shared" si="53"/>
        <v>0</v>
      </c>
      <c r="Z143" s="2592" t="str">
        <f t="shared" si="54"/>
        <v/>
      </c>
      <c r="AA143" s="2581"/>
      <c r="AB143" s="2593">
        <f t="shared" si="44"/>
        <v>0</v>
      </c>
      <c r="AC143" s="2583">
        <v>1</v>
      </c>
      <c r="AD143" s="2594">
        <f t="shared" si="55"/>
        <v>0</v>
      </c>
      <c r="AE143" s="2564"/>
      <c r="AF143" s="2573">
        <f t="shared" si="45"/>
        <v>0</v>
      </c>
      <c r="AG143" s="2574">
        <f>IF(AND(U143&lt;&gt;"", ISNUMBER(S143)), IFERROR(INDEX(AI21:AI91, MATCH(P143, AH21:AH91, 0)) * O143 * IF(ISBLANK(L143), 1, L143), 0), 0)</f>
        <v>0</v>
      </c>
      <c r="AL143" s="66">
        <f t="shared" si="43"/>
        <v>0</v>
      </c>
      <c r="AN143" s="76"/>
      <c r="AO143" s="76"/>
      <c r="AP143" s="76"/>
      <c r="AQ143" s="76"/>
      <c r="AS143" s="2257"/>
      <c r="AT143" s="2253"/>
      <c r="AU143" s="2253"/>
      <c r="AV143" s="2253"/>
      <c r="AW143" s="2253"/>
      <c r="AX143" s="2253"/>
      <c r="AY143" s="2621"/>
      <c r="BF143" s="559"/>
      <c r="BG143" s="16"/>
      <c r="BH143" s="16"/>
      <c r="BI143" s="16"/>
      <c r="BJ143" s="16"/>
      <c r="BK143" s="16"/>
      <c r="BL143" s="629"/>
      <c r="BN143" s="4">
        <v>1</v>
      </c>
    </row>
    <row r="144" spans="1:66" s="48" customFormat="1" ht="21" customHeight="1" x14ac:dyDescent="0.25">
      <c r="A144" s="1401" t="str">
        <f t="shared" si="56"/>
        <v>►</v>
      </c>
      <c r="B144" s="1402" t="str">
        <f t="shared" si="57"/>
        <v>►</v>
      </c>
      <c r="C144" s="1403" t="str">
        <f t="shared" si="47"/>
        <v>►</v>
      </c>
      <c r="D144" s="2475" t="str">
        <f t="shared" si="58"/>
        <v>►</v>
      </c>
      <c r="E144" s="1402" t="str">
        <f t="shared" si="48"/>
        <v>►</v>
      </c>
      <c r="F144" s="1402" t="str">
        <f t="shared" si="49"/>
        <v>►</v>
      </c>
      <c r="G144" s="1402" t="str">
        <f t="shared" si="50"/>
        <v>►</v>
      </c>
      <c r="H144" s="2606"/>
      <c r="R144" s="2607"/>
      <c r="S144" s="2441"/>
      <c r="T144" s="2443"/>
      <c r="U144" s="2442"/>
      <c r="V144" s="2577">
        <f t="shared" si="51"/>
        <v>0</v>
      </c>
      <c r="W144" s="2578" t="str">
        <f>IF(OR(V144=0, ISBLANK(P144)), "", TEXT(ROUND(V144/INDEX(AI21:AI83, MATCH(P144, AH21:AH83, 0)), 0),"# ##0") &amp; " " &amp; P144)</f>
        <v/>
      </c>
      <c r="X144" s="2579">
        <f t="shared" si="52"/>
        <v>0</v>
      </c>
      <c r="Y144" s="2580">
        <f t="shared" si="53"/>
        <v>0</v>
      </c>
      <c r="Z144" s="2580" t="str">
        <f t="shared" si="54"/>
        <v/>
      </c>
      <c r="AA144" s="2581"/>
      <c r="AB144" s="2582">
        <f t="shared" si="44"/>
        <v>0</v>
      </c>
      <c r="AC144" s="2583">
        <v>1</v>
      </c>
      <c r="AD144" s="2584">
        <f t="shared" si="55"/>
        <v>0</v>
      </c>
      <c r="AE144" s="2564"/>
      <c r="AF144" s="2573">
        <f t="shared" si="45"/>
        <v>0</v>
      </c>
      <c r="AG144" s="2574">
        <f>IF(AND(U144&lt;&gt;"", ISNUMBER(S144)), IFERROR(INDEX(AI21:AI91, MATCH(P144, AH21:AH91, 0)) * O144 * IF(ISBLANK(L144), 1, L144), 0), 0)</f>
        <v>0</v>
      </c>
      <c r="AL144" s="66">
        <f t="shared" si="43"/>
        <v>0</v>
      </c>
      <c r="AN144" s="76"/>
      <c r="AO144" s="76"/>
      <c r="AP144" s="76"/>
      <c r="AQ144" s="76"/>
      <c r="AS144" s="2257"/>
      <c r="AT144" s="2253"/>
      <c r="AU144" s="2253"/>
      <c r="AV144" s="2253"/>
      <c r="AW144" s="2253"/>
      <c r="AX144" s="2253"/>
      <c r="AY144" s="2621"/>
      <c r="BF144" s="559"/>
      <c r="BG144" s="16"/>
      <c r="BH144" s="16"/>
      <c r="BI144" s="16"/>
      <c r="BJ144" s="16"/>
      <c r="BK144" s="16"/>
      <c r="BL144" s="629"/>
      <c r="BN144" s="4">
        <v>1</v>
      </c>
    </row>
    <row r="145" spans="1:66" s="48" customFormat="1" ht="21" customHeight="1" x14ac:dyDescent="0.25">
      <c r="A145" s="1401" t="str">
        <f t="shared" si="56"/>
        <v>►</v>
      </c>
      <c r="B145" s="1402" t="str">
        <f t="shared" si="57"/>
        <v>►</v>
      </c>
      <c r="C145" s="1403" t="str">
        <f t="shared" si="47"/>
        <v>►</v>
      </c>
      <c r="D145" s="2475" t="str">
        <f t="shared" si="58"/>
        <v>►</v>
      </c>
      <c r="E145" s="1402" t="str">
        <f t="shared" si="48"/>
        <v>►</v>
      </c>
      <c r="F145" s="1402" t="str">
        <f t="shared" si="49"/>
        <v>►</v>
      </c>
      <c r="G145" s="1402" t="str">
        <f t="shared" si="50"/>
        <v>►</v>
      </c>
      <c r="H145" s="2606"/>
      <c r="R145" s="2607"/>
      <c r="S145" s="2441"/>
      <c r="T145" s="2443"/>
      <c r="U145" s="2442"/>
      <c r="V145" s="2589">
        <f t="shared" si="51"/>
        <v>0</v>
      </c>
      <c r="W145" s="2590" t="str">
        <f>IF(OR(V145=0, ISBLANK(P145)), "", TEXT(ROUND(V145/INDEX(AI21:AI83, MATCH(P145, AH21:AH83, 0)), 0),"# ##0") &amp; " " &amp; P145)</f>
        <v/>
      </c>
      <c r="X145" s="2591">
        <f t="shared" si="52"/>
        <v>0</v>
      </c>
      <c r="Y145" s="2592">
        <f t="shared" si="53"/>
        <v>0</v>
      </c>
      <c r="Z145" s="2592" t="str">
        <f t="shared" si="54"/>
        <v/>
      </c>
      <c r="AA145" s="2581"/>
      <c r="AB145" s="2593">
        <f t="shared" si="44"/>
        <v>0</v>
      </c>
      <c r="AC145" s="2583">
        <v>1</v>
      </c>
      <c r="AD145" s="2594">
        <f t="shared" si="55"/>
        <v>0</v>
      </c>
      <c r="AE145" s="2564"/>
      <c r="AF145" s="2573">
        <f t="shared" si="45"/>
        <v>0</v>
      </c>
      <c r="AG145" s="2574">
        <f>IF(AND(U145&lt;&gt;"", ISNUMBER(S145)), IFERROR(INDEX(AI21:AI91, MATCH(P145, AH21:AH91, 0)) * O145 * IF(ISBLANK(L145), 1, L145), 0), 0)</f>
        <v>0</v>
      </c>
      <c r="AL145" s="66">
        <f t="shared" ref="AL145:AL208" si="59">H145</f>
        <v>0</v>
      </c>
      <c r="AN145" s="76"/>
      <c r="AO145" s="76"/>
      <c r="AP145" s="76"/>
      <c r="AQ145" s="76"/>
      <c r="AS145" s="2257"/>
      <c r="AT145" s="2253"/>
      <c r="AU145" s="2253"/>
      <c r="AV145" s="2253"/>
      <c r="AW145" s="2253"/>
      <c r="AX145" s="2253"/>
      <c r="AY145" s="2621"/>
      <c r="BF145" s="559"/>
      <c r="BG145" s="16"/>
      <c r="BH145" s="16"/>
      <c r="BI145" s="16"/>
      <c r="BJ145" s="16"/>
      <c r="BK145" s="16"/>
      <c r="BL145" s="629"/>
      <c r="BN145" s="4">
        <v>1</v>
      </c>
    </row>
    <row r="146" spans="1:66" s="48" customFormat="1" ht="21" customHeight="1" x14ac:dyDescent="0.25">
      <c r="A146" s="1401" t="str">
        <f t="shared" si="56"/>
        <v>►</v>
      </c>
      <c r="B146" s="1402" t="str">
        <f t="shared" si="57"/>
        <v>►</v>
      </c>
      <c r="C146" s="1403" t="str">
        <f t="shared" si="47"/>
        <v>►</v>
      </c>
      <c r="D146" s="2475" t="str">
        <f t="shared" si="58"/>
        <v>►</v>
      </c>
      <c r="E146" s="1402" t="str">
        <f t="shared" si="48"/>
        <v>►</v>
      </c>
      <c r="F146" s="1402" t="str">
        <f t="shared" si="49"/>
        <v>►</v>
      </c>
      <c r="G146" s="1402" t="str">
        <f t="shared" si="50"/>
        <v>►</v>
      </c>
      <c r="H146" s="2606"/>
      <c r="R146" s="2607"/>
      <c r="S146" s="2441"/>
      <c r="T146" s="2443"/>
      <c r="U146" s="2442"/>
      <c r="V146" s="2577">
        <f t="shared" si="51"/>
        <v>0</v>
      </c>
      <c r="W146" s="2578" t="str">
        <f>IF(OR(V146=0, ISBLANK(P146)), "", TEXT(ROUND(V146/INDEX(AI21:AI83, MATCH(P146, AH21:AH83, 0)), 0),"# ##0") &amp; " " &amp; P146)</f>
        <v/>
      </c>
      <c r="X146" s="2579">
        <f t="shared" si="52"/>
        <v>0</v>
      </c>
      <c r="Y146" s="2580">
        <f t="shared" si="53"/>
        <v>0</v>
      </c>
      <c r="Z146" s="2580" t="str">
        <f t="shared" si="54"/>
        <v/>
      </c>
      <c r="AA146" s="2581"/>
      <c r="AB146" s="2582">
        <f t="shared" si="44"/>
        <v>0</v>
      </c>
      <c r="AC146" s="2583">
        <v>1</v>
      </c>
      <c r="AD146" s="2584">
        <f t="shared" si="55"/>
        <v>0</v>
      </c>
      <c r="AE146" s="2564"/>
      <c r="AF146" s="2573">
        <f t="shared" si="45"/>
        <v>0</v>
      </c>
      <c r="AG146" s="2574">
        <f>IF(AND(U146&lt;&gt;"", ISNUMBER(S146)), IFERROR(INDEX(AI21:AI91, MATCH(P146, AH21:AH91, 0)) * O146 * IF(ISBLANK(L146), 1, L146), 0), 0)</f>
        <v>0</v>
      </c>
      <c r="AL146" s="66">
        <f t="shared" si="59"/>
        <v>0</v>
      </c>
      <c r="AN146" s="76"/>
      <c r="AO146" s="76"/>
      <c r="AP146" s="76"/>
      <c r="AQ146" s="76"/>
      <c r="AS146" s="2257"/>
      <c r="AT146" s="2253"/>
      <c r="AU146" s="2253"/>
      <c r="AV146" s="2253"/>
      <c r="AW146" s="2253"/>
      <c r="AX146" s="2253"/>
      <c r="AY146" s="2621"/>
      <c r="BF146" s="559"/>
      <c r="BG146" s="16"/>
      <c r="BH146" s="16"/>
      <c r="BI146" s="16"/>
      <c r="BJ146" s="16"/>
      <c r="BK146" s="16"/>
      <c r="BL146" s="629"/>
      <c r="BN146" s="4">
        <v>1</v>
      </c>
    </row>
    <row r="147" spans="1:66" s="48" customFormat="1" ht="21" customHeight="1" thickBot="1" x14ac:dyDescent="0.3">
      <c r="A147" s="1401" t="str">
        <f t="shared" si="56"/>
        <v>►</v>
      </c>
      <c r="B147" s="1402" t="str">
        <f t="shared" si="57"/>
        <v>►</v>
      </c>
      <c r="C147" s="1403" t="str">
        <f t="shared" si="47"/>
        <v>►</v>
      </c>
      <c r="D147" s="2475" t="str">
        <f t="shared" si="58"/>
        <v>►</v>
      </c>
      <c r="E147" s="1402" t="str">
        <f t="shared" si="48"/>
        <v>►</v>
      </c>
      <c r="F147" s="1402" t="str">
        <f t="shared" si="49"/>
        <v>►</v>
      </c>
      <c r="G147" s="1402" t="str">
        <f t="shared" si="50"/>
        <v>►</v>
      </c>
      <c r="H147" s="2630"/>
      <c r="I147" s="2631"/>
      <c r="J147" s="2631"/>
      <c r="K147" s="2631"/>
      <c r="L147" s="2631"/>
      <c r="M147" s="2631"/>
      <c r="N147" s="2631"/>
      <c r="O147" s="2631"/>
      <c r="P147" s="2631"/>
      <c r="Q147" s="2631"/>
      <c r="R147" s="2632"/>
      <c r="S147" s="2441"/>
      <c r="T147" s="2443"/>
      <c r="U147" s="2442"/>
      <c r="V147" s="2589">
        <f t="shared" si="51"/>
        <v>0</v>
      </c>
      <c r="W147" s="2590" t="str">
        <f>IF(OR(V147=0, ISBLANK(P147)), "", TEXT(ROUND(V147/INDEX(AI21:AI83, MATCH(P147, AH21:AH83, 0)), 0),"# ##0") &amp; " " &amp; P147)</f>
        <v/>
      </c>
      <c r="X147" s="2591">
        <f t="shared" si="52"/>
        <v>0</v>
      </c>
      <c r="Y147" s="2592">
        <f t="shared" si="53"/>
        <v>0</v>
      </c>
      <c r="Z147" s="2592" t="str">
        <f t="shared" si="54"/>
        <v/>
      </c>
      <c r="AA147" s="2581"/>
      <c r="AB147" s="2593">
        <f t="shared" ref="AB147:AB210" si="60">IF(ISBLANK(AA147), V147, V147*(1-AA147/100))</f>
        <v>0</v>
      </c>
      <c r="AC147" s="2583">
        <v>1</v>
      </c>
      <c r="AD147" s="2594">
        <f t="shared" si="55"/>
        <v>0</v>
      </c>
      <c r="AE147" s="2564"/>
      <c r="AF147" s="2573">
        <f t="shared" ref="AF147:AF210" si="61">IFERROR(IF(ISNUMBER(U147)*ISNUMBER(S147),U147/S147,0),0)</f>
        <v>0</v>
      </c>
      <c r="AG147" s="2574">
        <f>IF(AND(U147&lt;&gt;"", ISNUMBER(S147)), IFERROR(INDEX(AI21:AI91, MATCH(P147, AH21:AH91, 0)) * O147 * IF(ISBLANK(L147), 1, L147), 0), 0)</f>
        <v>0</v>
      </c>
      <c r="AL147" s="66">
        <f t="shared" si="59"/>
        <v>0</v>
      </c>
      <c r="AN147" s="76"/>
      <c r="AO147" s="76"/>
      <c r="AP147" s="76"/>
      <c r="AQ147" s="76"/>
      <c r="AS147" s="2306"/>
      <c r="AT147" s="2307"/>
      <c r="AU147" s="2307"/>
      <c r="AV147" s="2307"/>
      <c r="AW147" s="2307"/>
      <c r="AX147" s="2307"/>
      <c r="AY147" s="2633"/>
      <c r="BF147" s="559"/>
      <c r="BG147" s="16"/>
      <c r="BH147" s="16"/>
      <c r="BI147" s="16"/>
      <c r="BJ147" s="16"/>
      <c r="BK147" s="16"/>
      <c r="BL147" s="629"/>
      <c r="BN147" s="4">
        <v>1</v>
      </c>
    </row>
    <row r="148" spans="1:66" s="48" customFormat="1" ht="21" customHeight="1" thickBot="1" x14ac:dyDescent="0.3">
      <c r="A148" s="1401" t="str">
        <f t="shared" si="56"/>
        <v>A</v>
      </c>
      <c r="B148" s="1402" t="str">
        <f t="shared" si="57"/>
        <v/>
      </c>
      <c r="C148" s="1403">
        <f t="shared" si="47"/>
        <v>0</v>
      </c>
      <c r="D148" s="2475">
        <f t="shared" si="58"/>
        <v>0</v>
      </c>
      <c r="E148" s="1402">
        <f t="shared" si="48"/>
        <v>0</v>
      </c>
      <c r="F148" s="1402">
        <f t="shared" si="49"/>
        <v>0</v>
      </c>
      <c r="G148" s="1402" t="str">
        <f t="shared" si="50"/>
        <v/>
      </c>
      <c r="H148" s="2634" t="s">
        <v>18</v>
      </c>
      <c r="I148" s="2635"/>
      <c r="J148" s="2635"/>
      <c r="K148" s="2635"/>
      <c r="L148" s="2635"/>
      <c r="M148" s="2635"/>
      <c r="N148" s="2635"/>
      <c r="O148" s="2635"/>
      <c r="P148" s="2635"/>
      <c r="Q148" s="2635"/>
      <c r="R148" s="2635"/>
      <c r="S148" s="2441"/>
      <c r="T148" s="2443"/>
      <c r="U148" s="2442"/>
      <c r="V148" s="2577">
        <f t="shared" si="51"/>
        <v>0</v>
      </c>
      <c r="W148" s="2578" t="str">
        <f>IF(OR(V148=0, ISBLANK(P148)), "", TEXT(ROUND(V148/INDEX(AI21:AI83, MATCH(P148, AH21:AH83, 0)), 0),"# ##0") &amp; " " &amp; P148)</f>
        <v/>
      </c>
      <c r="X148" s="2579">
        <f t="shared" si="52"/>
        <v>0</v>
      </c>
      <c r="Y148" s="2580">
        <f t="shared" si="53"/>
        <v>0</v>
      </c>
      <c r="Z148" s="2580" t="str">
        <f t="shared" si="54"/>
        <v/>
      </c>
      <c r="AA148" s="2581"/>
      <c r="AB148" s="2582">
        <f t="shared" si="60"/>
        <v>0</v>
      </c>
      <c r="AC148" s="2583">
        <v>1</v>
      </c>
      <c r="AD148" s="2584">
        <f t="shared" si="55"/>
        <v>0</v>
      </c>
      <c r="AE148" s="2564"/>
      <c r="AF148" s="2573">
        <f t="shared" si="61"/>
        <v>0</v>
      </c>
      <c r="AG148" s="2574">
        <f>IF(AND(U148&lt;&gt;"", ISNUMBER(S148)), IFERROR(INDEX(AI21:AI91, MATCH(P148, AH21:AH91, 0)) * O148 * IF(ISBLANK(L148), 1, L148), 0), 0)</f>
        <v>0</v>
      </c>
      <c r="AL148" s="2634" t="str">
        <f t="shared" si="59"/>
        <v>A</v>
      </c>
      <c r="AN148" s="76"/>
      <c r="AO148" s="76"/>
      <c r="AP148" s="76"/>
      <c r="AQ148" s="76"/>
      <c r="AS148"/>
      <c r="AT148"/>
      <c r="AU148"/>
      <c r="AV148"/>
      <c r="AW148"/>
      <c r="AX148"/>
      <c r="AY148"/>
      <c r="BF148" s="559"/>
      <c r="BG148" s="641">
        <v>149.92240344353021</v>
      </c>
      <c r="BH148" s="642">
        <v>8</v>
      </c>
      <c r="BI148" s="16"/>
      <c r="BJ148" s="248" t="s">
        <v>374</v>
      </c>
      <c r="BK148" s="16"/>
      <c r="BL148" s="629"/>
      <c r="BN148" s="4">
        <v>1</v>
      </c>
    </row>
    <row r="149" spans="1:66" s="48" customFormat="1" ht="21" customHeight="1" x14ac:dyDescent="0.25">
      <c r="A149" s="1401" t="str">
        <f t="shared" si="56"/>
        <v>►</v>
      </c>
      <c r="B149" s="1402" t="str">
        <f t="shared" si="57"/>
        <v>►</v>
      </c>
      <c r="C149" s="1403" t="str">
        <f t="shared" si="47"/>
        <v>►</v>
      </c>
      <c r="D149" s="2475" t="str">
        <f t="shared" si="58"/>
        <v>►</v>
      </c>
      <c r="E149" s="1402" t="str">
        <f t="shared" si="48"/>
        <v>►</v>
      </c>
      <c r="F149" s="1402" t="str">
        <f t="shared" si="49"/>
        <v>►</v>
      </c>
      <c r="G149" s="1402" t="str">
        <f t="shared" si="50"/>
        <v>►</v>
      </c>
      <c r="H149" s="54"/>
      <c r="I149" s="55"/>
      <c r="J149" s="56"/>
      <c r="K149" s="56"/>
      <c r="L149" s="57"/>
      <c r="M149" s="58"/>
      <c r="N149" s="2456"/>
      <c r="O149" s="2456"/>
      <c r="P149" s="2445">
        <v>3</v>
      </c>
      <c r="Q149" s="2445"/>
      <c r="R149" s="2446"/>
      <c r="S149" s="2441"/>
      <c r="T149" s="2443"/>
      <c r="U149" s="2442"/>
      <c r="V149" s="2589">
        <f t="shared" si="51"/>
        <v>0</v>
      </c>
      <c r="W149" s="2590" t="str">
        <f>IF(OR(V149=0, ISBLANK(P149)), "", TEXT(ROUND(V149/INDEX(AI21:AI83, MATCH(P149, AH21:AH83, 0)), 0),"# ##0") &amp; " " &amp; P149)</f>
        <v/>
      </c>
      <c r="X149" s="2591">
        <f t="shared" si="52"/>
        <v>0</v>
      </c>
      <c r="Y149" s="2592">
        <f t="shared" si="53"/>
        <v>0</v>
      </c>
      <c r="Z149" s="2592" t="str">
        <f t="shared" si="54"/>
        <v/>
      </c>
      <c r="AA149" s="2581"/>
      <c r="AB149" s="2593">
        <f t="shared" si="60"/>
        <v>0</v>
      </c>
      <c r="AC149" s="2583">
        <v>1</v>
      </c>
      <c r="AD149" s="2594">
        <f t="shared" si="55"/>
        <v>0</v>
      </c>
      <c r="AE149" s="2564"/>
      <c r="AF149" s="2573">
        <f t="shared" si="61"/>
        <v>0</v>
      </c>
      <c r="AG149" s="2574">
        <f>IF(AND(U149&lt;&gt;"", ISNUMBER(S149)), IFERROR(INDEX(AI21:AI91, MATCH(P149, AH21:AH91, 0)) * O149 * IF(ISBLANK(L149), 1, L149), 0), 0)</f>
        <v>0</v>
      </c>
      <c r="AL149" s="54">
        <f t="shared" si="59"/>
        <v>0</v>
      </c>
      <c r="AN149" s="76"/>
      <c r="AO149" s="76"/>
      <c r="AP149" s="76"/>
      <c r="AQ149" s="76"/>
      <c r="AS149" s="3573" t="s">
        <v>2080</v>
      </c>
      <c r="AT149" s="3574"/>
      <c r="AU149" s="3574"/>
      <c r="AV149" s="3574"/>
      <c r="AW149" s="3574"/>
      <c r="AX149" s="3574"/>
      <c r="AY149" s="3575"/>
      <c r="BF149" s="559"/>
      <c r="BG149" s="643">
        <v>1.28</v>
      </c>
      <c r="BH149" s="644">
        <v>7</v>
      </c>
      <c r="BI149" s="16"/>
      <c r="BJ149" s="248" t="s">
        <v>375</v>
      </c>
      <c r="BK149" s="16"/>
      <c r="BL149" s="629"/>
      <c r="BN149" s="4">
        <v>1</v>
      </c>
    </row>
    <row r="150" spans="1:66" s="48" customFormat="1" ht="21" customHeight="1" x14ac:dyDescent="0.25">
      <c r="A150" s="1401" t="str">
        <f t="shared" si="56"/>
        <v>►</v>
      </c>
      <c r="B150" s="1402" t="str">
        <f t="shared" si="57"/>
        <v>►</v>
      </c>
      <c r="C150" s="1403" t="str">
        <f t="shared" si="47"/>
        <v>►</v>
      </c>
      <c r="D150" s="2475" t="str">
        <f t="shared" si="58"/>
        <v>►</v>
      </c>
      <c r="E150" s="1402" t="str">
        <f t="shared" si="48"/>
        <v>►</v>
      </c>
      <c r="F150" s="1402" t="str">
        <f t="shared" si="49"/>
        <v>►</v>
      </c>
      <c r="G150" s="1402" t="str">
        <f t="shared" si="50"/>
        <v>►</v>
      </c>
      <c r="H150" s="66"/>
      <c r="I150" s="67"/>
      <c r="J150" s="68"/>
      <c r="K150" s="68"/>
      <c r="L150" s="69"/>
      <c r="M150" s="70"/>
      <c r="N150" s="2457"/>
      <c r="O150" s="2457"/>
      <c r="P150" s="2447"/>
      <c r="Q150" s="2447"/>
      <c r="R150" s="2448"/>
      <c r="S150" s="2441"/>
      <c r="T150" s="2443"/>
      <c r="U150" s="2442"/>
      <c r="V150" s="2577">
        <f t="shared" si="51"/>
        <v>0</v>
      </c>
      <c r="W150" s="2578" t="str">
        <f>IF(OR(V150=0, ISBLANK(P150)), "", TEXT(ROUND(V150/INDEX(AI21:AI83, MATCH(P150, AH21:AH83, 0)), 0),"# ##0") &amp; " " &amp; P150)</f>
        <v/>
      </c>
      <c r="X150" s="2579">
        <f t="shared" si="52"/>
        <v>0</v>
      </c>
      <c r="Y150" s="2580">
        <f t="shared" si="53"/>
        <v>0</v>
      </c>
      <c r="Z150" s="2580" t="str">
        <f t="shared" si="54"/>
        <v/>
      </c>
      <c r="AA150" s="2581"/>
      <c r="AB150" s="2582">
        <f t="shared" si="60"/>
        <v>0</v>
      </c>
      <c r="AC150" s="2583">
        <v>1</v>
      </c>
      <c r="AD150" s="2584">
        <f t="shared" si="55"/>
        <v>0</v>
      </c>
      <c r="AE150" s="2564"/>
      <c r="AF150" s="2573">
        <f t="shared" si="61"/>
        <v>0</v>
      </c>
      <c r="AG150" s="2574">
        <f>IF(AND(U150&lt;&gt;"", ISNUMBER(S150)), IFERROR(INDEX(AI21:AI91, MATCH(P150, AH21:AH91, 0)) * O150 * IF(ISBLANK(L150), 1, L150), 0), 0)</f>
        <v>0</v>
      </c>
      <c r="AL150" s="66">
        <f t="shared" si="59"/>
        <v>0</v>
      </c>
      <c r="AN150" s="76"/>
      <c r="AO150" s="76"/>
      <c r="AP150" s="76"/>
      <c r="AQ150" s="76"/>
      <c r="AS150" s="3252"/>
      <c r="AT150" s="3248"/>
      <c r="AU150" s="3248"/>
      <c r="AV150" s="3248"/>
      <c r="AW150" s="3248"/>
      <c r="AX150" s="3248"/>
      <c r="AY150" s="3253"/>
      <c r="BF150" s="559"/>
      <c r="BG150" s="645">
        <v>3</v>
      </c>
      <c r="BH150" s="646">
        <v>0.38194444444444442</v>
      </c>
      <c r="BI150" s="16"/>
      <c r="BJ150" s="647" t="s">
        <v>376</v>
      </c>
      <c r="BK150" s="648" t="s">
        <v>377</v>
      </c>
      <c r="BL150" s="649" t="s">
        <v>378</v>
      </c>
      <c r="BN150" s="4">
        <v>1</v>
      </c>
    </row>
    <row r="151" spans="1:66" s="48" customFormat="1" ht="21" customHeight="1" x14ac:dyDescent="0.25">
      <c r="A151" s="1401" t="str">
        <f t="shared" si="56"/>
        <v>►</v>
      </c>
      <c r="B151" s="1402" t="str">
        <f t="shared" si="57"/>
        <v>►</v>
      </c>
      <c r="C151" s="1403" t="str">
        <f t="shared" si="47"/>
        <v>►</v>
      </c>
      <c r="D151" s="2475" t="str">
        <f t="shared" si="58"/>
        <v>►</v>
      </c>
      <c r="E151" s="1402" t="str">
        <f t="shared" si="48"/>
        <v>►</v>
      </c>
      <c r="F151" s="1402" t="str">
        <f t="shared" si="49"/>
        <v>►</v>
      </c>
      <c r="G151" s="1402" t="str">
        <f t="shared" si="50"/>
        <v>►</v>
      </c>
      <c r="H151" s="66"/>
      <c r="I151" s="77"/>
      <c r="J151" s="78"/>
      <c r="K151" s="79"/>
      <c r="L151" s="80"/>
      <c r="M151" s="81"/>
      <c r="N151" s="82"/>
      <c r="O151" s="83"/>
      <c r="P151" s="84"/>
      <c r="Q151" s="16"/>
      <c r="R151" s="85"/>
      <c r="S151" s="2441"/>
      <c r="T151" s="2443"/>
      <c r="U151" s="2442"/>
      <c r="V151" s="2589">
        <f t="shared" si="51"/>
        <v>0</v>
      </c>
      <c r="W151" s="2590" t="str">
        <f>IF(OR(V151=0, ISBLANK(P151)), "", TEXT(ROUND(V151/INDEX(AI21:AI83, MATCH(P151, AH21:AH83, 0)), 0),"# ##0") &amp; " " &amp; P151)</f>
        <v/>
      </c>
      <c r="X151" s="2591">
        <f t="shared" si="52"/>
        <v>0</v>
      </c>
      <c r="Y151" s="2592">
        <f t="shared" si="53"/>
        <v>0</v>
      </c>
      <c r="Z151" s="2592" t="str">
        <f t="shared" si="54"/>
        <v/>
      </c>
      <c r="AA151" s="2581"/>
      <c r="AB151" s="2593">
        <f t="shared" si="60"/>
        <v>0</v>
      </c>
      <c r="AC151" s="2583">
        <v>1</v>
      </c>
      <c r="AD151" s="2594">
        <f t="shared" si="55"/>
        <v>0</v>
      </c>
      <c r="AE151" s="2564"/>
      <c r="AF151" s="2573">
        <f t="shared" si="61"/>
        <v>0</v>
      </c>
      <c r="AG151" s="2574">
        <f>IF(AND(U151&lt;&gt;"", ISNUMBER(S151)), IFERROR(INDEX(AI21:AI91, MATCH(P151, AH21:AH91, 0)) * O151 * IF(ISBLANK(L151), 1, L151), 0), 0)</f>
        <v>0</v>
      </c>
      <c r="AL151" s="66">
        <f t="shared" si="59"/>
        <v>0</v>
      </c>
      <c r="AN151" s="76"/>
      <c r="AO151" s="76"/>
      <c r="AP151" s="76"/>
      <c r="AQ151" s="76"/>
      <c r="AS151" s="3252" t="s">
        <v>2084</v>
      </c>
      <c r="AT151" s="3248"/>
      <c r="AU151" s="3248"/>
      <c r="AV151" s="3248"/>
      <c r="AW151" s="3248"/>
      <c r="AX151" s="3248"/>
      <c r="AY151" s="3253"/>
      <c r="BF151" s="323"/>
      <c r="BG151" s="650">
        <v>2</v>
      </c>
      <c r="BH151" s="651">
        <v>6</v>
      </c>
      <c r="BI151" s="16"/>
      <c r="BJ151" s="652" t="s">
        <v>379</v>
      </c>
      <c r="BK151" s="653" t="s">
        <v>380</v>
      </c>
      <c r="BL151" s="654" t="s">
        <v>381</v>
      </c>
      <c r="BN151" s="4">
        <v>1</v>
      </c>
    </row>
    <row r="152" spans="1:66" s="48" customFormat="1" ht="21" customHeight="1" x14ac:dyDescent="0.25">
      <c r="A152" s="1401" t="str">
        <f t="shared" si="56"/>
        <v>►</v>
      </c>
      <c r="B152" s="1402" t="str">
        <f t="shared" si="57"/>
        <v>►</v>
      </c>
      <c r="C152" s="1403" t="str">
        <f t="shared" si="47"/>
        <v>►</v>
      </c>
      <c r="D152" s="2475" t="str">
        <f t="shared" si="58"/>
        <v>►</v>
      </c>
      <c r="E152" s="1402" t="str">
        <f t="shared" si="48"/>
        <v>►</v>
      </c>
      <c r="F152" s="1402" t="str">
        <f t="shared" si="49"/>
        <v>►</v>
      </c>
      <c r="G152" s="1402" t="str">
        <f t="shared" si="50"/>
        <v>►</v>
      </c>
      <c r="H152" s="66"/>
      <c r="I152" s="91"/>
      <c r="J152" s="91"/>
      <c r="K152" s="91"/>
      <c r="L152" s="92"/>
      <c r="M152" s="93"/>
      <c r="N152" s="93"/>
      <c r="O152" s="94"/>
      <c r="P152" s="2297"/>
      <c r="Q152" s="2297"/>
      <c r="R152" s="2449"/>
      <c r="S152" s="2441"/>
      <c r="T152" s="2443"/>
      <c r="U152" s="2442"/>
      <c r="V152" s="2577">
        <f t="shared" si="51"/>
        <v>0</v>
      </c>
      <c r="W152" s="2578" t="str">
        <f>IF(OR(V152=0, ISBLANK(P152)), "", TEXT(ROUND(V152/INDEX(AI21:AI83, MATCH(P152, AH21:AH83, 0)), 0),"# ##0") &amp; " " &amp; P152)</f>
        <v/>
      </c>
      <c r="X152" s="2579">
        <f t="shared" si="52"/>
        <v>0</v>
      </c>
      <c r="Y152" s="2580">
        <f t="shared" si="53"/>
        <v>0</v>
      </c>
      <c r="Z152" s="2580" t="str">
        <f t="shared" si="54"/>
        <v/>
      </c>
      <c r="AA152" s="2581"/>
      <c r="AB152" s="2582">
        <f t="shared" si="60"/>
        <v>0</v>
      </c>
      <c r="AC152" s="2583">
        <v>1</v>
      </c>
      <c r="AD152" s="2584">
        <f t="shared" si="55"/>
        <v>0</v>
      </c>
      <c r="AE152" s="2564"/>
      <c r="AF152" s="2573">
        <f t="shared" si="61"/>
        <v>0</v>
      </c>
      <c r="AG152" s="2574">
        <f>IF(AND(U152&lt;&gt;"", ISNUMBER(S152)), IFERROR(INDEX(AI21:AI91, MATCH(P152, AH21:AH91, 0)) * O152 * IF(ISBLANK(L152), 1, L152), 0), 0)</f>
        <v>0</v>
      </c>
      <c r="AL152" s="66">
        <f t="shared" si="59"/>
        <v>0</v>
      </c>
      <c r="AN152" s="76"/>
      <c r="AO152" s="76"/>
      <c r="AP152" s="76"/>
      <c r="AQ152" s="76"/>
      <c r="AS152" s="3252"/>
      <c r="AT152" s="3248"/>
      <c r="AU152" s="3248"/>
      <c r="AV152" s="3248"/>
      <c r="AW152" s="3248"/>
      <c r="AX152" s="3248"/>
      <c r="AY152" s="3253"/>
      <c r="BF152" s="410"/>
      <c r="BG152" s="655">
        <v>2</v>
      </c>
      <c r="BH152" s="656">
        <f>ROW()</f>
        <v>152</v>
      </c>
      <c r="BI152" s="16"/>
      <c r="BJ152"/>
      <c r="BK152"/>
      <c r="BL152" s="401"/>
      <c r="BN152" s="4">
        <v>1</v>
      </c>
    </row>
    <row r="153" spans="1:66" s="48" customFormat="1" ht="21" customHeight="1" x14ac:dyDescent="0.25">
      <c r="A153" s="1401" t="str">
        <f t="shared" si="56"/>
        <v>►</v>
      </c>
      <c r="B153" s="1402" t="str">
        <f t="shared" si="57"/>
        <v>►</v>
      </c>
      <c r="C153" s="1403" t="str">
        <f t="shared" si="47"/>
        <v>►</v>
      </c>
      <c r="D153" s="2475" t="str">
        <f t="shared" si="58"/>
        <v>►</v>
      </c>
      <c r="E153" s="1402" t="str">
        <f t="shared" si="48"/>
        <v>►</v>
      </c>
      <c r="F153" s="1402" t="str">
        <f t="shared" si="49"/>
        <v>►</v>
      </c>
      <c r="G153" s="1402" t="str">
        <f t="shared" si="50"/>
        <v>►</v>
      </c>
      <c r="H153" s="66"/>
      <c r="I153" s="91"/>
      <c r="J153" s="91"/>
      <c r="K153" s="91"/>
      <c r="L153" s="110"/>
      <c r="M153" s="111"/>
      <c r="N153" s="92"/>
      <c r="O153" s="2588" t="s">
        <v>2249</v>
      </c>
      <c r="P153" s="2297"/>
      <c r="Q153" s="2297"/>
      <c r="R153" s="2449"/>
      <c r="S153" s="2441"/>
      <c r="T153" s="2443"/>
      <c r="U153" s="2442"/>
      <c r="V153" s="2589">
        <f t="shared" si="51"/>
        <v>0</v>
      </c>
      <c r="W153" s="2590" t="str">
        <f>IF(OR(V153=0, ISBLANK(P153)), "", TEXT(ROUND(V153/INDEX(AI21:AI83, MATCH(P153, AH21:AH83, 0)), 0),"# ##0") &amp; " " &amp; P153)</f>
        <v/>
      </c>
      <c r="X153" s="2591">
        <f t="shared" si="52"/>
        <v>0</v>
      </c>
      <c r="Y153" s="2592">
        <f t="shared" si="53"/>
        <v>0</v>
      </c>
      <c r="Z153" s="2592" t="str">
        <f t="shared" si="54"/>
        <v/>
      </c>
      <c r="AA153" s="2581"/>
      <c r="AB153" s="2593">
        <f t="shared" si="60"/>
        <v>0</v>
      </c>
      <c r="AC153" s="2583">
        <v>1</v>
      </c>
      <c r="AD153" s="2594">
        <f t="shared" si="55"/>
        <v>0</v>
      </c>
      <c r="AE153" s="2564"/>
      <c r="AF153" s="2573">
        <f t="shared" si="61"/>
        <v>0</v>
      </c>
      <c r="AG153" s="2574">
        <f>IF(AND(U153&lt;&gt;"", ISNUMBER(S153)), IFERROR(INDEX(AI21:AI91, MATCH(P153, AH21:AH91, 0)) * O153 * IF(ISBLANK(L153), 1, L153), 0), 0)</f>
        <v>0</v>
      </c>
      <c r="AL153" s="66">
        <f t="shared" si="59"/>
        <v>0</v>
      </c>
      <c r="AN153" s="76"/>
      <c r="AO153" s="76"/>
      <c r="AP153" s="76"/>
      <c r="AQ153" s="76"/>
      <c r="AS153" s="2597"/>
      <c r="AT153" s="3281" t="s">
        <v>2086</v>
      </c>
      <c r="AU153" s="3281"/>
      <c r="AV153" s="3281"/>
      <c r="AW153" s="3281"/>
      <c r="AX153" s="3281"/>
      <c r="AY153" s="3581"/>
      <c r="BF153" s="503"/>
      <c r="BG153" s="657">
        <v>5</v>
      </c>
      <c r="BH153" s="658"/>
      <c r="BI153" s="16"/>
      <c r="BJ153" s="659" t="s">
        <v>382</v>
      </c>
      <c r="BK153" s="660" t="s">
        <v>383</v>
      </c>
      <c r="BL153" s="661" t="s">
        <v>384</v>
      </c>
      <c r="BN153" s="4">
        <v>1</v>
      </c>
    </row>
    <row r="154" spans="1:66" s="48" customFormat="1" ht="21" customHeight="1" x14ac:dyDescent="0.25">
      <c r="A154" s="1401" t="str">
        <f t="shared" si="56"/>
        <v>►</v>
      </c>
      <c r="B154" s="1402" t="str">
        <f t="shared" si="57"/>
        <v>►</v>
      </c>
      <c r="C154" s="1403" t="str">
        <f t="shared" si="47"/>
        <v>►</v>
      </c>
      <c r="D154" s="2475" t="str">
        <f t="shared" si="58"/>
        <v>►</v>
      </c>
      <c r="E154" s="1402" t="str">
        <f t="shared" si="48"/>
        <v>►</v>
      </c>
      <c r="F154" s="1402" t="str">
        <f t="shared" si="49"/>
        <v>►</v>
      </c>
      <c r="G154" s="1402" t="str">
        <f t="shared" si="50"/>
        <v>►</v>
      </c>
      <c r="H154" s="66"/>
      <c r="I154" s="121"/>
      <c r="J154" s="121"/>
      <c r="K154" s="121"/>
      <c r="L154" s="122"/>
      <c r="M154" s="123"/>
      <c r="N154" s="123"/>
      <c r="O154" s="123"/>
      <c r="P154" s="123"/>
      <c r="Q154" s="123"/>
      <c r="R154" s="124"/>
      <c r="S154" s="2441"/>
      <c r="T154" s="2443"/>
      <c r="U154" s="2442"/>
      <c r="V154" s="2577">
        <f t="shared" si="51"/>
        <v>0</v>
      </c>
      <c r="W154" s="2578" t="str">
        <f>IF(OR(V154=0, ISBLANK(P154)), "", TEXT(ROUND(V154/INDEX(AI21:AI83, MATCH(P154, AH21:AH83, 0)), 0),"# ##0") &amp; " " &amp; P154)</f>
        <v/>
      </c>
      <c r="X154" s="2579">
        <f t="shared" si="52"/>
        <v>0</v>
      </c>
      <c r="Y154" s="2580">
        <f t="shared" si="53"/>
        <v>0</v>
      </c>
      <c r="Z154" s="2580" t="str">
        <f t="shared" si="54"/>
        <v/>
      </c>
      <c r="AA154" s="2581"/>
      <c r="AB154" s="2582">
        <f t="shared" si="60"/>
        <v>0</v>
      </c>
      <c r="AC154" s="2583">
        <v>1</v>
      </c>
      <c r="AD154" s="2584">
        <f t="shared" si="55"/>
        <v>0</v>
      </c>
      <c r="AE154" s="2564"/>
      <c r="AF154" s="2573">
        <f t="shared" si="61"/>
        <v>0</v>
      </c>
      <c r="AG154" s="2574">
        <f>IF(AND(U154&lt;&gt;"", ISNUMBER(S154)), IFERROR(INDEX(AI21:AI91, MATCH(P154, AH21:AH91, 0)) * O154 * IF(ISBLANK(L154), 1, L154), 0), 0)</f>
        <v>0</v>
      </c>
      <c r="AL154" s="66">
        <f t="shared" si="59"/>
        <v>0</v>
      </c>
      <c r="AN154" s="76"/>
      <c r="AO154" s="76"/>
      <c r="AP154" s="76"/>
      <c r="AQ154" s="76"/>
      <c r="AS154" s="2600"/>
      <c r="AT154" s="2242"/>
      <c r="AU154" s="2242"/>
      <c r="AV154" s="2242"/>
      <c r="AW154" s="2242"/>
      <c r="AX154" s="730"/>
      <c r="AY154" s="2601"/>
      <c r="BF154" s="117"/>
      <c r="BG154" s="662">
        <v>12</v>
      </c>
      <c r="BH154" s="663">
        <f>ROW()</f>
        <v>154</v>
      </c>
      <c r="BI154" s="16"/>
      <c r="BJ154" s="664" t="s">
        <v>385</v>
      </c>
      <c r="BK154" s="665" t="s">
        <v>386</v>
      </c>
      <c r="BL154" s="666" t="s">
        <v>387</v>
      </c>
      <c r="BN154" s="4">
        <v>1</v>
      </c>
    </row>
    <row r="155" spans="1:66" s="48" customFormat="1" ht="21" customHeight="1" x14ac:dyDescent="0.25">
      <c r="A155" s="1401" t="str">
        <f t="shared" si="56"/>
        <v>►</v>
      </c>
      <c r="B155" s="1402" t="str">
        <f t="shared" si="57"/>
        <v>►</v>
      </c>
      <c r="C155" s="1403" t="str">
        <f t="shared" si="47"/>
        <v>►</v>
      </c>
      <c r="D155" s="2475" t="str">
        <f t="shared" si="58"/>
        <v>►</v>
      </c>
      <c r="E155" s="1402" t="str">
        <f t="shared" si="48"/>
        <v>►</v>
      </c>
      <c r="F155" s="1402" t="str">
        <f t="shared" si="49"/>
        <v>►</v>
      </c>
      <c r="G155" s="1402" t="str">
        <f t="shared" si="50"/>
        <v>►</v>
      </c>
      <c r="H155" s="129"/>
      <c r="I155" s="130"/>
      <c r="J155" s="130"/>
      <c r="K155" s="130"/>
      <c r="L155" s="131"/>
      <c r="M155" s="132"/>
      <c r="N155" s="2458"/>
      <c r="O155" s="2458"/>
      <c r="P155" s="2458"/>
      <c r="Q155" s="133"/>
      <c r="R155" s="134"/>
      <c r="S155" s="2441"/>
      <c r="T155" s="2443"/>
      <c r="U155" s="2442"/>
      <c r="V155" s="2589">
        <f t="shared" si="51"/>
        <v>0</v>
      </c>
      <c r="W155" s="2590" t="str">
        <f>IF(OR(V155=0, ISBLANK(P155)), "", TEXT(ROUND(V155/INDEX(AI21:AI83, MATCH(P155, AH21:AH83, 0)), 0),"# ##0") &amp; " " &amp; P155)</f>
        <v/>
      </c>
      <c r="X155" s="2591">
        <f t="shared" si="52"/>
        <v>0</v>
      </c>
      <c r="Y155" s="2592">
        <f t="shared" si="53"/>
        <v>0</v>
      </c>
      <c r="Z155" s="2592" t="str">
        <f t="shared" si="54"/>
        <v/>
      </c>
      <c r="AA155" s="2581"/>
      <c r="AB155" s="2593">
        <f t="shared" si="60"/>
        <v>0</v>
      </c>
      <c r="AC155" s="2583">
        <v>1</v>
      </c>
      <c r="AD155" s="2594">
        <f t="shared" si="55"/>
        <v>0</v>
      </c>
      <c r="AE155" s="2564"/>
      <c r="AF155" s="2573">
        <f t="shared" si="61"/>
        <v>0</v>
      </c>
      <c r="AG155" s="2574">
        <f>IF(AND(U155&lt;&gt;"", ISNUMBER(S155)), IFERROR(INDEX(AI21:AI91, MATCH(P155, AH21:AH91, 0)) * O155 * IF(ISBLANK(L155), 1, L155), 0), 0)</f>
        <v>0</v>
      </c>
      <c r="AL155" s="129">
        <f t="shared" si="59"/>
        <v>0</v>
      </c>
      <c r="AN155" s="76"/>
      <c r="AO155" s="76"/>
      <c r="AP155" s="76"/>
      <c r="AQ155" s="76"/>
      <c r="AS155" s="2600"/>
      <c r="AT155" s="2242"/>
      <c r="AU155" s="2242"/>
      <c r="AV155" s="2242"/>
      <c r="AW155" s="2242"/>
      <c r="AX155" s="730"/>
      <c r="AY155" s="2601"/>
      <c r="BF155" s="117"/>
      <c r="BG155" s="31"/>
      <c r="BH155" s="31"/>
      <c r="BI155" s="16"/>
      <c r="BJ155"/>
      <c r="BK155"/>
      <c r="BL155" s="401"/>
      <c r="BN155" s="4">
        <v>1</v>
      </c>
    </row>
    <row r="156" spans="1:66" s="48" customFormat="1" ht="21" customHeight="1" x14ac:dyDescent="0.25">
      <c r="A156" s="1401" t="str">
        <f t="shared" si="56"/>
        <v>►</v>
      </c>
      <c r="B156" s="1402" t="str">
        <f t="shared" si="57"/>
        <v>►</v>
      </c>
      <c r="C156" s="1403" t="str">
        <f t="shared" ref="C156:C219" si="62">IF(B156="►", "►", IFERROR(LEFT(B156, SEARCH(".", B156)-1), 0))</f>
        <v>►</v>
      </c>
      <c r="D156" s="2475" t="str">
        <f t="shared" si="58"/>
        <v>►</v>
      </c>
      <c r="E156" s="1402" t="str">
        <f t="shared" ref="E156:E219" si="63">IF(B156="►", "►", IFERROR(MID(B156, SEARCH(".", B156, SEARCH(".", B156)+1)+1, SEARCH(".", B156, SEARCH(".", B156, SEARCH(".", B156)+1)+1) - SEARCH(".", B156, SEARCH(".", B156)+1)-1), 0))</f>
        <v>►</v>
      </c>
      <c r="F156" s="1402" t="str">
        <f t="shared" ref="F156:F219" si="64">IF(B156="►", "►", IFERROR(MID(B156, SEARCH(".", B156, SEARCH(".", B156, SEARCH(".", B156)+1)+1)+1, SEARCH(".", B156, SEARCH(".", B156, SEARCH(".", B156, SEARCH(".", B156)+1)+1)+1) - SEARCH(".", B156, SEARCH(".", B156, SEARCH(".", B156)+1)+1)-1), 0))</f>
        <v>►</v>
      </c>
      <c r="G156" s="1402" t="str">
        <f t="shared" ref="G156:G219" si="65">IF(OR(B156="►", ISBLANK(B156)), "►", IFERROR(RIGHT(B156, LEN(B156)-FIND("►", B156)-1), ""))</f>
        <v>►</v>
      </c>
      <c r="H156" s="138"/>
      <c r="I156" s="139"/>
      <c r="J156" s="140"/>
      <c r="K156" s="140"/>
      <c r="L156" s="141"/>
      <c r="M156" s="141"/>
      <c r="N156" s="141"/>
      <c r="O156" s="141"/>
      <c r="P156" s="141"/>
      <c r="Q156" s="142"/>
      <c r="R156" s="143"/>
      <c r="S156" s="2441"/>
      <c r="T156" s="2443"/>
      <c r="U156" s="2442"/>
      <c r="V156" s="2577">
        <f t="shared" ref="V156:V219" si="66">IF(ISBLANK(U156) + (U156=0), 0, IFERROR(AG156*AF156*Q156, 0))</f>
        <v>0</v>
      </c>
      <c r="W156" s="2578" t="str">
        <f>IF(OR(V156=0, ISBLANK(P156)), "", TEXT(ROUND(V156/INDEX(AI21:AI83, MATCH(P156, AH21:AH83, 0)), 0),"# ##0") &amp; " " &amp; P156)</f>
        <v/>
      </c>
      <c r="X156" s="2579">
        <f t="shared" ref="X156:X219" si="67">IFERROR(IF(U156&gt;0, L156*AF156*Q156, 0), 0)</f>
        <v>0</v>
      </c>
      <c r="Y156" s="2580">
        <f t="shared" ref="Y156:Y219" si="68">IFERROR(IF(U156&gt;0,M156,0),0)</f>
        <v>0</v>
      </c>
      <c r="Z156" s="2580" t="str">
        <f t="shared" ref="Z156:Z219" si="69">IF(U156&gt;0,R156,"")</f>
        <v/>
      </c>
      <c r="AA156" s="2581"/>
      <c r="AB156" s="2582">
        <f t="shared" si="60"/>
        <v>0</v>
      </c>
      <c r="AC156" s="2583">
        <v>1</v>
      </c>
      <c r="AD156" s="2584">
        <f t="shared" ref="AD156:AD219" si="70">IF(OR(ISBLANK(AC156), ISTEXT(L156)), "", IF(V156=0, X156*AC156, V156*AC156))</f>
        <v>0</v>
      </c>
      <c r="AE156" s="2564"/>
      <c r="AF156" s="2573">
        <f t="shared" si="61"/>
        <v>0</v>
      </c>
      <c r="AG156" s="2574">
        <f>IF(AND(U156&lt;&gt;"", ISNUMBER(S156)), IFERROR(INDEX(AI21:AI91, MATCH(P156, AH21:AH91, 0)) * O156 * IF(ISBLANK(L156), 1, L156), 0), 0)</f>
        <v>0</v>
      </c>
      <c r="AL156" s="138">
        <f t="shared" si="59"/>
        <v>0</v>
      </c>
      <c r="AN156" s="76"/>
      <c r="AO156" s="76"/>
      <c r="AP156" s="76"/>
      <c r="AQ156" s="76"/>
      <c r="AS156" s="2600"/>
      <c r="AT156" s="2242"/>
      <c r="AU156" s="2242"/>
      <c r="AV156" s="2242"/>
      <c r="AW156" s="2242"/>
      <c r="AX156" s="730"/>
      <c r="AY156" s="2601"/>
      <c r="BF156" s="117"/>
      <c r="BG156" s="667" t="s">
        <v>388</v>
      </c>
      <c r="BH156" s="667" t="s">
        <v>389</v>
      </c>
      <c r="BI156" s="16"/>
      <c r="BJ156" s="668" t="s">
        <v>390</v>
      </c>
      <c r="BK156" s="669" t="s">
        <v>391</v>
      </c>
      <c r="BL156" s="670" t="s">
        <v>392</v>
      </c>
      <c r="BN156" s="4">
        <v>1</v>
      </c>
    </row>
    <row r="157" spans="1:66" s="48" customFormat="1" ht="21" customHeight="1" x14ac:dyDescent="0.25">
      <c r="A157" s="1401" t="str">
        <f t="shared" si="56"/>
        <v>►</v>
      </c>
      <c r="B157" s="1402" t="str">
        <f t="shared" si="57"/>
        <v>►</v>
      </c>
      <c r="C157" s="1403" t="str">
        <f t="shared" si="62"/>
        <v>►</v>
      </c>
      <c r="D157" s="2475" t="str">
        <f t="shared" si="58"/>
        <v>►</v>
      </c>
      <c r="E157" s="1402" t="str">
        <f t="shared" si="63"/>
        <v>►</v>
      </c>
      <c r="F157" s="1402" t="str">
        <f t="shared" si="64"/>
        <v>►</v>
      </c>
      <c r="G157" s="1402" t="str">
        <f t="shared" si="65"/>
        <v>►</v>
      </c>
      <c r="H157" s="66"/>
      <c r="I157" s="149"/>
      <c r="J157" s="91"/>
      <c r="K157" s="91"/>
      <c r="L157" s="150"/>
      <c r="M157" s="151"/>
      <c r="N157" s="152"/>
      <c r="O157" s="2603"/>
      <c r="P157" s="2604"/>
      <c r="Q157" s="2605"/>
      <c r="R157" s="153"/>
      <c r="S157" s="2441"/>
      <c r="T157" s="2443"/>
      <c r="U157" s="2442"/>
      <c r="V157" s="2589">
        <f t="shared" si="66"/>
        <v>0</v>
      </c>
      <c r="W157" s="2590" t="str">
        <f>IF(OR(V157=0, ISBLANK(P157)), "", TEXT(ROUND(V157/INDEX(AI21:AI83, MATCH(P157, AH21:AH83, 0)), 0),"# ##0") &amp; " " &amp; P157)</f>
        <v/>
      </c>
      <c r="X157" s="2591">
        <f t="shared" si="67"/>
        <v>0</v>
      </c>
      <c r="Y157" s="2592">
        <f t="shared" si="68"/>
        <v>0</v>
      </c>
      <c r="Z157" s="2592" t="str">
        <f t="shared" si="69"/>
        <v/>
      </c>
      <c r="AA157" s="2581"/>
      <c r="AB157" s="2593">
        <f t="shared" si="60"/>
        <v>0</v>
      </c>
      <c r="AC157" s="2583">
        <v>1</v>
      </c>
      <c r="AD157" s="2594">
        <f t="shared" si="70"/>
        <v>0</v>
      </c>
      <c r="AE157" s="2564"/>
      <c r="AF157" s="2573">
        <f t="shared" si="61"/>
        <v>0</v>
      </c>
      <c r="AG157" s="2574">
        <f>IF(AND(U157&lt;&gt;"", ISNUMBER(S157)), IFERROR(INDEX(AI21:AI91, MATCH(P157, AH21:AH91, 0)) * O157 * IF(ISBLANK(L157), 1, L157), 0), 0)</f>
        <v>0</v>
      </c>
      <c r="AL157" s="66">
        <f t="shared" si="59"/>
        <v>0</v>
      </c>
      <c r="AN157" s="76"/>
      <c r="AO157" s="76"/>
      <c r="AP157" s="76"/>
      <c r="AQ157" s="76"/>
      <c r="AS157" s="2600"/>
      <c r="AT157" s="2242"/>
      <c r="AU157" s="2242"/>
      <c r="AV157" s="2242"/>
      <c r="AW157" s="2242"/>
      <c r="AX157" s="730"/>
      <c r="AY157" s="2601"/>
      <c r="BF157" s="117"/>
      <c r="BG157" s="667" t="s">
        <v>393</v>
      </c>
      <c r="BH157" s="667" t="s">
        <v>394</v>
      </c>
      <c r="BI157" s="16"/>
      <c r="BJ157" s="671" t="s">
        <v>395</v>
      </c>
      <c r="BK157" s="672" t="s">
        <v>396</v>
      </c>
      <c r="BL157" s="673" t="s">
        <v>397</v>
      </c>
      <c r="BN157" s="4">
        <v>1</v>
      </c>
    </row>
    <row r="158" spans="1:66" s="48" customFormat="1" ht="21" customHeight="1" x14ac:dyDescent="0.25">
      <c r="A158" s="1401" t="str">
        <f t="shared" si="56"/>
        <v>►</v>
      </c>
      <c r="B158" s="1402" t="str">
        <f t="shared" si="57"/>
        <v>►</v>
      </c>
      <c r="C158" s="1403" t="str">
        <f t="shared" si="62"/>
        <v>►</v>
      </c>
      <c r="D158" s="2475" t="str">
        <f t="shared" si="58"/>
        <v>►</v>
      </c>
      <c r="E158" s="1402" t="str">
        <f t="shared" si="63"/>
        <v>►</v>
      </c>
      <c r="F158" s="1402" t="str">
        <f t="shared" si="64"/>
        <v>►</v>
      </c>
      <c r="G158" s="1402" t="str">
        <f t="shared" si="65"/>
        <v>►</v>
      </c>
      <c r="H158" s="66"/>
      <c r="I158" s="149"/>
      <c r="J158" s="91"/>
      <c r="K158" s="91"/>
      <c r="L158" s="163"/>
      <c r="M158" s="164"/>
      <c r="N158" s="165"/>
      <c r="O158" s="2451"/>
      <c r="P158" s="2453"/>
      <c r="Q158" s="2455"/>
      <c r="R158" s="166"/>
      <c r="S158" s="2441"/>
      <c r="T158" s="2443"/>
      <c r="U158" s="2442"/>
      <c r="V158" s="2577">
        <f t="shared" si="66"/>
        <v>0</v>
      </c>
      <c r="W158" s="2578" t="str">
        <f>IF(OR(V158=0, ISBLANK(P158)), "", TEXT(ROUND(V158/INDEX(AI21:AI83, MATCH(P158, AH21:AH83, 0)), 0),"# ##0") &amp; " " &amp; P158)</f>
        <v/>
      </c>
      <c r="X158" s="2579">
        <f t="shared" si="67"/>
        <v>0</v>
      </c>
      <c r="Y158" s="2580">
        <f t="shared" si="68"/>
        <v>0</v>
      </c>
      <c r="Z158" s="2580" t="str">
        <f t="shared" si="69"/>
        <v/>
      </c>
      <c r="AA158" s="2581"/>
      <c r="AB158" s="2582">
        <f t="shared" si="60"/>
        <v>0</v>
      </c>
      <c r="AC158" s="2583">
        <v>1</v>
      </c>
      <c r="AD158" s="2584">
        <f t="shared" si="70"/>
        <v>0</v>
      </c>
      <c r="AE158" s="2564"/>
      <c r="AF158" s="2573">
        <f t="shared" si="61"/>
        <v>0</v>
      </c>
      <c r="AG158" s="2574">
        <f>IF(AND(U158&lt;&gt;"", ISNUMBER(S158)), IFERROR(INDEX(AI21:AI91, MATCH(P158, AH21:AH91, 0)) * O158 * IF(ISBLANK(L158), 1, L158), 0), 0)</f>
        <v>0</v>
      </c>
      <c r="AL158" s="66">
        <f t="shared" si="59"/>
        <v>0</v>
      </c>
      <c r="AN158" s="76"/>
      <c r="AO158" s="76"/>
      <c r="AP158" s="76"/>
      <c r="AQ158" s="76"/>
      <c r="AS158" s="2600"/>
      <c r="AT158" s="2242"/>
      <c r="AU158" s="2242"/>
      <c r="AV158" s="2242"/>
      <c r="AW158" s="2242"/>
      <c r="AX158" s="730"/>
      <c r="AY158" s="2601"/>
      <c r="BF158" s="117"/>
      <c r="BG158" s="667" t="s">
        <v>398</v>
      </c>
      <c r="BH158" s="667" t="s">
        <v>399</v>
      </c>
      <c r="BI158" s="16"/>
      <c r="BJ158" s="16"/>
      <c r="BK158" s="16"/>
      <c r="BL158" s="629"/>
      <c r="BN158" s="4">
        <v>1</v>
      </c>
    </row>
    <row r="159" spans="1:66" s="48" customFormat="1" ht="21" customHeight="1" x14ac:dyDescent="0.25">
      <c r="A159" s="1401" t="str">
        <f t="shared" si="56"/>
        <v>►</v>
      </c>
      <c r="B159" s="1402" t="str">
        <f t="shared" si="57"/>
        <v>►</v>
      </c>
      <c r="C159" s="1403" t="str">
        <f t="shared" si="62"/>
        <v>►</v>
      </c>
      <c r="D159" s="2475" t="str">
        <f t="shared" si="58"/>
        <v>►</v>
      </c>
      <c r="E159" s="1402" t="str">
        <f t="shared" si="63"/>
        <v>►</v>
      </c>
      <c r="F159" s="1402" t="str">
        <f t="shared" si="64"/>
        <v>►</v>
      </c>
      <c r="G159" s="1402" t="str">
        <f t="shared" si="65"/>
        <v>►</v>
      </c>
      <c r="H159" s="66"/>
      <c r="I159" s="149"/>
      <c r="J159" s="91"/>
      <c r="K159" s="91"/>
      <c r="L159" s="174"/>
      <c r="M159" s="175"/>
      <c r="N159" s="176"/>
      <c r="O159" s="177"/>
      <c r="P159" s="178"/>
      <c r="Q159" s="2455"/>
      <c r="R159" s="180"/>
      <c r="S159" s="2441"/>
      <c r="T159" s="2443"/>
      <c r="U159" s="2442"/>
      <c r="V159" s="2589">
        <f t="shared" si="66"/>
        <v>0</v>
      </c>
      <c r="W159" s="2590" t="str">
        <f>IF(OR(V159=0, ISBLANK(P159)), "", TEXT(ROUND(V159/INDEX(AI21:AI83, MATCH(P159, AH21:AH83, 0)), 0),"# ##0") &amp; " " &amp; P159)</f>
        <v/>
      </c>
      <c r="X159" s="2591">
        <f t="shared" si="67"/>
        <v>0</v>
      </c>
      <c r="Y159" s="2592">
        <f t="shared" si="68"/>
        <v>0</v>
      </c>
      <c r="Z159" s="2592" t="str">
        <f t="shared" si="69"/>
        <v/>
      </c>
      <c r="AA159" s="2581"/>
      <c r="AB159" s="2593">
        <f t="shared" si="60"/>
        <v>0</v>
      </c>
      <c r="AC159" s="2583">
        <v>1</v>
      </c>
      <c r="AD159" s="2594">
        <f t="shared" si="70"/>
        <v>0</v>
      </c>
      <c r="AE159" s="2564"/>
      <c r="AF159" s="2573">
        <f t="shared" si="61"/>
        <v>0</v>
      </c>
      <c r="AG159" s="2574">
        <f>IF(AND(U159&lt;&gt;"", ISNUMBER(S159)), IFERROR(INDEX(AI21:AI91, MATCH(P159, AH21:AH91, 0)) * O159 * IF(ISBLANK(L159), 1, L159), 0), 0)</f>
        <v>0</v>
      </c>
      <c r="AH159" s="49"/>
      <c r="AI159" s="49"/>
      <c r="AJ159" s="49"/>
      <c r="AL159" s="66">
        <f t="shared" si="59"/>
        <v>0</v>
      </c>
      <c r="AN159" s="76"/>
      <c r="AO159" s="76"/>
      <c r="AP159" s="76"/>
      <c r="AQ159" s="76"/>
      <c r="AS159" s="2600"/>
      <c r="AT159" s="2242"/>
      <c r="AU159" s="2242"/>
      <c r="AV159" s="2242"/>
      <c r="AW159" s="2242"/>
      <c r="AX159" s="730"/>
      <c r="AY159" s="2601"/>
      <c r="BF159" s="505"/>
      <c r="BG159" s="667" t="s">
        <v>400</v>
      </c>
      <c r="BH159" s="667" t="s">
        <v>401</v>
      </c>
      <c r="BI159" s="16"/>
      <c r="BJ159" s="674" t="s">
        <v>402</v>
      </c>
      <c r="BK159" s="675" t="s">
        <v>403</v>
      </c>
      <c r="BL159" s="629"/>
      <c r="BN159" s="4">
        <v>1</v>
      </c>
    </row>
    <row r="160" spans="1:66" s="48" customFormat="1" ht="21" customHeight="1" x14ac:dyDescent="0.25">
      <c r="A160" s="1401" t="str">
        <f t="shared" si="56"/>
        <v>►</v>
      </c>
      <c r="B160" s="1402" t="str">
        <f t="shared" si="57"/>
        <v>►</v>
      </c>
      <c r="C160" s="1403" t="str">
        <f t="shared" si="62"/>
        <v>►</v>
      </c>
      <c r="D160" s="2475" t="str">
        <f t="shared" si="58"/>
        <v>►</v>
      </c>
      <c r="E160" s="1402" t="str">
        <f t="shared" si="63"/>
        <v>►</v>
      </c>
      <c r="F160" s="1402" t="str">
        <f t="shared" si="64"/>
        <v>►</v>
      </c>
      <c r="G160" s="1402" t="str">
        <f t="shared" si="65"/>
        <v>►</v>
      </c>
      <c r="H160" s="196"/>
      <c r="I160" s="149"/>
      <c r="J160" s="91"/>
      <c r="K160" s="91"/>
      <c r="L160" s="174"/>
      <c r="M160" s="175"/>
      <c r="N160" s="176"/>
      <c r="O160" s="177"/>
      <c r="P160" s="178"/>
      <c r="Q160" s="2455"/>
      <c r="R160" s="180"/>
      <c r="S160" s="2441"/>
      <c r="T160" s="2443"/>
      <c r="U160" s="2442"/>
      <c r="V160" s="2577">
        <f t="shared" si="66"/>
        <v>0</v>
      </c>
      <c r="W160" s="2578" t="str">
        <f>IF(OR(V160=0, ISBLANK(P160)), "", TEXT(ROUND(V160/INDEX(AI21:AI83, MATCH(P160, AH21:AH83, 0)), 0),"# ##0") &amp; " " &amp; P160)</f>
        <v/>
      </c>
      <c r="X160" s="2579">
        <f t="shared" si="67"/>
        <v>0</v>
      </c>
      <c r="Y160" s="2580">
        <f t="shared" si="68"/>
        <v>0</v>
      </c>
      <c r="Z160" s="2580" t="str">
        <f t="shared" si="69"/>
        <v/>
      </c>
      <c r="AA160" s="2581"/>
      <c r="AB160" s="2582">
        <f t="shared" si="60"/>
        <v>0</v>
      </c>
      <c r="AC160" s="2583">
        <v>1</v>
      </c>
      <c r="AD160" s="2584">
        <f t="shared" si="70"/>
        <v>0</v>
      </c>
      <c r="AE160" s="2564"/>
      <c r="AF160" s="2573">
        <f t="shared" si="61"/>
        <v>0</v>
      </c>
      <c r="AG160" s="2574">
        <f>IF(AND(U160&lt;&gt;"", ISNUMBER(S160)), IFERROR(INDEX(AI21:AI91, MATCH(P160, AH21:AH91, 0)) * O160 * IF(ISBLANK(L160), 1, L160), 0), 0)</f>
        <v>0</v>
      </c>
      <c r="AH160" s="49"/>
      <c r="AI160" s="49"/>
      <c r="AJ160" s="49"/>
      <c r="AL160" s="66">
        <f t="shared" si="59"/>
        <v>0</v>
      </c>
      <c r="AN160" s="76"/>
      <c r="AO160" s="76"/>
      <c r="AP160" s="76"/>
      <c r="AQ160" s="76"/>
      <c r="AS160" s="2600"/>
      <c r="AT160" s="2242"/>
      <c r="AU160" s="2242"/>
      <c r="AV160" s="2242"/>
      <c r="AW160" s="2242"/>
      <c r="AX160" s="730"/>
      <c r="AY160" s="2601"/>
      <c r="BF160" s="505"/>
      <c r="BG160" s="667" t="s">
        <v>404</v>
      </c>
      <c r="BH160" s="667" t="s">
        <v>405</v>
      </c>
      <c r="BI160" s="16"/>
      <c r="BJ160" s="16"/>
      <c r="BK160" s="16"/>
      <c r="BL160" s="629"/>
      <c r="BN160" s="4">
        <v>1</v>
      </c>
    </row>
    <row r="161" spans="1:66" s="48" customFormat="1" ht="21" customHeight="1" x14ac:dyDescent="0.25">
      <c r="A161" s="1401" t="str">
        <f t="shared" si="56"/>
        <v>►</v>
      </c>
      <c r="B161" s="1402" t="str">
        <f t="shared" si="57"/>
        <v>►</v>
      </c>
      <c r="C161" s="1403" t="str">
        <f t="shared" si="62"/>
        <v>►</v>
      </c>
      <c r="D161" s="2475" t="str">
        <f t="shared" si="58"/>
        <v>►</v>
      </c>
      <c r="E161" s="1402" t="str">
        <f t="shared" si="63"/>
        <v>►</v>
      </c>
      <c r="F161" s="1402" t="str">
        <f t="shared" si="64"/>
        <v>►</v>
      </c>
      <c r="G161" s="1402" t="str">
        <f t="shared" si="65"/>
        <v>►</v>
      </c>
      <c r="H161" s="2606"/>
      <c r="R161" s="2607"/>
      <c r="S161" s="2441"/>
      <c r="T161" s="2443"/>
      <c r="U161" s="2442"/>
      <c r="V161" s="2589">
        <f t="shared" si="66"/>
        <v>0</v>
      </c>
      <c r="W161" s="2590" t="str">
        <f>IF(OR(V161=0, ISBLANK(P161)), "", TEXT(ROUND(V161/INDEX(AI21:AI83, MATCH(P161, AH21:AH83, 0)), 0),"# ##0") &amp; " " &amp; P161)</f>
        <v/>
      </c>
      <c r="X161" s="2591">
        <f t="shared" si="67"/>
        <v>0</v>
      </c>
      <c r="Y161" s="2592">
        <f t="shared" si="68"/>
        <v>0</v>
      </c>
      <c r="Z161" s="2592" t="str">
        <f t="shared" si="69"/>
        <v/>
      </c>
      <c r="AA161" s="2581"/>
      <c r="AB161" s="2593">
        <f t="shared" si="60"/>
        <v>0</v>
      </c>
      <c r="AC161" s="2583">
        <v>1</v>
      </c>
      <c r="AD161" s="2594">
        <f t="shared" si="70"/>
        <v>0</v>
      </c>
      <c r="AE161" s="2564"/>
      <c r="AF161" s="2573">
        <f t="shared" si="61"/>
        <v>0</v>
      </c>
      <c r="AG161" s="2574">
        <f>IF(AND(U161&lt;&gt;"", ISNUMBER(S161)), IFERROR(INDEX(AI21:AI91, MATCH(P161, AH21:AH91, 0)) * O161 * IF(ISBLANK(L161), 1, L161), 0), 0)</f>
        <v>0</v>
      </c>
      <c r="AH161" s="49"/>
      <c r="AI161" s="49"/>
      <c r="AJ161" s="49"/>
      <c r="AL161" s="66">
        <f t="shared" si="59"/>
        <v>0</v>
      </c>
      <c r="AN161" s="76"/>
      <c r="AO161" s="76"/>
      <c r="AP161" s="76"/>
      <c r="AQ161" s="76"/>
      <c r="AS161" s="2600"/>
      <c r="AT161" s="2242"/>
      <c r="AU161" s="2242"/>
      <c r="AV161" s="2242"/>
      <c r="AW161" s="2242"/>
      <c r="AX161" s="730"/>
      <c r="AY161" s="2601"/>
      <c r="BF161" s="505"/>
      <c r="BG161" s="667" t="s">
        <v>406</v>
      </c>
      <c r="BH161" s="658">
        <v>1</v>
      </c>
      <c r="BI161" s="16"/>
      <c r="BJ161" s="16" t="s">
        <v>407</v>
      </c>
      <c r="BK161" s="16"/>
      <c r="BL161" s="629"/>
      <c r="BN161" s="4">
        <v>1</v>
      </c>
    </row>
    <row r="162" spans="1:66" s="48" customFormat="1" ht="21" customHeight="1" x14ac:dyDescent="0.25">
      <c r="A162" s="1401" t="str">
        <f t="shared" si="56"/>
        <v>►</v>
      </c>
      <c r="B162" s="1402" t="str">
        <f t="shared" si="57"/>
        <v>►</v>
      </c>
      <c r="C162" s="1403" t="str">
        <f t="shared" si="62"/>
        <v>►</v>
      </c>
      <c r="D162" s="2475" t="str">
        <f t="shared" si="58"/>
        <v>►</v>
      </c>
      <c r="E162" s="1402" t="str">
        <f t="shared" si="63"/>
        <v>►</v>
      </c>
      <c r="F162" s="1402" t="str">
        <f t="shared" si="64"/>
        <v>►</v>
      </c>
      <c r="G162" s="1402" t="str">
        <f t="shared" si="65"/>
        <v>►</v>
      </c>
      <c r="H162" s="2606"/>
      <c r="R162" s="2607"/>
      <c r="S162" s="2441"/>
      <c r="T162" s="2443"/>
      <c r="U162" s="2442"/>
      <c r="V162" s="2577">
        <f t="shared" si="66"/>
        <v>0</v>
      </c>
      <c r="W162" s="2578" t="str">
        <f>IF(OR(V162=0, ISBLANK(P162)), "", TEXT(ROUND(V162/INDEX(AI21:AI83, MATCH(P162, AH21:AH83, 0)), 0),"# ##0") &amp; " " &amp; P162)</f>
        <v/>
      </c>
      <c r="X162" s="2579">
        <f t="shared" si="67"/>
        <v>0</v>
      </c>
      <c r="Y162" s="2580">
        <f t="shared" si="68"/>
        <v>0</v>
      </c>
      <c r="Z162" s="2580" t="str">
        <f t="shared" si="69"/>
        <v/>
      </c>
      <c r="AA162" s="2581"/>
      <c r="AB162" s="2582">
        <f t="shared" si="60"/>
        <v>0</v>
      </c>
      <c r="AC162" s="2583">
        <v>1</v>
      </c>
      <c r="AD162" s="2584">
        <f t="shared" si="70"/>
        <v>0</v>
      </c>
      <c r="AE162" s="2564"/>
      <c r="AF162" s="2573">
        <f t="shared" si="61"/>
        <v>0</v>
      </c>
      <c r="AG162" s="2574">
        <f>IF(AND(U162&lt;&gt;"", ISNUMBER(S162)), IFERROR(INDEX(AI21:AI91, MATCH(P162, AH21:AH91, 0)) * O162 * IF(ISBLANK(L162), 1, L162), 0), 0)</f>
        <v>0</v>
      </c>
      <c r="AH162" s="49"/>
      <c r="AI162" s="49"/>
      <c r="AJ162" s="49"/>
      <c r="AL162" s="66">
        <f t="shared" si="59"/>
        <v>0</v>
      </c>
      <c r="AN162" s="76"/>
      <c r="AO162" s="76"/>
      <c r="AP162" s="76"/>
      <c r="AQ162" s="76"/>
      <c r="AS162" s="2600"/>
      <c r="AT162" s="2242"/>
      <c r="AU162" s="2242"/>
      <c r="AV162" s="2242"/>
      <c r="AW162" s="2242"/>
      <c r="AX162" s="730"/>
      <c r="AY162" s="2601"/>
      <c r="BF162" s="505"/>
      <c r="BG162" s="667" t="s">
        <v>409</v>
      </c>
      <c r="BH162" s="667" t="s">
        <v>410</v>
      </c>
      <c r="BI162" s="676" t="s">
        <v>411</v>
      </c>
      <c r="BJ162" s="677" t="s">
        <v>412</v>
      </c>
      <c r="BK162" s="16"/>
      <c r="BL162" s="629" t="s">
        <v>6</v>
      </c>
      <c r="BN162" s="4">
        <v>1</v>
      </c>
    </row>
    <row r="163" spans="1:66" s="48" customFormat="1" ht="21" customHeight="1" x14ac:dyDescent="0.25">
      <c r="A163" s="1401" t="str">
        <f t="shared" si="56"/>
        <v>►</v>
      </c>
      <c r="B163" s="1402" t="str">
        <f t="shared" si="57"/>
        <v>►</v>
      </c>
      <c r="C163" s="1403" t="str">
        <f t="shared" si="62"/>
        <v>►</v>
      </c>
      <c r="D163" s="2475" t="str">
        <f t="shared" si="58"/>
        <v>►</v>
      </c>
      <c r="E163" s="1402" t="str">
        <f t="shared" si="63"/>
        <v>►</v>
      </c>
      <c r="F163" s="1402" t="str">
        <f t="shared" si="64"/>
        <v>►</v>
      </c>
      <c r="G163" s="1402" t="str">
        <f t="shared" si="65"/>
        <v>►</v>
      </c>
      <c r="H163" s="2606"/>
      <c r="R163" s="2607"/>
      <c r="S163" s="2441"/>
      <c r="T163" s="2443"/>
      <c r="U163" s="2442"/>
      <c r="V163" s="2589">
        <f t="shared" si="66"/>
        <v>0</v>
      </c>
      <c r="W163" s="2590" t="str">
        <f>IF(OR(V163=0, ISBLANK(P163)), "", TEXT(ROUND(V163/INDEX(AI21:AI83, MATCH(P163, AH21:AH83, 0)), 0),"# ##0") &amp; " " &amp; P163)</f>
        <v/>
      </c>
      <c r="X163" s="2591">
        <f t="shared" si="67"/>
        <v>0</v>
      </c>
      <c r="Y163" s="2592">
        <f t="shared" si="68"/>
        <v>0</v>
      </c>
      <c r="Z163" s="2592" t="str">
        <f t="shared" si="69"/>
        <v/>
      </c>
      <c r="AA163" s="2581"/>
      <c r="AB163" s="2593">
        <f t="shared" si="60"/>
        <v>0</v>
      </c>
      <c r="AC163" s="2583">
        <v>1</v>
      </c>
      <c r="AD163" s="2594">
        <f t="shared" si="70"/>
        <v>0</v>
      </c>
      <c r="AE163" s="2564"/>
      <c r="AF163" s="2573">
        <f t="shared" si="61"/>
        <v>0</v>
      </c>
      <c r="AG163" s="2574">
        <f>IF(AND(U163&lt;&gt;"", ISNUMBER(S163)), IFERROR(INDEX(AI21:AI91, MATCH(P163, AH21:AH91, 0)) * O163 * IF(ISBLANK(L163), 1, L163), 0), 0)</f>
        <v>0</v>
      </c>
      <c r="AH163" s="49"/>
      <c r="AI163" s="49"/>
      <c r="AJ163" s="49"/>
      <c r="AL163" s="66">
        <f t="shared" si="59"/>
        <v>0</v>
      </c>
      <c r="AN163" s="76"/>
      <c r="AO163" s="76"/>
      <c r="AP163" s="76"/>
      <c r="AQ163" s="76"/>
      <c r="AS163" s="2600"/>
      <c r="AT163" s="2242"/>
      <c r="AU163" s="2242"/>
      <c r="AV163" s="2242"/>
      <c r="AW163" s="2242"/>
      <c r="AX163" s="730"/>
      <c r="AY163" s="2601"/>
      <c r="BF163" s="559"/>
      <c r="BG163" s="16"/>
      <c r="BH163" s="16"/>
      <c r="BI163" s="16"/>
      <c r="BJ163" s="16"/>
      <c r="BK163" s="16"/>
      <c r="BL163" s="629"/>
      <c r="BN163" s="4">
        <v>1</v>
      </c>
    </row>
    <row r="164" spans="1:66" s="48" customFormat="1" ht="21" customHeight="1" x14ac:dyDescent="0.25">
      <c r="A164" s="1401" t="str">
        <f t="shared" si="56"/>
        <v>►</v>
      </c>
      <c r="B164" s="1402" t="str">
        <f t="shared" si="57"/>
        <v>►</v>
      </c>
      <c r="C164" s="1403" t="str">
        <f t="shared" si="62"/>
        <v>►</v>
      </c>
      <c r="D164" s="2475" t="str">
        <f t="shared" si="58"/>
        <v>►</v>
      </c>
      <c r="E164" s="1402" t="str">
        <f t="shared" si="63"/>
        <v>►</v>
      </c>
      <c r="F164" s="1402" t="str">
        <f t="shared" si="64"/>
        <v>►</v>
      </c>
      <c r="G164" s="1402" t="str">
        <f t="shared" si="65"/>
        <v>►</v>
      </c>
      <c r="H164" s="2606"/>
      <c r="R164" s="2607"/>
      <c r="S164" s="2441"/>
      <c r="T164" s="2443"/>
      <c r="U164" s="2442"/>
      <c r="V164" s="2577">
        <f t="shared" si="66"/>
        <v>0</v>
      </c>
      <c r="W164" s="2578" t="str">
        <f>IF(OR(V164=0, ISBLANK(P164)), "", TEXT(ROUND(V164/INDEX(AI21:AI83, MATCH(P164, AH21:AH83, 0)), 0),"# ##0") &amp; " " &amp; P164)</f>
        <v/>
      </c>
      <c r="X164" s="2579">
        <f t="shared" si="67"/>
        <v>0</v>
      </c>
      <c r="Y164" s="2580">
        <f t="shared" si="68"/>
        <v>0</v>
      </c>
      <c r="Z164" s="2580" t="str">
        <f t="shared" si="69"/>
        <v/>
      </c>
      <c r="AA164" s="2581"/>
      <c r="AB164" s="2582">
        <f t="shared" si="60"/>
        <v>0</v>
      </c>
      <c r="AC164" s="2583">
        <v>1</v>
      </c>
      <c r="AD164" s="2584">
        <f t="shared" si="70"/>
        <v>0</v>
      </c>
      <c r="AE164" s="2564"/>
      <c r="AF164" s="2573">
        <f t="shared" si="61"/>
        <v>0</v>
      </c>
      <c r="AG164" s="2574">
        <f>IF(AND(U164&lt;&gt;"", ISNUMBER(S164)), IFERROR(INDEX(AI21:AI91, MATCH(P164, AH21:AH91, 0)) * O164 * IF(ISBLANK(L164), 1, L164), 0), 0)</f>
        <v>0</v>
      </c>
      <c r="AH164" s="49"/>
      <c r="AI164" s="49"/>
      <c r="AJ164" s="49"/>
      <c r="AL164" s="66">
        <f t="shared" si="59"/>
        <v>0</v>
      </c>
      <c r="AN164" s="76"/>
      <c r="AO164" s="76"/>
      <c r="AP164" s="76"/>
      <c r="AQ164" s="76"/>
      <c r="AS164" s="2600"/>
      <c r="AT164" s="2242"/>
      <c r="AU164" s="2242"/>
      <c r="AV164" s="2242"/>
      <c r="AW164" s="2242"/>
      <c r="AX164" s="730"/>
      <c r="AY164" s="2601"/>
      <c r="BF164" s="559"/>
      <c r="BG164" s="16"/>
      <c r="BH164" s="16"/>
      <c r="BI164" s="16"/>
      <c r="BJ164" s="16"/>
      <c r="BK164" s="16"/>
      <c r="BL164" s="629"/>
      <c r="BN164" s="4">
        <v>1</v>
      </c>
    </row>
    <row r="165" spans="1:66" s="48" customFormat="1" ht="21" customHeight="1" x14ac:dyDescent="0.25">
      <c r="A165" s="1401" t="str">
        <f t="shared" si="56"/>
        <v>►</v>
      </c>
      <c r="B165" s="1402" t="str">
        <f t="shared" si="57"/>
        <v>►</v>
      </c>
      <c r="C165" s="1403" t="str">
        <f t="shared" si="62"/>
        <v>►</v>
      </c>
      <c r="D165" s="2475" t="str">
        <f t="shared" si="58"/>
        <v>►</v>
      </c>
      <c r="E165" s="1402" t="str">
        <f t="shared" si="63"/>
        <v>►</v>
      </c>
      <c r="F165" s="1402" t="str">
        <f t="shared" si="64"/>
        <v>►</v>
      </c>
      <c r="G165" s="1402" t="str">
        <f t="shared" si="65"/>
        <v>►</v>
      </c>
      <c r="H165" s="2606"/>
      <c r="R165" s="2607"/>
      <c r="S165" s="2441"/>
      <c r="T165" s="2443"/>
      <c r="U165" s="2442"/>
      <c r="V165" s="2589">
        <f t="shared" si="66"/>
        <v>0</v>
      </c>
      <c r="W165" s="2590" t="str">
        <f>IF(OR(V165=0, ISBLANK(P165)), "", TEXT(ROUND(V165/INDEX(AI21:AI83, MATCH(P165, AH21:AH83, 0)), 0),"# ##0") &amp; " " &amp; P165)</f>
        <v/>
      </c>
      <c r="X165" s="2591">
        <f t="shared" si="67"/>
        <v>0</v>
      </c>
      <c r="Y165" s="2592">
        <f t="shared" si="68"/>
        <v>0</v>
      </c>
      <c r="Z165" s="2592" t="str">
        <f t="shared" si="69"/>
        <v/>
      </c>
      <c r="AA165" s="2581"/>
      <c r="AB165" s="2593">
        <f t="shared" si="60"/>
        <v>0</v>
      </c>
      <c r="AC165" s="2583">
        <v>1</v>
      </c>
      <c r="AD165" s="2594">
        <f t="shared" si="70"/>
        <v>0</v>
      </c>
      <c r="AE165" s="2564"/>
      <c r="AF165" s="2573">
        <f t="shared" si="61"/>
        <v>0</v>
      </c>
      <c r="AG165" s="2574">
        <f>IF(AND(U165&lt;&gt;"", ISNUMBER(S165)), IFERROR(INDEX(AI21:AI91, MATCH(P165, AH21:AH91, 0)) * O165 * IF(ISBLANK(L165), 1, L165), 0), 0)</f>
        <v>0</v>
      </c>
      <c r="AH165" s="49"/>
      <c r="AI165" s="49"/>
      <c r="AJ165" s="49"/>
      <c r="AL165" s="66">
        <f t="shared" si="59"/>
        <v>0</v>
      </c>
      <c r="AN165" s="76"/>
      <c r="AO165" s="76"/>
      <c r="AP165" s="76"/>
      <c r="AQ165" s="76"/>
      <c r="AS165" s="2600"/>
      <c r="AT165" s="2242"/>
      <c r="AU165" s="2242"/>
      <c r="AV165" s="2242"/>
      <c r="AW165" s="2242"/>
      <c r="AX165" s="730"/>
      <c r="AY165" s="2601"/>
      <c r="BF165" s="559"/>
      <c r="BG165" s="685" t="s">
        <v>419</v>
      </c>
      <c r="BH165" s="16"/>
      <c r="BI165" s="16"/>
      <c r="BJ165" s="16"/>
      <c r="BK165" s="16"/>
      <c r="BL165" s="629"/>
      <c r="BN165" s="4">
        <v>1</v>
      </c>
    </row>
    <row r="166" spans="1:66" s="48" customFormat="1" ht="21" customHeight="1" x14ac:dyDescent="0.25">
      <c r="A166" s="1401" t="str">
        <f t="shared" si="56"/>
        <v>►</v>
      </c>
      <c r="B166" s="1402" t="str">
        <f t="shared" si="57"/>
        <v>►</v>
      </c>
      <c r="C166" s="1403" t="str">
        <f t="shared" si="62"/>
        <v>►</v>
      </c>
      <c r="D166" s="2475" t="str">
        <f t="shared" si="58"/>
        <v>►</v>
      </c>
      <c r="E166" s="1402" t="str">
        <f t="shared" si="63"/>
        <v>►</v>
      </c>
      <c r="F166" s="1402" t="str">
        <f t="shared" si="64"/>
        <v>►</v>
      </c>
      <c r="G166" s="1402" t="str">
        <f t="shared" si="65"/>
        <v>►</v>
      </c>
      <c r="H166" s="2606"/>
      <c r="R166" s="2607"/>
      <c r="S166" s="2441"/>
      <c r="T166" s="2443"/>
      <c r="U166" s="2442"/>
      <c r="V166" s="2577">
        <f t="shared" si="66"/>
        <v>0</v>
      </c>
      <c r="W166" s="2578" t="str">
        <f>IF(OR(V166=0, ISBLANK(P166)), "", TEXT(ROUND(V166/INDEX(AI21:AI83, MATCH(P166, AH21:AH83, 0)), 0),"# ##0") &amp; " " &amp; P166)</f>
        <v/>
      </c>
      <c r="X166" s="2579">
        <f t="shared" si="67"/>
        <v>0</v>
      </c>
      <c r="Y166" s="2580">
        <f t="shared" si="68"/>
        <v>0</v>
      </c>
      <c r="Z166" s="2580" t="str">
        <f t="shared" si="69"/>
        <v/>
      </c>
      <c r="AA166" s="2581"/>
      <c r="AB166" s="2582">
        <f t="shared" si="60"/>
        <v>0</v>
      </c>
      <c r="AC166" s="2583">
        <v>1</v>
      </c>
      <c r="AD166" s="2584">
        <f t="shared" si="70"/>
        <v>0</v>
      </c>
      <c r="AE166" s="2564"/>
      <c r="AF166" s="2573">
        <f t="shared" si="61"/>
        <v>0</v>
      </c>
      <c r="AG166" s="2574">
        <f>IF(AND(U166&lt;&gt;"", ISNUMBER(S166)), IFERROR(INDEX(AI21:AI91, MATCH(P166, AH21:AH91, 0)) * O166 * IF(ISBLANK(L166), 1, L166), 0), 0)</f>
        <v>0</v>
      </c>
      <c r="AH166" s="49"/>
      <c r="AI166" s="49"/>
      <c r="AJ166" s="49"/>
      <c r="AL166" s="66">
        <f t="shared" si="59"/>
        <v>0</v>
      </c>
      <c r="AN166" s="76"/>
      <c r="AO166" s="76"/>
      <c r="AP166" s="76"/>
      <c r="AQ166" s="76"/>
      <c r="AS166" s="2600"/>
      <c r="AT166" s="2242"/>
      <c r="AU166" s="2242"/>
      <c r="AV166" s="2242"/>
      <c r="AW166" s="2242"/>
      <c r="AX166" s="730"/>
      <c r="AY166" s="2601"/>
      <c r="BF166" s="559"/>
      <c r="BG166" s="688" t="s">
        <v>422</v>
      </c>
      <c r="BH166" s="16"/>
      <c r="BI166" s="16"/>
      <c r="BJ166" s="16"/>
      <c r="BK166" s="16"/>
      <c r="BL166" s="629"/>
      <c r="BN166" s="4">
        <v>1</v>
      </c>
    </row>
    <row r="167" spans="1:66" s="48" customFormat="1" ht="21" customHeight="1" x14ac:dyDescent="0.25">
      <c r="A167" s="1401" t="str">
        <f t="shared" si="56"/>
        <v>►</v>
      </c>
      <c r="B167" s="1402" t="str">
        <f t="shared" si="57"/>
        <v>►</v>
      </c>
      <c r="C167" s="1403" t="str">
        <f t="shared" si="62"/>
        <v>►</v>
      </c>
      <c r="D167" s="2475" t="str">
        <f t="shared" si="58"/>
        <v>►</v>
      </c>
      <c r="E167" s="1402" t="str">
        <f t="shared" si="63"/>
        <v>►</v>
      </c>
      <c r="F167" s="1402" t="str">
        <f t="shared" si="64"/>
        <v>►</v>
      </c>
      <c r="G167" s="1402" t="str">
        <f t="shared" si="65"/>
        <v>►</v>
      </c>
      <c r="H167" s="2606"/>
      <c r="R167" s="2607"/>
      <c r="S167" s="2441"/>
      <c r="T167" s="2443"/>
      <c r="U167" s="2442"/>
      <c r="V167" s="2589">
        <f t="shared" si="66"/>
        <v>0</v>
      </c>
      <c r="W167" s="2590" t="str">
        <f>IF(OR(V167=0, ISBLANK(P167)), "", TEXT(ROUND(V167/INDEX(AI21:AI83, MATCH(P167, AH21:AH83, 0)), 0),"# ##0") &amp; " " &amp; P167)</f>
        <v/>
      </c>
      <c r="X167" s="2591">
        <f t="shared" si="67"/>
        <v>0</v>
      </c>
      <c r="Y167" s="2592">
        <f t="shared" si="68"/>
        <v>0</v>
      </c>
      <c r="Z167" s="2592" t="str">
        <f t="shared" si="69"/>
        <v/>
      </c>
      <c r="AA167" s="2581"/>
      <c r="AB167" s="2593">
        <f t="shared" si="60"/>
        <v>0</v>
      </c>
      <c r="AC167" s="2583">
        <v>1</v>
      </c>
      <c r="AD167" s="2594">
        <f t="shared" si="70"/>
        <v>0</v>
      </c>
      <c r="AE167" s="2564"/>
      <c r="AF167" s="2573">
        <f t="shared" si="61"/>
        <v>0</v>
      </c>
      <c r="AG167" s="2574">
        <f>IF(AND(U167&lt;&gt;"", ISNUMBER(S167)), IFERROR(INDEX(AI21:AI91, MATCH(P167, AH21:AH91, 0)) * O167 * IF(ISBLANK(L167), 1, L167), 0), 0)</f>
        <v>0</v>
      </c>
      <c r="AH167" s="49"/>
      <c r="AI167" s="49"/>
      <c r="AJ167" s="49"/>
      <c r="AL167" s="66">
        <f t="shared" si="59"/>
        <v>0</v>
      </c>
      <c r="AN167" s="76"/>
      <c r="AO167" s="76"/>
      <c r="AP167" s="76"/>
      <c r="AQ167" s="76"/>
      <c r="AS167" s="2600"/>
      <c r="AT167" s="2242"/>
      <c r="AU167" s="2242"/>
      <c r="AV167" s="2242"/>
      <c r="AW167" s="2242"/>
      <c r="AX167" s="730"/>
      <c r="AY167" s="2601"/>
      <c r="BF167" s="559"/>
      <c r="BG167" s="688" t="s">
        <v>424</v>
      </c>
      <c r="BH167" s="16"/>
      <c r="BI167" s="16"/>
      <c r="BJ167" s="16"/>
      <c r="BK167" s="16"/>
      <c r="BL167" s="629"/>
      <c r="BN167" s="4">
        <v>1</v>
      </c>
    </row>
    <row r="168" spans="1:66" s="48" customFormat="1" ht="21" customHeight="1" x14ac:dyDescent="0.25">
      <c r="A168" s="1401" t="str">
        <f t="shared" si="56"/>
        <v>►</v>
      </c>
      <c r="B168" s="1402" t="str">
        <f t="shared" si="57"/>
        <v>►</v>
      </c>
      <c r="C168" s="1403" t="str">
        <f t="shared" si="62"/>
        <v>►</v>
      </c>
      <c r="D168" s="2475" t="str">
        <f t="shared" si="58"/>
        <v>►</v>
      </c>
      <c r="E168" s="1402" t="str">
        <f t="shared" si="63"/>
        <v>►</v>
      </c>
      <c r="F168" s="1402" t="str">
        <f t="shared" si="64"/>
        <v>►</v>
      </c>
      <c r="G168" s="1402" t="str">
        <f t="shared" si="65"/>
        <v>►</v>
      </c>
      <c r="H168" s="2606"/>
      <c r="R168" s="2607"/>
      <c r="S168" s="2441"/>
      <c r="T168" s="2443"/>
      <c r="U168" s="2442"/>
      <c r="V168" s="2577">
        <f t="shared" si="66"/>
        <v>0</v>
      </c>
      <c r="W168" s="2578" t="str">
        <f>IF(OR(V168=0, ISBLANK(P168)), "", TEXT(ROUND(V168/INDEX(AI21:AI83, MATCH(P168, AH21:AH83, 0)), 0),"# ##0") &amp; " " &amp; P168)</f>
        <v/>
      </c>
      <c r="X168" s="2579">
        <f t="shared" si="67"/>
        <v>0</v>
      </c>
      <c r="Y168" s="2580">
        <f t="shared" si="68"/>
        <v>0</v>
      </c>
      <c r="Z168" s="2580" t="str">
        <f t="shared" si="69"/>
        <v/>
      </c>
      <c r="AA168" s="2581"/>
      <c r="AB168" s="2582">
        <f t="shared" si="60"/>
        <v>0</v>
      </c>
      <c r="AC168" s="2583">
        <v>1</v>
      </c>
      <c r="AD168" s="2584">
        <f t="shared" si="70"/>
        <v>0</v>
      </c>
      <c r="AE168" s="2564"/>
      <c r="AF168" s="2573">
        <f t="shared" si="61"/>
        <v>0</v>
      </c>
      <c r="AG168" s="2574">
        <f>IF(AND(U168&lt;&gt;"", ISNUMBER(S168)), IFERROR(INDEX(AI21:AI91, MATCH(P168, AH21:AH91, 0)) * O168 * IF(ISBLANK(L168), 1, L168), 0), 0)</f>
        <v>0</v>
      </c>
      <c r="AH168" s="49"/>
      <c r="AI168" s="49"/>
      <c r="AJ168" s="49"/>
      <c r="AL168" s="66">
        <f t="shared" si="59"/>
        <v>0</v>
      </c>
      <c r="AN168" s="76"/>
      <c r="AO168" s="76"/>
      <c r="AP168" s="76"/>
      <c r="AQ168" s="76"/>
      <c r="AS168" s="2600"/>
      <c r="AT168" s="2242"/>
      <c r="AU168" s="2242"/>
      <c r="AV168" s="2242"/>
      <c r="AW168" s="2242"/>
      <c r="AX168" s="730"/>
      <c r="AY168" s="2601"/>
      <c r="BF168" s="559"/>
      <c r="BG168" s="689" t="s">
        <v>427</v>
      </c>
      <c r="BH168" s="16"/>
      <c r="BI168" s="16"/>
      <c r="BJ168" s="16"/>
      <c r="BK168" s="16"/>
      <c r="BL168" s="629"/>
      <c r="BN168" s="4">
        <v>1</v>
      </c>
    </row>
    <row r="169" spans="1:66" s="48" customFormat="1" ht="21" customHeight="1" x14ac:dyDescent="0.25">
      <c r="A169" s="1401" t="str">
        <f t="shared" si="56"/>
        <v>►</v>
      </c>
      <c r="B169" s="1402" t="str">
        <f t="shared" si="57"/>
        <v>►</v>
      </c>
      <c r="C169" s="1403" t="str">
        <f t="shared" si="62"/>
        <v>►</v>
      </c>
      <c r="D169" s="2475" t="str">
        <f t="shared" si="58"/>
        <v>►</v>
      </c>
      <c r="E169" s="1402" t="str">
        <f t="shared" si="63"/>
        <v>►</v>
      </c>
      <c r="F169" s="1402" t="str">
        <f t="shared" si="64"/>
        <v>►</v>
      </c>
      <c r="G169" s="1402" t="str">
        <f t="shared" si="65"/>
        <v>►</v>
      </c>
      <c r="H169" s="2606"/>
      <c r="R169" s="2607"/>
      <c r="S169" s="2441"/>
      <c r="T169" s="2443"/>
      <c r="U169" s="2442"/>
      <c r="V169" s="2589">
        <f t="shared" si="66"/>
        <v>0</v>
      </c>
      <c r="W169" s="2590" t="str">
        <f>IF(OR(V169=0, ISBLANK(P169)), "", TEXT(ROUND(V169/INDEX(AI21:AI83, MATCH(P169, AH21:AH83, 0)), 0),"# ##0") &amp; " " &amp; P169)</f>
        <v/>
      </c>
      <c r="X169" s="2591">
        <f t="shared" si="67"/>
        <v>0</v>
      </c>
      <c r="Y169" s="2592">
        <f t="shared" si="68"/>
        <v>0</v>
      </c>
      <c r="Z169" s="2592" t="str">
        <f t="shared" si="69"/>
        <v/>
      </c>
      <c r="AA169" s="2581"/>
      <c r="AB169" s="2593">
        <f t="shared" si="60"/>
        <v>0</v>
      </c>
      <c r="AC169" s="2583">
        <v>1</v>
      </c>
      <c r="AD169" s="2594">
        <f t="shared" si="70"/>
        <v>0</v>
      </c>
      <c r="AE169" s="2564"/>
      <c r="AF169" s="2573">
        <f t="shared" si="61"/>
        <v>0</v>
      </c>
      <c r="AG169" s="2574">
        <f>IF(AND(U169&lt;&gt;"", ISNUMBER(S169)), IFERROR(INDEX(AI21:AI91, MATCH(P169, AH21:AH91, 0)) * O169 * IF(ISBLANK(L169), 1, L169), 0), 0)</f>
        <v>0</v>
      </c>
      <c r="AH169" s="49"/>
      <c r="AI169" s="49"/>
      <c r="AJ169" s="49"/>
      <c r="AL169" s="66">
        <f t="shared" si="59"/>
        <v>0</v>
      </c>
      <c r="AN169" s="76"/>
      <c r="AO169" s="76"/>
      <c r="AP169" s="76"/>
      <c r="AQ169" s="76"/>
      <c r="AS169" s="2613"/>
      <c r="AT169" s="2614" t="s">
        <v>2255</v>
      </c>
      <c r="AU169" s="2242"/>
      <c r="AV169" s="2250"/>
      <c r="AW169" s="2250"/>
      <c r="AX169" s="2251"/>
      <c r="AY169" s="2615"/>
      <c r="BF169" s="559"/>
      <c r="BG169" s="690" t="s">
        <v>429</v>
      </c>
      <c r="BH169" s="16"/>
      <c r="BI169" s="16"/>
      <c r="BJ169" s="16"/>
      <c r="BK169" s="16"/>
      <c r="BL169" s="629"/>
      <c r="BN169" s="4">
        <v>1</v>
      </c>
    </row>
    <row r="170" spans="1:66" s="48" customFormat="1" ht="21" customHeight="1" thickBot="1" x14ac:dyDescent="0.3">
      <c r="A170" s="1401" t="str">
        <f t="shared" si="56"/>
        <v>►</v>
      </c>
      <c r="B170" s="1402" t="str">
        <f t="shared" si="57"/>
        <v>►</v>
      </c>
      <c r="C170" s="1403" t="str">
        <f t="shared" si="62"/>
        <v>►</v>
      </c>
      <c r="D170" s="2475" t="str">
        <f t="shared" si="58"/>
        <v>►</v>
      </c>
      <c r="E170" s="1402" t="str">
        <f t="shared" si="63"/>
        <v>►</v>
      </c>
      <c r="F170" s="1402" t="str">
        <f t="shared" si="64"/>
        <v>►</v>
      </c>
      <c r="G170" s="1402" t="str">
        <f t="shared" si="65"/>
        <v>►</v>
      </c>
      <c r="H170" s="2606"/>
      <c r="R170" s="2607"/>
      <c r="S170" s="2441"/>
      <c r="T170" s="2443"/>
      <c r="U170" s="2442"/>
      <c r="V170" s="2577">
        <f t="shared" si="66"/>
        <v>0</v>
      </c>
      <c r="W170" s="2578" t="str">
        <f>IF(OR(V170=0, ISBLANK(P170)), "", TEXT(ROUND(V170/INDEX(AI21:AI83, MATCH(P170, AH21:AH83, 0)), 0),"# ##0") &amp; " " &amp; P170)</f>
        <v/>
      </c>
      <c r="X170" s="2579">
        <f t="shared" si="67"/>
        <v>0</v>
      </c>
      <c r="Y170" s="2580">
        <f t="shared" si="68"/>
        <v>0</v>
      </c>
      <c r="Z170" s="2580" t="str">
        <f t="shared" si="69"/>
        <v/>
      </c>
      <c r="AA170" s="2581"/>
      <c r="AB170" s="2582">
        <f t="shared" si="60"/>
        <v>0</v>
      </c>
      <c r="AC170" s="2583">
        <v>1</v>
      </c>
      <c r="AD170" s="2584">
        <f t="shared" si="70"/>
        <v>0</v>
      </c>
      <c r="AE170" s="2564"/>
      <c r="AF170" s="2573">
        <f t="shared" si="61"/>
        <v>0</v>
      </c>
      <c r="AG170" s="2574">
        <f>IF(AND(U170&lt;&gt;"", ISNUMBER(S170)), IFERROR(INDEX(AI21:AI91, MATCH(P170, AH21:AH91, 0)) * O170 * IF(ISBLANK(L170), 1, L170), 0), 0)</f>
        <v>0</v>
      </c>
      <c r="AH170" s="49"/>
      <c r="AI170" s="49"/>
      <c r="AJ170" s="49"/>
      <c r="AL170" s="66">
        <f t="shared" si="59"/>
        <v>0</v>
      </c>
      <c r="AN170" s="76"/>
      <c r="AO170" s="76"/>
      <c r="AP170" s="76"/>
      <c r="AQ170" s="76"/>
      <c r="AS170" s="2616"/>
      <c r="AT170" s="2263"/>
      <c r="AU170" s="2263"/>
      <c r="AV170" s="2263"/>
      <c r="AW170" s="2263"/>
      <c r="AX170" s="2264"/>
      <c r="AY170" s="2617"/>
      <c r="BF170" s="559"/>
      <c r="BG170"/>
      <c r="BH170"/>
      <c r="BI170"/>
      <c r="BJ170"/>
      <c r="BK170"/>
      <c r="BL170" s="629"/>
      <c r="BN170" s="4">
        <v>1</v>
      </c>
    </row>
    <row r="171" spans="1:66" s="48" customFormat="1" ht="21" customHeight="1" thickTop="1" x14ac:dyDescent="0.25">
      <c r="A171" s="1401" t="str">
        <f t="shared" si="56"/>
        <v>►</v>
      </c>
      <c r="B171" s="1402" t="str">
        <f t="shared" si="57"/>
        <v>►</v>
      </c>
      <c r="C171" s="1403" t="str">
        <f t="shared" si="62"/>
        <v>►</v>
      </c>
      <c r="D171" s="2475" t="str">
        <f t="shared" si="58"/>
        <v>►</v>
      </c>
      <c r="E171" s="1402" t="str">
        <f t="shared" si="63"/>
        <v>►</v>
      </c>
      <c r="F171" s="1402" t="str">
        <f t="shared" si="64"/>
        <v>►</v>
      </c>
      <c r="G171" s="1402" t="str">
        <f t="shared" si="65"/>
        <v>►</v>
      </c>
      <c r="H171" s="2606"/>
      <c r="R171" s="2607"/>
      <c r="S171" s="2441"/>
      <c r="T171" s="2443"/>
      <c r="U171" s="2442"/>
      <c r="V171" s="2589">
        <f t="shared" si="66"/>
        <v>0</v>
      </c>
      <c r="W171" s="2590" t="str">
        <f>IF(OR(V171=0, ISBLANK(P171)), "", TEXT(ROUND(V171/INDEX(AI21:AI83, MATCH(P171, AH21:AH83, 0)), 0),"# ##0") &amp; " " &amp; P171)</f>
        <v/>
      </c>
      <c r="X171" s="2591">
        <f t="shared" si="67"/>
        <v>0</v>
      </c>
      <c r="Y171" s="2592">
        <f t="shared" si="68"/>
        <v>0</v>
      </c>
      <c r="Z171" s="2592" t="str">
        <f t="shared" si="69"/>
        <v/>
      </c>
      <c r="AA171" s="2581"/>
      <c r="AB171" s="2593">
        <f t="shared" si="60"/>
        <v>0</v>
      </c>
      <c r="AC171" s="2583">
        <v>1</v>
      </c>
      <c r="AD171" s="2594">
        <f t="shared" si="70"/>
        <v>0</v>
      </c>
      <c r="AE171" s="2564"/>
      <c r="AF171" s="2573">
        <f t="shared" si="61"/>
        <v>0</v>
      </c>
      <c r="AG171" s="2574">
        <f>IF(AND(U171&lt;&gt;"", ISNUMBER(S171)), IFERROR(INDEX(AI21:AI91, MATCH(P171, AH21:AH91, 0)) * O171 * IF(ISBLANK(L171), 1, L171), 0), 0)</f>
        <v>0</v>
      </c>
      <c r="AH171" s="49"/>
      <c r="AI171" s="49"/>
      <c r="AJ171" s="49"/>
      <c r="AL171" s="66">
        <f t="shared" si="59"/>
        <v>0</v>
      </c>
      <c r="AN171" s="76"/>
      <c r="AO171" s="76"/>
      <c r="AP171" s="76"/>
      <c r="AQ171" s="76"/>
      <c r="AS171" s="3573" t="s">
        <v>2256</v>
      </c>
      <c r="AT171" s="3574"/>
      <c r="AU171" s="3574"/>
      <c r="AV171" s="3574"/>
      <c r="AW171" s="3574"/>
      <c r="AX171" s="3574"/>
      <c r="AY171" s="3575"/>
      <c r="BF171" s="432"/>
      <c r="BG171" s="636" t="s">
        <v>434</v>
      </c>
      <c r="BH171" s="434"/>
      <c r="BI171" s="433"/>
      <c r="BJ171" s="433"/>
      <c r="BK171" s="433"/>
      <c r="BL171" s="435"/>
      <c r="BN171" s="4">
        <v>1</v>
      </c>
    </row>
    <row r="172" spans="1:66" s="48" customFormat="1" ht="21" customHeight="1" x14ac:dyDescent="0.25">
      <c r="A172" s="1401" t="str">
        <f t="shared" si="56"/>
        <v>►</v>
      </c>
      <c r="B172" s="1402" t="str">
        <f t="shared" si="57"/>
        <v>►</v>
      </c>
      <c r="C172" s="1403" t="str">
        <f t="shared" si="62"/>
        <v>►</v>
      </c>
      <c r="D172" s="2475" t="str">
        <f t="shared" si="58"/>
        <v>►</v>
      </c>
      <c r="E172" s="1402" t="str">
        <f t="shared" si="63"/>
        <v>►</v>
      </c>
      <c r="F172" s="1402" t="str">
        <f t="shared" si="64"/>
        <v>►</v>
      </c>
      <c r="G172" s="1402" t="str">
        <f t="shared" si="65"/>
        <v>►</v>
      </c>
      <c r="H172" s="2606"/>
      <c r="R172" s="2607"/>
      <c r="S172" s="2441"/>
      <c r="T172" s="2443"/>
      <c r="U172" s="2442"/>
      <c r="V172" s="2577">
        <f t="shared" si="66"/>
        <v>0</v>
      </c>
      <c r="W172" s="2578" t="str">
        <f>IF(OR(V172=0, ISBLANK(P172)), "", TEXT(ROUND(V172/INDEX(AI21:AI83, MATCH(P172, AH21:AH83, 0)), 0),"# ##0") &amp; " " &amp; P172)</f>
        <v/>
      </c>
      <c r="X172" s="2579">
        <f t="shared" si="67"/>
        <v>0</v>
      </c>
      <c r="Y172" s="2580">
        <f t="shared" si="68"/>
        <v>0</v>
      </c>
      <c r="Z172" s="2580" t="str">
        <f t="shared" si="69"/>
        <v/>
      </c>
      <c r="AA172" s="2581"/>
      <c r="AB172" s="2582">
        <f t="shared" si="60"/>
        <v>0</v>
      </c>
      <c r="AC172" s="2583">
        <v>1</v>
      </c>
      <c r="AD172" s="2584">
        <f t="shared" si="70"/>
        <v>0</v>
      </c>
      <c r="AE172" s="2564"/>
      <c r="AF172" s="2573">
        <f t="shared" si="61"/>
        <v>0</v>
      </c>
      <c r="AG172" s="2574">
        <f>IF(AND(U172&lt;&gt;"", ISNUMBER(S172)), IFERROR(INDEX(AI21:AI91, MATCH(P172, AH21:AH91, 0)) * O172 * IF(ISBLANK(L172), 1, L172), 0), 0)</f>
        <v>0</v>
      </c>
      <c r="AH172" s="49"/>
      <c r="AI172" s="49"/>
      <c r="AJ172" s="49"/>
      <c r="AL172" s="66">
        <f t="shared" si="59"/>
        <v>0</v>
      </c>
      <c r="AN172" s="76"/>
      <c r="AO172" s="76"/>
      <c r="AP172" s="76"/>
      <c r="AQ172" s="76"/>
      <c r="AS172" s="3252"/>
      <c r="AT172" s="3248"/>
      <c r="AU172" s="3248"/>
      <c r="AV172" s="3248"/>
      <c r="AW172" s="3248"/>
      <c r="AX172" s="3248"/>
      <c r="AY172" s="3253"/>
      <c r="BF172" s="505"/>
      <c r="BG172" s="657"/>
      <c r="BH172" s="506"/>
      <c r="BI172" s="16"/>
      <c r="BJ172" s="16"/>
      <c r="BK172" s="16"/>
      <c r="BL172" s="629"/>
      <c r="BN172" s="4">
        <v>1</v>
      </c>
    </row>
    <row r="173" spans="1:66" s="48" customFormat="1" ht="21" customHeight="1" x14ac:dyDescent="0.25">
      <c r="A173" s="1401" t="str">
        <f t="shared" si="56"/>
        <v>►</v>
      </c>
      <c r="B173" s="1402" t="str">
        <f t="shared" si="57"/>
        <v>►</v>
      </c>
      <c r="C173" s="1403" t="str">
        <f t="shared" si="62"/>
        <v>►</v>
      </c>
      <c r="D173" s="2475" t="str">
        <f t="shared" si="58"/>
        <v>►</v>
      </c>
      <c r="E173" s="1402" t="str">
        <f t="shared" si="63"/>
        <v>►</v>
      </c>
      <c r="F173" s="1402" t="str">
        <f t="shared" si="64"/>
        <v>►</v>
      </c>
      <c r="G173" s="1402" t="str">
        <f t="shared" si="65"/>
        <v>►</v>
      </c>
      <c r="H173" s="2606"/>
      <c r="R173" s="2607"/>
      <c r="S173" s="2441"/>
      <c r="T173" s="2443"/>
      <c r="U173" s="2442"/>
      <c r="V173" s="2589">
        <f t="shared" si="66"/>
        <v>0</v>
      </c>
      <c r="W173" s="2590" t="str">
        <f>IF(OR(V173=0, ISBLANK(P173)), "", TEXT(ROUND(V173/INDEX(AI21:AI83, MATCH(P173, AH21:AH83, 0)), 0),"# ##0") &amp; " " &amp; P173)</f>
        <v/>
      </c>
      <c r="X173" s="2591">
        <f t="shared" si="67"/>
        <v>0</v>
      </c>
      <c r="Y173" s="2592">
        <f t="shared" si="68"/>
        <v>0</v>
      </c>
      <c r="Z173" s="2592" t="str">
        <f t="shared" si="69"/>
        <v/>
      </c>
      <c r="AA173" s="2581"/>
      <c r="AB173" s="2593">
        <f t="shared" si="60"/>
        <v>0</v>
      </c>
      <c r="AC173" s="2583">
        <v>1</v>
      </c>
      <c r="AD173" s="2594">
        <f t="shared" si="70"/>
        <v>0</v>
      </c>
      <c r="AE173" s="2564"/>
      <c r="AF173" s="2573">
        <f t="shared" si="61"/>
        <v>0</v>
      </c>
      <c r="AG173" s="2574">
        <f>IF(AND(U173&lt;&gt;"", ISNUMBER(S173)), IFERROR(INDEX(AI21:AI91, MATCH(P173, AH21:AH91, 0)) * O173 * IF(ISBLANK(L173), 1, L173), 0), 0)</f>
        <v>0</v>
      </c>
      <c r="AH173" s="49"/>
      <c r="AI173" s="49"/>
      <c r="AJ173" s="49"/>
      <c r="AL173" s="66">
        <f t="shared" si="59"/>
        <v>0</v>
      </c>
      <c r="AN173" s="76"/>
      <c r="AO173" s="76"/>
      <c r="AP173" s="76"/>
      <c r="AQ173" s="76"/>
      <c r="AS173" s="3398" t="s">
        <v>2257</v>
      </c>
      <c r="AT173" s="3399"/>
      <c r="AU173" s="3399"/>
      <c r="AV173" s="3399"/>
      <c r="AW173" s="3399"/>
      <c r="AX173" s="3399"/>
      <c r="AY173" s="3400"/>
      <c r="BF173" s="505"/>
      <c r="BG173" s="697" t="s">
        <v>438</v>
      </c>
      <c r="BH173" s="118"/>
      <c r="BI173" s="118"/>
      <c r="BJ173" s="118"/>
      <c r="BK173" s="16"/>
      <c r="BL173" s="629"/>
      <c r="BN173" s="4">
        <v>1</v>
      </c>
    </row>
    <row r="174" spans="1:66" s="48" customFormat="1" ht="21" customHeight="1" x14ac:dyDescent="0.25">
      <c r="A174" s="1401" t="str">
        <f t="shared" si="56"/>
        <v>►</v>
      </c>
      <c r="B174" s="1402" t="str">
        <f t="shared" si="57"/>
        <v>►</v>
      </c>
      <c r="C174" s="1403" t="str">
        <f t="shared" si="62"/>
        <v>►</v>
      </c>
      <c r="D174" s="2475" t="str">
        <f t="shared" si="58"/>
        <v>►</v>
      </c>
      <c r="E174" s="1402" t="str">
        <f t="shared" si="63"/>
        <v>►</v>
      </c>
      <c r="F174" s="1402" t="str">
        <f t="shared" si="64"/>
        <v>►</v>
      </c>
      <c r="G174" s="1402" t="str">
        <f t="shared" si="65"/>
        <v>►</v>
      </c>
      <c r="H174" s="2606"/>
      <c r="R174" s="2607"/>
      <c r="S174" s="2441"/>
      <c r="T174" s="2443"/>
      <c r="U174" s="2442"/>
      <c r="V174" s="2577">
        <f t="shared" si="66"/>
        <v>0</v>
      </c>
      <c r="W174" s="2578" t="str">
        <f>IF(OR(V174=0, ISBLANK(P174)), "", TEXT(ROUND(V174/INDEX(AI21:AI83, MATCH(P174, AH21:AH83, 0)), 0),"# ##0") &amp; " " &amp; P174)</f>
        <v/>
      </c>
      <c r="X174" s="2579">
        <f t="shared" si="67"/>
        <v>0</v>
      </c>
      <c r="Y174" s="2580">
        <f t="shared" si="68"/>
        <v>0</v>
      </c>
      <c r="Z174" s="2580" t="str">
        <f t="shared" si="69"/>
        <v/>
      </c>
      <c r="AA174" s="2581"/>
      <c r="AB174" s="2582">
        <f t="shared" si="60"/>
        <v>0</v>
      </c>
      <c r="AC174" s="2583">
        <v>1</v>
      </c>
      <c r="AD174" s="2584">
        <f t="shared" si="70"/>
        <v>0</v>
      </c>
      <c r="AE174" s="2564"/>
      <c r="AF174" s="2573">
        <f t="shared" si="61"/>
        <v>0</v>
      </c>
      <c r="AG174" s="2574">
        <f>IF(AND(U174&lt;&gt;"", ISNUMBER(S174)), IFERROR(INDEX(AI21:AI91, MATCH(P174, AH21:AH91, 0)) * O174 * IF(ISBLANK(L174), 1, L174), 0), 0)</f>
        <v>0</v>
      </c>
      <c r="AH174" s="49"/>
      <c r="AI174" s="49"/>
      <c r="AJ174" s="49"/>
      <c r="AL174" s="66">
        <f t="shared" si="59"/>
        <v>0</v>
      </c>
      <c r="AN174" s="76"/>
      <c r="AO174" s="76"/>
      <c r="AP174" s="76"/>
      <c r="AQ174" s="76"/>
      <c r="AS174" s="3268" t="s">
        <v>2258</v>
      </c>
      <c r="AT174" s="3576"/>
      <c r="AU174" s="3576"/>
      <c r="AV174" s="3576"/>
      <c r="AW174" s="3576"/>
      <c r="AX174" s="3576"/>
      <c r="AY174" s="3269"/>
      <c r="BF174" s="571"/>
      <c r="BG174" s="700" t="s">
        <v>14</v>
      </c>
      <c r="BH174" s="118" t="s">
        <v>441</v>
      </c>
      <c r="BI174" s="118"/>
      <c r="BJ174" s="118"/>
      <c r="BK174" s="16"/>
      <c r="BL174" s="629"/>
      <c r="BN174" s="4">
        <v>1</v>
      </c>
    </row>
    <row r="175" spans="1:66" s="48" customFormat="1" ht="21" customHeight="1" x14ac:dyDescent="0.25">
      <c r="A175" s="1401" t="str">
        <f t="shared" si="56"/>
        <v>►</v>
      </c>
      <c r="B175" s="1402" t="str">
        <f t="shared" si="57"/>
        <v>►</v>
      </c>
      <c r="C175" s="1403" t="str">
        <f t="shared" si="62"/>
        <v>►</v>
      </c>
      <c r="D175" s="2475" t="str">
        <f t="shared" si="58"/>
        <v>►</v>
      </c>
      <c r="E175" s="1402" t="str">
        <f t="shared" si="63"/>
        <v>►</v>
      </c>
      <c r="F175" s="1402" t="str">
        <f t="shared" si="64"/>
        <v>►</v>
      </c>
      <c r="G175" s="1402" t="str">
        <f t="shared" si="65"/>
        <v>►</v>
      </c>
      <c r="H175" s="2606"/>
      <c r="R175" s="2607"/>
      <c r="S175" s="2441"/>
      <c r="T175" s="2443"/>
      <c r="U175" s="2442"/>
      <c r="V175" s="2589">
        <f t="shared" si="66"/>
        <v>0</v>
      </c>
      <c r="W175" s="2590" t="str">
        <f>IF(OR(V175=0, ISBLANK(P175)), "", TEXT(ROUND(V175/INDEX(AI21:AI83, MATCH(P175, AH21:AH83, 0)), 0),"# ##0") &amp; " " &amp; P175)</f>
        <v/>
      </c>
      <c r="X175" s="2591">
        <f t="shared" si="67"/>
        <v>0</v>
      </c>
      <c r="Y175" s="2592">
        <f t="shared" si="68"/>
        <v>0</v>
      </c>
      <c r="Z175" s="2592" t="str">
        <f t="shared" si="69"/>
        <v/>
      </c>
      <c r="AA175" s="2581"/>
      <c r="AB175" s="2593">
        <f t="shared" si="60"/>
        <v>0</v>
      </c>
      <c r="AC175" s="2583">
        <v>1</v>
      </c>
      <c r="AD175" s="2594">
        <f t="shared" si="70"/>
        <v>0</v>
      </c>
      <c r="AE175" s="2564"/>
      <c r="AF175" s="2573">
        <f t="shared" si="61"/>
        <v>0</v>
      </c>
      <c r="AG175" s="2574">
        <f>IF(AND(U175&lt;&gt;"", ISNUMBER(S175)), IFERROR(INDEX(AI21:AI91, MATCH(P175, AH21:AH91, 0)) * O175 * IF(ISBLANK(L175), 1, L175), 0), 0)</f>
        <v>0</v>
      </c>
      <c r="AH175" s="49"/>
      <c r="AI175" s="49"/>
      <c r="AJ175" s="49"/>
      <c r="AL175" s="66">
        <f t="shared" si="59"/>
        <v>0</v>
      </c>
      <c r="AN175" s="76"/>
      <c r="AO175" s="76"/>
      <c r="AP175" s="76"/>
      <c r="AQ175" s="76"/>
      <c r="AS175" s="3268"/>
      <c r="AT175" s="3576"/>
      <c r="AU175" s="3576"/>
      <c r="AV175" s="3576"/>
      <c r="AW175" s="3576"/>
      <c r="AX175" s="3576"/>
      <c r="AY175" s="3269"/>
      <c r="BF175" s="505"/>
      <c r="BG175" s="702" t="str">
        <f>IF(COLUMN()-COLUMN(BG175)+1&lt;=26, CHAR(64+COLUMN()-COLUMN(BG175)+1), CHAR(64+INT((COLUMN()-COLUMN(BG175))/26))&amp;CHAR(64+MOD(COLUMN()-COLUMN(BG175)-1,26)+1))</f>
        <v>A</v>
      </c>
      <c r="BH175" s="118"/>
      <c r="BI175" s="118"/>
      <c r="BJ175" s="118"/>
      <c r="BK175" s="16"/>
      <c r="BL175" s="629"/>
      <c r="BN175" s="4">
        <v>1</v>
      </c>
    </row>
    <row r="176" spans="1:66" s="48" customFormat="1" ht="21" customHeight="1" x14ac:dyDescent="0.25">
      <c r="A176" s="1401" t="str">
        <f t="shared" si="56"/>
        <v>►</v>
      </c>
      <c r="B176" s="1402" t="str">
        <f t="shared" si="57"/>
        <v>►</v>
      </c>
      <c r="C176" s="1403" t="str">
        <f t="shared" si="62"/>
        <v>►</v>
      </c>
      <c r="D176" s="2475" t="str">
        <f t="shared" si="58"/>
        <v>►</v>
      </c>
      <c r="E176" s="1402" t="str">
        <f t="shared" si="63"/>
        <v>►</v>
      </c>
      <c r="F176" s="1402" t="str">
        <f t="shared" si="64"/>
        <v>►</v>
      </c>
      <c r="G176" s="1402" t="str">
        <f t="shared" si="65"/>
        <v>►</v>
      </c>
      <c r="H176" s="2606"/>
      <c r="R176" s="2607"/>
      <c r="S176" s="2441"/>
      <c r="T176" s="2443"/>
      <c r="U176" s="2442"/>
      <c r="V176" s="2577">
        <f t="shared" si="66"/>
        <v>0</v>
      </c>
      <c r="W176" s="2578" t="str">
        <f>IF(OR(V176=0, ISBLANK(P176)), "", TEXT(ROUND(V176/INDEX(AI21:AI83, MATCH(P176, AH21:AH83, 0)), 0),"# ##0") &amp; " " &amp; P176)</f>
        <v/>
      </c>
      <c r="X176" s="2579">
        <f t="shared" si="67"/>
        <v>0</v>
      </c>
      <c r="Y176" s="2580">
        <f t="shared" si="68"/>
        <v>0</v>
      </c>
      <c r="Z176" s="2580" t="str">
        <f t="shared" si="69"/>
        <v/>
      </c>
      <c r="AA176" s="2581"/>
      <c r="AB176" s="2582">
        <f t="shared" si="60"/>
        <v>0</v>
      </c>
      <c r="AC176" s="2583">
        <v>1</v>
      </c>
      <c r="AD176" s="2584">
        <f t="shared" si="70"/>
        <v>0</v>
      </c>
      <c r="AE176" s="2564"/>
      <c r="AF176" s="2573">
        <f t="shared" si="61"/>
        <v>0</v>
      </c>
      <c r="AG176" s="2574">
        <f>IF(AND(U176&lt;&gt;"", ISNUMBER(S176)), IFERROR(INDEX(AI21:AI91, MATCH(P176, AH21:AH91, 0)) * O176 * IF(ISBLANK(L176), 1, L176), 0), 0)</f>
        <v>0</v>
      </c>
      <c r="AH176" s="49"/>
      <c r="AI176" s="49"/>
      <c r="AJ176" s="49"/>
      <c r="AL176" s="66">
        <f t="shared" si="59"/>
        <v>0</v>
      </c>
      <c r="AN176" s="76"/>
      <c r="AO176" s="76"/>
      <c r="AP176" s="76"/>
      <c r="AQ176" s="76"/>
      <c r="AS176" s="2257"/>
      <c r="AT176" s="2253"/>
      <c r="AU176" s="2253"/>
      <c r="AV176" s="2253"/>
      <c r="AW176" s="2253"/>
      <c r="AX176" s="2253"/>
      <c r="AY176" s="2621"/>
      <c r="BF176" s="505"/>
      <c r="BG176" s="706" t="s">
        <v>444</v>
      </c>
      <c r="BH176" s="118"/>
      <c r="BI176" s="118"/>
      <c r="BJ176" s="118"/>
      <c r="BK176" s="16"/>
      <c r="BL176" s="629"/>
      <c r="BN176" s="4">
        <v>1</v>
      </c>
    </row>
    <row r="177" spans="1:66" s="48" customFormat="1" ht="21" customHeight="1" thickBot="1" x14ac:dyDescent="0.3">
      <c r="A177" s="1401" t="str">
        <f t="shared" si="56"/>
        <v>►</v>
      </c>
      <c r="B177" s="1402" t="str">
        <f t="shared" si="57"/>
        <v>►</v>
      </c>
      <c r="C177" s="1403" t="str">
        <f t="shared" si="62"/>
        <v>►</v>
      </c>
      <c r="D177" s="2475" t="str">
        <f t="shared" si="58"/>
        <v>►</v>
      </c>
      <c r="E177" s="1402" t="str">
        <f t="shared" si="63"/>
        <v>►</v>
      </c>
      <c r="F177" s="1402" t="str">
        <f t="shared" si="64"/>
        <v>►</v>
      </c>
      <c r="G177" s="1402" t="str">
        <f t="shared" si="65"/>
        <v>►</v>
      </c>
      <c r="H177" s="2606"/>
      <c r="R177" s="2607"/>
      <c r="S177" s="2441"/>
      <c r="T177" s="2443"/>
      <c r="U177" s="2442"/>
      <c r="V177" s="2589">
        <f t="shared" si="66"/>
        <v>0</v>
      </c>
      <c r="W177" s="2590" t="str">
        <f>IF(OR(V177=0, ISBLANK(P177)), "", TEXT(ROUND(V177/INDEX(AI21:AI83, MATCH(P177, AH21:AH83, 0)), 0),"# ##0") &amp; " " &amp; P177)</f>
        <v/>
      </c>
      <c r="X177" s="2591">
        <f t="shared" si="67"/>
        <v>0</v>
      </c>
      <c r="Y177" s="2592">
        <f t="shared" si="68"/>
        <v>0</v>
      </c>
      <c r="Z177" s="2592" t="str">
        <f t="shared" si="69"/>
        <v/>
      </c>
      <c r="AA177" s="2581"/>
      <c r="AB177" s="2593">
        <f t="shared" si="60"/>
        <v>0</v>
      </c>
      <c r="AC177" s="2583">
        <v>1</v>
      </c>
      <c r="AD177" s="2594">
        <f t="shared" si="70"/>
        <v>0</v>
      </c>
      <c r="AE177" s="2564"/>
      <c r="AF177" s="2573">
        <f t="shared" si="61"/>
        <v>0</v>
      </c>
      <c r="AG177" s="2574">
        <f>IF(AND(U177&lt;&gt;"", ISNUMBER(S177)), IFERROR(INDEX(AI21:AI91, MATCH(P177, AH21:AH91, 0)) * O177 * IF(ISBLANK(L177), 1, L177), 0), 0)</f>
        <v>0</v>
      </c>
      <c r="AH177" s="49"/>
      <c r="AI177" s="49"/>
      <c r="AJ177" s="49"/>
      <c r="AL177" s="66">
        <f t="shared" si="59"/>
        <v>0</v>
      </c>
      <c r="AN177" s="76"/>
      <c r="AO177" s="76"/>
      <c r="AP177" s="76"/>
      <c r="AQ177" s="76"/>
      <c r="AS177" s="2257"/>
      <c r="AT177" s="2253"/>
      <c r="AU177" s="2253"/>
      <c r="AV177" s="2253"/>
      <c r="AW177" s="2253"/>
      <c r="AX177" s="2253"/>
      <c r="AY177" s="2621"/>
      <c r="BF177" s="559"/>
      <c r="BG177" s="16"/>
      <c r="BH177" s="16"/>
      <c r="BI177" s="16"/>
      <c r="BJ177" s="16"/>
      <c r="BK177" s="16"/>
      <c r="BL177" s="629"/>
      <c r="BN177" s="4">
        <v>1</v>
      </c>
    </row>
    <row r="178" spans="1:66" s="48" customFormat="1" ht="21" customHeight="1" x14ac:dyDescent="0.3">
      <c r="A178" s="1401" t="str">
        <f t="shared" si="56"/>
        <v>►</v>
      </c>
      <c r="B178" s="1402" t="str">
        <f t="shared" si="57"/>
        <v>►</v>
      </c>
      <c r="C178" s="1403" t="str">
        <f t="shared" si="62"/>
        <v>►</v>
      </c>
      <c r="D178" s="2475" t="str">
        <f t="shared" si="58"/>
        <v>►</v>
      </c>
      <c r="E178" s="1402" t="str">
        <f t="shared" si="63"/>
        <v>►</v>
      </c>
      <c r="F178" s="1402" t="str">
        <f t="shared" si="64"/>
        <v>►</v>
      </c>
      <c r="G178" s="1402" t="str">
        <f t="shared" si="65"/>
        <v>►</v>
      </c>
      <c r="H178" s="2606"/>
      <c r="R178" s="2607"/>
      <c r="S178" s="2441"/>
      <c r="T178" s="2443"/>
      <c r="U178" s="2442"/>
      <c r="V178" s="2577">
        <f t="shared" si="66"/>
        <v>0</v>
      </c>
      <c r="W178" s="2578" t="str">
        <f>IF(OR(V178=0, ISBLANK(P178)), "", TEXT(ROUND(V178/INDEX(AI21:AI83, MATCH(P178, AH21:AH83, 0)), 0),"# ##0") &amp; " " &amp; P178)</f>
        <v/>
      </c>
      <c r="X178" s="2579">
        <f t="shared" si="67"/>
        <v>0</v>
      </c>
      <c r="Y178" s="2580">
        <f t="shared" si="68"/>
        <v>0</v>
      </c>
      <c r="Z178" s="2580" t="str">
        <f t="shared" si="69"/>
        <v/>
      </c>
      <c r="AA178" s="2581"/>
      <c r="AB178" s="2582">
        <f t="shared" si="60"/>
        <v>0</v>
      </c>
      <c r="AC178" s="2583">
        <v>1</v>
      </c>
      <c r="AD178" s="2584">
        <f t="shared" si="70"/>
        <v>0</v>
      </c>
      <c r="AE178" s="2564"/>
      <c r="AF178" s="2573">
        <f t="shared" si="61"/>
        <v>0</v>
      </c>
      <c r="AG178" s="2574">
        <f>IF(AND(U178&lt;&gt;"", ISNUMBER(S178)), IFERROR(INDEX(AI21:AI91, MATCH(P178, AH21:AH91, 0)) * O178 * IF(ISBLANK(L178), 1, L178), 0), 0)</f>
        <v>0</v>
      </c>
      <c r="AH178" s="49"/>
      <c r="AI178" s="49"/>
      <c r="AJ178" s="49"/>
      <c r="AL178" s="66">
        <f t="shared" si="59"/>
        <v>0</v>
      </c>
      <c r="AN178" s="76"/>
      <c r="AO178" s="76"/>
      <c r="AP178" s="76"/>
      <c r="AQ178" s="76"/>
      <c r="AS178" s="2257"/>
      <c r="AT178" s="2253"/>
      <c r="AU178" s="2253"/>
      <c r="AV178" s="2253"/>
      <c r="AW178" s="2253"/>
      <c r="AX178" s="2253"/>
      <c r="AY178" s="2621"/>
      <c r="BF178" s="707" t="s">
        <v>1</v>
      </c>
      <c r="BG178" s="3202" t="s">
        <v>2260</v>
      </c>
      <c r="BH178" s="3202"/>
      <c r="BI178" s="3202"/>
      <c r="BJ178" s="3202"/>
      <c r="BK178" s="3202"/>
      <c r="BL178" s="3203"/>
      <c r="BN178" s="4">
        <v>1</v>
      </c>
    </row>
    <row r="179" spans="1:66" s="48" customFormat="1" ht="21" customHeight="1" x14ac:dyDescent="0.25">
      <c r="A179" s="1401" t="str">
        <f t="shared" si="56"/>
        <v>►</v>
      </c>
      <c r="B179" s="1402" t="str">
        <f t="shared" si="57"/>
        <v>►</v>
      </c>
      <c r="C179" s="1403" t="str">
        <f t="shared" si="62"/>
        <v>►</v>
      </c>
      <c r="D179" s="2475" t="str">
        <f t="shared" si="58"/>
        <v>►</v>
      </c>
      <c r="E179" s="1402" t="str">
        <f t="shared" si="63"/>
        <v>►</v>
      </c>
      <c r="F179" s="1402" t="str">
        <f t="shared" si="64"/>
        <v>►</v>
      </c>
      <c r="G179" s="1402" t="str">
        <f t="shared" si="65"/>
        <v>►</v>
      </c>
      <c r="H179" s="2606"/>
      <c r="R179" s="2607"/>
      <c r="S179" s="2441"/>
      <c r="T179" s="2443"/>
      <c r="U179" s="2442"/>
      <c r="V179" s="2589">
        <f t="shared" si="66"/>
        <v>0</v>
      </c>
      <c r="W179" s="2590" t="str">
        <f>IF(OR(V179=0, ISBLANK(P179)), "", TEXT(ROUND(V179/INDEX(AI21:AI83, MATCH(P179, AH21:AH83, 0)), 0),"# ##0") &amp; " " &amp; P179)</f>
        <v/>
      </c>
      <c r="X179" s="2591">
        <f t="shared" si="67"/>
        <v>0</v>
      </c>
      <c r="Y179" s="2592">
        <f t="shared" si="68"/>
        <v>0</v>
      </c>
      <c r="Z179" s="2592" t="str">
        <f t="shared" si="69"/>
        <v/>
      </c>
      <c r="AA179" s="2581"/>
      <c r="AB179" s="2593">
        <f t="shared" si="60"/>
        <v>0</v>
      </c>
      <c r="AC179" s="2583">
        <v>1</v>
      </c>
      <c r="AD179" s="2594">
        <f t="shared" si="70"/>
        <v>0</v>
      </c>
      <c r="AE179" s="2564"/>
      <c r="AF179" s="2573">
        <f t="shared" si="61"/>
        <v>0</v>
      </c>
      <c r="AG179" s="2574">
        <f>IF(AND(U179&lt;&gt;"", ISNUMBER(S179)), IFERROR(INDEX(AI21:AI91, MATCH(P179, AH21:AH91, 0)) * O179 * IF(ISBLANK(L179), 1, L179), 0), 0)</f>
        <v>0</v>
      </c>
      <c r="AH179" s="49"/>
      <c r="AI179" s="49"/>
      <c r="AJ179" s="49"/>
      <c r="AL179" s="66">
        <f t="shared" si="59"/>
        <v>0</v>
      </c>
      <c r="AN179" s="76"/>
      <c r="AO179" s="76"/>
      <c r="AP179" s="76"/>
      <c r="AQ179" s="76"/>
      <c r="AS179" s="2257"/>
      <c r="AT179" s="2253"/>
      <c r="AU179" s="2253"/>
      <c r="AV179" s="2253"/>
      <c r="AW179" s="2253"/>
      <c r="AX179" s="2253"/>
      <c r="AY179" s="2621"/>
      <c r="BF179" s="3204" t="s">
        <v>446</v>
      </c>
      <c r="BG179" s="3205"/>
      <c r="BH179" s="3205"/>
      <c r="BI179" s="3205"/>
      <c r="BJ179" s="3205"/>
      <c r="BK179" s="3205"/>
      <c r="BL179" s="3206"/>
      <c r="BN179" s="4">
        <v>1</v>
      </c>
    </row>
    <row r="180" spans="1:66" s="48" customFormat="1" ht="21" customHeight="1" thickBot="1" x14ac:dyDescent="0.3">
      <c r="A180" s="1401" t="str">
        <f t="shared" si="56"/>
        <v>►</v>
      </c>
      <c r="B180" s="1402" t="str">
        <f t="shared" si="57"/>
        <v>►</v>
      </c>
      <c r="C180" s="1403" t="str">
        <f t="shared" si="62"/>
        <v>►</v>
      </c>
      <c r="D180" s="2475" t="str">
        <f t="shared" si="58"/>
        <v>►</v>
      </c>
      <c r="E180" s="1402" t="str">
        <f t="shared" si="63"/>
        <v>►</v>
      </c>
      <c r="F180" s="1402" t="str">
        <f t="shared" si="64"/>
        <v>►</v>
      </c>
      <c r="G180" s="1402" t="str">
        <f t="shared" si="65"/>
        <v>►</v>
      </c>
      <c r="H180" s="2606"/>
      <c r="R180" s="2607"/>
      <c r="S180" s="2441"/>
      <c r="T180" s="2443"/>
      <c r="U180" s="2442"/>
      <c r="V180" s="2577">
        <f t="shared" si="66"/>
        <v>0</v>
      </c>
      <c r="W180" s="2578" t="str">
        <f>IF(OR(V180=0, ISBLANK(P180)), "", TEXT(ROUND(V180/INDEX(AI21:AI83, MATCH(P180, AH21:AH83, 0)), 0),"# ##0") &amp; " " &amp; P180)</f>
        <v/>
      </c>
      <c r="X180" s="2579">
        <f t="shared" si="67"/>
        <v>0</v>
      </c>
      <c r="Y180" s="2580">
        <f t="shared" si="68"/>
        <v>0</v>
      </c>
      <c r="Z180" s="2580" t="str">
        <f t="shared" si="69"/>
        <v/>
      </c>
      <c r="AA180" s="2581"/>
      <c r="AB180" s="2582">
        <f t="shared" si="60"/>
        <v>0</v>
      </c>
      <c r="AC180" s="2583">
        <v>1</v>
      </c>
      <c r="AD180" s="2584">
        <f t="shared" si="70"/>
        <v>0</v>
      </c>
      <c r="AE180" s="2564"/>
      <c r="AF180" s="2573">
        <f t="shared" si="61"/>
        <v>0</v>
      </c>
      <c r="AG180" s="2574">
        <f>IF(AND(U180&lt;&gt;"", ISNUMBER(S180)), IFERROR(INDEX(AI21:AI91, MATCH(P180, AH21:AH91, 0)) * O180 * IF(ISBLANK(L180), 1, L180), 0), 0)</f>
        <v>0</v>
      </c>
      <c r="AH180" s="49"/>
      <c r="AI180" s="49"/>
      <c r="AJ180" s="49"/>
      <c r="AL180" s="66">
        <f t="shared" si="59"/>
        <v>0</v>
      </c>
      <c r="AN180" s="76"/>
      <c r="AO180" s="76"/>
      <c r="AP180" s="76"/>
      <c r="AQ180" s="76"/>
      <c r="AS180" s="2257"/>
      <c r="AT180" s="2253"/>
      <c r="AU180" s="2253"/>
      <c r="AV180" s="2253"/>
      <c r="AW180" s="2253"/>
      <c r="AX180" s="2253"/>
      <c r="AY180" s="2621"/>
      <c r="BF180" s="708"/>
      <c r="BG180" s="709" t="s">
        <v>447</v>
      </c>
      <c r="BH180" s="710" t="s">
        <v>448</v>
      </c>
      <c r="BI180" s="711" t="s">
        <v>449</v>
      </c>
      <c r="BJ180" s="712" t="s">
        <v>450</v>
      </c>
      <c r="BK180" s="16"/>
      <c r="BL180" s="713" t="s">
        <v>451</v>
      </c>
      <c r="BN180" s="4">
        <v>1</v>
      </c>
    </row>
    <row r="181" spans="1:66" s="48" customFormat="1" ht="21" customHeight="1" thickTop="1" thickBot="1" x14ac:dyDescent="0.3">
      <c r="A181" s="1401" t="str">
        <f t="shared" si="56"/>
        <v>►</v>
      </c>
      <c r="B181" s="1402" t="str">
        <f t="shared" si="57"/>
        <v>►</v>
      </c>
      <c r="C181" s="1403" t="str">
        <f t="shared" si="62"/>
        <v>►</v>
      </c>
      <c r="D181" s="2475" t="str">
        <f t="shared" si="58"/>
        <v>►</v>
      </c>
      <c r="E181" s="1402" t="str">
        <f t="shared" si="63"/>
        <v>►</v>
      </c>
      <c r="F181" s="1402" t="str">
        <f t="shared" si="64"/>
        <v>►</v>
      </c>
      <c r="G181" s="1402" t="str">
        <f t="shared" si="65"/>
        <v>►</v>
      </c>
      <c r="H181" s="2606"/>
      <c r="R181" s="2607"/>
      <c r="S181" s="2441"/>
      <c r="T181" s="2443"/>
      <c r="U181" s="2442"/>
      <c r="V181" s="2589">
        <f t="shared" si="66"/>
        <v>0</v>
      </c>
      <c r="W181" s="2590" t="str">
        <f>IF(OR(V181=0, ISBLANK(P181)), "", TEXT(ROUND(V181/INDEX(AI21:AI83, MATCH(P181, AH21:AH83, 0)), 0),"# ##0") &amp; " " &amp; P181)</f>
        <v/>
      </c>
      <c r="X181" s="2591">
        <f t="shared" si="67"/>
        <v>0</v>
      </c>
      <c r="Y181" s="2592">
        <f t="shared" si="68"/>
        <v>0</v>
      </c>
      <c r="Z181" s="2592" t="str">
        <f t="shared" si="69"/>
        <v/>
      </c>
      <c r="AA181" s="2581"/>
      <c r="AB181" s="2593">
        <f t="shared" si="60"/>
        <v>0</v>
      </c>
      <c r="AC181" s="2583">
        <v>1</v>
      </c>
      <c r="AD181" s="2594">
        <f t="shared" si="70"/>
        <v>0</v>
      </c>
      <c r="AE181" s="2564"/>
      <c r="AF181" s="2573">
        <f t="shared" si="61"/>
        <v>0</v>
      </c>
      <c r="AG181" s="2574">
        <f>IF(AND(U181&lt;&gt;"", ISNUMBER(S181)), IFERROR(INDEX(AI21:AI91, MATCH(P181, AH21:AH91, 0)) * O181 * IF(ISBLANK(L181), 1, L181), 0), 0)</f>
        <v>0</v>
      </c>
      <c r="AH181" s="49"/>
      <c r="AI181" s="49"/>
      <c r="AJ181" s="49"/>
      <c r="AL181" s="66">
        <f t="shared" si="59"/>
        <v>0</v>
      </c>
      <c r="AN181" s="76"/>
      <c r="AO181" s="76"/>
      <c r="AP181" s="76"/>
      <c r="AQ181" s="76"/>
      <c r="AS181" s="2257"/>
      <c r="AT181" s="2253"/>
      <c r="AU181" s="2253"/>
      <c r="AV181" s="2253"/>
      <c r="AW181" s="2253"/>
      <c r="AX181" s="2253"/>
      <c r="AY181" s="2621"/>
      <c r="BF181" s="708"/>
      <c r="BG181" s="714" t="s">
        <v>452</v>
      </c>
      <c r="BH181" s="715">
        <f>LEN(BG181) - LEN(SUBSTITUTE(BG181, " ", "")) + 1</f>
        <v>45</v>
      </c>
      <c r="BI181" s="715">
        <f>LEN(BG181)</f>
        <v>263</v>
      </c>
      <c r="BJ181" s="716">
        <v>70</v>
      </c>
      <c r="BK181"/>
      <c r="BL181" s="717" t="str">
        <f>TEXT(ROUND(LEN(BG181)/BJ181, 1), "0.0") &amp; " lignes"</f>
        <v>3.8 lignes</v>
      </c>
      <c r="BN181" s="4">
        <v>1</v>
      </c>
    </row>
    <row r="182" spans="1:66" s="48" customFormat="1" ht="21" customHeight="1" thickTop="1" x14ac:dyDescent="0.25">
      <c r="A182" s="1401" t="str">
        <f t="shared" si="56"/>
        <v>►</v>
      </c>
      <c r="B182" s="1402" t="str">
        <f t="shared" si="57"/>
        <v>►</v>
      </c>
      <c r="C182" s="1403" t="str">
        <f t="shared" si="62"/>
        <v>►</v>
      </c>
      <c r="D182" s="2475" t="str">
        <f t="shared" si="58"/>
        <v>►</v>
      </c>
      <c r="E182" s="1402" t="str">
        <f t="shared" si="63"/>
        <v>►</v>
      </c>
      <c r="F182" s="1402" t="str">
        <f t="shared" si="64"/>
        <v>►</v>
      </c>
      <c r="G182" s="1402" t="str">
        <f t="shared" si="65"/>
        <v>►</v>
      </c>
      <c r="H182" s="2606"/>
      <c r="R182" s="2607"/>
      <c r="S182" s="2441"/>
      <c r="T182" s="2443"/>
      <c r="U182" s="2442"/>
      <c r="V182" s="2577">
        <f t="shared" si="66"/>
        <v>0</v>
      </c>
      <c r="W182" s="2578" t="str">
        <f>IF(OR(V182=0, ISBLANK(P182)), "", TEXT(ROUND(V182/INDEX(AI21:AI83, MATCH(P182, AH21:AH83, 0)), 0),"# ##0") &amp; " " &amp; P182)</f>
        <v/>
      </c>
      <c r="X182" s="2579">
        <f t="shared" si="67"/>
        <v>0</v>
      </c>
      <c r="Y182" s="2580">
        <f t="shared" si="68"/>
        <v>0</v>
      </c>
      <c r="Z182" s="2580" t="str">
        <f t="shared" si="69"/>
        <v/>
      </c>
      <c r="AA182" s="2581"/>
      <c r="AB182" s="2582">
        <f t="shared" si="60"/>
        <v>0</v>
      </c>
      <c r="AC182" s="2583">
        <v>1</v>
      </c>
      <c r="AD182" s="2584">
        <f t="shared" si="70"/>
        <v>0</v>
      </c>
      <c r="AE182" s="2564"/>
      <c r="AF182" s="2573">
        <f t="shared" si="61"/>
        <v>0</v>
      </c>
      <c r="AG182" s="2574">
        <f>IF(AND(U182&lt;&gt;"", ISNUMBER(S182)), IFERROR(INDEX(AI21:AI91, MATCH(P182, AH21:AH91, 0)) * O182 * IF(ISBLANK(L182), 1, L182), 0), 0)</f>
        <v>0</v>
      </c>
      <c r="AH182" s="49"/>
      <c r="AI182" s="49"/>
      <c r="AJ182" s="49"/>
      <c r="AL182" s="66">
        <f t="shared" si="59"/>
        <v>0</v>
      </c>
      <c r="AN182" s="76"/>
      <c r="AO182" s="76"/>
      <c r="AP182" s="76"/>
      <c r="AQ182" s="76"/>
      <c r="AS182" s="2257"/>
      <c r="AT182" s="2253"/>
      <c r="AU182" s="2253"/>
      <c r="AV182" s="2253"/>
      <c r="AW182" s="2253"/>
      <c r="AX182" s="2253"/>
      <c r="AY182" s="2621"/>
      <c r="BF182" s="708"/>
      <c r="BG182" s="3207" t="str">
        <f>BG181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182" s="3207"/>
      <c r="BI182" s="3207"/>
      <c r="BJ182" s="3207"/>
      <c r="BK182" s="3207"/>
      <c r="BL182" s="3208"/>
      <c r="BN182" s="4">
        <v>1</v>
      </c>
    </row>
    <row r="183" spans="1:66" s="48" customFormat="1" ht="21" customHeight="1" x14ac:dyDescent="0.25">
      <c r="A183" s="1401" t="str">
        <f t="shared" si="56"/>
        <v>►</v>
      </c>
      <c r="B183" s="1402" t="str">
        <f t="shared" si="57"/>
        <v>►</v>
      </c>
      <c r="C183" s="1403" t="str">
        <f t="shared" si="62"/>
        <v>►</v>
      </c>
      <c r="D183" s="2475" t="str">
        <f t="shared" si="58"/>
        <v>►</v>
      </c>
      <c r="E183" s="1402" t="str">
        <f t="shared" si="63"/>
        <v>►</v>
      </c>
      <c r="F183" s="1402" t="str">
        <f t="shared" si="64"/>
        <v>►</v>
      </c>
      <c r="G183" s="1402" t="str">
        <f t="shared" si="65"/>
        <v>►</v>
      </c>
      <c r="H183" s="2606"/>
      <c r="R183" s="2607"/>
      <c r="S183" s="2441"/>
      <c r="T183" s="2443"/>
      <c r="U183" s="2442"/>
      <c r="V183" s="2589">
        <f t="shared" si="66"/>
        <v>0</v>
      </c>
      <c r="W183" s="2590" t="str">
        <f>IF(OR(V183=0, ISBLANK(P183)), "", TEXT(ROUND(V183/INDEX(AI21:AI83, MATCH(P183, AH21:AH83, 0)), 0),"# ##0") &amp; " " &amp; P183)</f>
        <v/>
      </c>
      <c r="X183" s="2591">
        <f t="shared" si="67"/>
        <v>0</v>
      </c>
      <c r="Y183" s="2592">
        <f t="shared" si="68"/>
        <v>0</v>
      </c>
      <c r="Z183" s="2592" t="str">
        <f t="shared" si="69"/>
        <v/>
      </c>
      <c r="AA183" s="2581"/>
      <c r="AB183" s="2593">
        <f t="shared" si="60"/>
        <v>0</v>
      </c>
      <c r="AC183" s="2583">
        <v>1</v>
      </c>
      <c r="AD183" s="2594">
        <f t="shared" si="70"/>
        <v>0</v>
      </c>
      <c r="AE183" s="2564"/>
      <c r="AF183" s="2573">
        <f t="shared" si="61"/>
        <v>0</v>
      </c>
      <c r="AG183" s="2574">
        <f>IF(AND(U183&lt;&gt;"", ISNUMBER(S183)), IFERROR(INDEX(AI21:AI91, MATCH(P183, AH21:AH91, 0)) * O183 * IF(ISBLANK(L183), 1, L183), 0), 0)</f>
        <v>0</v>
      </c>
      <c r="AH183" s="49"/>
      <c r="AI183" s="49"/>
      <c r="AJ183" s="49"/>
      <c r="AL183" s="66">
        <f t="shared" si="59"/>
        <v>0</v>
      </c>
      <c r="AN183" s="76"/>
      <c r="AO183" s="76"/>
      <c r="AP183" s="76"/>
      <c r="AQ183" s="76"/>
      <c r="AS183" s="2257"/>
      <c r="AT183" s="2253"/>
      <c r="AU183" s="2253"/>
      <c r="AV183" s="2253"/>
      <c r="AW183" s="2253"/>
      <c r="AX183" s="2253"/>
      <c r="AY183" s="2621"/>
      <c r="BF183" s="708"/>
      <c r="BG183" s="3207"/>
      <c r="BH183" s="3207"/>
      <c r="BI183" s="3207"/>
      <c r="BJ183" s="3207"/>
      <c r="BK183" s="3207"/>
      <c r="BL183" s="3208"/>
      <c r="BN183" s="4">
        <v>1</v>
      </c>
    </row>
    <row r="184" spans="1:66" s="48" customFormat="1" ht="21" customHeight="1" x14ac:dyDescent="0.25">
      <c r="A184" s="1401" t="str">
        <f t="shared" si="56"/>
        <v>►</v>
      </c>
      <c r="B184" s="1402" t="str">
        <f t="shared" si="57"/>
        <v>►</v>
      </c>
      <c r="C184" s="1403" t="str">
        <f t="shared" si="62"/>
        <v>►</v>
      </c>
      <c r="D184" s="2475" t="str">
        <f t="shared" si="58"/>
        <v>►</v>
      </c>
      <c r="E184" s="1402" t="str">
        <f t="shared" si="63"/>
        <v>►</v>
      </c>
      <c r="F184" s="1402" t="str">
        <f t="shared" si="64"/>
        <v>►</v>
      </c>
      <c r="G184" s="1402" t="str">
        <f t="shared" si="65"/>
        <v>►</v>
      </c>
      <c r="H184" s="2606"/>
      <c r="R184" s="2607"/>
      <c r="S184" s="2441"/>
      <c r="T184" s="2443"/>
      <c r="U184" s="2442"/>
      <c r="V184" s="2577">
        <f t="shared" si="66"/>
        <v>0</v>
      </c>
      <c r="W184" s="2578" t="str">
        <f>IF(OR(V184=0, ISBLANK(P184)), "", TEXT(ROUND(V184/INDEX(AI21:AI83, MATCH(P184, AH21:AH83, 0)), 0),"# ##0") &amp; " " &amp; P184)</f>
        <v/>
      </c>
      <c r="X184" s="2579">
        <f t="shared" si="67"/>
        <v>0</v>
      </c>
      <c r="Y184" s="2580">
        <f t="shared" si="68"/>
        <v>0</v>
      </c>
      <c r="Z184" s="2580" t="str">
        <f t="shared" si="69"/>
        <v/>
      </c>
      <c r="AA184" s="2581"/>
      <c r="AB184" s="2582">
        <f t="shared" si="60"/>
        <v>0</v>
      </c>
      <c r="AC184" s="2583">
        <v>1</v>
      </c>
      <c r="AD184" s="2584">
        <f t="shared" si="70"/>
        <v>0</v>
      </c>
      <c r="AE184" s="2564"/>
      <c r="AF184" s="2573">
        <f t="shared" si="61"/>
        <v>0</v>
      </c>
      <c r="AG184" s="2574">
        <f>IF(AND(U184&lt;&gt;"", ISNUMBER(S184)), IFERROR(INDEX(AI21:AI91, MATCH(P184, AH21:AH91, 0)) * O184 * IF(ISBLANK(L184), 1, L184), 0), 0)</f>
        <v>0</v>
      </c>
      <c r="AH184" s="49"/>
      <c r="AI184" s="49"/>
      <c r="AJ184" s="49"/>
      <c r="AL184" s="66">
        <f t="shared" si="59"/>
        <v>0</v>
      </c>
      <c r="AN184" s="76"/>
      <c r="AO184" s="76"/>
      <c r="AP184" s="76"/>
      <c r="AQ184" s="76"/>
      <c r="AS184" s="2257"/>
      <c r="AT184" s="2253"/>
      <c r="AU184" s="2253"/>
      <c r="AV184" s="2253"/>
      <c r="AW184" s="2253"/>
      <c r="AX184" s="2253"/>
      <c r="AY184" s="2621"/>
      <c r="BF184" s="708"/>
      <c r="BG184" s="3207"/>
      <c r="BH184" s="3207"/>
      <c r="BI184" s="3207"/>
      <c r="BJ184" s="3207"/>
      <c r="BK184" s="3207"/>
      <c r="BL184" s="3208"/>
      <c r="BN184" s="4">
        <v>1</v>
      </c>
    </row>
    <row r="185" spans="1:66" s="48" customFormat="1" ht="21" customHeight="1" x14ac:dyDescent="0.25">
      <c r="A185" s="1401" t="str">
        <f t="shared" si="56"/>
        <v>►</v>
      </c>
      <c r="B185" s="1402" t="str">
        <f t="shared" si="57"/>
        <v>►</v>
      </c>
      <c r="C185" s="1403" t="str">
        <f t="shared" si="62"/>
        <v>►</v>
      </c>
      <c r="D185" s="2475" t="str">
        <f t="shared" si="58"/>
        <v>►</v>
      </c>
      <c r="E185" s="1402" t="str">
        <f t="shared" si="63"/>
        <v>►</v>
      </c>
      <c r="F185" s="1402" t="str">
        <f t="shared" si="64"/>
        <v>►</v>
      </c>
      <c r="G185" s="1402" t="str">
        <f t="shared" si="65"/>
        <v>►</v>
      </c>
      <c r="H185" s="2606"/>
      <c r="R185" s="2607"/>
      <c r="S185" s="2441"/>
      <c r="T185" s="2443"/>
      <c r="U185" s="2442"/>
      <c r="V185" s="2589">
        <f t="shared" si="66"/>
        <v>0</v>
      </c>
      <c r="W185" s="2590" t="str">
        <f>IF(OR(V185=0, ISBLANK(P185)), "", TEXT(ROUND(V185/INDEX(AI21:AI83, MATCH(P185, AH21:AH83, 0)), 0),"# ##0") &amp; " " &amp; P185)</f>
        <v/>
      </c>
      <c r="X185" s="2591">
        <f t="shared" si="67"/>
        <v>0</v>
      </c>
      <c r="Y185" s="2592">
        <f t="shared" si="68"/>
        <v>0</v>
      </c>
      <c r="Z185" s="2592" t="str">
        <f t="shared" si="69"/>
        <v/>
      </c>
      <c r="AA185" s="2581"/>
      <c r="AB185" s="2593">
        <f t="shared" si="60"/>
        <v>0</v>
      </c>
      <c r="AC185" s="2583">
        <v>1</v>
      </c>
      <c r="AD185" s="2594">
        <f t="shared" si="70"/>
        <v>0</v>
      </c>
      <c r="AE185" s="2564"/>
      <c r="AF185" s="2573">
        <f t="shared" si="61"/>
        <v>0</v>
      </c>
      <c r="AG185" s="2574">
        <f>IF(AND(U185&lt;&gt;"", ISNUMBER(S185)), IFERROR(INDEX(AI21:AI91, MATCH(P185, AH21:AH91, 0)) * O185 * IF(ISBLANK(L185), 1, L185), 0), 0)</f>
        <v>0</v>
      </c>
      <c r="AH185" s="49"/>
      <c r="AI185" s="49"/>
      <c r="AJ185" s="49"/>
      <c r="AL185" s="66">
        <f t="shared" si="59"/>
        <v>0</v>
      </c>
      <c r="AN185" s="76"/>
      <c r="AO185" s="76"/>
      <c r="AP185" s="76"/>
      <c r="AQ185" s="76"/>
      <c r="AS185" s="2257"/>
      <c r="AT185" s="2253"/>
      <c r="AU185" s="2253"/>
      <c r="AV185" s="2253"/>
      <c r="AW185" s="2253"/>
      <c r="AX185" s="2253"/>
      <c r="AY185" s="2621"/>
      <c r="BF185" s="708"/>
      <c r="BG185" s="3207"/>
      <c r="BH185" s="3207"/>
      <c r="BI185" s="3207"/>
      <c r="BJ185" s="3207"/>
      <c r="BK185" s="3207"/>
      <c r="BL185" s="3208"/>
      <c r="BN185" s="4">
        <v>1</v>
      </c>
    </row>
    <row r="186" spans="1:66" s="48" customFormat="1" ht="21" customHeight="1" x14ac:dyDescent="0.25">
      <c r="A186" s="1401" t="str">
        <f t="shared" si="56"/>
        <v>►</v>
      </c>
      <c r="B186" s="1402" t="str">
        <f t="shared" si="57"/>
        <v>►</v>
      </c>
      <c r="C186" s="1403" t="str">
        <f t="shared" si="62"/>
        <v>►</v>
      </c>
      <c r="D186" s="2475" t="str">
        <f t="shared" si="58"/>
        <v>►</v>
      </c>
      <c r="E186" s="1402" t="str">
        <f t="shared" si="63"/>
        <v>►</v>
      </c>
      <c r="F186" s="1402" t="str">
        <f t="shared" si="64"/>
        <v>►</v>
      </c>
      <c r="G186" s="1402" t="str">
        <f t="shared" si="65"/>
        <v>►</v>
      </c>
      <c r="H186" s="2606"/>
      <c r="R186" s="2607"/>
      <c r="S186" s="2441"/>
      <c r="T186" s="2443"/>
      <c r="U186" s="2442"/>
      <c r="V186" s="2577">
        <f t="shared" si="66"/>
        <v>0</v>
      </c>
      <c r="W186" s="2578" t="str">
        <f>IF(OR(V186=0, ISBLANK(P186)), "", TEXT(ROUND(V186/INDEX(AI21:AI83, MATCH(P186, AH21:AH83, 0)), 0),"# ##0") &amp; " " &amp; P186)</f>
        <v/>
      </c>
      <c r="X186" s="2579">
        <f t="shared" si="67"/>
        <v>0</v>
      </c>
      <c r="Y186" s="2580">
        <f t="shared" si="68"/>
        <v>0</v>
      </c>
      <c r="Z186" s="2580" t="str">
        <f t="shared" si="69"/>
        <v/>
      </c>
      <c r="AA186" s="2581"/>
      <c r="AB186" s="2582">
        <f t="shared" si="60"/>
        <v>0</v>
      </c>
      <c r="AC186" s="2583">
        <v>1</v>
      </c>
      <c r="AD186" s="2584">
        <f t="shared" si="70"/>
        <v>0</v>
      </c>
      <c r="AE186" s="2564"/>
      <c r="AF186" s="2573">
        <f t="shared" si="61"/>
        <v>0</v>
      </c>
      <c r="AG186" s="2574">
        <f>IF(AND(U186&lt;&gt;"", ISNUMBER(S186)), IFERROR(INDEX(AI21:AI91, MATCH(P186, AH21:AH91, 0)) * O186 * IF(ISBLANK(L186), 1, L186), 0), 0)</f>
        <v>0</v>
      </c>
      <c r="AH186" s="49"/>
      <c r="AI186" s="49"/>
      <c r="AJ186" s="49"/>
      <c r="AL186" s="66">
        <f t="shared" si="59"/>
        <v>0</v>
      </c>
      <c r="AN186" s="76"/>
      <c r="AO186" s="76"/>
      <c r="AP186" s="76"/>
      <c r="AQ186" s="76"/>
      <c r="AS186" s="2257"/>
      <c r="AT186" s="2253"/>
      <c r="AU186" s="2253"/>
      <c r="AV186" s="2253"/>
      <c r="AW186" s="2253"/>
      <c r="AX186" s="2253"/>
      <c r="AY186" s="2621"/>
      <c r="BF186" s="708"/>
      <c r="BG186" s="718"/>
      <c r="BH186"/>
      <c r="BI186" s="719" t="s">
        <v>453</v>
      </c>
      <c r="BJ186" s="545" t="str">
        <f>BJ181&amp;" caractères"</f>
        <v>70 caractères</v>
      </c>
      <c r="BK186"/>
      <c r="BL186" s="720" t="str">
        <f>BL181</f>
        <v>3.8 lignes</v>
      </c>
      <c r="BN186" s="4">
        <v>1</v>
      </c>
    </row>
    <row r="187" spans="1:66" s="48" customFormat="1" ht="21" customHeight="1" x14ac:dyDescent="0.25">
      <c r="A187" s="1401" t="str">
        <f t="shared" si="56"/>
        <v>►</v>
      </c>
      <c r="B187" s="1402" t="str">
        <f t="shared" si="57"/>
        <v>►</v>
      </c>
      <c r="C187" s="1403" t="str">
        <f t="shared" si="62"/>
        <v>►</v>
      </c>
      <c r="D187" s="2475" t="str">
        <f t="shared" si="58"/>
        <v>►</v>
      </c>
      <c r="E187" s="1402" t="str">
        <f t="shared" si="63"/>
        <v>►</v>
      </c>
      <c r="F187" s="1402" t="str">
        <f t="shared" si="64"/>
        <v>►</v>
      </c>
      <c r="G187" s="1402" t="str">
        <f t="shared" si="65"/>
        <v>►</v>
      </c>
      <c r="H187" s="2606"/>
      <c r="R187" s="2607"/>
      <c r="S187" s="2441"/>
      <c r="T187" s="2443"/>
      <c r="U187" s="2442"/>
      <c r="V187" s="2589">
        <f t="shared" si="66"/>
        <v>0</v>
      </c>
      <c r="W187" s="2590" t="str">
        <f>IF(OR(V187=0, ISBLANK(P187)), "", TEXT(ROUND(V187/INDEX(AI21:AI83, MATCH(P187, AH21:AH83, 0)), 0),"# ##0") &amp; " " &amp; P187)</f>
        <v/>
      </c>
      <c r="X187" s="2591">
        <f t="shared" si="67"/>
        <v>0</v>
      </c>
      <c r="Y187" s="2592">
        <f t="shared" si="68"/>
        <v>0</v>
      </c>
      <c r="Z187" s="2592" t="str">
        <f t="shared" si="69"/>
        <v/>
      </c>
      <c r="AA187" s="2581"/>
      <c r="AB187" s="2593">
        <f t="shared" si="60"/>
        <v>0</v>
      </c>
      <c r="AC187" s="2583">
        <v>1</v>
      </c>
      <c r="AD187" s="2594">
        <f t="shared" si="70"/>
        <v>0</v>
      </c>
      <c r="AE187" s="2564"/>
      <c r="AF187" s="2573">
        <f t="shared" si="61"/>
        <v>0</v>
      </c>
      <c r="AG187" s="2574">
        <f>IF(AND(U187&lt;&gt;"", ISNUMBER(S187)), IFERROR(INDEX(AI21:AI91, MATCH(P187, AH21:AH91, 0)) * O187 * IF(ISBLANK(L187), 1, L187), 0), 0)</f>
        <v>0</v>
      </c>
      <c r="AH187" s="49"/>
      <c r="AI187" s="49"/>
      <c r="AJ187" s="49"/>
      <c r="AL187" s="66">
        <f t="shared" si="59"/>
        <v>0</v>
      </c>
      <c r="AN187" s="76"/>
      <c r="AO187" s="76"/>
      <c r="AP187" s="76"/>
      <c r="AQ187" s="76"/>
      <c r="AS187" s="2257"/>
      <c r="AT187" s="2253"/>
      <c r="AU187" s="2253"/>
      <c r="AV187" s="2253"/>
      <c r="AW187" s="2253"/>
      <c r="AX187" s="2253"/>
      <c r="AY187" s="2621"/>
      <c r="BF187" s="708"/>
      <c r="BG187" s="722" t="s">
        <v>456</v>
      </c>
      <c r="BH187" s="723"/>
      <c r="BI187" s="724"/>
      <c r="BJ187" s="724"/>
      <c r="BK187" s="724"/>
      <c r="BL187" s="725"/>
      <c r="BN187" s="4">
        <v>1</v>
      </c>
    </row>
    <row r="188" spans="1:66" s="48" customFormat="1" ht="21" customHeight="1" x14ac:dyDescent="0.25">
      <c r="A188" s="1401" t="str">
        <f t="shared" si="56"/>
        <v>►</v>
      </c>
      <c r="B188" s="1402" t="str">
        <f t="shared" si="57"/>
        <v>►</v>
      </c>
      <c r="C188" s="1403" t="str">
        <f t="shared" si="62"/>
        <v>►</v>
      </c>
      <c r="D188" s="2475" t="str">
        <f t="shared" si="58"/>
        <v>►</v>
      </c>
      <c r="E188" s="1402" t="str">
        <f t="shared" si="63"/>
        <v>►</v>
      </c>
      <c r="F188" s="1402" t="str">
        <f t="shared" si="64"/>
        <v>►</v>
      </c>
      <c r="G188" s="1402" t="str">
        <f t="shared" si="65"/>
        <v>►</v>
      </c>
      <c r="H188" s="2606"/>
      <c r="R188" s="2607"/>
      <c r="S188" s="2441"/>
      <c r="T188" s="2443"/>
      <c r="U188" s="2442"/>
      <c r="V188" s="2577">
        <f t="shared" si="66"/>
        <v>0</v>
      </c>
      <c r="W188" s="2578" t="str">
        <f>IF(OR(V188=0, ISBLANK(P188)), "", TEXT(ROUND(V188/INDEX(AI21:AI83, MATCH(P188, AH21:AH83, 0)), 0),"# ##0") &amp; " " &amp; P188)</f>
        <v/>
      </c>
      <c r="X188" s="2579">
        <f t="shared" si="67"/>
        <v>0</v>
      </c>
      <c r="Y188" s="2580">
        <f t="shared" si="68"/>
        <v>0</v>
      </c>
      <c r="Z188" s="2580" t="str">
        <f t="shared" si="69"/>
        <v/>
      </c>
      <c r="AA188" s="2581"/>
      <c r="AB188" s="2582">
        <f t="shared" si="60"/>
        <v>0</v>
      </c>
      <c r="AC188" s="2583">
        <v>1</v>
      </c>
      <c r="AD188" s="2584">
        <f t="shared" si="70"/>
        <v>0</v>
      </c>
      <c r="AE188" s="2564"/>
      <c r="AF188" s="2573">
        <f t="shared" si="61"/>
        <v>0</v>
      </c>
      <c r="AG188" s="2574">
        <f>IF(AND(U188&lt;&gt;"", ISNUMBER(S188)), IFERROR(INDEX(AI21:AI91, MATCH(P188, AH21:AH91, 0)) * O188 * IF(ISBLANK(L188), 1, L188), 0), 0)</f>
        <v>0</v>
      </c>
      <c r="AH188" s="49"/>
      <c r="AI188" s="49"/>
      <c r="AJ188" s="49"/>
      <c r="AL188" s="66">
        <f t="shared" si="59"/>
        <v>0</v>
      </c>
      <c r="AN188" s="76"/>
      <c r="AO188" s="76"/>
      <c r="AP188" s="76"/>
      <c r="AQ188" s="76"/>
      <c r="AS188" s="2257"/>
      <c r="AT188" s="2253"/>
      <c r="AU188" s="2253"/>
      <c r="AV188" s="2253"/>
      <c r="AW188" s="2253"/>
      <c r="AX188" s="2253"/>
      <c r="AY188" s="2621"/>
      <c r="BF188" s="728" t="str">
        <f t="shared" ref="BF188:BF193" si="71">LEN(BH188)&amp;" car."</f>
        <v>72 car.</v>
      </c>
      <c r="BG188" s="729" t="s">
        <v>457</v>
      </c>
      <c r="BH188" s="3196" t="str">
        <f>LEFT(BG181,FIND(" ",BG181&amp;" ",BJ181)-1) &amp; ".."</f>
        <v>Épluchez l’ail et les oignons. Coupez-les en petits morceaux. Égouttez..</v>
      </c>
      <c r="BI188" s="3196"/>
      <c r="BJ188" s="3196"/>
      <c r="BK188" s="3196"/>
      <c r="BL188" s="3197"/>
      <c r="BN188" s="4">
        <v>1</v>
      </c>
    </row>
    <row r="189" spans="1:66" s="48" customFormat="1" ht="21" customHeight="1" x14ac:dyDescent="0.25">
      <c r="A189" s="1401" t="str">
        <f t="shared" si="56"/>
        <v>►</v>
      </c>
      <c r="B189" s="1402" t="str">
        <f t="shared" si="57"/>
        <v>►</v>
      </c>
      <c r="C189" s="1403" t="str">
        <f t="shared" si="62"/>
        <v>►</v>
      </c>
      <c r="D189" s="2475" t="str">
        <f t="shared" si="58"/>
        <v>►</v>
      </c>
      <c r="E189" s="1402" t="str">
        <f t="shared" si="63"/>
        <v>►</v>
      </c>
      <c r="F189" s="1402" t="str">
        <f t="shared" si="64"/>
        <v>►</v>
      </c>
      <c r="G189" s="1402" t="str">
        <f t="shared" si="65"/>
        <v>►</v>
      </c>
      <c r="H189" s="2606"/>
      <c r="R189" s="2607"/>
      <c r="S189" s="2441"/>
      <c r="T189" s="2443"/>
      <c r="U189" s="2442"/>
      <c r="V189" s="2589">
        <f t="shared" si="66"/>
        <v>0</v>
      </c>
      <c r="W189" s="2590" t="str">
        <f>IF(OR(V189=0, ISBLANK(P189)), "", TEXT(ROUND(V189/INDEX(AI21:AI83, MATCH(P189, AH21:AH83, 0)), 0),"# ##0") &amp; " " &amp; P189)</f>
        <v/>
      </c>
      <c r="X189" s="2591">
        <f t="shared" si="67"/>
        <v>0</v>
      </c>
      <c r="Y189" s="2592">
        <f t="shared" si="68"/>
        <v>0</v>
      </c>
      <c r="Z189" s="2592" t="str">
        <f t="shared" si="69"/>
        <v/>
      </c>
      <c r="AA189" s="2581"/>
      <c r="AB189" s="2593">
        <f t="shared" si="60"/>
        <v>0</v>
      </c>
      <c r="AC189" s="2583">
        <v>1</v>
      </c>
      <c r="AD189" s="2594">
        <f t="shared" si="70"/>
        <v>0</v>
      </c>
      <c r="AE189" s="2564"/>
      <c r="AF189" s="2573">
        <f t="shared" si="61"/>
        <v>0</v>
      </c>
      <c r="AG189" s="2574">
        <f>IF(AND(U189&lt;&gt;"", ISNUMBER(S189)), IFERROR(INDEX(AI21:AI91, MATCH(P189, AH21:AH91, 0)) * O189 * IF(ISBLANK(L189), 1, L189), 0), 0)</f>
        <v>0</v>
      </c>
      <c r="AH189" s="49"/>
      <c r="AI189" s="49"/>
      <c r="AJ189" s="49"/>
      <c r="AL189" s="66">
        <f t="shared" si="59"/>
        <v>0</v>
      </c>
      <c r="AN189" s="76"/>
      <c r="AO189" s="76"/>
      <c r="AP189" s="76"/>
      <c r="AQ189" s="76"/>
      <c r="AS189" s="2257"/>
      <c r="AT189" s="2253"/>
      <c r="AU189" s="2253"/>
      <c r="AV189" s="2253"/>
      <c r="AW189" s="2253"/>
      <c r="AX189" s="2253"/>
      <c r="AY189" s="2621"/>
      <c r="BF189" s="728" t="str">
        <f t="shared" si="71"/>
        <v>74 car.</v>
      </c>
      <c r="BG189" s="729" t="s">
        <v>462</v>
      </c>
      <c r="BH189" s="3196" t="str">
        <f>LEFT(RIGHT(BG181,LEN(BG181)-LEN(BH188)-2),FIND(" ",RIGHT(BG181,LEN(BG181)-LEN(BH188)-2)&amp;" ",BJ181)-1) &amp; ".."</f>
        <v xml:space="preserve"> champignons. Dans votre Cookeo, faites roussir la viande et les lardons..</v>
      </c>
      <c r="BI189" s="3196"/>
      <c r="BJ189" s="3196"/>
      <c r="BK189" s="3196"/>
      <c r="BL189" s="3197"/>
      <c r="BN189" s="4">
        <v>1</v>
      </c>
    </row>
    <row r="190" spans="1:66" s="48" customFormat="1" ht="21" customHeight="1" x14ac:dyDescent="0.25">
      <c r="A190" s="1401" t="str">
        <f t="shared" si="56"/>
        <v>►</v>
      </c>
      <c r="B190" s="1402" t="str">
        <f t="shared" si="57"/>
        <v>►</v>
      </c>
      <c r="C190" s="1403" t="str">
        <f t="shared" si="62"/>
        <v>►</v>
      </c>
      <c r="D190" s="2475" t="str">
        <f t="shared" si="58"/>
        <v>►</v>
      </c>
      <c r="E190" s="1402" t="str">
        <f t="shared" si="63"/>
        <v>►</v>
      </c>
      <c r="F190" s="1402" t="str">
        <f t="shared" si="64"/>
        <v>►</v>
      </c>
      <c r="G190" s="1402" t="str">
        <f t="shared" si="65"/>
        <v>►</v>
      </c>
      <c r="H190" s="2606"/>
      <c r="R190" s="2607"/>
      <c r="S190" s="2441"/>
      <c r="T190" s="2443"/>
      <c r="U190" s="2442"/>
      <c r="V190" s="2577">
        <f t="shared" si="66"/>
        <v>0</v>
      </c>
      <c r="W190" s="2578" t="str">
        <f>IF(OR(V190=0, ISBLANK(P190)), "", TEXT(ROUND(V190/INDEX(AI21:AI83, MATCH(P190, AH21:AH83, 0)), 0),"# ##0") &amp; " " &amp; P190)</f>
        <v/>
      </c>
      <c r="X190" s="2579">
        <f t="shared" si="67"/>
        <v>0</v>
      </c>
      <c r="Y190" s="2580">
        <f t="shared" si="68"/>
        <v>0</v>
      </c>
      <c r="Z190" s="2580" t="str">
        <f t="shared" si="69"/>
        <v/>
      </c>
      <c r="AA190" s="2581"/>
      <c r="AB190" s="2582">
        <f t="shared" si="60"/>
        <v>0</v>
      </c>
      <c r="AC190" s="2583">
        <v>1</v>
      </c>
      <c r="AD190" s="2584">
        <f t="shared" si="70"/>
        <v>0</v>
      </c>
      <c r="AE190" s="2564"/>
      <c r="AF190" s="2573">
        <f t="shared" si="61"/>
        <v>0</v>
      </c>
      <c r="AG190" s="2574">
        <f>IF(AND(U190&lt;&gt;"", ISNUMBER(S190)), IFERROR(INDEX(AI21:AI91, MATCH(P190, AH21:AH91, 0)) * O190 * IF(ISBLANK(L190), 1, L190), 0), 0)</f>
        <v>0</v>
      </c>
      <c r="AH190" s="49"/>
      <c r="AI190" s="49"/>
      <c r="AJ190" s="49"/>
      <c r="AL190" s="66">
        <f t="shared" si="59"/>
        <v>0</v>
      </c>
      <c r="AN190" s="76"/>
      <c r="AO190" s="76"/>
      <c r="AP190" s="76"/>
      <c r="AQ190" s="76"/>
      <c r="AS190" s="2257"/>
      <c r="AT190" s="2253"/>
      <c r="AU190" s="2253"/>
      <c r="AV190" s="2253"/>
      <c r="AW190" s="2253"/>
      <c r="AX190" s="2253"/>
      <c r="AY190" s="2621"/>
      <c r="BF190" s="728" t="str">
        <f t="shared" si="71"/>
        <v>70 car.</v>
      </c>
      <c r="BG190" s="729" t="s">
        <v>463</v>
      </c>
      <c r="BH190" s="3196" t="str">
        <f>LEFT(RIGHT(BG181,LEN(BG181)-LEN(BH188)-LEN(BH189)),BJ181)</f>
        <v xml:space="preserve"> avec le morceau de beurre sur le mode « dorer » / 3 min (préchauffage</v>
      </c>
      <c r="BI190" s="3196"/>
      <c r="BJ190" s="3196"/>
      <c r="BK190" s="3196"/>
      <c r="BL190" s="3197"/>
      <c r="BN190" s="4">
        <v>1</v>
      </c>
    </row>
    <row r="191" spans="1:66" s="48" customFormat="1" ht="21" customHeight="1" x14ac:dyDescent="0.25">
      <c r="A191" s="1401" t="str">
        <f t="shared" si="56"/>
        <v>►</v>
      </c>
      <c r="B191" s="1402" t="str">
        <f t="shared" si="57"/>
        <v>►</v>
      </c>
      <c r="C191" s="1403" t="str">
        <f t="shared" si="62"/>
        <v>►</v>
      </c>
      <c r="D191" s="2475" t="str">
        <f t="shared" si="58"/>
        <v>►</v>
      </c>
      <c r="E191" s="1402" t="str">
        <f t="shared" si="63"/>
        <v>►</v>
      </c>
      <c r="F191" s="1402" t="str">
        <f t="shared" si="64"/>
        <v>►</v>
      </c>
      <c r="G191" s="1402" t="str">
        <f t="shared" si="65"/>
        <v>►</v>
      </c>
      <c r="H191" s="2606"/>
      <c r="R191" s="2607"/>
      <c r="S191" s="2441"/>
      <c r="T191" s="2443"/>
      <c r="U191" s="2442"/>
      <c r="V191" s="2589">
        <f t="shared" si="66"/>
        <v>0</v>
      </c>
      <c r="W191" s="2590" t="str">
        <f>IF(OR(V191=0, ISBLANK(P191)), "", TEXT(ROUND(V191/INDEX(AI21:AI83, MATCH(P191, AH21:AH83, 0)), 0),"# ##0") &amp; " " &amp; P191)</f>
        <v/>
      </c>
      <c r="X191" s="2591">
        <f t="shared" si="67"/>
        <v>0</v>
      </c>
      <c r="Y191" s="2592">
        <f t="shared" si="68"/>
        <v>0</v>
      </c>
      <c r="Z191" s="2592" t="str">
        <f t="shared" si="69"/>
        <v/>
      </c>
      <c r="AA191" s="2581"/>
      <c r="AB191" s="2593">
        <f t="shared" si="60"/>
        <v>0</v>
      </c>
      <c r="AC191" s="2583">
        <v>1</v>
      </c>
      <c r="AD191" s="2594">
        <f t="shared" si="70"/>
        <v>0</v>
      </c>
      <c r="AE191" s="2564"/>
      <c r="AF191" s="2573">
        <f t="shared" si="61"/>
        <v>0</v>
      </c>
      <c r="AG191" s="2574">
        <f>IF(AND(U191&lt;&gt;"", ISNUMBER(S191)), IFERROR(INDEX(AI21:AI91, MATCH(P191, AH21:AH91, 0)) * O191 * IF(ISBLANK(L191), 1, L191), 0), 0)</f>
        <v>0</v>
      </c>
      <c r="AH191" s="49"/>
      <c r="AI191" s="49"/>
      <c r="AJ191" s="49"/>
      <c r="AL191" s="66">
        <f t="shared" si="59"/>
        <v>0</v>
      </c>
      <c r="AN191" s="76"/>
      <c r="AO191" s="76"/>
      <c r="AP191" s="76"/>
      <c r="AQ191" s="76"/>
      <c r="AS191" s="2257"/>
      <c r="AT191" s="2253"/>
      <c r="AU191" s="2253"/>
      <c r="AV191" s="2253"/>
      <c r="AW191" s="2253"/>
      <c r="AX191" s="2253"/>
      <c r="AY191" s="2621"/>
      <c r="BF191" s="728" t="str">
        <f t="shared" si="71"/>
        <v>47 car.</v>
      </c>
      <c r="BG191" s="729" t="s">
        <v>464</v>
      </c>
      <c r="BH191" s="3196" t="str">
        <f>LEFT(RIGHT(BG181,LEN(BG181)-LEN(BH188)-LEN(BH189)-LEN(BH190)),BJ181)</f>
        <v xml:space="preserve"> inclus), en remuant avec une cuillère en bois.</v>
      </c>
      <c r="BI191" s="3196"/>
      <c r="BJ191" s="3196"/>
      <c r="BK191" s="3196"/>
      <c r="BL191" s="3197"/>
      <c r="BN191" s="4">
        <v>1</v>
      </c>
    </row>
    <row r="192" spans="1:66" s="48" customFormat="1" ht="21" customHeight="1" x14ac:dyDescent="0.25">
      <c r="A192" s="1401" t="str">
        <f t="shared" si="56"/>
        <v>►</v>
      </c>
      <c r="B192" s="1402" t="str">
        <f t="shared" si="57"/>
        <v>►</v>
      </c>
      <c r="C192" s="1403" t="str">
        <f t="shared" si="62"/>
        <v>►</v>
      </c>
      <c r="D192" s="2475" t="str">
        <f t="shared" si="58"/>
        <v>►</v>
      </c>
      <c r="E192" s="1402" t="str">
        <f t="shared" si="63"/>
        <v>►</v>
      </c>
      <c r="F192" s="1402" t="str">
        <f t="shared" si="64"/>
        <v>►</v>
      </c>
      <c r="G192" s="1402" t="str">
        <f t="shared" si="65"/>
        <v>►</v>
      </c>
      <c r="H192" s="2606"/>
      <c r="R192" s="2607"/>
      <c r="S192" s="2441"/>
      <c r="T192" s="2443"/>
      <c r="U192" s="2442"/>
      <c r="V192" s="2577">
        <f t="shared" si="66"/>
        <v>0</v>
      </c>
      <c r="W192" s="2578" t="str">
        <f>IF(OR(V192=0, ISBLANK(P192)), "", TEXT(ROUND(V192/INDEX(AI21:AI83, MATCH(P192, AH21:AH83, 0)), 0),"# ##0") &amp; " " &amp; P192)</f>
        <v/>
      </c>
      <c r="X192" s="2579">
        <f t="shared" si="67"/>
        <v>0</v>
      </c>
      <c r="Y192" s="2580">
        <f t="shared" si="68"/>
        <v>0</v>
      </c>
      <c r="Z192" s="2580" t="str">
        <f t="shared" si="69"/>
        <v/>
      </c>
      <c r="AA192" s="2581"/>
      <c r="AB192" s="2582">
        <f t="shared" si="60"/>
        <v>0</v>
      </c>
      <c r="AC192" s="2583">
        <v>1</v>
      </c>
      <c r="AD192" s="2584">
        <f t="shared" si="70"/>
        <v>0</v>
      </c>
      <c r="AE192" s="2564"/>
      <c r="AF192" s="2573">
        <f t="shared" si="61"/>
        <v>0</v>
      </c>
      <c r="AG192" s="2574">
        <f>IF(AND(U192&lt;&gt;"", ISNUMBER(S192)), IFERROR(INDEX(AI21:AI91, MATCH(P192, AH21:AH91, 0)) * O192 * IF(ISBLANK(L192), 1, L192), 0), 0)</f>
        <v>0</v>
      </c>
      <c r="AH192" s="49"/>
      <c r="AI192" s="49"/>
      <c r="AJ192" s="49"/>
      <c r="AL192" s="66">
        <f t="shared" si="59"/>
        <v>0</v>
      </c>
      <c r="AN192" s="76"/>
      <c r="AO192" s="76"/>
      <c r="AP192" s="76"/>
      <c r="AQ192" s="76"/>
      <c r="AS192" s="2257"/>
      <c r="AT192" s="2253"/>
      <c r="AU192" s="2253"/>
      <c r="AV192" s="2253"/>
      <c r="AW192" s="2253"/>
      <c r="AX192" s="2253"/>
      <c r="AY192" s="2621"/>
      <c r="BF192" s="728" t="str">
        <f t="shared" si="71"/>
        <v>0 car.</v>
      </c>
      <c r="BG192" s="729" t="s">
        <v>465</v>
      </c>
      <c r="BH192" s="3196" t="str">
        <f>LEFT(RIGHT(BG181,LEN(BG181)-LEN(BH188)-LEN(BH189)-LEN(BH190)-LEN(BH191)),BJ181)</f>
        <v/>
      </c>
      <c r="BI192" s="3196"/>
      <c r="BJ192" s="3196"/>
      <c r="BK192" s="3196"/>
      <c r="BL192" s="3197"/>
      <c r="BN192" s="4">
        <v>1</v>
      </c>
    </row>
    <row r="193" spans="1:66" s="48" customFormat="1" ht="21" customHeight="1" x14ac:dyDescent="0.25">
      <c r="A193" s="1401" t="str">
        <f t="shared" si="56"/>
        <v>►</v>
      </c>
      <c r="B193" s="1402" t="str">
        <f t="shared" si="57"/>
        <v>►</v>
      </c>
      <c r="C193" s="1403" t="str">
        <f t="shared" si="62"/>
        <v>►</v>
      </c>
      <c r="D193" s="2475" t="str">
        <f t="shared" si="58"/>
        <v>►</v>
      </c>
      <c r="E193" s="1402" t="str">
        <f t="shared" si="63"/>
        <v>►</v>
      </c>
      <c r="F193" s="1402" t="str">
        <f t="shared" si="64"/>
        <v>►</v>
      </c>
      <c r="G193" s="1402" t="str">
        <f t="shared" si="65"/>
        <v>►</v>
      </c>
      <c r="H193" s="2606"/>
      <c r="R193" s="2607"/>
      <c r="S193" s="2441"/>
      <c r="T193" s="2443"/>
      <c r="U193" s="2442"/>
      <c r="V193" s="2589">
        <f t="shared" si="66"/>
        <v>0</v>
      </c>
      <c r="W193" s="2590" t="str">
        <f>IF(OR(V193=0, ISBLANK(P193)), "", TEXT(ROUND(V193/INDEX(AI21:AI83, MATCH(P193, AH21:AH83, 0)), 0),"# ##0") &amp; " " &amp; P193)</f>
        <v/>
      </c>
      <c r="X193" s="2591">
        <f t="shared" si="67"/>
        <v>0</v>
      </c>
      <c r="Y193" s="2592">
        <f t="shared" si="68"/>
        <v>0</v>
      </c>
      <c r="Z193" s="2592" t="str">
        <f t="shared" si="69"/>
        <v/>
      </c>
      <c r="AA193" s="2581"/>
      <c r="AB193" s="2593">
        <f t="shared" si="60"/>
        <v>0</v>
      </c>
      <c r="AC193" s="2583">
        <v>1</v>
      </c>
      <c r="AD193" s="2594">
        <f t="shared" si="70"/>
        <v>0</v>
      </c>
      <c r="AE193" s="2564"/>
      <c r="AF193" s="2573">
        <f t="shared" si="61"/>
        <v>0</v>
      </c>
      <c r="AG193" s="2574">
        <f>IF(AND(U193&lt;&gt;"", ISNUMBER(S193)), IFERROR(INDEX(AI21:AI91, MATCH(P193, AH21:AH91, 0)) * O193 * IF(ISBLANK(L193), 1, L193), 0), 0)</f>
        <v>0</v>
      </c>
      <c r="AH193" s="49"/>
      <c r="AI193" s="49"/>
      <c r="AJ193" s="49"/>
      <c r="AL193" s="66">
        <f t="shared" si="59"/>
        <v>0</v>
      </c>
      <c r="AN193" s="76"/>
      <c r="AO193" s="76"/>
      <c r="AP193" s="76"/>
      <c r="AQ193" s="76"/>
      <c r="AS193" s="2257"/>
      <c r="AT193" s="2253"/>
      <c r="AU193" s="2253"/>
      <c r="AV193" s="2253"/>
      <c r="AW193" s="2253"/>
      <c r="AX193" s="2253"/>
      <c r="AY193" s="2621"/>
      <c r="BF193" s="728" t="str">
        <f t="shared" si="71"/>
        <v>0 car.</v>
      </c>
      <c r="BG193" s="729" t="s">
        <v>466</v>
      </c>
      <c r="BH193" s="3196" t="str">
        <f>LEFT(RIGHT(BG181,LEN(BG181)-LEN(BH188)-LEN(BH189)-LEN(BH190)-LEN(BH191)-LEN(BH192)),BJ181)</f>
        <v/>
      </c>
      <c r="BI193" s="3196"/>
      <c r="BJ193" s="3196"/>
      <c r="BK193" s="3196"/>
      <c r="BL193" s="3197"/>
      <c r="BN193" s="4">
        <v>1</v>
      </c>
    </row>
    <row r="194" spans="1:66" s="48" customFormat="1" ht="21" customHeight="1" x14ac:dyDescent="0.25">
      <c r="A194" s="1401" t="str">
        <f t="shared" si="56"/>
        <v>►</v>
      </c>
      <c r="B194" s="1402" t="str">
        <f t="shared" si="57"/>
        <v>►</v>
      </c>
      <c r="C194" s="1403" t="str">
        <f t="shared" si="62"/>
        <v>►</v>
      </c>
      <c r="D194" s="2475" t="str">
        <f t="shared" si="58"/>
        <v>►</v>
      </c>
      <c r="E194" s="1402" t="str">
        <f t="shared" si="63"/>
        <v>►</v>
      </c>
      <c r="F194" s="1402" t="str">
        <f t="shared" si="64"/>
        <v>►</v>
      </c>
      <c r="G194" s="1402" t="str">
        <f t="shared" si="65"/>
        <v>►</v>
      </c>
      <c r="H194" s="2606"/>
      <c r="R194" s="2607"/>
      <c r="S194" s="2441"/>
      <c r="T194" s="2443"/>
      <c r="U194" s="2442"/>
      <c r="V194" s="2577">
        <f t="shared" si="66"/>
        <v>0</v>
      </c>
      <c r="W194" s="2578" t="str">
        <f>IF(OR(V194=0, ISBLANK(P194)), "", TEXT(ROUND(V194/INDEX(AI21:AI83, MATCH(P194, AH21:AH83, 0)), 0),"# ##0") &amp; " " &amp; P194)</f>
        <v/>
      </c>
      <c r="X194" s="2579">
        <f t="shared" si="67"/>
        <v>0</v>
      </c>
      <c r="Y194" s="2580">
        <f t="shared" si="68"/>
        <v>0</v>
      </c>
      <c r="Z194" s="2580" t="str">
        <f t="shared" si="69"/>
        <v/>
      </c>
      <c r="AA194" s="2581"/>
      <c r="AB194" s="2582">
        <f t="shared" si="60"/>
        <v>0</v>
      </c>
      <c r="AC194" s="2583">
        <v>1</v>
      </c>
      <c r="AD194" s="2584">
        <f t="shared" si="70"/>
        <v>0</v>
      </c>
      <c r="AE194" s="2564"/>
      <c r="AF194" s="2573">
        <f t="shared" si="61"/>
        <v>0</v>
      </c>
      <c r="AG194" s="2574">
        <f>IF(AND(U194&lt;&gt;"", ISNUMBER(S194)), IFERROR(INDEX(AI21:AI91, MATCH(P194, AH21:AH91, 0)) * O194 * IF(ISBLANK(L194), 1, L194), 0), 0)</f>
        <v>0</v>
      </c>
      <c r="AH194" s="49"/>
      <c r="AI194" s="49"/>
      <c r="AJ194" s="49"/>
      <c r="AL194" s="66">
        <f t="shared" si="59"/>
        <v>0</v>
      </c>
      <c r="AN194" s="76"/>
      <c r="AO194" s="76"/>
      <c r="AP194" s="76"/>
      <c r="AQ194" s="76"/>
      <c r="AS194" s="2257"/>
      <c r="AT194" s="2253"/>
      <c r="AU194" s="2253"/>
      <c r="AV194" s="2253"/>
      <c r="AW194" s="2253"/>
      <c r="AX194" s="2253"/>
      <c r="AY194" s="2621"/>
      <c r="BF194" s="708"/>
      <c r="BG194" s="3221" t="s">
        <v>467</v>
      </c>
      <c r="BH194" s="3221"/>
      <c r="BI194" s="3221"/>
      <c r="BJ194" s="3221"/>
      <c r="BK194" s="3221"/>
      <c r="BL194" s="3222"/>
      <c r="BN194" s="4">
        <v>1</v>
      </c>
    </row>
    <row r="195" spans="1:66" s="48" customFormat="1" ht="21" customHeight="1" x14ac:dyDescent="0.25">
      <c r="A195" s="1401" t="str">
        <f t="shared" si="56"/>
        <v>►</v>
      </c>
      <c r="B195" s="1402" t="str">
        <f t="shared" si="57"/>
        <v>►</v>
      </c>
      <c r="C195" s="1403" t="str">
        <f t="shared" si="62"/>
        <v>►</v>
      </c>
      <c r="D195" s="2475" t="str">
        <f t="shared" si="58"/>
        <v>►</v>
      </c>
      <c r="E195" s="1402" t="str">
        <f t="shared" si="63"/>
        <v>►</v>
      </c>
      <c r="F195" s="1402" t="str">
        <f t="shared" si="64"/>
        <v>►</v>
      </c>
      <c r="G195" s="1402" t="str">
        <f t="shared" si="65"/>
        <v>►</v>
      </c>
      <c r="H195" s="2606"/>
      <c r="R195" s="2607"/>
      <c r="S195" s="2441"/>
      <c r="T195" s="2443"/>
      <c r="U195" s="2442"/>
      <c r="V195" s="2589">
        <f t="shared" si="66"/>
        <v>0</v>
      </c>
      <c r="W195" s="2590" t="str">
        <f>IF(OR(V195=0, ISBLANK(P195)), "", TEXT(ROUND(V195/INDEX(AI21:AI83, MATCH(P195, AH21:AH83, 0)), 0),"# ##0") &amp; " " &amp; P195)</f>
        <v/>
      </c>
      <c r="X195" s="2591">
        <f t="shared" si="67"/>
        <v>0</v>
      </c>
      <c r="Y195" s="2592">
        <f t="shared" si="68"/>
        <v>0</v>
      </c>
      <c r="Z195" s="2592" t="str">
        <f t="shared" si="69"/>
        <v/>
      </c>
      <c r="AA195" s="2581"/>
      <c r="AB195" s="2593">
        <f t="shared" si="60"/>
        <v>0</v>
      </c>
      <c r="AC195" s="2583">
        <v>1</v>
      </c>
      <c r="AD195" s="2594">
        <f t="shared" si="70"/>
        <v>0</v>
      </c>
      <c r="AE195" s="2564"/>
      <c r="AF195" s="2573">
        <f t="shared" si="61"/>
        <v>0</v>
      </c>
      <c r="AG195" s="2574">
        <f>IF(AND(U195&lt;&gt;"", ISNUMBER(S195)), IFERROR(INDEX(AI21:AI91, MATCH(P195, AH21:AH91, 0)) * O195 * IF(ISBLANK(L195), 1, L195), 0), 0)</f>
        <v>0</v>
      </c>
      <c r="AH195" s="49"/>
      <c r="AI195" s="49"/>
      <c r="AJ195" s="49"/>
      <c r="AL195" s="66">
        <f t="shared" si="59"/>
        <v>0</v>
      </c>
      <c r="AN195" s="76"/>
      <c r="AO195" s="76"/>
      <c r="AP195" s="76"/>
      <c r="AQ195" s="76"/>
      <c r="AS195" s="2257"/>
      <c r="AT195" s="2253"/>
      <c r="AU195" s="2253"/>
      <c r="AV195" s="2253"/>
      <c r="AW195" s="2253"/>
      <c r="AX195" s="2253"/>
      <c r="AY195" s="2621"/>
      <c r="BF195" s="708"/>
      <c r="BG195" s="3221"/>
      <c r="BH195" s="3221"/>
      <c r="BI195" s="3221"/>
      <c r="BJ195" s="3221"/>
      <c r="BK195" s="3221"/>
      <c r="BL195" s="3222"/>
      <c r="BN195" s="4">
        <v>1</v>
      </c>
    </row>
    <row r="196" spans="1:66" s="48" customFormat="1" ht="21" customHeight="1" x14ac:dyDescent="0.25">
      <c r="A196" s="1401" t="str">
        <f t="shared" si="56"/>
        <v>►</v>
      </c>
      <c r="B196" s="1402" t="str">
        <f t="shared" si="57"/>
        <v>►</v>
      </c>
      <c r="C196" s="1403" t="str">
        <f t="shared" si="62"/>
        <v>►</v>
      </c>
      <c r="D196" s="2475" t="str">
        <f t="shared" si="58"/>
        <v>►</v>
      </c>
      <c r="E196" s="1402" t="str">
        <f t="shared" si="63"/>
        <v>►</v>
      </c>
      <c r="F196" s="1402" t="str">
        <f t="shared" si="64"/>
        <v>►</v>
      </c>
      <c r="G196" s="1402" t="str">
        <f t="shared" si="65"/>
        <v>►</v>
      </c>
      <c r="H196" s="2606"/>
      <c r="R196" s="2607"/>
      <c r="S196" s="2441"/>
      <c r="T196" s="2443"/>
      <c r="U196" s="2442"/>
      <c r="V196" s="2577">
        <f t="shared" si="66"/>
        <v>0</v>
      </c>
      <c r="W196" s="2578" t="str">
        <f>IF(OR(V196=0, ISBLANK(P196)), "", TEXT(ROUND(V196/INDEX(AI21:AI83, MATCH(P196, AH21:AH83, 0)), 0),"# ##0") &amp; " " &amp; P196)</f>
        <v/>
      </c>
      <c r="X196" s="2579">
        <f t="shared" si="67"/>
        <v>0</v>
      </c>
      <c r="Y196" s="2580">
        <f t="shared" si="68"/>
        <v>0</v>
      </c>
      <c r="Z196" s="2580" t="str">
        <f t="shared" si="69"/>
        <v/>
      </c>
      <c r="AA196" s="2581"/>
      <c r="AB196" s="2582">
        <f t="shared" si="60"/>
        <v>0</v>
      </c>
      <c r="AC196" s="2583">
        <v>1</v>
      </c>
      <c r="AD196" s="2584">
        <f t="shared" si="70"/>
        <v>0</v>
      </c>
      <c r="AE196" s="2564"/>
      <c r="AF196" s="2573">
        <f t="shared" si="61"/>
        <v>0</v>
      </c>
      <c r="AG196" s="2574">
        <f>IF(AND(U196&lt;&gt;"", ISNUMBER(S196)), IFERROR(INDEX(AI21:AI91, MATCH(P196, AH21:AH91, 0)) * O196 * IF(ISBLANK(L196), 1, L196), 0), 0)</f>
        <v>0</v>
      </c>
      <c r="AH196" s="49"/>
      <c r="AI196" s="49"/>
      <c r="AJ196" s="49"/>
      <c r="AL196" s="66">
        <f t="shared" si="59"/>
        <v>0</v>
      </c>
      <c r="AN196" s="76"/>
      <c r="AO196" s="76"/>
      <c r="AP196" s="76"/>
      <c r="AQ196" s="76"/>
      <c r="AS196" s="2257"/>
      <c r="AT196" s="2253"/>
      <c r="AU196" s="2253"/>
      <c r="AV196" s="2253"/>
      <c r="AW196" s="2253"/>
      <c r="AX196" s="2253"/>
      <c r="AY196" s="2621"/>
      <c r="BF196" s="432"/>
      <c r="BG196" s="636"/>
      <c r="BH196" s="434"/>
      <c r="BI196" s="433"/>
      <c r="BJ196" s="433"/>
      <c r="BK196" s="433"/>
      <c r="BL196" s="435"/>
      <c r="BN196" s="4">
        <v>1</v>
      </c>
    </row>
    <row r="197" spans="1:66" s="48" customFormat="1" ht="21" customHeight="1" x14ac:dyDescent="0.25">
      <c r="A197" s="1401" t="str">
        <f t="shared" si="56"/>
        <v>►</v>
      </c>
      <c r="B197" s="1402" t="str">
        <f t="shared" si="57"/>
        <v>►</v>
      </c>
      <c r="C197" s="1403" t="str">
        <f t="shared" si="62"/>
        <v>►</v>
      </c>
      <c r="D197" s="2475" t="str">
        <f t="shared" si="58"/>
        <v>►</v>
      </c>
      <c r="E197" s="1402" t="str">
        <f t="shared" si="63"/>
        <v>►</v>
      </c>
      <c r="F197" s="1402" t="str">
        <f t="shared" si="64"/>
        <v>►</v>
      </c>
      <c r="G197" s="1402" t="str">
        <f t="shared" si="65"/>
        <v>►</v>
      </c>
      <c r="H197" s="2606"/>
      <c r="R197" s="2607"/>
      <c r="S197" s="2441"/>
      <c r="T197" s="2443"/>
      <c r="U197" s="2442"/>
      <c r="V197" s="2589">
        <f t="shared" si="66"/>
        <v>0</v>
      </c>
      <c r="W197" s="2590" t="str">
        <f>IF(OR(V197=0, ISBLANK(P197)), "", TEXT(ROUND(V197/INDEX(AI21:AI83, MATCH(P197, AH21:AH83, 0)), 0),"# ##0") &amp; " " &amp; P197)</f>
        <v/>
      </c>
      <c r="X197" s="2591">
        <f t="shared" si="67"/>
        <v>0</v>
      </c>
      <c r="Y197" s="2592">
        <f t="shared" si="68"/>
        <v>0</v>
      </c>
      <c r="Z197" s="2592" t="str">
        <f t="shared" si="69"/>
        <v/>
      </c>
      <c r="AA197" s="2581"/>
      <c r="AB197" s="2593">
        <f t="shared" si="60"/>
        <v>0</v>
      </c>
      <c r="AC197" s="2583">
        <v>1</v>
      </c>
      <c r="AD197" s="2594">
        <f t="shared" si="70"/>
        <v>0</v>
      </c>
      <c r="AE197" s="2564"/>
      <c r="AF197" s="2573">
        <f t="shared" si="61"/>
        <v>0</v>
      </c>
      <c r="AG197" s="2574">
        <f>IF(AND(U197&lt;&gt;"", ISNUMBER(S197)), IFERROR(INDEX(AI21:AI91, MATCH(P197, AH21:AH91, 0)) * O197 * IF(ISBLANK(L197), 1, L197), 0), 0)</f>
        <v>0</v>
      </c>
      <c r="AH197" s="49"/>
      <c r="AI197" s="49"/>
      <c r="AJ197" s="49"/>
      <c r="AL197" s="66">
        <f t="shared" si="59"/>
        <v>0</v>
      </c>
      <c r="AN197" s="76"/>
      <c r="AO197" s="76"/>
      <c r="AP197" s="76"/>
      <c r="AQ197" s="76"/>
      <c r="AS197" s="2257"/>
      <c r="AT197" s="2253"/>
      <c r="AU197" s="2253"/>
      <c r="AV197" s="2253"/>
      <c r="AW197" s="2253"/>
      <c r="AX197" s="2253"/>
      <c r="AY197" s="2621"/>
      <c r="BF197" s="749" t="s">
        <v>468</v>
      </c>
      <c r="BG197" s="16"/>
      <c r="BH197" s="16"/>
      <c r="BI197" s="16"/>
      <c r="BJ197" s="16"/>
      <c r="BK197" s="16"/>
      <c r="BL197" s="629"/>
      <c r="BN197" s="4">
        <v>1</v>
      </c>
    </row>
    <row r="198" spans="1:66" s="48" customFormat="1" ht="21" customHeight="1" x14ac:dyDescent="0.25">
      <c r="A198" s="1401" t="str">
        <f t="shared" si="56"/>
        <v>►</v>
      </c>
      <c r="B198" s="1402" t="str">
        <f t="shared" si="57"/>
        <v>►</v>
      </c>
      <c r="C198" s="1403" t="str">
        <f t="shared" si="62"/>
        <v>►</v>
      </c>
      <c r="D198" s="2475" t="str">
        <f t="shared" si="58"/>
        <v>►</v>
      </c>
      <c r="E198" s="1402" t="str">
        <f t="shared" si="63"/>
        <v>►</v>
      </c>
      <c r="F198" s="1402" t="str">
        <f t="shared" si="64"/>
        <v>►</v>
      </c>
      <c r="G198" s="1402" t="str">
        <f t="shared" si="65"/>
        <v>►</v>
      </c>
      <c r="H198" s="2606"/>
      <c r="R198" s="2607"/>
      <c r="S198" s="2441"/>
      <c r="T198" s="2443"/>
      <c r="U198" s="2442"/>
      <c r="V198" s="2577">
        <f t="shared" si="66"/>
        <v>0</v>
      </c>
      <c r="W198" s="2578" t="str">
        <f>IF(OR(V198=0, ISBLANK(P198)), "", TEXT(ROUND(V198/INDEX(AI21:AI83, MATCH(P198, AH21:AH83, 0)), 0),"# ##0") &amp; " " &amp; P198)</f>
        <v/>
      </c>
      <c r="X198" s="2579">
        <f t="shared" si="67"/>
        <v>0</v>
      </c>
      <c r="Y198" s="2580">
        <f t="shared" si="68"/>
        <v>0</v>
      </c>
      <c r="Z198" s="2580" t="str">
        <f t="shared" si="69"/>
        <v/>
      </c>
      <c r="AA198" s="2581"/>
      <c r="AB198" s="2582">
        <f t="shared" si="60"/>
        <v>0</v>
      </c>
      <c r="AC198" s="2583">
        <v>1</v>
      </c>
      <c r="AD198" s="2584">
        <f t="shared" si="70"/>
        <v>0</v>
      </c>
      <c r="AE198" s="2564"/>
      <c r="AF198" s="2573">
        <f t="shared" si="61"/>
        <v>0</v>
      </c>
      <c r="AG198" s="2574">
        <f>IF(AND(U198&lt;&gt;"", ISNUMBER(S198)), IFERROR(INDEX(AI21:AI91, MATCH(P198, AH21:AH91, 0)) * O198 * IF(ISBLANK(L198), 1, L198), 0), 0)</f>
        <v>0</v>
      </c>
      <c r="AH198" s="49"/>
      <c r="AI198" s="49"/>
      <c r="AJ198" s="49"/>
      <c r="AL198" s="66">
        <f t="shared" si="59"/>
        <v>0</v>
      </c>
      <c r="AN198" s="76"/>
      <c r="AO198" s="76"/>
      <c r="AP198" s="76"/>
      <c r="AQ198" s="76"/>
      <c r="AS198" s="2257"/>
      <c r="AT198" s="2253"/>
      <c r="AU198" s="2253"/>
      <c r="AV198" s="2253"/>
      <c r="AW198" s="2253"/>
      <c r="AX198" s="2253"/>
      <c r="AY198" s="2621"/>
      <c r="BF198" s="754">
        <v>3.472222222222222E-3</v>
      </c>
      <c r="BG198" s="755" t="s">
        <v>470</v>
      </c>
      <c r="BH198" s="756"/>
      <c r="BI198" s="757" t="s">
        <v>471</v>
      </c>
      <c r="BJ198" s="758">
        <v>1.0416666666666666E-2</v>
      </c>
      <c r="BK198" s="757"/>
      <c r="BL198" s="759"/>
      <c r="BN198" s="4">
        <v>1</v>
      </c>
    </row>
    <row r="199" spans="1:66" s="48" customFormat="1" ht="21" customHeight="1" x14ac:dyDescent="0.25">
      <c r="A199" s="1401" t="str">
        <f t="shared" si="56"/>
        <v>►</v>
      </c>
      <c r="B199" s="1402" t="str">
        <f t="shared" si="57"/>
        <v>►</v>
      </c>
      <c r="C199" s="1403" t="str">
        <f t="shared" si="62"/>
        <v>►</v>
      </c>
      <c r="D199" s="2475" t="str">
        <f t="shared" si="58"/>
        <v>►</v>
      </c>
      <c r="E199" s="1402" t="str">
        <f t="shared" si="63"/>
        <v>►</v>
      </c>
      <c r="F199" s="1402" t="str">
        <f t="shared" si="64"/>
        <v>►</v>
      </c>
      <c r="G199" s="1402" t="str">
        <f t="shared" si="65"/>
        <v>►</v>
      </c>
      <c r="H199" s="2606"/>
      <c r="R199" s="2607"/>
      <c r="S199" s="2441"/>
      <c r="T199" s="2443"/>
      <c r="U199" s="2442"/>
      <c r="V199" s="2589">
        <f t="shared" si="66"/>
        <v>0</v>
      </c>
      <c r="W199" s="2590" t="str">
        <f>IF(OR(V199=0, ISBLANK(P199)), "", TEXT(ROUND(V199/INDEX(AI21:AI83, MATCH(P199, AH21:AH83, 0)), 0),"# ##0") &amp; " " &amp; P199)</f>
        <v/>
      </c>
      <c r="X199" s="2591">
        <f t="shared" si="67"/>
        <v>0</v>
      </c>
      <c r="Y199" s="2592">
        <f t="shared" si="68"/>
        <v>0</v>
      </c>
      <c r="Z199" s="2592" t="str">
        <f t="shared" si="69"/>
        <v/>
      </c>
      <c r="AA199" s="2581"/>
      <c r="AB199" s="2593">
        <f t="shared" si="60"/>
        <v>0</v>
      </c>
      <c r="AC199" s="2583">
        <v>1</v>
      </c>
      <c r="AD199" s="2594">
        <f t="shared" si="70"/>
        <v>0</v>
      </c>
      <c r="AE199" s="2564"/>
      <c r="AF199" s="2573">
        <f t="shared" si="61"/>
        <v>0</v>
      </c>
      <c r="AG199" s="2574">
        <f>IF(AND(U199&lt;&gt;"", ISNUMBER(S199)), IFERROR(INDEX(AI21:AI91, MATCH(P199, AH21:AH91, 0)) * O199 * IF(ISBLANK(L199), 1, L199), 0), 0)</f>
        <v>0</v>
      </c>
      <c r="AH199" s="49"/>
      <c r="AI199" s="49"/>
      <c r="AJ199" s="49"/>
      <c r="AL199" s="66">
        <f t="shared" si="59"/>
        <v>0</v>
      </c>
      <c r="AN199" s="76"/>
      <c r="AO199" s="76"/>
      <c r="AP199" s="76"/>
      <c r="AQ199" s="76"/>
      <c r="AS199" s="2257"/>
      <c r="AT199" s="2253"/>
      <c r="AU199" s="2253"/>
      <c r="AV199" s="2253"/>
      <c r="AW199" s="2253"/>
      <c r="AX199" s="2253"/>
      <c r="AY199" s="2621"/>
      <c r="BF199" s="761" t="s">
        <v>473</v>
      </c>
      <c r="BG199" s="762">
        <v>2.0833333333333332E-2</v>
      </c>
      <c r="BH199" s="763"/>
      <c r="BI199" s="764" t="s">
        <v>474</v>
      </c>
      <c r="BJ199" s="765">
        <f>BF198+BJ198+BG199</f>
        <v>3.4722222222222224E-2</v>
      </c>
      <c r="BK199" s="763"/>
      <c r="BL199" s="766"/>
      <c r="BN199" s="4">
        <v>1</v>
      </c>
    </row>
    <row r="200" spans="1:66" s="48" customFormat="1" ht="21" customHeight="1" x14ac:dyDescent="0.25">
      <c r="A200" s="1401" t="str">
        <f t="shared" si="56"/>
        <v>►</v>
      </c>
      <c r="B200" s="1402" t="str">
        <f t="shared" si="57"/>
        <v>►</v>
      </c>
      <c r="C200" s="1403" t="str">
        <f t="shared" si="62"/>
        <v>►</v>
      </c>
      <c r="D200" s="2475" t="str">
        <f t="shared" si="58"/>
        <v>►</v>
      </c>
      <c r="E200" s="1402" t="str">
        <f t="shared" si="63"/>
        <v>►</v>
      </c>
      <c r="F200" s="1402" t="str">
        <f t="shared" si="64"/>
        <v>►</v>
      </c>
      <c r="G200" s="1402" t="str">
        <f t="shared" si="65"/>
        <v>►</v>
      </c>
      <c r="H200" s="2606"/>
      <c r="R200" s="2607"/>
      <c r="S200" s="2441"/>
      <c r="T200" s="2443"/>
      <c r="U200" s="2442"/>
      <c r="V200" s="2577">
        <f t="shared" si="66"/>
        <v>0</v>
      </c>
      <c r="W200" s="2578" t="str">
        <f>IF(OR(V200=0, ISBLANK(P200)), "", TEXT(ROUND(V200/INDEX(AI21:AI83, MATCH(P200, AH21:AH83, 0)), 0),"# ##0") &amp; " " &amp; P200)</f>
        <v/>
      </c>
      <c r="X200" s="2579">
        <f t="shared" si="67"/>
        <v>0</v>
      </c>
      <c r="Y200" s="2580">
        <f t="shared" si="68"/>
        <v>0</v>
      </c>
      <c r="Z200" s="2580" t="str">
        <f t="shared" si="69"/>
        <v/>
      </c>
      <c r="AA200" s="2581"/>
      <c r="AB200" s="2582">
        <f t="shared" si="60"/>
        <v>0</v>
      </c>
      <c r="AC200" s="2583">
        <v>1</v>
      </c>
      <c r="AD200" s="2584">
        <f t="shared" si="70"/>
        <v>0</v>
      </c>
      <c r="AE200" s="2564"/>
      <c r="AF200" s="2573">
        <f t="shared" si="61"/>
        <v>0</v>
      </c>
      <c r="AG200" s="2574">
        <f>IF(AND(U200&lt;&gt;"", ISNUMBER(S200)), IFERROR(INDEX(AI21:AI91, MATCH(P200, AH21:AH91, 0)) * O200 * IF(ISBLANK(L200), 1, L200), 0), 0)</f>
        <v>0</v>
      </c>
      <c r="AH200" s="49"/>
      <c r="AI200" s="49"/>
      <c r="AJ200" s="49"/>
      <c r="AL200" s="66">
        <f t="shared" si="59"/>
        <v>0</v>
      </c>
      <c r="AN200" s="76"/>
      <c r="AO200" s="76"/>
      <c r="AP200" s="76"/>
      <c r="AQ200" s="76"/>
      <c r="AS200" s="2257"/>
      <c r="AT200" s="2253"/>
      <c r="AU200" s="2253"/>
      <c r="AV200" s="2253"/>
      <c r="AW200" s="2253"/>
      <c r="AX200" s="2253"/>
      <c r="AY200" s="2621"/>
      <c r="BF200" s="559"/>
      <c r="BG200" s="16"/>
      <c r="BH200" s="16"/>
      <c r="BI200" s="16"/>
      <c r="BJ200" s="16"/>
      <c r="BK200" s="16"/>
      <c r="BL200" s="629"/>
      <c r="BN200" s="4">
        <v>1</v>
      </c>
    </row>
    <row r="201" spans="1:66" s="48" customFormat="1" ht="21" customHeight="1" x14ac:dyDescent="0.25">
      <c r="A201" s="1401" t="str">
        <f t="shared" si="56"/>
        <v>►</v>
      </c>
      <c r="B201" s="1402" t="str">
        <f t="shared" si="57"/>
        <v>►</v>
      </c>
      <c r="C201" s="1403" t="str">
        <f t="shared" si="62"/>
        <v>►</v>
      </c>
      <c r="D201" s="2475" t="str">
        <f t="shared" si="58"/>
        <v>►</v>
      </c>
      <c r="E201" s="1402" t="str">
        <f t="shared" si="63"/>
        <v>►</v>
      </c>
      <c r="F201" s="1402" t="str">
        <f t="shared" si="64"/>
        <v>►</v>
      </c>
      <c r="G201" s="1402" t="str">
        <f t="shared" si="65"/>
        <v>►</v>
      </c>
      <c r="H201" s="2606"/>
      <c r="R201" s="2607"/>
      <c r="S201" s="2441"/>
      <c r="T201" s="2443"/>
      <c r="U201" s="2442"/>
      <c r="V201" s="2589">
        <f t="shared" si="66"/>
        <v>0</v>
      </c>
      <c r="W201" s="2590" t="str">
        <f>IF(OR(V201=0, ISBLANK(P201)), "", TEXT(ROUND(V201/INDEX(AI21:AI83, MATCH(P201, AH21:AH83, 0)), 0),"# ##0") &amp; " " &amp; P201)</f>
        <v/>
      </c>
      <c r="X201" s="2591">
        <f t="shared" si="67"/>
        <v>0</v>
      </c>
      <c r="Y201" s="2592">
        <f t="shared" si="68"/>
        <v>0</v>
      </c>
      <c r="Z201" s="2592" t="str">
        <f t="shared" si="69"/>
        <v/>
      </c>
      <c r="AA201" s="2581"/>
      <c r="AB201" s="2593">
        <f t="shared" si="60"/>
        <v>0</v>
      </c>
      <c r="AC201" s="2583">
        <v>1</v>
      </c>
      <c r="AD201" s="2594">
        <f t="shared" si="70"/>
        <v>0</v>
      </c>
      <c r="AE201" s="2564"/>
      <c r="AF201" s="2573">
        <f t="shared" si="61"/>
        <v>0</v>
      </c>
      <c r="AG201" s="2574">
        <f>IF(AND(U201&lt;&gt;"", ISNUMBER(S201)), IFERROR(INDEX(AI21:AI91, MATCH(P201, AH21:AH91, 0)) * O201 * IF(ISBLANK(L201), 1, L201), 0), 0)</f>
        <v>0</v>
      </c>
      <c r="AH201" s="49"/>
      <c r="AI201" s="49"/>
      <c r="AJ201" s="49"/>
      <c r="AL201" s="66">
        <f t="shared" si="59"/>
        <v>0</v>
      </c>
      <c r="AN201" s="76"/>
      <c r="AO201" s="76"/>
      <c r="AP201" s="76"/>
      <c r="AQ201" s="76"/>
      <c r="AS201" s="2257"/>
      <c r="AT201" s="2253"/>
      <c r="AU201" s="2253"/>
      <c r="AV201" s="2253"/>
      <c r="AW201" s="2253"/>
      <c r="AX201" s="2253"/>
      <c r="AY201" s="2621"/>
      <c r="BF201" s="503"/>
      <c r="BG201" s="768" t="s">
        <v>476</v>
      </c>
      <c r="BH201" s="769" t="s">
        <v>477</v>
      </c>
      <c r="BI201" s="770"/>
      <c r="BJ201" s="768"/>
      <c r="BK201" s="768" t="s">
        <v>478</v>
      </c>
      <c r="BL201" s="771" t="s">
        <v>477</v>
      </c>
      <c r="BN201" s="4">
        <v>1</v>
      </c>
    </row>
    <row r="202" spans="1:66" s="48" customFormat="1" ht="21" customHeight="1" x14ac:dyDescent="0.25">
      <c r="A202" s="1401" t="str">
        <f t="shared" si="56"/>
        <v>►</v>
      </c>
      <c r="B202" s="1402" t="str">
        <f t="shared" si="57"/>
        <v>►</v>
      </c>
      <c r="C202" s="1403" t="str">
        <f t="shared" si="62"/>
        <v>►</v>
      </c>
      <c r="D202" s="2475" t="str">
        <f t="shared" si="58"/>
        <v>►</v>
      </c>
      <c r="E202" s="1402" t="str">
        <f t="shared" si="63"/>
        <v>►</v>
      </c>
      <c r="F202" s="1402" t="str">
        <f t="shared" si="64"/>
        <v>►</v>
      </c>
      <c r="G202" s="1402" t="str">
        <f t="shared" si="65"/>
        <v>►</v>
      </c>
      <c r="H202" s="2606"/>
      <c r="R202" s="2607"/>
      <c r="S202" s="2441"/>
      <c r="T202" s="2443"/>
      <c r="U202" s="2442"/>
      <c r="V202" s="2577">
        <f t="shared" si="66"/>
        <v>0</v>
      </c>
      <c r="W202" s="2578" t="str">
        <f>IF(OR(V202=0, ISBLANK(P202)), "", TEXT(ROUND(V202/INDEX(AI21:AI83, MATCH(P202, AH21:AH83, 0)), 0),"# ##0") &amp; " " &amp; P202)</f>
        <v/>
      </c>
      <c r="X202" s="2579">
        <f t="shared" si="67"/>
        <v>0</v>
      </c>
      <c r="Y202" s="2580">
        <f t="shared" si="68"/>
        <v>0</v>
      </c>
      <c r="Z202" s="2580" t="str">
        <f t="shared" si="69"/>
        <v/>
      </c>
      <c r="AA202" s="2581"/>
      <c r="AB202" s="2582">
        <f t="shared" si="60"/>
        <v>0</v>
      </c>
      <c r="AC202" s="2583">
        <v>1</v>
      </c>
      <c r="AD202" s="2584">
        <f t="shared" si="70"/>
        <v>0</v>
      </c>
      <c r="AE202" s="2564"/>
      <c r="AF202" s="2573">
        <f t="shared" si="61"/>
        <v>0</v>
      </c>
      <c r="AG202" s="2574">
        <f>IF(AND(U202&lt;&gt;"", ISNUMBER(S202)), IFERROR(INDEX(AI21:AI91, MATCH(P202, AH21:AH91, 0)) * O202 * IF(ISBLANK(L202), 1, L202), 0), 0)</f>
        <v>0</v>
      </c>
      <c r="AH202" s="49"/>
      <c r="AI202" s="49"/>
      <c r="AJ202" s="49"/>
      <c r="AL202" s="66">
        <f t="shared" si="59"/>
        <v>0</v>
      </c>
      <c r="AN202" s="76"/>
      <c r="AO202" s="76"/>
      <c r="AP202" s="76"/>
      <c r="AQ202" s="76"/>
      <c r="AS202" s="2257"/>
      <c r="AT202" s="2253"/>
      <c r="AU202" s="2253"/>
      <c r="AV202" s="2253"/>
      <c r="AW202" s="2253"/>
      <c r="AX202" s="2253"/>
      <c r="AY202" s="2621"/>
      <c r="BF202" s="559"/>
      <c r="BG202" s="16"/>
      <c r="BH202" s="16"/>
      <c r="BI202" s="16"/>
      <c r="BJ202" s="16"/>
      <c r="BK202" s="16"/>
      <c r="BL202" s="629"/>
      <c r="BN202" s="4">
        <v>1</v>
      </c>
    </row>
    <row r="203" spans="1:66" s="48" customFormat="1" ht="21" customHeight="1" thickBot="1" x14ac:dyDescent="0.3">
      <c r="A203" s="1401" t="str">
        <f t="shared" si="56"/>
        <v>►</v>
      </c>
      <c r="B203" s="1402" t="str">
        <f t="shared" si="57"/>
        <v>►</v>
      </c>
      <c r="C203" s="1403" t="str">
        <f t="shared" si="62"/>
        <v>►</v>
      </c>
      <c r="D203" s="2475" t="str">
        <f t="shared" si="58"/>
        <v>►</v>
      </c>
      <c r="E203" s="1402" t="str">
        <f t="shared" si="63"/>
        <v>►</v>
      </c>
      <c r="F203" s="1402" t="str">
        <f t="shared" si="64"/>
        <v>►</v>
      </c>
      <c r="G203" s="1402" t="str">
        <f t="shared" si="65"/>
        <v>►</v>
      </c>
      <c r="H203" s="2606"/>
      <c r="R203" s="2607"/>
      <c r="S203" s="2441"/>
      <c r="T203" s="2443"/>
      <c r="U203" s="2442"/>
      <c r="V203" s="2589">
        <f t="shared" si="66"/>
        <v>0</v>
      </c>
      <c r="W203" s="2590" t="str">
        <f>IF(OR(V203=0, ISBLANK(P203)), "", TEXT(ROUND(V203/INDEX(AI21:AI83, MATCH(P203, AH21:AH83, 0)), 0),"# ##0") &amp; " " &amp; P203)</f>
        <v/>
      </c>
      <c r="X203" s="2591">
        <f t="shared" si="67"/>
        <v>0</v>
      </c>
      <c r="Y203" s="2592">
        <f t="shared" si="68"/>
        <v>0</v>
      </c>
      <c r="Z203" s="2592" t="str">
        <f t="shared" si="69"/>
        <v/>
      </c>
      <c r="AA203" s="2581"/>
      <c r="AB203" s="2593">
        <f t="shared" si="60"/>
        <v>0</v>
      </c>
      <c r="AC203" s="2583">
        <v>1</v>
      </c>
      <c r="AD203" s="2594">
        <f t="shared" si="70"/>
        <v>0</v>
      </c>
      <c r="AE203" s="2564"/>
      <c r="AF203" s="2573">
        <f t="shared" si="61"/>
        <v>0</v>
      </c>
      <c r="AG203" s="2574">
        <f>IF(AND(U203&lt;&gt;"", ISNUMBER(S203)), IFERROR(INDEX(AI21:AI91, MATCH(P203, AH21:AH91, 0)) * O203 * IF(ISBLANK(L203), 1, L203), 0), 0)</f>
        <v>0</v>
      </c>
      <c r="AH203" s="49"/>
      <c r="AI203" s="49"/>
      <c r="AJ203" s="49"/>
      <c r="AL203" s="66">
        <f t="shared" si="59"/>
        <v>0</v>
      </c>
      <c r="AN203" s="76"/>
      <c r="AO203" s="76"/>
      <c r="AP203" s="76"/>
      <c r="AQ203" s="76"/>
      <c r="AS203" s="2257"/>
      <c r="AT203" s="2253"/>
      <c r="AU203" s="2253"/>
      <c r="AV203" s="2253"/>
      <c r="AW203" s="2253"/>
      <c r="AX203" s="2253"/>
      <c r="AY203" s="2621"/>
      <c r="BF203" s="437"/>
      <c r="BG203" s="773" t="s">
        <v>479</v>
      </c>
      <c r="BH203" s="774"/>
      <c r="BI203" s="774"/>
      <c r="BJ203" s="774"/>
      <c r="BK203" s="775"/>
      <c r="BL203" s="244"/>
      <c r="BN203" s="4">
        <v>1</v>
      </c>
    </row>
    <row r="204" spans="1:66" s="48" customFormat="1" ht="21" customHeight="1" thickTop="1" x14ac:dyDescent="0.25">
      <c r="A204" s="1401" t="str">
        <f t="shared" si="56"/>
        <v>►</v>
      </c>
      <c r="B204" s="1402" t="str">
        <f t="shared" si="57"/>
        <v>►</v>
      </c>
      <c r="C204" s="1403" t="str">
        <f t="shared" si="62"/>
        <v>►</v>
      </c>
      <c r="D204" s="2475" t="str">
        <f t="shared" si="58"/>
        <v>►</v>
      </c>
      <c r="E204" s="1402" t="str">
        <f t="shared" si="63"/>
        <v>►</v>
      </c>
      <c r="F204" s="1402" t="str">
        <f t="shared" si="64"/>
        <v>►</v>
      </c>
      <c r="G204" s="1402" t="str">
        <f t="shared" si="65"/>
        <v>►</v>
      </c>
      <c r="H204" s="2606"/>
      <c r="R204" s="2607"/>
      <c r="S204" s="2441"/>
      <c r="T204" s="2443"/>
      <c r="U204" s="2442"/>
      <c r="V204" s="2577">
        <f t="shared" si="66"/>
        <v>0</v>
      </c>
      <c r="W204" s="2578" t="str">
        <f>IF(OR(V204=0, ISBLANK(P204)), "", TEXT(ROUND(V204/INDEX(AI21:AI83, MATCH(P204, AH21:AH83, 0)), 0),"# ##0") &amp; " " &amp; P204)</f>
        <v/>
      </c>
      <c r="X204" s="2579">
        <f t="shared" si="67"/>
        <v>0</v>
      </c>
      <c r="Y204" s="2580">
        <f t="shared" si="68"/>
        <v>0</v>
      </c>
      <c r="Z204" s="2580" t="str">
        <f t="shared" si="69"/>
        <v/>
      </c>
      <c r="AA204" s="2581"/>
      <c r="AB204" s="2582">
        <f t="shared" si="60"/>
        <v>0</v>
      </c>
      <c r="AC204" s="2583">
        <v>1</v>
      </c>
      <c r="AD204" s="2584">
        <f t="shared" si="70"/>
        <v>0</v>
      </c>
      <c r="AE204" s="2564"/>
      <c r="AF204" s="2573">
        <f t="shared" si="61"/>
        <v>0</v>
      </c>
      <c r="AG204" s="2574">
        <f>IF(AND(U204&lt;&gt;"", ISNUMBER(S204)), IFERROR(INDEX(AI21:AI91, MATCH(P204, AH21:AH91, 0)) * O204 * IF(ISBLANK(L204), 1, L204), 0), 0)</f>
        <v>0</v>
      </c>
      <c r="AH204" s="49"/>
      <c r="AI204" s="49"/>
      <c r="AJ204" s="49"/>
      <c r="AL204" s="66">
        <f t="shared" si="59"/>
        <v>0</v>
      </c>
      <c r="AN204" s="76"/>
      <c r="AO204" s="76"/>
      <c r="AP204" s="76"/>
      <c r="AQ204" s="76"/>
      <c r="AS204" s="2257"/>
      <c r="AT204" s="2253"/>
      <c r="AU204" s="2253"/>
      <c r="AV204" s="2253"/>
      <c r="AW204" s="2253"/>
      <c r="AX204" s="2253"/>
      <c r="AY204" s="2621"/>
      <c r="BF204" s="437"/>
      <c r="BG204" s="3212" t="s">
        <v>480</v>
      </c>
      <c r="BH204" s="3213"/>
      <c r="BI204" s="3213"/>
      <c r="BJ204" s="3213"/>
      <c r="BK204" s="3214"/>
      <c r="BL204" s="244"/>
      <c r="BN204" s="4">
        <v>1</v>
      </c>
    </row>
    <row r="205" spans="1:66" s="48" customFormat="1" ht="21" customHeight="1" x14ac:dyDescent="0.25">
      <c r="A205" s="1401" t="str">
        <f t="shared" ref="A205:A268" si="72">IF(H205&lt;&gt;"A", "►", "A")</f>
        <v>►</v>
      </c>
      <c r="B205" s="1402" t="str">
        <f t="shared" ref="B205:B268" si="73">IF(A205="►","►",IF(A205="A",IF(ISTEXT(I205),I205,"")))</f>
        <v>►</v>
      </c>
      <c r="C205" s="1403" t="str">
        <f t="shared" si="62"/>
        <v>►</v>
      </c>
      <c r="D205" s="2475" t="str">
        <f t="shared" ref="D205:D268" si="74">IF(B205="►","►",IFERROR(MID(B205,SEARCH(".",B205)+1,SEARCH(".",B205,SEARCH(".",B205)+1)-SEARCH(".",B205)-1),0))</f>
        <v>►</v>
      </c>
      <c r="E205" s="1402" t="str">
        <f t="shared" si="63"/>
        <v>►</v>
      </c>
      <c r="F205" s="1402" t="str">
        <f t="shared" si="64"/>
        <v>►</v>
      </c>
      <c r="G205" s="1402" t="str">
        <f t="shared" si="65"/>
        <v>►</v>
      </c>
      <c r="H205" s="2606"/>
      <c r="R205" s="2607"/>
      <c r="S205" s="2441"/>
      <c r="T205" s="2443"/>
      <c r="U205" s="2442"/>
      <c r="V205" s="2589">
        <f t="shared" si="66"/>
        <v>0</v>
      </c>
      <c r="W205" s="2590" t="str">
        <f>IF(OR(V205=0, ISBLANK(P205)), "", TEXT(ROUND(V205/INDEX(AI21:AI83, MATCH(P205, AH21:AH83, 0)), 0),"# ##0") &amp; " " &amp; P205)</f>
        <v/>
      </c>
      <c r="X205" s="2591">
        <f t="shared" si="67"/>
        <v>0</v>
      </c>
      <c r="Y205" s="2592">
        <f t="shared" si="68"/>
        <v>0</v>
      </c>
      <c r="Z205" s="2592" t="str">
        <f t="shared" si="69"/>
        <v/>
      </c>
      <c r="AA205" s="2581"/>
      <c r="AB205" s="2593">
        <f t="shared" si="60"/>
        <v>0</v>
      </c>
      <c r="AC205" s="2583">
        <v>1</v>
      </c>
      <c r="AD205" s="2594">
        <f t="shared" si="70"/>
        <v>0</v>
      </c>
      <c r="AE205" s="2564"/>
      <c r="AF205" s="2573">
        <f t="shared" si="61"/>
        <v>0</v>
      </c>
      <c r="AG205" s="2574">
        <f>IF(AND(U205&lt;&gt;"", ISNUMBER(S205)), IFERROR(INDEX(AI21:AI91, MATCH(P205, AH21:AH91, 0)) * O205 * IF(ISBLANK(L205), 1, L205), 0), 0)</f>
        <v>0</v>
      </c>
      <c r="AH205" s="49"/>
      <c r="AI205" s="49"/>
      <c r="AJ205" s="49"/>
      <c r="AL205" s="66">
        <f t="shared" si="59"/>
        <v>0</v>
      </c>
      <c r="AN205" s="76"/>
      <c r="AO205" s="76"/>
      <c r="AP205" s="76"/>
      <c r="AQ205" s="76"/>
      <c r="AS205" s="2257"/>
      <c r="AT205" s="2253"/>
      <c r="AU205" s="2253"/>
      <c r="AV205" s="2253"/>
      <c r="AW205" s="2253"/>
      <c r="AX205" s="2253"/>
      <c r="AY205" s="2621"/>
      <c r="BF205" s="437"/>
      <c r="BG205" s="3215"/>
      <c r="BH205" s="3216"/>
      <c r="BI205" s="3216"/>
      <c r="BJ205" s="3216"/>
      <c r="BK205" s="3217"/>
      <c r="BL205" s="244"/>
      <c r="BN205" s="4">
        <v>1</v>
      </c>
    </row>
    <row r="206" spans="1:66" s="48" customFormat="1" ht="21" customHeight="1" thickBot="1" x14ac:dyDescent="0.3">
      <c r="A206" s="1401" t="str">
        <f t="shared" si="72"/>
        <v>►</v>
      </c>
      <c r="B206" s="1402" t="str">
        <f t="shared" si="73"/>
        <v>►</v>
      </c>
      <c r="C206" s="1403" t="str">
        <f t="shared" si="62"/>
        <v>►</v>
      </c>
      <c r="D206" s="2475" t="str">
        <f t="shared" si="74"/>
        <v>►</v>
      </c>
      <c r="E206" s="1402" t="str">
        <f t="shared" si="63"/>
        <v>►</v>
      </c>
      <c r="F206" s="1402" t="str">
        <f t="shared" si="64"/>
        <v>►</v>
      </c>
      <c r="G206" s="1402" t="str">
        <f t="shared" si="65"/>
        <v>►</v>
      </c>
      <c r="H206" s="2606"/>
      <c r="R206" s="2607"/>
      <c r="S206" s="2441"/>
      <c r="T206" s="2443"/>
      <c r="U206" s="2442"/>
      <c r="V206" s="2577">
        <f t="shared" si="66"/>
        <v>0</v>
      </c>
      <c r="W206" s="2578" t="str">
        <f>IF(OR(V206=0, ISBLANK(P206)), "", TEXT(ROUND(V206/INDEX(AI21:AI83, MATCH(P206, AH21:AH83, 0)), 0),"# ##0") &amp; " " &amp; P206)</f>
        <v/>
      </c>
      <c r="X206" s="2579">
        <f t="shared" si="67"/>
        <v>0</v>
      </c>
      <c r="Y206" s="2580">
        <f t="shared" si="68"/>
        <v>0</v>
      </c>
      <c r="Z206" s="2580" t="str">
        <f t="shared" si="69"/>
        <v/>
      </c>
      <c r="AA206" s="2581"/>
      <c r="AB206" s="2582">
        <f t="shared" si="60"/>
        <v>0</v>
      </c>
      <c r="AC206" s="2583">
        <v>1</v>
      </c>
      <c r="AD206" s="2584">
        <f t="shared" si="70"/>
        <v>0</v>
      </c>
      <c r="AE206" s="2564"/>
      <c r="AF206" s="2573">
        <f t="shared" si="61"/>
        <v>0</v>
      </c>
      <c r="AG206" s="2574">
        <f>IF(AND(U206&lt;&gt;"", ISNUMBER(S206)), IFERROR(INDEX(AI21:AI91, MATCH(P206, AH21:AH91, 0)) * O206 * IF(ISBLANK(L206), 1, L206), 0), 0)</f>
        <v>0</v>
      </c>
      <c r="AH206" s="49"/>
      <c r="AI206" s="49"/>
      <c r="AJ206" s="49"/>
      <c r="AL206" s="66">
        <f t="shared" si="59"/>
        <v>0</v>
      </c>
      <c r="AN206" s="76"/>
      <c r="AO206" s="76"/>
      <c r="AP206" s="76"/>
      <c r="AQ206" s="76"/>
      <c r="AS206" s="2257"/>
      <c r="AT206" s="2253"/>
      <c r="AU206" s="2253"/>
      <c r="AV206" s="2253"/>
      <c r="AW206" s="2253"/>
      <c r="AX206" s="2253"/>
      <c r="AY206" s="2621"/>
      <c r="BF206" s="437"/>
      <c r="BG206" s="3218"/>
      <c r="BH206" s="3219"/>
      <c r="BI206" s="3219"/>
      <c r="BJ206" s="3219"/>
      <c r="BK206" s="3220"/>
      <c r="BL206" s="244"/>
      <c r="BN206" s="4">
        <v>1</v>
      </c>
    </row>
    <row r="207" spans="1:66" s="48" customFormat="1" ht="21" customHeight="1" thickTop="1" x14ac:dyDescent="0.25">
      <c r="A207" s="1401" t="str">
        <f t="shared" si="72"/>
        <v>►</v>
      </c>
      <c r="B207" s="1402" t="str">
        <f t="shared" si="73"/>
        <v>►</v>
      </c>
      <c r="C207" s="1403" t="str">
        <f t="shared" si="62"/>
        <v>►</v>
      </c>
      <c r="D207" s="2475" t="str">
        <f t="shared" si="74"/>
        <v>►</v>
      </c>
      <c r="E207" s="1402" t="str">
        <f t="shared" si="63"/>
        <v>►</v>
      </c>
      <c r="F207" s="1402" t="str">
        <f t="shared" si="64"/>
        <v>►</v>
      </c>
      <c r="G207" s="1402" t="str">
        <f t="shared" si="65"/>
        <v>►</v>
      </c>
      <c r="H207" s="2606"/>
      <c r="R207" s="2607"/>
      <c r="S207" s="2441"/>
      <c r="T207" s="2443"/>
      <c r="U207" s="2442"/>
      <c r="V207" s="2589">
        <f t="shared" si="66"/>
        <v>0</v>
      </c>
      <c r="W207" s="2590" t="str">
        <f>IF(OR(V207=0, ISBLANK(P207)), "", TEXT(ROUND(V207/INDEX(AI21:AI83, MATCH(P207, AH21:AH83, 0)), 0),"# ##0") &amp; " " &amp; P207)</f>
        <v/>
      </c>
      <c r="X207" s="2591">
        <f t="shared" si="67"/>
        <v>0</v>
      </c>
      <c r="Y207" s="2592">
        <f t="shared" si="68"/>
        <v>0</v>
      </c>
      <c r="Z207" s="2592" t="str">
        <f t="shared" si="69"/>
        <v/>
      </c>
      <c r="AA207" s="2581"/>
      <c r="AB207" s="2593">
        <f t="shared" si="60"/>
        <v>0</v>
      </c>
      <c r="AC207" s="2583">
        <v>1</v>
      </c>
      <c r="AD207" s="2594">
        <f t="shared" si="70"/>
        <v>0</v>
      </c>
      <c r="AE207" s="2564"/>
      <c r="AF207" s="2573">
        <f t="shared" si="61"/>
        <v>0</v>
      </c>
      <c r="AG207" s="2574">
        <f>IF(AND(U207&lt;&gt;"", ISNUMBER(S207)), IFERROR(INDEX(AI21:AI91, MATCH(P207, AH21:AH91, 0)) * O207 * IF(ISBLANK(L207), 1, L207), 0), 0)</f>
        <v>0</v>
      </c>
      <c r="AH207" s="49"/>
      <c r="AI207" s="49"/>
      <c r="AJ207" s="49"/>
      <c r="AL207" s="66">
        <f t="shared" si="59"/>
        <v>0</v>
      </c>
      <c r="AN207" s="76"/>
      <c r="AO207" s="76"/>
      <c r="AP207" s="76"/>
      <c r="AQ207" s="76"/>
      <c r="AS207" s="2257"/>
      <c r="AT207" s="2253"/>
      <c r="AU207" s="2253"/>
      <c r="AV207" s="2253"/>
      <c r="AW207" s="2253"/>
      <c r="AX207" s="2253"/>
      <c r="AY207" s="2621"/>
      <c r="BF207" s="437"/>
      <c r="BG207" s="776" t="str">
        <f>LEN(SUBSTITUTE(BG204," ",""))&amp;" caractères plus "&amp;(LEN(BG204)-LEN(SUBSTITUTE(BG204," ","")))&amp;" espaces = "&amp;LEN(BG204)</f>
        <v>178 caractères plus 38 espaces = 216</v>
      </c>
      <c r="BH207" s="777"/>
      <c r="BI207" s="777"/>
      <c r="BJ207" s="777"/>
      <c r="BK207" s="777"/>
      <c r="BL207" s="244"/>
      <c r="BN207" s="4">
        <v>1</v>
      </c>
    </row>
    <row r="208" spans="1:66" s="48" customFormat="1" ht="21" customHeight="1" x14ac:dyDescent="0.25">
      <c r="A208" s="1401" t="str">
        <f t="shared" si="72"/>
        <v>►</v>
      </c>
      <c r="B208" s="1402" t="str">
        <f t="shared" si="73"/>
        <v>►</v>
      </c>
      <c r="C208" s="1403" t="str">
        <f t="shared" si="62"/>
        <v>►</v>
      </c>
      <c r="D208" s="2475" t="str">
        <f t="shared" si="74"/>
        <v>►</v>
      </c>
      <c r="E208" s="1402" t="str">
        <f t="shared" si="63"/>
        <v>►</v>
      </c>
      <c r="F208" s="1402" t="str">
        <f t="shared" si="64"/>
        <v>►</v>
      </c>
      <c r="G208" s="1402" t="str">
        <f t="shared" si="65"/>
        <v>►</v>
      </c>
      <c r="H208" s="2606"/>
      <c r="R208" s="2607"/>
      <c r="S208" s="2441"/>
      <c r="T208" s="2443"/>
      <c r="U208" s="2442"/>
      <c r="V208" s="2577">
        <f t="shared" si="66"/>
        <v>0</v>
      </c>
      <c r="W208" s="2578" t="str">
        <f>IF(OR(V208=0, ISBLANK(P208)), "", TEXT(ROUND(V208/INDEX(AI21:AI83, MATCH(P208, AH21:AH83, 0)), 0),"# ##0") &amp; " " &amp; P208)</f>
        <v/>
      </c>
      <c r="X208" s="2579">
        <f t="shared" si="67"/>
        <v>0</v>
      </c>
      <c r="Y208" s="2580">
        <f t="shared" si="68"/>
        <v>0</v>
      </c>
      <c r="Z208" s="2580" t="str">
        <f t="shared" si="69"/>
        <v/>
      </c>
      <c r="AA208" s="2581"/>
      <c r="AB208" s="2582">
        <f t="shared" si="60"/>
        <v>0</v>
      </c>
      <c r="AC208" s="2583">
        <v>1</v>
      </c>
      <c r="AD208" s="2584">
        <f t="shared" si="70"/>
        <v>0</v>
      </c>
      <c r="AE208" s="2564"/>
      <c r="AF208" s="2573">
        <f t="shared" si="61"/>
        <v>0</v>
      </c>
      <c r="AG208" s="2574">
        <f>IF(AND(U208&lt;&gt;"", ISNUMBER(S208)), IFERROR(INDEX(AI21:AI91, MATCH(P208, AH21:AH91, 0)) * O208 * IF(ISBLANK(L208), 1, L208), 0), 0)</f>
        <v>0</v>
      </c>
      <c r="AH208" s="49"/>
      <c r="AI208" s="49"/>
      <c r="AJ208" s="49"/>
      <c r="AL208" s="66">
        <f t="shared" si="59"/>
        <v>0</v>
      </c>
      <c r="AN208" s="76"/>
      <c r="AO208" s="76"/>
      <c r="AP208" s="76"/>
      <c r="AQ208" s="76"/>
      <c r="AS208" s="2257"/>
      <c r="AT208" s="2253"/>
      <c r="AU208" s="2253"/>
      <c r="AV208" s="2253"/>
      <c r="AW208" s="2253"/>
      <c r="AX208" s="2253"/>
      <c r="AY208" s="2621"/>
      <c r="BF208" s="503"/>
      <c r="BG208"/>
      <c r="BH208"/>
      <c r="BI208"/>
      <c r="BJ208"/>
      <c r="BK208" s="16"/>
      <c r="BL208" s="629"/>
      <c r="BN208" s="4">
        <v>1</v>
      </c>
    </row>
    <row r="209" spans="1:68" s="48" customFormat="1" ht="21" customHeight="1" x14ac:dyDescent="0.25">
      <c r="A209" s="1401" t="str">
        <f t="shared" si="72"/>
        <v>►</v>
      </c>
      <c r="B209" s="1402" t="str">
        <f t="shared" si="73"/>
        <v>►</v>
      </c>
      <c r="C209" s="1403" t="str">
        <f t="shared" si="62"/>
        <v>►</v>
      </c>
      <c r="D209" s="2475" t="str">
        <f t="shared" si="74"/>
        <v>►</v>
      </c>
      <c r="E209" s="1402" t="str">
        <f t="shared" si="63"/>
        <v>►</v>
      </c>
      <c r="F209" s="1402" t="str">
        <f t="shared" si="64"/>
        <v>►</v>
      </c>
      <c r="G209" s="1402" t="str">
        <f t="shared" si="65"/>
        <v>►</v>
      </c>
      <c r="H209" s="2606"/>
      <c r="R209" s="2607"/>
      <c r="S209" s="2441"/>
      <c r="T209" s="2443"/>
      <c r="U209" s="2442"/>
      <c r="V209" s="2589">
        <f t="shared" si="66"/>
        <v>0</v>
      </c>
      <c r="W209" s="2590" t="str">
        <f>IF(OR(V209=0, ISBLANK(P209)), "", TEXT(ROUND(V209/INDEX(AI21:AI83, MATCH(P209, AH21:AH83, 0)), 0),"# ##0") &amp; " " &amp; P209)</f>
        <v/>
      </c>
      <c r="X209" s="2591">
        <f t="shared" si="67"/>
        <v>0</v>
      </c>
      <c r="Y209" s="2592">
        <f t="shared" si="68"/>
        <v>0</v>
      </c>
      <c r="Z209" s="2592" t="str">
        <f t="shared" si="69"/>
        <v/>
      </c>
      <c r="AA209" s="2581"/>
      <c r="AB209" s="2593">
        <f t="shared" si="60"/>
        <v>0</v>
      </c>
      <c r="AC209" s="2583">
        <v>1</v>
      </c>
      <c r="AD209" s="2594">
        <f t="shared" si="70"/>
        <v>0</v>
      </c>
      <c r="AE209" s="2564"/>
      <c r="AF209" s="2573">
        <f t="shared" si="61"/>
        <v>0</v>
      </c>
      <c r="AG209" s="2574">
        <f>IF(AND(U209&lt;&gt;"", ISNUMBER(S209)), IFERROR(INDEX(AI21:AI91, MATCH(P209, AH21:AH91, 0)) * O209 * IF(ISBLANK(L209), 1, L209), 0), 0)</f>
        <v>0</v>
      </c>
      <c r="AH209" s="49"/>
      <c r="AI209" s="49"/>
      <c r="AJ209" s="49"/>
      <c r="AL209" s="66">
        <f t="shared" ref="AL209:AL272" si="75">H209</f>
        <v>0</v>
      </c>
      <c r="AN209" s="76"/>
      <c r="AO209" s="76"/>
      <c r="AP209" s="76"/>
      <c r="AQ209" s="76"/>
      <c r="AS209" s="2257"/>
      <c r="AT209" s="2253"/>
      <c r="AU209" s="2253"/>
      <c r="AV209" s="2253"/>
      <c r="AW209" s="2253"/>
      <c r="AX209" s="2253"/>
      <c r="AY209" s="2621"/>
      <c r="BF209" s="778" t="s">
        <v>481</v>
      </c>
      <c r="BG209" s="779" t="s">
        <v>482</v>
      </c>
      <c r="BH209" s="118"/>
      <c r="BI209" s="16"/>
      <c r="BJ209" s="16"/>
      <c r="BK209" s="16"/>
      <c r="BL209" s="629"/>
      <c r="BN209" s="4">
        <v>1</v>
      </c>
    </row>
    <row r="210" spans="1:68" s="48" customFormat="1" ht="21" customHeight="1" x14ac:dyDescent="0.25">
      <c r="A210" s="1401" t="str">
        <f t="shared" si="72"/>
        <v>►</v>
      </c>
      <c r="B210" s="1402" t="str">
        <f t="shared" si="73"/>
        <v>►</v>
      </c>
      <c r="C210" s="1403" t="str">
        <f t="shared" si="62"/>
        <v>►</v>
      </c>
      <c r="D210" s="2475" t="str">
        <f t="shared" si="74"/>
        <v>►</v>
      </c>
      <c r="E210" s="1402" t="str">
        <f t="shared" si="63"/>
        <v>►</v>
      </c>
      <c r="F210" s="1402" t="str">
        <f t="shared" si="64"/>
        <v>►</v>
      </c>
      <c r="G210" s="1402" t="str">
        <f t="shared" si="65"/>
        <v>►</v>
      </c>
      <c r="H210" s="2606"/>
      <c r="R210" s="2607"/>
      <c r="S210" s="2441"/>
      <c r="T210" s="2443"/>
      <c r="U210" s="2442"/>
      <c r="V210" s="2577">
        <f t="shared" si="66"/>
        <v>0</v>
      </c>
      <c r="W210" s="2578" t="str">
        <f>IF(OR(V210=0, ISBLANK(P210)), "", TEXT(ROUND(V210/INDEX(AI21:AI83, MATCH(P210, AH21:AH83, 0)), 0),"# ##0") &amp; " " &amp; P210)</f>
        <v/>
      </c>
      <c r="X210" s="2579">
        <f t="shared" si="67"/>
        <v>0</v>
      </c>
      <c r="Y210" s="2580">
        <f t="shared" si="68"/>
        <v>0</v>
      </c>
      <c r="Z210" s="2580" t="str">
        <f t="shared" si="69"/>
        <v/>
      </c>
      <c r="AA210" s="2581"/>
      <c r="AB210" s="2582">
        <f t="shared" si="60"/>
        <v>0</v>
      </c>
      <c r="AC210" s="2583">
        <v>1</v>
      </c>
      <c r="AD210" s="2584">
        <f t="shared" si="70"/>
        <v>0</v>
      </c>
      <c r="AE210" s="2564"/>
      <c r="AF210" s="2573">
        <f t="shared" si="61"/>
        <v>0</v>
      </c>
      <c r="AG210" s="2574">
        <f>IF(AND(U210&lt;&gt;"", ISNUMBER(S210)), IFERROR(INDEX(AI21:AI91, MATCH(P210, AH21:AH91, 0)) * O210 * IF(ISBLANK(L210), 1, L210), 0), 0)</f>
        <v>0</v>
      </c>
      <c r="AH210" s="49"/>
      <c r="AI210" s="49"/>
      <c r="AJ210" s="49"/>
      <c r="AL210" s="66">
        <f t="shared" si="75"/>
        <v>0</v>
      </c>
      <c r="AN210" s="76"/>
      <c r="AO210" s="76"/>
      <c r="AP210" s="76"/>
      <c r="AQ210" s="76"/>
      <c r="AS210" s="2257"/>
      <c r="AT210" s="2253"/>
      <c r="AU210" s="2253"/>
      <c r="AV210" s="2253"/>
      <c r="AW210" s="2253"/>
      <c r="AX210" s="2253"/>
      <c r="AY210" s="2621"/>
      <c r="BF210" s="780" t="s">
        <v>5</v>
      </c>
      <c r="BG210" s="781" t="s">
        <v>208</v>
      </c>
      <c r="BH210" s="782"/>
      <c r="BI210" s="16"/>
      <c r="BJ210" s="16"/>
      <c r="BK210" s="16"/>
      <c r="BL210" s="629"/>
      <c r="BN210" s="4">
        <v>1</v>
      </c>
    </row>
    <row r="211" spans="1:68" s="48" customFormat="1" ht="21" customHeight="1" x14ac:dyDescent="0.25">
      <c r="A211" s="1401" t="str">
        <f t="shared" si="72"/>
        <v>►</v>
      </c>
      <c r="B211" s="1402" t="str">
        <f t="shared" si="73"/>
        <v>►</v>
      </c>
      <c r="C211" s="1403" t="str">
        <f t="shared" si="62"/>
        <v>►</v>
      </c>
      <c r="D211" s="2475" t="str">
        <f t="shared" si="74"/>
        <v>►</v>
      </c>
      <c r="E211" s="1402" t="str">
        <f t="shared" si="63"/>
        <v>►</v>
      </c>
      <c r="F211" s="1402" t="str">
        <f t="shared" si="64"/>
        <v>►</v>
      </c>
      <c r="G211" s="1402" t="str">
        <f t="shared" si="65"/>
        <v>►</v>
      </c>
      <c r="H211" s="2606"/>
      <c r="R211" s="2607"/>
      <c r="S211" s="2441"/>
      <c r="T211" s="2443"/>
      <c r="U211" s="2442"/>
      <c r="V211" s="2589">
        <f t="shared" si="66"/>
        <v>0</v>
      </c>
      <c r="W211" s="2590" t="str">
        <f>IF(OR(V211=0, ISBLANK(P211)), "", TEXT(ROUND(V211/INDEX(AI21:AI83, MATCH(P211, AH21:AH83, 0)), 0),"# ##0") &amp; " " &amp; P211)</f>
        <v/>
      </c>
      <c r="X211" s="2591">
        <f t="shared" si="67"/>
        <v>0</v>
      </c>
      <c r="Y211" s="2592">
        <f t="shared" si="68"/>
        <v>0</v>
      </c>
      <c r="Z211" s="2592" t="str">
        <f t="shared" si="69"/>
        <v/>
      </c>
      <c r="AA211" s="2581"/>
      <c r="AB211" s="2593">
        <f t="shared" ref="AB211:AB274" si="76">IF(ISBLANK(AA211), V211, V211*(1-AA211/100))</f>
        <v>0</v>
      </c>
      <c r="AC211" s="2583">
        <v>1</v>
      </c>
      <c r="AD211" s="2594">
        <f t="shared" si="70"/>
        <v>0</v>
      </c>
      <c r="AE211" s="2564"/>
      <c r="AF211" s="2573">
        <f t="shared" ref="AF211:AF274" si="77">IFERROR(IF(ISNUMBER(U211)*ISNUMBER(S211),U211/S211,0),0)</f>
        <v>0</v>
      </c>
      <c r="AG211" s="2574">
        <f>IF(AND(U211&lt;&gt;"", ISNUMBER(S211)), IFERROR(INDEX(AI21:AI91, MATCH(P211, AH21:AH91, 0)) * O211 * IF(ISBLANK(L211), 1, L211), 0), 0)</f>
        <v>0</v>
      </c>
      <c r="AH211" s="49"/>
      <c r="AI211" s="49"/>
      <c r="AJ211" s="49"/>
      <c r="AL211" s="66">
        <f t="shared" si="75"/>
        <v>0</v>
      </c>
      <c r="AN211" s="76"/>
      <c r="AO211" s="76"/>
      <c r="AP211" s="76"/>
      <c r="AQ211" s="76"/>
      <c r="AS211" s="2257"/>
      <c r="AT211" s="2253"/>
      <c r="AU211" s="2253"/>
      <c r="AV211" s="2253"/>
      <c r="AW211" s="2253"/>
      <c r="AX211" s="2253"/>
      <c r="AY211" s="2621"/>
      <c r="BF211" s="559" t="s">
        <v>483</v>
      </c>
      <c r="BG211" s="16"/>
      <c r="BH211" s="16"/>
      <c r="BI211" s="16"/>
      <c r="BJ211" s="16"/>
      <c r="BK211" s="16"/>
      <c r="BL211" s="629"/>
      <c r="BN211" s="4">
        <v>1</v>
      </c>
    </row>
    <row r="212" spans="1:68" s="48" customFormat="1" ht="21" customHeight="1" x14ac:dyDescent="0.25">
      <c r="A212" s="1401" t="str">
        <f t="shared" si="72"/>
        <v>►</v>
      </c>
      <c r="B212" s="1402" t="str">
        <f t="shared" si="73"/>
        <v>►</v>
      </c>
      <c r="C212" s="1403" t="str">
        <f t="shared" si="62"/>
        <v>►</v>
      </c>
      <c r="D212" s="2475" t="str">
        <f t="shared" si="74"/>
        <v>►</v>
      </c>
      <c r="E212" s="1402" t="str">
        <f t="shared" si="63"/>
        <v>►</v>
      </c>
      <c r="F212" s="1402" t="str">
        <f t="shared" si="64"/>
        <v>►</v>
      </c>
      <c r="G212" s="1402" t="str">
        <f t="shared" si="65"/>
        <v>►</v>
      </c>
      <c r="H212" s="2606"/>
      <c r="R212" s="2607"/>
      <c r="S212" s="2441"/>
      <c r="T212" s="2443"/>
      <c r="U212" s="2442"/>
      <c r="V212" s="2577">
        <f t="shared" si="66"/>
        <v>0</v>
      </c>
      <c r="W212" s="2578" t="str">
        <f>IF(OR(V212=0, ISBLANK(P212)), "", TEXT(ROUND(V212/INDEX(AI21:AI83, MATCH(P212, AH21:AH83, 0)), 0),"# ##0") &amp; " " &amp; P212)</f>
        <v/>
      </c>
      <c r="X212" s="2579">
        <f t="shared" si="67"/>
        <v>0</v>
      </c>
      <c r="Y212" s="2580">
        <f t="shared" si="68"/>
        <v>0</v>
      </c>
      <c r="Z212" s="2580" t="str">
        <f t="shared" si="69"/>
        <v/>
      </c>
      <c r="AA212" s="2581"/>
      <c r="AB212" s="2582">
        <f t="shared" si="76"/>
        <v>0</v>
      </c>
      <c r="AC212" s="2583">
        <v>1</v>
      </c>
      <c r="AD212" s="2584">
        <f t="shared" si="70"/>
        <v>0</v>
      </c>
      <c r="AE212" s="2564"/>
      <c r="AF212" s="2573">
        <f t="shared" si="77"/>
        <v>0</v>
      </c>
      <c r="AG212" s="2574">
        <f>IF(AND(U212&lt;&gt;"", ISNUMBER(S212)), IFERROR(INDEX(AI21:AI91, MATCH(P212, AH21:AH91, 0)) * O212 * IF(ISBLANK(L212), 1, L212), 0), 0)</f>
        <v>0</v>
      </c>
      <c r="AH212" s="49"/>
      <c r="AI212" s="49"/>
      <c r="AJ212" s="49"/>
      <c r="AL212" s="66">
        <f t="shared" si="75"/>
        <v>0</v>
      </c>
      <c r="AN212" s="76"/>
      <c r="AO212" s="76"/>
      <c r="AP212" s="76"/>
      <c r="AQ212" s="76"/>
      <c r="AS212" s="2257"/>
      <c r="AT212" s="2253"/>
      <c r="AU212" s="2253"/>
      <c r="AV212" s="2253"/>
      <c r="AW212" s="2253"/>
      <c r="AX212" s="2253"/>
      <c r="AY212" s="2621"/>
      <c r="BF212" s="410" t="s">
        <v>484</v>
      </c>
      <c r="BG212" s="16"/>
      <c r="BH212" s="16"/>
      <c r="BI212" s="16"/>
      <c r="BJ212" s="16"/>
      <c r="BK212" s="16"/>
      <c r="BL212" s="629"/>
      <c r="BN212" s="4">
        <v>1</v>
      </c>
    </row>
    <row r="213" spans="1:68" s="48" customFormat="1" ht="21" customHeight="1" thickBot="1" x14ac:dyDescent="0.3">
      <c r="A213" s="1401" t="str">
        <f t="shared" si="72"/>
        <v>►</v>
      </c>
      <c r="B213" s="1402" t="str">
        <f t="shared" si="73"/>
        <v>►</v>
      </c>
      <c r="C213" s="1403" t="str">
        <f t="shared" si="62"/>
        <v>►</v>
      </c>
      <c r="D213" s="2475" t="str">
        <f t="shared" si="74"/>
        <v>►</v>
      </c>
      <c r="E213" s="1402" t="str">
        <f t="shared" si="63"/>
        <v>►</v>
      </c>
      <c r="F213" s="1402" t="str">
        <f t="shared" si="64"/>
        <v>►</v>
      </c>
      <c r="G213" s="1402" t="str">
        <f t="shared" si="65"/>
        <v>►</v>
      </c>
      <c r="H213" s="2630"/>
      <c r="I213" s="2631"/>
      <c r="J213" s="2631"/>
      <c r="K213" s="2631"/>
      <c r="L213" s="2631"/>
      <c r="M213" s="2631"/>
      <c r="N213" s="2631"/>
      <c r="O213" s="2631"/>
      <c r="P213" s="2631"/>
      <c r="Q213" s="2631"/>
      <c r="R213" s="2632"/>
      <c r="S213" s="2441"/>
      <c r="T213" s="2443"/>
      <c r="U213" s="2442"/>
      <c r="V213" s="2589">
        <f t="shared" si="66"/>
        <v>0</v>
      </c>
      <c r="W213" s="2590" t="str">
        <f>IF(OR(V213=0, ISBLANK(P213)), "", TEXT(ROUND(V213/INDEX(AI21:AI83, MATCH(P213, AH21:AH83, 0)), 0),"# ##0") &amp; " " &amp; P213)</f>
        <v/>
      </c>
      <c r="X213" s="2591">
        <f t="shared" si="67"/>
        <v>0</v>
      </c>
      <c r="Y213" s="2592">
        <f t="shared" si="68"/>
        <v>0</v>
      </c>
      <c r="Z213" s="2592" t="str">
        <f t="shared" si="69"/>
        <v/>
      </c>
      <c r="AA213" s="2581"/>
      <c r="AB213" s="2593">
        <f t="shared" si="76"/>
        <v>0</v>
      </c>
      <c r="AC213" s="2583">
        <v>1</v>
      </c>
      <c r="AD213" s="2594">
        <f t="shared" si="70"/>
        <v>0</v>
      </c>
      <c r="AE213" s="2564"/>
      <c r="AF213" s="2573">
        <f t="shared" si="77"/>
        <v>0</v>
      </c>
      <c r="AG213" s="2574">
        <f>IF(AND(U213&lt;&gt;"", ISNUMBER(S213)), IFERROR(INDEX(AI21:AI91, MATCH(P213, AH21:AH91, 0)) * O213 * IF(ISBLANK(L213), 1, L213), 0), 0)</f>
        <v>0</v>
      </c>
      <c r="AH213" s="49"/>
      <c r="AI213" s="49"/>
      <c r="AJ213" s="49"/>
      <c r="AL213" s="66">
        <f t="shared" si="75"/>
        <v>0</v>
      </c>
      <c r="AN213" s="76"/>
      <c r="AO213" s="76"/>
      <c r="AP213" s="76"/>
      <c r="AQ213" s="76"/>
      <c r="AS213" s="2306"/>
      <c r="AT213" s="2307"/>
      <c r="AU213" s="2307"/>
      <c r="AV213" s="2307"/>
      <c r="AW213" s="2307"/>
      <c r="AX213" s="2307"/>
      <c r="AY213" s="2633"/>
      <c r="BF213" s="432"/>
      <c r="BG213" s="433"/>
      <c r="BH213" s="434"/>
      <c r="BI213" s="433"/>
      <c r="BJ213" s="433"/>
      <c r="BK213" s="433"/>
      <c r="BL213" s="435"/>
      <c r="BN213" s="4">
        <v>1</v>
      </c>
    </row>
    <row r="214" spans="1:68" ht="21" customHeight="1" thickBot="1" x14ac:dyDescent="0.3">
      <c r="A214" s="1401" t="str">
        <f t="shared" si="72"/>
        <v>A</v>
      </c>
      <c r="B214" s="1402" t="str">
        <f t="shared" si="73"/>
        <v/>
      </c>
      <c r="C214" s="1403">
        <f t="shared" si="62"/>
        <v>0</v>
      </c>
      <c r="D214" s="2475">
        <f t="shared" si="74"/>
        <v>0</v>
      </c>
      <c r="E214" s="1402">
        <f t="shared" si="63"/>
        <v>0</v>
      </c>
      <c r="F214" s="1402">
        <f t="shared" si="64"/>
        <v>0</v>
      </c>
      <c r="G214" s="1402" t="str">
        <f t="shared" si="65"/>
        <v/>
      </c>
      <c r="H214" s="2634" t="s">
        <v>18</v>
      </c>
      <c r="I214" s="2635"/>
      <c r="J214" s="2635"/>
      <c r="K214" s="2635"/>
      <c r="L214" s="2635"/>
      <c r="M214" s="2635"/>
      <c r="N214" s="2635"/>
      <c r="O214" s="2635"/>
      <c r="P214" s="2635"/>
      <c r="Q214" s="2635"/>
      <c r="R214" s="2635"/>
      <c r="S214" s="2441"/>
      <c r="T214" s="2443"/>
      <c r="U214" s="2442"/>
      <c r="V214" s="2577">
        <f t="shared" si="66"/>
        <v>0</v>
      </c>
      <c r="W214" s="2578" t="str">
        <f>IF(OR(V214=0, ISBLANK(P214)), "", TEXT(ROUND(V214/INDEX(AI21:AI83, MATCH(P214, AH21:AH83, 0)), 0),"# ##0") &amp; " " &amp; P214)</f>
        <v/>
      </c>
      <c r="X214" s="2579">
        <f t="shared" si="67"/>
        <v>0</v>
      </c>
      <c r="Y214" s="2580">
        <f t="shared" si="68"/>
        <v>0</v>
      </c>
      <c r="Z214" s="2580" t="str">
        <f t="shared" si="69"/>
        <v/>
      </c>
      <c r="AA214" s="2581"/>
      <c r="AB214" s="2582">
        <f t="shared" si="76"/>
        <v>0</v>
      </c>
      <c r="AC214" s="2583">
        <v>1</v>
      </c>
      <c r="AD214" s="2584">
        <f t="shared" si="70"/>
        <v>0</v>
      </c>
      <c r="AE214" s="2564"/>
      <c r="AF214" s="2573">
        <f t="shared" si="77"/>
        <v>0</v>
      </c>
      <c r="AG214" s="2574">
        <f>IF(AND(U214&lt;&gt;"", ISNUMBER(S214)), IFERROR(INDEX(AI21:AI91, MATCH(P214, AH21:AH91, 0)) * O214 * IF(ISBLANK(L214), 1, L214), 0), 0)</f>
        <v>0</v>
      </c>
      <c r="AH214" s="49"/>
      <c r="AI214" s="49"/>
      <c r="AL214" s="2634" t="str">
        <f t="shared" si="75"/>
        <v>A</v>
      </c>
      <c r="AN214" s="76"/>
      <c r="AO214" s="76"/>
      <c r="AP214" s="76"/>
      <c r="AQ214" s="76"/>
      <c r="AS214"/>
      <c r="AT214"/>
      <c r="AU214"/>
      <c r="AV214"/>
      <c r="AW214"/>
      <c r="AX214"/>
      <c r="AY214"/>
      <c r="BA214" s="48"/>
      <c r="BB214" s="48"/>
      <c r="BC214" s="48"/>
      <c r="BD214" s="48"/>
      <c r="BF214"/>
      <c r="BG214"/>
      <c r="BH214"/>
      <c r="BI214"/>
      <c r="BJ214"/>
      <c r="BK214"/>
      <c r="BL214"/>
      <c r="BN214" s="4">
        <v>1</v>
      </c>
    </row>
    <row r="215" spans="1:68" ht="21" customHeight="1" x14ac:dyDescent="0.25">
      <c r="A215" s="1401" t="str">
        <f t="shared" si="72"/>
        <v>►</v>
      </c>
      <c r="B215" s="1402" t="str">
        <f t="shared" si="73"/>
        <v>►</v>
      </c>
      <c r="C215" s="1403" t="str">
        <f t="shared" si="62"/>
        <v>►</v>
      </c>
      <c r="D215" s="2475" t="str">
        <f t="shared" si="74"/>
        <v>►</v>
      </c>
      <c r="E215" s="1402" t="str">
        <f t="shared" si="63"/>
        <v>►</v>
      </c>
      <c r="F215" s="1402" t="str">
        <f t="shared" si="64"/>
        <v>►</v>
      </c>
      <c r="G215" s="1402" t="str">
        <f t="shared" si="65"/>
        <v>►</v>
      </c>
      <c r="H215" s="54"/>
      <c r="I215" s="55"/>
      <c r="J215" s="56"/>
      <c r="K215" s="56"/>
      <c r="L215" s="57"/>
      <c r="M215" s="58"/>
      <c r="N215" s="2456"/>
      <c r="O215" s="2456"/>
      <c r="P215" s="2445">
        <v>4</v>
      </c>
      <c r="Q215" s="2445"/>
      <c r="R215" s="2446"/>
      <c r="S215" s="2441"/>
      <c r="T215" s="2443"/>
      <c r="U215" s="2442"/>
      <c r="V215" s="2589">
        <f t="shared" si="66"/>
        <v>0</v>
      </c>
      <c r="W215" s="2590" t="str">
        <f>IF(OR(V215=0, ISBLANK(P215)), "", TEXT(ROUND(V215/INDEX(AI21:AI83, MATCH(P215, AH21:AH83, 0)), 0),"# ##0") &amp; " " &amp; P215)</f>
        <v/>
      </c>
      <c r="X215" s="2591">
        <f t="shared" si="67"/>
        <v>0</v>
      </c>
      <c r="Y215" s="2592">
        <f t="shared" si="68"/>
        <v>0</v>
      </c>
      <c r="Z215" s="2592" t="str">
        <f t="shared" si="69"/>
        <v/>
      </c>
      <c r="AA215" s="2581"/>
      <c r="AB215" s="2593">
        <f t="shared" si="76"/>
        <v>0</v>
      </c>
      <c r="AC215" s="2583">
        <v>1</v>
      </c>
      <c r="AD215" s="2594">
        <f t="shared" si="70"/>
        <v>0</v>
      </c>
      <c r="AE215" s="2564"/>
      <c r="AF215" s="2573">
        <f t="shared" si="77"/>
        <v>0</v>
      </c>
      <c r="AG215" s="2574">
        <f>IF(AND(U215&lt;&gt;"", ISNUMBER(S215)), IFERROR(INDEX(AI21:AI91, MATCH(P215, AH21:AH91, 0)) * O215 * IF(ISBLANK(L215), 1, L215), 0), 0)</f>
        <v>0</v>
      </c>
      <c r="AH215" s="49"/>
      <c r="AI215" s="49"/>
      <c r="AL215" s="54">
        <f t="shared" si="75"/>
        <v>0</v>
      </c>
      <c r="AN215" s="76"/>
      <c r="AO215" s="76"/>
      <c r="AP215" s="76"/>
      <c r="AQ215" s="76"/>
      <c r="AS215" s="3573" t="s">
        <v>2080</v>
      </c>
      <c r="AT215" s="3574"/>
      <c r="AU215" s="3574"/>
      <c r="AV215" s="3574"/>
      <c r="AW215" s="3574"/>
      <c r="AX215" s="3574"/>
      <c r="AY215" s="3575"/>
      <c r="BA215" s="48"/>
      <c r="BB215" s="48"/>
      <c r="BC215" s="48"/>
      <c r="BD215" s="48"/>
      <c r="BF215"/>
      <c r="BG215"/>
      <c r="BH215"/>
      <c r="BI215"/>
      <c r="BJ215"/>
      <c r="BK215"/>
      <c r="BL215"/>
      <c r="BN215" s="4">
        <v>1</v>
      </c>
    </row>
    <row r="216" spans="1:68" ht="21" customHeight="1" x14ac:dyDescent="0.25">
      <c r="A216" s="1401" t="str">
        <f t="shared" si="72"/>
        <v>►</v>
      </c>
      <c r="B216" s="1402" t="str">
        <f t="shared" si="73"/>
        <v>►</v>
      </c>
      <c r="C216" s="1403" t="str">
        <f t="shared" si="62"/>
        <v>►</v>
      </c>
      <c r="D216" s="2475" t="str">
        <f t="shared" si="74"/>
        <v>►</v>
      </c>
      <c r="E216" s="1402" t="str">
        <f t="shared" si="63"/>
        <v>►</v>
      </c>
      <c r="F216" s="1402" t="str">
        <f t="shared" si="64"/>
        <v>►</v>
      </c>
      <c r="G216" s="1402" t="str">
        <f t="shared" si="65"/>
        <v>►</v>
      </c>
      <c r="H216" s="66"/>
      <c r="I216" s="67"/>
      <c r="J216" s="68"/>
      <c r="K216" s="68"/>
      <c r="L216" s="69"/>
      <c r="M216" s="70"/>
      <c r="N216" s="2457"/>
      <c r="O216" s="2457"/>
      <c r="P216" s="2447"/>
      <c r="Q216" s="2447"/>
      <c r="R216" s="2448"/>
      <c r="S216" s="2441"/>
      <c r="T216" s="2443"/>
      <c r="U216" s="2442"/>
      <c r="V216" s="2577">
        <f t="shared" si="66"/>
        <v>0</v>
      </c>
      <c r="W216" s="2578" t="str">
        <f>IF(OR(V216=0, ISBLANK(P216)), "", TEXT(ROUND(V216/INDEX(AI21:AI83, MATCH(P216, AH21:AH83, 0)), 0),"# ##0") &amp; " " &amp; P216)</f>
        <v/>
      </c>
      <c r="X216" s="2579">
        <f t="shared" si="67"/>
        <v>0</v>
      </c>
      <c r="Y216" s="2580">
        <f t="shared" si="68"/>
        <v>0</v>
      </c>
      <c r="Z216" s="2580" t="str">
        <f t="shared" si="69"/>
        <v/>
      </c>
      <c r="AA216" s="2581"/>
      <c r="AB216" s="2582">
        <f t="shared" si="76"/>
        <v>0</v>
      </c>
      <c r="AC216" s="2583">
        <v>1</v>
      </c>
      <c r="AD216" s="2584">
        <f t="shared" si="70"/>
        <v>0</v>
      </c>
      <c r="AE216" s="2564"/>
      <c r="AF216" s="2573">
        <f t="shared" si="77"/>
        <v>0</v>
      </c>
      <c r="AG216" s="2574">
        <f>IF(AND(U216&lt;&gt;"", ISNUMBER(S216)), IFERROR(INDEX(AI21:AI91, MATCH(P216, AH21:AH91, 0)) * O216 * IF(ISBLANK(L216), 1, L216), 0), 0)</f>
        <v>0</v>
      </c>
      <c r="AH216" s="49"/>
      <c r="AI216" s="49"/>
      <c r="AL216" s="66">
        <f t="shared" si="75"/>
        <v>0</v>
      </c>
      <c r="AN216" s="76"/>
      <c r="AO216" s="76"/>
      <c r="AP216" s="76"/>
      <c r="AQ216" s="76"/>
      <c r="AS216" s="3252"/>
      <c r="AT216" s="3248"/>
      <c r="AU216" s="3248"/>
      <c r="AV216" s="3248"/>
      <c r="AW216" s="3248"/>
      <c r="AX216" s="3248"/>
      <c r="AY216" s="3253"/>
      <c r="BA216" s="48"/>
      <c r="BB216" s="48"/>
      <c r="BC216" s="48"/>
      <c r="BD216" s="48"/>
      <c r="BF216"/>
      <c r="BG216"/>
      <c r="BH216"/>
      <c r="BI216"/>
      <c r="BJ216"/>
      <c r="BK216"/>
      <c r="BL216"/>
      <c r="BN216" s="4">
        <v>1</v>
      </c>
    </row>
    <row r="217" spans="1:68" s="49" customFormat="1" ht="21" customHeight="1" x14ac:dyDescent="0.25">
      <c r="A217" s="1401" t="str">
        <f t="shared" si="72"/>
        <v>►</v>
      </c>
      <c r="B217" s="1402" t="str">
        <f t="shared" si="73"/>
        <v>►</v>
      </c>
      <c r="C217" s="1403" t="str">
        <f t="shared" si="62"/>
        <v>►</v>
      </c>
      <c r="D217" s="2475" t="str">
        <f t="shared" si="74"/>
        <v>►</v>
      </c>
      <c r="E217" s="1402" t="str">
        <f t="shared" si="63"/>
        <v>►</v>
      </c>
      <c r="F217" s="1402" t="str">
        <f t="shared" si="64"/>
        <v>►</v>
      </c>
      <c r="G217" s="1402" t="str">
        <f t="shared" si="65"/>
        <v>►</v>
      </c>
      <c r="H217" s="66"/>
      <c r="I217" s="77"/>
      <c r="J217" s="78"/>
      <c r="K217" s="79"/>
      <c r="L217" s="80"/>
      <c r="M217" s="81"/>
      <c r="N217" s="82"/>
      <c r="O217" s="83"/>
      <c r="P217" s="84"/>
      <c r="Q217" s="16"/>
      <c r="R217" s="85"/>
      <c r="S217" s="2441"/>
      <c r="T217" s="2443"/>
      <c r="U217" s="2442"/>
      <c r="V217" s="2589">
        <f t="shared" si="66"/>
        <v>0</v>
      </c>
      <c r="W217" s="2590" t="str">
        <f>IF(OR(V217=0, ISBLANK(P217)), "", TEXT(ROUND(V217/INDEX(AI21:AI83, MATCH(P217, AH21:AH83, 0)), 0),"# ##0") &amp; " " &amp; P217)</f>
        <v/>
      </c>
      <c r="X217" s="2591">
        <f t="shared" si="67"/>
        <v>0</v>
      </c>
      <c r="Y217" s="2592">
        <f t="shared" si="68"/>
        <v>0</v>
      </c>
      <c r="Z217" s="2592" t="str">
        <f t="shared" si="69"/>
        <v/>
      </c>
      <c r="AA217" s="2581"/>
      <c r="AB217" s="2593">
        <f t="shared" si="76"/>
        <v>0</v>
      </c>
      <c r="AC217" s="2583">
        <v>1</v>
      </c>
      <c r="AD217" s="2594">
        <f t="shared" si="70"/>
        <v>0</v>
      </c>
      <c r="AE217" s="2564"/>
      <c r="AF217" s="2573">
        <f t="shared" si="77"/>
        <v>0</v>
      </c>
      <c r="AG217" s="2574">
        <f>IF(AND(U217&lt;&gt;"", ISNUMBER(S217)), IFERROR(INDEX(AI21:AI91, MATCH(P217, AH21:AH91, 0)) * O217 * IF(ISBLANK(L217), 1, L217), 0), 0)</f>
        <v>0</v>
      </c>
      <c r="AL217" s="66">
        <f t="shared" si="75"/>
        <v>0</v>
      </c>
      <c r="AN217" s="76"/>
      <c r="AO217" s="76"/>
      <c r="AP217" s="76"/>
      <c r="AQ217" s="76"/>
      <c r="AS217" s="3252" t="s">
        <v>2084</v>
      </c>
      <c r="AT217" s="3248"/>
      <c r="AU217" s="3248"/>
      <c r="AV217" s="3248"/>
      <c r="AW217" s="3248"/>
      <c r="AX217" s="3248"/>
      <c r="AY217" s="3253"/>
      <c r="BA217" s="48"/>
      <c r="BB217" s="48"/>
      <c r="BC217" s="48"/>
      <c r="BD217" s="48"/>
      <c r="BF217"/>
      <c r="BG217"/>
      <c r="BH217"/>
      <c r="BI217"/>
      <c r="BJ217"/>
      <c r="BK217"/>
      <c r="BL217"/>
      <c r="BN217" s="4">
        <v>1</v>
      </c>
      <c r="BO217" s="48"/>
      <c r="BP217" s="48"/>
    </row>
    <row r="218" spans="1:68" s="49" customFormat="1" ht="21" customHeight="1" x14ac:dyDescent="0.25">
      <c r="A218" s="1401" t="str">
        <f t="shared" si="72"/>
        <v>►</v>
      </c>
      <c r="B218" s="1402" t="str">
        <f t="shared" si="73"/>
        <v>►</v>
      </c>
      <c r="C218" s="1403" t="str">
        <f t="shared" si="62"/>
        <v>►</v>
      </c>
      <c r="D218" s="2475" t="str">
        <f t="shared" si="74"/>
        <v>►</v>
      </c>
      <c r="E218" s="1402" t="str">
        <f t="shared" si="63"/>
        <v>►</v>
      </c>
      <c r="F218" s="1402" t="str">
        <f t="shared" si="64"/>
        <v>►</v>
      </c>
      <c r="G218" s="1402" t="str">
        <f t="shared" si="65"/>
        <v>►</v>
      </c>
      <c r="H218" s="66"/>
      <c r="I218" s="91"/>
      <c r="J218" s="91"/>
      <c r="K218" s="91"/>
      <c r="L218" s="92"/>
      <c r="M218" s="93"/>
      <c r="N218" s="93"/>
      <c r="O218" s="94"/>
      <c r="P218" s="2297"/>
      <c r="Q218" s="2297"/>
      <c r="R218" s="2449"/>
      <c r="S218" s="2441"/>
      <c r="T218" s="2443"/>
      <c r="U218" s="2442"/>
      <c r="V218" s="2577">
        <f t="shared" si="66"/>
        <v>0</v>
      </c>
      <c r="W218" s="2578" t="str">
        <f>IF(OR(V218=0, ISBLANK(P218)), "", TEXT(ROUND(V218/INDEX(AI21:AI83, MATCH(P218, AH21:AH83, 0)), 0),"# ##0") &amp; " " &amp; P218)</f>
        <v/>
      </c>
      <c r="X218" s="2579">
        <f t="shared" si="67"/>
        <v>0</v>
      </c>
      <c r="Y218" s="2580">
        <f t="shared" si="68"/>
        <v>0</v>
      </c>
      <c r="Z218" s="2580" t="str">
        <f t="shared" si="69"/>
        <v/>
      </c>
      <c r="AA218" s="2581"/>
      <c r="AB218" s="2582">
        <f t="shared" si="76"/>
        <v>0</v>
      </c>
      <c r="AC218" s="2583">
        <v>1</v>
      </c>
      <c r="AD218" s="2584">
        <f t="shared" si="70"/>
        <v>0</v>
      </c>
      <c r="AE218" s="2564"/>
      <c r="AF218" s="2573">
        <f t="shared" si="77"/>
        <v>0</v>
      </c>
      <c r="AG218" s="2574">
        <f>IF(AND(U218&lt;&gt;"", ISNUMBER(S218)), IFERROR(INDEX(AI21:AI91, MATCH(P218, AH21:AH91, 0)) * O218 * IF(ISBLANK(L218), 1, L218), 0), 0)</f>
        <v>0</v>
      </c>
      <c r="AL218" s="66">
        <f t="shared" si="75"/>
        <v>0</v>
      </c>
      <c r="AN218" s="76"/>
      <c r="AO218" s="76"/>
      <c r="AP218" s="76"/>
      <c r="AQ218" s="76"/>
      <c r="AS218" s="3252"/>
      <c r="AT218" s="3248"/>
      <c r="AU218" s="3248"/>
      <c r="AV218" s="3248"/>
      <c r="AW218" s="3248"/>
      <c r="AX218" s="3248"/>
      <c r="AY218" s="3253"/>
      <c r="BF218"/>
      <c r="BG218"/>
      <c r="BH218"/>
      <c r="BI218"/>
      <c r="BJ218"/>
      <c r="BK218"/>
      <c r="BL218"/>
      <c r="BN218" s="4">
        <v>1</v>
      </c>
      <c r="BO218" s="48"/>
      <c r="BP218" s="48"/>
    </row>
    <row r="219" spans="1:68" s="49" customFormat="1" ht="21" customHeight="1" x14ac:dyDescent="0.25">
      <c r="A219" s="1401" t="str">
        <f t="shared" si="72"/>
        <v>►</v>
      </c>
      <c r="B219" s="1402" t="str">
        <f t="shared" si="73"/>
        <v>►</v>
      </c>
      <c r="C219" s="1403" t="str">
        <f t="shared" si="62"/>
        <v>►</v>
      </c>
      <c r="D219" s="2475" t="str">
        <f t="shared" si="74"/>
        <v>►</v>
      </c>
      <c r="E219" s="1402" t="str">
        <f t="shared" si="63"/>
        <v>►</v>
      </c>
      <c r="F219" s="1402" t="str">
        <f t="shared" si="64"/>
        <v>►</v>
      </c>
      <c r="G219" s="1402" t="str">
        <f t="shared" si="65"/>
        <v>►</v>
      </c>
      <c r="H219" s="66"/>
      <c r="I219" s="91"/>
      <c r="J219" s="91"/>
      <c r="K219" s="91"/>
      <c r="L219" s="110"/>
      <c r="M219" s="111"/>
      <c r="N219" s="92"/>
      <c r="O219" s="2588" t="s">
        <v>2249</v>
      </c>
      <c r="P219" s="2297"/>
      <c r="Q219" s="2297"/>
      <c r="R219" s="2449"/>
      <c r="S219" s="2441"/>
      <c r="T219" s="2443"/>
      <c r="U219" s="2442"/>
      <c r="V219" s="2589">
        <f t="shared" si="66"/>
        <v>0</v>
      </c>
      <c r="W219" s="2590" t="str">
        <f>IF(OR(V219=0, ISBLANK(P219)), "", TEXT(ROUND(V219/INDEX(AI21:AI83, MATCH(P219, AH21:AH83, 0)), 0),"# ##0") &amp; " " &amp; P219)</f>
        <v/>
      </c>
      <c r="X219" s="2591">
        <f t="shared" si="67"/>
        <v>0</v>
      </c>
      <c r="Y219" s="2592">
        <f t="shared" si="68"/>
        <v>0</v>
      </c>
      <c r="Z219" s="2592" t="str">
        <f t="shared" si="69"/>
        <v/>
      </c>
      <c r="AA219" s="2581"/>
      <c r="AB219" s="2593">
        <f t="shared" si="76"/>
        <v>0</v>
      </c>
      <c r="AC219" s="2583">
        <v>1</v>
      </c>
      <c r="AD219" s="2594">
        <f t="shared" si="70"/>
        <v>0</v>
      </c>
      <c r="AE219" s="2564"/>
      <c r="AF219" s="2573">
        <f t="shared" si="77"/>
        <v>0</v>
      </c>
      <c r="AG219" s="2574">
        <f>IF(AND(U219&lt;&gt;"", ISNUMBER(S219)), IFERROR(INDEX(AI21:AI91, MATCH(P219, AH21:AH91, 0)) * O219 * IF(ISBLANK(L219), 1, L219), 0), 0)</f>
        <v>0</v>
      </c>
      <c r="AL219" s="66">
        <f t="shared" si="75"/>
        <v>0</v>
      </c>
      <c r="AN219" s="76"/>
      <c r="AO219" s="76"/>
      <c r="AP219" s="76"/>
      <c r="AQ219" s="76"/>
      <c r="AS219" s="2597"/>
      <c r="AT219" s="3281" t="s">
        <v>2086</v>
      </c>
      <c r="AU219" s="3281"/>
      <c r="AV219" s="3281"/>
      <c r="AW219" s="3281"/>
      <c r="AX219" s="3281"/>
      <c r="AY219" s="3581"/>
      <c r="BF219"/>
      <c r="BG219"/>
      <c r="BH219"/>
      <c r="BI219"/>
      <c r="BJ219"/>
      <c r="BK219"/>
      <c r="BL219"/>
      <c r="BN219" s="4">
        <v>1</v>
      </c>
      <c r="BO219" s="48"/>
      <c r="BP219" s="48"/>
    </row>
    <row r="220" spans="1:68" ht="21" customHeight="1" x14ac:dyDescent="0.25">
      <c r="A220" s="1401" t="str">
        <f t="shared" si="72"/>
        <v>►</v>
      </c>
      <c r="B220" s="1402" t="str">
        <f t="shared" si="73"/>
        <v>►</v>
      </c>
      <c r="C220" s="1403" t="str">
        <f t="shared" ref="C220:C283" si="78">IF(B220="►", "►", IFERROR(LEFT(B220, SEARCH(".", B220)-1), 0))</f>
        <v>►</v>
      </c>
      <c r="D220" s="2475" t="str">
        <f t="shared" si="74"/>
        <v>►</v>
      </c>
      <c r="E220" s="1402" t="str">
        <f t="shared" ref="E220:E283" si="79">IF(B220="►", "►", IFERROR(MID(B220, SEARCH(".", B220, SEARCH(".", B220)+1)+1, SEARCH(".", B220, SEARCH(".", B220, SEARCH(".", B220)+1)+1) - SEARCH(".", B220, SEARCH(".", B220)+1)-1), 0))</f>
        <v>►</v>
      </c>
      <c r="F220" s="1402" t="str">
        <f t="shared" ref="F220:F283" si="80"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1402" t="str">
        <f t="shared" ref="G220:G283" si="81">IF(OR(B220="►", ISBLANK(B220)), "►", IFERROR(RIGHT(B220, LEN(B220)-FIND("►", B220)-1), ""))</f>
        <v>►</v>
      </c>
      <c r="H220" s="66"/>
      <c r="I220" s="121"/>
      <c r="J220" s="121"/>
      <c r="K220" s="121"/>
      <c r="L220" s="122"/>
      <c r="M220" s="123"/>
      <c r="N220" s="123"/>
      <c r="O220" s="123"/>
      <c r="P220" s="123"/>
      <c r="Q220" s="123"/>
      <c r="R220" s="124"/>
      <c r="S220" s="2441"/>
      <c r="T220" s="2443"/>
      <c r="U220" s="2442"/>
      <c r="V220" s="2577">
        <f t="shared" ref="V220:V283" si="82">IF(ISBLANK(U220) + (U220=0), 0, IFERROR(AG220*AF220*Q220, 0))</f>
        <v>0</v>
      </c>
      <c r="W220" s="2578" t="str">
        <f>IF(OR(V220=0, ISBLANK(P220)), "", TEXT(ROUND(V220/INDEX(AI21:AI83, MATCH(P220, AH21:AH83, 0)), 0),"# ##0") &amp; " " &amp; P220)</f>
        <v/>
      </c>
      <c r="X220" s="2579">
        <f t="shared" ref="X220:X283" si="83">IFERROR(IF(U220&gt;0, L220*AF220*Q220, 0), 0)</f>
        <v>0</v>
      </c>
      <c r="Y220" s="2580">
        <f t="shared" ref="Y220:Y283" si="84">IFERROR(IF(U220&gt;0,M220,0),0)</f>
        <v>0</v>
      </c>
      <c r="Z220" s="2580" t="str">
        <f t="shared" ref="Z220:Z283" si="85">IF(U220&gt;0,R220,"")</f>
        <v/>
      </c>
      <c r="AA220" s="2581"/>
      <c r="AB220" s="2582">
        <f t="shared" si="76"/>
        <v>0</v>
      </c>
      <c r="AC220" s="2583">
        <v>1</v>
      </c>
      <c r="AD220" s="2584">
        <f t="shared" ref="AD220:AD283" si="86">IF(OR(ISBLANK(AC220), ISTEXT(L220)), "", IF(V220=0, X220*AC220, V220*AC220))</f>
        <v>0</v>
      </c>
      <c r="AE220" s="2564"/>
      <c r="AF220" s="2573">
        <f t="shared" si="77"/>
        <v>0</v>
      </c>
      <c r="AG220" s="2574">
        <f>IF(AND(U220&lt;&gt;"", ISNUMBER(S220)), IFERROR(INDEX(AI21:AI91, MATCH(P220, AH21:AH91, 0)) * O220 * IF(ISBLANK(L220), 1, L220), 0), 0)</f>
        <v>0</v>
      </c>
      <c r="AH220" s="49"/>
      <c r="AI220" s="49"/>
      <c r="AL220" s="66">
        <f t="shared" si="75"/>
        <v>0</v>
      </c>
      <c r="AN220" s="76"/>
      <c r="AO220" s="76"/>
      <c r="AP220" s="76"/>
      <c r="AQ220" s="76"/>
      <c r="AS220" s="2600"/>
      <c r="AT220" s="2242"/>
      <c r="AU220" s="2242"/>
      <c r="AV220" s="2242"/>
      <c r="AW220" s="2242"/>
      <c r="AX220" s="730"/>
      <c r="AY220" s="2601"/>
      <c r="BF220"/>
      <c r="BG220"/>
      <c r="BH220"/>
      <c r="BI220"/>
      <c r="BJ220"/>
      <c r="BK220"/>
      <c r="BL220"/>
      <c r="BN220" s="4">
        <v>1</v>
      </c>
    </row>
    <row r="221" spans="1:68" ht="21" customHeight="1" x14ac:dyDescent="0.25">
      <c r="A221" s="1401" t="str">
        <f t="shared" si="72"/>
        <v>►</v>
      </c>
      <c r="B221" s="1402" t="str">
        <f t="shared" si="73"/>
        <v>►</v>
      </c>
      <c r="C221" s="1403" t="str">
        <f t="shared" si="78"/>
        <v>►</v>
      </c>
      <c r="D221" s="2475" t="str">
        <f t="shared" si="74"/>
        <v>►</v>
      </c>
      <c r="E221" s="1402" t="str">
        <f t="shared" si="79"/>
        <v>►</v>
      </c>
      <c r="F221" s="1402" t="str">
        <f t="shared" si="80"/>
        <v>►</v>
      </c>
      <c r="G221" s="1402" t="str">
        <f t="shared" si="81"/>
        <v>►</v>
      </c>
      <c r="H221" s="129"/>
      <c r="I221" s="130"/>
      <c r="J221" s="130"/>
      <c r="K221" s="130"/>
      <c r="L221" s="131"/>
      <c r="M221" s="132"/>
      <c r="N221" s="2458"/>
      <c r="O221" s="2458"/>
      <c r="P221" s="2458"/>
      <c r="Q221" s="133"/>
      <c r="R221" s="134"/>
      <c r="S221" s="2441"/>
      <c r="T221" s="2443"/>
      <c r="U221" s="2442"/>
      <c r="V221" s="2589">
        <f t="shared" si="82"/>
        <v>0</v>
      </c>
      <c r="W221" s="2590" t="str">
        <f>IF(OR(V221=0, ISBLANK(P221)), "", TEXT(ROUND(V221/INDEX(AI21:AI83, MATCH(P221, AH21:AH83, 0)), 0),"# ##0") &amp; " " &amp; P221)</f>
        <v/>
      </c>
      <c r="X221" s="2591">
        <f t="shared" si="83"/>
        <v>0</v>
      </c>
      <c r="Y221" s="2592">
        <f t="shared" si="84"/>
        <v>0</v>
      </c>
      <c r="Z221" s="2592" t="str">
        <f t="shared" si="85"/>
        <v/>
      </c>
      <c r="AA221" s="2581"/>
      <c r="AB221" s="2593">
        <f t="shared" si="76"/>
        <v>0</v>
      </c>
      <c r="AC221" s="2583">
        <v>1</v>
      </c>
      <c r="AD221" s="2594">
        <f t="shared" si="86"/>
        <v>0</v>
      </c>
      <c r="AE221" s="2564"/>
      <c r="AF221" s="2573">
        <f t="shared" si="77"/>
        <v>0</v>
      </c>
      <c r="AG221" s="2574">
        <f>IF(AND(U221&lt;&gt;"", ISNUMBER(S221)), IFERROR(INDEX(AI21:AI91, MATCH(P221, AH21:AH91, 0)) * O221 * IF(ISBLANK(L221), 1, L221), 0), 0)</f>
        <v>0</v>
      </c>
      <c r="AH221" s="49"/>
      <c r="AI221" s="49"/>
      <c r="AL221" s="129">
        <f t="shared" si="75"/>
        <v>0</v>
      </c>
      <c r="AN221" s="76"/>
      <c r="AO221" s="76"/>
      <c r="AP221" s="76"/>
      <c r="AQ221" s="76"/>
      <c r="AS221" s="2600"/>
      <c r="AT221" s="2242"/>
      <c r="AU221" s="2242"/>
      <c r="AV221" s="2242"/>
      <c r="AW221" s="2242"/>
      <c r="AX221" s="730"/>
      <c r="AY221" s="2601"/>
      <c r="BF221"/>
      <c r="BG221"/>
      <c r="BH221"/>
      <c r="BI221"/>
      <c r="BJ221"/>
      <c r="BK221"/>
      <c r="BL221"/>
      <c r="BN221" s="4">
        <v>1</v>
      </c>
    </row>
    <row r="222" spans="1:68" ht="21" customHeight="1" x14ac:dyDescent="0.25">
      <c r="A222" s="1401" t="str">
        <f t="shared" si="72"/>
        <v>►</v>
      </c>
      <c r="B222" s="1402" t="str">
        <f t="shared" si="73"/>
        <v>►</v>
      </c>
      <c r="C222" s="1403" t="str">
        <f t="shared" si="78"/>
        <v>►</v>
      </c>
      <c r="D222" s="2475" t="str">
        <f t="shared" si="74"/>
        <v>►</v>
      </c>
      <c r="E222" s="1402" t="str">
        <f t="shared" si="79"/>
        <v>►</v>
      </c>
      <c r="F222" s="1402" t="str">
        <f t="shared" si="80"/>
        <v>►</v>
      </c>
      <c r="G222" s="1402" t="str">
        <f t="shared" si="81"/>
        <v>►</v>
      </c>
      <c r="H222" s="138"/>
      <c r="I222" s="139"/>
      <c r="J222" s="140"/>
      <c r="K222" s="140"/>
      <c r="L222" s="141"/>
      <c r="M222" s="141"/>
      <c r="N222" s="141"/>
      <c r="O222" s="141"/>
      <c r="P222" s="141"/>
      <c r="Q222" s="142"/>
      <c r="R222" s="143"/>
      <c r="S222" s="2441"/>
      <c r="T222" s="2443"/>
      <c r="U222" s="2442"/>
      <c r="V222" s="2577">
        <f t="shared" si="82"/>
        <v>0</v>
      </c>
      <c r="W222" s="2578" t="str">
        <f>IF(OR(V222=0, ISBLANK(P222)), "", TEXT(ROUND(V222/INDEX(AI21:AI83, MATCH(P222, AH21:AH83, 0)), 0),"# ##0") &amp; " " &amp; P222)</f>
        <v/>
      </c>
      <c r="X222" s="2579">
        <f t="shared" si="83"/>
        <v>0</v>
      </c>
      <c r="Y222" s="2580">
        <f t="shared" si="84"/>
        <v>0</v>
      </c>
      <c r="Z222" s="2580" t="str">
        <f t="shared" si="85"/>
        <v/>
      </c>
      <c r="AA222" s="2581"/>
      <c r="AB222" s="2582">
        <f t="shared" si="76"/>
        <v>0</v>
      </c>
      <c r="AC222" s="2583">
        <v>1</v>
      </c>
      <c r="AD222" s="2584">
        <f t="shared" si="86"/>
        <v>0</v>
      </c>
      <c r="AE222" s="2564"/>
      <c r="AF222" s="2573">
        <f t="shared" si="77"/>
        <v>0</v>
      </c>
      <c r="AG222" s="2574">
        <f>IF(AND(U222&lt;&gt;"", ISNUMBER(S222)), IFERROR(INDEX(AI21:AI91, MATCH(P222, AH21:AH91, 0)) * O222 * IF(ISBLANK(L222), 1, L222), 0), 0)</f>
        <v>0</v>
      </c>
      <c r="AH222" s="49"/>
      <c r="AI222" s="49"/>
      <c r="AL222" s="138">
        <f t="shared" si="75"/>
        <v>0</v>
      </c>
      <c r="AN222" s="76"/>
      <c r="AO222" s="76"/>
      <c r="AP222" s="76"/>
      <c r="AQ222" s="76"/>
      <c r="AS222" s="2600"/>
      <c r="AT222" s="2242"/>
      <c r="AU222" s="2242"/>
      <c r="AV222" s="2242"/>
      <c r="AW222" s="2242"/>
      <c r="AX222" s="730"/>
      <c r="AY222" s="2601"/>
      <c r="BF222"/>
      <c r="BG222"/>
      <c r="BH222"/>
      <c r="BI222"/>
      <c r="BJ222"/>
      <c r="BK222"/>
      <c r="BL222"/>
      <c r="BN222" s="4">
        <v>1</v>
      </c>
    </row>
    <row r="223" spans="1:68" ht="21" customHeight="1" x14ac:dyDescent="0.25">
      <c r="A223" s="1401" t="str">
        <f t="shared" si="72"/>
        <v>►</v>
      </c>
      <c r="B223" s="1402" t="str">
        <f t="shared" si="73"/>
        <v>►</v>
      </c>
      <c r="C223" s="1403" t="str">
        <f t="shared" si="78"/>
        <v>►</v>
      </c>
      <c r="D223" s="2475" t="str">
        <f t="shared" si="74"/>
        <v>►</v>
      </c>
      <c r="E223" s="1402" t="str">
        <f t="shared" si="79"/>
        <v>►</v>
      </c>
      <c r="F223" s="1402" t="str">
        <f t="shared" si="80"/>
        <v>►</v>
      </c>
      <c r="G223" s="1402" t="str">
        <f t="shared" si="81"/>
        <v>►</v>
      </c>
      <c r="H223" s="66"/>
      <c r="I223" s="149"/>
      <c r="J223" s="91"/>
      <c r="K223" s="91"/>
      <c r="L223" s="150"/>
      <c r="M223" s="151"/>
      <c r="N223" s="152"/>
      <c r="O223" s="2603"/>
      <c r="P223" s="2604"/>
      <c r="Q223" s="2605"/>
      <c r="R223" s="153"/>
      <c r="S223" s="2441"/>
      <c r="T223" s="2443"/>
      <c r="U223" s="2442"/>
      <c r="V223" s="2589">
        <f t="shared" si="82"/>
        <v>0</v>
      </c>
      <c r="W223" s="2590" t="str">
        <f>IF(OR(V223=0, ISBLANK(P223)), "", TEXT(ROUND(V223/INDEX(AI21:AI83, MATCH(P223, AH21:AH83, 0)), 0),"# ##0") &amp; " " &amp; P223)</f>
        <v/>
      </c>
      <c r="X223" s="2591">
        <f t="shared" si="83"/>
        <v>0</v>
      </c>
      <c r="Y223" s="2592">
        <f t="shared" si="84"/>
        <v>0</v>
      </c>
      <c r="Z223" s="2592" t="str">
        <f t="shared" si="85"/>
        <v/>
      </c>
      <c r="AA223" s="2581"/>
      <c r="AB223" s="2593">
        <f t="shared" si="76"/>
        <v>0</v>
      </c>
      <c r="AC223" s="2583">
        <v>1</v>
      </c>
      <c r="AD223" s="2594">
        <f t="shared" si="86"/>
        <v>0</v>
      </c>
      <c r="AE223" s="2564"/>
      <c r="AF223" s="2573">
        <f t="shared" si="77"/>
        <v>0</v>
      </c>
      <c r="AG223" s="2574">
        <f>IF(AND(U223&lt;&gt;"", ISNUMBER(S223)), IFERROR(INDEX(AI21:AI91, MATCH(P223, AH21:AH91, 0)) * O223 * IF(ISBLANK(L223), 1, L223), 0), 0)</f>
        <v>0</v>
      </c>
      <c r="AH223" s="49"/>
      <c r="AI223" s="49"/>
      <c r="AL223" s="66">
        <f t="shared" si="75"/>
        <v>0</v>
      </c>
      <c r="AN223" s="76"/>
      <c r="AO223" s="76"/>
      <c r="AP223" s="76"/>
      <c r="AQ223" s="76"/>
      <c r="AS223" s="2600"/>
      <c r="AT223" s="2242"/>
      <c r="AU223" s="2242"/>
      <c r="AV223" s="2242"/>
      <c r="AW223" s="2242"/>
      <c r="AX223" s="730"/>
      <c r="AY223" s="2601"/>
      <c r="BF223"/>
      <c r="BG223"/>
      <c r="BH223"/>
      <c r="BI223"/>
      <c r="BJ223"/>
      <c r="BK223"/>
      <c r="BL223"/>
      <c r="BN223" s="4">
        <v>1</v>
      </c>
    </row>
    <row r="224" spans="1:68" ht="21" customHeight="1" x14ac:dyDescent="0.25">
      <c r="A224" s="1401" t="str">
        <f t="shared" si="72"/>
        <v>►</v>
      </c>
      <c r="B224" s="1402" t="str">
        <f t="shared" si="73"/>
        <v>►</v>
      </c>
      <c r="C224" s="1403" t="str">
        <f t="shared" si="78"/>
        <v>►</v>
      </c>
      <c r="D224" s="2475" t="str">
        <f t="shared" si="74"/>
        <v>►</v>
      </c>
      <c r="E224" s="1402" t="str">
        <f t="shared" si="79"/>
        <v>►</v>
      </c>
      <c r="F224" s="1402" t="str">
        <f t="shared" si="80"/>
        <v>►</v>
      </c>
      <c r="G224" s="1402" t="str">
        <f t="shared" si="81"/>
        <v>►</v>
      </c>
      <c r="H224" s="66"/>
      <c r="I224" s="149"/>
      <c r="J224" s="91"/>
      <c r="K224" s="91"/>
      <c r="L224" s="163"/>
      <c r="M224" s="164"/>
      <c r="N224" s="165"/>
      <c r="O224" s="2451"/>
      <c r="P224" s="2453"/>
      <c r="Q224" s="2455"/>
      <c r="R224" s="166"/>
      <c r="S224" s="2441"/>
      <c r="T224" s="2443"/>
      <c r="U224" s="2442"/>
      <c r="V224" s="2577">
        <f t="shared" si="82"/>
        <v>0</v>
      </c>
      <c r="W224" s="2578" t="str">
        <f>IF(OR(V224=0, ISBLANK(P224)), "", TEXT(ROUND(V224/INDEX(AI21:AI83, MATCH(P224, AH21:AH83, 0)), 0),"# ##0") &amp; " " &amp; P224)</f>
        <v/>
      </c>
      <c r="X224" s="2579">
        <f t="shared" si="83"/>
        <v>0</v>
      </c>
      <c r="Y224" s="2580">
        <f t="shared" si="84"/>
        <v>0</v>
      </c>
      <c r="Z224" s="2580" t="str">
        <f t="shared" si="85"/>
        <v/>
      </c>
      <c r="AA224" s="2581"/>
      <c r="AB224" s="2582">
        <f t="shared" si="76"/>
        <v>0</v>
      </c>
      <c r="AC224" s="2583">
        <v>1</v>
      </c>
      <c r="AD224" s="2584">
        <f t="shared" si="86"/>
        <v>0</v>
      </c>
      <c r="AE224" s="2564"/>
      <c r="AF224" s="2573">
        <f t="shared" si="77"/>
        <v>0</v>
      </c>
      <c r="AG224" s="2574">
        <f>IF(AND(U224&lt;&gt;"", ISNUMBER(S224)), IFERROR(INDEX(AI21:AI91, MATCH(P224, AH21:AH91, 0)) * O224 * IF(ISBLANK(L224), 1, L224), 0), 0)</f>
        <v>0</v>
      </c>
      <c r="AH224" s="49"/>
      <c r="AI224" s="49"/>
      <c r="AL224" s="66">
        <f t="shared" si="75"/>
        <v>0</v>
      </c>
      <c r="AN224" s="76"/>
      <c r="AO224" s="76"/>
      <c r="AP224" s="76"/>
      <c r="AQ224" s="76"/>
      <c r="AS224" s="2600"/>
      <c r="AT224" s="2242"/>
      <c r="AU224" s="2242"/>
      <c r="AV224" s="2242"/>
      <c r="AW224" s="2242"/>
      <c r="AX224" s="730"/>
      <c r="AY224" s="2601"/>
      <c r="BF224"/>
      <c r="BG224"/>
      <c r="BH224"/>
      <c r="BI224"/>
      <c r="BJ224"/>
      <c r="BK224"/>
      <c r="BL224"/>
      <c r="BN224" s="4">
        <v>1</v>
      </c>
    </row>
    <row r="225" spans="1:68" s="49" customFormat="1" ht="21" customHeight="1" x14ac:dyDescent="0.25">
      <c r="A225" s="1401" t="str">
        <f t="shared" si="72"/>
        <v>►</v>
      </c>
      <c r="B225" s="1402" t="str">
        <f t="shared" si="73"/>
        <v>►</v>
      </c>
      <c r="C225" s="1403" t="str">
        <f t="shared" si="78"/>
        <v>►</v>
      </c>
      <c r="D225" s="2475" t="str">
        <f t="shared" si="74"/>
        <v>►</v>
      </c>
      <c r="E225" s="1402" t="str">
        <f t="shared" si="79"/>
        <v>►</v>
      </c>
      <c r="F225" s="1402" t="str">
        <f t="shared" si="80"/>
        <v>►</v>
      </c>
      <c r="G225" s="1402" t="str">
        <f t="shared" si="81"/>
        <v>►</v>
      </c>
      <c r="H225" s="66"/>
      <c r="I225" s="149"/>
      <c r="J225" s="91"/>
      <c r="K225" s="91"/>
      <c r="L225" s="174"/>
      <c r="M225" s="175"/>
      <c r="N225" s="176"/>
      <c r="O225" s="177"/>
      <c r="P225" s="178"/>
      <c r="Q225" s="2455"/>
      <c r="R225" s="180"/>
      <c r="S225" s="2441"/>
      <c r="T225" s="2443"/>
      <c r="U225" s="2442"/>
      <c r="V225" s="2589">
        <f t="shared" si="82"/>
        <v>0</v>
      </c>
      <c r="W225" s="2590" t="str">
        <f>IF(OR(V225=0, ISBLANK(P225)), "", TEXT(ROUND(V225/INDEX(AI21:AI83, MATCH(P225, AH21:AH83, 0)), 0),"# ##0") &amp; " " &amp; P225)</f>
        <v/>
      </c>
      <c r="X225" s="2591">
        <f t="shared" si="83"/>
        <v>0</v>
      </c>
      <c r="Y225" s="2592">
        <f t="shared" si="84"/>
        <v>0</v>
      </c>
      <c r="Z225" s="2592" t="str">
        <f t="shared" si="85"/>
        <v/>
      </c>
      <c r="AA225" s="2581"/>
      <c r="AB225" s="2593">
        <f t="shared" si="76"/>
        <v>0</v>
      </c>
      <c r="AC225" s="2583">
        <v>1</v>
      </c>
      <c r="AD225" s="2594">
        <f t="shared" si="86"/>
        <v>0</v>
      </c>
      <c r="AE225" s="2564"/>
      <c r="AF225" s="2573">
        <f t="shared" si="77"/>
        <v>0</v>
      </c>
      <c r="AG225" s="2574">
        <f>IF(AND(U225&lt;&gt;"", ISNUMBER(S225)), IFERROR(INDEX(AI21:AI91, MATCH(P225, AH21:AH91, 0)) * O225 * IF(ISBLANK(L225), 1, L225), 0), 0)</f>
        <v>0</v>
      </c>
      <c r="AL225" s="66">
        <f t="shared" si="75"/>
        <v>0</v>
      </c>
      <c r="AN225" s="76"/>
      <c r="AO225" s="76"/>
      <c r="AP225" s="76"/>
      <c r="AQ225" s="76"/>
      <c r="AS225" s="2600"/>
      <c r="AT225" s="2242"/>
      <c r="AU225" s="2242"/>
      <c r="AV225" s="2242"/>
      <c r="AW225" s="2242"/>
      <c r="AX225" s="730"/>
      <c r="AY225" s="2601"/>
      <c r="BF225"/>
      <c r="BG225"/>
      <c r="BH225"/>
      <c r="BI225"/>
      <c r="BJ225"/>
      <c r="BK225"/>
      <c r="BL225"/>
      <c r="BN225" s="4">
        <v>1</v>
      </c>
      <c r="BO225" s="48"/>
      <c r="BP225" s="48"/>
    </row>
    <row r="226" spans="1:68" s="49" customFormat="1" ht="21" customHeight="1" x14ac:dyDescent="0.25">
      <c r="A226" s="1401" t="str">
        <f t="shared" si="72"/>
        <v>►</v>
      </c>
      <c r="B226" s="1402" t="str">
        <f t="shared" si="73"/>
        <v>►</v>
      </c>
      <c r="C226" s="1403" t="str">
        <f t="shared" si="78"/>
        <v>►</v>
      </c>
      <c r="D226" s="2475" t="str">
        <f t="shared" si="74"/>
        <v>►</v>
      </c>
      <c r="E226" s="1402" t="str">
        <f t="shared" si="79"/>
        <v>►</v>
      </c>
      <c r="F226" s="1402" t="str">
        <f t="shared" si="80"/>
        <v>►</v>
      </c>
      <c r="G226" s="1402" t="str">
        <f t="shared" si="81"/>
        <v>►</v>
      </c>
      <c r="H226" s="196"/>
      <c r="I226" s="149"/>
      <c r="J226" s="91"/>
      <c r="K226" s="91"/>
      <c r="L226" s="174"/>
      <c r="M226" s="175"/>
      <c r="N226" s="176"/>
      <c r="O226" s="177"/>
      <c r="P226" s="178"/>
      <c r="Q226" s="2455"/>
      <c r="R226" s="180"/>
      <c r="S226" s="2441"/>
      <c r="T226" s="2443"/>
      <c r="U226" s="2442"/>
      <c r="V226" s="2577">
        <f t="shared" si="82"/>
        <v>0</v>
      </c>
      <c r="W226" s="2578" t="str">
        <f>IF(OR(V226=0, ISBLANK(P226)), "", TEXT(ROUND(V226/INDEX(AI21:AI83, MATCH(P226, AH21:AH83, 0)), 0),"# ##0") &amp; " " &amp; P226)</f>
        <v/>
      </c>
      <c r="X226" s="2579">
        <f t="shared" si="83"/>
        <v>0</v>
      </c>
      <c r="Y226" s="2580">
        <f t="shared" si="84"/>
        <v>0</v>
      </c>
      <c r="Z226" s="2580" t="str">
        <f t="shared" si="85"/>
        <v/>
      </c>
      <c r="AA226" s="2581"/>
      <c r="AB226" s="2582">
        <f t="shared" si="76"/>
        <v>0</v>
      </c>
      <c r="AC226" s="2583">
        <v>1</v>
      </c>
      <c r="AD226" s="2584">
        <f t="shared" si="86"/>
        <v>0</v>
      </c>
      <c r="AE226" s="2564"/>
      <c r="AF226" s="2573">
        <f t="shared" si="77"/>
        <v>0</v>
      </c>
      <c r="AG226" s="2574">
        <f>IF(AND(U226&lt;&gt;"", ISNUMBER(S226)), IFERROR(INDEX(AI21:AI91, MATCH(P226, AH21:AH91, 0)) * O226 * IF(ISBLANK(L226), 1, L226), 0), 0)</f>
        <v>0</v>
      </c>
      <c r="AL226" s="66">
        <f t="shared" si="75"/>
        <v>0</v>
      </c>
      <c r="AN226" s="76"/>
      <c r="AO226" s="76"/>
      <c r="AP226" s="76"/>
      <c r="AQ226" s="76"/>
      <c r="AS226" s="2600"/>
      <c r="AT226" s="2242"/>
      <c r="AU226" s="2242"/>
      <c r="AV226" s="2242"/>
      <c r="AW226" s="2242"/>
      <c r="AX226" s="730"/>
      <c r="AY226" s="2601"/>
      <c r="BF226"/>
      <c r="BG226"/>
      <c r="BH226"/>
      <c r="BI226"/>
      <c r="BJ226"/>
      <c r="BK226"/>
      <c r="BL226"/>
      <c r="BN226" s="4">
        <v>1</v>
      </c>
      <c r="BO226" s="48"/>
      <c r="BP226" s="48"/>
    </row>
    <row r="227" spans="1:68" s="49" customFormat="1" ht="21" customHeight="1" x14ac:dyDescent="0.25">
      <c r="A227" s="1401" t="str">
        <f t="shared" si="72"/>
        <v>►</v>
      </c>
      <c r="B227" s="1402" t="str">
        <f t="shared" si="73"/>
        <v>►</v>
      </c>
      <c r="C227" s="1403" t="str">
        <f t="shared" si="78"/>
        <v>►</v>
      </c>
      <c r="D227" s="2475" t="str">
        <f t="shared" si="74"/>
        <v>►</v>
      </c>
      <c r="E227" s="1402" t="str">
        <f t="shared" si="79"/>
        <v>►</v>
      </c>
      <c r="F227" s="1402" t="str">
        <f t="shared" si="80"/>
        <v>►</v>
      </c>
      <c r="G227" s="1402" t="str">
        <f t="shared" si="81"/>
        <v>►</v>
      </c>
      <c r="H227" s="2606"/>
      <c r="I227" s="48"/>
      <c r="J227" s="48"/>
      <c r="K227" s="48"/>
      <c r="L227" s="48"/>
      <c r="M227" s="48"/>
      <c r="N227" s="48"/>
      <c r="O227" s="48"/>
      <c r="P227" s="48"/>
      <c r="Q227" s="48"/>
      <c r="R227" s="2607"/>
      <c r="S227" s="2441"/>
      <c r="T227" s="2443"/>
      <c r="U227" s="2442"/>
      <c r="V227" s="2589">
        <f t="shared" si="82"/>
        <v>0</v>
      </c>
      <c r="W227" s="2590" t="str">
        <f>IF(OR(V227=0, ISBLANK(P227)), "", TEXT(ROUND(V227/INDEX(AI21:AI83, MATCH(P227, AH21:AH83, 0)), 0),"# ##0") &amp; " " &amp; P227)</f>
        <v/>
      </c>
      <c r="X227" s="2591">
        <f t="shared" si="83"/>
        <v>0</v>
      </c>
      <c r="Y227" s="2592">
        <f t="shared" si="84"/>
        <v>0</v>
      </c>
      <c r="Z227" s="2592" t="str">
        <f t="shared" si="85"/>
        <v/>
      </c>
      <c r="AA227" s="2581"/>
      <c r="AB227" s="2593">
        <f t="shared" si="76"/>
        <v>0</v>
      </c>
      <c r="AC227" s="2583">
        <v>1</v>
      </c>
      <c r="AD227" s="2594">
        <f t="shared" si="86"/>
        <v>0</v>
      </c>
      <c r="AE227" s="2564"/>
      <c r="AF227" s="2573">
        <f t="shared" si="77"/>
        <v>0</v>
      </c>
      <c r="AG227" s="2574">
        <f>IF(AND(U227&lt;&gt;"", ISNUMBER(S227)), IFERROR(INDEX(AI21:AI91, MATCH(P227, AH21:AH91, 0)) * O227 * IF(ISBLANK(L227), 1, L227), 0), 0)</f>
        <v>0</v>
      </c>
      <c r="AL227" s="66">
        <f t="shared" si="75"/>
        <v>0</v>
      </c>
      <c r="AN227" s="76"/>
      <c r="AO227" s="76"/>
      <c r="AP227" s="76"/>
      <c r="AQ227" s="76"/>
      <c r="AS227" s="2600"/>
      <c r="AT227" s="2242"/>
      <c r="AU227" s="2242"/>
      <c r="AV227" s="2242"/>
      <c r="AW227" s="2242"/>
      <c r="AX227" s="730"/>
      <c r="AY227" s="2601"/>
      <c r="BF227"/>
      <c r="BG227"/>
      <c r="BH227"/>
      <c r="BI227"/>
      <c r="BJ227"/>
      <c r="BK227"/>
      <c r="BL227"/>
      <c r="BN227" s="4">
        <v>1</v>
      </c>
      <c r="BO227" s="48"/>
      <c r="BP227" s="48"/>
    </row>
    <row r="228" spans="1:68" s="49" customFormat="1" ht="21" customHeight="1" x14ac:dyDescent="0.25">
      <c r="A228" s="1401" t="str">
        <f t="shared" si="72"/>
        <v>►</v>
      </c>
      <c r="B228" s="1402" t="str">
        <f t="shared" si="73"/>
        <v>►</v>
      </c>
      <c r="C228" s="1403" t="str">
        <f t="shared" si="78"/>
        <v>►</v>
      </c>
      <c r="D228" s="2475" t="str">
        <f t="shared" si="74"/>
        <v>►</v>
      </c>
      <c r="E228" s="1402" t="str">
        <f t="shared" si="79"/>
        <v>►</v>
      </c>
      <c r="F228" s="1402" t="str">
        <f t="shared" si="80"/>
        <v>►</v>
      </c>
      <c r="G228" s="1402" t="str">
        <f t="shared" si="81"/>
        <v>►</v>
      </c>
      <c r="H228" s="2606"/>
      <c r="I228" s="48"/>
      <c r="J228" s="48"/>
      <c r="K228" s="48"/>
      <c r="L228" s="48"/>
      <c r="M228" s="48"/>
      <c r="N228" s="48"/>
      <c r="O228" s="48"/>
      <c r="P228" s="48"/>
      <c r="Q228" s="48"/>
      <c r="R228" s="2607"/>
      <c r="S228" s="2441"/>
      <c r="T228" s="2443"/>
      <c r="U228" s="2442"/>
      <c r="V228" s="2577">
        <f t="shared" si="82"/>
        <v>0</v>
      </c>
      <c r="W228" s="2578" t="str">
        <f>IF(OR(V228=0, ISBLANK(P228)), "", TEXT(ROUND(V228/INDEX(AI21:AI83, MATCH(P228, AH21:AH83, 0)), 0),"# ##0") &amp; " " &amp; P228)</f>
        <v/>
      </c>
      <c r="X228" s="2579">
        <f t="shared" si="83"/>
        <v>0</v>
      </c>
      <c r="Y228" s="2580">
        <f t="shared" si="84"/>
        <v>0</v>
      </c>
      <c r="Z228" s="2580" t="str">
        <f t="shared" si="85"/>
        <v/>
      </c>
      <c r="AA228" s="2581"/>
      <c r="AB228" s="2582">
        <f t="shared" si="76"/>
        <v>0</v>
      </c>
      <c r="AC228" s="2583">
        <v>1</v>
      </c>
      <c r="AD228" s="2584">
        <f t="shared" si="86"/>
        <v>0</v>
      </c>
      <c r="AE228" s="2564"/>
      <c r="AF228" s="2573">
        <f t="shared" si="77"/>
        <v>0</v>
      </c>
      <c r="AG228" s="2574">
        <f>IF(AND(U228&lt;&gt;"", ISNUMBER(S228)), IFERROR(INDEX(AI21:AI91, MATCH(P228, AH21:AH91, 0)) * O228 * IF(ISBLANK(L228), 1, L228), 0), 0)</f>
        <v>0</v>
      </c>
      <c r="AL228" s="66">
        <f t="shared" si="75"/>
        <v>0</v>
      </c>
      <c r="AN228" s="76"/>
      <c r="AO228" s="76"/>
      <c r="AP228" s="76"/>
      <c r="AQ228" s="76"/>
      <c r="AS228" s="2600"/>
      <c r="AT228" s="2242"/>
      <c r="AU228" s="2242"/>
      <c r="AV228" s="2242"/>
      <c r="AW228" s="2242"/>
      <c r="AX228" s="730"/>
      <c r="AY228" s="2601"/>
      <c r="BF228"/>
      <c r="BG228"/>
      <c r="BH228"/>
      <c r="BI228"/>
      <c r="BJ228"/>
      <c r="BK228"/>
      <c r="BL228"/>
      <c r="BN228" s="4">
        <v>1</v>
      </c>
      <c r="BO228" s="48"/>
      <c r="BP228" s="48"/>
    </row>
    <row r="229" spans="1:68" s="49" customFormat="1" ht="21" customHeight="1" x14ac:dyDescent="0.25">
      <c r="A229" s="1401" t="str">
        <f t="shared" si="72"/>
        <v>►</v>
      </c>
      <c r="B229" s="1402" t="str">
        <f t="shared" si="73"/>
        <v>►</v>
      </c>
      <c r="C229" s="1403" t="str">
        <f t="shared" si="78"/>
        <v>►</v>
      </c>
      <c r="D229" s="2475" t="str">
        <f t="shared" si="74"/>
        <v>►</v>
      </c>
      <c r="E229" s="1402" t="str">
        <f t="shared" si="79"/>
        <v>►</v>
      </c>
      <c r="F229" s="1402" t="str">
        <f t="shared" si="80"/>
        <v>►</v>
      </c>
      <c r="G229" s="1402" t="str">
        <f t="shared" si="81"/>
        <v>►</v>
      </c>
      <c r="H229" s="2606"/>
      <c r="I229" s="48"/>
      <c r="J229" s="48"/>
      <c r="K229" s="48"/>
      <c r="L229" s="48"/>
      <c r="M229" s="48"/>
      <c r="N229" s="48"/>
      <c r="O229" s="48"/>
      <c r="P229" s="48"/>
      <c r="Q229" s="48"/>
      <c r="R229" s="2607"/>
      <c r="S229" s="2441"/>
      <c r="T229" s="2443"/>
      <c r="U229" s="2442"/>
      <c r="V229" s="2589">
        <f t="shared" si="82"/>
        <v>0</v>
      </c>
      <c r="W229" s="2590" t="str">
        <f>IF(OR(V229=0, ISBLANK(P229)), "", TEXT(ROUND(V229/INDEX(AI21:AI83, MATCH(P229, AH21:AH83, 0)), 0),"# ##0") &amp; " " &amp; P229)</f>
        <v/>
      </c>
      <c r="X229" s="2591">
        <f t="shared" si="83"/>
        <v>0</v>
      </c>
      <c r="Y229" s="2592">
        <f t="shared" si="84"/>
        <v>0</v>
      </c>
      <c r="Z229" s="2592" t="str">
        <f t="shared" si="85"/>
        <v/>
      </c>
      <c r="AA229" s="2581"/>
      <c r="AB229" s="2593">
        <f t="shared" si="76"/>
        <v>0</v>
      </c>
      <c r="AC229" s="2583">
        <v>1</v>
      </c>
      <c r="AD229" s="2594">
        <f t="shared" si="86"/>
        <v>0</v>
      </c>
      <c r="AE229" s="2564"/>
      <c r="AF229" s="2573">
        <f t="shared" si="77"/>
        <v>0</v>
      </c>
      <c r="AG229" s="2574">
        <f>IF(AND(U229&lt;&gt;"", ISNUMBER(S229)), IFERROR(INDEX(AI21:AI91, MATCH(P229, AH21:AH91, 0)) * O229 * IF(ISBLANK(L229), 1, L229), 0), 0)</f>
        <v>0</v>
      </c>
      <c r="AL229" s="66">
        <f t="shared" si="75"/>
        <v>0</v>
      </c>
      <c r="AN229" s="76"/>
      <c r="AO229" s="76"/>
      <c r="AP229" s="76"/>
      <c r="AQ229" s="76"/>
      <c r="AS229" s="2600"/>
      <c r="AT229" s="2242"/>
      <c r="AU229" s="2242"/>
      <c r="AV229" s="2242"/>
      <c r="AW229" s="2242"/>
      <c r="AX229" s="730"/>
      <c r="AY229" s="2601"/>
      <c r="BF229"/>
      <c r="BG229"/>
      <c r="BH229"/>
      <c r="BI229"/>
      <c r="BJ229"/>
      <c r="BK229"/>
      <c r="BL229"/>
      <c r="BN229" s="4">
        <v>1</v>
      </c>
      <c r="BO229" s="48"/>
      <c r="BP229" s="48"/>
    </row>
    <row r="230" spans="1:68" s="49" customFormat="1" ht="21" customHeight="1" x14ac:dyDescent="0.25">
      <c r="A230" s="1401" t="str">
        <f t="shared" si="72"/>
        <v>►</v>
      </c>
      <c r="B230" s="1402" t="str">
        <f t="shared" si="73"/>
        <v>►</v>
      </c>
      <c r="C230" s="1403" t="str">
        <f t="shared" si="78"/>
        <v>►</v>
      </c>
      <c r="D230" s="2475" t="str">
        <f t="shared" si="74"/>
        <v>►</v>
      </c>
      <c r="E230" s="1402" t="str">
        <f t="shared" si="79"/>
        <v>►</v>
      </c>
      <c r="F230" s="1402" t="str">
        <f t="shared" si="80"/>
        <v>►</v>
      </c>
      <c r="G230" s="1402" t="str">
        <f t="shared" si="81"/>
        <v>►</v>
      </c>
      <c r="H230" s="2606"/>
      <c r="I230" s="48"/>
      <c r="J230" s="48"/>
      <c r="K230" s="48"/>
      <c r="L230" s="48"/>
      <c r="M230" s="48"/>
      <c r="N230" s="48"/>
      <c r="O230" s="48"/>
      <c r="P230" s="48"/>
      <c r="Q230" s="48"/>
      <c r="R230" s="2607"/>
      <c r="S230" s="2441"/>
      <c r="T230" s="2443"/>
      <c r="U230" s="2442"/>
      <c r="V230" s="2577">
        <f t="shared" si="82"/>
        <v>0</v>
      </c>
      <c r="W230" s="2578" t="str">
        <f>IF(OR(V230=0, ISBLANK(P230)), "", TEXT(ROUND(V230/INDEX(AI21:AI83, MATCH(P230, AH21:AH83, 0)), 0),"# ##0") &amp; " " &amp; P230)</f>
        <v/>
      </c>
      <c r="X230" s="2579">
        <f t="shared" si="83"/>
        <v>0</v>
      </c>
      <c r="Y230" s="2580">
        <f t="shared" si="84"/>
        <v>0</v>
      </c>
      <c r="Z230" s="2580" t="str">
        <f t="shared" si="85"/>
        <v/>
      </c>
      <c r="AA230" s="2581"/>
      <c r="AB230" s="2582">
        <f t="shared" si="76"/>
        <v>0</v>
      </c>
      <c r="AC230" s="2583">
        <v>1</v>
      </c>
      <c r="AD230" s="2584">
        <f t="shared" si="86"/>
        <v>0</v>
      </c>
      <c r="AE230" s="2564"/>
      <c r="AF230" s="2573">
        <f t="shared" si="77"/>
        <v>0</v>
      </c>
      <c r="AG230" s="2574">
        <f>IF(AND(U230&lt;&gt;"", ISNUMBER(S230)), IFERROR(INDEX(AI21:AI91, MATCH(P230, AH21:AH91, 0)) * O230 * IF(ISBLANK(L230), 1, L230), 0), 0)</f>
        <v>0</v>
      </c>
      <c r="AL230" s="66">
        <f t="shared" si="75"/>
        <v>0</v>
      </c>
      <c r="AN230" s="76"/>
      <c r="AO230" s="76"/>
      <c r="AP230" s="76"/>
      <c r="AQ230" s="76"/>
      <c r="AS230" s="2600"/>
      <c r="AT230" s="2242"/>
      <c r="AU230" s="2242"/>
      <c r="AV230" s="2242"/>
      <c r="AW230" s="2242"/>
      <c r="AX230" s="730"/>
      <c r="AY230" s="2601"/>
      <c r="BF230"/>
      <c r="BG230"/>
      <c r="BH230"/>
      <c r="BI230"/>
      <c r="BJ230"/>
      <c r="BK230"/>
      <c r="BL230"/>
      <c r="BN230" s="4">
        <v>1</v>
      </c>
      <c r="BO230" s="48"/>
      <c r="BP230" s="48"/>
    </row>
    <row r="231" spans="1:68" s="49" customFormat="1" ht="21" customHeight="1" x14ac:dyDescent="0.25">
      <c r="A231" s="1401" t="str">
        <f t="shared" si="72"/>
        <v>►</v>
      </c>
      <c r="B231" s="1402" t="str">
        <f t="shared" si="73"/>
        <v>►</v>
      </c>
      <c r="C231" s="1403" t="str">
        <f t="shared" si="78"/>
        <v>►</v>
      </c>
      <c r="D231" s="2475" t="str">
        <f t="shared" si="74"/>
        <v>►</v>
      </c>
      <c r="E231" s="1402" t="str">
        <f t="shared" si="79"/>
        <v>►</v>
      </c>
      <c r="F231" s="1402" t="str">
        <f t="shared" si="80"/>
        <v>►</v>
      </c>
      <c r="G231" s="1402" t="str">
        <f t="shared" si="81"/>
        <v>►</v>
      </c>
      <c r="H231" s="2606"/>
      <c r="I231" s="48"/>
      <c r="J231" s="48"/>
      <c r="K231" s="48"/>
      <c r="L231" s="48"/>
      <c r="M231" s="48"/>
      <c r="N231" s="48"/>
      <c r="O231" s="48"/>
      <c r="P231" s="48"/>
      <c r="Q231" s="48"/>
      <c r="R231" s="2607"/>
      <c r="S231" s="2441"/>
      <c r="T231" s="2443"/>
      <c r="U231" s="2442"/>
      <c r="V231" s="2589">
        <f t="shared" si="82"/>
        <v>0</v>
      </c>
      <c r="W231" s="2590" t="str">
        <f>IF(OR(V231=0, ISBLANK(P231)), "", TEXT(ROUND(V231/INDEX(AI21:AI83, MATCH(P231, AH21:AH83, 0)), 0),"# ##0") &amp; " " &amp; P231)</f>
        <v/>
      </c>
      <c r="X231" s="2591">
        <f t="shared" si="83"/>
        <v>0</v>
      </c>
      <c r="Y231" s="2592">
        <f t="shared" si="84"/>
        <v>0</v>
      </c>
      <c r="Z231" s="2592" t="str">
        <f t="shared" si="85"/>
        <v/>
      </c>
      <c r="AA231" s="2581"/>
      <c r="AB231" s="2593">
        <f t="shared" si="76"/>
        <v>0</v>
      </c>
      <c r="AC231" s="2583">
        <v>1</v>
      </c>
      <c r="AD231" s="2594">
        <f t="shared" si="86"/>
        <v>0</v>
      </c>
      <c r="AE231" s="2564"/>
      <c r="AF231" s="2573">
        <f t="shared" si="77"/>
        <v>0</v>
      </c>
      <c r="AG231" s="2574">
        <f>IF(AND(U231&lt;&gt;"", ISNUMBER(S231)), IFERROR(INDEX(AI21:AI91, MATCH(P231, AH21:AH91, 0)) * O231 * IF(ISBLANK(L231), 1, L231), 0), 0)</f>
        <v>0</v>
      </c>
      <c r="AL231" s="66">
        <f t="shared" si="75"/>
        <v>0</v>
      </c>
      <c r="AN231" s="76"/>
      <c r="AO231" s="76"/>
      <c r="AP231" s="76"/>
      <c r="AQ231" s="76"/>
      <c r="AS231" s="2600"/>
      <c r="AT231" s="2242"/>
      <c r="AU231" s="2242"/>
      <c r="AV231" s="2242"/>
      <c r="AW231" s="2242"/>
      <c r="AX231" s="730"/>
      <c r="AY231" s="2601"/>
      <c r="BF231"/>
      <c r="BG231"/>
      <c r="BH231"/>
      <c r="BI231"/>
      <c r="BJ231"/>
      <c r="BK231"/>
      <c r="BL231"/>
      <c r="BN231" s="4">
        <v>1</v>
      </c>
      <c r="BO231" s="48"/>
      <c r="BP231" s="48"/>
    </row>
    <row r="232" spans="1:68" s="49" customFormat="1" ht="21" customHeight="1" x14ac:dyDescent="0.25">
      <c r="A232" s="1401" t="str">
        <f t="shared" si="72"/>
        <v>►</v>
      </c>
      <c r="B232" s="1402" t="str">
        <f t="shared" si="73"/>
        <v>►</v>
      </c>
      <c r="C232" s="1403" t="str">
        <f t="shared" si="78"/>
        <v>►</v>
      </c>
      <c r="D232" s="2475" t="str">
        <f t="shared" si="74"/>
        <v>►</v>
      </c>
      <c r="E232" s="1402" t="str">
        <f t="shared" si="79"/>
        <v>►</v>
      </c>
      <c r="F232" s="1402" t="str">
        <f t="shared" si="80"/>
        <v>►</v>
      </c>
      <c r="G232" s="1402" t="str">
        <f t="shared" si="81"/>
        <v>►</v>
      </c>
      <c r="H232" s="2606"/>
      <c r="I232" s="48"/>
      <c r="J232" s="48"/>
      <c r="K232" s="48"/>
      <c r="L232" s="48"/>
      <c r="M232" s="48"/>
      <c r="N232" s="48"/>
      <c r="O232" s="48"/>
      <c r="P232" s="48"/>
      <c r="Q232" s="48"/>
      <c r="R232" s="2607"/>
      <c r="S232" s="2441"/>
      <c r="T232" s="2443"/>
      <c r="U232" s="2442"/>
      <c r="V232" s="2577">
        <f t="shared" si="82"/>
        <v>0</v>
      </c>
      <c r="W232" s="2578" t="str">
        <f>IF(OR(V232=0, ISBLANK(P232)), "", TEXT(ROUND(V232/INDEX(AI21:AI83, MATCH(P232, AH21:AH83, 0)), 0),"# ##0") &amp; " " &amp; P232)</f>
        <v/>
      </c>
      <c r="X232" s="2579">
        <f t="shared" si="83"/>
        <v>0</v>
      </c>
      <c r="Y232" s="2580">
        <f t="shared" si="84"/>
        <v>0</v>
      </c>
      <c r="Z232" s="2580" t="str">
        <f t="shared" si="85"/>
        <v/>
      </c>
      <c r="AA232" s="2581"/>
      <c r="AB232" s="2582">
        <f t="shared" si="76"/>
        <v>0</v>
      </c>
      <c r="AC232" s="2583">
        <v>1</v>
      </c>
      <c r="AD232" s="2584">
        <f t="shared" si="86"/>
        <v>0</v>
      </c>
      <c r="AE232" s="2564"/>
      <c r="AF232" s="2573">
        <f t="shared" si="77"/>
        <v>0</v>
      </c>
      <c r="AG232" s="2574">
        <f>IF(AND(U232&lt;&gt;"", ISNUMBER(S232)), IFERROR(INDEX(AI21:AI91, MATCH(P232, AH21:AH91, 0)) * O232 * IF(ISBLANK(L232), 1, L232), 0), 0)</f>
        <v>0</v>
      </c>
      <c r="AL232" s="66">
        <f t="shared" si="75"/>
        <v>0</v>
      </c>
      <c r="AN232" s="76"/>
      <c r="AO232" s="76"/>
      <c r="AP232" s="76"/>
      <c r="AQ232" s="76"/>
      <c r="AS232" s="2600"/>
      <c r="AT232" s="2242"/>
      <c r="AU232" s="2242"/>
      <c r="AV232" s="2242"/>
      <c r="AW232" s="2242"/>
      <c r="AX232" s="730"/>
      <c r="AY232" s="2601"/>
      <c r="BF232"/>
      <c r="BG232"/>
      <c r="BH232"/>
      <c r="BI232"/>
      <c r="BJ232"/>
      <c r="BK232"/>
      <c r="BL232"/>
      <c r="BN232" s="4">
        <v>1</v>
      </c>
      <c r="BO232" s="48"/>
      <c r="BP232" s="48"/>
    </row>
    <row r="233" spans="1:68" s="49" customFormat="1" ht="21" customHeight="1" x14ac:dyDescent="0.25">
      <c r="A233" s="1401" t="str">
        <f t="shared" si="72"/>
        <v>►</v>
      </c>
      <c r="B233" s="1402" t="str">
        <f t="shared" si="73"/>
        <v>►</v>
      </c>
      <c r="C233" s="1403" t="str">
        <f t="shared" si="78"/>
        <v>►</v>
      </c>
      <c r="D233" s="2475" t="str">
        <f t="shared" si="74"/>
        <v>►</v>
      </c>
      <c r="E233" s="1402" t="str">
        <f t="shared" si="79"/>
        <v>►</v>
      </c>
      <c r="F233" s="1402" t="str">
        <f t="shared" si="80"/>
        <v>►</v>
      </c>
      <c r="G233" s="1402" t="str">
        <f t="shared" si="81"/>
        <v>►</v>
      </c>
      <c r="H233" s="2606"/>
      <c r="I233" s="48"/>
      <c r="J233" s="48"/>
      <c r="K233" s="48"/>
      <c r="L233" s="48"/>
      <c r="M233" s="48"/>
      <c r="N233" s="48"/>
      <c r="O233" s="48"/>
      <c r="P233" s="48"/>
      <c r="Q233" s="48"/>
      <c r="R233" s="2607"/>
      <c r="S233" s="2441"/>
      <c r="T233" s="2443"/>
      <c r="U233" s="2442"/>
      <c r="V233" s="2589">
        <f t="shared" si="82"/>
        <v>0</v>
      </c>
      <c r="W233" s="2590" t="str">
        <f>IF(OR(V233=0, ISBLANK(P233)), "", TEXT(ROUND(V233/INDEX(AI21:AI83, MATCH(P233, AH21:AH83, 0)), 0),"# ##0") &amp; " " &amp; P233)</f>
        <v/>
      </c>
      <c r="X233" s="2591">
        <f t="shared" si="83"/>
        <v>0</v>
      </c>
      <c r="Y233" s="2592">
        <f t="shared" si="84"/>
        <v>0</v>
      </c>
      <c r="Z233" s="2592" t="str">
        <f t="shared" si="85"/>
        <v/>
      </c>
      <c r="AA233" s="2581"/>
      <c r="AB233" s="2593">
        <f t="shared" si="76"/>
        <v>0</v>
      </c>
      <c r="AC233" s="2583">
        <v>1</v>
      </c>
      <c r="AD233" s="2594">
        <f t="shared" si="86"/>
        <v>0</v>
      </c>
      <c r="AE233" s="2564"/>
      <c r="AF233" s="2573">
        <f t="shared" si="77"/>
        <v>0</v>
      </c>
      <c r="AG233" s="2574">
        <f>IF(AND(U233&lt;&gt;"", ISNUMBER(S233)), IFERROR(INDEX(AI21:AI91, MATCH(P233, AH21:AH91, 0)) * O233 * IF(ISBLANK(L233), 1, L233), 0), 0)</f>
        <v>0</v>
      </c>
      <c r="AL233" s="66">
        <f t="shared" si="75"/>
        <v>0</v>
      </c>
      <c r="AN233" s="76"/>
      <c r="AO233" s="76"/>
      <c r="AP233" s="76"/>
      <c r="AQ233" s="76"/>
      <c r="AS233" s="2600"/>
      <c r="AT233" s="2242"/>
      <c r="AU233" s="2242"/>
      <c r="AV233" s="2242"/>
      <c r="AW233" s="2242"/>
      <c r="AX233" s="730"/>
      <c r="AY233" s="2601"/>
      <c r="BF233"/>
      <c r="BG233"/>
      <c r="BH233"/>
      <c r="BI233"/>
      <c r="BJ233"/>
      <c r="BK233"/>
      <c r="BL233"/>
      <c r="BN233" s="4">
        <v>1</v>
      </c>
      <c r="BO233" s="48"/>
      <c r="BP233" s="48"/>
    </row>
    <row r="234" spans="1:68" s="49" customFormat="1" ht="21" customHeight="1" x14ac:dyDescent="0.25">
      <c r="A234" s="1401" t="str">
        <f t="shared" si="72"/>
        <v>►</v>
      </c>
      <c r="B234" s="1402" t="str">
        <f t="shared" si="73"/>
        <v>►</v>
      </c>
      <c r="C234" s="1403" t="str">
        <f t="shared" si="78"/>
        <v>►</v>
      </c>
      <c r="D234" s="2475" t="str">
        <f t="shared" si="74"/>
        <v>►</v>
      </c>
      <c r="E234" s="1402" t="str">
        <f t="shared" si="79"/>
        <v>►</v>
      </c>
      <c r="F234" s="1402" t="str">
        <f t="shared" si="80"/>
        <v>►</v>
      </c>
      <c r="G234" s="1402" t="str">
        <f t="shared" si="81"/>
        <v>►</v>
      </c>
      <c r="H234" s="2606"/>
      <c r="I234" s="48"/>
      <c r="J234" s="48"/>
      <c r="K234" s="48"/>
      <c r="L234" s="48"/>
      <c r="M234" s="48"/>
      <c r="N234" s="48"/>
      <c r="O234" s="48"/>
      <c r="P234" s="48"/>
      <c r="Q234" s="48"/>
      <c r="R234" s="2607"/>
      <c r="S234" s="2441"/>
      <c r="T234" s="2443"/>
      <c r="U234" s="2442"/>
      <c r="V234" s="2577">
        <f t="shared" si="82"/>
        <v>0</v>
      </c>
      <c r="W234" s="2578" t="str">
        <f>IF(OR(V234=0, ISBLANK(P234)), "", TEXT(ROUND(V234/INDEX(AI21:AI83, MATCH(P234, AH21:AH83, 0)), 0),"# ##0") &amp; " " &amp; P234)</f>
        <v/>
      </c>
      <c r="X234" s="2579">
        <f t="shared" si="83"/>
        <v>0</v>
      </c>
      <c r="Y234" s="2580">
        <f t="shared" si="84"/>
        <v>0</v>
      </c>
      <c r="Z234" s="2580" t="str">
        <f t="shared" si="85"/>
        <v/>
      </c>
      <c r="AA234" s="2581"/>
      <c r="AB234" s="2582">
        <f t="shared" si="76"/>
        <v>0</v>
      </c>
      <c r="AC234" s="2583">
        <v>1</v>
      </c>
      <c r="AD234" s="2584">
        <f t="shared" si="86"/>
        <v>0</v>
      </c>
      <c r="AE234" s="2564"/>
      <c r="AF234" s="2573">
        <f t="shared" si="77"/>
        <v>0</v>
      </c>
      <c r="AG234" s="2574">
        <f>IF(AND(U234&lt;&gt;"", ISNUMBER(S234)), IFERROR(INDEX(AI21:AI91, MATCH(P234, AH21:AH91, 0)) * O234 * IF(ISBLANK(L234), 1, L234), 0), 0)</f>
        <v>0</v>
      </c>
      <c r="AL234" s="66">
        <f t="shared" si="75"/>
        <v>0</v>
      </c>
      <c r="AN234" s="76"/>
      <c r="AO234" s="76"/>
      <c r="AP234" s="76"/>
      <c r="AQ234" s="76"/>
      <c r="AS234" s="2600"/>
      <c r="AT234" s="2242"/>
      <c r="AU234" s="2242"/>
      <c r="AV234" s="2242"/>
      <c r="AW234" s="2242"/>
      <c r="AX234" s="730"/>
      <c r="AY234" s="2601"/>
      <c r="BF234"/>
      <c r="BG234"/>
      <c r="BH234"/>
      <c r="BI234"/>
      <c r="BJ234"/>
      <c r="BK234"/>
      <c r="BL234"/>
      <c r="BN234" s="4">
        <v>1</v>
      </c>
      <c r="BO234" s="48"/>
      <c r="BP234" s="48"/>
    </row>
    <row r="235" spans="1:68" s="49" customFormat="1" ht="21" customHeight="1" x14ac:dyDescent="0.25">
      <c r="A235" s="1401" t="str">
        <f t="shared" si="72"/>
        <v>►</v>
      </c>
      <c r="B235" s="1402" t="str">
        <f t="shared" si="73"/>
        <v>►</v>
      </c>
      <c r="C235" s="1403" t="str">
        <f t="shared" si="78"/>
        <v>►</v>
      </c>
      <c r="D235" s="2475" t="str">
        <f t="shared" si="74"/>
        <v>►</v>
      </c>
      <c r="E235" s="1402" t="str">
        <f t="shared" si="79"/>
        <v>►</v>
      </c>
      <c r="F235" s="1402" t="str">
        <f t="shared" si="80"/>
        <v>►</v>
      </c>
      <c r="G235" s="1402" t="str">
        <f t="shared" si="81"/>
        <v>►</v>
      </c>
      <c r="H235" s="2606"/>
      <c r="I235" s="48"/>
      <c r="J235" s="48"/>
      <c r="K235" s="48"/>
      <c r="L235" s="48"/>
      <c r="M235" s="48"/>
      <c r="N235" s="48"/>
      <c r="O235" s="48"/>
      <c r="P235" s="48"/>
      <c r="Q235" s="48"/>
      <c r="R235" s="2607"/>
      <c r="S235" s="2441"/>
      <c r="T235" s="2443"/>
      <c r="U235" s="2442"/>
      <c r="V235" s="2589">
        <f t="shared" si="82"/>
        <v>0</v>
      </c>
      <c r="W235" s="2590" t="str">
        <f>IF(OR(V235=0, ISBLANK(P235)), "", TEXT(ROUND(V235/INDEX(AI21:AI83, MATCH(P235, AH21:AH83, 0)), 0),"# ##0") &amp; " " &amp; P235)</f>
        <v/>
      </c>
      <c r="X235" s="2591">
        <f t="shared" si="83"/>
        <v>0</v>
      </c>
      <c r="Y235" s="2592">
        <f t="shared" si="84"/>
        <v>0</v>
      </c>
      <c r="Z235" s="2592" t="str">
        <f t="shared" si="85"/>
        <v/>
      </c>
      <c r="AA235" s="2581"/>
      <c r="AB235" s="2593">
        <f t="shared" si="76"/>
        <v>0</v>
      </c>
      <c r="AC235" s="2583">
        <v>1</v>
      </c>
      <c r="AD235" s="2594">
        <f t="shared" si="86"/>
        <v>0</v>
      </c>
      <c r="AE235" s="2564"/>
      <c r="AF235" s="2573">
        <f t="shared" si="77"/>
        <v>0</v>
      </c>
      <c r="AG235" s="2574">
        <f>IF(AND(U235&lt;&gt;"", ISNUMBER(S235)), IFERROR(INDEX(AI21:AI91, MATCH(P235, AH21:AH91, 0)) * O235 * IF(ISBLANK(L235), 1, L235), 0), 0)</f>
        <v>0</v>
      </c>
      <c r="AL235" s="66">
        <f t="shared" si="75"/>
        <v>0</v>
      </c>
      <c r="AN235" s="76"/>
      <c r="AO235" s="76"/>
      <c r="AP235" s="76"/>
      <c r="AQ235" s="76"/>
      <c r="AS235" s="2613"/>
      <c r="AT235" s="2614" t="s">
        <v>2255</v>
      </c>
      <c r="AU235" s="2242"/>
      <c r="AV235" s="2250"/>
      <c r="AW235" s="2250"/>
      <c r="AX235" s="2251"/>
      <c r="AY235" s="2615"/>
      <c r="BF235"/>
      <c r="BG235"/>
      <c r="BH235"/>
      <c r="BI235"/>
      <c r="BJ235"/>
      <c r="BK235"/>
      <c r="BL235"/>
      <c r="BN235" s="4">
        <v>1</v>
      </c>
      <c r="BO235" s="48"/>
      <c r="BP235" s="48"/>
    </row>
    <row r="236" spans="1:68" s="49" customFormat="1" ht="21" customHeight="1" thickBot="1" x14ac:dyDescent="0.3">
      <c r="A236" s="1401" t="str">
        <f t="shared" si="72"/>
        <v>►</v>
      </c>
      <c r="B236" s="1402" t="str">
        <f t="shared" si="73"/>
        <v>►</v>
      </c>
      <c r="C236" s="1403" t="str">
        <f t="shared" si="78"/>
        <v>►</v>
      </c>
      <c r="D236" s="2475" t="str">
        <f t="shared" si="74"/>
        <v>►</v>
      </c>
      <c r="E236" s="1402" t="str">
        <f t="shared" si="79"/>
        <v>►</v>
      </c>
      <c r="F236" s="1402" t="str">
        <f t="shared" si="80"/>
        <v>►</v>
      </c>
      <c r="G236" s="1402" t="str">
        <f t="shared" si="81"/>
        <v>►</v>
      </c>
      <c r="H236" s="2606"/>
      <c r="I236" s="48"/>
      <c r="J236" s="48"/>
      <c r="K236" s="48"/>
      <c r="L236" s="48"/>
      <c r="M236" s="48"/>
      <c r="N236" s="48"/>
      <c r="O236" s="48"/>
      <c r="P236" s="48"/>
      <c r="Q236" s="48"/>
      <c r="R236" s="2607"/>
      <c r="S236" s="2441"/>
      <c r="T236" s="2443"/>
      <c r="U236" s="2442"/>
      <c r="V236" s="2577">
        <f t="shared" si="82"/>
        <v>0</v>
      </c>
      <c r="W236" s="2578" t="str">
        <f>IF(OR(V236=0, ISBLANK(P236)), "", TEXT(ROUND(V236/INDEX(AI21:AI83, MATCH(P236, AH21:AH83, 0)), 0),"# ##0") &amp; " " &amp; P236)</f>
        <v/>
      </c>
      <c r="X236" s="2579">
        <f t="shared" si="83"/>
        <v>0</v>
      </c>
      <c r="Y236" s="2580">
        <f t="shared" si="84"/>
        <v>0</v>
      </c>
      <c r="Z236" s="2580" t="str">
        <f t="shared" si="85"/>
        <v/>
      </c>
      <c r="AA236" s="2581"/>
      <c r="AB236" s="2582">
        <f t="shared" si="76"/>
        <v>0</v>
      </c>
      <c r="AC236" s="2583">
        <v>1</v>
      </c>
      <c r="AD236" s="2584">
        <f t="shared" si="86"/>
        <v>0</v>
      </c>
      <c r="AE236" s="2564"/>
      <c r="AF236" s="2573">
        <f t="shared" si="77"/>
        <v>0</v>
      </c>
      <c r="AG236" s="2574">
        <f>IF(AND(U236&lt;&gt;"", ISNUMBER(S236)), IFERROR(INDEX(AI21:AI91, MATCH(P236, AH21:AH91, 0)) * O236 * IF(ISBLANK(L236), 1, L236), 0), 0)</f>
        <v>0</v>
      </c>
      <c r="AL236" s="66">
        <f t="shared" si="75"/>
        <v>0</v>
      </c>
      <c r="AN236" s="76"/>
      <c r="AO236" s="76"/>
      <c r="AP236" s="76"/>
      <c r="AQ236" s="76"/>
      <c r="AS236" s="2616"/>
      <c r="AT236" s="2263"/>
      <c r="AU236" s="2263"/>
      <c r="AV236" s="2263"/>
      <c r="AW236" s="2263"/>
      <c r="AX236" s="2264"/>
      <c r="AY236" s="2617"/>
      <c r="BF236"/>
      <c r="BG236"/>
      <c r="BH236"/>
      <c r="BI236"/>
      <c r="BJ236"/>
      <c r="BK236"/>
      <c r="BL236"/>
      <c r="BN236" s="4">
        <v>1</v>
      </c>
      <c r="BO236" s="48"/>
      <c r="BP236" s="48"/>
    </row>
    <row r="237" spans="1:68" s="49" customFormat="1" ht="21" customHeight="1" thickTop="1" x14ac:dyDescent="0.25">
      <c r="A237" s="1401" t="str">
        <f t="shared" si="72"/>
        <v>►</v>
      </c>
      <c r="B237" s="1402" t="str">
        <f t="shared" si="73"/>
        <v>►</v>
      </c>
      <c r="C237" s="1403" t="str">
        <f t="shared" si="78"/>
        <v>►</v>
      </c>
      <c r="D237" s="2475" t="str">
        <f t="shared" si="74"/>
        <v>►</v>
      </c>
      <c r="E237" s="1402" t="str">
        <f t="shared" si="79"/>
        <v>►</v>
      </c>
      <c r="F237" s="1402" t="str">
        <f t="shared" si="80"/>
        <v>►</v>
      </c>
      <c r="G237" s="1402" t="str">
        <f t="shared" si="81"/>
        <v>►</v>
      </c>
      <c r="H237" s="2606"/>
      <c r="I237" s="48"/>
      <c r="J237" s="48"/>
      <c r="K237" s="48"/>
      <c r="L237" s="48"/>
      <c r="M237" s="48"/>
      <c r="N237" s="48"/>
      <c r="O237" s="48"/>
      <c r="P237" s="48"/>
      <c r="Q237" s="48"/>
      <c r="R237" s="2607"/>
      <c r="S237" s="2441"/>
      <c r="T237" s="2443"/>
      <c r="U237" s="2442"/>
      <c r="V237" s="2589">
        <f t="shared" si="82"/>
        <v>0</v>
      </c>
      <c r="W237" s="2590" t="str">
        <f>IF(OR(V237=0, ISBLANK(P237)), "", TEXT(ROUND(V237/INDEX(AI21:AI83, MATCH(P237, AH21:AH83, 0)), 0),"# ##0") &amp; " " &amp; P237)</f>
        <v/>
      </c>
      <c r="X237" s="2591">
        <f t="shared" si="83"/>
        <v>0</v>
      </c>
      <c r="Y237" s="2592">
        <f t="shared" si="84"/>
        <v>0</v>
      </c>
      <c r="Z237" s="2592" t="str">
        <f t="shared" si="85"/>
        <v/>
      </c>
      <c r="AA237" s="2581"/>
      <c r="AB237" s="2593">
        <f t="shared" si="76"/>
        <v>0</v>
      </c>
      <c r="AC237" s="2583">
        <v>1</v>
      </c>
      <c r="AD237" s="2594">
        <f t="shared" si="86"/>
        <v>0</v>
      </c>
      <c r="AE237" s="2564"/>
      <c r="AF237" s="2573">
        <f t="shared" si="77"/>
        <v>0</v>
      </c>
      <c r="AG237" s="2574">
        <f>IF(AND(U237&lt;&gt;"", ISNUMBER(S237)), IFERROR(INDEX(AI21:AI91, MATCH(P237, AH21:AH91, 0)) * O237 * IF(ISBLANK(L237), 1, L237), 0), 0)</f>
        <v>0</v>
      </c>
      <c r="AL237" s="66">
        <f t="shared" si="75"/>
        <v>0</v>
      </c>
      <c r="AN237" s="76"/>
      <c r="AO237" s="76"/>
      <c r="AP237" s="76"/>
      <c r="AQ237" s="76"/>
      <c r="AS237" s="3573" t="s">
        <v>2256</v>
      </c>
      <c r="AT237" s="3574"/>
      <c r="AU237" s="3574"/>
      <c r="AV237" s="3574"/>
      <c r="AW237" s="3574"/>
      <c r="AX237" s="3574"/>
      <c r="AY237" s="3575"/>
      <c r="BF237"/>
      <c r="BG237"/>
      <c r="BH237"/>
      <c r="BI237"/>
      <c r="BJ237"/>
      <c r="BK237"/>
      <c r="BL237"/>
      <c r="BN237" s="4">
        <v>1</v>
      </c>
      <c r="BO237" s="48"/>
      <c r="BP237" s="48"/>
    </row>
    <row r="238" spans="1:68" s="49" customFormat="1" ht="21" customHeight="1" x14ac:dyDescent="0.25">
      <c r="A238" s="1401" t="str">
        <f t="shared" si="72"/>
        <v>►</v>
      </c>
      <c r="B238" s="1402" t="str">
        <f t="shared" si="73"/>
        <v>►</v>
      </c>
      <c r="C238" s="1403" t="str">
        <f t="shared" si="78"/>
        <v>►</v>
      </c>
      <c r="D238" s="2475" t="str">
        <f t="shared" si="74"/>
        <v>►</v>
      </c>
      <c r="E238" s="1402" t="str">
        <f t="shared" si="79"/>
        <v>►</v>
      </c>
      <c r="F238" s="1402" t="str">
        <f t="shared" si="80"/>
        <v>►</v>
      </c>
      <c r="G238" s="1402" t="str">
        <f t="shared" si="81"/>
        <v>►</v>
      </c>
      <c r="H238" s="2606"/>
      <c r="I238" s="48"/>
      <c r="J238" s="48"/>
      <c r="K238" s="48"/>
      <c r="L238" s="48"/>
      <c r="M238" s="48"/>
      <c r="N238" s="48"/>
      <c r="O238" s="48"/>
      <c r="P238" s="48"/>
      <c r="Q238" s="48"/>
      <c r="R238" s="2607"/>
      <c r="S238" s="2441"/>
      <c r="T238" s="2443"/>
      <c r="U238" s="2442"/>
      <c r="V238" s="2577">
        <f t="shared" si="82"/>
        <v>0</v>
      </c>
      <c r="W238" s="2578" t="str">
        <f>IF(OR(V238=0, ISBLANK(P238)), "", TEXT(ROUND(V238/INDEX(AI21:AI83, MATCH(P238, AH21:AH83, 0)), 0),"# ##0") &amp; " " &amp; P238)</f>
        <v/>
      </c>
      <c r="X238" s="2579">
        <f t="shared" si="83"/>
        <v>0</v>
      </c>
      <c r="Y238" s="2580">
        <f t="shared" si="84"/>
        <v>0</v>
      </c>
      <c r="Z238" s="2580" t="str">
        <f t="shared" si="85"/>
        <v/>
      </c>
      <c r="AA238" s="2581"/>
      <c r="AB238" s="2582">
        <f t="shared" si="76"/>
        <v>0</v>
      </c>
      <c r="AC238" s="2583">
        <v>1</v>
      </c>
      <c r="AD238" s="2584">
        <f t="shared" si="86"/>
        <v>0</v>
      </c>
      <c r="AE238" s="2564"/>
      <c r="AF238" s="2573">
        <f t="shared" si="77"/>
        <v>0</v>
      </c>
      <c r="AG238" s="2574">
        <f>IF(AND(U238&lt;&gt;"", ISNUMBER(S238)), IFERROR(INDEX(AI21:AI91, MATCH(P238, AH21:AH91, 0)) * O238 * IF(ISBLANK(L238), 1, L238), 0), 0)</f>
        <v>0</v>
      </c>
      <c r="AL238" s="66">
        <f t="shared" si="75"/>
        <v>0</v>
      </c>
      <c r="AN238" s="76"/>
      <c r="AO238" s="76"/>
      <c r="AP238" s="76"/>
      <c r="AQ238" s="76"/>
      <c r="AS238" s="3252"/>
      <c r="AT238" s="3248"/>
      <c r="AU238" s="3248"/>
      <c r="AV238" s="3248"/>
      <c r="AW238" s="3248"/>
      <c r="AX238" s="3248"/>
      <c r="AY238" s="3253"/>
      <c r="BF238"/>
      <c r="BG238"/>
      <c r="BH238"/>
      <c r="BI238"/>
      <c r="BJ238"/>
      <c r="BK238"/>
      <c r="BL238"/>
      <c r="BN238" s="4">
        <v>1</v>
      </c>
      <c r="BO238" s="48"/>
      <c r="BP238" s="48"/>
    </row>
    <row r="239" spans="1:68" s="49" customFormat="1" ht="21" customHeight="1" x14ac:dyDescent="0.25">
      <c r="A239" s="1401" t="str">
        <f t="shared" si="72"/>
        <v>►</v>
      </c>
      <c r="B239" s="1402" t="str">
        <f t="shared" si="73"/>
        <v>►</v>
      </c>
      <c r="C239" s="1403" t="str">
        <f t="shared" si="78"/>
        <v>►</v>
      </c>
      <c r="D239" s="2475" t="str">
        <f t="shared" si="74"/>
        <v>►</v>
      </c>
      <c r="E239" s="1402" t="str">
        <f t="shared" si="79"/>
        <v>►</v>
      </c>
      <c r="F239" s="1402" t="str">
        <f t="shared" si="80"/>
        <v>►</v>
      </c>
      <c r="G239" s="1402" t="str">
        <f t="shared" si="81"/>
        <v>►</v>
      </c>
      <c r="H239" s="2606"/>
      <c r="I239" s="48"/>
      <c r="J239" s="48"/>
      <c r="K239" s="48"/>
      <c r="L239" s="48"/>
      <c r="M239" s="48"/>
      <c r="N239" s="48"/>
      <c r="O239" s="48"/>
      <c r="P239" s="48"/>
      <c r="Q239" s="48"/>
      <c r="R239" s="2607"/>
      <c r="S239" s="2441"/>
      <c r="T239" s="2443"/>
      <c r="U239" s="2442"/>
      <c r="V239" s="2589">
        <f t="shared" si="82"/>
        <v>0</v>
      </c>
      <c r="W239" s="2590" t="str">
        <f>IF(OR(V239=0, ISBLANK(P239)), "", TEXT(ROUND(V239/INDEX(AI21:AI83, MATCH(P239, AH21:AH83, 0)), 0),"# ##0") &amp; " " &amp; P239)</f>
        <v/>
      </c>
      <c r="X239" s="2591">
        <f t="shared" si="83"/>
        <v>0</v>
      </c>
      <c r="Y239" s="2592">
        <f t="shared" si="84"/>
        <v>0</v>
      </c>
      <c r="Z239" s="2592" t="str">
        <f t="shared" si="85"/>
        <v/>
      </c>
      <c r="AA239" s="2581"/>
      <c r="AB239" s="2593">
        <f t="shared" si="76"/>
        <v>0</v>
      </c>
      <c r="AC239" s="2583">
        <v>1</v>
      </c>
      <c r="AD239" s="2594">
        <f t="shared" si="86"/>
        <v>0</v>
      </c>
      <c r="AE239" s="2564"/>
      <c r="AF239" s="2573">
        <f t="shared" si="77"/>
        <v>0</v>
      </c>
      <c r="AG239" s="2574">
        <f>IF(AND(U239&lt;&gt;"", ISNUMBER(S239)), IFERROR(INDEX(AI21:AI91, MATCH(P239, AH21:AH91, 0)) * O239 * IF(ISBLANK(L239), 1, L239), 0), 0)</f>
        <v>0</v>
      </c>
      <c r="AL239" s="66">
        <f t="shared" si="75"/>
        <v>0</v>
      </c>
      <c r="AN239" s="76"/>
      <c r="AO239" s="76"/>
      <c r="AP239" s="76"/>
      <c r="AQ239" s="76"/>
      <c r="AS239" s="3398" t="s">
        <v>2257</v>
      </c>
      <c r="AT239" s="3399"/>
      <c r="AU239" s="3399"/>
      <c r="AV239" s="3399"/>
      <c r="AW239" s="3399"/>
      <c r="AX239" s="3399"/>
      <c r="AY239" s="3400"/>
      <c r="BF239"/>
      <c r="BG239"/>
      <c r="BH239"/>
      <c r="BI239"/>
      <c r="BJ239"/>
      <c r="BK239"/>
      <c r="BL239"/>
      <c r="BN239" s="4">
        <v>1</v>
      </c>
      <c r="BO239" s="48"/>
      <c r="BP239" s="48"/>
    </row>
    <row r="240" spans="1:68" s="49" customFormat="1" ht="21" customHeight="1" x14ac:dyDescent="0.25">
      <c r="A240" s="1401" t="str">
        <f t="shared" si="72"/>
        <v>►</v>
      </c>
      <c r="B240" s="1402" t="str">
        <f t="shared" si="73"/>
        <v>►</v>
      </c>
      <c r="C240" s="1403" t="str">
        <f t="shared" si="78"/>
        <v>►</v>
      </c>
      <c r="D240" s="2475" t="str">
        <f t="shared" si="74"/>
        <v>►</v>
      </c>
      <c r="E240" s="1402" t="str">
        <f t="shared" si="79"/>
        <v>►</v>
      </c>
      <c r="F240" s="1402" t="str">
        <f t="shared" si="80"/>
        <v>►</v>
      </c>
      <c r="G240" s="1402" t="str">
        <f t="shared" si="81"/>
        <v>►</v>
      </c>
      <c r="H240" s="2606"/>
      <c r="I240" s="48"/>
      <c r="J240" s="48"/>
      <c r="K240" s="48"/>
      <c r="L240" s="48"/>
      <c r="M240" s="48"/>
      <c r="N240" s="48"/>
      <c r="O240" s="48"/>
      <c r="P240" s="48"/>
      <c r="Q240" s="48"/>
      <c r="R240" s="2607"/>
      <c r="S240" s="2441"/>
      <c r="T240" s="2443"/>
      <c r="U240" s="2442"/>
      <c r="V240" s="2577">
        <f t="shared" si="82"/>
        <v>0</v>
      </c>
      <c r="W240" s="2578" t="str">
        <f>IF(OR(V240=0, ISBLANK(P240)), "", TEXT(ROUND(V240/INDEX(AI21:AI83, MATCH(P240, AH21:AH83, 0)), 0),"# ##0") &amp; " " &amp; P240)</f>
        <v/>
      </c>
      <c r="X240" s="2579">
        <f t="shared" si="83"/>
        <v>0</v>
      </c>
      <c r="Y240" s="2580">
        <f t="shared" si="84"/>
        <v>0</v>
      </c>
      <c r="Z240" s="2580" t="str">
        <f t="shared" si="85"/>
        <v/>
      </c>
      <c r="AA240" s="2581"/>
      <c r="AB240" s="2582">
        <f t="shared" si="76"/>
        <v>0</v>
      </c>
      <c r="AC240" s="2583">
        <v>1</v>
      </c>
      <c r="AD240" s="2584">
        <f t="shared" si="86"/>
        <v>0</v>
      </c>
      <c r="AE240" s="2564"/>
      <c r="AF240" s="2573">
        <f t="shared" si="77"/>
        <v>0</v>
      </c>
      <c r="AG240" s="2574">
        <f>IF(AND(U240&lt;&gt;"", ISNUMBER(S240)), IFERROR(INDEX(AI21:AI91, MATCH(P240, AH21:AH91, 0)) * O240 * IF(ISBLANK(L240), 1, L240), 0), 0)</f>
        <v>0</v>
      </c>
      <c r="AL240" s="66">
        <f t="shared" si="75"/>
        <v>0</v>
      </c>
      <c r="AN240" s="76"/>
      <c r="AO240" s="76"/>
      <c r="AP240" s="76"/>
      <c r="AQ240" s="76"/>
      <c r="AS240" s="3268" t="s">
        <v>2258</v>
      </c>
      <c r="AT240" s="3576"/>
      <c r="AU240" s="3576"/>
      <c r="AV240" s="3576"/>
      <c r="AW240" s="3576"/>
      <c r="AX240" s="3576"/>
      <c r="AY240" s="3269"/>
      <c r="BF240"/>
      <c r="BG240"/>
      <c r="BH240"/>
      <c r="BI240"/>
      <c r="BJ240"/>
      <c r="BK240"/>
      <c r="BL240"/>
      <c r="BN240" s="4">
        <v>1</v>
      </c>
      <c r="BO240" s="48"/>
      <c r="BP240" s="48"/>
    </row>
    <row r="241" spans="1:68" s="49" customFormat="1" ht="21" customHeight="1" x14ac:dyDescent="0.25">
      <c r="A241" s="1401" t="str">
        <f t="shared" si="72"/>
        <v>►</v>
      </c>
      <c r="B241" s="1402" t="str">
        <f t="shared" si="73"/>
        <v>►</v>
      </c>
      <c r="C241" s="1403" t="str">
        <f t="shared" si="78"/>
        <v>►</v>
      </c>
      <c r="D241" s="2475" t="str">
        <f t="shared" si="74"/>
        <v>►</v>
      </c>
      <c r="E241" s="1402" t="str">
        <f t="shared" si="79"/>
        <v>►</v>
      </c>
      <c r="F241" s="1402" t="str">
        <f t="shared" si="80"/>
        <v>►</v>
      </c>
      <c r="G241" s="1402" t="str">
        <f t="shared" si="81"/>
        <v>►</v>
      </c>
      <c r="H241" s="2606"/>
      <c r="I241" s="48"/>
      <c r="J241" s="48"/>
      <c r="K241" s="48"/>
      <c r="L241" s="48"/>
      <c r="M241" s="48"/>
      <c r="N241" s="48"/>
      <c r="O241" s="48"/>
      <c r="P241" s="48"/>
      <c r="Q241" s="48"/>
      <c r="R241" s="2607"/>
      <c r="S241" s="2441"/>
      <c r="T241" s="2443"/>
      <c r="U241" s="2442"/>
      <c r="V241" s="2589">
        <f t="shared" si="82"/>
        <v>0</v>
      </c>
      <c r="W241" s="2590" t="str">
        <f>IF(OR(V241=0, ISBLANK(P241)), "", TEXT(ROUND(V241/INDEX(AI21:AI83, MATCH(P241, AH21:AH83, 0)), 0),"# ##0") &amp; " " &amp; P241)</f>
        <v/>
      </c>
      <c r="X241" s="2591">
        <f t="shared" si="83"/>
        <v>0</v>
      </c>
      <c r="Y241" s="2592">
        <f t="shared" si="84"/>
        <v>0</v>
      </c>
      <c r="Z241" s="2592" t="str">
        <f t="shared" si="85"/>
        <v/>
      </c>
      <c r="AA241" s="2581"/>
      <c r="AB241" s="2593">
        <f t="shared" si="76"/>
        <v>0</v>
      </c>
      <c r="AC241" s="2583">
        <v>1</v>
      </c>
      <c r="AD241" s="2594">
        <f t="shared" si="86"/>
        <v>0</v>
      </c>
      <c r="AE241" s="2564"/>
      <c r="AF241" s="2573">
        <f t="shared" si="77"/>
        <v>0</v>
      </c>
      <c r="AG241" s="2574">
        <f>IF(AND(U241&lt;&gt;"", ISNUMBER(S241)), IFERROR(INDEX(AI21:AI91, MATCH(P241, AH21:AH91, 0)) * O241 * IF(ISBLANK(L241), 1, L241), 0), 0)</f>
        <v>0</v>
      </c>
      <c r="AL241" s="66">
        <f t="shared" si="75"/>
        <v>0</v>
      </c>
      <c r="AN241" s="76"/>
      <c r="AO241" s="76"/>
      <c r="AP241" s="76"/>
      <c r="AQ241" s="76"/>
      <c r="AS241" s="3268"/>
      <c r="AT241" s="3576"/>
      <c r="AU241" s="3576"/>
      <c r="AV241" s="3576"/>
      <c r="AW241" s="3576"/>
      <c r="AX241" s="3576"/>
      <c r="AY241" s="3269"/>
      <c r="BF241"/>
      <c r="BG241"/>
      <c r="BH241"/>
      <c r="BI241"/>
      <c r="BJ241"/>
      <c r="BK241"/>
      <c r="BL241"/>
      <c r="BN241" s="4">
        <v>1</v>
      </c>
      <c r="BO241" s="48"/>
      <c r="BP241" s="48"/>
    </row>
    <row r="242" spans="1:68" s="49" customFormat="1" ht="21" customHeight="1" x14ac:dyDescent="0.25">
      <c r="A242" s="1401" t="str">
        <f t="shared" si="72"/>
        <v>►</v>
      </c>
      <c r="B242" s="1402" t="str">
        <f t="shared" si="73"/>
        <v>►</v>
      </c>
      <c r="C242" s="1403" t="str">
        <f t="shared" si="78"/>
        <v>►</v>
      </c>
      <c r="D242" s="2475" t="str">
        <f t="shared" si="74"/>
        <v>►</v>
      </c>
      <c r="E242" s="1402" t="str">
        <f t="shared" si="79"/>
        <v>►</v>
      </c>
      <c r="F242" s="1402" t="str">
        <f t="shared" si="80"/>
        <v>►</v>
      </c>
      <c r="G242" s="1402" t="str">
        <f t="shared" si="81"/>
        <v>►</v>
      </c>
      <c r="H242" s="2606"/>
      <c r="I242" s="48"/>
      <c r="J242" s="48"/>
      <c r="K242" s="48"/>
      <c r="L242" s="48"/>
      <c r="M242" s="48"/>
      <c r="N242" s="48"/>
      <c r="O242" s="48"/>
      <c r="P242" s="48"/>
      <c r="Q242" s="48"/>
      <c r="R242" s="2607"/>
      <c r="S242" s="2441"/>
      <c r="T242" s="2443"/>
      <c r="U242" s="2442"/>
      <c r="V242" s="2577">
        <f t="shared" si="82"/>
        <v>0</v>
      </c>
      <c r="W242" s="2578" t="str">
        <f>IF(OR(V242=0, ISBLANK(P242)), "", TEXT(ROUND(V242/INDEX(AI21:AI83, MATCH(P242, AH21:AH83, 0)), 0),"# ##0") &amp; " " &amp; P242)</f>
        <v/>
      </c>
      <c r="X242" s="2579">
        <f t="shared" si="83"/>
        <v>0</v>
      </c>
      <c r="Y242" s="2580">
        <f t="shared" si="84"/>
        <v>0</v>
      </c>
      <c r="Z242" s="2580" t="str">
        <f t="shared" si="85"/>
        <v/>
      </c>
      <c r="AA242" s="2581"/>
      <c r="AB242" s="2582">
        <f t="shared" si="76"/>
        <v>0</v>
      </c>
      <c r="AC242" s="2583">
        <v>1</v>
      </c>
      <c r="AD242" s="2584">
        <f t="shared" si="86"/>
        <v>0</v>
      </c>
      <c r="AE242" s="2564"/>
      <c r="AF242" s="2573">
        <f t="shared" si="77"/>
        <v>0</v>
      </c>
      <c r="AG242" s="2574">
        <f>IF(AND(U242&lt;&gt;"", ISNUMBER(S242)), IFERROR(INDEX(AI21:AI91, MATCH(P242, AH21:AH91, 0)) * O242 * IF(ISBLANK(L242), 1, L242), 0), 0)</f>
        <v>0</v>
      </c>
      <c r="AL242" s="66">
        <f t="shared" si="75"/>
        <v>0</v>
      </c>
      <c r="AN242" s="76"/>
      <c r="AO242" s="76"/>
      <c r="AP242" s="76"/>
      <c r="AQ242" s="76"/>
      <c r="AS242" s="2257"/>
      <c r="AT242" s="2253"/>
      <c r="AU242" s="2253"/>
      <c r="AV242" s="2253"/>
      <c r="AW242" s="2253"/>
      <c r="AX242" s="2253"/>
      <c r="AY242" s="2621"/>
      <c r="BF242"/>
      <c r="BG242"/>
      <c r="BH242"/>
      <c r="BI242"/>
      <c r="BJ242"/>
      <c r="BK242"/>
      <c r="BL242"/>
      <c r="BN242" s="4">
        <v>1</v>
      </c>
      <c r="BO242" s="48"/>
      <c r="BP242" s="48"/>
    </row>
    <row r="243" spans="1:68" s="49" customFormat="1" ht="21" customHeight="1" x14ac:dyDescent="0.25">
      <c r="A243" s="1401" t="str">
        <f t="shared" si="72"/>
        <v>►</v>
      </c>
      <c r="B243" s="1402" t="str">
        <f t="shared" si="73"/>
        <v>►</v>
      </c>
      <c r="C243" s="1403" t="str">
        <f t="shared" si="78"/>
        <v>►</v>
      </c>
      <c r="D243" s="2475" t="str">
        <f t="shared" si="74"/>
        <v>►</v>
      </c>
      <c r="E243" s="1402" t="str">
        <f t="shared" si="79"/>
        <v>►</v>
      </c>
      <c r="F243" s="1402" t="str">
        <f t="shared" si="80"/>
        <v>►</v>
      </c>
      <c r="G243" s="1402" t="str">
        <f t="shared" si="81"/>
        <v>►</v>
      </c>
      <c r="H243" s="2606"/>
      <c r="I243" s="48"/>
      <c r="J243" s="48"/>
      <c r="K243" s="48"/>
      <c r="L243" s="48"/>
      <c r="M243" s="48"/>
      <c r="N243" s="48"/>
      <c r="O243" s="48"/>
      <c r="P243" s="48"/>
      <c r="Q243" s="48"/>
      <c r="R243" s="2607"/>
      <c r="S243" s="2441"/>
      <c r="T243" s="2443"/>
      <c r="U243" s="2442"/>
      <c r="V243" s="2589">
        <f t="shared" si="82"/>
        <v>0</v>
      </c>
      <c r="W243" s="2590" t="str">
        <f>IF(OR(V243=0, ISBLANK(P243)), "", TEXT(ROUND(V243/INDEX(AI21:AI83, MATCH(P243, AH21:AH83, 0)), 0),"# ##0") &amp; " " &amp; P243)</f>
        <v/>
      </c>
      <c r="X243" s="2591">
        <f t="shared" si="83"/>
        <v>0</v>
      </c>
      <c r="Y243" s="2592">
        <f t="shared" si="84"/>
        <v>0</v>
      </c>
      <c r="Z243" s="2592" t="str">
        <f t="shared" si="85"/>
        <v/>
      </c>
      <c r="AA243" s="2581"/>
      <c r="AB243" s="2593">
        <f t="shared" si="76"/>
        <v>0</v>
      </c>
      <c r="AC243" s="2583">
        <v>1</v>
      </c>
      <c r="AD243" s="2594">
        <f t="shared" si="86"/>
        <v>0</v>
      </c>
      <c r="AE243" s="2564"/>
      <c r="AF243" s="2573">
        <f t="shared" si="77"/>
        <v>0</v>
      </c>
      <c r="AG243" s="2574">
        <f>IF(AND(U243&lt;&gt;"", ISNUMBER(S243)), IFERROR(INDEX(AI21:AI91, MATCH(P243, AH21:AH91, 0)) * O243 * IF(ISBLANK(L243), 1, L243), 0), 0)</f>
        <v>0</v>
      </c>
      <c r="AL243" s="66">
        <f t="shared" si="75"/>
        <v>0</v>
      </c>
      <c r="AN243" s="76"/>
      <c r="AO243" s="76"/>
      <c r="AP243" s="76"/>
      <c r="AQ243" s="76"/>
      <c r="AS243" s="2257"/>
      <c r="AT243" s="2253"/>
      <c r="AU243" s="2253"/>
      <c r="AV243" s="2253"/>
      <c r="AW243" s="2253"/>
      <c r="AX243" s="2253"/>
      <c r="AY243" s="2621"/>
      <c r="BF243"/>
      <c r="BG243"/>
      <c r="BH243"/>
      <c r="BI243"/>
      <c r="BJ243"/>
      <c r="BK243"/>
      <c r="BL243"/>
      <c r="BN243" s="4">
        <v>1</v>
      </c>
      <c r="BO243" s="48"/>
      <c r="BP243" s="48"/>
    </row>
    <row r="244" spans="1:68" s="49" customFormat="1" ht="21" customHeight="1" x14ac:dyDescent="0.25">
      <c r="A244" s="1401" t="str">
        <f t="shared" si="72"/>
        <v>►</v>
      </c>
      <c r="B244" s="1402" t="str">
        <f t="shared" si="73"/>
        <v>►</v>
      </c>
      <c r="C244" s="1403" t="str">
        <f t="shared" si="78"/>
        <v>►</v>
      </c>
      <c r="D244" s="2475" t="str">
        <f t="shared" si="74"/>
        <v>►</v>
      </c>
      <c r="E244" s="1402" t="str">
        <f t="shared" si="79"/>
        <v>►</v>
      </c>
      <c r="F244" s="1402" t="str">
        <f t="shared" si="80"/>
        <v>►</v>
      </c>
      <c r="G244" s="1402" t="str">
        <f t="shared" si="81"/>
        <v>►</v>
      </c>
      <c r="H244" s="2606"/>
      <c r="I244" s="48"/>
      <c r="J244" s="48"/>
      <c r="K244" s="48"/>
      <c r="L244" s="48"/>
      <c r="M244" s="48"/>
      <c r="N244" s="48"/>
      <c r="O244" s="48"/>
      <c r="P244" s="48"/>
      <c r="Q244" s="48"/>
      <c r="R244" s="2607"/>
      <c r="S244" s="2441"/>
      <c r="T244" s="2443"/>
      <c r="U244" s="2442"/>
      <c r="V244" s="2577">
        <f t="shared" si="82"/>
        <v>0</v>
      </c>
      <c r="W244" s="2578" t="str">
        <f>IF(OR(V244=0, ISBLANK(P244)), "", TEXT(ROUND(V244/INDEX(AI21:AI83, MATCH(P244, AH21:AH83, 0)), 0),"# ##0") &amp; " " &amp; P244)</f>
        <v/>
      </c>
      <c r="X244" s="2579">
        <f t="shared" si="83"/>
        <v>0</v>
      </c>
      <c r="Y244" s="2580">
        <f t="shared" si="84"/>
        <v>0</v>
      </c>
      <c r="Z244" s="2580" t="str">
        <f t="shared" si="85"/>
        <v/>
      </c>
      <c r="AA244" s="2581"/>
      <c r="AB244" s="2582">
        <f t="shared" si="76"/>
        <v>0</v>
      </c>
      <c r="AC244" s="2583">
        <v>1</v>
      </c>
      <c r="AD244" s="2584">
        <f t="shared" si="86"/>
        <v>0</v>
      </c>
      <c r="AE244" s="2564"/>
      <c r="AF244" s="2573">
        <f t="shared" si="77"/>
        <v>0</v>
      </c>
      <c r="AG244" s="2574">
        <f>IF(AND(U244&lt;&gt;"", ISNUMBER(S244)), IFERROR(INDEX(AI21:AI91, MATCH(P244, AH21:AH91, 0)) * O244 * IF(ISBLANK(L244), 1, L244), 0), 0)</f>
        <v>0</v>
      </c>
      <c r="AL244" s="66">
        <f t="shared" si="75"/>
        <v>0</v>
      </c>
      <c r="AN244" s="76"/>
      <c r="AO244" s="76"/>
      <c r="AP244" s="76"/>
      <c r="AQ244" s="76"/>
      <c r="AS244" s="2257"/>
      <c r="AT244" s="2253"/>
      <c r="AU244" s="2253"/>
      <c r="AV244" s="2253"/>
      <c r="AW244" s="2253"/>
      <c r="AX244" s="2253"/>
      <c r="AY244" s="2621"/>
      <c r="BF244"/>
      <c r="BG244"/>
      <c r="BH244"/>
      <c r="BI244"/>
      <c r="BJ244"/>
      <c r="BK244"/>
      <c r="BL244"/>
      <c r="BN244" s="4">
        <v>1</v>
      </c>
      <c r="BO244" s="48"/>
      <c r="BP244" s="48"/>
    </row>
    <row r="245" spans="1:68" s="49" customFormat="1" ht="21" customHeight="1" x14ac:dyDescent="0.25">
      <c r="A245" s="1401" t="str">
        <f t="shared" si="72"/>
        <v>►</v>
      </c>
      <c r="B245" s="1402" t="str">
        <f t="shared" si="73"/>
        <v>►</v>
      </c>
      <c r="C245" s="1403" t="str">
        <f t="shared" si="78"/>
        <v>►</v>
      </c>
      <c r="D245" s="2475" t="str">
        <f t="shared" si="74"/>
        <v>►</v>
      </c>
      <c r="E245" s="1402" t="str">
        <f t="shared" si="79"/>
        <v>►</v>
      </c>
      <c r="F245" s="1402" t="str">
        <f t="shared" si="80"/>
        <v>►</v>
      </c>
      <c r="G245" s="1402" t="str">
        <f t="shared" si="81"/>
        <v>►</v>
      </c>
      <c r="H245" s="2606"/>
      <c r="I245" s="48"/>
      <c r="J245" s="48"/>
      <c r="K245" s="48"/>
      <c r="L245" s="48"/>
      <c r="M245" s="48"/>
      <c r="N245" s="48"/>
      <c r="O245" s="48"/>
      <c r="P245" s="48"/>
      <c r="Q245" s="48"/>
      <c r="R245" s="2607"/>
      <c r="S245" s="2441"/>
      <c r="T245" s="2443"/>
      <c r="U245" s="2442"/>
      <c r="V245" s="2589">
        <f t="shared" si="82"/>
        <v>0</v>
      </c>
      <c r="W245" s="2590" t="str">
        <f>IF(OR(V245=0, ISBLANK(P245)), "", TEXT(ROUND(V245/INDEX(AI21:AI83, MATCH(P245, AH21:AH83, 0)), 0),"# ##0") &amp; " " &amp; P245)</f>
        <v/>
      </c>
      <c r="X245" s="2591">
        <f t="shared" si="83"/>
        <v>0</v>
      </c>
      <c r="Y245" s="2592">
        <f t="shared" si="84"/>
        <v>0</v>
      </c>
      <c r="Z245" s="2592" t="str">
        <f t="shared" si="85"/>
        <v/>
      </c>
      <c r="AA245" s="2581"/>
      <c r="AB245" s="2593">
        <f t="shared" si="76"/>
        <v>0</v>
      </c>
      <c r="AC245" s="2583">
        <v>1</v>
      </c>
      <c r="AD245" s="2594">
        <f t="shared" si="86"/>
        <v>0</v>
      </c>
      <c r="AE245" s="2564"/>
      <c r="AF245" s="2573">
        <f t="shared" si="77"/>
        <v>0</v>
      </c>
      <c r="AG245" s="2574">
        <f>IF(AND(U245&lt;&gt;"", ISNUMBER(S245)), IFERROR(INDEX(AI21:AI91, MATCH(P245, AH21:AH91, 0)) * O245 * IF(ISBLANK(L245), 1, L245), 0), 0)</f>
        <v>0</v>
      </c>
      <c r="AL245" s="66">
        <f t="shared" si="75"/>
        <v>0</v>
      </c>
      <c r="AN245" s="76"/>
      <c r="AO245" s="76"/>
      <c r="AP245" s="76"/>
      <c r="AQ245" s="76"/>
      <c r="AS245" s="2257"/>
      <c r="AT245" s="2253"/>
      <c r="AU245" s="2253"/>
      <c r="AV245" s="2253"/>
      <c r="AW245" s="2253"/>
      <c r="AX245" s="2253"/>
      <c r="AY245" s="2621"/>
      <c r="BF245"/>
      <c r="BG245"/>
      <c r="BH245"/>
      <c r="BI245"/>
      <c r="BJ245"/>
      <c r="BK245"/>
      <c r="BL245"/>
      <c r="BN245" s="4">
        <v>1</v>
      </c>
      <c r="BO245" s="48"/>
      <c r="BP245" s="48"/>
    </row>
    <row r="246" spans="1:68" s="49" customFormat="1" ht="21" customHeight="1" x14ac:dyDescent="0.25">
      <c r="A246" s="1401" t="str">
        <f t="shared" si="72"/>
        <v>►</v>
      </c>
      <c r="B246" s="1402" t="str">
        <f t="shared" si="73"/>
        <v>►</v>
      </c>
      <c r="C246" s="1403" t="str">
        <f t="shared" si="78"/>
        <v>►</v>
      </c>
      <c r="D246" s="2475" t="str">
        <f t="shared" si="74"/>
        <v>►</v>
      </c>
      <c r="E246" s="1402" t="str">
        <f t="shared" si="79"/>
        <v>►</v>
      </c>
      <c r="F246" s="1402" t="str">
        <f t="shared" si="80"/>
        <v>►</v>
      </c>
      <c r="G246" s="1402" t="str">
        <f t="shared" si="81"/>
        <v>►</v>
      </c>
      <c r="H246" s="2606"/>
      <c r="I246" s="48"/>
      <c r="J246" s="48"/>
      <c r="K246" s="48"/>
      <c r="L246" s="48"/>
      <c r="M246" s="48"/>
      <c r="N246" s="48"/>
      <c r="O246" s="48"/>
      <c r="P246" s="48"/>
      <c r="Q246" s="48"/>
      <c r="R246" s="2607"/>
      <c r="S246" s="2441"/>
      <c r="T246" s="2443"/>
      <c r="U246" s="2442"/>
      <c r="V246" s="2577">
        <f t="shared" si="82"/>
        <v>0</v>
      </c>
      <c r="W246" s="2578" t="str">
        <f>IF(OR(V246=0, ISBLANK(P246)), "", TEXT(ROUND(V246/INDEX(AI21:AI83, MATCH(P246, AH21:AH83, 0)), 0),"# ##0") &amp; " " &amp; P246)</f>
        <v/>
      </c>
      <c r="X246" s="2579">
        <f t="shared" si="83"/>
        <v>0</v>
      </c>
      <c r="Y246" s="2580">
        <f t="shared" si="84"/>
        <v>0</v>
      </c>
      <c r="Z246" s="2580" t="str">
        <f t="shared" si="85"/>
        <v/>
      </c>
      <c r="AA246" s="2581"/>
      <c r="AB246" s="2582">
        <f t="shared" si="76"/>
        <v>0</v>
      </c>
      <c r="AC246" s="2583">
        <v>1</v>
      </c>
      <c r="AD246" s="2584">
        <f t="shared" si="86"/>
        <v>0</v>
      </c>
      <c r="AE246" s="2564"/>
      <c r="AF246" s="2573">
        <f t="shared" si="77"/>
        <v>0</v>
      </c>
      <c r="AG246" s="2574">
        <f>IF(AND(U246&lt;&gt;"", ISNUMBER(S246)), IFERROR(INDEX(AI21:AI91, MATCH(P246, AH21:AH91, 0)) * O246 * IF(ISBLANK(L246), 1, L246), 0), 0)</f>
        <v>0</v>
      </c>
      <c r="AL246" s="66">
        <f t="shared" si="75"/>
        <v>0</v>
      </c>
      <c r="AN246" s="76"/>
      <c r="AO246" s="76"/>
      <c r="AP246" s="76"/>
      <c r="AQ246" s="76"/>
      <c r="AS246" s="2257"/>
      <c r="AT246" s="2253"/>
      <c r="AU246" s="2253"/>
      <c r="AV246" s="2253"/>
      <c r="AW246" s="2253"/>
      <c r="AX246" s="2253"/>
      <c r="AY246" s="2621"/>
      <c r="BF246"/>
      <c r="BG246"/>
      <c r="BH246"/>
      <c r="BI246"/>
      <c r="BJ246"/>
      <c r="BK246"/>
      <c r="BL246"/>
      <c r="BN246" s="4">
        <v>1</v>
      </c>
      <c r="BO246" s="48"/>
      <c r="BP246" s="48"/>
    </row>
    <row r="247" spans="1:68" s="49" customFormat="1" ht="21" customHeight="1" x14ac:dyDescent="0.25">
      <c r="A247" s="1401" t="str">
        <f t="shared" si="72"/>
        <v>►</v>
      </c>
      <c r="B247" s="1402" t="str">
        <f t="shared" si="73"/>
        <v>►</v>
      </c>
      <c r="C247" s="1403" t="str">
        <f t="shared" si="78"/>
        <v>►</v>
      </c>
      <c r="D247" s="2475" t="str">
        <f t="shared" si="74"/>
        <v>►</v>
      </c>
      <c r="E247" s="1402" t="str">
        <f t="shared" si="79"/>
        <v>►</v>
      </c>
      <c r="F247" s="1402" t="str">
        <f t="shared" si="80"/>
        <v>►</v>
      </c>
      <c r="G247" s="1402" t="str">
        <f t="shared" si="81"/>
        <v>►</v>
      </c>
      <c r="H247" s="2606"/>
      <c r="I247" s="48"/>
      <c r="J247" s="48"/>
      <c r="K247" s="48"/>
      <c r="L247" s="48"/>
      <c r="M247" s="48"/>
      <c r="N247" s="48"/>
      <c r="O247" s="48"/>
      <c r="P247" s="48"/>
      <c r="Q247" s="48"/>
      <c r="R247" s="2607"/>
      <c r="S247" s="2441"/>
      <c r="T247" s="2443"/>
      <c r="U247" s="2442"/>
      <c r="V247" s="2589">
        <f t="shared" si="82"/>
        <v>0</v>
      </c>
      <c r="W247" s="2590" t="str">
        <f>IF(OR(V247=0, ISBLANK(P247)), "", TEXT(ROUND(V247/INDEX(AI21:AI83, MATCH(P247, AH21:AH83, 0)), 0),"# ##0") &amp; " " &amp; P247)</f>
        <v/>
      </c>
      <c r="X247" s="2591">
        <f t="shared" si="83"/>
        <v>0</v>
      </c>
      <c r="Y247" s="2592">
        <f t="shared" si="84"/>
        <v>0</v>
      </c>
      <c r="Z247" s="2592" t="str">
        <f t="shared" si="85"/>
        <v/>
      </c>
      <c r="AA247" s="2581"/>
      <c r="AB247" s="2593">
        <f t="shared" si="76"/>
        <v>0</v>
      </c>
      <c r="AC247" s="2583">
        <v>1</v>
      </c>
      <c r="AD247" s="2594">
        <f t="shared" si="86"/>
        <v>0</v>
      </c>
      <c r="AE247" s="2564"/>
      <c r="AF247" s="2573">
        <f t="shared" si="77"/>
        <v>0</v>
      </c>
      <c r="AG247" s="2574">
        <f>IF(AND(U247&lt;&gt;"", ISNUMBER(S247)), IFERROR(INDEX(AI21:AI91, MATCH(P247, AH21:AH91, 0)) * O247 * IF(ISBLANK(L247), 1, L247), 0), 0)</f>
        <v>0</v>
      </c>
      <c r="AL247" s="66">
        <f t="shared" si="75"/>
        <v>0</v>
      </c>
      <c r="AN247" s="76"/>
      <c r="AO247" s="76"/>
      <c r="AP247" s="76"/>
      <c r="AQ247" s="76"/>
      <c r="AS247" s="2257"/>
      <c r="AT247" s="2253"/>
      <c r="AU247" s="2253"/>
      <c r="AV247" s="2253"/>
      <c r="AW247" s="2253"/>
      <c r="AX247" s="2253"/>
      <c r="AY247" s="2621"/>
      <c r="BF247"/>
      <c r="BG247"/>
      <c r="BH247"/>
      <c r="BI247"/>
      <c r="BJ247"/>
      <c r="BK247"/>
      <c r="BL247"/>
      <c r="BN247" s="4">
        <v>1</v>
      </c>
      <c r="BO247" s="48"/>
      <c r="BP247" s="48"/>
    </row>
    <row r="248" spans="1:68" s="49" customFormat="1" ht="21" customHeight="1" x14ac:dyDescent="0.25">
      <c r="A248" s="1401" t="str">
        <f t="shared" si="72"/>
        <v>►</v>
      </c>
      <c r="B248" s="1402" t="str">
        <f t="shared" si="73"/>
        <v>►</v>
      </c>
      <c r="C248" s="1403" t="str">
        <f t="shared" si="78"/>
        <v>►</v>
      </c>
      <c r="D248" s="2475" t="str">
        <f t="shared" si="74"/>
        <v>►</v>
      </c>
      <c r="E248" s="1402" t="str">
        <f t="shared" si="79"/>
        <v>►</v>
      </c>
      <c r="F248" s="1402" t="str">
        <f t="shared" si="80"/>
        <v>►</v>
      </c>
      <c r="G248" s="1402" t="str">
        <f t="shared" si="81"/>
        <v>►</v>
      </c>
      <c r="H248" s="2606"/>
      <c r="I248" s="48"/>
      <c r="J248" s="48"/>
      <c r="K248" s="48"/>
      <c r="L248" s="48"/>
      <c r="M248" s="48"/>
      <c r="N248" s="48"/>
      <c r="O248" s="48"/>
      <c r="P248" s="48"/>
      <c r="Q248" s="48"/>
      <c r="R248" s="2607"/>
      <c r="S248" s="2441"/>
      <c r="T248" s="2443"/>
      <c r="U248" s="2442"/>
      <c r="V248" s="2577">
        <f t="shared" si="82"/>
        <v>0</v>
      </c>
      <c r="W248" s="2578" t="str">
        <f>IF(OR(V248=0, ISBLANK(P248)), "", TEXT(ROUND(V248/INDEX(AI21:AI83, MATCH(P248, AH21:AH83, 0)), 0),"# ##0") &amp; " " &amp; P248)</f>
        <v/>
      </c>
      <c r="X248" s="2579">
        <f t="shared" si="83"/>
        <v>0</v>
      </c>
      <c r="Y248" s="2580">
        <f t="shared" si="84"/>
        <v>0</v>
      </c>
      <c r="Z248" s="2580" t="str">
        <f t="shared" si="85"/>
        <v/>
      </c>
      <c r="AA248" s="2581"/>
      <c r="AB248" s="2582">
        <f t="shared" si="76"/>
        <v>0</v>
      </c>
      <c r="AC248" s="2583">
        <v>1</v>
      </c>
      <c r="AD248" s="2584">
        <f t="shared" si="86"/>
        <v>0</v>
      </c>
      <c r="AE248" s="2564"/>
      <c r="AF248" s="2573">
        <f t="shared" si="77"/>
        <v>0</v>
      </c>
      <c r="AG248" s="2574">
        <f>IF(AND(U248&lt;&gt;"", ISNUMBER(S248)), IFERROR(INDEX(AI21:AI91, MATCH(P248, AH21:AH91, 0)) * O248 * IF(ISBLANK(L248), 1, L248), 0), 0)</f>
        <v>0</v>
      </c>
      <c r="AL248" s="66">
        <f t="shared" si="75"/>
        <v>0</v>
      </c>
      <c r="AN248" s="76"/>
      <c r="AO248" s="76"/>
      <c r="AP248" s="76"/>
      <c r="AQ248" s="76"/>
      <c r="AS248" s="2257"/>
      <c r="AT248" s="2253"/>
      <c r="AU248" s="2253"/>
      <c r="AV248" s="2253"/>
      <c r="AW248" s="2253"/>
      <c r="AX248" s="2253"/>
      <c r="AY248" s="2621"/>
      <c r="BF248"/>
      <c r="BG248"/>
      <c r="BH248"/>
      <c r="BI248"/>
      <c r="BJ248"/>
      <c r="BK248"/>
      <c r="BL248"/>
      <c r="BN248" s="4">
        <v>1</v>
      </c>
      <c r="BO248" s="48"/>
      <c r="BP248" s="48"/>
    </row>
    <row r="249" spans="1:68" s="49" customFormat="1" ht="21" customHeight="1" x14ac:dyDescent="0.25">
      <c r="A249" s="1401" t="str">
        <f t="shared" si="72"/>
        <v>►</v>
      </c>
      <c r="B249" s="1402" t="str">
        <f t="shared" si="73"/>
        <v>►</v>
      </c>
      <c r="C249" s="1403" t="str">
        <f t="shared" si="78"/>
        <v>►</v>
      </c>
      <c r="D249" s="2475" t="str">
        <f t="shared" si="74"/>
        <v>►</v>
      </c>
      <c r="E249" s="1402" t="str">
        <f t="shared" si="79"/>
        <v>►</v>
      </c>
      <c r="F249" s="1402" t="str">
        <f t="shared" si="80"/>
        <v>►</v>
      </c>
      <c r="G249" s="1402" t="str">
        <f t="shared" si="81"/>
        <v>►</v>
      </c>
      <c r="H249" s="2606"/>
      <c r="I249" s="48"/>
      <c r="J249" s="48"/>
      <c r="K249" s="48"/>
      <c r="L249" s="48"/>
      <c r="M249" s="48"/>
      <c r="N249" s="48"/>
      <c r="O249" s="48"/>
      <c r="P249" s="48"/>
      <c r="Q249" s="48"/>
      <c r="R249" s="2607"/>
      <c r="S249" s="2441"/>
      <c r="T249" s="2443"/>
      <c r="U249" s="2442"/>
      <c r="V249" s="2589">
        <f t="shared" si="82"/>
        <v>0</v>
      </c>
      <c r="W249" s="2590" t="str">
        <f>IF(OR(V249=0, ISBLANK(P249)), "", TEXT(ROUND(V249/INDEX(AI21:AI83, MATCH(P249, AH21:AH83, 0)), 0),"# ##0") &amp; " " &amp; P249)</f>
        <v/>
      </c>
      <c r="X249" s="2591">
        <f t="shared" si="83"/>
        <v>0</v>
      </c>
      <c r="Y249" s="2592">
        <f t="shared" si="84"/>
        <v>0</v>
      </c>
      <c r="Z249" s="2592" t="str">
        <f t="shared" si="85"/>
        <v/>
      </c>
      <c r="AA249" s="2581"/>
      <c r="AB249" s="2593">
        <f t="shared" si="76"/>
        <v>0</v>
      </c>
      <c r="AC249" s="2583">
        <v>1</v>
      </c>
      <c r="AD249" s="2594">
        <f t="shared" si="86"/>
        <v>0</v>
      </c>
      <c r="AE249" s="2564"/>
      <c r="AF249" s="2573">
        <f t="shared" si="77"/>
        <v>0</v>
      </c>
      <c r="AG249" s="2574">
        <f>IF(AND(U249&lt;&gt;"", ISNUMBER(S249)), IFERROR(INDEX(AI21:AI91, MATCH(P249, AH21:AH91, 0)) * O249 * IF(ISBLANK(L249), 1, L249), 0), 0)</f>
        <v>0</v>
      </c>
      <c r="AL249" s="66">
        <f t="shared" si="75"/>
        <v>0</v>
      </c>
      <c r="AN249" s="76"/>
      <c r="AO249" s="76"/>
      <c r="AP249" s="76"/>
      <c r="AQ249" s="76"/>
      <c r="AS249" s="2257"/>
      <c r="AT249" s="2253"/>
      <c r="AU249" s="2253"/>
      <c r="AV249" s="2253"/>
      <c r="AW249" s="2253"/>
      <c r="AX249" s="2253"/>
      <c r="AY249" s="2621"/>
      <c r="BF249"/>
      <c r="BG249"/>
      <c r="BH249"/>
      <c r="BI249"/>
      <c r="BJ249"/>
      <c r="BK249"/>
      <c r="BL249"/>
      <c r="BN249" s="4">
        <v>1</v>
      </c>
      <c r="BO249" s="48"/>
      <c r="BP249" s="48"/>
    </row>
    <row r="250" spans="1:68" s="49" customFormat="1" ht="21" customHeight="1" x14ac:dyDescent="0.25">
      <c r="A250" s="1401" t="str">
        <f t="shared" si="72"/>
        <v>►</v>
      </c>
      <c r="B250" s="1402" t="str">
        <f t="shared" si="73"/>
        <v>►</v>
      </c>
      <c r="C250" s="1403" t="str">
        <f t="shared" si="78"/>
        <v>►</v>
      </c>
      <c r="D250" s="2475" t="str">
        <f t="shared" si="74"/>
        <v>►</v>
      </c>
      <c r="E250" s="1402" t="str">
        <f t="shared" si="79"/>
        <v>►</v>
      </c>
      <c r="F250" s="1402" t="str">
        <f t="shared" si="80"/>
        <v>►</v>
      </c>
      <c r="G250" s="1402" t="str">
        <f t="shared" si="81"/>
        <v>►</v>
      </c>
      <c r="H250" s="2606"/>
      <c r="I250" s="48"/>
      <c r="J250" s="48"/>
      <c r="K250" s="48"/>
      <c r="L250" s="48"/>
      <c r="M250" s="48"/>
      <c r="N250" s="48"/>
      <c r="O250" s="48"/>
      <c r="P250" s="48"/>
      <c r="Q250" s="48"/>
      <c r="R250" s="2607"/>
      <c r="S250" s="2441"/>
      <c r="T250" s="2443"/>
      <c r="U250" s="2442"/>
      <c r="V250" s="2577">
        <f t="shared" si="82"/>
        <v>0</v>
      </c>
      <c r="W250" s="2578" t="str">
        <f>IF(OR(V250=0, ISBLANK(P250)), "", TEXT(ROUND(V250/INDEX(AI21:AI83, MATCH(P250, AH21:AH83, 0)), 0),"# ##0") &amp; " " &amp; P250)</f>
        <v/>
      </c>
      <c r="X250" s="2579">
        <f t="shared" si="83"/>
        <v>0</v>
      </c>
      <c r="Y250" s="2580">
        <f t="shared" si="84"/>
        <v>0</v>
      </c>
      <c r="Z250" s="2580" t="str">
        <f t="shared" si="85"/>
        <v/>
      </c>
      <c r="AA250" s="2581"/>
      <c r="AB250" s="2582">
        <f t="shared" si="76"/>
        <v>0</v>
      </c>
      <c r="AC250" s="2583">
        <v>1</v>
      </c>
      <c r="AD250" s="2584">
        <f t="shared" si="86"/>
        <v>0</v>
      </c>
      <c r="AE250" s="2564"/>
      <c r="AF250" s="2573">
        <f t="shared" si="77"/>
        <v>0</v>
      </c>
      <c r="AG250" s="2574">
        <f>IF(AND(U250&lt;&gt;"", ISNUMBER(S250)), IFERROR(INDEX(AI21:AI91, MATCH(P250, AH21:AH91, 0)) * O250 * IF(ISBLANK(L250), 1, L250), 0), 0)</f>
        <v>0</v>
      </c>
      <c r="AL250" s="66">
        <f t="shared" si="75"/>
        <v>0</v>
      </c>
      <c r="AN250" s="76"/>
      <c r="AO250" s="76"/>
      <c r="AP250" s="76"/>
      <c r="AQ250" s="76"/>
      <c r="AS250" s="2257"/>
      <c r="AT250" s="2253"/>
      <c r="AU250" s="2253"/>
      <c r="AV250" s="2253"/>
      <c r="AW250" s="2253"/>
      <c r="AX250" s="2253"/>
      <c r="AY250" s="2621"/>
      <c r="BF250"/>
      <c r="BG250"/>
      <c r="BH250"/>
      <c r="BI250"/>
      <c r="BJ250"/>
      <c r="BK250"/>
      <c r="BL250"/>
      <c r="BN250" s="4">
        <v>1</v>
      </c>
      <c r="BO250" s="48"/>
      <c r="BP250" s="48"/>
    </row>
    <row r="251" spans="1:68" s="49" customFormat="1" ht="21" customHeight="1" x14ac:dyDescent="0.25">
      <c r="A251" s="1401" t="str">
        <f t="shared" si="72"/>
        <v>►</v>
      </c>
      <c r="B251" s="1402" t="str">
        <f t="shared" si="73"/>
        <v>►</v>
      </c>
      <c r="C251" s="1403" t="str">
        <f t="shared" si="78"/>
        <v>►</v>
      </c>
      <c r="D251" s="2475" t="str">
        <f t="shared" si="74"/>
        <v>►</v>
      </c>
      <c r="E251" s="1402" t="str">
        <f t="shared" si="79"/>
        <v>►</v>
      </c>
      <c r="F251" s="1402" t="str">
        <f t="shared" si="80"/>
        <v>►</v>
      </c>
      <c r="G251" s="1402" t="str">
        <f t="shared" si="81"/>
        <v>►</v>
      </c>
      <c r="H251" s="2606"/>
      <c r="I251" s="48"/>
      <c r="J251" s="48"/>
      <c r="K251" s="48"/>
      <c r="L251" s="48"/>
      <c r="M251" s="48"/>
      <c r="N251" s="48"/>
      <c r="O251" s="48"/>
      <c r="P251" s="48"/>
      <c r="Q251" s="48"/>
      <c r="R251" s="2607"/>
      <c r="S251" s="2441"/>
      <c r="T251" s="2443"/>
      <c r="U251" s="2442"/>
      <c r="V251" s="2589">
        <f t="shared" si="82"/>
        <v>0</v>
      </c>
      <c r="W251" s="2590" t="str">
        <f>IF(OR(V251=0, ISBLANK(P251)), "", TEXT(ROUND(V251/INDEX(AI21:AI83, MATCH(P251, AH21:AH83, 0)), 0),"# ##0") &amp; " " &amp; P251)</f>
        <v/>
      </c>
      <c r="X251" s="2591">
        <f t="shared" si="83"/>
        <v>0</v>
      </c>
      <c r="Y251" s="2592">
        <f t="shared" si="84"/>
        <v>0</v>
      </c>
      <c r="Z251" s="2592" t="str">
        <f t="shared" si="85"/>
        <v/>
      </c>
      <c r="AA251" s="2581"/>
      <c r="AB251" s="2593">
        <f t="shared" si="76"/>
        <v>0</v>
      </c>
      <c r="AC251" s="2583">
        <v>1</v>
      </c>
      <c r="AD251" s="2594">
        <f t="shared" si="86"/>
        <v>0</v>
      </c>
      <c r="AE251" s="2564"/>
      <c r="AF251" s="2573">
        <f t="shared" si="77"/>
        <v>0</v>
      </c>
      <c r="AG251" s="2574">
        <f>IF(AND(U251&lt;&gt;"", ISNUMBER(S251)), IFERROR(INDEX(AI21:AI91, MATCH(P251, AH21:AH91, 0)) * O251 * IF(ISBLANK(L251), 1, L251), 0), 0)</f>
        <v>0</v>
      </c>
      <c r="AL251" s="66">
        <f t="shared" si="75"/>
        <v>0</v>
      </c>
      <c r="AN251" s="76"/>
      <c r="AO251" s="76"/>
      <c r="AP251" s="76"/>
      <c r="AQ251" s="76"/>
      <c r="AS251" s="2257"/>
      <c r="AT251" s="2253"/>
      <c r="AU251" s="2253"/>
      <c r="AV251" s="2253"/>
      <c r="AW251" s="2253"/>
      <c r="AX251" s="2253"/>
      <c r="AY251" s="2621"/>
      <c r="BF251"/>
      <c r="BG251"/>
      <c r="BH251"/>
      <c r="BI251"/>
      <c r="BJ251"/>
      <c r="BK251"/>
      <c r="BL251"/>
      <c r="BN251" s="4">
        <v>1</v>
      </c>
      <c r="BO251" s="48"/>
      <c r="BP251" s="48"/>
    </row>
    <row r="252" spans="1:68" s="49" customFormat="1" ht="21" customHeight="1" x14ac:dyDescent="0.25">
      <c r="A252" s="1401" t="str">
        <f t="shared" si="72"/>
        <v>►</v>
      </c>
      <c r="B252" s="1402" t="str">
        <f t="shared" si="73"/>
        <v>►</v>
      </c>
      <c r="C252" s="1403" t="str">
        <f t="shared" si="78"/>
        <v>►</v>
      </c>
      <c r="D252" s="2475" t="str">
        <f t="shared" si="74"/>
        <v>►</v>
      </c>
      <c r="E252" s="1402" t="str">
        <f t="shared" si="79"/>
        <v>►</v>
      </c>
      <c r="F252" s="1402" t="str">
        <f t="shared" si="80"/>
        <v>►</v>
      </c>
      <c r="G252" s="1402" t="str">
        <f t="shared" si="81"/>
        <v>►</v>
      </c>
      <c r="H252" s="2606"/>
      <c r="I252" s="48"/>
      <c r="J252" s="48"/>
      <c r="K252" s="48"/>
      <c r="L252" s="48"/>
      <c r="M252" s="48"/>
      <c r="N252" s="48"/>
      <c r="O252" s="48"/>
      <c r="P252" s="48"/>
      <c r="Q252" s="48"/>
      <c r="R252" s="2607"/>
      <c r="S252" s="2441"/>
      <c r="T252" s="2443"/>
      <c r="U252" s="2442"/>
      <c r="V252" s="2577">
        <f t="shared" si="82"/>
        <v>0</v>
      </c>
      <c r="W252" s="2578" t="str">
        <f>IF(OR(V252=0, ISBLANK(P252)), "", TEXT(ROUND(V252/INDEX(AI21:AI83, MATCH(P252, AH21:AH83, 0)), 0),"# ##0") &amp; " " &amp; P252)</f>
        <v/>
      </c>
      <c r="X252" s="2579">
        <f t="shared" si="83"/>
        <v>0</v>
      </c>
      <c r="Y252" s="2580">
        <f t="shared" si="84"/>
        <v>0</v>
      </c>
      <c r="Z252" s="2580" t="str">
        <f t="shared" si="85"/>
        <v/>
      </c>
      <c r="AA252" s="2581"/>
      <c r="AB252" s="2582">
        <f t="shared" si="76"/>
        <v>0</v>
      </c>
      <c r="AC252" s="2583">
        <v>1</v>
      </c>
      <c r="AD252" s="2584">
        <f t="shared" si="86"/>
        <v>0</v>
      </c>
      <c r="AE252" s="2564"/>
      <c r="AF252" s="2573">
        <f t="shared" si="77"/>
        <v>0</v>
      </c>
      <c r="AG252" s="2574">
        <f>IF(AND(U252&lt;&gt;"", ISNUMBER(S252)), IFERROR(INDEX(AI21:AI91, MATCH(P252, AH21:AH91, 0)) * O252 * IF(ISBLANK(L252), 1, L252), 0), 0)</f>
        <v>0</v>
      </c>
      <c r="AL252" s="66">
        <f t="shared" si="75"/>
        <v>0</v>
      </c>
      <c r="AN252" s="76"/>
      <c r="AO252" s="76"/>
      <c r="AP252" s="76"/>
      <c r="AQ252" s="76"/>
      <c r="AS252" s="2257"/>
      <c r="AT252" s="2253"/>
      <c r="AU252" s="2253"/>
      <c r="AV252" s="2253"/>
      <c r="AW252" s="2253"/>
      <c r="AX252" s="2253"/>
      <c r="AY252" s="2621"/>
      <c r="BF252"/>
      <c r="BG252"/>
      <c r="BH252"/>
      <c r="BI252"/>
      <c r="BJ252"/>
      <c r="BK252"/>
      <c r="BL252"/>
      <c r="BN252" s="4">
        <v>1</v>
      </c>
      <c r="BO252" s="48"/>
      <c r="BP252" s="48"/>
    </row>
    <row r="253" spans="1:68" s="49" customFormat="1" ht="21" customHeight="1" x14ac:dyDescent="0.25">
      <c r="A253" s="1401" t="str">
        <f t="shared" si="72"/>
        <v>►</v>
      </c>
      <c r="B253" s="1402" t="str">
        <f t="shared" si="73"/>
        <v>►</v>
      </c>
      <c r="C253" s="1403" t="str">
        <f t="shared" si="78"/>
        <v>►</v>
      </c>
      <c r="D253" s="2475" t="str">
        <f t="shared" si="74"/>
        <v>►</v>
      </c>
      <c r="E253" s="1402" t="str">
        <f t="shared" si="79"/>
        <v>►</v>
      </c>
      <c r="F253" s="1402" t="str">
        <f t="shared" si="80"/>
        <v>►</v>
      </c>
      <c r="G253" s="1402" t="str">
        <f t="shared" si="81"/>
        <v>►</v>
      </c>
      <c r="H253" s="2606"/>
      <c r="I253" s="48"/>
      <c r="J253" s="48"/>
      <c r="K253" s="48"/>
      <c r="L253" s="48"/>
      <c r="M253" s="48"/>
      <c r="N253" s="48"/>
      <c r="O253" s="48"/>
      <c r="P253" s="48"/>
      <c r="Q253" s="48"/>
      <c r="R253" s="2607"/>
      <c r="S253" s="2441"/>
      <c r="T253" s="2443"/>
      <c r="U253" s="2442"/>
      <c r="V253" s="2589">
        <f t="shared" si="82"/>
        <v>0</v>
      </c>
      <c r="W253" s="2590" t="str">
        <f>IF(OR(V253=0, ISBLANK(P253)), "", TEXT(ROUND(V253/INDEX(AI21:AI83, MATCH(P253, AH21:AH83, 0)), 0),"# ##0") &amp; " " &amp; P253)</f>
        <v/>
      </c>
      <c r="X253" s="2591">
        <f t="shared" si="83"/>
        <v>0</v>
      </c>
      <c r="Y253" s="2592">
        <f t="shared" si="84"/>
        <v>0</v>
      </c>
      <c r="Z253" s="2592" t="str">
        <f t="shared" si="85"/>
        <v/>
      </c>
      <c r="AA253" s="2581"/>
      <c r="AB253" s="2593">
        <f t="shared" si="76"/>
        <v>0</v>
      </c>
      <c r="AC253" s="2583">
        <v>1</v>
      </c>
      <c r="AD253" s="2594">
        <f t="shared" si="86"/>
        <v>0</v>
      </c>
      <c r="AE253" s="2564"/>
      <c r="AF253" s="2573">
        <f t="shared" si="77"/>
        <v>0</v>
      </c>
      <c r="AG253" s="2574">
        <f>IF(AND(U253&lt;&gt;"", ISNUMBER(S253)), IFERROR(INDEX(AI21:AI91, MATCH(P253, AH21:AH91, 0)) * O253 * IF(ISBLANK(L253), 1, L253), 0), 0)</f>
        <v>0</v>
      </c>
      <c r="AL253" s="66">
        <f t="shared" si="75"/>
        <v>0</v>
      </c>
      <c r="AN253" s="76"/>
      <c r="AO253" s="76"/>
      <c r="AP253" s="76"/>
      <c r="AQ253" s="76"/>
      <c r="AS253" s="2257"/>
      <c r="AT253" s="2253"/>
      <c r="AU253" s="2253"/>
      <c r="AV253" s="2253"/>
      <c r="AW253" s="2253"/>
      <c r="AX253" s="2253"/>
      <c r="AY253" s="2621"/>
      <c r="BF253"/>
      <c r="BG253"/>
      <c r="BH253"/>
      <c r="BI253"/>
      <c r="BJ253"/>
      <c r="BK253"/>
      <c r="BL253"/>
      <c r="BN253" s="4">
        <v>1</v>
      </c>
      <c r="BO253" s="48"/>
      <c r="BP253" s="48"/>
    </row>
    <row r="254" spans="1:68" s="49" customFormat="1" ht="21" customHeight="1" x14ac:dyDescent="0.25">
      <c r="A254" s="1401" t="str">
        <f t="shared" si="72"/>
        <v>►</v>
      </c>
      <c r="B254" s="1402" t="str">
        <f t="shared" si="73"/>
        <v>►</v>
      </c>
      <c r="C254" s="1403" t="str">
        <f t="shared" si="78"/>
        <v>►</v>
      </c>
      <c r="D254" s="2475" t="str">
        <f t="shared" si="74"/>
        <v>►</v>
      </c>
      <c r="E254" s="1402" t="str">
        <f t="shared" si="79"/>
        <v>►</v>
      </c>
      <c r="F254" s="1402" t="str">
        <f t="shared" si="80"/>
        <v>►</v>
      </c>
      <c r="G254" s="1402" t="str">
        <f t="shared" si="81"/>
        <v>►</v>
      </c>
      <c r="H254" s="2606"/>
      <c r="I254" s="48"/>
      <c r="J254" s="48"/>
      <c r="K254" s="48"/>
      <c r="L254" s="48"/>
      <c r="M254" s="48"/>
      <c r="N254" s="48"/>
      <c r="O254" s="48"/>
      <c r="P254" s="48"/>
      <c r="Q254" s="48"/>
      <c r="R254" s="2607"/>
      <c r="S254" s="2441"/>
      <c r="T254" s="2443"/>
      <c r="U254" s="2442"/>
      <c r="V254" s="2577">
        <f t="shared" si="82"/>
        <v>0</v>
      </c>
      <c r="W254" s="2578" t="str">
        <f>IF(OR(V254=0, ISBLANK(P254)), "", TEXT(ROUND(V254/INDEX(AI21:AI83, MATCH(P254, AH21:AH83, 0)), 0),"# ##0") &amp; " " &amp; P254)</f>
        <v/>
      </c>
      <c r="X254" s="2579">
        <f t="shared" si="83"/>
        <v>0</v>
      </c>
      <c r="Y254" s="2580">
        <f t="shared" si="84"/>
        <v>0</v>
      </c>
      <c r="Z254" s="2580" t="str">
        <f t="shared" si="85"/>
        <v/>
      </c>
      <c r="AA254" s="2581"/>
      <c r="AB254" s="2582">
        <f t="shared" si="76"/>
        <v>0</v>
      </c>
      <c r="AC254" s="2583">
        <v>1</v>
      </c>
      <c r="AD254" s="2584">
        <f t="shared" si="86"/>
        <v>0</v>
      </c>
      <c r="AE254" s="2564"/>
      <c r="AF254" s="2573">
        <f t="shared" si="77"/>
        <v>0</v>
      </c>
      <c r="AG254" s="2574">
        <f>IF(AND(U254&lt;&gt;"", ISNUMBER(S254)), IFERROR(INDEX(AI21:AI91, MATCH(P254, AH21:AH91, 0)) * O254 * IF(ISBLANK(L254), 1, L254), 0), 0)</f>
        <v>0</v>
      </c>
      <c r="AL254" s="66">
        <f t="shared" si="75"/>
        <v>0</v>
      </c>
      <c r="AN254" s="76"/>
      <c r="AO254" s="76"/>
      <c r="AP254" s="76"/>
      <c r="AQ254" s="76"/>
      <c r="AS254" s="2257"/>
      <c r="AT254" s="2253"/>
      <c r="AU254" s="2253"/>
      <c r="AV254" s="2253"/>
      <c r="AW254" s="2253"/>
      <c r="AX254" s="2253"/>
      <c r="AY254" s="2621"/>
      <c r="BF254"/>
      <c r="BG254"/>
      <c r="BH254"/>
      <c r="BI254"/>
      <c r="BJ254"/>
      <c r="BK254"/>
      <c r="BL254"/>
      <c r="BN254" s="4">
        <v>1</v>
      </c>
      <c r="BO254" s="48"/>
      <c r="BP254" s="48"/>
    </row>
    <row r="255" spans="1:68" s="49" customFormat="1" ht="21" customHeight="1" x14ac:dyDescent="0.25">
      <c r="A255" s="1401" t="str">
        <f t="shared" si="72"/>
        <v>►</v>
      </c>
      <c r="B255" s="1402" t="str">
        <f t="shared" si="73"/>
        <v>►</v>
      </c>
      <c r="C255" s="1403" t="str">
        <f t="shared" si="78"/>
        <v>►</v>
      </c>
      <c r="D255" s="2475" t="str">
        <f t="shared" si="74"/>
        <v>►</v>
      </c>
      <c r="E255" s="1402" t="str">
        <f t="shared" si="79"/>
        <v>►</v>
      </c>
      <c r="F255" s="1402" t="str">
        <f t="shared" si="80"/>
        <v>►</v>
      </c>
      <c r="G255" s="1402" t="str">
        <f t="shared" si="81"/>
        <v>►</v>
      </c>
      <c r="H255" s="2606"/>
      <c r="I255" s="48"/>
      <c r="J255" s="48"/>
      <c r="K255" s="48"/>
      <c r="L255" s="48"/>
      <c r="M255" s="48"/>
      <c r="N255" s="48"/>
      <c r="O255" s="48"/>
      <c r="P255" s="48"/>
      <c r="Q255" s="48"/>
      <c r="R255" s="2607"/>
      <c r="S255" s="2441"/>
      <c r="T255" s="2443"/>
      <c r="U255" s="2442"/>
      <c r="V255" s="2589">
        <f t="shared" si="82"/>
        <v>0</v>
      </c>
      <c r="W255" s="2590" t="str">
        <f>IF(OR(V255=0, ISBLANK(P255)), "", TEXT(ROUND(V255/INDEX(AI21:AI83, MATCH(P255, AH21:AH83, 0)), 0),"# ##0") &amp; " " &amp; P255)</f>
        <v/>
      </c>
      <c r="X255" s="2591">
        <f t="shared" si="83"/>
        <v>0</v>
      </c>
      <c r="Y255" s="2592">
        <f t="shared" si="84"/>
        <v>0</v>
      </c>
      <c r="Z255" s="2592" t="str">
        <f t="shared" si="85"/>
        <v/>
      </c>
      <c r="AA255" s="2581"/>
      <c r="AB255" s="2593">
        <f t="shared" si="76"/>
        <v>0</v>
      </c>
      <c r="AC255" s="2583">
        <v>1</v>
      </c>
      <c r="AD255" s="2594">
        <f t="shared" si="86"/>
        <v>0</v>
      </c>
      <c r="AE255" s="2564"/>
      <c r="AF255" s="2573">
        <f t="shared" si="77"/>
        <v>0</v>
      </c>
      <c r="AG255" s="2574">
        <f>IF(AND(U255&lt;&gt;"", ISNUMBER(S255)), IFERROR(INDEX(AI21:AI91, MATCH(P255, AH21:AH91, 0)) * O255 * IF(ISBLANK(L255), 1, L255), 0), 0)</f>
        <v>0</v>
      </c>
      <c r="AL255" s="66">
        <f t="shared" si="75"/>
        <v>0</v>
      </c>
      <c r="AN255" s="76"/>
      <c r="AO255" s="76"/>
      <c r="AP255" s="76"/>
      <c r="AQ255" s="76"/>
      <c r="AS255" s="2257"/>
      <c r="AT255" s="2253"/>
      <c r="AU255" s="2253"/>
      <c r="AV255" s="2253"/>
      <c r="AW255" s="2253"/>
      <c r="AX255" s="2253"/>
      <c r="AY255" s="2621"/>
      <c r="BF255"/>
      <c r="BG255"/>
      <c r="BH255"/>
      <c r="BI255"/>
      <c r="BJ255"/>
      <c r="BK255"/>
      <c r="BL255"/>
      <c r="BN255" s="4">
        <v>1</v>
      </c>
      <c r="BO255" s="48"/>
      <c r="BP255" s="48"/>
    </row>
    <row r="256" spans="1:68" s="49" customFormat="1" ht="21" customHeight="1" x14ac:dyDescent="0.25">
      <c r="A256" s="1401" t="str">
        <f t="shared" si="72"/>
        <v>►</v>
      </c>
      <c r="B256" s="1402" t="str">
        <f t="shared" si="73"/>
        <v>►</v>
      </c>
      <c r="C256" s="1403" t="str">
        <f t="shared" si="78"/>
        <v>►</v>
      </c>
      <c r="D256" s="2475" t="str">
        <f t="shared" si="74"/>
        <v>►</v>
      </c>
      <c r="E256" s="1402" t="str">
        <f t="shared" si="79"/>
        <v>►</v>
      </c>
      <c r="F256" s="1402" t="str">
        <f t="shared" si="80"/>
        <v>►</v>
      </c>
      <c r="G256" s="1402" t="str">
        <f t="shared" si="81"/>
        <v>►</v>
      </c>
      <c r="H256" s="2606"/>
      <c r="I256" s="48"/>
      <c r="J256" s="48"/>
      <c r="K256" s="48"/>
      <c r="L256" s="48"/>
      <c r="M256" s="48"/>
      <c r="N256" s="48"/>
      <c r="O256" s="48"/>
      <c r="P256" s="48"/>
      <c r="Q256" s="48"/>
      <c r="R256" s="2607"/>
      <c r="S256" s="2441"/>
      <c r="T256" s="2443"/>
      <c r="U256" s="2442"/>
      <c r="V256" s="2577">
        <f t="shared" si="82"/>
        <v>0</v>
      </c>
      <c r="W256" s="2578" t="str">
        <f>IF(OR(V256=0, ISBLANK(P256)), "", TEXT(ROUND(V256/INDEX(AI21:AI83, MATCH(P256, AH21:AH83, 0)), 0),"# ##0") &amp; " " &amp; P256)</f>
        <v/>
      </c>
      <c r="X256" s="2579">
        <f t="shared" si="83"/>
        <v>0</v>
      </c>
      <c r="Y256" s="2580">
        <f t="shared" si="84"/>
        <v>0</v>
      </c>
      <c r="Z256" s="2580" t="str">
        <f t="shared" si="85"/>
        <v/>
      </c>
      <c r="AA256" s="2581"/>
      <c r="AB256" s="2582">
        <f t="shared" si="76"/>
        <v>0</v>
      </c>
      <c r="AC256" s="2583">
        <v>1</v>
      </c>
      <c r="AD256" s="2584">
        <f t="shared" si="86"/>
        <v>0</v>
      </c>
      <c r="AE256" s="2564"/>
      <c r="AF256" s="2573">
        <f t="shared" si="77"/>
        <v>0</v>
      </c>
      <c r="AG256" s="2574">
        <f>IF(AND(U256&lt;&gt;"", ISNUMBER(S256)), IFERROR(INDEX(AI21:AI91, MATCH(P256, AH21:AH91, 0)) * O256 * IF(ISBLANK(L256), 1, L256), 0), 0)</f>
        <v>0</v>
      </c>
      <c r="AL256" s="66">
        <f t="shared" si="75"/>
        <v>0</v>
      </c>
      <c r="AN256" s="76"/>
      <c r="AO256" s="76"/>
      <c r="AP256" s="76"/>
      <c r="AQ256" s="76"/>
      <c r="AS256" s="2257"/>
      <c r="AT256" s="2253"/>
      <c r="AU256" s="2253"/>
      <c r="AV256" s="2253"/>
      <c r="AW256" s="2253"/>
      <c r="AX256" s="2253"/>
      <c r="AY256" s="2621"/>
      <c r="BF256"/>
      <c r="BG256"/>
      <c r="BH256"/>
      <c r="BI256"/>
      <c r="BJ256"/>
      <c r="BK256"/>
      <c r="BL256"/>
      <c r="BN256" s="4">
        <v>1</v>
      </c>
      <c r="BO256" s="48"/>
      <c r="BP256" s="48"/>
    </row>
    <row r="257" spans="1:68" s="49" customFormat="1" ht="21" customHeight="1" x14ac:dyDescent="0.25">
      <c r="A257" s="1401" t="str">
        <f t="shared" si="72"/>
        <v>►</v>
      </c>
      <c r="B257" s="1402" t="str">
        <f t="shared" si="73"/>
        <v>►</v>
      </c>
      <c r="C257" s="1403" t="str">
        <f t="shared" si="78"/>
        <v>►</v>
      </c>
      <c r="D257" s="2475" t="str">
        <f t="shared" si="74"/>
        <v>►</v>
      </c>
      <c r="E257" s="1402" t="str">
        <f t="shared" si="79"/>
        <v>►</v>
      </c>
      <c r="F257" s="1402" t="str">
        <f t="shared" si="80"/>
        <v>►</v>
      </c>
      <c r="G257" s="1402" t="str">
        <f t="shared" si="81"/>
        <v>►</v>
      </c>
      <c r="H257" s="2606"/>
      <c r="I257" s="48"/>
      <c r="J257" s="48"/>
      <c r="K257" s="48"/>
      <c r="L257" s="48"/>
      <c r="M257" s="48"/>
      <c r="N257" s="48"/>
      <c r="O257" s="48"/>
      <c r="P257" s="48"/>
      <c r="Q257" s="48"/>
      <c r="R257" s="2607"/>
      <c r="S257" s="2441"/>
      <c r="T257" s="2443"/>
      <c r="U257" s="2442"/>
      <c r="V257" s="2589">
        <f t="shared" si="82"/>
        <v>0</v>
      </c>
      <c r="W257" s="2590" t="str">
        <f>IF(OR(V257=0, ISBLANK(P257)), "", TEXT(ROUND(V257/INDEX(AI21:AI83, MATCH(P257, AH21:AH83, 0)), 0),"# ##0") &amp; " " &amp; P257)</f>
        <v/>
      </c>
      <c r="X257" s="2591">
        <f t="shared" si="83"/>
        <v>0</v>
      </c>
      <c r="Y257" s="2592">
        <f t="shared" si="84"/>
        <v>0</v>
      </c>
      <c r="Z257" s="2592" t="str">
        <f t="shared" si="85"/>
        <v/>
      </c>
      <c r="AA257" s="2581"/>
      <c r="AB257" s="2593">
        <f t="shared" si="76"/>
        <v>0</v>
      </c>
      <c r="AC257" s="2583">
        <v>1</v>
      </c>
      <c r="AD257" s="2594">
        <f t="shared" si="86"/>
        <v>0</v>
      </c>
      <c r="AE257" s="2564"/>
      <c r="AF257" s="2573">
        <f t="shared" si="77"/>
        <v>0</v>
      </c>
      <c r="AG257" s="2574">
        <f>IF(AND(U257&lt;&gt;"", ISNUMBER(S257)), IFERROR(INDEX(AI21:AI91, MATCH(P257, AH21:AH91, 0)) * O257 * IF(ISBLANK(L257), 1, L257), 0), 0)</f>
        <v>0</v>
      </c>
      <c r="AL257" s="66">
        <f t="shared" si="75"/>
        <v>0</v>
      </c>
      <c r="AN257" s="76"/>
      <c r="AO257" s="76"/>
      <c r="AP257" s="76"/>
      <c r="AQ257" s="76"/>
      <c r="AS257" s="2257"/>
      <c r="AT257" s="2253"/>
      <c r="AU257" s="2253"/>
      <c r="AV257" s="2253"/>
      <c r="AW257" s="2253"/>
      <c r="AX257" s="2253"/>
      <c r="AY257" s="2621"/>
      <c r="BF257"/>
      <c r="BG257"/>
      <c r="BH257"/>
      <c r="BI257"/>
      <c r="BJ257"/>
      <c r="BK257"/>
      <c r="BL257"/>
      <c r="BN257" s="4">
        <v>1</v>
      </c>
      <c r="BO257" s="48"/>
      <c r="BP257" s="48"/>
    </row>
    <row r="258" spans="1:68" s="49" customFormat="1" ht="21" customHeight="1" x14ac:dyDescent="0.25">
      <c r="A258" s="1401" t="str">
        <f t="shared" si="72"/>
        <v>►</v>
      </c>
      <c r="B258" s="1402" t="str">
        <f t="shared" si="73"/>
        <v>►</v>
      </c>
      <c r="C258" s="1403" t="str">
        <f t="shared" si="78"/>
        <v>►</v>
      </c>
      <c r="D258" s="2475" t="str">
        <f t="shared" si="74"/>
        <v>►</v>
      </c>
      <c r="E258" s="1402" t="str">
        <f t="shared" si="79"/>
        <v>►</v>
      </c>
      <c r="F258" s="1402" t="str">
        <f t="shared" si="80"/>
        <v>►</v>
      </c>
      <c r="G258" s="1402" t="str">
        <f t="shared" si="81"/>
        <v>►</v>
      </c>
      <c r="H258" s="2606"/>
      <c r="I258" s="48"/>
      <c r="J258" s="48"/>
      <c r="K258" s="48"/>
      <c r="L258" s="48"/>
      <c r="M258" s="48"/>
      <c r="N258" s="48"/>
      <c r="O258" s="48"/>
      <c r="P258" s="48"/>
      <c r="Q258" s="48"/>
      <c r="R258" s="2607"/>
      <c r="S258" s="2441"/>
      <c r="T258" s="2443"/>
      <c r="U258" s="2442"/>
      <c r="V258" s="2577">
        <f t="shared" si="82"/>
        <v>0</v>
      </c>
      <c r="W258" s="2578" t="str">
        <f>IF(OR(V258=0, ISBLANK(P258)), "", TEXT(ROUND(V258/INDEX(AI21:AI83, MATCH(P258, AH21:AH83, 0)), 0),"# ##0") &amp; " " &amp; P258)</f>
        <v/>
      </c>
      <c r="X258" s="2579">
        <f t="shared" si="83"/>
        <v>0</v>
      </c>
      <c r="Y258" s="2580">
        <f t="shared" si="84"/>
        <v>0</v>
      </c>
      <c r="Z258" s="2580" t="str">
        <f t="shared" si="85"/>
        <v/>
      </c>
      <c r="AA258" s="2581"/>
      <c r="AB258" s="2582">
        <f t="shared" si="76"/>
        <v>0</v>
      </c>
      <c r="AC258" s="2583">
        <v>1</v>
      </c>
      <c r="AD258" s="2584">
        <f t="shared" si="86"/>
        <v>0</v>
      </c>
      <c r="AE258" s="2564"/>
      <c r="AF258" s="2573">
        <f t="shared" si="77"/>
        <v>0</v>
      </c>
      <c r="AG258" s="2574">
        <f>IF(AND(U258&lt;&gt;"", ISNUMBER(S258)), IFERROR(INDEX(AI21:AI91, MATCH(P258, AH21:AH91, 0)) * O258 * IF(ISBLANK(L258), 1, L258), 0), 0)</f>
        <v>0</v>
      </c>
      <c r="AL258" s="66">
        <f t="shared" si="75"/>
        <v>0</v>
      </c>
      <c r="AN258" s="76"/>
      <c r="AO258" s="76"/>
      <c r="AP258" s="76"/>
      <c r="AQ258" s="76"/>
      <c r="AS258" s="2257"/>
      <c r="AT258" s="2253"/>
      <c r="AU258" s="2253"/>
      <c r="AV258" s="2253"/>
      <c r="AW258" s="2253"/>
      <c r="AX258" s="2253"/>
      <c r="AY258" s="2621"/>
      <c r="BF258"/>
      <c r="BG258"/>
      <c r="BH258"/>
      <c r="BI258"/>
      <c r="BJ258"/>
      <c r="BK258"/>
      <c r="BL258"/>
      <c r="BN258" s="4">
        <v>1</v>
      </c>
      <c r="BO258" s="48"/>
      <c r="BP258" s="48"/>
    </row>
    <row r="259" spans="1:68" s="49" customFormat="1" ht="21" customHeight="1" x14ac:dyDescent="0.25">
      <c r="A259" s="1401" t="str">
        <f t="shared" si="72"/>
        <v>►</v>
      </c>
      <c r="B259" s="1402" t="str">
        <f t="shared" si="73"/>
        <v>►</v>
      </c>
      <c r="C259" s="1403" t="str">
        <f t="shared" si="78"/>
        <v>►</v>
      </c>
      <c r="D259" s="2475" t="str">
        <f t="shared" si="74"/>
        <v>►</v>
      </c>
      <c r="E259" s="1402" t="str">
        <f t="shared" si="79"/>
        <v>►</v>
      </c>
      <c r="F259" s="1402" t="str">
        <f t="shared" si="80"/>
        <v>►</v>
      </c>
      <c r="G259" s="1402" t="str">
        <f t="shared" si="81"/>
        <v>►</v>
      </c>
      <c r="H259" s="2606"/>
      <c r="I259" s="48"/>
      <c r="J259" s="48"/>
      <c r="K259" s="48"/>
      <c r="L259" s="48"/>
      <c r="M259" s="48"/>
      <c r="N259" s="48"/>
      <c r="O259" s="48"/>
      <c r="P259" s="48"/>
      <c r="Q259" s="48"/>
      <c r="R259" s="2607"/>
      <c r="S259" s="2441"/>
      <c r="T259" s="2443"/>
      <c r="U259" s="2442"/>
      <c r="V259" s="2589">
        <f t="shared" si="82"/>
        <v>0</v>
      </c>
      <c r="W259" s="2590" t="str">
        <f>IF(OR(V259=0, ISBLANK(P259)), "", TEXT(ROUND(V259/INDEX(AI21:AI83, MATCH(P259, AH21:AH83, 0)), 0),"# ##0") &amp; " " &amp; P259)</f>
        <v/>
      </c>
      <c r="X259" s="2591">
        <f t="shared" si="83"/>
        <v>0</v>
      </c>
      <c r="Y259" s="2592">
        <f t="shared" si="84"/>
        <v>0</v>
      </c>
      <c r="Z259" s="2592" t="str">
        <f t="shared" si="85"/>
        <v/>
      </c>
      <c r="AA259" s="2581"/>
      <c r="AB259" s="2593">
        <f t="shared" si="76"/>
        <v>0</v>
      </c>
      <c r="AC259" s="2583">
        <v>1</v>
      </c>
      <c r="AD259" s="2594">
        <f t="shared" si="86"/>
        <v>0</v>
      </c>
      <c r="AE259" s="2564"/>
      <c r="AF259" s="2573">
        <f t="shared" si="77"/>
        <v>0</v>
      </c>
      <c r="AG259" s="2574">
        <f>IF(AND(U259&lt;&gt;"", ISNUMBER(S259)), IFERROR(INDEX(AI21:AI91, MATCH(P259, AH21:AH91, 0)) * O259 * IF(ISBLANK(L259), 1, L259), 0), 0)</f>
        <v>0</v>
      </c>
      <c r="AL259" s="66">
        <f t="shared" si="75"/>
        <v>0</v>
      </c>
      <c r="AN259" s="76"/>
      <c r="AO259" s="76"/>
      <c r="AP259" s="76"/>
      <c r="AQ259" s="76"/>
      <c r="AS259" s="2257"/>
      <c r="AT259" s="2253"/>
      <c r="AU259" s="2253"/>
      <c r="AV259" s="2253"/>
      <c r="AW259" s="2253"/>
      <c r="AX259" s="2253"/>
      <c r="AY259" s="2621"/>
      <c r="BF259"/>
      <c r="BG259"/>
      <c r="BH259"/>
      <c r="BI259"/>
      <c r="BJ259"/>
      <c r="BK259"/>
      <c r="BL259"/>
      <c r="BN259" s="4">
        <v>1</v>
      </c>
      <c r="BO259" s="48"/>
      <c r="BP259" s="48"/>
    </row>
    <row r="260" spans="1:68" s="49" customFormat="1" ht="21" customHeight="1" x14ac:dyDescent="0.25">
      <c r="A260" s="1401" t="str">
        <f t="shared" si="72"/>
        <v>►</v>
      </c>
      <c r="B260" s="1402" t="str">
        <f t="shared" si="73"/>
        <v>►</v>
      </c>
      <c r="C260" s="1403" t="str">
        <f t="shared" si="78"/>
        <v>►</v>
      </c>
      <c r="D260" s="2475" t="str">
        <f t="shared" si="74"/>
        <v>►</v>
      </c>
      <c r="E260" s="1402" t="str">
        <f t="shared" si="79"/>
        <v>►</v>
      </c>
      <c r="F260" s="1402" t="str">
        <f t="shared" si="80"/>
        <v>►</v>
      </c>
      <c r="G260" s="1402" t="str">
        <f t="shared" si="81"/>
        <v>►</v>
      </c>
      <c r="H260" s="2606"/>
      <c r="I260" s="48"/>
      <c r="J260" s="48"/>
      <c r="K260" s="48"/>
      <c r="L260" s="48"/>
      <c r="M260" s="48"/>
      <c r="N260" s="48"/>
      <c r="O260" s="48"/>
      <c r="P260" s="48"/>
      <c r="Q260" s="48"/>
      <c r="R260" s="2607"/>
      <c r="S260" s="2441"/>
      <c r="T260" s="2443"/>
      <c r="U260" s="2442"/>
      <c r="V260" s="2577">
        <f t="shared" si="82"/>
        <v>0</v>
      </c>
      <c r="W260" s="2578" t="str">
        <f>IF(OR(V260=0, ISBLANK(P260)), "", TEXT(ROUND(V260/INDEX(AI21:AI83, MATCH(P260, AH21:AH83, 0)), 0),"# ##0") &amp; " " &amp; P260)</f>
        <v/>
      </c>
      <c r="X260" s="2579">
        <f t="shared" si="83"/>
        <v>0</v>
      </c>
      <c r="Y260" s="2580">
        <f t="shared" si="84"/>
        <v>0</v>
      </c>
      <c r="Z260" s="2580" t="str">
        <f t="shared" si="85"/>
        <v/>
      </c>
      <c r="AA260" s="2581"/>
      <c r="AB260" s="2582">
        <f t="shared" si="76"/>
        <v>0</v>
      </c>
      <c r="AC260" s="2583">
        <v>1</v>
      </c>
      <c r="AD260" s="2584">
        <f t="shared" si="86"/>
        <v>0</v>
      </c>
      <c r="AE260" s="2564"/>
      <c r="AF260" s="2573">
        <f t="shared" si="77"/>
        <v>0</v>
      </c>
      <c r="AG260" s="2574">
        <f>IF(AND(U260&lt;&gt;"", ISNUMBER(S260)), IFERROR(INDEX(AI21:AI91, MATCH(P260, AH21:AH91, 0)) * O260 * IF(ISBLANK(L260), 1, L260), 0), 0)</f>
        <v>0</v>
      </c>
      <c r="AL260" s="66">
        <f t="shared" si="75"/>
        <v>0</v>
      </c>
      <c r="AN260" s="76"/>
      <c r="AO260" s="76"/>
      <c r="AP260" s="76"/>
      <c r="AQ260" s="76"/>
      <c r="AS260" s="2257"/>
      <c r="AT260" s="2253"/>
      <c r="AU260" s="2253"/>
      <c r="AV260" s="2253"/>
      <c r="AW260" s="2253"/>
      <c r="AX260" s="2253"/>
      <c r="AY260" s="2621"/>
      <c r="BF260"/>
      <c r="BG260"/>
      <c r="BH260"/>
      <c r="BI260"/>
      <c r="BJ260"/>
      <c r="BK260"/>
      <c r="BL260"/>
      <c r="BN260" s="4">
        <v>1</v>
      </c>
      <c r="BO260" s="48"/>
      <c r="BP260" s="48"/>
    </row>
    <row r="261" spans="1:68" s="49" customFormat="1" ht="21" customHeight="1" x14ac:dyDescent="0.25">
      <c r="A261" s="1401" t="str">
        <f t="shared" si="72"/>
        <v>►</v>
      </c>
      <c r="B261" s="1402" t="str">
        <f t="shared" si="73"/>
        <v>►</v>
      </c>
      <c r="C261" s="1403" t="str">
        <f t="shared" si="78"/>
        <v>►</v>
      </c>
      <c r="D261" s="2475" t="str">
        <f t="shared" si="74"/>
        <v>►</v>
      </c>
      <c r="E261" s="1402" t="str">
        <f t="shared" si="79"/>
        <v>►</v>
      </c>
      <c r="F261" s="1402" t="str">
        <f t="shared" si="80"/>
        <v>►</v>
      </c>
      <c r="G261" s="1402" t="str">
        <f t="shared" si="81"/>
        <v>►</v>
      </c>
      <c r="H261" s="2606"/>
      <c r="I261" s="48"/>
      <c r="J261" s="48"/>
      <c r="K261" s="48"/>
      <c r="L261" s="48"/>
      <c r="M261" s="48"/>
      <c r="N261" s="48"/>
      <c r="O261" s="48"/>
      <c r="P261" s="48"/>
      <c r="Q261" s="48"/>
      <c r="R261" s="2607"/>
      <c r="S261" s="2441"/>
      <c r="T261" s="2443"/>
      <c r="U261" s="2442"/>
      <c r="V261" s="2589">
        <f t="shared" si="82"/>
        <v>0</v>
      </c>
      <c r="W261" s="2590" t="str">
        <f>IF(OR(V261=0, ISBLANK(P261)), "", TEXT(ROUND(V261/INDEX(AI21:AI83, MATCH(P261, AH21:AH83, 0)), 0),"# ##0") &amp; " " &amp; P261)</f>
        <v/>
      </c>
      <c r="X261" s="2591">
        <f t="shared" si="83"/>
        <v>0</v>
      </c>
      <c r="Y261" s="2592">
        <f t="shared" si="84"/>
        <v>0</v>
      </c>
      <c r="Z261" s="2592" t="str">
        <f t="shared" si="85"/>
        <v/>
      </c>
      <c r="AA261" s="2581"/>
      <c r="AB261" s="2593">
        <f t="shared" si="76"/>
        <v>0</v>
      </c>
      <c r="AC261" s="2583">
        <v>1</v>
      </c>
      <c r="AD261" s="2594">
        <f t="shared" si="86"/>
        <v>0</v>
      </c>
      <c r="AE261" s="2564"/>
      <c r="AF261" s="2573">
        <f t="shared" si="77"/>
        <v>0</v>
      </c>
      <c r="AG261" s="2574">
        <f>IF(AND(U261&lt;&gt;"", ISNUMBER(S261)), IFERROR(INDEX(AI21:AI91, MATCH(P261, AH21:AH91, 0)) * O261 * IF(ISBLANK(L261), 1, L261), 0), 0)</f>
        <v>0</v>
      </c>
      <c r="AL261" s="66">
        <f t="shared" si="75"/>
        <v>0</v>
      </c>
      <c r="AN261" s="76"/>
      <c r="AO261" s="76"/>
      <c r="AP261" s="76"/>
      <c r="AQ261" s="76"/>
      <c r="AS261" s="2257"/>
      <c r="AT261" s="2253"/>
      <c r="AU261" s="2253"/>
      <c r="AV261" s="2253"/>
      <c r="AW261" s="2253"/>
      <c r="AX261" s="2253"/>
      <c r="AY261" s="2621"/>
      <c r="BF261"/>
      <c r="BG261"/>
      <c r="BH261"/>
      <c r="BI261"/>
      <c r="BJ261"/>
      <c r="BK261"/>
      <c r="BL261"/>
      <c r="BN261" s="4">
        <v>1</v>
      </c>
      <c r="BO261" s="48"/>
      <c r="BP261" s="48"/>
    </row>
    <row r="262" spans="1:68" s="49" customFormat="1" ht="21" customHeight="1" x14ac:dyDescent="0.25">
      <c r="A262" s="1401" t="str">
        <f t="shared" si="72"/>
        <v>►</v>
      </c>
      <c r="B262" s="1402" t="str">
        <f t="shared" si="73"/>
        <v>►</v>
      </c>
      <c r="C262" s="1403" t="str">
        <f t="shared" si="78"/>
        <v>►</v>
      </c>
      <c r="D262" s="2475" t="str">
        <f t="shared" si="74"/>
        <v>►</v>
      </c>
      <c r="E262" s="1402" t="str">
        <f t="shared" si="79"/>
        <v>►</v>
      </c>
      <c r="F262" s="1402" t="str">
        <f t="shared" si="80"/>
        <v>►</v>
      </c>
      <c r="G262" s="1402" t="str">
        <f t="shared" si="81"/>
        <v>►</v>
      </c>
      <c r="H262" s="2606"/>
      <c r="I262" s="48"/>
      <c r="J262" s="48"/>
      <c r="K262" s="48"/>
      <c r="L262" s="48"/>
      <c r="M262" s="48"/>
      <c r="N262" s="48"/>
      <c r="O262" s="48"/>
      <c r="P262" s="48"/>
      <c r="Q262" s="48"/>
      <c r="R262" s="2607"/>
      <c r="S262" s="2441"/>
      <c r="T262" s="2443"/>
      <c r="U262" s="2442"/>
      <c r="V262" s="2577">
        <f t="shared" si="82"/>
        <v>0</v>
      </c>
      <c r="W262" s="2578" t="str">
        <f>IF(OR(V262=0, ISBLANK(P262)), "", TEXT(ROUND(V262/INDEX(AI21:AI83, MATCH(P262, AH21:AH83, 0)), 0),"# ##0") &amp; " " &amp; P262)</f>
        <v/>
      </c>
      <c r="X262" s="2579">
        <f t="shared" si="83"/>
        <v>0</v>
      </c>
      <c r="Y262" s="2580">
        <f t="shared" si="84"/>
        <v>0</v>
      </c>
      <c r="Z262" s="2580" t="str">
        <f t="shared" si="85"/>
        <v/>
      </c>
      <c r="AA262" s="2581"/>
      <c r="AB262" s="2582">
        <f t="shared" si="76"/>
        <v>0</v>
      </c>
      <c r="AC262" s="2583">
        <v>1</v>
      </c>
      <c r="AD262" s="2584">
        <f t="shared" si="86"/>
        <v>0</v>
      </c>
      <c r="AE262" s="2564"/>
      <c r="AF262" s="2573">
        <f t="shared" si="77"/>
        <v>0</v>
      </c>
      <c r="AG262" s="2574">
        <f>IF(AND(U262&lt;&gt;"", ISNUMBER(S262)), IFERROR(INDEX(AI21:AI91, MATCH(P262, AH21:AH91, 0)) * O262 * IF(ISBLANK(L262), 1, L262), 0), 0)</f>
        <v>0</v>
      </c>
      <c r="AL262" s="66">
        <f t="shared" si="75"/>
        <v>0</v>
      </c>
      <c r="AN262" s="76"/>
      <c r="AO262" s="76"/>
      <c r="AP262" s="76"/>
      <c r="AQ262" s="76"/>
      <c r="AS262" s="2257"/>
      <c r="AT262" s="2253"/>
      <c r="AU262" s="2253"/>
      <c r="AV262" s="2253"/>
      <c r="AW262" s="2253"/>
      <c r="AX262" s="2253"/>
      <c r="AY262" s="2621"/>
      <c r="BF262"/>
      <c r="BG262"/>
      <c r="BH262"/>
      <c r="BI262"/>
      <c r="BJ262"/>
      <c r="BK262"/>
      <c r="BL262"/>
      <c r="BN262" s="4">
        <v>1</v>
      </c>
      <c r="BO262" s="48"/>
      <c r="BP262" s="48"/>
    </row>
    <row r="263" spans="1:68" s="49" customFormat="1" ht="21" customHeight="1" x14ac:dyDescent="0.25">
      <c r="A263" s="1401" t="str">
        <f t="shared" si="72"/>
        <v>►</v>
      </c>
      <c r="B263" s="1402" t="str">
        <f t="shared" si="73"/>
        <v>►</v>
      </c>
      <c r="C263" s="1403" t="str">
        <f t="shared" si="78"/>
        <v>►</v>
      </c>
      <c r="D263" s="2475" t="str">
        <f t="shared" si="74"/>
        <v>►</v>
      </c>
      <c r="E263" s="1402" t="str">
        <f t="shared" si="79"/>
        <v>►</v>
      </c>
      <c r="F263" s="1402" t="str">
        <f t="shared" si="80"/>
        <v>►</v>
      </c>
      <c r="G263" s="1402" t="str">
        <f t="shared" si="81"/>
        <v>►</v>
      </c>
      <c r="H263" s="2606"/>
      <c r="I263" s="48"/>
      <c r="J263" s="48"/>
      <c r="K263" s="48"/>
      <c r="L263" s="48"/>
      <c r="M263" s="48"/>
      <c r="N263" s="48"/>
      <c r="O263" s="48"/>
      <c r="P263" s="48"/>
      <c r="Q263" s="48"/>
      <c r="R263" s="2607"/>
      <c r="S263" s="2441"/>
      <c r="T263" s="2443"/>
      <c r="U263" s="2442"/>
      <c r="V263" s="2589">
        <f t="shared" si="82"/>
        <v>0</v>
      </c>
      <c r="W263" s="2590" t="str">
        <f>IF(OR(V263=0, ISBLANK(P263)), "", TEXT(ROUND(V263/INDEX(AI21:AI83, MATCH(P263, AH21:AH83, 0)), 0),"# ##0") &amp; " " &amp; P263)</f>
        <v/>
      </c>
      <c r="X263" s="2591">
        <f t="shared" si="83"/>
        <v>0</v>
      </c>
      <c r="Y263" s="2592">
        <f t="shared" si="84"/>
        <v>0</v>
      </c>
      <c r="Z263" s="2592" t="str">
        <f t="shared" si="85"/>
        <v/>
      </c>
      <c r="AA263" s="2581"/>
      <c r="AB263" s="2593">
        <f t="shared" si="76"/>
        <v>0</v>
      </c>
      <c r="AC263" s="2583">
        <v>1</v>
      </c>
      <c r="AD263" s="2594">
        <f t="shared" si="86"/>
        <v>0</v>
      </c>
      <c r="AE263" s="2564"/>
      <c r="AF263" s="2573">
        <f t="shared" si="77"/>
        <v>0</v>
      </c>
      <c r="AG263" s="2574">
        <f>IF(AND(U263&lt;&gt;"", ISNUMBER(S263)), IFERROR(INDEX(AI21:AI91, MATCH(P263, AH21:AH91, 0)) * O263 * IF(ISBLANK(L263), 1, L263), 0), 0)</f>
        <v>0</v>
      </c>
      <c r="AL263" s="66">
        <f t="shared" si="75"/>
        <v>0</v>
      </c>
      <c r="AN263" s="76"/>
      <c r="AO263" s="76"/>
      <c r="AP263" s="76"/>
      <c r="AQ263" s="76"/>
      <c r="AS263" s="2257"/>
      <c r="AT263" s="2253"/>
      <c r="AU263" s="2253"/>
      <c r="AV263" s="2253"/>
      <c r="AW263" s="2253"/>
      <c r="AX263" s="2253"/>
      <c r="AY263" s="2621"/>
      <c r="BF263"/>
      <c r="BG263"/>
      <c r="BH263"/>
      <c r="BI263"/>
      <c r="BJ263"/>
      <c r="BK263"/>
      <c r="BL263"/>
      <c r="BN263" s="4">
        <v>1</v>
      </c>
      <c r="BO263" s="48"/>
      <c r="BP263" s="48"/>
    </row>
    <row r="264" spans="1:68" s="49" customFormat="1" ht="21" customHeight="1" x14ac:dyDescent="0.25">
      <c r="A264" s="1401" t="str">
        <f t="shared" si="72"/>
        <v>►</v>
      </c>
      <c r="B264" s="1402" t="str">
        <f t="shared" si="73"/>
        <v>►</v>
      </c>
      <c r="C264" s="1403" t="str">
        <f t="shared" si="78"/>
        <v>►</v>
      </c>
      <c r="D264" s="2475" t="str">
        <f t="shared" si="74"/>
        <v>►</v>
      </c>
      <c r="E264" s="1402" t="str">
        <f t="shared" si="79"/>
        <v>►</v>
      </c>
      <c r="F264" s="1402" t="str">
        <f t="shared" si="80"/>
        <v>►</v>
      </c>
      <c r="G264" s="1402" t="str">
        <f t="shared" si="81"/>
        <v>►</v>
      </c>
      <c r="H264" s="2606"/>
      <c r="I264" s="48"/>
      <c r="J264" s="48"/>
      <c r="K264" s="48"/>
      <c r="L264" s="48"/>
      <c r="M264" s="48"/>
      <c r="N264" s="48"/>
      <c r="O264" s="48"/>
      <c r="P264" s="48"/>
      <c r="Q264" s="48"/>
      <c r="R264" s="2607"/>
      <c r="S264" s="2441"/>
      <c r="T264" s="2443"/>
      <c r="U264" s="2442"/>
      <c r="V264" s="2577">
        <f t="shared" si="82"/>
        <v>0</v>
      </c>
      <c r="W264" s="2578" t="str">
        <f>IF(OR(V264=0, ISBLANK(P264)), "", TEXT(ROUND(V264/INDEX(AI21:AI83, MATCH(P264, AH21:AH83, 0)), 0),"# ##0") &amp; " " &amp; P264)</f>
        <v/>
      </c>
      <c r="X264" s="2579">
        <f t="shared" si="83"/>
        <v>0</v>
      </c>
      <c r="Y264" s="2580">
        <f t="shared" si="84"/>
        <v>0</v>
      </c>
      <c r="Z264" s="2580" t="str">
        <f t="shared" si="85"/>
        <v/>
      </c>
      <c r="AA264" s="2581"/>
      <c r="AB264" s="2582">
        <f t="shared" si="76"/>
        <v>0</v>
      </c>
      <c r="AC264" s="2583">
        <v>1</v>
      </c>
      <c r="AD264" s="2584">
        <f t="shared" si="86"/>
        <v>0</v>
      </c>
      <c r="AE264" s="2564"/>
      <c r="AF264" s="2573">
        <f t="shared" si="77"/>
        <v>0</v>
      </c>
      <c r="AG264" s="2574">
        <f>IF(AND(U264&lt;&gt;"", ISNUMBER(S264)), IFERROR(INDEX(AI21:AI91, MATCH(P264, AH21:AH91, 0)) * O264 * IF(ISBLANK(L264), 1, L264), 0), 0)</f>
        <v>0</v>
      </c>
      <c r="AL264" s="66">
        <f t="shared" si="75"/>
        <v>0</v>
      </c>
      <c r="AN264" s="76"/>
      <c r="AO264" s="76"/>
      <c r="AP264" s="76"/>
      <c r="AQ264" s="76"/>
      <c r="AS264" s="2257"/>
      <c r="AT264" s="2253"/>
      <c r="AU264" s="2253"/>
      <c r="AV264" s="2253"/>
      <c r="AW264" s="2253"/>
      <c r="AX264" s="2253"/>
      <c r="AY264" s="2621"/>
      <c r="BF264"/>
      <c r="BG264"/>
      <c r="BH264"/>
      <c r="BI264"/>
      <c r="BJ264"/>
      <c r="BK264"/>
      <c r="BL264"/>
      <c r="BN264" s="4">
        <v>1</v>
      </c>
      <c r="BO264" s="48"/>
      <c r="BP264" s="48"/>
    </row>
    <row r="265" spans="1:68" s="49" customFormat="1" ht="21" customHeight="1" x14ac:dyDescent="0.25">
      <c r="A265" s="1401" t="str">
        <f t="shared" si="72"/>
        <v>►</v>
      </c>
      <c r="B265" s="1402" t="str">
        <f t="shared" si="73"/>
        <v>►</v>
      </c>
      <c r="C265" s="1403" t="str">
        <f t="shared" si="78"/>
        <v>►</v>
      </c>
      <c r="D265" s="2475" t="str">
        <f t="shared" si="74"/>
        <v>►</v>
      </c>
      <c r="E265" s="1402" t="str">
        <f t="shared" si="79"/>
        <v>►</v>
      </c>
      <c r="F265" s="1402" t="str">
        <f t="shared" si="80"/>
        <v>►</v>
      </c>
      <c r="G265" s="1402" t="str">
        <f t="shared" si="81"/>
        <v>►</v>
      </c>
      <c r="H265" s="2606"/>
      <c r="I265" s="48"/>
      <c r="J265" s="48"/>
      <c r="K265" s="48"/>
      <c r="L265" s="48"/>
      <c r="M265" s="48"/>
      <c r="N265" s="48"/>
      <c r="O265" s="48"/>
      <c r="P265" s="48"/>
      <c r="Q265" s="48"/>
      <c r="R265" s="2607"/>
      <c r="S265" s="2441"/>
      <c r="T265" s="2443"/>
      <c r="U265" s="2442"/>
      <c r="V265" s="2589">
        <f t="shared" si="82"/>
        <v>0</v>
      </c>
      <c r="W265" s="2590" t="str">
        <f>IF(OR(V265=0, ISBLANK(P265)), "", TEXT(ROUND(V265/INDEX(AI21:AI83, MATCH(P265, AH21:AH83, 0)), 0),"# ##0") &amp; " " &amp; P265)</f>
        <v/>
      </c>
      <c r="X265" s="2591">
        <f t="shared" si="83"/>
        <v>0</v>
      </c>
      <c r="Y265" s="2592">
        <f t="shared" si="84"/>
        <v>0</v>
      </c>
      <c r="Z265" s="2592" t="str">
        <f t="shared" si="85"/>
        <v/>
      </c>
      <c r="AA265" s="2581"/>
      <c r="AB265" s="2593">
        <f t="shared" si="76"/>
        <v>0</v>
      </c>
      <c r="AC265" s="2583">
        <v>1</v>
      </c>
      <c r="AD265" s="2594">
        <f t="shared" si="86"/>
        <v>0</v>
      </c>
      <c r="AE265" s="2564"/>
      <c r="AF265" s="2573">
        <f t="shared" si="77"/>
        <v>0</v>
      </c>
      <c r="AG265" s="2574">
        <f>IF(AND(U265&lt;&gt;"", ISNUMBER(S265)), IFERROR(INDEX(AI21:AI91, MATCH(P265, AH21:AH91, 0)) * O265 * IF(ISBLANK(L265), 1, L265), 0), 0)</f>
        <v>0</v>
      </c>
      <c r="AL265" s="66">
        <f t="shared" si="75"/>
        <v>0</v>
      </c>
      <c r="AN265" s="76"/>
      <c r="AO265" s="76"/>
      <c r="AP265" s="76"/>
      <c r="AQ265" s="76"/>
      <c r="AS265" s="2257"/>
      <c r="AT265" s="2253"/>
      <c r="AU265" s="2253"/>
      <c r="AV265" s="2253"/>
      <c r="AW265" s="2253"/>
      <c r="AX265" s="2253"/>
      <c r="AY265" s="2621"/>
      <c r="BF265"/>
      <c r="BG265"/>
      <c r="BH265"/>
      <c r="BI265"/>
      <c r="BJ265"/>
      <c r="BK265"/>
      <c r="BL265"/>
      <c r="BN265" s="4">
        <v>1</v>
      </c>
      <c r="BO265" s="48"/>
      <c r="BP265" s="48"/>
    </row>
    <row r="266" spans="1:68" s="49" customFormat="1" ht="21" customHeight="1" x14ac:dyDescent="0.25">
      <c r="A266" s="1401" t="str">
        <f t="shared" si="72"/>
        <v>►</v>
      </c>
      <c r="B266" s="1402" t="str">
        <f t="shared" si="73"/>
        <v>►</v>
      </c>
      <c r="C266" s="1403" t="str">
        <f t="shared" si="78"/>
        <v>►</v>
      </c>
      <c r="D266" s="2475" t="str">
        <f t="shared" si="74"/>
        <v>►</v>
      </c>
      <c r="E266" s="1402" t="str">
        <f t="shared" si="79"/>
        <v>►</v>
      </c>
      <c r="F266" s="1402" t="str">
        <f t="shared" si="80"/>
        <v>►</v>
      </c>
      <c r="G266" s="1402" t="str">
        <f t="shared" si="81"/>
        <v>►</v>
      </c>
      <c r="H266" s="2606"/>
      <c r="I266" s="48"/>
      <c r="J266" s="48"/>
      <c r="K266" s="48"/>
      <c r="L266" s="48"/>
      <c r="M266" s="48"/>
      <c r="N266" s="48"/>
      <c r="O266" s="48"/>
      <c r="P266" s="48"/>
      <c r="Q266" s="48"/>
      <c r="R266" s="2607"/>
      <c r="S266" s="2441"/>
      <c r="T266" s="2443"/>
      <c r="U266" s="2442"/>
      <c r="V266" s="2577">
        <f t="shared" si="82"/>
        <v>0</v>
      </c>
      <c r="W266" s="2578" t="str">
        <f>IF(OR(V266=0, ISBLANK(P266)), "", TEXT(ROUND(V266/INDEX(AI21:AI83, MATCH(P266, AH21:AH83, 0)), 0),"# ##0") &amp; " " &amp; P266)</f>
        <v/>
      </c>
      <c r="X266" s="2579">
        <f t="shared" si="83"/>
        <v>0</v>
      </c>
      <c r="Y266" s="2580">
        <f t="shared" si="84"/>
        <v>0</v>
      </c>
      <c r="Z266" s="2580" t="str">
        <f t="shared" si="85"/>
        <v/>
      </c>
      <c r="AA266" s="2581"/>
      <c r="AB266" s="2582">
        <f t="shared" si="76"/>
        <v>0</v>
      </c>
      <c r="AC266" s="2583">
        <v>1</v>
      </c>
      <c r="AD266" s="2584">
        <f t="shared" si="86"/>
        <v>0</v>
      </c>
      <c r="AE266" s="2564"/>
      <c r="AF266" s="2573">
        <f t="shared" si="77"/>
        <v>0</v>
      </c>
      <c r="AG266" s="2574">
        <f>IF(AND(U266&lt;&gt;"", ISNUMBER(S266)), IFERROR(INDEX(AI21:AI91, MATCH(P266, AH21:AH91, 0)) * O266 * IF(ISBLANK(L266), 1, L266), 0), 0)</f>
        <v>0</v>
      </c>
      <c r="AL266" s="66">
        <f t="shared" si="75"/>
        <v>0</v>
      </c>
      <c r="AN266" s="76"/>
      <c r="AO266" s="76"/>
      <c r="AP266" s="76"/>
      <c r="AQ266" s="76"/>
      <c r="AS266" s="2257"/>
      <c r="AT266" s="2253"/>
      <c r="AU266" s="2253"/>
      <c r="AV266" s="2253"/>
      <c r="AW266" s="2253"/>
      <c r="AX266" s="2253"/>
      <c r="AY266" s="2621"/>
      <c r="BF266"/>
      <c r="BG266"/>
      <c r="BH266"/>
      <c r="BI266"/>
      <c r="BJ266"/>
      <c r="BK266"/>
      <c r="BL266"/>
      <c r="BN266" s="4">
        <v>1</v>
      </c>
      <c r="BO266" s="48"/>
      <c r="BP266" s="48"/>
    </row>
    <row r="267" spans="1:68" s="49" customFormat="1" ht="21" customHeight="1" x14ac:dyDescent="0.25">
      <c r="A267" s="1401" t="str">
        <f t="shared" si="72"/>
        <v>►</v>
      </c>
      <c r="B267" s="1402" t="str">
        <f t="shared" si="73"/>
        <v>►</v>
      </c>
      <c r="C267" s="1403" t="str">
        <f t="shared" si="78"/>
        <v>►</v>
      </c>
      <c r="D267" s="2475" t="str">
        <f t="shared" si="74"/>
        <v>►</v>
      </c>
      <c r="E267" s="1402" t="str">
        <f t="shared" si="79"/>
        <v>►</v>
      </c>
      <c r="F267" s="1402" t="str">
        <f t="shared" si="80"/>
        <v>►</v>
      </c>
      <c r="G267" s="1402" t="str">
        <f t="shared" si="81"/>
        <v>►</v>
      </c>
      <c r="H267" s="2606"/>
      <c r="I267" s="48"/>
      <c r="J267" s="48"/>
      <c r="K267" s="48"/>
      <c r="L267" s="48"/>
      <c r="M267" s="48"/>
      <c r="N267" s="48"/>
      <c r="O267" s="48"/>
      <c r="P267" s="48"/>
      <c r="Q267" s="48"/>
      <c r="R267" s="2607"/>
      <c r="S267" s="2441"/>
      <c r="T267" s="2443"/>
      <c r="U267" s="2442"/>
      <c r="V267" s="2589">
        <f t="shared" si="82"/>
        <v>0</v>
      </c>
      <c r="W267" s="2590" t="str">
        <f>IF(OR(V267=0, ISBLANK(P267)), "", TEXT(ROUND(V267/INDEX(AI21:AI83, MATCH(P267, AH21:AH83, 0)), 0),"# ##0") &amp; " " &amp; P267)</f>
        <v/>
      </c>
      <c r="X267" s="2591">
        <f t="shared" si="83"/>
        <v>0</v>
      </c>
      <c r="Y267" s="2592">
        <f t="shared" si="84"/>
        <v>0</v>
      </c>
      <c r="Z267" s="2592" t="str">
        <f t="shared" si="85"/>
        <v/>
      </c>
      <c r="AA267" s="2581"/>
      <c r="AB267" s="2593">
        <f t="shared" si="76"/>
        <v>0</v>
      </c>
      <c r="AC267" s="2583">
        <v>1</v>
      </c>
      <c r="AD267" s="2594">
        <f t="shared" si="86"/>
        <v>0</v>
      </c>
      <c r="AE267" s="2564"/>
      <c r="AF267" s="2573">
        <f t="shared" si="77"/>
        <v>0</v>
      </c>
      <c r="AG267" s="2574">
        <f>IF(AND(U267&lt;&gt;"", ISNUMBER(S267)), IFERROR(INDEX(AI21:AI91, MATCH(P267, AH21:AH91, 0)) * O267 * IF(ISBLANK(L267), 1, L267), 0), 0)</f>
        <v>0</v>
      </c>
      <c r="AL267" s="66">
        <f t="shared" si="75"/>
        <v>0</v>
      </c>
      <c r="AN267" s="76"/>
      <c r="AO267" s="76"/>
      <c r="AP267" s="76"/>
      <c r="AQ267" s="76"/>
      <c r="AS267" s="2257"/>
      <c r="AT267" s="2253"/>
      <c r="AU267" s="2253"/>
      <c r="AV267" s="2253"/>
      <c r="AW267" s="2253"/>
      <c r="AX267" s="2253"/>
      <c r="AY267" s="2621"/>
      <c r="BF267"/>
      <c r="BG267"/>
      <c r="BH267"/>
      <c r="BI267"/>
      <c r="BJ267"/>
      <c r="BK267"/>
      <c r="BL267"/>
      <c r="BN267" s="4">
        <v>1</v>
      </c>
      <c r="BO267" s="48"/>
      <c r="BP267" s="48"/>
    </row>
    <row r="268" spans="1:68" s="49" customFormat="1" ht="21" customHeight="1" x14ac:dyDescent="0.25">
      <c r="A268" s="1401" t="str">
        <f t="shared" si="72"/>
        <v>►</v>
      </c>
      <c r="B268" s="1402" t="str">
        <f t="shared" si="73"/>
        <v>►</v>
      </c>
      <c r="C268" s="1403" t="str">
        <f t="shared" si="78"/>
        <v>►</v>
      </c>
      <c r="D268" s="2475" t="str">
        <f t="shared" si="74"/>
        <v>►</v>
      </c>
      <c r="E268" s="1402" t="str">
        <f t="shared" si="79"/>
        <v>►</v>
      </c>
      <c r="F268" s="1402" t="str">
        <f t="shared" si="80"/>
        <v>►</v>
      </c>
      <c r="G268" s="1402" t="str">
        <f t="shared" si="81"/>
        <v>►</v>
      </c>
      <c r="H268" s="2606"/>
      <c r="I268" s="48"/>
      <c r="J268" s="48"/>
      <c r="K268" s="48"/>
      <c r="L268" s="48"/>
      <c r="M268" s="48"/>
      <c r="N268" s="48"/>
      <c r="O268" s="48"/>
      <c r="P268" s="48"/>
      <c r="Q268" s="48"/>
      <c r="R268" s="2607"/>
      <c r="S268" s="2441"/>
      <c r="T268" s="2443"/>
      <c r="U268" s="2442"/>
      <c r="V268" s="2577">
        <f t="shared" si="82"/>
        <v>0</v>
      </c>
      <c r="W268" s="2578" t="str">
        <f>IF(OR(V268=0, ISBLANK(P268)), "", TEXT(ROUND(V268/INDEX(AI21:AI83, MATCH(P268, AH21:AH83, 0)), 0),"# ##0") &amp; " " &amp; P268)</f>
        <v/>
      </c>
      <c r="X268" s="2579">
        <f t="shared" si="83"/>
        <v>0</v>
      </c>
      <c r="Y268" s="2580">
        <f t="shared" si="84"/>
        <v>0</v>
      </c>
      <c r="Z268" s="2580" t="str">
        <f t="shared" si="85"/>
        <v/>
      </c>
      <c r="AA268" s="2581"/>
      <c r="AB268" s="2582">
        <f t="shared" si="76"/>
        <v>0</v>
      </c>
      <c r="AC268" s="2583">
        <v>1</v>
      </c>
      <c r="AD268" s="2584">
        <f t="shared" si="86"/>
        <v>0</v>
      </c>
      <c r="AE268" s="2564"/>
      <c r="AF268" s="2573">
        <f t="shared" si="77"/>
        <v>0</v>
      </c>
      <c r="AG268" s="2574">
        <f>IF(AND(U268&lt;&gt;"", ISNUMBER(S268)), IFERROR(INDEX(AI21:AI91, MATCH(P268, AH21:AH91, 0)) * O268 * IF(ISBLANK(L268), 1, L268), 0), 0)</f>
        <v>0</v>
      </c>
      <c r="AL268" s="66">
        <f t="shared" si="75"/>
        <v>0</v>
      </c>
      <c r="AN268" s="76"/>
      <c r="AO268" s="76"/>
      <c r="AP268" s="76"/>
      <c r="AQ268" s="76"/>
      <c r="AS268" s="2257"/>
      <c r="AT268" s="2253"/>
      <c r="AU268" s="2253"/>
      <c r="AV268" s="2253"/>
      <c r="AW268" s="2253"/>
      <c r="AX268" s="2253"/>
      <c r="AY268" s="2621"/>
      <c r="BF268"/>
      <c r="BG268"/>
      <c r="BH268"/>
      <c r="BI268"/>
      <c r="BJ268"/>
      <c r="BK268"/>
      <c r="BL268"/>
      <c r="BN268" s="4">
        <v>1</v>
      </c>
      <c r="BO268" s="48"/>
      <c r="BP268" s="48"/>
    </row>
    <row r="269" spans="1:68" s="49" customFormat="1" ht="21" customHeight="1" x14ac:dyDescent="0.25">
      <c r="A269" s="1401" t="str">
        <f t="shared" ref="A269:A332" si="87">IF(H269&lt;&gt;"A", "►", "A")</f>
        <v>►</v>
      </c>
      <c r="B269" s="1402" t="str">
        <f t="shared" ref="B269:B332" si="88">IF(A269="►","►",IF(A269="A",IF(ISTEXT(I269),I269,"")))</f>
        <v>►</v>
      </c>
      <c r="C269" s="1403" t="str">
        <f t="shared" si="78"/>
        <v>►</v>
      </c>
      <c r="D269" s="2475" t="str">
        <f t="shared" ref="D269:D332" si="89">IF(B269="►","►",IFERROR(MID(B269,SEARCH(".",B269)+1,SEARCH(".",B269,SEARCH(".",B269)+1)-SEARCH(".",B269)-1),0))</f>
        <v>►</v>
      </c>
      <c r="E269" s="1402" t="str">
        <f t="shared" si="79"/>
        <v>►</v>
      </c>
      <c r="F269" s="1402" t="str">
        <f t="shared" si="80"/>
        <v>►</v>
      </c>
      <c r="G269" s="1402" t="str">
        <f t="shared" si="81"/>
        <v>►</v>
      </c>
      <c r="H269" s="2606"/>
      <c r="I269" s="48"/>
      <c r="J269" s="48"/>
      <c r="K269" s="48"/>
      <c r="L269" s="48"/>
      <c r="M269" s="48"/>
      <c r="N269" s="48"/>
      <c r="O269" s="48"/>
      <c r="P269" s="48"/>
      <c r="Q269" s="48"/>
      <c r="R269" s="2607"/>
      <c r="S269" s="2441"/>
      <c r="T269" s="2443"/>
      <c r="U269" s="2442"/>
      <c r="V269" s="2589">
        <f t="shared" si="82"/>
        <v>0</v>
      </c>
      <c r="W269" s="2590" t="str">
        <f>IF(OR(V269=0, ISBLANK(P269)), "", TEXT(ROUND(V269/INDEX(AI21:AI83, MATCH(P269, AH21:AH83, 0)), 0),"# ##0") &amp; " " &amp; P269)</f>
        <v/>
      </c>
      <c r="X269" s="2591">
        <f t="shared" si="83"/>
        <v>0</v>
      </c>
      <c r="Y269" s="2592">
        <f t="shared" si="84"/>
        <v>0</v>
      </c>
      <c r="Z269" s="2592" t="str">
        <f t="shared" si="85"/>
        <v/>
      </c>
      <c r="AA269" s="2581"/>
      <c r="AB269" s="2593">
        <f t="shared" si="76"/>
        <v>0</v>
      </c>
      <c r="AC269" s="2583">
        <v>1</v>
      </c>
      <c r="AD269" s="2594">
        <f t="shared" si="86"/>
        <v>0</v>
      </c>
      <c r="AE269" s="2564"/>
      <c r="AF269" s="2573">
        <f t="shared" si="77"/>
        <v>0</v>
      </c>
      <c r="AG269" s="2574">
        <f>IF(AND(U269&lt;&gt;"", ISNUMBER(S269)), IFERROR(INDEX(AI21:AI91, MATCH(P269, AH21:AH91, 0)) * O269 * IF(ISBLANK(L269), 1, L269), 0), 0)</f>
        <v>0</v>
      </c>
      <c r="AL269" s="66">
        <f t="shared" si="75"/>
        <v>0</v>
      </c>
      <c r="AN269" s="76"/>
      <c r="AO269" s="76"/>
      <c r="AP269" s="76"/>
      <c r="AQ269" s="76"/>
      <c r="AS269" s="2257"/>
      <c r="AT269" s="2253"/>
      <c r="AU269" s="2253"/>
      <c r="AV269" s="2253"/>
      <c r="AW269" s="2253"/>
      <c r="AX269" s="2253"/>
      <c r="AY269" s="2621"/>
      <c r="BF269"/>
      <c r="BG269"/>
      <c r="BH269"/>
      <c r="BI269"/>
      <c r="BJ269"/>
      <c r="BK269"/>
      <c r="BL269"/>
      <c r="BN269" s="4">
        <v>1</v>
      </c>
      <c r="BO269" s="48"/>
      <c r="BP269" s="48"/>
    </row>
    <row r="270" spans="1:68" s="49" customFormat="1" ht="21" customHeight="1" x14ac:dyDescent="0.25">
      <c r="A270" s="1401" t="str">
        <f t="shared" si="87"/>
        <v>►</v>
      </c>
      <c r="B270" s="1402" t="str">
        <f t="shared" si="88"/>
        <v>►</v>
      </c>
      <c r="C270" s="1403" t="str">
        <f t="shared" si="78"/>
        <v>►</v>
      </c>
      <c r="D270" s="2475" t="str">
        <f t="shared" si="89"/>
        <v>►</v>
      </c>
      <c r="E270" s="1402" t="str">
        <f t="shared" si="79"/>
        <v>►</v>
      </c>
      <c r="F270" s="1402" t="str">
        <f t="shared" si="80"/>
        <v>►</v>
      </c>
      <c r="G270" s="1402" t="str">
        <f t="shared" si="81"/>
        <v>►</v>
      </c>
      <c r="H270" s="2606"/>
      <c r="I270" s="48"/>
      <c r="J270" s="48"/>
      <c r="K270" s="48"/>
      <c r="L270" s="48"/>
      <c r="M270" s="48"/>
      <c r="N270" s="48"/>
      <c r="O270" s="48"/>
      <c r="P270" s="48"/>
      <c r="Q270" s="48"/>
      <c r="R270" s="2607"/>
      <c r="S270" s="2441"/>
      <c r="T270" s="2443"/>
      <c r="U270" s="2442"/>
      <c r="V270" s="2577">
        <f t="shared" si="82"/>
        <v>0</v>
      </c>
      <c r="W270" s="2578" t="str">
        <f>IF(OR(V270=0, ISBLANK(P270)), "", TEXT(ROUND(V270/INDEX(AI21:AI83, MATCH(P270, AH21:AH83, 0)), 0),"# ##0") &amp; " " &amp; P270)</f>
        <v/>
      </c>
      <c r="X270" s="2579">
        <f t="shared" si="83"/>
        <v>0</v>
      </c>
      <c r="Y270" s="2580">
        <f t="shared" si="84"/>
        <v>0</v>
      </c>
      <c r="Z270" s="2580" t="str">
        <f t="shared" si="85"/>
        <v/>
      </c>
      <c r="AA270" s="2581"/>
      <c r="AB270" s="2582">
        <f t="shared" si="76"/>
        <v>0</v>
      </c>
      <c r="AC270" s="2583">
        <v>1</v>
      </c>
      <c r="AD270" s="2584">
        <f t="shared" si="86"/>
        <v>0</v>
      </c>
      <c r="AE270" s="2564"/>
      <c r="AF270" s="2573">
        <f t="shared" si="77"/>
        <v>0</v>
      </c>
      <c r="AG270" s="2574">
        <f>IF(AND(U270&lt;&gt;"", ISNUMBER(S270)), IFERROR(INDEX(AI21:AI91, MATCH(P270, AH21:AH91, 0)) * O270 * IF(ISBLANK(L270), 1, L270), 0), 0)</f>
        <v>0</v>
      </c>
      <c r="AL270" s="66">
        <f t="shared" si="75"/>
        <v>0</v>
      </c>
      <c r="AN270" s="76"/>
      <c r="AO270" s="76"/>
      <c r="AP270" s="76"/>
      <c r="AQ270" s="76"/>
      <c r="AS270" s="2257"/>
      <c r="AT270" s="2253"/>
      <c r="AU270" s="2253"/>
      <c r="AV270" s="2253"/>
      <c r="AW270" s="2253"/>
      <c r="AX270" s="2253"/>
      <c r="AY270" s="2621"/>
      <c r="BF270"/>
      <c r="BG270"/>
      <c r="BH270"/>
      <c r="BI270"/>
      <c r="BJ270"/>
      <c r="BK270"/>
      <c r="BL270"/>
      <c r="BN270" s="4">
        <v>1</v>
      </c>
      <c r="BO270" s="48"/>
      <c r="BP270" s="48"/>
    </row>
    <row r="271" spans="1:68" s="49" customFormat="1" ht="21" customHeight="1" x14ac:dyDescent="0.25">
      <c r="A271" s="1401" t="str">
        <f t="shared" si="87"/>
        <v>►</v>
      </c>
      <c r="B271" s="1402" t="str">
        <f t="shared" si="88"/>
        <v>►</v>
      </c>
      <c r="C271" s="1403" t="str">
        <f t="shared" si="78"/>
        <v>►</v>
      </c>
      <c r="D271" s="2475" t="str">
        <f t="shared" si="89"/>
        <v>►</v>
      </c>
      <c r="E271" s="1402" t="str">
        <f t="shared" si="79"/>
        <v>►</v>
      </c>
      <c r="F271" s="1402" t="str">
        <f t="shared" si="80"/>
        <v>►</v>
      </c>
      <c r="G271" s="1402" t="str">
        <f t="shared" si="81"/>
        <v>►</v>
      </c>
      <c r="H271" s="2606"/>
      <c r="I271" s="48"/>
      <c r="J271" s="48"/>
      <c r="K271" s="48"/>
      <c r="L271" s="48"/>
      <c r="M271" s="48"/>
      <c r="N271" s="48"/>
      <c r="O271" s="48"/>
      <c r="P271" s="48"/>
      <c r="Q271" s="48"/>
      <c r="R271" s="2607"/>
      <c r="S271" s="2441"/>
      <c r="T271" s="2443"/>
      <c r="U271" s="2442"/>
      <c r="V271" s="2589">
        <f t="shared" si="82"/>
        <v>0</v>
      </c>
      <c r="W271" s="2590" t="str">
        <f>IF(OR(V271=0, ISBLANK(P271)), "", TEXT(ROUND(V271/INDEX(AI21:AI83, MATCH(P271, AH21:AH83, 0)), 0),"# ##0") &amp; " " &amp; P271)</f>
        <v/>
      </c>
      <c r="X271" s="2591">
        <f t="shared" si="83"/>
        <v>0</v>
      </c>
      <c r="Y271" s="2592">
        <f t="shared" si="84"/>
        <v>0</v>
      </c>
      <c r="Z271" s="2592" t="str">
        <f t="shared" si="85"/>
        <v/>
      </c>
      <c r="AA271" s="2581"/>
      <c r="AB271" s="2593">
        <f t="shared" si="76"/>
        <v>0</v>
      </c>
      <c r="AC271" s="2583">
        <v>1</v>
      </c>
      <c r="AD271" s="2594">
        <f t="shared" si="86"/>
        <v>0</v>
      </c>
      <c r="AE271" s="2564"/>
      <c r="AF271" s="2573">
        <f t="shared" si="77"/>
        <v>0</v>
      </c>
      <c r="AG271" s="2574">
        <f>IF(AND(U271&lt;&gt;"", ISNUMBER(S271)), IFERROR(INDEX(AI21:AI91, MATCH(P271, AH21:AH91, 0)) * O271 * IF(ISBLANK(L271), 1, L271), 0), 0)</f>
        <v>0</v>
      </c>
      <c r="AL271" s="66">
        <f t="shared" si="75"/>
        <v>0</v>
      </c>
      <c r="AN271" s="76"/>
      <c r="AO271" s="76"/>
      <c r="AP271" s="76"/>
      <c r="AQ271" s="76"/>
      <c r="AS271" s="2257"/>
      <c r="AT271" s="2253"/>
      <c r="AU271" s="2253"/>
      <c r="AV271" s="2253"/>
      <c r="AW271" s="2253"/>
      <c r="AX271" s="2253"/>
      <c r="AY271" s="2621"/>
      <c r="BA271" s="48"/>
      <c r="BB271" s="48"/>
      <c r="BC271" s="48"/>
      <c r="BD271" s="48"/>
      <c r="BF271"/>
      <c r="BG271"/>
      <c r="BH271"/>
      <c r="BI271"/>
      <c r="BJ271"/>
      <c r="BK271"/>
      <c r="BL271"/>
      <c r="BN271" s="4">
        <v>1</v>
      </c>
      <c r="BO271" s="48"/>
      <c r="BP271" s="48"/>
    </row>
    <row r="272" spans="1:68" s="49" customFormat="1" ht="21" customHeight="1" x14ac:dyDescent="0.25">
      <c r="A272" s="1401" t="str">
        <f t="shared" si="87"/>
        <v>►</v>
      </c>
      <c r="B272" s="1402" t="str">
        <f t="shared" si="88"/>
        <v>►</v>
      </c>
      <c r="C272" s="1403" t="str">
        <f t="shared" si="78"/>
        <v>►</v>
      </c>
      <c r="D272" s="2475" t="str">
        <f t="shared" si="89"/>
        <v>►</v>
      </c>
      <c r="E272" s="1402" t="str">
        <f t="shared" si="79"/>
        <v>►</v>
      </c>
      <c r="F272" s="1402" t="str">
        <f t="shared" si="80"/>
        <v>►</v>
      </c>
      <c r="G272" s="1402" t="str">
        <f t="shared" si="81"/>
        <v>►</v>
      </c>
      <c r="H272" s="2606"/>
      <c r="I272" s="48"/>
      <c r="J272" s="48"/>
      <c r="K272" s="48"/>
      <c r="L272" s="48"/>
      <c r="M272" s="48"/>
      <c r="N272" s="48"/>
      <c r="O272" s="48"/>
      <c r="P272" s="48"/>
      <c r="Q272" s="48"/>
      <c r="R272" s="2607"/>
      <c r="S272" s="2441"/>
      <c r="T272" s="2443"/>
      <c r="U272" s="2442"/>
      <c r="V272" s="2577">
        <f t="shared" si="82"/>
        <v>0</v>
      </c>
      <c r="W272" s="2578" t="str">
        <f>IF(OR(V272=0, ISBLANK(P272)), "", TEXT(ROUND(V272/INDEX(AI21:AI83, MATCH(P272, AH21:AH83, 0)), 0),"# ##0") &amp; " " &amp; P272)</f>
        <v/>
      </c>
      <c r="X272" s="2579">
        <f t="shared" si="83"/>
        <v>0</v>
      </c>
      <c r="Y272" s="2580">
        <f t="shared" si="84"/>
        <v>0</v>
      </c>
      <c r="Z272" s="2580" t="str">
        <f t="shared" si="85"/>
        <v/>
      </c>
      <c r="AA272" s="2581"/>
      <c r="AB272" s="2582">
        <f t="shared" si="76"/>
        <v>0</v>
      </c>
      <c r="AC272" s="2583">
        <v>1</v>
      </c>
      <c r="AD272" s="2584">
        <f t="shared" si="86"/>
        <v>0</v>
      </c>
      <c r="AE272" s="2564"/>
      <c r="AF272" s="2573">
        <f t="shared" si="77"/>
        <v>0</v>
      </c>
      <c r="AG272" s="2574">
        <f>IF(AND(U272&lt;&gt;"", ISNUMBER(S272)), IFERROR(INDEX(AI21:AI91, MATCH(P272, AH21:AH91, 0)) * O272 * IF(ISBLANK(L272), 1, L272), 0), 0)</f>
        <v>0</v>
      </c>
      <c r="AL272" s="66">
        <f t="shared" si="75"/>
        <v>0</v>
      </c>
      <c r="AN272" s="76"/>
      <c r="AO272" s="76"/>
      <c r="AP272" s="76"/>
      <c r="AQ272" s="76"/>
      <c r="AS272" s="2257"/>
      <c r="AT272" s="2253"/>
      <c r="AU272" s="2253"/>
      <c r="AV272" s="2253"/>
      <c r="AW272" s="2253"/>
      <c r="AX272" s="2253"/>
      <c r="AY272" s="2621"/>
      <c r="BA272" s="48"/>
      <c r="BB272" s="48"/>
      <c r="BC272" s="48"/>
      <c r="BD272" s="48"/>
      <c r="BF272"/>
      <c r="BG272"/>
      <c r="BH272"/>
      <c r="BI272"/>
      <c r="BJ272"/>
      <c r="BK272"/>
      <c r="BL272"/>
      <c r="BN272" s="4">
        <v>1</v>
      </c>
      <c r="BO272" s="48"/>
      <c r="BP272" s="48"/>
    </row>
    <row r="273" spans="1:68" s="49" customFormat="1" ht="21" customHeight="1" x14ac:dyDescent="0.25">
      <c r="A273" s="1401" t="str">
        <f t="shared" si="87"/>
        <v>►</v>
      </c>
      <c r="B273" s="1402" t="str">
        <f t="shared" si="88"/>
        <v>►</v>
      </c>
      <c r="C273" s="1403" t="str">
        <f t="shared" si="78"/>
        <v>►</v>
      </c>
      <c r="D273" s="2475" t="str">
        <f t="shared" si="89"/>
        <v>►</v>
      </c>
      <c r="E273" s="1402" t="str">
        <f t="shared" si="79"/>
        <v>►</v>
      </c>
      <c r="F273" s="1402" t="str">
        <f t="shared" si="80"/>
        <v>►</v>
      </c>
      <c r="G273" s="1402" t="str">
        <f t="shared" si="81"/>
        <v>►</v>
      </c>
      <c r="H273" s="2606"/>
      <c r="I273" s="48"/>
      <c r="J273" s="48"/>
      <c r="K273" s="48"/>
      <c r="L273" s="48"/>
      <c r="M273" s="48"/>
      <c r="N273" s="48"/>
      <c r="O273" s="48"/>
      <c r="P273" s="48"/>
      <c r="Q273" s="48"/>
      <c r="R273" s="2607"/>
      <c r="S273" s="2441"/>
      <c r="T273" s="2443"/>
      <c r="U273" s="2442"/>
      <c r="V273" s="2589">
        <f t="shared" si="82"/>
        <v>0</v>
      </c>
      <c r="W273" s="2590" t="str">
        <f>IF(OR(V273=0, ISBLANK(P273)), "", TEXT(ROUND(V273/INDEX(AI21:AI83, MATCH(P273, AH21:AH83, 0)), 0),"# ##0") &amp; " " &amp; P273)</f>
        <v/>
      </c>
      <c r="X273" s="2591">
        <f t="shared" si="83"/>
        <v>0</v>
      </c>
      <c r="Y273" s="2592">
        <f t="shared" si="84"/>
        <v>0</v>
      </c>
      <c r="Z273" s="2592" t="str">
        <f t="shared" si="85"/>
        <v/>
      </c>
      <c r="AA273" s="2581"/>
      <c r="AB273" s="2593">
        <f t="shared" si="76"/>
        <v>0</v>
      </c>
      <c r="AC273" s="2583">
        <v>1</v>
      </c>
      <c r="AD273" s="2594">
        <f t="shared" si="86"/>
        <v>0</v>
      </c>
      <c r="AE273" s="2564"/>
      <c r="AF273" s="2573">
        <f t="shared" si="77"/>
        <v>0</v>
      </c>
      <c r="AG273" s="2574">
        <f>IF(AND(U273&lt;&gt;"", ISNUMBER(S273)), IFERROR(INDEX(AI21:AI91, MATCH(P273, AH21:AH91, 0)) * O273 * IF(ISBLANK(L273), 1, L273), 0), 0)</f>
        <v>0</v>
      </c>
      <c r="AL273" s="66">
        <f t="shared" ref="AL273:AL336" si="90">H273</f>
        <v>0</v>
      </c>
      <c r="AN273" s="76"/>
      <c r="AO273" s="76"/>
      <c r="AP273" s="76"/>
      <c r="AQ273" s="76"/>
      <c r="AS273" s="2257"/>
      <c r="AT273" s="2253"/>
      <c r="AU273" s="2253"/>
      <c r="AV273" s="2253"/>
      <c r="AW273" s="2253"/>
      <c r="AX273" s="2253"/>
      <c r="AY273" s="2621"/>
      <c r="BA273" s="48"/>
      <c r="BB273" s="48"/>
      <c r="BC273" s="48"/>
      <c r="BD273" s="48"/>
      <c r="BF273"/>
      <c r="BG273"/>
      <c r="BH273"/>
      <c r="BI273"/>
      <c r="BJ273"/>
      <c r="BK273"/>
      <c r="BL273"/>
      <c r="BN273" s="4">
        <v>1</v>
      </c>
      <c r="BO273" s="48"/>
      <c r="BP273" s="48"/>
    </row>
    <row r="274" spans="1:68" s="49" customFormat="1" ht="21" customHeight="1" x14ac:dyDescent="0.25">
      <c r="A274" s="1401" t="str">
        <f t="shared" si="87"/>
        <v>►</v>
      </c>
      <c r="B274" s="1402" t="str">
        <f t="shared" si="88"/>
        <v>►</v>
      </c>
      <c r="C274" s="1403" t="str">
        <f t="shared" si="78"/>
        <v>►</v>
      </c>
      <c r="D274" s="2475" t="str">
        <f t="shared" si="89"/>
        <v>►</v>
      </c>
      <c r="E274" s="1402" t="str">
        <f t="shared" si="79"/>
        <v>►</v>
      </c>
      <c r="F274" s="1402" t="str">
        <f t="shared" si="80"/>
        <v>►</v>
      </c>
      <c r="G274" s="1402" t="str">
        <f t="shared" si="81"/>
        <v>►</v>
      </c>
      <c r="H274" s="2606"/>
      <c r="I274" s="48"/>
      <c r="J274" s="48"/>
      <c r="K274" s="48"/>
      <c r="L274" s="48"/>
      <c r="M274" s="48"/>
      <c r="N274" s="48"/>
      <c r="O274" s="48"/>
      <c r="P274" s="48"/>
      <c r="Q274" s="48"/>
      <c r="R274" s="2607"/>
      <c r="S274" s="2441"/>
      <c r="T274" s="2443"/>
      <c r="U274" s="2442"/>
      <c r="V274" s="2577">
        <f t="shared" si="82"/>
        <v>0</v>
      </c>
      <c r="W274" s="2578" t="str">
        <f>IF(OR(V274=0, ISBLANK(P274)), "", TEXT(ROUND(V274/INDEX(AI21:AI83, MATCH(P274, AH21:AH83, 0)), 0),"# ##0") &amp; " " &amp; P274)</f>
        <v/>
      </c>
      <c r="X274" s="2579">
        <f t="shared" si="83"/>
        <v>0</v>
      </c>
      <c r="Y274" s="2580">
        <f t="shared" si="84"/>
        <v>0</v>
      </c>
      <c r="Z274" s="2580" t="str">
        <f t="shared" si="85"/>
        <v/>
      </c>
      <c r="AA274" s="2581"/>
      <c r="AB274" s="2582">
        <f t="shared" si="76"/>
        <v>0</v>
      </c>
      <c r="AC274" s="2583">
        <v>1</v>
      </c>
      <c r="AD274" s="2584">
        <f t="shared" si="86"/>
        <v>0</v>
      </c>
      <c r="AE274" s="2564"/>
      <c r="AF274" s="2573">
        <f t="shared" si="77"/>
        <v>0</v>
      </c>
      <c r="AG274" s="2574">
        <f>IF(AND(U274&lt;&gt;"", ISNUMBER(S274)), IFERROR(INDEX(AI21:AI91, MATCH(P274, AH21:AH91, 0)) * O274 * IF(ISBLANK(L274), 1, L274), 0), 0)</f>
        <v>0</v>
      </c>
      <c r="AL274" s="66">
        <f t="shared" si="90"/>
        <v>0</v>
      </c>
      <c r="AN274" s="76"/>
      <c r="AO274" s="76"/>
      <c r="AP274" s="76"/>
      <c r="AQ274" s="76"/>
      <c r="AS274" s="2257"/>
      <c r="AT274" s="2253"/>
      <c r="AU274" s="2253"/>
      <c r="AV274" s="2253"/>
      <c r="AW274" s="2253"/>
      <c r="AX274" s="2253"/>
      <c r="AY274" s="2621"/>
      <c r="BA274" s="48"/>
      <c r="BB274" s="48"/>
      <c r="BC274" s="48"/>
      <c r="BD274" s="48"/>
      <c r="BF274"/>
      <c r="BG274"/>
      <c r="BH274"/>
      <c r="BI274"/>
      <c r="BJ274"/>
      <c r="BK274"/>
      <c r="BL274"/>
      <c r="BN274" s="4">
        <v>1</v>
      </c>
      <c r="BO274" s="48"/>
      <c r="BP274" s="48"/>
    </row>
    <row r="275" spans="1:68" s="49" customFormat="1" ht="21" customHeight="1" x14ac:dyDescent="0.25">
      <c r="A275" s="1401" t="str">
        <f t="shared" si="87"/>
        <v>►</v>
      </c>
      <c r="B275" s="1402" t="str">
        <f t="shared" si="88"/>
        <v>►</v>
      </c>
      <c r="C275" s="1403" t="str">
        <f t="shared" si="78"/>
        <v>►</v>
      </c>
      <c r="D275" s="2475" t="str">
        <f t="shared" si="89"/>
        <v>►</v>
      </c>
      <c r="E275" s="1402" t="str">
        <f t="shared" si="79"/>
        <v>►</v>
      </c>
      <c r="F275" s="1402" t="str">
        <f t="shared" si="80"/>
        <v>►</v>
      </c>
      <c r="G275" s="1402" t="str">
        <f t="shared" si="81"/>
        <v>►</v>
      </c>
      <c r="H275" s="2606"/>
      <c r="I275" s="48"/>
      <c r="J275" s="48"/>
      <c r="K275" s="48"/>
      <c r="L275" s="48"/>
      <c r="M275" s="48"/>
      <c r="N275" s="48"/>
      <c r="O275" s="48"/>
      <c r="P275" s="48"/>
      <c r="Q275" s="48"/>
      <c r="R275" s="2607"/>
      <c r="S275" s="2441"/>
      <c r="T275" s="2443"/>
      <c r="U275" s="2442"/>
      <c r="V275" s="2589">
        <f t="shared" si="82"/>
        <v>0</v>
      </c>
      <c r="W275" s="2590" t="str">
        <f>IF(OR(V275=0, ISBLANK(P275)), "", TEXT(ROUND(V275/INDEX(AI21:AI83, MATCH(P275, AH21:AH83, 0)), 0),"# ##0") &amp; " " &amp; P275)</f>
        <v/>
      </c>
      <c r="X275" s="2591">
        <f t="shared" si="83"/>
        <v>0</v>
      </c>
      <c r="Y275" s="2592">
        <f t="shared" si="84"/>
        <v>0</v>
      </c>
      <c r="Z275" s="2592" t="str">
        <f t="shared" si="85"/>
        <v/>
      </c>
      <c r="AA275" s="2581"/>
      <c r="AB275" s="2593">
        <f t="shared" ref="AB275:AB338" si="91">IF(ISBLANK(AA275), V275, V275*(1-AA275/100))</f>
        <v>0</v>
      </c>
      <c r="AC275" s="2583">
        <v>1</v>
      </c>
      <c r="AD275" s="2594">
        <f t="shared" si="86"/>
        <v>0</v>
      </c>
      <c r="AE275" s="2564"/>
      <c r="AF275" s="2573">
        <f t="shared" ref="AF275:AF338" si="92">IFERROR(IF(ISNUMBER(U275)*ISNUMBER(S275),U275/S275,0),0)</f>
        <v>0</v>
      </c>
      <c r="AG275" s="2574">
        <f>IF(AND(U275&lt;&gt;"", ISNUMBER(S275)), IFERROR(INDEX(AI21:AI91, MATCH(P275, AH21:AH91, 0)) * O275 * IF(ISBLANK(L275), 1, L275), 0), 0)</f>
        <v>0</v>
      </c>
      <c r="AL275" s="66">
        <f t="shared" si="90"/>
        <v>0</v>
      </c>
      <c r="AN275" s="76"/>
      <c r="AO275" s="76"/>
      <c r="AP275" s="76"/>
      <c r="AQ275" s="76"/>
      <c r="AS275" s="2257"/>
      <c r="AT275" s="2253"/>
      <c r="AU275" s="2253"/>
      <c r="AV275" s="2253"/>
      <c r="AW275" s="2253"/>
      <c r="AX275" s="2253"/>
      <c r="AY275" s="2621"/>
      <c r="BA275" s="48"/>
      <c r="BB275" s="48"/>
      <c r="BC275" s="48"/>
      <c r="BD275" s="48"/>
      <c r="BF275"/>
      <c r="BG275"/>
      <c r="BH275"/>
      <c r="BI275"/>
      <c r="BJ275"/>
      <c r="BK275"/>
      <c r="BL275"/>
      <c r="BN275" s="4">
        <v>1</v>
      </c>
      <c r="BO275" s="48"/>
      <c r="BP275" s="48"/>
    </row>
    <row r="276" spans="1:68" s="49" customFormat="1" ht="21" customHeight="1" x14ac:dyDescent="0.25">
      <c r="A276" s="1401" t="str">
        <f t="shared" si="87"/>
        <v>►</v>
      </c>
      <c r="B276" s="1402" t="str">
        <f t="shared" si="88"/>
        <v>►</v>
      </c>
      <c r="C276" s="1403" t="str">
        <f t="shared" si="78"/>
        <v>►</v>
      </c>
      <c r="D276" s="2475" t="str">
        <f t="shared" si="89"/>
        <v>►</v>
      </c>
      <c r="E276" s="1402" t="str">
        <f t="shared" si="79"/>
        <v>►</v>
      </c>
      <c r="F276" s="1402" t="str">
        <f t="shared" si="80"/>
        <v>►</v>
      </c>
      <c r="G276" s="1402" t="str">
        <f t="shared" si="81"/>
        <v>►</v>
      </c>
      <c r="H276" s="2606"/>
      <c r="I276" s="48"/>
      <c r="J276" s="48"/>
      <c r="K276" s="48"/>
      <c r="L276" s="48"/>
      <c r="M276" s="48"/>
      <c r="N276" s="48"/>
      <c r="O276" s="48"/>
      <c r="P276" s="48"/>
      <c r="Q276" s="48"/>
      <c r="R276" s="2607"/>
      <c r="S276" s="2441"/>
      <c r="T276" s="2443"/>
      <c r="U276" s="2442"/>
      <c r="V276" s="2577">
        <f t="shared" si="82"/>
        <v>0</v>
      </c>
      <c r="W276" s="2578" t="str">
        <f>IF(OR(V276=0, ISBLANK(P276)), "", TEXT(ROUND(V276/INDEX(AI21:AI83, MATCH(P276, AH21:AH83, 0)), 0),"# ##0") &amp; " " &amp; P276)</f>
        <v/>
      </c>
      <c r="X276" s="2579">
        <f t="shared" si="83"/>
        <v>0</v>
      </c>
      <c r="Y276" s="2580">
        <f t="shared" si="84"/>
        <v>0</v>
      </c>
      <c r="Z276" s="2580" t="str">
        <f t="shared" si="85"/>
        <v/>
      </c>
      <c r="AA276" s="2581"/>
      <c r="AB276" s="2582">
        <f t="shared" si="91"/>
        <v>0</v>
      </c>
      <c r="AC276" s="2583">
        <v>1</v>
      </c>
      <c r="AD276" s="2584">
        <f t="shared" si="86"/>
        <v>0</v>
      </c>
      <c r="AE276" s="2564"/>
      <c r="AF276" s="2573">
        <f t="shared" si="92"/>
        <v>0</v>
      </c>
      <c r="AG276" s="2574">
        <f>IF(AND(U276&lt;&gt;"", ISNUMBER(S276)), IFERROR(INDEX(AI21:AI91, MATCH(P276, AH21:AH91, 0)) * O276 * IF(ISBLANK(L276), 1, L276), 0), 0)</f>
        <v>0</v>
      </c>
      <c r="AL276" s="66">
        <f t="shared" si="90"/>
        <v>0</v>
      </c>
      <c r="AN276" s="76"/>
      <c r="AO276" s="76"/>
      <c r="AP276" s="76"/>
      <c r="AQ276" s="76"/>
      <c r="AS276" s="2257"/>
      <c r="AT276" s="2253"/>
      <c r="AU276" s="2253"/>
      <c r="AV276" s="2253"/>
      <c r="AW276" s="2253"/>
      <c r="AX276" s="2253"/>
      <c r="AY276" s="2621"/>
      <c r="BA276" s="48"/>
      <c r="BB276" s="48"/>
      <c r="BC276" s="48"/>
      <c r="BD276" s="48"/>
      <c r="BF276"/>
      <c r="BG276"/>
      <c r="BH276"/>
      <c r="BI276"/>
      <c r="BJ276"/>
      <c r="BK276"/>
      <c r="BL276"/>
      <c r="BN276" s="4">
        <v>1</v>
      </c>
      <c r="BO276" s="48"/>
      <c r="BP276" s="48"/>
    </row>
    <row r="277" spans="1:68" s="49" customFormat="1" ht="21" customHeight="1" x14ac:dyDescent="0.25">
      <c r="A277" s="1401" t="str">
        <f t="shared" si="87"/>
        <v>►</v>
      </c>
      <c r="B277" s="1402" t="str">
        <f t="shared" si="88"/>
        <v>►</v>
      </c>
      <c r="C277" s="1403" t="str">
        <f t="shared" si="78"/>
        <v>►</v>
      </c>
      <c r="D277" s="2475" t="str">
        <f t="shared" si="89"/>
        <v>►</v>
      </c>
      <c r="E277" s="1402" t="str">
        <f t="shared" si="79"/>
        <v>►</v>
      </c>
      <c r="F277" s="1402" t="str">
        <f t="shared" si="80"/>
        <v>►</v>
      </c>
      <c r="G277" s="1402" t="str">
        <f t="shared" si="81"/>
        <v>►</v>
      </c>
      <c r="H277" s="2606"/>
      <c r="I277" s="48"/>
      <c r="J277" s="48"/>
      <c r="K277" s="48"/>
      <c r="L277" s="48"/>
      <c r="M277" s="48"/>
      <c r="N277" s="48"/>
      <c r="O277" s="48"/>
      <c r="P277" s="48"/>
      <c r="Q277" s="48"/>
      <c r="R277" s="2607"/>
      <c r="S277" s="2441"/>
      <c r="T277" s="2443"/>
      <c r="U277" s="2442"/>
      <c r="V277" s="2589">
        <f t="shared" si="82"/>
        <v>0</v>
      </c>
      <c r="W277" s="2590" t="str">
        <f>IF(OR(V277=0, ISBLANK(P277)), "", TEXT(ROUND(V277/INDEX(AI21:AI83, MATCH(P277, AH21:AH83, 0)), 0),"# ##0") &amp; " " &amp; P277)</f>
        <v/>
      </c>
      <c r="X277" s="2591">
        <f t="shared" si="83"/>
        <v>0</v>
      </c>
      <c r="Y277" s="2592">
        <f t="shared" si="84"/>
        <v>0</v>
      </c>
      <c r="Z277" s="2592" t="str">
        <f t="shared" si="85"/>
        <v/>
      </c>
      <c r="AA277" s="2581"/>
      <c r="AB277" s="2593">
        <f t="shared" si="91"/>
        <v>0</v>
      </c>
      <c r="AC277" s="2583">
        <v>1</v>
      </c>
      <c r="AD277" s="2594">
        <f t="shared" si="86"/>
        <v>0</v>
      </c>
      <c r="AE277" s="2564"/>
      <c r="AF277" s="2573">
        <f t="shared" si="92"/>
        <v>0</v>
      </c>
      <c r="AG277" s="2574">
        <f>IF(AND(U277&lt;&gt;"", ISNUMBER(S277)), IFERROR(INDEX(AI21:AI91, MATCH(P277, AH21:AH91, 0)) * O277 * IF(ISBLANK(L277), 1, L277), 0), 0)</f>
        <v>0</v>
      </c>
      <c r="AL277" s="66">
        <f t="shared" si="90"/>
        <v>0</v>
      </c>
      <c r="AN277" s="76"/>
      <c r="AO277" s="76"/>
      <c r="AP277" s="76"/>
      <c r="AQ277" s="76"/>
      <c r="AS277" s="2257"/>
      <c r="AT277" s="2253"/>
      <c r="AU277" s="2253"/>
      <c r="AV277" s="2253"/>
      <c r="AW277" s="2253"/>
      <c r="AX277" s="2253"/>
      <c r="AY277" s="2621"/>
      <c r="BA277" s="48"/>
      <c r="BB277" s="48"/>
      <c r="BC277" s="48"/>
      <c r="BD277" s="48"/>
      <c r="BF277"/>
      <c r="BG277"/>
      <c r="BH277"/>
      <c r="BI277"/>
      <c r="BJ277"/>
      <c r="BK277"/>
      <c r="BL277"/>
      <c r="BN277" s="4">
        <v>1</v>
      </c>
      <c r="BO277" s="48"/>
      <c r="BP277" s="48"/>
    </row>
    <row r="278" spans="1:68" s="49" customFormat="1" ht="21" customHeight="1" x14ac:dyDescent="0.25">
      <c r="A278" s="1401" t="str">
        <f t="shared" si="87"/>
        <v>►</v>
      </c>
      <c r="B278" s="1402" t="str">
        <f t="shared" si="88"/>
        <v>►</v>
      </c>
      <c r="C278" s="1403" t="str">
        <f t="shared" si="78"/>
        <v>►</v>
      </c>
      <c r="D278" s="2475" t="str">
        <f t="shared" si="89"/>
        <v>►</v>
      </c>
      <c r="E278" s="1402" t="str">
        <f t="shared" si="79"/>
        <v>►</v>
      </c>
      <c r="F278" s="1402" t="str">
        <f t="shared" si="80"/>
        <v>►</v>
      </c>
      <c r="G278" s="1402" t="str">
        <f t="shared" si="81"/>
        <v>►</v>
      </c>
      <c r="H278" s="2606"/>
      <c r="I278" s="48"/>
      <c r="J278" s="48"/>
      <c r="K278" s="48"/>
      <c r="L278" s="48"/>
      <c r="M278" s="48"/>
      <c r="N278" s="48"/>
      <c r="O278" s="48"/>
      <c r="P278" s="48"/>
      <c r="Q278" s="48"/>
      <c r="R278" s="2607"/>
      <c r="S278" s="2441"/>
      <c r="T278" s="2443"/>
      <c r="U278" s="2442"/>
      <c r="V278" s="2577">
        <f t="shared" si="82"/>
        <v>0</v>
      </c>
      <c r="W278" s="2578" t="str">
        <f>IF(OR(V278=0, ISBLANK(P278)), "", TEXT(ROUND(V278/INDEX(AI21:AI83, MATCH(P278, AH21:AH83, 0)), 0),"# ##0") &amp; " " &amp; P278)</f>
        <v/>
      </c>
      <c r="X278" s="2579">
        <f t="shared" si="83"/>
        <v>0</v>
      </c>
      <c r="Y278" s="2580">
        <f t="shared" si="84"/>
        <v>0</v>
      </c>
      <c r="Z278" s="2580" t="str">
        <f t="shared" si="85"/>
        <v/>
      </c>
      <c r="AA278" s="2581"/>
      <c r="AB278" s="2582">
        <f t="shared" si="91"/>
        <v>0</v>
      </c>
      <c r="AC278" s="2583">
        <v>1</v>
      </c>
      <c r="AD278" s="2584">
        <f t="shared" si="86"/>
        <v>0</v>
      </c>
      <c r="AE278" s="2564"/>
      <c r="AF278" s="2573">
        <f t="shared" si="92"/>
        <v>0</v>
      </c>
      <c r="AG278" s="2574">
        <f>IF(AND(U278&lt;&gt;"", ISNUMBER(S278)), IFERROR(INDEX(AI21:AI91, MATCH(P278, AH21:AH91, 0)) * O278 * IF(ISBLANK(L278), 1, L278), 0), 0)</f>
        <v>0</v>
      </c>
      <c r="AL278" s="66">
        <f t="shared" si="90"/>
        <v>0</v>
      </c>
      <c r="AN278" s="76"/>
      <c r="AO278" s="76"/>
      <c r="AP278" s="76"/>
      <c r="AQ278" s="76"/>
      <c r="AS278" s="2257"/>
      <c r="AT278" s="2253"/>
      <c r="AU278" s="2253"/>
      <c r="AV278" s="2253"/>
      <c r="AW278" s="2253"/>
      <c r="AX278" s="2253"/>
      <c r="AY278" s="2621"/>
      <c r="BF278"/>
      <c r="BG278"/>
      <c r="BH278"/>
      <c r="BI278"/>
      <c r="BJ278"/>
      <c r="BK278"/>
      <c r="BL278"/>
      <c r="BN278" s="4">
        <v>1</v>
      </c>
      <c r="BO278" s="48"/>
      <c r="BP278" s="48"/>
    </row>
    <row r="279" spans="1:68" s="49" customFormat="1" ht="21" customHeight="1" thickBot="1" x14ac:dyDescent="0.3">
      <c r="A279" s="1401" t="str">
        <f t="shared" si="87"/>
        <v>►</v>
      </c>
      <c r="B279" s="1402" t="str">
        <f t="shared" si="88"/>
        <v>►</v>
      </c>
      <c r="C279" s="1403" t="str">
        <f t="shared" si="78"/>
        <v>►</v>
      </c>
      <c r="D279" s="2475" t="str">
        <f t="shared" si="89"/>
        <v>►</v>
      </c>
      <c r="E279" s="1402" t="str">
        <f t="shared" si="79"/>
        <v>►</v>
      </c>
      <c r="F279" s="1402" t="str">
        <f t="shared" si="80"/>
        <v>►</v>
      </c>
      <c r="G279" s="1402" t="str">
        <f t="shared" si="81"/>
        <v>►</v>
      </c>
      <c r="H279" s="2630"/>
      <c r="I279" s="2631"/>
      <c r="J279" s="2631"/>
      <c r="K279" s="2631"/>
      <c r="L279" s="2631"/>
      <c r="M279" s="2631"/>
      <c r="N279" s="2631"/>
      <c r="O279" s="2631"/>
      <c r="P279" s="2631"/>
      <c r="Q279" s="2631"/>
      <c r="R279" s="2632"/>
      <c r="S279" s="2441"/>
      <c r="T279" s="2443"/>
      <c r="U279" s="2442"/>
      <c r="V279" s="2589">
        <f t="shared" si="82"/>
        <v>0</v>
      </c>
      <c r="W279" s="2590" t="str">
        <f>IF(OR(V279=0, ISBLANK(P279)), "", TEXT(ROUND(V279/INDEX(AI21:AI83, MATCH(P279, AH21:AH83, 0)), 0),"# ##0") &amp; " " &amp; P279)</f>
        <v/>
      </c>
      <c r="X279" s="2591">
        <f t="shared" si="83"/>
        <v>0</v>
      </c>
      <c r="Y279" s="2592">
        <f t="shared" si="84"/>
        <v>0</v>
      </c>
      <c r="Z279" s="2592" t="str">
        <f t="shared" si="85"/>
        <v/>
      </c>
      <c r="AA279" s="2581"/>
      <c r="AB279" s="2593">
        <f t="shared" si="91"/>
        <v>0</v>
      </c>
      <c r="AC279" s="2583">
        <v>1</v>
      </c>
      <c r="AD279" s="2594">
        <f t="shared" si="86"/>
        <v>0</v>
      </c>
      <c r="AE279" s="2564"/>
      <c r="AF279" s="2573">
        <f t="shared" si="92"/>
        <v>0</v>
      </c>
      <c r="AG279" s="2574">
        <f>IF(AND(U279&lt;&gt;"", ISNUMBER(S279)), IFERROR(INDEX(AI21:AI91, MATCH(P279, AH21:AH91, 0)) * O279 * IF(ISBLANK(L279), 1, L279), 0), 0)</f>
        <v>0</v>
      </c>
      <c r="AL279" s="66">
        <f t="shared" si="90"/>
        <v>0</v>
      </c>
      <c r="AN279" s="76"/>
      <c r="AO279" s="76"/>
      <c r="AP279" s="76"/>
      <c r="AQ279" s="76"/>
      <c r="AS279" s="2306"/>
      <c r="AT279" s="2307"/>
      <c r="AU279" s="2307"/>
      <c r="AV279" s="2307"/>
      <c r="AW279" s="2307"/>
      <c r="AX279" s="2307"/>
      <c r="AY279" s="2633"/>
      <c r="BF279"/>
      <c r="BG279"/>
      <c r="BH279"/>
      <c r="BI279"/>
      <c r="BJ279"/>
      <c r="BK279"/>
      <c r="BL279"/>
      <c r="BN279" s="4">
        <v>1</v>
      </c>
      <c r="BO279" s="48"/>
      <c r="BP279" s="48"/>
    </row>
    <row r="280" spans="1:68" s="49" customFormat="1" ht="21" customHeight="1" thickBot="1" x14ac:dyDescent="0.3">
      <c r="A280" s="1401" t="str">
        <f t="shared" si="87"/>
        <v>A</v>
      </c>
      <c r="B280" s="1402" t="str">
        <f t="shared" si="88"/>
        <v/>
      </c>
      <c r="C280" s="1403">
        <f t="shared" si="78"/>
        <v>0</v>
      </c>
      <c r="D280" s="2475">
        <f t="shared" si="89"/>
        <v>0</v>
      </c>
      <c r="E280" s="1402">
        <f t="shared" si="79"/>
        <v>0</v>
      </c>
      <c r="F280" s="1402">
        <f t="shared" si="80"/>
        <v>0</v>
      </c>
      <c r="G280" s="1402" t="str">
        <f t="shared" si="81"/>
        <v/>
      </c>
      <c r="H280" s="2634" t="s">
        <v>18</v>
      </c>
      <c r="I280" s="2635"/>
      <c r="J280" s="2635"/>
      <c r="K280" s="2635"/>
      <c r="L280" s="2635"/>
      <c r="M280" s="2635"/>
      <c r="N280" s="2635"/>
      <c r="O280" s="2635"/>
      <c r="P280" s="2635"/>
      <c r="Q280" s="2635"/>
      <c r="R280" s="2635"/>
      <c r="S280" s="2441"/>
      <c r="T280" s="2443"/>
      <c r="U280" s="2442"/>
      <c r="V280" s="2577">
        <f t="shared" si="82"/>
        <v>0</v>
      </c>
      <c r="W280" s="2578" t="str">
        <f>IF(OR(V280=0, ISBLANK(P280)), "", TEXT(ROUND(V280/INDEX(AI21:AI83, MATCH(P280, AH21:AH83, 0)), 0),"# ##0") &amp; " " &amp; P280)</f>
        <v/>
      </c>
      <c r="X280" s="2579">
        <f t="shared" si="83"/>
        <v>0</v>
      </c>
      <c r="Y280" s="2580">
        <f t="shared" si="84"/>
        <v>0</v>
      </c>
      <c r="Z280" s="2580" t="str">
        <f t="shared" si="85"/>
        <v/>
      </c>
      <c r="AA280" s="2581"/>
      <c r="AB280" s="2582">
        <f t="shared" si="91"/>
        <v>0</v>
      </c>
      <c r="AC280" s="2583">
        <v>1</v>
      </c>
      <c r="AD280" s="2584">
        <f t="shared" si="86"/>
        <v>0</v>
      </c>
      <c r="AE280" s="2564"/>
      <c r="AF280" s="2573">
        <f t="shared" si="92"/>
        <v>0</v>
      </c>
      <c r="AG280" s="2574">
        <f>IF(AND(U280&lt;&gt;"", ISNUMBER(S280)), IFERROR(INDEX(AI21:AI91, MATCH(P280, AH21:AH91, 0)) * O280 * IF(ISBLANK(L280), 1, L280), 0), 0)</f>
        <v>0</v>
      </c>
      <c r="AL280" s="2634" t="str">
        <f t="shared" si="90"/>
        <v>A</v>
      </c>
      <c r="AN280" s="76"/>
      <c r="AO280" s="76"/>
      <c r="AP280" s="76"/>
      <c r="AQ280" s="76"/>
      <c r="AS280"/>
      <c r="AT280"/>
      <c r="AU280"/>
      <c r="AV280"/>
      <c r="AW280"/>
      <c r="AX280"/>
      <c r="AY280"/>
      <c r="BF280"/>
      <c r="BG280"/>
      <c r="BH280"/>
      <c r="BI280"/>
      <c r="BJ280"/>
      <c r="BK280"/>
      <c r="BL280"/>
      <c r="BN280" s="4">
        <v>1</v>
      </c>
      <c r="BO280" s="48"/>
      <c r="BP280" s="48"/>
    </row>
    <row r="281" spans="1:68" s="49" customFormat="1" ht="21" customHeight="1" x14ac:dyDescent="0.25">
      <c r="A281" s="1401" t="str">
        <f t="shared" si="87"/>
        <v>►</v>
      </c>
      <c r="B281" s="1402" t="str">
        <f t="shared" si="88"/>
        <v>►</v>
      </c>
      <c r="C281" s="1403" t="str">
        <f t="shared" si="78"/>
        <v>►</v>
      </c>
      <c r="D281" s="2475" t="str">
        <f t="shared" si="89"/>
        <v>►</v>
      </c>
      <c r="E281" s="1402" t="str">
        <f t="shared" si="79"/>
        <v>►</v>
      </c>
      <c r="F281" s="1402" t="str">
        <f t="shared" si="80"/>
        <v>►</v>
      </c>
      <c r="G281" s="1402" t="str">
        <f t="shared" si="81"/>
        <v>►</v>
      </c>
      <c r="H281" s="54"/>
      <c r="I281" s="55"/>
      <c r="J281" s="56"/>
      <c r="K281" s="56"/>
      <c r="L281" s="57"/>
      <c r="M281" s="58"/>
      <c r="N281" s="2456"/>
      <c r="O281" s="2456"/>
      <c r="P281" s="2445">
        <v>5</v>
      </c>
      <c r="Q281" s="2445"/>
      <c r="R281" s="2446"/>
      <c r="S281" s="2441"/>
      <c r="T281" s="2443"/>
      <c r="U281" s="2442"/>
      <c r="V281" s="2589">
        <f t="shared" si="82"/>
        <v>0</v>
      </c>
      <c r="W281" s="2590" t="str">
        <f>IF(OR(V281=0, ISBLANK(P281)), "", TEXT(ROUND(V281/INDEX(AI21:AI83, MATCH(P281, AH21:AH83, 0)), 0),"# ##0") &amp; " " &amp; P281)</f>
        <v/>
      </c>
      <c r="X281" s="2591">
        <f t="shared" si="83"/>
        <v>0</v>
      </c>
      <c r="Y281" s="2592">
        <f t="shared" si="84"/>
        <v>0</v>
      </c>
      <c r="Z281" s="2592" t="str">
        <f t="shared" si="85"/>
        <v/>
      </c>
      <c r="AA281" s="2581"/>
      <c r="AB281" s="2593">
        <f t="shared" si="91"/>
        <v>0</v>
      </c>
      <c r="AC281" s="2583">
        <v>1</v>
      </c>
      <c r="AD281" s="2594">
        <f t="shared" si="86"/>
        <v>0</v>
      </c>
      <c r="AE281" s="2564"/>
      <c r="AF281" s="2573">
        <f t="shared" si="92"/>
        <v>0</v>
      </c>
      <c r="AG281" s="2574">
        <f>IF(AND(U281&lt;&gt;"", ISNUMBER(S281)), IFERROR(INDEX(AI21:AI91, MATCH(P281, AH21:AH91, 0)) * O281 * IF(ISBLANK(L281), 1, L281), 0), 0)</f>
        <v>0</v>
      </c>
      <c r="AL281" s="54">
        <f t="shared" si="90"/>
        <v>0</v>
      </c>
      <c r="AN281" s="76"/>
      <c r="AO281" s="76"/>
      <c r="AP281" s="76"/>
      <c r="AQ281" s="76"/>
      <c r="AS281" s="3573" t="s">
        <v>2080</v>
      </c>
      <c r="AT281" s="3574"/>
      <c r="AU281" s="3574"/>
      <c r="AV281" s="3574"/>
      <c r="AW281" s="3574"/>
      <c r="AX281" s="3574"/>
      <c r="AY281" s="3575"/>
      <c r="BF281"/>
      <c r="BG281"/>
      <c r="BH281"/>
      <c r="BI281"/>
      <c r="BJ281"/>
      <c r="BK281"/>
      <c r="BL281"/>
      <c r="BN281" s="4">
        <v>1</v>
      </c>
      <c r="BO281" s="48"/>
      <c r="BP281" s="48"/>
    </row>
    <row r="282" spans="1:68" s="49" customFormat="1" ht="21" customHeight="1" x14ac:dyDescent="0.25">
      <c r="A282" s="1401" t="str">
        <f t="shared" si="87"/>
        <v>►</v>
      </c>
      <c r="B282" s="1402" t="str">
        <f t="shared" si="88"/>
        <v>►</v>
      </c>
      <c r="C282" s="1403" t="str">
        <f t="shared" si="78"/>
        <v>►</v>
      </c>
      <c r="D282" s="2475" t="str">
        <f t="shared" si="89"/>
        <v>►</v>
      </c>
      <c r="E282" s="1402" t="str">
        <f t="shared" si="79"/>
        <v>►</v>
      </c>
      <c r="F282" s="1402" t="str">
        <f t="shared" si="80"/>
        <v>►</v>
      </c>
      <c r="G282" s="1402" t="str">
        <f t="shared" si="81"/>
        <v>►</v>
      </c>
      <c r="H282" s="66"/>
      <c r="I282" s="67"/>
      <c r="J282" s="68"/>
      <c r="K282" s="68"/>
      <c r="L282" s="69"/>
      <c r="M282" s="70"/>
      <c r="N282" s="2457"/>
      <c r="O282" s="2457"/>
      <c r="P282" s="2447"/>
      <c r="Q282" s="2447"/>
      <c r="R282" s="2448"/>
      <c r="S282" s="2441"/>
      <c r="T282" s="2443"/>
      <c r="U282" s="2442"/>
      <c r="V282" s="2577">
        <f t="shared" si="82"/>
        <v>0</v>
      </c>
      <c r="W282" s="2578" t="str">
        <f>IF(OR(V282=0, ISBLANK(P282)), "", TEXT(ROUND(V282/INDEX(AI21:AI83, MATCH(P282, AH21:AH83, 0)), 0),"# ##0") &amp; " " &amp; P282)</f>
        <v/>
      </c>
      <c r="X282" s="2579">
        <f t="shared" si="83"/>
        <v>0</v>
      </c>
      <c r="Y282" s="2580">
        <f t="shared" si="84"/>
        <v>0</v>
      </c>
      <c r="Z282" s="2580" t="str">
        <f t="shared" si="85"/>
        <v/>
      </c>
      <c r="AA282" s="2581"/>
      <c r="AB282" s="2582">
        <f t="shared" si="91"/>
        <v>0</v>
      </c>
      <c r="AC282" s="2583">
        <v>1</v>
      </c>
      <c r="AD282" s="2584">
        <f t="shared" si="86"/>
        <v>0</v>
      </c>
      <c r="AE282" s="2564"/>
      <c r="AF282" s="2573">
        <f t="shared" si="92"/>
        <v>0</v>
      </c>
      <c r="AG282" s="2574">
        <f>IF(AND(U282&lt;&gt;"", ISNUMBER(S282)), IFERROR(INDEX(AI21:AI91, MATCH(P282, AH21:AH91, 0)) * O282 * IF(ISBLANK(L282), 1, L282), 0), 0)</f>
        <v>0</v>
      </c>
      <c r="AL282" s="66">
        <f t="shared" si="90"/>
        <v>0</v>
      </c>
      <c r="AN282" s="76"/>
      <c r="AO282" s="76"/>
      <c r="AP282" s="76"/>
      <c r="AQ282" s="76"/>
      <c r="AS282" s="3252"/>
      <c r="AT282" s="3248"/>
      <c r="AU282" s="3248"/>
      <c r="AV282" s="3248"/>
      <c r="AW282" s="3248"/>
      <c r="AX282" s="3248"/>
      <c r="AY282" s="3253"/>
      <c r="BF282"/>
      <c r="BG282"/>
      <c r="BH282"/>
      <c r="BI282"/>
      <c r="BJ282"/>
      <c r="BK282"/>
      <c r="BL282"/>
      <c r="BN282" s="4">
        <v>1</v>
      </c>
      <c r="BO282" s="48"/>
      <c r="BP282" s="48"/>
    </row>
    <row r="283" spans="1:68" s="49" customFormat="1" ht="21" customHeight="1" x14ac:dyDescent="0.25">
      <c r="A283" s="1401" t="str">
        <f t="shared" si="87"/>
        <v>►</v>
      </c>
      <c r="B283" s="1402" t="str">
        <f t="shared" si="88"/>
        <v>►</v>
      </c>
      <c r="C283" s="1403" t="str">
        <f t="shared" si="78"/>
        <v>►</v>
      </c>
      <c r="D283" s="2475" t="str">
        <f t="shared" si="89"/>
        <v>►</v>
      </c>
      <c r="E283" s="1402" t="str">
        <f t="shared" si="79"/>
        <v>►</v>
      </c>
      <c r="F283" s="1402" t="str">
        <f t="shared" si="80"/>
        <v>►</v>
      </c>
      <c r="G283" s="1402" t="str">
        <f t="shared" si="81"/>
        <v>►</v>
      </c>
      <c r="H283" s="66"/>
      <c r="I283" s="77"/>
      <c r="J283" s="78"/>
      <c r="K283" s="79"/>
      <c r="L283" s="80"/>
      <c r="M283" s="81"/>
      <c r="N283" s="82"/>
      <c r="O283" s="83"/>
      <c r="P283" s="84"/>
      <c r="Q283" s="16"/>
      <c r="R283" s="85"/>
      <c r="S283" s="2441"/>
      <c r="T283" s="2443"/>
      <c r="U283" s="2442"/>
      <c r="V283" s="2589">
        <f t="shared" si="82"/>
        <v>0</v>
      </c>
      <c r="W283" s="2590" t="str">
        <f>IF(OR(V283=0, ISBLANK(P283)), "", TEXT(ROUND(V283/INDEX(AI21:AI83, MATCH(P283, AH21:AH83, 0)), 0),"# ##0") &amp; " " &amp; P283)</f>
        <v/>
      </c>
      <c r="X283" s="2591">
        <f t="shared" si="83"/>
        <v>0</v>
      </c>
      <c r="Y283" s="2592">
        <f t="shared" si="84"/>
        <v>0</v>
      </c>
      <c r="Z283" s="2592" t="str">
        <f t="shared" si="85"/>
        <v/>
      </c>
      <c r="AA283" s="2581"/>
      <c r="AB283" s="2593">
        <f t="shared" si="91"/>
        <v>0</v>
      </c>
      <c r="AC283" s="2583">
        <v>1</v>
      </c>
      <c r="AD283" s="2594">
        <f t="shared" si="86"/>
        <v>0</v>
      </c>
      <c r="AE283" s="2564"/>
      <c r="AF283" s="2573">
        <f t="shared" si="92"/>
        <v>0</v>
      </c>
      <c r="AG283" s="2574">
        <f>IF(AND(U283&lt;&gt;"", ISNUMBER(S283)), IFERROR(INDEX(AI21:AI91, MATCH(P283, AH21:AH91, 0)) * O283 * IF(ISBLANK(L283), 1, L283), 0), 0)</f>
        <v>0</v>
      </c>
      <c r="AL283" s="66">
        <f t="shared" si="90"/>
        <v>0</v>
      </c>
      <c r="AN283" s="76"/>
      <c r="AO283" s="76"/>
      <c r="AP283" s="76"/>
      <c r="AQ283" s="76"/>
      <c r="AS283" s="3252" t="s">
        <v>2084</v>
      </c>
      <c r="AT283" s="3248"/>
      <c r="AU283" s="3248"/>
      <c r="AV283" s="3248"/>
      <c r="AW283" s="3248"/>
      <c r="AX283" s="3248"/>
      <c r="AY283" s="3253"/>
      <c r="BF283" s="31"/>
      <c r="BG283" s="31"/>
      <c r="BH283" s="31"/>
      <c r="BI283" s="31"/>
      <c r="BJ283" s="31"/>
      <c r="BK283" s="31"/>
      <c r="BL283" s="31"/>
      <c r="BN283" s="4">
        <v>1</v>
      </c>
      <c r="BO283" s="48"/>
      <c r="BP283" s="48"/>
    </row>
    <row r="284" spans="1:68" s="49" customFormat="1" ht="21" customHeight="1" x14ac:dyDescent="0.25">
      <c r="A284" s="1401" t="str">
        <f t="shared" si="87"/>
        <v>►</v>
      </c>
      <c r="B284" s="1402" t="str">
        <f t="shared" si="88"/>
        <v>►</v>
      </c>
      <c r="C284" s="1403" t="str">
        <f t="shared" ref="C284:C347" si="93">IF(B284="►", "►", IFERROR(LEFT(B284, SEARCH(".", B284)-1), 0))</f>
        <v>►</v>
      </c>
      <c r="D284" s="2475" t="str">
        <f t="shared" si="89"/>
        <v>►</v>
      </c>
      <c r="E284" s="1402" t="str">
        <f t="shared" ref="E284:E347" si="94">IF(B284="►", "►", IFERROR(MID(B284, SEARCH(".", B284, SEARCH(".", B284)+1)+1, SEARCH(".", B284, SEARCH(".", B284, SEARCH(".", B284)+1)+1) - SEARCH(".", B284, SEARCH(".", B284)+1)-1), 0))</f>
        <v>►</v>
      </c>
      <c r="F284" s="1402" t="str">
        <f t="shared" ref="F284:F347" si="95"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1402" t="str">
        <f t="shared" ref="G284:G347" si="96">IF(OR(B284="►", ISBLANK(B284)), "►", IFERROR(RIGHT(B284, LEN(B284)-FIND("►", B284)-1), ""))</f>
        <v>►</v>
      </c>
      <c r="H284" s="66"/>
      <c r="I284" s="91"/>
      <c r="J284" s="91"/>
      <c r="K284" s="91"/>
      <c r="L284" s="92"/>
      <c r="M284" s="93"/>
      <c r="N284" s="93"/>
      <c r="O284" s="94"/>
      <c r="P284" s="2297"/>
      <c r="Q284" s="2297"/>
      <c r="R284" s="2449"/>
      <c r="S284" s="2441"/>
      <c r="T284" s="2443"/>
      <c r="U284" s="2442"/>
      <c r="V284" s="2577">
        <f t="shared" ref="V284:V347" si="97">IF(ISBLANK(U284) + (U284=0), 0, IFERROR(AG284*AF284*Q284, 0))</f>
        <v>0</v>
      </c>
      <c r="W284" s="2578" t="str">
        <f>IF(OR(V284=0, ISBLANK(P284)), "", TEXT(ROUND(V284/INDEX(AI21:AI83, MATCH(P284, AH21:AH83, 0)), 0),"# ##0") &amp; " " &amp; P284)</f>
        <v/>
      </c>
      <c r="X284" s="2579">
        <f t="shared" ref="X284:X347" si="98">IFERROR(IF(U284&gt;0, L284*AF284*Q284, 0), 0)</f>
        <v>0</v>
      </c>
      <c r="Y284" s="2580">
        <f t="shared" ref="Y284:Y347" si="99">IFERROR(IF(U284&gt;0,M284,0),0)</f>
        <v>0</v>
      </c>
      <c r="Z284" s="2580" t="str">
        <f t="shared" ref="Z284:Z347" si="100">IF(U284&gt;0,R284,"")</f>
        <v/>
      </c>
      <c r="AA284" s="2581"/>
      <c r="AB284" s="2582">
        <f t="shared" si="91"/>
        <v>0</v>
      </c>
      <c r="AC284" s="2583">
        <v>1</v>
      </c>
      <c r="AD284" s="2584">
        <f t="shared" ref="AD284:AD347" si="101">IF(OR(ISBLANK(AC284), ISTEXT(L284)), "", IF(V284=0, X284*AC284, V284*AC284))</f>
        <v>0</v>
      </c>
      <c r="AE284" s="2564"/>
      <c r="AF284" s="2573">
        <f t="shared" si="92"/>
        <v>0</v>
      </c>
      <c r="AG284" s="2574">
        <f>IF(AND(U284&lt;&gt;"", ISNUMBER(S284)), IFERROR(INDEX(AI21:AI91, MATCH(P284, AH21:AH91, 0)) * O284 * IF(ISBLANK(L284), 1, L284), 0), 0)</f>
        <v>0</v>
      </c>
      <c r="AL284" s="66">
        <f t="shared" si="90"/>
        <v>0</v>
      </c>
      <c r="AN284" s="76"/>
      <c r="AO284" s="76"/>
      <c r="AP284" s="76"/>
      <c r="AQ284" s="76"/>
      <c r="AS284" s="3252"/>
      <c r="AT284" s="3248"/>
      <c r="AU284" s="3248"/>
      <c r="AV284" s="3248"/>
      <c r="AW284" s="3248"/>
      <c r="AX284" s="3248"/>
      <c r="AY284" s="3253"/>
      <c r="BF284" s="31"/>
      <c r="BG284" s="31"/>
      <c r="BH284" s="31"/>
      <c r="BI284" s="31"/>
      <c r="BJ284" s="31"/>
      <c r="BK284" s="31"/>
      <c r="BL284" s="31"/>
      <c r="BN284" s="4">
        <v>1</v>
      </c>
      <c r="BO284" s="48"/>
      <c r="BP284" s="48"/>
    </row>
    <row r="285" spans="1:68" s="49" customFormat="1" ht="21" customHeight="1" x14ac:dyDescent="0.25">
      <c r="A285" s="1401" t="str">
        <f t="shared" si="87"/>
        <v>►</v>
      </c>
      <c r="B285" s="1402" t="str">
        <f t="shared" si="88"/>
        <v>►</v>
      </c>
      <c r="C285" s="1403" t="str">
        <f t="shared" si="93"/>
        <v>►</v>
      </c>
      <c r="D285" s="2475" t="str">
        <f t="shared" si="89"/>
        <v>►</v>
      </c>
      <c r="E285" s="1402" t="str">
        <f t="shared" si="94"/>
        <v>►</v>
      </c>
      <c r="F285" s="1402" t="str">
        <f t="shared" si="95"/>
        <v>►</v>
      </c>
      <c r="G285" s="1402" t="str">
        <f t="shared" si="96"/>
        <v>►</v>
      </c>
      <c r="H285" s="66"/>
      <c r="I285" s="91"/>
      <c r="J285" s="91"/>
      <c r="K285" s="91"/>
      <c r="L285" s="110"/>
      <c r="M285" s="111"/>
      <c r="N285" s="92"/>
      <c r="O285" s="2588" t="s">
        <v>2249</v>
      </c>
      <c r="P285" s="2297"/>
      <c r="Q285" s="2297"/>
      <c r="R285" s="2449"/>
      <c r="S285" s="2441"/>
      <c r="T285" s="2443"/>
      <c r="U285" s="2442"/>
      <c r="V285" s="2589">
        <f t="shared" si="97"/>
        <v>0</v>
      </c>
      <c r="W285" s="2590" t="str">
        <f>IF(OR(V285=0, ISBLANK(P285)), "", TEXT(ROUND(V285/INDEX(AI21:AI83, MATCH(P285, AH21:AH83, 0)), 0),"# ##0") &amp; " " &amp; P285)</f>
        <v/>
      </c>
      <c r="X285" s="2591">
        <f t="shared" si="98"/>
        <v>0</v>
      </c>
      <c r="Y285" s="2592">
        <f t="shared" si="99"/>
        <v>0</v>
      </c>
      <c r="Z285" s="2592" t="str">
        <f t="shared" si="100"/>
        <v/>
      </c>
      <c r="AA285" s="2581"/>
      <c r="AB285" s="2593">
        <f t="shared" si="91"/>
        <v>0</v>
      </c>
      <c r="AC285" s="2583">
        <v>1</v>
      </c>
      <c r="AD285" s="2594">
        <f t="shared" si="101"/>
        <v>0</v>
      </c>
      <c r="AE285" s="2564"/>
      <c r="AF285" s="2573">
        <f t="shared" si="92"/>
        <v>0</v>
      </c>
      <c r="AG285" s="2574">
        <f>IF(AND(U285&lt;&gt;"", ISNUMBER(S285)), IFERROR(INDEX(AI21:AI91, MATCH(P285, AH21:AH91, 0)) * O285 * IF(ISBLANK(L285), 1, L285), 0), 0)</f>
        <v>0</v>
      </c>
      <c r="AL285" s="66">
        <f t="shared" si="90"/>
        <v>0</v>
      </c>
      <c r="AN285" s="76"/>
      <c r="AO285" s="76"/>
      <c r="AP285" s="76"/>
      <c r="AQ285" s="76"/>
      <c r="AS285" s="2597"/>
      <c r="AT285" s="3281" t="s">
        <v>2086</v>
      </c>
      <c r="AU285" s="3281"/>
      <c r="AV285" s="3281"/>
      <c r="AW285" s="3281"/>
      <c r="AX285" s="3281"/>
      <c r="AY285" s="3581"/>
      <c r="BF285" s="31"/>
      <c r="BG285" s="31"/>
      <c r="BH285" s="31"/>
      <c r="BI285" s="31"/>
      <c r="BJ285" s="31"/>
      <c r="BK285" s="31"/>
      <c r="BL285" s="31"/>
      <c r="BN285" s="4">
        <v>1</v>
      </c>
      <c r="BO285" s="48"/>
      <c r="BP285" s="48"/>
    </row>
    <row r="286" spans="1:68" s="49" customFormat="1" ht="21" customHeight="1" x14ac:dyDescent="0.25">
      <c r="A286" s="1401" t="str">
        <f t="shared" si="87"/>
        <v>►</v>
      </c>
      <c r="B286" s="1402" t="str">
        <f t="shared" si="88"/>
        <v>►</v>
      </c>
      <c r="C286" s="1403" t="str">
        <f t="shared" si="93"/>
        <v>►</v>
      </c>
      <c r="D286" s="2475" t="str">
        <f t="shared" si="89"/>
        <v>►</v>
      </c>
      <c r="E286" s="1402" t="str">
        <f t="shared" si="94"/>
        <v>►</v>
      </c>
      <c r="F286" s="1402" t="str">
        <f t="shared" si="95"/>
        <v>►</v>
      </c>
      <c r="G286" s="1402" t="str">
        <f t="shared" si="96"/>
        <v>►</v>
      </c>
      <c r="H286" s="66"/>
      <c r="I286" s="121"/>
      <c r="J286" s="121"/>
      <c r="K286" s="121"/>
      <c r="L286" s="122"/>
      <c r="M286" s="123"/>
      <c r="N286" s="123"/>
      <c r="O286" s="123"/>
      <c r="P286" s="123"/>
      <c r="Q286" s="123"/>
      <c r="R286" s="124"/>
      <c r="S286" s="2441"/>
      <c r="T286" s="2443"/>
      <c r="U286" s="2442"/>
      <c r="V286" s="2577">
        <f t="shared" si="97"/>
        <v>0</v>
      </c>
      <c r="W286" s="2578" t="str">
        <f>IF(OR(V286=0, ISBLANK(P286)), "", TEXT(ROUND(V286/INDEX(AI21:AI83, MATCH(P286, AH21:AH83, 0)), 0),"# ##0") &amp; " " &amp; P286)</f>
        <v/>
      </c>
      <c r="X286" s="2579">
        <f t="shared" si="98"/>
        <v>0</v>
      </c>
      <c r="Y286" s="2580">
        <f t="shared" si="99"/>
        <v>0</v>
      </c>
      <c r="Z286" s="2580" t="str">
        <f t="shared" si="100"/>
        <v/>
      </c>
      <c r="AA286" s="2581"/>
      <c r="AB286" s="2582">
        <f t="shared" si="91"/>
        <v>0</v>
      </c>
      <c r="AC286" s="2583">
        <v>1</v>
      </c>
      <c r="AD286" s="2584">
        <f t="shared" si="101"/>
        <v>0</v>
      </c>
      <c r="AE286" s="2564"/>
      <c r="AF286" s="2573">
        <f t="shared" si="92"/>
        <v>0</v>
      </c>
      <c r="AG286" s="2574">
        <f>IF(AND(U286&lt;&gt;"", ISNUMBER(S286)), IFERROR(INDEX(AI21:AI91, MATCH(P286, AH21:AH91, 0)) * O286 * IF(ISBLANK(L286), 1, L286), 0), 0)</f>
        <v>0</v>
      </c>
      <c r="AL286" s="66">
        <f t="shared" si="90"/>
        <v>0</v>
      </c>
      <c r="AN286" s="76"/>
      <c r="AO286" s="76"/>
      <c r="AP286" s="76"/>
      <c r="AQ286" s="76"/>
      <c r="AS286" s="2600"/>
      <c r="AT286" s="2242"/>
      <c r="AU286" s="2242"/>
      <c r="AV286" s="2242"/>
      <c r="AW286" s="2242"/>
      <c r="AX286" s="730"/>
      <c r="AY286" s="2601"/>
      <c r="BF286" s="31"/>
      <c r="BG286" s="31"/>
      <c r="BH286" s="31"/>
      <c r="BI286" s="31"/>
      <c r="BJ286" s="31"/>
      <c r="BK286" s="31"/>
      <c r="BL286" s="31"/>
      <c r="BN286" s="4">
        <v>1</v>
      </c>
      <c r="BO286" s="48"/>
      <c r="BP286" s="48"/>
    </row>
    <row r="287" spans="1:68" s="49" customFormat="1" ht="21" customHeight="1" x14ac:dyDescent="0.25">
      <c r="A287" s="1401" t="str">
        <f t="shared" si="87"/>
        <v>►</v>
      </c>
      <c r="B287" s="1402" t="str">
        <f t="shared" si="88"/>
        <v>►</v>
      </c>
      <c r="C287" s="1403" t="str">
        <f t="shared" si="93"/>
        <v>►</v>
      </c>
      <c r="D287" s="2475" t="str">
        <f t="shared" si="89"/>
        <v>►</v>
      </c>
      <c r="E287" s="1402" t="str">
        <f t="shared" si="94"/>
        <v>►</v>
      </c>
      <c r="F287" s="1402" t="str">
        <f t="shared" si="95"/>
        <v>►</v>
      </c>
      <c r="G287" s="1402" t="str">
        <f t="shared" si="96"/>
        <v>►</v>
      </c>
      <c r="H287" s="129"/>
      <c r="I287" s="130"/>
      <c r="J287" s="130"/>
      <c r="K287" s="130"/>
      <c r="L287" s="131"/>
      <c r="M287" s="132"/>
      <c r="N287" s="2458"/>
      <c r="O287" s="2458"/>
      <c r="P287" s="2458"/>
      <c r="Q287" s="133"/>
      <c r="R287" s="134"/>
      <c r="S287" s="2441"/>
      <c r="T287" s="2443"/>
      <c r="U287" s="2442"/>
      <c r="V287" s="2589">
        <f t="shared" si="97"/>
        <v>0</v>
      </c>
      <c r="W287" s="2590" t="str">
        <f>IF(OR(V287=0, ISBLANK(P287)), "", TEXT(ROUND(V287/INDEX(AI21:AI83, MATCH(P287, AH21:AH83, 0)), 0),"# ##0") &amp; " " &amp; P287)</f>
        <v/>
      </c>
      <c r="X287" s="2591">
        <f t="shared" si="98"/>
        <v>0</v>
      </c>
      <c r="Y287" s="2592">
        <f t="shared" si="99"/>
        <v>0</v>
      </c>
      <c r="Z287" s="2592" t="str">
        <f t="shared" si="100"/>
        <v/>
      </c>
      <c r="AA287" s="2581"/>
      <c r="AB287" s="2593">
        <f t="shared" si="91"/>
        <v>0</v>
      </c>
      <c r="AC287" s="2583">
        <v>1</v>
      </c>
      <c r="AD287" s="2594">
        <f t="shared" si="101"/>
        <v>0</v>
      </c>
      <c r="AE287" s="2564"/>
      <c r="AF287" s="2573">
        <f t="shared" si="92"/>
        <v>0</v>
      </c>
      <c r="AG287" s="2574">
        <f>IF(AND(U287&lt;&gt;"", ISNUMBER(S287)), IFERROR(INDEX(AI21:AI91, MATCH(P287, AH21:AH91, 0)) * O287 * IF(ISBLANK(L287), 1, L287), 0), 0)</f>
        <v>0</v>
      </c>
      <c r="AL287" s="129">
        <f t="shared" si="90"/>
        <v>0</v>
      </c>
      <c r="AN287" s="76"/>
      <c r="AO287" s="76"/>
      <c r="AP287" s="76"/>
      <c r="AQ287" s="76"/>
      <c r="AS287" s="2600"/>
      <c r="AT287" s="2242"/>
      <c r="AU287" s="2242"/>
      <c r="AV287" s="2242"/>
      <c r="AW287" s="2242"/>
      <c r="AX287" s="730"/>
      <c r="AY287" s="2601"/>
      <c r="BF287" s="31"/>
      <c r="BG287" s="31"/>
      <c r="BH287" s="31"/>
      <c r="BI287" s="31"/>
      <c r="BJ287" s="31"/>
      <c r="BK287" s="31"/>
      <c r="BL287" s="31"/>
      <c r="BN287" s="4">
        <v>1</v>
      </c>
      <c r="BO287" s="48"/>
      <c r="BP287" s="48"/>
    </row>
    <row r="288" spans="1:68" s="49" customFormat="1" ht="21" customHeight="1" x14ac:dyDescent="0.25">
      <c r="A288" s="1401" t="str">
        <f t="shared" si="87"/>
        <v>►</v>
      </c>
      <c r="B288" s="1402" t="str">
        <f t="shared" si="88"/>
        <v>►</v>
      </c>
      <c r="C288" s="1403" t="str">
        <f t="shared" si="93"/>
        <v>►</v>
      </c>
      <c r="D288" s="2475" t="str">
        <f t="shared" si="89"/>
        <v>►</v>
      </c>
      <c r="E288" s="1402" t="str">
        <f t="shared" si="94"/>
        <v>►</v>
      </c>
      <c r="F288" s="1402" t="str">
        <f t="shared" si="95"/>
        <v>►</v>
      </c>
      <c r="G288" s="1402" t="str">
        <f t="shared" si="96"/>
        <v>►</v>
      </c>
      <c r="H288" s="138"/>
      <c r="I288" s="139"/>
      <c r="J288" s="140"/>
      <c r="K288" s="140"/>
      <c r="L288" s="141"/>
      <c r="M288" s="141"/>
      <c r="N288" s="141"/>
      <c r="O288" s="141"/>
      <c r="P288" s="141"/>
      <c r="Q288" s="142"/>
      <c r="R288" s="143"/>
      <c r="S288" s="2441"/>
      <c r="T288" s="2443"/>
      <c r="U288" s="2442"/>
      <c r="V288" s="2577">
        <f t="shared" si="97"/>
        <v>0</v>
      </c>
      <c r="W288" s="2578" t="str">
        <f>IF(OR(V288=0, ISBLANK(P288)), "", TEXT(ROUND(V288/INDEX(AI21:AI83, MATCH(P288, AH21:AH83, 0)), 0),"# ##0") &amp; " " &amp; P288)</f>
        <v/>
      </c>
      <c r="X288" s="2579">
        <f t="shared" si="98"/>
        <v>0</v>
      </c>
      <c r="Y288" s="2580">
        <f t="shared" si="99"/>
        <v>0</v>
      </c>
      <c r="Z288" s="2580" t="str">
        <f t="shared" si="100"/>
        <v/>
      </c>
      <c r="AA288" s="2581"/>
      <c r="AB288" s="2582">
        <f t="shared" si="91"/>
        <v>0</v>
      </c>
      <c r="AC288" s="2583">
        <v>1</v>
      </c>
      <c r="AD288" s="2584">
        <f t="shared" si="101"/>
        <v>0</v>
      </c>
      <c r="AE288" s="2564"/>
      <c r="AF288" s="2573">
        <f t="shared" si="92"/>
        <v>0</v>
      </c>
      <c r="AG288" s="2574">
        <f>IF(AND(U288&lt;&gt;"", ISNUMBER(S288)), IFERROR(INDEX(AI21:AI91, MATCH(P288, AH21:AH91, 0)) * O288 * IF(ISBLANK(L288), 1, L288), 0), 0)</f>
        <v>0</v>
      </c>
      <c r="AL288" s="138">
        <f t="shared" si="90"/>
        <v>0</v>
      </c>
      <c r="AN288" s="76"/>
      <c r="AO288" s="76"/>
      <c r="AP288" s="76"/>
      <c r="AQ288" s="76"/>
      <c r="AS288" s="2600"/>
      <c r="AT288" s="2242"/>
      <c r="AU288" s="2242"/>
      <c r="AV288" s="2242"/>
      <c r="AW288" s="2242"/>
      <c r="AX288" s="730"/>
      <c r="AY288" s="2601"/>
      <c r="BF288" s="31"/>
      <c r="BG288" s="31"/>
      <c r="BH288" s="31"/>
      <c r="BI288" s="31"/>
      <c r="BJ288" s="31"/>
      <c r="BK288" s="31"/>
      <c r="BL288" s="31"/>
      <c r="BN288" s="4">
        <v>1</v>
      </c>
      <c r="BO288" s="48"/>
      <c r="BP288" s="48"/>
    </row>
    <row r="289" spans="1:68" s="49" customFormat="1" ht="21" customHeight="1" x14ac:dyDescent="0.25">
      <c r="A289" s="1401" t="str">
        <f t="shared" si="87"/>
        <v>►</v>
      </c>
      <c r="B289" s="1402" t="str">
        <f t="shared" si="88"/>
        <v>►</v>
      </c>
      <c r="C289" s="1403" t="str">
        <f t="shared" si="93"/>
        <v>►</v>
      </c>
      <c r="D289" s="2475" t="str">
        <f t="shared" si="89"/>
        <v>►</v>
      </c>
      <c r="E289" s="1402" t="str">
        <f t="shared" si="94"/>
        <v>►</v>
      </c>
      <c r="F289" s="1402" t="str">
        <f t="shared" si="95"/>
        <v>►</v>
      </c>
      <c r="G289" s="1402" t="str">
        <f t="shared" si="96"/>
        <v>►</v>
      </c>
      <c r="H289" s="66"/>
      <c r="I289" s="149"/>
      <c r="J289" s="91"/>
      <c r="K289" s="91"/>
      <c r="L289" s="150"/>
      <c r="M289" s="151"/>
      <c r="N289" s="152"/>
      <c r="O289" s="2603"/>
      <c r="P289" s="2604"/>
      <c r="Q289" s="2605"/>
      <c r="R289" s="153"/>
      <c r="S289" s="2441"/>
      <c r="T289" s="2443"/>
      <c r="U289" s="2442"/>
      <c r="V289" s="2589">
        <f t="shared" si="97"/>
        <v>0</v>
      </c>
      <c r="W289" s="2590" t="str">
        <f>IF(OR(V289=0, ISBLANK(P289)), "", TEXT(ROUND(V289/INDEX(AI21:AI83, MATCH(P289, AH21:AH83, 0)), 0),"# ##0") &amp; " " &amp; P289)</f>
        <v/>
      </c>
      <c r="X289" s="2591">
        <f t="shared" si="98"/>
        <v>0</v>
      </c>
      <c r="Y289" s="2592">
        <f t="shared" si="99"/>
        <v>0</v>
      </c>
      <c r="Z289" s="2592" t="str">
        <f t="shared" si="100"/>
        <v/>
      </c>
      <c r="AA289" s="2581"/>
      <c r="AB289" s="2593">
        <f t="shared" si="91"/>
        <v>0</v>
      </c>
      <c r="AC289" s="2583">
        <v>1</v>
      </c>
      <c r="AD289" s="2594">
        <f t="shared" si="101"/>
        <v>0</v>
      </c>
      <c r="AE289" s="2564"/>
      <c r="AF289" s="2573">
        <f t="shared" si="92"/>
        <v>0</v>
      </c>
      <c r="AG289" s="2574">
        <f>IF(AND(U289&lt;&gt;"", ISNUMBER(S289)), IFERROR(INDEX(AI21:AI91, MATCH(P289, AH21:AH91, 0)) * O289 * IF(ISBLANK(L289), 1, L289), 0), 0)</f>
        <v>0</v>
      </c>
      <c r="AL289" s="66">
        <f t="shared" si="90"/>
        <v>0</v>
      </c>
      <c r="AN289" s="76"/>
      <c r="AO289" s="76"/>
      <c r="AP289" s="76"/>
      <c r="AQ289" s="76"/>
      <c r="AS289" s="2600"/>
      <c r="AT289" s="2242"/>
      <c r="AU289" s="2242"/>
      <c r="AV289" s="2242"/>
      <c r="AW289" s="2242"/>
      <c r="AX289" s="730"/>
      <c r="AY289" s="2601"/>
      <c r="BF289" s="31"/>
      <c r="BG289" s="31"/>
      <c r="BH289" s="31"/>
      <c r="BI289" s="31"/>
      <c r="BJ289" s="31"/>
      <c r="BK289" s="31"/>
      <c r="BL289" s="31"/>
      <c r="BN289" s="4">
        <v>1</v>
      </c>
      <c r="BO289" s="48"/>
      <c r="BP289" s="48"/>
    </row>
    <row r="290" spans="1:68" s="49" customFormat="1" ht="21" customHeight="1" x14ac:dyDescent="0.25">
      <c r="A290" s="1401" t="str">
        <f t="shared" si="87"/>
        <v>►</v>
      </c>
      <c r="B290" s="1402" t="str">
        <f t="shared" si="88"/>
        <v>►</v>
      </c>
      <c r="C290" s="1403" t="str">
        <f t="shared" si="93"/>
        <v>►</v>
      </c>
      <c r="D290" s="2475" t="str">
        <f t="shared" si="89"/>
        <v>►</v>
      </c>
      <c r="E290" s="1402" t="str">
        <f t="shared" si="94"/>
        <v>►</v>
      </c>
      <c r="F290" s="1402" t="str">
        <f t="shared" si="95"/>
        <v>►</v>
      </c>
      <c r="G290" s="1402" t="str">
        <f t="shared" si="96"/>
        <v>►</v>
      </c>
      <c r="H290" s="66"/>
      <c r="I290" s="149"/>
      <c r="J290" s="91"/>
      <c r="K290" s="91"/>
      <c r="L290" s="163"/>
      <c r="M290" s="164"/>
      <c r="N290" s="165"/>
      <c r="O290" s="2451"/>
      <c r="P290" s="2453"/>
      <c r="Q290" s="2455"/>
      <c r="R290" s="166"/>
      <c r="S290" s="2441"/>
      <c r="T290" s="2443"/>
      <c r="U290" s="2442"/>
      <c r="V290" s="2577">
        <f t="shared" si="97"/>
        <v>0</v>
      </c>
      <c r="W290" s="2578" t="str">
        <f>IF(OR(V290=0, ISBLANK(P290)), "", TEXT(ROUND(V290/INDEX(AI21:AI83, MATCH(P290, AH21:AH83, 0)), 0),"# ##0") &amp; " " &amp; P290)</f>
        <v/>
      </c>
      <c r="X290" s="2579">
        <f t="shared" si="98"/>
        <v>0</v>
      </c>
      <c r="Y290" s="2580">
        <f t="shared" si="99"/>
        <v>0</v>
      </c>
      <c r="Z290" s="2580" t="str">
        <f t="shared" si="100"/>
        <v/>
      </c>
      <c r="AA290" s="2581"/>
      <c r="AB290" s="2582">
        <f t="shared" si="91"/>
        <v>0</v>
      </c>
      <c r="AC290" s="2583">
        <v>1</v>
      </c>
      <c r="AD290" s="2584">
        <f t="shared" si="101"/>
        <v>0</v>
      </c>
      <c r="AE290" s="2564"/>
      <c r="AF290" s="2573">
        <f t="shared" si="92"/>
        <v>0</v>
      </c>
      <c r="AG290" s="2574">
        <f>IF(AND(U290&lt;&gt;"", ISNUMBER(S290)), IFERROR(INDEX(AI21:AI91, MATCH(P290, AH21:AH91, 0)) * O290 * IF(ISBLANK(L290), 1, L290), 0), 0)</f>
        <v>0</v>
      </c>
      <c r="AL290" s="66">
        <f t="shared" si="90"/>
        <v>0</v>
      </c>
      <c r="AN290" s="76"/>
      <c r="AO290" s="76"/>
      <c r="AP290" s="76"/>
      <c r="AQ290" s="76"/>
      <c r="AS290" s="2600"/>
      <c r="AT290" s="2242"/>
      <c r="AU290" s="2242"/>
      <c r="AV290" s="2242"/>
      <c r="AW290" s="2242"/>
      <c r="AX290" s="730"/>
      <c r="AY290" s="2601"/>
      <c r="BF290" s="31"/>
      <c r="BG290" s="31"/>
      <c r="BH290" s="31"/>
      <c r="BI290" s="31"/>
      <c r="BJ290" s="31"/>
      <c r="BK290" s="31"/>
      <c r="BL290" s="31"/>
      <c r="BN290" s="4">
        <v>1</v>
      </c>
      <c r="BO290" s="48"/>
      <c r="BP290" s="48"/>
    </row>
    <row r="291" spans="1:68" s="49" customFormat="1" ht="21" customHeight="1" x14ac:dyDescent="0.25">
      <c r="A291" s="1401" t="str">
        <f t="shared" si="87"/>
        <v>►</v>
      </c>
      <c r="B291" s="1402" t="str">
        <f t="shared" si="88"/>
        <v>►</v>
      </c>
      <c r="C291" s="1403" t="str">
        <f t="shared" si="93"/>
        <v>►</v>
      </c>
      <c r="D291" s="2475" t="str">
        <f t="shared" si="89"/>
        <v>►</v>
      </c>
      <c r="E291" s="1402" t="str">
        <f t="shared" si="94"/>
        <v>►</v>
      </c>
      <c r="F291" s="1402" t="str">
        <f t="shared" si="95"/>
        <v>►</v>
      </c>
      <c r="G291" s="1402" t="str">
        <f t="shared" si="96"/>
        <v>►</v>
      </c>
      <c r="H291" s="66"/>
      <c r="I291" s="149"/>
      <c r="J291" s="91"/>
      <c r="K291" s="91"/>
      <c r="L291" s="174"/>
      <c r="M291" s="175"/>
      <c r="N291" s="176"/>
      <c r="O291" s="177"/>
      <c r="P291" s="178"/>
      <c r="Q291" s="2455"/>
      <c r="R291" s="180"/>
      <c r="S291" s="2441"/>
      <c r="T291" s="2443"/>
      <c r="U291" s="2442"/>
      <c r="V291" s="2589">
        <f t="shared" si="97"/>
        <v>0</v>
      </c>
      <c r="W291" s="2590" t="str">
        <f>IF(OR(V291=0, ISBLANK(P291)), "", TEXT(ROUND(V291/INDEX(AI21:AI83, MATCH(P291, AH21:AH83, 0)), 0),"# ##0") &amp; " " &amp; P291)</f>
        <v/>
      </c>
      <c r="X291" s="2591">
        <f t="shared" si="98"/>
        <v>0</v>
      </c>
      <c r="Y291" s="2592">
        <f t="shared" si="99"/>
        <v>0</v>
      </c>
      <c r="Z291" s="2592" t="str">
        <f t="shared" si="100"/>
        <v/>
      </c>
      <c r="AA291" s="2581"/>
      <c r="AB291" s="2593">
        <f t="shared" si="91"/>
        <v>0</v>
      </c>
      <c r="AC291" s="2583">
        <v>1</v>
      </c>
      <c r="AD291" s="2594">
        <f t="shared" si="101"/>
        <v>0</v>
      </c>
      <c r="AE291" s="2564"/>
      <c r="AF291" s="2573">
        <f t="shared" si="92"/>
        <v>0</v>
      </c>
      <c r="AG291" s="2574">
        <f>IF(AND(U291&lt;&gt;"", ISNUMBER(S291)), IFERROR(INDEX(AI21:AI91, MATCH(P291, AH21:AH91, 0)) * O291 * IF(ISBLANK(L291), 1, L291), 0), 0)</f>
        <v>0</v>
      </c>
      <c r="AL291" s="66">
        <f t="shared" si="90"/>
        <v>0</v>
      </c>
      <c r="AN291" s="76"/>
      <c r="AO291" s="76"/>
      <c r="AP291" s="76"/>
      <c r="AQ291" s="76"/>
      <c r="AS291" s="2600"/>
      <c r="AT291" s="2242"/>
      <c r="AU291" s="2242"/>
      <c r="AV291" s="2242"/>
      <c r="AW291" s="2242"/>
      <c r="AX291" s="730"/>
      <c r="AY291" s="2601"/>
      <c r="BF291" s="31"/>
      <c r="BG291" s="31"/>
      <c r="BH291" s="31"/>
      <c r="BI291" s="31"/>
      <c r="BJ291" s="31"/>
      <c r="BK291" s="31"/>
      <c r="BL291" s="31"/>
      <c r="BN291" s="4">
        <v>1</v>
      </c>
      <c r="BO291" s="48"/>
      <c r="BP291" s="48"/>
    </row>
    <row r="292" spans="1:68" s="49" customFormat="1" ht="21" customHeight="1" x14ac:dyDescent="0.25">
      <c r="A292" s="1401" t="str">
        <f t="shared" si="87"/>
        <v>►</v>
      </c>
      <c r="B292" s="1402" t="str">
        <f t="shared" si="88"/>
        <v>►</v>
      </c>
      <c r="C292" s="1403" t="str">
        <f t="shared" si="93"/>
        <v>►</v>
      </c>
      <c r="D292" s="2475" t="str">
        <f t="shared" si="89"/>
        <v>►</v>
      </c>
      <c r="E292" s="1402" t="str">
        <f t="shared" si="94"/>
        <v>►</v>
      </c>
      <c r="F292" s="1402" t="str">
        <f t="shared" si="95"/>
        <v>►</v>
      </c>
      <c r="G292" s="1402" t="str">
        <f t="shared" si="96"/>
        <v>►</v>
      </c>
      <c r="H292" s="196"/>
      <c r="I292" s="149"/>
      <c r="J292" s="91"/>
      <c r="K292" s="91"/>
      <c r="L292" s="174"/>
      <c r="M292" s="175"/>
      <c r="N292" s="176"/>
      <c r="O292" s="177"/>
      <c r="P292" s="178"/>
      <c r="Q292" s="2455"/>
      <c r="R292" s="180"/>
      <c r="S292" s="2441"/>
      <c r="T292" s="2443"/>
      <c r="U292" s="2442"/>
      <c r="V292" s="2577">
        <f t="shared" si="97"/>
        <v>0</v>
      </c>
      <c r="W292" s="2578" t="str">
        <f>IF(OR(V292=0, ISBLANK(P292)), "", TEXT(ROUND(V292/INDEX(AI21:AI83, MATCH(P292, AH21:AH83, 0)), 0),"# ##0") &amp; " " &amp; P292)</f>
        <v/>
      </c>
      <c r="X292" s="2579">
        <f t="shared" si="98"/>
        <v>0</v>
      </c>
      <c r="Y292" s="2580">
        <f t="shared" si="99"/>
        <v>0</v>
      </c>
      <c r="Z292" s="2580" t="str">
        <f t="shared" si="100"/>
        <v/>
      </c>
      <c r="AA292" s="2581"/>
      <c r="AB292" s="2582">
        <f t="shared" si="91"/>
        <v>0</v>
      </c>
      <c r="AC292" s="2583">
        <v>1</v>
      </c>
      <c r="AD292" s="2584">
        <f t="shared" si="101"/>
        <v>0</v>
      </c>
      <c r="AE292" s="2564"/>
      <c r="AF292" s="2573">
        <f t="shared" si="92"/>
        <v>0</v>
      </c>
      <c r="AG292" s="2574">
        <f>IF(AND(U292&lt;&gt;"", ISNUMBER(S292)), IFERROR(INDEX(AI21:AI91, MATCH(P292, AH21:AH91, 0)) * O292 * IF(ISBLANK(L292), 1, L292), 0), 0)</f>
        <v>0</v>
      </c>
      <c r="AL292" s="66">
        <f t="shared" si="90"/>
        <v>0</v>
      </c>
      <c r="AN292" s="76"/>
      <c r="AO292" s="76"/>
      <c r="AP292" s="76"/>
      <c r="AQ292" s="76"/>
      <c r="AS292" s="2600"/>
      <c r="AT292" s="2242"/>
      <c r="AU292" s="2242"/>
      <c r="AV292" s="2242"/>
      <c r="AW292" s="2242"/>
      <c r="AX292" s="730"/>
      <c r="AY292" s="2601"/>
      <c r="BF292" s="31"/>
      <c r="BG292" s="31"/>
      <c r="BH292" s="31"/>
      <c r="BI292" s="31"/>
      <c r="BJ292" s="31"/>
      <c r="BK292" s="31"/>
      <c r="BL292" s="31"/>
      <c r="BN292" s="4">
        <v>1</v>
      </c>
      <c r="BO292" s="48"/>
      <c r="BP292" s="48"/>
    </row>
    <row r="293" spans="1:68" s="49" customFormat="1" ht="21" customHeight="1" x14ac:dyDescent="0.25">
      <c r="A293" s="1401" t="str">
        <f t="shared" si="87"/>
        <v>►</v>
      </c>
      <c r="B293" s="1402" t="str">
        <f t="shared" si="88"/>
        <v>►</v>
      </c>
      <c r="C293" s="1403" t="str">
        <f t="shared" si="93"/>
        <v>►</v>
      </c>
      <c r="D293" s="2475" t="str">
        <f t="shared" si="89"/>
        <v>►</v>
      </c>
      <c r="E293" s="1402" t="str">
        <f t="shared" si="94"/>
        <v>►</v>
      </c>
      <c r="F293" s="1402" t="str">
        <f t="shared" si="95"/>
        <v>►</v>
      </c>
      <c r="G293" s="1402" t="str">
        <f t="shared" si="96"/>
        <v>►</v>
      </c>
      <c r="H293" s="2606"/>
      <c r="I293" s="48"/>
      <c r="J293" s="48"/>
      <c r="K293" s="48"/>
      <c r="L293" s="48"/>
      <c r="M293" s="48"/>
      <c r="N293" s="48"/>
      <c r="O293" s="48"/>
      <c r="P293" s="48"/>
      <c r="Q293" s="48"/>
      <c r="R293" s="2607"/>
      <c r="S293" s="2441"/>
      <c r="T293" s="2443"/>
      <c r="U293" s="2442"/>
      <c r="V293" s="2589">
        <f t="shared" si="97"/>
        <v>0</v>
      </c>
      <c r="W293" s="2590" t="str">
        <f>IF(OR(V293=0, ISBLANK(P293)), "", TEXT(ROUND(V293/INDEX(AI21:AI83, MATCH(P293, AH21:AH83, 0)), 0),"# ##0") &amp; " " &amp; P293)</f>
        <v/>
      </c>
      <c r="X293" s="2591">
        <f t="shared" si="98"/>
        <v>0</v>
      </c>
      <c r="Y293" s="2592">
        <f t="shared" si="99"/>
        <v>0</v>
      </c>
      <c r="Z293" s="2592" t="str">
        <f t="shared" si="100"/>
        <v/>
      </c>
      <c r="AA293" s="2581"/>
      <c r="AB293" s="2593">
        <f t="shared" si="91"/>
        <v>0</v>
      </c>
      <c r="AC293" s="2583">
        <v>1</v>
      </c>
      <c r="AD293" s="2594">
        <f t="shared" si="101"/>
        <v>0</v>
      </c>
      <c r="AE293" s="2564"/>
      <c r="AF293" s="2573">
        <f t="shared" si="92"/>
        <v>0</v>
      </c>
      <c r="AG293" s="2574">
        <f>IF(AND(U293&lt;&gt;"", ISNUMBER(S293)), IFERROR(INDEX(AI21:AI91, MATCH(P293, AH21:AH91, 0)) * O293 * IF(ISBLANK(L293), 1, L293), 0), 0)</f>
        <v>0</v>
      </c>
      <c r="AL293" s="66">
        <f t="shared" si="90"/>
        <v>0</v>
      </c>
      <c r="AN293" s="76"/>
      <c r="AO293" s="76"/>
      <c r="AP293" s="76"/>
      <c r="AQ293" s="76"/>
      <c r="AS293" s="2600"/>
      <c r="AT293" s="2242"/>
      <c r="AU293" s="2242"/>
      <c r="AV293" s="2242"/>
      <c r="AW293" s="2242"/>
      <c r="AX293" s="730"/>
      <c r="AY293" s="2601"/>
      <c r="BF293" s="31"/>
      <c r="BG293" s="31"/>
      <c r="BH293" s="31"/>
      <c r="BI293" s="31"/>
      <c r="BJ293" s="31"/>
      <c r="BK293" s="31"/>
      <c r="BL293" s="31"/>
      <c r="BN293" s="4">
        <v>1</v>
      </c>
      <c r="BO293" s="48"/>
      <c r="BP293" s="48"/>
    </row>
    <row r="294" spans="1:68" s="49" customFormat="1" ht="21" customHeight="1" x14ac:dyDescent="0.25">
      <c r="A294" s="1401" t="str">
        <f t="shared" si="87"/>
        <v>►</v>
      </c>
      <c r="B294" s="1402" t="str">
        <f t="shared" si="88"/>
        <v>►</v>
      </c>
      <c r="C294" s="1403" t="str">
        <f t="shared" si="93"/>
        <v>►</v>
      </c>
      <c r="D294" s="2475" t="str">
        <f t="shared" si="89"/>
        <v>►</v>
      </c>
      <c r="E294" s="1402" t="str">
        <f t="shared" si="94"/>
        <v>►</v>
      </c>
      <c r="F294" s="1402" t="str">
        <f t="shared" si="95"/>
        <v>►</v>
      </c>
      <c r="G294" s="1402" t="str">
        <f t="shared" si="96"/>
        <v>►</v>
      </c>
      <c r="H294" s="2606"/>
      <c r="I294" s="48"/>
      <c r="J294" s="48"/>
      <c r="K294" s="48"/>
      <c r="L294" s="48"/>
      <c r="M294" s="48"/>
      <c r="N294" s="48"/>
      <c r="O294" s="48"/>
      <c r="P294" s="48"/>
      <c r="Q294" s="48"/>
      <c r="R294" s="2607"/>
      <c r="S294" s="2441"/>
      <c r="T294" s="2443"/>
      <c r="U294" s="2442"/>
      <c r="V294" s="2577">
        <f t="shared" si="97"/>
        <v>0</v>
      </c>
      <c r="W294" s="2578" t="str">
        <f>IF(OR(V294=0, ISBLANK(P294)), "", TEXT(ROUND(V294/INDEX(AI21:AI83, MATCH(P294, AH21:AH83, 0)), 0),"# ##0") &amp; " " &amp; P294)</f>
        <v/>
      </c>
      <c r="X294" s="2579">
        <f t="shared" si="98"/>
        <v>0</v>
      </c>
      <c r="Y294" s="2580">
        <f t="shared" si="99"/>
        <v>0</v>
      </c>
      <c r="Z294" s="2580" t="str">
        <f t="shared" si="100"/>
        <v/>
      </c>
      <c r="AA294" s="2581"/>
      <c r="AB294" s="2582">
        <f t="shared" si="91"/>
        <v>0</v>
      </c>
      <c r="AC294" s="2583">
        <v>1</v>
      </c>
      <c r="AD294" s="2584">
        <f t="shared" si="101"/>
        <v>0</v>
      </c>
      <c r="AE294" s="2564"/>
      <c r="AF294" s="2573">
        <f t="shared" si="92"/>
        <v>0</v>
      </c>
      <c r="AG294" s="2574">
        <f>IF(AND(U294&lt;&gt;"", ISNUMBER(S294)), IFERROR(INDEX(AI21:AI91, MATCH(P294, AH21:AH91, 0)) * O294 * IF(ISBLANK(L294), 1, L294), 0), 0)</f>
        <v>0</v>
      </c>
      <c r="AL294" s="66">
        <f t="shared" si="90"/>
        <v>0</v>
      </c>
      <c r="AN294" s="76"/>
      <c r="AO294" s="76"/>
      <c r="AP294" s="76"/>
      <c r="AQ294" s="76"/>
      <c r="AS294" s="2600"/>
      <c r="AT294" s="2242"/>
      <c r="AU294" s="2242"/>
      <c r="AV294" s="2242"/>
      <c r="AW294" s="2242"/>
      <c r="AX294" s="730"/>
      <c r="AY294" s="2601"/>
      <c r="BF294" s="31"/>
      <c r="BG294" s="31"/>
      <c r="BH294" s="31"/>
      <c r="BI294" s="31"/>
      <c r="BJ294" s="31"/>
      <c r="BK294" s="31"/>
      <c r="BL294" s="31"/>
      <c r="BN294" s="4">
        <v>1</v>
      </c>
      <c r="BO294" s="48"/>
      <c r="BP294" s="48"/>
    </row>
    <row r="295" spans="1:68" s="49" customFormat="1" ht="21" customHeight="1" x14ac:dyDescent="0.25">
      <c r="A295" s="1401" t="str">
        <f t="shared" si="87"/>
        <v>►</v>
      </c>
      <c r="B295" s="1402" t="str">
        <f t="shared" si="88"/>
        <v>►</v>
      </c>
      <c r="C295" s="1403" t="str">
        <f t="shared" si="93"/>
        <v>►</v>
      </c>
      <c r="D295" s="2475" t="str">
        <f t="shared" si="89"/>
        <v>►</v>
      </c>
      <c r="E295" s="1402" t="str">
        <f t="shared" si="94"/>
        <v>►</v>
      </c>
      <c r="F295" s="1402" t="str">
        <f t="shared" si="95"/>
        <v>►</v>
      </c>
      <c r="G295" s="1402" t="str">
        <f t="shared" si="96"/>
        <v>►</v>
      </c>
      <c r="H295" s="2606"/>
      <c r="I295" s="48"/>
      <c r="J295" s="48"/>
      <c r="K295" s="48"/>
      <c r="L295" s="48"/>
      <c r="M295" s="48"/>
      <c r="N295" s="48"/>
      <c r="O295" s="48"/>
      <c r="P295" s="48"/>
      <c r="Q295" s="48"/>
      <c r="R295" s="2607"/>
      <c r="S295" s="2441"/>
      <c r="T295" s="2443"/>
      <c r="U295" s="2442"/>
      <c r="V295" s="2589">
        <f t="shared" si="97"/>
        <v>0</v>
      </c>
      <c r="W295" s="2590" t="str">
        <f>IF(OR(V295=0, ISBLANK(P295)), "", TEXT(ROUND(V295/INDEX(AI21:AI83, MATCH(P295, AH21:AH83, 0)), 0),"# ##0") &amp; " " &amp; P295)</f>
        <v/>
      </c>
      <c r="X295" s="2591">
        <f t="shared" si="98"/>
        <v>0</v>
      </c>
      <c r="Y295" s="2592">
        <f t="shared" si="99"/>
        <v>0</v>
      </c>
      <c r="Z295" s="2592" t="str">
        <f t="shared" si="100"/>
        <v/>
      </c>
      <c r="AA295" s="2581"/>
      <c r="AB295" s="2593">
        <f t="shared" si="91"/>
        <v>0</v>
      </c>
      <c r="AC295" s="2583">
        <v>1</v>
      </c>
      <c r="AD295" s="2594">
        <f t="shared" si="101"/>
        <v>0</v>
      </c>
      <c r="AE295" s="2564"/>
      <c r="AF295" s="2573">
        <f t="shared" si="92"/>
        <v>0</v>
      </c>
      <c r="AG295" s="2574">
        <f>IF(AND(U295&lt;&gt;"", ISNUMBER(S295)), IFERROR(INDEX(AI21:AI91, MATCH(P295, AH21:AH91, 0)) * O295 * IF(ISBLANK(L295), 1, L295), 0), 0)</f>
        <v>0</v>
      </c>
      <c r="AL295" s="66">
        <f t="shared" si="90"/>
        <v>0</v>
      </c>
      <c r="AN295" s="76"/>
      <c r="AO295" s="76"/>
      <c r="AP295" s="76"/>
      <c r="AQ295" s="76"/>
      <c r="AS295" s="2600"/>
      <c r="AT295" s="2242"/>
      <c r="AU295" s="2242"/>
      <c r="AV295" s="2242"/>
      <c r="AW295" s="2242"/>
      <c r="AX295" s="730"/>
      <c r="AY295" s="2601"/>
      <c r="BF295" s="31"/>
      <c r="BG295" s="31"/>
      <c r="BH295" s="31"/>
      <c r="BI295" s="31"/>
      <c r="BJ295" s="31"/>
      <c r="BK295" s="31"/>
      <c r="BL295" s="31"/>
      <c r="BN295" s="4">
        <v>1</v>
      </c>
      <c r="BO295" s="48"/>
      <c r="BP295" s="48"/>
    </row>
    <row r="296" spans="1:68" s="49" customFormat="1" ht="21" customHeight="1" x14ac:dyDescent="0.25">
      <c r="A296" s="1401" t="str">
        <f t="shared" si="87"/>
        <v>►</v>
      </c>
      <c r="B296" s="1402" t="str">
        <f t="shared" si="88"/>
        <v>►</v>
      </c>
      <c r="C296" s="1403" t="str">
        <f t="shared" si="93"/>
        <v>►</v>
      </c>
      <c r="D296" s="2475" t="str">
        <f t="shared" si="89"/>
        <v>►</v>
      </c>
      <c r="E296" s="1402" t="str">
        <f t="shared" si="94"/>
        <v>►</v>
      </c>
      <c r="F296" s="1402" t="str">
        <f t="shared" si="95"/>
        <v>►</v>
      </c>
      <c r="G296" s="1402" t="str">
        <f t="shared" si="96"/>
        <v>►</v>
      </c>
      <c r="H296" s="2606"/>
      <c r="I296" s="48"/>
      <c r="J296" s="48"/>
      <c r="K296" s="48"/>
      <c r="L296" s="48"/>
      <c r="M296" s="48"/>
      <c r="N296" s="48"/>
      <c r="O296" s="48"/>
      <c r="P296" s="48"/>
      <c r="Q296" s="48"/>
      <c r="R296" s="2607"/>
      <c r="S296" s="2441"/>
      <c r="T296" s="2443"/>
      <c r="U296" s="2442"/>
      <c r="V296" s="2577">
        <f t="shared" si="97"/>
        <v>0</v>
      </c>
      <c r="W296" s="2578" t="str">
        <f>IF(OR(V296=0, ISBLANK(P296)), "", TEXT(ROUND(V296/INDEX(AI21:AI83, MATCH(P296, AH21:AH83, 0)), 0),"# ##0") &amp; " " &amp; P296)</f>
        <v/>
      </c>
      <c r="X296" s="2579">
        <f t="shared" si="98"/>
        <v>0</v>
      </c>
      <c r="Y296" s="2580">
        <f t="shared" si="99"/>
        <v>0</v>
      </c>
      <c r="Z296" s="2580" t="str">
        <f t="shared" si="100"/>
        <v/>
      </c>
      <c r="AA296" s="2581"/>
      <c r="AB296" s="2582">
        <f t="shared" si="91"/>
        <v>0</v>
      </c>
      <c r="AC296" s="2583">
        <v>1</v>
      </c>
      <c r="AD296" s="2584">
        <f t="shared" si="101"/>
        <v>0</v>
      </c>
      <c r="AE296" s="2564"/>
      <c r="AF296" s="2573">
        <f t="shared" si="92"/>
        <v>0</v>
      </c>
      <c r="AG296" s="2574">
        <f>IF(AND(U296&lt;&gt;"", ISNUMBER(S296)), IFERROR(INDEX(AI21:AI91, MATCH(P296, AH21:AH91, 0)) * O296 * IF(ISBLANK(L296), 1, L296), 0), 0)</f>
        <v>0</v>
      </c>
      <c r="AL296" s="66">
        <f t="shared" si="90"/>
        <v>0</v>
      </c>
      <c r="AN296" s="76"/>
      <c r="AO296" s="76"/>
      <c r="AP296" s="76"/>
      <c r="AQ296" s="76"/>
      <c r="AS296" s="2600"/>
      <c r="AT296" s="2242"/>
      <c r="AU296" s="2242"/>
      <c r="AV296" s="2242"/>
      <c r="AW296" s="2242"/>
      <c r="AX296" s="730"/>
      <c r="AY296" s="2601"/>
      <c r="BF296"/>
      <c r="BG296"/>
      <c r="BH296"/>
      <c r="BI296"/>
      <c r="BJ296"/>
      <c r="BK296"/>
      <c r="BL296"/>
      <c r="BN296" s="4">
        <v>1</v>
      </c>
      <c r="BO296" s="48"/>
      <c r="BP296" s="48"/>
    </row>
    <row r="297" spans="1:68" s="49" customFormat="1" ht="21" customHeight="1" x14ac:dyDescent="0.25">
      <c r="A297" s="1401" t="str">
        <f t="shared" si="87"/>
        <v>►</v>
      </c>
      <c r="B297" s="1402" t="str">
        <f t="shared" si="88"/>
        <v>►</v>
      </c>
      <c r="C297" s="1403" t="str">
        <f t="shared" si="93"/>
        <v>►</v>
      </c>
      <c r="D297" s="2475" t="str">
        <f t="shared" si="89"/>
        <v>►</v>
      </c>
      <c r="E297" s="1402" t="str">
        <f t="shared" si="94"/>
        <v>►</v>
      </c>
      <c r="F297" s="1402" t="str">
        <f t="shared" si="95"/>
        <v>►</v>
      </c>
      <c r="G297" s="1402" t="str">
        <f t="shared" si="96"/>
        <v>►</v>
      </c>
      <c r="H297" s="2606"/>
      <c r="I297" s="48"/>
      <c r="J297" s="48"/>
      <c r="K297" s="48"/>
      <c r="L297" s="48"/>
      <c r="M297" s="48"/>
      <c r="N297" s="48"/>
      <c r="O297" s="48"/>
      <c r="P297" s="48"/>
      <c r="Q297" s="48"/>
      <c r="R297" s="2607"/>
      <c r="S297" s="2441"/>
      <c r="T297" s="2443"/>
      <c r="U297" s="2442"/>
      <c r="V297" s="2589">
        <f t="shared" si="97"/>
        <v>0</v>
      </c>
      <c r="W297" s="2590" t="str">
        <f>IF(OR(V297=0, ISBLANK(P297)), "", TEXT(ROUND(V297/INDEX(AI21:AI83, MATCH(P297, AH21:AH83, 0)), 0),"# ##0") &amp; " " &amp; P297)</f>
        <v/>
      </c>
      <c r="X297" s="2591">
        <f t="shared" si="98"/>
        <v>0</v>
      </c>
      <c r="Y297" s="2592">
        <f t="shared" si="99"/>
        <v>0</v>
      </c>
      <c r="Z297" s="2592" t="str">
        <f t="shared" si="100"/>
        <v/>
      </c>
      <c r="AA297" s="2581"/>
      <c r="AB297" s="2593">
        <f t="shared" si="91"/>
        <v>0</v>
      </c>
      <c r="AC297" s="2583">
        <v>1</v>
      </c>
      <c r="AD297" s="2594">
        <f t="shared" si="101"/>
        <v>0</v>
      </c>
      <c r="AE297" s="2564"/>
      <c r="AF297" s="2573">
        <f t="shared" si="92"/>
        <v>0</v>
      </c>
      <c r="AG297" s="2574">
        <f>IF(AND(U297&lt;&gt;"", ISNUMBER(S297)), IFERROR(INDEX(AI21:AI91, MATCH(P297, AH21:AH91, 0)) * O297 * IF(ISBLANK(L297), 1, L297), 0), 0)</f>
        <v>0</v>
      </c>
      <c r="AL297" s="66">
        <f t="shared" si="90"/>
        <v>0</v>
      </c>
      <c r="AN297" s="76"/>
      <c r="AO297" s="76"/>
      <c r="AP297" s="76"/>
      <c r="AQ297" s="76"/>
      <c r="AS297" s="2600"/>
      <c r="AT297" s="2242"/>
      <c r="AU297" s="2242"/>
      <c r="AV297" s="2242"/>
      <c r="AW297" s="2242"/>
      <c r="AX297" s="730"/>
      <c r="AY297" s="2601"/>
      <c r="BF297"/>
      <c r="BG297"/>
      <c r="BH297"/>
      <c r="BI297"/>
      <c r="BJ297"/>
      <c r="BK297"/>
      <c r="BL297"/>
      <c r="BN297" s="4">
        <v>1</v>
      </c>
      <c r="BO297" s="48"/>
      <c r="BP297" s="48"/>
    </row>
    <row r="298" spans="1:68" s="49" customFormat="1" ht="21" customHeight="1" x14ac:dyDescent="0.25">
      <c r="A298" s="1401" t="str">
        <f t="shared" si="87"/>
        <v>►</v>
      </c>
      <c r="B298" s="1402" t="str">
        <f t="shared" si="88"/>
        <v>►</v>
      </c>
      <c r="C298" s="1403" t="str">
        <f t="shared" si="93"/>
        <v>►</v>
      </c>
      <c r="D298" s="2475" t="str">
        <f t="shared" si="89"/>
        <v>►</v>
      </c>
      <c r="E298" s="1402" t="str">
        <f t="shared" si="94"/>
        <v>►</v>
      </c>
      <c r="F298" s="1402" t="str">
        <f t="shared" si="95"/>
        <v>►</v>
      </c>
      <c r="G298" s="1402" t="str">
        <f t="shared" si="96"/>
        <v>►</v>
      </c>
      <c r="H298" s="2606"/>
      <c r="I298" s="48"/>
      <c r="J298" s="48"/>
      <c r="K298" s="48"/>
      <c r="L298" s="48"/>
      <c r="M298" s="48"/>
      <c r="N298" s="48"/>
      <c r="O298" s="48"/>
      <c r="P298" s="48"/>
      <c r="Q298" s="48"/>
      <c r="R298" s="2607"/>
      <c r="S298" s="2441"/>
      <c r="T298" s="2443"/>
      <c r="U298" s="2442"/>
      <c r="V298" s="2577">
        <f t="shared" si="97"/>
        <v>0</v>
      </c>
      <c r="W298" s="2578" t="str">
        <f>IF(OR(V298=0, ISBLANK(P298)), "", TEXT(ROUND(V298/INDEX(AI21:AI83, MATCH(P298, AH21:AH83, 0)), 0),"# ##0") &amp; " " &amp; P298)</f>
        <v/>
      </c>
      <c r="X298" s="2579">
        <f t="shared" si="98"/>
        <v>0</v>
      </c>
      <c r="Y298" s="2580">
        <f t="shared" si="99"/>
        <v>0</v>
      </c>
      <c r="Z298" s="2580" t="str">
        <f t="shared" si="100"/>
        <v/>
      </c>
      <c r="AA298" s="2581"/>
      <c r="AB298" s="2582">
        <f t="shared" si="91"/>
        <v>0</v>
      </c>
      <c r="AC298" s="2583">
        <v>1</v>
      </c>
      <c r="AD298" s="2584">
        <f t="shared" si="101"/>
        <v>0</v>
      </c>
      <c r="AE298" s="2564"/>
      <c r="AF298" s="2573">
        <f t="shared" si="92"/>
        <v>0</v>
      </c>
      <c r="AG298" s="2574">
        <f>IF(AND(U298&lt;&gt;"", ISNUMBER(S298)), IFERROR(INDEX(AI21:AI91, MATCH(P298, AH21:AH91, 0)) * O298 * IF(ISBLANK(L298), 1, L298), 0), 0)</f>
        <v>0</v>
      </c>
      <c r="AL298" s="66">
        <f t="shared" si="90"/>
        <v>0</v>
      </c>
      <c r="AN298" s="76"/>
      <c r="AO298" s="76"/>
      <c r="AP298" s="76"/>
      <c r="AQ298" s="76"/>
      <c r="AS298" s="2600"/>
      <c r="AT298" s="2242"/>
      <c r="AU298" s="2242"/>
      <c r="AV298" s="2242"/>
      <c r="AW298" s="2242"/>
      <c r="AX298" s="730"/>
      <c r="AY298" s="2601"/>
      <c r="BF298" s="31"/>
      <c r="BG298" s="31"/>
      <c r="BH298" s="31"/>
      <c r="BI298" s="31"/>
      <c r="BJ298" s="31"/>
      <c r="BK298" s="31"/>
      <c r="BL298" s="31"/>
      <c r="BN298" s="4">
        <v>1</v>
      </c>
      <c r="BO298" s="48"/>
      <c r="BP298" s="48"/>
    </row>
    <row r="299" spans="1:68" s="49" customFormat="1" ht="21" customHeight="1" x14ac:dyDescent="0.25">
      <c r="A299" s="1401" t="str">
        <f t="shared" si="87"/>
        <v>►</v>
      </c>
      <c r="B299" s="1402" t="str">
        <f t="shared" si="88"/>
        <v>►</v>
      </c>
      <c r="C299" s="1403" t="str">
        <f t="shared" si="93"/>
        <v>►</v>
      </c>
      <c r="D299" s="2475" t="str">
        <f t="shared" si="89"/>
        <v>►</v>
      </c>
      <c r="E299" s="1402" t="str">
        <f t="shared" si="94"/>
        <v>►</v>
      </c>
      <c r="F299" s="1402" t="str">
        <f t="shared" si="95"/>
        <v>►</v>
      </c>
      <c r="G299" s="1402" t="str">
        <f t="shared" si="96"/>
        <v>►</v>
      </c>
      <c r="H299" s="2606"/>
      <c r="I299" s="48"/>
      <c r="J299" s="48"/>
      <c r="K299" s="48"/>
      <c r="L299" s="48"/>
      <c r="M299" s="48"/>
      <c r="N299" s="48"/>
      <c r="O299" s="48"/>
      <c r="P299" s="48"/>
      <c r="Q299" s="48"/>
      <c r="R299" s="2607"/>
      <c r="S299" s="2441"/>
      <c r="T299" s="2443"/>
      <c r="U299" s="2442"/>
      <c r="V299" s="2589">
        <f t="shared" si="97"/>
        <v>0</v>
      </c>
      <c r="W299" s="2590" t="str">
        <f>IF(OR(V299=0, ISBLANK(P299)), "", TEXT(ROUND(V299/INDEX(AI21:AI83, MATCH(P299, AH21:AH83, 0)), 0),"# ##0") &amp; " " &amp; P299)</f>
        <v/>
      </c>
      <c r="X299" s="2591">
        <f t="shared" si="98"/>
        <v>0</v>
      </c>
      <c r="Y299" s="2592">
        <f t="shared" si="99"/>
        <v>0</v>
      </c>
      <c r="Z299" s="2592" t="str">
        <f t="shared" si="100"/>
        <v/>
      </c>
      <c r="AA299" s="2581"/>
      <c r="AB299" s="2593">
        <f t="shared" si="91"/>
        <v>0</v>
      </c>
      <c r="AC299" s="2583">
        <v>1</v>
      </c>
      <c r="AD299" s="2594">
        <f t="shared" si="101"/>
        <v>0</v>
      </c>
      <c r="AE299" s="2564"/>
      <c r="AF299" s="2573">
        <f t="shared" si="92"/>
        <v>0</v>
      </c>
      <c r="AG299" s="2574">
        <f>IF(AND(U299&lt;&gt;"", ISNUMBER(S299)), IFERROR(INDEX(AI21:AI91, MATCH(P299, AH21:AH91, 0)) * O299 * IF(ISBLANK(L299), 1, L299), 0), 0)</f>
        <v>0</v>
      </c>
      <c r="AL299" s="66">
        <f t="shared" si="90"/>
        <v>0</v>
      </c>
      <c r="AN299" s="76"/>
      <c r="AO299" s="76"/>
      <c r="AP299" s="76"/>
      <c r="AQ299" s="76"/>
      <c r="AS299" s="2600"/>
      <c r="AT299" s="2242"/>
      <c r="AU299" s="2242"/>
      <c r="AV299" s="2242"/>
      <c r="AW299" s="2242"/>
      <c r="AX299" s="730"/>
      <c r="AY299" s="2601"/>
      <c r="BF299"/>
      <c r="BG299"/>
      <c r="BH299"/>
      <c r="BI299"/>
      <c r="BJ299"/>
      <c r="BK299"/>
      <c r="BL299"/>
      <c r="BN299" s="4">
        <v>1</v>
      </c>
      <c r="BO299" s="48"/>
      <c r="BP299" s="48"/>
    </row>
    <row r="300" spans="1:68" s="49" customFormat="1" ht="21" customHeight="1" x14ac:dyDescent="0.25">
      <c r="A300" s="1401" t="str">
        <f t="shared" si="87"/>
        <v>►</v>
      </c>
      <c r="B300" s="1402" t="str">
        <f t="shared" si="88"/>
        <v>►</v>
      </c>
      <c r="C300" s="1403" t="str">
        <f t="shared" si="93"/>
        <v>►</v>
      </c>
      <c r="D300" s="2475" t="str">
        <f t="shared" si="89"/>
        <v>►</v>
      </c>
      <c r="E300" s="1402" t="str">
        <f t="shared" si="94"/>
        <v>►</v>
      </c>
      <c r="F300" s="1402" t="str">
        <f t="shared" si="95"/>
        <v>►</v>
      </c>
      <c r="G300" s="1402" t="str">
        <f t="shared" si="96"/>
        <v>►</v>
      </c>
      <c r="H300" s="2606"/>
      <c r="I300" s="48"/>
      <c r="J300" s="48"/>
      <c r="K300" s="48"/>
      <c r="L300" s="48"/>
      <c r="M300" s="48"/>
      <c r="N300" s="48"/>
      <c r="O300" s="48"/>
      <c r="P300" s="48"/>
      <c r="Q300" s="48"/>
      <c r="R300" s="2607"/>
      <c r="S300" s="2441"/>
      <c r="T300" s="2443"/>
      <c r="U300" s="2442"/>
      <c r="V300" s="2577">
        <f t="shared" si="97"/>
        <v>0</v>
      </c>
      <c r="W300" s="2578" t="str">
        <f>IF(OR(V300=0, ISBLANK(P300)), "", TEXT(ROUND(V300/INDEX(AI21:AI83, MATCH(P300, AH21:AH83, 0)), 0),"# ##0") &amp; " " &amp; P300)</f>
        <v/>
      </c>
      <c r="X300" s="2579">
        <f t="shared" si="98"/>
        <v>0</v>
      </c>
      <c r="Y300" s="2580">
        <f t="shared" si="99"/>
        <v>0</v>
      </c>
      <c r="Z300" s="2580" t="str">
        <f t="shared" si="100"/>
        <v/>
      </c>
      <c r="AA300" s="2581"/>
      <c r="AB300" s="2582">
        <f t="shared" si="91"/>
        <v>0</v>
      </c>
      <c r="AC300" s="2583">
        <v>1</v>
      </c>
      <c r="AD300" s="2584">
        <f t="shared" si="101"/>
        <v>0</v>
      </c>
      <c r="AE300" s="2564"/>
      <c r="AF300" s="2573">
        <f t="shared" si="92"/>
        <v>0</v>
      </c>
      <c r="AG300" s="2574">
        <f>IF(AND(U300&lt;&gt;"", ISNUMBER(S300)), IFERROR(INDEX(AI21:AI91, MATCH(P300, AH21:AH91, 0)) * O300 * IF(ISBLANK(L300), 1, L300), 0), 0)</f>
        <v>0</v>
      </c>
      <c r="AL300" s="66">
        <f t="shared" si="90"/>
        <v>0</v>
      </c>
      <c r="AN300" s="76"/>
      <c r="AO300" s="76"/>
      <c r="AP300" s="76"/>
      <c r="AQ300" s="76"/>
      <c r="AS300" s="2600"/>
      <c r="AT300" s="2242"/>
      <c r="AU300" s="2242"/>
      <c r="AV300" s="2242"/>
      <c r="AW300" s="2242"/>
      <c r="AX300" s="730"/>
      <c r="AY300" s="2601"/>
      <c r="BF300"/>
      <c r="BG300"/>
      <c r="BH300"/>
      <c r="BI300"/>
      <c r="BJ300"/>
      <c r="BK300"/>
      <c r="BL300"/>
      <c r="BN300" s="4">
        <v>1</v>
      </c>
      <c r="BO300" s="48"/>
      <c r="BP300" s="48"/>
    </row>
    <row r="301" spans="1:68" s="49" customFormat="1" ht="21" customHeight="1" x14ac:dyDescent="0.25">
      <c r="A301" s="1401" t="str">
        <f t="shared" si="87"/>
        <v>►</v>
      </c>
      <c r="B301" s="1402" t="str">
        <f t="shared" si="88"/>
        <v>►</v>
      </c>
      <c r="C301" s="1403" t="str">
        <f t="shared" si="93"/>
        <v>►</v>
      </c>
      <c r="D301" s="2475" t="str">
        <f t="shared" si="89"/>
        <v>►</v>
      </c>
      <c r="E301" s="1402" t="str">
        <f t="shared" si="94"/>
        <v>►</v>
      </c>
      <c r="F301" s="1402" t="str">
        <f t="shared" si="95"/>
        <v>►</v>
      </c>
      <c r="G301" s="1402" t="str">
        <f t="shared" si="96"/>
        <v>►</v>
      </c>
      <c r="H301" s="2606"/>
      <c r="I301" s="48"/>
      <c r="J301" s="48"/>
      <c r="K301" s="48"/>
      <c r="L301" s="48"/>
      <c r="M301" s="48"/>
      <c r="N301" s="48"/>
      <c r="O301" s="48"/>
      <c r="P301" s="48"/>
      <c r="Q301" s="48"/>
      <c r="R301" s="2607"/>
      <c r="S301" s="2441"/>
      <c r="T301" s="2443"/>
      <c r="U301" s="2442"/>
      <c r="V301" s="2589">
        <f t="shared" si="97"/>
        <v>0</v>
      </c>
      <c r="W301" s="2590" t="str">
        <f>IF(OR(V301=0, ISBLANK(P301)), "", TEXT(ROUND(V301/INDEX(AI21:AI83, MATCH(P301, AH21:AH83, 0)), 0),"# ##0") &amp; " " &amp; P301)</f>
        <v/>
      </c>
      <c r="X301" s="2591">
        <f t="shared" si="98"/>
        <v>0</v>
      </c>
      <c r="Y301" s="2592">
        <f t="shared" si="99"/>
        <v>0</v>
      </c>
      <c r="Z301" s="2592" t="str">
        <f t="shared" si="100"/>
        <v/>
      </c>
      <c r="AA301" s="2581"/>
      <c r="AB301" s="2593">
        <f t="shared" si="91"/>
        <v>0</v>
      </c>
      <c r="AC301" s="2583">
        <v>1</v>
      </c>
      <c r="AD301" s="2594">
        <f t="shared" si="101"/>
        <v>0</v>
      </c>
      <c r="AE301" s="2564"/>
      <c r="AF301" s="2573">
        <f t="shared" si="92"/>
        <v>0</v>
      </c>
      <c r="AG301" s="2574">
        <f>IF(AND(U301&lt;&gt;"", ISNUMBER(S301)), IFERROR(INDEX(AI21:AI91, MATCH(P301, AH21:AH91, 0)) * O301 * IF(ISBLANK(L301), 1, L301), 0), 0)</f>
        <v>0</v>
      </c>
      <c r="AL301" s="66">
        <f t="shared" si="90"/>
        <v>0</v>
      </c>
      <c r="AN301" s="76"/>
      <c r="AO301" s="76"/>
      <c r="AP301" s="76"/>
      <c r="AQ301" s="76"/>
      <c r="AS301" s="2613"/>
      <c r="AT301" s="2614" t="s">
        <v>2255</v>
      </c>
      <c r="AU301" s="2242"/>
      <c r="AV301" s="2250"/>
      <c r="AW301" s="2250"/>
      <c r="AX301" s="2251"/>
      <c r="AY301" s="2615"/>
      <c r="BF301"/>
      <c r="BG301"/>
      <c r="BH301"/>
      <c r="BI301"/>
      <c r="BJ301"/>
      <c r="BK301"/>
      <c r="BL301"/>
      <c r="BN301" s="4">
        <v>1</v>
      </c>
      <c r="BO301" s="48"/>
      <c r="BP301" s="48"/>
    </row>
    <row r="302" spans="1:68" s="49" customFormat="1" ht="21" customHeight="1" thickBot="1" x14ac:dyDescent="0.3">
      <c r="A302" s="1401" t="str">
        <f t="shared" si="87"/>
        <v>►</v>
      </c>
      <c r="B302" s="1402" t="str">
        <f t="shared" si="88"/>
        <v>►</v>
      </c>
      <c r="C302" s="1403" t="str">
        <f t="shared" si="93"/>
        <v>►</v>
      </c>
      <c r="D302" s="2475" t="str">
        <f t="shared" si="89"/>
        <v>►</v>
      </c>
      <c r="E302" s="1402" t="str">
        <f t="shared" si="94"/>
        <v>►</v>
      </c>
      <c r="F302" s="1402" t="str">
        <f t="shared" si="95"/>
        <v>►</v>
      </c>
      <c r="G302" s="1402" t="str">
        <f t="shared" si="96"/>
        <v>►</v>
      </c>
      <c r="H302" s="2606"/>
      <c r="I302" s="48"/>
      <c r="J302" s="48"/>
      <c r="K302" s="48"/>
      <c r="L302" s="48"/>
      <c r="M302" s="48"/>
      <c r="N302" s="48"/>
      <c r="O302" s="48"/>
      <c r="P302" s="48"/>
      <c r="Q302" s="48"/>
      <c r="R302" s="2607"/>
      <c r="S302" s="2441"/>
      <c r="T302" s="2443"/>
      <c r="U302" s="2442"/>
      <c r="V302" s="2577">
        <f t="shared" si="97"/>
        <v>0</v>
      </c>
      <c r="W302" s="2578" t="str">
        <f>IF(OR(V302=0, ISBLANK(P302)), "", TEXT(ROUND(V302/INDEX(AI21:AI83, MATCH(P302, AH21:AH83, 0)), 0),"# ##0") &amp; " " &amp; P302)</f>
        <v/>
      </c>
      <c r="X302" s="2579">
        <f t="shared" si="98"/>
        <v>0</v>
      </c>
      <c r="Y302" s="2580">
        <f t="shared" si="99"/>
        <v>0</v>
      </c>
      <c r="Z302" s="2580" t="str">
        <f t="shared" si="100"/>
        <v/>
      </c>
      <c r="AA302" s="2581"/>
      <c r="AB302" s="2582">
        <f t="shared" si="91"/>
        <v>0</v>
      </c>
      <c r="AC302" s="2583">
        <v>1</v>
      </c>
      <c r="AD302" s="2584">
        <f t="shared" si="101"/>
        <v>0</v>
      </c>
      <c r="AE302" s="2564"/>
      <c r="AF302" s="2573">
        <f t="shared" si="92"/>
        <v>0</v>
      </c>
      <c r="AG302" s="2574">
        <f>IF(AND(U302&lt;&gt;"", ISNUMBER(S302)), IFERROR(INDEX(AI21:AI91, MATCH(P302, AH21:AH91, 0)) * O302 * IF(ISBLANK(L302), 1, L302), 0), 0)</f>
        <v>0</v>
      </c>
      <c r="AL302" s="66">
        <f t="shared" si="90"/>
        <v>0</v>
      </c>
      <c r="AN302" s="76"/>
      <c r="AO302" s="76"/>
      <c r="AP302" s="76"/>
      <c r="AQ302" s="76"/>
      <c r="AS302" s="2616"/>
      <c r="AT302" s="2263"/>
      <c r="AU302" s="2263"/>
      <c r="AV302" s="2263"/>
      <c r="AW302" s="2263"/>
      <c r="AX302" s="2264"/>
      <c r="AY302" s="2617"/>
      <c r="BF302"/>
      <c r="BG302"/>
      <c r="BH302"/>
      <c r="BI302"/>
      <c r="BJ302"/>
      <c r="BK302"/>
      <c r="BL302"/>
      <c r="BN302" s="4">
        <v>1</v>
      </c>
      <c r="BO302" s="48"/>
      <c r="BP302" s="48"/>
    </row>
    <row r="303" spans="1:68" s="49" customFormat="1" ht="21" customHeight="1" thickTop="1" x14ac:dyDescent="0.25">
      <c r="A303" s="1401" t="str">
        <f t="shared" si="87"/>
        <v>►</v>
      </c>
      <c r="B303" s="1402" t="str">
        <f t="shared" si="88"/>
        <v>►</v>
      </c>
      <c r="C303" s="1403" t="str">
        <f t="shared" si="93"/>
        <v>►</v>
      </c>
      <c r="D303" s="2475" t="str">
        <f t="shared" si="89"/>
        <v>►</v>
      </c>
      <c r="E303" s="1402" t="str">
        <f t="shared" si="94"/>
        <v>►</v>
      </c>
      <c r="F303" s="1402" t="str">
        <f t="shared" si="95"/>
        <v>►</v>
      </c>
      <c r="G303" s="1402" t="str">
        <f t="shared" si="96"/>
        <v>►</v>
      </c>
      <c r="H303" s="2606"/>
      <c r="I303" s="48"/>
      <c r="J303" s="48"/>
      <c r="K303" s="48"/>
      <c r="L303" s="48"/>
      <c r="M303" s="48"/>
      <c r="N303" s="48"/>
      <c r="O303" s="48"/>
      <c r="P303" s="48"/>
      <c r="Q303" s="48"/>
      <c r="R303" s="2607"/>
      <c r="S303" s="2441"/>
      <c r="T303" s="2443"/>
      <c r="U303" s="2442"/>
      <c r="V303" s="2589">
        <f t="shared" si="97"/>
        <v>0</v>
      </c>
      <c r="W303" s="2590" t="str">
        <f>IF(OR(V303=0, ISBLANK(P303)), "", TEXT(ROUND(V303/INDEX(AI21:AI83, MATCH(P303, AH21:AH83, 0)), 0),"# ##0") &amp; " " &amp; P303)</f>
        <v/>
      </c>
      <c r="X303" s="2591">
        <f t="shared" si="98"/>
        <v>0</v>
      </c>
      <c r="Y303" s="2592">
        <f t="shared" si="99"/>
        <v>0</v>
      </c>
      <c r="Z303" s="2592" t="str">
        <f t="shared" si="100"/>
        <v/>
      </c>
      <c r="AA303" s="2581"/>
      <c r="AB303" s="2593">
        <f t="shared" si="91"/>
        <v>0</v>
      </c>
      <c r="AC303" s="2583">
        <v>1</v>
      </c>
      <c r="AD303" s="2594">
        <f t="shared" si="101"/>
        <v>0</v>
      </c>
      <c r="AE303" s="2564"/>
      <c r="AF303" s="2573">
        <f t="shared" si="92"/>
        <v>0</v>
      </c>
      <c r="AG303" s="2574">
        <f>IF(AND(U303&lt;&gt;"", ISNUMBER(S303)), IFERROR(INDEX(AI21:AI91, MATCH(P303, AH21:AH91, 0)) * O303 * IF(ISBLANK(L303), 1, L303), 0), 0)</f>
        <v>0</v>
      </c>
      <c r="AL303" s="66">
        <f t="shared" si="90"/>
        <v>0</v>
      </c>
      <c r="AN303" s="76"/>
      <c r="AO303" s="76"/>
      <c r="AP303" s="76"/>
      <c r="AQ303" s="76"/>
      <c r="AS303" s="3573" t="s">
        <v>2256</v>
      </c>
      <c r="AT303" s="3574"/>
      <c r="AU303" s="3574"/>
      <c r="AV303" s="3574"/>
      <c r="AW303" s="3574"/>
      <c r="AX303" s="3574"/>
      <c r="AY303" s="3575"/>
      <c r="BF303"/>
      <c r="BG303"/>
      <c r="BH303"/>
      <c r="BI303"/>
      <c r="BJ303"/>
      <c r="BK303"/>
      <c r="BL303"/>
      <c r="BN303" s="4">
        <v>1</v>
      </c>
      <c r="BO303" s="48"/>
      <c r="BP303" s="48"/>
    </row>
    <row r="304" spans="1:68" s="49" customFormat="1" ht="21" customHeight="1" x14ac:dyDescent="0.25">
      <c r="A304" s="1401" t="str">
        <f t="shared" si="87"/>
        <v>►</v>
      </c>
      <c r="B304" s="1402" t="str">
        <f t="shared" si="88"/>
        <v>►</v>
      </c>
      <c r="C304" s="1403" t="str">
        <f t="shared" si="93"/>
        <v>►</v>
      </c>
      <c r="D304" s="2475" t="str">
        <f t="shared" si="89"/>
        <v>►</v>
      </c>
      <c r="E304" s="1402" t="str">
        <f t="shared" si="94"/>
        <v>►</v>
      </c>
      <c r="F304" s="1402" t="str">
        <f t="shared" si="95"/>
        <v>►</v>
      </c>
      <c r="G304" s="1402" t="str">
        <f t="shared" si="96"/>
        <v>►</v>
      </c>
      <c r="H304" s="2606"/>
      <c r="I304" s="48"/>
      <c r="J304" s="48"/>
      <c r="K304" s="48"/>
      <c r="L304" s="48"/>
      <c r="M304" s="48"/>
      <c r="N304" s="48"/>
      <c r="O304" s="48"/>
      <c r="P304" s="48"/>
      <c r="Q304" s="48"/>
      <c r="R304" s="2607"/>
      <c r="S304" s="2441"/>
      <c r="T304" s="2443"/>
      <c r="U304" s="2442"/>
      <c r="V304" s="2577">
        <f t="shared" si="97"/>
        <v>0</v>
      </c>
      <c r="W304" s="2578" t="str">
        <f>IF(OR(V304=0, ISBLANK(P304)), "", TEXT(ROUND(V304/INDEX(AI21:AI83, MATCH(P304, AH21:AH83, 0)), 0),"# ##0") &amp; " " &amp; P304)</f>
        <v/>
      </c>
      <c r="X304" s="2579">
        <f t="shared" si="98"/>
        <v>0</v>
      </c>
      <c r="Y304" s="2580">
        <f t="shared" si="99"/>
        <v>0</v>
      </c>
      <c r="Z304" s="2580" t="str">
        <f t="shared" si="100"/>
        <v/>
      </c>
      <c r="AA304" s="2581"/>
      <c r="AB304" s="2582">
        <f t="shared" si="91"/>
        <v>0</v>
      </c>
      <c r="AC304" s="2583">
        <v>1</v>
      </c>
      <c r="AD304" s="2584">
        <f t="shared" si="101"/>
        <v>0</v>
      </c>
      <c r="AE304" s="2564"/>
      <c r="AF304" s="2573">
        <f t="shared" si="92"/>
        <v>0</v>
      </c>
      <c r="AG304" s="2574">
        <f>IF(AND(U304&lt;&gt;"", ISNUMBER(S304)), IFERROR(INDEX(AI21:AI91, MATCH(P304, AH21:AH91, 0)) * O304 * IF(ISBLANK(L304), 1, L304), 0), 0)</f>
        <v>0</v>
      </c>
      <c r="AL304" s="66">
        <f t="shared" si="90"/>
        <v>0</v>
      </c>
      <c r="AN304" s="76"/>
      <c r="AO304" s="76"/>
      <c r="AP304" s="76"/>
      <c r="AQ304" s="76"/>
      <c r="AS304" s="3252"/>
      <c r="AT304" s="3248"/>
      <c r="AU304" s="3248"/>
      <c r="AV304" s="3248"/>
      <c r="AW304" s="3248"/>
      <c r="AX304" s="3248"/>
      <c r="AY304" s="3253"/>
      <c r="BF304"/>
      <c r="BG304"/>
      <c r="BH304"/>
      <c r="BI304"/>
      <c r="BJ304"/>
      <c r="BK304"/>
      <c r="BL304"/>
      <c r="BN304" s="4">
        <v>1</v>
      </c>
      <c r="BO304" s="48"/>
      <c r="BP304" s="48"/>
    </row>
    <row r="305" spans="1:68" s="49" customFormat="1" ht="21" customHeight="1" x14ac:dyDescent="0.25">
      <c r="A305" s="1401" t="str">
        <f t="shared" si="87"/>
        <v>►</v>
      </c>
      <c r="B305" s="1402" t="str">
        <f t="shared" si="88"/>
        <v>►</v>
      </c>
      <c r="C305" s="1403" t="str">
        <f t="shared" si="93"/>
        <v>►</v>
      </c>
      <c r="D305" s="2475" t="str">
        <f t="shared" si="89"/>
        <v>►</v>
      </c>
      <c r="E305" s="1402" t="str">
        <f t="shared" si="94"/>
        <v>►</v>
      </c>
      <c r="F305" s="1402" t="str">
        <f t="shared" si="95"/>
        <v>►</v>
      </c>
      <c r="G305" s="1402" t="str">
        <f t="shared" si="96"/>
        <v>►</v>
      </c>
      <c r="H305" s="2606"/>
      <c r="I305" s="48"/>
      <c r="J305" s="48"/>
      <c r="K305" s="48"/>
      <c r="L305" s="48"/>
      <c r="M305" s="48"/>
      <c r="N305" s="48"/>
      <c r="O305" s="48"/>
      <c r="P305" s="48"/>
      <c r="Q305" s="48"/>
      <c r="R305" s="2607"/>
      <c r="S305" s="2441"/>
      <c r="T305" s="2443"/>
      <c r="U305" s="2442"/>
      <c r="V305" s="2589">
        <f t="shared" si="97"/>
        <v>0</v>
      </c>
      <c r="W305" s="2590" t="str">
        <f>IF(OR(V305=0, ISBLANK(P305)), "", TEXT(ROUND(V305/INDEX(AI21:AI83, MATCH(P305, AH21:AH83, 0)), 0),"# ##0") &amp; " " &amp; P305)</f>
        <v/>
      </c>
      <c r="X305" s="2591">
        <f t="shared" si="98"/>
        <v>0</v>
      </c>
      <c r="Y305" s="2592">
        <f t="shared" si="99"/>
        <v>0</v>
      </c>
      <c r="Z305" s="2592" t="str">
        <f t="shared" si="100"/>
        <v/>
      </c>
      <c r="AA305" s="2581"/>
      <c r="AB305" s="2593">
        <f t="shared" si="91"/>
        <v>0</v>
      </c>
      <c r="AC305" s="2583">
        <v>1</v>
      </c>
      <c r="AD305" s="2594">
        <f t="shared" si="101"/>
        <v>0</v>
      </c>
      <c r="AE305" s="2564"/>
      <c r="AF305" s="2573">
        <f t="shared" si="92"/>
        <v>0</v>
      </c>
      <c r="AG305" s="2574">
        <f>IF(AND(U305&lt;&gt;"", ISNUMBER(S305)), IFERROR(INDEX(AI21:AI91, MATCH(P305, AH21:AH91, 0)) * O305 * IF(ISBLANK(L305), 1, L305), 0), 0)</f>
        <v>0</v>
      </c>
      <c r="AL305" s="66">
        <f t="shared" si="90"/>
        <v>0</v>
      </c>
      <c r="AN305" s="76"/>
      <c r="AO305" s="76"/>
      <c r="AP305" s="76"/>
      <c r="AQ305" s="76"/>
      <c r="AS305" s="3398" t="s">
        <v>2257</v>
      </c>
      <c r="AT305" s="3399"/>
      <c r="AU305" s="3399"/>
      <c r="AV305" s="3399"/>
      <c r="AW305" s="3399"/>
      <c r="AX305" s="3399"/>
      <c r="AY305" s="3400"/>
      <c r="BF305"/>
      <c r="BG305"/>
      <c r="BH305"/>
      <c r="BI305"/>
      <c r="BJ305"/>
      <c r="BK305"/>
      <c r="BL305"/>
      <c r="BN305" s="4">
        <v>1</v>
      </c>
      <c r="BO305" s="48"/>
      <c r="BP305" s="48"/>
    </row>
    <row r="306" spans="1:68" s="49" customFormat="1" ht="21" customHeight="1" x14ac:dyDescent="0.25">
      <c r="A306" s="1401" t="str">
        <f t="shared" si="87"/>
        <v>►</v>
      </c>
      <c r="B306" s="1402" t="str">
        <f t="shared" si="88"/>
        <v>►</v>
      </c>
      <c r="C306" s="1403" t="str">
        <f t="shared" si="93"/>
        <v>►</v>
      </c>
      <c r="D306" s="2475" t="str">
        <f t="shared" si="89"/>
        <v>►</v>
      </c>
      <c r="E306" s="1402" t="str">
        <f t="shared" si="94"/>
        <v>►</v>
      </c>
      <c r="F306" s="1402" t="str">
        <f t="shared" si="95"/>
        <v>►</v>
      </c>
      <c r="G306" s="1402" t="str">
        <f t="shared" si="96"/>
        <v>►</v>
      </c>
      <c r="H306" s="2606"/>
      <c r="I306" s="48"/>
      <c r="J306" s="48"/>
      <c r="K306" s="48"/>
      <c r="L306" s="48"/>
      <c r="M306" s="48"/>
      <c r="N306" s="48"/>
      <c r="O306" s="48"/>
      <c r="P306" s="48"/>
      <c r="Q306" s="48"/>
      <c r="R306" s="2607"/>
      <c r="S306" s="2441"/>
      <c r="T306" s="2443"/>
      <c r="U306" s="2442"/>
      <c r="V306" s="2577">
        <f t="shared" si="97"/>
        <v>0</v>
      </c>
      <c r="W306" s="2578" t="str">
        <f>IF(OR(V306=0, ISBLANK(P306)), "", TEXT(ROUND(V306/INDEX(AI21:AI83, MATCH(P306, AH21:AH83, 0)), 0),"# ##0") &amp; " " &amp; P306)</f>
        <v/>
      </c>
      <c r="X306" s="2579">
        <f t="shared" si="98"/>
        <v>0</v>
      </c>
      <c r="Y306" s="2580">
        <f t="shared" si="99"/>
        <v>0</v>
      </c>
      <c r="Z306" s="2580" t="str">
        <f t="shared" si="100"/>
        <v/>
      </c>
      <c r="AA306" s="2581"/>
      <c r="AB306" s="2582">
        <f t="shared" si="91"/>
        <v>0</v>
      </c>
      <c r="AC306" s="2583">
        <v>1</v>
      </c>
      <c r="AD306" s="2584">
        <f t="shared" si="101"/>
        <v>0</v>
      </c>
      <c r="AE306" s="2564"/>
      <c r="AF306" s="2573">
        <f t="shared" si="92"/>
        <v>0</v>
      </c>
      <c r="AG306" s="2574">
        <f>IF(AND(U306&lt;&gt;"", ISNUMBER(S306)), IFERROR(INDEX(AI21:AI91, MATCH(P306, AH21:AH91, 0)) * O306 * IF(ISBLANK(L306), 1, L306), 0), 0)</f>
        <v>0</v>
      </c>
      <c r="AL306" s="66">
        <f t="shared" si="90"/>
        <v>0</v>
      </c>
      <c r="AN306" s="76"/>
      <c r="AO306" s="76"/>
      <c r="AP306" s="76"/>
      <c r="AQ306" s="76"/>
      <c r="AS306" s="3268" t="s">
        <v>2258</v>
      </c>
      <c r="AT306" s="3576"/>
      <c r="AU306" s="3576"/>
      <c r="AV306" s="3576"/>
      <c r="AW306" s="3576"/>
      <c r="AX306" s="3576"/>
      <c r="AY306" s="3269"/>
      <c r="BF306"/>
      <c r="BG306"/>
      <c r="BH306"/>
      <c r="BI306"/>
      <c r="BJ306"/>
      <c r="BK306"/>
      <c r="BL306"/>
      <c r="BN306" s="4">
        <v>1</v>
      </c>
      <c r="BO306" s="48"/>
      <c r="BP306" s="48"/>
    </row>
    <row r="307" spans="1:68" s="49" customFormat="1" ht="21" customHeight="1" x14ac:dyDescent="0.25">
      <c r="A307" s="1401" t="str">
        <f t="shared" si="87"/>
        <v>►</v>
      </c>
      <c r="B307" s="1402" t="str">
        <f t="shared" si="88"/>
        <v>►</v>
      </c>
      <c r="C307" s="1403" t="str">
        <f t="shared" si="93"/>
        <v>►</v>
      </c>
      <c r="D307" s="2475" t="str">
        <f t="shared" si="89"/>
        <v>►</v>
      </c>
      <c r="E307" s="1402" t="str">
        <f t="shared" si="94"/>
        <v>►</v>
      </c>
      <c r="F307" s="1402" t="str">
        <f t="shared" si="95"/>
        <v>►</v>
      </c>
      <c r="G307" s="1402" t="str">
        <f t="shared" si="96"/>
        <v>►</v>
      </c>
      <c r="H307" s="2606"/>
      <c r="I307" s="48"/>
      <c r="J307" s="48"/>
      <c r="K307" s="48"/>
      <c r="L307" s="48"/>
      <c r="M307" s="48"/>
      <c r="N307" s="48"/>
      <c r="O307" s="48"/>
      <c r="P307" s="48"/>
      <c r="Q307" s="48"/>
      <c r="R307" s="2607"/>
      <c r="S307" s="2441"/>
      <c r="T307" s="2443"/>
      <c r="U307" s="2442"/>
      <c r="V307" s="2589">
        <f t="shared" si="97"/>
        <v>0</v>
      </c>
      <c r="W307" s="2590" t="str">
        <f>IF(OR(V307=0, ISBLANK(P307)), "", TEXT(ROUND(V307/INDEX(AI21:AI83, MATCH(P307, AH21:AH83, 0)), 0),"# ##0") &amp; " " &amp; P307)</f>
        <v/>
      </c>
      <c r="X307" s="2591">
        <f t="shared" si="98"/>
        <v>0</v>
      </c>
      <c r="Y307" s="2592">
        <f t="shared" si="99"/>
        <v>0</v>
      </c>
      <c r="Z307" s="2592" t="str">
        <f t="shared" si="100"/>
        <v/>
      </c>
      <c r="AA307" s="2581"/>
      <c r="AB307" s="2593">
        <f t="shared" si="91"/>
        <v>0</v>
      </c>
      <c r="AC307" s="2583">
        <v>1</v>
      </c>
      <c r="AD307" s="2594">
        <f t="shared" si="101"/>
        <v>0</v>
      </c>
      <c r="AE307" s="2564"/>
      <c r="AF307" s="2573">
        <f t="shared" si="92"/>
        <v>0</v>
      </c>
      <c r="AG307" s="2574">
        <f>IF(AND(U307&lt;&gt;"", ISNUMBER(S307)), IFERROR(INDEX(AI21:AI91, MATCH(P307, AH21:AH91, 0)) * O307 * IF(ISBLANK(L307), 1, L307), 0), 0)</f>
        <v>0</v>
      </c>
      <c r="AL307" s="66">
        <f t="shared" si="90"/>
        <v>0</v>
      </c>
      <c r="AN307" s="76"/>
      <c r="AO307" s="76"/>
      <c r="AP307" s="76"/>
      <c r="AQ307" s="76"/>
      <c r="AS307" s="3268"/>
      <c r="AT307" s="3576"/>
      <c r="AU307" s="3576"/>
      <c r="AV307" s="3576"/>
      <c r="AW307" s="3576"/>
      <c r="AX307" s="3576"/>
      <c r="AY307" s="3269"/>
      <c r="BF307"/>
      <c r="BG307"/>
      <c r="BH307"/>
      <c r="BI307"/>
      <c r="BJ307"/>
      <c r="BK307"/>
      <c r="BL307"/>
      <c r="BN307" s="4">
        <v>1</v>
      </c>
      <c r="BO307" s="48"/>
      <c r="BP307" s="48"/>
    </row>
    <row r="308" spans="1:68" s="49" customFormat="1" ht="21" customHeight="1" x14ac:dyDescent="0.25">
      <c r="A308" s="1401" t="str">
        <f t="shared" si="87"/>
        <v>►</v>
      </c>
      <c r="B308" s="1402" t="str">
        <f t="shared" si="88"/>
        <v>►</v>
      </c>
      <c r="C308" s="1403" t="str">
        <f t="shared" si="93"/>
        <v>►</v>
      </c>
      <c r="D308" s="2475" t="str">
        <f t="shared" si="89"/>
        <v>►</v>
      </c>
      <c r="E308" s="1402" t="str">
        <f t="shared" si="94"/>
        <v>►</v>
      </c>
      <c r="F308" s="1402" t="str">
        <f t="shared" si="95"/>
        <v>►</v>
      </c>
      <c r="G308" s="1402" t="str">
        <f t="shared" si="96"/>
        <v>►</v>
      </c>
      <c r="H308" s="2606"/>
      <c r="I308" s="48"/>
      <c r="J308" s="48"/>
      <c r="K308" s="48"/>
      <c r="L308" s="48"/>
      <c r="M308" s="48"/>
      <c r="N308" s="48"/>
      <c r="O308" s="48"/>
      <c r="P308" s="48"/>
      <c r="Q308" s="48"/>
      <c r="R308" s="2607"/>
      <c r="S308" s="2441"/>
      <c r="T308" s="2443"/>
      <c r="U308" s="2442"/>
      <c r="V308" s="2577">
        <f t="shared" si="97"/>
        <v>0</v>
      </c>
      <c r="W308" s="2578" t="str">
        <f>IF(OR(V308=0, ISBLANK(P308)), "", TEXT(ROUND(V308/INDEX(AI21:AI83, MATCH(P308, AH21:AH83, 0)), 0),"# ##0") &amp; " " &amp; P308)</f>
        <v/>
      </c>
      <c r="X308" s="2579">
        <f t="shared" si="98"/>
        <v>0</v>
      </c>
      <c r="Y308" s="2580">
        <f t="shared" si="99"/>
        <v>0</v>
      </c>
      <c r="Z308" s="2580" t="str">
        <f t="shared" si="100"/>
        <v/>
      </c>
      <c r="AA308" s="2581"/>
      <c r="AB308" s="2582">
        <f t="shared" si="91"/>
        <v>0</v>
      </c>
      <c r="AC308" s="2583">
        <v>1</v>
      </c>
      <c r="AD308" s="2584">
        <f t="shared" si="101"/>
        <v>0</v>
      </c>
      <c r="AE308" s="2564"/>
      <c r="AF308" s="2573">
        <f t="shared" si="92"/>
        <v>0</v>
      </c>
      <c r="AG308" s="2574">
        <f>IF(AND(U308&lt;&gt;"", ISNUMBER(S308)), IFERROR(INDEX(AI21:AI91, MATCH(P308, AH21:AH91, 0)) * O308 * IF(ISBLANK(L308), 1, L308), 0), 0)</f>
        <v>0</v>
      </c>
      <c r="AL308" s="66">
        <f t="shared" si="90"/>
        <v>0</v>
      </c>
      <c r="AN308" s="76"/>
      <c r="AO308" s="76"/>
      <c r="AP308" s="76"/>
      <c r="AQ308" s="76"/>
      <c r="AS308" s="2257"/>
      <c r="AT308" s="2253"/>
      <c r="AU308" s="2253"/>
      <c r="AV308" s="2253"/>
      <c r="AW308" s="2253"/>
      <c r="AX308" s="2253"/>
      <c r="AY308" s="2621"/>
      <c r="BF308"/>
      <c r="BG308"/>
      <c r="BH308"/>
      <c r="BI308"/>
      <c r="BJ308"/>
      <c r="BK308"/>
      <c r="BL308"/>
      <c r="BN308" s="4">
        <v>1</v>
      </c>
      <c r="BO308" s="48"/>
      <c r="BP308" s="48"/>
    </row>
    <row r="309" spans="1:68" s="49" customFormat="1" ht="21" customHeight="1" x14ac:dyDescent="0.25">
      <c r="A309" s="1401" t="str">
        <f t="shared" si="87"/>
        <v>►</v>
      </c>
      <c r="B309" s="1402" t="str">
        <f t="shared" si="88"/>
        <v>►</v>
      </c>
      <c r="C309" s="1403" t="str">
        <f t="shared" si="93"/>
        <v>►</v>
      </c>
      <c r="D309" s="2475" t="str">
        <f t="shared" si="89"/>
        <v>►</v>
      </c>
      <c r="E309" s="1402" t="str">
        <f t="shared" si="94"/>
        <v>►</v>
      </c>
      <c r="F309" s="1402" t="str">
        <f t="shared" si="95"/>
        <v>►</v>
      </c>
      <c r="G309" s="1402" t="str">
        <f t="shared" si="96"/>
        <v>►</v>
      </c>
      <c r="H309" s="2606"/>
      <c r="I309" s="48"/>
      <c r="J309" s="48"/>
      <c r="K309" s="48"/>
      <c r="L309" s="48"/>
      <c r="M309" s="48"/>
      <c r="N309" s="48"/>
      <c r="O309" s="48"/>
      <c r="P309" s="48"/>
      <c r="Q309" s="48"/>
      <c r="R309" s="2607"/>
      <c r="S309" s="2441"/>
      <c r="T309" s="2443"/>
      <c r="U309" s="2442"/>
      <c r="V309" s="2589">
        <f t="shared" si="97"/>
        <v>0</v>
      </c>
      <c r="W309" s="2590" t="str">
        <f>IF(OR(V309=0, ISBLANK(P309)), "", TEXT(ROUND(V309/INDEX(AI21:AI83, MATCH(P309, AH21:AH83, 0)), 0),"# ##0") &amp; " " &amp; P309)</f>
        <v/>
      </c>
      <c r="X309" s="2591">
        <f t="shared" si="98"/>
        <v>0</v>
      </c>
      <c r="Y309" s="2592">
        <f t="shared" si="99"/>
        <v>0</v>
      </c>
      <c r="Z309" s="2592" t="str">
        <f t="shared" si="100"/>
        <v/>
      </c>
      <c r="AA309" s="2581"/>
      <c r="AB309" s="2593">
        <f t="shared" si="91"/>
        <v>0</v>
      </c>
      <c r="AC309" s="2583">
        <v>1</v>
      </c>
      <c r="AD309" s="2594">
        <f t="shared" si="101"/>
        <v>0</v>
      </c>
      <c r="AE309" s="2564"/>
      <c r="AF309" s="2573">
        <f t="shared" si="92"/>
        <v>0</v>
      </c>
      <c r="AG309" s="2574">
        <f>IF(AND(U309&lt;&gt;"", ISNUMBER(S309)), IFERROR(INDEX(AI21:AI91, MATCH(P309, AH21:AH91, 0)) * O309 * IF(ISBLANK(L309), 1, L309), 0), 0)</f>
        <v>0</v>
      </c>
      <c r="AL309" s="66">
        <f t="shared" si="90"/>
        <v>0</v>
      </c>
      <c r="AN309" s="76"/>
      <c r="AO309" s="76"/>
      <c r="AP309" s="76"/>
      <c r="AQ309" s="76"/>
      <c r="AS309" s="2257"/>
      <c r="AT309" s="2253"/>
      <c r="AU309" s="2253"/>
      <c r="AV309" s="2253"/>
      <c r="AW309" s="2253"/>
      <c r="AX309" s="2253"/>
      <c r="AY309" s="2621"/>
      <c r="BF309"/>
      <c r="BG309"/>
      <c r="BH309"/>
      <c r="BI309"/>
      <c r="BJ309"/>
      <c r="BK309"/>
      <c r="BL309"/>
      <c r="BN309" s="4">
        <v>1</v>
      </c>
      <c r="BO309" s="48"/>
      <c r="BP309" s="48"/>
    </row>
    <row r="310" spans="1:68" s="49" customFormat="1" ht="21" customHeight="1" x14ac:dyDescent="0.25">
      <c r="A310" s="1401" t="str">
        <f t="shared" si="87"/>
        <v>►</v>
      </c>
      <c r="B310" s="1402" t="str">
        <f t="shared" si="88"/>
        <v>►</v>
      </c>
      <c r="C310" s="1403" t="str">
        <f t="shared" si="93"/>
        <v>►</v>
      </c>
      <c r="D310" s="2475" t="str">
        <f t="shared" si="89"/>
        <v>►</v>
      </c>
      <c r="E310" s="1402" t="str">
        <f t="shared" si="94"/>
        <v>►</v>
      </c>
      <c r="F310" s="1402" t="str">
        <f t="shared" si="95"/>
        <v>►</v>
      </c>
      <c r="G310" s="1402" t="str">
        <f t="shared" si="96"/>
        <v>►</v>
      </c>
      <c r="H310" s="2606"/>
      <c r="I310" s="48"/>
      <c r="J310" s="48"/>
      <c r="K310" s="48"/>
      <c r="L310" s="48"/>
      <c r="M310" s="48"/>
      <c r="N310" s="48"/>
      <c r="O310" s="48"/>
      <c r="P310" s="48"/>
      <c r="Q310" s="48"/>
      <c r="R310" s="2607"/>
      <c r="S310" s="2441"/>
      <c r="T310" s="2443"/>
      <c r="U310" s="2442"/>
      <c r="V310" s="2577">
        <f t="shared" si="97"/>
        <v>0</v>
      </c>
      <c r="W310" s="2578" t="str">
        <f>IF(OR(V310=0, ISBLANK(P310)), "", TEXT(ROUND(V310/INDEX(AI21:AI83, MATCH(P310, AH21:AH83, 0)), 0),"# ##0") &amp; " " &amp; P310)</f>
        <v/>
      </c>
      <c r="X310" s="2579">
        <f t="shared" si="98"/>
        <v>0</v>
      </c>
      <c r="Y310" s="2580">
        <f t="shared" si="99"/>
        <v>0</v>
      </c>
      <c r="Z310" s="2580" t="str">
        <f t="shared" si="100"/>
        <v/>
      </c>
      <c r="AA310" s="2581"/>
      <c r="AB310" s="2582">
        <f t="shared" si="91"/>
        <v>0</v>
      </c>
      <c r="AC310" s="2583">
        <v>1</v>
      </c>
      <c r="AD310" s="2584">
        <f t="shared" si="101"/>
        <v>0</v>
      </c>
      <c r="AE310" s="2564"/>
      <c r="AF310" s="2573">
        <f t="shared" si="92"/>
        <v>0</v>
      </c>
      <c r="AG310" s="2574">
        <f>IF(AND(U310&lt;&gt;"", ISNUMBER(S310)), IFERROR(INDEX(AI21:AI91, MATCH(P310, AH21:AH91, 0)) * O310 * IF(ISBLANK(L310), 1, L310), 0), 0)</f>
        <v>0</v>
      </c>
      <c r="AL310" s="66">
        <f t="shared" si="90"/>
        <v>0</v>
      </c>
      <c r="AN310" s="76"/>
      <c r="AO310" s="76"/>
      <c r="AP310" s="76"/>
      <c r="AQ310" s="76"/>
      <c r="AS310" s="2257"/>
      <c r="AT310" s="2253"/>
      <c r="AU310" s="2253"/>
      <c r="AV310" s="2253"/>
      <c r="AW310" s="2253"/>
      <c r="AX310" s="2253"/>
      <c r="AY310" s="2621"/>
      <c r="BF310"/>
      <c r="BG310"/>
      <c r="BH310"/>
      <c r="BI310"/>
      <c r="BJ310"/>
      <c r="BK310"/>
      <c r="BL310"/>
      <c r="BN310" s="4">
        <v>1</v>
      </c>
      <c r="BO310" s="48"/>
      <c r="BP310" s="48"/>
    </row>
    <row r="311" spans="1:68" s="49" customFormat="1" ht="21" customHeight="1" x14ac:dyDescent="0.25">
      <c r="A311" s="1401" t="str">
        <f t="shared" si="87"/>
        <v>►</v>
      </c>
      <c r="B311" s="1402" t="str">
        <f t="shared" si="88"/>
        <v>►</v>
      </c>
      <c r="C311" s="1403" t="str">
        <f t="shared" si="93"/>
        <v>►</v>
      </c>
      <c r="D311" s="2475" t="str">
        <f t="shared" si="89"/>
        <v>►</v>
      </c>
      <c r="E311" s="1402" t="str">
        <f t="shared" si="94"/>
        <v>►</v>
      </c>
      <c r="F311" s="1402" t="str">
        <f t="shared" si="95"/>
        <v>►</v>
      </c>
      <c r="G311" s="1402" t="str">
        <f t="shared" si="96"/>
        <v>►</v>
      </c>
      <c r="H311" s="2606"/>
      <c r="I311" s="48"/>
      <c r="J311" s="48"/>
      <c r="K311" s="48"/>
      <c r="L311" s="48"/>
      <c r="M311" s="48"/>
      <c r="N311" s="48"/>
      <c r="O311" s="48"/>
      <c r="P311" s="48"/>
      <c r="Q311" s="48"/>
      <c r="R311" s="2607"/>
      <c r="S311" s="2441"/>
      <c r="T311" s="2443"/>
      <c r="U311" s="2442"/>
      <c r="V311" s="2589">
        <f t="shared" si="97"/>
        <v>0</v>
      </c>
      <c r="W311" s="2590" t="str">
        <f>IF(OR(V311=0, ISBLANK(P311)), "", TEXT(ROUND(V311/INDEX(AI21:AI83, MATCH(P311, AH21:AH83, 0)), 0),"# ##0") &amp; " " &amp; P311)</f>
        <v/>
      </c>
      <c r="X311" s="2591">
        <f t="shared" si="98"/>
        <v>0</v>
      </c>
      <c r="Y311" s="2592">
        <f t="shared" si="99"/>
        <v>0</v>
      </c>
      <c r="Z311" s="2592" t="str">
        <f t="shared" si="100"/>
        <v/>
      </c>
      <c r="AA311" s="2581"/>
      <c r="AB311" s="2593">
        <f t="shared" si="91"/>
        <v>0</v>
      </c>
      <c r="AC311" s="2583">
        <v>1</v>
      </c>
      <c r="AD311" s="2594">
        <f t="shared" si="101"/>
        <v>0</v>
      </c>
      <c r="AE311" s="2564"/>
      <c r="AF311" s="2573">
        <f t="shared" si="92"/>
        <v>0</v>
      </c>
      <c r="AG311" s="2574">
        <f>IF(AND(U311&lt;&gt;"", ISNUMBER(S311)), IFERROR(INDEX(AI21:AI91, MATCH(P311, AH21:AH91, 0)) * O311 * IF(ISBLANK(L311), 1, L311), 0), 0)</f>
        <v>0</v>
      </c>
      <c r="AL311" s="66">
        <f t="shared" si="90"/>
        <v>0</v>
      </c>
      <c r="AN311" s="76"/>
      <c r="AO311" s="76"/>
      <c r="AP311" s="76"/>
      <c r="AQ311" s="76"/>
      <c r="AS311" s="2257"/>
      <c r="AT311" s="2253"/>
      <c r="AU311" s="2253"/>
      <c r="AV311" s="2253"/>
      <c r="AW311" s="2253"/>
      <c r="AX311" s="2253"/>
      <c r="AY311" s="2621"/>
      <c r="BF311"/>
      <c r="BG311"/>
      <c r="BH311"/>
      <c r="BI311"/>
      <c r="BJ311"/>
      <c r="BK311"/>
      <c r="BL311"/>
      <c r="BN311" s="4">
        <v>1</v>
      </c>
      <c r="BO311" s="48"/>
      <c r="BP311" s="48"/>
    </row>
    <row r="312" spans="1:68" s="49" customFormat="1" ht="21" customHeight="1" x14ac:dyDescent="0.25">
      <c r="A312" s="1401" t="str">
        <f t="shared" si="87"/>
        <v>►</v>
      </c>
      <c r="B312" s="1402" t="str">
        <f t="shared" si="88"/>
        <v>►</v>
      </c>
      <c r="C312" s="1403" t="str">
        <f t="shared" si="93"/>
        <v>►</v>
      </c>
      <c r="D312" s="2475" t="str">
        <f t="shared" si="89"/>
        <v>►</v>
      </c>
      <c r="E312" s="1402" t="str">
        <f t="shared" si="94"/>
        <v>►</v>
      </c>
      <c r="F312" s="1402" t="str">
        <f t="shared" si="95"/>
        <v>►</v>
      </c>
      <c r="G312" s="1402" t="str">
        <f t="shared" si="96"/>
        <v>►</v>
      </c>
      <c r="H312" s="2606"/>
      <c r="I312" s="48"/>
      <c r="J312" s="48"/>
      <c r="K312" s="48"/>
      <c r="L312" s="48"/>
      <c r="M312" s="48"/>
      <c r="N312" s="48"/>
      <c r="O312" s="48"/>
      <c r="P312" s="48"/>
      <c r="Q312" s="48"/>
      <c r="R312" s="2607"/>
      <c r="S312" s="2441"/>
      <c r="T312" s="2443"/>
      <c r="U312" s="2442"/>
      <c r="V312" s="2577">
        <f t="shared" si="97"/>
        <v>0</v>
      </c>
      <c r="W312" s="2578" t="str">
        <f>IF(OR(V312=0, ISBLANK(P312)), "", TEXT(ROUND(V312/INDEX(AI21:AI83, MATCH(P312, AH21:AH83, 0)), 0),"# ##0") &amp; " " &amp; P312)</f>
        <v/>
      </c>
      <c r="X312" s="2579">
        <f t="shared" si="98"/>
        <v>0</v>
      </c>
      <c r="Y312" s="2580">
        <f t="shared" si="99"/>
        <v>0</v>
      </c>
      <c r="Z312" s="2580" t="str">
        <f t="shared" si="100"/>
        <v/>
      </c>
      <c r="AA312" s="2581"/>
      <c r="AB312" s="2582">
        <f t="shared" si="91"/>
        <v>0</v>
      </c>
      <c r="AC312" s="2583">
        <v>1</v>
      </c>
      <c r="AD312" s="2584">
        <f t="shared" si="101"/>
        <v>0</v>
      </c>
      <c r="AE312" s="2564"/>
      <c r="AF312" s="2573">
        <f t="shared" si="92"/>
        <v>0</v>
      </c>
      <c r="AG312" s="2574">
        <f>IF(AND(U312&lt;&gt;"", ISNUMBER(S312)), IFERROR(INDEX(AI21:AI91, MATCH(P312, AH21:AH91, 0)) * O312 * IF(ISBLANK(L312), 1, L312), 0), 0)</f>
        <v>0</v>
      </c>
      <c r="AL312" s="66">
        <f t="shared" si="90"/>
        <v>0</v>
      </c>
      <c r="AN312" s="76"/>
      <c r="AO312" s="76"/>
      <c r="AP312" s="76"/>
      <c r="AQ312" s="76"/>
      <c r="AS312" s="2257"/>
      <c r="AT312" s="2253"/>
      <c r="AU312" s="2253"/>
      <c r="AV312" s="2253"/>
      <c r="AW312" s="2253"/>
      <c r="AX312" s="2253"/>
      <c r="AY312" s="2621"/>
      <c r="BF312"/>
      <c r="BG312"/>
      <c r="BH312"/>
      <c r="BI312"/>
      <c r="BJ312"/>
      <c r="BK312"/>
      <c r="BL312"/>
      <c r="BN312" s="4">
        <v>1</v>
      </c>
      <c r="BO312" s="48"/>
      <c r="BP312" s="48"/>
    </row>
    <row r="313" spans="1:68" s="49" customFormat="1" ht="21" customHeight="1" x14ac:dyDescent="0.25">
      <c r="A313" s="1401" t="str">
        <f t="shared" si="87"/>
        <v>►</v>
      </c>
      <c r="B313" s="1402" t="str">
        <f t="shared" si="88"/>
        <v>►</v>
      </c>
      <c r="C313" s="1403" t="str">
        <f t="shared" si="93"/>
        <v>►</v>
      </c>
      <c r="D313" s="2475" t="str">
        <f t="shared" si="89"/>
        <v>►</v>
      </c>
      <c r="E313" s="1402" t="str">
        <f t="shared" si="94"/>
        <v>►</v>
      </c>
      <c r="F313" s="1402" t="str">
        <f t="shared" si="95"/>
        <v>►</v>
      </c>
      <c r="G313" s="1402" t="str">
        <f t="shared" si="96"/>
        <v>►</v>
      </c>
      <c r="H313" s="2606"/>
      <c r="I313" s="48"/>
      <c r="J313" s="48"/>
      <c r="K313" s="48"/>
      <c r="L313" s="48"/>
      <c r="M313" s="48"/>
      <c r="N313" s="48"/>
      <c r="O313" s="48"/>
      <c r="P313" s="48"/>
      <c r="Q313" s="48"/>
      <c r="R313" s="2607"/>
      <c r="S313" s="2441"/>
      <c r="T313" s="2443"/>
      <c r="U313" s="2442"/>
      <c r="V313" s="2589">
        <f t="shared" si="97"/>
        <v>0</v>
      </c>
      <c r="W313" s="2590" t="str">
        <f>IF(OR(V313=0, ISBLANK(P313)), "", TEXT(ROUND(V313/INDEX(AI21:AI83, MATCH(P313, AH21:AH83, 0)), 0),"# ##0") &amp; " " &amp; P313)</f>
        <v/>
      </c>
      <c r="X313" s="2591">
        <f t="shared" si="98"/>
        <v>0</v>
      </c>
      <c r="Y313" s="2592">
        <f t="shared" si="99"/>
        <v>0</v>
      </c>
      <c r="Z313" s="2592" t="str">
        <f t="shared" si="100"/>
        <v/>
      </c>
      <c r="AA313" s="2581"/>
      <c r="AB313" s="2593">
        <f t="shared" si="91"/>
        <v>0</v>
      </c>
      <c r="AC313" s="2583">
        <v>1</v>
      </c>
      <c r="AD313" s="2594">
        <f t="shared" si="101"/>
        <v>0</v>
      </c>
      <c r="AE313" s="2564"/>
      <c r="AF313" s="2573">
        <f t="shared" si="92"/>
        <v>0</v>
      </c>
      <c r="AG313" s="2574">
        <f>IF(AND(U313&lt;&gt;"", ISNUMBER(S313)), IFERROR(INDEX(AI21:AI91, MATCH(P313, AH21:AH91, 0)) * O313 * IF(ISBLANK(L313), 1, L313), 0), 0)</f>
        <v>0</v>
      </c>
      <c r="AL313" s="66">
        <f t="shared" si="90"/>
        <v>0</v>
      </c>
      <c r="AN313" s="76"/>
      <c r="AO313" s="76"/>
      <c r="AP313" s="76"/>
      <c r="AQ313" s="76"/>
      <c r="AS313" s="2257"/>
      <c r="AT313" s="2253"/>
      <c r="AU313" s="2253"/>
      <c r="AV313" s="2253"/>
      <c r="AW313" s="2253"/>
      <c r="AX313" s="2253"/>
      <c r="AY313" s="2621"/>
      <c r="BF313"/>
      <c r="BG313"/>
      <c r="BH313"/>
      <c r="BI313"/>
      <c r="BJ313"/>
      <c r="BK313"/>
      <c r="BL313"/>
      <c r="BN313" s="4">
        <v>1</v>
      </c>
      <c r="BO313" s="48"/>
      <c r="BP313" s="48"/>
    </row>
    <row r="314" spans="1:68" s="49" customFormat="1" ht="21" customHeight="1" x14ac:dyDescent="0.25">
      <c r="A314" s="1401" t="str">
        <f t="shared" si="87"/>
        <v>►</v>
      </c>
      <c r="B314" s="1402" t="str">
        <f t="shared" si="88"/>
        <v>►</v>
      </c>
      <c r="C314" s="1403" t="str">
        <f t="shared" si="93"/>
        <v>►</v>
      </c>
      <c r="D314" s="2475" t="str">
        <f t="shared" si="89"/>
        <v>►</v>
      </c>
      <c r="E314" s="1402" t="str">
        <f t="shared" si="94"/>
        <v>►</v>
      </c>
      <c r="F314" s="1402" t="str">
        <f t="shared" si="95"/>
        <v>►</v>
      </c>
      <c r="G314" s="1402" t="str">
        <f t="shared" si="96"/>
        <v>►</v>
      </c>
      <c r="H314" s="2606"/>
      <c r="I314" s="48"/>
      <c r="J314" s="48"/>
      <c r="K314" s="48"/>
      <c r="L314" s="48"/>
      <c r="M314" s="48"/>
      <c r="N314" s="48"/>
      <c r="O314" s="48"/>
      <c r="P314" s="48"/>
      <c r="Q314" s="48"/>
      <c r="R314" s="2607"/>
      <c r="S314" s="2441"/>
      <c r="T314" s="2443"/>
      <c r="U314" s="2442"/>
      <c r="V314" s="2577">
        <f t="shared" si="97"/>
        <v>0</v>
      </c>
      <c r="W314" s="2578" t="str">
        <f>IF(OR(V314=0, ISBLANK(P314)), "", TEXT(ROUND(V314/INDEX(AI21:AI83, MATCH(P314, AH21:AH83, 0)), 0),"# ##0") &amp; " " &amp; P314)</f>
        <v/>
      </c>
      <c r="X314" s="2579">
        <f t="shared" si="98"/>
        <v>0</v>
      </c>
      <c r="Y314" s="2580">
        <f t="shared" si="99"/>
        <v>0</v>
      </c>
      <c r="Z314" s="2580" t="str">
        <f t="shared" si="100"/>
        <v/>
      </c>
      <c r="AA314" s="2581"/>
      <c r="AB314" s="2582">
        <f t="shared" si="91"/>
        <v>0</v>
      </c>
      <c r="AC314" s="2583">
        <v>1</v>
      </c>
      <c r="AD314" s="2584">
        <f t="shared" si="101"/>
        <v>0</v>
      </c>
      <c r="AE314" s="2564"/>
      <c r="AF314" s="2573">
        <f t="shared" si="92"/>
        <v>0</v>
      </c>
      <c r="AG314" s="2574">
        <f>IF(AND(U314&lt;&gt;"", ISNUMBER(S314)), IFERROR(INDEX(AI21:AI91, MATCH(P314, AH21:AH91, 0)) * O314 * IF(ISBLANK(L314), 1, L314), 0), 0)</f>
        <v>0</v>
      </c>
      <c r="AL314" s="66">
        <f t="shared" si="90"/>
        <v>0</v>
      </c>
      <c r="AN314" s="76"/>
      <c r="AO314" s="76"/>
      <c r="AP314" s="76"/>
      <c r="AQ314" s="76"/>
      <c r="AS314" s="2257"/>
      <c r="AT314" s="2253"/>
      <c r="AU314" s="2253"/>
      <c r="AV314" s="2253"/>
      <c r="AW314" s="2253"/>
      <c r="AX314" s="2253"/>
      <c r="AY314" s="2621"/>
      <c r="BF314"/>
      <c r="BG314"/>
      <c r="BH314"/>
      <c r="BI314"/>
      <c r="BJ314"/>
      <c r="BK314"/>
      <c r="BL314"/>
      <c r="BN314" s="4">
        <v>1</v>
      </c>
      <c r="BO314" s="48"/>
      <c r="BP314" s="48"/>
    </row>
    <row r="315" spans="1:68" s="49" customFormat="1" ht="21" customHeight="1" x14ac:dyDescent="0.25">
      <c r="A315" s="1401" t="str">
        <f t="shared" si="87"/>
        <v>►</v>
      </c>
      <c r="B315" s="1402" t="str">
        <f t="shared" si="88"/>
        <v>►</v>
      </c>
      <c r="C315" s="1403" t="str">
        <f t="shared" si="93"/>
        <v>►</v>
      </c>
      <c r="D315" s="2475" t="str">
        <f t="shared" si="89"/>
        <v>►</v>
      </c>
      <c r="E315" s="1402" t="str">
        <f t="shared" si="94"/>
        <v>►</v>
      </c>
      <c r="F315" s="1402" t="str">
        <f t="shared" si="95"/>
        <v>►</v>
      </c>
      <c r="G315" s="1402" t="str">
        <f t="shared" si="96"/>
        <v>►</v>
      </c>
      <c r="H315" s="2606"/>
      <c r="I315" s="48"/>
      <c r="J315" s="48"/>
      <c r="K315" s="48"/>
      <c r="L315" s="48"/>
      <c r="M315" s="48"/>
      <c r="N315" s="48"/>
      <c r="O315" s="48"/>
      <c r="P315" s="48"/>
      <c r="Q315" s="48"/>
      <c r="R315" s="2607"/>
      <c r="S315" s="2441"/>
      <c r="T315" s="2443"/>
      <c r="U315" s="2442"/>
      <c r="V315" s="2589">
        <f t="shared" si="97"/>
        <v>0</v>
      </c>
      <c r="W315" s="2590" t="str">
        <f>IF(OR(V315=0, ISBLANK(P315)), "", TEXT(ROUND(V315/INDEX(AI21:AI83, MATCH(P315, AH21:AH83, 0)), 0),"# ##0") &amp; " " &amp; P315)</f>
        <v/>
      </c>
      <c r="X315" s="2591">
        <f t="shared" si="98"/>
        <v>0</v>
      </c>
      <c r="Y315" s="2592">
        <f t="shared" si="99"/>
        <v>0</v>
      </c>
      <c r="Z315" s="2592" t="str">
        <f t="shared" si="100"/>
        <v/>
      </c>
      <c r="AA315" s="2581"/>
      <c r="AB315" s="2593">
        <f t="shared" si="91"/>
        <v>0</v>
      </c>
      <c r="AC315" s="2583">
        <v>1</v>
      </c>
      <c r="AD315" s="2594">
        <f t="shared" si="101"/>
        <v>0</v>
      </c>
      <c r="AE315" s="2564"/>
      <c r="AF315" s="2573">
        <f t="shared" si="92"/>
        <v>0</v>
      </c>
      <c r="AG315" s="2574">
        <f>IF(AND(U315&lt;&gt;"", ISNUMBER(S315)), IFERROR(INDEX(AI21:AI91, MATCH(P315, AH21:AH91, 0)) * O315 * IF(ISBLANK(L315), 1, L315), 0), 0)</f>
        <v>0</v>
      </c>
      <c r="AL315" s="66">
        <f t="shared" si="90"/>
        <v>0</v>
      </c>
      <c r="AN315" s="76"/>
      <c r="AO315" s="76"/>
      <c r="AP315" s="76"/>
      <c r="AQ315" s="76"/>
      <c r="AS315" s="2257"/>
      <c r="AT315" s="2253"/>
      <c r="AU315" s="2253"/>
      <c r="AV315" s="2253"/>
      <c r="AW315" s="2253"/>
      <c r="AX315" s="2253"/>
      <c r="AY315" s="2621"/>
      <c r="BF315"/>
      <c r="BG315"/>
      <c r="BH315"/>
      <c r="BI315"/>
      <c r="BJ315"/>
      <c r="BK315"/>
      <c r="BL315"/>
      <c r="BN315" s="4">
        <v>1</v>
      </c>
      <c r="BO315" s="48"/>
      <c r="BP315" s="48"/>
    </row>
    <row r="316" spans="1:68" s="49" customFormat="1" ht="21" customHeight="1" x14ac:dyDescent="0.25">
      <c r="A316" s="1401" t="str">
        <f t="shared" si="87"/>
        <v>►</v>
      </c>
      <c r="B316" s="1402" t="str">
        <f t="shared" si="88"/>
        <v>►</v>
      </c>
      <c r="C316" s="1403" t="str">
        <f t="shared" si="93"/>
        <v>►</v>
      </c>
      <c r="D316" s="2475" t="str">
        <f t="shared" si="89"/>
        <v>►</v>
      </c>
      <c r="E316" s="1402" t="str">
        <f t="shared" si="94"/>
        <v>►</v>
      </c>
      <c r="F316" s="1402" t="str">
        <f t="shared" si="95"/>
        <v>►</v>
      </c>
      <c r="G316" s="1402" t="str">
        <f t="shared" si="96"/>
        <v>►</v>
      </c>
      <c r="H316" s="2606"/>
      <c r="I316" s="48"/>
      <c r="J316" s="48"/>
      <c r="K316" s="48"/>
      <c r="L316" s="48"/>
      <c r="M316" s="48"/>
      <c r="N316" s="48"/>
      <c r="O316" s="48"/>
      <c r="P316" s="48"/>
      <c r="Q316" s="48"/>
      <c r="R316" s="2607"/>
      <c r="S316" s="2441"/>
      <c r="T316" s="2443"/>
      <c r="U316" s="2442"/>
      <c r="V316" s="2577">
        <f t="shared" si="97"/>
        <v>0</v>
      </c>
      <c r="W316" s="2578" t="str">
        <f>IF(OR(V316=0, ISBLANK(P316)), "", TEXT(ROUND(V316/INDEX(AI21:AI83, MATCH(P316, AH21:AH83, 0)), 0),"# ##0") &amp; " " &amp; P316)</f>
        <v/>
      </c>
      <c r="X316" s="2579">
        <f t="shared" si="98"/>
        <v>0</v>
      </c>
      <c r="Y316" s="2580">
        <f t="shared" si="99"/>
        <v>0</v>
      </c>
      <c r="Z316" s="2580" t="str">
        <f t="shared" si="100"/>
        <v/>
      </c>
      <c r="AA316" s="2581"/>
      <c r="AB316" s="2582">
        <f t="shared" si="91"/>
        <v>0</v>
      </c>
      <c r="AC316" s="2583">
        <v>1</v>
      </c>
      <c r="AD316" s="2584">
        <f t="shared" si="101"/>
        <v>0</v>
      </c>
      <c r="AE316" s="2564"/>
      <c r="AF316" s="2573">
        <f t="shared" si="92"/>
        <v>0</v>
      </c>
      <c r="AG316" s="2574">
        <f>IF(AND(U316&lt;&gt;"", ISNUMBER(S316)), IFERROR(INDEX(AI21:AI91, MATCH(P316, AH21:AH91, 0)) * O316 * IF(ISBLANK(L316), 1, L316), 0), 0)</f>
        <v>0</v>
      </c>
      <c r="AL316" s="66">
        <f t="shared" si="90"/>
        <v>0</v>
      </c>
      <c r="AN316" s="76"/>
      <c r="AO316" s="76"/>
      <c r="AP316" s="76"/>
      <c r="AQ316" s="76"/>
      <c r="AS316" s="2257"/>
      <c r="AT316" s="2253"/>
      <c r="AU316" s="2253"/>
      <c r="AV316" s="2253"/>
      <c r="AW316" s="2253"/>
      <c r="AX316" s="2253"/>
      <c r="AY316" s="2621"/>
      <c r="BF316"/>
      <c r="BG316"/>
      <c r="BH316"/>
      <c r="BI316"/>
      <c r="BJ316"/>
      <c r="BK316"/>
      <c r="BL316"/>
      <c r="BN316" s="4">
        <v>1</v>
      </c>
      <c r="BO316" s="48"/>
      <c r="BP316" s="48"/>
    </row>
    <row r="317" spans="1:68" s="49" customFormat="1" ht="21" customHeight="1" x14ac:dyDescent="0.25">
      <c r="A317" s="1401" t="str">
        <f t="shared" si="87"/>
        <v>►</v>
      </c>
      <c r="B317" s="1402" t="str">
        <f t="shared" si="88"/>
        <v>►</v>
      </c>
      <c r="C317" s="1403" t="str">
        <f t="shared" si="93"/>
        <v>►</v>
      </c>
      <c r="D317" s="2475" t="str">
        <f t="shared" si="89"/>
        <v>►</v>
      </c>
      <c r="E317" s="1402" t="str">
        <f t="shared" si="94"/>
        <v>►</v>
      </c>
      <c r="F317" s="1402" t="str">
        <f t="shared" si="95"/>
        <v>►</v>
      </c>
      <c r="G317" s="1402" t="str">
        <f t="shared" si="96"/>
        <v>►</v>
      </c>
      <c r="H317" s="2606"/>
      <c r="I317" s="48"/>
      <c r="J317" s="48"/>
      <c r="K317" s="48"/>
      <c r="L317" s="48"/>
      <c r="M317" s="48"/>
      <c r="N317" s="48"/>
      <c r="O317" s="48"/>
      <c r="P317" s="48"/>
      <c r="Q317" s="48"/>
      <c r="R317" s="2607"/>
      <c r="S317" s="2441"/>
      <c r="T317" s="2443"/>
      <c r="U317" s="2442"/>
      <c r="V317" s="2589">
        <f t="shared" si="97"/>
        <v>0</v>
      </c>
      <c r="W317" s="2590" t="str">
        <f>IF(OR(V317=0, ISBLANK(P317)), "", TEXT(ROUND(V317/INDEX(AI21:AI83, MATCH(P317, AH21:AH83, 0)), 0),"# ##0") &amp; " " &amp; P317)</f>
        <v/>
      </c>
      <c r="X317" s="2591">
        <f t="shared" si="98"/>
        <v>0</v>
      </c>
      <c r="Y317" s="2592">
        <f t="shared" si="99"/>
        <v>0</v>
      </c>
      <c r="Z317" s="2592" t="str">
        <f t="shared" si="100"/>
        <v/>
      </c>
      <c r="AA317" s="2581"/>
      <c r="AB317" s="2593">
        <f t="shared" si="91"/>
        <v>0</v>
      </c>
      <c r="AC317" s="2583">
        <v>1</v>
      </c>
      <c r="AD317" s="2594">
        <f t="shared" si="101"/>
        <v>0</v>
      </c>
      <c r="AE317" s="2564"/>
      <c r="AF317" s="2573">
        <f t="shared" si="92"/>
        <v>0</v>
      </c>
      <c r="AG317" s="2574">
        <f>IF(AND(U317&lt;&gt;"", ISNUMBER(S317)), IFERROR(INDEX(AI21:AI91, MATCH(P317, AH21:AH91, 0)) * O317 * IF(ISBLANK(L317), 1, L317), 0), 0)</f>
        <v>0</v>
      </c>
      <c r="AL317" s="66">
        <f t="shared" si="90"/>
        <v>0</v>
      </c>
      <c r="AN317" s="76"/>
      <c r="AO317" s="76"/>
      <c r="AP317" s="76"/>
      <c r="AQ317" s="76"/>
      <c r="AS317" s="2257"/>
      <c r="AT317" s="2253"/>
      <c r="AU317" s="2253"/>
      <c r="AV317" s="2253"/>
      <c r="AW317" s="2253"/>
      <c r="AX317" s="2253"/>
      <c r="AY317" s="2621"/>
      <c r="BF317"/>
      <c r="BG317"/>
      <c r="BH317"/>
      <c r="BI317"/>
      <c r="BJ317"/>
      <c r="BK317"/>
      <c r="BL317"/>
      <c r="BN317" s="4">
        <v>1</v>
      </c>
      <c r="BO317" s="48"/>
      <c r="BP317" s="48"/>
    </row>
    <row r="318" spans="1:68" s="49" customFormat="1" ht="21" customHeight="1" x14ac:dyDescent="0.25">
      <c r="A318" s="1401" t="str">
        <f t="shared" si="87"/>
        <v>►</v>
      </c>
      <c r="B318" s="1402" t="str">
        <f t="shared" si="88"/>
        <v>►</v>
      </c>
      <c r="C318" s="1403" t="str">
        <f t="shared" si="93"/>
        <v>►</v>
      </c>
      <c r="D318" s="2475" t="str">
        <f t="shared" si="89"/>
        <v>►</v>
      </c>
      <c r="E318" s="1402" t="str">
        <f t="shared" si="94"/>
        <v>►</v>
      </c>
      <c r="F318" s="1402" t="str">
        <f t="shared" si="95"/>
        <v>►</v>
      </c>
      <c r="G318" s="1402" t="str">
        <f t="shared" si="96"/>
        <v>►</v>
      </c>
      <c r="H318" s="2606"/>
      <c r="I318" s="48"/>
      <c r="J318" s="48"/>
      <c r="K318" s="48"/>
      <c r="L318" s="48"/>
      <c r="M318" s="48"/>
      <c r="N318" s="48"/>
      <c r="O318" s="48"/>
      <c r="P318" s="48"/>
      <c r="Q318" s="48"/>
      <c r="R318" s="2607"/>
      <c r="S318" s="2441"/>
      <c r="T318" s="2443"/>
      <c r="U318" s="2442"/>
      <c r="V318" s="2577">
        <f t="shared" si="97"/>
        <v>0</v>
      </c>
      <c r="W318" s="2578" t="str">
        <f>IF(OR(V318=0, ISBLANK(P318)), "", TEXT(ROUND(V318/INDEX(AI21:AI83, MATCH(P318, AH21:AH83, 0)), 0),"# ##0") &amp; " " &amp; P318)</f>
        <v/>
      </c>
      <c r="X318" s="2579">
        <f t="shared" si="98"/>
        <v>0</v>
      </c>
      <c r="Y318" s="2580">
        <f t="shared" si="99"/>
        <v>0</v>
      </c>
      <c r="Z318" s="2580" t="str">
        <f t="shared" si="100"/>
        <v/>
      </c>
      <c r="AA318" s="2581"/>
      <c r="AB318" s="2582">
        <f t="shared" si="91"/>
        <v>0</v>
      </c>
      <c r="AC318" s="2583">
        <v>1</v>
      </c>
      <c r="AD318" s="2584">
        <f t="shared" si="101"/>
        <v>0</v>
      </c>
      <c r="AE318" s="2564"/>
      <c r="AF318" s="2573">
        <f t="shared" si="92"/>
        <v>0</v>
      </c>
      <c r="AG318" s="2574">
        <f>IF(AND(U318&lt;&gt;"", ISNUMBER(S318)), IFERROR(INDEX(AI21:AI91, MATCH(P318, AH21:AH91, 0)) * O318 * IF(ISBLANK(L318), 1, L318), 0), 0)</f>
        <v>0</v>
      </c>
      <c r="AL318" s="66">
        <f t="shared" si="90"/>
        <v>0</v>
      </c>
      <c r="AN318" s="76"/>
      <c r="AO318" s="76"/>
      <c r="AP318" s="76"/>
      <c r="AQ318" s="76"/>
      <c r="AS318" s="2257"/>
      <c r="AT318" s="2253"/>
      <c r="AU318" s="2253"/>
      <c r="AV318" s="2253"/>
      <c r="AW318" s="2253"/>
      <c r="AX318" s="2253"/>
      <c r="AY318" s="2621"/>
      <c r="BF318"/>
      <c r="BG318"/>
      <c r="BH318"/>
      <c r="BI318"/>
      <c r="BJ318"/>
      <c r="BK318"/>
      <c r="BL318"/>
      <c r="BN318" s="4">
        <v>1</v>
      </c>
      <c r="BO318" s="48"/>
      <c r="BP318" s="48"/>
    </row>
    <row r="319" spans="1:68" s="49" customFormat="1" ht="21" customHeight="1" x14ac:dyDescent="0.25">
      <c r="A319" s="1401" t="str">
        <f t="shared" si="87"/>
        <v>►</v>
      </c>
      <c r="B319" s="1402" t="str">
        <f t="shared" si="88"/>
        <v>►</v>
      </c>
      <c r="C319" s="1403" t="str">
        <f t="shared" si="93"/>
        <v>►</v>
      </c>
      <c r="D319" s="2475" t="str">
        <f t="shared" si="89"/>
        <v>►</v>
      </c>
      <c r="E319" s="1402" t="str">
        <f t="shared" si="94"/>
        <v>►</v>
      </c>
      <c r="F319" s="1402" t="str">
        <f t="shared" si="95"/>
        <v>►</v>
      </c>
      <c r="G319" s="1402" t="str">
        <f t="shared" si="96"/>
        <v>►</v>
      </c>
      <c r="H319" s="2606"/>
      <c r="I319" s="48"/>
      <c r="J319" s="48"/>
      <c r="K319" s="48"/>
      <c r="L319" s="48"/>
      <c r="M319" s="48"/>
      <c r="N319" s="48"/>
      <c r="O319" s="48"/>
      <c r="P319" s="48"/>
      <c r="Q319" s="48"/>
      <c r="R319" s="2607"/>
      <c r="S319" s="2441"/>
      <c r="T319" s="2443"/>
      <c r="U319" s="2442"/>
      <c r="V319" s="2589">
        <f t="shared" si="97"/>
        <v>0</v>
      </c>
      <c r="W319" s="2590" t="str">
        <f>IF(OR(V319=0, ISBLANK(P319)), "", TEXT(ROUND(V319/INDEX(AI21:AI83, MATCH(P319, AH21:AH83, 0)), 0),"# ##0") &amp; " " &amp; P319)</f>
        <v/>
      </c>
      <c r="X319" s="2591">
        <f t="shared" si="98"/>
        <v>0</v>
      </c>
      <c r="Y319" s="2592">
        <f t="shared" si="99"/>
        <v>0</v>
      </c>
      <c r="Z319" s="2592" t="str">
        <f t="shared" si="100"/>
        <v/>
      </c>
      <c r="AA319" s="2581"/>
      <c r="AB319" s="2593">
        <f t="shared" si="91"/>
        <v>0</v>
      </c>
      <c r="AC319" s="2583">
        <v>1</v>
      </c>
      <c r="AD319" s="2594">
        <f t="shared" si="101"/>
        <v>0</v>
      </c>
      <c r="AE319" s="2564"/>
      <c r="AF319" s="2573">
        <f t="shared" si="92"/>
        <v>0</v>
      </c>
      <c r="AG319" s="2574">
        <f>IF(AND(U319&lt;&gt;"", ISNUMBER(S319)), IFERROR(INDEX(AI21:AI91, MATCH(P319, AH21:AH91, 0)) * O319 * IF(ISBLANK(L319), 1, L319), 0), 0)</f>
        <v>0</v>
      </c>
      <c r="AL319" s="66">
        <f t="shared" si="90"/>
        <v>0</v>
      </c>
      <c r="AN319" s="76"/>
      <c r="AO319" s="76"/>
      <c r="AP319" s="76"/>
      <c r="AQ319" s="76"/>
      <c r="AS319" s="2257"/>
      <c r="AT319" s="2253"/>
      <c r="AU319" s="2253"/>
      <c r="AV319" s="2253"/>
      <c r="AW319" s="2253"/>
      <c r="AX319" s="2253"/>
      <c r="AY319" s="2621"/>
      <c r="BF319"/>
      <c r="BG319"/>
      <c r="BH319"/>
      <c r="BI319"/>
      <c r="BJ319"/>
      <c r="BK319"/>
      <c r="BL319"/>
      <c r="BN319" s="4">
        <v>1</v>
      </c>
      <c r="BO319" s="31"/>
      <c r="BP319" s="31"/>
    </row>
    <row r="320" spans="1:68" s="49" customFormat="1" ht="21" customHeight="1" x14ac:dyDescent="0.25">
      <c r="A320" s="1401" t="str">
        <f t="shared" si="87"/>
        <v>►</v>
      </c>
      <c r="B320" s="1402" t="str">
        <f t="shared" si="88"/>
        <v>►</v>
      </c>
      <c r="C320" s="1403" t="str">
        <f t="shared" si="93"/>
        <v>►</v>
      </c>
      <c r="D320" s="2475" t="str">
        <f t="shared" si="89"/>
        <v>►</v>
      </c>
      <c r="E320" s="1402" t="str">
        <f t="shared" si="94"/>
        <v>►</v>
      </c>
      <c r="F320" s="1402" t="str">
        <f t="shared" si="95"/>
        <v>►</v>
      </c>
      <c r="G320" s="1402" t="str">
        <f t="shared" si="96"/>
        <v>►</v>
      </c>
      <c r="H320" s="2606"/>
      <c r="I320" s="48"/>
      <c r="J320" s="48"/>
      <c r="K320" s="48"/>
      <c r="L320" s="48"/>
      <c r="M320" s="48"/>
      <c r="N320" s="48"/>
      <c r="O320" s="48"/>
      <c r="P320" s="48"/>
      <c r="Q320" s="48"/>
      <c r="R320" s="2607"/>
      <c r="S320" s="2441"/>
      <c r="T320" s="2443"/>
      <c r="U320" s="2442"/>
      <c r="V320" s="2577">
        <f t="shared" si="97"/>
        <v>0</v>
      </c>
      <c r="W320" s="2578" t="str">
        <f>IF(OR(V320=0, ISBLANK(P320)), "", TEXT(ROUND(V320/INDEX(AI21:AI83, MATCH(P320, AH21:AH83, 0)), 0),"# ##0") &amp; " " &amp; P320)</f>
        <v/>
      </c>
      <c r="X320" s="2579">
        <f t="shared" si="98"/>
        <v>0</v>
      </c>
      <c r="Y320" s="2580">
        <f t="shared" si="99"/>
        <v>0</v>
      </c>
      <c r="Z320" s="2580" t="str">
        <f t="shared" si="100"/>
        <v/>
      </c>
      <c r="AA320" s="2581"/>
      <c r="AB320" s="2582">
        <f t="shared" si="91"/>
        <v>0</v>
      </c>
      <c r="AC320" s="2583">
        <v>1</v>
      </c>
      <c r="AD320" s="2584">
        <f t="shared" si="101"/>
        <v>0</v>
      </c>
      <c r="AE320" s="2564"/>
      <c r="AF320" s="2573">
        <f t="shared" si="92"/>
        <v>0</v>
      </c>
      <c r="AG320" s="2574">
        <f>IF(AND(U320&lt;&gt;"", ISNUMBER(S320)), IFERROR(INDEX(AI21:AI91, MATCH(P320, AH21:AH91, 0)) * O320 * IF(ISBLANK(L320), 1, L320), 0), 0)</f>
        <v>0</v>
      </c>
      <c r="AL320" s="66">
        <f t="shared" si="90"/>
        <v>0</v>
      </c>
      <c r="AN320" s="76"/>
      <c r="AO320" s="76"/>
      <c r="AP320" s="76"/>
      <c r="AQ320" s="76"/>
      <c r="AS320" s="2257"/>
      <c r="AT320" s="2253"/>
      <c r="AU320" s="2253"/>
      <c r="AV320" s="2253"/>
      <c r="AW320" s="2253"/>
      <c r="AX320" s="2253"/>
      <c r="AY320" s="2621"/>
      <c r="BF320"/>
      <c r="BG320"/>
      <c r="BH320"/>
      <c r="BI320"/>
      <c r="BJ320"/>
      <c r="BK320"/>
      <c r="BL320"/>
      <c r="BN320" s="4">
        <v>1</v>
      </c>
    </row>
    <row r="321" spans="1:66" s="48" customFormat="1" ht="21" customHeight="1" x14ac:dyDescent="0.25">
      <c r="A321" s="1401" t="str">
        <f t="shared" si="87"/>
        <v>►</v>
      </c>
      <c r="B321" s="1402" t="str">
        <f t="shared" si="88"/>
        <v>►</v>
      </c>
      <c r="C321" s="1403" t="str">
        <f t="shared" si="93"/>
        <v>►</v>
      </c>
      <c r="D321" s="2475" t="str">
        <f t="shared" si="89"/>
        <v>►</v>
      </c>
      <c r="E321" s="1402" t="str">
        <f t="shared" si="94"/>
        <v>►</v>
      </c>
      <c r="F321" s="1402" t="str">
        <f t="shared" si="95"/>
        <v>►</v>
      </c>
      <c r="G321" s="1402" t="str">
        <f t="shared" si="96"/>
        <v>►</v>
      </c>
      <c r="H321" s="2606"/>
      <c r="R321" s="2607"/>
      <c r="S321" s="2441"/>
      <c r="T321" s="2443"/>
      <c r="U321" s="2442"/>
      <c r="V321" s="2589">
        <f t="shared" si="97"/>
        <v>0</v>
      </c>
      <c r="W321" s="2590" t="str">
        <f>IF(OR(V321=0, ISBLANK(P321)), "", TEXT(ROUND(V321/INDEX(AI21:AI83, MATCH(P321, AH21:AH83, 0)), 0),"# ##0") &amp; " " &amp; P321)</f>
        <v/>
      </c>
      <c r="X321" s="2591">
        <f t="shared" si="98"/>
        <v>0</v>
      </c>
      <c r="Y321" s="2592">
        <f t="shared" si="99"/>
        <v>0</v>
      </c>
      <c r="Z321" s="2592" t="str">
        <f t="shared" si="100"/>
        <v/>
      </c>
      <c r="AA321" s="2581"/>
      <c r="AB321" s="2593">
        <f t="shared" si="91"/>
        <v>0</v>
      </c>
      <c r="AC321" s="2583">
        <v>1</v>
      </c>
      <c r="AD321" s="2594">
        <f t="shared" si="101"/>
        <v>0</v>
      </c>
      <c r="AE321" s="2564"/>
      <c r="AF321" s="2573">
        <f t="shared" si="92"/>
        <v>0</v>
      </c>
      <c r="AG321" s="2574">
        <f>IF(AND(U321&lt;&gt;"", ISNUMBER(S321)), IFERROR(INDEX(AI21:AI91, MATCH(P321, AH21:AH91, 0)) * O321 * IF(ISBLANK(L321), 1, L321), 0), 0)</f>
        <v>0</v>
      </c>
      <c r="AL321" s="66">
        <f t="shared" si="90"/>
        <v>0</v>
      </c>
      <c r="AN321" s="76"/>
      <c r="AO321" s="76"/>
      <c r="AP321" s="76"/>
      <c r="AQ321" s="76"/>
      <c r="AS321" s="2257"/>
      <c r="AT321" s="2253"/>
      <c r="AU321" s="2253"/>
      <c r="AV321" s="2253"/>
      <c r="AW321" s="2253"/>
      <c r="AX321" s="2253"/>
      <c r="AY321" s="2621"/>
      <c r="BF321"/>
      <c r="BG321"/>
      <c r="BH321"/>
      <c r="BI321"/>
      <c r="BJ321"/>
      <c r="BK321"/>
      <c r="BL321"/>
      <c r="BN321" s="4">
        <v>1</v>
      </c>
    </row>
    <row r="322" spans="1:66" s="48" customFormat="1" ht="21" customHeight="1" x14ac:dyDescent="0.25">
      <c r="A322" s="1401" t="str">
        <f t="shared" si="87"/>
        <v>►</v>
      </c>
      <c r="B322" s="1402" t="str">
        <f t="shared" si="88"/>
        <v>►</v>
      </c>
      <c r="C322" s="1403" t="str">
        <f t="shared" si="93"/>
        <v>►</v>
      </c>
      <c r="D322" s="2475" t="str">
        <f t="shared" si="89"/>
        <v>►</v>
      </c>
      <c r="E322" s="1402" t="str">
        <f t="shared" si="94"/>
        <v>►</v>
      </c>
      <c r="F322" s="1402" t="str">
        <f t="shared" si="95"/>
        <v>►</v>
      </c>
      <c r="G322" s="1402" t="str">
        <f t="shared" si="96"/>
        <v>►</v>
      </c>
      <c r="H322" s="2606"/>
      <c r="R322" s="2607"/>
      <c r="S322" s="2441"/>
      <c r="T322" s="2443"/>
      <c r="U322" s="2442"/>
      <c r="V322" s="2577">
        <f t="shared" si="97"/>
        <v>0</v>
      </c>
      <c r="W322" s="2578" t="str">
        <f>IF(OR(V322=0, ISBLANK(P322)), "", TEXT(ROUND(V322/INDEX(AI21:AI83, MATCH(P322, AH21:AH83, 0)), 0),"# ##0") &amp; " " &amp; P322)</f>
        <v/>
      </c>
      <c r="X322" s="2579">
        <f t="shared" si="98"/>
        <v>0</v>
      </c>
      <c r="Y322" s="2580">
        <f t="shared" si="99"/>
        <v>0</v>
      </c>
      <c r="Z322" s="2580" t="str">
        <f t="shared" si="100"/>
        <v/>
      </c>
      <c r="AA322" s="2581"/>
      <c r="AB322" s="2582">
        <f t="shared" si="91"/>
        <v>0</v>
      </c>
      <c r="AC322" s="2583">
        <v>1</v>
      </c>
      <c r="AD322" s="2584">
        <f t="shared" si="101"/>
        <v>0</v>
      </c>
      <c r="AE322" s="2564"/>
      <c r="AF322" s="2573">
        <f t="shared" si="92"/>
        <v>0</v>
      </c>
      <c r="AG322" s="2574">
        <f>IF(AND(U322&lt;&gt;"", ISNUMBER(S322)), IFERROR(INDEX(AI21:AI91, MATCH(P322, AH21:AH91, 0)) * O322 * IF(ISBLANK(L322), 1, L322), 0), 0)</f>
        <v>0</v>
      </c>
      <c r="AL322" s="66">
        <f t="shared" si="90"/>
        <v>0</v>
      </c>
      <c r="AN322" s="76"/>
      <c r="AO322" s="76"/>
      <c r="AP322" s="76"/>
      <c r="AQ322" s="76"/>
      <c r="AS322" s="2257"/>
      <c r="AT322" s="2253"/>
      <c r="AU322" s="2253"/>
      <c r="AV322" s="2253"/>
      <c r="AW322" s="2253"/>
      <c r="AX322" s="2253"/>
      <c r="AY322" s="2621"/>
      <c r="BF322"/>
      <c r="BG322"/>
      <c r="BH322"/>
      <c r="BI322"/>
      <c r="BJ322"/>
      <c r="BK322"/>
      <c r="BL322"/>
      <c r="BN322" s="4">
        <v>1</v>
      </c>
    </row>
    <row r="323" spans="1:66" s="48" customFormat="1" ht="21" customHeight="1" x14ac:dyDescent="0.25">
      <c r="A323" s="1401" t="str">
        <f t="shared" si="87"/>
        <v>►</v>
      </c>
      <c r="B323" s="1402" t="str">
        <f t="shared" si="88"/>
        <v>►</v>
      </c>
      <c r="C323" s="1403" t="str">
        <f t="shared" si="93"/>
        <v>►</v>
      </c>
      <c r="D323" s="2475" t="str">
        <f t="shared" si="89"/>
        <v>►</v>
      </c>
      <c r="E323" s="1402" t="str">
        <f t="shared" si="94"/>
        <v>►</v>
      </c>
      <c r="F323" s="1402" t="str">
        <f t="shared" si="95"/>
        <v>►</v>
      </c>
      <c r="G323" s="1402" t="str">
        <f t="shared" si="96"/>
        <v>►</v>
      </c>
      <c r="H323" s="2606"/>
      <c r="R323" s="2607"/>
      <c r="S323" s="2441"/>
      <c r="T323" s="2443"/>
      <c r="U323" s="2442"/>
      <c r="V323" s="2589">
        <f t="shared" si="97"/>
        <v>0</v>
      </c>
      <c r="W323" s="2590" t="str">
        <f>IF(OR(V323=0, ISBLANK(P323)), "", TEXT(ROUND(V323/INDEX(AI21:AI83, MATCH(P323, AH21:AH83, 0)), 0),"# ##0") &amp; " " &amp; P323)</f>
        <v/>
      </c>
      <c r="X323" s="2591">
        <f t="shared" si="98"/>
        <v>0</v>
      </c>
      <c r="Y323" s="2592">
        <f t="shared" si="99"/>
        <v>0</v>
      </c>
      <c r="Z323" s="2592" t="str">
        <f t="shared" si="100"/>
        <v/>
      </c>
      <c r="AA323" s="2581"/>
      <c r="AB323" s="2593">
        <f t="shared" si="91"/>
        <v>0</v>
      </c>
      <c r="AC323" s="2583">
        <v>1</v>
      </c>
      <c r="AD323" s="2594">
        <f t="shared" si="101"/>
        <v>0</v>
      </c>
      <c r="AE323" s="2564"/>
      <c r="AF323" s="2573">
        <f t="shared" si="92"/>
        <v>0</v>
      </c>
      <c r="AG323" s="2574">
        <f>IF(AND(U323&lt;&gt;"", ISNUMBER(S323)), IFERROR(INDEX(AI21:AI91, MATCH(P323, AH21:AH91, 0)) * O323 * IF(ISBLANK(L323), 1, L323), 0), 0)</f>
        <v>0</v>
      </c>
      <c r="AL323" s="66">
        <f t="shared" si="90"/>
        <v>0</v>
      </c>
      <c r="AN323" s="76"/>
      <c r="AO323" s="76"/>
      <c r="AP323" s="76"/>
      <c r="AQ323" s="76"/>
      <c r="AS323" s="2257"/>
      <c r="AT323" s="2253"/>
      <c r="AU323" s="2253"/>
      <c r="AV323" s="2253"/>
      <c r="AW323" s="2253"/>
      <c r="AX323" s="2253"/>
      <c r="AY323" s="2621"/>
      <c r="BF323"/>
      <c r="BG323"/>
      <c r="BH323"/>
      <c r="BI323"/>
      <c r="BJ323"/>
      <c r="BK323"/>
      <c r="BL323"/>
      <c r="BN323" s="4">
        <v>1</v>
      </c>
    </row>
    <row r="324" spans="1:66" s="48" customFormat="1" ht="21" customHeight="1" x14ac:dyDescent="0.25">
      <c r="A324" s="1401" t="str">
        <f t="shared" si="87"/>
        <v>►</v>
      </c>
      <c r="B324" s="1402" t="str">
        <f t="shared" si="88"/>
        <v>►</v>
      </c>
      <c r="C324" s="1403" t="str">
        <f t="shared" si="93"/>
        <v>►</v>
      </c>
      <c r="D324" s="2475" t="str">
        <f t="shared" si="89"/>
        <v>►</v>
      </c>
      <c r="E324" s="1402" t="str">
        <f t="shared" si="94"/>
        <v>►</v>
      </c>
      <c r="F324" s="1402" t="str">
        <f t="shared" si="95"/>
        <v>►</v>
      </c>
      <c r="G324" s="1402" t="str">
        <f t="shared" si="96"/>
        <v>►</v>
      </c>
      <c r="H324" s="2606"/>
      <c r="R324" s="2607"/>
      <c r="S324" s="2441"/>
      <c r="T324" s="2443"/>
      <c r="U324" s="2442"/>
      <c r="V324" s="2577">
        <f t="shared" si="97"/>
        <v>0</v>
      </c>
      <c r="W324" s="2578" t="str">
        <f>IF(OR(V324=0, ISBLANK(P324)), "", TEXT(ROUND(V324/INDEX(AI21:AI83, MATCH(P324, AH21:AH83, 0)), 0),"# ##0") &amp; " " &amp; P324)</f>
        <v/>
      </c>
      <c r="X324" s="2579">
        <f t="shared" si="98"/>
        <v>0</v>
      </c>
      <c r="Y324" s="2580">
        <f t="shared" si="99"/>
        <v>0</v>
      </c>
      <c r="Z324" s="2580" t="str">
        <f t="shared" si="100"/>
        <v/>
      </c>
      <c r="AA324" s="2581"/>
      <c r="AB324" s="2582">
        <f t="shared" si="91"/>
        <v>0</v>
      </c>
      <c r="AC324" s="2583">
        <v>1</v>
      </c>
      <c r="AD324" s="2584">
        <f t="shared" si="101"/>
        <v>0</v>
      </c>
      <c r="AE324" s="2564"/>
      <c r="AF324" s="2573">
        <f t="shared" si="92"/>
        <v>0</v>
      </c>
      <c r="AG324" s="2574">
        <f>IF(AND(U324&lt;&gt;"", ISNUMBER(S324)), IFERROR(INDEX(AI21:AI91, MATCH(P324, AH21:AH91, 0)) * O324 * IF(ISBLANK(L324), 1, L324), 0), 0)</f>
        <v>0</v>
      </c>
      <c r="AL324" s="66">
        <f t="shared" si="90"/>
        <v>0</v>
      </c>
      <c r="AN324" s="76"/>
      <c r="AO324" s="76"/>
      <c r="AP324" s="76"/>
      <c r="AQ324" s="76"/>
      <c r="AS324" s="2257"/>
      <c r="AT324" s="2253"/>
      <c r="AU324" s="2253"/>
      <c r="AV324" s="2253"/>
      <c r="AW324" s="2253"/>
      <c r="AX324" s="2253"/>
      <c r="AY324" s="2621"/>
      <c r="BF324"/>
      <c r="BG324"/>
      <c r="BH324"/>
      <c r="BI324"/>
      <c r="BJ324"/>
      <c r="BK324"/>
      <c r="BL324"/>
      <c r="BN324" s="4">
        <v>1</v>
      </c>
    </row>
    <row r="325" spans="1:66" s="48" customFormat="1" ht="21" customHeight="1" x14ac:dyDescent="0.25">
      <c r="A325" s="1401" t="str">
        <f t="shared" si="87"/>
        <v>►</v>
      </c>
      <c r="B325" s="1402" t="str">
        <f t="shared" si="88"/>
        <v>►</v>
      </c>
      <c r="C325" s="1403" t="str">
        <f t="shared" si="93"/>
        <v>►</v>
      </c>
      <c r="D325" s="2475" t="str">
        <f t="shared" si="89"/>
        <v>►</v>
      </c>
      <c r="E325" s="1402" t="str">
        <f t="shared" si="94"/>
        <v>►</v>
      </c>
      <c r="F325" s="1402" t="str">
        <f t="shared" si="95"/>
        <v>►</v>
      </c>
      <c r="G325" s="1402" t="str">
        <f t="shared" si="96"/>
        <v>►</v>
      </c>
      <c r="H325" s="2606"/>
      <c r="R325" s="2607"/>
      <c r="S325" s="2441"/>
      <c r="T325" s="2443"/>
      <c r="U325" s="2442"/>
      <c r="V325" s="2589">
        <f t="shared" si="97"/>
        <v>0</v>
      </c>
      <c r="W325" s="2590" t="str">
        <f>IF(OR(V325=0, ISBLANK(P325)), "", TEXT(ROUND(V325/INDEX(AI21:AI83, MATCH(P325, AH21:AH83, 0)), 0),"# ##0") &amp; " " &amp; P325)</f>
        <v/>
      </c>
      <c r="X325" s="2591">
        <f t="shared" si="98"/>
        <v>0</v>
      </c>
      <c r="Y325" s="2592">
        <f t="shared" si="99"/>
        <v>0</v>
      </c>
      <c r="Z325" s="2592" t="str">
        <f t="shared" si="100"/>
        <v/>
      </c>
      <c r="AA325" s="2581"/>
      <c r="AB325" s="2593">
        <f t="shared" si="91"/>
        <v>0</v>
      </c>
      <c r="AC325" s="2583">
        <v>1</v>
      </c>
      <c r="AD325" s="2594">
        <f t="shared" si="101"/>
        <v>0</v>
      </c>
      <c r="AE325" s="2564"/>
      <c r="AF325" s="2573">
        <f t="shared" si="92"/>
        <v>0</v>
      </c>
      <c r="AG325" s="2574">
        <f>IF(AND(U325&lt;&gt;"", ISNUMBER(S325)), IFERROR(INDEX(AI21:AI91, MATCH(P325, AH21:AH91, 0)) * O325 * IF(ISBLANK(L325), 1, L325), 0), 0)</f>
        <v>0</v>
      </c>
      <c r="AL325" s="66">
        <f t="shared" si="90"/>
        <v>0</v>
      </c>
      <c r="AN325" s="76"/>
      <c r="AO325" s="76"/>
      <c r="AP325" s="76"/>
      <c r="AQ325" s="76"/>
      <c r="AS325" s="2257"/>
      <c r="AT325" s="2253"/>
      <c r="AU325" s="2253"/>
      <c r="AV325" s="2253"/>
      <c r="AW325" s="2253"/>
      <c r="AX325" s="2253"/>
      <c r="AY325" s="2621"/>
      <c r="BF325"/>
      <c r="BG325"/>
      <c r="BH325"/>
      <c r="BI325"/>
      <c r="BJ325"/>
      <c r="BK325"/>
      <c r="BL325"/>
      <c r="BN325" s="4">
        <v>1</v>
      </c>
    </row>
    <row r="326" spans="1:66" s="48" customFormat="1" ht="21" customHeight="1" x14ac:dyDescent="0.25">
      <c r="A326" s="1401" t="str">
        <f t="shared" si="87"/>
        <v>►</v>
      </c>
      <c r="B326" s="1402" t="str">
        <f t="shared" si="88"/>
        <v>►</v>
      </c>
      <c r="C326" s="1403" t="str">
        <f t="shared" si="93"/>
        <v>►</v>
      </c>
      <c r="D326" s="2475" t="str">
        <f t="shared" si="89"/>
        <v>►</v>
      </c>
      <c r="E326" s="1402" t="str">
        <f t="shared" si="94"/>
        <v>►</v>
      </c>
      <c r="F326" s="1402" t="str">
        <f t="shared" si="95"/>
        <v>►</v>
      </c>
      <c r="G326" s="1402" t="str">
        <f t="shared" si="96"/>
        <v>►</v>
      </c>
      <c r="H326" s="2606"/>
      <c r="R326" s="2607"/>
      <c r="S326" s="2441"/>
      <c r="T326" s="2443"/>
      <c r="U326" s="2442"/>
      <c r="V326" s="2577">
        <f t="shared" si="97"/>
        <v>0</v>
      </c>
      <c r="W326" s="2578" t="str">
        <f>IF(OR(V326=0, ISBLANK(P326)), "", TEXT(ROUND(V326/INDEX(AI21:AI83, MATCH(P326, AH21:AH83, 0)), 0),"# ##0") &amp; " " &amp; P326)</f>
        <v/>
      </c>
      <c r="X326" s="2579">
        <f t="shared" si="98"/>
        <v>0</v>
      </c>
      <c r="Y326" s="2580">
        <f t="shared" si="99"/>
        <v>0</v>
      </c>
      <c r="Z326" s="2580" t="str">
        <f t="shared" si="100"/>
        <v/>
      </c>
      <c r="AA326" s="2581"/>
      <c r="AB326" s="2582">
        <f t="shared" si="91"/>
        <v>0</v>
      </c>
      <c r="AC326" s="2583">
        <v>1</v>
      </c>
      <c r="AD326" s="2584">
        <f t="shared" si="101"/>
        <v>0</v>
      </c>
      <c r="AE326" s="2564"/>
      <c r="AF326" s="2573">
        <f t="shared" si="92"/>
        <v>0</v>
      </c>
      <c r="AG326" s="2574">
        <f>IF(AND(U326&lt;&gt;"", ISNUMBER(S326)), IFERROR(INDEX(AI21:AI91, MATCH(P326, AH21:AH91, 0)) * O326 * IF(ISBLANK(L326), 1, L326), 0), 0)</f>
        <v>0</v>
      </c>
      <c r="AL326" s="66">
        <f t="shared" si="90"/>
        <v>0</v>
      </c>
      <c r="AN326" s="76"/>
      <c r="AO326" s="76"/>
      <c r="AP326" s="76"/>
      <c r="AQ326" s="76"/>
      <c r="AS326" s="2257"/>
      <c r="AT326" s="2253"/>
      <c r="AU326" s="2253"/>
      <c r="AV326" s="2253"/>
      <c r="AW326" s="2253"/>
      <c r="AX326" s="2253"/>
      <c r="AY326" s="2621"/>
      <c r="BF326"/>
      <c r="BG326"/>
      <c r="BH326"/>
      <c r="BI326"/>
      <c r="BJ326"/>
      <c r="BK326"/>
      <c r="BL326"/>
      <c r="BN326" s="4">
        <v>1</v>
      </c>
    </row>
    <row r="327" spans="1:66" s="48" customFormat="1" ht="21" customHeight="1" x14ac:dyDescent="0.25">
      <c r="A327" s="1401" t="str">
        <f t="shared" si="87"/>
        <v>►</v>
      </c>
      <c r="B327" s="1402" t="str">
        <f t="shared" si="88"/>
        <v>►</v>
      </c>
      <c r="C327" s="1403" t="str">
        <f t="shared" si="93"/>
        <v>►</v>
      </c>
      <c r="D327" s="2475" t="str">
        <f t="shared" si="89"/>
        <v>►</v>
      </c>
      <c r="E327" s="1402" t="str">
        <f t="shared" si="94"/>
        <v>►</v>
      </c>
      <c r="F327" s="1402" t="str">
        <f t="shared" si="95"/>
        <v>►</v>
      </c>
      <c r="G327" s="1402" t="str">
        <f t="shared" si="96"/>
        <v>►</v>
      </c>
      <c r="H327" s="2606"/>
      <c r="R327" s="2607"/>
      <c r="S327" s="2441"/>
      <c r="T327" s="2443"/>
      <c r="U327" s="2442"/>
      <c r="V327" s="2589">
        <f t="shared" si="97"/>
        <v>0</v>
      </c>
      <c r="W327" s="2590" t="str">
        <f>IF(OR(V327=0, ISBLANK(P327)), "", TEXT(ROUND(V327/INDEX(AI21:AI83, MATCH(P327, AH21:AH83, 0)), 0),"# ##0") &amp; " " &amp; P327)</f>
        <v/>
      </c>
      <c r="X327" s="2591">
        <f t="shared" si="98"/>
        <v>0</v>
      </c>
      <c r="Y327" s="2592">
        <f t="shared" si="99"/>
        <v>0</v>
      </c>
      <c r="Z327" s="2592" t="str">
        <f t="shared" si="100"/>
        <v/>
      </c>
      <c r="AA327" s="2581"/>
      <c r="AB327" s="2593">
        <f t="shared" si="91"/>
        <v>0</v>
      </c>
      <c r="AC327" s="2583">
        <v>1</v>
      </c>
      <c r="AD327" s="2594">
        <f t="shared" si="101"/>
        <v>0</v>
      </c>
      <c r="AE327" s="2564"/>
      <c r="AF327" s="2573">
        <f t="shared" si="92"/>
        <v>0</v>
      </c>
      <c r="AG327" s="2574">
        <f>IF(AND(U327&lt;&gt;"", ISNUMBER(S327)), IFERROR(INDEX(AI21:AI91, MATCH(P327, AH21:AH91, 0)) * O327 * IF(ISBLANK(L327), 1, L327), 0), 0)</f>
        <v>0</v>
      </c>
      <c r="AL327" s="66">
        <f t="shared" si="90"/>
        <v>0</v>
      </c>
      <c r="AN327" s="76"/>
      <c r="AO327" s="76"/>
      <c r="AP327" s="76"/>
      <c r="AQ327" s="76"/>
      <c r="AS327" s="2257"/>
      <c r="AT327" s="2253"/>
      <c r="AU327" s="2253"/>
      <c r="AV327" s="2253"/>
      <c r="AW327" s="2253"/>
      <c r="AX327" s="2253"/>
      <c r="AY327" s="2621"/>
      <c r="BF327"/>
      <c r="BG327"/>
      <c r="BH327"/>
      <c r="BI327"/>
      <c r="BJ327"/>
      <c r="BK327"/>
      <c r="BL327"/>
      <c r="BN327" s="4">
        <v>1</v>
      </c>
    </row>
    <row r="328" spans="1:66" s="48" customFormat="1" ht="21" customHeight="1" x14ac:dyDescent="0.25">
      <c r="A328" s="1401" t="str">
        <f t="shared" si="87"/>
        <v>►</v>
      </c>
      <c r="B328" s="1402" t="str">
        <f t="shared" si="88"/>
        <v>►</v>
      </c>
      <c r="C328" s="1403" t="str">
        <f t="shared" si="93"/>
        <v>►</v>
      </c>
      <c r="D328" s="2475" t="str">
        <f t="shared" si="89"/>
        <v>►</v>
      </c>
      <c r="E328" s="1402" t="str">
        <f t="shared" si="94"/>
        <v>►</v>
      </c>
      <c r="F328" s="1402" t="str">
        <f t="shared" si="95"/>
        <v>►</v>
      </c>
      <c r="G328" s="1402" t="str">
        <f t="shared" si="96"/>
        <v>►</v>
      </c>
      <c r="H328" s="2606"/>
      <c r="R328" s="2607"/>
      <c r="S328" s="2441"/>
      <c r="T328" s="2443"/>
      <c r="U328" s="2442"/>
      <c r="V328" s="2577">
        <f t="shared" si="97"/>
        <v>0</v>
      </c>
      <c r="W328" s="2578" t="str">
        <f>IF(OR(V328=0, ISBLANK(P328)), "", TEXT(ROUND(V328/INDEX(AI21:AI83, MATCH(P328, AH21:AH83, 0)), 0),"# ##0") &amp; " " &amp; P328)</f>
        <v/>
      </c>
      <c r="X328" s="2579">
        <f t="shared" si="98"/>
        <v>0</v>
      </c>
      <c r="Y328" s="2580">
        <f t="shared" si="99"/>
        <v>0</v>
      </c>
      <c r="Z328" s="2580" t="str">
        <f t="shared" si="100"/>
        <v/>
      </c>
      <c r="AA328" s="2581"/>
      <c r="AB328" s="2582">
        <f t="shared" si="91"/>
        <v>0</v>
      </c>
      <c r="AC328" s="2583">
        <v>1</v>
      </c>
      <c r="AD328" s="2584">
        <f t="shared" si="101"/>
        <v>0</v>
      </c>
      <c r="AE328" s="2564"/>
      <c r="AF328" s="2573">
        <f t="shared" si="92"/>
        <v>0</v>
      </c>
      <c r="AG328" s="2574">
        <f>IF(AND(U328&lt;&gt;"", ISNUMBER(S328)), IFERROR(INDEX(AI21:AI91, MATCH(P328, AH21:AH91, 0)) * O328 * IF(ISBLANK(L328), 1, L328), 0), 0)</f>
        <v>0</v>
      </c>
      <c r="AL328" s="66">
        <f t="shared" si="90"/>
        <v>0</v>
      </c>
      <c r="AN328" s="76"/>
      <c r="AO328" s="76"/>
      <c r="AP328" s="76"/>
      <c r="AQ328" s="76"/>
      <c r="AS328" s="2257"/>
      <c r="AT328" s="2253"/>
      <c r="AU328" s="2253"/>
      <c r="AV328" s="2253"/>
      <c r="AW328" s="2253"/>
      <c r="AX328" s="2253"/>
      <c r="AY328" s="2621"/>
      <c r="BF328"/>
      <c r="BG328"/>
      <c r="BH328"/>
      <c r="BI328"/>
      <c r="BJ328"/>
      <c r="BK328"/>
      <c r="BL328"/>
      <c r="BN328" s="4">
        <v>1</v>
      </c>
    </row>
    <row r="329" spans="1:66" s="48" customFormat="1" ht="21" customHeight="1" x14ac:dyDescent="0.25">
      <c r="A329" s="1401" t="str">
        <f t="shared" si="87"/>
        <v>►</v>
      </c>
      <c r="B329" s="1402" t="str">
        <f t="shared" si="88"/>
        <v>►</v>
      </c>
      <c r="C329" s="1403" t="str">
        <f t="shared" si="93"/>
        <v>►</v>
      </c>
      <c r="D329" s="2475" t="str">
        <f t="shared" si="89"/>
        <v>►</v>
      </c>
      <c r="E329" s="1402" t="str">
        <f t="shared" si="94"/>
        <v>►</v>
      </c>
      <c r="F329" s="1402" t="str">
        <f t="shared" si="95"/>
        <v>►</v>
      </c>
      <c r="G329" s="1402" t="str">
        <f t="shared" si="96"/>
        <v>►</v>
      </c>
      <c r="H329" s="2606"/>
      <c r="R329" s="2607"/>
      <c r="S329" s="2441"/>
      <c r="T329" s="2443"/>
      <c r="U329" s="2442"/>
      <c r="V329" s="2589">
        <f t="shared" si="97"/>
        <v>0</v>
      </c>
      <c r="W329" s="2590" t="str">
        <f>IF(OR(V329=0, ISBLANK(P329)), "", TEXT(ROUND(V329/INDEX(AI21:AI83, MATCH(P329, AH21:AH83, 0)), 0),"# ##0") &amp; " " &amp; P329)</f>
        <v/>
      </c>
      <c r="X329" s="2591">
        <f t="shared" si="98"/>
        <v>0</v>
      </c>
      <c r="Y329" s="2592">
        <f t="shared" si="99"/>
        <v>0</v>
      </c>
      <c r="Z329" s="2592" t="str">
        <f t="shared" si="100"/>
        <v/>
      </c>
      <c r="AA329" s="2581"/>
      <c r="AB329" s="2593">
        <f t="shared" si="91"/>
        <v>0</v>
      </c>
      <c r="AC329" s="2583">
        <v>1</v>
      </c>
      <c r="AD329" s="2594">
        <f t="shared" si="101"/>
        <v>0</v>
      </c>
      <c r="AE329" s="2564"/>
      <c r="AF329" s="2573">
        <f t="shared" si="92"/>
        <v>0</v>
      </c>
      <c r="AG329" s="2574">
        <f>IF(AND(U329&lt;&gt;"", ISNUMBER(S329)), IFERROR(INDEX(AI21:AI91, MATCH(P329, AH21:AH91, 0)) * O329 * IF(ISBLANK(L329), 1, L329), 0), 0)</f>
        <v>0</v>
      </c>
      <c r="AL329" s="66">
        <f t="shared" si="90"/>
        <v>0</v>
      </c>
      <c r="AN329" s="76"/>
      <c r="AO329" s="76"/>
      <c r="AP329" s="76"/>
      <c r="AQ329" s="76"/>
      <c r="AS329" s="2257"/>
      <c r="AT329" s="2253"/>
      <c r="AU329" s="2253"/>
      <c r="AV329" s="2253"/>
      <c r="AW329" s="2253"/>
      <c r="AX329" s="2253"/>
      <c r="AY329" s="2621"/>
      <c r="BF329"/>
      <c r="BG329"/>
      <c r="BH329"/>
      <c r="BI329"/>
      <c r="BJ329"/>
      <c r="BK329"/>
      <c r="BL329"/>
      <c r="BN329" s="4">
        <v>1</v>
      </c>
    </row>
    <row r="330" spans="1:66" s="48" customFormat="1" ht="21" customHeight="1" x14ac:dyDescent="0.25">
      <c r="A330" s="1401" t="str">
        <f t="shared" si="87"/>
        <v>►</v>
      </c>
      <c r="B330" s="1402" t="str">
        <f t="shared" si="88"/>
        <v>►</v>
      </c>
      <c r="C330" s="1403" t="str">
        <f t="shared" si="93"/>
        <v>►</v>
      </c>
      <c r="D330" s="2475" t="str">
        <f t="shared" si="89"/>
        <v>►</v>
      </c>
      <c r="E330" s="1402" t="str">
        <f t="shared" si="94"/>
        <v>►</v>
      </c>
      <c r="F330" s="1402" t="str">
        <f t="shared" si="95"/>
        <v>►</v>
      </c>
      <c r="G330" s="1402" t="str">
        <f t="shared" si="96"/>
        <v>►</v>
      </c>
      <c r="H330" s="2606"/>
      <c r="R330" s="2607"/>
      <c r="S330" s="2441"/>
      <c r="T330" s="2443"/>
      <c r="U330" s="2442"/>
      <c r="V330" s="2577">
        <f t="shared" si="97"/>
        <v>0</v>
      </c>
      <c r="W330" s="2578" t="str">
        <f>IF(OR(V330=0, ISBLANK(P330)), "", TEXT(ROUND(V330/INDEX(AI21:AI83, MATCH(P330, AH21:AH83, 0)), 0),"# ##0") &amp; " " &amp; P330)</f>
        <v/>
      </c>
      <c r="X330" s="2579">
        <f t="shared" si="98"/>
        <v>0</v>
      </c>
      <c r="Y330" s="2580">
        <f t="shared" si="99"/>
        <v>0</v>
      </c>
      <c r="Z330" s="2580" t="str">
        <f t="shared" si="100"/>
        <v/>
      </c>
      <c r="AA330" s="2581"/>
      <c r="AB330" s="2582">
        <f t="shared" si="91"/>
        <v>0</v>
      </c>
      <c r="AC330" s="2583">
        <v>1</v>
      </c>
      <c r="AD330" s="2584">
        <f t="shared" si="101"/>
        <v>0</v>
      </c>
      <c r="AE330" s="2564"/>
      <c r="AF330" s="2573">
        <f t="shared" si="92"/>
        <v>0</v>
      </c>
      <c r="AG330" s="2574">
        <f>IF(AND(U330&lt;&gt;"", ISNUMBER(S330)), IFERROR(INDEX(AI21:AI91, MATCH(P330, AH21:AH91, 0)) * O330 * IF(ISBLANK(L330), 1, L330), 0), 0)</f>
        <v>0</v>
      </c>
      <c r="AL330" s="66">
        <f t="shared" si="90"/>
        <v>0</v>
      </c>
      <c r="AN330" s="76"/>
      <c r="AO330" s="76"/>
      <c r="AP330" s="76"/>
      <c r="AQ330" s="76"/>
      <c r="AS330" s="2257"/>
      <c r="AT330" s="2253"/>
      <c r="AU330" s="2253"/>
      <c r="AV330" s="2253"/>
      <c r="AW330" s="2253"/>
      <c r="AX330" s="2253"/>
      <c r="AY330" s="2621"/>
      <c r="BF330"/>
      <c r="BG330"/>
      <c r="BH330"/>
      <c r="BI330"/>
      <c r="BJ330"/>
      <c r="BK330"/>
      <c r="BL330"/>
      <c r="BN330" s="4">
        <v>1</v>
      </c>
    </row>
    <row r="331" spans="1:66" s="48" customFormat="1" ht="21" customHeight="1" x14ac:dyDescent="0.25">
      <c r="A331" s="1401" t="str">
        <f t="shared" si="87"/>
        <v>►</v>
      </c>
      <c r="B331" s="1402" t="str">
        <f t="shared" si="88"/>
        <v>►</v>
      </c>
      <c r="C331" s="1403" t="str">
        <f t="shared" si="93"/>
        <v>►</v>
      </c>
      <c r="D331" s="2475" t="str">
        <f t="shared" si="89"/>
        <v>►</v>
      </c>
      <c r="E331" s="1402" t="str">
        <f t="shared" si="94"/>
        <v>►</v>
      </c>
      <c r="F331" s="1402" t="str">
        <f t="shared" si="95"/>
        <v>►</v>
      </c>
      <c r="G331" s="1402" t="str">
        <f t="shared" si="96"/>
        <v>►</v>
      </c>
      <c r="H331" s="2606"/>
      <c r="R331" s="2607"/>
      <c r="S331" s="2441"/>
      <c r="T331" s="2443"/>
      <c r="U331" s="2442"/>
      <c r="V331" s="2589">
        <f t="shared" si="97"/>
        <v>0</v>
      </c>
      <c r="W331" s="2590" t="str">
        <f>IF(OR(V331=0, ISBLANK(P331)), "", TEXT(ROUND(V331/INDEX(AI21:AI83, MATCH(P331, AH21:AH83, 0)), 0),"# ##0") &amp; " " &amp; P331)</f>
        <v/>
      </c>
      <c r="X331" s="2591">
        <f t="shared" si="98"/>
        <v>0</v>
      </c>
      <c r="Y331" s="2592">
        <f t="shared" si="99"/>
        <v>0</v>
      </c>
      <c r="Z331" s="2592" t="str">
        <f t="shared" si="100"/>
        <v/>
      </c>
      <c r="AA331" s="2581"/>
      <c r="AB331" s="2593">
        <f t="shared" si="91"/>
        <v>0</v>
      </c>
      <c r="AC331" s="2583">
        <v>1</v>
      </c>
      <c r="AD331" s="2594">
        <f t="shared" si="101"/>
        <v>0</v>
      </c>
      <c r="AE331" s="2564"/>
      <c r="AF331" s="2573">
        <f t="shared" si="92"/>
        <v>0</v>
      </c>
      <c r="AG331" s="2574">
        <f>IF(AND(U331&lt;&gt;"", ISNUMBER(S331)), IFERROR(INDEX(AI21:AI91, MATCH(P331, AH21:AH91, 0)) * O331 * IF(ISBLANK(L331), 1, L331), 0), 0)</f>
        <v>0</v>
      </c>
      <c r="AL331" s="66">
        <f t="shared" si="90"/>
        <v>0</v>
      </c>
      <c r="AN331" s="76"/>
      <c r="AO331" s="76"/>
      <c r="AP331" s="76"/>
      <c r="AQ331" s="76"/>
      <c r="AS331" s="2257"/>
      <c r="AT331" s="2253"/>
      <c r="AU331" s="2253"/>
      <c r="AV331" s="2253"/>
      <c r="AW331" s="2253"/>
      <c r="AX331" s="2253"/>
      <c r="AY331" s="2621"/>
      <c r="BF331"/>
      <c r="BG331"/>
      <c r="BH331"/>
      <c r="BI331"/>
      <c r="BJ331"/>
      <c r="BK331"/>
      <c r="BL331"/>
      <c r="BN331" s="4">
        <v>1</v>
      </c>
    </row>
    <row r="332" spans="1:66" s="48" customFormat="1" ht="21" customHeight="1" x14ac:dyDescent="0.25">
      <c r="A332" s="1401" t="str">
        <f t="shared" si="87"/>
        <v>►</v>
      </c>
      <c r="B332" s="1402" t="str">
        <f t="shared" si="88"/>
        <v>►</v>
      </c>
      <c r="C332" s="1403" t="str">
        <f t="shared" si="93"/>
        <v>►</v>
      </c>
      <c r="D332" s="2475" t="str">
        <f t="shared" si="89"/>
        <v>►</v>
      </c>
      <c r="E332" s="1402" t="str">
        <f t="shared" si="94"/>
        <v>►</v>
      </c>
      <c r="F332" s="1402" t="str">
        <f t="shared" si="95"/>
        <v>►</v>
      </c>
      <c r="G332" s="1402" t="str">
        <f t="shared" si="96"/>
        <v>►</v>
      </c>
      <c r="H332" s="2606"/>
      <c r="R332" s="2607"/>
      <c r="S332" s="2441"/>
      <c r="T332" s="2443"/>
      <c r="U332" s="2442"/>
      <c r="V332" s="2577">
        <f t="shared" si="97"/>
        <v>0</v>
      </c>
      <c r="W332" s="2578" t="str">
        <f>IF(OR(V332=0, ISBLANK(P332)), "", TEXT(ROUND(V332/INDEX(AI21:AI83, MATCH(P332, AH21:AH83, 0)), 0),"# ##0") &amp; " " &amp; P332)</f>
        <v/>
      </c>
      <c r="X332" s="2579">
        <f t="shared" si="98"/>
        <v>0</v>
      </c>
      <c r="Y332" s="2580">
        <f t="shared" si="99"/>
        <v>0</v>
      </c>
      <c r="Z332" s="2580" t="str">
        <f t="shared" si="100"/>
        <v/>
      </c>
      <c r="AA332" s="2581"/>
      <c r="AB332" s="2582">
        <f t="shared" si="91"/>
        <v>0</v>
      </c>
      <c r="AC332" s="2583">
        <v>1</v>
      </c>
      <c r="AD332" s="2584">
        <f t="shared" si="101"/>
        <v>0</v>
      </c>
      <c r="AE332" s="2564"/>
      <c r="AF332" s="2573">
        <f t="shared" si="92"/>
        <v>0</v>
      </c>
      <c r="AG332" s="2574">
        <f>IF(AND(U332&lt;&gt;"", ISNUMBER(S332)), IFERROR(INDEX(AI21:AI91, MATCH(P332, AH21:AH91, 0)) * O332 * IF(ISBLANK(L332), 1, L332), 0), 0)</f>
        <v>0</v>
      </c>
      <c r="AL332" s="66">
        <f t="shared" si="90"/>
        <v>0</v>
      </c>
      <c r="AN332" s="76"/>
      <c r="AO332" s="76"/>
      <c r="AP332" s="76"/>
      <c r="AQ332" s="76"/>
      <c r="AS332" s="2257"/>
      <c r="AT332" s="2253"/>
      <c r="AU332" s="2253"/>
      <c r="AV332" s="2253"/>
      <c r="AW332" s="2253"/>
      <c r="AX332" s="2253"/>
      <c r="AY332" s="2621"/>
      <c r="BF332"/>
      <c r="BG332"/>
      <c r="BH332"/>
      <c r="BI332"/>
      <c r="BJ332"/>
      <c r="BK332"/>
      <c r="BL332"/>
      <c r="BN332" s="4">
        <v>1</v>
      </c>
    </row>
    <row r="333" spans="1:66" s="48" customFormat="1" ht="21" customHeight="1" x14ac:dyDescent="0.25">
      <c r="A333" s="1401" t="str">
        <f t="shared" ref="A333:A396" si="102">IF(H333&lt;&gt;"A", "►", "A")</f>
        <v>►</v>
      </c>
      <c r="B333" s="1402" t="str">
        <f t="shared" ref="B333:B396" si="103">IF(A333="►","►",IF(A333="A",IF(ISTEXT(I333),I333,"")))</f>
        <v>►</v>
      </c>
      <c r="C333" s="1403" t="str">
        <f t="shared" si="93"/>
        <v>►</v>
      </c>
      <c r="D333" s="2475" t="str">
        <f t="shared" ref="D333:D396" si="104">IF(B333="►","►",IFERROR(MID(B333,SEARCH(".",B333)+1,SEARCH(".",B333,SEARCH(".",B333)+1)-SEARCH(".",B333)-1),0))</f>
        <v>►</v>
      </c>
      <c r="E333" s="1402" t="str">
        <f t="shared" si="94"/>
        <v>►</v>
      </c>
      <c r="F333" s="1402" t="str">
        <f t="shared" si="95"/>
        <v>►</v>
      </c>
      <c r="G333" s="1402" t="str">
        <f t="shared" si="96"/>
        <v>►</v>
      </c>
      <c r="H333" s="2606"/>
      <c r="R333" s="2607"/>
      <c r="S333" s="2441"/>
      <c r="T333" s="2443"/>
      <c r="U333" s="2442"/>
      <c r="V333" s="2589">
        <f t="shared" si="97"/>
        <v>0</v>
      </c>
      <c r="W333" s="2590" t="str">
        <f>IF(OR(V333=0, ISBLANK(P333)), "", TEXT(ROUND(V333/INDEX(AI21:AI83, MATCH(P333, AH21:AH83, 0)), 0),"# ##0") &amp; " " &amp; P333)</f>
        <v/>
      </c>
      <c r="X333" s="2591">
        <f t="shared" si="98"/>
        <v>0</v>
      </c>
      <c r="Y333" s="2592">
        <f t="shared" si="99"/>
        <v>0</v>
      </c>
      <c r="Z333" s="2592" t="str">
        <f t="shared" si="100"/>
        <v/>
      </c>
      <c r="AA333" s="2581"/>
      <c r="AB333" s="2593">
        <f t="shared" si="91"/>
        <v>0</v>
      </c>
      <c r="AC333" s="2583">
        <v>1</v>
      </c>
      <c r="AD333" s="2594">
        <f t="shared" si="101"/>
        <v>0</v>
      </c>
      <c r="AE333" s="2564"/>
      <c r="AF333" s="2573">
        <f t="shared" si="92"/>
        <v>0</v>
      </c>
      <c r="AG333" s="2574">
        <f>IF(AND(U333&lt;&gt;"", ISNUMBER(S333)), IFERROR(INDEX(AI21:AI91, MATCH(P333, AH21:AH91, 0)) * O333 * IF(ISBLANK(L333), 1, L333), 0), 0)</f>
        <v>0</v>
      </c>
      <c r="AL333" s="66">
        <f t="shared" si="90"/>
        <v>0</v>
      </c>
      <c r="AN333" s="76"/>
      <c r="AO333" s="76"/>
      <c r="AP333" s="76"/>
      <c r="AQ333" s="76"/>
      <c r="AS333" s="2257"/>
      <c r="AT333" s="2253"/>
      <c r="AU333" s="2253"/>
      <c r="AV333" s="2253"/>
      <c r="AW333" s="2253"/>
      <c r="AX333" s="2253"/>
      <c r="AY333" s="2621"/>
      <c r="BF333"/>
      <c r="BG333"/>
      <c r="BH333"/>
      <c r="BI333"/>
      <c r="BJ333"/>
      <c r="BK333"/>
      <c r="BL333"/>
      <c r="BN333" s="4">
        <v>1</v>
      </c>
    </row>
    <row r="334" spans="1:66" s="48" customFormat="1" ht="21" customHeight="1" x14ac:dyDescent="0.25">
      <c r="A334" s="1401" t="str">
        <f t="shared" si="102"/>
        <v>►</v>
      </c>
      <c r="B334" s="1402" t="str">
        <f t="shared" si="103"/>
        <v>►</v>
      </c>
      <c r="C334" s="1403" t="str">
        <f t="shared" si="93"/>
        <v>►</v>
      </c>
      <c r="D334" s="2475" t="str">
        <f t="shared" si="104"/>
        <v>►</v>
      </c>
      <c r="E334" s="1402" t="str">
        <f t="shared" si="94"/>
        <v>►</v>
      </c>
      <c r="F334" s="1402" t="str">
        <f t="shared" si="95"/>
        <v>►</v>
      </c>
      <c r="G334" s="1402" t="str">
        <f t="shared" si="96"/>
        <v>►</v>
      </c>
      <c r="H334" s="2606"/>
      <c r="R334" s="2607"/>
      <c r="S334" s="2441"/>
      <c r="T334" s="2443"/>
      <c r="U334" s="2442"/>
      <c r="V334" s="2577">
        <f t="shared" si="97"/>
        <v>0</v>
      </c>
      <c r="W334" s="2578" t="str">
        <f>IF(OR(V334=0, ISBLANK(P334)), "", TEXT(ROUND(V334/INDEX(AI21:AI83, MATCH(P334, AH21:AH83, 0)), 0),"# ##0") &amp; " " &amp; P334)</f>
        <v/>
      </c>
      <c r="X334" s="2579">
        <f t="shared" si="98"/>
        <v>0</v>
      </c>
      <c r="Y334" s="2580">
        <f t="shared" si="99"/>
        <v>0</v>
      </c>
      <c r="Z334" s="2580" t="str">
        <f t="shared" si="100"/>
        <v/>
      </c>
      <c r="AA334" s="2581"/>
      <c r="AB334" s="2582">
        <f t="shared" si="91"/>
        <v>0</v>
      </c>
      <c r="AC334" s="2583">
        <v>1</v>
      </c>
      <c r="AD334" s="2584">
        <f t="shared" si="101"/>
        <v>0</v>
      </c>
      <c r="AE334" s="2564"/>
      <c r="AF334" s="2573">
        <f t="shared" si="92"/>
        <v>0</v>
      </c>
      <c r="AG334" s="2574">
        <f>IF(AND(U334&lt;&gt;"", ISNUMBER(S334)), IFERROR(INDEX(AI21:AI91, MATCH(P334, AH21:AH91, 0)) * O334 * IF(ISBLANK(L334), 1, L334), 0), 0)</f>
        <v>0</v>
      </c>
      <c r="AL334" s="66">
        <f t="shared" si="90"/>
        <v>0</v>
      </c>
      <c r="AN334" s="76"/>
      <c r="AO334" s="76"/>
      <c r="AP334" s="76"/>
      <c r="AQ334" s="76"/>
      <c r="AS334" s="2257"/>
      <c r="AT334" s="2253"/>
      <c r="AU334" s="2253"/>
      <c r="AV334" s="2253"/>
      <c r="AW334" s="2253"/>
      <c r="AX334" s="2253"/>
      <c r="AY334" s="2621"/>
      <c r="BF334"/>
      <c r="BG334"/>
      <c r="BH334"/>
      <c r="BI334"/>
      <c r="BJ334"/>
      <c r="BK334"/>
      <c r="BL334"/>
      <c r="BN334" s="4">
        <v>1</v>
      </c>
    </row>
    <row r="335" spans="1:66" s="48" customFormat="1" ht="21" customHeight="1" x14ac:dyDescent="0.25">
      <c r="A335" s="1401" t="str">
        <f t="shared" si="102"/>
        <v>►</v>
      </c>
      <c r="B335" s="1402" t="str">
        <f t="shared" si="103"/>
        <v>►</v>
      </c>
      <c r="C335" s="1403" t="str">
        <f t="shared" si="93"/>
        <v>►</v>
      </c>
      <c r="D335" s="2475" t="str">
        <f t="shared" si="104"/>
        <v>►</v>
      </c>
      <c r="E335" s="1402" t="str">
        <f t="shared" si="94"/>
        <v>►</v>
      </c>
      <c r="F335" s="1402" t="str">
        <f t="shared" si="95"/>
        <v>►</v>
      </c>
      <c r="G335" s="1402" t="str">
        <f t="shared" si="96"/>
        <v>►</v>
      </c>
      <c r="H335" s="2606"/>
      <c r="R335" s="2607"/>
      <c r="S335" s="2441"/>
      <c r="T335" s="2443"/>
      <c r="U335" s="2442"/>
      <c r="V335" s="2589">
        <f t="shared" si="97"/>
        <v>0</v>
      </c>
      <c r="W335" s="2590" t="str">
        <f>IF(OR(V335=0, ISBLANK(P335)), "", TEXT(ROUND(V335/INDEX(AI21:AI83, MATCH(P335, AH21:AH83, 0)), 0),"# ##0") &amp; " " &amp; P335)</f>
        <v/>
      </c>
      <c r="X335" s="2591">
        <f t="shared" si="98"/>
        <v>0</v>
      </c>
      <c r="Y335" s="2592">
        <f t="shared" si="99"/>
        <v>0</v>
      </c>
      <c r="Z335" s="2592" t="str">
        <f t="shared" si="100"/>
        <v/>
      </c>
      <c r="AA335" s="2581"/>
      <c r="AB335" s="2593">
        <f t="shared" si="91"/>
        <v>0</v>
      </c>
      <c r="AC335" s="2583">
        <v>1</v>
      </c>
      <c r="AD335" s="2594">
        <f t="shared" si="101"/>
        <v>0</v>
      </c>
      <c r="AE335" s="2564"/>
      <c r="AF335" s="2573">
        <f t="shared" si="92"/>
        <v>0</v>
      </c>
      <c r="AG335" s="2574">
        <f>IF(AND(U335&lt;&gt;"", ISNUMBER(S335)), IFERROR(INDEX(AI21:AI91, MATCH(P335, AH21:AH91, 0)) * O335 * IF(ISBLANK(L335), 1, L335), 0), 0)</f>
        <v>0</v>
      </c>
      <c r="AL335" s="66">
        <f t="shared" si="90"/>
        <v>0</v>
      </c>
      <c r="AN335" s="76"/>
      <c r="AO335" s="76"/>
      <c r="AP335" s="76"/>
      <c r="AQ335" s="76"/>
      <c r="AS335" s="2257"/>
      <c r="AT335" s="2253"/>
      <c r="AU335" s="2253"/>
      <c r="AV335" s="2253"/>
      <c r="AW335" s="2253"/>
      <c r="AX335" s="2253"/>
      <c r="AY335" s="2621"/>
      <c r="BF335"/>
      <c r="BG335"/>
      <c r="BH335"/>
      <c r="BI335"/>
      <c r="BJ335"/>
      <c r="BK335"/>
      <c r="BL335"/>
      <c r="BN335" s="4">
        <v>1</v>
      </c>
    </row>
    <row r="336" spans="1:66" s="48" customFormat="1" ht="21" customHeight="1" x14ac:dyDescent="0.25">
      <c r="A336" s="1401" t="str">
        <f t="shared" si="102"/>
        <v>►</v>
      </c>
      <c r="B336" s="1402" t="str">
        <f t="shared" si="103"/>
        <v>►</v>
      </c>
      <c r="C336" s="1403" t="str">
        <f t="shared" si="93"/>
        <v>►</v>
      </c>
      <c r="D336" s="2475" t="str">
        <f t="shared" si="104"/>
        <v>►</v>
      </c>
      <c r="E336" s="1402" t="str">
        <f t="shared" si="94"/>
        <v>►</v>
      </c>
      <c r="F336" s="1402" t="str">
        <f t="shared" si="95"/>
        <v>►</v>
      </c>
      <c r="G336" s="1402" t="str">
        <f t="shared" si="96"/>
        <v>►</v>
      </c>
      <c r="H336" s="2606"/>
      <c r="R336" s="2607"/>
      <c r="S336" s="2441"/>
      <c r="T336" s="2443"/>
      <c r="U336" s="2442"/>
      <c r="V336" s="2577">
        <f t="shared" si="97"/>
        <v>0</v>
      </c>
      <c r="W336" s="2578" t="str">
        <f>IF(OR(V336=0, ISBLANK(P336)), "", TEXT(ROUND(V336/INDEX(AI21:AI83, MATCH(P336, AH21:AH83, 0)), 0),"# ##0") &amp; " " &amp; P336)</f>
        <v/>
      </c>
      <c r="X336" s="2579">
        <f t="shared" si="98"/>
        <v>0</v>
      </c>
      <c r="Y336" s="2580">
        <f t="shared" si="99"/>
        <v>0</v>
      </c>
      <c r="Z336" s="2580" t="str">
        <f t="shared" si="100"/>
        <v/>
      </c>
      <c r="AA336" s="2581"/>
      <c r="AB336" s="2582">
        <f t="shared" si="91"/>
        <v>0</v>
      </c>
      <c r="AC336" s="2583">
        <v>1</v>
      </c>
      <c r="AD336" s="2584">
        <f t="shared" si="101"/>
        <v>0</v>
      </c>
      <c r="AE336" s="2564"/>
      <c r="AF336" s="2573">
        <f t="shared" si="92"/>
        <v>0</v>
      </c>
      <c r="AG336" s="2574">
        <f>IF(AND(U336&lt;&gt;"", ISNUMBER(S336)), IFERROR(INDEX(AI21:AI91, MATCH(P336, AH21:AH91, 0)) * O336 * IF(ISBLANK(L336), 1, L336), 0), 0)</f>
        <v>0</v>
      </c>
      <c r="AL336" s="66">
        <f t="shared" si="90"/>
        <v>0</v>
      </c>
      <c r="AN336" s="76"/>
      <c r="AO336" s="76"/>
      <c r="AP336" s="76"/>
      <c r="AQ336" s="76"/>
      <c r="AS336" s="2257"/>
      <c r="AT336" s="2253"/>
      <c r="AU336" s="2253"/>
      <c r="AV336" s="2253"/>
      <c r="AW336" s="2253"/>
      <c r="AX336" s="2253"/>
      <c r="AY336" s="2621"/>
      <c r="BF336"/>
      <c r="BG336"/>
      <c r="BH336"/>
      <c r="BI336"/>
      <c r="BJ336"/>
      <c r="BK336"/>
      <c r="BL336"/>
      <c r="BN336" s="4">
        <v>1</v>
      </c>
    </row>
    <row r="337" spans="1:66" s="48" customFormat="1" ht="21" customHeight="1" x14ac:dyDescent="0.25">
      <c r="A337" s="1401" t="str">
        <f t="shared" si="102"/>
        <v>►</v>
      </c>
      <c r="B337" s="1402" t="str">
        <f t="shared" si="103"/>
        <v>►</v>
      </c>
      <c r="C337" s="1403" t="str">
        <f t="shared" si="93"/>
        <v>►</v>
      </c>
      <c r="D337" s="2475" t="str">
        <f t="shared" si="104"/>
        <v>►</v>
      </c>
      <c r="E337" s="1402" t="str">
        <f t="shared" si="94"/>
        <v>►</v>
      </c>
      <c r="F337" s="1402" t="str">
        <f t="shared" si="95"/>
        <v>►</v>
      </c>
      <c r="G337" s="1402" t="str">
        <f t="shared" si="96"/>
        <v>►</v>
      </c>
      <c r="H337" s="2606"/>
      <c r="R337" s="2607"/>
      <c r="S337" s="2441"/>
      <c r="T337" s="2443"/>
      <c r="U337" s="2442"/>
      <c r="V337" s="2589">
        <f t="shared" si="97"/>
        <v>0</v>
      </c>
      <c r="W337" s="2590" t="str">
        <f>IF(OR(V337=0, ISBLANK(P337)), "", TEXT(ROUND(V337/INDEX(AI21:AI83, MATCH(P337, AH21:AH83, 0)), 0),"# ##0") &amp; " " &amp; P337)</f>
        <v/>
      </c>
      <c r="X337" s="2591">
        <f t="shared" si="98"/>
        <v>0</v>
      </c>
      <c r="Y337" s="2592">
        <f t="shared" si="99"/>
        <v>0</v>
      </c>
      <c r="Z337" s="2592" t="str">
        <f t="shared" si="100"/>
        <v/>
      </c>
      <c r="AA337" s="2581"/>
      <c r="AB337" s="2593">
        <f t="shared" si="91"/>
        <v>0</v>
      </c>
      <c r="AC337" s="2583">
        <v>1</v>
      </c>
      <c r="AD337" s="2594">
        <f t="shared" si="101"/>
        <v>0</v>
      </c>
      <c r="AE337" s="2564"/>
      <c r="AF337" s="2573">
        <f t="shared" si="92"/>
        <v>0</v>
      </c>
      <c r="AG337" s="2574">
        <f>IF(AND(U337&lt;&gt;"", ISNUMBER(S337)), IFERROR(INDEX(AI21:AI91, MATCH(P337, AH21:AH91, 0)) * O337 * IF(ISBLANK(L337), 1, L337), 0), 0)</f>
        <v>0</v>
      </c>
      <c r="AL337" s="66">
        <f t="shared" ref="AL337:AL400" si="105">H337</f>
        <v>0</v>
      </c>
      <c r="AN337" s="76"/>
      <c r="AO337" s="76"/>
      <c r="AP337" s="76"/>
      <c r="AQ337" s="76"/>
      <c r="AS337" s="2257"/>
      <c r="AT337" s="2253"/>
      <c r="AU337" s="2253"/>
      <c r="AV337" s="2253"/>
      <c r="AW337" s="2253"/>
      <c r="AX337" s="2253"/>
      <c r="AY337" s="2621"/>
      <c r="BF337"/>
      <c r="BG337"/>
      <c r="BH337"/>
      <c r="BI337"/>
      <c r="BJ337"/>
      <c r="BK337"/>
      <c r="BL337"/>
      <c r="BN337" s="4">
        <v>1</v>
      </c>
    </row>
    <row r="338" spans="1:66" s="48" customFormat="1" ht="21" customHeight="1" x14ac:dyDescent="0.25">
      <c r="A338" s="1401" t="str">
        <f t="shared" si="102"/>
        <v>►</v>
      </c>
      <c r="B338" s="1402" t="str">
        <f t="shared" si="103"/>
        <v>►</v>
      </c>
      <c r="C338" s="1403" t="str">
        <f t="shared" si="93"/>
        <v>►</v>
      </c>
      <c r="D338" s="2475" t="str">
        <f t="shared" si="104"/>
        <v>►</v>
      </c>
      <c r="E338" s="1402" t="str">
        <f t="shared" si="94"/>
        <v>►</v>
      </c>
      <c r="F338" s="1402" t="str">
        <f t="shared" si="95"/>
        <v>►</v>
      </c>
      <c r="G338" s="1402" t="str">
        <f t="shared" si="96"/>
        <v>►</v>
      </c>
      <c r="H338" s="2606"/>
      <c r="R338" s="2607"/>
      <c r="S338" s="2441"/>
      <c r="T338" s="2443"/>
      <c r="U338" s="2442"/>
      <c r="V338" s="2577">
        <f t="shared" si="97"/>
        <v>0</v>
      </c>
      <c r="W338" s="2578" t="str">
        <f>IF(OR(V338=0, ISBLANK(P338)), "", TEXT(ROUND(V338/INDEX(AI21:AI83, MATCH(P338, AH21:AH83, 0)), 0),"# ##0") &amp; " " &amp; P338)</f>
        <v/>
      </c>
      <c r="X338" s="2579">
        <f t="shared" si="98"/>
        <v>0</v>
      </c>
      <c r="Y338" s="2580">
        <f t="shared" si="99"/>
        <v>0</v>
      </c>
      <c r="Z338" s="2580" t="str">
        <f t="shared" si="100"/>
        <v/>
      </c>
      <c r="AA338" s="2581"/>
      <c r="AB338" s="2582">
        <f t="shared" si="91"/>
        <v>0</v>
      </c>
      <c r="AC338" s="2583">
        <v>1</v>
      </c>
      <c r="AD338" s="2584">
        <f t="shared" si="101"/>
        <v>0</v>
      </c>
      <c r="AE338" s="2564"/>
      <c r="AF338" s="2573">
        <f t="shared" si="92"/>
        <v>0</v>
      </c>
      <c r="AG338" s="2574">
        <f>IF(AND(U338&lt;&gt;"", ISNUMBER(S338)), IFERROR(INDEX(AI21:AI91, MATCH(P338, AH21:AH91, 0)) * O338 * IF(ISBLANK(L338), 1, L338), 0), 0)</f>
        <v>0</v>
      </c>
      <c r="AL338" s="66">
        <f t="shared" si="105"/>
        <v>0</v>
      </c>
      <c r="AN338" s="76"/>
      <c r="AO338" s="76"/>
      <c r="AP338" s="76"/>
      <c r="AQ338" s="76"/>
      <c r="AS338" s="2257"/>
      <c r="AT338" s="2253"/>
      <c r="AU338" s="2253"/>
      <c r="AV338" s="2253"/>
      <c r="AW338" s="2253"/>
      <c r="AX338" s="2253"/>
      <c r="AY338" s="2621"/>
      <c r="BF338"/>
      <c r="BG338"/>
      <c r="BH338"/>
      <c r="BI338"/>
      <c r="BJ338"/>
      <c r="BK338"/>
      <c r="BL338"/>
      <c r="BN338" s="4">
        <v>1</v>
      </c>
    </row>
    <row r="339" spans="1:66" s="48" customFormat="1" ht="21" customHeight="1" x14ac:dyDescent="0.25">
      <c r="A339" s="1401" t="str">
        <f t="shared" si="102"/>
        <v>►</v>
      </c>
      <c r="B339" s="1402" t="str">
        <f t="shared" si="103"/>
        <v>►</v>
      </c>
      <c r="C339" s="1403" t="str">
        <f t="shared" si="93"/>
        <v>►</v>
      </c>
      <c r="D339" s="2475" t="str">
        <f t="shared" si="104"/>
        <v>►</v>
      </c>
      <c r="E339" s="1402" t="str">
        <f t="shared" si="94"/>
        <v>►</v>
      </c>
      <c r="F339" s="1402" t="str">
        <f t="shared" si="95"/>
        <v>►</v>
      </c>
      <c r="G339" s="1402" t="str">
        <f t="shared" si="96"/>
        <v>►</v>
      </c>
      <c r="H339" s="2606"/>
      <c r="R339" s="2607"/>
      <c r="S339" s="2441"/>
      <c r="T339" s="2443"/>
      <c r="U339" s="2442"/>
      <c r="V339" s="2589">
        <f t="shared" si="97"/>
        <v>0</v>
      </c>
      <c r="W339" s="2590" t="str">
        <f>IF(OR(V339=0, ISBLANK(P339)), "", TEXT(ROUND(V339/INDEX(AI21:AI83, MATCH(P339, AH21:AH83, 0)), 0),"# ##0") &amp; " " &amp; P339)</f>
        <v/>
      </c>
      <c r="X339" s="2591">
        <f t="shared" si="98"/>
        <v>0</v>
      </c>
      <c r="Y339" s="2592">
        <f t="shared" si="99"/>
        <v>0</v>
      </c>
      <c r="Z339" s="2592" t="str">
        <f t="shared" si="100"/>
        <v/>
      </c>
      <c r="AA339" s="2581"/>
      <c r="AB339" s="2593">
        <f t="shared" ref="AB339:AB402" si="106">IF(ISBLANK(AA339), V339, V339*(1-AA339/100))</f>
        <v>0</v>
      </c>
      <c r="AC339" s="2583">
        <v>1</v>
      </c>
      <c r="AD339" s="2594">
        <f t="shared" si="101"/>
        <v>0</v>
      </c>
      <c r="AE339" s="2564"/>
      <c r="AF339" s="2573">
        <f t="shared" ref="AF339:AF402" si="107">IFERROR(IF(ISNUMBER(U339)*ISNUMBER(S339),U339/S339,0),0)</f>
        <v>0</v>
      </c>
      <c r="AG339" s="2574">
        <f>IF(AND(U339&lt;&gt;"", ISNUMBER(S339)), IFERROR(INDEX(AI21:AI91, MATCH(P339, AH21:AH91, 0)) * O339 * IF(ISBLANK(L339), 1, L339), 0), 0)</f>
        <v>0</v>
      </c>
      <c r="AL339" s="66">
        <f t="shared" si="105"/>
        <v>0</v>
      </c>
      <c r="AN339" s="76"/>
      <c r="AO339" s="76"/>
      <c r="AP339" s="76"/>
      <c r="AQ339" s="76"/>
      <c r="AS339" s="2257"/>
      <c r="AT339" s="2253"/>
      <c r="AU339" s="2253"/>
      <c r="AV339" s="2253"/>
      <c r="AW339" s="2253"/>
      <c r="AX339" s="2253"/>
      <c r="AY339" s="2621"/>
      <c r="BF339"/>
      <c r="BG339"/>
      <c r="BH339"/>
      <c r="BI339"/>
      <c r="BJ339"/>
      <c r="BK339"/>
      <c r="BL339"/>
      <c r="BN339" s="4">
        <v>1</v>
      </c>
    </row>
    <row r="340" spans="1:66" s="48" customFormat="1" ht="21" customHeight="1" x14ac:dyDescent="0.25">
      <c r="A340" s="1401" t="str">
        <f t="shared" si="102"/>
        <v>►</v>
      </c>
      <c r="B340" s="1402" t="str">
        <f t="shared" si="103"/>
        <v>►</v>
      </c>
      <c r="C340" s="1403" t="str">
        <f t="shared" si="93"/>
        <v>►</v>
      </c>
      <c r="D340" s="2475" t="str">
        <f t="shared" si="104"/>
        <v>►</v>
      </c>
      <c r="E340" s="1402" t="str">
        <f t="shared" si="94"/>
        <v>►</v>
      </c>
      <c r="F340" s="1402" t="str">
        <f t="shared" si="95"/>
        <v>►</v>
      </c>
      <c r="G340" s="1402" t="str">
        <f t="shared" si="96"/>
        <v>►</v>
      </c>
      <c r="H340" s="2606"/>
      <c r="R340" s="2607"/>
      <c r="S340" s="2441"/>
      <c r="T340" s="2443"/>
      <c r="U340" s="2442"/>
      <c r="V340" s="2577">
        <f t="shared" si="97"/>
        <v>0</v>
      </c>
      <c r="W340" s="2578" t="str">
        <f>IF(OR(V340=0, ISBLANK(P340)), "", TEXT(ROUND(V340/INDEX(AI21:AI83, MATCH(P340, AH21:AH83, 0)), 0),"# ##0") &amp; " " &amp; P340)</f>
        <v/>
      </c>
      <c r="X340" s="2579">
        <f t="shared" si="98"/>
        <v>0</v>
      </c>
      <c r="Y340" s="2580">
        <f t="shared" si="99"/>
        <v>0</v>
      </c>
      <c r="Z340" s="2580" t="str">
        <f t="shared" si="100"/>
        <v/>
      </c>
      <c r="AA340" s="2581"/>
      <c r="AB340" s="2582">
        <f t="shared" si="106"/>
        <v>0</v>
      </c>
      <c r="AC340" s="2583">
        <v>1</v>
      </c>
      <c r="AD340" s="2584">
        <f t="shared" si="101"/>
        <v>0</v>
      </c>
      <c r="AE340" s="2564"/>
      <c r="AF340" s="2573">
        <f t="shared" si="107"/>
        <v>0</v>
      </c>
      <c r="AG340" s="2574">
        <f>IF(AND(U340&lt;&gt;"", ISNUMBER(S340)), IFERROR(INDEX(AI21:AI91, MATCH(P340, AH21:AH91, 0)) * O340 * IF(ISBLANK(L340), 1, L340), 0), 0)</f>
        <v>0</v>
      </c>
      <c r="AL340" s="66">
        <f t="shared" si="105"/>
        <v>0</v>
      </c>
      <c r="AN340" s="76"/>
      <c r="AO340" s="76"/>
      <c r="AP340" s="76"/>
      <c r="AQ340" s="76"/>
      <c r="AS340" s="2257"/>
      <c r="AT340" s="2253"/>
      <c r="AU340" s="2253"/>
      <c r="AV340" s="2253"/>
      <c r="AW340" s="2253"/>
      <c r="AX340" s="2253"/>
      <c r="AY340" s="2621"/>
      <c r="BF340"/>
      <c r="BG340"/>
      <c r="BH340"/>
      <c r="BI340"/>
      <c r="BJ340"/>
      <c r="BK340"/>
      <c r="BL340"/>
      <c r="BN340" s="4">
        <v>1</v>
      </c>
    </row>
    <row r="341" spans="1:66" s="48" customFormat="1" ht="21" customHeight="1" x14ac:dyDescent="0.25">
      <c r="A341" s="1401" t="str">
        <f t="shared" si="102"/>
        <v>►</v>
      </c>
      <c r="B341" s="1402" t="str">
        <f t="shared" si="103"/>
        <v>►</v>
      </c>
      <c r="C341" s="1403" t="str">
        <f t="shared" si="93"/>
        <v>►</v>
      </c>
      <c r="D341" s="2475" t="str">
        <f t="shared" si="104"/>
        <v>►</v>
      </c>
      <c r="E341" s="1402" t="str">
        <f t="shared" si="94"/>
        <v>►</v>
      </c>
      <c r="F341" s="1402" t="str">
        <f t="shared" si="95"/>
        <v>►</v>
      </c>
      <c r="G341" s="1402" t="str">
        <f t="shared" si="96"/>
        <v>►</v>
      </c>
      <c r="H341" s="2606"/>
      <c r="R341" s="2607"/>
      <c r="S341" s="2441"/>
      <c r="T341" s="2443"/>
      <c r="U341" s="2442"/>
      <c r="V341" s="2589">
        <f t="shared" si="97"/>
        <v>0</v>
      </c>
      <c r="W341" s="2590" t="str">
        <f>IF(OR(V341=0, ISBLANK(P341)), "", TEXT(ROUND(V341/INDEX(AI21:AI83, MATCH(P341, AH21:AH83, 0)), 0),"# ##0") &amp; " " &amp; P341)</f>
        <v/>
      </c>
      <c r="X341" s="2591">
        <f t="shared" si="98"/>
        <v>0</v>
      </c>
      <c r="Y341" s="2592">
        <f t="shared" si="99"/>
        <v>0</v>
      </c>
      <c r="Z341" s="2592" t="str">
        <f t="shared" si="100"/>
        <v/>
      </c>
      <c r="AA341" s="2581"/>
      <c r="AB341" s="2593">
        <f t="shared" si="106"/>
        <v>0</v>
      </c>
      <c r="AC341" s="2583">
        <v>1</v>
      </c>
      <c r="AD341" s="2594">
        <f t="shared" si="101"/>
        <v>0</v>
      </c>
      <c r="AE341" s="2564"/>
      <c r="AF341" s="2573">
        <f t="shared" si="107"/>
        <v>0</v>
      </c>
      <c r="AG341" s="2574">
        <f>IF(AND(U341&lt;&gt;"", ISNUMBER(S341)), IFERROR(INDEX(AI21:AI91, MATCH(P341, AH21:AH91, 0)) * O341 * IF(ISBLANK(L341), 1, L341), 0), 0)</f>
        <v>0</v>
      </c>
      <c r="AL341" s="66">
        <f t="shared" si="105"/>
        <v>0</v>
      </c>
      <c r="AN341" s="76"/>
      <c r="AO341" s="76"/>
      <c r="AP341" s="76"/>
      <c r="AQ341" s="76"/>
      <c r="AS341" s="2257"/>
      <c r="AT341" s="2253"/>
      <c r="AU341" s="2253"/>
      <c r="AV341" s="2253"/>
      <c r="AW341" s="2253"/>
      <c r="AX341" s="2253"/>
      <c r="AY341" s="2621"/>
      <c r="BF341"/>
      <c r="BG341"/>
      <c r="BH341"/>
      <c r="BI341"/>
      <c r="BJ341"/>
      <c r="BK341"/>
      <c r="BL341"/>
      <c r="BN341" s="4">
        <v>1</v>
      </c>
    </row>
    <row r="342" spans="1:66" s="48" customFormat="1" ht="21" customHeight="1" x14ac:dyDescent="0.25">
      <c r="A342" s="1401" t="str">
        <f t="shared" si="102"/>
        <v>►</v>
      </c>
      <c r="B342" s="1402" t="str">
        <f t="shared" si="103"/>
        <v>►</v>
      </c>
      <c r="C342" s="1403" t="str">
        <f t="shared" si="93"/>
        <v>►</v>
      </c>
      <c r="D342" s="2475" t="str">
        <f t="shared" si="104"/>
        <v>►</v>
      </c>
      <c r="E342" s="1402" t="str">
        <f t="shared" si="94"/>
        <v>►</v>
      </c>
      <c r="F342" s="1402" t="str">
        <f t="shared" si="95"/>
        <v>►</v>
      </c>
      <c r="G342" s="1402" t="str">
        <f t="shared" si="96"/>
        <v>►</v>
      </c>
      <c r="H342" s="2606"/>
      <c r="R342" s="2607"/>
      <c r="S342" s="2441"/>
      <c r="T342" s="2443"/>
      <c r="U342" s="2442"/>
      <c r="V342" s="2577">
        <f t="shared" si="97"/>
        <v>0</v>
      </c>
      <c r="W342" s="2578" t="str">
        <f>IF(OR(V342=0, ISBLANK(P342)), "", TEXT(ROUND(V342/INDEX(AI21:AI83, MATCH(P342, AH21:AH83, 0)), 0),"# ##0") &amp; " " &amp; P342)</f>
        <v/>
      </c>
      <c r="X342" s="2579">
        <f t="shared" si="98"/>
        <v>0</v>
      </c>
      <c r="Y342" s="2580">
        <f t="shared" si="99"/>
        <v>0</v>
      </c>
      <c r="Z342" s="2580" t="str">
        <f t="shared" si="100"/>
        <v/>
      </c>
      <c r="AA342" s="2581"/>
      <c r="AB342" s="2582">
        <f t="shared" si="106"/>
        <v>0</v>
      </c>
      <c r="AC342" s="2583">
        <v>1</v>
      </c>
      <c r="AD342" s="2584">
        <f t="shared" si="101"/>
        <v>0</v>
      </c>
      <c r="AE342" s="2564"/>
      <c r="AF342" s="2573">
        <f t="shared" si="107"/>
        <v>0</v>
      </c>
      <c r="AG342" s="2574">
        <f>IF(AND(U342&lt;&gt;"", ISNUMBER(S342)), IFERROR(INDEX(AI21:AI91, MATCH(P342, AH21:AH91, 0)) * O342 * IF(ISBLANK(L342), 1, L342), 0), 0)</f>
        <v>0</v>
      </c>
      <c r="AL342" s="66">
        <f t="shared" si="105"/>
        <v>0</v>
      </c>
      <c r="AN342" s="76"/>
      <c r="AO342" s="76"/>
      <c r="AP342" s="76"/>
      <c r="AQ342" s="76"/>
      <c r="AS342" s="2257"/>
      <c r="AT342" s="2253"/>
      <c r="AU342" s="2253"/>
      <c r="AV342" s="2253"/>
      <c r="AW342" s="2253"/>
      <c r="AX342" s="2253"/>
      <c r="AY342" s="2621"/>
      <c r="BF342"/>
      <c r="BG342"/>
      <c r="BH342"/>
      <c r="BI342"/>
      <c r="BJ342"/>
      <c r="BK342"/>
      <c r="BL342"/>
      <c r="BN342" s="4">
        <v>1</v>
      </c>
    </row>
    <row r="343" spans="1:66" s="48" customFormat="1" ht="21" customHeight="1" x14ac:dyDescent="0.25">
      <c r="A343" s="1401" t="str">
        <f t="shared" si="102"/>
        <v>►</v>
      </c>
      <c r="B343" s="1402" t="str">
        <f t="shared" si="103"/>
        <v>►</v>
      </c>
      <c r="C343" s="1403" t="str">
        <f t="shared" si="93"/>
        <v>►</v>
      </c>
      <c r="D343" s="2475" t="str">
        <f t="shared" si="104"/>
        <v>►</v>
      </c>
      <c r="E343" s="1402" t="str">
        <f t="shared" si="94"/>
        <v>►</v>
      </c>
      <c r="F343" s="1402" t="str">
        <f t="shared" si="95"/>
        <v>►</v>
      </c>
      <c r="G343" s="1402" t="str">
        <f t="shared" si="96"/>
        <v>►</v>
      </c>
      <c r="H343" s="2606"/>
      <c r="R343" s="2607"/>
      <c r="S343" s="2441"/>
      <c r="T343" s="2443"/>
      <c r="U343" s="2442"/>
      <c r="V343" s="2589">
        <f t="shared" si="97"/>
        <v>0</v>
      </c>
      <c r="W343" s="2590" t="str">
        <f>IF(OR(V343=0, ISBLANK(P343)), "", TEXT(ROUND(V343/INDEX(AI21:AI83, MATCH(P343, AH21:AH83, 0)), 0),"# ##0") &amp; " " &amp; P343)</f>
        <v/>
      </c>
      <c r="X343" s="2591">
        <f t="shared" si="98"/>
        <v>0</v>
      </c>
      <c r="Y343" s="2592">
        <f t="shared" si="99"/>
        <v>0</v>
      </c>
      <c r="Z343" s="2592" t="str">
        <f t="shared" si="100"/>
        <v/>
      </c>
      <c r="AA343" s="2581"/>
      <c r="AB343" s="2593">
        <f t="shared" si="106"/>
        <v>0</v>
      </c>
      <c r="AC343" s="2583">
        <v>1</v>
      </c>
      <c r="AD343" s="2594">
        <f t="shared" si="101"/>
        <v>0</v>
      </c>
      <c r="AE343" s="2564"/>
      <c r="AF343" s="2573">
        <f t="shared" si="107"/>
        <v>0</v>
      </c>
      <c r="AG343" s="2574">
        <f>IF(AND(U343&lt;&gt;"", ISNUMBER(S343)), IFERROR(INDEX(AI21:AI91, MATCH(P343, AH21:AH91, 0)) * O343 * IF(ISBLANK(L343), 1, L343), 0), 0)</f>
        <v>0</v>
      </c>
      <c r="AL343" s="66">
        <f t="shared" si="105"/>
        <v>0</v>
      </c>
      <c r="AN343" s="76"/>
      <c r="AO343" s="76"/>
      <c r="AP343" s="76"/>
      <c r="AQ343" s="76"/>
      <c r="AS343" s="2257"/>
      <c r="AT343" s="2253"/>
      <c r="AU343" s="2253"/>
      <c r="AV343" s="2253"/>
      <c r="AW343" s="2253"/>
      <c r="AX343" s="2253"/>
      <c r="AY343" s="2621"/>
      <c r="BF343"/>
      <c r="BG343"/>
      <c r="BH343"/>
      <c r="BI343"/>
      <c r="BJ343"/>
      <c r="BK343"/>
      <c r="BL343"/>
      <c r="BN343" s="4">
        <v>1</v>
      </c>
    </row>
    <row r="344" spans="1:66" s="48" customFormat="1" ht="21" customHeight="1" x14ac:dyDescent="0.25">
      <c r="A344" s="1401" t="str">
        <f t="shared" si="102"/>
        <v>►</v>
      </c>
      <c r="B344" s="1402" t="str">
        <f t="shared" si="103"/>
        <v>►</v>
      </c>
      <c r="C344" s="1403" t="str">
        <f t="shared" si="93"/>
        <v>►</v>
      </c>
      <c r="D344" s="2475" t="str">
        <f t="shared" si="104"/>
        <v>►</v>
      </c>
      <c r="E344" s="1402" t="str">
        <f t="shared" si="94"/>
        <v>►</v>
      </c>
      <c r="F344" s="1402" t="str">
        <f t="shared" si="95"/>
        <v>►</v>
      </c>
      <c r="G344" s="1402" t="str">
        <f t="shared" si="96"/>
        <v>►</v>
      </c>
      <c r="H344" s="2606"/>
      <c r="R344" s="2607"/>
      <c r="S344" s="2441"/>
      <c r="T344" s="2443"/>
      <c r="U344" s="2442"/>
      <c r="V344" s="2577">
        <f t="shared" si="97"/>
        <v>0</v>
      </c>
      <c r="W344" s="2578" t="str">
        <f>IF(OR(V344=0, ISBLANK(P344)), "", TEXT(ROUND(V344/INDEX(AI21:AI83, MATCH(P344, AH21:AH83, 0)), 0),"# ##0") &amp; " " &amp; P344)</f>
        <v/>
      </c>
      <c r="X344" s="2579">
        <f t="shared" si="98"/>
        <v>0</v>
      </c>
      <c r="Y344" s="2580">
        <f t="shared" si="99"/>
        <v>0</v>
      </c>
      <c r="Z344" s="2580" t="str">
        <f t="shared" si="100"/>
        <v/>
      </c>
      <c r="AA344" s="2581"/>
      <c r="AB344" s="2582">
        <f t="shared" si="106"/>
        <v>0</v>
      </c>
      <c r="AC344" s="2583">
        <v>1</v>
      </c>
      <c r="AD344" s="2584">
        <f t="shared" si="101"/>
        <v>0</v>
      </c>
      <c r="AE344" s="2564"/>
      <c r="AF344" s="2573">
        <f t="shared" si="107"/>
        <v>0</v>
      </c>
      <c r="AG344" s="2574">
        <f>IF(AND(U344&lt;&gt;"", ISNUMBER(S344)), IFERROR(INDEX(AI21:AI91, MATCH(P344, AH21:AH91, 0)) * O344 * IF(ISBLANK(L344), 1, L344), 0), 0)</f>
        <v>0</v>
      </c>
      <c r="AL344" s="66">
        <f t="shared" si="105"/>
        <v>0</v>
      </c>
      <c r="AN344" s="76"/>
      <c r="AO344" s="76"/>
      <c r="AP344" s="76"/>
      <c r="AQ344" s="76"/>
      <c r="AS344" s="2257"/>
      <c r="AT344" s="2253"/>
      <c r="AU344" s="2253"/>
      <c r="AV344" s="2253"/>
      <c r="AW344" s="2253"/>
      <c r="AX344" s="2253"/>
      <c r="AY344" s="2621"/>
      <c r="BF344"/>
      <c r="BG344"/>
      <c r="BH344"/>
      <c r="BI344"/>
      <c r="BJ344"/>
      <c r="BK344"/>
      <c r="BL344"/>
      <c r="BN344" s="4">
        <v>1</v>
      </c>
    </row>
    <row r="345" spans="1:66" s="48" customFormat="1" ht="21" customHeight="1" thickBot="1" x14ac:dyDescent="0.3">
      <c r="A345" s="1401" t="str">
        <f t="shared" si="102"/>
        <v>►</v>
      </c>
      <c r="B345" s="1402" t="str">
        <f t="shared" si="103"/>
        <v>►</v>
      </c>
      <c r="C345" s="1403" t="str">
        <f t="shared" si="93"/>
        <v>►</v>
      </c>
      <c r="D345" s="2475" t="str">
        <f t="shared" si="104"/>
        <v>►</v>
      </c>
      <c r="E345" s="1402" t="str">
        <f t="shared" si="94"/>
        <v>►</v>
      </c>
      <c r="F345" s="1402" t="str">
        <f t="shared" si="95"/>
        <v>►</v>
      </c>
      <c r="G345" s="1402" t="str">
        <f t="shared" si="96"/>
        <v>►</v>
      </c>
      <c r="H345" s="2630"/>
      <c r="I345" s="2631"/>
      <c r="J345" s="2631"/>
      <c r="K345" s="2631"/>
      <c r="L345" s="2631"/>
      <c r="M345" s="2631"/>
      <c r="N345" s="2631"/>
      <c r="O345" s="2631"/>
      <c r="P345" s="2631"/>
      <c r="Q345" s="2631"/>
      <c r="R345" s="2632"/>
      <c r="S345" s="2441"/>
      <c r="T345" s="2443"/>
      <c r="U345" s="2442"/>
      <c r="V345" s="2589">
        <f t="shared" si="97"/>
        <v>0</v>
      </c>
      <c r="W345" s="2590" t="str">
        <f>IF(OR(V345=0, ISBLANK(P345)), "", TEXT(ROUND(V345/INDEX(AI21:AI83, MATCH(P345, AH21:AH83, 0)), 0),"# ##0") &amp; " " &amp; P345)</f>
        <v/>
      </c>
      <c r="X345" s="2591">
        <f t="shared" si="98"/>
        <v>0</v>
      </c>
      <c r="Y345" s="2592">
        <f t="shared" si="99"/>
        <v>0</v>
      </c>
      <c r="Z345" s="2592" t="str">
        <f t="shared" si="100"/>
        <v/>
      </c>
      <c r="AA345" s="2581"/>
      <c r="AB345" s="2593">
        <f t="shared" si="106"/>
        <v>0</v>
      </c>
      <c r="AC345" s="2583">
        <v>1</v>
      </c>
      <c r="AD345" s="2594">
        <f t="shared" si="101"/>
        <v>0</v>
      </c>
      <c r="AE345" s="2564"/>
      <c r="AF345" s="2573">
        <f t="shared" si="107"/>
        <v>0</v>
      </c>
      <c r="AG345" s="2574">
        <f>IF(AND(U345&lt;&gt;"", ISNUMBER(S345)), IFERROR(INDEX(AI21:AI91, MATCH(P345, AH21:AH91, 0)) * O345 * IF(ISBLANK(L345), 1, L345), 0), 0)</f>
        <v>0</v>
      </c>
      <c r="AL345" s="66">
        <f t="shared" si="105"/>
        <v>0</v>
      </c>
      <c r="AN345" s="76"/>
      <c r="AO345" s="76"/>
      <c r="AP345" s="76"/>
      <c r="AQ345" s="76"/>
      <c r="AS345" s="2306"/>
      <c r="AT345" s="2307"/>
      <c r="AU345" s="2307"/>
      <c r="AV345" s="2307"/>
      <c r="AW345" s="2307"/>
      <c r="AX345" s="2307"/>
      <c r="AY345" s="2633"/>
      <c r="BF345"/>
      <c r="BG345"/>
      <c r="BH345"/>
      <c r="BI345"/>
      <c r="BJ345"/>
      <c r="BK345"/>
      <c r="BL345"/>
      <c r="BN345" s="4">
        <v>1</v>
      </c>
    </row>
    <row r="346" spans="1:66" s="48" customFormat="1" ht="21" customHeight="1" thickBot="1" x14ac:dyDescent="0.3">
      <c r="A346" s="1401" t="str">
        <f t="shared" si="102"/>
        <v>A</v>
      </c>
      <c r="B346" s="1402" t="str">
        <f t="shared" si="103"/>
        <v/>
      </c>
      <c r="C346" s="1403">
        <f t="shared" si="93"/>
        <v>0</v>
      </c>
      <c r="D346" s="2475">
        <f t="shared" si="104"/>
        <v>0</v>
      </c>
      <c r="E346" s="1402">
        <f t="shared" si="94"/>
        <v>0</v>
      </c>
      <c r="F346" s="1402">
        <f t="shared" si="95"/>
        <v>0</v>
      </c>
      <c r="G346" s="1402" t="str">
        <f t="shared" si="96"/>
        <v/>
      </c>
      <c r="H346" s="2634" t="s">
        <v>18</v>
      </c>
      <c r="I346" s="2635"/>
      <c r="J346" s="2635"/>
      <c r="K346" s="2635"/>
      <c r="L346" s="2635"/>
      <c r="M346" s="2635"/>
      <c r="N346" s="2635"/>
      <c r="O346" s="2635"/>
      <c r="P346" s="2635"/>
      <c r="Q346" s="2635"/>
      <c r="R346" s="2635"/>
      <c r="S346" s="2441"/>
      <c r="T346" s="2443"/>
      <c r="U346" s="2442"/>
      <c r="V346" s="2577">
        <f t="shared" si="97"/>
        <v>0</v>
      </c>
      <c r="W346" s="2578" t="str">
        <f>IF(OR(V346=0, ISBLANK(P346)), "", TEXT(ROUND(V346/INDEX(AI21:AI83, MATCH(P346, AH21:AH83, 0)), 0),"# ##0") &amp; " " &amp; P346)</f>
        <v/>
      </c>
      <c r="X346" s="2579">
        <f t="shared" si="98"/>
        <v>0</v>
      </c>
      <c r="Y346" s="2580">
        <f t="shared" si="99"/>
        <v>0</v>
      </c>
      <c r="Z346" s="2580" t="str">
        <f t="shared" si="100"/>
        <v/>
      </c>
      <c r="AA346" s="2581"/>
      <c r="AB346" s="2582">
        <f t="shared" si="106"/>
        <v>0</v>
      </c>
      <c r="AC346" s="2583">
        <v>1</v>
      </c>
      <c r="AD346" s="2584">
        <f t="shared" si="101"/>
        <v>0</v>
      </c>
      <c r="AE346" s="2564"/>
      <c r="AF346" s="2573">
        <f t="shared" si="107"/>
        <v>0</v>
      </c>
      <c r="AG346" s="2574">
        <f>IF(AND(U346&lt;&gt;"", ISNUMBER(S346)), IFERROR(INDEX(AI21:AI91, MATCH(P346, AH21:AH91, 0)) * O346 * IF(ISBLANK(L346), 1, L346), 0), 0)</f>
        <v>0</v>
      </c>
      <c r="AL346" s="2634" t="str">
        <f t="shared" si="105"/>
        <v>A</v>
      </c>
      <c r="AN346" s="76"/>
      <c r="AO346" s="76"/>
      <c r="AP346" s="76"/>
      <c r="AQ346" s="76"/>
      <c r="AS346"/>
      <c r="AT346"/>
      <c r="AU346"/>
      <c r="AV346"/>
      <c r="AW346"/>
      <c r="AX346"/>
      <c r="AY346"/>
      <c r="BF346"/>
      <c r="BG346"/>
      <c r="BH346"/>
      <c r="BI346"/>
      <c r="BJ346"/>
      <c r="BK346"/>
      <c r="BL346"/>
      <c r="BN346" s="4">
        <v>1</v>
      </c>
    </row>
    <row r="347" spans="1:66" s="48" customFormat="1" ht="21" customHeight="1" x14ac:dyDescent="0.25">
      <c r="A347" s="1401" t="str">
        <f t="shared" si="102"/>
        <v>►</v>
      </c>
      <c r="B347" s="1402" t="str">
        <f t="shared" si="103"/>
        <v>►</v>
      </c>
      <c r="C347" s="1403" t="str">
        <f t="shared" si="93"/>
        <v>►</v>
      </c>
      <c r="D347" s="2475" t="str">
        <f t="shared" si="104"/>
        <v>►</v>
      </c>
      <c r="E347" s="1402" t="str">
        <f t="shared" si="94"/>
        <v>►</v>
      </c>
      <c r="F347" s="1402" t="str">
        <f t="shared" si="95"/>
        <v>►</v>
      </c>
      <c r="G347" s="1402" t="str">
        <f t="shared" si="96"/>
        <v>►</v>
      </c>
      <c r="H347" s="54"/>
      <c r="I347" s="55"/>
      <c r="J347" s="56"/>
      <c r="K347" s="56"/>
      <c r="L347" s="57"/>
      <c r="M347" s="58"/>
      <c r="N347" s="2456"/>
      <c r="O347" s="2456"/>
      <c r="P347" s="2445">
        <v>6</v>
      </c>
      <c r="Q347" s="2445"/>
      <c r="R347" s="2446"/>
      <c r="S347" s="2441"/>
      <c r="T347" s="2443"/>
      <c r="U347" s="2442"/>
      <c r="V347" s="2589">
        <f t="shared" si="97"/>
        <v>0</v>
      </c>
      <c r="W347" s="2590" t="str">
        <f>IF(OR(V347=0, ISBLANK(P347)), "", TEXT(ROUND(V347/INDEX(AI21:AI83, MATCH(P347, AH21:AH83, 0)), 0),"# ##0") &amp; " " &amp; P347)</f>
        <v/>
      </c>
      <c r="X347" s="2591">
        <f t="shared" si="98"/>
        <v>0</v>
      </c>
      <c r="Y347" s="2592">
        <f t="shared" si="99"/>
        <v>0</v>
      </c>
      <c r="Z347" s="2592" t="str">
        <f t="shared" si="100"/>
        <v/>
      </c>
      <c r="AA347" s="2581"/>
      <c r="AB347" s="2593">
        <f t="shared" si="106"/>
        <v>0</v>
      </c>
      <c r="AC347" s="2583">
        <v>1</v>
      </c>
      <c r="AD347" s="2594">
        <f t="shared" si="101"/>
        <v>0</v>
      </c>
      <c r="AE347" s="2564"/>
      <c r="AF347" s="2573">
        <f t="shared" si="107"/>
        <v>0</v>
      </c>
      <c r="AG347" s="2574">
        <f>IF(AND(U347&lt;&gt;"", ISNUMBER(S347)), IFERROR(INDEX(AI21:AI91, MATCH(P347, AH21:AH91, 0)) * O347 * IF(ISBLANK(L347), 1, L347), 0), 0)</f>
        <v>0</v>
      </c>
      <c r="AL347" s="54">
        <f t="shared" si="105"/>
        <v>0</v>
      </c>
      <c r="AN347" s="76"/>
      <c r="AO347" s="76"/>
      <c r="AP347" s="76"/>
      <c r="AQ347" s="76"/>
      <c r="AS347" s="3573" t="s">
        <v>2080</v>
      </c>
      <c r="AT347" s="3574"/>
      <c r="AU347" s="3574"/>
      <c r="AV347" s="3574"/>
      <c r="AW347" s="3574"/>
      <c r="AX347" s="3574"/>
      <c r="AY347" s="3575"/>
      <c r="BF347"/>
      <c r="BG347"/>
      <c r="BH347"/>
      <c r="BI347"/>
      <c r="BJ347"/>
      <c r="BK347"/>
      <c r="BL347"/>
      <c r="BN347" s="4">
        <v>1</v>
      </c>
    </row>
    <row r="348" spans="1:66" s="48" customFormat="1" ht="21" customHeight="1" x14ac:dyDescent="0.25">
      <c r="A348" s="1401" t="str">
        <f t="shared" si="102"/>
        <v>►</v>
      </c>
      <c r="B348" s="1402" t="str">
        <f t="shared" si="103"/>
        <v>►</v>
      </c>
      <c r="C348" s="1403" t="str">
        <f t="shared" ref="C348:C411" si="108">IF(B348="►", "►", IFERROR(LEFT(B348, SEARCH(".", B348)-1), 0))</f>
        <v>►</v>
      </c>
      <c r="D348" s="2475" t="str">
        <f t="shared" si="104"/>
        <v>►</v>
      </c>
      <c r="E348" s="1402" t="str">
        <f t="shared" ref="E348:E411" si="109">IF(B348="►", "►", IFERROR(MID(B348, SEARCH(".", B348, SEARCH(".", B348)+1)+1, SEARCH(".", B348, SEARCH(".", B348, SEARCH(".", B348)+1)+1) - SEARCH(".", B348, SEARCH(".", B348)+1)-1), 0))</f>
        <v>►</v>
      </c>
      <c r="F348" s="1402" t="str">
        <f t="shared" ref="F348:F411" si="110"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1402" t="str">
        <f t="shared" ref="G348:G411" si="111">IF(OR(B348="►", ISBLANK(B348)), "►", IFERROR(RIGHT(B348, LEN(B348)-FIND("►", B348)-1), ""))</f>
        <v>►</v>
      </c>
      <c r="H348" s="66"/>
      <c r="I348" s="67"/>
      <c r="J348" s="68"/>
      <c r="K348" s="68"/>
      <c r="L348" s="69"/>
      <c r="M348" s="70"/>
      <c r="N348" s="2457"/>
      <c r="O348" s="2457"/>
      <c r="P348" s="2447"/>
      <c r="Q348" s="2447"/>
      <c r="R348" s="2448"/>
      <c r="S348" s="2441"/>
      <c r="T348" s="2443"/>
      <c r="U348" s="2442"/>
      <c r="V348" s="2577">
        <f t="shared" ref="V348:V411" si="112">IF(ISBLANK(U348) + (U348=0), 0, IFERROR(AG348*AF348*Q348, 0))</f>
        <v>0</v>
      </c>
      <c r="W348" s="2578" t="str">
        <f>IF(OR(V348=0, ISBLANK(P348)), "", TEXT(ROUND(V348/INDEX(AI21:AI83, MATCH(P348, AH21:AH83, 0)), 0),"# ##0") &amp; " " &amp; P348)</f>
        <v/>
      </c>
      <c r="X348" s="2579">
        <f t="shared" ref="X348:X411" si="113">IFERROR(IF(U348&gt;0, L348*AF348*Q348, 0), 0)</f>
        <v>0</v>
      </c>
      <c r="Y348" s="2580">
        <f t="shared" ref="Y348:Y411" si="114">IFERROR(IF(U348&gt;0,M348,0),0)</f>
        <v>0</v>
      </c>
      <c r="Z348" s="2580" t="str">
        <f t="shared" ref="Z348:Z411" si="115">IF(U348&gt;0,R348,"")</f>
        <v/>
      </c>
      <c r="AA348" s="2581"/>
      <c r="AB348" s="2582">
        <f t="shared" si="106"/>
        <v>0</v>
      </c>
      <c r="AC348" s="2583">
        <v>1</v>
      </c>
      <c r="AD348" s="2584">
        <f t="shared" ref="AD348:AD411" si="116">IF(OR(ISBLANK(AC348), ISTEXT(L348)), "", IF(V348=0, X348*AC348, V348*AC348))</f>
        <v>0</v>
      </c>
      <c r="AE348" s="2564"/>
      <c r="AF348" s="2573">
        <f t="shared" si="107"/>
        <v>0</v>
      </c>
      <c r="AG348" s="2574">
        <f>IF(AND(U348&lt;&gt;"", ISNUMBER(S348)), IFERROR(INDEX(AI21:AI91, MATCH(P348, AH21:AH91, 0)) * O348 * IF(ISBLANK(L348), 1, L348), 0), 0)</f>
        <v>0</v>
      </c>
      <c r="AL348" s="66">
        <f t="shared" si="105"/>
        <v>0</v>
      </c>
      <c r="AN348" s="76"/>
      <c r="AO348" s="76"/>
      <c r="AP348" s="76"/>
      <c r="AQ348" s="76"/>
      <c r="AS348" s="3252"/>
      <c r="AT348" s="3248"/>
      <c r="AU348" s="3248"/>
      <c r="AV348" s="3248"/>
      <c r="AW348" s="3248"/>
      <c r="AX348" s="3248"/>
      <c r="AY348" s="3253"/>
      <c r="BF348"/>
      <c r="BG348"/>
      <c r="BH348"/>
      <c r="BI348"/>
      <c r="BJ348"/>
      <c r="BK348"/>
      <c r="BL348"/>
      <c r="BN348" s="4">
        <v>1</v>
      </c>
    </row>
    <row r="349" spans="1:66" s="48" customFormat="1" ht="21" customHeight="1" x14ac:dyDescent="0.25">
      <c r="A349" s="1401" t="str">
        <f t="shared" si="102"/>
        <v>►</v>
      </c>
      <c r="B349" s="1402" t="str">
        <f t="shared" si="103"/>
        <v>►</v>
      </c>
      <c r="C349" s="1403" t="str">
        <f t="shared" si="108"/>
        <v>►</v>
      </c>
      <c r="D349" s="2475" t="str">
        <f t="shared" si="104"/>
        <v>►</v>
      </c>
      <c r="E349" s="1402" t="str">
        <f t="shared" si="109"/>
        <v>►</v>
      </c>
      <c r="F349" s="1402" t="str">
        <f t="shared" si="110"/>
        <v>►</v>
      </c>
      <c r="G349" s="1402" t="str">
        <f t="shared" si="111"/>
        <v>►</v>
      </c>
      <c r="H349" s="66"/>
      <c r="I349" s="77"/>
      <c r="J349" s="78"/>
      <c r="K349" s="79"/>
      <c r="L349" s="80"/>
      <c r="M349" s="81"/>
      <c r="N349" s="82"/>
      <c r="O349" s="83"/>
      <c r="P349" s="84"/>
      <c r="Q349" s="16"/>
      <c r="R349" s="85"/>
      <c r="S349" s="2441"/>
      <c r="T349" s="2443"/>
      <c r="U349" s="2442"/>
      <c r="V349" s="2589">
        <f t="shared" si="112"/>
        <v>0</v>
      </c>
      <c r="W349" s="2590" t="str">
        <f>IF(OR(V349=0, ISBLANK(P349)), "", TEXT(ROUND(V349/INDEX(AI21:AI83, MATCH(P349, AH21:AH83, 0)), 0),"# ##0") &amp; " " &amp; P349)</f>
        <v/>
      </c>
      <c r="X349" s="2591">
        <f t="shared" si="113"/>
        <v>0</v>
      </c>
      <c r="Y349" s="2592">
        <f t="shared" si="114"/>
        <v>0</v>
      </c>
      <c r="Z349" s="2592" t="str">
        <f t="shared" si="115"/>
        <v/>
      </c>
      <c r="AA349" s="2581"/>
      <c r="AB349" s="2593">
        <f t="shared" si="106"/>
        <v>0</v>
      </c>
      <c r="AC349" s="2583">
        <v>1</v>
      </c>
      <c r="AD349" s="2594">
        <f t="shared" si="116"/>
        <v>0</v>
      </c>
      <c r="AE349" s="2564"/>
      <c r="AF349" s="2573">
        <f t="shared" si="107"/>
        <v>0</v>
      </c>
      <c r="AG349" s="2574">
        <f>IF(AND(U349&lt;&gt;"", ISNUMBER(S349)), IFERROR(INDEX(AI21:AI91, MATCH(P349, AH21:AH91, 0)) * O349 * IF(ISBLANK(L349), 1, L349), 0), 0)</f>
        <v>0</v>
      </c>
      <c r="AL349" s="66">
        <f t="shared" si="105"/>
        <v>0</v>
      </c>
      <c r="AN349" s="76"/>
      <c r="AO349" s="76"/>
      <c r="AP349" s="76"/>
      <c r="AQ349" s="76"/>
      <c r="AS349" s="3252" t="s">
        <v>2084</v>
      </c>
      <c r="AT349" s="3248"/>
      <c r="AU349" s="3248"/>
      <c r="AV349" s="3248"/>
      <c r="AW349" s="3248"/>
      <c r="AX349" s="3248"/>
      <c r="AY349" s="3253"/>
      <c r="BF349"/>
      <c r="BG349"/>
      <c r="BH349"/>
      <c r="BI349"/>
      <c r="BJ349"/>
      <c r="BK349"/>
      <c r="BL349"/>
      <c r="BN349" s="4">
        <v>1</v>
      </c>
    </row>
    <row r="350" spans="1:66" s="48" customFormat="1" ht="21" customHeight="1" x14ac:dyDescent="0.25">
      <c r="A350" s="1401" t="str">
        <f t="shared" si="102"/>
        <v>►</v>
      </c>
      <c r="B350" s="1402" t="str">
        <f t="shared" si="103"/>
        <v>►</v>
      </c>
      <c r="C350" s="1403" t="str">
        <f t="shared" si="108"/>
        <v>►</v>
      </c>
      <c r="D350" s="2475" t="str">
        <f t="shared" si="104"/>
        <v>►</v>
      </c>
      <c r="E350" s="1402" t="str">
        <f t="shared" si="109"/>
        <v>►</v>
      </c>
      <c r="F350" s="1402" t="str">
        <f t="shared" si="110"/>
        <v>►</v>
      </c>
      <c r="G350" s="1402" t="str">
        <f t="shared" si="111"/>
        <v>►</v>
      </c>
      <c r="H350" s="66"/>
      <c r="I350" s="91"/>
      <c r="J350" s="91"/>
      <c r="K350" s="91"/>
      <c r="L350" s="92"/>
      <c r="M350" s="93"/>
      <c r="N350" s="93"/>
      <c r="O350" s="94"/>
      <c r="P350" s="2297"/>
      <c r="Q350" s="2297"/>
      <c r="R350" s="2449"/>
      <c r="S350" s="2441"/>
      <c r="T350" s="2443"/>
      <c r="U350" s="2442"/>
      <c r="V350" s="2577">
        <f t="shared" si="112"/>
        <v>0</v>
      </c>
      <c r="W350" s="2578" t="str">
        <f>IF(OR(V350=0, ISBLANK(P350)), "", TEXT(ROUND(V350/INDEX(AI21:AI83, MATCH(P350, AH21:AH83, 0)), 0),"# ##0") &amp; " " &amp; P350)</f>
        <v/>
      </c>
      <c r="X350" s="2579">
        <f t="shared" si="113"/>
        <v>0</v>
      </c>
      <c r="Y350" s="2580">
        <f t="shared" si="114"/>
        <v>0</v>
      </c>
      <c r="Z350" s="2580" t="str">
        <f t="shared" si="115"/>
        <v/>
      </c>
      <c r="AA350" s="2581"/>
      <c r="AB350" s="2582">
        <f t="shared" si="106"/>
        <v>0</v>
      </c>
      <c r="AC350" s="2583">
        <v>1</v>
      </c>
      <c r="AD350" s="2584">
        <f t="shared" si="116"/>
        <v>0</v>
      </c>
      <c r="AE350" s="2564"/>
      <c r="AF350" s="2573">
        <f t="shared" si="107"/>
        <v>0</v>
      </c>
      <c r="AG350" s="2574">
        <f>IF(AND(U350&lt;&gt;"", ISNUMBER(S350)), IFERROR(INDEX(AI21:AI91, MATCH(P350, AH21:AH91, 0)) * O350 * IF(ISBLANK(L350), 1, L350), 0), 0)</f>
        <v>0</v>
      </c>
      <c r="AL350" s="66">
        <f t="shared" si="105"/>
        <v>0</v>
      </c>
      <c r="AN350" s="76"/>
      <c r="AO350" s="76"/>
      <c r="AP350" s="76"/>
      <c r="AQ350" s="76"/>
      <c r="AS350" s="3252"/>
      <c r="AT350" s="3248"/>
      <c r="AU350" s="3248"/>
      <c r="AV350" s="3248"/>
      <c r="AW350" s="3248"/>
      <c r="AX350" s="3248"/>
      <c r="AY350" s="3253"/>
      <c r="BF350"/>
      <c r="BG350"/>
      <c r="BH350"/>
      <c r="BI350"/>
      <c r="BJ350"/>
      <c r="BK350"/>
      <c r="BL350"/>
      <c r="BN350" s="4">
        <v>1</v>
      </c>
    </row>
    <row r="351" spans="1:66" s="48" customFormat="1" ht="21" customHeight="1" x14ac:dyDescent="0.25">
      <c r="A351" s="1401" t="str">
        <f t="shared" si="102"/>
        <v>►</v>
      </c>
      <c r="B351" s="1402" t="str">
        <f t="shared" si="103"/>
        <v>►</v>
      </c>
      <c r="C351" s="1403" t="str">
        <f t="shared" si="108"/>
        <v>►</v>
      </c>
      <c r="D351" s="2475" t="str">
        <f t="shared" si="104"/>
        <v>►</v>
      </c>
      <c r="E351" s="1402" t="str">
        <f t="shared" si="109"/>
        <v>►</v>
      </c>
      <c r="F351" s="1402" t="str">
        <f t="shared" si="110"/>
        <v>►</v>
      </c>
      <c r="G351" s="1402" t="str">
        <f t="shared" si="111"/>
        <v>►</v>
      </c>
      <c r="H351" s="66"/>
      <c r="I351" s="91"/>
      <c r="J351" s="91"/>
      <c r="K351" s="91"/>
      <c r="L351" s="110"/>
      <c r="M351" s="111"/>
      <c r="N351" s="92"/>
      <c r="O351" s="2588" t="s">
        <v>2249</v>
      </c>
      <c r="P351" s="2297"/>
      <c r="Q351" s="2297"/>
      <c r="R351" s="2449"/>
      <c r="S351" s="2441"/>
      <c r="T351" s="2443"/>
      <c r="U351" s="2442"/>
      <c r="V351" s="2589">
        <f t="shared" si="112"/>
        <v>0</v>
      </c>
      <c r="W351" s="2590" t="str">
        <f>IF(OR(V351=0, ISBLANK(P351)), "", TEXT(ROUND(V351/INDEX(AI21:AI83, MATCH(P351, AH21:AH83, 0)), 0),"# ##0") &amp; " " &amp; P351)</f>
        <v/>
      </c>
      <c r="X351" s="2591">
        <f t="shared" si="113"/>
        <v>0</v>
      </c>
      <c r="Y351" s="2592">
        <f t="shared" si="114"/>
        <v>0</v>
      </c>
      <c r="Z351" s="2592" t="str">
        <f t="shared" si="115"/>
        <v/>
      </c>
      <c r="AA351" s="2581"/>
      <c r="AB351" s="2593">
        <f t="shared" si="106"/>
        <v>0</v>
      </c>
      <c r="AC351" s="2583">
        <v>1</v>
      </c>
      <c r="AD351" s="2594">
        <f t="shared" si="116"/>
        <v>0</v>
      </c>
      <c r="AE351" s="2564"/>
      <c r="AF351" s="2573">
        <f t="shared" si="107"/>
        <v>0</v>
      </c>
      <c r="AG351" s="2574">
        <f>IF(AND(U351&lt;&gt;"", ISNUMBER(S351)), IFERROR(INDEX(AI21:AI91, MATCH(P351, AH21:AH91, 0)) * O351 * IF(ISBLANK(L351), 1, L351), 0), 0)</f>
        <v>0</v>
      </c>
      <c r="AL351" s="66">
        <f t="shared" si="105"/>
        <v>0</v>
      </c>
      <c r="AN351" s="76"/>
      <c r="AO351" s="76"/>
      <c r="AP351" s="76"/>
      <c r="AQ351" s="76"/>
      <c r="AS351" s="2597"/>
      <c r="AT351" s="3281" t="s">
        <v>2086</v>
      </c>
      <c r="AU351" s="3281"/>
      <c r="AV351" s="3281"/>
      <c r="AW351" s="3281"/>
      <c r="AX351" s="3281"/>
      <c r="AY351" s="3581"/>
      <c r="BF351"/>
      <c r="BG351"/>
      <c r="BH351"/>
      <c r="BI351"/>
      <c r="BJ351"/>
      <c r="BK351"/>
      <c r="BL351"/>
      <c r="BN351" s="4">
        <v>1</v>
      </c>
    </row>
    <row r="352" spans="1:66" s="48" customFormat="1" ht="21" customHeight="1" x14ac:dyDescent="0.25">
      <c r="A352" s="1401" t="str">
        <f t="shared" si="102"/>
        <v>►</v>
      </c>
      <c r="B352" s="1402" t="str">
        <f t="shared" si="103"/>
        <v>►</v>
      </c>
      <c r="C352" s="1403" t="str">
        <f t="shared" si="108"/>
        <v>►</v>
      </c>
      <c r="D352" s="2475" t="str">
        <f t="shared" si="104"/>
        <v>►</v>
      </c>
      <c r="E352" s="1402" t="str">
        <f t="shared" si="109"/>
        <v>►</v>
      </c>
      <c r="F352" s="1402" t="str">
        <f t="shared" si="110"/>
        <v>►</v>
      </c>
      <c r="G352" s="1402" t="str">
        <f t="shared" si="111"/>
        <v>►</v>
      </c>
      <c r="H352" s="66"/>
      <c r="I352" s="121"/>
      <c r="J352" s="121"/>
      <c r="K352" s="121"/>
      <c r="L352" s="122"/>
      <c r="M352" s="123"/>
      <c r="N352" s="123"/>
      <c r="O352" s="123"/>
      <c r="P352" s="123"/>
      <c r="Q352" s="123"/>
      <c r="R352" s="124"/>
      <c r="S352" s="2441"/>
      <c r="T352" s="2443"/>
      <c r="U352" s="2442"/>
      <c r="V352" s="2577">
        <f t="shared" si="112"/>
        <v>0</v>
      </c>
      <c r="W352" s="2578" t="str">
        <f>IF(OR(V352=0, ISBLANK(P352)), "", TEXT(ROUND(V352/INDEX(AI21:AI83, MATCH(P352, AH21:AH83, 0)), 0),"# ##0") &amp; " " &amp; P352)</f>
        <v/>
      </c>
      <c r="X352" s="2579">
        <f t="shared" si="113"/>
        <v>0</v>
      </c>
      <c r="Y352" s="2580">
        <f t="shared" si="114"/>
        <v>0</v>
      </c>
      <c r="Z352" s="2580" t="str">
        <f t="shared" si="115"/>
        <v/>
      </c>
      <c r="AA352" s="2581"/>
      <c r="AB352" s="2582">
        <f t="shared" si="106"/>
        <v>0</v>
      </c>
      <c r="AC352" s="2583">
        <v>1</v>
      </c>
      <c r="AD352" s="2584">
        <f t="shared" si="116"/>
        <v>0</v>
      </c>
      <c r="AE352" s="2564"/>
      <c r="AF352" s="2573">
        <f t="shared" si="107"/>
        <v>0</v>
      </c>
      <c r="AG352" s="2574">
        <f>IF(AND(U352&lt;&gt;"", ISNUMBER(S352)), IFERROR(INDEX(AI21:AI91, MATCH(P352, AH21:AH91, 0)) * O352 * IF(ISBLANK(L352), 1, L352), 0), 0)</f>
        <v>0</v>
      </c>
      <c r="AL352" s="66">
        <f t="shared" si="105"/>
        <v>0</v>
      </c>
      <c r="AN352" s="76"/>
      <c r="AO352" s="76"/>
      <c r="AP352" s="76"/>
      <c r="AQ352" s="76"/>
      <c r="AS352" s="2600"/>
      <c r="AT352" s="2242"/>
      <c r="AU352" s="2242"/>
      <c r="AV352" s="2242"/>
      <c r="AW352" s="2242"/>
      <c r="AX352" s="730"/>
      <c r="AY352" s="2601"/>
      <c r="BF352" s="49"/>
      <c r="BG352" s="49"/>
      <c r="BH352" s="49"/>
      <c r="BI352" s="49"/>
      <c r="BJ352" s="49"/>
      <c r="BK352" s="49"/>
      <c r="BL352" s="49"/>
      <c r="BN352" s="4">
        <v>1</v>
      </c>
    </row>
    <row r="353" spans="1:66" s="48" customFormat="1" ht="21" customHeight="1" x14ac:dyDescent="0.25">
      <c r="A353" s="1401" t="str">
        <f t="shared" si="102"/>
        <v>►</v>
      </c>
      <c r="B353" s="1402" t="str">
        <f t="shared" si="103"/>
        <v>►</v>
      </c>
      <c r="C353" s="1403" t="str">
        <f t="shared" si="108"/>
        <v>►</v>
      </c>
      <c r="D353" s="2475" t="str">
        <f t="shared" si="104"/>
        <v>►</v>
      </c>
      <c r="E353" s="1402" t="str">
        <f t="shared" si="109"/>
        <v>►</v>
      </c>
      <c r="F353" s="1402" t="str">
        <f t="shared" si="110"/>
        <v>►</v>
      </c>
      <c r="G353" s="1402" t="str">
        <f t="shared" si="111"/>
        <v>►</v>
      </c>
      <c r="H353" s="129"/>
      <c r="I353" s="130"/>
      <c r="J353" s="130"/>
      <c r="K353" s="130"/>
      <c r="L353" s="131"/>
      <c r="M353" s="132"/>
      <c r="N353" s="2458"/>
      <c r="O353" s="2458"/>
      <c r="P353" s="2458"/>
      <c r="Q353" s="133"/>
      <c r="R353" s="134"/>
      <c r="S353" s="2441"/>
      <c r="T353" s="2443"/>
      <c r="U353" s="2442"/>
      <c r="V353" s="2589">
        <f t="shared" si="112"/>
        <v>0</v>
      </c>
      <c r="W353" s="2590" t="str">
        <f>IF(OR(V353=0, ISBLANK(P353)), "", TEXT(ROUND(V353/INDEX(AI21:AI83, MATCH(P353, AH21:AH83, 0)), 0),"# ##0") &amp; " " &amp; P353)</f>
        <v/>
      </c>
      <c r="X353" s="2591">
        <f t="shared" si="113"/>
        <v>0</v>
      </c>
      <c r="Y353" s="2592">
        <f t="shared" si="114"/>
        <v>0</v>
      </c>
      <c r="Z353" s="2592" t="str">
        <f t="shared" si="115"/>
        <v/>
      </c>
      <c r="AA353" s="2581"/>
      <c r="AB353" s="2593">
        <f t="shared" si="106"/>
        <v>0</v>
      </c>
      <c r="AC353" s="2583">
        <v>1</v>
      </c>
      <c r="AD353" s="2594">
        <f t="shared" si="116"/>
        <v>0</v>
      </c>
      <c r="AE353" s="2564"/>
      <c r="AF353" s="2573">
        <f t="shared" si="107"/>
        <v>0</v>
      </c>
      <c r="AG353" s="2574">
        <f>IF(AND(U353&lt;&gt;"", ISNUMBER(S353)), IFERROR(INDEX(AI21:AI91, MATCH(P353, AH21:AH91, 0)) * O353 * IF(ISBLANK(L353), 1, L353), 0), 0)</f>
        <v>0</v>
      </c>
      <c r="AL353" s="129">
        <f t="shared" si="105"/>
        <v>0</v>
      </c>
      <c r="AN353" s="76"/>
      <c r="AO353" s="76"/>
      <c r="AP353" s="76"/>
      <c r="AQ353" s="76"/>
      <c r="AS353" s="2600"/>
      <c r="AT353" s="2242"/>
      <c r="AU353" s="2242"/>
      <c r="AV353" s="2242"/>
      <c r="AW353" s="2242"/>
      <c r="AX353" s="730"/>
      <c r="AY353" s="2601"/>
      <c r="BF353"/>
      <c r="BG353"/>
      <c r="BH353"/>
      <c r="BI353"/>
      <c r="BJ353"/>
      <c r="BK353"/>
      <c r="BL353"/>
      <c r="BN353" s="4">
        <v>1</v>
      </c>
    </row>
    <row r="354" spans="1:66" s="48" customFormat="1" ht="21" customHeight="1" x14ac:dyDescent="0.25">
      <c r="A354" s="1401" t="str">
        <f t="shared" si="102"/>
        <v>►</v>
      </c>
      <c r="B354" s="1402" t="str">
        <f t="shared" si="103"/>
        <v>►</v>
      </c>
      <c r="C354" s="1403" t="str">
        <f t="shared" si="108"/>
        <v>►</v>
      </c>
      <c r="D354" s="2475" t="str">
        <f t="shared" si="104"/>
        <v>►</v>
      </c>
      <c r="E354" s="1402" t="str">
        <f t="shared" si="109"/>
        <v>►</v>
      </c>
      <c r="F354" s="1402" t="str">
        <f t="shared" si="110"/>
        <v>►</v>
      </c>
      <c r="G354" s="1402" t="str">
        <f t="shared" si="111"/>
        <v>►</v>
      </c>
      <c r="H354" s="138"/>
      <c r="I354" s="139"/>
      <c r="J354" s="140"/>
      <c r="K354" s="140"/>
      <c r="L354" s="141"/>
      <c r="M354" s="141"/>
      <c r="N354" s="141"/>
      <c r="O354" s="141"/>
      <c r="P354" s="141"/>
      <c r="Q354" s="142"/>
      <c r="R354" s="143"/>
      <c r="S354" s="2441"/>
      <c r="T354" s="2443"/>
      <c r="U354" s="2442"/>
      <c r="V354" s="2577">
        <f t="shared" si="112"/>
        <v>0</v>
      </c>
      <c r="W354" s="2578" t="str">
        <f>IF(OR(V354=0, ISBLANK(P354)), "", TEXT(ROUND(V354/INDEX(AI21:AI83, MATCH(P354, AH21:AH83, 0)), 0),"# ##0") &amp; " " &amp; P354)</f>
        <v/>
      </c>
      <c r="X354" s="2579">
        <f t="shared" si="113"/>
        <v>0</v>
      </c>
      <c r="Y354" s="2580">
        <f t="shared" si="114"/>
        <v>0</v>
      </c>
      <c r="Z354" s="2580" t="str">
        <f t="shared" si="115"/>
        <v/>
      </c>
      <c r="AA354" s="2581"/>
      <c r="AB354" s="2582">
        <f t="shared" si="106"/>
        <v>0</v>
      </c>
      <c r="AC354" s="2583">
        <v>1</v>
      </c>
      <c r="AD354" s="2584">
        <f t="shared" si="116"/>
        <v>0</v>
      </c>
      <c r="AE354" s="2564"/>
      <c r="AF354" s="2573">
        <f t="shared" si="107"/>
        <v>0</v>
      </c>
      <c r="AG354" s="2574">
        <f>IF(AND(U354&lt;&gt;"", ISNUMBER(S354)), IFERROR(INDEX(AI21:AI91, MATCH(P354, AH21:AH91, 0)) * O354 * IF(ISBLANK(L354), 1, L354), 0), 0)</f>
        <v>0</v>
      </c>
      <c r="AL354" s="138">
        <f t="shared" si="105"/>
        <v>0</v>
      </c>
      <c r="AN354" s="76"/>
      <c r="AO354" s="76"/>
      <c r="AP354" s="76"/>
      <c r="AQ354" s="76"/>
      <c r="AS354" s="2600"/>
      <c r="AT354" s="2242"/>
      <c r="AU354" s="2242"/>
      <c r="AV354" s="2242"/>
      <c r="AW354" s="2242"/>
      <c r="AX354" s="730"/>
      <c r="AY354" s="2601"/>
      <c r="BF354"/>
      <c r="BG354"/>
      <c r="BH354"/>
      <c r="BI354"/>
      <c r="BJ354"/>
      <c r="BK354"/>
      <c r="BL354"/>
      <c r="BN354" s="4">
        <v>1</v>
      </c>
    </row>
    <row r="355" spans="1:66" s="48" customFormat="1" ht="21" customHeight="1" x14ac:dyDescent="0.25">
      <c r="A355" s="1401" t="str">
        <f t="shared" si="102"/>
        <v>►</v>
      </c>
      <c r="B355" s="1402" t="str">
        <f t="shared" si="103"/>
        <v>►</v>
      </c>
      <c r="C355" s="1403" t="str">
        <f t="shared" si="108"/>
        <v>►</v>
      </c>
      <c r="D355" s="2475" t="str">
        <f t="shared" si="104"/>
        <v>►</v>
      </c>
      <c r="E355" s="1402" t="str">
        <f t="shared" si="109"/>
        <v>►</v>
      </c>
      <c r="F355" s="1402" t="str">
        <f t="shared" si="110"/>
        <v>►</v>
      </c>
      <c r="G355" s="1402" t="str">
        <f t="shared" si="111"/>
        <v>►</v>
      </c>
      <c r="H355" s="66"/>
      <c r="I355" s="149"/>
      <c r="J355" s="91"/>
      <c r="K355" s="91"/>
      <c r="L355" s="150"/>
      <c r="M355" s="151"/>
      <c r="N355" s="152"/>
      <c r="O355" s="2603"/>
      <c r="P355" s="2604"/>
      <c r="Q355" s="2605"/>
      <c r="R355" s="153"/>
      <c r="S355" s="2441"/>
      <c r="T355" s="2443"/>
      <c r="U355" s="2442"/>
      <c r="V355" s="2589">
        <f t="shared" si="112"/>
        <v>0</v>
      </c>
      <c r="W355" s="2590" t="str">
        <f>IF(OR(V355=0, ISBLANK(P355)), "", TEXT(ROUND(V355/INDEX(AI21:AI83, MATCH(P355, AH21:AH83, 0)), 0),"# ##0") &amp; " " &amp; P355)</f>
        <v/>
      </c>
      <c r="X355" s="2591">
        <f t="shared" si="113"/>
        <v>0</v>
      </c>
      <c r="Y355" s="2592">
        <f t="shared" si="114"/>
        <v>0</v>
      </c>
      <c r="Z355" s="2592" t="str">
        <f t="shared" si="115"/>
        <v/>
      </c>
      <c r="AA355" s="2581"/>
      <c r="AB355" s="2593">
        <f t="shared" si="106"/>
        <v>0</v>
      </c>
      <c r="AC355" s="2583">
        <v>1</v>
      </c>
      <c r="AD355" s="2594">
        <f t="shared" si="116"/>
        <v>0</v>
      </c>
      <c r="AE355" s="2564"/>
      <c r="AF355" s="2573">
        <f t="shared" si="107"/>
        <v>0</v>
      </c>
      <c r="AG355" s="2574">
        <f>IF(AND(U355&lt;&gt;"", ISNUMBER(S355)), IFERROR(INDEX(AI21:AI91, MATCH(P355, AH21:AH91, 0)) * O355 * IF(ISBLANK(L355), 1, L355), 0), 0)</f>
        <v>0</v>
      </c>
      <c r="AL355" s="66">
        <f t="shared" si="105"/>
        <v>0</v>
      </c>
      <c r="AN355" s="76"/>
      <c r="AO355" s="76"/>
      <c r="AP355" s="76"/>
      <c r="AQ355" s="76"/>
      <c r="AS355" s="2600"/>
      <c r="AT355" s="2242"/>
      <c r="AU355" s="2242"/>
      <c r="AV355" s="2242"/>
      <c r="AW355" s="2242"/>
      <c r="AX355" s="730"/>
      <c r="AY355" s="2601"/>
      <c r="BF355"/>
      <c r="BG355"/>
      <c r="BH355"/>
      <c r="BI355"/>
      <c r="BJ355"/>
      <c r="BK355"/>
      <c r="BL355"/>
      <c r="BN355" s="4">
        <v>1</v>
      </c>
    </row>
    <row r="356" spans="1:66" s="48" customFormat="1" ht="21" customHeight="1" x14ac:dyDescent="0.25">
      <c r="A356" s="1401" t="str">
        <f t="shared" si="102"/>
        <v>►</v>
      </c>
      <c r="B356" s="1402" t="str">
        <f t="shared" si="103"/>
        <v>►</v>
      </c>
      <c r="C356" s="1403" t="str">
        <f t="shared" si="108"/>
        <v>►</v>
      </c>
      <c r="D356" s="2475" t="str">
        <f t="shared" si="104"/>
        <v>►</v>
      </c>
      <c r="E356" s="1402" t="str">
        <f t="shared" si="109"/>
        <v>►</v>
      </c>
      <c r="F356" s="1402" t="str">
        <f t="shared" si="110"/>
        <v>►</v>
      </c>
      <c r="G356" s="1402" t="str">
        <f t="shared" si="111"/>
        <v>►</v>
      </c>
      <c r="H356" s="66"/>
      <c r="I356" s="149"/>
      <c r="J356" s="91"/>
      <c r="K356" s="91"/>
      <c r="L356" s="163"/>
      <c r="M356" s="164"/>
      <c r="N356" s="165"/>
      <c r="O356" s="2451"/>
      <c r="P356" s="2453"/>
      <c r="Q356" s="2455"/>
      <c r="R356" s="166"/>
      <c r="S356" s="2441"/>
      <c r="T356" s="2443"/>
      <c r="U356" s="2442"/>
      <c r="V356" s="2577">
        <f t="shared" si="112"/>
        <v>0</v>
      </c>
      <c r="W356" s="2578" t="str">
        <f>IF(OR(V356=0, ISBLANK(P356)), "", TEXT(ROUND(V356/INDEX(AI21:AI83, MATCH(P356, AH21:AH83, 0)), 0),"# ##0") &amp; " " &amp; P356)</f>
        <v/>
      </c>
      <c r="X356" s="2579">
        <f t="shared" si="113"/>
        <v>0</v>
      </c>
      <c r="Y356" s="2580">
        <f t="shared" si="114"/>
        <v>0</v>
      </c>
      <c r="Z356" s="2580" t="str">
        <f t="shared" si="115"/>
        <v/>
      </c>
      <c r="AA356" s="2581"/>
      <c r="AB356" s="2582">
        <f t="shared" si="106"/>
        <v>0</v>
      </c>
      <c r="AC356" s="2583">
        <v>1</v>
      </c>
      <c r="AD356" s="2584">
        <f t="shared" si="116"/>
        <v>0</v>
      </c>
      <c r="AE356" s="2564"/>
      <c r="AF356" s="2573">
        <f t="shared" si="107"/>
        <v>0</v>
      </c>
      <c r="AG356" s="2574">
        <f>IF(AND(U356&lt;&gt;"", ISNUMBER(S356)), IFERROR(INDEX(AI21:AI91, MATCH(P356, AH21:AH91, 0)) * O356 * IF(ISBLANK(L356), 1, L356), 0), 0)</f>
        <v>0</v>
      </c>
      <c r="AL356" s="66">
        <f t="shared" si="105"/>
        <v>0</v>
      </c>
      <c r="AN356" s="76"/>
      <c r="AO356" s="76"/>
      <c r="AP356" s="76"/>
      <c r="AQ356" s="76"/>
      <c r="AS356" s="2600"/>
      <c r="AT356" s="2242"/>
      <c r="AU356" s="2242"/>
      <c r="AV356" s="2242"/>
      <c r="AW356" s="2242"/>
      <c r="AX356" s="730"/>
      <c r="AY356" s="2601"/>
      <c r="BF356"/>
      <c r="BG356"/>
      <c r="BH356"/>
      <c r="BI356"/>
      <c r="BJ356"/>
      <c r="BK356"/>
      <c r="BL356"/>
      <c r="BN356" s="4">
        <v>1</v>
      </c>
    </row>
    <row r="357" spans="1:66" s="48" customFormat="1" ht="21" customHeight="1" x14ac:dyDescent="0.25">
      <c r="A357" s="1401" t="str">
        <f t="shared" si="102"/>
        <v>►</v>
      </c>
      <c r="B357" s="1402" t="str">
        <f t="shared" si="103"/>
        <v>►</v>
      </c>
      <c r="C357" s="1403" t="str">
        <f t="shared" si="108"/>
        <v>►</v>
      </c>
      <c r="D357" s="2475" t="str">
        <f t="shared" si="104"/>
        <v>►</v>
      </c>
      <c r="E357" s="1402" t="str">
        <f t="shared" si="109"/>
        <v>►</v>
      </c>
      <c r="F357" s="1402" t="str">
        <f t="shared" si="110"/>
        <v>►</v>
      </c>
      <c r="G357" s="1402" t="str">
        <f t="shared" si="111"/>
        <v>►</v>
      </c>
      <c r="H357" s="66"/>
      <c r="I357" s="149"/>
      <c r="J357" s="91"/>
      <c r="K357" s="91"/>
      <c r="L357" s="174"/>
      <c r="M357" s="175"/>
      <c r="N357" s="176"/>
      <c r="O357" s="177"/>
      <c r="P357" s="178"/>
      <c r="Q357" s="2455"/>
      <c r="R357" s="180"/>
      <c r="S357" s="2441"/>
      <c r="T357" s="2443"/>
      <c r="U357" s="2442"/>
      <c r="V357" s="2589">
        <f t="shared" si="112"/>
        <v>0</v>
      </c>
      <c r="W357" s="2590" t="str">
        <f>IF(OR(V357=0, ISBLANK(P357)), "", TEXT(ROUND(V357/INDEX(AI21:AI83, MATCH(P357, AH21:AH83, 0)), 0),"# ##0") &amp; " " &amp; P357)</f>
        <v/>
      </c>
      <c r="X357" s="2591">
        <f t="shared" si="113"/>
        <v>0</v>
      </c>
      <c r="Y357" s="2592">
        <f t="shared" si="114"/>
        <v>0</v>
      </c>
      <c r="Z357" s="2592" t="str">
        <f t="shared" si="115"/>
        <v/>
      </c>
      <c r="AA357" s="2581"/>
      <c r="AB357" s="2593">
        <f t="shared" si="106"/>
        <v>0</v>
      </c>
      <c r="AC357" s="2583">
        <v>1</v>
      </c>
      <c r="AD357" s="2594">
        <f t="shared" si="116"/>
        <v>0</v>
      </c>
      <c r="AE357" s="2564"/>
      <c r="AF357" s="2573">
        <f t="shared" si="107"/>
        <v>0</v>
      </c>
      <c r="AG357" s="2574">
        <f>IF(AND(U357&lt;&gt;"", ISNUMBER(S357)), IFERROR(INDEX(AI21:AI91, MATCH(P357, AH21:AH91, 0)) * O357 * IF(ISBLANK(L357), 1, L357), 0), 0)</f>
        <v>0</v>
      </c>
      <c r="AL357" s="66">
        <f t="shared" si="105"/>
        <v>0</v>
      </c>
      <c r="AN357" s="76"/>
      <c r="AO357" s="76"/>
      <c r="AP357" s="76"/>
      <c r="AQ357" s="76"/>
      <c r="AS357" s="2600"/>
      <c r="AT357" s="2242"/>
      <c r="AU357" s="2242"/>
      <c r="AV357" s="2242"/>
      <c r="AW357" s="2242"/>
      <c r="AX357" s="730"/>
      <c r="AY357" s="2601"/>
      <c r="BF357"/>
      <c r="BG357"/>
      <c r="BH357"/>
      <c r="BI357"/>
      <c r="BJ357"/>
      <c r="BK357"/>
      <c r="BL357"/>
      <c r="BN357" s="4">
        <v>1</v>
      </c>
    </row>
    <row r="358" spans="1:66" s="48" customFormat="1" ht="21" customHeight="1" x14ac:dyDescent="0.25">
      <c r="A358" s="1401" t="str">
        <f t="shared" si="102"/>
        <v>►</v>
      </c>
      <c r="B358" s="1402" t="str">
        <f t="shared" si="103"/>
        <v>►</v>
      </c>
      <c r="C358" s="1403" t="str">
        <f t="shared" si="108"/>
        <v>►</v>
      </c>
      <c r="D358" s="2475" t="str">
        <f t="shared" si="104"/>
        <v>►</v>
      </c>
      <c r="E358" s="1402" t="str">
        <f t="shared" si="109"/>
        <v>►</v>
      </c>
      <c r="F358" s="1402" t="str">
        <f t="shared" si="110"/>
        <v>►</v>
      </c>
      <c r="G358" s="1402" t="str">
        <f t="shared" si="111"/>
        <v>►</v>
      </c>
      <c r="H358" s="196"/>
      <c r="I358" s="149"/>
      <c r="J358" s="91"/>
      <c r="K358" s="91"/>
      <c r="L358" s="174"/>
      <c r="M358" s="175"/>
      <c r="N358" s="176"/>
      <c r="O358" s="177"/>
      <c r="P358" s="178"/>
      <c r="Q358" s="2455"/>
      <c r="R358" s="180"/>
      <c r="S358" s="2441"/>
      <c r="T358" s="2443"/>
      <c r="U358" s="2442"/>
      <c r="V358" s="2577">
        <f t="shared" si="112"/>
        <v>0</v>
      </c>
      <c r="W358" s="2578" t="str">
        <f>IF(OR(V358=0, ISBLANK(P358)), "", TEXT(ROUND(V358/INDEX(AI21:AI83, MATCH(P358, AH21:AH83, 0)), 0),"# ##0") &amp; " " &amp; P358)</f>
        <v/>
      </c>
      <c r="X358" s="2579">
        <f t="shared" si="113"/>
        <v>0</v>
      </c>
      <c r="Y358" s="2580">
        <f t="shared" si="114"/>
        <v>0</v>
      </c>
      <c r="Z358" s="2580" t="str">
        <f t="shared" si="115"/>
        <v/>
      </c>
      <c r="AA358" s="2581"/>
      <c r="AB358" s="2582">
        <f t="shared" si="106"/>
        <v>0</v>
      </c>
      <c r="AC358" s="2583">
        <v>1</v>
      </c>
      <c r="AD358" s="2584">
        <f t="shared" si="116"/>
        <v>0</v>
      </c>
      <c r="AE358" s="2564"/>
      <c r="AF358" s="2573">
        <f t="shared" si="107"/>
        <v>0</v>
      </c>
      <c r="AG358" s="2574">
        <f>IF(AND(U358&lt;&gt;"", ISNUMBER(S358)), IFERROR(INDEX(AI21:AI91, MATCH(P358, AH21:AH91, 0)) * O358 * IF(ISBLANK(L358), 1, L358), 0), 0)</f>
        <v>0</v>
      </c>
      <c r="AL358" s="66">
        <f t="shared" si="105"/>
        <v>0</v>
      </c>
      <c r="AN358" s="76"/>
      <c r="AO358" s="76"/>
      <c r="AP358" s="76"/>
      <c r="AQ358" s="76"/>
      <c r="AS358" s="2600"/>
      <c r="AT358" s="2242"/>
      <c r="AU358" s="2242"/>
      <c r="AV358" s="2242"/>
      <c r="AW358" s="2242"/>
      <c r="AX358" s="730"/>
      <c r="AY358" s="2601"/>
      <c r="BF358"/>
      <c r="BG358"/>
      <c r="BH358"/>
      <c r="BI358"/>
      <c r="BJ358"/>
      <c r="BK358"/>
      <c r="BL358"/>
      <c r="BN358" s="4">
        <v>1</v>
      </c>
    </row>
    <row r="359" spans="1:66" s="48" customFormat="1" ht="21" customHeight="1" x14ac:dyDescent="0.25">
      <c r="A359" s="1401" t="str">
        <f t="shared" si="102"/>
        <v>►</v>
      </c>
      <c r="B359" s="1402" t="str">
        <f t="shared" si="103"/>
        <v>►</v>
      </c>
      <c r="C359" s="1403" t="str">
        <f t="shared" si="108"/>
        <v>►</v>
      </c>
      <c r="D359" s="2475" t="str">
        <f t="shared" si="104"/>
        <v>►</v>
      </c>
      <c r="E359" s="1402" t="str">
        <f t="shared" si="109"/>
        <v>►</v>
      </c>
      <c r="F359" s="1402" t="str">
        <f t="shared" si="110"/>
        <v>►</v>
      </c>
      <c r="G359" s="1402" t="str">
        <f t="shared" si="111"/>
        <v>►</v>
      </c>
      <c r="H359" s="2606"/>
      <c r="R359" s="2607"/>
      <c r="S359" s="2441"/>
      <c r="T359" s="2443"/>
      <c r="U359" s="2442"/>
      <c r="V359" s="2589">
        <f t="shared" si="112"/>
        <v>0</v>
      </c>
      <c r="W359" s="2590" t="str">
        <f>IF(OR(V359=0, ISBLANK(P359)), "", TEXT(ROUND(V359/INDEX(AI21:AI83, MATCH(P359, AH21:AH83, 0)), 0),"# ##0") &amp; " " &amp; P359)</f>
        <v/>
      </c>
      <c r="X359" s="2591">
        <f t="shared" si="113"/>
        <v>0</v>
      </c>
      <c r="Y359" s="2592">
        <f t="shared" si="114"/>
        <v>0</v>
      </c>
      <c r="Z359" s="2592" t="str">
        <f t="shared" si="115"/>
        <v/>
      </c>
      <c r="AA359" s="2581"/>
      <c r="AB359" s="2593">
        <f t="shared" si="106"/>
        <v>0</v>
      </c>
      <c r="AC359" s="2583">
        <v>1</v>
      </c>
      <c r="AD359" s="2594">
        <f t="shared" si="116"/>
        <v>0</v>
      </c>
      <c r="AE359" s="2564"/>
      <c r="AF359" s="2573">
        <f t="shared" si="107"/>
        <v>0</v>
      </c>
      <c r="AG359" s="2574">
        <f>IF(AND(U359&lt;&gt;"", ISNUMBER(S359)), IFERROR(INDEX(AI21:AI91, MATCH(P359, AH21:AH91, 0)) * O359 * IF(ISBLANK(L359), 1, L359), 0), 0)</f>
        <v>0</v>
      </c>
      <c r="AL359" s="66">
        <f t="shared" si="105"/>
        <v>0</v>
      </c>
      <c r="AN359" s="76"/>
      <c r="AO359" s="76"/>
      <c r="AP359" s="76"/>
      <c r="AQ359" s="76"/>
      <c r="AS359" s="2600"/>
      <c r="AT359" s="2242"/>
      <c r="AU359" s="2242"/>
      <c r="AV359" s="2242"/>
      <c r="AW359" s="2242"/>
      <c r="AX359" s="730"/>
      <c r="AY359" s="2601"/>
      <c r="BF359"/>
      <c r="BG359"/>
      <c r="BH359"/>
      <c r="BI359"/>
      <c r="BJ359"/>
      <c r="BK359"/>
      <c r="BL359"/>
      <c r="BN359" s="4">
        <v>1</v>
      </c>
    </row>
    <row r="360" spans="1:66" s="48" customFormat="1" ht="21" customHeight="1" x14ac:dyDescent="0.25">
      <c r="A360" s="1401" t="str">
        <f t="shared" si="102"/>
        <v>►</v>
      </c>
      <c r="B360" s="1402" t="str">
        <f t="shared" si="103"/>
        <v>►</v>
      </c>
      <c r="C360" s="1403" t="str">
        <f t="shared" si="108"/>
        <v>►</v>
      </c>
      <c r="D360" s="2475" t="str">
        <f t="shared" si="104"/>
        <v>►</v>
      </c>
      <c r="E360" s="1402" t="str">
        <f t="shared" si="109"/>
        <v>►</v>
      </c>
      <c r="F360" s="1402" t="str">
        <f t="shared" si="110"/>
        <v>►</v>
      </c>
      <c r="G360" s="1402" t="str">
        <f t="shared" si="111"/>
        <v>►</v>
      </c>
      <c r="H360" s="2606"/>
      <c r="R360" s="2607"/>
      <c r="S360" s="2441"/>
      <c r="T360" s="2443"/>
      <c r="U360" s="2442"/>
      <c r="V360" s="2577">
        <f t="shared" si="112"/>
        <v>0</v>
      </c>
      <c r="W360" s="2578" t="str">
        <f>IF(OR(V360=0, ISBLANK(P360)), "", TEXT(ROUND(V360/INDEX(AI21:AI83, MATCH(P360, AH21:AH83, 0)), 0),"# ##0") &amp; " " &amp; P360)</f>
        <v/>
      </c>
      <c r="X360" s="2579">
        <f t="shared" si="113"/>
        <v>0</v>
      </c>
      <c r="Y360" s="2580">
        <f t="shared" si="114"/>
        <v>0</v>
      </c>
      <c r="Z360" s="2580" t="str">
        <f t="shared" si="115"/>
        <v/>
      </c>
      <c r="AA360" s="2581"/>
      <c r="AB360" s="2582">
        <f t="shared" si="106"/>
        <v>0</v>
      </c>
      <c r="AC360" s="2583">
        <v>1</v>
      </c>
      <c r="AD360" s="2584">
        <f t="shared" si="116"/>
        <v>0</v>
      </c>
      <c r="AE360" s="2564"/>
      <c r="AF360" s="2573">
        <f t="shared" si="107"/>
        <v>0</v>
      </c>
      <c r="AG360" s="2574">
        <f>IF(AND(U360&lt;&gt;"", ISNUMBER(S360)), IFERROR(INDEX(AI21:AI91, MATCH(P360, AH21:AH91, 0)) * O360 * IF(ISBLANK(L360), 1, L360), 0), 0)</f>
        <v>0</v>
      </c>
      <c r="AL360" s="66">
        <f t="shared" si="105"/>
        <v>0</v>
      </c>
      <c r="AN360" s="76"/>
      <c r="AO360" s="76"/>
      <c r="AP360" s="76"/>
      <c r="AQ360" s="76"/>
      <c r="AS360" s="2600"/>
      <c r="AT360" s="2242"/>
      <c r="AU360" s="2242"/>
      <c r="AV360" s="2242"/>
      <c r="AW360" s="2242"/>
      <c r="AX360" s="730"/>
      <c r="AY360" s="2601"/>
      <c r="BF360"/>
      <c r="BG360"/>
      <c r="BH360"/>
      <c r="BI360"/>
      <c r="BJ360"/>
      <c r="BK360"/>
      <c r="BL360"/>
      <c r="BN360" s="4">
        <v>1</v>
      </c>
    </row>
    <row r="361" spans="1:66" s="48" customFormat="1" ht="21" customHeight="1" x14ac:dyDescent="0.25">
      <c r="A361" s="1401" t="str">
        <f t="shared" si="102"/>
        <v>►</v>
      </c>
      <c r="B361" s="1402" t="str">
        <f t="shared" si="103"/>
        <v>►</v>
      </c>
      <c r="C361" s="1403" t="str">
        <f t="shared" si="108"/>
        <v>►</v>
      </c>
      <c r="D361" s="2475" t="str">
        <f t="shared" si="104"/>
        <v>►</v>
      </c>
      <c r="E361" s="1402" t="str">
        <f t="shared" si="109"/>
        <v>►</v>
      </c>
      <c r="F361" s="1402" t="str">
        <f t="shared" si="110"/>
        <v>►</v>
      </c>
      <c r="G361" s="1402" t="str">
        <f t="shared" si="111"/>
        <v>►</v>
      </c>
      <c r="H361" s="2606"/>
      <c r="R361" s="2607"/>
      <c r="S361" s="2441"/>
      <c r="T361" s="2443"/>
      <c r="U361" s="2442"/>
      <c r="V361" s="2589">
        <f t="shared" si="112"/>
        <v>0</v>
      </c>
      <c r="W361" s="2590" t="str">
        <f>IF(OR(V361=0, ISBLANK(P361)), "", TEXT(ROUND(V361/INDEX(AI21:AI83, MATCH(P361, AH21:AH83, 0)), 0),"# ##0") &amp; " " &amp; P361)</f>
        <v/>
      </c>
      <c r="X361" s="2591">
        <f t="shared" si="113"/>
        <v>0</v>
      </c>
      <c r="Y361" s="2592">
        <f t="shared" si="114"/>
        <v>0</v>
      </c>
      <c r="Z361" s="2592" t="str">
        <f t="shared" si="115"/>
        <v/>
      </c>
      <c r="AA361" s="2581"/>
      <c r="AB361" s="2593">
        <f t="shared" si="106"/>
        <v>0</v>
      </c>
      <c r="AC361" s="2583">
        <v>1</v>
      </c>
      <c r="AD361" s="2594">
        <f t="shared" si="116"/>
        <v>0</v>
      </c>
      <c r="AE361" s="2564"/>
      <c r="AF361" s="2573">
        <f t="shared" si="107"/>
        <v>0</v>
      </c>
      <c r="AG361" s="2574">
        <f>IF(AND(U361&lt;&gt;"", ISNUMBER(S361)), IFERROR(INDEX(AI21:AI91, MATCH(P361, AH21:AH91, 0)) * O361 * IF(ISBLANK(L361), 1, L361), 0), 0)</f>
        <v>0</v>
      </c>
      <c r="AL361" s="66">
        <f t="shared" si="105"/>
        <v>0</v>
      </c>
      <c r="AN361" s="76"/>
      <c r="AO361" s="76"/>
      <c r="AP361" s="76"/>
      <c r="AQ361" s="76"/>
      <c r="AS361" s="2600"/>
      <c r="AT361" s="2242"/>
      <c r="AU361" s="2242"/>
      <c r="AV361" s="2242"/>
      <c r="AW361" s="2242"/>
      <c r="AX361" s="730"/>
      <c r="AY361" s="2601"/>
      <c r="BF361"/>
      <c r="BG361"/>
      <c r="BH361"/>
      <c r="BI361"/>
      <c r="BJ361"/>
      <c r="BK361"/>
      <c r="BL361"/>
      <c r="BN361" s="4">
        <v>1</v>
      </c>
    </row>
    <row r="362" spans="1:66" s="48" customFormat="1" ht="21" customHeight="1" x14ac:dyDescent="0.25">
      <c r="A362" s="1401" t="str">
        <f t="shared" si="102"/>
        <v>►</v>
      </c>
      <c r="B362" s="1402" t="str">
        <f t="shared" si="103"/>
        <v>►</v>
      </c>
      <c r="C362" s="1403" t="str">
        <f t="shared" si="108"/>
        <v>►</v>
      </c>
      <c r="D362" s="2475" t="str">
        <f t="shared" si="104"/>
        <v>►</v>
      </c>
      <c r="E362" s="1402" t="str">
        <f t="shared" si="109"/>
        <v>►</v>
      </c>
      <c r="F362" s="1402" t="str">
        <f t="shared" si="110"/>
        <v>►</v>
      </c>
      <c r="G362" s="1402" t="str">
        <f t="shared" si="111"/>
        <v>►</v>
      </c>
      <c r="H362" s="2606"/>
      <c r="R362" s="2607"/>
      <c r="S362" s="2441"/>
      <c r="T362" s="2443"/>
      <c r="U362" s="2442"/>
      <c r="V362" s="2577">
        <f t="shared" si="112"/>
        <v>0</v>
      </c>
      <c r="W362" s="2578" t="str">
        <f>IF(OR(V362=0, ISBLANK(P362)), "", TEXT(ROUND(V362/INDEX(AI21:AI83, MATCH(P362, AH21:AH83, 0)), 0),"# ##0") &amp; " " &amp; P362)</f>
        <v/>
      </c>
      <c r="X362" s="2579">
        <f t="shared" si="113"/>
        <v>0</v>
      </c>
      <c r="Y362" s="2580">
        <f t="shared" si="114"/>
        <v>0</v>
      </c>
      <c r="Z362" s="2580" t="str">
        <f t="shared" si="115"/>
        <v/>
      </c>
      <c r="AA362" s="2581"/>
      <c r="AB362" s="2582">
        <f t="shared" si="106"/>
        <v>0</v>
      </c>
      <c r="AC362" s="2583">
        <v>1</v>
      </c>
      <c r="AD362" s="2584">
        <f t="shared" si="116"/>
        <v>0</v>
      </c>
      <c r="AE362" s="2564"/>
      <c r="AF362" s="2573">
        <f t="shared" si="107"/>
        <v>0</v>
      </c>
      <c r="AG362" s="2574">
        <f>IF(AND(U362&lt;&gt;"", ISNUMBER(S362)), IFERROR(INDEX(AI21:AI91, MATCH(P362, AH21:AH91, 0)) * O362 * IF(ISBLANK(L362), 1, L362), 0), 0)</f>
        <v>0</v>
      </c>
      <c r="AL362" s="66">
        <f t="shared" si="105"/>
        <v>0</v>
      </c>
      <c r="AN362" s="76"/>
      <c r="AO362" s="76"/>
      <c r="AP362" s="76"/>
      <c r="AQ362" s="76"/>
      <c r="AS362" s="2600"/>
      <c r="AT362" s="2242"/>
      <c r="AU362" s="2242"/>
      <c r="AV362" s="2242"/>
      <c r="AW362" s="2242"/>
      <c r="AX362" s="730"/>
      <c r="AY362" s="2601"/>
      <c r="BF362"/>
      <c r="BG362"/>
      <c r="BH362"/>
      <c r="BI362"/>
      <c r="BJ362"/>
      <c r="BK362"/>
      <c r="BL362"/>
      <c r="BN362" s="4">
        <v>1</v>
      </c>
    </row>
    <row r="363" spans="1:66" s="48" customFormat="1" ht="21" customHeight="1" x14ac:dyDescent="0.25">
      <c r="A363" s="1401" t="str">
        <f t="shared" si="102"/>
        <v>►</v>
      </c>
      <c r="B363" s="1402" t="str">
        <f t="shared" si="103"/>
        <v>►</v>
      </c>
      <c r="C363" s="1403" t="str">
        <f t="shared" si="108"/>
        <v>►</v>
      </c>
      <c r="D363" s="2475" t="str">
        <f t="shared" si="104"/>
        <v>►</v>
      </c>
      <c r="E363" s="1402" t="str">
        <f t="shared" si="109"/>
        <v>►</v>
      </c>
      <c r="F363" s="1402" t="str">
        <f t="shared" si="110"/>
        <v>►</v>
      </c>
      <c r="G363" s="1402" t="str">
        <f t="shared" si="111"/>
        <v>►</v>
      </c>
      <c r="H363" s="2606"/>
      <c r="R363" s="2607"/>
      <c r="S363" s="2441"/>
      <c r="T363" s="2443"/>
      <c r="U363" s="2442"/>
      <c r="V363" s="2589">
        <f t="shared" si="112"/>
        <v>0</v>
      </c>
      <c r="W363" s="2590" t="str">
        <f>IF(OR(V363=0, ISBLANK(P363)), "", TEXT(ROUND(V363/INDEX(AI21:AI83, MATCH(P363, AH21:AH83, 0)), 0),"# ##0") &amp; " " &amp; P363)</f>
        <v/>
      </c>
      <c r="X363" s="2591">
        <f t="shared" si="113"/>
        <v>0</v>
      </c>
      <c r="Y363" s="2592">
        <f t="shared" si="114"/>
        <v>0</v>
      </c>
      <c r="Z363" s="2592" t="str">
        <f t="shared" si="115"/>
        <v/>
      </c>
      <c r="AA363" s="2581"/>
      <c r="AB363" s="2593">
        <f t="shared" si="106"/>
        <v>0</v>
      </c>
      <c r="AC363" s="2583">
        <v>1</v>
      </c>
      <c r="AD363" s="2594">
        <f t="shared" si="116"/>
        <v>0</v>
      </c>
      <c r="AE363" s="2564"/>
      <c r="AF363" s="2573">
        <f t="shared" si="107"/>
        <v>0</v>
      </c>
      <c r="AG363" s="2574">
        <f>IF(AND(U363&lt;&gt;"", ISNUMBER(S363)), IFERROR(INDEX(AI21:AI91, MATCH(P363, AH21:AH91, 0)) * O363 * IF(ISBLANK(L363), 1, L363), 0), 0)</f>
        <v>0</v>
      </c>
      <c r="AL363" s="66">
        <f t="shared" si="105"/>
        <v>0</v>
      </c>
      <c r="AN363" s="76"/>
      <c r="AO363" s="76"/>
      <c r="AP363" s="76"/>
      <c r="AQ363" s="76"/>
      <c r="AS363" s="2600"/>
      <c r="AT363" s="2242"/>
      <c r="AU363" s="2242"/>
      <c r="AV363" s="2242"/>
      <c r="AW363" s="2242"/>
      <c r="AX363" s="730"/>
      <c r="AY363" s="2601"/>
      <c r="BF363"/>
      <c r="BG363"/>
      <c r="BH363"/>
      <c r="BI363"/>
      <c r="BJ363"/>
      <c r="BK363"/>
      <c r="BL363"/>
      <c r="BN363" s="4">
        <v>1</v>
      </c>
    </row>
    <row r="364" spans="1:66" s="48" customFormat="1" ht="21" customHeight="1" x14ac:dyDescent="0.25">
      <c r="A364" s="1401" t="str">
        <f t="shared" si="102"/>
        <v>►</v>
      </c>
      <c r="B364" s="1402" t="str">
        <f t="shared" si="103"/>
        <v>►</v>
      </c>
      <c r="C364" s="1403" t="str">
        <f t="shared" si="108"/>
        <v>►</v>
      </c>
      <c r="D364" s="2475" t="str">
        <f t="shared" si="104"/>
        <v>►</v>
      </c>
      <c r="E364" s="1402" t="str">
        <f t="shared" si="109"/>
        <v>►</v>
      </c>
      <c r="F364" s="1402" t="str">
        <f t="shared" si="110"/>
        <v>►</v>
      </c>
      <c r="G364" s="1402" t="str">
        <f t="shared" si="111"/>
        <v>►</v>
      </c>
      <c r="H364" s="2606"/>
      <c r="R364" s="2607"/>
      <c r="S364" s="2441"/>
      <c r="T364" s="2443"/>
      <c r="U364" s="2442"/>
      <c r="V364" s="2577">
        <f t="shared" si="112"/>
        <v>0</v>
      </c>
      <c r="W364" s="2578" t="str">
        <f>IF(OR(V364=0, ISBLANK(P364)), "", TEXT(ROUND(V364/INDEX(AI21:AI83, MATCH(P364, AH21:AH83, 0)), 0),"# ##0") &amp; " " &amp; P364)</f>
        <v/>
      </c>
      <c r="X364" s="2579">
        <f t="shared" si="113"/>
        <v>0</v>
      </c>
      <c r="Y364" s="2580">
        <f t="shared" si="114"/>
        <v>0</v>
      </c>
      <c r="Z364" s="2580" t="str">
        <f t="shared" si="115"/>
        <v/>
      </c>
      <c r="AA364" s="2581"/>
      <c r="AB364" s="2582">
        <f t="shared" si="106"/>
        <v>0</v>
      </c>
      <c r="AC364" s="2583">
        <v>1</v>
      </c>
      <c r="AD364" s="2584">
        <f t="shared" si="116"/>
        <v>0</v>
      </c>
      <c r="AE364" s="2564"/>
      <c r="AF364" s="2573">
        <f t="shared" si="107"/>
        <v>0</v>
      </c>
      <c r="AG364" s="2574">
        <f>IF(AND(U364&lt;&gt;"", ISNUMBER(S364)), IFERROR(INDEX(AI21:AI91, MATCH(P364, AH21:AH91, 0)) * O364 * IF(ISBLANK(L364), 1, L364), 0), 0)</f>
        <v>0</v>
      </c>
      <c r="AL364" s="66">
        <f t="shared" si="105"/>
        <v>0</v>
      </c>
      <c r="AN364" s="76"/>
      <c r="AO364" s="76"/>
      <c r="AP364" s="76"/>
      <c r="AQ364" s="76"/>
      <c r="AS364" s="2600"/>
      <c r="AT364" s="2242"/>
      <c r="AU364" s="2242"/>
      <c r="AV364" s="2242"/>
      <c r="AW364" s="2242"/>
      <c r="AX364" s="730"/>
      <c r="AY364" s="2601"/>
      <c r="BF364"/>
      <c r="BG364"/>
      <c r="BH364"/>
      <c r="BI364"/>
      <c r="BJ364"/>
      <c r="BK364"/>
      <c r="BL364"/>
      <c r="BN364" s="4">
        <v>1</v>
      </c>
    </row>
    <row r="365" spans="1:66" s="48" customFormat="1" ht="21" customHeight="1" x14ac:dyDescent="0.25">
      <c r="A365" s="1401" t="str">
        <f t="shared" si="102"/>
        <v>►</v>
      </c>
      <c r="B365" s="1402" t="str">
        <f t="shared" si="103"/>
        <v>►</v>
      </c>
      <c r="C365" s="1403" t="str">
        <f t="shared" si="108"/>
        <v>►</v>
      </c>
      <c r="D365" s="2475" t="str">
        <f t="shared" si="104"/>
        <v>►</v>
      </c>
      <c r="E365" s="1402" t="str">
        <f t="shared" si="109"/>
        <v>►</v>
      </c>
      <c r="F365" s="1402" t="str">
        <f t="shared" si="110"/>
        <v>►</v>
      </c>
      <c r="G365" s="1402" t="str">
        <f t="shared" si="111"/>
        <v>►</v>
      </c>
      <c r="H365" s="2606"/>
      <c r="R365" s="2607"/>
      <c r="S365" s="2441"/>
      <c r="T365" s="2443"/>
      <c r="U365" s="2442"/>
      <c r="V365" s="2589">
        <f t="shared" si="112"/>
        <v>0</v>
      </c>
      <c r="W365" s="2590" t="str">
        <f>IF(OR(V365=0, ISBLANK(P365)), "", TEXT(ROUND(V365/INDEX(AI21:AI83, MATCH(P365, AH21:AH83, 0)), 0),"# ##0") &amp; " " &amp; P365)</f>
        <v/>
      </c>
      <c r="X365" s="2591">
        <f t="shared" si="113"/>
        <v>0</v>
      </c>
      <c r="Y365" s="2592">
        <f t="shared" si="114"/>
        <v>0</v>
      </c>
      <c r="Z365" s="2592" t="str">
        <f t="shared" si="115"/>
        <v/>
      </c>
      <c r="AA365" s="2581"/>
      <c r="AB365" s="2593">
        <f t="shared" si="106"/>
        <v>0</v>
      </c>
      <c r="AC365" s="2583">
        <v>1</v>
      </c>
      <c r="AD365" s="2594">
        <f t="shared" si="116"/>
        <v>0</v>
      </c>
      <c r="AE365" s="2564"/>
      <c r="AF365" s="2573">
        <f t="shared" si="107"/>
        <v>0</v>
      </c>
      <c r="AG365" s="2574">
        <f>IF(AND(U365&lt;&gt;"", ISNUMBER(S365)), IFERROR(INDEX(AI21:AI91, MATCH(P365, AH21:AH91, 0)) * O365 * IF(ISBLANK(L365), 1, L365), 0), 0)</f>
        <v>0</v>
      </c>
      <c r="AL365" s="66">
        <f t="shared" si="105"/>
        <v>0</v>
      </c>
      <c r="AN365" s="76"/>
      <c r="AO365" s="76"/>
      <c r="AP365" s="76"/>
      <c r="AQ365" s="76"/>
      <c r="AS365" s="2600"/>
      <c r="AT365" s="2242"/>
      <c r="AU365" s="2242"/>
      <c r="AV365" s="2242"/>
      <c r="AW365" s="2242"/>
      <c r="AX365" s="730"/>
      <c r="AY365" s="2601"/>
      <c r="BF365"/>
      <c r="BG365"/>
      <c r="BH365"/>
      <c r="BI365"/>
      <c r="BJ365"/>
      <c r="BK365"/>
      <c r="BL365"/>
      <c r="BN365" s="4">
        <v>1</v>
      </c>
    </row>
    <row r="366" spans="1:66" s="48" customFormat="1" ht="21" customHeight="1" x14ac:dyDescent="0.25">
      <c r="A366" s="1401" t="str">
        <f t="shared" si="102"/>
        <v>►</v>
      </c>
      <c r="B366" s="1402" t="str">
        <f t="shared" si="103"/>
        <v>►</v>
      </c>
      <c r="C366" s="1403" t="str">
        <f t="shared" si="108"/>
        <v>►</v>
      </c>
      <c r="D366" s="2475" t="str">
        <f t="shared" si="104"/>
        <v>►</v>
      </c>
      <c r="E366" s="1402" t="str">
        <f t="shared" si="109"/>
        <v>►</v>
      </c>
      <c r="F366" s="1402" t="str">
        <f t="shared" si="110"/>
        <v>►</v>
      </c>
      <c r="G366" s="1402" t="str">
        <f t="shared" si="111"/>
        <v>►</v>
      </c>
      <c r="H366" s="2606"/>
      <c r="R366" s="2607"/>
      <c r="S366" s="2441"/>
      <c r="T366" s="2443"/>
      <c r="U366" s="2442"/>
      <c r="V366" s="2577">
        <f t="shared" si="112"/>
        <v>0</v>
      </c>
      <c r="W366" s="2578" t="str">
        <f>IF(OR(V366=0, ISBLANK(P366)), "", TEXT(ROUND(V366/INDEX(AI21:AI83, MATCH(P366, AH21:AH83, 0)), 0),"# ##0") &amp; " " &amp; P366)</f>
        <v/>
      </c>
      <c r="X366" s="2579">
        <f t="shared" si="113"/>
        <v>0</v>
      </c>
      <c r="Y366" s="2580">
        <f t="shared" si="114"/>
        <v>0</v>
      </c>
      <c r="Z366" s="2580" t="str">
        <f t="shared" si="115"/>
        <v/>
      </c>
      <c r="AA366" s="2581"/>
      <c r="AB366" s="2582">
        <f t="shared" si="106"/>
        <v>0</v>
      </c>
      <c r="AC366" s="2583">
        <v>1</v>
      </c>
      <c r="AD366" s="2584">
        <f t="shared" si="116"/>
        <v>0</v>
      </c>
      <c r="AE366" s="2564"/>
      <c r="AF366" s="2573">
        <f t="shared" si="107"/>
        <v>0</v>
      </c>
      <c r="AG366" s="2574">
        <f>IF(AND(U366&lt;&gt;"", ISNUMBER(S366)), IFERROR(INDEX(AI21:AI91, MATCH(P366, AH21:AH91, 0)) * O366 * IF(ISBLANK(L366), 1, L366), 0), 0)</f>
        <v>0</v>
      </c>
      <c r="AL366" s="66">
        <f t="shared" si="105"/>
        <v>0</v>
      </c>
      <c r="AN366" s="76"/>
      <c r="AO366" s="76"/>
      <c r="AP366" s="76"/>
      <c r="AQ366" s="76"/>
      <c r="AS366" s="2600"/>
      <c r="AT366" s="2242"/>
      <c r="AU366" s="2242"/>
      <c r="AV366" s="2242"/>
      <c r="AW366" s="2242"/>
      <c r="AX366" s="730"/>
      <c r="AY366" s="2601"/>
      <c r="BF366"/>
      <c r="BG366"/>
      <c r="BH366"/>
      <c r="BI366"/>
      <c r="BJ366"/>
      <c r="BK366"/>
      <c r="BL366"/>
      <c r="BN366" s="4">
        <v>1</v>
      </c>
    </row>
    <row r="367" spans="1:66" s="48" customFormat="1" ht="21" customHeight="1" x14ac:dyDescent="0.25">
      <c r="A367" s="1401" t="str">
        <f t="shared" si="102"/>
        <v>►</v>
      </c>
      <c r="B367" s="1402" t="str">
        <f t="shared" si="103"/>
        <v>►</v>
      </c>
      <c r="C367" s="1403" t="str">
        <f t="shared" si="108"/>
        <v>►</v>
      </c>
      <c r="D367" s="2475" t="str">
        <f t="shared" si="104"/>
        <v>►</v>
      </c>
      <c r="E367" s="1402" t="str">
        <f t="shared" si="109"/>
        <v>►</v>
      </c>
      <c r="F367" s="1402" t="str">
        <f t="shared" si="110"/>
        <v>►</v>
      </c>
      <c r="G367" s="1402" t="str">
        <f t="shared" si="111"/>
        <v>►</v>
      </c>
      <c r="H367" s="2606"/>
      <c r="R367" s="2607"/>
      <c r="S367" s="2441"/>
      <c r="T367" s="2443"/>
      <c r="U367" s="2442"/>
      <c r="V367" s="2589">
        <f t="shared" si="112"/>
        <v>0</v>
      </c>
      <c r="W367" s="2590" t="str">
        <f>IF(OR(V367=0, ISBLANK(P367)), "", TEXT(ROUND(V367/INDEX(AI21:AI83, MATCH(P367, AH21:AH83, 0)), 0),"# ##0") &amp; " " &amp; P367)</f>
        <v/>
      </c>
      <c r="X367" s="2591">
        <f t="shared" si="113"/>
        <v>0</v>
      </c>
      <c r="Y367" s="2592">
        <f t="shared" si="114"/>
        <v>0</v>
      </c>
      <c r="Z367" s="2592" t="str">
        <f t="shared" si="115"/>
        <v/>
      </c>
      <c r="AA367" s="2581"/>
      <c r="AB367" s="2593">
        <f t="shared" si="106"/>
        <v>0</v>
      </c>
      <c r="AC367" s="2583">
        <v>1</v>
      </c>
      <c r="AD367" s="2594">
        <f t="shared" si="116"/>
        <v>0</v>
      </c>
      <c r="AE367" s="2564"/>
      <c r="AF367" s="2573">
        <f t="shared" si="107"/>
        <v>0</v>
      </c>
      <c r="AG367" s="2574">
        <f>IF(AND(U367&lt;&gt;"", ISNUMBER(S367)), IFERROR(INDEX(AI21:AI91, MATCH(P367, AH21:AH91, 0)) * O367 * IF(ISBLANK(L367), 1, L367), 0), 0)</f>
        <v>0</v>
      </c>
      <c r="AL367" s="66">
        <f t="shared" si="105"/>
        <v>0</v>
      </c>
      <c r="AN367" s="76"/>
      <c r="AO367" s="76"/>
      <c r="AP367" s="76"/>
      <c r="AQ367" s="76"/>
      <c r="AS367" s="2613"/>
      <c r="AT367" s="2614" t="s">
        <v>2255</v>
      </c>
      <c r="AU367" s="2242"/>
      <c r="AV367" s="2250"/>
      <c r="AW367" s="2250"/>
      <c r="AX367" s="2251"/>
      <c r="AY367" s="2615"/>
      <c r="BF367"/>
      <c r="BG367"/>
      <c r="BH367"/>
      <c r="BI367"/>
      <c r="BJ367"/>
      <c r="BK367"/>
      <c r="BL367"/>
      <c r="BN367" s="4">
        <v>1</v>
      </c>
    </row>
    <row r="368" spans="1:66" s="48" customFormat="1" ht="21" customHeight="1" thickBot="1" x14ac:dyDescent="0.3">
      <c r="A368" s="1401" t="str">
        <f t="shared" si="102"/>
        <v>►</v>
      </c>
      <c r="B368" s="1402" t="str">
        <f t="shared" si="103"/>
        <v>►</v>
      </c>
      <c r="C368" s="1403" t="str">
        <f t="shared" si="108"/>
        <v>►</v>
      </c>
      <c r="D368" s="2475" t="str">
        <f t="shared" si="104"/>
        <v>►</v>
      </c>
      <c r="E368" s="1402" t="str">
        <f t="shared" si="109"/>
        <v>►</v>
      </c>
      <c r="F368" s="1402" t="str">
        <f t="shared" si="110"/>
        <v>►</v>
      </c>
      <c r="G368" s="1402" t="str">
        <f t="shared" si="111"/>
        <v>►</v>
      </c>
      <c r="H368" s="2606"/>
      <c r="R368" s="2607"/>
      <c r="S368" s="2441"/>
      <c r="T368" s="2443"/>
      <c r="U368" s="2442"/>
      <c r="V368" s="2577">
        <f t="shared" si="112"/>
        <v>0</v>
      </c>
      <c r="W368" s="2578" t="str">
        <f>IF(OR(V368=0, ISBLANK(P368)), "", TEXT(ROUND(V368/INDEX(AI21:AI83, MATCH(P368, AH21:AH83, 0)), 0),"# ##0") &amp; " " &amp; P368)</f>
        <v/>
      </c>
      <c r="X368" s="2579">
        <f t="shared" si="113"/>
        <v>0</v>
      </c>
      <c r="Y368" s="2580">
        <f t="shared" si="114"/>
        <v>0</v>
      </c>
      <c r="Z368" s="2580" t="str">
        <f t="shared" si="115"/>
        <v/>
      </c>
      <c r="AA368" s="2581"/>
      <c r="AB368" s="2582">
        <f t="shared" si="106"/>
        <v>0</v>
      </c>
      <c r="AC368" s="2583">
        <v>1</v>
      </c>
      <c r="AD368" s="2584">
        <f t="shared" si="116"/>
        <v>0</v>
      </c>
      <c r="AE368" s="2564"/>
      <c r="AF368" s="2573">
        <f t="shared" si="107"/>
        <v>0</v>
      </c>
      <c r="AG368" s="2574">
        <f>IF(AND(U368&lt;&gt;"", ISNUMBER(S368)), IFERROR(INDEX(AI21:AI91, MATCH(P368, AH21:AH91, 0)) * O368 * IF(ISBLANK(L368), 1, L368), 0), 0)</f>
        <v>0</v>
      </c>
      <c r="AL368" s="66">
        <f t="shared" si="105"/>
        <v>0</v>
      </c>
      <c r="AN368" s="76"/>
      <c r="AO368" s="76"/>
      <c r="AP368" s="76"/>
      <c r="AQ368" s="76"/>
      <c r="AS368" s="2616"/>
      <c r="AT368" s="2263"/>
      <c r="AU368" s="2263"/>
      <c r="AV368" s="2263"/>
      <c r="AW368" s="2263"/>
      <c r="AX368" s="2264"/>
      <c r="AY368" s="2617"/>
      <c r="BF368"/>
      <c r="BG368"/>
      <c r="BH368"/>
      <c r="BI368"/>
      <c r="BJ368"/>
      <c r="BK368"/>
      <c r="BL368"/>
      <c r="BN368" s="4">
        <v>1</v>
      </c>
    </row>
    <row r="369" spans="1:66" s="48" customFormat="1" ht="21" customHeight="1" thickTop="1" x14ac:dyDescent="0.25">
      <c r="A369" s="1401" t="str">
        <f t="shared" si="102"/>
        <v>►</v>
      </c>
      <c r="B369" s="1402" t="str">
        <f t="shared" si="103"/>
        <v>►</v>
      </c>
      <c r="C369" s="1403" t="str">
        <f t="shared" si="108"/>
        <v>►</v>
      </c>
      <c r="D369" s="2475" t="str">
        <f t="shared" si="104"/>
        <v>►</v>
      </c>
      <c r="E369" s="1402" t="str">
        <f t="shared" si="109"/>
        <v>►</v>
      </c>
      <c r="F369" s="1402" t="str">
        <f t="shared" si="110"/>
        <v>►</v>
      </c>
      <c r="G369" s="1402" t="str">
        <f t="shared" si="111"/>
        <v>►</v>
      </c>
      <c r="H369" s="2606"/>
      <c r="R369" s="2607"/>
      <c r="S369" s="2441"/>
      <c r="T369" s="2443"/>
      <c r="U369" s="2442"/>
      <c r="V369" s="2589">
        <f t="shared" si="112"/>
        <v>0</v>
      </c>
      <c r="W369" s="2590" t="str">
        <f>IF(OR(V369=0, ISBLANK(P369)), "", TEXT(ROUND(V369/INDEX(AI21:AI83, MATCH(P369, AH21:AH83, 0)), 0),"# ##0") &amp; " " &amp; P369)</f>
        <v/>
      </c>
      <c r="X369" s="2591">
        <f t="shared" si="113"/>
        <v>0</v>
      </c>
      <c r="Y369" s="2592">
        <f t="shared" si="114"/>
        <v>0</v>
      </c>
      <c r="Z369" s="2592" t="str">
        <f t="shared" si="115"/>
        <v/>
      </c>
      <c r="AA369" s="2581"/>
      <c r="AB369" s="2593">
        <f t="shared" si="106"/>
        <v>0</v>
      </c>
      <c r="AC369" s="2583">
        <v>1</v>
      </c>
      <c r="AD369" s="2594">
        <f t="shared" si="116"/>
        <v>0</v>
      </c>
      <c r="AE369" s="2564"/>
      <c r="AF369" s="2573">
        <f t="shared" si="107"/>
        <v>0</v>
      </c>
      <c r="AG369" s="2574">
        <f>IF(AND(U369&lt;&gt;"", ISNUMBER(S369)), IFERROR(INDEX(AI21:AI91, MATCH(P369, AH21:AH91, 0)) * O369 * IF(ISBLANK(L369), 1, L369), 0), 0)</f>
        <v>0</v>
      </c>
      <c r="AL369" s="66">
        <f t="shared" si="105"/>
        <v>0</v>
      </c>
      <c r="AN369" s="76"/>
      <c r="AO369" s="76"/>
      <c r="AP369" s="76"/>
      <c r="AQ369" s="76"/>
      <c r="AS369" s="3573" t="s">
        <v>2256</v>
      </c>
      <c r="AT369" s="3574"/>
      <c r="AU369" s="3574"/>
      <c r="AV369" s="3574"/>
      <c r="AW369" s="3574"/>
      <c r="AX369" s="3574"/>
      <c r="AY369" s="3575"/>
      <c r="BF369"/>
      <c r="BG369"/>
      <c r="BH369"/>
      <c r="BI369"/>
      <c r="BJ369"/>
      <c r="BK369"/>
      <c r="BL369"/>
      <c r="BN369" s="4">
        <v>1</v>
      </c>
    </row>
    <row r="370" spans="1:66" s="48" customFormat="1" ht="21" customHeight="1" x14ac:dyDescent="0.25">
      <c r="A370" s="1401" t="str">
        <f t="shared" si="102"/>
        <v>►</v>
      </c>
      <c r="B370" s="1402" t="str">
        <f t="shared" si="103"/>
        <v>►</v>
      </c>
      <c r="C370" s="1403" t="str">
        <f t="shared" si="108"/>
        <v>►</v>
      </c>
      <c r="D370" s="2475" t="str">
        <f t="shared" si="104"/>
        <v>►</v>
      </c>
      <c r="E370" s="1402" t="str">
        <f t="shared" si="109"/>
        <v>►</v>
      </c>
      <c r="F370" s="1402" t="str">
        <f t="shared" si="110"/>
        <v>►</v>
      </c>
      <c r="G370" s="1402" t="str">
        <f t="shared" si="111"/>
        <v>►</v>
      </c>
      <c r="H370" s="2606"/>
      <c r="R370" s="2607"/>
      <c r="S370" s="2441"/>
      <c r="T370" s="2443"/>
      <c r="U370" s="2442"/>
      <c r="V370" s="2577">
        <f t="shared" si="112"/>
        <v>0</v>
      </c>
      <c r="W370" s="2578" t="str">
        <f>IF(OR(V370=0, ISBLANK(P370)), "", TEXT(ROUND(V370/INDEX(AI21:AI83, MATCH(P370, AH21:AH83, 0)), 0),"# ##0") &amp; " " &amp; P370)</f>
        <v/>
      </c>
      <c r="X370" s="2579">
        <f t="shared" si="113"/>
        <v>0</v>
      </c>
      <c r="Y370" s="2580">
        <f t="shared" si="114"/>
        <v>0</v>
      </c>
      <c r="Z370" s="2580" t="str">
        <f t="shared" si="115"/>
        <v/>
      </c>
      <c r="AA370" s="2581"/>
      <c r="AB370" s="2582">
        <f t="shared" si="106"/>
        <v>0</v>
      </c>
      <c r="AC370" s="2583">
        <v>1</v>
      </c>
      <c r="AD370" s="2584">
        <f t="shared" si="116"/>
        <v>0</v>
      </c>
      <c r="AE370" s="2564"/>
      <c r="AF370" s="2573">
        <f t="shared" si="107"/>
        <v>0</v>
      </c>
      <c r="AG370" s="2574">
        <f>IF(AND(U370&lt;&gt;"", ISNUMBER(S370)), IFERROR(INDEX(AI21:AI91, MATCH(P370, AH21:AH91, 0)) * O370 * IF(ISBLANK(L370), 1, L370), 0), 0)</f>
        <v>0</v>
      </c>
      <c r="AL370" s="66">
        <f t="shared" si="105"/>
        <v>0</v>
      </c>
      <c r="AN370" s="76"/>
      <c r="AO370" s="76"/>
      <c r="AP370" s="76"/>
      <c r="AQ370" s="76"/>
      <c r="AS370" s="3252"/>
      <c r="AT370" s="3248"/>
      <c r="AU370" s="3248"/>
      <c r="AV370" s="3248"/>
      <c r="AW370" s="3248"/>
      <c r="AX370" s="3248"/>
      <c r="AY370" s="3253"/>
      <c r="BF370"/>
      <c r="BG370"/>
      <c r="BH370"/>
      <c r="BI370"/>
      <c r="BJ370"/>
      <c r="BK370"/>
      <c r="BL370"/>
      <c r="BN370" s="4">
        <v>1</v>
      </c>
    </row>
    <row r="371" spans="1:66" s="48" customFormat="1" ht="21" customHeight="1" x14ac:dyDescent="0.25">
      <c r="A371" s="1401" t="str">
        <f t="shared" si="102"/>
        <v>►</v>
      </c>
      <c r="B371" s="1402" t="str">
        <f t="shared" si="103"/>
        <v>►</v>
      </c>
      <c r="C371" s="1403" t="str">
        <f t="shared" si="108"/>
        <v>►</v>
      </c>
      <c r="D371" s="2475" t="str">
        <f t="shared" si="104"/>
        <v>►</v>
      </c>
      <c r="E371" s="1402" t="str">
        <f t="shared" si="109"/>
        <v>►</v>
      </c>
      <c r="F371" s="1402" t="str">
        <f t="shared" si="110"/>
        <v>►</v>
      </c>
      <c r="G371" s="1402" t="str">
        <f t="shared" si="111"/>
        <v>►</v>
      </c>
      <c r="H371" s="2606"/>
      <c r="R371" s="2607"/>
      <c r="S371" s="2441"/>
      <c r="T371" s="2443"/>
      <c r="U371" s="2442"/>
      <c r="V371" s="2589">
        <f t="shared" si="112"/>
        <v>0</v>
      </c>
      <c r="W371" s="2590" t="str">
        <f>IF(OR(V371=0, ISBLANK(P371)), "", TEXT(ROUND(V371/INDEX(AI21:AI83, MATCH(P371, AH21:AH83, 0)), 0),"# ##0") &amp; " " &amp; P371)</f>
        <v/>
      </c>
      <c r="X371" s="2591">
        <f t="shared" si="113"/>
        <v>0</v>
      </c>
      <c r="Y371" s="2592">
        <f t="shared" si="114"/>
        <v>0</v>
      </c>
      <c r="Z371" s="2592" t="str">
        <f t="shared" si="115"/>
        <v/>
      </c>
      <c r="AA371" s="2581"/>
      <c r="AB371" s="2593">
        <f t="shared" si="106"/>
        <v>0</v>
      </c>
      <c r="AC371" s="2583">
        <v>1</v>
      </c>
      <c r="AD371" s="2594">
        <f t="shared" si="116"/>
        <v>0</v>
      </c>
      <c r="AE371" s="2564"/>
      <c r="AF371" s="2573">
        <f t="shared" si="107"/>
        <v>0</v>
      </c>
      <c r="AG371" s="2574">
        <f>IF(AND(U371&lt;&gt;"", ISNUMBER(S371)), IFERROR(INDEX(AI21:AI91, MATCH(P371, AH21:AH91, 0)) * O371 * IF(ISBLANK(L371), 1, L371), 0), 0)</f>
        <v>0</v>
      </c>
      <c r="AL371" s="66">
        <f t="shared" si="105"/>
        <v>0</v>
      </c>
      <c r="AN371" s="76"/>
      <c r="AO371" s="76"/>
      <c r="AP371" s="76"/>
      <c r="AQ371" s="76"/>
      <c r="AS371" s="3398" t="s">
        <v>2257</v>
      </c>
      <c r="AT371" s="3399"/>
      <c r="AU371" s="3399"/>
      <c r="AV371" s="3399"/>
      <c r="AW371" s="3399"/>
      <c r="AX371" s="3399"/>
      <c r="AY371" s="3400"/>
      <c r="BF371"/>
      <c r="BG371"/>
      <c r="BH371"/>
      <c r="BI371"/>
      <c r="BJ371"/>
      <c r="BK371"/>
      <c r="BL371"/>
      <c r="BN371" s="4">
        <v>1</v>
      </c>
    </row>
    <row r="372" spans="1:66" s="48" customFormat="1" ht="21" customHeight="1" x14ac:dyDescent="0.25">
      <c r="A372" s="1401" t="str">
        <f t="shared" si="102"/>
        <v>►</v>
      </c>
      <c r="B372" s="1402" t="str">
        <f t="shared" si="103"/>
        <v>►</v>
      </c>
      <c r="C372" s="1403" t="str">
        <f t="shared" si="108"/>
        <v>►</v>
      </c>
      <c r="D372" s="2475" t="str">
        <f t="shared" si="104"/>
        <v>►</v>
      </c>
      <c r="E372" s="1402" t="str">
        <f t="shared" si="109"/>
        <v>►</v>
      </c>
      <c r="F372" s="1402" t="str">
        <f t="shared" si="110"/>
        <v>►</v>
      </c>
      <c r="G372" s="1402" t="str">
        <f t="shared" si="111"/>
        <v>►</v>
      </c>
      <c r="H372" s="2606"/>
      <c r="R372" s="2607"/>
      <c r="S372" s="2441"/>
      <c r="T372" s="2443"/>
      <c r="U372" s="2442"/>
      <c r="V372" s="2577">
        <f t="shared" si="112"/>
        <v>0</v>
      </c>
      <c r="W372" s="2578" t="str">
        <f>IF(OR(V372=0, ISBLANK(P372)), "", TEXT(ROUND(V372/INDEX(AI21:AI83, MATCH(P372, AH21:AH83, 0)), 0),"# ##0") &amp; " " &amp; P372)</f>
        <v/>
      </c>
      <c r="X372" s="2579">
        <f t="shared" si="113"/>
        <v>0</v>
      </c>
      <c r="Y372" s="2580">
        <f t="shared" si="114"/>
        <v>0</v>
      </c>
      <c r="Z372" s="2580" t="str">
        <f t="shared" si="115"/>
        <v/>
      </c>
      <c r="AA372" s="2581"/>
      <c r="AB372" s="2582">
        <f t="shared" si="106"/>
        <v>0</v>
      </c>
      <c r="AC372" s="2583">
        <v>1</v>
      </c>
      <c r="AD372" s="2584">
        <f t="shared" si="116"/>
        <v>0</v>
      </c>
      <c r="AE372" s="2564"/>
      <c r="AF372" s="2573">
        <f t="shared" si="107"/>
        <v>0</v>
      </c>
      <c r="AG372" s="2574">
        <f>IF(AND(U372&lt;&gt;"", ISNUMBER(S372)), IFERROR(INDEX(AI21:AI91, MATCH(P372, AH21:AH91, 0)) * O372 * IF(ISBLANK(L372), 1, L372), 0), 0)</f>
        <v>0</v>
      </c>
      <c r="AL372" s="66">
        <f t="shared" si="105"/>
        <v>0</v>
      </c>
      <c r="AN372" s="76"/>
      <c r="AO372" s="76"/>
      <c r="AP372" s="76"/>
      <c r="AQ372" s="76"/>
      <c r="AS372" s="3268" t="s">
        <v>2258</v>
      </c>
      <c r="AT372" s="3576"/>
      <c r="AU372" s="3576"/>
      <c r="AV372" s="3576"/>
      <c r="AW372" s="3576"/>
      <c r="AX372" s="3576"/>
      <c r="AY372" s="3269"/>
      <c r="BF372"/>
      <c r="BG372"/>
      <c r="BH372"/>
      <c r="BI372"/>
      <c r="BJ372"/>
      <c r="BK372"/>
      <c r="BL372"/>
      <c r="BN372" s="4">
        <v>1</v>
      </c>
    </row>
    <row r="373" spans="1:66" s="48" customFormat="1" ht="21" customHeight="1" x14ac:dyDescent="0.25">
      <c r="A373" s="1401" t="str">
        <f t="shared" si="102"/>
        <v>►</v>
      </c>
      <c r="B373" s="1402" t="str">
        <f t="shared" si="103"/>
        <v>►</v>
      </c>
      <c r="C373" s="1403" t="str">
        <f t="shared" si="108"/>
        <v>►</v>
      </c>
      <c r="D373" s="2475" t="str">
        <f t="shared" si="104"/>
        <v>►</v>
      </c>
      <c r="E373" s="1402" t="str">
        <f t="shared" si="109"/>
        <v>►</v>
      </c>
      <c r="F373" s="1402" t="str">
        <f t="shared" si="110"/>
        <v>►</v>
      </c>
      <c r="G373" s="1402" t="str">
        <f t="shared" si="111"/>
        <v>►</v>
      </c>
      <c r="H373" s="2606"/>
      <c r="R373" s="2607"/>
      <c r="S373" s="2441"/>
      <c r="T373" s="2443"/>
      <c r="U373" s="2442"/>
      <c r="V373" s="2589">
        <f t="shared" si="112"/>
        <v>0</v>
      </c>
      <c r="W373" s="2590" t="str">
        <f>IF(OR(V373=0, ISBLANK(P373)), "", TEXT(ROUND(V373/INDEX(AI21:AI83, MATCH(P373, AH21:AH83, 0)), 0),"# ##0") &amp; " " &amp; P373)</f>
        <v/>
      </c>
      <c r="X373" s="2591">
        <f t="shared" si="113"/>
        <v>0</v>
      </c>
      <c r="Y373" s="2592">
        <f t="shared" si="114"/>
        <v>0</v>
      </c>
      <c r="Z373" s="2592" t="str">
        <f t="shared" si="115"/>
        <v/>
      </c>
      <c r="AA373" s="2581"/>
      <c r="AB373" s="2593">
        <f t="shared" si="106"/>
        <v>0</v>
      </c>
      <c r="AC373" s="2583">
        <v>1</v>
      </c>
      <c r="AD373" s="2594">
        <f t="shared" si="116"/>
        <v>0</v>
      </c>
      <c r="AE373" s="2564"/>
      <c r="AF373" s="2573">
        <f t="shared" si="107"/>
        <v>0</v>
      </c>
      <c r="AG373" s="2574">
        <f>IF(AND(U373&lt;&gt;"", ISNUMBER(S373)), IFERROR(INDEX(AI21:AI91, MATCH(P373, AH21:AH91, 0)) * O373 * IF(ISBLANK(L373), 1, L373), 0), 0)</f>
        <v>0</v>
      </c>
      <c r="AL373" s="66">
        <f t="shared" si="105"/>
        <v>0</v>
      </c>
      <c r="AN373" s="76"/>
      <c r="AO373" s="76"/>
      <c r="AP373" s="76"/>
      <c r="AQ373" s="76"/>
      <c r="AS373" s="3268"/>
      <c r="AT373" s="3576"/>
      <c r="AU373" s="3576"/>
      <c r="AV373" s="3576"/>
      <c r="AW373" s="3576"/>
      <c r="AX373" s="3576"/>
      <c r="AY373" s="3269"/>
      <c r="BF373"/>
      <c r="BG373"/>
      <c r="BH373"/>
      <c r="BI373"/>
      <c r="BJ373"/>
      <c r="BK373"/>
      <c r="BL373"/>
      <c r="BN373" s="4">
        <v>1</v>
      </c>
    </row>
    <row r="374" spans="1:66" s="48" customFormat="1" ht="21" customHeight="1" x14ac:dyDescent="0.25">
      <c r="A374" s="1401" t="str">
        <f t="shared" si="102"/>
        <v>►</v>
      </c>
      <c r="B374" s="1402" t="str">
        <f t="shared" si="103"/>
        <v>►</v>
      </c>
      <c r="C374" s="1403" t="str">
        <f t="shared" si="108"/>
        <v>►</v>
      </c>
      <c r="D374" s="2475" t="str">
        <f t="shared" si="104"/>
        <v>►</v>
      </c>
      <c r="E374" s="1402" t="str">
        <f t="shared" si="109"/>
        <v>►</v>
      </c>
      <c r="F374" s="1402" t="str">
        <f t="shared" si="110"/>
        <v>►</v>
      </c>
      <c r="G374" s="1402" t="str">
        <f t="shared" si="111"/>
        <v>►</v>
      </c>
      <c r="H374" s="2606"/>
      <c r="R374" s="2607"/>
      <c r="S374" s="2441"/>
      <c r="T374" s="2443"/>
      <c r="U374" s="2442"/>
      <c r="V374" s="2577">
        <f t="shared" si="112"/>
        <v>0</v>
      </c>
      <c r="W374" s="2578" t="str">
        <f>IF(OR(V374=0, ISBLANK(P374)), "", TEXT(ROUND(V374/INDEX(AI21:AI83, MATCH(P374, AH21:AH83, 0)), 0),"# ##0") &amp; " " &amp; P374)</f>
        <v/>
      </c>
      <c r="X374" s="2579">
        <f t="shared" si="113"/>
        <v>0</v>
      </c>
      <c r="Y374" s="2580">
        <f t="shared" si="114"/>
        <v>0</v>
      </c>
      <c r="Z374" s="2580" t="str">
        <f t="shared" si="115"/>
        <v/>
      </c>
      <c r="AA374" s="2581"/>
      <c r="AB374" s="2582">
        <f t="shared" si="106"/>
        <v>0</v>
      </c>
      <c r="AC374" s="2583">
        <v>1</v>
      </c>
      <c r="AD374" s="2584">
        <f t="shared" si="116"/>
        <v>0</v>
      </c>
      <c r="AE374" s="2564"/>
      <c r="AF374" s="2573">
        <f t="shared" si="107"/>
        <v>0</v>
      </c>
      <c r="AG374" s="2574">
        <f>IF(AND(U374&lt;&gt;"", ISNUMBER(S374)), IFERROR(INDEX(AI21:AI91, MATCH(P374, AH21:AH91, 0)) * O374 * IF(ISBLANK(L374), 1, L374), 0), 0)</f>
        <v>0</v>
      </c>
      <c r="AL374" s="66">
        <f t="shared" si="105"/>
        <v>0</v>
      </c>
      <c r="AN374" s="76"/>
      <c r="AO374" s="76"/>
      <c r="AP374" s="76"/>
      <c r="AQ374" s="76"/>
      <c r="AS374" s="2257"/>
      <c r="AT374" s="2253"/>
      <c r="AU374" s="2253"/>
      <c r="AV374" s="2253"/>
      <c r="AW374" s="2253"/>
      <c r="AX374" s="2253"/>
      <c r="AY374" s="2621"/>
      <c r="BF374"/>
      <c r="BG374"/>
      <c r="BH374"/>
      <c r="BI374"/>
      <c r="BJ374"/>
      <c r="BK374"/>
      <c r="BL374"/>
      <c r="BN374" s="4">
        <v>1</v>
      </c>
    </row>
    <row r="375" spans="1:66" s="48" customFormat="1" ht="21" customHeight="1" x14ac:dyDescent="0.25">
      <c r="A375" s="1401" t="str">
        <f t="shared" si="102"/>
        <v>►</v>
      </c>
      <c r="B375" s="1402" t="str">
        <f t="shared" si="103"/>
        <v>►</v>
      </c>
      <c r="C375" s="1403" t="str">
        <f t="shared" si="108"/>
        <v>►</v>
      </c>
      <c r="D375" s="2475" t="str">
        <f t="shared" si="104"/>
        <v>►</v>
      </c>
      <c r="E375" s="1402" t="str">
        <f t="shared" si="109"/>
        <v>►</v>
      </c>
      <c r="F375" s="1402" t="str">
        <f t="shared" si="110"/>
        <v>►</v>
      </c>
      <c r="G375" s="1402" t="str">
        <f t="shared" si="111"/>
        <v>►</v>
      </c>
      <c r="H375" s="2606"/>
      <c r="R375" s="2607"/>
      <c r="S375" s="2441"/>
      <c r="T375" s="2443"/>
      <c r="U375" s="2442"/>
      <c r="V375" s="2589">
        <f t="shared" si="112"/>
        <v>0</v>
      </c>
      <c r="W375" s="2590" t="str">
        <f>IF(OR(V375=0, ISBLANK(P375)), "", TEXT(ROUND(V375/INDEX(AI21:AI83, MATCH(P375, AH21:AH83, 0)), 0),"# ##0") &amp; " " &amp; P375)</f>
        <v/>
      </c>
      <c r="X375" s="2591">
        <f t="shared" si="113"/>
        <v>0</v>
      </c>
      <c r="Y375" s="2592">
        <f t="shared" si="114"/>
        <v>0</v>
      </c>
      <c r="Z375" s="2592" t="str">
        <f t="shared" si="115"/>
        <v/>
      </c>
      <c r="AA375" s="2581"/>
      <c r="AB375" s="2593">
        <f t="shared" si="106"/>
        <v>0</v>
      </c>
      <c r="AC375" s="2583">
        <v>1</v>
      </c>
      <c r="AD375" s="2594">
        <f t="shared" si="116"/>
        <v>0</v>
      </c>
      <c r="AE375" s="2564"/>
      <c r="AF375" s="2573">
        <f t="shared" si="107"/>
        <v>0</v>
      </c>
      <c r="AG375" s="2574">
        <f>IF(AND(U375&lt;&gt;"", ISNUMBER(S375)), IFERROR(INDEX(AI21:AI91, MATCH(P375, AH21:AH91, 0)) * O375 * IF(ISBLANK(L375), 1, L375), 0), 0)</f>
        <v>0</v>
      </c>
      <c r="AL375" s="66">
        <f t="shared" si="105"/>
        <v>0</v>
      </c>
      <c r="AN375" s="76"/>
      <c r="AO375" s="76"/>
      <c r="AP375" s="76"/>
      <c r="AQ375" s="76"/>
      <c r="AS375" s="2257"/>
      <c r="AT375" s="2253"/>
      <c r="AU375" s="2253"/>
      <c r="AV375" s="2253"/>
      <c r="AW375" s="2253"/>
      <c r="AX375" s="2253"/>
      <c r="AY375" s="2621"/>
      <c r="BF375"/>
      <c r="BG375"/>
      <c r="BH375"/>
      <c r="BI375"/>
      <c r="BJ375"/>
      <c r="BK375"/>
      <c r="BL375"/>
      <c r="BN375" s="4">
        <v>1</v>
      </c>
    </row>
    <row r="376" spans="1:66" s="48" customFormat="1" ht="21" customHeight="1" x14ac:dyDescent="0.25">
      <c r="A376" s="1401" t="str">
        <f t="shared" si="102"/>
        <v>►</v>
      </c>
      <c r="B376" s="1402" t="str">
        <f t="shared" si="103"/>
        <v>►</v>
      </c>
      <c r="C376" s="1403" t="str">
        <f t="shared" si="108"/>
        <v>►</v>
      </c>
      <c r="D376" s="2475" t="str">
        <f t="shared" si="104"/>
        <v>►</v>
      </c>
      <c r="E376" s="1402" t="str">
        <f t="shared" si="109"/>
        <v>►</v>
      </c>
      <c r="F376" s="1402" t="str">
        <f t="shared" si="110"/>
        <v>►</v>
      </c>
      <c r="G376" s="1402" t="str">
        <f t="shared" si="111"/>
        <v>►</v>
      </c>
      <c r="H376" s="2606"/>
      <c r="R376" s="2607"/>
      <c r="S376" s="2441"/>
      <c r="T376" s="2443"/>
      <c r="U376" s="2442"/>
      <c r="V376" s="2577">
        <f t="shared" si="112"/>
        <v>0</v>
      </c>
      <c r="W376" s="2578" t="str">
        <f>IF(OR(V376=0, ISBLANK(P376)), "", TEXT(ROUND(V376/INDEX(AI21:AI83, MATCH(P376, AH21:AH83, 0)), 0),"# ##0") &amp; " " &amp; P376)</f>
        <v/>
      </c>
      <c r="X376" s="2579">
        <f t="shared" si="113"/>
        <v>0</v>
      </c>
      <c r="Y376" s="2580">
        <f t="shared" si="114"/>
        <v>0</v>
      </c>
      <c r="Z376" s="2580" t="str">
        <f t="shared" si="115"/>
        <v/>
      </c>
      <c r="AA376" s="2581"/>
      <c r="AB376" s="2582">
        <f t="shared" si="106"/>
        <v>0</v>
      </c>
      <c r="AC376" s="2583">
        <v>1</v>
      </c>
      <c r="AD376" s="2584">
        <f t="shared" si="116"/>
        <v>0</v>
      </c>
      <c r="AE376" s="2564"/>
      <c r="AF376" s="2573">
        <f t="shared" si="107"/>
        <v>0</v>
      </c>
      <c r="AG376" s="2574">
        <f>IF(AND(U376&lt;&gt;"", ISNUMBER(S376)), IFERROR(INDEX(AI21:AI91, MATCH(P376, AH21:AH91, 0)) * O376 * IF(ISBLANK(L376), 1, L376), 0), 0)</f>
        <v>0</v>
      </c>
      <c r="AL376" s="66">
        <f t="shared" si="105"/>
        <v>0</v>
      </c>
      <c r="AN376" s="76"/>
      <c r="AO376" s="76"/>
      <c r="AP376" s="76"/>
      <c r="AQ376" s="76"/>
      <c r="AS376" s="2257"/>
      <c r="AT376" s="2253"/>
      <c r="AU376" s="2253"/>
      <c r="AV376" s="2253"/>
      <c r="AW376" s="2253"/>
      <c r="AX376" s="2253"/>
      <c r="AY376" s="2621"/>
      <c r="BF376"/>
      <c r="BG376"/>
      <c r="BH376"/>
      <c r="BI376"/>
      <c r="BJ376"/>
      <c r="BK376"/>
      <c r="BL376"/>
      <c r="BN376" s="4">
        <v>1</v>
      </c>
    </row>
    <row r="377" spans="1:66" s="48" customFormat="1" ht="21" customHeight="1" x14ac:dyDescent="0.25">
      <c r="A377" s="1401" t="str">
        <f t="shared" si="102"/>
        <v>►</v>
      </c>
      <c r="B377" s="1402" t="str">
        <f t="shared" si="103"/>
        <v>►</v>
      </c>
      <c r="C377" s="1403" t="str">
        <f t="shared" si="108"/>
        <v>►</v>
      </c>
      <c r="D377" s="2475" t="str">
        <f t="shared" si="104"/>
        <v>►</v>
      </c>
      <c r="E377" s="1402" t="str">
        <f t="shared" si="109"/>
        <v>►</v>
      </c>
      <c r="F377" s="1402" t="str">
        <f t="shared" si="110"/>
        <v>►</v>
      </c>
      <c r="G377" s="1402" t="str">
        <f t="shared" si="111"/>
        <v>►</v>
      </c>
      <c r="H377" s="2606"/>
      <c r="R377" s="2607"/>
      <c r="S377" s="2441"/>
      <c r="T377" s="2443"/>
      <c r="U377" s="2442"/>
      <c r="V377" s="2589">
        <f t="shared" si="112"/>
        <v>0</v>
      </c>
      <c r="W377" s="2590" t="str">
        <f>IF(OR(V377=0, ISBLANK(P377)), "", TEXT(ROUND(V377/INDEX(AI21:AI83, MATCH(P377, AH21:AH83, 0)), 0),"# ##0") &amp; " " &amp; P377)</f>
        <v/>
      </c>
      <c r="X377" s="2591">
        <f t="shared" si="113"/>
        <v>0</v>
      </c>
      <c r="Y377" s="2592">
        <f t="shared" si="114"/>
        <v>0</v>
      </c>
      <c r="Z377" s="2592" t="str">
        <f t="shared" si="115"/>
        <v/>
      </c>
      <c r="AA377" s="2581"/>
      <c r="AB377" s="2593">
        <f t="shared" si="106"/>
        <v>0</v>
      </c>
      <c r="AC377" s="2583">
        <v>1</v>
      </c>
      <c r="AD377" s="2594">
        <f t="shared" si="116"/>
        <v>0</v>
      </c>
      <c r="AE377" s="2564"/>
      <c r="AF377" s="2573">
        <f t="shared" si="107"/>
        <v>0</v>
      </c>
      <c r="AG377" s="2574">
        <f>IF(AND(U377&lt;&gt;"", ISNUMBER(S377)), IFERROR(INDEX(AI21:AI91, MATCH(P377, AH21:AH91, 0)) * O377 * IF(ISBLANK(L377), 1, L377), 0), 0)</f>
        <v>0</v>
      </c>
      <c r="AL377" s="66">
        <f t="shared" si="105"/>
        <v>0</v>
      </c>
      <c r="AN377" s="76"/>
      <c r="AO377" s="76"/>
      <c r="AP377" s="76"/>
      <c r="AQ377" s="76"/>
      <c r="AS377" s="2257"/>
      <c r="AT377" s="2253"/>
      <c r="AU377" s="2253"/>
      <c r="AV377" s="2253"/>
      <c r="AW377" s="2253"/>
      <c r="AX377" s="2253"/>
      <c r="AY377" s="2621"/>
      <c r="BF377"/>
      <c r="BG377"/>
      <c r="BH377"/>
      <c r="BI377"/>
      <c r="BJ377"/>
      <c r="BK377"/>
      <c r="BL377"/>
      <c r="BN377" s="4">
        <v>1</v>
      </c>
    </row>
    <row r="378" spans="1:66" s="48" customFormat="1" ht="21" customHeight="1" x14ac:dyDescent="0.25">
      <c r="A378" s="1401" t="str">
        <f t="shared" si="102"/>
        <v>►</v>
      </c>
      <c r="B378" s="1402" t="str">
        <f t="shared" si="103"/>
        <v>►</v>
      </c>
      <c r="C378" s="1403" t="str">
        <f t="shared" si="108"/>
        <v>►</v>
      </c>
      <c r="D378" s="2475" t="str">
        <f t="shared" si="104"/>
        <v>►</v>
      </c>
      <c r="E378" s="1402" t="str">
        <f t="shared" si="109"/>
        <v>►</v>
      </c>
      <c r="F378" s="1402" t="str">
        <f t="shared" si="110"/>
        <v>►</v>
      </c>
      <c r="G378" s="1402" t="str">
        <f t="shared" si="111"/>
        <v>►</v>
      </c>
      <c r="H378" s="2606"/>
      <c r="R378" s="2607"/>
      <c r="S378" s="2441"/>
      <c r="T378" s="2443"/>
      <c r="U378" s="2442"/>
      <c r="V378" s="2577">
        <f t="shared" si="112"/>
        <v>0</v>
      </c>
      <c r="W378" s="2578" t="str">
        <f>IF(OR(V378=0, ISBLANK(P378)), "", TEXT(ROUND(V378/INDEX(AI21:AI83, MATCH(P378, AH21:AH83, 0)), 0),"# ##0") &amp; " " &amp; P378)</f>
        <v/>
      </c>
      <c r="X378" s="2579">
        <f t="shared" si="113"/>
        <v>0</v>
      </c>
      <c r="Y378" s="2580">
        <f t="shared" si="114"/>
        <v>0</v>
      </c>
      <c r="Z378" s="2580" t="str">
        <f t="shared" si="115"/>
        <v/>
      </c>
      <c r="AA378" s="2581"/>
      <c r="AB378" s="2582">
        <f t="shared" si="106"/>
        <v>0</v>
      </c>
      <c r="AC378" s="2583">
        <v>1</v>
      </c>
      <c r="AD378" s="2584">
        <f t="shared" si="116"/>
        <v>0</v>
      </c>
      <c r="AE378" s="2564"/>
      <c r="AF378" s="2573">
        <f t="shared" si="107"/>
        <v>0</v>
      </c>
      <c r="AG378" s="2574">
        <f>IF(AND(U378&lt;&gt;"", ISNUMBER(S378)), IFERROR(INDEX(AI21:AI91, MATCH(P378, AH21:AH91, 0)) * O378 * IF(ISBLANK(L378), 1, L378), 0), 0)</f>
        <v>0</v>
      </c>
      <c r="AL378" s="66">
        <f t="shared" si="105"/>
        <v>0</v>
      </c>
      <c r="AN378" s="76"/>
      <c r="AO378" s="76"/>
      <c r="AP378" s="76"/>
      <c r="AQ378" s="76"/>
      <c r="AS378" s="2257"/>
      <c r="AT378" s="2253"/>
      <c r="AU378" s="2253"/>
      <c r="AV378" s="2253"/>
      <c r="AW378" s="2253"/>
      <c r="AX378" s="2253"/>
      <c r="AY378" s="2621"/>
      <c r="BF378"/>
      <c r="BG378"/>
      <c r="BH378"/>
      <c r="BI378"/>
      <c r="BJ378"/>
      <c r="BK378"/>
      <c r="BL378"/>
      <c r="BN378" s="4">
        <v>1</v>
      </c>
    </row>
    <row r="379" spans="1:66" s="48" customFormat="1" ht="21" customHeight="1" x14ac:dyDescent="0.25">
      <c r="A379" s="1401" t="str">
        <f t="shared" si="102"/>
        <v>►</v>
      </c>
      <c r="B379" s="1402" t="str">
        <f t="shared" si="103"/>
        <v>►</v>
      </c>
      <c r="C379" s="1403" t="str">
        <f t="shared" si="108"/>
        <v>►</v>
      </c>
      <c r="D379" s="2475" t="str">
        <f t="shared" si="104"/>
        <v>►</v>
      </c>
      <c r="E379" s="1402" t="str">
        <f t="shared" si="109"/>
        <v>►</v>
      </c>
      <c r="F379" s="1402" t="str">
        <f t="shared" si="110"/>
        <v>►</v>
      </c>
      <c r="G379" s="1402" t="str">
        <f t="shared" si="111"/>
        <v>►</v>
      </c>
      <c r="H379" s="2606"/>
      <c r="R379" s="2607"/>
      <c r="S379" s="2441"/>
      <c r="T379" s="2443"/>
      <c r="U379" s="2442"/>
      <c r="V379" s="2589">
        <f t="shared" si="112"/>
        <v>0</v>
      </c>
      <c r="W379" s="2590" t="str">
        <f>IF(OR(V379=0, ISBLANK(P379)), "", TEXT(ROUND(V379/INDEX(AI21:AI83, MATCH(P379, AH21:AH83, 0)), 0),"# ##0") &amp; " " &amp; P379)</f>
        <v/>
      </c>
      <c r="X379" s="2591">
        <f t="shared" si="113"/>
        <v>0</v>
      </c>
      <c r="Y379" s="2592">
        <f t="shared" si="114"/>
        <v>0</v>
      </c>
      <c r="Z379" s="2592" t="str">
        <f t="shared" si="115"/>
        <v/>
      </c>
      <c r="AA379" s="2581"/>
      <c r="AB379" s="2593">
        <f t="shared" si="106"/>
        <v>0</v>
      </c>
      <c r="AC379" s="2583">
        <v>1</v>
      </c>
      <c r="AD379" s="2594">
        <f t="shared" si="116"/>
        <v>0</v>
      </c>
      <c r="AE379" s="2564"/>
      <c r="AF379" s="2573">
        <f t="shared" si="107"/>
        <v>0</v>
      </c>
      <c r="AG379" s="2574">
        <f>IF(AND(U379&lt;&gt;"", ISNUMBER(S379)), IFERROR(INDEX(AI21:AI91, MATCH(P379, AH21:AH91, 0)) * O379 * IF(ISBLANK(L379), 1, L379), 0), 0)</f>
        <v>0</v>
      </c>
      <c r="AL379" s="66">
        <f t="shared" si="105"/>
        <v>0</v>
      </c>
      <c r="AN379" s="76"/>
      <c r="AO379" s="76"/>
      <c r="AP379" s="76"/>
      <c r="AQ379" s="76"/>
      <c r="AS379" s="2257"/>
      <c r="AT379" s="2253"/>
      <c r="AU379" s="2253"/>
      <c r="AV379" s="2253"/>
      <c r="AW379" s="2253"/>
      <c r="AX379" s="2253"/>
      <c r="AY379" s="2621"/>
      <c r="BF379"/>
      <c r="BG379"/>
      <c r="BH379"/>
      <c r="BI379"/>
      <c r="BJ379"/>
      <c r="BK379"/>
      <c r="BL379"/>
      <c r="BN379" s="4">
        <v>1</v>
      </c>
    </row>
    <row r="380" spans="1:66" s="48" customFormat="1" ht="21" customHeight="1" x14ac:dyDescent="0.25">
      <c r="A380" s="1401" t="str">
        <f t="shared" si="102"/>
        <v>►</v>
      </c>
      <c r="B380" s="1402" t="str">
        <f t="shared" si="103"/>
        <v>►</v>
      </c>
      <c r="C380" s="1403" t="str">
        <f t="shared" si="108"/>
        <v>►</v>
      </c>
      <c r="D380" s="2475" t="str">
        <f t="shared" si="104"/>
        <v>►</v>
      </c>
      <c r="E380" s="1402" t="str">
        <f t="shared" si="109"/>
        <v>►</v>
      </c>
      <c r="F380" s="1402" t="str">
        <f t="shared" si="110"/>
        <v>►</v>
      </c>
      <c r="G380" s="1402" t="str">
        <f t="shared" si="111"/>
        <v>►</v>
      </c>
      <c r="H380" s="2606"/>
      <c r="R380" s="2607"/>
      <c r="S380" s="2441"/>
      <c r="T380" s="2443"/>
      <c r="U380" s="2442"/>
      <c r="V380" s="2577">
        <f t="shared" si="112"/>
        <v>0</v>
      </c>
      <c r="W380" s="2578" t="str">
        <f>IF(OR(V380=0, ISBLANK(P380)), "", TEXT(ROUND(V380/INDEX(AI21:AI83, MATCH(P380, AH21:AH83, 0)), 0),"# ##0") &amp; " " &amp; P380)</f>
        <v/>
      </c>
      <c r="X380" s="2579">
        <f t="shared" si="113"/>
        <v>0</v>
      </c>
      <c r="Y380" s="2580">
        <f t="shared" si="114"/>
        <v>0</v>
      </c>
      <c r="Z380" s="2580" t="str">
        <f t="shared" si="115"/>
        <v/>
      </c>
      <c r="AA380" s="2581"/>
      <c r="AB380" s="2582">
        <f t="shared" si="106"/>
        <v>0</v>
      </c>
      <c r="AC380" s="2583">
        <v>1</v>
      </c>
      <c r="AD380" s="2584">
        <f t="shared" si="116"/>
        <v>0</v>
      </c>
      <c r="AE380" s="2564"/>
      <c r="AF380" s="2573">
        <f t="shared" si="107"/>
        <v>0</v>
      </c>
      <c r="AG380" s="2574">
        <f>IF(AND(U380&lt;&gt;"", ISNUMBER(S380)), IFERROR(INDEX(AI21:AI91, MATCH(P380, AH21:AH91, 0)) * O380 * IF(ISBLANK(L380), 1, L380), 0), 0)</f>
        <v>0</v>
      </c>
      <c r="AL380" s="66">
        <f t="shared" si="105"/>
        <v>0</v>
      </c>
      <c r="AN380" s="76"/>
      <c r="AO380" s="76"/>
      <c r="AP380" s="76"/>
      <c r="AQ380" s="76"/>
      <c r="AS380" s="2257"/>
      <c r="AT380" s="2253"/>
      <c r="AU380" s="2253"/>
      <c r="AV380" s="2253"/>
      <c r="AW380" s="2253"/>
      <c r="AX380" s="2253"/>
      <c r="AY380" s="2621"/>
      <c r="BF380"/>
      <c r="BG380"/>
      <c r="BH380"/>
      <c r="BI380"/>
      <c r="BJ380"/>
      <c r="BK380"/>
      <c r="BL380"/>
      <c r="BN380" s="4">
        <v>1</v>
      </c>
    </row>
    <row r="381" spans="1:66" s="48" customFormat="1" ht="21" customHeight="1" x14ac:dyDescent="0.25">
      <c r="A381" s="1401" t="str">
        <f t="shared" si="102"/>
        <v>►</v>
      </c>
      <c r="B381" s="1402" t="str">
        <f t="shared" si="103"/>
        <v>►</v>
      </c>
      <c r="C381" s="1403" t="str">
        <f t="shared" si="108"/>
        <v>►</v>
      </c>
      <c r="D381" s="2475" t="str">
        <f t="shared" si="104"/>
        <v>►</v>
      </c>
      <c r="E381" s="1402" t="str">
        <f t="shared" si="109"/>
        <v>►</v>
      </c>
      <c r="F381" s="1402" t="str">
        <f t="shared" si="110"/>
        <v>►</v>
      </c>
      <c r="G381" s="1402" t="str">
        <f t="shared" si="111"/>
        <v>►</v>
      </c>
      <c r="H381" s="2606"/>
      <c r="R381" s="2607"/>
      <c r="S381" s="2441"/>
      <c r="T381" s="2443"/>
      <c r="U381" s="2442"/>
      <c r="V381" s="2589">
        <f t="shared" si="112"/>
        <v>0</v>
      </c>
      <c r="W381" s="2590" t="str">
        <f>IF(OR(V381=0, ISBLANK(P381)), "", TEXT(ROUND(V381/INDEX(AI21:AI83, MATCH(P381, AH21:AH83, 0)), 0),"# ##0") &amp; " " &amp; P381)</f>
        <v/>
      </c>
      <c r="X381" s="2591">
        <f t="shared" si="113"/>
        <v>0</v>
      </c>
      <c r="Y381" s="2592">
        <f t="shared" si="114"/>
        <v>0</v>
      </c>
      <c r="Z381" s="2592" t="str">
        <f t="shared" si="115"/>
        <v/>
      </c>
      <c r="AA381" s="2581"/>
      <c r="AB381" s="2593">
        <f t="shared" si="106"/>
        <v>0</v>
      </c>
      <c r="AC381" s="2583">
        <v>1</v>
      </c>
      <c r="AD381" s="2594">
        <f t="shared" si="116"/>
        <v>0</v>
      </c>
      <c r="AE381" s="2564"/>
      <c r="AF381" s="2573">
        <f t="shared" si="107"/>
        <v>0</v>
      </c>
      <c r="AG381" s="2574">
        <f>IF(AND(U381&lt;&gt;"", ISNUMBER(S381)), IFERROR(INDEX(AI21:AI91, MATCH(P381, AH21:AH91, 0)) * O381 * IF(ISBLANK(L381), 1, L381), 0), 0)</f>
        <v>0</v>
      </c>
      <c r="AL381" s="66">
        <f t="shared" si="105"/>
        <v>0</v>
      </c>
      <c r="AN381" s="76"/>
      <c r="AO381" s="76"/>
      <c r="AP381" s="76"/>
      <c r="AQ381" s="76"/>
      <c r="AS381" s="2257"/>
      <c r="AT381" s="2253"/>
      <c r="AU381" s="2253"/>
      <c r="AV381" s="2253"/>
      <c r="AW381" s="2253"/>
      <c r="AX381" s="2253"/>
      <c r="AY381" s="2621"/>
      <c r="BF381"/>
      <c r="BG381"/>
      <c r="BH381"/>
      <c r="BI381"/>
      <c r="BJ381"/>
      <c r="BK381"/>
      <c r="BL381"/>
      <c r="BN381" s="4">
        <v>1</v>
      </c>
    </row>
    <row r="382" spans="1:66" s="48" customFormat="1" ht="21" customHeight="1" x14ac:dyDescent="0.25">
      <c r="A382" s="1401" t="str">
        <f t="shared" si="102"/>
        <v>►</v>
      </c>
      <c r="B382" s="1402" t="str">
        <f t="shared" si="103"/>
        <v>►</v>
      </c>
      <c r="C382" s="1403" t="str">
        <f t="shared" si="108"/>
        <v>►</v>
      </c>
      <c r="D382" s="2475" t="str">
        <f t="shared" si="104"/>
        <v>►</v>
      </c>
      <c r="E382" s="1402" t="str">
        <f t="shared" si="109"/>
        <v>►</v>
      </c>
      <c r="F382" s="1402" t="str">
        <f t="shared" si="110"/>
        <v>►</v>
      </c>
      <c r="G382" s="1402" t="str">
        <f t="shared" si="111"/>
        <v>►</v>
      </c>
      <c r="H382" s="2606"/>
      <c r="R382" s="2607"/>
      <c r="S382" s="2441"/>
      <c r="T382" s="2443"/>
      <c r="U382" s="2442"/>
      <c r="V382" s="2577">
        <f t="shared" si="112"/>
        <v>0</v>
      </c>
      <c r="W382" s="2578" t="str">
        <f>IF(OR(V382=0, ISBLANK(P382)), "", TEXT(ROUND(V382/INDEX(AI21:AI83, MATCH(P382, AH21:AH83, 0)), 0),"# ##0") &amp; " " &amp; P382)</f>
        <v/>
      </c>
      <c r="X382" s="2579">
        <f t="shared" si="113"/>
        <v>0</v>
      </c>
      <c r="Y382" s="2580">
        <f t="shared" si="114"/>
        <v>0</v>
      </c>
      <c r="Z382" s="2580" t="str">
        <f t="shared" si="115"/>
        <v/>
      </c>
      <c r="AA382" s="2581"/>
      <c r="AB382" s="2582">
        <f t="shared" si="106"/>
        <v>0</v>
      </c>
      <c r="AC382" s="2583">
        <v>1</v>
      </c>
      <c r="AD382" s="2584">
        <f t="shared" si="116"/>
        <v>0</v>
      </c>
      <c r="AE382" s="2564"/>
      <c r="AF382" s="2573">
        <f t="shared" si="107"/>
        <v>0</v>
      </c>
      <c r="AG382" s="2574">
        <f>IF(AND(U382&lt;&gt;"", ISNUMBER(S382)), IFERROR(INDEX(AI21:AI91, MATCH(P382, AH21:AH91, 0)) * O382 * IF(ISBLANK(L382), 1, L382), 0), 0)</f>
        <v>0</v>
      </c>
      <c r="AL382" s="66">
        <f t="shared" si="105"/>
        <v>0</v>
      </c>
      <c r="AN382" s="76"/>
      <c r="AO382" s="76"/>
      <c r="AP382" s="76"/>
      <c r="AQ382" s="76"/>
      <c r="AS382" s="2257"/>
      <c r="AT382" s="2253"/>
      <c r="AU382" s="2253"/>
      <c r="AV382" s="2253"/>
      <c r="AW382" s="2253"/>
      <c r="AX382" s="2253"/>
      <c r="AY382" s="2621"/>
      <c r="BF382"/>
      <c r="BG382"/>
      <c r="BH382"/>
      <c r="BI382"/>
      <c r="BJ382"/>
      <c r="BK382"/>
      <c r="BL382"/>
      <c r="BN382" s="4">
        <v>1</v>
      </c>
    </row>
    <row r="383" spans="1:66" s="48" customFormat="1" ht="21" customHeight="1" x14ac:dyDescent="0.25">
      <c r="A383" s="1401" t="str">
        <f t="shared" si="102"/>
        <v>►</v>
      </c>
      <c r="B383" s="1402" t="str">
        <f t="shared" si="103"/>
        <v>►</v>
      </c>
      <c r="C383" s="1403" t="str">
        <f t="shared" si="108"/>
        <v>►</v>
      </c>
      <c r="D383" s="2475" t="str">
        <f t="shared" si="104"/>
        <v>►</v>
      </c>
      <c r="E383" s="1402" t="str">
        <f t="shared" si="109"/>
        <v>►</v>
      </c>
      <c r="F383" s="1402" t="str">
        <f t="shared" si="110"/>
        <v>►</v>
      </c>
      <c r="G383" s="1402" t="str">
        <f t="shared" si="111"/>
        <v>►</v>
      </c>
      <c r="H383" s="2606"/>
      <c r="R383" s="2607"/>
      <c r="S383" s="2441"/>
      <c r="T383" s="2443"/>
      <c r="U383" s="2442"/>
      <c r="V383" s="2589">
        <f t="shared" si="112"/>
        <v>0</v>
      </c>
      <c r="W383" s="2590" t="str">
        <f>IF(OR(V383=0, ISBLANK(P383)), "", TEXT(ROUND(V383/INDEX(AI21:AI83, MATCH(P383, AH21:AH83, 0)), 0),"# ##0") &amp; " " &amp; P383)</f>
        <v/>
      </c>
      <c r="X383" s="2591">
        <f t="shared" si="113"/>
        <v>0</v>
      </c>
      <c r="Y383" s="2592">
        <f t="shared" si="114"/>
        <v>0</v>
      </c>
      <c r="Z383" s="2592" t="str">
        <f t="shared" si="115"/>
        <v/>
      </c>
      <c r="AA383" s="2581"/>
      <c r="AB383" s="2593">
        <f t="shared" si="106"/>
        <v>0</v>
      </c>
      <c r="AC383" s="2583">
        <v>1</v>
      </c>
      <c r="AD383" s="2594">
        <f t="shared" si="116"/>
        <v>0</v>
      </c>
      <c r="AE383" s="2564"/>
      <c r="AF383" s="2573">
        <f t="shared" si="107"/>
        <v>0</v>
      </c>
      <c r="AG383" s="2574">
        <f>IF(AND(U383&lt;&gt;"", ISNUMBER(S383)), IFERROR(INDEX(AI21:AI91, MATCH(P383, AH21:AH91, 0)) * O383 * IF(ISBLANK(L383), 1, L383), 0), 0)</f>
        <v>0</v>
      </c>
      <c r="AL383" s="66">
        <f t="shared" si="105"/>
        <v>0</v>
      </c>
      <c r="AN383" s="76"/>
      <c r="AO383" s="76"/>
      <c r="AP383" s="76"/>
      <c r="AQ383" s="76"/>
      <c r="AS383" s="2257"/>
      <c r="AT383" s="2253"/>
      <c r="AU383" s="2253"/>
      <c r="AV383" s="2253"/>
      <c r="AW383" s="2253"/>
      <c r="AX383" s="2253"/>
      <c r="AY383" s="2621"/>
      <c r="BF383"/>
      <c r="BG383"/>
      <c r="BH383"/>
      <c r="BI383"/>
      <c r="BJ383"/>
      <c r="BK383"/>
      <c r="BL383"/>
      <c r="BN383" s="4">
        <v>1</v>
      </c>
    </row>
    <row r="384" spans="1:66" s="48" customFormat="1" ht="21" customHeight="1" x14ac:dyDescent="0.25">
      <c r="A384" s="1401" t="str">
        <f t="shared" si="102"/>
        <v>►</v>
      </c>
      <c r="B384" s="1402" t="str">
        <f t="shared" si="103"/>
        <v>►</v>
      </c>
      <c r="C384" s="1403" t="str">
        <f t="shared" si="108"/>
        <v>►</v>
      </c>
      <c r="D384" s="2475" t="str">
        <f t="shared" si="104"/>
        <v>►</v>
      </c>
      <c r="E384" s="1402" t="str">
        <f t="shared" si="109"/>
        <v>►</v>
      </c>
      <c r="F384" s="1402" t="str">
        <f t="shared" si="110"/>
        <v>►</v>
      </c>
      <c r="G384" s="1402" t="str">
        <f t="shared" si="111"/>
        <v>►</v>
      </c>
      <c r="H384" s="2606"/>
      <c r="R384" s="2607"/>
      <c r="S384" s="2441"/>
      <c r="T384" s="2443"/>
      <c r="U384" s="2442"/>
      <c r="V384" s="2577">
        <f t="shared" si="112"/>
        <v>0</v>
      </c>
      <c r="W384" s="2578" t="str">
        <f>IF(OR(V384=0, ISBLANK(P384)), "", TEXT(ROUND(V384/INDEX(AI21:AI83, MATCH(P384, AH21:AH83, 0)), 0),"# ##0") &amp; " " &amp; P384)</f>
        <v/>
      </c>
      <c r="X384" s="2579">
        <f t="shared" si="113"/>
        <v>0</v>
      </c>
      <c r="Y384" s="2580">
        <f t="shared" si="114"/>
        <v>0</v>
      </c>
      <c r="Z384" s="2580" t="str">
        <f t="shared" si="115"/>
        <v/>
      </c>
      <c r="AA384" s="2581"/>
      <c r="AB384" s="2582">
        <f t="shared" si="106"/>
        <v>0</v>
      </c>
      <c r="AC384" s="2583">
        <v>1</v>
      </c>
      <c r="AD384" s="2584">
        <f t="shared" si="116"/>
        <v>0</v>
      </c>
      <c r="AE384" s="2564"/>
      <c r="AF384" s="2573">
        <f t="shared" si="107"/>
        <v>0</v>
      </c>
      <c r="AG384" s="2574">
        <f>IF(AND(U384&lt;&gt;"", ISNUMBER(S384)), IFERROR(INDEX(AI21:AI91, MATCH(P384, AH21:AH91, 0)) * O384 * IF(ISBLANK(L384), 1, L384), 0), 0)</f>
        <v>0</v>
      </c>
      <c r="AL384" s="66">
        <f t="shared" si="105"/>
        <v>0</v>
      </c>
      <c r="AN384" s="76"/>
      <c r="AO384" s="76"/>
      <c r="AP384" s="76"/>
      <c r="AQ384" s="76"/>
      <c r="AS384" s="2257"/>
      <c r="AT384" s="2253"/>
      <c r="AU384" s="2253"/>
      <c r="AV384" s="2253"/>
      <c r="AW384" s="2253"/>
      <c r="AX384" s="2253"/>
      <c r="AY384" s="2621"/>
      <c r="BF384"/>
      <c r="BG384"/>
      <c r="BH384"/>
      <c r="BI384"/>
      <c r="BJ384"/>
      <c r="BK384"/>
      <c r="BL384"/>
      <c r="BN384" s="4">
        <v>1</v>
      </c>
    </row>
    <row r="385" spans="1:66" s="48" customFormat="1" ht="21" customHeight="1" x14ac:dyDescent="0.25">
      <c r="A385" s="1401" t="str">
        <f t="shared" si="102"/>
        <v>►</v>
      </c>
      <c r="B385" s="1402" t="str">
        <f t="shared" si="103"/>
        <v>►</v>
      </c>
      <c r="C385" s="1403" t="str">
        <f t="shared" si="108"/>
        <v>►</v>
      </c>
      <c r="D385" s="2475" t="str">
        <f t="shared" si="104"/>
        <v>►</v>
      </c>
      <c r="E385" s="1402" t="str">
        <f t="shared" si="109"/>
        <v>►</v>
      </c>
      <c r="F385" s="1402" t="str">
        <f t="shared" si="110"/>
        <v>►</v>
      </c>
      <c r="G385" s="1402" t="str">
        <f t="shared" si="111"/>
        <v>►</v>
      </c>
      <c r="H385" s="2606"/>
      <c r="R385" s="2607"/>
      <c r="S385" s="2441"/>
      <c r="T385" s="2443"/>
      <c r="U385" s="2442"/>
      <c r="V385" s="2589">
        <f t="shared" si="112"/>
        <v>0</v>
      </c>
      <c r="W385" s="2590" t="str">
        <f>IF(OR(V385=0, ISBLANK(P385)), "", TEXT(ROUND(V385/INDEX(AI21:AI83, MATCH(P385, AH21:AH83, 0)), 0),"# ##0") &amp; " " &amp; P385)</f>
        <v/>
      </c>
      <c r="X385" s="2591">
        <f t="shared" si="113"/>
        <v>0</v>
      </c>
      <c r="Y385" s="2592">
        <f t="shared" si="114"/>
        <v>0</v>
      </c>
      <c r="Z385" s="2592" t="str">
        <f t="shared" si="115"/>
        <v/>
      </c>
      <c r="AA385" s="2581"/>
      <c r="AB385" s="2593">
        <f t="shared" si="106"/>
        <v>0</v>
      </c>
      <c r="AC385" s="2583">
        <v>1</v>
      </c>
      <c r="AD385" s="2594">
        <f t="shared" si="116"/>
        <v>0</v>
      </c>
      <c r="AE385" s="2564"/>
      <c r="AF385" s="2573">
        <f t="shared" si="107"/>
        <v>0</v>
      </c>
      <c r="AG385" s="2574">
        <f>IF(AND(U385&lt;&gt;"", ISNUMBER(S385)), IFERROR(INDEX(AI21:AI91, MATCH(P385, AH21:AH91, 0)) * O385 * IF(ISBLANK(L385), 1, L385), 0), 0)</f>
        <v>0</v>
      </c>
      <c r="AL385" s="66">
        <f t="shared" si="105"/>
        <v>0</v>
      </c>
      <c r="AN385" s="76"/>
      <c r="AO385" s="76"/>
      <c r="AP385" s="76"/>
      <c r="AQ385" s="76"/>
      <c r="AS385" s="2257"/>
      <c r="AT385" s="2253"/>
      <c r="AU385" s="2253"/>
      <c r="AV385" s="2253"/>
      <c r="AW385" s="2253"/>
      <c r="AX385" s="2253"/>
      <c r="AY385" s="2621"/>
      <c r="BF385"/>
      <c r="BG385"/>
      <c r="BH385"/>
      <c r="BI385"/>
      <c r="BJ385"/>
      <c r="BK385"/>
      <c r="BL385"/>
      <c r="BN385" s="4">
        <v>1</v>
      </c>
    </row>
    <row r="386" spans="1:66" s="48" customFormat="1" ht="21" customHeight="1" x14ac:dyDescent="0.25">
      <c r="A386" s="1401" t="str">
        <f t="shared" si="102"/>
        <v>►</v>
      </c>
      <c r="B386" s="1402" t="str">
        <f t="shared" si="103"/>
        <v>►</v>
      </c>
      <c r="C386" s="1403" t="str">
        <f t="shared" si="108"/>
        <v>►</v>
      </c>
      <c r="D386" s="2475" t="str">
        <f t="shared" si="104"/>
        <v>►</v>
      </c>
      <c r="E386" s="1402" t="str">
        <f t="shared" si="109"/>
        <v>►</v>
      </c>
      <c r="F386" s="1402" t="str">
        <f t="shared" si="110"/>
        <v>►</v>
      </c>
      <c r="G386" s="1402" t="str">
        <f t="shared" si="111"/>
        <v>►</v>
      </c>
      <c r="H386" s="2606"/>
      <c r="R386" s="2607"/>
      <c r="S386" s="2441"/>
      <c r="T386" s="2443"/>
      <c r="U386" s="2442"/>
      <c r="V386" s="2577">
        <f t="shared" si="112"/>
        <v>0</v>
      </c>
      <c r="W386" s="2578" t="str">
        <f>IF(OR(V386=0, ISBLANK(P386)), "", TEXT(ROUND(V386/INDEX(AI21:AI83, MATCH(P386, AH21:AH83, 0)), 0),"# ##0") &amp; " " &amp; P386)</f>
        <v/>
      </c>
      <c r="X386" s="2579">
        <f t="shared" si="113"/>
        <v>0</v>
      </c>
      <c r="Y386" s="2580">
        <f t="shared" si="114"/>
        <v>0</v>
      </c>
      <c r="Z386" s="2580" t="str">
        <f t="shared" si="115"/>
        <v/>
      </c>
      <c r="AA386" s="2581"/>
      <c r="AB386" s="2582">
        <f t="shared" si="106"/>
        <v>0</v>
      </c>
      <c r="AC386" s="2583">
        <v>1</v>
      </c>
      <c r="AD386" s="2584">
        <f t="shared" si="116"/>
        <v>0</v>
      </c>
      <c r="AE386" s="2564"/>
      <c r="AF386" s="2573">
        <f t="shared" si="107"/>
        <v>0</v>
      </c>
      <c r="AG386" s="2574">
        <f>IF(AND(U386&lt;&gt;"", ISNUMBER(S386)), IFERROR(INDEX(AI21:AI91, MATCH(P386, AH21:AH91, 0)) * O386 * IF(ISBLANK(L386), 1, L386), 0), 0)</f>
        <v>0</v>
      </c>
      <c r="AL386" s="66">
        <f t="shared" si="105"/>
        <v>0</v>
      </c>
      <c r="AN386" s="76"/>
      <c r="AO386" s="76"/>
      <c r="AP386" s="76"/>
      <c r="AQ386" s="76"/>
      <c r="AS386" s="2257"/>
      <c r="AT386" s="2253"/>
      <c r="AU386" s="2253"/>
      <c r="AV386" s="2253"/>
      <c r="AW386" s="2253"/>
      <c r="AX386" s="2253"/>
      <c r="AY386" s="2621"/>
      <c r="BF386"/>
      <c r="BG386"/>
      <c r="BH386"/>
      <c r="BI386"/>
      <c r="BJ386"/>
      <c r="BK386"/>
      <c r="BL386"/>
      <c r="BN386" s="4">
        <v>1</v>
      </c>
    </row>
    <row r="387" spans="1:66" s="48" customFormat="1" ht="21" customHeight="1" x14ac:dyDescent="0.25">
      <c r="A387" s="1401" t="str">
        <f t="shared" si="102"/>
        <v>►</v>
      </c>
      <c r="B387" s="1402" t="str">
        <f t="shared" si="103"/>
        <v>►</v>
      </c>
      <c r="C387" s="1403" t="str">
        <f t="shared" si="108"/>
        <v>►</v>
      </c>
      <c r="D387" s="2475" t="str">
        <f t="shared" si="104"/>
        <v>►</v>
      </c>
      <c r="E387" s="1402" t="str">
        <f t="shared" si="109"/>
        <v>►</v>
      </c>
      <c r="F387" s="1402" t="str">
        <f t="shared" si="110"/>
        <v>►</v>
      </c>
      <c r="G387" s="1402" t="str">
        <f t="shared" si="111"/>
        <v>►</v>
      </c>
      <c r="H387" s="2606"/>
      <c r="R387" s="2607"/>
      <c r="S387" s="2441"/>
      <c r="T387" s="2443"/>
      <c r="U387" s="2442"/>
      <c r="V387" s="2589">
        <f t="shared" si="112"/>
        <v>0</v>
      </c>
      <c r="W387" s="2590" t="str">
        <f>IF(OR(V387=0, ISBLANK(P387)), "", TEXT(ROUND(V387/INDEX(AI21:AI83, MATCH(P387, AH21:AH83, 0)), 0),"# ##0") &amp; " " &amp; P387)</f>
        <v/>
      </c>
      <c r="X387" s="2591">
        <f t="shared" si="113"/>
        <v>0</v>
      </c>
      <c r="Y387" s="2592">
        <f t="shared" si="114"/>
        <v>0</v>
      </c>
      <c r="Z387" s="2592" t="str">
        <f t="shared" si="115"/>
        <v/>
      </c>
      <c r="AA387" s="2581"/>
      <c r="AB387" s="2593">
        <f t="shared" si="106"/>
        <v>0</v>
      </c>
      <c r="AC387" s="2583">
        <v>1</v>
      </c>
      <c r="AD387" s="2594">
        <f t="shared" si="116"/>
        <v>0</v>
      </c>
      <c r="AE387" s="2564"/>
      <c r="AF387" s="2573">
        <f t="shared" si="107"/>
        <v>0</v>
      </c>
      <c r="AG387" s="2574">
        <f>IF(AND(U387&lt;&gt;"", ISNUMBER(S387)), IFERROR(INDEX(AI21:AI91, MATCH(P387, AH21:AH91, 0)) * O387 * IF(ISBLANK(L387), 1, L387), 0), 0)</f>
        <v>0</v>
      </c>
      <c r="AL387" s="66">
        <f t="shared" si="105"/>
        <v>0</v>
      </c>
      <c r="AN387" s="76"/>
      <c r="AO387" s="76"/>
      <c r="AP387" s="76"/>
      <c r="AQ387" s="76"/>
      <c r="AS387" s="2257"/>
      <c r="AT387" s="2253"/>
      <c r="AU387" s="2253"/>
      <c r="AV387" s="2253"/>
      <c r="AW387" s="2253"/>
      <c r="AX387" s="2253"/>
      <c r="AY387" s="2621"/>
      <c r="BF387"/>
      <c r="BG387"/>
      <c r="BH387"/>
      <c r="BI387"/>
      <c r="BJ387"/>
      <c r="BK387"/>
      <c r="BL387"/>
      <c r="BN387" s="4">
        <v>1</v>
      </c>
    </row>
    <row r="388" spans="1:66" s="48" customFormat="1" ht="21" customHeight="1" x14ac:dyDescent="0.25">
      <c r="A388" s="1401" t="str">
        <f t="shared" si="102"/>
        <v>►</v>
      </c>
      <c r="B388" s="1402" t="str">
        <f t="shared" si="103"/>
        <v>►</v>
      </c>
      <c r="C388" s="1403" t="str">
        <f t="shared" si="108"/>
        <v>►</v>
      </c>
      <c r="D388" s="2475" t="str">
        <f t="shared" si="104"/>
        <v>►</v>
      </c>
      <c r="E388" s="1402" t="str">
        <f t="shared" si="109"/>
        <v>►</v>
      </c>
      <c r="F388" s="1402" t="str">
        <f t="shared" si="110"/>
        <v>►</v>
      </c>
      <c r="G388" s="1402" t="str">
        <f t="shared" si="111"/>
        <v>►</v>
      </c>
      <c r="H388" s="2606"/>
      <c r="R388" s="2607"/>
      <c r="S388" s="2441"/>
      <c r="T388" s="2443"/>
      <c r="U388" s="2442"/>
      <c r="V388" s="2577">
        <f t="shared" si="112"/>
        <v>0</v>
      </c>
      <c r="W388" s="2578" t="str">
        <f>IF(OR(V388=0, ISBLANK(P388)), "", TEXT(ROUND(V388/INDEX(AI21:AI83, MATCH(P388, AH21:AH83, 0)), 0),"# ##0") &amp; " " &amp; P388)</f>
        <v/>
      </c>
      <c r="X388" s="2579">
        <f t="shared" si="113"/>
        <v>0</v>
      </c>
      <c r="Y388" s="2580">
        <f t="shared" si="114"/>
        <v>0</v>
      </c>
      <c r="Z388" s="2580" t="str">
        <f t="shared" si="115"/>
        <v/>
      </c>
      <c r="AA388" s="2581"/>
      <c r="AB388" s="2582">
        <f t="shared" si="106"/>
        <v>0</v>
      </c>
      <c r="AC388" s="2583">
        <v>1</v>
      </c>
      <c r="AD388" s="2584">
        <f t="shared" si="116"/>
        <v>0</v>
      </c>
      <c r="AE388" s="2564"/>
      <c r="AF388" s="2573">
        <f t="shared" si="107"/>
        <v>0</v>
      </c>
      <c r="AG388" s="2574">
        <f>IF(AND(U388&lt;&gt;"", ISNUMBER(S388)), IFERROR(INDEX(AI21:AI91, MATCH(P388, AH21:AH91, 0)) * O388 * IF(ISBLANK(L388), 1, L388), 0), 0)</f>
        <v>0</v>
      </c>
      <c r="AL388" s="66">
        <f t="shared" si="105"/>
        <v>0</v>
      </c>
      <c r="AN388" s="76"/>
      <c r="AO388" s="76"/>
      <c r="AP388" s="76"/>
      <c r="AQ388" s="76"/>
      <c r="AS388" s="2257"/>
      <c r="AT388" s="2253"/>
      <c r="AU388" s="2253"/>
      <c r="AV388" s="2253"/>
      <c r="AW388" s="2253"/>
      <c r="AX388" s="2253"/>
      <c r="AY388" s="2621"/>
      <c r="BF388"/>
      <c r="BG388"/>
      <c r="BH388"/>
      <c r="BI388"/>
      <c r="BJ388"/>
      <c r="BK388"/>
      <c r="BL388"/>
      <c r="BN388" s="4">
        <v>1</v>
      </c>
    </row>
    <row r="389" spans="1:66" s="48" customFormat="1" ht="21" customHeight="1" x14ac:dyDescent="0.25">
      <c r="A389" s="1401" t="str">
        <f t="shared" si="102"/>
        <v>►</v>
      </c>
      <c r="B389" s="1402" t="str">
        <f t="shared" si="103"/>
        <v>►</v>
      </c>
      <c r="C389" s="1403" t="str">
        <f t="shared" si="108"/>
        <v>►</v>
      </c>
      <c r="D389" s="2475" t="str">
        <f t="shared" si="104"/>
        <v>►</v>
      </c>
      <c r="E389" s="1402" t="str">
        <f t="shared" si="109"/>
        <v>►</v>
      </c>
      <c r="F389" s="1402" t="str">
        <f t="shared" si="110"/>
        <v>►</v>
      </c>
      <c r="G389" s="1402" t="str">
        <f t="shared" si="111"/>
        <v>►</v>
      </c>
      <c r="H389" s="2606"/>
      <c r="R389" s="2607"/>
      <c r="S389" s="2441"/>
      <c r="T389" s="2443"/>
      <c r="U389" s="2442"/>
      <c r="V389" s="2589">
        <f t="shared" si="112"/>
        <v>0</v>
      </c>
      <c r="W389" s="2590" t="str">
        <f>IF(OR(V389=0, ISBLANK(P389)), "", TEXT(ROUND(V389/INDEX(AI21:AI83, MATCH(P389, AH21:AH83, 0)), 0),"# ##0") &amp; " " &amp; P389)</f>
        <v/>
      </c>
      <c r="X389" s="2591">
        <f t="shared" si="113"/>
        <v>0</v>
      </c>
      <c r="Y389" s="2592">
        <f t="shared" si="114"/>
        <v>0</v>
      </c>
      <c r="Z389" s="2592" t="str">
        <f t="shared" si="115"/>
        <v/>
      </c>
      <c r="AA389" s="2581"/>
      <c r="AB389" s="2593">
        <f t="shared" si="106"/>
        <v>0</v>
      </c>
      <c r="AC389" s="2583">
        <v>1</v>
      </c>
      <c r="AD389" s="2594">
        <f t="shared" si="116"/>
        <v>0</v>
      </c>
      <c r="AE389" s="2564"/>
      <c r="AF389" s="2573">
        <f t="shared" si="107"/>
        <v>0</v>
      </c>
      <c r="AG389" s="2574">
        <f>IF(AND(U389&lt;&gt;"", ISNUMBER(S389)), IFERROR(INDEX(AI21:AI91, MATCH(P389, AH21:AH91, 0)) * O389 * IF(ISBLANK(L389), 1, L389), 0), 0)</f>
        <v>0</v>
      </c>
      <c r="AL389" s="66">
        <f t="shared" si="105"/>
        <v>0</v>
      </c>
      <c r="AN389" s="76"/>
      <c r="AO389" s="76"/>
      <c r="AP389" s="76"/>
      <c r="AQ389" s="76"/>
      <c r="AS389" s="2257"/>
      <c r="AT389" s="2253"/>
      <c r="AU389" s="2253"/>
      <c r="AV389" s="2253"/>
      <c r="AW389" s="2253"/>
      <c r="AX389" s="2253"/>
      <c r="AY389" s="2621"/>
      <c r="BF389"/>
      <c r="BG389"/>
      <c r="BH389"/>
      <c r="BI389"/>
      <c r="BJ389"/>
      <c r="BK389"/>
      <c r="BL389"/>
      <c r="BN389" s="4">
        <v>1</v>
      </c>
    </row>
    <row r="390" spans="1:66" s="48" customFormat="1" ht="21" customHeight="1" x14ac:dyDescent="0.25">
      <c r="A390" s="1401" t="str">
        <f t="shared" si="102"/>
        <v>►</v>
      </c>
      <c r="B390" s="1402" t="str">
        <f t="shared" si="103"/>
        <v>►</v>
      </c>
      <c r="C390" s="1403" t="str">
        <f t="shared" si="108"/>
        <v>►</v>
      </c>
      <c r="D390" s="2475" t="str">
        <f t="shared" si="104"/>
        <v>►</v>
      </c>
      <c r="E390" s="1402" t="str">
        <f t="shared" si="109"/>
        <v>►</v>
      </c>
      <c r="F390" s="1402" t="str">
        <f t="shared" si="110"/>
        <v>►</v>
      </c>
      <c r="G390" s="1402" t="str">
        <f t="shared" si="111"/>
        <v>►</v>
      </c>
      <c r="H390" s="2606"/>
      <c r="R390" s="2607"/>
      <c r="S390" s="2441"/>
      <c r="T390" s="2443"/>
      <c r="U390" s="2442"/>
      <c r="V390" s="2577">
        <f t="shared" si="112"/>
        <v>0</v>
      </c>
      <c r="W390" s="2578" t="str">
        <f>IF(OR(V390=0, ISBLANK(P390)), "", TEXT(ROUND(V390/INDEX(AI21:AI83, MATCH(P390, AH21:AH83, 0)), 0),"# ##0") &amp; " " &amp; P390)</f>
        <v/>
      </c>
      <c r="X390" s="2579">
        <f t="shared" si="113"/>
        <v>0</v>
      </c>
      <c r="Y390" s="2580">
        <f t="shared" si="114"/>
        <v>0</v>
      </c>
      <c r="Z390" s="2580" t="str">
        <f t="shared" si="115"/>
        <v/>
      </c>
      <c r="AA390" s="2581"/>
      <c r="AB390" s="2582">
        <f t="shared" si="106"/>
        <v>0</v>
      </c>
      <c r="AC390" s="2583">
        <v>1</v>
      </c>
      <c r="AD390" s="2584">
        <f t="shared" si="116"/>
        <v>0</v>
      </c>
      <c r="AE390" s="2564"/>
      <c r="AF390" s="2573">
        <f t="shared" si="107"/>
        <v>0</v>
      </c>
      <c r="AG390" s="2574">
        <f>IF(AND(U390&lt;&gt;"", ISNUMBER(S390)), IFERROR(INDEX(AI21:AI91, MATCH(P390, AH21:AH91, 0)) * O390 * IF(ISBLANK(L390), 1, L390), 0), 0)</f>
        <v>0</v>
      </c>
      <c r="AL390" s="66">
        <f t="shared" si="105"/>
        <v>0</v>
      </c>
      <c r="AN390" s="76"/>
      <c r="AO390" s="76"/>
      <c r="AP390" s="76"/>
      <c r="AQ390" s="76"/>
      <c r="AS390" s="2257"/>
      <c r="AT390" s="2253"/>
      <c r="AU390" s="2253"/>
      <c r="AV390" s="2253"/>
      <c r="AW390" s="2253"/>
      <c r="AX390" s="2253"/>
      <c r="AY390" s="2621"/>
      <c r="BF390"/>
      <c r="BG390"/>
      <c r="BH390"/>
      <c r="BI390"/>
      <c r="BJ390"/>
      <c r="BK390"/>
      <c r="BL390"/>
      <c r="BN390" s="4">
        <v>1</v>
      </c>
    </row>
    <row r="391" spans="1:66" s="48" customFormat="1" ht="21" customHeight="1" x14ac:dyDescent="0.25">
      <c r="A391" s="1401" t="str">
        <f t="shared" si="102"/>
        <v>►</v>
      </c>
      <c r="B391" s="1402" t="str">
        <f t="shared" si="103"/>
        <v>►</v>
      </c>
      <c r="C391" s="1403" t="str">
        <f t="shared" si="108"/>
        <v>►</v>
      </c>
      <c r="D391" s="2475" t="str">
        <f t="shared" si="104"/>
        <v>►</v>
      </c>
      <c r="E391" s="1402" t="str">
        <f t="shared" si="109"/>
        <v>►</v>
      </c>
      <c r="F391" s="1402" t="str">
        <f t="shared" si="110"/>
        <v>►</v>
      </c>
      <c r="G391" s="1402" t="str">
        <f t="shared" si="111"/>
        <v>►</v>
      </c>
      <c r="H391" s="2606"/>
      <c r="R391" s="2607"/>
      <c r="S391" s="2441"/>
      <c r="T391" s="2443"/>
      <c r="U391" s="2442"/>
      <c r="V391" s="2589">
        <f t="shared" si="112"/>
        <v>0</v>
      </c>
      <c r="W391" s="2590" t="str">
        <f>IF(OR(V391=0, ISBLANK(P391)), "", TEXT(ROUND(V391/INDEX(AI21:AI83, MATCH(P391, AH21:AH83, 0)), 0),"# ##0") &amp; " " &amp; P391)</f>
        <v/>
      </c>
      <c r="X391" s="2591">
        <f t="shared" si="113"/>
        <v>0</v>
      </c>
      <c r="Y391" s="2592">
        <f t="shared" si="114"/>
        <v>0</v>
      </c>
      <c r="Z391" s="2592" t="str">
        <f t="shared" si="115"/>
        <v/>
      </c>
      <c r="AA391" s="2581"/>
      <c r="AB391" s="2593">
        <f t="shared" si="106"/>
        <v>0</v>
      </c>
      <c r="AC391" s="2583">
        <v>1</v>
      </c>
      <c r="AD391" s="2594">
        <f t="shared" si="116"/>
        <v>0</v>
      </c>
      <c r="AE391" s="2564"/>
      <c r="AF391" s="2573">
        <f t="shared" si="107"/>
        <v>0</v>
      </c>
      <c r="AG391" s="2574">
        <f>IF(AND(U391&lt;&gt;"", ISNUMBER(S391)), IFERROR(INDEX(AI21:AI91, MATCH(P391, AH21:AH91, 0)) * O391 * IF(ISBLANK(L391), 1, L391), 0), 0)</f>
        <v>0</v>
      </c>
      <c r="AL391" s="66">
        <f t="shared" si="105"/>
        <v>0</v>
      </c>
      <c r="AN391" s="76"/>
      <c r="AO391" s="76"/>
      <c r="AP391" s="76"/>
      <c r="AQ391" s="76"/>
      <c r="AS391" s="2257"/>
      <c r="AT391" s="2253"/>
      <c r="AU391" s="2253"/>
      <c r="AV391" s="2253"/>
      <c r="AW391" s="2253"/>
      <c r="AX391" s="2253"/>
      <c r="AY391" s="2621"/>
      <c r="BF391"/>
      <c r="BG391"/>
      <c r="BH391"/>
      <c r="BI391"/>
      <c r="BJ391"/>
      <c r="BK391"/>
      <c r="BL391"/>
      <c r="BN391" s="4">
        <v>1</v>
      </c>
    </row>
    <row r="392" spans="1:66" s="48" customFormat="1" ht="21" customHeight="1" x14ac:dyDescent="0.25">
      <c r="A392" s="1401" t="str">
        <f t="shared" si="102"/>
        <v>►</v>
      </c>
      <c r="B392" s="1402" t="str">
        <f t="shared" si="103"/>
        <v>►</v>
      </c>
      <c r="C392" s="1403" t="str">
        <f t="shared" si="108"/>
        <v>►</v>
      </c>
      <c r="D392" s="2475" t="str">
        <f t="shared" si="104"/>
        <v>►</v>
      </c>
      <c r="E392" s="1402" t="str">
        <f t="shared" si="109"/>
        <v>►</v>
      </c>
      <c r="F392" s="1402" t="str">
        <f t="shared" si="110"/>
        <v>►</v>
      </c>
      <c r="G392" s="1402" t="str">
        <f t="shared" si="111"/>
        <v>►</v>
      </c>
      <c r="H392" s="2606"/>
      <c r="R392" s="2607"/>
      <c r="S392" s="2441"/>
      <c r="T392" s="2443"/>
      <c r="U392" s="2442"/>
      <c r="V392" s="2577">
        <f t="shared" si="112"/>
        <v>0</v>
      </c>
      <c r="W392" s="2578" t="str">
        <f>IF(OR(V392=0, ISBLANK(P392)), "", TEXT(ROUND(V392/INDEX(AI21:AI83, MATCH(P392, AH21:AH83, 0)), 0),"# ##0") &amp; " " &amp; P392)</f>
        <v/>
      </c>
      <c r="X392" s="2579">
        <f t="shared" si="113"/>
        <v>0</v>
      </c>
      <c r="Y392" s="2580">
        <f t="shared" si="114"/>
        <v>0</v>
      </c>
      <c r="Z392" s="2580" t="str">
        <f t="shared" si="115"/>
        <v/>
      </c>
      <c r="AA392" s="2581"/>
      <c r="AB392" s="2582">
        <f t="shared" si="106"/>
        <v>0</v>
      </c>
      <c r="AC392" s="2583">
        <v>1</v>
      </c>
      <c r="AD392" s="2584">
        <f t="shared" si="116"/>
        <v>0</v>
      </c>
      <c r="AE392" s="2564"/>
      <c r="AF392" s="2573">
        <f t="shared" si="107"/>
        <v>0</v>
      </c>
      <c r="AG392" s="2574">
        <f>IF(AND(U392&lt;&gt;"", ISNUMBER(S392)), IFERROR(INDEX(AI21:AI91, MATCH(P392, AH21:AH91, 0)) * O392 * IF(ISBLANK(L392), 1, L392), 0), 0)</f>
        <v>0</v>
      </c>
      <c r="AL392" s="66">
        <f t="shared" si="105"/>
        <v>0</v>
      </c>
      <c r="AN392" s="76"/>
      <c r="AO392" s="76"/>
      <c r="AP392" s="76"/>
      <c r="AQ392" s="76"/>
      <c r="AS392" s="2257"/>
      <c r="AT392" s="2253"/>
      <c r="AU392" s="2253"/>
      <c r="AV392" s="2253"/>
      <c r="AW392" s="2253"/>
      <c r="AX392" s="2253"/>
      <c r="AY392" s="2621"/>
      <c r="BF392"/>
      <c r="BG392"/>
      <c r="BH392"/>
      <c r="BI392"/>
      <c r="BJ392"/>
      <c r="BK392"/>
      <c r="BL392"/>
      <c r="BN392" s="4">
        <v>1</v>
      </c>
    </row>
    <row r="393" spans="1:66" s="48" customFormat="1" ht="21" customHeight="1" x14ac:dyDescent="0.25">
      <c r="A393" s="1401" t="str">
        <f t="shared" si="102"/>
        <v>►</v>
      </c>
      <c r="B393" s="1402" t="str">
        <f t="shared" si="103"/>
        <v>►</v>
      </c>
      <c r="C393" s="1403" t="str">
        <f t="shared" si="108"/>
        <v>►</v>
      </c>
      <c r="D393" s="2475" t="str">
        <f t="shared" si="104"/>
        <v>►</v>
      </c>
      <c r="E393" s="1402" t="str">
        <f t="shared" si="109"/>
        <v>►</v>
      </c>
      <c r="F393" s="1402" t="str">
        <f t="shared" si="110"/>
        <v>►</v>
      </c>
      <c r="G393" s="1402" t="str">
        <f t="shared" si="111"/>
        <v>►</v>
      </c>
      <c r="H393" s="2606"/>
      <c r="R393" s="2607"/>
      <c r="S393" s="2441"/>
      <c r="T393" s="2443"/>
      <c r="U393" s="2442"/>
      <c r="V393" s="2589">
        <f t="shared" si="112"/>
        <v>0</v>
      </c>
      <c r="W393" s="2590" t="str">
        <f>IF(OR(V393=0, ISBLANK(P393)), "", TEXT(ROUND(V393/INDEX(AI21:AI83, MATCH(P393, AH21:AH83, 0)), 0),"# ##0") &amp; " " &amp; P393)</f>
        <v/>
      </c>
      <c r="X393" s="2591">
        <f t="shared" si="113"/>
        <v>0</v>
      </c>
      <c r="Y393" s="2592">
        <f t="shared" si="114"/>
        <v>0</v>
      </c>
      <c r="Z393" s="2592" t="str">
        <f t="shared" si="115"/>
        <v/>
      </c>
      <c r="AA393" s="2581"/>
      <c r="AB393" s="2593">
        <f t="shared" si="106"/>
        <v>0</v>
      </c>
      <c r="AC393" s="2583">
        <v>1</v>
      </c>
      <c r="AD393" s="2594">
        <f t="shared" si="116"/>
        <v>0</v>
      </c>
      <c r="AE393" s="2564"/>
      <c r="AF393" s="2573">
        <f t="shared" si="107"/>
        <v>0</v>
      </c>
      <c r="AG393" s="2574">
        <f>IF(AND(U393&lt;&gt;"", ISNUMBER(S393)), IFERROR(INDEX(AI21:AI91, MATCH(P393, AH21:AH91, 0)) * O393 * IF(ISBLANK(L393), 1, L393), 0), 0)</f>
        <v>0</v>
      </c>
      <c r="AL393" s="66">
        <f t="shared" si="105"/>
        <v>0</v>
      </c>
      <c r="AN393" s="76"/>
      <c r="AO393" s="76"/>
      <c r="AP393" s="76"/>
      <c r="AQ393" s="76"/>
      <c r="AS393" s="2257"/>
      <c r="AT393" s="2253"/>
      <c r="AU393" s="2253"/>
      <c r="AV393" s="2253"/>
      <c r="AW393" s="2253"/>
      <c r="AX393" s="2253"/>
      <c r="AY393" s="2621"/>
      <c r="BF393"/>
      <c r="BG393"/>
      <c r="BH393"/>
      <c r="BI393"/>
      <c r="BJ393"/>
      <c r="BK393"/>
      <c r="BL393"/>
      <c r="BN393" s="4">
        <v>1</v>
      </c>
    </row>
    <row r="394" spans="1:66" s="48" customFormat="1" ht="21" customHeight="1" x14ac:dyDescent="0.25">
      <c r="A394" s="1401" t="str">
        <f t="shared" si="102"/>
        <v>►</v>
      </c>
      <c r="B394" s="1402" t="str">
        <f t="shared" si="103"/>
        <v>►</v>
      </c>
      <c r="C394" s="1403" t="str">
        <f t="shared" si="108"/>
        <v>►</v>
      </c>
      <c r="D394" s="2475" t="str">
        <f t="shared" si="104"/>
        <v>►</v>
      </c>
      <c r="E394" s="1402" t="str">
        <f t="shared" si="109"/>
        <v>►</v>
      </c>
      <c r="F394" s="1402" t="str">
        <f t="shared" si="110"/>
        <v>►</v>
      </c>
      <c r="G394" s="1402" t="str">
        <f t="shared" si="111"/>
        <v>►</v>
      </c>
      <c r="H394" s="2606"/>
      <c r="R394" s="2607"/>
      <c r="S394" s="2441"/>
      <c r="T394" s="2443"/>
      <c r="U394" s="2442"/>
      <c r="V394" s="2577">
        <f t="shared" si="112"/>
        <v>0</v>
      </c>
      <c r="W394" s="2578" t="str">
        <f>IF(OR(V394=0, ISBLANK(P394)), "", TEXT(ROUND(V394/INDEX(AI21:AI83, MATCH(P394, AH21:AH83, 0)), 0),"# ##0") &amp; " " &amp; P394)</f>
        <v/>
      </c>
      <c r="X394" s="2579">
        <f t="shared" si="113"/>
        <v>0</v>
      </c>
      <c r="Y394" s="2580">
        <f t="shared" si="114"/>
        <v>0</v>
      </c>
      <c r="Z394" s="2580" t="str">
        <f t="shared" si="115"/>
        <v/>
      </c>
      <c r="AA394" s="2581"/>
      <c r="AB394" s="2582">
        <f t="shared" si="106"/>
        <v>0</v>
      </c>
      <c r="AC394" s="2583">
        <v>1</v>
      </c>
      <c r="AD394" s="2584">
        <f t="shared" si="116"/>
        <v>0</v>
      </c>
      <c r="AE394" s="2564"/>
      <c r="AF394" s="2573">
        <f t="shared" si="107"/>
        <v>0</v>
      </c>
      <c r="AG394" s="2574">
        <f>IF(AND(U394&lt;&gt;"", ISNUMBER(S394)), IFERROR(INDEX(AI21:AI91, MATCH(P394, AH21:AH91, 0)) * O394 * IF(ISBLANK(L394), 1, L394), 0), 0)</f>
        <v>0</v>
      </c>
      <c r="AL394" s="66">
        <f t="shared" si="105"/>
        <v>0</v>
      </c>
      <c r="AN394" s="76"/>
      <c r="AO394" s="76"/>
      <c r="AP394" s="76"/>
      <c r="AQ394" s="76"/>
      <c r="AS394" s="2257"/>
      <c r="AT394" s="2253"/>
      <c r="AU394" s="2253"/>
      <c r="AV394" s="2253"/>
      <c r="AW394" s="2253"/>
      <c r="AX394" s="2253"/>
      <c r="AY394" s="2621"/>
      <c r="BF394"/>
      <c r="BG394"/>
      <c r="BH394"/>
      <c r="BI394"/>
      <c r="BJ394"/>
      <c r="BK394"/>
      <c r="BL394"/>
      <c r="BN394" s="4">
        <v>1</v>
      </c>
    </row>
    <row r="395" spans="1:66" s="48" customFormat="1" ht="21" customHeight="1" x14ac:dyDescent="0.25">
      <c r="A395" s="1401" t="str">
        <f t="shared" si="102"/>
        <v>►</v>
      </c>
      <c r="B395" s="1402" t="str">
        <f t="shared" si="103"/>
        <v>►</v>
      </c>
      <c r="C395" s="1403" t="str">
        <f t="shared" si="108"/>
        <v>►</v>
      </c>
      <c r="D395" s="2475" t="str">
        <f t="shared" si="104"/>
        <v>►</v>
      </c>
      <c r="E395" s="1402" t="str">
        <f t="shared" si="109"/>
        <v>►</v>
      </c>
      <c r="F395" s="1402" t="str">
        <f t="shared" si="110"/>
        <v>►</v>
      </c>
      <c r="G395" s="1402" t="str">
        <f t="shared" si="111"/>
        <v>►</v>
      </c>
      <c r="H395" s="2606"/>
      <c r="R395" s="2607"/>
      <c r="S395" s="2441"/>
      <c r="T395" s="2443"/>
      <c r="U395" s="2442"/>
      <c r="V395" s="2589">
        <f t="shared" si="112"/>
        <v>0</v>
      </c>
      <c r="W395" s="2590" t="str">
        <f>IF(OR(V395=0, ISBLANK(P395)), "", TEXT(ROUND(V395/INDEX(AI21:AI83, MATCH(P395, AH21:AH83, 0)), 0),"# ##0") &amp; " " &amp; P395)</f>
        <v/>
      </c>
      <c r="X395" s="2591">
        <f t="shared" si="113"/>
        <v>0</v>
      </c>
      <c r="Y395" s="2592">
        <f t="shared" si="114"/>
        <v>0</v>
      </c>
      <c r="Z395" s="2592" t="str">
        <f t="shared" si="115"/>
        <v/>
      </c>
      <c r="AA395" s="2581"/>
      <c r="AB395" s="2593">
        <f t="shared" si="106"/>
        <v>0</v>
      </c>
      <c r="AC395" s="2583">
        <v>1</v>
      </c>
      <c r="AD395" s="2594">
        <f t="shared" si="116"/>
        <v>0</v>
      </c>
      <c r="AE395" s="2564"/>
      <c r="AF395" s="2573">
        <f t="shared" si="107"/>
        <v>0</v>
      </c>
      <c r="AG395" s="2574">
        <f>IF(AND(U395&lt;&gt;"", ISNUMBER(S395)), IFERROR(INDEX(AI21:AI91, MATCH(P395, AH21:AH91, 0)) * O395 * IF(ISBLANK(L395), 1, L395), 0), 0)</f>
        <v>0</v>
      </c>
      <c r="AL395" s="66">
        <f t="shared" si="105"/>
        <v>0</v>
      </c>
      <c r="AN395" s="76"/>
      <c r="AO395" s="76"/>
      <c r="AP395" s="76"/>
      <c r="AQ395" s="76"/>
      <c r="AS395" s="2257"/>
      <c r="AT395" s="2253"/>
      <c r="AU395" s="2253"/>
      <c r="AV395" s="2253"/>
      <c r="AW395" s="2253"/>
      <c r="AX395" s="2253"/>
      <c r="AY395" s="2621"/>
      <c r="BF395"/>
      <c r="BG395"/>
      <c r="BH395"/>
      <c r="BI395"/>
      <c r="BJ395"/>
      <c r="BK395"/>
      <c r="BL395"/>
      <c r="BN395" s="4">
        <v>1</v>
      </c>
    </row>
    <row r="396" spans="1:66" s="48" customFormat="1" ht="21" customHeight="1" x14ac:dyDescent="0.25">
      <c r="A396" s="1401" t="str">
        <f t="shared" si="102"/>
        <v>►</v>
      </c>
      <c r="B396" s="1402" t="str">
        <f t="shared" si="103"/>
        <v>►</v>
      </c>
      <c r="C396" s="1403" t="str">
        <f t="shared" si="108"/>
        <v>►</v>
      </c>
      <c r="D396" s="2475" t="str">
        <f t="shared" si="104"/>
        <v>►</v>
      </c>
      <c r="E396" s="1402" t="str">
        <f t="shared" si="109"/>
        <v>►</v>
      </c>
      <c r="F396" s="1402" t="str">
        <f t="shared" si="110"/>
        <v>►</v>
      </c>
      <c r="G396" s="1402" t="str">
        <f t="shared" si="111"/>
        <v>►</v>
      </c>
      <c r="H396" s="2606"/>
      <c r="R396" s="2607"/>
      <c r="S396" s="2441"/>
      <c r="T396" s="2443"/>
      <c r="U396" s="2442"/>
      <c r="V396" s="2577">
        <f t="shared" si="112"/>
        <v>0</v>
      </c>
      <c r="W396" s="2578" t="str">
        <f>IF(OR(V396=0, ISBLANK(P396)), "", TEXT(ROUND(V396/INDEX(AI21:AI83, MATCH(P396, AH21:AH83, 0)), 0),"# ##0") &amp; " " &amp; P396)</f>
        <v/>
      </c>
      <c r="X396" s="2579">
        <f t="shared" si="113"/>
        <v>0</v>
      </c>
      <c r="Y396" s="2580">
        <f t="shared" si="114"/>
        <v>0</v>
      </c>
      <c r="Z396" s="2580" t="str">
        <f t="shared" si="115"/>
        <v/>
      </c>
      <c r="AA396" s="2581"/>
      <c r="AB396" s="2582">
        <f t="shared" si="106"/>
        <v>0</v>
      </c>
      <c r="AC396" s="2583">
        <v>1</v>
      </c>
      <c r="AD396" s="2584">
        <f t="shared" si="116"/>
        <v>0</v>
      </c>
      <c r="AE396" s="2564"/>
      <c r="AF396" s="2573">
        <f t="shared" si="107"/>
        <v>0</v>
      </c>
      <c r="AG396" s="2574">
        <f>IF(AND(U396&lt;&gt;"", ISNUMBER(S396)), IFERROR(INDEX(AI21:AI91, MATCH(P396, AH21:AH91, 0)) * O396 * IF(ISBLANK(L396), 1, L396), 0), 0)</f>
        <v>0</v>
      </c>
      <c r="AL396" s="66">
        <f t="shared" si="105"/>
        <v>0</v>
      </c>
      <c r="AN396" s="76"/>
      <c r="AO396" s="76"/>
      <c r="AP396" s="76"/>
      <c r="AQ396" s="76"/>
      <c r="AS396" s="2257"/>
      <c r="AT396" s="2253"/>
      <c r="AU396" s="2253"/>
      <c r="AV396" s="2253"/>
      <c r="AW396" s="2253"/>
      <c r="AX396" s="2253"/>
      <c r="AY396" s="2621"/>
      <c r="BF396"/>
      <c r="BG396"/>
      <c r="BH396"/>
      <c r="BI396"/>
      <c r="BJ396"/>
      <c r="BK396"/>
      <c r="BL396"/>
      <c r="BN396" s="4">
        <v>1</v>
      </c>
    </row>
    <row r="397" spans="1:66" s="48" customFormat="1" ht="21" customHeight="1" x14ac:dyDescent="0.25">
      <c r="A397" s="1401" t="str">
        <f t="shared" ref="A397:A412" si="117">IF(H397&lt;&gt;"A", "►", "A")</f>
        <v>►</v>
      </c>
      <c r="B397" s="1402" t="str">
        <f t="shared" ref="B397:B412" si="118">IF(A397="►","►",IF(A397="A",IF(ISTEXT(I397),I397,"")))</f>
        <v>►</v>
      </c>
      <c r="C397" s="1403" t="str">
        <f t="shared" si="108"/>
        <v>►</v>
      </c>
      <c r="D397" s="2475" t="str">
        <f t="shared" ref="D397:D412" si="119">IF(B397="►","►",IFERROR(MID(B397,SEARCH(".",B397)+1,SEARCH(".",B397,SEARCH(".",B397)+1)-SEARCH(".",B397)-1),0))</f>
        <v>►</v>
      </c>
      <c r="E397" s="1402" t="str">
        <f t="shared" si="109"/>
        <v>►</v>
      </c>
      <c r="F397" s="1402" t="str">
        <f t="shared" si="110"/>
        <v>►</v>
      </c>
      <c r="G397" s="1402" t="str">
        <f t="shared" si="111"/>
        <v>►</v>
      </c>
      <c r="H397" s="2606"/>
      <c r="R397" s="2607"/>
      <c r="S397" s="2441"/>
      <c r="T397" s="2443"/>
      <c r="U397" s="2442"/>
      <c r="V397" s="2589">
        <f t="shared" si="112"/>
        <v>0</v>
      </c>
      <c r="W397" s="2590" t="str">
        <f>IF(OR(V397=0, ISBLANK(P397)), "", TEXT(ROUND(V397/INDEX(AI21:AI83, MATCH(P397, AH21:AH83, 0)), 0),"# ##0") &amp; " " &amp; P397)</f>
        <v/>
      </c>
      <c r="X397" s="2591">
        <f t="shared" si="113"/>
        <v>0</v>
      </c>
      <c r="Y397" s="2592">
        <f t="shared" si="114"/>
        <v>0</v>
      </c>
      <c r="Z397" s="2592" t="str">
        <f t="shared" si="115"/>
        <v/>
      </c>
      <c r="AA397" s="2581"/>
      <c r="AB397" s="2593">
        <f t="shared" si="106"/>
        <v>0</v>
      </c>
      <c r="AC397" s="2583">
        <v>1</v>
      </c>
      <c r="AD397" s="2594">
        <f t="shared" si="116"/>
        <v>0</v>
      </c>
      <c r="AE397" s="2564"/>
      <c r="AF397" s="2573">
        <f t="shared" si="107"/>
        <v>0</v>
      </c>
      <c r="AG397" s="2574">
        <f>IF(AND(U397&lt;&gt;"", ISNUMBER(S397)), IFERROR(INDEX(AI21:AI91, MATCH(P397, AH21:AH91, 0)) * O397 * IF(ISBLANK(L397), 1, L397), 0), 0)</f>
        <v>0</v>
      </c>
      <c r="AL397" s="66">
        <f t="shared" si="105"/>
        <v>0</v>
      </c>
      <c r="AN397" s="76"/>
      <c r="AO397" s="76"/>
      <c r="AP397" s="76"/>
      <c r="AQ397" s="76"/>
      <c r="AS397" s="2257"/>
      <c r="AT397" s="2253"/>
      <c r="AU397" s="2253"/>
      <c r="AV397" s="2253"/>
      <c r="AW397" s="2253"/>
      <c r="AX397" s="2253"/>
      <c r="AY397" s="2621"/>
      <c r="BF397"/>
      <c r="BG397"/>
      <c r="BH397"/>
      <c r="BI397"/>
      <c r="BJ397"/>
      <c r="BK397"/>
      <c r="BL397"/>
      <c r="BN397" s="4">
        <v>1</v>
      </c>
    </row>
    <row r="398" spans="1:66" s="48" customFormat="1" ht="21" customHeight="1" x14ac:dyDescent="0.25">
      <c r="A398" s="1401" t="str">
        <f t="shared" si="117"/>
        <v>►</v>
      </c>
      <c r="B398" s="1402" t="str">
        <f t="shared" si="118"/>
        <v>►</v>
      </c>
      <c r="C398" s="1403" t="str">
        <f t="shared" si="108"/>
        <v>►</v>
      </c>
      <c r="D398" s="2475" t="str">
        <f t="shared" si="119"/>
        <v>►</v>
      </c>
      <c r="E398" s="1402" t="str">
        <f t="shared" si="109"/>
        <v>►</v>
      </c>
      <c r="F398" s="1402" t="str">
        <f t="shared" si="110"/>
        <v>►</v>
      </c>
      <c r="G398" s="1402" t="str">
        <f t="shared" si="111"/>
        <v>►</v>
      </c>
      <c r="H398" s="2606"/>
      <c r="R398" s="2607"/>
      <c r="S398" s="2441"/>
      <c r="T398" s="2443"/>
      <c r="U398" s="2442"/>
      <c r="V398" s="2577">
        <f t="shared" si="112"/>
        <v>0</v>
      </c>
      <c r="W398" s="2578" t="str">
        <f>IF(OR(V398=0, ISBLANK(P398)), "", TEXT(ROUND(V398/INDEX(AI21:AI83, MATCH(P398, AH21:AH83, 0)), 0),"# ##0") &amp; " " &amp; P398)</f>
        <v/>
      </c>
      <c r="X398" s="2579">
        <f t="shared" si="113"/>
        <v>0</v>
      </c>
      <c r="Y398" s="2580">
        <f t="shared" si="114"/>
        <v>0</v>
      </c>
      <c r="Z398" s="2580" t="str">
        <f t="shared" si="115"/>
        <v/>
      </c>
      <c r="AA398" s="2581"/>
      <c r="AB398" s="2582">
        <f t="shared" si="106"/>
        <v>0</v>
      </c>
      <c r="AC398" s="2583">
        <v>1</v>
      </c>
      <c r="AD398" s="2584">
        <f t="shared" si="116"/>
        <v>0</v>
      </c>
      <c r="AE398" s="2564"/>
      <c r="AF398" s="2573">
        <f t="shared" si="107"/>
        <v>0</v>
      </c>
      <c r="AG398" s="2574">
        <f>IF(AND(U398&lt;&gt;"", ISNUMBER(S398)), IFERROR(INDEX(AI21:AI91, MATCH(P398, AH21:AH91, 0)) * O398 * IF(ISBLANK(L398), 1, L398), 0), 0)</f>
        <v>0</v>
      </c>
      <c r="AL398" s="66">
        <f t="shared" si="105"/>
        <v>0</v>
      </c>
      <c r="AN398" s="76"/>
      <c r="AO398" s="76"/>
      <c r="AP398" s="76"/>
      <c r="AQ398" s="76"/>
      <c r="AS398" s="2257"/>
      <c r="AT398" s="2253"/>
      <c r="AU398" s="2253"/>
      <c r="AV398" s="2253"/>
      <c r="AW398" s="2253"/>
      <c r="AX398" s="2253"/>
      <c r="AY398" s="2621"/>
      <c r="BF398"/>
      <c r="BG398"/>
      <c r="BH398"/>
      <c r="BI398"/>
      <c r="BJ398"/>
      <c r="BK398"/>
      <c r="BL398"/>
      <c r="BN398" s="4">
        <v>1</v>
      </c>
    </row>
    <row r="399" spans="1:66" s="48" customFormat="1" ht="21" customHeight="1" x14ac:dyDescent="0.25">
      <c r="A399" s="1401" t="str">
        <f t="shared" si="117"/>
        <v>►</v>
      </c>
      <c r="B399" s="1402" t="str">
        <f t="shared" si="118"/>
        <v>►</v>
      </c>
      <c r="C399" s="1403" t="str">
        <f t="shared" si="108"/>
        <v>►</v>
      </c>
      <c r="D399" s="2475" t="str">
        <f t="shared" si="119"/>
        <v>►</v>
      </c>
      <c r="E399" s="1402" t="str">
        <f t="shared" si="109"/>
        <v>►</v>
      </c>
      <c r="F399" s="1402" t="str">
        <f t="shared" si="110"/>
        <v>►</v>
      </c>
      <c r="G399" s="1402" t="str">
        <f t="shared" si="111"/>
        <v>►</v>
      </c>
      <c r="H399" s="2606"/>
      <c r="R399" s="2607"/>
      <c r="S399" s="2441"/>
      <c r="T399" s="2443"/>
      <c r="U399" s="2442"/>
      <c r="V399" s="2589">
        <f t="shared" si="112"/>
        <v>0</v>
      </c>
      <c r="W399" s="2590" t="str">
        <f>IF(OR(V399=0, ISBLANK(P399)), "", TEXT(ROUND(V399/INDEX(AI21:AI83, MATCH(P399, AH21:AH83, 0)), 0),"# ##0") &amp; " " &amp; P399)</f>
        <v/>
      </c>
      <c r="X399" s="2591">
        <f t="shared" si="113"/>
        <v>0</v>
      </c>
      <c r="Y399" s="2592">
        <f t="shared" si="114"/>
        <v>0</v>
      </c>
      <c r="Z399" s="2592" t="str">
        <f t="shared" si="115"/>
        <v/>
      </c>
      <c r="AA399" s="2581"/>
      <c r="AB399" s="2593">
        <f t="shared" si="106"/>
        <v>0</v>
      </c>
      <c r="AC399" s="2583">
        <v>1</v>
      </c>
      <c r="AD399" s="2594">
        <f t="shared" si="116"/>
        <v>0</v>
      </c>
      <c r="AE399" s="2564"/>
      <c r="AF399" s="2573">
        <f t="shared" si="107"/>
        <v>0</v>
      </c>
      <c r="AG399" s="2574">
        <f>IF(AND(U399&lt;&gt;"", ISNUMBER(S399)), IFERROR(INDEX(AI21:AI91, MATCH(P399, AH21:AH91, 0)) * O399 * IF(ISBLANK(L399), 1, L399), 0), 0)</f>
        <v>0</v>
      </c>
      <c r="AL399" s="66">
        <f t="shared" si="105"/>
        <v>0</v>
      </c>
      <c r="AN399" s="76"/>
      <c r="AO399" s="76"/>
      <c r="AP399" s="76"/>
      <c r="AQ399" s="76"/>
      <c r="AS399" s="2257"/>
      <c r="AT399" s="2253"/>
      <c r="AU399" s="2253"/>
      <c r="AV399" s="2253"/>
      <c r="AW399" s="2253"/>
      <c r="AX399" s="2253"/>
      <c r="AY399" s="2621"/>
      <c r="BF399"/>
      <c r="BG399"/>
      <c r="BH399"/>
      <c r="BI399"/>
      <c r="BJ399"/>
      <c r="BK399"/>
      <c r="BL399"/>
      <c r="BN399" s="4">
        <v>1</v>
      </c>
    </row>
    <row r="400" spans="1:66" s="48" customFormat="1" ht="21" customHeight="1" x14ac:dyDescent="0.25">
      <c r="A400" s="1401" t="str">
        <f t="shared" si="117"/>
        <v>►</v>
      </c>
      <c r="B400" s="1402" t="str">
        <f t="shared" si="118"/>
        <v>►</v>
      </c>
      <c r="C400" s="1403" t="str">
        <f t="shared" si="108"/>
        <v>►</v>
      </c>
      <c r="D400" s="2475" t="str">
        <f t="shared" si="119"/>
        <v>►</v>
      </c>
      <c r="E400" s="1402" t="str">
        <f t="shared" si="109"/>
        <v>►</v>
      </c>
      <c r="F400" s="1402" t="str">
        <f t="shared" si="110"/>
        <v>►</v>
      </c>
      <c r="G400" s="1402" t="str">
        <f t="shared" si="111"/>
        <v>►</v>
      </c>
      <c r="H400" s="2606"/>
      <c r="R400" s="2607"/>
      <c r="S400" s="2441"/>
      <c r="T400" s="2443"/>
      <c r="U400" s="2442"/>
      <c r="V400" s="2577">
        <f t="shared" si="112"/>
        <v>0</v>
      </c>
      <c r="W400" s="2578" t="str">
        <f>IF(OR(V400=0, ISBLANK(P400)), "", TEXT(ROUND(V400/INDEX(AI21:AI83, MATCH(P400, AH21:AH83, 0)), 0),"# ##0") &amp; " " &amp; P400)</f>
        <v/>
      </c>
      <c r="X400" s="2579">
        <f t="shared" si="113"/>
        <v>0</v>
      </c>
      <c r="Y400" s="2580">
        <f t="shared" si="114"/>
        <v>0</v>
      </c>
      <c r="Z400" s="2580" t="str">
        <f t="shared" si="115"/>
        <v/>
      </c>
      <c r="AA400" s="2581"/>
      <c r="AB400" s="2582">
        <f t="shared" si="106"/>
        <v>0</v>
      </c>
      <c r="AC400" s="2583">
        <v>1</v>
      </c>
      <c r="AD400" s="2584">
        <f t="shared" si="116"/>
        <v>0</v>
      </c>
      <c r="AE400" s="2564"/>
      <c r="AF400" s="2573">
        <f t="shared" si="107"/>
        <v>0</v>
      </c>
      <c r="AG400" s="2574">
        <f>IF(AND(U400&lt;&gt;"", ISNUMBER(S400)), IFERROR(INDEX(AI21:AI91, MATCH(P400, AH21:AH91, 0)) * O400 * IF(ISBLANK(L400), 1, L400), 0), 0)</f>
        <v>0</v>
      </c>
      <c r="AL400" s="66">
        <f t="shared" si="105"/>
        <v>0</v>
      </c>
      <c r="AN400" s="76"/>
      <c r="AO400" s="76"/>
      <c r="AP400" s="76"/>
      <c r="AQ400" s="76"/>
      <c r="AS400" s="2257"/>
      <c r="AT400" s="2253"/>
      <c r="AU400" s="2253"/>
      <c r="AV400" s="2253"/>
      <c r="AW400" s="2253"/>
      <c r="AX400" s="2253"/>
      <c r="AY400" s="2621"/>
      <c r="BF400"/>
      <c r="BG400"/>
      <c r="BH400"/>
      <c r="BI400"/>
      <c r="BJ400"/>
      <c r="BK400"/>
      <c r="BL400"/>
      <c r="BN400" s="4">
        <v>1</v>
      </c>
    </row>
    <row r="401" spans="1:66" s="48" customFormat="1" ht="21" customHeight="1" x14ac:dyDescent="0.25">
      <c r="A401" s="1401" t="str">
        <f t="shared" si="117"/>
        <v>►</v>
      </c>
      <c r="B401" s="1402" t="str">
        <f t="shared" si="118"/>
        <v>►</v>
      </c>
      <c r="C401" s="1403" t="str">
        <f t="shared" si="108"/>
        <v>►</v>
      </c>
      <c r="D401" s="2475" t="str">
        <f t="shared" si="119"/>
        <v>►</v>
      </c>
      <c r="E401" s="1402" t="str">
        <f t="shared" si="109"/>
        <v>►</v>
      </c>
      <c r="F401" s="1402" t="str">
        <f t="shared" si="110"/>
        <v>►</v>
      </c>
      <c r="G401" s="1402" t="str">
        <f t="shared" si="111"/>
        <v>►</v>
      </c>
      <c r="H401" s="2606"/>
      <c r="R401" s="2607"/>
      <c r="S401" s="2441"/>
      <c r="T401" s="2443"/>
      <c r="U401" s="2442"/>
      <c r="V401" s="2589">
        <f t="shared" si="112"/>
        <v>0</v>
      </c>
      <c r="W401" s="2590" t="str">
        <f>IF(OR(V401=0, ISBLANK(P401)), "", TEXT(ROUND(V401/INDEX(AI21:AI83, MATCH(P401, AH21:AH83, 0)), 0),"# ##0") &amp; " " &amp; P401)</f>
        <v/>
      </c>
      <c r="X401" s="2591">
        <f t="shared" si="113"/>
        <v>0</v>
      </c>
      <c r="Y401" s="2592">
        <f t="shared" si="114"/>
        <v>0</v>
      </c>
      <c r="Z401" s="2592" t="str">
        <f t="shared" si="115"/>
        <v/>
      </c>
      <c r="AA401" s="2581"/>
      <c r="AB401" s="2593">
        <f t="shared" si="106"/>
        <v>0</v>
      </c>
      <c r="AC401" s="2583">
        <v>1</v>
      </c>
      <c r="AD401" s="2594">
        <f t="shared" si="116"/>
        <v>0</v>
      </c>
      <c r="AE401" s="2564"/>
      <c r="AF401" s="2573">
        <f t="shared" si="107"/>
        <v>0</v>
      </c>
      <c r="AG401" s="2574">
        <f>IF(AND(U401&lt;&gt;"", ISNUMBER(S401)), IFERROR(INDEX(AI21:AI91, MATCH(P401, AH21:AH91, 0)) * O401 * IF(ISBLANK(L401), 1, L401), 0), 0)</f>
        <v>0</v>
      </c>
      <c r="AL401" s="66">
        <f t="shared" ref="AL401:AL413" si="120">H401</f>
        <v>0</v>
      </c>
      <c r="AN401" s="76"/>
      <c r="AO401" s="76"/>
      <c r="AP401" s="76"/>
      <c r="AQ401" s="76"/>
      <c r="AS401" s="2257"/>
      <c r="AT401" s="2253"/>
      <c r="AU401" s="2253"/>
      <c r="AV401" s="2253"/>
      <c r="AW401" s="2253"/>
      <c r="AX401" s="2253"/>
      <c r="AY401" s="2621"/>
      <c r="BF401"/>
      <c r="BG401"/>
      <c r="BH401"/>
      <c r="BI401"/>
      <c r="BJ401"/>
      <c r="BK401"/>
      <c r="BL401"/>
      <c r="BN401" s="4">
        <v>1</v>
      </c>
    </row>
    <row r="402" spans="1:66" s="48" customFormat="1" ht="21" customHeight="1" x14ac:dyDescent="0.25">
      <c r="A402" s="1401" t="str">
        <f t="shared" si="117"/>
        <v>►</v>
      </c>
      <c r="B402" s="1402" t="str">
        <f t="shared" si="118"/>
        <v>►</v>
      </c>
      <c r="C402" s="1403" t="str">
        <f t="shared" si="108"/>
        <v>►</v>
      </c>
      <c r="D402" s="2475" t="str">
        <f t="shared" si="119"/>
        <v>►</v>
      </c>
      <c r="E402" s="1402" t="str">
        <f t="shared" si="109"/>
        <v>►</v>
      </c>
      <c r="F402" s="1402" t="str">
        <f t="shared" si="110"/>
        <v>►</v>
      </c>
      <c r="G402" s="1402" t="str">
        <f t="shared" si="111"/>
        <v>►</v>
      </c>
      <c r="H402" s="2606"/>
      <c r="R402" s="2607"/>
      <c r="S402" s="2441"/>
      <c r="T402" s="2443"/>
      <c r="U402" s="2442"/>
      <c r="V402" s="2577">
        <f t="shared" si="112"/>
        <v>0</v>
      </c>
      <c r="W402" s="2578" t="str">
        <f>IF(OR(V402=0, ISBLANK(P402)), "", TEXT(ROUND(V402/INDEX(AI21:AI83, MATCH(P402, AH21:AH83, 0)), 0),"# ##0") &amp; " " &amp; P402)</f>
        <v/>
      </c>
      <c r="X402" s="2579">
        <f t="shared" si="113"/>
        <v>0</v>
      </c>
      <c r="Y402" s="2580">
        <f t="shared" si="114"/>
        <v>0</v>
      </c>
      <c r="Z402" s="2580" t="str">
        <f t="shared" si="115"/>
        <v/>
      </c>
      <c r="AA402" s="2581"/>
      <c r="AB402" s="2582">
        <f t="shared" si="106"/>
        <v>0</v>
      </c>
      <c r="AC402" s="2583">
        <v>1</v>
      </c>
      <c r="AD402" s="2584">
        <f t="shared" si="116"/>
        <v>0</v>
      </c>
      <c r="AE402" s="2564"/>
      <c r="AF402" s="2573">
        <f t="shared" si="107"/>
        <v>0</v>
      </c>
      <c r="AG402" s="2574">
        <f>IF(AND(U402&lt;&gt;"", ISNUMBER(S402)), IFERROR(INDEX(AI21:AI91, MATCH(P402, AH21:AH91, 0)) * O402 * IF(ISBLANK(L402), 1, L402), 0), 0)</f>
        <v>0</v>
      </c>
      <c r="AL402" s="66">
        <f t="shared" si="120"/>
        <v>0</v>
      </c>
      <c r="AN402" s="76"/>
      <c r="AO402" s="76"/>
      <c r="AP402" s="76"/>
      <c r="AQ402" s="76"/>
      <c r="AS402" s="2257"/>
      <c r="AT402" s="2253"/>
      <c r="AU402" s="2253"/>
      <c r="AV402" s="2253"/>
      <c r="AW402" s="2253"/>
      <c r="AX402" s="2253"/>
      <c r="AY402" s="2621"/>
      <c r="BF402"/>
      <c r="BG402"/>
      <c r="BH402"/>
      <c r="BI402"/>
      <c r="BJ402"/>
      <c r="BK402"/>
      <c r="BL402"/>
      <c r="BN402" s="4">
        <v>1</v>
      </c>
    </row>
    <row r="403" spans="1:66" s="48" customFormat="1" ht="21" customHeight="1" x14ac:dyDescent="0.25">
      <c r="A403" s="1401" t="str">
        <f t="shared" si="117"/>
        <v>►</v>
      </c>
      <c r="B403" s="1402" t="str">
        <f t="shared" si="118"/>
        <v>►</v>
      </c>
      <c r="C403" s="1403" t="str">
        <f t="shared" si="108"/>
        <v>►</v>
      </c>
      <c r="D403" s="2475" t="str">
        <f t="shared" si="119"/>
        <v>►</v>
      </c>
      <c r="E403" s="1402" t="str">
        <f t="shared" si="109"/>
        <v>►</v>
      </c>
      <c r="F403" s="1402" t="str">
        <f t="shared" si="110"/>
        <v>►</v>
      </c>
      <c r="G403" s="1402" t="str">
        <f t="shared" si="111"/>
        <v>►</v>
      </c>
      <c r="H403" s="2606"/>
      <c r="R403" s="2607"/>
      <c r="S403" s="2441"/>
      <c r="T403" s="2443"/>
      <c r="U403" s="2442"/>
      <c r="V403" s="2589">
        <f t="shared" si="112"/>
        <v>0</v>
      </c>
      <c r="W403" s="2590" t="str">
        <f>IF(OR(V403=0, ISBLANK(P403)), "", TEXT(ROUND(V403/INDEX(AI21:AI83, MATCH(P403, AH21:AH83, 0)), 0),"# ##0") &amp; " " &amp; P403)</f>
        <v/>
      </c>
      <c r="X403" s="2591">
        <f t="shared" si="113"/>
        <v>0</v>
      </c>
      <c r="Y403" s="2592">
        <f t="shared" si="114"/>
        <v>0</v>
      </c>
      <c r="Z403" s="2592" t="str">
        <f t="shared" si="115"/>
        <v/>
      </c>
      <c r="AA403" s="2581"/>
      <c r="AB403" s="2593">
        <f t="shared" ref="AB403:AB412" si="121">IF(ISBLANK(AA403), V403, V403*(1-AA403/100))</f>
        <v>0</v>
      </c>
      <c r="AC403" s="2583">
        <v>1</v>
      </c>
      <c r="AD403" s="2594">
        <f t="shared" si="116"/>
        <v>0</v>
      </c>
      <c r="AE403" s="2564"/>
      <c r="AF403" s="2573">
        <f t="shared" ref="AF403:AF412" si="122">IFERROR(IF(ISNUMBER(U403)*ISNUMBER(S403),U403/S403,0),0)</f>
        <v>0</v>
      </c>
      <c r="AG403" s="2574">
        <f>IF(AND(U403&lt;&gt;"", ISNUMBER(S403)), IFERROR(INDEX(AI21:AI91, MATCH(P403, AH21:AH91, 0)) * O403 * IF(ISBLANK(L403), 1, L403), 0), 0)</f>
        <v>0</v>
      </c>
      <c r="AL403" s="66">
        <f t="shared" si="120"/>
        <v>0</v>
      </c>
      <c r="AN403" s="76"/>
      <c r="AO403" s="76"/>
      <c r="AP403" s="76"/>
      <c r="AQ403" s="76"/>
      <c r="AS403" s="2257"/>
      <c r="AT403" s="2253"/>
      <c r="AU403" s="2253"/>
      <c r="AV403" s="2253"/>
      <c r="AW403" s="2253"/>
      <c r="AX403" s="2253"/>
      <c r="AY403" s="2621"/>
      <c r="BF403" s="31"/>
      <c r="BG403" s="31"/>
      <c r="BH403" s="31"/>
      <c r="BI403" s="31"/>
      <c r="BJ403" s="31"/>
      <c r="BK403" s="31"/>
      <c r="BL403" s="31"/>
      <c r="BN403" s="4">
        <v>1</v>
      </c>
    </row>
    <row r="404" spans="1:66" s="48" customFormat="1" ht="15.75" x14ac:dyDescent="0.25">
      <c r="A404" s="1401" t="str">
        <f t="shared" si="117"/>
        <v>►</v>
      </c>
      <c r="B404" s="1402" t="str">
        <f t="shared" si="118"/>
        <v>►</v>
      </c>
      <c r="C404" s="1403" t="str">
        <f t="shared" si="108"/>
        <v>►</v>
      </c>
      <c r="D404" s="2475" t="str">
        <f t="shared" si="119"/>
        <v>►</v>
      </c>
      <c r="E404" s="1402" t="str">
        <f t="shared" si="109"/>
        <v>►</v>
      </c>
      <c r="F404" s="1402" t="str">
        <f t="shared" si="110"/>
        <v>►</v>
      </c>
      <c r="G404" s="1402" t="str">
        <f t="shared" si="111"/>
        <v>►</v>
      </c>
      <c r="H404" s="2606"/>
      <c r="R404" s="2607"/>
      <c r="S404" s="2441"/>
      <c r="T404" s="2443"/>
      <c r="U404" s="2442"/>
      <c r="V404" s="2577">
        <f t="shared" si="112"/>
        <v>0</v>
      </c>
      <c r="W404" s="2578" t="str">
        <f>IF(OR(V404=0, ISBLANK(P404)), "", TEXT(ROUND(V404/INDEX(AI21:AI83, MATCH(P404, AH21:AH83, 0)), 0),"# ##0") &amp; " " &amp; P404)</f>
        <v/>
      </c>
      <c r="X404" s="2579">
        <f t="shared" si="113"/>
        <v>0</v>
      </c>
      <c r="Y404" s="2580">
        <f t="shared" si="114"/>
        <v>0</v>
      </c>
      <c r="Z404" s="2580" t="str">
        <f t="shared" si="115"/>
        <v/>
      </c>
      <c r="AA404" s="2581"/>
      <c r="AB404" s="2582">
        <f t="shared" si="121"/>
        <v>0</v>
      </c>
      <c r="AC404" s="2583">
        <v>1</v>
      </c>
      <c r="AD404" s="2584">
        <f t="shared" si="116"/>
        <v>0</v>
      </c>
      <c r="AE404" s="2564"/>
      <c r="AF404" s="2573">
        <f t="shared" si="122"/>
        <v>0</v>
      </c>
      <c r="AG404" s="2574">
        <f>IF(AND(U404&lt;&gt;"", ISNUMBER(S404)), IFERROR(INDEX(AI21:AI91, MATCH(P404, AH21:AH91, 0)) * O404 * IF(ISBLANK(L404), 1, L404), 0), 0)</f>
        <v>0</v>
      </c>
      <c r="AL404" s="66">
        <f t="shared" si="120"/>
        <v>0</v>
      </c>
      <c r="AN404" s="76"/>
      <c r="AO404" s="76"/>
      <c r="AP404" s="76"/>
      <c r="AQ404" s="76"/>
      <c r="AS404" s="2257"/>
      <c r="AT404" s="2253"/>
      <c r="AU404" s="2253"/>
      <c r="AV404" s="2253"/>
      <c r="AW404" s="2253"/>
      <c r="AX404" s="2253"/>
      <c r="AY404" s="2621"/>
      <c r="BF404"/>
      <c r="BG404"/>
      <c r="BH404"/>
      <c r="BI404"/>
      <c r="BJ404"/>
      <c r="BK404"/>
      <c r="BL404"/>
      <c r="BN404" s="4">
        <v>1</v>
      </c>
    </row>
    <row r="405" spans="1:66" s="48" customFormat="1" ht="15.75" x14ac:dyDescent="0.25">
      <c r="A405" s="1401" t="str">
        <f t="shared" si="117"/>
        <v>►</v>
      </c>
      <c r="B405" s="1402" t="str">
        <f t="shared" si="118"/>
        <v>►</v>
      </c>
      <c r="C405" s="1403" t="str">
        <f t="shared" si="108"/>
        <v>►</v>
      </c>
      <c r="D405" s="2475" t="str">
        <f t="shared" si="119"/>
        <v>►</v>
      </c>
      <c r="E405" s="1402" t="str">
        <f t="shared" si="109"/>
        <v>►</v>
      </c>
      <c r="F405" s="1402" t="str">
        <f t="shared" si="110"/>
        <v>►</v>
      </c>
      <c r="G405" s="1402" t="str">
        <f t="shared" si="111"/>
        <v>►</v>
      </c>
      <c r="H405" s="2606"/>
      <c r="R405" s="2607"/>
      <c r="S405" s="2441"/>
      <c r="T405" s="2443"/>
      <c r="U405" s="2442"/>
      <c r="V405" s="2589">
        <f t="shared" si="112"/>
        <v>0</v>
      </c>
      <c r="W405" s="2590" t="str">
        <f>IF(OR(V405=0, ISBLANK(P405)), "", TEXT(ROUND(V405/INDEX(AI21:AI83, MATCH(P405, AH21:AH83, 0)), 0),"# ##0") &amp; " " &amp; P405)</f>
        <v/>
      </c>
      <c r="X405" s="2591">
        <f t="shared" si="113"/>
        <v>0</v>
      </c>
      <c r="Y405" s="2592">
        <f t="shared" si="114"/>
        <v>0</v>
      </c>
      <c r="Z405" s="2592" t="str">
        <f t="shared" si="115"/>
        <v/>
      </c>
      <c r="AA405" s="2581"/>
      <c r="AB405" s="2593">
        <f t="shared" si="121"/>
        <v>0</v>
      </c>
      <c r="AC405" s="2583">
        <v>1</v>
      </c>
      <c r="AD405" s="2594">
        <f t="shared" si="116"/>
        <v>0</v>
      </c>
      <c r="AE405" s="2564"/>
      <c r="AF405" s="2573">
        <f t="shared" si="122"/>
        <v>0</v>
      </c>
      <c r="AG405" s="2574">
        <f>IF(AND(U405&lt;&gt;"", ISNUMBER(S405)), IFERROR(INDEX(AI21:AI91, MATCH(P405, AH21:AH91, 0)) * O405 * IF(ISBLANK(L405), 1, L405), 0), 0)</f>
        <v>0</v>
      </c>
      <c r="AL405" s="66">
        <f t="shared" si="120"/>
        <v>0</v>
      </c>
      <c r="AN405" s="76"/>
      <c r="AO405" s="76"/>
      <c r="AP405" s="76"/>
      <c r="AQ405" s="76"/>
      <c r="AS405" s="2257"/>
      <c r="AT405" s="2253"/>
      <c r="AU405" s="2253"/>
      <c r="AV405" s="2253"/>
      <c r="AW405" s="2253"/>
      <c r="AX405" s="2253"/>
      <c r="AY405" s="2621"/>
      <c r="BF405"/>
      <c r="BG405"/>
      <c r="BH405"/>
      <c r="BI405"/>
      <c r="BJ405"/>
      <c r="BK405"/>
      <c r="BL405"/>
      <c r="BN405" s="4">
        <v>1</v>
      </c>
    </row>
    <row r="406" spans="1:66" s="48" customFormat="1" ht="15.75" customHeight="1" x14ac:dyDescent="0.25">
      <c r="A406" s="1401" t="str">
        <f t="shared" si="117"/>
        <v>►</v>
      </c>
      <c r="B406" s="1402" t="str">
        <f t="shared" si="118"/>
        <v>►</v>
      </c>
      <c r="C406" s="1403" t="str">
        <f t="shared" si="108"/>
        <v>►</v>
      </c>
      <c r="D406" s="2475" t="str">
        <f t="shared" si="119"/>
        <v>►</v>
      </c>
      <c r="E406" s="1402" t="str">
        <f t="shared" si="109"/>
        <v>►</v>
      </c>
      <c r="F406" s="1402" t="str">
        <f t="shared" si="110"/>
        <v>►</v>
      </c>
      <c r="G406" s="1402" t="str">
        <f t="shared" si="111"/>
        <v>►</v>
      </c>
      <c r="H406" s="2606"/>
      <c r="R406" s="2607"/>
      <c r="S406" s="2441"/>
      <c r="T406" s="2443"/>
      <c r="U406" s="2442"/>
      <c r="V406" s="2577">
        <f t="shared" si="112"/>
        <v>0</v>
      </c>
      <c r="W406" s="2578" t="str">
        <f>IF(OR(V406=0, ISBLANK(P406)), "", TEXT(ROUND(V406/INDEX(AI21:AI83, MATCH(P406, AH21:AH83, 0)), 0),"# ##0") &amp; " " &amp; P406)</f>
        <v/>
      </c>
      <c r="X406" s="2579">
        <f t="shared" si="113"/>
        <v>0</v>
      </c>
      <c r="Y406" s="2580">
        <f t="shared" si="114"/>
        <v>0</v>
      </c>
      <c r="Z406" s="2580" t="str">
        <f t="shared" si="115"/>
        <v/>
      </c>
      <c r="AA406" s="2581"/>
      <c r="AB406" s="2582">
        <f t="shared" si="121"/>
        <v>0</v>
      </c>
      <c r="AC406" s="2583">
        <v>1</v>
      </c>
      <c r="AD406" s="2584">
        <f t="shared" si="116"/>
        <v>0</v>
      </c>
      <c r="AE406" s="2564"/>
      <c r="AF406" s="2573">
        <f t="shared" si="122"/>
        <v>0</v>
      </c>
      <c r="AG406" s="2574">
        <f>IF(AND(U406&lt;&gt;"", ISNUMBER(S406)), IFERROR(INDEX(AI21:AI91, MATCH(P406, AH21:AH91, 0)) * O406 * IF(ISBLANK(L406), 1, L406), 0), 0)</f>
        <v>0</v>
      </c>
      <c r="AL406" s="66">
        <f t="shared" si="120"/>
        <v>0</v>
      </c>
      <c r="AN406" s="76"/>
      <c r="AO406" s="76"/>
      <c r="AP406" s="76"/>
      <c r="AQ406" s="76"/>
      <c r="AS406" s="2257"/>
      <c r="AT406" s="2253"/>
      <c r="AU406" s="2253"/>
      <c r="AV406" s="2253"/>
      <c r="AW406" s="2253"/>
      <c r="AX406" s="2253"/>
      <c r="AY406" s="2621"/>
      <c r="BF406"/>
      <c r="BG406"/>
      <c r="BH406"/>
      <c r="BI406"/>
      <c r="BJ406"/>
      <c r="BK406"/>
      <c r="BL406"/>
      <c r="BN406" s="4">
        <v>1</v>
      </c>
    </row>
    <row r="407" spans="1:66" s="48" customFormat="1" ht="15.75" x14ac:dyDescent="0.25">
      <c r="A407" s="1401" t="str">
        <f t="shared" si="117"/>
        <v>►</v>
      </c>
      <c r="B407" s="1402" t="str">
        <f t="shared" si="118"/>
        <v>►</v>
      </c>
      <c r="C407" s="1403" t="str">
        <f t="shared" si="108"/>
        <v>►</v>
      </c>
      <c r="D407" s="2475" t="str">
        <f t="shared" si="119"/>
        <v>►</v>
      </c>
      <c r="E407" s="1402" t="str">
        <f t="shared" si="109"/>
        <v>►</v>
      </c>
      <c r="F407" s="1402" t="str">
        <f t="shared" si="110"/>
        <v>►</v>
      </c>
      <c r="G407" s="1402" t="str">
        <f t="shared" si="111"/>
        <v>►</v>
      </c>
      <c r="H407" s="2606"/>
      <c r="R407" s="2607"/>
      <c r="S407" s="2441"/>
      <c r="T407" s="2443"/>
      <c r="U407" s="2442"/>
      <c r="V407" s="2589">
        <f t="shared" si="112"/>
        <v>0</v>
      </c>
      <c r="W407" s="2590" t="str">
        <f>IF(OR(V407=0, ISBLANK(P407)), "", TEXT(ROUND(V407/INDEX(AI21:AI83, MATCH(P407, AH21:AH83, 0)), 0),"# ##0") &amp; " " &amp; P407)</f>
        <v/>
      </c>
      <c r="X407" s="2591">
        <f t="shared" si="113"/>
        <v>0</v>
      </c>
      <c r="Y407" s="2592">
        <f t="shared" si="114"/>
        <v>0</v>
      </c>
      <c r="Z407" s="2592" t="str">
        <f t="shared" si="115"/>
        <v/>
      </c>
      <c r="AA407" s="2581"/>
      <c r="AB407" s="2593">
        <f t="shared" si="121"/>
        <v>0</v>
      </c>
      <c r="AC407" s="2583">
        <v>1</v>
      </c>
      <c r="AD407" s="2594">
        <f t="shared" si="116"/>
        <v>0</v>
      </c>
      <c r="AE407" s="2564"/>
      <c r="AF407" s="2573">
        <f t="shared" si="122"/>
        <v>0</v>
      </c>
      <c r="AG407" s="2574">
        <f>IF(AND(U407&lt;&gt;"", ISNUMBER(S407)), IFERROR(INDEX(AI21:AI91, MATCH(P407, AH21:AH91, 0)) * O407 * IF(ISBLANK(L407), 1, L407), 0), 0)</f>
        <v>0</v>
      </c>
      <c r="AL407" s="66">
        <f t="shared" si="120"/>
        <v>0</v>
      </c>
      <c r="AN407" s="76"/>
      <c r="AO407" s="76"/>
      <c r="AP407" s="76"/>
      <c r="AQ407" s="76"/>
      <c r="AS407" s="2257"/>
      <c r="AT407" s="2253"/>
      <c r="AU407" s="2253"/>
      <c r="AV407" s="2253"/>
      <c r="AW407" s="2253"/>
      <c r="AX407" s="2253"/>
      <c r="AY407" s="2621"/>
      <c r="BF407"/>
      <c r="BG407"/>
      <c r="BH407"/>
      <c r="BI407"/>
      <c r="BJ407"/>
      <c r="BK407"/>
      <c r="BL407"/>
      <c r="BN407" s="4">
        <v>1</v>
      </c>
    </row>
    <row r="408" spans="1:66" s="48" customFormat="1" ht="15.75" x14ac:dyDescent="0.25">
      <c r="A408" s="1401" t="str">
        <f t="shared" si="117"/>
        <v>►</v>
      </c>
      <c r="B408" s="1402" t="str">
        <f t="shared" si="118"/>
        <v>►</v>
      </c>
      <c r="C408" s="1403" t="str">
        <f t="shared" si="108"/>
        <v>►</v>
      </c>
      <c r="D408" s="2475" t="str">
        <f t="shared" si="119"/>
        <v>►</v>
      </c>
      <c r="E408" s="1402" t="str">
        <f t="shared" si="109"/>
        <v>►</v>
      </c>
      <c r="F408" s="1402" t="str">
        <f t="shared" si="110"/>
        <v>►</v>
      </c>
      <c r="G408" s="1402" t="str">
        <f t="shared" si="111"/>
        <v>►</v>
      </c>
      <c r="H408" s="2606"/>
      <c r="R408" s="2607"/>
      <c r="S408" s="2441"/>
      <c r="T408" s="2443"/>
      <c r="U408" s="2442"/>
      <c r="V408" s="2577">
        <f t="shared" si="112"/>
        <v>0</v>
      </c>
      <c r="W408" s="2578" t="str">
        <f>IF(OR(V408=0, ISBLANK(P408)), "", TEXT(ROUND(V408/INDEX(AI21:AI83, MATCH(P408, AH21:AH83, 0)), 0),"# ##0") &amp; " " &amp; P408)</f>
        <v/>
      </c>
      <c r="X408" s="2579">
        <f t="shared" si="113"/>
        <v>0</v>
      </c>
      <c r="Y408" s="2580">
        <f t="shared" si="114"/>
        <v>0</v>
      </c>
      <c r="Z408" s="2580" t="str">
        <f t="shared" si="115"/>
        <v/>
      </c>
      <c r="AA408" s="2581"/>
      <c r="AB408" s="2582">
        <f t="shared" si="121"/>
        <v>0</v>
      </c>
      <c r="AC408" s="2583">
        <v>1</v>
      </c>
      <c r="AD408" s="2584">
        <f t="shared" si="116"/>
        <v>0</v>
      </c>
      <c r="AE408" s="2564"/>
      <c r="AF408" s="2573">
        <f t="shared" si="122"/>
        <v>0</v>
      </c>
      <c r="AG408" s="2574">
        <f>IF(AND(U408&lt;&gt;"", ISNUMBER(S408)), IFERROR(INDEX(AI21:AI91, MATCH(P408, AH21:AH91, 0)) * O408 * IF(ISBLANK(L408), 1, L408), 0), 0)</f>
        <v>0</v>
      </c>
      <c r="AL408" s="66">
        <f t="shared" si="120"/>
        <v>0</v>
      </c>
      <c r="AN408" s="76"/>
      <c r="AO408" s="76"/>
      <c r="AP408" s="76"/>
      <c r="AQ408" s="76"/>
      <c r="AS408" s="2257"/>
      <c r="AT408" s="2253"/>
      <c r="AU408" s="2253"/>
      <c r="AV408" s="2253"/>
      <c r="AW408" s="2253"/>
      <c r="AX408" s="2253"/>
      <c r="AY408" s="2621"/>
      <c r="BF408"/>
      <c r="BG408"/>
      <c r="BH408"/>
      <c r="BI408"/>
      <c r="BJ408"/>
      <c r="BK408"/>
      <c r="BL408"/>
      <c r="BN408" s="4">
        <v>1</v>
      </c>
    </row>
    <row r="409" spans="1:66" s="48" customFormat="1" ht="15.75" x14ac:dyDescent="0.25">
      <c r="A409" s="1401" t="str">
        <f t="shared" si="117"/>
        <v>►</v>
      </c>
      <c r="B409" s="1402" t="str">
        <f t="shared" si="118"/>
        <v>►</v>
      </c>
      <c r="C409" s="1403" t="str">
        <f t="shared" si="108"/>
        <v>►</v>
      </c>
      <c r="D409" s="2475" t="str">
        <f t="shared" si="119"/>
        <v>►</v>
      </c>
      <c r="E409" s="1402" t="str">
        <f t="shared" si="109"/>
        <v>►</v>
      </c>
      <c r="F409" s="1402" t="str">
        <f t="shared" si="110"/>
        <v>►</v>
      </c>
      <c r="G409" s="1402" t="str">
        <f t="shared" si="111"/>
        <v>►</v>
      </c>
      <c r="H409" s="2606"/>
      <c r="R409" s="2607"/>
      <c r="S409" s="2441"/>
      <c r="T409" s="2443"/>
      <c r="U409" s="2442"/>
      <c r="V409" s="2589">
        <f t="shared" si="112"/>
        <v>0</v>
      </c>
      <c r="W409" s="2590" t="str">
        <f>IF(OR(V409=0, ISBLANK(P409)), "", TEXT(ROUND(V409/INDEX(AI21:AI83, MATCH(P409, AH21:AH83, 0)), 0),"# ##0") &amp; " " &amp; P409)</f>
        <v/>
      </c>
      <c r="X409" s="2591">
        <f t="shared" si="113"/>
        <v>0</v>
      </c>
      <c r="Y409" s="2592">
        <f t="shared" si="114"/>
        <v>0</v>
      </c>
      <c r="Z409" s="2592" t="str">
        <f t="shared" si="115"/>
        <v/>
      </c>
      <c r="AA409" s="2581"/>
      <c r="AB409" s="2593">
        <f t="shared" si="121"/>
        <v>0</v>
      </c>
      <c r="AC409" s="2583">
        <v>1</v>
      </c>
      <c r="AD409" s="2594">
        <f t="shared" si="116"/>
        <v>0</v>
      </c>
      <c r="AE409" s="2564"/>
      <c r="AF409" s="2573">
        <f t="shared" si="122"/>
        <v>0</v>
      </c>
      <c r="AG409" s="2574">
        <f>IF(AND(U409&lt;&gt;"", ISNUMBER(S409)), IFERROR(INDEX(AI21:AI91, MATCH(P409, AH21:AH91, 0)) * O409 * IF(ISBLANK(L409), 1, L409), 0), 0)</f>
        <v>0</v>
      </c>
      <c r="AL409" s="66">
        <f t="shared" si="120"/>
        <v>0</v>
      </c>
      <c r="AN409" s="76"/>
      <c r="AO409" s="76"/>
      <c r="AP409" s="76"/>
      <c r="AQ409" s="76"/>
      <c r="AS409" s="2257"/>
      <c r="AT409" s="2253"/>
      <c r="AU409" s="2253"/>
      <c r="AV409" s="2253"/>
      <c r="AW409" s="2253"/>
      <c r="AX409" s="2253"/>
      <c r="AY409" s="2621"/>
      <c r="BF409"/>
      <c r="BG409"/>
      <c r="BH409"/>
      <c r="BI409"/>
      <c r="BJ409"/>
      <c r="BK409"/>
      <c r="BL409"/>
      <c r="BN409" s="4">
        <v>1</v>
      </c>
    </row>
    <row r="410" spans="1:66" s="48" customFormat="1" ht="15.75" x14ac:dyDescent="0.25">
      <c r="A410" s="1401" t="str">
        <f t="shared" si="117"/>
        <v>►</v>
      </c>
      <c r="B410" s="1402" t="str">
        <f t="shared" si="118"/>
        <v>►</v>
      </c>
      <c r="C410" s="1403" t="str">
        <f t="shared" si="108"/>
        <v>►</v>
      </c>
      <c r="D410" s="2475" t="str">
        <f t="shared" si="119"/>
        <v>►</v>
      </c>
      <c r="E410" s="1402" t="str">
        <f t="shared" si="109"/>
        <v>►</v>
      </c>
      <c r="F410" s="1402" t="str">
        <f t="shared" si="110"/>
        <v>►</v>
      </c>
      <c r="G410" s="1402" t="str">
        <f t="shared" si="111"/>
        <v>►</v>
      </c>
      <c r="H410" s="2606"/>
      <c r="R410" s="2607"/>
      <c r="S410" s="2441"/>
      <c r="T410" s="2443"/>
      <c r="U410" s="2442"/>
      <c r="V410" s="2577">
        <f t="shared" si="112"/>
        <v>0</v>
      </c>
      <c r="W410" s="2578" t="str">
        <f>IF(OR(V410=0, ISBLANK(P410)), "", TEXT(ROUND(V410/INDEX(AI21:AI83, MATCH(P410, AH21:AH83, 0)), 0),"# ##0") &amp; " " &amp; P410)</f>
        <v/>
      </c>
      <c r="X410" s="2579">
        <f t="shared" si="113"/>
        <v>0</v>
      </c>
      <c r="Y410" s="2580">
        <f t="shared" si="114"/>
        <v>0</v>
      </c>
      <c r="Z410" s="2580" t="str">
        <f t="shared" si="115"/>
        <v/>
      </c>
      <c r="AA410" s="2581"/>
      <c r="AB410" s="2582">
        <f t="shared" si="121"/>
        <v>0</v>
      </c>
      <c r="AC410" s="2583">
        <v>1</v>
      </c>
      <c r="AD410" s="2584">
        <f t="shared" si="116"/>
        <v>0</v>
      </c>
      <c r="AE410" s="2564"/>
      <c r="AF410" s="2573">
        <f t="shared" si="122"/>
        <v>0</v>
      </c>
      <c r="AG410" s="2574">
        <f>IF(AND(U410&lt;&gt;"", ISNUMBER(S410)), IFERROR(INDEX(AI21:AI91, MATCH(P410, AH21:AH91, 0)) * O410 * IF(ISBLANK(L410), 1, L410), 0), 0)</f>
        <v>0</v>
      </c>
      <c r="AL410" s="66">
        <f t="shared" si="120"/>
        <v>0</v>
      </c>
      <c r="AN410" s="76"/>
      <c r="AO410" s="76"/>
      <c r="AP410" s="76"/>
      <c r="AQ410" s="76"/>
      <c r="AS410" s="2257"/>
      <c r="AT410" s="2253"/>
      <c r="AU410" s="2253"/>
      <c r="AV410" s="2253"/>
      <c r="AW410" s="2253"/>
      <c r="AX410" s="2253"/>
      <c r="AY410" s="2621"/>
      <c r="BF410"/>
      <c r="BG410"/>
      <c r="BH410"/>
      <c r="BI410"/>
      <c r="BJ410"/>
      <c r="BK410"/>
      <c r="BL410"/>
      <c r="BN410" s="4">
        <v>1</v>
      </c>
    </row>
    <row r="411" spans="1:66" s="48" customFormat="1" ht="16.5" thickBot="1" x14ac:dyDescent="0.3">
      <c r="A411" s="1401" t="str">
        <f t="shared" si="117"/>
        <v>►</v>
      </c>
      <c r="B411" s="1402" t="str">
        <f t="shared" si="118"/>
        <v>►</v>
      </c>
      <c r="C411" s="1403" t="str">
        <f t="shared" si="108"/>
        <v>►</v>
      </c>
      <c r="D411" s="2475" t="str">
        <f t="shared" si="119"/>
        <v>►</v>
      </c>
      <c r="E411" s="1402" t="str">
        <f t="shared" si="109"/>
        <v>►</v>
      </c>
      <c r="F411" s="1402" t="str">
        <f t="shared" si="110"/>
        <v>►</v>
      </c>
      <c r="G411" s="1402" t="str">
        <f t="shared" si="111"/>
        <v>►</v>
      </c>
      <c r="H411" s="2630"/>
      <c r="I411" s="2631"/>
      <c r="J411" s="2631"/>
      <c r="K411" s="2631"/>
      <c r="L411" s="2631"/>
      <c r="M411" s="2631"/>
      <c r="N411" s="2631"/>
      <c r="O411" s="2631"/>
      <c r="P411" s="2631"/>
      <c r="Q411" s="2631"/>
      <c r="R411" s="2632"/>
      <c r="S411" s="2441"/>
      <c r="T411" s="2443"/>
      <c r="U411" s="2442"/>
      <c r="V411" s="2589">
        <f t="shared" si="112"/>
        <v>0</v>
      </c>
      <c r="W411" s="2590" t="str">
        <f>IF(OR(V411=0, ISBLANK(P411)), "", TEXT(ROUND(V411/INDEX(AI21:AI83, MATCH(P411, AH21:AH83, 0)), 0),"# ##0") &amp; " " &amp; P411)</f>
        <v/>
      </c>
      <c r="X411" s="2591">
        <f t="shared" si="113"/>
        <v>0</v>
      </c>
      <c r="Y411" s="2592">
        <f t="shared" si="114"/>
        <v>0</v>
      </c>
      <c r="Z411" s="2592" t="str">
        <f t="shared" si="115"/>
        <v/>
      </c>
      <c r="AA411" s="2581"/>
      <c r="AB411" s="2593">
        <f t="shared" si="121"/>
        <v>0</v>
      </c>
      <c r="AC411" s="2583">
        <v>1</v>
      </c>
      <c r="AD411" s="2594">
        <f t="shared" si="116"/>
        <v>0</v>
      </c>
      <c r="AE411" s="2564"/>
      <c r="AF411" s="2573">
        <f t="shared" si="122"/>
        <v>0</v>
      </c>
      <c r="AG411" s="2574">
        <f>IF(AND(U411&lt;&gt;"", ISNUMBER(S411)), IFERROR(INDEX(AI21:AI91, MATCH(P411, AH21:AH91, 0)) * O411 * IF(ISBLANK(L411), 1, L411), 0), 0)</f>
        <v>0</v>
      </c>
      <c r="AL411" s="66">
        <f t="shared" si="120"/>
        <v>0</v>
      </c>
      <c r="AN411" s="76"/>
      <c r="AO411" s="76"/>
      <c r="AP411" s="76"/>
      <c r="AQ411" s="76"/>
      <c r="AS411" s="2306"/>
      <c r="AT411" s="2307"/>
      <c r="AU411" s="2307"/>
      <c r="AV411" s="2307"/>
      <c r="AW411" s="2307"/>
      <c r="AX411" s="2307"/>
      <c r="AY411" s="2633"/>
      <c r="BF411"/>
      <c r="BG411"/>
      <c r="BH411"/>
      <c r="BI411"/>
      <c r="BJ411"/>
      <c r="BK411"/>
      <c r="BL411"/>
      <c r="BN411" s="4">
        <v>1</v>
      </c>
    </row>
    <row r="412" spans="1:66" ht="16.5" thickBot="1" x14ac:dyDescent="0.3">
      <c r="A412" s="1401" t="str">
        <f t="shared" si="117"/>
        <v>A</v>
      </c>
      <c r="B412" s="1402" t="str">
        <f t="shared" si="118"/>
        <v/>
      </c>
      <c r="C412" s="1403">
        <f t="shared" ref="C412" si="123">IF(B412="►", "►", IFERROR(LEFT(B412, SEARCH(".", B412)-1), 0))</f>
        <v>0</v>
      </c>
      <c r="D412" s="2475">
        <f t="shared" si="119"/>
        <v>0</v>
      </c>
      <c r="E412" s="1402">
        <f t="shared" ref="E412" si="124">IF(B412="►", "►", IFERROR(MID(B412, SEARCH(".", B412, SEARCH(".", B412)+1)+1, SEARCH(".", B412, SEARCH(".", B412, SEARCH(".", B412)+1)+1) - SEARCH(".", B412, SEARCH(".", B412)+1)-1), 0))</f>
        <v>0</v>
      </c>
      <c r="F412" s="1402">
        <f t="shared" ref="F412" si="125">IF(B412="►", "►", IFERROR(MID(B412, SEARCH(".", B412, SEARCH(".", B412, SEARCH(".", B412)+1)+1)+1, SEARCH(".", B412, SEARCH(".", B412, SEARCH(".", B412, SEARCH(".", B412)+1)+1)+1) - SEARCH(".", B412, SEARCH(".", B412, SEARCH(".", B412)+1)+1)-1), 0))</f>
        <v>0</v>
      </c>
      <c r="G412" s="1402" t="str">
        <f t="shared" ref="G412" si="126">IF(OR(B412="►", ISBLANK(B412)), "►", IFERROR(RIGHT(B412, LEN(B412)-FIND("►", B412)-1), ""))</f>
        <v/>
      </c>
      <c r="H412" s="2634" t="s">
        <v>18</v>
      </c>
      <c r="I412" s="2635"/>
      <c r="J412" s="2635"/>
      <c r="K412" s="2635"/>
      <c r="L412" s="2635"/>
      <c r="M412" s="2635"/>
      <c r="N412" s="2635"/>
      <c r="O412" s="2635"/>
      <c r="P412" s="2635"/>
      <c r="Q412" s="2635"/>
      <c r="R412" s="2635"/>
      <c r="S412" s="2441"/>
      <c r="T412" s="2443"/>
      <c r="U412" s="2442"/>
      <c r="V412" s="2577">
        <f t="shared" ref="V412" si="127">IF(ISBLANK(U412) + (U412=0), 0, IFERROR(AG412*AF412*Q412, 0))</f>
        <v>0</v>
      </c>
      <c r="W412" s="2578" t="str">
        <f>IF(OR(V412=0, ISBLANK(P412)), "", TEXT(ROUND(V412/INDEX(AI21:AI83, MATCH(P412, AH21:AH83, 0)), 0),"# ##0") &amp; " " &amp; P412)</f>
        <v/>
      </c>
      <c r="X412" s="2579">
        <f t="shared" ref="X412" si="128">IFERROR(IF(U412&gt;0, L412*AF412*Q412, 0), 0)</f>
        <v>0</v>
      </c>
      <c r="Y412" s="2580">
        <f t="shared" ref="Y412" si="129">IFERROR(IF(U412&gt;0,M412,0),0)</f>
        <v>0</v>
      </c>
      <c r="Z412" s="2580" t="str">
        <f t="shared" ref="Z412" si="130">IF(U412&gt;0,R412,"")</f>
        <v/>
      </c>
      <c r="AA412" s="2581"/>
      <c r="AB412" s="2582">
        <f t="shared" si="121"/>
        <v>0</v>
      </c>
      <c r="AC412" s="2583">
        <v>1</v>
      </c>
      <c r="AD412" s="2648">
        <f t="shared" ref="AD412" si="131">IF(OR(ISBLANK(AC412), ISTEXT(L412)), "", IF(V412=0, X412*AC412, V412*AC412))</f>
        <v>0</v>
      </c>
      <c r="AE412" s="2564"/>
      <c r="AF412" s="2573">
        <f t="shared" si="122"/>
        <v>0</v>
      </c>
      <c r="AG412" s="2574">
        <f>IF(AND(U412&lt;&gt;"", ISNUMBER(S412)), IFERROR(INDEX(AI21:AI91, MATCH(P412, AH21:AH91, 0)) * O412 * IF(ISBLANK(L412), 1, L412), 0), 0)</f>
        <v>0</v>
      </c>
      <c r="AL412" s="2634" t="str">
        <f t="shared" si="120"/>
        <v>A</v>
      </c>
      <c r="AN412" s="426">
        <v>11</v>
      </c>
      <c r="AO412" s="426">
        <v>11</v>
      </c>
      <c r="AP412" s="426">
        <v>11</v>
      </c>
      <c r="AQ412" s="426">
        <v>11</v>
      </c>
      <c r="AS412"/>
      <c r="AT412"/>
      <c r="AU412"/>
      <c r="AV412"/>
      <c r="AW412"/>
      <c r="AX412"/>
      <c r="AY412"/>
      <c r="BF412"/>
      <c r="BG412"/>
      <c r="BH412"/>
      <c r="BI412"/>
      <c r="BJ412"/>
      <c r="BK412"/>
      <c r="BL412"/>
      <c r="BN412" s="4">
        <v>1</v>
      </c>
    </row>
    <row r="413" spans="1:66" ht="15" customHeight="1" thickTop="1" x14ac:dyDescent="0.25">
      <c r="A413" s="5" t="str">
        <f t="shared" ref="A413:AD413" si="132">SUBSTITUTE(ADDRESS(1,COLUMN(),4),"1","")</f>
        <v>A</v>
      </c>
      <c r="B413" s="5" t="str">
        <f t="shared" si="132"/>
        <v>B</v>
      </c>
      <c r="C413" s="5" t="str">
        <f t="shared" si="132"/>
        <v>C</v>
      </c>
      <c r="D413" s="5" t="str">
        <f t="shared" si="132"/>
        <v>D</v>
      </c>
      <c r="E413" s="5" t="str">
        <f t="shared" si="132"/>
        <v>E</v>
      </c>
      <c r="F413" s="5" t="str">
        <f t="shared" si="132"/>
        <v>F</v>
      </c>
      <c r="G413" s="5" t="str">
        <f t="shared" si="132"/>
        <v>G</v>
      </c>
      <c r="H413" s="1" t="str">
        <f t="shared" si="132"/>
        <v>H</v>
      </c>
      <c r="I413" s="1" t="str">
        <f t="shared" si="132"/>
        <v>I</v>
      </c>
      <c r="J413" s="1" t="str">
        <f t="shared" si="132"/>
        <v>J</v>
      </c>
      <c r="K413" s="1" t="str">
        <f t="shared" si="132"/>
        <v>K</v>
      </c>
      <c r="L413" s="1" t="str">
        <f t="shared" si="132"/>
        <v>L</v>
      </c>
      <c r="M413" s="1" t="str">
        <f t="shared" si="132"/>
        <v>M</v>
      </c>
      <c r="N413" s="1" t="str">
        <f t="shared" si="132"/>
        <v>N</v>
      </c>
      <c r="O413" s="1" t="str">
        <f t="shared" si="132"/>
        <v>O</v>
      </c>
      <c r="P413" s="1" t="str">
        <f t="shared" si="132"/>
        <v>P</v>
      </c>
      <c r="Q413" s="1" t="str">
        <f t="shared" si="132"/>
        <v>Q</v>
      </c>
      <c r="R413" s="1" t="str">
        <f t="shared" si="132"/>
        <v>R</v>
      </c>
      <c r="S413" s="1" t="str">
        <f t="shared" si="132"/>
        <v>S</v>
      </c>
      <c r="T413" s="1" t="str">
        <f t="shared" si="132"/>
        <v>T</v>
      </c>
      <c r="U413" s="1" t="str">
        <f t="shared" si="132"/>
        <v>U</v>
      </c>
      <c r="V413" s="1" t="str">
        <f t="shared" si="132"/>
        <v>V</v>
      </c>
      <c r="W413" s="1" t="str">
        <f t="shared" si="132"/>
        <v>W</v>
      </c>
      <c r="X413" s="1" t="str">
        <f t="shared" si="132"/>
        <v>X</v>
      </c>
      <c r="Y413" s="1" t="str">
        <f t="shared" si="132"/>
        <v>Y</v>
      </c>
      <c r="Z413" s="1" t="str">
        <f t="shared" si="132"/>
        <v>Z</v>
      </c>
      <c r="AA413" s="1" t="str">
        <f t="shared" si="132"/>
        <v>AA</v>
      </c>
      <c r="AB413" s="1" t="str">
        <f t="shared" si="132"/>
        <v>AB</v>
      </c>
      <c r="AC413" s="1" t="str">
        <f t="shared" si="132"/>
        <v>AC</v>
      </c>
      <c r="AD413" s="1" t="str">
        <f t="shared" si="132"/>
        <v>AD</v>
      </c>
      <c r="AF413" s="2" t="str">
        <f t="shared" ref="AF413:AJ413" si="133">SUBSTITUTE(ADDRESS(1,COLUMN(),4),"1","")</f>
        <v>AF</v>
      </c>
      <c r="AG413" s="2" t="str">
        <f t="shared" si="133"/>
        <v>AG</v>
      </c>
      <c r="AH413" s="2" t="str">
        <f t="shared" si="133"/>
        <v>AH</v>
      </c>
      <c r="AI413" s="2" t="str">
        <f t="shared" si="133"/>
        <v>AI</v>
      </c>
      <c r="AJ413" s="2" t="str">
        <f t="shared" si="133"/>
        <v>AJ</v>
      </c>
      <c r="AK413" s="3"/>
      <c r="AL413" s="1" t="str">
        <f t="shared" si="120"/>
        <v>H</v>
      </c>
      <c r="AM413" s="3"/>
      <c r="AN413" s="9">
        <f ca="1">CELL("largeur",AN413)</f>
        <v>11</v>
      </c>
      <c r="AO413" s="9">
        <f ca="1">CELL("largeur",AO413)</f>
        <v>11</v>
      </c>
      <c r="AP413" s="9">
        <f ca="1">CELL("largeur",AP413)</f>
        <v>11</v>
      </c>
      <c r="AQ413" s="9">
        <f ca="1">CELL("largeur",AQ413)</f>
        <v>11</v>
      </c>
      <c r="AR413" s="3"/>
      <c r="AS413" s="2" t="str">
        <f t="shared" ref="AS413:AY413" si="134">SUBSTITUTE(ADDRESS(1,COLUMN(),4),"1","")</f>
        <v>AS</v>
      </c>
      <c r="AT413" s="2" t="str">
        <f t="shared" si="134"/>
        <v>AT</v>
      </c>
      <c r="AU413" s="2" t="str">
        <f t="shared" si="134"/>
        <v>AU</v>
      </c>
      <c r="AV413" s="2" t="str">
        <f t="shared" si="134"/>
        <v>AV</v>
      </c>
      <c r="AW413" s="2" t="str">
        <f t="shared" si="134"/>
        <v>AW</v>
      </c>
      <c r="AX413" s="2" t="str">
        <f t="shared" si="134"/>
        <v>AX</v>
      </c>
      <c r="AY413" s="2" t="str">
        <f t="shared" si="134"/>
        <v>AY</v>
      </c>
      <c r="AZ413" s="3"/>
      <c r="BA413" s="48"/>
      <c r="BB413" s="48"/>
      <c r="BC413" s="48"/>
      <c r="BD413" s="48"/>
      <c r="BE413" s="48"/>
      <c r="BM413" s="3"/>
      <c r="BN413" s="4">
        <v>1</v>
      </c>
    </row>
    <row r="414" spans="1:66" ht="15.75" thickBot="1" x14ac:dyDescent="0.3">
      <c r="BN414" s="4">
        <v>1</v>
      </c>
    </row>
    <row r="415" spans="1:66" ht="15" customHeight="1" x14ac:dyDescent="0.25">
      <c r="H415" s="3240" t="s">
        <v>1</v>
      </c>
      <c r="I415" s="11"/>
      <c r="J415" s="12"/>
      <c r="K415" s="12"/>
      <c r="L415" s="3577" t="s">
        <v>2261</v>
      </c>
      <c r="M415" s="3577"/>
      <c r="N415" s="3577"/>
      <c r="O415" s="3577"/>
      <c r="P415" s="3577"/>
      <c r="Q415" s="3577"/>
      <c r="R415" s="3578"/>
      <c r="BN415" s="4">
        <v>1</v>
      </c>
    </row>
    <row r="416" spans="1:66" ht="15.75" customHeight="1" thickBot="1" x14ac:dyDescent="0.3">
      <c r="H416" s="3241"/>
      <c r="I416" s="24"/>
      <c r="J416" s="25"/>
      <c r="K416" s="25"/>
      <c r="L416" s="3579"/>
      <c r="M416" s="3579"/>
      <c r="N416" s="3579"/>
      <c r="O416" s="3579"/>
      <c r="P416" s="3579"/>
      <c r="Q416" s="3579"/>
      <c r="R416" s="3580"/>
      <c r="BN416" s="4">
        <v>1</v>
      </c>
    </row>
    <row r="417" spans="8:66" ht="15.75" thickBot="1" x14ac:dyDescent="0.3">
      <c r="BN417" s="4">
        <v>1</v>
      </c>
    </row>
    <row r="418" spans="8:66" x14ac:dyDescent="0.25">
      <c r="H418" s="54" t="s">
        <v>18</v>
      </c>
      <c r="I418" s="55" t="str">
        <f>I424</f>
        <v>Famille à coller.N.Nom de votre recette.Recette mère ►.S.Saisissez le nom de la recette mère</v>
      </c>
      <c r="J418" s="56">
        <f>J424</f>
        <v>6</v>
      </c>
      <c r="K418" s="56" t="str">
        <f>K424</f>
        <v>couverts</v>
      </c>
      <c r="L418" s="57" t="s">
        <v>6</v>
      </c>
      <c r="M418" s="58" t="s">
        <v>19</v>
      </c>
      <c r="N418" s="3315" t="s">
        <v>20</v>
      </c>
      <c r="O418" s="3315"/>
      <c r="P418" s="3285" t="s">
        <v>21</v>
      </c>
      <c r="Q418" s="3285"/>
      <c r="R418" s="3286"/>
      <c r="BN418" s="4">
        <v>1</v>
      </c>
    </row>
    <row r="419" spans="8:66" ht="22.5" x14ac:dyDescent="0.25">
      <c r="H419" s="66" t="s">
        <v>18</v>
      </c>
      <c r="I419" s="67" t="str">
        <f>I424</f>
        <v>Famille à coller.N.Nom de votre recette.Recette mère ►.S.Saisissez le nom de la recette mère</v>
      </c>
      <c r="J419" s="68"/>
      <c r="K419" s="68"/>
      <c r="L419" s="69" t="s">
        <v>28</v>
      </c>
      <c r="M419" s="70" t="s">
        <v>29</v>
      </c>
      <c r="N419" s="3316"/>
      <c r="O419" s="3316"/>
      <c r="P419" s="3287"/>
      <c r="Q419" s="3287"/>
      <c r="R419" s="3288"/>
      <c r="BN419" s="4">
        <v>1</v>
      </c>
    </row>
    <row r="420" spans="8:66" ht="18.75" x14ac:dyDescent="0.25">
      <c r="H420" s="66" t="s">
        <v>18</v>
      </c>
      <c r="I420" s="77" t="str">
        <f>I424</f>
        <v>Famille à coller.N.Nom de votre recette.Recette mère ►.S.Saisissez le nom de la recette mère</v>
      </c>
      <c r="J420" s="78"/>
      <c r="K420" s="79"/>
      <c r="L420" s="80"/>
      <c r="M420" s="81" t="s">
        <v>33</v>
      </c>
      <c r="N420" s="82"/>
      <c r="O420" s="83" t="s">
        <v>34</v>
      </c>
      <c r="P420" s="84" t="s">
        <v>35</v>
      </c>
      <c r="Q420" s="16"/>
      <c r="R420" s="85"/>
      <c r="BN420" s="4">
        <v>1</v>
      </c>
    </row>
    <row r="421" spans="8:66" ht="15.75" x14ac:dyDescent="0.25">
      <c r="H421" s="66" t="s">
        <v>18</v>
      </c>
      <c r="I421" s="91" t="str">
        <f>I424</f>
        <v>Famille à coller.N.Nom de votre recette.Recette mère ►.S.Saisissez le nom de la recette mère</v>
      </c>
      <c r="J421" s="91"/>
      <c r="K421" s="91"/>
      <c r="L421" s="92" t="s">
        <v>39</v>
      </c>
      <c r="M421" s="93"/>
      <c r="N421" s="93"/>
      <c r="O421" s="94" t="s">
        <v>40</v>
      </c>
      <c r="P421" s="3317" t="str">
        <f>L424</f>
        <v>Famille à coller.N.Nom de votre recette.Recette mère ►.S.Saisissez le nom de la recette mère</v>
      </c>
      <c r="Q421" s="3317"/>
      <c r="R421" s="3318"/>
      <c r="BN421" s="4">
        <v>1</v>
      </c>
    </row>
    <row r="422" spans="8:66" ht="15.75" x14ac:dyDescent="0.25">
      <c r="H422" s="66" t="s">
        <v>18</v>
      </c>
      <c r="I422" s="91" t="str">
        <f>I424</f>
        <v>Famille à coller.N.Nom de votre recette.Recette mère ►.S.Saisissez le nom de la recette mère</v>
      </c>
      <c r="J422" s="91"/>
      <c r="K422" s="91"/>
      <c r="L422" s="110">
        <v>6</v>
      </c>
      <c r="M422" s="111" t="s">
        <v>44</v>
      </c>
      <c r="N422" s="92"/>
      <c r="O422" s="92"/>
      <c r="P422" s="3317"/>
      <c r="Q422" s="3317"/>
      <c r="R422" s="3318"/>
      <c r="BN422" s="4">
        <v>1</v>
      </c>
    </row>
    <row r="423" spans="8:66" ht="15.75" x14ac:dyDescent="0.25">
      <c r="H423" s="66" t="s">
        <v>11</v>
      </c>
      <c r="I423" s="121" t="str">
        <f>I424</f>
        <v>Famille à coller.N.Nom de votre recette.Recette mère ►.S.Saisissez le nom de la recette mère</v>
      </c>
      <c r="J423" s="121"/>
      <c r="K423" s="121"/>
      <c r="L423" s="122"/>
      <c r="M423" s="123"/>
      <c r="N423" s="123"/>
      <c r="O423" s="123"/>
      <c r="P423" s="123"/>
      <c r="Q423" s="123"/>
      <c r="R423" s="124"/>
      <c r="BN423" s="4">
        <v>1</v>
      </c>
    </row>
    <row r="424" spans="8:66" ht="15.75" x14ac:dyDescent="0.25">
      <c r="H424" s="129" t="s">
        <v>11</v>
      </c>
      <c r="I424" s="130" t="str">
        <f>L424</f>
        <v>Famille à coller.N.Nom de votre recette.Recette mère ►.S.Saisissez le nom de la recette mère</v>
      </c>
      <c r="J424" s="130">
        <f>L422</f>
        <v>6</v>
      </c>
      <c r="K424" s="130" t="str">
        <f>M422</f>
        <v>couverts</v>
      </c>
      <c r="L424" s="131" t="str">
        <f>UPPER(LEFT(N418,1))&amp;LOWER(MID(N418,2,999))&amp;"."&amp;UPPER(LEFT(P418,1))&amp;"."&amp;UPPER(LEFT(P418,1))&amp;LOWER(MID(P418,2,999))&amp;"."&amp;IF(ISTEXT(R424),Q424&amp;"."&amp;UPPER(LEFT(R424,1))&amp;"."&amp;UPPER(LEFT(R424,1))&amp;LOWER(MID(R424,2,999)),M424)</f>
        <v>Famille à coller.N.Nom de votre recette.Recette mère ►.S.Saisissez le nom de la recette mère</v>
      </c>
      <c r="M424" s="132" t="s">
        <v>55</v>
      </c>
      <c r="N424" s="3321" t="s">
        <v>56</v>
      </c>
      <c r="O424" s="3321"/>
      <c r="P424" s="3321"/>
      <c r="Q424" s="133" t="s">
        <v>57</v>
      </c>
      <c r="R424" s="134" t="s">
        <v>58</v>
      </c>
      <c r="BN424" s="4">
        <v>1</v>
      </c>
    </row>
    <row r="425" spans="8:66" ht="15.75" x14ac:dyDescent="0.25">
      <c r="H425" s="138" t="s">
        <v>11</v>
      </c>
      <c r="I425" s="139" t="str">
        <f>I424</f>
        <v>Famille à coller.N.Nom de votre recette.Recette mère ►.S.Saisissez le nom de la recette mère</v>
      </c>
      <c r="J425" s="140"/>
      <c r="K425" s="140"/>
      <c r="L425" s="141" t="s">
        <v>61</v>
      </c>
      <c r="M425" s="141" t="s">
        <v>62</v>
      </c>
      <c r="N425" s="141" t="s">
        <v>63</v>
      </c>
      <c r="O425" s="141" t="s">
        <v>64</v>
      </c>
      <c r="P425" s="141" t="s">
        <v>65</v>
      </c>
      <c r="Q425" s="142" t="s">
        <v>66</v>
      </c>
      <c r="R425" s="143" t="s">
        <v>67</v>
      </c>
      <c r="BN425" s="4">
        <v>1</v>
      </c>
    </row>
    <row r="426" spans="8:66" ht="15.75" x14ac:dyDescent="0.25">
      <c r="H426" s="66" t="s">
        <v>18</v>
      </c>
      <c r="I426" s="149" t="str">
        <f>I424</f>
        <v>Famille à coller.N.Nom de votre recette.Recette mère ►.S.Saisissez le nom de la recette mère</v>
      </c>
      <c r="J426" s="91"/>
      <c r="K426" s="91"/>
      <c r="L426" s="150" t="s">
        <v>86</v>
      </c>
      <c r="M426" s="151" t="s">
        <v>87</v>
      </c>
      <c r="N426" s="152"/>
      <c r="O426" s="3322" t="s">
        <v>88</v>
      </c>
      <c r="P426" s="3323" t="s">
        <v>89</v>
      </c>
      <c r="Q426" s="3324" t="s">
        <v>90</v>
      </c>
      <c r="R426" s="153" t="s">
        <v>91</v>
      </c>
      <c r="BN426" s="4">
        <v>1</v>
      </c>
    </row>
    <row r="427" spans="8:66" ht="15.75" x14ac:dyDescent="0.25">
      <c r="H427" s="66" t="s">
        <v>18</v>
      </c>
      <c r="I427" s="149" t="str">
        <f>I424</f>
        <v>Famille à coller.N.Nom de votre recette.Recette mère ►.S.Saisissez le nom de la recette mère</v>
      </c>
      <c r="J427" s="91"/>
      <c r="K427" s="91"/>
      <c r="L427" s="163" t="s">
        <v>103</v>
      </c>
      <c r="M427" s="164" t="s">
        <v>104</v>
      </c>
      <c r="N427" s="165" t="s">
        <v>105</v>
      </c>
      <c r="O427" s="3121"/>
      <c r="P427" s="3123"/>
      <c r="Q427" s="3125"/>
      <c r="R427" s="166" t="s">
        <v>106</v>
      </c>
      <c r="BN427" s="4">
        <v>1</v>
      </c>
    </row>
    <row r="428" spans="8:66" ht="17.25" x14ac:dyDescent="0.25">
      <c r="H428" s="66" t="s">
        <v>18</v>
      </c>
      <c r="I428" s="149" t="str">
        <f>I424</f>
        <v>Famille à coller.N.Nom de votre recette.Recette mère ►.S.Saisissez le nom de la recette mère</v>
      </c>
      <c r="J428" s="91">
        <f>J424</f>
        <v>6</v>
      </c>
      <c r="K428" s="91" t="str">
        <f>K424</f>
        <v>couverts</v>
      </c>
      <c r="L428" s="174"/>
      <c r="M428" s="175"/>
      <c r="N428" s="176" t="str">
        <f t="shared" ref="N428:N434" si="135">IF(OR(ISTEXT(L428), L428&lt;=0, O428&lt;=0), "", "de")</f>
        <v/>
      </c>
      <c r="O428" s="177"/>
      <c r="P428" s="178"/>
      <c r="Q428" s="179">
        <v>1</v>
      </c>
      <c r="R428" s="2516" t="s">
        <v>1344</v>
      </c>
      <c r="BN428" s="4">
        <v>1</v>
      </c>
    </row>
    <row r="429" spans="8:66" ht="17.25" x14ac:dyDescent="0.25">
      <c r="H429" s="196" t="str">
        <f t="shared" ref="H429:H434" si="136">IF(R429&lt;&gt;"","A","►")</f>
        <v>A</v>
      </c>
      <c r="I429" s="149" t="str">
        <f>I424</f>
        <v>Famille à coller.N.Nom de votre recette.Recette mère ►.S.Saisissez le nom de la recette mère</v>
      </c>
      <c r="J429" s="91">
        <f>J424</f>
        <v>6</v>
      </c>
      <c r="K429" s="91" t="str">
        <f>K424</f>
        <v>couverts</v>
      </c>
      <c r="L429" s="174"/>
      <c r="M429" s="175"/>
      <c r="N429" s="176" t="str">
        <f t="shared" si="135"/>
        <v/>
      </c>
      <c r="O429" s="177"/>
      <c r="P429" s="178"/>
      <c r="Q429" s="179">
        <v>1</v>
      </c>
      <c r="R429" s="180" t="s">
        <v>2225</v>
      </c>
      <c r="BN429" s="4">
        <v>1</v>
      </c>
    </row>
    <row r="430" spans="8:66" ht="17.25" x14ac:dyDescent="0.25">
      <c r="H430" s="196" t="str">
        <f t="shared" si="136"/>
        <v>A</v>
      </c>
      <c r="I430" s="149" t="str">
        <f>I424</f>
        <v>Famille à coller.N.Nom de votre recette.Recette mère ►.S.Saisissez le nom de la recette mère</v>
      </c>
      <c r="J430" s="91">
        <f>J424</f>
        <v>6</v>
      </c>
      <c r="K430" s="91" t="str">
        <f>K424</f>
        <v>couverts</v>
      </c>
      <c r="L430" s="174"/>
      <c r="M430" s="209"/>
      <c r="N430" s="176" t="str">
        <f t="shared" si="135"/>
        <v/>
      </c>
      <c r="O430" s="177"/>
      <c r="P430" s="178"/>
      <c r="Q430" s="179">
        <v>1</v>
      </c>
      <c r="R430" s="180" t="s">
        <v>2226</v>
      </c>
      <c r="BN430" s="4">
        <v>1</v>
      </c>
    </row>
    <row r="431" spans="8:66" ht="17.25" x14ac:dyDescent="0.25">
      <c r="H431" s="196" t="str">
        <f t="shared" si="136"/>
        <v>A</v>
      </c>
      <c r="I431" s="149" t="str">
        <f>I424</f>
        <v>Famille à coller.N.Nom de votre recette.Recette mère ►.S.Saisissez le nom de la recette mère</v>
      </c>
      <c r="J431" s="91">
        <f>J424</f>
        <v>6</v>
      </c>
      <c r="K431" s="91" t="str">
        <f>K424</f>
        <v>couverts</v>
      </c>
      <c r="L431" s="174"/>
      <c r="M431" s="209"/>
      <c r="N431" s="176" t="str">
        <f t="shared" si="135"/>
        <v/>
      </c>
      <c r="O431" s="177"/>
      <c r="P431" s="178"/>
      <c r="Q431" s="179">
        <v>1</v>
      </c>
      <c r="R431" s="180" t="s">
        <v>711</v>
      </c>
      <c r="BN431" s="4">
        <v>1</v>
      </c>
    </row>
    <row r="432" spans="8:66" ht="17.25" x14ac:dyDescent="0.25">
      <c r="H432" s="196" t="str">
        <f t="shared" si="136"/>
        <v>►</v>
      </c>
      <c r="I432" s="149" t="str">
        <f>I424</f>
        <v>Famille à coller.N.Nom de votre recette.Recette mère ►.S.Saisissez le nom de la recette mère</v>
      </c>
      <c r="J432" s="91">
        <f>J424</f>
        <v>6</v>
      </c>
      <c r="K432" s="91" t="str">
        <f>K424</f>
        <v>couverts</v>
      </c>
      <c r="L432" s="174"/>
      <c r="M432" s="209"/>
      <c r="N432" s="176" t="str">
        <f t="shared" si="135"/>
        <v/>
      </c>
      <c r="O432" s="177"/>
      <c r="P432" s="178"/>
      <c r="Q432" s="179">
        <v>1</v>
      </c>
      <c r="R432" s="180"/>
      <c r="BN432" s="4">
        <v>1</v>
      </c>
    </row>
    <row r="433" spans="8:66" ht="17.25" x14ac:dyDescent="0.25">
      <c r="H433" s="196" t="str">
        <f t="shared" si="136"/>
        <v>A</v>
      </c>
      <c r="I433" s="149" t="str">
        <f>I424</f>
        <v>Famille à coller.N.Nom de votre recette.Recette mère ►.S.Saisissez le nom de la recette mère</v>
      </c>
      <c r="J433" s="91">
        <f>J424</f>
        <v>6</v>
      </c>
      <c r="K433" s="91" t="str">
        <f>K424</f>
        <v>couverts</v>
      </c>
      <c r="L433" s="174"/>
      <c r="M433" s="209"/>
      <c r="N433" s="176" t="str">
        <f t="shared" si="135"/>
        <v/>
      </c>
      <c r="O433" s="177"/>
      <c r="P433" s="178"/>
      <c r="Q433" s="179">
        <v>1</v>
      </c>
      <c r="R433" s="180" t="s">
        <v>1073</v>
      </c>
      <c r="BN433" s="4">
        <v>1</v>
      </c>
    </row>
    <row r="434" spans="8:66" ht="17.25" x14ac:dyDescent="0.25">
      <c r="H434" s="196" t="str">
        <f t="shared" si="136"/>
        <v>►</v>
      </c>
      <c r="I434" s="149" t="str">
        <f>I424</f>
        <v>Famille à coller.N.Nom de votre recette.Recette mère ►.S.Saisissez le nom de la recette mère</v>
      </c>
      <c r="J434" s="91">
        <f>J424</f>
        <v>6</v>
      </c>
      <c r="K434" s="91" t="str">
        <f>K424</f>
        <v>couverts</v>
      </c>
      <c r="L434" s="174"/>
      <c r="M434" s="209"/>
      <c r="N434" s="176" t="str">
        <f t="shared" si="135"/>
        <v/>
      </c>
      <c r="O434" s="177"/>
      <c r="P434" s="178"/>
      <c r="Q434" s="179">
        <v>1</v>
      </c>
      <c r="R434" s="180"/>
      <c r="BN434" s="4">
        <v>1</v>
      </c>
    </row>
    <row r="435" spans="8:66" ht="15.75" x14ac:dyDescent="0.25">
      <c r="H435" s="66" t="s">
        <v>18</v>
      </c>
      <c r="I435" s="985" t="str">
        <f>I424</f>
        <v>Famille à coller.N.Nom de votre recette.Recette mère ►.S.Saisissez le nom de la recette mère</v>
      </c>
      <c r="J435" s="986">
        <f>J424</f>
        <v>6</v>
      </c>
      <c r="K435" s="987" t="str">
        <f>K424</f>
        <v>couverts</v>
      </c>
      <c r="L435" s="988" t="s">
        <v>150</v>
      </c>
      <c r="M435" s="989"/>
      <c r="N435" s="990"/>
      <c r="O435" s="990"/>
      <c r="P435" s="990"/>
      <c r="Q435" s="990"/>
      <c r="R435" s="991"/>
      <c r="BN435" s="4">
        <v>1</v>
      </c>
    </row>
    <row r="436" spans="8:66" ht="15.75" x14ac:dyDescent="0.25">
      <c r="H436" s="376" t="s">
        <v>18</v>
      </c>
      <c r="I436" s="998" t="str">
        <f>I424</f>
        <v>Famille à coller.N.Nom de votre recette.Recette mère ►.S.Saisissez le nom de la recette mère</v>
      </c>
      <c r="J436" s="998">
        <f>J424</f>
        <v>6</v>
      </c>
      <c r="K436" s="998" t="str">
        <f>K424</f>
        <v>couverts</v>
      </c>
      <c r="L436" s="315" t="s">
        <v>61</v>
      </c>
      <c r="M436" s="1002">
        <v>12</v>
      </c>
      <c r="N436" s="999" t="s">
        <v>142</v>
      </c>
      <c r="O436" s="1000"/>
      <c r="P436" s="1000"/>
      <c r="Q436" s="1000"/>
      <c r="R436" s="1001"/>
      <c r="BN436" s="4">
        <v>1</v>
      </c>
    </row>
    <row r="437" spans="8:66" ht="15.75" x14ac:dyDescent="0.25">
      <c r="H437" s="376" t="s">
        <v>18</v>
      </c>
      <c r="I437" s="320" t="str">
        <f>I424</f>
        <v>Famille à coller.N.Nom de votre recette.Recette mère ►.S.Saisissez le nom de la recette mère</v>
      </c>
      <c r="J437" s="320">
        <f>J424</f>
        <v>6</v>
      </c>
      <c r="K437" s="320" t="str">
        <f>K424</f>
        <v>couverts</v>
      </c>
      <c r="L437" s="321" t="s">
        <v>146</v>
      </c>
      <c r="M437" s="243"/>
      <c r="N437" s="243"/>
      <c r="O437" s="243"/>
      <c r="P437" s="243"/>
      <c r="Q437" s="243"/>
      <c r="R437" s="322"/>
      <c r="BN437" s="4">
        <v>1</v>
      </c>
    </row>
    <row r="438" spans="8:66" ht="15.75" x14ac:dyDescent="0.25">
      <c r="H438" s="196" t="str">
        <f t="shared" ref="H438:H448" si="137">IF(OR(L438&lt;&gt;"",M438&lt;&gt; "",N438&lt;&gt;"",O438&lt;&gt;"",P438&lt;&gt;"",Q438&lt;&gt;""),"A", "►")</f>
        <v>►</v>
      </c>
      <c r="I438" s="320" t="str">
        <f>I424</f>
        <v>Famille à coller.N.Nom de votre recette.Recette mère ►.S.Saisissez le nom de la recette mère</v>
      </c>
      <c r="J438" s="320">
        <f>J424</f>
        <v>6</v>
      </c>
      <c r="K438" s="320" t="str">
        <f>K424</f>
        <v>couverts</v>
      </c>
      <c r="L438" s="324"/>
      <c r="M438" s="248"/>
      <c r="N438" s="248"/>
      <c r="O438" s="248"/>
      <c r="P438" s="248"/>
      <c r="Q438" s="248"/>
      <c r="R438" s="322"/>
      <c r="BN438" s="4">
        <v>1</v>
      </c>
    </row>
    <row r="439" spans="8:66" ht="15.75" x14ac:dyDescent="0.25">
      <c r="H439" s="196" t="str">
        <f t="shared" si="137"/>
        <v>►</v>
      </c>
      <c r="I439" s="320" t="str">
        <f>I424</f>
        <v>Famille à coller.N.Nom de votre recette.Recette mère ►.S.Saisissez le nom de la recette mère</v>
      </c>
      <c r="J439" s="320">
        <f>J424</f>
        <v>6</v>
      </c>
      <c r="K439" s="320" t="str">
        <f>K424</f>
        <v>couverts</v>
      </c>
      <c r="L439" s="324"/>
      <c r="M439" s="270"/>
      <c r="N439" s="270"/>
      <c r="O439" s="270"/>
      <c r="P439" s="270"/>
      <c r="Q439" s="270"/>
      <c r="R439" s="329"/>
      <c r="BN439" s="4">
        <v>1</v>
      </c>
    </row>
    <row r="440" spans="8:66" ht="15.75" x14ac:dyDescent="0.25">
      <c r="H440" s="196" t="str">
        <f t="shared" si="137"/>
        <v>A</v>
      </c>
      <c r="I440" s="320" t="str">
        <f>I424</f>
        <v>Famille à coller.N.Nom de votre recette.Recette mère ►.S.Saisissez le nom de la recette mère</v>
      </c>
      <c r="J440" s="320">
        <f>J424</f>
        <v>6</v>
      </c>
      <c r="K440" s="320" t="str">
        <f>K424</f>
        <v>couverts</v>
      </c>
      <c r="L440" s="324"/>
      <c r="M440" s="270"/>
      <c r="N440" s="270"/>
      <c r="O440" s="270"/>
      <c r="P440" s="270"/>
      <c r="Q440" s="270" t="s">
        <v>2262</v>
      </c>
      <c r="R440" s="329"/>
      <c r="BN440" s="4">
        <v>1</v>
      </c>
    </row>
    <row r="441" spans="8:66" ht="15.75" x14ac:dyDescent="0.25">
      <c r="H441" s="196" t="str">
        <f t="shared" si="137"/>
        <v>►</v>
      </c>
      <c r="I441" s="320" t="str">
        <f>I424</f>
        <v>Famille à coller.N.Nom de votre recette.Recette mère ►.S.Saisissez le nom de la recette mère</v>
      </c>
      <c r="J441" s="320">
        <f>J424</f>
        <v>6</v>
      </c>
      <c r="K441" s="320" t="str">
        <f>K424</f>
        <v>couverts</v>
      </c>
      <c r="L441" s="324"/>
      <c r="M441" s="270"/>
      <c r="N441" s="270"/>
      <c r="O441" s="270"/>
      <c r="P441" s="270"/>
      <c r="Q441" s="270"/>
      <c r="R441" s="329"/>
      <c r="BN441" s="4">
        <v>1</v>
      </c>
    </row>
    <row r="442" spans="8:66" ht="15.75" x14ac:dyDescent="0.25">
      <c r="H442" s="196" t="str">
        <f t="shared" si="137"/>
        <v>►</v>
      </c>
      <c r="I442" s="320" t="str">
        <f>I424</f>
        <v>Famille à coller.N.Nom de votre recette.Recette mère ►.S.Saisissez le nom de la recette mère</v>
      </c>
      <c r="J442" s="320">
        <f>J424</f>
        <v>6</v>
      </c>
      <c r="K442" s="320" t="str">
        <f>K424</f>
        <v>couverts</v>
      </c>
      <c r="L442" s="324"/>
      <c r="M442" s="270"/>
      <c r="N442" s="270"/>
      <c r="O442" s="270"/>
      <c r="P442" s="270"/>
      <c r="Q442" s="270"/>
      <c r="R442" s="329"/>
      <c r="BN442" s="4">
        <v>1</v>
      </c>
    </row>
    <row r="443" spans="8:66" ht="15.75" x14ac:dyDescent="0.25">
      <c r="H443" s="196" t="str">
        <f t="shared" si="137"/>
        <v>►</v>
      </c>
      <c r="I443" s="320" t="str">
        <f>I424</f>
        <v>Famille à coller.N.Nom de votre recette.Recette mère ►.S.Saisissez le nom de la recette mère</v>
      </c>
      <c r="J443" s="320">
        <f>J424</f>
        <v>6</v>
      </c>
      <c r="K443" s="320" t="str">
        <f>K424</f>
        <v>couverts</v>
      </c>
      <c r="L443" s="324"/>
      <c r="M443" s="270"/>
      <c r="N443" s="270"/>
      <c r="O443" s="270"/>
      <c r="P443" s="270"/>
      <c r="Q443" s="270"/>
      <c r="R443" s="383"/>
      <c r="BN443" s="4">
        <v>1</v>
      </c>
    </row>
    <row r="444" spans="8:66" ht="15.75" x14ac:dyDescent="0.25">
      <c r="H444" s="196" t="str">
        <f t="shared" si="137"/>
        <v>►</v>
      </c>
      <c r="I444" s="320" t="str">
        <f>I424</f>
        <v>Famille à coller.N.Nom de votre recette.Recette mère ►.S.Saisissez le nom de la recette mère</v>
      </c>
      <c r="J444" s="320">
        <f>J424</f>
        <v>6</v>
      </c>
      <c r="K444" s="320" t="str">
        <f>K424</f>
        <v>couverts</v>
      </c>
      <c r="L444" s="324"/>
      <c r="M444" s="270"/>
      <c r="N444" s="270"/>
      <c r="O444" s="270"/>
      <c r="P444" s="270"/>
      <c r="Q444" s="270"/>
      <c r="R444" s="383"/>
      <c r="BN444" s="4">
        <v>1</v>
      </c>
    </row>
    <row r="445" spans="8:66" ht="15.75" x14ac:dyDescent="0.25">
      <c r="H445" s="196" t="str">
        <f t="shared" si="137"/>
        <v>►</v>
      </c>
      <c r="I445" s="320" t="str">
        <f>I424</f>
        <v>Famille à coller.N.Nom de votre recette.Recette mère ►.S.Saisissez le nom de la recette mère</v>
      </c>
      <c r="J445" s="320">
        <f>J424</f>
        <v>6</v>
      </c>
      <c r="K445" s="320" t="str">
        <f>K424</f>
        <v>couverts</v>
      </c>
      <c r="L445" s="324"/>
      <c r="M445" s="270"/>
      <c r="N445" s="270"/>
      <c r="O445" s="270"/>
      <c r="P445" s="270"/>
      <c r="Q445" s="270"/>
      <c r="R445" s="383"/>
      <c r="BN445" s="4">
        <v>1</v>
      </c>
    </row>
    <row r="446" spans="8:66" ht="15.75" x14ac:dyDescent="0.25">
      <c r="H446" s="196" t="str">
        <f t="shared" si="137"/>
        <v>►</v>
      </c>
      <c r="I446" s="320" t="str">
        <f>I424</f>
        <v>Famille à coller.N.Nom de votre recette.Recette mère ►.S.Saisissez le nom de la recette mère</v>
      </c>
      <c r="J446" s="320">
        <f>J424</f>
        <v>6</v>
      </c>
      <c r="K446" s="320" t="str">
        <f>K424</f>
        <v>couverts</v>
      </c>
      <c r="L446" s="324"/>
      <c r="M446" s="270"/>
      <c r="N446" s="270"/>
      <c r="O446" s="270"/>
      <c r="P446" s="270"/>
      <c r="Q446" s="270"/>
      <c r="R446" s="383"/>
      <c r="BN446" s="4">
        <v>1</v>
      </c>
    </row>
    <row r="447" spans="8:66" ht="15.75" x14ac:dyDescent="0.25">
      <c r="H447" s="196" t="str">
        <f t="shared" si="137"/>
        <v>►</v>
      </c>
      <c r="I447" s="320" t="str">
        <f>I424</f>
        <v>Famille à coller.N.Nom de votre recette.Recette mère ►.S.Saisissez le nom de la recette mère</v>
      </c>
      <c r="J447" s="320">
        <f>J424</f>
        <v>6</v>
      </c>
      <c r="K447" s="320" t="str">
        <f>K424</f>
        <v>couverts</v>
      </c>
      <c r="L447" s="324"/>
      <c r="M447" s="270"/>
      <c r="N447" s="270"/>
      <c r="O447" s="270"/>
      <c r="P447" s="270"/>
      <c r="Q447" s="270"/>
      <c r="R447" s="383"/>
      <c r="BN447" s="4">
        <v>1</v>
      </c>
    </row>
    <row r="448" spans="8:66" ht="15.75" x14ac:dyDescent="0.25">
      <c r="H448" s="196" t="str">
        <f t="shared" si="137"/>
        <v>►</v>
      </c>
      <c r="I448" s="320" t="str">
        <f>I424</f>
        <v>Famille à coller.N.Nom de votre recette.Recette mère ►.S.Saisissez le nom de la recette mère</v>
      </c>
      <c r="J448" s="320">
        <f>J424</f>
        <v>6</v>
      </c>
      <c r="K448" s="320" t="str">
        <f>K424</f>
        <v>couverts</v>
      </c>
      <c r="L448" s="324"/>
      <c r="M448" s="270"/>
      <c r="N448" s="270"/>
      <c r="O448" s="270"/>
      <c r="P448" s="270"/>
      <c r="Q448" s="270"/>
      <c r="R448" s="383"/>
      <c r="BN448" s="4">
        <v>1</v>
      </c>
    </row>
    <row r="449" spans="8:66" ht="15.75" x14ac:dyDescent="0.25">
      <c r="H449" s="376" t="s">
        <v>18</v>
      </c>
      <c r="I449" s="320" t="str">
        <f>I424</f>
        <v>Famille à coller.N.Nom de votre recette.Recette mère ►.S.Saisissez le nom de la recette mère</v>
      </c>
      <c r="J449" s="320">
        <f>J424</f>
        <v>6</v>
      </c>
      <c r="K449" s="320" t="str">
        <f>K424</f>
        <v>couverts</v>
      </c>
      <c r="L449" s="377" t="s">
        <v>153</v>
      </c>
      <c r="M449" s="280"/>
      <c r="N449" s="280"/>
      <c r="O449" s="280"/>
      <c r="P449" s="280"/>
      <c r="Q449" s="378"/>
      <c r="R449" s="379" t="s">
        <v>154</v>
      </c>
      <c r="BN449" s="4">
        <v>1</v>
      </c>
    </row>
    <row r="450" spans="8:66" ht="15.75" x14ac:dyDescent="0.25">
      <c r="H450" s="376" t="s">
        <v>18</v>
      </c>
      <c r="I450" s="320" t="str">
        <f>I424</f>
        <v>Famille à coller.N.Nom de votre recette.Recette mère ►.S.Saisissez le nom de la recette mère</v>
      </c>
      <c r="J450" s="320">
        <f>J424</f>
        <v>6</v>
      </c>
      <c r="K450" s="320" t="str">
        <f>K424</f>
        <v>couverts</v>
      </c>
      <c r="L450" s="381"/>
      <c r="M450" s="287"/>
      <c r="N450" s="287"/>
      <c r="O450" s="287"/>
      <c r="P450" s="287"/>
      <c r="Q450" s="382"/>
      <c r="R450" s="383" t="s">
        <v>155</v>
      </c>
      <c r="BN450" s="4">
        <v>1</v>
      </c>
    </row>
    <row r="451" spans="8:66" ht="15.75" x14ac:dyDescent="0.25">
      <c r="H451" s="376" t="s">
        <v>18</v>
      </c>
      <c r="I451" s="320" t="str">
        <f>I424</f>
        <v>Famille à coller.N.Nom de votre recette.Recette mère ►.S.Saisissez le nom de la recette mère</v>
      </c>
      <c r="J451" s="320">
        <f>J424</f>
        <v>6</v>
      </c>
      <c r="K451" s="320" t="str">
        <f>K424</f>
        <v>couverts</v>
      </c>
      <c r="L451" s="387"/>
      <c r="M451" s="287"/>
      <c r="N451" s="287"/>
      <c r="O451" s="287"/>
      <c r="P451" s="287"/>
      <c r="Q451" s="382"/>
      <c r="R451" s="383" t="s">
        <v>156</v>
      </c>
      <c r="BN451" s="4">
        <v>1</v>
      </c>
    </row>
    <row r="452" spans="8:66" ht="15.75" x14ac:dyDescent="0.25">
      <c r="H452" s="376" t="s">
        <v>18</v>
      </c>
      <c r="I452" s="320" t="str">
        <f>I424</f>
        <v>Famille à coller.N.Nom de votre recette.Recette mère ►.S.Saisissez le nom de la recette mère</v>
      </c>
      <c r="J452" s="320">
        <f>J424</f>
        <v>6</v>
      </c>
      <c r="K452" s="320" t="str">
        <f>K424</f>
        <v>couverts</v>
      </c>
      <c r="L452" s="624"/>
      <c r="M452" s="293"/>
      <c r="N452" s="293" t="s">
        <v>152</v>
      </c>
      <c r="O452" s="294"/>
      <c r="P452" s="392"/>
      <c r="Q452" s="392"/>
      <c r="R452" s="393"/>
      <c r="BN452" s="4">
        <v>1</v>
      </c>
    </row>
    <row r="453" spans="8:66" ht="16.5" thickBot="1" x14ac:dyDescent="0.3">
      <c r="H453" s="397" t="s">
        <v>18</v>
      </c>
      <c r="I453" s="398" t="str">
        <f>I424</f>
        <v>Famille à coller.N.Nom de votre recette.Recette mère ►.S.Saisissez le nom de la recette mère</v>
      </c>
      <c r="J453" s="398">
        <f>J424</f>
        <v>6</v>
      </c>
      <c r="K453" s="398" t="str">
        <f>K424</f>
        <v>couverts</v>
      </c>
      <c r="L453" s="399" t="s">
        <v>150</v>
      </c>
      <c r="M453" s="298"/>
      <c r="N453" s="299"/>
      <c r="O453" s="300"/>
      <c r="P453" s="299"/>
      <c r="Q453" s="299"/>
      <c r="R453" s="400"/>
      <c r="BN453" s="4">
        <v>1</v>
      </c>
    </row>
    <row r="454" spans="8:66" ht="15.75" x14ac:dyDescent="0.25">
      <c r="H454" s="2649" t="s">
        <v>11</v>
      </c>
      <c r="I454" s="2650" t="str">
        <f>I424</f>
        <v>Famille à coller.N.Nom de votre recette.Recette mère ►.S.Saisissez le nom de la recette mère</v>
      </c>
      <c r="J454" s="2650">
        <f>J424</f>
        <v>6</v>
      </c>
      <c r="K454" s="2650" t="str">
        <f>K424</f>
        <v>couverts</v>
      </c>
      <c r="L454" s="2651"/>
      <c r="M454" s="2651"/>
      <c r="N454" s="2651"/>
      <c r="O454" s="2651"/>
      <c r="P454" s="2651"/>
      <c r="Q454" s="2651"/>
      <c r="R454" s="2652"/>
      <c r="BN454" s="4">
        <v>1</v>
      </c>
    </row>
    <row r="455" spans="8:66" ht="15.75" x14ac:dyDescent="0.25">
      <c r="H455" s="2653" t="s">
        <v>11</v>
      </c>
      <c r="I455" s="2654" t="str">
        <f>I424</f>
        <v>Famille à coller.N.Nom de votre recette.Recette mère ►.S.Saisissez le nom de la recette mère</v>
      </c>
      <c r="J455" s="2654">
        <f>J424</f>
        <v>6</v>
      </c>
      <c r="K455" s="2654" t="str">
        <f>K424</f>
        <v>couverts</v>
      </c>
      <c r="L455" s="842"/>
      <c r="M455" s="842"/>
      <c r="N455" s="842"/>
      <c r="O455" s="842"/>
      <c r="P455" s="842"/>
      <c r="Q455" s="842"/>
      <c r="R455" s="2655"/>
      <c r="BN455" s="4">
        <v>1</v>
      </c>
    </row>
    <row r="456" spans="8:66" ht="15.75" x14ac:dyDescent="0.25">
      <c r="H456" s="2653" t="s">
        <v>11</v>
      </c>
      <c r="I456" s="2654" t="str">
        <f>I424</f>
        <v>Famille à coller.N.Nom de votre recette.Recette mère ►.S.Saisissez le nom de la recette mère</v>
      </c>
      <c r="J456" s="2654">
        <f>J424</f>
        <v>6</v>
      </c>
      <c r="K456" s="2654" t="str">
        <f>K424</f>
        <v>couverts</v>
      </c>
      <c r="L456" s="842"/>
      <c r="M456" s="842"/>
      <c r="N456" s="842"/>
      <c r="O456" s="842"/>
      <c r="P456" s="842"/>
      <c r="Q456" s="842"/>
      <c r="R456" s="2655"/>
      <c r="BN456" s="4">
        <v>1</v>
      </c>
    </row>
    <row r="457" spans="8:66" ht="15.75" x14ac:dyDescent="0.25">
      <c r="H457" s="2653" t="s">
        <v>11</v>
      </c>
      <c r="I457" s="2654" t="str">
        <f>I424</f>
        <v>Famille à coller.N.Nom de votre recette.Recette mère ►.S.Saisissez le nom de la recette mère</v>
      </c>
      <c r="J457" s="2654">
        <f>J424</f>
        <v>6</v>
      </c>
      <c r="K457" s="2654" t="str">
        <f>K424</f>
        <v>couverts</v>
      </c>
      <c r="L457" s="842"/>
      <c r="M457" s="842"/>
      <c r="N457" s="842"/>
      <c r="O457" s="842"/>
      <c r="P457" s="842"/>
      <c r="Q457" s="842"/>
      <c r="R457" s="2655"/>
      <c r="BN457" s="4">
        <v>1</v>
      </c>
    </row>
    <row r="458" spans="8:66" ht="15.75" x14ac:dyDescent="0.25">
      <c r="H458" s="2653" t="s">
        <v>11</v>
      </c>
      <c r="I458" s="2654" t="str">
        <f>I424</f>
        <v>Famille à coller.N.Nom de votre recette.Recette mère ►.S.Saisissez le nom de la recette mère</v>
      </c>
      <c r="J458" s="2654">
        <f>J424</f>
        <v>6</v>
      </c>
      <c r="K458" s="2654" t="str">
        <f>K424</f>
        <v>couverts</v>
      </c>
      <c r="L458" s="842"/>
      <c r="M458" s="842"/>
      <c r="N458" s="842"/>
      <c r="O458" s="842"/>
      <c r="P458" s="842"/>
      <c r="Q458" s="842"/>
      <c r="R458" s="2655"/>
      <c r="BN458" s="4">
        <v>1</v>
      </c>
    </row>
    <row r="459" spans="8:66" ht="15.75" x14ac:dyDescent="0.25">
      <c r="H459" s="2653" t="s">
        <v>11</v>
      </c>
      <c r="I459" s="2654" t="str">
        <f>I424</f>
        <v>Famille à coller.N.Nom de votre recette.Recette mère ►.S.Saisissez le nom de la recette mère</v>
      </c>
      <c r="J459" s="2654">
        <f>J424</f>
        <v>6</v>
      </c>
      <c r="K459" s="2654" t="str">
        <f>K424</f>
        <v>couverts</v>
      </c>
      <c r="L459" s="842"/>
      <c r="M459" s="842"/>
      <c r="N459" s="842"/>
      <c r="O459" s="842"/>
      <c r="P459" s="842"/>
      <c r="Q459" s="842"/>
      <c r="R459" s="2655"/>
      <c r="BN459" s="4">
        <v>1</v>
      </c>
    </row>
    <row r="460" spans="8:66" ht="15.75" x14ac:dyDescent="0.25">
      <c r="H460" s="2653" t="s">
        <v>11</v>
      </c>
      <c r="I460" s="2654" t="str">
        <f>I424</f>
        <v>Famille à coller.N.Nom de votre recette.Recette mère ►.S.Saisissez le nom de la recette mère</v>
      </c>
      <c r="J460" s="2654">
        <f>J424</f>
        <v>6</v>
      </c>
      <c r="K460" s="2654" t="str">
        <f>K424</f>
        <v>couverts</v>
      </c>
      <c r="L460" s="842"/>
      <c r="M460" s="842"/>
      <c r="N460" s="842"/>
      <c r="O460" s="842"/>
      <c r="P460" s="842"/>
      <c r="Q460" s="842"/>
      <c r="R460" s="2655"/>
      <c r="BN460" s="4">
        <v>1</v>
      </c>
    </row>
    <row r="461" spans="8:66" ht="15.75" x14ac:dyDescent="0.25">
      <c r="H461" s="2653" t="s">
        <v>11</v>
      </c>
      <c r="I461" s="2654" t="str">
        <f>I424</f>
        <v>Famille à coller.N.Nom de votre recette.Recette mère ►.S.Saisissez le nom de la recette mère</v>
      </c>
      <c r="J461" s="2654">
        <f>J424</f>
        <v>6</v>
      </c>
      <c r="K461" s="2654" t="str">
        <f>K424</f>
        <v>couverts</v>
      </c>
      <c r="L461" s="842"/>
      <c r="M461" s="842"/>
      <c r="N461" s="842"/>
      <c r="O461" s="842"/>
      <c r="P461" s="842"/>
      <c r="Q461" s="842"/>
      <c r="R461" s="2655"/>
      <c r="BN461" s="4">
        <v>1</v>
      </c>
    </row>
    <row r="462" spans="8:66" ht="15.75" x14ac:dyDescent="0.25">
      <c r="H462" s="2653" t="s">
        <v>11</v>
      </c>
      <c r="I462" s="2654" t="str">
        <f>I424</f>
        <v>Famille à coller.N.Nom de votre recette.Recette mère ►.S.Saisissez le nom de la recette mère</v>
      </c>
      <c r="J462" s="2654">
        <f>J424</f>
        <v>6</v>
      </c>
      <c r="K462" s="2654" t="str">
        <f>K424</f>
        <v>couverts</v>
      </c>
      <c r="L462" s="842"/>
      <c r="M462" s="842"/>
      <c r="N462" s="842"/>
      <c r="O462" s="842"/>
      <c r="P462" s="842"/>
      <c r="Q462" s="842" t="s">
        <v>2263</v>
      </c>
      <c r="R462" s="2655"/>
      <c r="BN462" s="4">
        <v>1</v>
      </c>
    </row>
    <row r="463" spans="8:66" ht="15.75" x14ac:dyDescent="0.25">
      <c r="H463" s="2653" t="s">
        <v>11</v>
      </c>
      <c r="I463" s="2654" t="str">
        <f>I424</f>
        <v>Famille à coller.N.Nom de votre recette.Recette mère ►.S.Saisissez le nom de la recette mère</v>
      </c>
      <c r="J463" s="2654">
        <f>J424</f>
        <v>6</v>
      </c>
      <c r="K463" s="2654" t="str">
        <f>K424</f>
        <v>couverts</v>
      </c>
      <c r="L463" s="842"/>
      <c r="M463" s="842"/>
      <c r="N463" s="842"/>
      <c r="O463" s="842"/>
      <c r="P463" s="842"/>
      <c r="Q463" s="842"/>
      <c r="R463" s="2655"/>
      <c r="BN463" s="4">
        <v>1</v>
      </c>
    </row>
    <row r="464" spans="8:66" ht="15.75" x14ac:dyDescent="0.25">
      <c r="H464" s="2653" t="s">
        <v>11</v>
      </c>
      <c r="I464" s="2654" t="str">
        <f>I424</f>
        <v>Famille à coller.N.Nom de votre recette.Recette mère ►.S.Saisissez le nom de la recette mère</v>
      </c>
      <c r="J464" s="2654">
        <f>J424</f>
        <v>6</v>
      </c>
      <c r="K464" s="2654" t="str">
        <f>K424</f>
        <v>couverts</v>
      </c>
      <c r="L464" s="842"/>
      <c r="M464" s="842"/>
      <c r="N464" s="842"/>
      <c r="O464" s="842"/>
      <c r="P464" s="842"/>
      <c r="Q464" s="842"/>
      <c r="R464" s="2655"/>
      <c r="BN464" s="4">
        <v>1</v>
      </c>
    </row>
    <row r="465" spans="8:66" ht="15.75" x14ac:dyDescent="0.25">
      <c r="H465" s="2653" t="s">
        <v>11</v>
      </c>
      <c r="I465" s="2654" t="str">
        <f>I424</f>
        <v>Famille à coller.N.Nom de votre recette.Recette mère ►.S.Saisissez le nom de la recette mère</v>
      </c>
      <c r="J465" s="2654">
        <f>J424</f>
        <v>6</v>
      </c>
      <c r="K465" s="2654" t="str">
        <f>K424</f>
        <v>couverts</v>
      </c>
      <c r="L465" s="842"/>
      <c r="M465" s="842"/>
      <c r="N465" s="842"/>
      <c r="O465" s="842"/>
      <c r="P465" s="842"/>
      <c r="Q465" s="842"/>
      <c r="R465" s="2655"/>
      <c r="BN465" s="4">
        <v>1</v>
      </c>
    </row>
    <row r="466" spans="8:66" ht="15.75" x14ac:dyDescent="0.25">
      <c r="H466" s="2653" t="s">
        <v>11</v>
      </c>
      <c r="I466" s="2654" t="str">
        <f>I424</f>
        <v>Famille à coller.N.Nom de votre recette.Recette mère ►.S.Saisissez le nom de la recette mère</v>
      </c>
      <c r="J466" s="2654">
        <f>J424</f>
        <v>6</v>
      </c>
      <c r="K466" s="2654" t="str">
        <f>K424</f>
        <v>couverts</v>
      </c>
      <c r="L466" s="842"/>
      <c r="M466" s="842"/>
      <c r="N466" s="842"/>
      <c r="O466" s="842"/>
      <c r="P466" s="842"/>
      <c r="Q466" s="842"/>
      <c r="R466" s="2655"/>
      <c r="BN466" s="4">
        <v>1</v>
      </c>
    </row>
    <row r="467" spans="8:66" ht="15.75" x14ac:dyDescent="0.25">
      <c r="H467" s="2653" t="s">
        <v>11</v>
      </c>
      <c r="I467" s="2654" t="str">
        <f>I424</f>
        <v>Famille à coller.N.Nom de votre recette.Recette mère ►.S.Saisissez le nom de la recette mère</v>
      </c>
      <c r="J467" s="2654">
        <f>J424</f>
        <v>6</v>
      </c>
      <c r="K467" s="2654" t="str">
        <f>K424</f>
        <v>couverts</v>
      </c>
      <c r="L467" s="842"/>
      <c r="M467" s="842"/>
      <c r="N467" s="842"/>
      <c r="O467" s="842"/>
      <c r="P467" s="842"/>
      <c r="Q467" s="842"/>
      <c r="R467" s="2655"/>
      <c r="BN467" s="4">
        <v>1</v>
      </c>
    </row>
    <row r="468" spans="8:66" ht="15.75" x14ac:dyDescent="0.25">
      <c r="H468" s="2653" t="s">
        <v>11</v>
      </c>
      <c r="I468" s="2654" t="str">
        <f>I424</f>
        <v>Famille à coller.N.Nom de votre recette.Recette mère ►.S.Saisissez le nom de la recette mère</v>
      </c>
      <c r="J468" s="2654">
        <f>J424</f>
        <v>6</v>
      </c>
      <c r="K468" s="2654" t="str">
        <f>K424</f>
        <v>couverts</v>
      </c>
      <c r="L468" s="842"/>
      <c r="M468" s="842"/>
      <c r="N468" s="842"/>
      <c r="O468" s="842"/>
      <c r="P468" s="842"/>
      <c r="Q468" s="842"/>
      <c r="R468" s="2655"/>
      <c r="BN468" s="4">
        <v>1</v>
      </c>
    </row>
    <row r="469" spans="8:66" ht="15.75" x14ac:dyDescent="0.25">
      <c r="H469" s="2653" t="s">
        <v>11</v>
      </c>
      <c r="I469" s="2654" t="str">
        <f>I424</f>
        <v>Famille à coller.N.Nom de votre recette.Recette mère ►.S.Saisissez le nom de la recette mère</v>
      </c>
      <c r="J469" s="2654">
        <f>J424</f>
        <v>6</v>
      </c>
      <c r="K469" s="2654" t="str">
        <f>K424</f>
        <v>couverts</v>
      </c>
      <c r="L469" s="842"/>
      <c r="M469" s="842"/>
      <c r="N469" s="842"/>
      <c r="O469" s="842"/>
      <c r="P469" s="842"/>
      <c r="Q469" s="842"/>
      <c r="R469" s="2655"/>
      <c r="BN469" s="4">
        <v>1</v>
      </c>
    </row>
    <row r="470" spans="8:66" ht="15.75" x14ac:dyDescent="0.25">
      <c r="H470" s="2653" t="s">
        <v>11</v>
      </c>
      <c r="I470" s="2654" t="str">
        <f>I424</f>
        <v>Famille à coller.N.Nom de votre recette.Recette mère ►.S.Saisissez le nom de la recette mère</v>
      </c>
      <c r="J470" s="2654">
        <f>J424</f>
        <v>6</v>
      </c>
      <c r="K470" s="2654" t="str">
        <f>K424</f>
        <v>couverts</v>
      </c>
      <c r="L470" s="842"/>
      <c r="M470" s="842"/>
      <c r="N470" s="842"/>
      <c r="O470" s="842"/>
      <c r="P470" s="842"/>
      <c r="Q470" s="842"/>
      <c r="R470" s="2655"/>
      <c r="BN470" s="4">
        <v>1</v>
      </c>
    </row>
    <row r="471" spans="8:66" ht="15.75" x14ac:dyDescent="0.25">
      <c r="H471" s="2653" t="s">
        <v>11</v>
      </c>
      <c r="I471" s="2654" t="str">
        <f>I424</f>
        <v>Famille à coller.N.Nom de votre recette.Recette mère ►.S.Saisissez le nom de la recette mère</v>
      </c>
      <c r="J471" s="2654">
        <f>J424</f>
        <v>6</v>
      </c>
      <c r="K471" s="2654" t="str">
        <f>K424</f>
        <v>couverts</v>
      </c>
      <c r="L471" s="842"/>
      <c r="M471" s="842"/>
      <c r="N471" s="842"/>
      <c r="O471" s="842"/>
      <c r="P471" s="842"/>
      <c r="Q471" s="842"/>
      <c r="R471" s="2655"/>
      <c r="BN471" s="4">
        <v>1</v>
      </c>
    </row>
    <row r="472" spans="8:66" ht="15.75" x14ac:dyDescent="0.25">
      <c r="H472" s="2653" t="s">
        <v>11</v>
      </c>
      <c r="I472" s="2654" t="str">
        <f>I424</f>
        <v>Famille à coller.N.Nom de votre recette.Recette mère ►.S.Saisissez le nom de la recette mère</v>
      </c>
      <c r="J472" s="2654">
        <f>J424</f>
        <v>6</v>
      </c>
      <c r="K472" s="2654" t="str">
        <f>K424</f>
        <v>couverts</v>
      </c>
      <c r="L472" s="842"/>
      <c r="M472" s="842"/>
      <c r="N472" s="842"/>
      <c r="O472" s="842"/>
      <c r="P472" s="842"/>
      <c r="Q472" s="842"/>
      <c r="R472" s="2655"/>
      <c r="BN472" s="4">
        <v>1</v>
      </c>
    </row>
    <row r="473" spans="8:66" ht="15.75" x14ac:dyDescent="0.25">
      <c r="H473" s="2653" t="s">
        <v>11</v>
      </c>
      <c r="I473" s="2654" t="str">
        <f>I424</f>
        <v>Famille à coller.N.Nom de votre recette.Recette mère ►.S.Saisissez le nom de la recette mère</v>
      </c>
      <c r="J473" s="2654">
        <f>J424</f>
        <v>6</v>
      </c>
      <c r="K473" s="2654" t="str">
        <f>K424</f>
        <v>couverts</v>
      </c>
      <c r="L473" s="842"/>
      <c r="M473" s="842"/>
      <c r="N473" s="842"/>
      <c r="O473" s="842"/>
      <c r="P473" s="842"/>
      <c r="Q473" s="842"/>
      <c r="R473" s="2655"/>
      <c r="BN473" s="4">
        <v>1</v>
      </c>
    </row>
    <row r="474" spans="8:66" ht="15.75" x14ac:dyDescent="0.25">
      <c r="H474" s="2653" t="s">
        <v>11</v>
      </c>
      <c r="I474" s="2654" t="str">
        <f>I424</f>
        <v>Famille à coller.N.Nom de votre recette.Recette mère ►.S.Saisissez le nom de la recette mère</v>
      </c>
      <c r="J474" s="2654">
        <f>J424</f>
        <v>6</v>
      </c>
      <c r="K474" s="2654" t="str">
        <f>K424</f>
        <v>couverts</v>
      </c>
      <c r="L474" s="842"/>
      <c r="M474" s="842"/>
      <c r="N474" s="842"/>
      <c r="O474" s="842"/>
      <c r="P474" s="842"/>
      <c r="Q474" s="842"/>
      <c r="R474" s="2655"/>
      <c r="BN474" s="4">
        <v>1</v>
      </c>
    </row>
    <row r="475" spans="8:66" ht="15.75" x14ac:dyDescent="0.25">
      <c r="H475" s="2653" t="s">
        <v>11</v>
      </c>
      <c r="I475" s="2654" t="str">
        <f>I424</f>
        <v>Famille à coller.N.Nom de votre recette.Recette mère ►.S.Saisissez le nom de la recette mère</v>
      </c>
      <c r="J475" s="2654">
        <f>J424</f>
        <v>6</v>
      </c>
      <c r="K475" s="2654" t="str">
        <f>K424</f>
        <v>couverts</v>
      </c>
      <c r="L475" s="842"/>
      <c r="M475" s="842"/>
      <c r="N475" s="842"/>
      <c r="O475" s="842"/>
      <c r="P475" s="842"/>
      <c r="Q475" s="842"/>
      <c r="R475" s="2655"/>
      <c r="BN475" s="4">
        <v>1</v>
      </c>
    </row>
    <row r="476" spans="8:66" ht="15.75" x14ac:dyDescent="0.25">
      <c r="H476" s="2653" t="s">
        <v>11</v>
      </c>
      <c r="I476" s="2654" t="str">
        <f>I424</f>
        <v>Famille à coller.N.Nom de votre recette.Recette mère ►.S.Saisissez le nom de la recette mère</v>
      </c>
      <c r="J476" s="2654">
        <f>J424</f>
        <v>6</v>
      </c>
      <c r="K476" s="2654" t="str">
        <f>K424</f>
        <v>couverts</v>
      </c>
      <c r="L476" s="842"/>
      <c r="M476" s="842"/>
      <c r="N476" s="842"/>
      <c r="O476" s="842"/>
      <c r="P476" s="842"/>
      <c r="Q476" s="842"/>
      <c r="R476" s="2655"/>
      <c r="BN476" s="4">
        <v>1</v>
      </c>
    </row>
    <row r="477" spans="8:66" ht="15.75" x14ac:dyDescent="0.25">
      <c r="H477" s="2653" t="s">
        <v>11</v>
      </c>
      <c r="I477" s="2654" t="str">
        <f>I424</f>
        <v>Famille à coller.N.Nom de votre recette.Recette mère ►.S.Saisissez le nom de la recette mère</v>
      </c>
      <c r="J477" s="2654">
        <f>J424</f>
        <v>6</v>
      </c>
      <c r="K477" s="2654" t="str">
        <f>K424</f>
        <v>couverts</v>
      </c>
      <c r="L477" s="842"/>
      <c r="M477" s="842"/>
      <c r="N477" s="842"/>
      <c r="O477" s="842"/>
      <c r="P477" s="842"/>
      <c r="Q477" s="842"/>
      <c r="R477" s="2655"/>
      <c r="BN477" s="4">
        <v>1</v>
      </c>
    </row>
    <row r="478" spans="8:66" ht="15.75" x14ac:dyDescent="0.25">
      <c r="H478" s="2653" t="s">
        <v>11</v>
      </c>
      <c r="I478" s="2654" t="str">
        <f>I424</f>
        <v>Famille à coller.N.Nom de votre recette.Recette mère ►.S.Saisissez le nom de la recette mère</v>
      </c>
      <c r="J478" s="2654">
        <f>J424</f>
        <v>6</v>
      </c>
      <c r="K478" s="2654" t="str">
        <f>K424</f>
        <v>couverts</v>
      </c>
      <c r="L478" s="842"/>
      <c r="M478" s="842"/>
      <c r="N478" s="842"/>
      <c r="O478" s="842"/>
      <c r="P478" s="842"/>
      <c r="Q478" s="842"/>
      <c r="R478" s="2655"/>
      <c r="BN478" s="4">
        <v>1</v>
      </c>
    </row>
    <row r="479" spans="8:66" ht="15.75" x14ac:dyDescent="0.25">
      <c r="H479" s="2653" t="s">
        <v>11</v>
      </c>
      <c r="I479" s="2654" t="str">
        <f>I424</f>
        <v>Famille à coller.N.Nom de votre recette.Recette mère ►.S.Saisissez le nom de la recette mère</v>
      </c>
      <c r="J479" s="2654">
        <f>J424</f>
        <v>6</v>
      </c>
      <c r="K479" s="2654" t="str">
        <f>K424</f>
        <v>couverts</v>
      </c>
      <c r="L479" s="842"/>
      <c r="M479" s="842"/>
      <c r="N479" s="842"/>
      <c r="O479" s="842"/>
      <c r="P479" s="842"/>
      <c r="Q479" s="842"/>
      <c r="R479" s="2655"/>
      <c r="BN479" s="4">
        <v>1</v>
      </c>
    </row>
    <row r="480" spans="8:66" ht="15.75" x14ac:dyDescent="0.25">
      <c r="H480" s="2653" t="s">
        <v>11</v>
      </c>
      <c r="I480" s="2654" t="str">
        <f>I424</f>
        <v>Famille à coller.N.Nom de votre recette.Recette mère ►.S.Saisissez le nom de la recette mère</v>
      </c>
      <c r="J480" s="2654">
        <f>J424</f>
        <v>6</v>
      </c>
      <c r="K480" s="2654" t="str">
        <f>K424</f>
        <v>couverts</v>
      </c>
      <c r="L480" s="842"/>
      <c r="M480" s="842"/>
      <c r="N480" s="842"/>
      <c r="O480" s="842"/>
      <c r="P480" s="842"/>
      <c r="Q480" s="842"/>
      <c r="R480" s="2655"/>
      <c r="BN480" s="4">
        <v>1</v>
      </c>
    </row>
    <row r="481" spans="8:66" ht="15.75" x14ac:dyDescent="0.25">
      <c r="H481" s="2653" t="s">
        <v>11</v>
      </c>
      <c r="I481" s="2654" t="str">
        <f>I424</f>
        <v>Famille à coller.N.Nom de votre recette.Recette mère ►.S.Saisissez le nom de la recette mère</v>
      </c>
      <c r="J481" s="2654">
        <f>J424</f>
        <v>6</v>
      </c>
      <c r="K481" s="2654" t="str">
        <f>K424</f>
        <v>couverts</v>
      </c>
      <c r="L481" s="842"/>
      <c r="M481" s="842"/>
      <c r="N481" s="842"/>
      <c r="O481" s="842"/>
      <c r="P481" s="842"/>
      <c r="Q481" s="842"/>
      <c r="R481" s="2655"/>
      <c r="BN481" s="4">
        <v>1</v>
      </c>
    </row>
    <row r="482" spans="8:66" ht="16.5" thickBot="1" x14ac:dyDescent="0.3">
      <c r="H482" s="2656" t="s">
        <v>11</v>
      </c>
      <c r="I482" s="2657" t="str">
        <f>I424</f>
        <v>Famille à coller.N.Nom de votre recette.Recette mère ►.S.Saisissez le nom de la recette mère</v>
      </c>
      <c r="J482" s="2658">
        <f>J424</f>
        <v>6</v>
      </c>
      <c r="K482" s="2659" t="str">
        <f>K424</f>
        <v>couverts</v>
      </c>
      <c r="L482" s="2660" t="s">
        <v>150</v>
      </c>
      <c r="M482" s="2661"/>
      <c r="N482" s="2661"/>
      <c r="O482" s="2661"/>
      <c r="P482" s="2661"/>
      <c r="Q482" s="2661"/>
      <c r="R482" s="2662"/>
      <c r="BN482" s="4">
        <v>1</v>
      </c>
    </row>
    <row r="483" spans="8:66" ht="16.5" thickBot="1" x14ac:dyDescent="0.3">
      <c r="H483" s="2634" t="s">
        <v>18</v>
      </c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BN483" s="4">
        <v>1</v>
      </c>
    </row>
    <row r="484" spans="8:66" x14ac:dyDescent="0.25">
      <c r="H484" s="54" t="s">
        <v>18</v>
      </c>
      <c r="I484" s="55" t="str">
        <f>I490</f>
        <v>Famille à coller.N.Nom de votre recette.Recette mère ►.S.Saisissez le nom de la recette mère</v>
      </c>
      <c r="J484" s="56">
        <f>J490</f>
        <v>6</v>
      </c>
      <c r="K484" s="56" t="str">
        <f>K490</f>
        <v>couverts</v>
      </c>
      <c r="L484" s="57" t="s">
        <v>6</v>
      </c>
      <c r="M484" s="58" t="s">
        <v>19</v>
      </c>
      <c r="N484" s="3315" t="s">
        <v>20</v>
      </c>
      <c r="O484" s="3315"/>
      <c r="P484" s="3285" t="s">
        <v>21</v>
      </c>
      <c r="Q484" s="3285"/>
      <c r="R484" s="3286"/>
      <c r="BN484" s="4">
        <v>1</v>
      </c>
    </row>
    <row r="485" spans="8:66" ht="22.5" x14ac:dyDescent="0.25">
      <c r="H485" s="66" t="s">
        <v>18</v>
      </c>
      <c r="I485" s="67" t="str">
        <f>I490</f>
        <v>Famille à coller.N.Nom de votre recette.Recette mère ►.S.Saisissez le nom de la recette mère</v>
      </c>
      <c r="J485" s="68"/>
      <c r="K485" s="68"/>
      <c r="L485" s="69" t="s">
        <v>28</v>
      </c>
      <c r="M485" s="70" t="s">
        <v>29</v>
      </c>
      <c r="N485" s="3316"/>
      <c r="O485" s="3316"/>
      <c r="P485" s="3287"/>
      <c r="Q485" s="3287"/>
      <c r="R485" s="3288"/>
      <c r="BN485" s="4">
        <v>1</v>
      </c>
    </row>
    <row r="486" spans="8:66" ht="18.75" x14ac:dyDescent="0.25">
      <c r="H486" s="66" t="s">
        <v>18</v>
      </c>
      <c r="I486" s="77" t="str">
        <f>I490</f>
        <v>Famille à coller.N.Nom de votre recette.Recette mère ►.S.Saisissez le nom de la recette mère</v>
      </c>
      <c r="J486" s="78"/>
      <c r="K486" s="79"/>
      <c r="L486" s="80"/>
      <c r="M486" s="81" t="s">
        <v>33</v>
      </c>
      <c r="N486" s="82"/>
      <c r="O486" s="83" t="s">
        <v>34</v>
      </c>
      <c r="P486" s="84" t="s">
        <v>35</v>
      </c>
      <c r="Q486" s="16"/>
      <c r="R486" s="85"/>
      <c r="BN486" s="4">
        <v>1</v>
      </c>
    </row>
    <row r="487" spans="8:66" ht="15.75" x14ac:dyDescent="0.25">
      <c r="H487" s="66" t="s">
        <v>18</v>
      </c>
      <c r="I487" s="91" t="str">
        <f>I490</f>
        <v>Famille à coller.N.Nom de votre recette.Recette mère ►.S.Saisissez le nom de la recette mère</v>
      </c>
      <c r="J487" s="91"/>
      <c r="K487" s="91"/>
      <c r="L487" s="92" t="s">
        <v>39</v>
      </c>
      <c r="M487" s="93"/>
      <c r="N487" s="93"/>
      <c r="O487" s="94" t="s">
        <v>40</v>
      </c>
      <c r="P487" s="3317" t="str">
        <f>L490</f>
        <v>Famille à coller.N.Nom de votre recette.Recette mère ►.S.Saisissez le nom de la recette mère</v>
      </c>
      <c r="Q487" s="3317"/>
      <c r="R487" s="3318"/>
      <c r="BN487" s="4">
        <v>1</v>
      </c>
    </row>
    <row r="488" spans="8:66" ht="15.75" x14ac:dyDescent="0.25">
      <c r="H488" s="66" t="s">
        <v>18</v>
      </c>
      <c r="I488" s="91" t="str">
        <f>I490</f>
        <v>Famille à coller.N.Nom de votre recette.Recette mère ►.S.Saisissez le nom de la recette mère</v>
      </c>
      <c r="J488" s="91"/>
      <c r="K488" s="91"/>
      <c r="L488" s="110">
        <v>6</v>
      </c>
      <c r="M488" s="111" t="s">
        <v>44</v>
      </c>
      <c r="N488" s="92"/>
      <c r="O488" s="92"/>
      <c r="P488" s="3317"/>
      <c r="Q488" s="3317"/>
      <c r="R488" s="3318"/>
      <c r="BN488" s="4">
        <v>1</v>
      </c>
    </row>
    <row r="489" spans="8:66" ht="15.75" x14ac:dyDescent="0.25">
      <c r="H489" s="66" t="s">
        <v>11</v>
      </c>
      <c r="I489" s="121" t="str">
        <f>I490</f>
        <v>Famille à coller.N.Nom de votre recette.Recette mère ►.S.Saisissez le nom de la recette mère</v>
      </c>
      <c r="J489" s="121"/>
      <c r="K489" s="121"/>
      <c r="L489" s="122"/>
      <c r="M489" s="123"/>
      <c r="N489" s="123"/>
      <c r="O489" s="123"/>
      <c r="P489" s="123"/>
      <c r="Q489" s="123"/>
      <c r="R489" s="124"/>
      <c r="BN489" s="4">
        <v>1</v>
      </c>
    </row>
    <row r="490" spans="8:66" ht="15.75" x14ac:dyDescent="0.25">
      <c r="H490" s="129" t="s">
        <v>11</v>
      </c>
      <c r="I490" s="130" t="str">
        <f>L490</f>
        <v>Famille à coller.N.Nom de votre recette.Recette mère ►.S.Saisissez le nom de la recette mère</v>
      </c>
      <c r="J490" s="130">
        <f>L488</f>
        <v>6</v>
      </c>
      <c r="K490" s="130" t="str">
        <f>M488</f>
        <v>couverts</v>
      </c>
      <c r="L490" s="131" t="str">
        <f>UPPER(LEFT(N484,1))&amp;LOWER(MID(N484,2,999))&amp;"."&amp;UPPER(LEFT(P484,1))&amp;"."&amp;UPPER(LEFT(P484,1))&amp;LOWER(MID(P484,2,999))&amp;"."&amp;IF(ISTEXT(R490),Q490&amp;"."&amp;UPPER(LEFT(R490,1))&amp;"."&amp;UPPER(LEFT(R490,1))&amp;LOWER(MID(R490,2,999)),M490)</f>
        <v>Famille à coller.N.Nom de votre recette.Recette mère ►.S.Saisissez le nom de la recette mère</v>
      </c>
      <c r="M490" s="132" t="s">
        <v>55</v>
      </c>
      <c r="N490" s="3321" t="s">
        <v>56</v>
      </c>
      <c r="O490" s="3321"/>
      <c r="P490" s="3321"/>
      <c r="Q490" s="133" t="s">
        <v>57</v>
      </c>
      <c r="R490" s="134" t="s">
        <v>58</v>
      </c>
      <c r="BN490" s="4">
        <v>1</v>
      </c>
    </row>
    <row r="491" spans="8:66" ht="15.75" x14ac:dyDescent="0.25">
      <c r="H491" s="138" t="s">
        <v>11</v>
      </c>
      <c r="I491" s="139" t="str">
        <f>I490</f>
        <v>Famille à coller.N.Nom de votre recette.Recette mère ►.S.Saisissez le nom de la recette mère</v>
      </c>
      <c r="J491" s="140"/>
      <c r="K491" s="140"/>
      <c r="L491" s="141" t="s">
        <v>61</v>
      </c>
      <c r="M491" s="141" t="s">
        <v>62</v>
      </c>
      <c r="N491" s="141" t="s">
        <v>63</v>
      </c>
      <c r="O491" s="141" t="s">
        <v>64</v>
      </c>
      <c r="P491" s="141" t="s">
        <v>65</v>
      </c>
      <c r="Q491" s="142" t="s">
        <v>66</v>
      </c>
      <c r="R491" s="143" t="s">
        <v>67</v>
      </c>
      <c r="BN491" s="4">
        <v>1</v>
      </c>
    </row>
    <row r="492" spans="8:66" ht="15.75" x14ac:dyDescent="0.25">
      <c r="H492" s="66" t="s">
        <v>18</v>
      </c>
      <c r="I492" s="149" t="str">
        <f>I490</f>
        <v>Famille à coller.N.Nom de votre recette.Recette mère ►.S.Saisissez le nom de la recette mère</v>
      </c>
      <c r="J492" s="91"/>
      <c r="K492" s="91"/>
      <c r="L492" s="150" t="s">
        <v>86</v>
      </c>
      <c r="M492" s="151" t="s">
        <v>87</v>
      </c>
      <c r="N492" s="152"/>
      <c r="O492" s="3322" t="s">
        <v>88</v>
      </c>
      <c r="P492" s="3323" t="s">
        <v>89</v>
      </c>
      <c r="Q492" s="3324" t="s">
        <v>90</v>
      </c>
      <c r="R492" s="153" t="s">
        <v>91</v>
      </c>
      <c r="BN492" s="4">
        <v>1</v>
      </c>
    </row>
    <row r="493" spans="8:66" ht="15.75" x14ac:dyDescent="0.25">
      <c r="H493" s="66" t="s">
        <v>18</v>
      </c>
      <c r="I493" s="149" t="str">
        <f>I490</f>
        <v>Famille à coller.N.Nom de votre recette.Recette mère ►.S.Saisissez le nom de la recette mère</v>
      </c>
      <c r="J493" s="91"/>
      <c r="K493" s="91"/>
      <c r="L493" s="163" t="s">
        <v>103</v>
      </c>
      <c r="M493" s="164" t="s">
        <v>104</v>
      </c>
      <c r="N493" s="165" t="s">
        <v>105</v>
      </c>
      <c r="O493" s="3121"/>
      <c r="P493" s="3123"/>
      <c r="Q493" s="3125"/>
      <c r="R493" s="166" t="s">
        <v>106</v>
      </c>
      <c r="BN493" s="4">
        <v>1</v>
      </c>
    </row>
    <row r="494" spans="8:66" ht="17.25" x14ac:dyDescent="0.25">
      <c r="H494" s="66" t="s">
        <v>18</v>
      </c>
      <c r="I494" s="149" t="str">
        <f>I490</f>
        <v>Famille à coller.N.Nom de votre recette.Recette mère ►.S.Saisissez le nom de la recette mère</v>
      </c>
      <c r="J494" s="91">
        <f>J490</f>
        <v>6</v>
      </c>
      <c r="K494" s="91" t="str">
        <f>K490</f>
        <v>couverts</v>
      </c>
      <c r="L494" s="174"/>
      <c r="M494" s="175"/>
      <c r="N494" s="176" t="str">
        <f t="shared" ref="N494:N507" si="138">IF(OR(ISTEXT(L494), L494&lt;=0, O494&lt;=0), "", "de")</f>
        <v/>
      </c>
      <c r="O494" s="177"/>
      <c r="P494" s="178"/>
      <c r="Q494" s="179">
        <v>1</v>
      </c>
      <c r="R494" s="180"/>
      <c r="BN494" s="4">
        <v>1</v>
      </c>
    </row>
    <row r="495" spans="8:66" ht="17.25" x14ac:dyDescent="0.25">
      <c r="H495" s="196" t="str">
        <f t="shared" ref="H495:H507" si="139">IF(R495&lt;&gt;"","A","►")</f>
        <v>►</v>
      </c>
      <c r="I495" s="149" t="str">
        <f>I490</f>
        <v>Famille à coller.N.Nom de votre recette.Recette mère ►.S.Saisissez le nom de la recette mère</v>
      </c>
      <c r="J495" s="91">
        <f>J490</f>
        <v>6</v>
      </c>
      <c r="K495" s="91" t="str">
        <f>K490</f>
        <v>couverts</v>
      </c>
      <c r="L495" s="174"/>
      <c r="M495" s="175"/>
      <c r="N495" s="176" t="str">
        <f t="shared" si="138"/>
        <v/>
      </c>
      <c r="O495" s="177"/>
      <c r="P495" s="178"/>
      <c r="Q495" s="179">
        <v>1</v>
      </c>
      <c r="R495" s="180"/>
      <c r="BN495" s="4">
        <v>1</v>
      </c>
    </row>
    <row r="496" spans="8:66" ht="17.25" x14ac:dyDescent="0.25">
      <c r="H496" s="196" t="str">
        <f t="shared" si="139"/>
        <v>►</v>
      </c>
      <c r="I496" s="149" t="str">
        <f>I490</f>
        <v>Famille à coller.N.Nom de votre recette.Recette mère ►.S.Saisissez le nom de la recette mère</v>
      </c>
      <c r="J496" s="91">
        <f>J490</f>
        <v>6</v>
      </c>
      <c r="K496" s="91" t="str">
        <f>K490</f>
        <v>couverts</v>
      </c>
      <c r="L496" s="174"/>
      <c r="M496" s="209"/>
      <c r="N496" s="176" t="str">
        <f t="shared" si="138"/>
        <v/>
      </c>
      <c r="O496" s="177"/>
      <c r="P496" s="178"/>
      <c r="Q496" s="179">
        <v>1</v>
      </c>
      <c r="R496" s="180"/>
      <c r="BN496" s="4">
        <v>1</v>
      </c>
    </row>
    <row r="497" spans="8:66" ht="17.25" x14ac:dyDescent="0.25">
      <c r="H497" s="196" t="str">
        <f t="shared" si="139"/>
        <v>A</v>
      </c>
      <c r="I497" s="149" t="str">
        <f>I490</f>
        <v>Famille à coller.N.Nom de votre recette.Recette mère ►.S.Saisissez le nom de la recette mère</v>
      </c>
      <c r="J497" s="91">
        <f>J490</f>
        <v>6</v>
      </c>
      <c r="K497" s="91" t="str">
        <f>K490</f>
        <v>couverts</v>
      </c>
      <c r="L497" s="174"/>
      <c r="M497" s="209"/>
      <c r="N497" s="176" t="str">
        <f t="shared" si="138"/>
        <v/>
      </c>
      <c r="O497" s="177"/>
      <c r="P497" s="178"/>
      <c r="Q497" s="179">
        <v>1</v>
      </c>
      <c r="R497" s="180" t="s">
        <v>122</v>
      </c>
      <c r="BN497" s="4">
        <v>1</v>
      </c>
    </row>
    <row r="498" spans="8:66" ht="17.25" x14ac:dyDescent="0.25">
      <c r="H498" s="196" t="str">
        <f t="shared" si="139"/>
        <v>►</v>
      </c>
      <c r="I498" s="149" t="str">
        <f>I490</f>
        <v>Famille à coller.N.Nom de votre recette.Recette mère ►.S.Saisissez le nom de la recette mère</v>
      </c>
      <c r="J498" s="91">
        <f>J490</f>
        <v>6</v>
      </c>
      <c r="K498" s="91" t="str">
        <f>K490</f>
        <v>couverts</v>
      </c>
      <c r="L498" s="174"/>
      <c r="M498" s="209"/>
      <c r="N498" s="176" t="str">
        <f t="shared" si="138"/>
        <v/>
      </c>
      <c r="O498" s="177"/>
      <c r="P498" s="178"/>
      <c r="Q498" s="179">
        <v>1</v>
      </c>
      <c r="R498" s="180"/>
      <c r="BN498" s="4">
        <v>1</v>
      </c>
    </row>
    <row r="499" spans="8:66" ht="17.25" x14ac:dyDescent="0.25">
      <c r="H499" s="196" t="str">
        <f t="shared" si="139"/>
        <v>►</v>
      </c>
      <c r="I499" s="149" t="str">
        <f>I490</f>
        <v>Famille à coller.N.Nom de votre recette.Recette mère ►.S.Saisissez le nom de la recette mère</v>
      </c>
      <c r="J499" s="91">
        <f>J490</f>
        <v>6</v>
      </c>
      <c r="K499" s="91" t="str">
        <f>K490</f>
        <v>couverts</v>
      </c>
      <c r="L499" s="174"/>
      <c r="M499" s="209"/>
      <c r="N499" s="176" t="str">
        <f t="shared" si="138"/>
        <v/>
      </c>
      <c r="O499" s="177"/>
      <c r="P499" s="178"/>
      <c r="Q499" s="179">
        <v>1</v>
      </c>
      <c r="R499" s="180"/>
      <c r="BN499" s="4">
        <v>1</v>
      </c>
    </row>
    <row r="500" spans="8:66" ht="17.25" x14ac:dyDescent="0.25">
      <c r="H500" s="196" t="str">
        <f t="shared" si="139"/>
        <v>►</v>
      </c>
      <c r="I500" s="149" t="str">
        <f>I490</f>
        <v>Famille à coller.N.Nom de votre recette.Recette mère ►.S.Saisissez le nom de la recette mère</v>
      </c>
      <c r="J500" s="91">
        <f>J490</f>
        <v>6</v>
      </c>
      <c r="K500" s="91" t="str">
        <f>K490</f>
        <v>couverts</v>
      </c>
      <c r="L500" s="174"/>
      <c r="M500" s="209"/>
      <c r="N500" s="176" t="str">
        <f t="shared" si="138"/>
        <v/>
      </c>
      <c r="O500" s="177"/>
      <c r="P500" s="178"/>
      <c r="Q500" s="179">
        <v>1</v>
      </c>
      <c r="R500" s="180"/>
      <c r="BN500" s="4">
        <v>1</v>
      </c>
    </row>
    <row r="501" spans="8:66" ht="17.25" x14ac:dyDescent="0.25">
      <c r="H501" s="196" t="str">
        <f t="shared" si="139"/>
        <v>►</v>
      </c>
      <c r="I501" s="149" t="str">
        <f>I490</f>
        <v>Famille à coller.N.Nom de votre recette.Recette mère ►.S.Saisissez le nom de la recette mère</v>
      </c>
      <c r="J501" s="91">
        <f>J490</f>
        <v>6</v>
      </c>
      <c r="K501" s="91" t="str">
        <f>K490</f>
        <v>couverts</v>
      </c>
      <c r="L501" s="174"/>
      <c r="M501" s="209"/>
      <c r="N501" s="176" t="str">
        <f t="shared" si="138"/>
        <v/>
      </c>
      <c r="O501" s="177"/>
      <c r="P501" s="178"/>
      <c r="Q501" s="179">
        <v>1</v>
      </c>
      <c r="R501" s="180"/>
      <c r="BN501" s="4">
        <v>1</v>
      </c>
    </row>
    <row r="502" spans="8:66" ht="17.25" x14ac:dyDescent="0.25">
      <c r="H502" s="196" t="str">
        <f t="shared" si="139"/>
        <v>►</v>
      </c>
      <c r="I502" s="149" t="str">
        <f>I490</f>
        <v>Famille à coller.N.Nom de votre recette.Recette mère ►.S.Saisissez le nom de la recette mère</v>
      </c>
      <c r="J502" s="91">
        <f>J490</f>
        <v>6</v>
      </c>
      <c r="K502" s="91" t="str">
        <f>K490</f>
        <v>couverts</v>
      </c>
      <c r="L502" s="174"/>
      <c r="M502" s="209"/>
      <c r="N502" s="176" t="str">
        <f t="shared" si="138"/>
        <v/>
      </c>
      <c r="O502" s="177"/>
      <c r="P502" s="178"/>
      <c r="Q502" s="179">
        <v>1</v>
      </c>
      <c r="R502" s="180"/>
      <c r="BN502" s="4">
        <v>1</v>
      </c>
    </row>
    <row r="503" spans="8:66" ht="17.25" x14ac:dyDescent="0.25">
      <c r="H503" s="196" t="str">
        <f t="shared" si="139"/>
        <v>►</v>
      </c>
      <c r="I503" s="149" t="str">
        <f>I490</f>
        <v>Famille à coller.N.Nom de votre recette.Recette mère ►.S.Saisissez le nom de la recette mère</v>
      </c>
      <c r="J503" s="91">
        <f>J490</f>
        <v>6</v>
      </c>
      <c r="K503" s="91" t="str">
        <f>K490</f>
        <v>couverts</v>
      </c>
      <c r="L503" s="174"/>
      <c r="M503" s="209"/>
      <c r="N503" s="176" t="str">
        <f t="shared" si="138"/>
        <v/>
      </c>
      <c r="O503" s="177"/>
      <c r="P503" s="178"/>
      <c r="Q503" s="179">
        <v>1</v>
      </c>
      <c r="R503" s="180"/>
      <c r="BN503" s="4">
        <v>1</v>
      </c>
    </row>
    <row r="504" spans="8:66" ht="17.25" x14ac:dyDescent="0.25">
      <c r="H504" s="196" t="str">
        <f t="shared" si="139"/>
        <v>►</v>
      </c>
      <c r="I504" s="149" t="str">
        <f>I490</f>
        <v>Famille à coller.N.Nom de votre recette.Recette mère ►.S.Saisissez le nom de la recette mère</v>
      </c>
      <c r="J504" s="91">
        <f>J490</f>
        <v>6</v>
      </c>
      <c r="K504" s="91" t="str">
        <f>K490</f>
        <v>couverts</v>
      </c>
      <c r="L504" s="174"/>
      <c r="M504" s="209"/>
      <c r="N504" s="176" t="str">
        <f t="shared" si="138"/>
        <v/>
      </c>
      <c r="O504" s="177"/>
      <c r="P504" s="178"/>
      <c r="Q504" s="179">
        <v>1</v>
      </c>
      <c r="R504" s="180"/>
      <c r="BN504" s="4">
        <v>1</v>
      </c>
    </row>
    <row r="505" spans="8:66" ht="17.25" x14ac:dyDescent="0.25">
      <c r="H505" s="196" t="str">
        <f t="shared" si="139"/>
        <v>►</v>
      </c>
      <c r="I505" s="149" t="str">
        <f t="shared" ref="I505:I507" si="140">I490</f>
        <v>Famille à coller.N.Nom de votre recette.Recette mère ►.S.Saisissez le nom de la recette mère</v>
      </c>
      <c r="J505" s="91">
        <f>J490</f>
        <v>6</v>
      </c>
      <c r="K505" s="91" t="str">
        <f>K490</f>
        <v>couverts</v>
      </c>
      <c r="L505" s="174"/>
      <c r="M505" s="209"/>
      <c r="N505" s="176" t="str">
        <f t="shared" si="138"/>
        <v/>
      </c>
      <c r="O505" s="177"/>
      <c r="P505" s="178"/>
      <c r="Q505" s="179">
        <v>1</v>
      </c>
      <c r="R505" s="180"/>
      <c r="BN505" s="4">
        <v>1</v>
      </c>
    </row>
    <row r="506" spans="8:66" ht="17.25" x14ac:dyDescent="0.25">
      <c r="H506" s="196" t="str">
        <f t="shared" si="139"/>
        <v>►</v>
      </c>
      <c r="I506" s="149" t="str">
        <f t="shared" si="140"/>
        <v>Famille à coller.N.Nom de votre recette.Recette mère ►.S.Saisissez le nom de la recette mère</v>
      </c>
      <c r="J506" s="91">
        <f>J490</f>
        <v>6</v>
      </c>
      <c r="K506" s="91" t="str">
        <f>K490</f>
        <v>couverts</v>
      </c>
      <c r="L506" s="174"/>
      <c r="M506" s="209"/>
      <c r="N506" s="176" t="str">
        <f t="shared" si="138"/>
        <v/>
      </c>
      <c r="O506" s="177"/>
      <c r="P506" s="178"/>
      <c r="Q506" s="179">
        <v>1</v>
      </c>
      <c r="R506" s="180"/>
      <c r="BN506" s="4">
        <v>1</v>
      </c>
    </row>
    <row r="507" spans="8:66" ht="17.25" x14ac:dyDescent="0.25">
      <c r="H507" s="196" t="str">
        <f t="shared" si="139"/>
        <v>►</v>
      </c>
      <c r="I507" s="149" t="str">
        <f t="shared" si="140"/>
        <v>Famille à coller.N.Nom de votre recette.Recette mère ►.S.Saisissez le nom de la recette mère</v>
      </c>
      <c r="J507" s="91">
        <f>J490</f>
        <v>6</v>
      </c>
      <c r="K507" s="91" t="str">
        <f>K490</f>
        <v>couverts</v>
      </c>
      <c r="L507" s="174"/>
      <c r="M507" s="209"/>
      <c r="N507" s="176" t="str">
        <f t="shared" si="138"/>
        <v/>
      </c>
      <c r="O507" s="177"/>
      <c r="P507" s="178"/>
      <c r="Q507" s="179">
        <v>1</v>
      </c>
      <c r="R507" s="180"/>
      <c r="BN507" s="4">
        <v>1</v>
      </c>
    </row>
    <row r="508" spans="8:66" ht="15.75" x14ac:dyDescent="0.25">
      <c r="H508" s="66" t="s">
        <v>18</v>
      </c>
      <c r="I508" s="985" t="str">
        <f>I497</f>
        <v>Famille à coller.N.Nom de votre recette.Recette mère ►.S.Saisissez le nom de la recette mère</v>
      </c>
      <c r="J508" s="986">
        <f>J497</f>
        <v>6</v>
      </c>
      <c r="K508" s="987" t="str">
        <f>K497</f>
        <v>couverts</v>
      </c>
      <c r="L508" s="988" t="s">
        <v>150</v>
      </c>
      <c r="M508" s="989"/>
      <c r="N508" s="990"/>
      <c r="O508" s="990"/>
      <c r="P508" s="990"/>
      <c r="Q508" s="990"/>
      <c r="R508" s="991"/>
      <c r="BN508" s="4">
        <v>1</v>
      </c>
    </row>
    <row r="509" spans="8:66" ht="15.75" x14ac:dyDescent="0.25">
      <c r="H509" s="376" t="s">
        <v>18</v>
      </c>
      <c r="I509" s="998" t="str">
        <f>I490</f>
        <v>Famille à coller.N.Nom de votre recette.Recette mère ►.S.Saisissez le nom de la recette mère</v>
      </c>
      <c r="J509" s="998">
        <f>J490</f>
        <v>6</v>
      </c>
      <c r="K509" s="998" t="str">
        <f>K490</f>
        <v>couverts</v>
      </c>
      <c r="L509" s="315" t="s">
        <v>61</v>
      </c>
      <c r="M509" s="1002">
        <v>18</v>
      </c>
      <c r="N509" s="999" t="s">
        <v>142</v>
      </c>
      <c r="O509" s="1000"/>
      <c r="P509" s="1000"/>
      <c r="Q509" s="1000"/>
      <c r="R509" s="1001"/>
      <c r="BN509" s="4">
        <v>1</v>
      </c>
    </row>
    <row r="510" spans="8:66" ht="15.75" x14ac:dyDescent="0.25">
      <c r="H510" s="376" t="s">
        <v>18</v>
      </c>
      <c r="I510" s="320" t="str">
        <f>I490</f>
        <v>Famille à coller.N.Nom de votre recette.Recette mère ►.S.Saisissez le nom de la recette mère</v>
      </c>
      <c r="J510" s="320">
        <f>J490</f>
        <v>6</v>
      </c>
      <c r="K510" s="320" t="str">
        <f>K490</f>
        <v>couverts</v>
      </c>
      <c r="L510" s="321" t="s">
        <v>146</v>
      </c>
      <c r="M510" s="243"/>
      <c r="N510" s="243"/>
      <c r="O510" s="243"/>
      <c r="P510" s="243"/>
      <c r="Q510" s="243"/>
      <c r="R510" s="322"/>
      <c r="BN510" s="4">
        <v>1</v>
      </c>
    </row>
    <row r="511" spans="8:66" ht="15.75" x14ac:dyDescent="0.25">
      <c r="H511" s="196" t="str">
        <f t="shared" ref="H511:H528" si="141">IF(OR(L511&lt;&gt;"",M511&lt;&gt; "",N511&lt;&gt;"",O511&lt;&gt;"",P511&lt;&gt;"",Q511&lt;&gt;""),"A", "►")</f>
        <v>A</v>
      </c>
      <c r="I511" s="320" t="str">
        <f>I490</f>
        <v>Famille à coller.N.Nom de votre recette.Recette mère ►.S.Saisissez le nom de la recette mère</v>
      </c>
      <c r="J511" s="320">
        <f>J490</f>
        <v>6</v>
      </c>
      <c r="K511" s="320" t="str">
        <f>K490</f>
        <v>couverts</v>
      </c>
      <c r="L511" s="324" t="s">
        <v>149</v>
      </c>
      <c r="M511" s="248"/>
      <c r="N511" s="248"/>
      <c r="O511" s="248"/>
      <c r="P511" s="248"/>
      <c r="Q511" s="248"/>
      <c r="R511" s="322"/>
      <c r="BN511" s="4">
        <v>1</v>
      </c>
    </row>
    <row r="512" spans="8:66" ht="15.75" x14ac:dyDescent="0.25">
      <c r="H512" s="196" t="str">
        <f t="shared" si="141"/>
        <v>►</v>
      </c>
      <c r="I512" s="320" t="str">
        <f>I490</f>
        <v>Famille à coller.N.Nom de votre recette.Recette mère ►.S.Saisissez le nom de la recette mère</v>
      </c>
      <c r="J512" s="320">
        <f>J490</f>
        <v>6</v>
      </c>
      <c r="K512" s="320" t="str">
        <f>K490</f>
        <v>couverts</v>
      </c>
      <c r="L512" s="324"/>
      <c r="M512" s="270"/>
      <c r="N512" s="270"/>
      <c r="O512" s="270"/>
      <c r="P512" s="270"/>
      <c r="Q512" s="270"/>
      <c r="R512" s="329"/>
      <c r="BN512" s="4">
        <v>1</v>
      </c>
    </row>
    <row r="513" spans="8:66" ht="15.75" x14ac:dyDescent="0.25">
      <c r="H513" s="196" t="str">
        <f t="shared" si="141"/>
        <v>►</v>
      </c>
      <c r="I513" s="320" t="str">
        <f>I490</f>
        <v>Famille à coller.N.Nom de votre recette.Recette mère ►.S.Saisissez le nom de la recette mère</v>
      </c>
      <c r="J513" s="320">
        <f>J490</f>
        <v>6</v>
      </c>
      <c r="K513" s="320" t="str">
        <f>K490</f>
        <v>couverts</v>
      </c>
      <c r="L513" s="324"/>
      <c r="M513" s="270"/>
      <c r="N513" s="270"/>
      <c r="O513" s="270"/>
      <c r="P513" s="270"/>
      <c r="Q513" s="270"/>
      <c r="R513" s="329"/>
      <c r="BN513" s="4">
        <v>1</v>
      </c>
    </row>
    <row r="514" spans="8:66" ht="15.75" x14ac:dyDescent="0.25">
      <c r="H514" s="196" t="str">
        <f t="shared" si="141"/>
        <v>►</v>
      </c>
      <c r="I514" s="320" t="str">
        <f>I490</f>
        <v>Famille à coller.N.Nom de votre recette.Recette mère ►.S.Saisissez le nom de la recette mère</v>
      </c>
      <c r="J514" s="320">
        <f>J490</f>
        <v>6</v>
      </c>
      <c r="K514" s="320" t="str">
        <f>K490</f>
        <v>couverts</v>
      </c>
      <c r="L514" s="324"/>
      <c r="M514" s="270"/>
      <c r="N514" s="270"/>
      <c r="O514" s="270"/>
      <c r="P514" s="270"/>
      <c r="Q514" s="270"/>
      <c r="R514" s="329"/>
      <c r="BN514" s="4">
        <v>1</v>
      </c>
    </row>
    <row r="515" spans="8:66" ht="15.75" x14ac:dyDescent="0.25">
      <c r="H515" s="196" t="str">
        <f t="shared" si="141"/>
        <v>►</v>
      </c>
      <c r="I515" s="320" t="str">
        <f>I490</f>
        <v>Famille à coller.N.Nom de votre recette.Recette mère ►.S.Saisissez le nom de la recette mère</v>
      </c>
      <c r="J515" s="320">
        <f>J490</f>
        <v>6</v>
      </c>
      <c r="K515" s="320" t="str">
        <f>K490</f>
        <v>couverts</v>
      </c>
      <c r="L515" s="324"/>
      <c r="M515" s="270"/>
      <c r="N515" s="270"/>
      <c r="O515" s="270"/>
      <c r="P515" s="270"/>
      <c r="Q515" s="270"/>
      <c r="R515" s="329"/>
      <c r="BN515" s="4">
        <v>1</v>
      </c>
    </row>
    <row r="516" spans="8:66" ht="15.75" x14ac:dyDescent="0.25">
      <c r="H516" s="196" t="str">
        <f t="shared" si="141"/>
        <v>A</v>
      </c>
      <c r="I516" s="320" t="str">
        <f>I490</f>
        <v>Famille à coller.N.Nom de votre recette.Recette mère ►.S.Saisissez le nom de la recette mère</v>
      </c>
      <c r="J516" s="320">
        <f>J490</f>
        <v>6</v>
      </c>
      <c r="K516" s="320" t="str">
        <f>K490</f>
        <v>couverts</v>
      </c>
      <c r="L516" s="324"/>
      <c r="M516" s="270"/>
      <c r="N516" s="270"/>
      <c r="O516" s="270"/>
      <c r="P516" s="270" t="s">
        <v>2264</v>
      </c>
      <c r="Q516" s="270"/>
      <c r="R516" s="329"/>
      <c r="BN516" s="4">
        <v>1</v>
      </c>
    </row>
    <row r="517" spans="8:66" ht="15.75" x14ac:dyDescent="0.25">
      <c r="H517" s="196" t="str">
        <f t="shared" si="141"/>
        <v>►</v>
      </c>
      <c r="I517" s="320" t="str">
        <f>I490</f>
        <v>Famille à coller.N.Nom de votre recette.Recette mère ►.S.Saisissez le nom de la recette mère</v>
      </c>
      <c r="J517" s="320">
        <f>J490</f>
        <v>6</v>
      </c>
      <c r="K517" s="320" t="str">
        <f>K490</f>
        <v>couverts</v>
      </c>
      <c r="L517" s="324"/>
      <c r="M517" s="270"/>
      <c r="N517" s="270"/>
      <c r="O517" s="270"/>
      <c r="P517" s="270"/>
      <c r="Q517" s="270"/>
      <c r="R517" s="329"/>
      <c r="BN517" s="4">
        <v>1</v>
      </c>
    </row>
    <row r="518" spans="8:66" ht="15.75" x14ac:dyDescent="0.25">
      <c r="H518" s="196" t="str">
        <f t="shared" si="141"/>
        <v>►</v>
      </c>
      <c r="I518" s="320" t="str">
        <f>I490</f>
        <v>Famille à coller.N.Nom de votre recette.Recette mère ►.S.Saisissez le nom de la recette mère</v>
      </c>
      <c r="J518" s="320">
        <f>J490</f>
        <v>6</v>
      </c>
      <c r="K518" s="320" t="str">
        <f>K490</f>
        <v>couverts</v>
      </c>
      <c r="L518" s="324"/>
      <c r="M518" s="270"/>
      <c r="N518" s="270"/>
      <c r="O518" s="270"/>
      <c r="P518" s="270"/>
      <c r="Q518" s="270"/>
      <c r="R518" s="329"/>
      <c r="BN518" s="4">
        <v>1</v>
      </c>
    </row>
    <row r="519" spans="8:66" ht="15.75" x14ac:dyDescent="0.25">
      <c r="H519" s="196" t="str">
        <f t="shared" si="141"/>
        <v>►</v>
      </c>
      <c r="I519" s="320" t="str">
        <f>I490</f>
        <v>Famille à coller.N.Nom de votre recette.Recette mère ►.S.Saisissez le nom de la recette mère</v>
      </c>
      <c r="J519" s="320">
        <f>J490</f>
        <v>6</v>
      </c>
      <c r="K519" s="320" t="str">
        <f>K490</f>
        <v>couverts</v>
      </c>
      <c r="L519" s="324"/>
      <c r="M519" s="270"/>
      <c r="N519" s="270"/>
      <c r="O519" s="270"/>
      <c r="P519" s="270"/>
      <c r="Q519" s="270"/>
      <c r="R519" s="329"/>
      <c r="BN519" s="4">
        <v>1</v>
      </c>
    </row>
    <row r="520" spans="8:66" ht="15.75" x14ac:dyDescent="0.25">
      <c r="H520" s="196" t="str">
        <f t="shared" si="141"/>
        <v>►</v>
      </c>
      <c r="I520" s="320" t="str">
        <f>I490</f>
        <v>Famille à coller.N.Nom de votre recette.Recette mère ►.S.Saisissez le nom de la recette mère</v>
      </c>
      <c r="J520" s="320">
        <f>J490</f>
        <v>6</v>
      </c>
      <c r="K520" s="320" t="str">
        <f>K490</f>
        <v>couverts</v>
      </c>
      <c r="L520" s="324"/>
      <c r="M520" s="270"/>
      <c r="N520" s="270"/>
      <c r="O520" s="270"/>
      <c r="P520" s="270"/>
      <c r="Q520" s="270"/>
      <c r="R520" s="329"/>
      <c r="BN520" s="4">
        <v>1</v>
      </c>
    </row>
    <row r="521" spans="8:66" ht="15.75" x14ac:dyDescent="0.25">
      <c r="H521" s="196" t="str">
        <f t="shared" si="141"/>
        <v>►</v>
      </c>
      <c r="I521" s="320" t="str">
        <f>I490</f>
        <v>Famille à coller.N.Nom de votre recette.Recette mère ►.S.Saisissez le nom de la recette mère</v>
      </c>
      <c r="J521" s="320">
        <f>J490</f>
        <v>6</v>
      </c>
      <c r="K521" s="320" t="str">
        <f>K490</f>
        <v>couverts</v>
      </c>
      <c r="L521" s="324"/>
      <c r="M521" s="270"/>
      <c r="N521" s="270"/>
      <c r="O521" s="270"/>
      <c r="P521" s="270"/>
      <c r="Q521" s="270"/>
      <c r="R521" s="329"/>
      <c r="BN521" s="4">
        <v>1</v>
      </c>
    </row>
    <row r="522" spans="8:66" ht="15.75" x14ac:dyDescent="0.25">
      <c r="H522" s="196" t="str">
        <f t="shared" si="141"/>
        <v>►</v>
      </c>
      <c r="I522" s="320" t="str">
        <f>I490</f>
        <v>Famille à coller.N.Nom de votre recette.Recette mère ►.S.Saisissez le nom de la recette mère</v>
      </c>
      <c r="J522" s="320">
        <f>J490</f>
        <v>6</v>
      </c>
      <c r="K522" s="320" t="str">
        <f>K490</f>
        <v>couverts</v>
      </c>
      <c r="L522" s="324"/>
      <c r="M522" s="270"/>
      <c r="N522" s="270"/>
      <c r="O522" s="270"/>
      <c r="P522" s="270"/>
      <c r="Q522" s="270"/>
      <c r="R522" s="329"/>
      <c r="BN522" s="4">
        <v>1</v>
      </c>
    </row>
    <row r="523" spans="8:66" ht="15.75" x14ac:dyDescent="0.25">
      <c r="H523" s="196" t="str">
        <f t="shared" si="141"/>
        <v>►</v>
      </c>
      <c r="I523" s="320" t="str">
        <f>I490</f>
        <v>Famille à coller.N.Nom de votre recette.Recette mère ►.S.Saisissez le nom de la recette mère</v>
      </c>
      <c r="J523" s="320">
        <f>J490</f>
        <v>6</v>
      </c>
      <c r="K523" s="320" t="str">
        <f>K490</f>
        <v>couverts</v>
      </c>
      <c r="L523" s="324"/>
      <c r="M523" s="270"/>
      <c r="N523" s="270"/>
      <c r="O523" s="270"/>
      <c r="P523" s="270"/>
      <c r="Q523" s="270"/>
      <c r="R523" s="329"/>
      <c r="BN523" s="4">
        <v>1</v>
      </c>
    </row>
    <row r="524" spans="8:66" ht="15.75" x14ac:dyDescent="0.25">
      <c r="H524" s="196" t="str">
        <f t="shared" si="141"/>
        <v>►</v>
      </c>
      <c r="I524" s="320" t="str">
        <f>I490</f>
        <v>Famille à coller.N.Nom de votre recette.Recette mère ►.S.Saisissez le nom de la recette mère</v>
      </c>
      <c r="J524" s="320">
        <f>J490</f>
        <v>6</v>
      </c>
      <c r="K524" s="320" t="str">
        <f>K490</f>
        <v>couverts</v>
      </c>
      <c r="L524" s="324"/>
      <c r="M524" s="270"/>
      <c r="N524" s="270"/>
      <c r="O524" s="270"/>
      <c r="P524" s="270"/>
      <c r="Q524" s="270"/>
      <c r="R524" s="329"/>
      <c r="BN524" s="4">
        <v>1</v>
      </c>
    </row>
    <row r="525" spans="8:66" ht="15.75" x14ac:dyDescent="0.25">
      <c r="H525" s="196" t="str">
        <f t="shared" si="141"/>
        <v>►</v>
      </c>
      <c r="I525" s="320" t="str">
        <f>I490</f>
        <v>Famille à coller.N.Nom de votre recette.Recette mère ►.S.Saisissez le nom de la recette mère</v>
      </c>
      <c r="J525" s="320">
        <f>J490</f>
        <v>6</v>
      </c>
      <c r="K525" s="320" t="str">
        <f>K490</f>
        <v>couverts</v>
      </c>
      <c r="L525" s="324"/>
      <c r="M525" s="270"/>
      <c r="N525" s="270"/>
      <c r="O525" s="270"/>
      <c r="P525" s="270"/>
      <c r="Q525" s="270"/>
      <c r="R525" s="329"/>
      <c r="BN525" s="4">
        <v>1</v>
      </c>
    </row>
    <row r="526" spans="8:66" ht="15.75" x14ac:dyDescent="0.25">
      <c r="H526" s="196" t="str">
        <f t="shared" si="141"/>
        <v>►</v>
      </c>
      <c r="I526" s="320" t="str">
        <f>I490</f>
        <v>Famille à coller.N.Nom de votre recette.Recette mère ►.S.Saisissez le nom de la recette mère</v>
      </c>
      <c r="J526" s="320">
        <f>J490</f>
        <v>6</v>
      </c>
      <c r="K526" s="320" t="str">
        <f>K490</f>
        <v>couverts</v>
      </c>
      <c r="L526" s="324"/>
      <c r="M526" s="270"/>
      <c r="N526" s="270"/>
      <c r="O526" s="270"/>
      <c r="P526" s="270"/>
      <c r="Q526" s="270"/>
      <c r="R526" s="329"/>
      <c r="BN526" s="4">
        <v>1</v>
      </c>
    </row>
    <row r="527" spans="8:66" ht="15.75" x14ac:dyDescent="0.25">
      <c r="H527" s="196" t="str">
        <f t="shared" si="141"/>
        <v>►</v>
      </c>
      <c r="I527" s="320" t="str">
        <f>I490</f>
        <v>Famille à coller.N.Nom de votre recette.Recette mère ►.S.Saisissez le nom de la recette mère</v>
      </c>
      <c r="J527" s="320">
        <f>J490</f>
        <v>6</v>
      </c>
      <c r="K527" s="320" t="str">
        <f>K490</f>
        <v>couverts</v>
      </c>
      <c r="L527" s="324"/>
      <c r="M527" s="270"/>
      <c r="N527" s="270"/>
      <c r="O527" s="270"/>
      <c r="P527" s="270"/>
      <c r="Q527" s="270"/>
      <c r="R527" s="329"/>
      <c r="BN527" s="4">
        <v>1</v>
      </c>
    </row>
    <row r="528" spans="8:66" ht="15.75" x14ac:dyDescent="0.25">
      <c r="H528" s="196" t="str">
        <f t="shared" si="141"/>
        <v>►</v>
      </c>
      <c r="I528" s="320" t="str">
        <f>I490</f>
        <v>Famille à coller.N.Nom de votre recette.Recette mère ►.S.Saisissez le nom de la recette mère</v>
      </c>
      <c r="J528" s="320">
        <f>J490</f>
        <v>6</v>
      </c>
      <c r="K528" s="320" t="str">
        <f>K490</f>
        <v>couverts</v>
      </c>
      <c r="L528" s="324"/>
      <c r="M528" s="270"/>
      <c r="N528" s="270"/>
      <c r="O528" s="270"/>
      <c r="P528" s="270"/>
      <c r="Q528" s="270"/>
      <c r="R528" s="329"/>
      <c r="BN528" s="4">
        <v>1</v>
      </c>
    </row>
    <row r="529" spans="8:66" ht="15.75" x14ac:dyDescent="0.25">
      <c r="H529" s="376" t="s">
        <v>18</v>
      </c>
      <c r="I529" s="320" t="str">
        <f>I490</f>
        <v>Famille à coller.N.Nom de votre recette.Recette mère ►.S.Saisissez le nom de la recette mère</v>
      </c>
      <c r="J529" s="320">
        <f>J490</f>
        <v>6</v>
      </c>
      <c r="K529" s="320" t="str">
        <f>K490</f>
        <v>couverts</v>
      </c>
      <c r="L529" s="377" t="s">
        <v>153</v>
      </c>
      <c r="M529" s="280"/>
      <c r="N529" s="280"/>
      <c r="O529" s="280"/>
      <c r="P529" s="280"/>
      <c r="Q529" s="378"/>
      <c r="R529" s="379" t="s">
        <v>154</v>
      </c>
      <c r="BN529" s="4">
        <v>1</v>
      </c>
    </row>
    <row r="530" spans="8:66" ht="15.75" x14ac:dyDescent="0.25">
      <c r="H530" s="376" t="s">
        <v>18</v>
      </c>
      <c r="I530" s="320" t="str">
        <f>I490</f>
        <v>Famille à coller.N.Nom de votre recette.Recette mère ►.S.Saisissez le nom de la recette mère</v>
      </c>
      <c r="J530" s="320">
        <f>J490</f>
        <v>6</v>
      </c>
      <c r="K530" s="320" t="str">
        <f>K490</f>
        <v>couverts</v>
      </c>
      <c r="L530" s="381"/>
      <c r="M530" s="287"/>
      <c r="N530" s="287"/>
      <c r="O530" s="287"/>
      <c r="P530" s="287"/>
      <c r="Q530" s="382"/>
      <c r="R530" s="383" t="s">
        <v>155</v>
      </c>
      <c r="BN530" s="4">
        <v>1</v>
      </c>
    </row>
    <row r="531" spans="8:66" ht="15.75" x14ac:dyDescent="0.25">
      <c r="H531" s="376" t="s">
        <v>18</v>
      </c>
      <c r="I531" s="320" t="str">
        <f>I490</f>
        <v>Famille à coller.N.Nom de votre recette.Recette mère ►.S.Saisissez le nom de la recette mère</v>
      </c>
      <c r="J531" s="320">
        <f>J490</f>
        <v>6</v>
      </c>
      <c r="K531" s="320" t="str">
        <f>K490</f>
        <v>couverts</v>
      </c>
      <c r="L531" s="387"/>
      <c r="M531" s="287"/>
      <c r="N531" s="287"/>
      <c r="O531" s="287"/>
      <c r="P531" s="287"/>
      <c r="Q531" s="382"/>
      <c r="R531" s="383" t="s">
        <v>156</v>
      </c>
      <c r="BN531" s="4">
        <v>1</v>
      </c>
    </row>
    <row r="532" spans="8:66" ht="15.75" x14ac:dyDescent="0.25">
      <c r="H532" s="376" t="s">
        <v>18</v>
      </c>
      <c r="I532" s="320" t="str">
        <f>I490</f>
        <v>Famille à coller.N.Nom de votre recette.Recette mère ►.S.Saisissez le nom de la recette mère</v>
      </c>
      <c r="J532" s="320">
        <f>J490</f>
        <v>6</v>
      </c>
      <c r="K532" s="320" t="str">
        <f>K490</f>
        <v>couverts</v>
      </c>
      <c r="L532" s="624"/>
      <c r="M532" s="293"/>
      <c r="N532" s="293" t="s">
        <v>152</v>
      </c>
      <c r="O532" s="294"/>
      <c r="P532" s="392"/>
      <c r="Q532" s="392"/>
      <c r="R532" s="393"/>
      <c r="BN532" s="4">
        <v>1</v>
      </c>
    </row>
    <row r="533" spans="8:66" ht="16.5" thickBot="1" x14ac:dyDescent="0.3">
      <c r="H533" s="397" t="s">
        <v>18</v>
      </c>
      <c r="I533" s="398" t="str">
        <f>I490</f>
        <v>Famille à coller.N.Nom de votre recette.Recette mère ►.S.Saisissez le nom de la recette mère</v>
      </c>
      <c r="J533" s="398">
        <f>J490</f>
        <v>6</v>
      </c>
      <c r="K533" s="398" t="str">
        <f>K490</f>
        <v>couverts</v>
      </c>
      <c r="L533" s="399" t="s">
        <v>150</v>
      </c>
      <c r="M533" s="298"/>
      <c r="N533" s="299"/>
      <c r="O533" s="300"/>
      <c r="P533" s="299"/>
      <c r="Q533" s="299"/>
      <c r="R533" s="400"/>
      <c r="BN533" s="4">
        <v>1</v>
      </c>
    </row>
    <row r="534" spans="8:66" ht="15.75" x14ac:dyDescent="0.25">
      <c r="H534" s="2653" t="s">
        <v>11</v>
      </c>
      <c r="I534" s="2654" t="str">
        <f>I490</f>
        <v>Famille à coller.N.Nom de votre recette.Recette mère ►.S.Saisissez le nom de la recette mère</v>
      </c>
      <c r="J534" s="2654">
        <f>J490</f>
        <v>6</v>
      </c>
      <c r="K534" s="2654" t="str">
        <f>K490</f>
        <v>couverts</v>
      </c>
      <c r="L534" s="842"/>
      <c r="M534" s="842"/>
      <c r="N534" s="842"/>
      <c r="O534" s="842"/>
      <c r="P534" s="842"/>
      <c r="Q534" s="842"/>
      <c r="R534" s="2655"/>
      <c r="BN534" s="4">
        <v>1</v>
      </c>
    </row>
    <row r="535" spans="8:66" ht="15.75" x14ac:dyDescent="0.25">
      <c r="H535" s="2653" t="s">
        <v>11</v>
      </c>
      <c r="I535" s="2654" t="str">
        <f>I490</f>
        <v>Famille à coller.N.Nom de votre recette.Recette mère ►.S.Saisissez le nom de la recette mère</v>
      </c>
      <c r="J535" s="2654">
        <f>J490</f>
        <v>6</v>
      </c>
      <c r="K535" s="2654" t="str">
        <f>K490</f>
        <v>couverts</v>
      </c>
      <c r="L535" s="842"/>
      <c r="M535" s="842"/>
      <c r="N535" s="842"/>
      <c r="O535" s="842"/>
      <c r="P535" s="842"/>
      <c r="Q535" s="842"/>
      <c r="R535" s="2655"/>
      <c r="BN535" s="4">
        <v>1</v>
      </c>
    </row>
    <row r="536" spans="8:66" ht="15.75" x14ac:dyDescent="0.25">
      <c r="H536" s="2653" t="s">
        <v>11</v>
      </c>
      <c r="I536" s="2654" t="str">
        <f>I490</f>
        <v>Famille à coller.N.Nom de votre recette.Recette mère ►.S.Saisissez le nom de la recette mère</v>
      </c>
      <c r="J536" s="2654">
        <f>J490</f>
        <v>6</v>
      </c>
      <c r="K536" s="2654" t="str">
        <f>K490</f>
        <v>couverts</v>
      </c>
      <c r="L536" s="842"/>
      <c r="M536" s="842"/>
      <c r="N536" s="842"/>
      <c r="O536" s="842"/>
      <c r="P536" s="842"/>
      <c r="Q536" s="842"/>
      <c r="R536" s="2655"/>
      <c r="BN536" s="4">
        <v>1</v>
      </c>
    </row>
    <row r="537" spans="8:66" ht="15.75" x14ac:dyDescent="0.25">
      <c r="H537" s="2653" t="s">
        <v>11</v>
      </c>
      <c r="I537" s="2654" t="str">
        <f>I490</f>
        <v>Famille à coller.N.Nom de votre recette.Recette mère ►.S.Saisissez le nom de la recette mère</v>
      </c>
      <c r="J537" s="2654">
        <f>J490</f>
        <v>6</v>
      </c>
      <c r="K537" s="2654" t="str">
        <f>K490</f>
        <v>couverts</v>
      </c>
      <c r="L537" s="842"/>
      <c r="M537" s="842"/>
      <c r="N537" s="842"/>
      <c r="O537" s="842"/>
      <c r="P537" s="842"/>
      <c r="Q537" s="842"/>
      <c r="R537" s="2655"/>
      <c r="BN537" s="4">
        <v>1</v>
      </c>
    </row>
    <row r="538" spans="8:66" ht="15.75" x14ac:dyDescent="0.25">
      <c r="H538" s="2653" t="s">
        <v>11</v>
      </c>
      <c r="I538" s="2654" t="str">
        <f>I490</f>
        <v>Famille à coller.N.Nom de votre recette.Recette mère ►.S.Saisissez le nom de la recette mère</v>
      </c>
      <c r="J538" s="2654">
        <f>J490</f>
        <v>6</v>
      </c>
      <c r="K538" s="2654" t="str">
        <f>K490</f>
        <v>couverts</v>
      </c>
      <c r="L538" s="842"/>
      <c r="M538" s="842"/>
      <c r="N538" s="842"/>
      <c r="O538" s="842"/>
      <c r="P538" s="842"/>
      <c r="Q538" s="842"/>
      <c r="R538" s="2655"/>
      <c r="BN538" s="4">
        <v>1</v>
      </c>
    </row>
    <row r="539" spans="8:66" ht="15.75" x14ac:dyDescent="0.25">
      <c r="H539" s="2653" t="s">
        <v>11</v>
      </c>
      <c r="I539" s="2654" t="str">
        <f>I490</f>
        <v>Famille à coller.N.Nom de votre recette.Recette mère ►.S.Saisissez le nom de la recette mère</v>
      </c>
      <c r="J539" s="2654">
        <f>J490</f>
        <v>6</v>
      </c>
      <c r="K539" s="2654" t="str">
        <f>K490</f>
        <v>couverts</v>
      </c>
      <c r="L539" s="842"/>
      <c r="M539" s="842"/>
      <c r="N539" s="842"/>
      <c r="O539" s="842"/>
      <c r="P539" s="842"/>
      <c r="Q539" s="842" t="s">
        <v>2263</v>
      </c>
      <c r="R539" s="2655"/>
      <c r="BN539" s="4">
        <v>1</v>
      </c>
    </row>
    <row r="540" spans="8:66" ht="15.75" x14ac:dyDescent="0.25">
      <c r="H540" s="2653" t="s">
        <v>11</v>
      </c>
      <c r="I540" s="2654" t="str">
        <f>I490</f>
        <v>Famille à coller.N.Nom de votre recette.Recette mère ►.S.Saisissez le nom de la recette mère</v>
      </c>
      <c r="J540" s="2654">
        <f>J490</f>
        <v>6</v>
      </c>
      <c r="K540" s="2654" t="str">
        <f>K490</f>
        <v>couverts</v>
      </c>
      <c r="L540" s="842"/>
      <c r="M540" s="842"/>
      <c r="N540" s="842"/>
      <c r="O540" s="842"/>
      <c r="P540" s="842"/>
      <c r="Q540" s="842"/>
      <c r="R540" s="2655"/>
      <c r="BN540" s="4">
        <v>1</v>
      </c>
    </row>
    <row r="541" spans="8:66" ht="15.75" x14ac:dyDescent="0.25">
      <c r="H541" s="2653" t="s">
        <v>11</v>
      </c>
      <c r="I541" s="2654" t="str">
        <f>I490</f>
        <v>Famille à coller.N.Nom de votre recette.Recette mère ►.S.Saisissez le nom de la recette mère</v>
      </c>
      <c r="J541" s="2654">
        <f>J490</f>
        <v>6</v>
      </c>
      <c r="K541" s="2654" t="str">
        <f>K490</f>
        <v>couverts</v>
      </c>
      <c r="L541" s="842"/>
      <c r="M541" s="842"/>
      <c r="N541" s="842"/>
      <c r="O541" s="842"/>
      <c r="P541" s="842"/>
      <c r="Q541" s="842"/>
      <c r="R541" s="2655"/>
      <c r="BN541" s="4">
        <v>1</v>
      </c>
    </row>
    <row r="542" spans="8:66" ht="15.75" x14ac:dyDescent="0.25">
      <c r="H542" s="2653" t="s">
        <v>11</v>
      </c>
      <c r="I542" s="2654" t="str">
        <f>I490</f>
        <v>Famille à coller.N.Nom de votre recette.Recette mère ►.S.Saisissez le nom de la recette mère</v>
      </c>
      <c r="J542" s="2654">
        <f>J490</f>
        <v>6</v>
      </c>
      <c r="K542" s="2654" t="str">
        <f>K490</f>
        <v>couverts</v>
      </c>
      <c r="L542" s="842"/>
      <c r="M542" s="842"/>
      <c r="N542" s="842"/>
      <c r="O542" s="842"/>
      <c r="P542" s="842"/>
      <c r="Q542" s="842"/>
      <c r="R542" s="2655"/>
      <c r="BN542" s="4">
        <v>1</v>
      </c>
    </row>
    <row r="543" spans="8:66" ht="15.75" x14ac:dyDescent="0.25">
      <c r="H543" s="2653" t="s">
        <v>11</v>
      </c>
      <c r="I543" s="2654" t="str">
        <f>I490</f>
        <v>Famille à coller.N.Nom de votre recette.Recette mère ►.S.Saisissez le nom de la recette mère</v>
      </c>
      <c r="J543" s="2654">
        <f>J490</f>
        <v>6</v>
      </c>
      <c r="K543" s="2654" t="str">
        <f>K490</f>
        <v>couverts</v>
      </c>
      <c r="L543" s="842"/>
      <c r="M543" s="842"/>
      <c r="N543" s="842"/>
      <c r="O543" s="842"/>
      <c r="P543" s="842"/>
      <c r="Q543" s="842"/>
      <c r="R543" s="2655"/>
      <c r="BN543" s="4">
        <v>1</v>
      </c>
    </row>
    <row r="544" spans="8:66" ht="15.75" x14ac:dyDescent="0.25">
      <c r="H544" s="2653" t="s">
        <v>11</v>
      </c>
      <c r="I544" s="2654" t="str">
        <f>I490</f>
        <v>Famille à coller.N.Nom de votre recette.Recette mère ►.S.Saisissez le nom de la recette mère</v>
      </c>
      <c r="J544" s="2654">
        <f>J490</f>
        <v>6</v>
      </c>
      <c r="K544" s="2654" t="str">
        <f>K490</f>
        <v>couverts</v>
      </c>
      <c r="L544" s="842"/>
      <c r="M544" s="842"/>
      <c r="N544" s="842"/>
      <c r="O544" s="842"/>
      <c r="P544" s="842"/>
      <c r="Q544" s="842"/>
      <c r="R544" s="2655"/>
      <c r="BN544" s="4">
        <v>1</v>
      </c>
    </row>
    <row r="545" spans="8:66" ht="15.75" x14ac:dyDescent="0.25">
      <c r="H545" s="2653" t="s">
        <v>11</v>
      </c>
      <c r="I545" s="2654" t="str">
        <f>I490</f>
        <v>Famille à coller.N.Nom de votre recette.Recette mère ►.S.Saisissez le nom de la recette mère</v>
      </c>
      <c r="J545" s="2654">
        <f>J490</f>
        <v>6</v>
      </c>
      <c r="K545" s="2654" t="str">
        <f>K490</f>
        <v>couverts</v>
      </c>
      <c r="L545" s="842"/>
      <c r="M545" s="842"/>
      <c r="N545" s="842"/>
      <c r="O545" s="842"/>
      <c r="P545" s="842"/>
      <c r="Q545" s="842"/>
      <c r="R545" s="2655"/>
      <c r="BN545" s="4">
        <v>1</v>
      </c>
    </row>
    <row r="546" spans="8:66" ht="15.75" x14ac:dyDescent="0.25">
      <c r="H546" s="2653" t="s">
        <v>11</v>
      </c>
      <c r="I546" s="2654" t="str">
        <f>I490</f>
        <v>Famille à coller.N.Nom de votre recette.Recette mère ►.S.Saisissez le nom de la recette mère</v>
      </c>
      <c r="J546" s="2654">
        <f>J490</f>
        <v>6</v>
      </c>
      <c r="K546" s="2654" t="str">
        <f>K490</f>
        <v>couverts</v>
      </c>
      <c r="L546" s="842"/>
      <c r="M546" s="842"/>
      <c r="N546" s="842"/>
      <c r="O546" s="842"/>
      <c r="P546" s="842"/>
      <c r="Q546" s="842"/>
      <c r="R546" s="2655"/>
      <c r="BN546" s="4">
        <v>1</v>
      </c>
    </row>
    <row r="547" spans="8:66" ht="15.75" x14ac:dyDescent="0.25">
      <c r="H547" s="2653" t="s">
        <v>11</v>
      </c>
      <c r="I547" s="2654" t="str">
        <f>I490</f>
        <v>Famille à coller.N.Nom de votre recette.Recette mère ►.S.Saisissez le nom de la recette mère</v>
      </c>
      <c r="J547" s="2654">
        <f>J490</f>
        <v>6</v>
      </c>
      <c r="K547" s="2654" t="str">
        <f>K490</f>
        <v>couverts</v>
      </c>
      <c r="L547" s="842"/>
      <c r="M547" s="842"/>
      <c r="N547" s="842"/>
      <c r="O547" s="842"/>
      <c r="P547" s="842"/>
      <c r="Q547" s="842"/>
      <c r="R547" s="2655"/>
      <c r="BN547" s="4">
        <v>1</v>
      </c>
    </row>
    <row r="548" spans="8:66" ht="16.5" thickBot="1" x14ac:dyDescent="0.3">
      <c r="H548" s="2656" t="s">
        <v>18</v>
      </c>
      <c r="I548" s="2657" t="str">
        <f>I490</f>
        <v>Famille à coller.N.Nom de votre recette.Recette mère ►.S.Saisissez le nom de la recette mère</v>
      </c>
      <c r="J548" s="2658">
        <f>J490</f>
        <v>6</v>
      </c>
      <c r="K548" s="2659" t="str">
        <f>K490</f>
        <v>couverts</v>
      </c>
      <c r="L548" s="2660" t="s">
        <v>150</v>
      </c>
      <c r="M548" s="2661"/>
      <c r="N548" s="2661"/>
      <c r="O548" s="2661"/>
      <c r="P548" s="2661"/>
      <c r="Q548" s="2661"/>
      <c r="R548" s="2662"/>
      <c r="BN548" s="4">
        <v>1</v>
      </c>
    </row>
    <row r="549" spans="8:66" ht="16.5" thickBot="1" x14ac:dyDescent="0.3">
      <c r="H549" s="2634" t="s">
        <v>18</v>
      </c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BN549" s="4">
        <v>1</v>
      </c>
    </row>
    <row r="550" spans="8:66" x14ac:dyDescent="0.25">
      <c r="H550" s="54" t="s">
        <v>18</v>
      </c>
      <c r="I550" s="55" t="str">
        <f>I556</f>
        <v>Famille à coller.N.Nom de votre recette.Recette mère ►.S.Saisissez le nom de la recette mère</v>
      </c>
      <c r="J550" s="56">
        <f>J556</f>
        <v>6</v>
      </c>
      <c r="K550" s="56" t="str">
        <f>K556</f>
        <v>couverts</v>
      </c>
      <c r="L550" s="57" t="s">
        <v>6</v>
      </c>
      <c r="M550" s="58" t="s">
        <v>19</v>
      </c>
      <c r="N550" s="3315" t="s">
        <v>20</v>
      </c>
      <c r="O550" s="3315"/>
      <c r="P550" s="3285" t="s">
        <v>21</v>
      </c>
      <c r="Q550" s="3285"/>
      <c r="R550" s="3286"/>
      <c r="BN550" s="4">
        <v>1</v>
      </c>
    </row>
    <row r="551" spans="8:66" ht="22.5" x14ac:dyDescent="0.25">
      <c r="H551" s="66" t="s">
        <v>18</v>
      </c>
      <c r="I551" s="67" t="str">
        <f>I556</f>
        <v>Famille à coller.N.Nom de votre recette.Recette mère ►.S.Saisissez le nom de la recette mère</v>
      </c>
      <c r="J551" s="68"/>
      <c r="K551" s="68"/>
      <c r="L551" s="69" t="s">
        <v>28</v>
      </c>
      <c r="M551" s="70" t="s">
        <v>29</v>
      </c>
      <c r="N551" s="3316"/>
      <c r="O551" s="3316"/>
      <c r="P551" s="3287"/>
      <c r="Q551" s="3287"/>
      <c r="R551" s="3288"/>
      <c r="BN551" s="4">
        <v>1</v>
      </c>
    </row>
    <row r="552" spans="8:66" ht="18.75" x14ac:dyDescent="0.25">
      <c r="H552" s="66" t="s">
        <v>18</v>
      </c>
      <c r="I552" s="77" t="str">
        <f>I556</f>
        <v>Famille à coller.N.Nom de votre recette.Recette mère ►.S.Saisissez le nom de la recette mère</v>
      </c>
      <c r="J552" s="78"/>
      <c r="K552" s="79"/>
      <c r="L552" s="80"/>
      <c r="M552" s="81" t="s">
        <v>33</v>
      </c>
      <c r="N552" s="82"/>
      <c r="O552" s="83" t="s">
        <v>34</v>
      </c>
      <c r="P552" s="84" t="s">
        <v>35</v>
      </c>
      <c r="Q552" s="16"/>
      <c r="R552" s="85"/>
      <c r="BN552" s="4">
        <v>1</v>
      </c>
    </row>
    <row r="553" spans="8:66" ht="15.75" x14ac:dyDescent="0.25">
      <c r="H553" s="66" t="s">
        <v>18</v>
      </c>
      <c r="I553" s="91" t="str">
        <f>I556</f>
        <v>Famille à coller.N.Nom de votre recette.Recette mère ►.S.Saisissez le nom de la recette mère</v>
      </c>
      <c r="J553" s="91"/>
      <c r="K553" s="91"/>
      <c r="L553" s="92" t="s">
        <v>39</v>
      </c>
      <c r="M553" s="93"/>
      <c r="N553" s="93"/>
      <c r="O553" s="94" t="s">
        <v>40</v>
      </c>
      <c r="P553" s="3317" t="str">
        <f>L556</f>
        <v>Famille à coller.N.Nom de votre recette.Recette mère ►.S.Saisissez le nom de la recette mère</v>
      </c>
      <c r="Q553" s="3317"/>
      <c r="R553" s="3318"/>
      <c r="BN553" s="4">
        <v>1</v>
      </c>
    </row>
    <row r="554" spans="8:66" ht="15.75" x14ac:dyDescent="0.25">
      <c r="H554" s="66" t="s">
        <v>18</v>
      </c>
      <c r="I554" s="91" t="str">
        <f>I556</f>
        <v>Famille à coller.N.Nom de votre recette.Recette mère ►.S.Saisissez le nom de la recette mère</v>
      </c>
      <c r="J554" s="91"/>
      <c r="K554" s="91"/>
      <c r="L554" s="110">
        <v>6</v>
      </c>
      <c r="M554" s="111" t="s">
        <v>44</v>
      </c>
      <c r="N554" s="92"/>
      <c r="O554" s="92"/>
      <c r="P554" s="3317"/>
      <c r="Q554" s="3317"/>
      <c r="R554" s="3318"/>
      <c r="BN554" s="4">
        <v>1</v>
      </c>
    </row>
    <row r="555" spans="8:66" ht="15.75" x14ac:dyDescent="0.25">
      <c r="H555" s="66" t="s">
        <v>11</v>
      </c>
      <c r="I555" s="121" t="str">
        <f>I556</f>
        <v>Famille à coller.N.Nom de votre recette.Recette mère ►.S.Saisissez le nom de la recette mère</v>
      </c>
      <c r="J555" s="121"/>
      <c r="K555" s="121"/>
      <c r="L555" s="122"/>
      <c r="M555" s="123"/>
      <c r="N555" s="123"/>
      <c r="O555" s="123"/>
      <c r="P555" s="123"/>
      <c r="Q555" s="123"/>
      <c r="R555" s="124"/>
      <c r="BN555" s="4">
        <v>1</v>
      </c>
    </row>
    <row r="556" spans="8:66" ht="15.75" x14ac:dyDescent="0.25">
      <c r="H556" s="129" t="s">
        <v>11</v>
      </c>
      <c r="I556" s="130" t="str">
        <f>L556</f>
        <v>Famille à coller.N.Nom de votre recette.Recette mère ►.S.Saisissez le nom de la recette mère</v>
      </c>
      <c r="J556" s="130">
        <f>L554</f>
        <v>6</v>
      </c>
      <c r="K556" s="130" t="str">
        <f>M554</f>
        <v>couverts</v>
      </c>
      <c r="L556" s="131" t="str">
        <f>UPPER(LEFT(N550,1))&amp;LOWER(MID(N550,2,999))&amp;"."&amp;UPPER(LEFT(P550,1))&amp;"."&amp;UPPER(LEFT(P550,1))&amp;LOWER(MID(P550,2,999))&amp;"."&amp;IF(ISTEXT(R556),Q556&amp;"."&amp;UPPER(LEFT(R556,1))&amp;"."&amp;UPPER(LEFT(R556,1))&amp;LOWER(MID(R556,2,999)),M556)</f>
        <v>Famille à coller.N.Nom de votre recette.Recette mère ►.S.Saisissez le nom de la recette mère</v>
      </c>
      <c r="M556" s="132" t="s">
        <v>55</v>
      </c>
      <c r="N556" s="3321" t="s">
        <v>56</v>
      </c>
      <c r="O556" s="3321"/>
      <c r="P556" s="3321"/>
      <c r="Q556" s="133" t="s">
        <v>57</v>
      </c>
      <c r="R556" s="134" t="s">
        <v>58</v>
      </c>
      <c r="BN556" s="4">
        <v>1</v>
      </c>
    </row>
    <row r="557" spans="8:66" ht="15.75" x14ac:dyDescent="0.25">
      <c r="H557" s="138" t="s">
        <v>11</v>
      </c>
      <c r="I557" s="139" t="str">
        <f>I556</f>
        <v>Famille à coller.N.Nom de votre recette.Recette mère ►.S.Saisissez le nom de la recette mère</v>
      </c>
      <c r="J557" s="140"/>
      <c r="K557" s="140"/>
      <c r="L557" s="141" t="s">
        <v>61</v>
      </c>
      <c r="M557" s="141" t="s">
        <v>62</v>
      </c>
      <c r="N557" s="141" t="s">
        <v>63</v>
      </c>
      <c r="O557" s="141" t="s">
        <v>64</v>
      </c>
      <c r="P557" s="141" t="s">
        <v>65</v>
      </c>
      <c r="Q557" s="142" t="s">
        <v>66</v>
      </c>
      <c r="R557" s="143" t="s">
        <v>67</v>
      </c>
      <c r="BN557" s="4">
        <v>1</v>
      </c>
    </row>
    <row r="558" spans="8:66" ht="15.75" x14ac:dyDescent="0.25">
      <c r="H558" s="66" t="s">
        <v>18</v>
      </c>
      <c r="I558" s="1018" t="str">
        <f>I556</f>
        <v>Famille à coller.N.Nom de votre recette.Recette mère ►.S.Saisissez le nom de la recette mère</v>
      </c>
      <c r="J558" s="1019"/>
      <c r="K558" s="1020"/>
      <c r="L558" s="150" t="s">
        <v>86</v>
      </c>
      <c r="M558" s="151" t="s">
        <v>87</v>
      </c>
      <c r="N558" s="152"/>
      <c r="O558" s="3322" t="s">
        <v>88</v>
      </c>
      <c r="P558" s="3323" t="s">
        <v>89</v>
      </c>
      <c r="Q558" s="3324" t="s">
        <v>90</v>
      </c>
      <c r="R558" s="153" t="s">
        <v>91</v>
      </c>
      <c r="BN558" s="4">
        <v>1</v>
      </c>
    </row>
    <row r="559" spans="8:66" ht="15.75" x14ac:dyDescent="0.25">
      <c r="H559" s="66" t="s">
        <v>18</v>
      </c>
      <c r="I559" s="149" t="str">
        <f>I556</f>
        <v>Famille à coller.N.Nom de votre recette.Recette mère ►.S.Saisissez le nom de la recette mère</v>
      </c>
      <c r="J559" s="91"/>
      <c r="K559" s="1021"/>
      <c r="L559" s="163" t="s">
        <v>103</v>
      </c>
      <c r="M559" s="164" t="s">
        <v>104</v>
      </c>
      <c r="N559" s="165" t="s">
        <v>105</v>
      </c>
      <c r="O559" s="3121"/>
      <c r="P559" s="3123"/>
      <c r="Q559" s="3125"/>
      <c r="R559" s="166" t="s">
        <v>106</v>
      </c>
      <c r="BN559" s="4">
        <v>1</v>
      </c>
    </row>
    <row r="560" spans="8:66" ht="17.25" x14ac:dyDescent="0.25">
      <c r="H560" s="66" t="s">
        <v>18</v>
      </c>
      <c r="I560" s="149" t="str">
        <f>I556</f>
        <v>Famille à coller.N.Nom de votre recette.Recette mère ►.S.Saisissez le nom de la recette mère</v>
      </c>
      <c r="J560" s="91">
        <f>J556</f>
        <v>6</v>
      </c>
      <c r="K560" s="1021" t="str">
        <f>K556</f>
        <v>couverts</v>
      </c>
      <c r="L560" s="174"/>
      <c r="M560" s="209"/>
      <c r="N560" s="176" t="str">
        <f t="shared" ref="N560:N581" si="142">IF(OR(ISTEXT(L560), L560&lt;=0, O560&lt;=0), "", "de")</f>
        <v/>
      </c>
      <c r="O560" s="177"/>
      <c r="P560" s="178"/>
      <c r="Q560" s="179">
        <v>1</v>
      </c>
      <c r="R560" s="180"/>
      <c r="BN560" s="4">
        <v>1</v>
      </c>
    </row>
    <row r="561" spans="8:66" ht="17.25" x14ac:dyDescent="0.25">
      <c r="H561" s="196" t="str">
        <f t="shared" ref="H561:H581" si="143">IF(R561&lt;&gt;"","A","►")</f>
        <v>►</v>
      </c>
      <c r="I561" s="149" t="str">
        <f>I556</f>
        <v>Famille à coller.N.Nom de votre recette.Recette mère ►.S.Saisissez le nom de la recette mère</v>
      </c>
      <c r="J561" s="91">
        <f>J556</f>
        <v>6</v>
      </c>
      <c r="K561" s="1021" t="str">
        <f>K556</f>
        <v>couverts</v>
      </c>
      <c r="L561" s="174"/>
      <c r="M561" s="209"/>
      <c r="N561" s="176" t="str">
        <f t="shared" si="142"/>
        <v/>
      </c>
      <c r="O561" s="177"/>
      <c r="P561" s="178"/>
      <c r="Q561" s="179">
        <v>1</v>
      </c>
      <c r="R561" s="180"/>
      <c r="BN561" s="4">
        <v>1</v>
      </c>
    </row>
    <row r="562" spans="8:66" ht="17.25" x14ac:dyDescent="0.25">
      <c r="H562" s="196" t="str">
        <f t="shared" si="143"/>
        <v>►</v>
      </c>
      <c r="I562" s="149" t="str">
        <f>I556</f>
        <v>Famille à coller.N.Nom de votre recette.Recette mère ►.S.Saisissez le nom de la recette mère</v>
      </c>
      <c r="J562" s="91">
        <f>J556</f>
        <v>6</v>
      </c>
      <c r="K562" s="1021" t="str">
        <f>K556</f>
        <v>couverts</v>
      </c>
      <c r="L562" s="174"/>
      <c r="M562" s="209"/>
      <c r="N562" s="176" t="str">
        <f t="shared" si="142"/>
        <v/>
      </c>
      <c r="O562" s="177"/>
      <c r="P562" s="178"/>
      <c r="Q562" s="179">
        <v>1</v>
      </c>
      <c r="R562" s="180"/>
      <c r="BN562" s="4">
        <v>1</v>
      </c>
    </row>
    <row r="563" spans="8:66" ht="17.25" x14ac:dyDescent="0.25">
      <c r="H563" s="196" t="str">
        <f t="shared" si="143"/>
        <v>►</v>
      </c>
      <c r="I563" s="149" t="str">
        <f>I556</f>
        <v>Famille à coller.N.Nom de votre recette.Recette mère ►.S.Saisissez le nom de la recette mère</v>
      </c>
      <c r="J563" s="91">
        <f>J556</f>
        <v>6</v>
      </c>
      <c r="K563" s="1021" t="str">
        <f>K556</f>
        <v>couverts</v>
      </c>
      <c r="L563" s="174"/>
      <c r="M563" s="209"/>
      <c r="N563" s="176" t="str">
        <f t="shared" si="142"/>
        <v/>
      </c>
      <c r="O563" s="177"/>
      <c r="P563" s="178"/>
      <c r="Q563" s="179">
        <v>1</v>
      </c>
      <c r="R563" s="180"/>
      <c r="BN563" s="4">
        <v>1</v>
      </c>
    </row>
    <row r="564" spans="8:66" ht="17.25" x14ac:dyDescent="0.25">
      <c r="H564" s="196" t="str">
        <f t="shared" si="143"/>
        <v>►</v>
      </c>
      <c r="I564" s="149" t="str">
        <f>I556</f>
        <v>Famille à coller.N.Nom de votre recette.Recette mère ►.S.Saisissez le nom de la recette mère</v>
      </c>
      <c r="J564" s="91">
        <f>J556</f>
        <v>6</v>
      </c>
      <c r="K564" s="1021" t="str">
        <f>K556</f>
        <v>couverts</v>
      </c>
      <c r="L564" s="174">
        <v>5</v>
      </c>
      <c r="M564" s="209" t="s">
        <v>604</v>
      </c>
      <c r="N564" s="176" t="str">
        <f t="shared" si="142"/>
        <v/>
      </c>
      <c r="O564" s="177"/>
      <c r="P564" s="178"/>
      <c r="Q564" s="179">
        <v>1</v>
      </c>
      <c r="R564" s="180"/>
      <c r="BN564" s="4">
        <v>1</v>
      </c>
    </row>
    <row r="565" spans="8:66" ht="17.25" x14ac:dyDescent="0.25">
      <c r="H565" s="196" t="str">
        <f t="shared" si="143"/>
        <v>►</v>
      </c>
      <c r="I565" s="149" t="str">
        <f>I556</f>
        <v>Famille à coller.N.Nom de votre recette.Recette mère ►.S.Saisissez le nom de la recette mère</v>
      </c>
      <c r="J565" s="91">
        <f>J556</f>
        <v>6</v>
      </c>
      <c r="K565" s="1021" t="str">
        <f>K556</f>
        <v>couverts</v>
      </c>
      <c r="L565" s="174"/>
      <c r="M565" s="209"/>
      <c r="N565" s="176" t="str">
        <f t="shared" si="142"/>
        <v/>
      </c>
      <c r="O565" s="177">
        <v>200</v>
      </c>
      <c r="P565" s="229" t="s">
        <v>41</v>
      </c>
      <c r="Q565" s="179">
        <v>1</v>
      </c>
      <c r="R565" s="180"/>
      <c r="BN565" s="4">
        <v>1</v>
      </c>
    </row>
    <row r="566" spans="8:66" ht="17.25" x14ac:dyDescent="0.25">
      <c r="H566" s="196" t="str">
        <f t="shared" si="143"/>
        <v>►</v>
      </c>
      <c r="I566" s="149" t="str">
        <f>I556</f>
        <v>Famille à coller.N.Nom de votre recette.Recette mère ►.S.Saisissez le nom de la recette mère</v>
      </c>
      <c r="J566" s="91">
        <f>J556</f>
        <v>6</v>
      </c>
      <c r="K566" s="1021" t="str">
        <f>K556</f>
        <v>couverts</v>
      </c>
      <c r="L566" s="174"/>
      <c r="M566" s="175"/>
      <c r="N566" s="176" t="str">
        <f t="shared" si="142"/>
        <v/>
      </c>
      <c r="O566" s="177">
        <v>200</v>
      </c>
      <c r="P566" s="229" t="s">
        <v>41</v>
      </c>
      <c r="Q566" s="179">
        <v>1</v>
      </c>
      <c r="R566" s="180"/>
      <c r="BN566" s="4">
        <v>1</v>
      </c>
    </row>
    <row r="567" spans="8:66" ht="17.25" x14ac:dyDescent="0.25">
      <c r="H567" s="196" t="str">
        <f t="shared" si="143"/>
        <v>►</v>
      </c>
      <c r="I567" s="149" t="str">
        <f>I556</f>
        <v>Famille à coller.N.Nom de votre recette.Recette mère ►.S.Saisissez le nom de la recette mère</v>
      </c>
      <c r="J567" s="91">
        <f>J556</f>
        <v>6</v>
      </c>
      <c r="K567" s="1021" t="str">
        <f>K556</f>
        <v>couverts</v>
      </c>
      <c r="L567" s="174"/>
      <c r="M567" s="175"/>
      <c r="N567" s="176" t="str">
        <f t="shared" si="142"/>
        <v/>
      </c>
      <c r="O567" s="177">
        <v>70</v>
      </c>
      <c r="P567" s="229" t="s">
        <v>41</v>
      </c>
      <c r="Q567" s="179">
        <v>1</v>
      </c>
      <c r="R567" s="180"/>
      <c r="BN567" s="4">
        <v>1</v>
      </c>
    </row>
    <row r="568" spans="8:66" ht="17.25" x14ac:dyDescent="0.25">
      <c r="H568" s="196" t="str">
        <f t="shared" si="143"/>
        <v>►</v>
      </c>
      <c r="I568" s="149" t="str">
        <f>I556</f>
        <v>Famille à coller.N.Nom de votre recette.Recette mère ►.S.Saisissez le nom de la recette mère</v>
      </c>
      <c r="J568" s="91">
        <f>J556</f>
        <v>6</v>
      </c>
      <c r="K568" s="1021" t="str">
        <f>K556</f>
        <v>couverts</v>
      </c>
      <c r="L568" s="174"/>
      <c r="M568" s="175"/>
      <c r="N568" s="176" t="str">
        <f t="shared" si="142"/>
        <v/>
      </c>
      <c r="O568" s="177"/>
      <c r="P568" s="178"/>
      <c r="Q568" s="179">
        <v>1</v>
      </c>
      <c r="R568" s="180"/>
      <c r="BN568" s="4">
        <v>1</v>
      </c>
    </row>
    <row r="569" spans="8:66" ht="17.25" x14ac:dyDescent="0.25">
      <c r="H569" s="196" t="str">
        <f t="shared" si="143"/>
        <v>A</v>
      </c>
      <c r="I569" s="149" t="str">
        <f>I556</f>
        <v>Famille à coller.N.Nom de votre recette.Recette mère ►.S.Saisissez le nom de la recette mère</v>
      </c>
      <c r="J569" s="91">
        <f>J556</f>
        <v>6</v>
      </c>
      <c r="K569" s="1021" t="str">
        <f>K556</f>
        <v>couverts</v>
      </c>
      <c r="L569" s="174" t="s">
        <v>11</v>
      </c>
      <c r="M569" s="175"/>
      <c r="N569" s="176" t="str">
        <f t="shared" si="142"/>
        <v/>
      </c>
      <c r="O569" s="177"/>
      <c r="P569" s="178"/>
      <c r="Q569" s="179">
        <v>1</v>
      </c>
      <c r="R569" s="180" t="s">
        <v>2265</v>
      </c>
      <c r="BN569" s="4">
        <v>1</v>
      </c>
    </row>
    <row r="570" spans="8:66" ht="17.25" x14ac:dyDescent="0.25">
      <c r="H570" s="196" t="str">
        <f t="shared" si="143"/>
        <v>►</v>
      </c>
      <c r="I570" s="149" t="str">
        <f>I556</f>
        <v>Famille à coller.N.Nom de votre recette.Recette mère ►.S.Saisissez le nom de la recette mère</v>
      </c>
      <c r="J570" s="91">
        <f>J556</f>
        <v>6</v>
      </c>
      <c r="K570" s="1021" t="str">
        <f>K556</f>
        <v>couverts</v>
      </c>
      <c r="L570" s="174"/>
      <c r="M570" s="175"/>
      <c r="N570" s="176" t="str">
        <f t="shared" si="142"/>
        <v/>
      </c>
      <c r="O570" s="177"/>
      <c r="P570" s="178"/>
      <c r="Q570" s="179">
        <v>1</v>
      </c>
      <c r="R570" s="180"/>
      <c r="BN570" s="4">
        <v>1</v>
      </c>
    </row>
    <row r="571" spans="8:66" ht="17.25" x14ac:dyDescent="0.25">
      <c r="H571" s="196" t="str">
        <f t="shared" si="143"/>
        <v>►</v>
      </c>
      <c r="I571" s="149" t="str">
        <f>I556</f>
        <v>Famille à coller.N.Nom de votre recette.Recette mère ►.S.Saisissez le nom de la recette mère</v>
      </c>
      <c r="J571" s="91">
        <f>J556</f>
        <v>6</v>
      </c>
      <c r="K571" s="1021" t="str">
        <f>K556</f>
        <v>couverts</v>
      </c>
      <c r="L571" s="174"/>
      <c r="M571" s="175"/>
      <c r="N571" s="176" t="str">
        <f t="shared" si="142"/>
        <v/>
      </c>
      <c r="O571" s="177"/>
      <c r="P571" s="178"/>
      <c r="Q571" s="179">
        <v>1</v>
      </c>
      <c r="R571" s="180"/>
      <c r="BN571" s="4">
        <v>1</v>
      </c>
    </row>
    <row r="572" spans="8:66" ht="17.25" x14ac:dyDescent="0.25">
      <c r="H572" s="196" t="str">
        <f t="shared" si="143"/>
        <v>►</v>
      </c>
      <c r="I572" s="149" t="str">
        <f>I556</f>
        <v>Famille à coller.N.Nom de votre recette.Recette mère ►.S.Saisissez le nom de la recette mère</v>
      </c>
      <c r="J572" s="91">
        <f>J556</f>
        <v>6</v>
      </c>
      <c r="K572" s="1021" t="str">
        <f>K556</f>
        <v>couverts</v>
      </c>
      <c r="L572" s="174"/>
      <c r="M572" s="175"/>
      <c r="N572" s="176" t="str">
        <f t="shared" si="142"/>
        <v/>
      </c>
      <c r="O572" s="177"/>
      <c r="P572" s="178"/>
      <c r="Q572" s="179">
        <v>1</v>
      </c>
      <c r="R572" s="180"/>
      <c r="BN572" s="4">
        <v>1</v>
      </c>
    </row>
    <row r="573" spans="8:66" ht="17.25" x14ac:dyDescent="0.25">
      <c r="H573" s="196" t="str">
        <f t="shared" si="143"/>
        <v>►</v>
      </c>
      <c r="I573" s="149" t="str">
        <f>I556</f>
        <v>Famille à coller.N.Nom de votre recette.Recette mère ►.S.Saisissez le nom de la recette mère</v>
      </c>
      <c r="J573" s="91">
        <f>J556</f>
        <v>6</v>
      </c>
      <c r="K573" s="1021" t="str">
        <f>K556</f>
        <v>couverts</v>
      </c>
      <c r="L573" s="174"/>
      <c r="M573" s="175"/>
      <c r="N573" s="176" t="str">
        <f t="shared" si="142"/>
        <v/>
      </c>
      <c r="O573" s="177"/>
      <c r="P573" s="178"/>
      <c r="Q573" s="179">
        <v>1</v>
      </c>
      <c r="R573" s="180"/>
      <c r="BN573" s="4">
        <v>1</v>
      </c>
    </row>
    <row r="574" spans="8:66" ht="17.25" x14ac:dyDescent="0.25">
      <c r="H574" s="196" t="str">
        <f t="shared" si="143"/>
        <v>►</v>
      </c>
      <c r="I574" s="149" t="str">
        <f>I556</f>
        <v>Famille à coller.N.Nom de votre recette.Recette mère ►.S.Saisissez le nom de la recette mère</v>
      </c>
      <c r="J574" s="91">
        <f>J556</f>
        <v>6</v>
      </c>
      <c r="K574" s="1021" t="str">
        <f>K556</f>
        <v>couverts</v>
      </c>
      <c r="L574" s="174"/>
      <c r="M574" s="175"/>
      <c r="N574" s="176" t="str">
        <f t="shared" si="142"/>
        <v/>
      </c>
      <c r="O574" s="177"/>
      <c r="P574" s="178"/>
      <c r="Q574" s="179">
        <v>1</v>
      </c>
      <c r="R574" s="180"/>
      <c r="BN574" s="4">
        <v>1</v>
      </c>
    </row>
    <row r="575" spans="8:66" ht="17.25" x14ac:dyDescent="0.25">
      <c r="H575" s="196" t="str">
        <f t="shared" si="143"/>
        <v>►</v>
      </c>
      <c r="I575" s="149" t="str">
        <f>I556</f>
        <v>Famille à coller.N.Nom de votre recette.Recette mère ►.S.Saisissez le nom de la recette mère</v>
      </c>
      <c r="J575" s="91">
        <f>J556</f>
        <v>6</v>
      </c>
      <c r="K575" s="1021" t="str">
        <f>K556</f>
        <v>couverts</v>
      </c>
      <c r="L575" s="174"/>
      <c r="M575" s="175"/>
      <c r="N575" s="176" t="str">
        <f t="shared" si="142"/>
        <v/>
      </c>
      <c r="O575" s="177"/>
      <c r="P575" s="178"/>
      <c r="Q575" s="179">
        <v>1</v>
      </c>
      <c r="R575" s="180"/>
      <c r="BN575" s="4">
        <v>1</v>
      </c>
    </row>
    <row r="576" spans="8:66" ht="17.25" x14ac:dyDescent="0.25">
      <c r="H576" s="196" t="str">
        <f t="shared" si="143"/>
        <v>►</v>
      </c>
      <c r="I576" s="149" t="str">
        <f>I556</f>
        <v>Famille à coller.N.Nom de votre recette.Recette mère ►.S.Saisissez le nom de la recette mère</v>
      </c>
      <c r="J576" s="91">
        <f>J556</f>
        <v>6</v>
      </c>
      <c r="K576" s="1021" t="str">
        <f>K556</f>
        <v>couverts</v>
      </c>
      <c r="L576" s="174"/>
      <c r="M576" s="175"/>
      <c r="N576" s="176" t="str">
        <f t="shared" si="142"/>
        <v/>
      </c>
      <c r="O576" s="177"/>
      <c r="P576" s="178"/>
      <c r="Q576" s="179">
        <v>1</v>
      </c>
      <c r="R576" s="180"/>
      <c r="BN576" s="4">
        <v>1</v>
      </c>
    </row>
    <row r="577" spans="8:66" ht="17.25" x14ac:dyDescent="0.25">
      <c r="H577" s="196" t="str">
        <f t="shared" si="143"/>
        <v>►</v>
      </c>
      <c r="I577" s="149" t="str">
        <f>I556</f>
        <v>Famille à coller.N.Nom de votre recette.Recette mère ►.S.Saisissez le nom de la recette mère</v>
      </c>
      <c r="J577" s="91">
        <f>J556</f>
        <v>6</v>
      </c>
      <c r="K577" s="1021" t="str">
        <f>K556</f>
        <v>couverts</v>
      </c>
      <c r="L577" s="174"/>
      <c r="M577" s="175"/>
      <c r="N577" s="176" t="str">
        <f t="shared" si="142"/>
        <v/>
      </c>
      <c r="O577" s="177"/>
      <c r="P577" s="178"/>
      <c r="Q577" s="179">
        <v>1</v>
      </c>
      <c r="R577" s="180"/>
      <c r="BN577" s="4">
        <v>1</v>
      </c>
    </row>
    <row r="578" spans="8:66" ht="17.25" x14ac:dyDescent="0.25">
      <c r="H578" s="196" t="str">
        <f t="shared" si="143"/>
        <v>►</v>
      </c>
      <c r="I578" s="149" t="str">
        <f>I556</f>
        <v>Famille à coller.N.Nom de votre recette.Recette mère ►.S.Saisissez le nom de la recette mère</v>
      </c>
      <c r="J578" s="91">
        <f>J556</f>
        <v>6</v>
      </c>
      <c r="K578" s="1021" t="str">
        <f>K556</f>
        <v>couverts</v>
      </c>
      <c r="L578" s="174"/>
      <c r="M578" s="175"/>
      <c r="N578" s="176" t="str">
        <f t="shared" si="142"/>
        <v/>
      </c>
      <c r="O578" s="177"/>
      <c r="P578" s="178"/>
      <c r="Q578" s="179">
        <v>1</v>
      </c>
      <c r="R578" s="180"/>
      <c r="BN578" s="4">
        <v>1</v>
      </c>
    </row>
    <row r="579" spans="8:66" ht="17.25" x14ac:dyDescent="0.25">
      <c r="H579" s="196" t="str">
        <f t="shared" si="143"/>
        <v>►</v>
      </c>
      <c r="I579" s="149" t="str">
        <f>I556</f>
        <v>Famille à coller.N.Nom de votre recette.Recette mère ►.S.Saisissez le nom de la recette mère</v>
      </c>
      <c r="J579" s="91">
        <f>J556</f>
        <v>6</v>
      </c>
      <c r="K579" s="1021" t="str">
        <f>K556</f>
        <v>couverts</v>
      </c>
      <c r="L579" s="174"/>
      <c r="M579" s="175"/>
      <c r="N579" s="176" t="str">
        <f t="shared" si="142"/>
        <v/>
      </c>
      <c r="O579" s="177"/>
      <c r="P579" s="178"/>
      <c r="Q579" s="179">
        <v>1</v>
      </c>
      <c r="R579" s="180"/>
      <c r="BN579" s="4">
        <v>1</v>
      </c>
    </row>
    <row r="580" spans="8:66" ht="17.25" x14ac:dyDescent="0.25">
      <c r="H580" s="196" t="str">
        <f t="shared" si="143"/>
        <v>►</v>
      </c>
      <c r="I580" s="149" t="str">
        <f>I556</f>
        <v>Famille à coller.N.Nom de votre recette.Recette mère ►.S.Saisissez le nom de la recette mère</v>
      </c>
      <c r="J580" s="91">
        <f>J556</f>
        <v>6</v>
      </c>
      <c r="K580" s="1021" t="str">
        <f>K556</f>
        <v>couverts</v>
      </c>
      <c r="L580" s="174"/>
      <c r="M580" s="175"/>
      <c r="N580" s="176" t="str">
        <f t="shared" si="142"/>
        <v/>
      </c>
      <c r="O580" s="177"/>
      <c r="P580" s="178"/>
      <c r="Q580" s="179">
        <v>1</v>
      </c>
      <c r="R580" s="180"/>
      <c r="BN580" s="4">
        <v>1</v>
      </c>
    </row>
    <row r="581" spans="8:66" ht="17.25" x14ac:dyDescent="0.25">
      <c r="H581" s="196" t="str">
        <f t="shared" si="143"/>
        <v>►</v>
      </c>
      <c r="I581" s="149" t="str">
        <f>I556</f>
        <v>Famille à coller.N.Nom de votre recette.Recette mère ►.S.Saisissez le nom de la recette mère</v>
      </c>
      <c r="J581" s="91">
        <f>J556</f>
        <v>6</v>
      </c>
      <c r="K581" s="1021" t="str">
        <f>K556</f>
        <v>couverts</v>
      </c>
      <c r="L581" s="174"/>
      <c r="M581" s="175"/>
      <c r="N581" s="176" t="str">
        <f t="shared" si="142"/>
        <v/>
      </c>
      <c r="O581" s="177"/>
      <c r="P581" s="178"/>
      <c r="Q581" s="179">
        <v>1</v>
      </c>
      <c r="R581" s="180"/>
      <c r="BN581" s="4">
        <v>1</v>
      </c>
    </row>
    <row r="582" spans="8:66" ht="15.75" x14ac:dyDescent="0.25">
      <c r="H582" s="66" t="s">
        <v>18</v>
      </c>
      <c r="I582" s="985" t="str">
        <f>I556</f>
        <v>Famille à coller.N.Nom de votre recette.Recette mère ►.S.Saisissez le nom de la recette mère</v>
      </c>
      <c r="J582" s="986">
        <f>J556</f>
        <v>6</v>
      </c>
      <c r="K582" s="987" t="str">
        <f>K556</f>
        <v>couverts</v>
      </c>
      <c r="L582" s="988" t="s">
        <v>150</v>
      </c>
      <c r="M582" s="989"/>
      <c r="N582" s="990"/>
      <c r="O582" s="990"/>
      <c r="P582" s="990"/>
      <c r="Q582" s="990"/>
      <c r="R582" s="991"/>
      <c r="BN582" s="4">
        <v>1</v>
      </c>
    </row>
    <row r="583" spans="8:66" ht="15.75" x14ac:dyDescent="0.25">
      <c r="H583" s="376" t="s">
        <v>18</v>
      </c>
      <c r="I583" s="998" t="str">
        <f>I556</f>
        <v>Famille à coller.N.Nom de votre recette.Recette mère ►.S.Saisissez le nom de la recette mère</v>
      </c>
      <c r="J583" s="998">
        <f>J556</f>
        <v>6</v>
      </c>
      <c r="K583" s="998" t="str">
        <f>K556</f>
        <v>couverts</v>
      </c>
      <c r="L583" s="315" t="s">
        <v>61</v>
      </c>
      <c r="M583" s="1002">
        <v>25</v>
      </c>
      <c r="N583" s="999" t="s">
        <v>142</v>
      </c>
      <c r="O583" s="1000"/>
      <c r="P583" s="1000"/>
      <c r="Q583" s="1000"/>
      <c r="R583" s="1001"/>
      <c r="BN583" s="4">
        <v>1</v>
      </c>
    </row>
    <row r="584" spans="8:66" ht="15.75" x14ac:dyDescent="0.25">
      <c r="H584" s="376" t="s">
        <v>18</v>
      </c>
      <c r="I584" s="320" t="str">
        <f>I556</f>
        <v>Famille à coller.N.Nom de votre recette.Recette mère ►.S.Saisissez le nom de la recette mère</v>
      </c>
      <c r="J584" s="320">
        <f>J556</f>
        <v>6</v>
      </c>
      <c r="K584" s="320" t="str">
        <f>K556</f>
        <v>couverts</v>
      </c>
      <c r="L584" s="304" t="s">
        <v>146</v>
      </c>
      <c r="M584" s="243"/>
      <c r="N584" s="243"/>
      <c r="O584" s="243"/>
      <c r="P584" s="243"/>
      <c r="Q584" s="243"/>
      <c r="R584" s="322"/>
      <c r="BN584" s="4">
        <v>1</v>
      </c>
    </row>
    <row r="585" spans="8:66" ht="15.75" x14ac:dyDescent="0.25">
      <c r="H585" s="196" t="str">
        <f t="shared" ref="H585:H609" si="144">IF(OR(L585&lt;&gt;"",M585&lt;&gt; "",N585&lt;&gt;"",O585&lt;&gt;"",P585&lt;&gt;"",Q585&lt;&gt;""),"A", "►")</f>
        <v>►</v>
      </c>
      <c r="I585" s="320" t="str">
        <f>I556</f>
        <v>Famille à coller.N.Nom de votre recette.Recette mère ►.S.Saisissez le nom de la recette mère</v>
      </c>
      <c r="J585" s="320">
        <f>J556</f>
        <v>6</v>
      </c>
      <c r="K585" s="320" t="str">
        <f>K556</f>
        <v>couverts</v>
      </c>
      <c r="L585" s="270"/>
      <c r="M585" s="248"/>
      <c r="N585" s="248"/>
      <c r="O585" s="248"/>
      <c r="P585" s="248"/>
      <c r="Q585" s="248"/>
      <c r="R585" s="322"/>
      <c r="BN585" s="4">
        <v>1</v>
      </c>
    </row>
    <row r="586" spans="8:66" ht="15.75" x14ac:dyDescent="0.25">
      <c r="H586" s="196" t="str">
        <f t="shared" si="144"/>
        <v>►</v>
      </c>
      <c r="I586" s="320" t="str">
        <f>I556</f>
        <v>Famille à coller.N.Nom de votre recette.Recette mère ►.S.Saisissez le nom de la recette mère</v>
      </c>
      <c r="J586" s="320">
        <f>J556</f>
        <v>6</v>
      </c>
      <c r="K586" s="320" t="str">
        <f>K556</f>
        <v>couverts</v>
      </c>
      <c r="L586" s="270"/>
      <c r="M586" s="270"/>
      <c r="N586" s="270"/>
      <c r="O586" s="270"/>
      <c r="P586" s="270"/>
      <c r="Q586" s="270"/>
      <c r="R586" s="329"/>
      <c r="BN586" s="4">
        <v>1</v>
      </c>
    </row>
    <row r="587" spans="8:66" ht="15.75" x14ac:dyDescent="0.25">
      <c r="H587" s="196" t="str">
        <f t="shared" si="144"/>
        <v>►</v>
      </c>
      <c r="I587" s="320" t="str">
        <f>I556</f>
        <v>Famille à coller.N.Nom de votre recette.Recette mère ►.S.Saisissez le nom de la recette mère</v>
      </c>
      <c r="J587" s="320">
        <f>J556</f>
        <v>6</v>
      </c>
      <c r="K587" s="320" t="str">
        <f>K556</f>
        <v>couverts</v>
      </c>
      <c r="L587" s="270"/>
      <c r="M587" s="270"/>
      <c r="N587" s="270"/>
      <c r="O587" s="270"/>
      <c r="P587" s="270"/>
      <c r="Q587" s="270"/>
      <c r="R587" s="329"/>
      <c r="BN587" s="4">
        <v>1</v>
      </c>
    </row>
    <row r="588" spans="8:66" ht="15.75" x14ac:dyDescent="0.25">
      <c r="H588" s="196" t="str">
        <f t="shared" si="144"/>
        <v>►</v>
      </c>
      <c r="I588" s="320" t="str">
        <f>I556</f>
        <v>Famille à coller.N.Nom de votre recette.Recette mère ►.S.Saisissez le nom de la recette mère</v>
      </c>
      <c r="J588" s="320">
        <f>J556</f>
        <v>6</v>
      </c>
      <c r="K588" s="320" t="str">
        <f>K556</f>
        <v>couverts</v>
      </c>
      <c r="L588" s="270"/>
      <c r="M588" s="270"/>
      <c r="N588" s="270"/>
      <c r="O588" s="270"/>
      <c r="P588" s="270"/>
      <c r="Q588" s="270"/>
      <c r="R588" s="329"/>
      <c r="BN588" s="4">
        <v>1</v>
      </c>
    </row>
    <row r="589" spans="8:66" ht="15.75" x14ac:dyDescent="0.25">
      <c r="H589" s="196" t="str">
        <f t="shared" si="144"/>
        <v>►</v>
      </c>
      <c r="I589" s="320" t="str">
        <f>I556</f>
        <v>Famille à coller.N.Nom de votre recette.Recette mère ►.S.Saisissez le nom de la recette mère</v>
      </c>
      <c r="J589" s="320">
        <f>J556</f>
        <v>6</v>
      </c>
      <c r="K589" s="320" t="str">
        <f>K556</f>
        <v>couverts</v>
      </c>
      <c r="L589" s="270"/>
      <c r="M589" s="270"/>
      <c r="N589" s="270"/>
      <c r="O589" s="270"/>
      <c r="P589" s="270"/>
      <c r="Q589" s="270"/>
      <c r="R589" s="329"/>
      <c r="BN589" s="4">
        <v>1</v>
      </c>
    </row>
    <row r="590" spans="8:66" ht="15.75" x14ac:dyDescent="0.25">
      <c r="H590" s="196" t="str">
        <f t="shared" si="144"/>
        <v>►</v>
      </c>
      <c r="I590" s="320" t="str">
        <f>I556</f>
        <v>Famille à coller.N.Nom de votre recette.Recette mère ►.S.Saisissez le nom de la recette mère</v>
      </c>
      <c r="J590" s="320">
        <f>J556</f>
        <v>6</v>
      </c>
      <c r="K590" s="320" t="str">
        <f>K556</f>
        <v>couverts</v>
      </c>
      <c r="L590" s="270"/>
      <c r="M590" s="270"/>
      <c r="N590" s="270"/>
      <c r="O590" s="270"/>
      <c r="P590" s="270"/>
      <c r="Q590" s="270"/>
      <c r="R590" s="329"/>
      <c r="BN590" s="4">
        <v>1</v>
      </c>
    </row>
    <row r="591" spans="8:66" ht="15.75" x14ac:dyDescent="0.25">
      <c r="H591" s="196" t="str">
        <f t="shared" si="144"/>
        <v>►</v>
      </c>
      <c r="I591" s="320" t="str">
        <f>I556</f>
        <v>Famille à coller.N.Nom de votre recette.Recette mère ►.S.Saisissez le nom de la recette mère</v>
      </c>
      <c r="J591" s="320">
        <f>J556</f>
        <v>6</v>
      </c>
      <c r="K591" s="320" t="str">
        <f>K556</f>
        <v>couverts</v>
      </c>
      <c r="L591" s="270"/>
      <c r="M591" s="270"/>
      <c r="N591" s="270"/>
      <c r="O591" s="270"/>
      <c r="P591" s="270"/>
      <c r="Q591" s="270"/>
      <c r="R591" s="329"/>
      <c r="BN591" s="4">
        <v>1</v>
      </c>
    </row>
    <row r="592" spans="8:66" ht="15.75" x14ac:dyDescent="0.25">
      <c r="H592" s="196" t="str">
        <f t="shared" si="144"/>
        <v>►</v>
      </c>
      <c r="I592" s="320" t="str">
        <f>I556</f>
        <v>Famille à coller.N.Nom de votre recette.Recette mère ►.S.Saisissez le nom de la recette mère</v>
      </c>
      <c r="J592" s="320">
        <f>J556</f>
        <v>6</v>
      </c>
      <c r="K592" s="320" t="str">
        <f>K556</f>
        <v>couverts</v>
      </c>
      <c r="L592" s="270"/>
      <c r="M592" s="270"/>
      <c r="N592" s="270"/>
      <c r="O592" s="270"/>
      <c r="P592" s="270"/>
      <c r="Q592" s="270"/>
      <c r="R592" s="329"/>
      <c r="BN592" s="4">
        <v>1</v>
      </c>
    </row>
    <row r="593" spans="8:66" ht="15.75" x14ac:dyDescent="0.25">
      <c r="H593" s="196" t="str">
        <f t="shared" si="144"/>
        <v>►</v>
      </c>
      <c r="I593" s="320" t="str">
        <f>I556</f>
        <v>Famille à coller.N.Nom de votre recette.Recette mère ►.S.Saisissez le nom de la recette mère</v>
      </c>
      <c r="J593" s="320">
        <f>J556</f>
        <v>6</v>
      </c>
      <c r="K593" s="320" t="str">
        <f>K556</f>
        <v>couverts</v>
      </c>
      <c r="L593" s="270"/>
      <c r="M593" s="270"/>
      <c r="N593" s="270"/>
      <c r="O593" s="270"/>
      <c r="P593" s="270"/>
      <c r="Q593" s="270"/>
      <c r="R593" s="329"/>
      <c r="BN593" s="4">
        <v>1</v>
      </c>
    </row>
    <row r="594" spans="8:66" ht="15.75" x14ac:dyDescent="0.25">
      <c r="H594" s="196" t="str">
        <f t="shared" si="144"/>
        <v>A</v>
      </c>
      <c r="I594" s="320" t="str">
        <f>I556</f>
        <v>Famille à coller.N.Nom de votre recette.Recette mère ►.S.Saisissez le nom de la recette mère</v>
      </c>
      <c r="J594" s="320">
        <f>J556</f>
        <v>6</v>
      </c>
      <c r="K594" s="320" t="str">
        <f>K556</f>
        <v>couverts</v>
      </c>
      <c r="L594" s="270"/>
      <c r="M594" s="270"/>
      <c r="N594" s="270"/>
      <c r="O594" s="270"/>
      <c r="P594" s="270"/>
      <c r="Q594" s="270" t="s">
        <v>2266</v>
      </c>
      <c r="R594" s="329"/>
      <c r="BN594" s="4">
        <v>1</v>
      </c>
    </row>
    <row r="595" spans="8:66" ht="15.75" x14ac:dyDescent="0.25">
      <c r="H595" s="196" t="str">
        <f t="shared" si="144"/>
        <v>►</v>
      </c>
      <c r="I595" s="320" t="str">
        <f>I556</f>
        <v>Famille à coller.N.Nom de votre recette.Recette mère ►.S.Saisissez le nom de la recette mère</v>
      </c>
      <c r="J595" s="320">
        <f>J556</f>
        <v>6</v>
      </c>
      <c r="K595" s="320" t="str">
        <f>K556</f>
        <v>couverts</v>
      </c>
      <c r="L595" s="270"/>
      <c r="M595" s="270"/>
      <c r="N595" s="270"/>
      <c r="O595" s="270"/>
      <c r="P595" s="270"/>
      <c r="Q595" s="270"/>
      <c r="R595" s="329"/>
      <c r="BN595" s="4">
        <v>1</v>
      </c>
    </row>
    <row r="596" spans="8:66" ht="15.75" x14ac:dyDescent="0.25">
      <c r="H596" s="196" t="str">
        <f t="shared" si="144"/>
        <v>►</v>
      </c>
      <c r="I596" s="320" t="str">
        <f>I556</f>
        <v>Famille à coller.N.Nom de votre recette.Recette mère ►.S.Saisissez le nom de la recette mère</v>
      </c>
      <c r="J596" s="320">
        <f>J556</f>
        <v>6</v>
      </c>
      <c r="K596" s="320" t="str">
        <f>K556</f>
        <v>couverts</v>
      </c>
      <c r="L596" s="270"/>
      <c r="M596" s="270"/>
      <c r="N596" s="270"/>
      <c r="O596" s="270"/>
      <c r="P596" s="270"/>
      <c r="Q596" s="270"/>
      <c r="R596" s="329"/>
      <c r="BN596" s="4">
        <v>1</v>
      </c>
    </row>
    <row r="597" spans="8:66" ht="15.75" x14ac:dyDescent="0.25">
      <c r="H597" s="196" t="str">
        <f t="shared" si="144"/>
        <v>►</v>
      </c>
      <c r="I597" s="320" t="str">
        <f>I556</f>
        <v>Famille à coller.N.Nom de votre recette.Recette mère ►.S.Saisissez le nom de la recette mère</v>
      </c>
      <c r="J597" s="320">
        <f>J556</f>
        <v>6</v>
      </c>
      <c r="K597" s="320" t="str">
        <f>K556</f>
        <v>couverts</v>
      </c>
      <c r="L597" s="270"/>
      <c r="M597" s="270"/>
      <c r="N597" s="270"/>
      <c r="O597" s="270"/>
      <c r="P597" s="270"/>
      <c r="Q597" s="270"/>
      <c r="R597" s="329"/>
      <c r="BN597" s="4">
        <v>1</v>
      </c>
    </row>
    <row r="598" spans="8:66" ht="15.75" x14ac:dyDescent="0.25">
      <c r="H598" s="196" t="str">
        <f t="shared" si="144"/>
        <v>►</v>
      </c>
      <c r="I598" s="320" t="str">
        <f>I556</f>
        <v>Famille à coller.N.Nom de votre recette.Recette mère ►.S.Saisissez le nom de la recette mère</v>
      </c>
      <c r="J598" s="320">
        <f>J556</f>
        <v>6</v>
      </c>
      <c r="K598" s="320" t="str">
        <f>K556</f>
        <v>couverts</v>
      </c>
      <c r="L598" s="270"/>
      <c r="M598" s="270"/>
      <c r="N598" s="270"/>
      <c r="O598" s="270"/>
      <c r="P598" s="270"/>
      <c r="Q598" s="270"/>
      <c r="R598" s="329"/>
      <c r="BN598" s="4">
        <v>1</v>
      </c>
    </row>
    <row r="599" spans="8:66" ht="15.75" x14ac:dyDescent="0.25">
      <c r="H599" s="196" t="str">
        <f t="shared" si="144"/>
        <v>►</v>
      </c>
      <c r="I599" s="320" t="str">
        <f>I556</f>
        <v>Famille à coller.N.Nom de votre recette.Recette mère ►.S.Saisissez le nom de la recette mère</v>
      </c>
      <c r="J599" s="320">
        <f>J556</f>
        <v>6</v>
      </c>
      <c r="K599" s="320" t="str">
        <f>K556</f>
        <v>couverts</v>
      </c>
      <c r="L599" s="270"/>
      <c r="M599" s="270"/>
      <c r="N599" s="270"/>
      <c r="O599" s="270"/>
      <c r="P599" s="270"/>
      <c r="Q599" s="270"/>
      <c r="R599" s="329"/>
      <c r="BN599" s="4">
        <v>1</v>
      </c>
    </row>
    <row r="600" spans="8:66" ht="15.75" x14ac:dyDescent="0.25">
      <c r="H600" s="196" t="str">
        <f t="shared" si="144"/>
        <v>►</v>
      </c>
      <c r="I600" s="320" t="str">
        <f>I556</f>
        <v>Famille à coller.N.Nom de votre recette.Recette mère ►.S.Saisissez le nom de la recette mère</v>
      </c>
      <c r="J600" s="320">
        <f>J556</f>
        <v>6</v>
      </c>
      <c r="K600" s="320" t="str">
        <f>K556</f>
        <v>couverts</v>
      </c>
      <c r="L600" s="270"/>
      <c r="M600" s="270"/>
      <c r="N600" s="270"/>
      <c r="O600" s="270"/>
      <c r="P600" s="270"/>
      <c r="Q600" s="270"/>
      <c r="R600" s="329"/>
      <c r="BN600" s="4">
        <v>1</v>
      </c>
    </row>
    <row r="601" spans="8:66" ht="15.75" x14ac:dyDescent="0.25">
      <c r="H601" s="196" t="str">
        <f t="shared" si="144"/>
        <v>►</v>
      </c>
      <c r="I601" s="320" t="str">
        <f>I556</f>
        <v>Famille à coller.N.Nom de votre recette.Recette mère ►.S.Saisissez le nom de la recette mère</v>
      </c>
      <c r="J601" s="320">
        <f>J556</f>
        <v>6</v>
      </c>
      <c r="K601" s="320" t="str">
        <f>K556</f>
        <v>couverts</v>
      </c>
      <c r="L601" s="270"/>
      <c r="M601" s="270"/>
      <c r="N601" s="270"/>
      <c r="O601" s="270"/>
      <c r="P601" s="270"/>
      <c r="Q601" s="270"/>
      <c r="R601" s="329"/>
      <c r="BN601" s="4">
        <v>1</v>
      </c>
    </row>
    <row r="602" spans="8:66" ht="15.75" x14ac:dyDescent="0.25">
      <c r="H602" s="196" t="str">
        <f t="shared" si="144"/>
        <v>►</v>
      </c>
      <c r="I602" s="320" t="str">
        <f>I556</f>
        <v>Famille à coller.N.Nom de votre recette.Recette mère ►.S.Saisissez le nom de la recette mère</v>
      </c>
      <c r="J602" s="320">
        <f>J556</f>
        <v>6</v>
      </c>
      <c r="K602" s="320" t="str">
        <f>K556</f>
        <v>couverts</v>
      </c>
      <c r="L602" s="270"/>
      <c r="M602" s="270"/>
      <c r="N602" s="270"/>
      <c r="O602" s="270"/>
      <c r="P602" s="270"/>
      <c r="Q602" s="270"/>
      <c r="R602" s="329"/>
      <c r="BN602" s="4">
        <v>1</v>
      </c>
    </row>
    <row r="603" spans="8:66" ht="15.75" x14ac:dyDescent="0.25">
      <c r="H603" s="196" t="str">
        <f t="shared" si="144"/>
        <v>►</v>
      </c>
      <c r="I603" s="320" t="str">
        <f>I556</f>
        <v>Famille à coller.N.Nom de votre recette.Recette mère ►.S.Saisissez le nom de la recette mère</v>
      </c>
      <c r="J603" s="320">
        <f>J556</f>
        <v>6</v>
      </c>
      <c r="K603" s="320" t="str">
        <f>K556</f>
        <v>couverts</v>
      </c>
      <c r="L603" s="270"/>
      <c r="M603" s="270"/>
      <c r="N603" s="270"/>
      <c r="O603" s="270"/>
      <c r="P603" s="270"/>
      <c r="Q603" s="270"/>
      <c r="R603" s="329"/>
      <c r="BN603" s="4">
        <v>1</v>
      </c>
    </row>
    <row r="604" spans="8:66" ht="15.75" x14ac:dyDescent="0.25">
      <c r="H604" s="196" t="str">
        <f t="shared" si="144"/>
        <v>►</v>
      </c>
      <c r="I604" s="320" t="str">
        <f>I556</f>
        <v>Famille à coller.N.Nom de votre recette.Recette mère ►.S.Saisissez le nom de la recette mère</v>
      </c>
      <c r="J604" s="320">
        <f>J556</f>
        <v>6</v>
      </c>
      <c r="K604" s="320" t="str">
        <f>K556</f>
        <v>couverts</v>
      </c>
      <c r="L604" s="270"/>
      <c r="M604" s="270"/>
      <c r="N604" s="270"/>
      <c r="O604" s="270"/>
      <c r="P604" s="270"/>
      <c r="Q604" s="270"/>
      <c r="R604" s="329"/>
      <c r="BN604" s="4">
        <v>1</v>
      </c>
    </row>
    <row r="605" spans="8:66" ht="15.75" x14ac:dyDescent="0.25">
      <c r="H605" s="196" t="str">
        <f t="shared" si="144"/>
        <v>►</v>
      </c>
      <c r="I605" s="320" t="str">
        <f>I556</f>
        <v>Famille à coller.N.Nom de votre recette.Recette mère ►.S.Saisissez le nom de la recette mère</v>
      </c>
      <c r="J605" s="320">
        <f>J556</f>
        <v>6</v>
      </c>
      <c r="K605" s="320" t="str">
        <f>K556</f>
        <v>couverts</v>
      </c>
      <c r="L605" s="270"/>
      <c r="M605" s="270"/>
      <c r="N605" s="270"/>
      <c r="O605" s="270"/>
      <c r="P605" s="270"/>
      <c r="Q605" s="270"/>
      <c r="R605" s="329"/>
      <c r="BN605" s="4">
        <v>1</v>
      </c>
    </row>
    <row r="606" spans="8:66" ht="15.75" x14ac:dyDescent="0.25">
      <c r="H606" s="196" t="str">
        <f t="shared" si="144"/>
        <v>►</v>
      </c>
      <c r="I606" s="320" t="str">
        <f>I556</f>
        <v>Famille à coller.N.Nom de votre recette.Recette mère ►.S.Saisissez le nom de la recette mère</v>
      </c>
      <c r="J606" s="320">
        <f>J556</f>
        <v>6</v>
      </c>
      <c r="K606" s="320" t="str">
        <f>K556</f>
        <v>couverts</v>
      </c>
      <c r="L606" s="270"/>
      <c r="M606" s="270"/>
      <c r="N606" s="270"/>
      <c r="O606" s="270"/>
      <c r="P606" s="270"/>
      <c r="Q606" s="270"/>
      <c r="R606" s="329"/>
      <c r="BN606" s="4">
        <v>1</v>
      </c>
    </row>
    <row r="607" spans="8:66" ht="15.75" x14ac:dyDescent="0.25">
      <c r="H607" s="196" t="str">
        <f t="shared" si="144"/>
        <v>►</v>
      </c>
      <c r="I607" s="320" t="str">
        <f>I556</f>
        <v>Famille à coller.N.Nom de votre recette.Recette mère ►.S.Saisissez le nom de la recette mère</v>
      </c>
      <c r="J607" s="320">
        <f>J556</f>
        <v>6</v>
      </c>
      <c r="K607" s="320" t="str">
        <f>K556</f>
        <v>couverts</v>
      </c>
      <c r="L607" s="270"/>
      <c r="M607" s="270"/>
      <c r="N607" s="270"/>
      <c r="O607" s="270"/>
      <c r="P607" s="270"/>
      <c r="Q607" s="270"/>
      <c r="R607" s="329"/>
      <c r="BN607" s="4">
        <v>1</v>
      </c>
    </row>
    <row r="608" spans="8:66" ht="15.75" x14ac:dyDescent="0.25">
      <c r="H608" s="196" t="str">
        <f t="shared" si="144"/>
        <v>►</v>
      </c>
      <c r="I608" s="320" t="str">
        <f>I556</f>
        <v>Famille à coller.N.Nom de votre recette.Recette mère ►.S.Saisissez le nom de la recette mère</v>
      </c>
      <c r="J608" s="320">
        <f>J556</f>
        <v>6</v>
      </c>
      <c r="K608" s="320" t="str">
        <f>K556</f>
        <v>couverts</v>
      </c>
      <c r="L608" s="270"/>
      <c r="M608" s="270"/>
      <c r="N608" s="270"/>
      <c r="O608" s="270"/>
      <c r="P608" s="270"/>
      <c r="Q608" s="270"/>
      <c r="R608" s="329"/>
      <c r="BN608" s="4">
        <v>1</v>
      </c>
    </row>
    <row r="609" spans="8:66" ht="15.75" x14ac:dyDescent="0.25">
      <c r="H609" s="196" t="str">
        <f t="shared" si="144"/>
        <v>►</v>
      </c>
      <c r="I609" s="320" t="str">
        <f>I556</f>
        <v>Famille à coller.N.Nom de votre recette.Recette mère ►.S.Saisissez le nom de la recette mère</v>
      </c>
      <c r="J609" s="320">
        <f>J556</f>
        <v>6</v>
      </c>
      <c r="K609" s="320" t="str">
        <f>K556</f>
        <v>couverts</v>
      </c>
      <c r="L609" s="270"/>
      <c r="M609" s="270"/>
      <c r="N609" s="270"/>
      <c r="O609" s="270"/>
      <c r="P609" s="270"/>
      <c r="Q609" s="270"/>
      <c r="R609" s="329"/>
      <c r="BN609" s="4">
        <v>1</v>
      </c>
    </row>
    <row r="610" spans="8:66" ht="15.75" x14ac:dyDescent="0.25">
      <c r="H610" s="376" t="s">
        <v>18</v>
      </c>
      <c r="I610" s="320" t="str">
        <f>I556</f>
        <v>Famille à coller.N.Nom de votre recette.Recette mère ►.S.Saisissez le nom de la recette mère</v>
      </c>
      <c r="J610" s="320">
        <f>J556</f>
        <v>6</v>
      </c>
      <c r="K610" s="320" t="str">
        <f>K556</f>
        <v>couverts</v>
      </c>
      <c r="L610" s="377" t="s">
        <v>153</v>
      </c>
      <c r="M610" s="280"/>
      <c r="N610" s="280"/>
      <c r="O610" s="280"/>
      <c r="P610" s="280"/>
      <c r="Q610" s="378"/>
      <c r="R610" s="379" t="s">
        <v>154</v>
      </c>
      <c r="BN610" s="4">
        <v>1</v>
      </c>
    </row>
    <row r="611" spans="8:66" ht="15.75" x14ac:dyDescent="0.25">
      <c r="H611" s="376" t="s">
        <v>18</v>
      </c>
      <c r="I611" s="320" t="str">
        <f>I556</f>
        <v>Famille à coller.N.Nom de votre recette.Recette mère ►.S.Saisissez le nom de la recette mère</v>
      </c>
      <c r="J611" s="320">
        <f>J556</f>
        <v>6</v>
      </c>
      <c r="K611" s="320" t="str">
        <f>K556</f>
        <v>couverts</v>
      </c>
      <c r="L611" s="381"/>
      <c r="M611" s="287"/>
      <c r="N611" s="287"/>
      <c r="O611" s="287"/>
      <c r="P611" s="287"/>
      <c r="Q611" s="382"/>
      <c r="R611" s="383" t="s">
        <v>155</v>
      </c>
      <c r="BN611" s="4">
        <v>1</v>
      </c>
    </row>
    <row r="612" spans="8:66" ht="15.75" x14ac:dyDescent="0.25">
      <c r="H612" s="376" t="s">
        <v>18</v>
      </c>
      <c r="I612" s="320" t="str">
        <f>I556</f>
        <v>Famille à coller.N.Nom de votre recette.Recette mère ►.S.Saisissez le nom de la recette mère</v>
      </c>
      <c r="J612" s="320">
        <f>J556</f>
        <v>6</v>
      </c>
      <c r="K612" s="320" t="str">
        <f>K556</f>
        <v>couverts</v>
      </c>
      <c r="L612" s="387"/>
      <c r="M612" s="287"/>
      <c r="N612" s="287"/>
      <c r="O612" s="287"/>
      <c r="P612" s="287"/>
      <c r="Q612" s="382"/>
      <c r="R612" s="383" t="s">
        <v>156</v>
      </c>
      <c r="BN612" s="4">
        <v>1</v>
      </c>
    </row>
    <row r="613" spans="8:66" ht="15.75" x14ac:dyDescent="0.25">
      <c r="H613" s="376" t="s">
        <v>18</v>
      </c>
      <c r="I613" s="320" t="str">
        <f>I556</f>
        <v>Famille à coller.N.Nom de votre recette.Recette mère ►.S.Saisissez le nom de la recette mère</v>
      </c>
      <c r="J613" s="320">
        <f>J556</f>
        <v>6</v>
      </c>
      <c r="K613" s="320" t="str">
        <f>K556</f>
        <v>couverts</v>
      </c>
      <c r="L613" s="293"/>
      <c r="M613" s="293"/>
      <c r="N613" s="293" t="s">
        <v>152</v>
      </c>
      <c r="O613" s="294"/>
      <c r="P613" s="392"/>
      <c r="Q613" s="392"/>
      <c r="R613" s="393"/>
      <c r="BN613" s="4">
        <v>1</v>
      </c>
    </row>
    <row r="614" spans="8:66" ht="16.5" thickBot="1" x14ac:dyDescent="0.3">
      <c r="H614" s="397" t="s">
        <v>18</v>
      </c>
      <c r="I614" s="398" t="str">
        <f>I556</f>
        <v>Famille à coller.N.Nom de votre recette.Recette mère ►.S.Saisissez le nom de la recette mère</v>
      </c>
      <c r="J614" s="398">
        <f>J556</f>
        <v>6</v>
      </c>
      <c r="K614" s="398" t="str">
        <f>K556</f>
        <v>couverts</v>
      </c>
      <c r="L614" s="399"/>
      <c r="M614" s="298"/>
      <c r="N614" s="299"/>
      <c r="O614" s="300"/>
      <c r="P614" s="299"/>
      <c r="Q614" s="299"/>
      <c r="R614" s="400"/>
      <c r="BN614" s="4">
        <v>1</v>
      </c>
    </row>
    <row r="615" spans="8:66" ht="15.75" thickBot="1" x14ac:dyDescent="0.3">
      <c r="BN615" s="4">
        <v>1</v>
      </c>
    </row>
    <row r="616" spans="8:66" x14ac:dyDescent="0.25">
      <c r="H616" s="54" t="s">
        <v>18</v>
      </c>
      <c r="I616" s="55" t="str">
        <f>I622</f>
        <v>Famille à coller.N.Nom de votre recette 3.Recette mère ►.S.Saisissez le nom de la recette mère</v>
      </c>
      <c r="J616" s="56">
        <f>J622</f>
        <v>6</v>
      </c>
      <c r="K616" s="56" t="str">
        <f>K622</f>
        <v>couverts</v>
      </c>
      <c r="L616" s="57" t="s">
        <v>6</v>
      </c>
      <c r="M616" s="58" t="s">
        <v>19</v>
      </c>
      <c r="N616" s="3315" t="s">
        <v>20</v>
      </c>
      <c r="O616" s="3315"/>
      <c r="P616" s="3285" t="s">
        <v>2267</v>
      </c>
      <c r="Q616" s="3285"/>
      <c r="R616" s="3286"/>
      <c r="BN616" s="4">
        <v>1</v>
      </c>
    </row>
    <row r="617" spans="8:66" ht="22.5" x14ac:dyDescent="0.25">
      <c r="H617" s="66" t="s">
        <v>18</v>
      </c>
      <c r="I617" s="67" t="str">
        <f>I622</f>
        <v>Famille à coller.N.Nom de votre recette 3.Recette mère ►.S.Saisissez le nom de la recette mère</v>
      </c>
      <c r="J617" s="68"/>
      <c r="K617" s="68"/>
      <c r="L617" s="69" t="s">
        <v>28</v>
      </c>
      <c r="M617" s="70" t="s">
        <v>29</v>
      </c>
      <c r="N617" s="3316"/>
      <c r="O617" s="3316"/>
      <c r="P617" s="3287"/>
      <c r="Q617" s="3287"/>
      <c r="R617" s="3288"/>
      <c r="BN617" s="4">
        <v>1</v>
      </c>
    </row>
    <row r="618" spans="8:66" ht="18.75" x14ac:dyDescent="0.25">
      <c r="H618" s="66" t="s">
        <v>18</v>
      </c>
      <c r="I618" s="77" t="str">
        <f>I622</f>
        <v>Famille à coller.N.Nom de votre recette 3.Recette mère ►.S.Saisissez le nom de la recette mère</v>
      </c>
      <c r="J618" s="78"/>
      <c r="K618" s="79"/>
      <c r="L618" s="80"/>
      <c r="M618" s="81" t="s">
        <v>33</v>
      </c>
      <c r="N618" s="82"/>
      <c r="O618" s="83" t="s">
        <v>34</v>
      </c>
      <c r="P618" s="84" t="s">
        <v>35</v>
      </c>
      <c r="Q618" s="16"/>
      <c r="R618" s="85"/>
      <c r="BN618" s="4">
        <v>1</v>
      </c>
    </row>
    <row r="619" spans="8:66" ht="15.75" x14ac:dyDescent="0.25">
      <c r="H619" s="66" t="s">
        <v>18</v>
      </c>
      <c r="I619" s="91" t="str">
        <f>I622</f>
        <v>Famille à coller.N.Nom de votre recette 3.Recette mère ►.S.Saisissez le nom de la recette mère</v>
      </c>
      <c r="J619" s="91"/>
      <c r="K619" s="91"/>
      <c r="L619" s="92" t="s">
        <v>39</v>
      </c>
      <c r="M619" s="93"/>
      <c r="N619" s="93"/>
      <c r="O619" s="94" t="s">
        <v>40</v>
      </c>
      <c r="P619" s="3317" t="str">
        <f>L622</f>
        <v>Famille à coller.N.Nom de votre recette 3.Recette mère ►.S.Saisissez le nom de la recette mère</v>
      </c>
      <c r="Q619" s="3317"/>
      <c r="R619" s="3318"/>
      <c r="BN619" s="4">
        <v>1</v>
      </c>
    </row>
    <row r="620" spans="8:66" ht="15.75" x14ac:dyDescent="0.25">
      <c r="H620" s="66" t="s">
        <v>18</v>
      </c>
      <c r="I620" s="91" t="str">
        <f>I622</f>
        <v>Famille à coller.N.Nom de votre recette 3.Recette mère ►.S.Saisissez le nom de la recette mère</v>
      </c>
      <c r="J620" s="91"/>
      <c r="K620" s="91"/>
      <c r="L620" s="110">
        <v>6</v>
      </c>
      <c r="M620" s="111" t="s">
        <v>44</v>
      </c>
      <c r="N620" s="92"/>
      <c r="O620" s="92"/>
      <c r="P620" s="3317"/>
      <c r="Q620" s="3317"/>
      <c r="R620" s="3318"/>
      <c r="BN620" s="4">
        <v>1</v>
      </c>
    </row>
    <row r="621" spans="8:66" ht="15.75" x14ac:dyDescent="0.25">
      <c r="H621" s="66" t="s">
        <v>11</v>
      </c>
      <c r="I621" s="121" t="str">
        <f>I622</f>
        <v>Famille à coller.N.Nom de votre recette 3.Recette mère ►.S.Saisissez le nom de la recette mère</v>
      </c>
      <c r="J621" s="121"/>
      <c r="K621" s="121"/>
      <c r="L621" s="122"/>
      <c r="M621" s="123"/>
      <c r="N621" s="123"/>
      <c r="O621" s="123"/>
      <c r="P621" s="123"/>
      <c r="Q621" s="123"/>
      <c r="R621" s="124"/>
      <c r="BN621" s="4">
        <v>1</v>
      </c>
    </row>
    <row r="622" spans="8:66" ht="15.75" x14ac:dyDescent="0.25">
      <c r="H622" s="129" t="s">
        <v>11</v>
      </c>
      <c r="I622" s="130" t="str">
        <f>L622</f>
        <v>Famille à coller.N.Nom de votre recette 3.Recette mère ►.S.Saisissez le nom de la recette mère</v>
      </c>
      <c r="J622" s="130">
        <f>L620</f>
        <v>6</v>
      </c>
      <c r="K622" s="130" t="str">
        <f>M620</f>
        <v>couverts</v>
      </c>
      <c r="L622" s="131" t="str">
        <f>UPPER(LEFT(N616,1))&amp;LOWER(MID(N616,2,999))&amp;"."&amp;UPPER(LEFT(P616,1))&amp;"."&amp;UPPER(LEFT(P616,1))&amp;LOWER(MID(P616,2,999))&amp;"."&amp;IF(ISTEXT(R622),Q622&amp;"."&amp;UPPER(LEFT(R622,1))&amp;"."&amp;UPPER(LEFT(R622,1))&amp;LOWER(MID(R622,2,999)),M622)</f>
        <v>Famille à coller.N.Nom de votre recette 3.Recette mère ►.S.Saisissez le nom de la recette mère</v>
      </c>
      <c r="M622" s="132" t="s">
        <v>55</v>
      </c>
      <c r="N622" s="3321" t="s">
        <v>56</v>
      </c>
      <c r="O622" s="3321"/>
      <c r="P622" s="3321"/>
      <c r="Q622" s="133" t="s">
        <v>57</v>
      </c>
      <c r="R622" s="134" t="s">
        <v>58</v>
      </c>
      <c r="BN622" s="4">
        <v>1</v>
      </c>
    </row>
    <row r="623" spans="8:66" ht="15.75" x14ac:dyDescent="0.25">
      <c r="H623" s="138" t="s">
        <v>11</v>
      </c>
      <c r="I623" s="1018" t="str">
        <f>I622</f>
        <v>Famille à coller.N.Nom de votre recette 3.Recette mère ►.S.Saisissez le nom de la recette mère</v>
      </c>
      <c r="J623" s="1019"/>
      <c r="K623" s="1020"/>
      <c r="L623" s="1420" t="s">
        <v>61</v>
      </c>
      <c r="M623" s="1421" t="s">
        <v>62</v>
      </c>
      <c r="N623" s="1421" t="s">
        <v>63</v>
      </c>
      <c r="O623" s="1421" t="s">
        <v>64</v>
      </c>
      <c r="P623" s="1421" t="s">
        <v>65</v>
      </c>
      <c r="Q623" s="1422" t="s">
        <v>66</v>
      </c>
      <c r="R623" s="1423" t="s">
        <v>67</v>
      </c>
      <c r="BN623" s="4">
        <v>1</v>
      </c>
    </row>
    <row r="624" spans="8:66" ht="15.75" x14ac:dyDescent="0.25">
      <c r="H624" s="66" t="s">
        <v>18</v>
      </c>
      <c r="I624" s="149" t="str">
        <f>I622</f>
        <v>Famille à coller.N.Nom de votre recette 3.Recette mère ►.S.Saisissez le nom de la recette mère</v>
      </c>
      <c r="J624" s="91"/>
      <c r="K624" s="1021"/>
      <c r="L624" s="150" t="s">
        <v>86</v>
      </c>
      <c r="M624" s="151" t="s">
        <v>87</v>
      </c>
      <c r="N624" s="152"/>
      <c r="O624" s="3186" t="s">
        <v>88</v>
      </c>
      <c r="P624" s="3296" t="s">
        <v>89</v>
      </c>
      <c r="Q624" s="3297" t="s">
        <v>90</v>
      </c>
      <c r="R624" s="153" t="s">
        <v>91</v>
      </c>
      <c r="BN624" s="4">
        <v>1</v>
      </c>
    </row>
    <row r="625" spans="8:66" ht="15.75" x14ac:dyDescent="0.25">
      <c r="H625" s="66" t="s">
        <v>18</v>
      </c>
      <c r="I625" s="149" t="str">
        <f>I622</f>
        <v>Famille à coller.N.Nom de votre recette 3.Recette mère ►.S.Saisissez le nom de la recette mère</v>
      </c>
      <c r="J625" s="91"/>
      <c r="K625" s="1021"/>
      <c r="L625" s="163" t="s">
        <v>103</v>
      </c>
      <c r="M625" s="164" t="s">
        <v>104</v>
      </c>
      <c r="N625" s="165" t="s">
        <v>105</v>
      </c>
      <c r="O625" s="3121"/>
      <c r="P625" s="3123"/>
      <c r="Q625" s="3125"/>
      <c r="R625" s="166" t="s">
        <v>106</v>
      </c>
      <c r="BN625" s="4">
        <v>1</v>
      </c>
    </row>
    <row r="626" spans="8:66" ht="17.25" x14ac:dyDescent="0.25">
      <c r="H626" s="66" t="s">
        <v>18</v>
      </c>
      <c r="I626" s="149" t="str">
        <f>I622</f>
        <v>Famille à coller.N.Nom de votre recette 3.Recette mère ►.S.Saisissez le nom de la recette mère</v>
      </c>
      <c r="J626" s="91">
        <f>J622</f>
        <v>6</v>
      </c>
      <c r="K626" s="1021" t="str">
        <f>K622</f>
        <v>couverts</v>
      </c>
      <c r="L626" s="1447"/>
      <c r="M626" s="209"/>
      <c r="N626" s="228" t="str">
        <f t="shared" ref="N626:N655" si="145">IF(AND(L626&gt;0,O626&gt;0),"de","")</f>
        <v/>
      </c>
      <c r="O626" s="177"/>
      <c r="P626" s="1451"/>
      <c r="Q626" s="2663">
        <v>1</v>
      </c>
      <c r="R626" s="180"/>
      <c r="BN626" s="4">
        <v>1</v>
      </c>
    </row>
    <row r="627" spans="8:66" ht="17.25" x14ac:dyDescent="0.25">
      <c r="H627" s="196" t="str">
        <f t="shared" ref="H627:H655" si="146">IF(R627&lt;&gt;"","A","►")</f>
        <v>►</v>
      </c>
      <c r="I627" s="149" t="str">
        <f>I622</f>
        <v>Famille à coller.N.Nom de votre recette 3.Recette mère ►.S.Saisissez le nom de la recette mère</v>
      </c>
      <c r="J627" s="91">
        <f>J622</f>
        <v>6</v>
      </c>
      <c r="K627" s="1021" t="str">
        <f>K622</f>
        <v>couverts</v>
      </c>
      <c r="L627" s="1447"/>
      <c r="M627" s="209"/>
      <c r="N627" s="176" t="str">
        <f t="shared" si="145"/>
        <v/>
      </c>
      <c r="O627" s="836"/>
      <c r="P627" s="1462"/>
      <c r="Q627" s="2664">
        <v>1</v>
      </c>
      <c r="R627" s="180"/>
      <c r="BN627" s="4">
        <v>1</v>
      </c>
    </row>
    <row r="628" spans="8:66" ht="17.25" x14ac:dyDescent="0.25">
      <c r="H628" s="196" t="str">
        <f t="shared" si="146"/>
        <v>►</v>
      </c>
      <c r="I628" s="149" t="str">
        <f>I622</f>
        <v>Famille à coller.N.Nom de votre recette 3.Recette mère ►.S.Saisissez le nom de la recette mère</v>
      </c>
      <c r="J628" s="91">
        <f>J622</f>
        <v>6</v>
      </c>
      <c r="K628" s="1021" t="str">
        <f>K622</f>
        <v>couverts</v>
      </c>
      <c r="L628" s="1447"/>
      <c r="M628" s="209"/>
      <c r="N628" s="228" t="str">
        <f t="shared" si="145"/>
        <v/>
      </c>
      <c r="O628" s="836"/>
      <c r="P628" s="1462"/>
      <c r="Q628" s="2664">
        <v>1</v>
      </c>
      <c r="R628" s="180"/>
      <c r="BN628" s="4">
        <v>1</v>
      </c>
    </row>
    <row r="629" spans="8:66" ht="17.25" x14ac:dyDescent="0.25">
      <c r="H629" s="196" t="str">
        <f t="shared" si="146"/>
        <v>►</v>
      </c>
      <c r="I629" s="149" t="str">
        <f>I622</f>
        <v>Famille à coller.N.Nom de votre recette 3.Recette mère ►.S.Saisissez le nom de la recette mère</v>
      </c>
      <c r="J629" s="91">
        <f>J622</f>
        <v>6</v>
      </c>
      <c r="K629" s="1021" t="str">
        <f>K622</f>
        <v>couverts</v>
      </c>
      <c r="L629" s="1447"/>
      <c r="M629" s="209"/>
      <c r="N629" s="176" t="str">
        <f t="shared" si="145"/>
        <v/>
      </c>
      <c r="O629" s="836"/>
      <c r="P629" s="1462"/>
      <c r="Q629" s="2664">
        <v>1</v>
      </c>
      <c r="R629" s="180"/>
      <c r="BN629" s="4">
        <v>1</v>
      </c>
    </row>
    <row r="630" spans="8:66" ht="17.25" x14ac:dyDescent="0.25">
      <c r="H630" s="196" t="str">
        <f t="shared" si="146"/>
        <v>►</v>
      </c>
      <c r="I630" s="149" t="str">
        <f>I622</f>
        <v>Famille à coller.N.Nom de votre recette 3.Recette mère ►.S.Saisissez le nom de la recette mère</v>
      </c>
      <c r="J630" s="91">
        <f>J622</f>
        <v>6</v>
      </c>
      <c r="K630" s="1021" t="str">
        <f>K622</f>
        <v>couverts</v>
      </c>
      <c r="L630" s="1447"/>
      <c r="M630" s="209"/>
      <c r="N630" s="228" t="str">
        <f t="shared" si="145"/>
        <v/>
      </c>
      <c r="O630" s="836"/>
      <c r="P630" s="1462"/>
      <c r="Q630" s="2664">
        <v>1</v>
      </c>
      <c r="R630" s="180"/>
      <c r="BN630" s="4">
        <v>1</v>
      </c>
    </row>
    <row r="631" spans="8:66" ht="17.25" x14ac:dyDescent="0.25">
      <c r="H631" s="196" t="str">
        <f t="shared" si="146"/>
        <v>►</v>
      </c>
      <c r="I631" s="149" t="str">
        <f>I622</f>
        <v>Famille à coller.N.Nom de votre recette 3.Recette mère ►.S.Saisissez le nom de la recette mère</v>
      </c>
      <c r="J631" s="91">
        <f>J622</f>
        <v>6</v>
      </c>
      <c r="K631" s="1021" t="str">
        <f>K622</f>
        <v>couverts</v>
      </c>
      <c r="L631" s="1447"/>
      <c r="M631" s="209"/>
      <c r="N631" s="176" t="str">
        <f t="shared" si="145"/>
        <v/>
      </c>
      <c r="O631" s="836"/>
      <c r="P631" s="1462"/>
      <c r="Q631" s="2664">
        <v>1</v>
      </c>
      <c r="R631" s="180"/>
      <c r="BN631" s="4">
        <v>1</v>
      </c>
    </row>
    <row r="632" spans="8:66" ht="17.25" x14ac:dyDescent="0.25">
      <c r="H632" s="196" t="str">
        <f t="shared" si="146"/>
        <v>►</v>
      </c>
      <c r="I632" s="149" t="str">
        <f>I622</f>
        <v>Famille à coller.N.Nom de votre recette 3.Recette mère ►.S.Saisissez le nom de la recette mère</v>
      </c>
      <c r="J632" s="91">
        <f>J622</f>
        <v>6</v>
      </c>
      <c r="K632" s="1021" t="str">
        <f>K622</f>
        <v>couverts</v>
      </c>
      <c r="L632" s="1447"/>
      <c r="M632" s="209"/>
      <c r="N632" s="228" t="str">
        <f t="shared" si="145"/>
        <v/>
      </c>
      <c r="O632" s="836"/>
      <c r="P632" s="1462"/>
      <c r="Q632" s="2664">
        <v>1</v>
      </c>
      <c r="R632" s="180"/>
      <c r="BN632" s="4">
        <v>1</v>
      </c>
    </row>
    <row r="633" spans="8:66" ht="17.25" x14ac:dyDescent="0.25">
      <c r="H633" s="196" t="str">
        <f t="shared" si="146"/>
        <v>A</v>
      </c>
      <c r="I633" s="149" t="str">
        <f>I622</f>
        <v>Famille à coller.N.Nom de votre recette 3.Recette mère ►.S.Saisissez le nom de la recette mère</v>
      </c>
      <c r="J633" s="91">
        <f>J622</f>
        <v>6</v>
      </c>
      <c r="K633" s="1021" t="str">
        <f>K622</f>
        <v>couverts</v>
      </c>
      <c r="L633" s="1447"/>
      <c r="M633" s="209"/>
      <c r="N633" s="176" t="str">
        <f t="shared" si="145"/>
        <v/>
      </c>
      <c r="O633" s="177"/>
      <c r="P633" s="1451"/>
      <c r="Q633" s="2664">
        <v>1</v>
      </c>
      <c r="R633" s="180" t="s">
        <v>2268</v>
      </c>
      <c r="BN633" s="4">
        <v>1</v>
      </c>
    </row>
    <row r="634" spans="8:66" ht="17.25" x14ac:dyDescent="0.25">
      <c r="H634" s="196" t="str">
        <f t="shared" si="146"/>
        <v>►</v>
      </c>
      <c r="I634" s="149" t="str">
        <f>I622</f>
        <v>Famille à coller.N.Nom de votre recette 3.Recette mère ►.S.Saisissez le nom de la recette mère</v>
      </c>
      <c r="J634" s="91">
        <f>J622</f>
        <v>6</v>
      </c>
      <c r="K634" s="1021" t="str">
        <f>K622</f>
        <v>couverts</v>
      </c>
      <c r="L634" s="1447"/>
      <c r="M634" s="209"/>
      <c r="N634" s="176" t="str">
        <f t="shared" si="145"/>
        <v/>
      </c>
      <c r="O634" s="177"/>
      <c r="P634" s="1451"/>
      <c r="Q634" s="2664">
        <v>1</v>
      </c>
      <c r="R634" s="180"/>
      <c r="BN634" s="4">
        <v>1</v>
      </c>
    </row>
    <row r="635" spans="8:66" ht="17.25" x14ac:dyDescent="0.25">
      <c r="H635" s="196" t="str">
        <f t="shared" si="146"/>
        <v>►</v>
      </c>
      <c r="I635" s="149" t="str">
        <f>I622</f>
        <v>Famille à coller.N.Nom de votre recette 3.Recette mère ►.S.Saisissez le nom de la recette mère</v>
      </c>
      <c r="J635" s="91">
        <f>J622</f>
        <v>6</v>
      </c>
      <c r="K635" s="1021" t="str">
        <f>K622</f>
        <v>couverts</v>
      </c>
      <c r="L635" s="1447"/>
      <c r="M635" s="209"/>
      <c r="N635" s="176" t="str">
        <f t="shared" si="145"/>
        <v/>
      </c>
      <c r="O635" s="177"/>
      <c r="P635" s="1451"/>
      <c r="Q635" s="2664">
        <v>1</v>
      </c>
      <c r="R635" s="180"/>
      <c r="BN635" s="4">
        <v>1</v>
      </c>
    </row>
    <row r="636" spans="8:66" ht="17.25" x14ac:dyDescent="0.25">
      <c r="H636" s="196" t="str">
        <f t="shared" si="146"/>
        <v>►</v>
      </c>
      <c r="I636" s="149" t="str">
        <f>I622</f>
        <v>Famille à coller.N.Nom de votre recette 3.Recette mère ►.S.Saisissez le nom de la recette mère</v>
      </c>
      <c r="J636" s="91">
        <f>J622</f>
        <v>6</v>
      </c>
      <c r="K636" s="1021" t="str">
        <f>K622</f>
        <v>couverts</v>
      </c>
      <c r="L636" s="1447"/>
      <c r="M636" s="209"/>
      <c r="N636" s="176" t="str">
        <f t="shared" si="145"/>
        <v/>
      </c>
      <c r="O636" s="177"/>
      <c r="P636" s="1451"/>
      <c r="Q636" s="2664">
        <v>1</v>
      </c>
      <c r="R636" s="180"/>
      <c r="BN636" s="4">
        <v>1</v>
      </c>
    </row>
    <row r="637" spans="8:66" ht="17.25" x14ac:dyDescent="0.25">
      <c r="H637" s="196" t="str">
        <f t="shared" si="146"/>
        <v>►</v>
      </c>
      <c r="I637" s="149" t="str">
        <f>I622</f>
        <v>Famille à coller.N.Nom de votre recette 3.Recette mère ►.S.Saisissez le nom de la recette mère</v>
      </c>
      <c r="J637" s="91">
        <f>J622</f>
        <v>6</v>
      </c>
      <c r="K637" s="1021" t="str">
        <f>K622</f>
        <v>couverts</v>
      </c>
      <c r="L637" s="1447"/>
      <c r="M637" s="209"/>
      <c r="N637" s="176" t="str">
        <f t="shared" si="145"/>
        <v/>
      </c>
      <c r="O637" s="177"/>
      <c r="P637" s="1451"/>
      <c r="Q637" s="2664">
        <v>1</v>
      </c>
      <c r="R637" s="180"/>
      <c r="BN637" s="4">
        <v>1</v>
      </c>
    </row>
    <row r="638" spans="8:66" ht="17.25" x14ac:dyDescent="0.25">
      <c r="H638" s="196" t="str">
        <f t="shared" si="146"/>
        <v>►</v>
      </c>
      <c r="I638" s="149" t="str">
        <f>I622</f>
        <v>Famille à coller.N.Nom de votre recette 3.Recette mère ►.S.Saisissez le nom de la recette mère</v>
      </c>
      <c r="J638" s="91">
        <f>J622</f>
        <v>6</v>
      </c>
      <c r="K638" s="1021" t="str">
        <f>K622</f>
        <v>couverts</v>
      </c>
      <c r="L638" s="1447"/>
      <c r="M638" s="175"/>
      <c r="N638" s="176" t="str">
        <f t="shared" si="145"/>
        <v/>
      </c>
      <c r="O638" s="177"/>
      <c r="P638" s="1451"/>
      <c r="Q638" s="2664">
        <v>1</v>
      </c>
      <c r="R638" s="180"/>
      <c r="BN638" s="4">
        <v>1</v>
      </c>
    </row>
    <row r="639" spans="8:66" ht="17.25" x14ac:dyDescent="0.25">
      <c r="H639" s="196" t="str">
        <f t="shared" si="146"/>
        <v>►</v>
      </c>
      <c r="I639" s="149" t="str">
        <f>I622</f>
        <v>Famille à coller.N.Nom de votre recette 3.Recette mère ►.S.Saisissez le nom de la recette mère</v>
      </c>
      <c r="J639" s="91">
        <f>J622</f>
        <v>6</v>
      </c>
      <c r="K639" s="1021" t="str">
        <f>K622</f>
        <v>couverts</v>
      </c>
      <c r="L639" s="1447"/>
      <c r="M639" s="209"/>
      <c r="N639" s="176" t="str">
        <f t="shared" si="145"/>
        <v/>
      </c>
      <c r="O639" s="177"/>
      <c r="P639" s="1451"/>
      <c r="Q639" s="2664">
        <v>1</v>
      </c>
      <c r="R639" s="180"/>
      <c r="BN639" s="4">
        <v>1</v>
      </c>
    </row>
    <row r="640" spans="8:66" ht="17.25" x14ac:dyDescent="0.25">
      <c r="H640" s="196" t="str">
        <f t="shared" si="146"/>
        <v>►</v>
      </c>
      <c r="I640" s="149" t="str">
        <f>I622</f>
        <v>Famille à coller.N.Nom de votre recette 3.Recette mère ►.S.Saisissez le nom de la recette mère</v>
      </c>
      <c r="J640" s="91">
        <f>J622</f>
        <v>6</v>
      </c>
      <c r="K640" s="1021" t="str">
        <f>K622</f>
        <v>couverts</v>
      </c>
      <c r="L640" s="1447"/>
      <c r="M640" s="209"/>
      <c r="N640" s="176" t="str">
        <f t="shared" si="145"/>
        <v/>
      </c>
      <c r="O640" s="177"/>
      <c r="P640" s="1451"/>
      <c r="Q640" s="2664">
        <v>1</v>
      </c>
      <c r="R640" s="180"/>
      <c r="BN640" s="4">
        <v>1</v>
      </c>
    </row>
    <row r="641" spans="8:66" ht="17.25" x14ac:dyDescent="0.25">
      <c r="H641" s="196" t="str">
        <f t="shared" si="146"/>
        <v>►</v>
      </c>
      <c r="I641" s="149" t="str">
        <f>I622</f>
        <v>Famille à coller.N.Nom de votre recette 3.Recette mère ►.S.Saisissez le nom de la recette mère</v>
      </c>
      <c r="J641" s="91">
        <f>J622</f>
        <v>6</v>
      </c>
      <c r="K641" s="1021" t="str">
        <f>K622</f>
        <v>couverts</v>
      </c>
      <c r="L641" s="1447"/>
      <c r="M641" s="209"/>
      <c r="N641" s="176" t="str">
        <f t="shared" si="145"/>
        <v/>
      </c>
      <c r="O641" s="177"/>
      <c r="P641" s="1451"/>
      <c r="Q641" s="2664">
        <v>1</v>
      </c>
      <c r="R641" s="180"/>
      <c r="BN641" s="4">
        <v>1</v>
      </c>
    </row>
    <row r="642" spans="8:66" ht="17.25" x14ac:dyDescent="0.25">
      <c r="H642" s="196" t="str">
        <f t="shared" si="146"/>
        <v>►</v>
      </c>
      <c r="I642" s="149" t="str">
        <f>I622</f>
        <v>Famille à coller.N.Nom de votre recette 3.Recette mère ►.S.Saisissez le nom de la recette mère</v>
      </c>
      <c r="J642" s="91">
        <f>J622</f>
        <v>6</v>
      </c>
      <c r="K642" s="1021" t="str">
        <f>K622</f>
        <v>couverts</v>
      </c>
      <c r="L642" s="1447"/>
      <c r="M642" s="209"/>
      <c r="N642" s="176" t="str">
        <f t="shared" si="145"/>
        <v/>
      </c>
      <c r="O642" s="177"/>
      <c r="P642" s="1451"/>
      <c r="Q642" s="2664">
        <v>1</v>
      </c>
      <c r="R642" s="180"/>
      <c r="BN642" s="4">
        <v>1</v>
      </c>
    </row>
    <row r="643" spans="8:66" ht="17.25" x14ac:dyDescent="0.25">
      <c r="H643" s="196" t="str">
        <f t="shared" si="146"/>
        <v>►</v>
      </c>
      <c r="I643" s="149" t="str">
        <f>I622</f>
        <v>Famille à coller.N.Nom de votre recette 3.Recette mère ►.S.Saisissez le nom de la recette mère</v>
      </c>
      <c r="J643" s="91">
        <f>J622</f>
        <v>6</v>
      </c>
      <c r="K643" s="1021" t="str">
        <f>K622</f>
        <v>couverts</v>
      </c>
      <c r="L643" s="1447"/>
      <c r="M643" s="209"/>
      <c r="N643" s="176" t="str">
        <f t="shared" si="145"/>
        <v/>
      </c>
      <c r="O643" s="177"/>
      <c r="P643" s="1451"/>
      <c r="Q643" s="2664">
        <v>1</v>
      </c>
      <c r="R643" s="180"/>
      <c r="BN643" s="4">
        <v>1</v>
      </c>
    </row>
    <row r="644" spans="8:66" ht="17.25" x14ac:dyDescent="0.25">
      <c r="H644" s="196" t="str">
        <f t="shared" si="146"/>
        <v>►</v>
      </c>
      <c r="I644" s="149" t="str">
        <f>I622</f>
        <v>Famille à coller.N.Nom de votre recette 3.Recette mère ►.S.Saisissez le nom de la recette mère</v>
      </c>
      <c r="J644" s="91">
        <f>J622</f>
        <v>6</v>
      </c>
      <c r="K644" s="1021" t="str">
        <f>K622</f>
        <v>couverts</v>
      </c>
      <c r="L644" s="1447"/>
      <c r="M644" s="209"/>
      <c r="N644" s="176" t="str">
        <f t="shared" si="145"/>
        <v/>
      </c>
      <c r="O644" s="177"/>
      <c r="P644" s="1451"/>
      <c r="Q644" s="2664">
        <v>1</v>
      </c>
      <c r="R644" s="180"/>
      <c r="BN644" s="4">
        <v>1</v>
      </c>
    </row>
    <row r="645" spans="8:66" ht="17.25" x14ac:dyDescent="0.25">
      <c r="H645" s="196" t="str">
        <f t="shared" si="146"/>
        <v>►</v>
      </c>
      <c r="I645" s="149" t="str">
        <f>I622</f>
        <v>Famille à coller.N.Nom de votre recette 3.Recette mère ►.S.Saisissez le nom de la recette mère</v>
      </c>
      <c r="J645" s="91">
        <f>J622</f>
        <v>6</v>
      </c>
      <c r="K645" s="1021" t="str">
        <f>K622</f>
        <v>couverts</v>
      </c>
      <c r="L645" s="1447"/>
      <c r="M645" s="209"/>
      <c r="N645" s="176" t="str">
        <f t="shared" si="145"/>
        <v/>
      </c>
      <c r="O645" s="177"/>
      <c r="P645" s="1451"/>
      <c r="Q645" s="2664">
        <v>1</v>
      </c>
      <c r="R645" s="180"/>
      <c r="BN645" s="4">
        <v>1</v>
      </c>
    </row>
    <row r="646" spans="8:66" ht="17.25" x14ac:dyDescent="0.25">
      <c r="H646" s="196" t="str">
        <f t="shared" si="146"/>
        <v>►</v>
      </c>
      <c r="I646" s="149" t="str">
        <f>I622</f>
        <v>Famille à coller.N.Nom de votre recette 3.Recette mère ►.S.Saisissez le nom de la recette mère</v>
      </c>
      <c r="J646" s="91">
        <f>J622</f>
        <v>6</v>
      </c>
      <c r="K646" s="1021" t="str">
        <f>K622</f>
        <v>couverts</v>
      </c>
      <c r="L646" s="1447"/>
      <c r="M646" s="209"/>
      <c r="N646" s="176" t="str">
        <f t="shared" si="145"/>
        <v/>
      </c>
      <c r="O646" s="177"/>
      <c r="P646" s="1451"/>
      <c r="Q646" s="2664">
        <v>1</v>
      </c>
      <c r="R646" s="180"/>
      <c r="BN646" s="4">
        <v>1</v>
      </c>
    </row>
    <row r="647" spans="8:66" ht="17.25" x14ac:dyDescent="0.25">
      <c r="H647" s="196" t="str">
        <f t="shared" si="146"/>
        <v>►</v>
      </c>
      <c r="I647" s="149" t="str">
        <f>I622</f>
        <v>Famille à coller.N.Nom de votre recette 3.Recette mère ►.S.Saisissez le nom de la recette mère</v>
      </c>
      <c r="J647" s="91">
        <f>J622</f>
        <v>6</v>
      </c>
      <c r="K647" s="1021" t="str">
        <f>K622</f>
        <v>couverts</v>
      </c>
      <c r="L647" s="1447"/>
      <c r="M647" s="209"/>
      <c r="N647" s="176" t="str">
        <f t="shared" si="145"/>
        <v/>
      </c>
      <c r="O647" s="177"/>
      <c r="P647" s="1451"/>
      <c r="Q647" s="2664">
        <v>1</v>
      </c>
      <c r="R647" s="180"/>
      <c r="BN647" s="4">
        <v>1</v>
      </c>
    </row>
    <row r="648" spans="8:66" ht="17.25" x14ac:dyDescent="0.25">
      <c r="H648" s="196" t="str">
        <f t="shared" si="146"/>
        <v>►</v>
      </c>
      <c r="I648" s="149" t="str">
        <f>I622</f>
        <v>Famille à coller.N.Nom de votre recette 3.Recette mère ►.S.Saisissez le nom de la recette mère</v>
      </c>
      <c r="J648" s="91">
        <f>J622</f>
        <v>6</v>
      </c>
      <c r="K648" s="1021" t="str">
        <f>K622</f>
        <v>couverts</v>
      </c>
      <c r="L648" s="1447"/>
      <c r="M648" s="209"/>
      <c r="N648" s="176" t="str">
        <f t="shared" si="145"/>
        <v/>
      </c>
      <c r="O648" s="177"/>
      <c r="P648" s="1451"/>
      <c r="Q648" s="2664">
        <v>1</v>
      </c>
      <c r="R648" s="180"/>
      <c r="BN648" s="4">
        <v>1</v>
      </c>
    </row>
    <row r="649" spans="8:66" ht="17.25" x14ac:dyDescent="0.25">
      <c r="H649" s="196" t="str">
        <f t="shared" si="146"/>
        <v>►</v>
      </c>
      <c r="I649" s="149" t="str">
        <f>I622</f>
        <v>Famille à coller.N.Nom de votre recette 3.Recette mère ►.S.Saisissez le nom de la recette mère</v>
      </c>
      <c r="J649" s="91">
        <f>J622</f>
        <v>6</v>
      </c>
      <c r="K649" s="1021" t="str">
        <f>K622</f>
        <v>couverts</v>
      </c>
      <c r="L649" s="1447"/>
      <c r="M649" s="209"/>
      <c r="N649" s="176" t="str">
        <f t="shared" si="145"/>
        <v/>
      </c>
      <c r="O649" s="177"/>
      <c r="P649" s="1451"/>
      <c r="Q649" s="2664">
        <v>1</v>
      </c>
      <c r="R649" s="180"/>
      <c r="BN649" s="4">
        <v>1</v>
      </c>
    </row>
    <row r="650" spans="8:66" ht="17.25" x14ac:dyDescent="0.25">
      <c r="H650" s="196" t="str">
        <f t="shared" si="146"/>
        <v>►</v>
      </c>
      <c r="I650" s="149" t="str">
        <f>I622</f>
        <v>Famille à coller.N.Nom de votre recette 3.Recette mère ►.S.Saisissez le nom de la recette mère</v>
      </c>
      <c r="J650" s="91">
        <f>J622</f>
        <v>6</v>
      </c>
      <c r="K650" s="1021" t="str">
        <f>K622</f>
        <v>couverts</v>
      </c>
      <c r="L650" s="1447"/>
      <c r="M650" s="209"/>
      <c r="N650" s="176" t="str">
        <f t="shared" si="145"/>
        <v/>
      </c>
      <c r="O650" s="177"/>
      <c r="P650" s="1451"/>
      <c r="Q650" s="2664">
        <v>1</v>
      </c>
      <c r="R650" s="180"/>
      <c r="BN650" s="4">
        <v>1</v>
      </c>
    </row>
    <row r="651" spans="8:66" ht="17.25" x14ac:dyDescent="0.25">
      <c r="H651" s="196" t="str">
        <f t="shared" si="146"/>
        <v>►</v>
      </c>
      <c r="I651" s="149" t="str">
        <f>I622</f>
        <v>Famille à coller.N.Nom de votre recette 3.Recette mère ►.S.Saisissez le nom de la recette mère</v>
      </c>
      <c r="J651" s="91">
        <f>J622</f>
        <v>6</v>
      </c>
      <c r="K651" s="1021" t="str">
        <f>K622</f>
        <v>couverts</v>
      </c>
      <c r="L651" s="1447"/>
      <c r="M651" s="209"/>
      <c r="N651" s="176" t="str">
        <f t="shared" si="145"/>
        <v/>
      </c>
      <c r="O651" s="177"/>
      <c r="P651" s="1451"/>
      <c r="Q651" s="2664">
        <v>1</v>
      </c>
      <c r="R651" s="180"/>
      <c r="BN651" s="4">
        <v>1</v>
      </c>
    </row>
    <row r="652" spans="8:66" ht="17.25" x14ac:dyDescent="0.25">
      <c r="H652" s="196" t="str">
        <f t="shared" si="146"/>
        <v>►</v>
      </c>
      <c r="I652" s="149" t="str">
        <f>I622</f>
        <v>Famille à coller.N.Nom de votre recette 3.Recette mère ►.S.Saisissez le nom de la recette mère</v>
      </c>
      <c r="J652" s="91">
        <f>J622</f>
        <v>6</v>
      </c>
      <c r="K652" s="1021" t="str">
        <f>K622</f>
        <v>couverts</v>
      </c>
      <c r="L652" s="1447"/>
      <c r="M652" s="209"/>
      <c r="N652" s="176" t="str">
        <f t="shared" si="145"/>
        <v/>
      </c>
      <c r="O652" s="177"/>
      <c r="P652" s="1451"/>
      <c r="Q652" s="2664">
        <v>1</v>
      </c>
      <c r="R652" s="180"/>
      <c r="BN652" s="4">
        <v>1</v>
      </c>
    </row>
    <row r="653" spans="8:66" ht="17.25" x14ac:dyDescent="0.25">
      <c r="H653" s="196" t="str">
        <f t="shared" si="146"/>
        <v>►</v>
      </c>
      <c r="I653" s="149" t="str">
        <f>I622</f>
        <v>Famille à coller.N.Nom de votre recette 3.Recette mère ►.S.Saisissez le nom de la recette mère</v>
      </c>
      <c r="J653" s="91">
        <f>J622</f>
        <v>6</v>
      </c>
      <c r="K653" s="1021" t="str">
        <f>K622</f>
        <v>couverts</v>
      </c>
      <c r="L653" s="1447"/>
      <c r="M653" s="209"/>
      <c r="N653" s="176" t="str">
        <f t="shared" si="145"/>
        <v/>
      </c>
      <c r="O653" s="177"/>
      <c r="P653" s="1451"/>
      <c r="Q653" s="2664">
        <v>1</v>
      </c>
      <c r="R653" s="180"/>
      <c r="BN653" s="4">
        <v>1</v>
      </c>
    </row>
    <row r="654" spans="8:66" ht="17.25" x14ac:dyDescent="0.25">
      <c r="H654" s="196" t="str">
        <f t="shared" si="146"/>
        <v>►</v>
      </c>
      <c r="I654" s="149" t="str">
        <f>I622</f>
        <v>Famille à coller.N.Nom de votre recette 3.Recette mère ►.S.Saisissez le nom de la recette mère</v>
      </c>
      <c r="J654" s="91">
        <f>J622</f>
        <v>6</v>
      </c>
      <c r="K654" s="1021" t="str">
        <f>K622</f>
        <v>couverts</v>
      </c>
      <c r="L654" s="1447"/>
      <c r="M654" s="209"/>
      <c r="N654" s="176" t="str">
        <f t="shared" si="145"/>
        <v/>
      </c>
      <c r="O654" s="177"/>
      <c r="P654" s="1451"/>
      <c r="Q654" s="2664">
        <v>1</v>
      </c>
      <c r="R654" s="180"/>
      <c r="BN654" s="4">
        <v>1</v>
      </c>
    </row>
    <row r="655" spans="8:66" ht="17.25" x14ac:dyDescent="0.25">
      <c r="H655" s="196" t="str">
        <f t="shared" si="146"/>
        <v>►</v>
      </c>
      <c r="I655" s="149" t="str">
        <f>I622</f>
        <v>Famille à coller.N.Nom de votre recette 3.Recette mère ►.S.Saisissez le nom de la recette mère</v>
      </c>
      <c r="J655" s="91">
        <f>J622</f>
        <v>6</v>
      </c>
      <c r="K655" s="1021" t="str">
        <f>K622</f>
        <v>couverts</v>
      </c>
      <c r="L655" s="174"/>
      <c r="M655" s="175"/>
      <c r="N655" s="176" t="str">
        <f t="shared" si="145"/>
        <v/>
      </c>
      <c r="O655" s="177"/>
      <c r="P655" s="1462"/>
      <c r="Q655" s="2664">
        <v>1</v>
      </c>
      <c r="R655" s="180"/>
      <c r="BN655" s="4">
        <v>1</v>
      </c>
    </row>
    <row r="656" spans="8:66" ht="15.75" x14ac:dyDescent="0.25">
      <c r="H656" s="66" t="s">
        <v>18</v>
      </c>
      <c r="I656" s="985" t="str">
        <f>I622</f>
        <v>Famille à coller.N.Nom de votre recette 3.Recette mère ►.S.Saisissez le nom de la recette mère</v>
      </c>
      <c r="J656" s="986">
        <f>J622</f>
        <v>6</v>
      </c>
      <c r="K656" s="987" t="str">
        <f>K622</f>
        <v>couverts</v>
      </c>
      <c r="L656" s="988" t="s">
        <v>150</v>
      </c>
      <c r="M656" s="989"/>
      <c r="N656" s="990"/>
      <c r="O656" s="990"/>
      <c r="P656" s="990"/>
      <c r="Q656" s="990"/>
      <c r="R656" s="991"/>
      <c r="BN656" s="4">
        <v>1</v>
      </c>
    </row>
    <row r="657" spans="8:66" ht="15.75" x14ac:dyDescent="0.25">
      <c r="H657" s="376" t="s">
        <v>18</v>
      </c>
      <c r="I657" s="998" t="str">
        <f>I622</f>
        <v>Famille à coller.N.Nom de votre recette 3.Recette mère ►.S.Saisissez le nom de la recette mère</v>
      </c>
      <c r="J657" s="998">
        <f>J622</f>
        <v>6</v>
      </c>
      <c r="K657" s="998" t="str">
        <f>K622</f>
        <v>couverts</v>
      </c>
      <c r="L657" s="315" t="s">
        <v>61</v>
      </c>
      <c r="M657" s="1002">
        <v>17</v>
      </c>
      <c r="N657" s="999" t="s">
        <v>579</v>
      </c>
      <c r="O657" s="1000"/>
      <c r="P657" s="1000"/>
      <c r="Q657" s="1000"/>
      <c r="R657" s="1001"/>
      <c r="BN657" s="4">
        <v>1</v>
      </c>
    </row>
    <row r="658" spans="8:66" ht="15.75" x14ac:dyDescent="0.25">
      <c r="H658" s="376" t="s">
        <v>18</v>
      </c>
      <c r="I658" s="320" t="str">
        <f>I622</f>
        <v>Famille à coller.N.Nom de votre recette 3.Recette mère ►.S.Saisissez le nom de la recette mère</v>
      </c>
      <c r="J658" s="320">
        <f>J622</f>
        <v>6</v>
      </c>
      <c r="K658" s="320" t="str">
        <f>K622</f>
        <v>couverts</v>
      </c>
      <c r="L658" s="321" t="s">
        <v>146</v>
      </c>
      <c r="M658" s="243"/>
      <c r="N658" s="243"/>
      <c r="O658" s="243"/>
      <c r="P658" s="243"/>
      <c r="Q658" s="243"/>
      <c r="R658" s="322"/>
      <c r="BN658" s="4">
        <v>1</v>
      </c>
    </row>
    <row r="659" spans="8:66" ht="15.75" x14ac:dyDescent="0.25">
      <c r="H659" s="196" t="str">
        <f t="shared" ref="H659:H675" si="147">IF(OR(L659&lt;&gt;"",M659&lt;&gt; "",N659&lt;&gt;"",O659&lt;&gt;"",P659&lt;&gt;"",Q659&lt;&gt;""),"A", "►")</f>
        <v>►</v>
      </c>
      <c r="I659" s="320" t="str">
        <f>I622</f>
        <v>Famille à coller.N.Nom de votre recette 3.Recette mère ►.S.Saisissez le nom de la recette mère</v>
      </c>
      <c r="J659" s="320">
        <f>J622</f>
        <v>6</v>
      </c>
      <c r="K659" s="320" t="str">
        <f>K622</f>
        <v>couverts</v>
      </c>
      <c r="L659" s="324"/>
      <c r="M659" s="248"/>
      <c r="N659" s="248"/>
      <c r="O659" s="248"/>
      <c r="P659" s="248"/>
      <c r="Q659" s="248"/>
      <c r="R659" s="322"/>
      <c r="BN659" s="4">
        <v>1</v>
      </c>
    </row>
    <row r="660" spans="8:66" ht="15.75" x14ac:dyDescent="0.25">
      <c r="H660" s="196" t="str">
        <f t="shared" si="147"/>
        <v>►</v>
      </c>
      <c r="I660" s="320" t="str">
        <f>I622</f>
        <v>Famille à coller.N.Nom de votre recette 3.Recette mère ►.S.Saisissez le nom de la recette mère</v>
      </c>
      <c r="J660" s="320">
        <f>J622</f>
        <v>6</v>
      </c>
      <c r="K660" s="320" t="str">
        <f>K622</f>
        <v>couverts</v>
      </c>
      <c r="L660" s="324"/>
      <c r="M660" s="609"/>
      <c r="N660" s="609"/>
      <c r="O660" s="609"/>
      <c r="P660" s="609"/>
      <c r="Q660" s="270"/>
      <c r="R660" s="329"/>
      <c r="BN660" s="4">
        <v>1</v>
      </c>
    </row>
    <row r="661" spans="8:66" ht="15.75" x14ac:dyDescent="0.25">
      <c r="H661" s="196" t="str">
        <f t="shared" si="147"/>
        <v>►</v>
      </c>
      <c r="I661" s="320" t="str">
        <f>I622</f>
        <v>Famille à coller.N.Nom de votre recette 3.Recette mère ►.S.Saisissez le nom de la recette mère</v>
      </c>
      <c r="J661" s="320">
        <f>J622</f>
        <v>6</v>
      </c>
      <c r="K661" s="320" t="str">
        <f>K622</f>
        <v>couverts</v>
      </c>
      <c r="L661" s="324"/>
      <c r="M661" s="270"/>
      <c r="N661" s="270"/>
      <c r="O661" s="270"/>
      <c r="P661" s="270"/>
      <c r="Q661" s="270"/>
      <c r="R661" s="329"/>
      <c r="BN661" s="4">
        <v>1</v>
      </c>
    </row>
    <row r="662" spans="8:66" ht="15.75" x14ac:dyDescent="0.25">
      <c r="H662" s="196" t="str">
        <f t="shared" si="147"/>
        <v>►</v>
      </c>
      <c r="I662" s="320" t="str">
        <f>I622</f>
        <v>Famille à coller.N.Nom de votre recette 3.Recette mère ►.S.Saisissez le nom de la recette mère</v>
      </c>
      <c r="J662" s="320">
        <f>J622</f>
        <v>6</v>
      </c>
      <c r="K662" s="320" t="str">
        <f>K622</f>
        <v>couverts</v>
      </c>
      <c r="L662" s="324"/>
      <c r="M662" s="270"/>
      <c r="N662" s="270"/>
      <c r="O662" s="270"/>
      <c r="P662" s="270"/>
      <c r="Q662" s="270"/>
      <c r="R662" s="329"/>
      <c r="BN662" s="4">
        <v>1</v>
      </c>
    </row>
    <row r="663" spans="8:66" ht="15.75" x14ac:dyDescent="0.25">
      <c r="H663" s="196" t="str">
        <f t="shared" si="147"/>
        <v>►</v>
      </c>
      <c r="I663" s="320" t="str">
        <f>I622</f>
        <v>Famille à coller.N.Nom de votre recette 3.Recette mère ►.S.Saisissez le nom de la recette mère</v>
      </c>
      <c r="J663" s="320">
        <f>J622</f>
        <v>6</v>
      </c>
      <c r="K663" s="320" t="str">
        <f>K622</f>
        <v>couverts</v>
      </c>
      <c r="L663" s="324"/>
      <c r="M663" s="270"/>
      <c r="N663" s="270"/>
      <c r="O663" s="270"/>
      <c r="P663" s="270"/>
      <c r="Q663" s="270"/>
      <c r="R663" s="329"/>
      <c r="BN663" s="4">
        <v>1</v>
      </c>
    </row>
    <row r="664" spans="8:66" ht="15.75" x14ac:dyDescent="0.25">
      <c r="H664" s="196" t="str">
        <f t="shared" si="147"/>
        <v>►</v>
      </c>
      <c r="I664" s="320" t="str">
        <f>I622</f>
        <v>Famille à coller.N.Nom de votre recette 3.Recette mère ►.S.Saisissez le nom de la recette mère</v>
      </c>
      <c r="J664" s="320">
        <f>J622</f>
        <v>6</v>
      </c>
      <c r="K664" s="320" t="str">
        <f>K622</f>
        <v>couverts</v>
      </c>
      <c r="L664" s="324"/>
      <c r="M664" s="270"/>
      <c r="N664" s="270"/>
      <c r="O664" s="270"/>
      <c r="P664" s="270"/>
      <c r="Q664" s="270"/>
      <c r="R664" s="329"/>
      <c r="BN664" s="4">
        <v>1</v>
      </c>
    </row>
    <row r="665" spans="8:66" ht="15.75" x14ac:dyDescent="0.25">
      <c r="H665" s="196" t="str">
        <f t="shared" si="147"/>
        <v>A</v>
      </c>
      <c r="I665" s="320" t="str">
        <f>I622</f>
        <v>Famille à coller.N.Nom de votre recette 3.Recette mère ►.S.Saisissez le nom de la recette mère</v>
      </c>
      <c r="J665" s="320">
        <f>J622</f>
        <v>6</v>
      </c>
      <c r="K665" s="320" t="str">
        <f>K622</f>
        <v>couverts</v>
      </c>
      <c r="L665" s="324"/>
      <c r="M665" s="270"/>
      <c r="N665" s="270"/>
      <c r="O665" s="270"/>
      <c r="P665" s="270" t="s">
        <v>2269</v>
      </c>
      <c r="Q665" s="270"/>
      <c r="R665" s="329"/>
      <c r="BN665" s="4">
        <v>1</v>
      </c>
    </row>
    <row r="666" spans="8:66" ht="15.75" x14ac:dyDescent="0.25">
      <c r="H666" s="196" t="str">
        <f t="shared" si="147"/>
        <v>►</v>
      </c>
      <c r="I666" s="320" t="str">
        <f>I622</f>
        <v>Famille à coller.N.Nom de votre recette 3.Recette mère ►.S.Saisissez le nom de la recette mère</v>
      </c>
      <c r="J666" s="320">
        <f>J622</f>
        <v>6</v>
      </c>
      <c r="K666" s="320" t="str">
        <f>K622</f>
        <v>couverts</v>
      </c>
      <c r="L666" s="324"/>
      <c r="M666" s="270"/>
      <c r="N666" s="270"/>
      <c r="O666" s="270"/>
      <c r="P666" s="270"/>
      <c r="Q666" s="270"/>
      <c r="R666" s="329"/>
      <c r="BN666" s="4">
        <v>1</v>
      </c>
    </row>
    <row r="667" spans="8:66" ht="15.75" x14ac:dyDescent="0.25">
      <c r="H667" s="196" t="str">
        <f t="shared" si="147"/>
        <v>►</v>
      </c>
      <c r="I667" s="320" t="str">
        <f>I622</f>
        <v>Famille à coller.N.Nom de votre recette 3.Recette mère ►.S.Saisissez le nom de la recette mère</v>
      </c>
      <c r="J667" s="320">
        <f>J622</f>
        <v>6</v>
      </c>
      <c r="K667" s="320" t="str">
        <f>K622</f>
        <v>couverts</v>
      </c>
      <c r="L667" s="324"/>
      <c r="M667" s="270"/>
      <c r="N667" s="270"/>
      <c r="O667" s="270"/>
      <c r="P667" s="270"/>
      <c r="Q667" s="270"/>
      <c r="R667" s="329"/>
      <c r="BN667" s="4">
        <v>1</v>
      </c>
    </row>
    <row r="668" spans="8:66" ht="15.75" x14ac:dyDescent="0.25">
      <c r="H668" s="196" t="str">
        <f t="shared" si="147"/>
        <v>►</v>
      </c>
      <c r="I668" s="320" t="str">
        <f>I622</f>
        <v>Famille à coller.N.Nom de votre recette 3.Recette mère ►.S.Saisissez le nom de la recette mère</v>
      </c>
      <c r="J668" s="320">
        <f>J622</f>
        <v>6</v>
      </c>
      <c r="K668" s="320" t="str">
        <f>K622</f>
        <v>couverts</v>
      </c>
      <c r="L668" s="324"/>
      <c r="M668" s="270"/>
      <c r="N668" s="270"/>
      <c r="O668" s="270"/>
      <c r="P668" s="270"/>
      <c r="Q668" s="270"/>
      <c r="R668" s="329"/>
      <c r="BN668" s="4">
        <v>1</v>
      </c>
    </row>
    <row r="669" spans="8:66" ht="15.75" x14ac:dyDescent="0.25">
      <c r="H669" s="196" t="str">
        <f t="shared" si="147"/>
        <v>►</v>
      </c>
      <c r="I669" s="320" t="str">
        <f>I622</f>
        <v>Famille à coller.N.Nom de votre recette 3.Recette mère ►.S.Saisissez le nom de la recette mère</v>
      </c>
      <c r="J669" s="320">
        <f>J622</f>
        <v>6</v>
      </c>
      <c r="K669" s="320" t="str">
        <f>K622</f>
        <v>couverts</v>
      </c>
      <c r="L669" s="324"/>
      <c r="M669" s="270"/>
      <c r="N669" s="270"/>
      <c r="O669" s="270"/>
      <c r="P669" s="270"/>
      <c r="Q669" s="270"/>
      <c r="R669" s="329"/>
      <c r="BN669" s="4">
        <v>1</v>
      </c>
    </row>
    <row r="670" spans="8:66" ht="15.75" x14ac:dyDescent="0.25">
      <c r="H670" s="196" t="str">
        <f t="shared" si="147"/>
        <v>►</v>
      </c>
      <c r="I670" s="320" t="str">
        <f>I622</f>
        <v>Famille à coller.N.Nom de votre recette 3.Recette mère ►.S.Saisissez le nom de la recette mère</v>
      </c>
      <c r="J670" s="320">
        <f>J622</f>
        <v>6</v>
      </c>
      <c r="K670" s="320" t="str">
        <f>K622</f>
        <v>couverts</v>
      </c>
      <c r="L670" s="324"/>
      <c r="M670" s="270"/>
      <c r="N670" s="270"/>
      <c r="O670" s="270"/>
      <c r="P670" s="270"/>
      <c r="Q670" s="270"/>
      <c r="R670" s="329"/>
      <c r="BN670" s="4">
        <v>1</v>
      </c>
    </row>
    <row r="671" spans="8:66" ht="15.75" x14ac:dyDescent="0.25">
      <c r="H671" s="196" t="str">
        <f t="shared" si="147"/>
        <v>►</v>
      </c>
      <c r="I671" s="320" t="str">
        <f>I622</f>
        <v>Famille à coller.N.Nom de votre recette 3.Recette mère ►.S.Saisissez le nom de la recette mère</v>
      </c>
      <c r="J671" s="320">
        <f>J622</f>
        <v>6</v>
      </c>
      <c r="K671" s="320" t="str">
        <f>K622</f>
        <v>couverts</v>
      </c>
      <c r="L671" s="324"/>
      <c r="M671" s="270"/>
      <c r="N671" s="270"/>
      <c r="O671" s="270"/>
      <c r="P671" s="270"/>
      <c r="Q671" s="270"/>
      <c r="R671" s="329"/>
      <c r="BN671" s="4">
        <v>1</v>
      </c>
    </row>
    <row r="672" spans="8:66" ht="15.75" x14ac:dyDescent="0.25">
      <c r="H672" s="196" t="str">
        <f t="shared" si="147"/>
        <v>►</v>
      </c>
      <c r="I672" s="320" t="str">
        <f>I622</f>
        <v>Famille à coller.N.Nom de votre recette 3.Recette mère ►.S.Saisissez le nom de la recette mère</v>
      </c>
      <c r="J672" s="320">
        <f>J622</f>
        <v>6</v>
      </c>
      <c r="K672" s="320" t="str">
        <f>K622</f>
        <v>couverts</v>
      </c>
      <c r="L672" s="324"/>
      <c r="M672" s="270"/>
      <c r="N672" s="270"/>
      <c r="O672" s="270"/>
      <c r="P672" s="270"/>
      <c r="Q672" s="270"/>
      <c r="R672" s="329"/>
      <c r="BN672" s="4">
        <v>1</v>
      </c>
    </row>
    <row r="673" spans="1:68" ht="15.75" x14ac:dyDescent="0.25">
      <c r="H673" s="196" t="str">
        <f t="shared" si="147"/>
        <v>►</v>
      </c>
      <c r="I673" s="320" t="str">
        <f>I622</f>
        <v>Famille à coller.N.Nom de votre recette 3.Recette mère ►.S.Saisissez le nom de la recette mère</v>
      </c>
      <c r="J673" s="320">
        <f>J622</f>
        <v>6</v>
      </c>
      <c r="K673" s="320" t="str">
        <f>K622</f>
        <v>couverts</v>
      </c>
      <c r="L673" s="324"/>
      <c r="M673" s="270"/>
      <c r="N673" s="270"/>
      <c r="O673" s="270"/>
      <c r="P673" s="270"/>
      <c r="Q673" s="270"/>
      <c r="R673" s="329"/>
      <c r="BN673" s="4">
        <v>1</v>
      </c>
    </row>
    <row r="674" spans="1:68" ht="15.75" x14ac:dyDescent="0.25">
      <c r="H674" s="196" t="str">
        <f t="shared" si="147"/>
        <v>►</v>
      </c>
      <c r="I674" s="320" t="str">
        <f>I622</f>
        <v>Famille à coller.N.Nom de votre recette 3.Recette mère ►.S.Saisissez le nom de la recette mère</v>
      </c>
      <c r="J674" s="320">
        <f>J622</f>
        <v>6</v>
      </c>
      <c r="K674" s="320" t="str">
        <f>K622</f>
        <v>couverts</v>
      </c>
      <c r="L674" s="324"/>
      <c r="M674" s="270"/>
      <c r="N674" s="270"/>
      <c r="O674" s="270"/>
      <c r="P674" s="270"/>
      <c r="Q674" s="270"/>
      <c r="R674" s="329"/>
      <c r="BN674" s="4">
        <v>1</v>
      </c>
    </row>
    <row r="675" spans="1:68" ht="15.75" x14ac:dyDescent="0.25">
      <c r="H675" s="196" t="str">
        <f t="shared" si="147"/>
        <v>►</v>
      </c>
      <c r="I675" s="320" t="str">
        <f>I622</f>
        <v>Famille à coller.N.Nom de votre recette 3.Recette mère ►.S.Saisissez le nom de la recette mère</v>
      </c>
      <c r="J675" s="320">
        <f>J622</f>
        <v>6</v>
      </c>
      <c r="K675" s="320" t="str">
        <f>K622</f>
        <v>couverts</v>
      </c>
      <c r="L675" s="324"/>
      <c r="M675" s="270"/>
      <c r="N675" s="270"/>
      <c r="O675" s="270"/>
      <c r="P675" s="270"/>
      <c r="Q675" s="270"/>
      <c r="R675" s="329"/>
      <c r="BN675" s="4">
        <v>1</v>
      </c>
    </row>
    <row r="676" spans="1:68" ht="15.75" x14ac:dyDescent="0.25">
      <c r="H676" s="376" t="s">
        <v>18</v>
      </c>
      <c r="I676" s="320" t="str">
        <f>I622</f>
        <v>Famille à coller.N.Nom de votre recette 3.Recette mère ►.S.Saisissez le nom de la recette mère</v>
      </c>
      <c r="J676" s="320">
        <f>J622</f>
        <v>6</v>
      </c>
      <c r="K676" s="320" t="str">
        <f>K622</f>
        <v>couverts</v>
      </c>
      <c r="L676" s="377" t="s">
        <v>153</v>
      </c>
      <c r="M676" s="280"/>
      <c r="N676" s="280"/>
      <c r="O676" s="280"/>
      <c r="P676" s="280"/>
      <c r="Q676" s="378"/>
      <c r="R676" s="379" t="s">
        <v>154</v>
      </c>
      <c r="BN676" s="4">
        <v>1</v>
      </c>
    </row>
    <row r="677" spans="1:68" ht="15.75" x14ac:dyDescent="0.25">
      <c r="H677" s="376" t="s">
        <v>18</v>
      </c>
      <c r="I677" s="320" t="str">
        <f>I622</f>
        <v>Famille à coller.N.Nom de votre recette 3.Recette mère ►.S.Saisissez le nom de la recette mère</v>
      </c>
      <c r="J677" s="320">
        <f>J622</f>
        <v>6</v>
      </c>
      <c r="K677" s="320" t="str">
        <f>K622</f>
        <v>couverts</v>
      </c>
      <c r="L677" s="381"/>
      <c r="M677" s="287"/>
      <c r="N677" s="287"/>
      <c r="O677" s="287"/>
      <c r="P677" s="287"/>
      <c r="Q677" s="382"/>
      <c r="R677" s="383" t="s">
        <v>155</v>
      </c>
      <c r="BN677" s="4">
        <v>1</v>
      </c>
    </row>
    <row r="678" spans="1:68" ht="15.75" x14ac:dyDescent="0.25">
      <c r="H678" s="376" t="s">
        <v>18</v>
      </c>
      <c r="I678" s="320" t="str">
        <f>I622</f>
        <v>Famille à coller.N.Nom de votre recette 3.Recette mère ►.S.Saisissez le nom de la recette mère</v>
      </c>
      <c r="J678" s="320">
        <f>J622</f>
        <v>6</v>
      </c>
      <c r="K678" s="320" t="str">
        <f>K622</f>
        <v>couverts</v>
      </c>
      <c r="L678" s="387"/>
      <c r="M678" s="287"/>
      <c r="N678" s="287"/>
      <c r="O678" s="287"/>
      <c r="P678" s="287"/>
      <c r="Q678" s="382"/>
      <c r="R678" s="383" t="s">
        <v>156</v>
      </c>
      <c r="BN678" s="4">
        <v>1</v>
      </c>
    </row>
    <row r="679" spans="1:68" ht="15.75" x14ac:dyDescent="0.25">
      <c r="H679" s="376" t="s">
        <v>18</v>
      </c>
      <c r="I679" s="320" t="str">
        <f>I622</f>
        <v>Famille à coller.N.Nom de votre recette 3.Recette mère ►.S.Saisissez le nom de la recette mère</v>
      </c>
      <c r="J679" s="320">
        <f>J622</f>
        <v>6</v>
      </c>
      <c r="K679" s="320" t="str">
        <f>K622</f>
        <v>couverts</v>
      </c>
      <c r="L679" s="293"/>
      <c r="M679" s="293"/>
      <c r="N679" s="293" t="s">
        <v>152</v>
      </c>
      <c r="O679" s="294"/>
      <c r="P679" s="392"/>
      <c r="Q679" s="392"/>
      <c r="R679" s="393"/>
      <c r="BN679" s="4">
        <v>1</v>
      </c>
    </row>
    <row r="680" spans="1:68" ht="16.5" thickBot="1" x14ac:dyDescent="0.3">
      <c r="H680" s="397" t="s">
        <v>18</v>
      </c>
      <c r="I680" s="398" t="str">
        <f>I622</f>
        <v>Famille à coller.N.Nom de votre recette 3.Recette mère ►.S.Saisissez le nom de la recette mère</v>
      </c>
      <c r="J680" s="398">
        <f>J622</f>
        <v>6</v>
      </c>
      <c r="K680" s="398" t="str">
        <f>K622</f>
        <v>couverts</v>
      </c>
      <c r="L680" s="399"/>
      <c r="M680" s="298"/>
      <c r="N680" s="299"/>
      <c r="O680" s="300"/>
      <c r="P680" s="299"/>
      <c r="Q680" s="299"/>
      <c r="R680" s="400"/>
      <c r="BN680" s="4">
        <v>1</v>
      </c>
    </row>
    <row r="681" spans="1:68" x14ac:dyDescent="0.25">
      <c r="BN681" s="981" t="s">
        <v>600</v>
      </c>
    </row>
    <row r="682" spans="1:68" x14ac:dyDescent="0.25">
      <c r="A682" s="4">
        <v>1</v>
      </c>
      <c r="B682" s="4">
        <v>1</v>
      </c>
      <c r="C682" s="4">
        <v>1</v>
      </c>
      <c r="D682" s="4">
        <v>1</v>
      </c>
      <c r="E682" s="4">
        <v>1</v>
      </c>
      <c r="F682" s="4">
        <v>1</v>
      </c>
      <c r="G682" s="4">
        <v>1</v>
      </c>
      <c r="H682" s="4">
        <v>1</v>
      </c>
      <c r="I682" s="4">
        <v>1</v>
      </c>
      <c r="J682" s="4">
        <v>1</v>
      </c>
      <c r="K682" s="4">
        <v>1</v>
      </c>
      <c r="L682" s="4">
        <v>1</v>
      </c>
      <c r="M682" s="4">
        <v>1</v>
      </c>
      <c r="N682" s="4">
        <v>1</v>
      </c>
      <c r="O682" s="4">
        <v>1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1</v>
      </c>
      <c r="AC682" s="4">
        <v>1</v>
      </c>
      <c r="AD682" s="4">
        <v>1</v>
      </c>
      <c r="AE682" s="4">
        <v>1</v>
      </c>
      <c r="AF682" s="4">
        <v>1</v>
      </c>
      <c r="AG682" s="4">
        <v>1</v>
      </c>
      <c r="AH682" s="4">
        <v>1</v>
      </c>
      <c r="AI682" s="4">
        <v>1</v>
      </c>
      <c r="AJ682" s="4">
        <v>1</v>
      </c>
      <c r="AK682" s="4">
        <v>1</v>
      </c>
      <c r="AL682" s="4">
        <v>1</v>
      </c>
      <c r="AM682" s="4">
        <v>1</v>
      </c>
      <c r="AN682" s="4">
        <v>1</v>
      </c>
      <c r="AO682" s="4">
        <v>1</v>
      </c>
      <c r="AP682" s="4">
        <v>1</v>
      </c>
      <c r="AQ682" s="4">
        <v>1</v>
      </c>
      <c r="AR682" s="4">
        <v>1</v>
      </c>
      <c r="AS682" s="4">
        <v>1</v>
      </c>
      <c r="AT682" s="4">
        <v>1</v>
      </c>
      <c r="AU682" s="4">
        <v>1</v>
      </c>
      <c r="AV682" s="4">
        <v>1</v>
      </c>
      <c r="AW682" s="4">
        <v>1</v>
      </c>
      <c r="AX682" s="4">
        <v>1</v>
      </c>
      <c r="AY682" s="4">
        <v>1</v>
      </c>
      <c r="AZ682" s="4">
        <v>1</v>
      </c>
      <c r="BA682" s="4">
        <v>1</v>
      </c>
      <c r="BB682" s="4">
        <v>1</v>
      </c>
      <c r="BC682" s="4">
        <v>1</v>
      </c>
      <c r="BD682" s="4">
        <v>1</v>
      </c>
      <c r="BE682" s="4">
        <v>1</v>
      </c>
      <c r="BF682" s="4">
        <v>1</v>
      </c>
      <c r="BG682" s="4">
        <v>1</v>
      </c>
      <c r="BH682" s="4">
        <v>1</v>
      </c>
      <c r="BI682" s="4">
        <v>1</v>
      </c>
      <c r="BJ682" s="4">
        <v>1</v>
      </c>
      <c r="BK682" s="4">
        <v>1</v>
      </c>
      <c r="BL682" s="4">
        <v>1</v>
      </c>
      <c r="BM682" s="4">
        <v>1</v>
      </c>
      <c r="BN682" s="982" t="str">
        <f>ADDRESS(ROW(),COLUMN(),4)</f>
        <v>BN682</v>
      </c>
      <c r="BO682" s="983"/>
      <c r="BP682" s="984" t="str">
        <f>ADDRESS(ROW(),COLUMN(),4)</f>
        <v>BP682</v>
      </c>
    </row>
  </sheetData>
  <mergeCells count="145">
    <mergeCell ref="BL4:BL5"/>
    <mergeCell ref="BA5:BA10"/>
    <mergeCell ref="X3:Y3"/>
    <mergeCell ref="X4:Y7"/>
    <mergeCell ref="B10:G11"/>
    <mergeCell ref="X8:Y8"/>
    <mergeCell ref="L10:AD11"/>
    <mergeCell ref="AS3:AU3"/>
    <mergeCell ref="AW3:AY3"/>
    <mergeCell ref="BJ3:BK3"/>
    <mergeCell ref="BF4:BF5"/>
    <mergeCell ref="BG4:BG5"/>
    <mergeCell ref="BH4:BH5"/>
    <mergeCell ref="BI4:BI5"/>
    <mergeCell ref="BJ4:BJ5"/>
    <mergeCell ref="AA17:AA18"/>
    <mergeCell ref="AB17:AB18"/>
    <mergeCell ref="AC17:AC18"/>
    <mergeCell ref="AD17:AD18"/>
    <mergeCell ref="AF17:AF18"/>
    <mergeCell ref="AG17:AG18"/>
    <mergeCell ref="U17:U18"/>
    <mergeCell ref="V17:W18"/>
    <mergeCell ref="X17:X18"/>
    <mergeCell ref="Y17:Y18"/>
    <mergeCell ref="Z17:Z18"/>
    <mergeCell ref="BA30:BB31"/>
    <mergeCell ref="BC30:BC31"/>
    <mergeCell ref="BI31:BI32"/>
    <mergeCell ref="BJ31:BJ32"/>
    <mergeCell ref="BK31:BK32"/>
    <mergeCell ref="BA34:BD35"/>
    <mergeCell ref="AH17:AJ17"/>
    <mergeCell ref="AS17:AY18"/>
    <mergeCell ref="BA17:BD18"/>
    <mergeCell ref="BF17:BL19"/>
    <mergeCell ref="AS19:AY20"/>
    <mergeCell ref="BA19:BD21"/>
    <mergeCell ref="AT21:AY21"/>
    <mergeCell ref="BA46:BD47"/>
    <mergeCell ref="BA48:BD49"/>
    <mergeCell ref="BA50:BD50"/>
    <mergeCell ref="BJ50:BL50"/>
    <mergeCell ref="BA51:BD52"/>
    <mergeCell ref="BJ51:BL52"/>
    <mergeCell ref="AS39:AY40"/>
    <mergeCell ref="BF40:BL41"/>
    <mergeCell ref="AS41:AY41"/>
    <mergeCell ref="AS42:AY43"/>
    <mergeCell ref="BK44:BK45"/>
    <mergeCell ref="BL44:BL45"/>
    <mergeCell ref="BJ53:BL55"/>
    <mergeCell ref="BI62:BI63"/>
    <mergeCell ref="BJ62:BJ63"/>
    <mergeCell ref="BK62:BK63"/>
    <mergeCell ref="BF69:BF70"/>
    <mergeCell ref="BA77:BA78"/>
    <mergeCell ref="BB77:BB78"/>
    <mergeCell ref="BC77:BC78"/>
    <mergeCell ref="BF77:BG77"/>
    <mergeCell ref="BH77:BI77"/>
    <mergeCell ref="AS105:AY106"/>
    <mergeCell ref="AS107:AY107"/>
    <mergeCell ref="BG107:BH107"/>
    <mergeCell ref="BI107:BJ107"/>
    <mergeCell ref="AS108:AY109"/>
    <mergeCell ref="BA110:BD111"/>
    <mergeCell ref="BA81:BD81"/>
    <mergeCell ref="AS83:AY84"/>
    <mergeCell ref="BI84:BI85"/>
    <mergeCell ref="BJ84:BJ85"/>
    <mergeCell ref="AS85:AY86"/>
    <mergeCell ref="AT87:AY87"/>
    <mergeCell ref="AT153:AY153"/>
    <mergeCell ref="AS171:AY172"/>
    <mergeCell ref="AS173:AY173"/>
    <mergeCell ref="AS174:AY175"/>
    <mergeCell ref="BG178:BL178"/>
    <mergeCell ref="BF179:BL179"/>
    <mergeCell ref="BF123:BF128"/>
    <mergeCell ref="BG124:BL126"/>
    <mergeCell ref="BF132:BF141"/>
    <mergeCell ref="BG132:BG133"/>
    <mergeCell ref="AS149:AY150"/>
    <mergeCell ref="AS151:AY152"/>
    <mergeCell ref="BH193:BL193"/>
    <mergeCell ref="BG194:BL195"/>
    <mergeCell ref="BG204:BK206"/>
    <mergeCell ref="AS215:AY216"/>
    <mergeCell ref="AS217:AY218"/>
    <mergeCell ref="AT219:AY219"/>
    <mergeCell ref="BG182:BL185"/>
    <mergeCell ref="BH188:BL188"/>
    <mergeCell ref="BH189:BL189"/>
    <mergeCell ref="BH190:BL190"/>
    <mergeCell ref="BH191:BL191"/>
    <mergeCell ref="BH192:BL192"/>
    <mergeCell ref="AS303:AY304"/>
    <mergeCell ref="AS305:AY305"/>
    <mergeCell ref="AS306:AY307"/>
    <mergeCell ref="AS347:AY348"/>
    <mergeCell ref="AS349:AY350"/>
    <mergeCell ref="AT351:AY351"/>
    <mergeCell ref="AS237:AY238"/>
    <mergeCell ref="AS239:AY239"/>
    <mergeCell ref="AS240:AY241"/>
    <mergeCell ref="AS281:AY282"/>
    <mergeCell ref="AS283:AY284"/>
    <mergeCell ref="AT285:AY285"/>
    <mergeCell ref="O426:O427"/>
    <mergeCell ref="P426:P427"/>
    <mergeCell ref="Q426:Q427"/>
    <mergeCell ref="N484:O485"/>
    <mergeCell ref="P484:R485"/>
    <mergeCell ref="AS369:AY370"/>
    <mergeCell ref="AS371:AY371"/>
    <mergeCell ref="AS372:AY373"/>
    <mergeCell ref="H415:H416"/>
    <mergeCell ref="L415:R416"/>
    <mergeCell ref="N418:O419"/>
    <mergeCell ref="P418:R419"/>
    <mergeCell ref="P619:R620"/>
    <mergeCell ref="N622:P622"/>
    <mergeCell ref="O624:O625"/>
    <mergeCell ref="P624:P625"/>
    <mergeCell ref="Q624:Q625"/>
    <mergeCell ref="H3:H8"/>
    <mergeCell ref="I3:W3"/>
    <mergeCell ref="H10:H11"/>
    <mergeCell ref="P553:R554"/>
    <mergeCell ref="N556:P556"/>
    <mergeCell ref="O558:O559"/>
    <mergeCell ref="P558:P559"/>
    <mergeCell ref="Q558:Q559"/>
    <mergeCell ref="N616:O617"/>
    <mergeCell ref="P616:R617"/>
    <mergeCell ref="P487:R488"/>
    <mergeCell ref="N490:P490"/>
    <mergeCell ref="O492:O493"/>
    <mergeCell ref="P492:P493"/>
    <mergeCell ref="Q492:Q493"/>
    <mergeCell ref="N550:O551"/>
    <mergeCell ref="P550:R551"/>
    <mergeCell ref="P421:R422"/>
    <mergeCell ref="N424:P424"/>
  </mergeCells>
  <conditionalFormatting sqref="Q428:Q434">
    <cfRule type="cellIs" dxfId="21" priority="6" operator="notEqual">
      <formula>1</formula>
    </cfRule>
  </conditionalFormatting>
  <conditionalFormatting sqref="Q494:Q507">
    <cfRule type="cellIs" dxfId="20" priority="5" operator="notEqual">
      <formula>1</formula>
    </cfRule>
  </conditionalFormatting>
  <conditionalFormatting sqref="Q560:Q581">
    <cfRule type="cellIs" dxfId="19" priority="4" operator="notEqual">
      <formula>1</formula>
    </cfRule>
  </conditionalFormatting>
  <conditionalFormatting sqref="BG134:BG135">
    <cfRule type="cellIs" dxfId="18" priority="3" operator="notEqual">
      <formula>1</formula>
    </cfRule>
  </conditionalFormatting>
  <conditionalFormatting sqref="BK33:BK35">
    <cfRule type="cellIs" dxfId="17" priority="1" operator="notEqual">
      <formula>1</formula>
    </cfRule>
  </conditionalFormatting>
  <conditionalFormatting sqref="BK64">
    <cfRule type="cellIs" dxfId="16" priority="2" operator="notEqual">
      <formula>1</formula>
    </cfRule>
  </conditionalFormatting>
  <hyperlinks>
    <hyperlink ref="BA12" r:id="rId1" xr:uid="{D3447795-EE5A-4A2B-9564-35D88DA1A239}"/>
    <hyperlink ref="BJ162" r:id="rId2" xr:uid="{D1DB4681-49D9-4F17-8C1B-476AFCC30DE6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1EC8-C709-4068-8733-6568543EE7AA}">
  <dimension ref="A1:AN164"/>
  <sheetViews>
    <sheetView showZeros="0" zoomScaleNormal="100" workbookViewId="0">
      <selection activeCell="M18" sqref="M18"/>
    </sheetView>
  </sheetViews>
  <sheetFormatPr baseColWidth="10" defaultRowHeight="15" x14ac:dyDescent="0.25"/>
  <cols>
    <col min="1" max="1" width="6.7109375" customWidth="1"/>
    <col min="2" max="2" width="11.7109375" style="31" customWidth="1"/>
    <col min="3" max="3" width="3.7109375" style="31" customWidth="1"/>
    <col min="4" max="4" width="4.5703125" style="31" customWidth="1"/>
    <col min="5" max="5" width="11.7109375" style="31" customWidth="1"/>
    <col min="6" max="6" width="3.7109375" style="31" customWidth="1"/>
    <col min="7" max="7" width="4.5703125" style="31" customWidth="1"/>
    <col min="8" max="8" width="11.7109375" style="31" customWidth="1"/>
    <col min="9" max="9" width="3.7109375" style="31" customWidth="1"/>
    <col min="10" max="10" width="4.5703125" style="31" customWidth="1"/>
    <col min="11" max="11" width="11.7109375" style="31" customWidth="1"/>
    <col min="12" max="12" width="3.7109375" style="31" customWidth="1"/>
    <col min="13" max="13" width="4.5703125" style="31" customWidth="1"/>
    <col min="14" max="14" width="11.7109375" style="31" customWidth="1"/>
    <col min="15" max="15" width="3.7109375" style="31" customWidth="1"/>
    <col min="16" max="16" width="4.5703125" style="31" customWidth="1"/>
    <col min="17" max="17" width="11.7109375" style="31" customWidth="1"/>
    <col min="18" max="18" width="3.7109375" style="31" customWidth="1"/>
    <col min="19" max="19" width="4.5703125" style="31" customWidth="1"/>
    <col min="20" max="20" width="11.7109375" style="31" customWidth="1"/>
    <col min="21" max="21" width="3.7109375" style="31" customWidth="1"/>
    <col min="22" max="22" width="4.5703125" style="31" customWidth="1"/>
    <col min="23" max="23" width="11.7109375" style="31" customWidth="1"/>
    <col min="24" max="24" width="3.7109375" style="31" customWidth="1"/>
    <col min="25" max="25" width="4.5703125" style="31" customWidth="1"/>
    <col min="26" max="26" width="11.7109375" style="31" customWidth="1"/>
    <col min="27" max="27" width="3.7109375" style="31" customWidth="1"/>
    <col min="28" max="28" width="2.140625" style="31" customWidth="1"/>
    <col min="29" max="29" width="11.7109375" style="31" customWidth="1"/>
    <col min="30" max="30" width="12.7109375" style="31" customWidth="1"/>
    <col min="31" max="31" width="4.5703125" style="31" customWidth="1"/>
    <col min="32" max="32" width="11.7109375" style="31" customWidth="1"/>
    <col min="33" max="33" width="12.5703125" style="31" customWidth="1"/>
    <col min="34" max="34" width="2.140625" style="31" customWidth="1"/>
    <col min="35" max="36" width="12.7109375" style="31" customWidth="1"/>
    <col min="37" max="37" width="5.140625" style="31" customWidth="1"/>
    <col min="38" max="38" width="8.7109375" style="31" customWidth="1"/>
    <col min="39" max="39" width="11.42578125" style="48"/>
    <col min="40" max="40" width="43.5703125" style="48" customWidth="1"/>
  </cols>
  <sheetData>
    <row r="1" spans="1:40" x14ac:dyDescent="0.25">
      <c r="A1" s="982" t="str">
        <f>ADDRESS(ROW(),COLUMN(),4)</f>
        <v>A1</v>
      </c>
      <c r="B1" s="5" t="str">
        <f>SUBSTITUTE(ADDRESS(1,COLUMN(),4),"1","")</f>
        <v>B</v>
      </c>
      <c r="C1" s="5" t="str">
        <f>SUBSTITUTE(ADDRESS(1,COLUMN(),4),"1","")</f>
        <v>C</v>
      </c>
      <c r="E1" s="5" t="str">
        <f>SUBSTITUTE(ADDRESS(1,COLUMN(),4),"1","")</f>
        <v>E</v>
      </c>
      <c r="F1" s="5" t="str">
        <f>SUBSTITUTE(ADDRESS(1,COLUMN(),4),"1","")</f>
        <v>F</v>
      </c>
      <c r="H1" s="5" t="str">
        <f>SUBSTITUTE(ADDRESS(1,COLUMN(),4),"1","")</f>
        <v>H</v>
      </c>
      <c r="I1" s="5" t="str">
        <f>SUBSTITUTE(ADDRESS(1,COLUMN(),4),"1","")</f>
        <v>I</v>
      </c>
      <c r="K1" s="5" t="str">
        <f>SUBSTITUTE(ADDRESS(1,COLUMN(),4),"1","")</f>
        <v>K</v>
      </c>
      <c r="L1" s="5" t="str">
        <f>SUBSTITUTE(ADDRESS(1,COLUMN(),4),"1","")</f>
        <v>L</v>
      </c>
      <c r="N1" s="5" t="str">
        <f>SUBSTITUTE(ADDRESS(1,COLUMN(),4),"1","")</f>
        <v>N</v>
      </c>
      <c r="O1" s="5" t="str">
        <f>SUBSTITUTE(ADDRESS(1,COLUMN(),4),"1","")</f>
        <v>O</v>
      </c>
      <c r="Q1" s="5" t="str">
        <f>SUBSTITUTE(ADDRESS(1,COLUMN(),4),"1","")</f>
        <v>Q</v>
      </c>
      <c r="R1" s="5" t="str">
        <f>SUBSTITUTE(ADDRESS(1,COLUMN(),4),"1","")</f>
        <v>R</v>
      </c>
      <c r="T1" s="5" t="str">
        <f>SUBSTITUTE(ADDRESS(1,COLUMN(),4),"1","")</f>
        <v>T</v>
      </c>
      <c r="U1" s="5" t="str">
        <f>SUBSTITUTE(ADDRESS(1,COLUMN(),4),"1","")</f>
        <v>U</v>
      </c>
      <c r="W1" s="5" t="str">
        <f>SUBSTITUTE(ADDRESS(1,COLUMN(),4),"1","")</f>
        <v>W</v>
      </c>
      <c r="X1" s="5" t="str">
        <f>SUBSTITUTE(ADDRESS(1,COLUMN(),4),"1","")</f>
        <v>X</v>
      </c>
      <c r="Z1" s="5" t="str">
        <f>SUBSTITUTE(ADDRESS(1,COLUMN(),4),"1","")</f>
        <v>Z</v>
      </c>
      <c r="AA1" s="5" t="str">
        <f>SUBSTITUTE(ADDRESS(1,COLUMN(),4),"1","")</f>
        <v>AA</v>
      </c>
      <c r="AB1"/>
      <c r="AC1" s="5" t="str">
        <f>SUBSTITUTE(ADDRESS(1,COLUMN(),4),"1","")</f>
        <v>AC</v>
      </c>
      <c r="AD1" s="5" t="str">
        <f>SUBSTITUTE(ADDRESS(1,COLUMN(),4),"1","")</f>
        <v>AD</v>
      </c>
      <c r="AF1" s="5" t="str">
        <f>SUBSTITUTE(ADDRESS(1,COLUMN(),4),"1","")</f>
        <v>AF</v>
      </c>
      <c r="AG1" s="5" t="str">
        <f>SUBSTITUTE(ADDRESS(1,COLUMN(),4),"1","")</f>
        <v>AG</v>
      </c>
      <c r="AH1"/>
      <c r="AI1" s="5" t="str">
        <f>SUBSTITUTE(ADDRESS(1,COLUMN(),4),"1","")</f>
        <v>AI</v>
      </c>
      <c r="AJ1" s="5" t="str">
        <f>SUBSTITUTE(ADDRESS(1,COLUMN(),4),"1","")</f>
        <v>AJ</v>
      </c>
      <c r="AK1"/>
      <c r="AL1" s="4">
        <v>1</v>
      </c>
      <c r="AM1" s="5" t="str">
        <f>SUBSTITUTE(ADDRESS(1,COLUMN(),4),"1","")</f>
        <v>AM</v>
      </c>
      <c r="AN1" s="6" t="str">
        <f>SUBSTITUTE(ADDRESS(1,COLUMN(),4),"1","")</f>
        <v>AN</v>
      </c>
    </row>
    <row r="2" spans="1:40" x14ac:dyDescent="0.25">
      <c r="A2" s="1711"/>
      <c r="B2" s="9">
        <f ca="1">CELL("largeur",B2)</f>
        <v>11</v>
      </c>
      <c r="C2" s="9">
        <f ca="1">CELL("largeur",C2)</f>
        <v>3</v>
      </c>
      <c r="E2" s="9">
        <f ca="1">CELL("largeur",E2)</f>
        <v>11</v>
      </c>
      <c r="F2" s="9">
        <f ca="1">CELL("largeur",F2)</f>
        <v>3</v>
      </c>
      <c r="H2" s="9">
        <f ca="1">CELL("largeur",H2)</f>
        <v>11</v>
      </c>
      <c r="I2" s="9">
        <f ca="1">CELL("largeur",I2)</f>
        <v>3</v>
      </c>
      <c r="K2" s="9">
        <f ca="1">CELL("largeur",K2)</f>
        <v>11</v>
      </c>
      <c r="L2" s="9">
        <f ca="1">CELL("largeur",L2)</f>
        <v>3</v>
      </c>
      <c r="N2" s="9">
        <f ca="1">CELL("largeur",N2)</f>
        <v>11</v>
      </c>
      <c r="O2" s="9">
        <f ca="1">CELL("largeur",O2)</f>
        <v>3</v>
      </c>
      <c r="Q2" s="9">
        <f ca="1">CELL("largeur",Q2)</f>
        <v>11</v>
      </c>
      <c r="R2" s="9">
        <f ca="1">CELL("largeur",R2)</f>
        <v>3</v>
      </c>
      <c r="T2" s="9">
        <f ca="1">CELL("largeur",T2)</f>
        <v>11</v>
      </c>
      <c r="U2" s="9">
        <f ca="1">CELL("largeur",U2)</f>
        <v>3</v>
      </c>
      <c r="W2" s="9">
        <f ca="1">CELL("largeur",W2)</f>
        <v>11</v>
      </c>
      <c r="X2" s="9">
        <f ca="1">CELL("largeur",X2)</f>
        <v>3</v>
      </c>
      <c r="Z2" s="9">
        <f ca="1">CELL("largeur",Z2)</f>
        <v>11</v>
      </c>
      <c r="AA2" s="9">
        <f ca="1">CELL("largeur",AA2)</f>
        <v>3</v>
      </c>
      <c r="AB2"/>
      <c r="AC2" s="9">
        <f ca="1">CELL("largeur",AC2)</f>
        <v>11</v>
      </c>
      <c r="AD2" s="9">
        <f ca="1">CELL("largeur",AD2)</f>
        <v>12</v>
      </c>
      <c r="AF2" s="9">
        <f ca="1">CELL("largeur",AF2)</f>
        <v>11</v>
      </c>
      <c r="AG2" s="9">
        <f ca="1">CELL("largeur",AG2)</f>
        <v>12</v>
      </c>
      <c r="AH2"/>
      <c r="AI2" s="9">
        <f ca="1">CELL("largeur",AI2)</f>
        <v>12</v>
      </c>
      <c r="AJ2" s="9">
        <f ca="1">CELL("largeur",AJ2)</f>
        <v>12</v>
      </c>
      <c r="AK2"/>
      <c r="AL2" s="4">
        <v>1</v>
      </c>
      <c r="AM2" s="10"/>
      <c r="AN2" s="10" t="s">
        <v>0</v>
      </c>
    </row>
    <row r="3" spans="1:40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F3"/>
      <c r="AG3"/>
      <c r="AH3"/>
      <c r="AI3" s="16"/>
      <c r="AJ3" s="16"/>
      <c r="AK3" s="16"/>
      <c r="AL3" s="4">
        <v>1</v>
      </c>
      <c r="AM3" s="17" cm="1">
        <f t="array" aca="1" ref="AM3" ca="1">COUNTA(A1:AL164+COUNTBLANK(A1:AL164))</f>
        <v>6232</v>
      </c>
      <c r="AN3" s="18" t="str">
        <f>"cellules entre"&amp;" " &amp;A1&amp;" et  "&amp;AL164</f>
        <v>cellules entre A1 et  AL164</v>
      </c>
    </row>
    <row r="4" spans="1:40" ht="21.75" customHeight="1" x14ac:dyDescent="0.25">
      <c r="B4" s="1712" t="s">
        <v>1552</v>
      </c>
      <c r="AI4" s="118"/>
      <c r="AJ4" s="118"/>
      <c r="AK4" s="118"/>
      <c r="AL4" s="4">
        <v>1</v>
      </c>
      <c r="AM4" s="17">
        <f ca="1">COUNTA(A1:AL164)</f>
        <v>559</v>
      </c>
      <c r="AN4" s="18" t="s">
        <v>3</v>
      </c>
    </row>
    <row r="5" spans="1:40" ht="21.75" customHeight="1" x14ac:dyDescent="0.25">
      <c r="AI5" s="118"/>
      <c r="AJ5" s="118"/>
      <c r="AK5" s="118"/>
      <c r="AL5" s="4">
        <v>1</v>
      </c>
      <c r="AM5" s="17">
        <f ca="1">COUNTBLANK(A1:AL164)</f>
        <v>5673</v>
      </c>
      <c r="AN5" s="18" t="s">
        <v>4</v>
      </c>
    </row>
    <row r="6" spans="1:40" ht="22.5" customHeight="1" x14ac:dyDescent="0.25">
      <c r="B6" s="1569" t="s">
        <v>1553</v>
      </c>
      <c r="C6" s="1569"/>
      <c r="D6" s="1569"/>
      <c r="E6" s="1569"/>
      <c r="F6" s="1569"/>
      <c r="G6" s="1569"/>
      <c r="H6" s="1569"/>
      <c r="I6" s="1569"/>
      <c r="J6" s="1569"/>
      <c r="K6" s="1569"/>
      <c r="L6" s="1569"/>
      <c r="M6" s="1569"/>
      <c r="N6" s="1569"/>
      <c r="O6" s="1569"/>
      <c r="P6" s="1569"/>
      <c r="Q6" s="1569"/>
      <c r="R6" s="1569"/>
      <c r="S6" s="1569"/>
      <c r="T6" s="1569"/>
      <c r="U6" s="1569"/>
      <c r="V6" s="1569"/>
      <c r="W6" s="1569"/>
      <c r="X6" s="1569"/>
      <c r="Y6" s="1569"/>
      <c r="Z6" s="1569"/>
      <c r="AI6" s="118"/>
      <c r="AJ6" s="118"/>
      <c r="AK6" s="118"/>
      <c r="AL6" s="4">
        <v>1</v>
      </c>
      <c r="AM6" s="17">
        <f>SUM(AL1:AL162)+2</f>
        <v>164</v>
      </c>
      <c r="AN6" s="18" t="s">
        <v>7</v>
      </c>
    </row>
    <row r="7" spans="1:40" ht="21" customHeight="1" thickBot="1" x14ac:dyDescent="0.3">
      <c r="AI7" s="118"/>
      <c r="AJ7" s="118"/>
      <c r="AK7" s="118"/>
      <c r="AL7" s="4">
        <v>1</v>
      </c>
      <c r="AM7" s="17">
        <f>SUM(A164:AK164)+1</f>
        <v>38</v>
      </c>
      <c r="AN7" s="18" t="s">
        <v>10</v>
      </c>
    </row>
    <row r="8" spans="1:40" ht="21" x14ac:dyDescent="0.25">
      <c r="B8" s="3519" t="s">
        <v>24</v>
      </c>
      <c r="C8" s="3519"/>
      <c r="E8" s="1570"/>
      <c r="F8" s="1570"/>
      <c r="H8" s="1570"/>
      <c r="I8" s="1570"/>
      <c r="K8" s="1570"/>
      <c r="L8" s="1570"/>
      <c r="N8" s="1570"/>
      <c r="O8" s="1570"/>
      <c r="Q8" s="1570"/>
      <c r="R8" s="1570"/>
      <c r="T8" s="1570"/>
      <c r="U8" s="1570"/>
      <c r="W8" s="1570"/>
      <c r="X8" s="1570"/>
      <c r="Z8" s="1570"/>
      <c r="AA8" s="1570"/>
      <c r="AC8" s="3610" t="s">
        <v>1554</v>
      </c>
      <c r="AD8" s="3610"/>
      <c r="AF8" s="3610" t="s">
        <v>1554</v>
      </c>
      <c r="AG8" s="3610"/>
      <c r="AI8" s="118"/>
      <c r="AJ8" s="118"/>
      <c r="AK8" s="118"/>
      <c r="AL8" s="4">
        <v>1</v>
      </c>
    </row>
    <row r="9" spans="1:40" ht="24" customHeight="1" thickBot="1" x14ac:dyDescent="0.3">
      <c r="B9" s="1572" t="s">
        <v>1202</v>
      </c>
      <c r="E9" s="1572" t="s">
        <v>1202</v>
      </c>
      <c r="H9" s="1572" t="s">
        <v>1202</v>
      </c>
      <c r="K9" s="1572" t="s">
        <v>1202</v>
      </c>
      <c r="N9" s="1572" t="s">
        <v>1202</v>
      </c>
      <c r="Q9" s="1572" t="s">
        <v>1202</v>
      </c>
      <c r="T9" s="1572" t="s">
        <v>1202</v>
      </c>
      <c r="W9" s="1572" t="s">
        <v>1202</v>
      </c>
      <c r="Z9" s="1572" t="s">
        <v>1202</v>
      </c>
      <c r="AC9" s="3610"/>
      <c r="AD9" s="3610"/>
      <c r="AF9" s="3610"/>
      <c r="AG9" s="3610"/>
      <c r="AI9" s="118"/>
      <c r="AJ9" s="118"/>
      <c r="AK9" s="118"/>
      <c r="AL9" s="4">
        <v>1</v>
      </c>
    </row>
    <row r="10" spans="1:40" ht="18" customHeight="1" x14ac:dyDescent="0.25">
      <c r="B10" s="3537" t="s">
        <v>1211</v>
      </c>
      <c r="C10" s="3537"/>
      <c r="D10" s="621"/>
      <c r="E10" s="3492" t="s">
        <v>1160</v>
      </c>
      <c r="F10" s="3492"/>
      <c r="G10" s="621"/>
      <c r="H10" s="3483" t="s">
        <v>1158</v>
      </c>
      <c r="I10" s="3483"/>
      <c r="J10" s="621"/>
      <c r="K10" s="3494" t="s">
        <v>1159</v>
      </c>
      <c r="L10" s="3494"/>
      <c r="M10" s="621"/>
      <c r="N10" s="3315" t="s">
        <v>1212</v>
      </c>
      <c r="O10" s="3315"/>
      <c r="P10" s="621"/>
      <c r="Q10" s="3525" t="s">
        <v>1213</v>
      </c>
      <c r="R10" s="3525"/>
      <c r="S10" s="621"/>
      <c r="T10" s="3533" t="s">
        <v>1214</v>
      </c>
      <c r="U10" s="3533"/>
      <c r="V10" s="621"/>
      <c r="W10" s="3535" t="s">
        <v>1215</v>
      </c>
      <c r="X10" s="3535"/>
      <c r="Y10" s="621"/>
      <c r="Z10" s="3531" t="s">
        <v>1216</v>
      </c>
      <c r="AA10" s="3531"/>
      <c r="AC10" s="3546" t="s">
        <v>1217</v>
      </c>
      <c r="AD10" s="3546"/>
      <c r="AI10" s="118"/>
      <c r="AJ10" s="118"/>
      <c r="AK10" s="118"/>
      <c r="AL10" s="4">
        <v>1</v>
      </c>
    </row>
    <row r="11" spans="1:40" ht="18" customHeight="1" x14ac:dyDescent="0.25">
      <c r="B11" s="3538"/>
      <c r="C11" s="3538"/>
      <c r="D11" s="621"/>
      <c r="E11" s="3493"/>
      <c r="F11" s="3493"/>
      <c r="G11" s="621"/>
      <c r="H11" s="3484"/>
      <c r="I11" s="3484"/>
      <c r="J11" s="621"/>
      <c r="K11" s="3495"/>
      <c r="L11" s="3495"/>
      <c r="M11" s="621"/>
      <c r="N11" s="3316"/>
      <c r="O11" s="3316"/>
      <c r="P11" s="621"/>
      <c r="Q11" s="3526"/>
      <c r="R11" s="3526"/>
      <c r="S11" s="621"/>
      <c r="T11" s="3534"/>
      <c r="U11" s="3534"/>
      <c r="V11" s="621"/>
      <c r="W11" s="3536"/>
      <c r="X11" s="3536"/>
      <c r="Y11" s="621"/>
      <c r="Z11" s="3532"/>
      <c r="AA11" s="3532"/>
      <c r="AC11" s="3546"/>
      <c r="AD11" s="3546"/>
      <c r="AI11" s="104">
        <v>1</v>
      </c>
      <c r="AJ11" s="104">
        <v>1</v>
      </c>
      <c r="AK11" s="118"/>
      <c r="AL11" s="4">
        <v>1</v>
      </c>
    </row>
    <row r="12" spans="1:40" ht="18" customHeight="1" thickBot="1" x14ac:dyDescent="0.3">
      <c r="B12" s="621"/>
      <c r="C12" s="621"/>
      <c r="D12" s="621"/>
      <c r="E12" s="621"/>
      <c r="F12" s="621"/>
      <c r="G12" s="621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Z12" s="621"/>
      <c r="AA12" s="621"/>
      <c r="AI12" s="1499" t="s">
        <v>1175</v>
      </c>
      <c r="AJ12" s="118"/>
      <c r="AL12" s="4">
        <v>1</v>
      </c>
    </row>
    <row r="13" spans="1:40" ht="18" customHeight="1" x14ac:dyDescent="0.25">
      <c r="B13" s="3517" t="s">
        <v>1242</v>
      </c>
      <c r="C13" s="3517"/>
      <c r="D13" s="621"/>
      <c r="E13" s="3492" t="s">
        <v>1243</v>
      </c>
      <c r="F13" s="3492"/>
      <c r="G13" s="621"/>
      <c r="H13" s="3483" t="s">
        <v>1244</v>
      </c>
      <c r="I13" s="3483"/>
      <c r="J13" s="621"/>
      <c r="K13" s="3494" t="s">
        <v>1245</v>
      </c>
      <c r="L13" s="3494"/>
      <c r="M13" s="621"/>
      <c r="N13" s="3315" t="s">
        <v>1246</v>
      </c>
      <c r="O13" s="3315"/>
      <c r="P13" s="621"/>
      <c r="Q13" s="3525" t="s">
        <v>1247</v>
      </c>
      <c r="R13" s="3525"/>
      <c r="S13" s="621"/>
      <c r="T13" s="3527" t="s">
        <v>1248</v>
      </c>
      <c r="U13" s="3527"/>
      <c r="V13" s="621"/>
      <c r="W13" s="3529" t="s">
        <v>1248</v>
      </c>
      <c r="X13" s="3529"/>
      <c r="Y13" s="621"/>
      <c r="Z13" s="3531" t="s">
        <v>1249</v>
      </c>
      <c r="AA13" s="3531"/>
      <c r="AC13" s="3534" t="s">
        <v>1233</v>
      </c>
      <c r="AD13" s="3534"/>
      <c r="AF13" s="3536" t="s">
        <v>1234</v>
      </c>
      <c r="AG13" s="3536"/>
      <c r="AI13" s="3497" t="s">
        <v>1179</v>
      </c>
      <c r="AJ13" s="3497"/>
      <c r="AL13" s="4">
        <v>1</v>
      </c>
    </row>
    <row r="14" spans="1:40" ht="18" customHeight="1" x14ac:dyDescent="0.25">
      <c r="B14" s="3518"/>
      <c r="C14" s="3518"/>
      <c r="D14" s="621"/>
      <c r="E14" s="3493"/>
      <c r="F14" s="3493"/>
      <c r="G14" s="621"/>
      <c r="H14" s="3484"/>
      <c r="I14" s="3484"/>
      <c r="J14" s="621"/>
      <c r="K14" s="3495"/>
      <c r="L14" s="3495"/>
      <c r="M14" s="621"/>
      <c r="N14" s="3316"/>
      <c r="O14" s="3316"/>
      <c r="P14" s="621"/>
      <c r="Q14" s="3526"/>
      <c r="R14" s="3526"/>
      <c r="S14" s="621"/>
      <c r="T14" s="3528"/>
      <c r="U14" s="3528"/>
      <c r="V14" s="621"/>
      <c r="W14" s="3530"/>
      <c r="X14" s="3530"/>
      <c r="Y14" s="621"/>
      <c r="Z14" s="3532"/>
      <c r="AA14" s="3532"/>
      <c r="AC14" s="3534"/>
      <c r="AD14" s="3534"/>
      <c r="AF14" s="3536"/>
      <c r="AG14" s="3536"/>
      <c r="AI14" s="3611" t="s">
        <v>1184</v>
      </c>
      <c r="AJ14" s="3612"/>
      <c r="AL14" s="4">
        <v>1</v>
      </c>
    </row>
    <row r="15" spans="1:40" ht="18" customHeight="1" thickBot="1" x14ac:dyDescent="0.3">
      <c r="B15" s="621"/>
      <c r="C15" s="621"/>
      <c r="D15" s="621"/>
      <c r="E15" s="621"/>
      <c r="F15" s="621"/>
      <c r="G15" s="621"/>
      <c r="H15" s="621"/>
      <c r="I15" s="621"/>
      <c r="J15" s="621"/>
      <c r="K15" s="621"/>
      <c r="L15" s="621"/>
      <c r="M15" s="621"/>
      <c r="N15" s="621"/>
      <c r="O15" s="621"/>
      <c r="P15" s="621"/>
      <c r="Q15" s="621"/>
      <c r="R15" s="621"/>
      <c r="S15" s="621"/>
      <c r="T15" s="621"/>
      <c r="U15" s="621"/>
      <c r="V15" s="621"/>
      <c r="W15" s="621"/>
      <c r="X15" s="621"/>
      <c r="Y15" s="621"/>
      <c r="Z15" s="621"/>
      <c r="AA15" s="621"/>
      <c r="AI15" s="3500"/>
      <c r="AJ15" s="3501"/>
      <c r="AL15" s="4">
        <v>1</v>
      </c>
    </row>
    <row r="16" spans="1:40" ht="18" customHeight="1" x14ac:dyDescent="0.25">
      <c r="B16" s="3426" t="s">
        <v>1271</v>
      </c>
      <c r="C16" s="3426"/>
      <c r="D16" s="621"/>
      <c r="E16" s="3492" t="s">
        <v>1272</v>
      </c>
      <c r="F16" s="3492"/>
      <c r="G16" s="621"/>
      <c r="H16" s="3483" t="s">
        <v>1273</v>
      </c>
      <c r="I16" s="3483"/>
      <c r="J16" s="621"/>
      <c r="K16" s="3494" t="s">
        <v>1274</v>
      </c>
      <c r="L16" s="3494"/>
      <c r="M16" s="621"/>
      <c r="N16" s="3315" t="s">
        <v>1275</v>
      </c>
      <c r="O16" s="3315"/>
      <c r="P16" s="621"/>
      <c r="Q16" s="3525" t="s">
        <v>1276</v>
      </c>
      <c r="R16" s="3525"/>
      <c r="S16" s="621"/>
      <c r="T16" s="3533" t="s">
        <v>1277</v>
      </c>
      <c r="U16" s="3533"/>
      <c r="V16" s="621"/>
      <c r="W16" s="3535" t="s">
        <v>1278</v>
      </c>
      <c r="X16" s="3535"/>
      <c r="Y16" s="621"/>
      <c r="Z16" s="3531" t="s">
        <v>1279</v>
      </c>
      <c r="AA16" s="3531"/>
      <c r="AC16" s="3532" t="s">
        <v>1257</v>
      </c>
      <c r="AD16" s="3532"/>
      <c r="AF16" s="3613" t="s">
        <v>1258</v>
      </c>
      <c r="AG16" s="3613"/>
      <c r="AI16" s="3502"/>
      <c r="AJ16" s="3503"/>
      <c r="AL16" s="4">
        <v>1</v>
      </c>
    </row>
    <row r="17" spans="1:38" ht="18" customHeight="1" x14ac:dyDescent="0.25">
      <c r="B17" s="3427"/>
      <c r="C17" s="3427"/>
      <c r="D17" s="621"/>
      <c r="E17" s="3493"/>
      <c r="F17" s="3493"/>
      <c r="G17" s="621"/>
      <c r="H17" s="3484"/>
      <c r="I17" s="3484"/>
      <c r="J17" s="621"/>
      <c r="K17" s="3495"/>
      <c r="L17" s="3495"/>
      <c r="M17" s="621"/>
      <c r="N17" s="3316"/>
      <c r="O17" s="3316"/>
      <c r="P17" s="621"/>
      <c r="Q17" s="3526"/>
      <c r="R17" s="3526"/>
      <c r="S17" s="621"/>
      <c r="T17" s="3534"/>
      <c r="U17" s="3534"/>
      <c r="V17" s="621"/>
      <c r="W17" s="3536"/>
      <c r="X17" s="3536"/>
      <c r="Y17" s="621"/>
      <c r="Z17" s="3532"/>
      <c r="AA17" s="3532"/>
      <c r="AC17" s="3532"/>
      <c r="AD17" s="3532"/>
      <c r="AF17" s="3613"/>
      <c r="AG17" s="3613"/>
      <c r="AI17" s="1713" t="s">
        <v>1191</v>
      </c>
      <c r="AJ17" s="1713"/>
      <c r="AL17" s="4">
        <v>1</v>
      </c>
    </row>
    <row r="18" spans="1:38" ht="18" customHeight="1" thickBot="1" x14ac:dyDescent="0.3">
      <c r="B18" s="621"/>
      <c r="C18" s="621"/>
      <c r="D18" s="621"/>
      <c r="E18" s="621"/>
      <c r="F18" s="621"/>
      <c r="G18" s="621"/>
      <c r="H18" s="621"/>
      <c r="I18" s="621"/>
      <c r="J18" s="621"/>
      <c r="K18" s="621"/>
      <c r="L18" s="621"/>
      <c r="M18" s="621"/>
      <c r="N18" s="621"/>
      <c r="O18" s="621"/>
      <c r="P18" s="621"/>
      <c r="Q18" s="621"/>
      <c r="R18" s="621"/>
      <c r="S18" s="621"/>
      <c r="T18" s="621"/>
      <c r="U18" s="621"/>
      <c r="V18" s="621"/>
      <c r="W18" s="621"/>
      <c r="X18" s="621"/>
      <c r="Y18" s="621"/>
      <c r="Z18" s="621"/>
      <c r="AA18" s="621"/>
      <c r="AI18" s="3614" t="s">
        <v>1193</v>
      </c>
      <c r="AJ18" s="3615"/>
      <c r="AL18" s="4">
        <v>1</v>
      </c>
    </row>
    <row r="19" spans="1:38" ht="18" customHeight="1" x14ac:dyDescent="0.25">
      <c r="A19" s="438"/>
      <c r="B19" s="3535" t="s">
        <v>1301</v>
      </c>
      <c r="C19" s="3535"/>
      <c r="D19" s="621"/>
      <c r="E19" s="3492" t="s">
        <v>1302</v>
      </c>
      <c r="F19" s="3492"/>
      <c r="G19" s="621"/>
      <c r="H19" s="3483" t="s">
        <v>1303</v>
      </c>
      <c r="I19" s="3483"/>
      <c r="J19" s="621"/>
      <c r="K19" s="3494" t="s">
        <v>1304</v>
      </c>
      <c r="L19" s="3494"/>
      <c r="M19" s="621"/>
      <c r="N19" s="3315" t="s">
        <v>1305</v>
      </c>
      <c r="O19" s="3315"/>
      <c r="P19" s="621"/>
      <c r="Q19" s="3525" t="s">
        <v>1306</v>
      </c>
      <c r="R19" s="3525"/>
      <c r="S19" s="621"/>
      <c r="T19" s="3533" t="s">
        <v>1307</v>
      </c>
      <c r="U19" s="3533"/>
      <c r="V19" s="621"/>
      <c r="W19" s="3535" t="s">
        <v>1308</v>
      </c>
      <c r="X19" s="3535"/>
      <c r="Y19" s="621"/>
      <c r="Z19" s="3531" t="s">
        <v>1309</v>
      </c>
      <c r="AA19" s="3531"/>
      <c r="AC19" s="3558" t="s">
        <v>1280</v>
      </c>
      <c r="AD19" s="3558"/>
      <c r="AF19" s="3564" t="s">
        <v>1281</v>
      </c>
      <c r="AG19" s="3564"/>
      <c r="AI19" s="3506"/>
      <c r="AJ19" s="3507"/>
      <c r="AL19" s="4">
        <v>1</v>
      </c>
    </row>
    <row r="20" spans="1:38" ht="18" customHeight="1" x14ac:dyDescent="0.25">
      <c r="B20" s="3536"/>
      <c r="C20" s="3536"/>
      <c r="D20" s="621"/>
      <c r="E20" s="3493"/>
      <c r="F20" s="3493"/>
      <c r="G20" s="621"/>
      <c r="H20" s="3484"/>
      <c r="I20" s="3484"/>
      <c r="J20" s="621"/>
      <c r="K20" s="3495"/>
      <c r="L20" s="3495"/>
      <c r="M20" s="621"/>
      <c r="N20" s="3316"/>
      <c r="O20" s="3316"/>
      <c r="P20" s="621"/>
      <c r="Q20" s="3526"/>
      <c r="R20" s="3526"/>
      <c r="S20" s="621"/>
      <c r="T20" s="3534"/>
      <c r="U20" s="3534"/>
      <c r="V20" s="621"/>
      <c r="W20" s="3536"/>
      <c r="X20" s="3536"/>
      <c r="Y20" s="621"/>
      <c r="Z20" s="3532"/>
      <c r="AA20" s="3532"/>
      <c r="AC20" s="3558"/>
      <c r="AD20" s="3558"/>
      <c r="AF20" s="3564"/>
      <c r="AG20" s="3564"/>
      <c r="AI20" s="521">
        <v>1</v>
      </c>
      <c r="AJ20" s="521">
        <v>1</v>
      </c>
      <c r="AL20" s="4">
        <v>1</v>
      </c>
    </row>
    <row r="21" spans="1:38" ht="18" customHeight="1" thickBot="1" x14ac:dyDescent="0.3">
      <c r="B21" s="621"/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621"/>
      <c r="P21" s="621"/>
      <c r="Q21" s="621"/>
      <c r="R21" s="621"/>
      <c r="S21" s="621"/>
      <c r="T21" s="621"/>
      <c r="U21" s="621"/>
      <c r="V21" s="621"/>
      <c r="W21" s="621"/>
      <c r="X21" s="621"/>
      <c r="Y21" s="621"/>
      <c r="Z21" s="621"/>
      <c r="AA21" s="621"/>
      <c r="AI21" s="3616" t="s">
        <v>1200</v>
      </c>
      <c r="AJ21" s="3617"/>
      <c r="AL21" s="4">
        <v>1</v>
      </c>
    </row>
    <row r="22" spans="1:38" ht="18" customHeight="1" x14ac:dyDescent="0.25">
      <c r="B22" s="3533" t="s">
        <v>1321</v>
      </c>
      <c r="C22" s="3533"/>
      <c r="D22" s="621"/>
      <c r="E22" s="3492" t="s">
        <v>1322</v>
      </c>
      <c r="F22" s="3492"/>
      <c r="G22" s="621"/>
      <c r="H22" s="3483" t="s">
        <v>1323</v>
      </c>
      <c r="I22" s="3483"/>
      <c r="J22" s="621"/>
      <c r="K22" s="3494" t="s">
        <v>1324</v>
      </c>
      <c r="L22" s="3494"/>
      <c r="M22" s="621"/>
      <c r="N22" s="3315" t="s">
        <v>1325</v>
      </c>
      <c r="O22" s="3315"/>
      <c r="P22" s="621"/>
      <c r="Q22" s="3525" t="s">
        <v>1326</v>
      </c>
      <c r="R22" s="3525"/>
      <c r="S22" s="621"/>
      <c r="T22" s="3533" t="s">
        <v>1308</v>
      </c>
      <c r="U22" s="3533"/>
      <c r="V22" s="621"/>
      <c r="W22" s="3535" t="s">
        <v>1327</v>
      </c>
      <c r="X22" s="3535"/>
      <c r="Y22" s="621"/>
      <c r="Z22" s="3531" t="s">
        <v>1328</v>
      </c>
      <c r="AA22" s="3531"/>
      <c r="AC22" s="3562" t="s">
        <v>1294</v>
      </c>
      <c r="AD22" s="3562"/>
      <c r="AF22" s="3560" t="s">
        <v>1295</v>
      </c>
      <c r="AG22" s="3560"/>
      <c r="AI22" s="3520" t="s">
        <v>1201</v>
      </c>
      <c r="AJ22" s="3521"/>
      <c r="AL22" s="4">
        <v>1</v>
      </c>
    </row>
    <row r="23" spans="1:38" ht="18" customHeight="1" x14ac:dyDescent="0.25">
      <c r="B23" s="3534"/>
      <c r="C23" s="3534"/>
      <c r="D23" s="621"/>
      <c r="E23" s="3493"/>
      <c r="F23" s="3493"/>
      <c r="G23" s="621"/>
      <c r="H23" s="3484"/>
      <c r="I23" s="3484"/>
      <c r="J23" s="621"/>
      <c r="K23" s="3495"/>
      <c r="L23" s="3495"/>
      <c r="M23" s="621"/>
      <c r="N23" s="3316"/>
      <c r="O23" s="3316"/>
      <c r="P23" s="621"/>
      <c r="Q23" s="3526"/>
      <c r="R23" s="3526"/>
      <c r="S23" s="621"/>
      <c r="T23" s="3534"/>
      <c r="U23" s="3534"/>
      <c r="V23" s="621"/>
      <c r="W23" s="3536"/>
      <c r="X23" s="3536"/>
      <c r="Y23" s="621"/>
      <c r="Z23" s="3532"/>
      <c r="AA23" s="3532"/>
      <c r="AC23" s="3562"/>
      <c r="AD23" s="3562"/>
      <c r="AF23" s="3560"/>
      <c r="AG23" s="3560"/>
      <c r="AI23" s="1574" t="s">
        <v>1203</v>
      </c>
      <c r="AJ23" s="1575"/>
      <c r="AL23" s="4">
        <v>1</v>
      </c>
    </row>
    <row r="24" spans="1:38" ht="18" customHeight="1" thickBot="1" x14ac:dyDescent="0.3">
      <c r="B24" s="621"/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  <c r="V24" s="621"/>
      <c r="W24" s="621"/>
      <c r="X24" s="621"/>
      <c r="Y24" s="621"/>
      <c r="Z24" s="621"/>
      <c r="AA24" s="621"/>
      <c r="AI24" s="3508" t="s">
        <v>1218</v>
      </c>
      <c r="AJ24" s="3509"/>
      <c r="AL24" s="4">
        <v>1</v>
      </c>
    </row>
    <row r="25" spans="1:38" ht="18" customHeight="1" x14ac:dyDescent="0.25">
      <c r="B25" s="3541" t="s">
        <v>1339</v>
      </c>
      <c r="C25" s="3541"/>
      <c r="D25" s="621"/>
      <c r="E25" s="3492" t="s">
        <v>1340</v>
      </c>
      <c r="F25" s="3492"/>
      <c r="G25" s="621"/>
      <c r="H25" s="3483" t="s">
        <v>1341</v>
      </c>
      <c r="I25" s="3483"/>
      <c r="J25" s="621"/>
      <c r="K25" s="3494" t="s">
        <v>1342</v>
      </c>
      <c r="L25" s="3494"/>
      <c r="M25" s="621"/>
      <c r="N25" s="3315" t="s">
        <v>1343</v>
      </c>
      <c r="O25" s="3315"/>
      <c r="P25" s="621"/>
      <c r="Q25" s="3525" t="s">
        <v>1344</v>
      </c>
      <c r="R25" s="3525"/>
      <c r="S25" s="621"/>
      <c r="T25" s="3533" t="s">
        <v>1327</v>
      </c>
      <c r="U25" s="3533"/>
      <c r="V25" s="621"/>
      <c r="W25" s="3535" t="s">
        <v>1345</v>
      </c>
      <c r="X25" s="3535"/>
      <c r="Y25" s="621"/>
      <c r="Z25" s="3531" t="s">
        <v>1346</v>
      </c>
      <c r="AA25" s="3531"/>
      <c r="AC25" s="3526" t="s">
        <v>1313</v>
      </c>
      <c r="AD25" s="3526"/>
      <c r="AF25" s="3568" t="s">
        <v>1314</v>
      </c>
      <c r="AG25" s="3568"/>
      <c r="AI25" s="1574" t="s">
        <v>1226</v>
      </c>
      <c r="AJ25" s="1575"/>
      <c r="AL25" s="4">
        <v>1</v>
      </c>
    </row>
    <row r="26" spans="1:38" ht="18" customHeight="1" x14ac:dyDescent="0.25">
      <c r="B26" s="3542"/>
      <c r="C26" s="3542"/>
      <c r="D26" s="621"/>
      <c r="E26" s="3493"/>
      <c r="F26" s="3493"/>
      <c r="G26" s="621"/>
      <c r="H26" s="3484"/>
      <c r="I26" s="3484"/>
      <c r="J26" s="621"/>
      <c r="K26" s="3495"/>
      <c r="L26" s="3495"/>
      <c r="M26" s="621"/>
      <c r="N26" s="3316"/>
      <c r="O26" s="3316"/>
      <c r="P26" s="621"/>
      <c r="Q26" s="3526"/>
      <c r="R26" s="3526"/>
      <c r="S26" s="621"/>
      <c r="T26" s="3534"/>
      <c r="U26" s="3534"/>
      <c r="V26" s="621"/>
      <c r="W26" s="3536"/>
      <c r="X26" s="3536"/>
      <c r="Y26" s="621"/>
      <c r="Z26" s="3532"/>
      <c r="AA26" s="3532"/>
      <c r="AC26" s="3526"/>
      <c r="AD26" s="3526"/>
      <c r="AF26" s="3568"/>
      <c r="AG26" s="3568"/>
      <c r="AI26" s="3508" t="s">
        <v>1235</v>
      </c>
      <c r="AJ26" s="3509"/>
      <c r="AL26" s="4">
        <v>1</v>
      </c>
    </row>
    <row r="27" spans="1:38" ht="18" customHeight="1" thickBot="1" x14ac:dyDescent="0.3"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21"/>
      <c r="P27" s="621"/>
      <c r="Q27" s="621"/>
      <c r="R27" s="621"/>
      <c r="S27" s="621"/>
      <c r="T27" s="621"/>
      <c r="U27" s="621"/>
      <c r="V27" s="621"/>
      <c r="W27" s="621"/>
      <c r="X27" s="621"/>
      <c r="Y27" s="621"/>
      <c r="Z27" s="621"/>
      <c r="AA27" s="621"/>
      <c r="AI27" s="1574" t="s">
        <v>1250</v>
      </c>
      <c r="AJ27" s="1575"/>
      <c r="AL27" s="4">
        <v>1</v>
      </c>
    </row>
    <row r="28" spans="1:38" ht="18" customHeight="1" x14ac:dyDescent="0.25">
      <c r="B28" s="3543" t="s">
        <v>1366</v>
      </c>
      <c r="C28" s="3543"/>
      <c r="D28" s="621"/>
      <c r="E28" s="3492" t="s">
        <v>1367</v>
      </c>
      <c r="F28" s="3492"/>
      <c r="G28" s="621"/>
      <c r="H28" s="3483" t="s">
        <v>1368</v>
      </c>
      <c r="I28" s="3483"/>
      <c r="J28" s="621"/>
      <c r="K28" s="3494" t="s">
        <v>1369</v>
      </c>
      <c r="L28" s="3494"/>
      <c r="M28" s="621"/>
      <c r="N28" s="3315" t="s">
        <v>1370</v>
      </c>
      <c r="O28" s="3315"/>
      <c r="P28" s="621"/>
      <c r="Q28" s="3525" t="s">
        <v>1371</v>
      </c>
      <c r="R28" s="3525"/>
      <c r="S28" s="621"/>
      <c r="T28" s="3533" t="s">
        <v>1345</v>
      </c>
      <c r="U28" s="3533"/>
      <c r="V28" s="621"/>
      <c r="W28" s="3535" t="s">
        <v>1372</v>
      </c>
      <c r="X28" s="3535"/>
      <c r="Y28" s="621"/>
      <c r="Z28" s="3531" t="s">
        <v>1373</v>
      </c>
      <c r="AA28" s="3531"/>
      <c r="AC28" s="3552" t="s">
        <v>1329</v>
      </c>
      <c r="AD28" s="3552"/>
      <c r="AF28" s="3613" t="s">
        <v>1258</v>
      </c>
      <c r="AG28" s="3613"/>
      <c r="AI28" s="1574" t="s">
        <v>1259</v>
      </c>
      <c r="AJ28" s="1575"/>
      <c r="AL28" s="4">
        <v>1</v>
      </c>
    </row>
    <row r="29" spans="1:38" ht="18" customHeight="1" x14ac:dyDescent="0.25">
      <c r="B29" s="3544"/>
      <c r="C29" s="3544"/>
      <c r="D29" s="621"/>
      <c r="E29" s="3493"/>
      <c r="F29" s="3493"/>
      <c r="G29" s="621"/>
      <c r="H29" s="3484"/>
      <c r="I29" s="3484"/>
      <c r="J29" s="621"/>
      <c r="K29" s="3495"/>
      <c r="L29" s="3495"/>
      <c r="M29" s="621"/>
      <c r="N29" s="3316"/>
      <c r="O29" s="3316"/>
      <c r="P29" s="621"/>
      <c r="Q29" s="3526"/>
      <c r="R29" s="3526"/>
      <c r="S29" s="621"/>
      <c r="T29" s="3534"/>
      <c r="U29" s="3534"/>
      <c r="V29" s="621"/>
      <c r="W29" s="3536"/>
      <c r="X29" s="3536"/>
      <c r="Y29" s="621"/>
      <c r="Z29" s="3532"/>
      <c r="AA29" s="3532"/>
      <c r="AC29" s="3552"/>
      <c r="AD29" s="3552"/>
      <c r="AF29" s="3613"/>
      <c r="AG29" s="3613"/>
      <c r="AI29" s="3508" t="s">
        <v>1265</v>
      </c>
      <c r="AJ29" s="3509"/>
      <c r="AL29" s="4">
        <v>1</v>
      </c>
    </row>
    <row r="30" spans="1:38" ht="18" customHeight="1" thickBot="1" x14ac:dyDescent="0.3"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Z30" s="621"/>
      <c r="AA30" s="621"/>
      <c r="AI30" s="1574" t="s">
        <v>1282</v>
      </c>
      <c r="AJ30" s="1575"/>
      <c r="AL30" s="4">
        <v>1</v>
      </c>
    </row>
    <row r="31" spans="1:38" ht="18" customHeight="1" x14ac:dyDescent="0.25">
      <c r="B31" s="3545" t="s">
        <v>1383</v>
      </c>
      <c r="C31" s="3545"/>
      <c r="D31" s="621"/>
      <c r="E31" s="3492" t="s">
        <v>1384</v>
      </c>
      <c r="F31" s="3492"/>
      <c r="G31" s="621"/>
      <c r="H31" s="3483" t="s">
        <v>1385</v>
      </c>
      <c r="I31" s="3483"/>
      <c r="J31" s="621"/>
      <c r="K31" s="3494" t="s">
        <v>1386</v>
      </c>
      <c r="L31" s="3494"/>
      <c r="M31" s="621"/>
      <c r="N31" s="3315" t="s">
        <v>1387</v>
      </c>
      <c r="O31" s="3315"/>
      <c r="P31" s="621"/>
      <c r="Q31" s="3525" t="s">
        <v>1388</v>
      </c>
      <c r="R31" s="3525"/>
      <c r="S31" s="621"/>
      <c r="T31" s="3533" t="s">
        <v>1372</v>
      </c>
      <c r="U31" s="3533"/>
      <c r="V31" s="621"/>
      <c r="W31" s="3535" t="s">
        <v>1389</v>
      </c>
      <c r="X31" s="3535"/>
      <c r="Y31" s="621"/>
      <c r="Z31" s="3531" t="s">
        <v>1390</v>
      </c>
      <c r="AA31" s="3531"/>
      <c r="AC31" s="3556" t="s">
        <v>1336</v>
      </c>
      <c r="AD31" s="3556"/>
      <c r="AF31" s="3554" t="s">
        <v>1337</v>
      </c>
      <c r="AG31" s="3554"/>
      <c r="AI31" s="3508" t="s">
        <v>1288</v>
      </c>
      <c r="AJ31" s="3509"/>
      <c r="AL31" s="4">
        <v>1</v>
      </c>
    </row>
    <row r="32" spans="1:38" ht="18" customHeight="1" x14ac:dyDescent="0.25">
      <c r="B32" s="3546"/>
      <c r="C32" s="3546"/>
      <c r="D32" s="621"/>
      <c r="E32" s="3493"/>
      <c r="F32" s="3493"/>
      <c r="G32" s="621"/>
      <c r="H32" s="3484"/>
      <c r="I32" s="3484"/>
      <c r="J32" s="621"/>
      <c r="K32" s="3495"/>
      <c r="L32" s="3495"/>
      <c r="M32" s="621"/>
      <c r="N32" s="3316"/>
      <c r="O32" s="3316"/>
      <c r="P32" s="621"/>
      <c r="Q32" s="3526"/>
      <c r="R32" s="3526"/>
      <c r="S32" s="621"/>
      <c r="T32" s="3534"/>
      <c r="U32" s="3534"/>
      <c r="V32" s="621"/>
      <c r="W32" s="3536"/>
      <c r="X32" s="3536"/>
      <c r="Y32" s="621"/>
      <c r="Z32" s="3532"/>
      <c r="AA32" s="3532"/>
      <c r="AC32" s="3556"/>
      <c r="AD32" s="3556"/>
      <c r="AF32" s="3554"/>
      <c r="AG32" s="3554"/>
      <c r="AI32" s="3539" t="s">
        <v>1296</v>
      </c>
      <c r="AJ32" s="3540"/>
      <c r="AL32" s="4">
        <v>1</v>
      </c>
    </row>
    <row r="33" spans="2:38" ht="18" customHeight="1" thickBot="1" x14ac:dyDescent="0.3">
      <c r="B33" s="621"/>
      <c r="C33" s="621"/>
      <c r="D33" s="621"/>
      <c r="E33" s="621"/>
      <c r="F33" s="621"/>
      <c r="G33" s="621"/>
      <c r="H33" s="621"/>
      <c r="I33" s="621"/>
      <c r="J33" s="621"/>
      <c r="K33" s="621"/>
      <c r="L33" s="621"/>
      <c r="M33" s="621"/>
      <c r="N33" s="621"/>
      <c r="O33" s="621"/>
      <c r="P33" s="621"/>
      <c r="Q33" s="621"/>
      <c r="R33" s="621"/>
      <c r="S33" s="621"/>
      <c r="T33" s="621"/>
      <c r="U33" s="621"/>
      <c r="V33" s="621"/>
      <c r="W33" s="621"/>
      <c r="X33" s="621"/>
      <c r="Y33" s="621"/>
      <c r="Z33" s="621"/>
      <c r="AA33" s="621"/>
      <c r="AI33" s="1666">
        <v>12</v>
      </c>
      <c r="AJ33" s="1667">
        <v>12</v>
      </c>
      <c r="AL33" s="4">
        <v>1</v>
      </c>
    </row>
    <row r="34" spans="2:38" ht="18" customHeight="1" x14ac:dyDescent="0.25">
      <c r="B34" s="3541" t="s">
        <v>1367</v>
      </c>
      <c r="C34" s="3541"/>
      <c r="D34" s="621"/>
      <c r="E34" s="3492" t="s">
        <v>1400</v>
      </c>
      <c r="F34" s="3492"/>
      <c r="G34" s="621"/>
      <c r="H34" s="3483" t="s">
        <v>458</v>
      </c>
      <c r="I34" s="3483"/>
      <c r="J34" s="621"/>
      <c r="K34" s="3494" t="s">
        <v>1401</v>
      </c>
      <c r="L34" s="3494"/>
      <c r="M34" s="621"/>
      <c r="N34" s="3315" t="s">
        <v>1402</v>
      </c>
      <c r="O34" s="3315"/>
      <c r="P34" s="621"/>
      <c r="Q34" s="3525" t="s">
        <v>1403</v>
      </c>
      <c r="R34" s="3525"/>
      <c r="S34" s="621"/>
      <c r="T34" s="3533" t="s">
        <v>1389</v>
      </c>
      <c r="U34" s="3533"/>
      <c r="V34" s="621"/>
      <c r="W34" s="3535" t="s">
        <v>1404</v>
      </c>
      <c r="X34" s="3535"/>
      <c r="Y34" s="621"/>
      <c r="Z34" s="3531" t="s">
        <v>1405</v>
      </c>
      <c r="AA34" s="3531"/>
      <c r="AC34" s="3550" t="s">
        <v>1356</v>
      </c>
      <c r="AD34" s="3550"/>
      <c r="AF34" s="3544" t="s">
        <v>1357</v>
      </c>
      <c r="AG34" s="3544"/>
      <c r="AL34" s="4">
        <v>1</v>
      </c>
    </row>
    <row r="35" spans="2:38" ht="18" customHeight="1" x14ac:dyDescent="0.25">
      <c r="B35" s="3542"/>
      <c r="C35" s="3542"/>
      <c r="D35" s="621"/>
      <c r="E35" s="3493"/>
      <c r="F35" s="3493"/>
      <c r="G35" s="621"/>
      <c r="H35" s="3484"/>
      <c r="I35" s="3484"/>
      <c r="J35" s="621"/>
      <c r="K35" s="3495"/>
      <c r="L35" s="3495"/>
      <c r="M35" s="621"/>
      <c r="N35" s="3316"/>
      <c r="O35" s="3316"/>
      <c r="P35" s="621"/>
      <c r="Q35" s="3526"/>
      <c r="R35" s="3526"/>
      <c r="S35" s="621"/>
      <c r="T35" s="3534"/>
      <c r="U35" s="3534"/>
      <c r="V35" s="621"/>
      <c r="W35" s="3536"/>
      <c r="X35" s="3536"/>
      <c r="Y35" s="621"/>
      <c r="Z35" s="3532"/>
      <c r="AA35" s="3532"/>
      <c r="AC35" s="3550"/>
      <c r="AD35" s="3550"/>
      <c r="AF35" s="3544"/>
      <c r="AG35" s="3544"/>
      <c r="AL35" s="4">
        <v>1</v>
      </c>
    </row>
    <row r="36" spans="2:38" ht="18" customHeight="1" thickBot="1" x14ac:dyDescent="0.3">
      <c r="B36" s="621"/>
      <c r="C36" s="621"/>
      <c r="D36" s="621"/>
      <c r="E36" s="621"/>
      <c r="F36" s="621"/>
      <c r="G36" s="621"/>
      <c r="H36" s="621"/>
      <c r="I36" s="621"/>
      <c r="J36" s="621"/>
      <c r="K36" s="621"/>
      <c r="L36" s="621"/>
      <c r="M36" s="621"/>
      <c r="N36" s="621"/>
      <c r="O36" s="621"/>
      <c r="P36" s="621"/>
      <c r="Q36" s="621"/>
      <c r="R36" s="621"/>
      <c r="S36" s="621"/>
      <c r="T36" s="621"/>
      <c r="U36" s="621"/>
      <c r="V36" s="621"/>
      <c r="W36" s="621"/>
      <c r="X36" s="621"/>
      <c r="Y36" s="621"/>
      <c r="Z36" s="621"/>
      <c r="AA36" s="621"/>
      <c r="AL36" s="4">
        <v>1</v>
      </c>
    </row>
    <row r="37" spans="2:38" ht="18" customHeight="1" x14ac:dyDescent="0.25">
      <c r="B37" s="3547" t="s">
        <v>1216</v>
      </c>
      <c r="C37" s="3547"/>
      <c r="D37" s="621"/>
      <c r="E37" s="3492" t="s">
        <v>1410</v>
      </c>
      <c r="F37" s="3492"/>
      <c r="G37" s="621"/>
      <c r="H37" s="3483" t="s">
        <v>1411</v>
      </c>
      <c r="I37" s="3483"/>
      <c r="J37" s="621"/>
      <c r="K37" s="3494" t="s">
        <v>1412</v>
      </c>
      <c r="L37" s="3494"/>
      <c r="M37" s="621"/>
      <c r="N37" s="3315" t="s">
        <v>1413</v>
      </c>
      <c r="O37" s="3315"/>
      <c r="P37" s="621"/>
      <c r="Q37" s="3525" t="s">
        <v>1414</v>
      </c>
      <c r="R37" s="3525"/>
      <c r="S37" s="621"/>
      <c r="T37" s="3533" t="s">
        <v>1404</v>
      </c>
      <c r="U37" s="3533"/>
      <c r="V37" s="621"/>
      <c r="W37" s="3535" t="s">
        <v>1415</v>
      </c>
      <c r="X37" s="3535"/>
      <c r="Y37" s="621"/>
      <c r="Z37" s="3531" t="s">
        <v>1416</v>
      </c>
      <c r="AA37" s="3531"/>
      <c r="AL37" s="4">
        <v>1</v>
      </c>
    </row>
    <row r="38" spans="2:38" ht="18" customHeight="1" x14ac:dyDescent="0.25">
      <c r="B38" s="3548"/>
      <c r="C38" s="3548"/>
      <c r="D38" s="621"/>
      <c r="E38" s="3493"/>
      <c r="F38" s="3493"/>
      <c r="G38" s="621"/>
      <c r="H38" s="3484"/>
      <c r="I38" s="3484"/>
      <c r="J38" s="621"/>
      <c r="K38" s="3495"/>
      <c r="L38" s="3495"/>
      <c r="M38" s="621"/>
      <c r="N38" s="3316"/>
      <c r="O38" s="3316"/>
      <c r="P38" s="621"/>
      <c r="Q38" s="3526"/>
      <c r="R38" s="3526"/>
      <c r="S38" s="621"/>
      <c r="T38" s="3534"/>
      <c r="U38" s="3534"/>
      <c r="V38" s="621"/>
      <c r="W38" s="3536"/>
      <c r="X38" s="3536"/>
      <c r="Y38" s="621"/>
      <c r="Z38" s="3532"/>
      <c r="AA38" s="3532"/>
      <c r="AL38" s="4">
        <v>1</v>
      </c>
    </row>
    <row r="39" spans="2:38" ht="18" customHeight="1" thickBot="1" x14ac:dyDescent="0.3">
      <c r="B39" s="621"/>
      <c r="C39" s="621"/>
      <c r="D39" s="621"/>
      <c r="E39" s="621"/>
      <c r="F39" s="621"/>
      <c r="G39" s="621"/>
      <c r="H39" s="621"/>
      <c r="I39" s="621"/>
      <c r="J39" s="621"/>
      <c r="K39" s="621"/>
      <c r="L39" s="621"/>
      <c r="M39" s="621"/>
      <c r="N39" s="621"/>
      <c r="O39" s="621"/>
      <c r="P39" s="621"/>
      <c r="Q39" s="621"/>
      <c r="R39" s="621"/>
      <c r="S39" s="621"/>
      <c r="T39" s="621"/>
      <c r="U39" s="621"/>
      <c r="V39" s="621"/>
      <c r="W39" s="621"/>
      <c r="X39" s="621"/>
      <c r="Y39" s="621"/>
      <c r="Z39" s="621"/>
      <c r="AA39" s="621"/>
      <c r="AL39" s="4">
        <v>1</v>
      </c>
    </row>
    <row r="40" spans="2:38" ht="18" customHeight="1" x14ac:dyDescent="0.25">
      <c r="B40" s="3549" t="s">
        <v>1421</v>
      </c>
      <c r="C40" s="3549"/>
      <c r="D40" s="621"/>
      <c r="E40" s="3492" t="s">
        <v>1422</v>
      </c>
      <c r="F40" s="3492"/>
      <c r="G40" s="621"/>
      <c r="H40" s="3483" t="s">
        <v>1423</v>
      </c>
      <c r="I40" s="3483"/>
      <c r="J40" s="621"/>
      <c r="K40" s="3494" t="s">
        <v>1424</v>
      </c>
      <c r="L40" s="3494"/>
      <c r="M40" s="621"/>
      <c r="N40" s="3315" t="s">
        <v>1425</v>
      </c>
      <c r="O40" s="3315"/>
      <c r="P40" s="621"/>
      <c r="Q40" s="3525" t="s">
        <v>1426</v>
      </c>
      <c r="R40" s="3525"/>
      <c r="S40" s="621"/>
      <c r="T40" s="3533" t="s">
        <v>1415</v>
      </c>
      <c r="U40" s="3533"/>
      <c r="V40" s="621"/>
      <c r="W40" s="3535" t="s">
        <v>1427</v>
      </c>
      <c r="X40" s="3535"/>
      <c r="Y40" s="621"/>
      <c r="Z40" s="3531" t="s">
        <v>1428</v>
      </c>
      <c r="AA40" s="3531"/>
      <c r="AL40" s="4">
        <v>1</v>
      </c>
    </row>
    <row r="41" spans="2:38" ht="18" customHeight="1" x14ac:dyDescent="0.25">
      <c r="B41" s="3550"/>
      <c r="C41" s="3550"/>
      <c r="D41" s="621"/>
      <c r="E41" s="3493"/>
      <c r="F41" s="3493"/>
      <c r="G41" s="621"/>
      <c r="H41" s="3484"/>
      <c r="I41" s="3484"/>
      <c r="J41" s="621"/>
      <c r="K41" s="3495"/>
      <c r="L41" s="3495"/>
      <c r="M41" s="621"/>
      <c r="N41" s="3316"/>
      <c r="O41" s="3316"/>
      <c r="P41" s="621"/>
      <c r="Q41" s="3526"/>
      <c r="R41" s="3526"/>
      <c r="S41" s="621"/>
      <c r="T41" s="3534"/>
      <c r="U41" s="3534"/>
      <c r="V41" s="621"/>
      <c r="W41" s="3536"/>
      <c r="X41" s="3536"/>
      <c r="Y41" s="621"/>
      <c r="Z41" s="3532"/>
      <c r="AA41" s="3532"/>
      <c r="AL41" s="4">
        <v>1</v>
      </c>
    </row>
    <row r="42" spans="2:38" ht="18" customHeight="1" thickBot="1" x14ac:dyDescent="0.3"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621"/>
      <c r="M42" s="621"/>
      <c r="N42" s="621"/>
      <c r="O42" s="621"/>
      <c r="P42" s="621"/>
      <c r="Q42" s="621"/>
      <c r="R42" s="621"/>
      <c r="S42" s="621"/>
      <c r="T42" s="621"/>
      <c r="U42" s="621"/>
      <c r="V42" s="621"/>
      <c r="W42" s="621"/>
      <c r="X42" s="621"/>
      <c r="Y42" s="621"/>
      <c r="Z42" s="621"/>
      <c r="AA42" s="621"/>
      <c r="AL42" s="4">
        <v>1</v>
      </c>
    </row>
    <row r="43" spans="2:38" ht="18" customHeight="1" x14ac:dyDescent="0.25">
      <c r="B43" s="3553" t="s">
        <v>1430</v>
      </c>
      <c r="C43" s="3553"/>
      <c r="D43" s="621"/>
      <c r="E43" s="3492" t="s">
        <v>1431</v>
      </c>
      <c r="F43" s="3492"/>
      <c r="G43" s="621"/>
      <c r="H43" s="3483" t="s">
        <v>1432</v>
      </c>
      <c r="I43" s="3483"/>
      <c r="J43" s="621"/>
      <c r="K43" s="3494" t="s">
        <v>1433</v>
      </c>
      <c r="L43" s="3494"/>
      <c r="M43" s="621"/>
      <c r="N43" s="3315" t="s">
        <v>1434</v>
      </c>
      <c r="O43" s="3315"/>
      <c r="P43" s="621"/>
      <c r="Q43" s="3525" t="s">
        <v>1435</v>
      </c>
      <c r="R43" s="3525"/>
      <c r="S43" s="621"/>
      <c r="T43" s="3533" t="s">
        <v>1427</v>
      </c>
      <c r="U43" s="3533"/>
      <c r="V43" s="621"/>
      <c r="W43" s="3535" t="s">
        <v>1436</v>
      </c>
      <c r="X43" s="3535"/>
      <c r="Y43" s="621"/>
      <c r="Z43" s="3531" t="s">
        <v>1437</v>
      </c>
      <c r="AA43" s="3531"/>
      <c r="AL43" s="4">
        <v>1</v>
      </c>
    </row>
    <row r="44" spans="2:38" ht="18" customHeight="1" x14ac:dyDescent="0.25">
      <c r="B44" s="3554"/>
      <c r="C44" s="3554"/>
      <c r="D44" s="621"/>
      <c r="E44" s="3493"/>
      <c r="F44" s="3493"/>
      <c r="G44" s="621"/>
      <c r="H44" s="3484"/>
      <c r="I44" s="3484"/>
      <c r="J44" s="621"/>
      <c r="K44" s="3495"/>
      <c r="L44" s="3495"/>
      <c r="M44" s="621"/>
      <c r="N44" s="3316"/>
      <c r="O44" s="3316"/>
      <c r="P44" s="621"/>
      <c r="Q44" s="3526"/>
      <c r="R44" s="3526"/>
      <c r="S44" s="621"/>
      <c r="T44" s="3534"/>
      <c r="U44" s="3534"/>
      <c r="V44" s="621"/>
      <c r="W44" s="3536"/>
      <c r="X44" s="3536"/>
      <c r="Y44" s="621"/>
      <c r="Z44" s="3532"/>
      <c r="AA44" s="3532"/>
      <c r="AL44" s="4">
        <v>1</v>
      </c>
    </row>
    <row r="45" spans="2:38" ht="18" customHeight="1" thickBot="1" x14ac:dyDescent="0.3"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  <c r="Q45" s="621"/>
      <c r="R45" s="621"/>
      <c r="S45" s="621"/>
      <c r="T45" s="621"/>
      <c r="U45" s="621"/>
      <c r="V45" s="621"/>
      <c r="W45" s="621"/>
      <c r="X45" s="621"/>
      <c r="Y45" s="621"/>
      <c r="Z45" s="621"/>
      <c r="AA45" s="621"/>
      <c r="AL45" s="4">
        <v>1</v>
      </c>
    </row>
    <row r="46" spans="2:38" ht="18" customHeight="1" x14ac:dyDescent="0.25">
      <c r="B46" s="3551" t="s">
        <v>1441</v>
      </c>
      <c r="C46" s="3551"/>
      <c r="D46" s="621"/>
      <c r="E46" s="3492" t="s">
        <v>1442</v>
      </c>
      <c r="F46" s="3492"/>
      <c r="G46" s="621"/>
      <c r="H46" s="3483" t="s">
        <v>1443</v>
      </c>
      <c r="I46" s="3483"/>
      <c r="J46" s="621"/>
      <c r="K46" s="3494" t="s">
        <v>1444</v>
      </c>
      <c r="L46" s="3494"/>
      <c r="M46" s="621"/>
      <c r="N46" s="3315" t="s">
        <v>1445</v>
      </c>
      <c r="O46" s="3315"/>
      <c r="P46" s="621"/>
      <c r="Q46" s="3525" t="s">
        <v>1446</v>
      </c>
      <c r="R46" s="3525"/>
      <c r="S46" s="621"/>
      <c r="T46" s="3533" t="s">
        <v>1447</v>
      </c>
      <c r="U46" s="3533"/>
      <c r="V46" s="621"/>
      <c r="W46" s="3535" t="s">
        <v>1448</v>
      </c>
      <c r="X46" s="3535"/>
      <c r="Y46" s="621"/>
      <c r="Z46" s="3531" t="s">
        <v>1449</v>
      </c>
      <c r="AA46" s="3531"/>
      <c r="AL46" s="4">
        <v>1</v>
      </c>
    </row>
    <row r="47" spans="2:38" ht="18" customHeight="1" x14ac:dyDescent="0.25">
      <c r="B47" s="3552"/>
      <c r="C47" s="3552"/>
      <c r="D47" s="621"/>
      <c r="E47" s="3493"/>
      <c r="F47" s="3493"/>
      <c r="G47" s="621"/>
      <c r="H47" s="3484"/>
      <c r="I47" s="3484"/>
      <c r="J47" s="621"/>
      <c r="K47" s="3495"/>
      <c r="L47" s="3495"/>
      <c r="M47" s="621"/>
      <c r="N47" s="3316"/>
      <c r="O47" s="3316"/>
      <c r="P47" s="621"/>
      <c r="Q47" s="3526"/>
      <c r="R47" s="3526"/>
      <c r="S47" s="621"/>
      <c r="T47" s="3534"/>
      <c r="U47" s="3534"/>
      <c r="V47" s="621"/>
      <c r="W47" s="3536"/>
      <c r="X47" s="3536"/>
      <c r="Y47" s="621"/>
      <c r="Z47" s="3532"/>
      <c r="AA47" s="3532"/>
      <c r="AL47" s="4">
        <v>1</v>
      </c>
    </row>
    <row r="48" spans="2:38" ht="18" customHeight="1" thickBot="1" x14ac:dyDescent="0.3">
      <c r="B48" s="621"/>
      <c r="C48" s="621"/>
      <c r="D48" s="621"/>
      <c r="E48" s="621"/>
      <c r="F48" s="621"/>
      <c r="G48" s="621"/>
      <c r="H48" s="621"/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1"/>
      <c r="T48" s="621"/>
      <c r="U48" s="621"/>
      <c r="V48" s="621"/>
      <c r="W48" s="621"/>
      <c r="X48" s="621"/>
      <c r="Y48" s="621"/>
      <c r="Z48" s="621"/>
      <c r="AA48" s="621"/>
      <c r="AL48" s="4">
        <v>1</v>
      </c>
    </row>
    <row r="49" spans="1:38" ht="18" customHeight="1" x14ac:dyDescent="0.25">
      <c r="B49" s="3555" t="s">
        <v>1453</v>
      </c>
      <c r="C49" s="3555"/>
      <c r="D49" s="621"/>
      <c r="E49" s="3492" t="s">
        <v>1454</v>
      </c>
      <c r="F49" s="3492"/>
      <c r="G49" s="621"/>
      <c r="H49" s="3483" t="s">
        <v>1455</v>
      </c>
      <c r="I49" s="3483"/>
      <c r="J49" s="621"/>
      <c r="K49" s="3494" t="s">
        <v>1456</v>
      </c>
      <c r="L49" s="3494"/>
      <c r="M49" s="621"/>
      <c r="N49" s="3315" t="s">
        <v>1457</v>
      </c>
      <c r="O49" s="3315"/>
      <c r="P49" s="621"/>
      <c r="Q49" s="3525" t="s">
        <v>1458</v>
      </c>
      <c r="R49" s="3525"/>
      <c r="S49" s="621"/>
      <c r="T49" s="3533" t="s">
        <v>1436</v>
      </c>
      <c r="U49" s="3533"/>
      <c r="V49" s="621"/>
      <c r="W49" s="3535" t="s">
        <v>1459</v>
      </c>
      <c r="X49" s="3535"/>
      <c r="Y49" s="621"/>
      <c r="Z49" s="3531" t="s">
        <v>1460</v>
      </c>
      <c r="AA49" s="3531"/>
      <c r="AL49" s="4">
        <v>1</v>
      </c>
    </row>
    <row r="50" spans="1:38" ht="18" customHeight="1" x14ac:dyDescent="0.25">
      <c r="B50" s="3556"/>
      <c r="C50" s="3556"/>
      <c r="D50" s="621"/>
      <c r="E50" s="3493"/>
      <c r="F50" s="3493"/>
      <c r="G50" s="621"/>
      <c r="H50" s="3484"/>
      <c r="I50" s="3484"/>
      <c r="J50" s="621"/>
      <c r="K50" s="3495"/>
      <c r="L50" s="3495"/>
      <c r="M50" s="621"/>
      <c r="N50" s="3316"/>
      <c r="O50" s="3316"/>
      <c r="P50" s="621"/>
      <c r="Q50" s="3526"/>
      <c r="R50" s="3526"/>
      <c r="S50" s="621"/>
      <c r="T50" s="3534"/>
      <c r="U50" s="3534"/>
      <c r="V50" s="621"/>
      <c r="W50" s="3536"/>
      <c r="X50" s="3536"/>
      <c r="Y50" s="621"/>
      <c r="Z50" s="3532"/>
      <c r="AA50" s="3532"/>
      <c r="AL50" s="4">
        <v>1</v>
      </c>
    </row>
    <row r="51" spans="1:38" ht="18" customHeight="1" thickBot="1" x14ac:dyDescent="0.3">
      <c r="B51" s="621"/>
      <c r="C51" s="621"/>
      <c r="D51" s="621"/>
      <c r="E51" s="621"/>
      <c r="F51" s="621"/>
      <c r="G51" s="621"/>
      <c r="H51" s="621"/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1"/>
      <c r="T51" s="621"/>
      <c r="U51" s="621"/>
      <c r="V51" s="621"/>
      <c r="W51" s="621"/>
      <c r="X51" s="621"/>
      <c r="Y51" s="621"/>
      <c r="Z51" s="621"/>
      <c r="AA51" s="621"/>
      <c r="AL51" s="4">
        <v>1</v>
      </c>
    </row>
    <row r="52" spans="1:38" ht="18" customHeight="1" x14ac:dyDescent="0.25">
      <c r="B52" s="3557" t="s">
        <v>1461</v>
      </c>
      <c r="C52" s="3557"/>
      <c r="D52" s="621"/>
      <c r="E52" s="3492" t="s">
        <v>1462</v>
      </c>
      <c r="F52" s="3492"/>
      <c r="G52" s="621"/>
      <c r="H52" s="3483" t="s">
        <v>1463</v>
      </c>
      <c r="I52" s="3483"/>
      <c r="J52" s="621"/>
      <c r="K52" s="3494" t="s">
        <v>1464</v>
      </c>
      <c r="L52" s="3494"/>
      <c r="M52" s="621"/>
      <c r="N52" s="3315" t="s">
        <v>1465</v>
      </c>
      <c r="O52" s="3315"/>
      <c r="P52" s="621"/>
      <c r="Q52" s="3525" t="s">
        <v>1466</v>
      </c>
      <c r="R52" s="3525"/>
      <c r="S52" s="621"/>
      <c r="T52" s="3533" t="s">
        <v>1467</v>
      </c>
      <c r="U52" s="3533"/>
      <c r="V52" s="621"/>
      <c r="W52" s="3535" t="s">
        <v>1468</v>
      </c>
      <c r="X52" s="3535"/>
      <c r="Y52" s="621"/>
      <c r="Z52" s="3531" t="s">
        <v>1469</v>
      </c>
      <c r="AA52" s="3531"/>
      <c r="AL52" s="4">
        <v>1</v>
      </c>
    </row>
    <row r="53" spans="1:38" ht="18" customHeight="1" x14ac:dyDescent="0.25">
      <c r="B53" s="3558"/>
      <c r="C53" s="3558"/>
      <c r="D53" s="621"/>
      <c r="E53" s="3493"/>
      <c r="F53" s="3493"/>
      <c r="G53" s="621"/>
      <c r="H53" s="3484"/>
      <c r="I53" s="3484"/>
      <c r="J53" s="621"/>
      <c r="K53" s="3495"/>
      <c r="L53" s="3495"/>
      <c r="M53" s="621"/>
      <c r="N53" s="3316"/>
      <c r="O53" s="3316"/>
      <c r="P53" s="621"/>
      <c r="Q53" s="3526"/>
      <c r="R53" s="3526"/>
      <c r="S53" s="621"/>
      <c r="T53" s="3534"/>
      <c r="U53" s="3534"/>
      <c r="V53" s="621"/>
      <c r="W53" s="3536"/>
      <c r="X53" s="3536"/>
      <c r="Y53" s="621"/>
      <c r="Z53" s="1601"/>
      <c r="AA53" s="1601"/>
      <c r="AL53" s="4">
        <v>1</v>
      </c>
    </row>
    <row r="54" spans="1:38" ht="18" customHeight="1" thickBot="1" x14ac:dyDescent="0.3">
      <c r="B54" s="621"/>
      <c r="C54" s="621"/>
      <c r="D54" s="621"/>
      <c r="E54" s="621"/>
      <c r="F54" s="621"/>
      <c r="G54" s="621"/>
      <c r="H54" s="621"/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1"/>
      <c r="T54" s="621"/>
      <c r="U54" s="621"/>
      <c r="V54" s="621"/>
      <c r="W54" s="621"/>
      <c r="X54" s="621"/>
      <c r="Y54" s="621"/>
      <c r="Z54" s="621"/>
      <c r="AA54" s="621"/>
      <c r="AL54" s="4">
        <v>1</v>
      </c>
    </row>
    <row r="55" spans="1:38" ht="18" customHeight="1" x14ac:dyDescent="0.25">
      <c r="B55" s="3561" t="s">
        <v>1470</v>
      </c>
      <c r="C55" s="3561"/>
      <c r="D55" s="621"/>
      <c r="E55" s="3492" t="s">
        <v>1471</v>
      </c>
      <c r="F55" s="3492"/>
      <c r="G55" s="621"/>
      <c r="H55" s="3483" t="s">
        <v>1472</v>
      </c>
      <c r="I55" s="3483"/>
      <c r="J55" s="621"/>
      <c r="K55" s="3494" t="s">
        <v>1473</v>
      </c>
      <c r="L55" s="3494"/>
      <c r="M55" s="621"/>
      <c r="N55" s="3315" t="s">
        <v>530</v>
      </c>
      <c r="O55" s="3315"/>
      <c r="P55" s="621"/>
      <c r="Q55" s="3525" t="s">
        <v>1474</v>
      </c>
      <c r="R55" s="3525"/>
      <c r="S55" s="621"/>
      <c r="T55" s="3533" t="s">
        <v>1448</v>
      </c>
      <c r="U55" s="3533"/>
      <c r="V55" s="621"/>
      <c r="W55" s="3535" t="s">
        <v>1475</v>
      </c>
      <c r="X55" s="3535"/>
      <c r="Y55" s="621"/>
      <c r="Z55" s="3531" t="s">
        <v>1476</v>
      </c>
      <c r="AA55" s="3531"/>
      <c r="AL55" s="4">
        <v>1</v>
      </c>
    </row>
    <row r="56" spans="1:38" ht="18" customHeight="1" x14ac:dyDescent="0.25">
      <c r="B56" s="3562"/>
      <c r="C56" s="3562"/>
      <c r="D56" s="621"/>
      <c r="E56" s="3493"/>
      <c r="F56" s="3493"/>
      <c r="G56" s="621"/>
      <c r="H56" s="3484"/>
      <c r="I56" s="3484"/>
      <c r="J56" s="621"/>
      <c r="K56" s="3495"/>
      <c r="L56" s="3495"/>
      <c r="M56" s="621"/>
      <c r="N56" s="3316"/>
      <c r="O56" s="3316"/>
      <c r="P56" s="621"/>
      <c r="Q56" s="3526"/>
      <c r="R56" s="3526"/>
      <c r="S56" s="621"/>
      <c r="T56" s="3534"/>
      <c r="U56" s="3534"/>
      <c r="V56" s="621"/>
      <c r="W56" s="3536"/>
      <c r="X56" s="3536"/>
      <c r="Y56" s="621"/>
      <c r="Z56" s="3532"/>
      <c r="AA56" s="3532"/>
      <c r="AL56" s="4">
        <v>1</v>
      </c>
    </row>
    <row r="57" spans="1:38" ht="18" customHeight="1" thickBot="1" x14ac:dyDescent="0.3">
      <c r="B57" s="621"/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  <c r="N57" s="621"/>
      <c r="O57" s="621"/>
      <c r="P57" s="621"/>
      <c r="Q57" s="621"/>
      <c r="R57" s="621"/>
      <c r="S57" s="621"/>
      <c r="T57" s="621"/>
      <c r="U57" s="621"/>
      <c r="V57" s="621"/>
      <c r="W57" s="621"/>
      <c r="X57" s="621"/>
      <c r="Y57" s="621"/>
      <c r="Z57" s="621"/>
      <c r="AA57" s="621"/>
      <c r="AL57" s="4">
        <v>1</v>
      </c>
    </row>
    <row r="58" spans="1:38" ht="18" customHeight="1" x14ac:dyDescent="0.25">
      <c r="B58" s="3559" t="s">
        <v>1477</v>
      </c>
      <c r="C58" s="3559"/>
      <c r="D58" s="621"/>
      <c r="E58" s="3492" t="s">
        <v>1478</v>
      </c>
      <c r="F58" s="3492"/>
      <c r="G58" s="621"/>
      <c r="H58" s="3483" t="s">
        <v>1479</v>
      </c>
      <c r="I58" s="3483"/>
      <c r="J58" s="621"/>
      <c r="K58" s="3494" t="s">
        <v>1480</v>
      </c>
      <c r="L58" s="3494"/>
      <c r="M58" s="621"/>
      <c r="N58" s="621"/>
      <c r="O58" s="621"/>
      <c r="P58" s="621"/>
      <c r="Q58" s="3525" t="s">
        <v>1481</v>
      </c>
      <c r="R58" s="3525"/>
      <c r="S58" s="621"/>
      <c r="T58" s="3533" t="s">
        <v>1459</v>
      </c>
      <c r="U58" s="3533"/>
      <c r="V58" s="621"/>
      <c r="W58" s="3535" t="s">
        <v>1482</v>
      </c>
      <c r="X58" s="3535"/>
      <c r="Y58" s="621"/>
      <c r="Z58" s="3531" t="s">
        <v>1483</v>
      </c>
      <c r="AA58" s="3531"/>
      <c r="AL58" s="4">
        <v>1</v>
      </c>
    </row>
    <row r="59" spans="1:38" ht="18" customHeight="1" x14ac:dyDescent="0.25">
      <c r="B59" s="3560"/>
      <c r="C59" s="3560"/>
      <c r="D59" s="621"/>
      <c r="E59" s="3493"/>
      <c r="F59" s="3493"/>
      <c r="G59" s="621"/>
      <c r="H59" s="3484"/>
      <c r="I59" s="3484"/>
      <c r="J59" s="621"/>
      <c r="K59" s="3495"/>
      <c r="L59" s="3495"/>
      <c r="M59" s="621"/>
      <c r="N59" s="621"/>
      <c r="O59" s="621"/>
      <c r="P59" s="621"/>
      <c r="Q59" s="3526"/>
      <c r="R59" s="3526"/>
      <c r="S59" s="621"/>
      <c r="T59" s="3534"/>
      <c r="U59" s="3534"/>
      <c r="V59" s="621"/>
      <c r="W59" s="3536"/>
      <c r="X59" s="3536"/>
      <c r="Y59" s="621"/>
      <c r="Z59" s="3532"/>
      <c r="AA59" s="3532"/>
      <c r="AL59" s="4">
        <v>1</v>
      </c>
    </row>
    <row r="60" spans="1:38" ht="18" customHeight="1" thickBot="1" x14ac:dyDescent="0.3">
      <c r="B60" s="621"/>
      <c r="C60" s="621"/>
      <c r="D60" s="621"/>
      <c r="E60" s="621"/>
      <c r="F60" s="621"/>
      <c r="G60" s="621"/>
      <c r="H60" s="621"/>
      <c r="I60" s="621"/>
      <c r="J60" s="621"/>
      <c r="K60" s="621"/>
      <c r="L60" s="621"/>
      <c r="M60" s="621"/>
      <c r="N60" s="621"/>
      <c r="O60" s="621"/>
      <c r="P60" s="621"/>
      <c r="Q60" s="621"/>
      <c r="R60" s="621"/>
      <c r="S60" s="621"/>
      <c r="T60" s="621"/>
      <c r="U60" s="621"/>
      <c r="V60" s="621"/>
      <c r="W60" s="621"/>
      <c r="X60" s="621"/>
      <c r="Y60" s="621"/>
      <c r="Z60" s="621"/>
      <c r="AA60" s="621"/>
      <c r="AL60" s="4">
        <v>1</v>
      </c>
    </row>
    <row r="61" spans="1:38" ht="18" customHeight="1" x14ac:dyDescent="0.25">
      <c r="A61" s="438"/>
      <c r="B61" s="3563" t="s">
        <v>1484</v>
      </c>
      <c r="C61" s="3563"/>
      <c r="D61" s="621"/>
      <c r="E61" s="3492" t="s">
        <v>1485</v>
      </c>
      <c r="F61" s="3492"/>
      <c r="G61" s="621"/>
      <c r="H61" s="3483" t="s">
        <v>1486</v>
      </c>
      <c r="I61" s="3483"/>
      <c r="J61" s="621"/>
      <c r="K61" s="3494" t="s">
        <v>1247</v>
      </c>
      <c r="L61" s="3494"/>
      <c r="M61" s="621"/>
      <c r="N61" s="621"/>
      <c r="O61" s="621"/>
      <c r="P61" s="621"/>
      <c r="Q61" s="3525" t="s">
        <v>1487</v>
      </c>
      <c r="R61" s="3525"/>
      <c r="S61" s="621"/>
      <c r="T61" s="3533" t="s">
        <v>1488</v>
      </c>
      <c r="U61" s="3533"/>
      <c r="V61" s="621"/>
      <c r="W61" s="3535" t="s">
        <v>1489</v>
      </c>
      <c r="X61" s="3535"/>
      <c r="Y61" s="621"/>
      <c r="Z61" s="3531" t="s">
        <v>1490</v>
      </c>
      <c r="AA61" s="3531"/>
      <c r="AL61" s="4">
        <v>1</v>
      </c>
    </row>
    <row r="62" spans="1:38" ht="18" customHeight="1" x14ac:dyDescent="0.25">
      <c r="A62" s="438"/>
      <c r="B62" s="3564"/>
      <c r="C62" s="3564"/>
      <c r="D62" s="621"/>
      <c r="E62" s="3493"/>
      <c r="F62" s="3493"/>
      <c r="G62" s="621"/>
      <c r="H62" s="3484"/>
      <c r="I62" s="3484"/>
      <c r="J62" s="621"/>
      <c r="K62" s="3495"/>
      <c r="L62" s="3495"/>
      <c r="M62" s="621"/>
      <c r="N62" s="621"/>
      <c r="O62" s="621"/>
      <c r="P62" s="621"/>
      <c r="Q62" s="3526"/>
      <c r="R62" s="3526"/>
      <c r="S62" s="621"/>
      <c r="T62" s="3534"/>
      <c r="U62" s="3534"/>
      <c r="V62" s="621"/>
      <c r="W62" s="3536"/>
      <c r="X62" s="3536"/>
      <c r="Y62" s="621"/>
      <c r="Z62" s="3532"/>
      <c r="AA62" s="3532"/>
      <c r="AL62" s="4">
        <v>1</v>
      </c>
    </row>
    <row r="63" spans="1:38" ht="18" customHeight="1" thickBot="1" x14ac:dyDescent="0.3">
      <c r="A63" s="438"/>
      <c r="B63" s="621"/>
      <c r="C63" s="621"/>
      <c r="D63" s="621"/>
      <c r="E63" s="621"/>
      <c r="F63" s="621"/>
      <c r="G63" s="621"/>
      <c r="H63" s="621"/>
      <c r="I63" s="621"/>
      <c r="J63" s="621"/>
      <c r="K63" s="621"/>
      <c r="L63" s="621"/>
      <c r="M63" s="621"/>
      <c r="N63" s="621"/>
      <c r="O63" s="621"/>
      <c r="P63" s="621"/>
      <c r="Q63" s="621"/>
      <c r="R63" s="621"/>
      <c r="S63" s="621"/>
      <c r="T63" s="621"/>
      <c r="U63" s="621"/>
      <c r="V63" s="621"/>
      <c r="W63" s="621"/>
      <c r="X63" s="621"/>
      <c r="Y63" s="621"/>
      <c r="Z63" s="621"/>
      <c r="AA63" s="621"/>
      <c r="AL63" s="4">
        <v>1</v>
      </c>
    </row>
    <row r="64" spans="1:38" ht="18" customHeight="1" x14ac:dyDescent="0.25">
      <c r="A64" s="438"/>
      <c r="B64" s="3525" t="s">
        <v>1491</v>
      </c>
      <c r="C64" s="3525"/>
      <c r="D64" s="621"/>
      <c r="E64" s="3492" t="s">
        <v>1492</v>
      </c>
      <c r="F64" s="3492"/>
      <c r="G64" s="621"/>
      <c r="H64" s="3483" t="s">
        <v>1493</v>
      </c>
      <c r="I64" s="3483"/>
      <c r="J64" s="621"/>
      <c r="K64" s="3494"/>
      <c r="L64" s="3494"/>
      <c r="M64" s="621"/>
      <c r="N64" s="621"/>
      <c r="O64" s="621"/>
      <c r="P64" s="621"/>
      <c r="Q64" s="3525" t="s">
        <v>1494</v>
      </c>
      <c r="R64" s="3525"/>
      <c r="S64" s="621"/>
      <c r="T64" s="3533" t="s">
        <v>1468</v>
      </c>
      <c r="U64" s="3533"/>
      <c r="V64" s="621"/>
      <c r="W64" s="3535" t="s">
        <v>1495</v>
      </c>
      <c r="X64" s="3535"/>
      <c r="Y64" s="621"/>
      <c r="Z64" s="3531" t="s">
        <v>1496</v>
      </c>
      <c r="AA64" s="3531"/>
      <c r="AL64" s="4">
        <v>1</v>
      </c>
    </row>
    <row r="65" spans="1:38" ht="18" customHeight="1" x14ac:dyDescent="0.25">
      <c r="A65" s="438"/>
      <c r="B65" s="3526"/>
      <c r="C65" s="3526"/>
      <c r="D65" s="621"/>
      <c r="E65" s="3493"/>
      <c r="F65" s="3493"/>
      <c r="G65" s="621"/>
      <c r="H65" s="3484"/>
      <c r="I65" s="3484"/>
      <c r="J65" s="621"/>
      <c r="K65" s="3495"/>
      <c r="L65" s="3495"/>
      <c r="M65" s="621"/>
      <c r="N65" s="621"/>
      <c r="O65" s="621"/>
      <c r="P65" s="621"/>
      <c r="Q65" s="3526"/>
      <c r="R65" s="3526"/>
      <c r="S65" s="621"/>
      <c r="T65" s="3534"/>
      <c r="U65" s="3534"/>
      <c r="V65" s="621"/>
      <c r="W65" s="3536"/>
      <c r="X65" s="3536"/>
      <c r="Y65" s="621"/>
      <c r="Z65" s="3532"/>
      <c r="AA65" s="3532"/>
      <c r="AL65" s="4">
        <v>1</v>
      </c>
    </row>
    <row r="66" spans="1:38" ht="18" customHeight="1" thickBot="1" x14ac:dyDescent="0.3">
      <c r="A66" s="438"/>
      <c r="B66" s="621"/>
      <c r="C66" s="621"/>
      <c r="D66" s="621"/>
      <c r="E66" s="621"/>
      <c r="F66" s="621"/>
      <c r="G66" s="621"/>
      <c r="H66" s="621"/>
      <c r="I66" s="621"/>
      <c r="J66" s="621"/>
      <c r="K66" s="621"/>
      <c r="L66" s="621"/>
      <c r="M66" s="621"/>
      <c r="N66" s="621"/>
      <c r="O66" s="621"/>
      <c r="P66" s="621"/>
      <c r="Q66" s="621"/>
      <c r="R66" s="621"/>
      <c r="S66" s="621"/>
      <c r="T66" s="621"/>
      <c r="U66" s="621"/>
      <c r="V66" s="621"/>
      <c r="W66" s="621"/>
      <c r="X66" s="621"/>
      <c r="Y66" s="621"/>
      <c r="Z66" s="621"/>
      <c r="AA66" s="621"/>
      <c r="AL66" s="4">
        <v>1</v>
      </c>
    </row>
    <row r="67" spans="1:38" ht="18" customHeight="1" x14ac:dyDescent="0.25">
      <c r="A67" s="438"/>
      <c r="B67" s="3567" t="s">
        <v>1497</v>
      </c>
      <c r="C67" s="3567"/>
      <c r="D67" s="621"/>
      <c r="E67" s="3492" t="s">
        <v>1498</v>
      </c>
      <c r="F67" s="3492"/>
      <c r="G67" s="621"/>
      <c r="H67" s="621"/>
      <c r="I67" s="621"/>
      <c r="J67" s="621"/>
      <c r="K67" s="621"/>
      <c r="L67" s="621"/>
      <c r="M67" s="621"/>
      <c r="N67" s="621"/>
      <c r="O67" s="621"/>
      <c r="P67" s="621"/>
      <c r="Q67" s="3525" t="s">
        <v>1499</v>
      </c>
      <c r="R67" s="3525"/>
      <c r="S67" s="621"/>
      <c r="T67" s="3533" t="s">
        <v>1500</v>
      </c>
      <c r="U67" s="3533"/>
      <c r="V67" s="621"/>
      <c r="W67" s="3535" t="s">
        <v>1501</v>
      </c>
      <c r="X67" s="3535"/>
      <c r="Y67" s="621"/>
      <c r="Z67" s="3531" t="s">
        <v>1502</v>
      </c>
      <c r="AA67" s="3531"/>
      <c r="AL67" s="4">
        <v>1</v>
      </c>
    </row>
    <row r="68" spans="1:38" ht="18" customHeight="1" x14ac:dyDescent="0.25">
      <c r="A68" s="438"/>
      <c r="B68" s="3568"/>
      <c r="C68" s="3568"/>
      <c r="D68" s="621"/>
      <c r="E68" s="3493"/>
      <c r="F68" s="3493"/>
      <c r="G68" s="621"/>
      <c r="H68" s="621"/>
      <c r="I68" s="621"/>
      <c r="J68" s="621"/>
      <c r="K68" s="621"/>
      <c r="L68" s="621"/>
      <c r="M68" s="621"/>
      <c r="N68" s="621"/>
      <c r="O68" s="621"/>
      <c r="P68" s="621"/>
      <c r="Q68" s="3526"/>
      <c r="R68" s="3526"/>
      <c r="S68" s="621"/>
      <c r="T68" s="3534"/>
      <c r="U68" s="3534"/>
      <c r="V68" s="621"/>
      <c r="W68" s="3536"/>
      <c r="X68" s="3536"/>
      <c r="Y68" s="621"/>
      <c r="Z68" s="3532"/>
      <c r="AA68" s="3532"/>
      <c r="AL68" s="4">
        <v>1</v>
      </c>
    </row>
    <row r="69" spans="1:38" ht="18" customHeight="1" thickBot="1" x14ac:dyDescent="0.3">
      <c r="A69" s="438"/>
      <c r="B69" s="621"/>
      <c r="C69" s="621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  <c r="Q69" s="621"/>
      <c r="R69" s="621"/>
      <c r="S69" s="621"/>
      <c r="T69" s="621"/>
      <c r="U69" s="621"/>
      <c r="V69" s="621"/>
      <c r="W69" s="621"/>
      <c r="X69" s="621"/>
      <c r="Y69" s="621"/>
      <c r="Z69" s="621"/>
      <c r="AA69" s="621"/>
      <c r="AL69" s="4">
        <v>1</v>
      </c>
    </row>
    <row r="70" spans="1:38" ht="18" customHeight="1" x14ac:dyDescent="0.25">
      <c r="A70" s="438"/>
      <c r="B70" s="3565" t="s">
        <v>1503</v>
      </c>
      <c r="C70" s="3565"/>
      <c r="D70" s="621"/>
      <c r="E70" s="3492" t="s">
        <v>1504</v>
      </c>
      <c r="F70" s="3492"/>
      <c r="G70" s="621"/>
      <c r="H70" s="621"/>
      <c r="I70" s="621"/>
      <c r="J70" s="621"/>
      <c r="K70" s="621"/>
      <c r="L70" s="621"/>
      <c r="M70" s="621"/>
      <c r="N70" s="621"/>
      <c r="O70" s="621"/>
      <c r="P70" s="621"/>
      <c r="Q70" s="3525" t="s">
        <v>1505</v>
      </c>
      <c r="R70" s="3525"/>
      <c r="S70" s="621"/>
      <c r="T70" s="3533" t="s">
        <v>1475</v>
      </c>
      <c r="U70" s="3533"/>
      <c r="V70" s="621"/>
      <c r="W70" s="3535" t="s">
        <v>1506</v>
      </c>
      <c r="X70" s="3535"/>
      <c r="Y70" s="621"/>
      <c r="Z70" s="3531" t="s">
        <v>1507</v>
      </c>
      <c r="AA70" s="3531"/>
      <c r="AL70" s="4">
        <v>1</v>
      </c>
    </row>
    <row r="71" spans="1:38" ht="18" customHeight="1" x14ac:dyDescent="0.25">
      <c r="A71" s="438"/>
      <c r="B71" s="3566"/>
      <c r="C71" s="3566"/>
      <c r="D71" s="621"/>
      <c r="E71" s="3493"/>
      <c r="F71" s="3493"/>
      <c r="G71" s="621"/>
      <c r="H71" s="621"/>
      <c r="I71" s="621"/>
      <c r="J71" s="621"/>
      <c r="K71" s="621"/>
      <c r="L71" s="621"/>
      <c r="M71" s="621"/>
      <c r="N71" s="621"/>
      <c r="O71" s="621"/>
      <c r="P71" s="621"/>
      <c r="Q71" s="3526"/>
      <c r="R71" s="3526"/>
      <c r="S71" s="621"/>
      <c r="T71" s="3534"/>
      <c r="U71" s="3534"/>
      <c r="V71" s="621"/>
      <c r="W71" s="3536"/>
      <c r="X71" s="3536"/>
      <c r="Y71" s="621"/>
      <c r="Z71" s="3532"/>
      <c r="AA71" s="3532"/>
      <c r="AL71" s="4">
        <v>1</v>
      </c>
    </row>
    <row r="72" spans="1:38" ht="18" customHeight="1" thickBot="1" x14ac:dyDescent="0.3">
      <c r="A72" s="438"/>
      <c r="B72" s="621"/>
      <c r="C72" s="621"/>
      <c r="D72" s="621"/>
      <c r="E72" s="621"/>
      <c r="F72" s="621"/>
      <c r="G72" s="621"/>
      <c r="H72" s="621"/>
      <c r="I72" s="621"/>
      <c r="J72" s="621"/>
      <c r="K72" s="621"/>
      <c r="L72" s="621"/>
      <c r="M72" s="621"/>
      <c r="N72" s="621"/>
      <c r="O72" s="621"/>
      <c r="P72" s="621"/>
      <c r="Q72" s="621"/>
      <c r="R72" s="621"/>
      <c r="S72" s="621"/>
      <c r="T72" s="621"/>
      <c r="U72" s="621"/>
      <c r="V72" s="621"/>
      <c r="W72" s="621"/>
      <c r="X72" s="621"/>
      <c r="Y72" s="621"/>
      <c r="Z72" s="621"/>
      <c r="AA72" s="621"/>
      <c r="AL72" s="4">
        <v>1</v>
      </c>
    </row>
    <row r="73" spans="1:38" ht="18" customHeight="1" x14ac:dyDescent="0.25">
      <c r="A73" s="438"/>
      <c r="B73" s="3565" t="s">
        <v>1487</v>
      </c>
      <c r="C73" s="3565"/>
      <c r="D73" s="621"/>
      <c r="E73" s="3492" t="s">
        <v>1508</v>
      </c>
      <c r="F73" s="3492"/>
      <c r="G73" s="621"/>
      <c r="H73" s="621"/>
      <c r="I73" s="621"/>
      <c r="J73" s="621"/>
      <c r="K73" s="621"/>
      <c r="L73" s="621"/>
      <c r="M73" s="621"/>
      <c r="N73" s="621"/>
      <c r="O73" s="621"/>
      <c r="P73" s="621"/>
      <c r="Q73" s="3525" t="s">
        <v>1509</v>
      </c>
      <c r="R73" s="3525"/>
      <c r="S73" s="621"/>
      <c r="T73" s="3533" t="s">
        <v>1510</v>
      </c>
      <c r="U73" s="3533"/>
      <c r="V73" s="621"/>
      <c r="W73" s="3535" t="s">
        <v>1511</v>
      </c>
      <c r="X73" s="3535"/>
      <c r="Y73" s="621"/>
      <c r="Z73" s="621"/>
      <c r="AA73" s="621"/>
      <c r="AL73" s="4">
        <v>1</v>
      </c>
    </row>
    <row r="74" spans="1:38" ht="18" customHeight="1" x14ac:dyDescent="0.25">
      <c r="A74" s="438"/>
      <c r="B74" s="3566"/>
      <c r="C74" s="3566"/>
      <c r="D74" s="621"/>
      <c r="E74" s="3493"/>
      <c r="F74" s="3493"/>
      <c r="G74" s="621"/>
      <c r="H74" s="621"/>
      <c r="I74" s="621"/>
      <c r="J74" s="621"/>
      <c r="K74" s="621"/>
      <c r="L74" s="621"/>
      <c r="M74" s="621"/>
      <c r="N74" s="621"/>
      <c r="O74" s="621"/>
      <c r="P74" s="621"/>
      <c r="Q74" s="3526"/>
      <c r="R74" s="3526"/>
      <c r="S74" s="621"/>
      <c r="T74" s="3534"/>
      <c r="U74" s="3534"/>
      <c r="V74" s="621"/>
      <c r="W74" s="3536"/>
      <c r="X74" s="3536"/>
      <c r="Y74" s="621"/>
      <c r="Z74" s="621"/>
      <c r="AA74" s="621"/>
      <c r="AL74" s="4">
        <v>1</v>
      </c>
    </row>
    <row r="75" spans="1:38" ht="18" customHeight="1" thickBot="1" x14ac:dyDescent="0.3">
      <c r="A75" s="438"/>
      <c r="B75" s="621"/>
      <c r="C75" s="621"/>
      <c r="D75" s="621"/>
      <c r="E75" s="621"/>
      <c r="F75" s="621"/>
      <c r="G75" s="621"/>
      <c r="H75" s="621"/>
      <c r="I75" s="621"/>
      <c r="J75" s="621"/>
      <c r="K75" s="621"/>
      <c r="L75" s="621"/>
      <c r="M75" s="621"/>
      <c r="N75" s="621"/>
      <c r="O75" s="621"/>
      <c r="P75" s="621"/>
      <c r="Q75" s="621"/>
      <c r="R75" s="621"/>
      <c r="S75" s="621"/>
      <c r="T75" s="621"/>
      <c r="U75" s="621"/>
      <c r="V75" s="621"/>
      <c r="W75" s="621"/>
      <c r="X75" s="621"/>
      <c r="Y75" s="621"/>
      <c r="Z75" s="621"/>
      <c r="AA75" s="621"/>
      <c r="AL75" s="4">
        <v>1</v>
      </c>
    </row>
    <row r="76" spans="1:38" ht="18" customHeight="1" x14ac:dyDescent="0.25">
      <c r="A76" s="438"/>
      <c r="B76" s="3565" t="s">
        <v>1414</v>
      </c>
      <c r="C76" s="3565"/>
      <c r="D76" s="621"/>
      <c r="E76" s="3492" t="s">
        <v>1512</v>
      </c>
      <c r="F76" s="3492"/>
      <c r="G76" s="621"/>
      <c r="H76" s="621"/>
      <c r="I76" s="621"/>
      <c r="J76" s="621"/>
      <c r="K76" s="621"/>
      <c r="L76" s="621"/>
      <c r="M76" s="621"/>
      <c r="N76" s="621"/>
      <c r="O76" s="621"/>
      <c r="P76" s="621"/>
      <c r="Q76" s="3525" t="s">
        <v>1513</v>
      </c>
      <c r="R76" s="3525"/>
      <c r="S76" s="621"/>
      <c r="T76" s="3533" t="s">
        <v>1482</v>
      </c>
      <c r="U76" s="3533"/>
      <c r="V76" s="621"/>
      <c r="W76" s="3535" t="s">
        <v>1514</v>
      </c>
      <c r="X76" s="3535"/>
      <c r="Y76" s="621"/>
      <c r="Z76" s="621"/>
      <c r="AA76" s="621"/>
      <c r="AL76" s="4">
        <v>1</v>
      </c>
    </row>
    <row r="77" spans="1:38" ht="18" customHeight="1" x14ac:dyDescent="0.25">
      <c r="A77" s="438"/>
      <c r="B77" s="3566"/>
      <c r="C77" s="3566"/>
      <c r="D77" s="621"/>
      <c r="E77" s="3493"/>
      <c r="F77" s="3493"/>
      <c r="G77" s="621"/>
      <c r="H77" s="621"/>
      <c r="I77" s="621"/>
      <c r="J77" s="621"/>
      <c r="K77" s="621"/>
      <c r="L77" s="621"/>
      <c r="M77" s="621"/>
      <c r="N77" s="621"/>
      <c r="O77" s="621"/>
      <c r="P77" s="621"/>
      <c r="Q77" s="3526"/>
      <c r="R77" s="3526"/>
      <c r="S77" s="621"/>
      <c r="T77" s="3534"/>
      <c r="U77" s="3534"/>
      <c r="V77" s="621"/>
      <c r="W77" s="3536"/>
      <c r="X77" s="3536"/>
      <c r="Y77" s="621"/>
      <c r="Z77" s="621"/>
      <c r="AA77" s="621"/>
      <c r="AL77" s="4">
        <v>1</v>
      </c>
    </row>
    <row r="78" spans="1:38" ht="18" customHeight="1" thickBot="1" x14ac:dyDescent="0.3">
      <c r="A78" s="438"/>
      <c r="B78" s="621"/>
      <c r="C78" s="621"/>
      <c r="D78" s="621"/>
      <c r="E78" s="621"/>
      <c r="F78" s="621"/>
      <c r="G78" s="621"/>
      <c r="H78" s="621"/>
      <c r="I78" s="621"/>
      <c r="J78" s="621"/>
      <c r="K78" s="621"/>
      <c r="L78" s="621"/>
      <c r="M78" s="621"/>
      <c r="N78" s="621"/>
      <c r="O78" s="621"/>
      <c r="P78" s="621"/>
      <c r="Q78" s="621"/>
      <c r="R78" s="621"/>
      <c r="S78" s="621"/>
      <c r="T78" s="621"/>
      <c r="U78" s="621"/>
      <c r="V78" s="621"/>
      <c r="W78" s="621"/>
      <c r="X78" s="621"/>
      <c r="Y78" s="621"/>
      <c r="Z78" s="621"/>
      <c r="AA78" s="621"/>
      <c r="AL78" s="4">
        <v>1</v>
      </c>
    </row>
    <row r="79" spans="1:38" ht="18" customHeight="1" x14ac:dyDescent="0.25">
      <c r="A79" s="438"/>
      <c r="B79" s="3565" t="s">
        <v>1515</v>
      </c>
      <c r="C79" s="3565"/>
      <c r="D79" s="621"/>
      <c r="E79" s="3492" t="s">
        <v>1516</v>
      </c>
      <c r="F79" s="3492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  <c r="T79" s="3533" t="s">
        <v>1489</v>
      </c>
      <c r="U79" s="3533"/>
      <c r="V79" s="621"/>
      <c r="W79" s="3535" t="s">
        <v>1517</v>
      </c>
      <c r="X79" s="3535"/>
      <c r="Y79" s="621"/>
      <c r="Z79" s="621"/>
      <c r="AA79" s="621"/>
      <c r="AL79" s="4">
        <v>1</v>
      </c>
    </row>
    <row r="80" spans="1:38" ht="18" customHeight="1" x14ac:dyDescent="0.25">
      <c r="B80" s="3566"/>
      <c r="C80" s="3566"/>
      <c r="D80" s="621"/>
      <c r="E80" s="3493"/>
      <c r="F80" s="3493"/>
      <c r="G80" s="621"/>
      <c r="H80" s="621"/>
      <c r="I80" s="621"/>
      <c r="J80" s="621"/>
      <c r="K80" s="621"/>
      <c r="L80" s="621"/>
      <c r="M80" s="621"/>
      <c r="N80" s="621"/>
      <c r="O80" s="621"/>
      <c r="P80" s="621"/>
      <c r="Q80" s="621"/>
      <c r="R80" s="621"/>
      <c r="S80" s="621"/>
      <c r="T80" s="3534"/>
      <c r="U80" s="3534"/>
      <c r="V80" s="621"/>
      <c r="W80" s="3536"/>
      <c r="X80" s="3536"/>
      <c r="Y80" s="621"/>
      <c r="Z80" s="621"/>
      <c r="AA80" s="621"/>
      <c r="AL80" s="4">
        <v>1</v>
      </c>
    </row>
    <row r="81" spans="2:38" ht="18" customHeight="1" thickBot="1" x14ac:dyDescent="0.3">
      <c r="B81" s="621"/>
      <c r="C81" s="621"/>
      <c r="D81" s="621"/>
      <c r="E81" s="621"/>
      <c r="F81" s="621"/>
      <c r="G81" s="621"/>
      <c r="H81" s="621"/>
      <c r="I81" s="621"/>
      <c r="J81" s="621"/>
      <c r="K81" s="621"/>
      <c r="L81" s="621"/>
      <c r="M81" s="621"/>
      <c r="N81" s="621"/>
      <c r="O81" s="621"/>
      <c r="P81" s="621"/>
      <c r="Q81" s="621"/>
      <c r="R81" s="621"/>
      <c r="S81" s="621"/>
      <c r="T81" s="621"/>
      <c r="U81" s="621"/>
      <c r="V81" s="621"/>
      <c r="W81" s="621"/>
      <c r="X81" s="621"/>
      <c r="Y81" s="621"/>
      <c r="Z81" s="621"/>
      <c r="AA81" s="621"/>
      <c r="AL81" s="4">
        <v>1</v>
      </c>
    </row>
    <row r="82" spans="2:38" ht="18" customHeight="1" x14ac:dyDescent="0.25">
      <c r="B82" s="3565" t="s">
        <v>1518</v>
      </c>
      <c r="C82" s="3565"/>
      <c r="D82" s="621"/>
      <c r="E82" s="3492" t="s">
        <v>1519</v>
      </c>
      <c r="F82" s="3492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1"/>
      <c r="T82" s="3533" t="s">
        <v>1495</v>
      </c>
      <c r="U82" s="3533"/>
      <c r="V82" s="621"/>
      <c r="W82" s="3535" t="s">
        <v>1520</v>
      </c>
      <c r="X82" s="3535"/>
      <c r="Y82" s="621"/>
      <c r="Z82" s="621"/>
      <c r="AA82" s="621"/>
      <c r="AL82" s="4">
        <v>1</v>
      </c>
    </row>
    <row r="83" spans="2:38" ht="18" customHeight="1" x14ac:dyDescent="0.25">
      <c r="B83" s="3566"/>
      <c r="C83" s="3566"/>
      <c r="D83" s="621"/>
      <c r="E83" s="3493"/>
      <c r="F83" s="3493"/>
      <c r="G83" s="621"/>
      <c r="H83" s="621"/>
      <c r="I83" s="621"/>
      <c r="J83" s="621"/>
      <c r="K83" s="621"/>
      <c r="L83" s="621"/>
      <c r="M83" s="621"/>
      <c r="N83" s="621"/>
      <c r="O83" s="621"/>
      <c r="P83" s="621"/>
      <c r="Q83" s="621"/>
      <c r="R83" s="621"/>
      <c r="S83" s="621"/>
      <c r="T83" s="3534"/>
      <c r="U83" s="3534"/>
      <c r="V83" s="621"/>
      <c r="W83" s="3536"/>
      <c r="X83" s="3536"/>
      <c r="Y83" s="621"/>
      <c r="Z83" s="621"/>
      <c r="AA83" s="621"/>
      <c r="AL83" s="4">
        <v>1</v>
      </c>
    </row>
    <row r="84" spans="2:38" ht="18" customHeight="1" thickBot="1" x14ac:dyDescent="0.3">
      <c r="B84" s="621"/>
      <c r="C84" s="621"/>
      <c r="D84" s="621"/>
      <c r="E84" s="621"/>
      <c r="F84" s="621"/>
      <c r="G84" s="621"/>
      <c r="H84" s="621"/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1"/>
      <c r="T84" s="621"/>
      <c r="U84" s="621"/>
      <c r="V84" s="621"/>
      <c r="W84" s="621"/>
      <c r="X84" s="621"/>
      <c r="Y84" s="621"/>
      <c r="Z84" s="621"/>
      <c r="AA84" s="621"/>
      <c r="AL84" s="4">
        <v>1</v>
      </c>
    </row>
    <row r="85" spans="2:38" ht="18" customHeight="1" x14ac:dyDescent="0.25">
      <c r="B85" s="3565" t="s">
        <v>1521</v>
      </c>
      <c r="C85" s="3565"/>
      <c r="D85" s="621"/>
      <c r="E85" s="3492" t="s">
        <v>1522</v>
      </c>
      <c r="F85" s="3492"/>
      <c r="G85" s="621"/>
      <c r="H85" s="621"/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1"/>
      <c r="T85" s="3533" t="s">
        <v>1501</v>
      </c>
      <c r="U85" s="3533"/>
      <c r="V85" s="621"/>
      <c r="W85" s="3535" t="s">
        <v>1523</v>
      </c>
      <c r="X85" s="3535"/>
      <c r="Y85" s="621"/>
      <c r="Z85" s="621"/>
      <c r="AA85" s="621"/>
      <c r="AL85" s="4">
        <v>1</v>
      </c>
    </row>
    <row r="86" spans="2:38" ht="18" customHeight="1" x14ac:dyDescent="0.25">
      <c r="B86" s="3566"/>
      <c r="C86" s="3566"/>
      <c r="D86" s="621"/>
      <c r="E86" s="3493"/>
      <c r="F86" s="3493"/>
      <c r="G86" s="621"/>
      <c r="H86" s="621"/>
      <c r="I86" s="621"/>
      <c r="J86" s="621"/>
      <c r="K86" s="621"/>
      <c r="L86" s="621"/>
      <c r="M86" s="621"/>
      <c r="N86" s="621"/>
      <c r="O86" s="621"/>
      <c r="P86" s="621"/>
      <c r="Q86" s="621"/>
      <c r="R86" s="621"/>
      <c r="S86" s="621"/>
      <c r="T86" s="3534"/>
      <c r="U86" s="3534"/>
      <c r="V86" s="621"/>
      <c r="W86" s="3536"/>
      <c r="X86" s="3536"/>
      <c r="Y86" s="621"/>
      <c r="Z86" s="621"/>
      <c r="AA86" s="621"/>
      <c r="AL86" s="4">
        <v>1</v>
      </c>
    </row>
    <row r="87" spans="2:38" ht="18" customHeight="1" thickBot="1" x14ac:dyDescent="0.3">
      <c r="B87" s="621"/>
      <c r="C87" s="621"/>
      <c r="D87" s="621"/>
      <c r="E87" s="621"/>
      <c r="F87" s="621"/>
      <c r="G87" s="621"/>
      <c r="H87" s="621"/>
      <c r="I87" s="621"/>
      <c r="J87" s="621"/>
      <c r="K87" s="621"/>
      <c r="L87" s="621"/>
      <c r="M87" s="621"/>
      <c r="N87" s="621"/>
      <c r="O87" s="621"/>
      <c r="P87" s="621"/>
      <c r="Q87" s="621"/>
      <c r="R87" s="621"/>
      <c r="S87" s="621"/>
      <c r="T87" s="621"/>
      <c r="U87" s="621"/>
      <c r="V87" s="621"/>
      <c r="W87" s="621"/>
      <c r="X87" s="621"/>
      <c r="Y87" s="621"/>
      <c r="Z87" s="621"/>
      <c r="AA87" s="621"/>
      <c r="AL87" s="4">
        <v>1</v>
      </c>
    </row>
    <row r="88" spans="2:38" ht="18" customHeight="1" x14ac:dyDescent="0.25">
      <c r="B88" s="3565" t="s">
        <v>1499</v>
      </c>
      <c r="C88" s="3565"/>
      <c r="D88" s="621"/>
      <c r="E88" s="621"/>
      <c r="F88" s="621"/>
      <c r="G88" s="621"/>
      <c r="H88" s="621"/>
      <c r="I88" s="621"/>
      <c r="J88" s="621"/>
      <c r="K88" s="621"/>
      <c r="L88" s="621"/>
      <c r="M88" s="621"/>
      <c r="N88" s="621"/>
      <c r="O88" s="621"/>
      <c r="P88" s="621"/>
      <c r="Q88" s="621"/>
      <c r="R88" s="621"/>
      <c r="S88" s="621"/>
      <c r="T88" s="3533" t="s">
        <v>1506</v>
      </c>
      <c r="U88" s="3533"/>
      <c r="V88" s="621"/>
      <c r="W88" s="3535" t="s">
        <v>1524</v>
      </c>
      <c r="X88" s="3535"/>
      <c r="Y88" s="621"/>
      <c r="Z88" s="621"/>
      <c r="AA88" s="621"/>
      <c r="AL88" s="4">
        <v>1</v>
      </c>
    </row>
    <row r="89" spans="2:38" ht="18" customHeight="1" x14ac:dyDescent="0.25">
      <c r="B89" s="3566"/>
      <c r="C89" s="3566"/>
      <c r="D89" s="621"/>
      <c r="E89" s="621"/>
      <c r="F89" s="621"/>
      <c r="G89" s="621"/>
      <c r="H89" s="621"/>
      <c r="I89" s="621"/>
      <c r="J89" s="621"/>
      <c r="K89" s="621"/>
      <c r="L89" s="621"/>
      <c r="M89" s="621"/>
      <c r="N89" s="621"/>
      <c r="O89" s="621"/>
      <c r="P89" s="621"/>
      <c r="Q89" s="621"/>
      <c r="R89" s="621"/>
      <c r="S89" s="621"/>
      <c r="T89" s="3534"/>
      <c r="U89" s="3534"/>
      <c r="V89" s="621"/>
      <c r="W89" s="3536"/>
      <c r="X89" s="3536"/>
      <c r="Y89" s="621"/>
      <c r="Z89" s="621"/>
      <c r="AA89" s="621"/>
      <c r="AL89" s="4">
        <v>1</v>
      </c>
    </row>
    <row r="90" spans="2:38" ht="18" customHeight="1" thickBot="1" x14ac:dyDescent="0.3">
      <c r="B90" s="621"/>
      <c r="C90" s="621"/>
      <c r="D90" s="621"/>
      <c r="E90" s="621"/>
      <c r="F90" s="621"/>
      <c r="G90" s="621"/>
      <c r="H90" s="621"/>
      <c r="I90" s="621"/>
      <c r="J90" s="621"/>
      <c r="K90" s="621"/>
      <c r="L90" s="621"/>
      <c r="M90" s="621"/>
      <c r="N90" s="621"/>
      <c r="O90" s="621"/>
      <c r="P90" s="621"/>
      <c r="Q90" s="621"/>
      <c r="R90" s="621"/>
      <c r="S90" s="621"/>
      <c r="T90" s="621"/>
      <c r="U90" s="621"/>
      <c r="V90" s="621"/>
      <c r="W90" s="621"/>
      <c r="X90" s="621"/>
      <c r="Y90" s="621"/>
      <c r="Z90" s="621"/>
      <c r="AA90" s="621"/>
      <c r="AL90" s="4">
        <v>1</v>
      </c>
    </row>
    <row r="91" spans="2:38" ht="18" customHeight="1" x14ac:dyDescent="0.25">
      <c r="B91" s="3565" t="s">
        <v>1513</v>
      </c>
      <c r="C91" s="3565"/>
      <c r="D91" s="621"/>
      <c r="E91" s="621"/>
      <c r="F91" s="621"/>
      <c r="G91" s="621"/>
      <c r="H91" s="621"/>
      <c r="I91" s="621"/>
      <c r="J91" s="621"/>
      <c r="K91" s="621"/>
      <c r="L91" s="621"/>
      <c r="M91" s="621"/>
      <c r="N91" s="621"/>
      <c r="O91" s="621"/>
      <c r="P91" s="621"/>
      <c r="Q91" s="621"/>
      <c r="R91" s="621"/>
      <c r="S91" s="621"/>
      <c r="T91" s="3533" t="s">
        <v>1525</v>
      </c>
      <c r="U91" s="3533"/>
      <c r="V91" s="621"/>
      <c r="W91" s="3535" t="s">
        <v>1526</v>
      </c>
      <c r="X91" s="3535"/>
      <c r="Y91" s="621"/>
      <c r="Z91" s="621"/>
      <c r="AA91" s="621"/>
      <c r="AL91" s="4">
        <v>1</v>
      </c>
    </row>
    <row r="92" spans="2:38" ht="18" customHeight="1" x14ac:dyDescent="0.25">
      <c r="B92" s="3566"/>
      <c r="C92" s="3566"/>
      <c r="D92" s="621"/>
      <c r="E92" s="621"/>
      <c r="F92" s="621"/>
      <c r="G92" s="621"/>
      <c r="H92" s="621"/>
      <c r="I92" s="621"/>
      <c r="J92" s="621"/>
      <c r="K92" s="621"/>
      <c r="L92" s="621"/>
      <c r="M92" s="621"/>
      <c r="N92" s="621"/>
      <c r="O92" s="621"/>
      <c r="P92" s="621"/>
      <c r="Q92" s="621"/>
      <c r="R92" s="621"/>
      <c r="S92" s="621"/>
      <c r="T92" s="3534"/>
      <c r="U92" s="3534"/>
      <c r="V92" s="621"/>
      <c r="W92" s="3536"/>
      <c r="X92" s="3536"/>
      <c r="Y92" s="621"/>
      <c r="Z92" s="621"/>
      <c r="AA92" s="621"/>
      <c r="AL92" s="4">
        <v>1</v>
      </c>
    </row>
    <row r="93" spans="2:38" ht="18" customHeight="1" thickBot="1" x14ac:dyDescent="0.3">
      <c r="B93" s="621"/>
      <c r="C93" s="621"/>
      <c r="D93" s="621"/>
      <c r="E93" s="621"/>
      <c r="F93" s="621"/>
      <c r="G93" s="621"/>
      <c r="H93" s="621"/>
      <c r="I93" s="621"/>
      <c r="J93" s="621"/>
      <c r="K93" s="621"/>
      <c r="L93" s="621"/>
      <c r="M93" s="621"/>
      <c r="N93" s="621"/>
      <c r="O93" s="621"/>
      <c r="P93" s="621"/>
      <c r="Q93" s="621"/>
      <c r="R93" s="621"/>
      <c r="S93" s="621"/>
      <c r="T93" s="621"/>
      <c r="U93" s="621"/>
      <c r="V93" s="621"/>
      <c r="W93" s="621"/>
      <c r="X93" s="621"/>
      <c r="Y93" s="621"/>
      <c r="Z93" s="621"/>
      <c r="AA93" s="621"/>
      <c r="AL93" s="4">
        <v>1</v>
      </c>
    </row>
    <row r="94" spans="2:38" ht="18" customHeight="1" x14ac:dyDescent="0.25">
      <c r="B94" s="3565" t="s">
        <v>1306</v>
      </c>
      <c r="C94" s="3565"/>
      <c r="D94" s="621"/>
      <c r="E94" s="621"/>
      <c r="F94" s="621"/>
      <c r="G94" s="621"/>
      <c r="H94" s="621"/>
      <c r="I94" s="621"/>
      <c r="J94" s="621"/>
      <c r="K94" s="621"/>
      <c r="L94" s="621"/>
      <c r="M94" s="621"/>
      <c r="N94" s="621"/>
      <c r="O94" s="621"/>
      <c r="P94" s="621"/>
      <c r="Q94" s="621"/>
      <c r="R94" s="621"/>
      <c r="S94" s="621"/>
      <c r="T94" s="3533" t="s">
        <v>1511</v>
      </c>
      <c r="U94" s="3533"/>
      <c r="V94" s="621"/>
      <c r="W94" s="3535" t="s">
        <v>1527</v>
      </c>
      <c r="X94" s="3535"/>
      <c r="Y94" s="621"/>
      <c r="Z94" s="621"/>
      <c r="AA94" s="621"/>
      <c r="AL94" s="4">
        <v>1</v>
      </c>
    </row>
    <row r="95" spans="2:38" ht="18" customHeight="1" x14ac:dyDescent="0.25">
      <c r="B95" s="3566"/>
      <c r="C95" s="3566"/>
      <c r="D95" s="621"/>
      <c r="E95" s="621"/>
      <c r="F95" s="621"/>
      <c r="G95" s="621"/>
      <c r="H95" s="621"/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1"/>
      <c r="T95" s="3534"/>
      <c r="U95" s="3534"/>
      <c r="V95" s="621"/>
      <c r="W95" s="3536"/>
      <c r="X95" s="3536"/>
      <c r="Y95" s="621"/>
      <c r="Z95" s="621"/>
      <c r="AA95" s="621"/>
      <c r="AL95" s="4">
        <v>1</v>
      </c>
    </row>
    <row r="96" spans="2:38" ht="18" customHeight="1" thickBot="1" x14ac:dyDescent="0.3">
      <c r="B96" s="621"/>
      <c r="C96" s="621"/>
      <c r="D96" s="621"/>
      <c r="E96" s="621"/>
      <c r="F96" s="621"/>
      <c r="G96" s="621"/>
      <c r="H96" s="621"/>
      <c r="I96" s="621"/>
      <c r="J96" s="621"/>
      <c r="K96" s="621"/>
      <c r="L96" s="621"/>
      <c r="M96" s="621"/>
      <c r="N96" s="621"/>
      <c r="O96" s="621"/>
      <c r="P96" s="621"/>
      <c r="Q96" s="621"/>
      <c r="R96" s="621"/>
      <c r="S96" s="621"/>
      <c r="T96" s="621"/>
      <c r="U96" s="621"/>
      <c r="V96" s="621"/>
      <c r="W96" s="621"/>
      <c r="X96" s="621"/>
      <c r="Y96" s="621"/>
      <c r="Z96" s="621"/>
      <c r="AA96" s="621"/>
      <c r="AL96" s="4">
        <v>1</v>
      </c>
    </row>
    <row r="97" spans="2:38" ht="18" customHeight="1" x14ac:dyDescent="0.25">
      <c r="B97" s="1708"/>
      <c r="C97" s="621"/>
      <c r="D97" s="621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1"/>
      <c r="T97" s="3533" t="s">
        <v>1514</v>
      </c>
      <c r="U97" s="3533"/>
      <c r="V97" s="621"/>
      <c r="W97" s="3535" t="s">
        <v>1528</v>
      </c>
      <c r="X97" s="3535"/>
      <c r="Y97" s="621"/>
      <c r="Z97" s="621"/>
      <c r="AA97" s="621"/>
      <c r="AL97" s="4">
        <v>1</v>
      </c>
    </row>
    <row r="98" spans="2:38" ht="18" customHeight="1" x14ac:dyDescent="0.25">
      <c r="B98" s="1708"/>
      <c r="C98" s="621"/>
      <c r="D98" s="621"/>
      <c r="E98" s="621"/>
      <c r="F98" s="621"/>
      <c r="G98" s="621"/>
      <c r="H98" s="621"/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3534"/>
      <c r="U98" s="3534"/>
      <c r="V98" s="621"/>
      <c r="W98" s="3536"/>
      <c r="X98" s="3536"/>
      <c r="Y98" s="621"/>
      <c r="Z98" s="621"/>
      <c r="AA98" s="621"/>
      <c r="AL98" s="4">
        <v>1</v>
      </c>
    </row>
    <row r="99" spans="2:38" ht="18" customHeight="1" thickBot="1" x14ac:dyDescent="0.3">
      <c r="B99" s="1708"/>
      <c r="C99" s="621"/>
      <c r="D99" s="621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1709">
        <v>1</v>
      </c>
      <c r="U99" s="621"/>
      <c r="V99" s="621"/>
      <c r="W99" s="1709">
        <v>1</v>
      </c>
      <c r="X99" s="621"/>
      <c r="Y99" s="621"/>
      <c r="Z99" s="621"/>
      <c r="AA99" s="621"/>
      <c r="AL99" s="4">
        <v>1</v>
      </c>
    </row>
    <row r="100" spans="2:38" ht="18" customHeight="1" x14ac:dyDescent="0.25">
      <c r="B100" s="1708"/>
      <c r="C100" s="621"/>
      <c r="D100" s="621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3533" t="s">
        <v>1517</v>
      </c>
      <c r="U100" s="3533"/>
      <c r="V100" s="621"/>
      <c r="W100" s="3535" t="s">
        <v>1529</v>
      </c>
      <c r="X100" s="3535"/>
      <c r="Y100" s="621"/>
      <c r="Z100" s="621"/>
      <c r="AA100" s="621"/>
      <c r="AL100" s="4">
        <v>1</v>
      </c>
    </row>
    <row r="101" spans="2:38" ht="18" customHeight="1" x14ac:dyDescent="0.25">
      <c r="B101" s="1708"/>
      <c r="C101" s="621"/>
      <c r="D101" s="621"/>
      <c r="E101" s="621"/>
      <c r="F101" s="621"/>
      <c r="G101" s="621"/>
      <c r="H101" s="621"/>
      <c r="I101" s="621"/>
      <c r="J101" s="621"/>
      <c r="K101" s="621"/>
      <c r="L101" s="621"/>
      <c r="M101" s="621"/>
      <c r="N101" s="621"/>
      <c r="O101" s="621"/>
      <c r="P101" s="621"/>
      <c r="Q101" s="621"/>
      <c r="R101" s="621"/>
      <c r="S101" s="621"/>
      <c r="T101" s="3534"/>
      <c r="U101" s="3534"/>
      <c r="V101" s="621"/>
      <c r="W101" s="3536"/>
      <c r="X101" s="3536"/>
      <c r="Y101" s="621"/>
      <c r="Z101" s="621"/>
      <c r="AA101" s="621"/>
      <c r="AL101" s="4">
        <v>1</v>
      </c>
    </row>
    <row r="102" spans="2:38" ht="18" customHeight="1" thickBot="1" x14ac:dyDescent="0.3">
      <c r="B102" s="1708"/>
      <c r="C102" s="621"/>
      <c r="D102" s="621"/>
      <c r="E102" s="621"/>
      <c r="F102" s="621"/>
      <c r="G102" s="621"/>
      <c r="H102" s="621"/>
      <c r="I102" s="621"/>
      <c r="J102" s="621"/>
      <c r="K102" s="621"/>
      <c r="L102" s="621"/>
      <c r="M102" s="621"/>
      <c r="N102" s="621"/>
      <c r="O102" s="621"/>
      <c r="P102" s="621"/>
      <c r="Q102" s="621"/>
      <c r="R102" s="621"/>
      <c r="S102" s="621"/>
      <c r="T102" s="1709">
        <v>1</v>
      </c>
      <c r="U102" s="621"/>
      <c r="V102" s="621"/>
      <c r="W102" s="1709">
        <v>1</v>
      </c>
      <c r="X102" s="621"/>
      <c r="Y102" s="621"/>
      <c r="Z102" s="621"/>
      <c r="AA102" s="621"/>
      <c r="AL102" s="4">
        <v>1</v>
      </c>
    </row>
    <row r="103" spans="2:38" ht="18" customHeight="1" x14ac:dyDescent="0.25">
      <c r="B103" s="1708"/>
      <c r="C103" s="621"/>
      <c r="D103" s="621"/>
      <c r="E103" s="621"/>
      <c r="F103" s="621"/>
      <c r="G103" s="621"/>
      <c r="H103" s="621"/>
      <c r="I103" s="621"/>
      <c r="J103" s="621"/>
      <c r="K103" s="621"/>
      <c r="L103" s="621"/>
      <c r="M103" s="621"/>
      <c r="N103" s="621"/>
      <c r="O103" s="621"/>
      <c r="P103" s="621"/>
      <c r="Q103" s="621"/>
      <c r="R103" s="621"/>
      <c r="S103" s="621"/>
      <c r="T103" s="3533" t="s">
        <v>1530</v>
      </c>
      <c r="U103" s="3533"/>
      <c r="V103" s="621"/>
      <c r="W103" s="3535" t="s">
        <v>1531</v>
      </c>
      <c r="X103" s="3535"/>
      <c r="Y103" s="621"/>
      <c r="Z103" s="621"/>
      <c r="AA103" s="621"/>
      <c r="AL103" s="4">
        <v>1</v>
      </c>
    </row>
    <row r="104" spans="2:38" ht="18" customHeight="1" x14ac:dyDescent="0.25">
      <c r="B104" s="1708"/>
      <c r="C104" s="621"/>
      <c r="D104" s="621"/>
      <c r="E104" s="621"/>
      <c r="F104" s="621"/>
      <c r="G104" s="621"/>
      <c r="H104" s="621"/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3534"/>
      <c r="U104" s="3534"/>
      <c r="V104" s="621"/>
      <c r="W104" s="3536"/>
      <c r="X104" s="3536"/>
      <c r="Y104" s="621"/>
      <c r="Z104" s="621"/>
      <c r="AA104" s="621"/>
      <c r="AL104" s="4">
        <v>1</v>
      </c>
    </row>
    <row r="105" spans="2:38" ht="18" customHeight="1" thickBot="1" x14ac:dyDescent="0.3">
      <c r="B105" s="1708"/>
      <c r="C105" s="621"/>
      <c r="D105" s="621"/>
      <c r="E105" s="621"/>
      <c r="F105" s="621"/>
      <c r="G105" s="621"/>
      <c r="H105" s="621"/>
      <c r="I105" s="621"/>
      <c r="J105" s="621"/>
      <c r="K105" s="621"/>
      <c r="L105" s="621"/>
      <c r="M105" s="621"/>
      <c r="N105" s="621"/>
      <c r="O105" s="621"/>
      <c r="P105" s="621"/>
      <c r="Q105" s="621"/>
      <c r="R105" s="621"/>
      <c r="S105" s="621"/>
      <c r="T105" s="1709">
        <v>1</v>
      </c>
      <c r="U105" s="621"/>
      <c r="V105" s="621"/>
      <c r="W105" s="1709">
        <v>1</v>
      </c>
      <c r="X105" s="621"/>
      <c r="Y105" s="621"/>
      <c r="Z105" s="621"/>
      <c r="AA105" s="621"/>
      <c r="AL105" s="4">
        <v>1</v>
      </c>
    </row>
    <row r="106" spans="2:38" ht="18" customHeight="1" x14ac:dyDescent="0.25">
      <c r="B106" s="1708"/>
      <c r="C106" s="621"/>
      <c r="D106" s="621"/>
      <c r="E106" s="621"/>
      <c r="F106" s="621"/>
      <c r="G106" s="621"/>
      <c r="H106" s="621"/>
      <c r="I106" s="621"/>
      <c r="J106" s="621"/>
      <c r="K106" s="621"/>
      <c r="L106" s="621"/>
      <c r="M106" s="621"/>
      <c r="N106" s="621"/>
      <c r="O106" s="621"/>
      <c r="P106" s="621"/>
      <c r="Q106" s="621"/>
      <c r="R106" s="621"/>
      <c r="S106" s="621"/>
      <c r="T106" s="3533" t="s">
        <v>1532</v>
      </c>
      <c r="U106" s="3533"/>
      <c r="V106" s="621"/>
      <c r="W106" s="3535" t="s">
        <v>1533</v>
      </c>
      <c r="X106" s="3535"/>
      <c r="Y106" s="621"/>
      <c r="Z106" s="621"/>
      <c r="AA106" s="621"/>
      <c r="AL106" s="4">
        <v>1</v>
      </c>
    </row>
    <row r="107" spans="2:38" ht="18" customHeight="1" x14ac:dyDescent="0.25">
      <c r="B107" s="1708"/>
      <c r="C107" s="621"/>
      <c r="D107" s="621"/>
      <c r="E107" s="621"/>
      <c r="F107" s="621"/>
      <c r="G107" s="621"/>
      <c r="H107" s="621"/>
      <c r="I107" s="621"/>
      <c r="J107" s="621"/>
      <c r="K107" s="621"/>
      <c r="L107" s="621"/>
      <c r="M107" s="621"/>
      <c r="N107" s="621"/>
      <c r="O107" s="621"/>
      <c r="P107" s="621"/>
      <c r="Q107" s="621"/>
      <c r="R107" s="621"/>
      <c r="S107" s="621"/>
      <c r="T107" s="3534"/>
      <c r="U107" s="3534"/>
      <c r="V107" s="621"/>
      <c r="W107" s="3536"/>
      <c r="X107" s="3536"/>
      <c r="Y107" s="621"/>
      <c r="Z107" s="621"/>
      <c r="AA107" s="621"/>
      <c r="AL107" s="4">
        <v>1</v>
      </c>
    </row>
    <row r="108" spans="2:38" ht="18" customHeight="1" thickBot="1" x14ac:dyDescent="0.3">
      <c r="B108" s="1708"/>
      <c r="C108" s="621"/>
      <c r="D108" s="621"/>
      <c r="E108" s="621"/>
      <c r="F108" s="621"/>
      <c r="G108" s="621"/>
      <c r="H108" s="621"/>
      <c r="I108" s="621"/>
      <c r="J108" s="621"/>
      <c r="K108" s="621"/>
      <c r="L108" s="621"/>
      <c r="M108" s="621"/>
      <c r="N108" s="621"/>
      <c r="O108" s="621"/>
      <c r="P108" s="621"/>
      <c r="Q108" s="621"/>
      <c r="R108" s="621"/>
      <c r="S108" s="621"/>
      <c r="T108" s="1709">
        <v>1</v>
      </c>
      <c r="U108" s="621"/>
      <c r="V108" s="621"/>
      <c r="W108" s="1709">
        <v>1</v>
      </c>
      <c r="X108" s="621"/>
      <c r="Y108" s="621"/>
      <c r="Z108" s="621"/>
      <c r="AA108" s="621"/>
      <c r="AL108" s="4">
        <v>1</v>
      </c>
    </row>
    <row r="109" spans="2:38" ht="18" customHeight="1" x14ac:dyDescent="0.25">
      <c r="B109" s="1708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  <c r="Q109" s="621"/>
      <c r="R109" s="621"/>
      <c r="S109" s="621"/>
      <c r="T109" s="3533" t="s">
        <v>1520</v>
      </c>
      <c r="U109" s="3533"/>
      <c r="V109" s="621"/>
      <c r="W109" s="3535" t="s">
        <v>1534</v>
      </c>
      <c r="X109" s="3535"/>
      <c r="Y109" s="621"/>
      <c r="Z109" s="621"/>
      <c r="AA109" s="621"/>
      <c r="AL109" s="4">
        <v>1</v>
      </c>
    </row>
    <row r="110" spans="2:38" ht="18" customHeight="1" x14ac:dyDescent="0.25">
      <c r="B110" s="1708"/>
      <c r="C110" s="621"/>
      <c r="D110" s="621"/>
      <c r="E110" s="621"/>
      <c r="F110" s="621"/>
      <c r="G110" s="621"/>
      <c r="H110" s="621"/>
      <c r="I110" s="621"/>
      <c r="J110" s="621"/>
      <c r="K110" s="621"/>
      <c r="L110" s="621"/>
      <c r="M110" s="621"/>
      <c r="N110" s="621"/>
      <c r="O110" s="621"/>
      <c r="P110" s="621"/>
      <c r="Q110" s="621"/>
      <c r="R110" s="621"/>
      <c r="S110" s="621"/>
      <c r="T110" s="3534"/>
      <c r="U110" s="3534"/>
      <c r="V110" s="621"/>
      <c r="W110" s="3536"/>
      <c r="X110" s="3536"/>
      <c r="Y110" s="621"/>
      <c r="Z110" s="621"/>
      <c r="AA110" s="621"/>
      <c r="AL110" s="4">
        <v>1</v>
      </c>
    </row>
    <row r="111" spans="2:38" ht="18" customHeight="1" thickBot="1" x14ac:dyDescent="0.3">
      <c r="B111" s="1708"/>
      <c r="C111" s="621"/>
      <c r="D111" s="621"/>
      <c r="E111" s="621"/>
      <c r="F111" s="621"/>
      <c r="G111" s="621"/>
      <c r="H111" s="621"/>
      <c r="I111" s="621"/>
      <c r="J111" s="621"/>
      <c r="K111" s="621"/>
      <c r="L111" s="621"/>
      <c r="M111" s="621"/>
      <c r="N111" s="621"/>
      <c r="O111" s="621"/>
      <c r="P111" s="621"/>
      <c r="Q111" s="621"/>
      <c r="R111" s="621"/>
      <c r="S111" s="621"/>
      <c r="T111" s="1709">
        <v>1</v>
      </c>
      <c r="U111" s="621"/>
      <c r="V111" s="621"/>
      <c r="W111" s="1709">
        <v>1</v>
      </c>
      <c r="X111" s="621"/>
      <c r="Y111" s="621"/>
      <c r="Z111" s="621"/>
      <c r="AA111" s="621"/>
      <c r="AL111" s="4">
        <v>1</v>
      </c>
    </row>
    <row r="112" spans="2:38" ht="18" customHeight="1" x14ac:dyDescent="0.25">
      <c r="B112" s="1708"/>
      <c r="C112" s="621"/>
      <c r="D112" s="621"/>
      <c r="E112" s="621"/>
      <c r="F112" s="621"/>
      <c r="G112" s="621"/>
      <c r="H112" s="621"/>
      <c r="I112" s="621"/>
      <c r="J112" s="621"/>
      <c r="K112" s="621"/>
      <c r="L112" s="621"/>
      <c r="M112" s="621"/>
      <c r="N112" s="621"/>
      <c r="O112" s="621"/>
      <c r="P112" s="621"/>
      <c r="Q112" s="621"/>
      <c r="R112" s="621"/>
      <c r="S112" s="621"/>
      <c r="T112" s="3533" t="s">
        <v>1523</v>
      </c>
      <c r="U112" s="3533"/>
      <c r="V112" s="621"/>
      <c r="W112" s="3535" t="s">
        <v>1535</v>
      </c>
      <c r="X112" s="3535"/>
      <c r="Y112" s="621"/>
      <c r="Z112" s="621"/>
      <c r="AA112" s="621"/>
      <c r="AL112" s="4">
        <v>1</v>
      </c>
    </row>
    <row r="113" spans="2:38" ht="18" customHeight="1" x14ac:dyDescent="0.25">
      <c r="B113" s="1708"/>
      <c r="C113" s="621"/>
      <c r="D113" s="621"/>
      <c r="E113" s="621"/>
      <c r="F113" s="621"/>
      <c r="G113" s="621"/>
      <c r="H113" s="621"/>
      <c r="I113" s="621"/>
      <c r="J113" s="621"/>
      <c r="K113" s="621"/>
      <c r="L113" s="621"/>
      <c r="M113" s="621"/>
      <c r="N113" s="621"/>
      <c r="O113" s="621"/>
      <c r="P113" s="621"/>
      <c r="Q113" s="621"/>
      <c r="R113" s="621"/>
      <c r="S113" s="621"/>
      <c r="T113" s="3534"/>
      <c r="U113" s="3534"/>
      <c r="V113" s="621"/>
      <c r="W113" s="3536"/>
      <c r="X113" s="3536"/>
      <c r="Y113" s="621"/>
      <c r="Z113" s="621"/>
      <c r="AA113" s="621"/>
      <c r="AL113" s="4">
        <v>1</v>
      </c>
    </row>
    <row r="114" spans="2:38" ht="18" customHeight="1" thickBot="1" x14ac:dyDescent="0.3">
      <c r="B114" s="1708"/>
      <c r="C114" s="621"/>
      <c r="D114" s="621"/>
      <c r="E114" s="621"/>
      <c r="F114" s="621"/>
      <c r="G114" s="621"/>
      <c r="H114" s="621"/>
      <c r="I114" s="621"/>
      <c r="J114" s="621"/>
      <c r="K114" s="621"/>
      <c r="L114" s="621"/>
      <c r="M114" s="621"/>
      <c r="N114" s="621"/>
      <c r="O114" s="621"/>
      <c r="P114" s="621"/>
      <c r="Q114" s="621"/>
      <c r="R114" s="621"/>
      <c r="S114" s="621"/>
      <c r="T114" s="621"/>
      <c r="U114" s="621"/>
      <c r="V114" s="621"/>
      <c r="W114" s="621"/>
      <c r="X114" s="621"/>
      <c r="Y114" s="621"/>
      <c r="Z114" s="621"/>
      <c r="AA114" s="621"/>
      <c r="AL114" s="4">
        <v>1</v>
      </c>
    </row>
    <row r="115" spans="2:38" ht="18" customHeight="1" x14ac:dyDescent="0.25">
      <c r="B115" s="1708"/>
      <c r="C115" s="621"/>
      <c r="D115" s="621"/>
      <c r="E115" s="621"/>
      <c r="F115" s="621"/>
      <c r="G115" s="621"/>
      <c r="H115" s="621"/>
      <c r="I115" s="621"/>
      <c r="J115" s="621"/>
      <c r="K115" s="621"/>
      <c r="L115" s="621"/>
      <c r="M115" s="621"/>
      <c r="N115" s="621"/>
      <c r="O115" s="621"/>
      <c r="P115" s="621"/>
      <c r="Q115" s="621"/>
      <c r="R115" s="621"/>
      <c r="S115" s="621"/>
      <c r="T115" s="3533" t="s">
        <v>1536</v>
      </c>
      <c r="U115" s="3533"/>
      <c r="V115" s="621"/>
      <c r="W115" s="3535" t="s">
        <v>1537</v>
      </c>
      <c r="X115" s="3535"/>
      <c r="Y115" s="621"/>
      <c r="Z115" s="621"/>
      <c r="AA115" s="621"/>
      <c r="AL115" s="4">
        <v>1</v>
      </c>
    </row>
    <row r="116" spans="2:38" ht="18" customHeight="1" x14ac:dyDescent="0.25">
      <c r="B116" s="1708"/>
      <c r="C116" s="621"/>
      <c r="D116" s="621"/>
      <c r="E116" s="621"/>
      <c r="F116" s="621"/>
      <c r="G116" s="621"/>
      <c r="H116" s="621"/>
      <c r="I116" s="621"/>
      <c r="J116" s="621"/>
      <c r="K116" s="621"/>
      <c r="L116" s="621"/>
      <c r="M116" s="621"/>
      <c r="N116" s="621"/>
      <c r="O116" s="621"/>
      <c r="P116" s="621"/>
      <c r="Q116" s="621"/>
      <c r="R116" s="621"/>
      <c r="S116" s="621"/>
      <c r="T116" s="3534"/>
      <c r="U116" s="3534"/>
      <c r="V116" s="621"/>
      <c r="W116" s="3536"/>
      <c r="X116" s="3536"/>
      <c r="Y116" s="621"/>
      <c r="Z116" s="621"/>
      <c r="AA116" s="621"/>
      <c r="AL116" s="4">
        <v>1</v>
      </c>
    </row>
    <row r="117" spans="2:38" ht="18" customHeight="1" thickBot="1" x14ac:dyDescent="0.3">
      <c r="B117" s="1708"/>
      <c r="C117" s="621"/>
      <c r="D117" s="621"/>
      <c r="E117" s="621"/>
      <c r="F117" s="621"/>
      <c r="G117" s="621"/>
      <c r="H117" s="621"/>
      <c r="I117" s="621"/>
      <c r="J117" s="621"/>
      <c r="K117" s="621"/>
      <c r="L117" s="621"/>
      <c r="M117" s="621"/>
      <c r="N117" s="621"/>
      <c r="O117" s="621"/>
      <c r="P117" s="621"/>
      <c r="Q117" s="621"/>
      <c r="R117" s="621"/>
      <c r="S117" s="621"/>
      <c r="T117" s="621"/>
      <c r="U117" s="621"/>
      <c r="V117" s="621"/>
      <c r="W117" s="621"/>
      <c r="X117" s="621"/>
      <c r="Y117" s="621"/>
      <c r="Z117" s="621"/>
      <c r="AA117" s="621"/>
      <c r="AL117" s="4">
        <v>1</v>
      </c>
    </row>
    <row r="118" spans="2:38" ht="18" customHeight="1" x14ac:dyDescent="0.25">
      <c r="B118" s="1708"/>
      <c r="C118" s="621"/>
      <c r="D118" s="621"/>
      <c r="E118" s="621"/>
      <c r="F118" s="621"/>
      <c r="G118" s="621"/>
      <c r="H118" s="621"/>
      <c r="I118" s="621"/>
      <c r="J118" s="621"/>
      <c r="K118" s="621"/>
      <c r="L118" s="621"/>
      <c r="M118" s="621"/>
      <c r="N118" s="621"/>
      <c r="O118" s="621"/>
      <c r="P118" s="621"/>
      <c r="Q118" s="621"/>
      <c r="R118" s="621"/>
      <c r="S118" s="621"/>
      <c r="T118" s="3533" t="s">
        <v>1538</v>
      </c>
      <c r="U118" s="3533"/>
      <c r="V118" s="621"/>
      <c r="W118" s="3535" t="s">
        <v>1539</v>
      </c>
      <c r="X118" s="3535"/>
      <c r="Y118" s="621"/>
      <c r="Z118" s="621"/>
      <c r="AA118" s="621"/>
      <c r="AL118" s="4">
        <v>1</v>
      </c>
    </row>
    <row r="119" spans="2:38" ht="18" customHeight="1" x14ac:dyDescent="0.25">
      <c r="B119" s="1708"/>
      <c r="C119" s="621"/>
      <c r="D119" s="621"/>
      <c r="E119" s="621"/>
      <c r="F119" s="621"/>
      <c r="G119" s="621"/>
      <c r="H119" s="621"/>
      <c r="I119" s="621"/>
      <c r="J119" s="621"/>
      <c r="K119" s="621"/>
      <c r="L119" s="621"/>
      <c r="M119" s="621"/>
      <c r="N119" s="621"/>
      <c r="O119" s="621"/>
      <c r="P119" s="621"/>
      <c r="Q119" s="621"/>
      <c r="R119" s="621"/>
      <c r="S119" s="621"/>
      <c r="T119" s="3534"/>
      <c r="U119" s="3534"/>
      <c r="V119" s="621"/>
      <c r="W119" s="3536"/>
      <c r="X119" s="3536"/>
      <c r="Y119" s="621"/>
      <c r="Z119" s="621"/>
      <c r="AA119" s="621"/>
      <c r="AL119" s="4">
        <v>1</v>
      </c>
    </row>
    <row r="120" spans="2:38" ht="18" customHeight="1" thickBot="1" x14ac:dyDescent="0.3">
      <c r="B120" s="1708"/>
      <c r="C120" s="621"/>
      <c r="D120" s="621"/>
      <c r="E120" s="621"/>
      <c r="F120" s="621"/>
      <c r="G120" s="621"/>
      <c r="H120" s="621"/>
      <c r="I120" s="621"/>
      <c r="J120" s="621"/>
      <c r="K120" s="621"/>
      <c r="L120" s="621"/>
      <c r="M120" s="621"/>
      <c r="N120" s="621"/>
      <c r="O120" s="621"/>
      <c r="P120" s="621"/>
      <c r="Q120" s="621"/>
      <c r="R120" s="621"/>
      <c r="S120" s="621"/>
      <c r="T120" s="621"/>
      <c r="U120" s="621"/>
      <c r="V120" s="621"/>
      <c r="W120" s="621"/>
      <c r="X120" s="621"/>
      <c r="Y120" s="621"/>
      <c r="Z120" s="621"/>
      <c r="AA120" s="621"/>
      <c r="AL120" s="4">
        <v>1</v>
      </c>
    </row>
    <row r="121" spans="2:38" ht="18" customHeight="1" x14ac:dyDescent="0.25">
      <c r="B121" s="1708"/>
      <c r="C121" s="621"/>
      <c r="D121" s="621"/>
      <c r="E121" s="621"/>
      <c r="F121" s="621"/>
      <c r="G121" s="621"/>
      <c r="H121" s="621"/>
      <c r="I121" s="621"/>
      <c r="J121" s="621"/>
      <c r="K121" s="621"/>
      <c r="L121" s="621"/>
      <c r="M121" s="621"/>
      <c r="N121" s="621"/>
      <c r="O121" s="621"/>
      <c r="P121" s="621"/>
      <c r="Q121" s="621"/>
      <c r="R121" s="621"/>
      <c r="S121" s="621"/>
      <c r="T121" s="3533" t="s">
        <v>1540</v>
      </c>
      <c r="U121" s="3533"/>
      <c r="V121" s="621"/>
      <c r="W121" s="3535" t="s">
        <v>1541</v>
      </c>
      <c r="X121" s="3535"/>
      <c r="Y121" s="621"/>
      <c r="Z121" s="621"/>
      <c r="AA121" s="621"/>
      <c r="AL121" s="4">
        <v>1</v>
      </c>
    </row>
    <row r="122" spans="2:38" ht="18" customHeight="1" x14ac:dyDescent="0.25">
      <c r="B122" s="1708"/>
      <c r="C122" s="621"/>
      <c r="D122" s="621"/>
      <c r="E122" s="621"/>
      <c r="F122" s="621"/>
      <c r="G122" s="621"/>
      <c r="H122" s="621"/>
      <c r="I122" s="621"/>
      <c r="J122" s="621"/>
      <c r="K122" s="621"/>
      <c r="L122" s="621"/>
      <c r="M122" s="621"/>
      <c r="N122" s="621"/>
      <c r="O122" s="621"/>
      <c r="P122" s="621"/>
      <c r="Q122" s="621"/>
      <c r="R122" s="621"/>
      <c r="S122" s="621"/>
      <c r="T122" s="3534"/>
      <c r="U122" s="3534"/>
      <c r="V122" s="621"/>
      <c r="W122" s="3536"/>
      <c r="X122" s="3536"/>
      <c r="Y122" s="621"/>
      <c r="Z122" s="621"/>
      <c r="AA122" s="621"/>
      <c r="AL122" s="4">
        <v>1</v>
      </c>
    </row>
    <row r="123" spans="2:38" ht="18" customHeight="1" thickBot="1" x14ac:dyDescent="0.3">
      <c r="B123" s="621"/>
      <c r="C123" s="621"/>
      <c r="D123" s="621"/>
      <c r="E123" s="621"/>
      <c r="F123" s="621"/>
      <c r="G123" s="621"/>
      <c r="H123" s="621"/>
      <c r="I123" s="621"/>
      <c r="J123" s="621"/>
      <c r="K123" s="621"/>
      <c r="L123" s="621"/>
      <c r="M123" s="621"/>
      <c r="N123" s="621"/>
      <c r="O123" s="621"/>
      <c r="P123" s="621"/>
      <c r="Q123" s="621"/>
      <c r="R123" s="621"/>
      <c r="S123" s="621"/>
      <c r="T123" s="621"/>
      <c r="U123" s="621"/>
      <c r="V123" s="621"/>
      <c r="W123" s="621"/>
      <c r="X123" s="621"/>
      <c r="Y123" s="621"/>
      <c r="Z123" s="621"/>
      <c r="AA123" s="621"/>
      <c r="AL123" s="4">
        <v>1</v>
      </c>
    </row>
    <row r="124" spans="2:38" ht="18" customHeight="1" x14ac:dyDescent="0.25">
      <c r="B124" s="621"/>
      <c r="C124" s="621"/>
      <c r="D124" s="621"/>
      <c r="E124" s="621"/>
      <c r="F124" s="621"/>
      <c r="G124" s="621"/>
      <c r="H124" s="621"/>
      <c r="I124" s="621"/>
      <c r="J124" s="621"/>
      <c r="K124" s="621"/>
      <c r="L124" s="621"/>
      <c r="M124" s="621"/>
      <c r="N124" s="621"/>
      <c r="O124" s="621"/>
      <c r="P124" s="621"/>
      <c r="Q124" s="621"/>
      <c r="R124" s="621"/>
      <c r="S124" s="621"/>
      <c r="T124" s="3533" t="s">
        <v>1542</v>
      </c>
      <c r="U124" s="3533"/>
      <c r="V124" s="621"/>
      <c r="W124" s="3535" t="s">
        <v>1543</v>
      </c>
      <c r="X124" s="3535"/>
      <c r="Y124" s="621"/>
      <c r="Z124" s="621"/>
      <c r="AA124" s="621"/>
      <c r="AL124" s="4">
        <v>1</v>
      </c>
    </row>
    <row r="125" spans="2:38" ht="18" customHeight="1" x14ac:dyDescent="0.25">
      <c r="B125" s="621"/>
      <c r="C125" s="621"/>
      <c r="D125" s="621"/>
      <c r="E125" s="621"/>
      <c r="F125" s="621"/>
      <c r="G125" s="621"/>
      <c r="H125" s="621"/>
      <c r="I125" s="621"/>
      <c r="J125" s="621"/>
      <c r="K125" s="621"/>
      <c r="L125" s="621"/>
      <c r="M125" s="621"/>
      <c r="N125" s="621"/>
      <c r="O125" s="621"/>
      <c r="P125" s="621"/>
      <c r="Q125" s="621"/>
      <c r="R125" s="621"/>
      <c r="S125" s="621"/>
      <c r="T125" s="3534"/>
      <c r="U125" s="3534"/>
      <c r="V125" s="621"/>
      <c r="W125" s="3536"/>
      <c r="X125" s="3536"/>
      <c r="Y125" s="621"/>
      <c r="Z125" s="621"/>
      <c r="AA125" s="621"/>
      <c r="AL125" s="4">
        <v>1</v>
      </c>
    </row>
    <row r="126" spans="2:38" ht="18" customHeight="1" thickBot="1" x14ac:dyDescent="0.3">
      <c r="B126" s="621"/>
      <c r="C126" s="621"/>
      <c r="D126" s="621"/>
      <c r="E126" s="621"/>
      <c r="F126" s="621"/>
      <c r="G126" s="621"/>
      <c r="H126" s="621"/>
      <c r="I126" s="621"/>
      <c r="J126" s="621"/>
      <c r="K126" s="621"/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1"/>
      <c r="Y126" s="621"/>
      <c r="Z126" s="621"/>
      <c r="AA126" s="621"/>
      <c r="AL126" s="4">
        <v>1</v>
      </c>
    </row>
    <row r="127" spans="2:38" ht="18" customHeight="1" x14ac:dyDescent="0.25">
      <c r="B127" s="621"/>
      <c r="C127" s="621"/>
      <c r="D127" s="621"/>
      <c r="E127" s="621"/>
      <c r="F127" s="621"/>
      <c r="G127" s="621"/>
      <c r="H127" s="621"/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1"/>
      <c r="T127" s="3533" t="s">
        <v>1544</v>
      </c>
      <c r="U127" s="3533"/>
      <c r="V127" s="621"/>
      <c r="W127" s="3535" t="s">
        <v>1545</v>
      </c>
      <c r="X127" s="3535"/>
      <c r="Y127" s="621"/>
      <c r="Z127" s="621"/>
      <c r="AA127" s="621"/>
      <c r="AL127" s="4">
        <v>1</v>
      </c>
    </row>
    <row r="128" spans="2:38" ht="18" customHeight="1" x14ac:dyDescent="0.25">
      <c r="B128" s="621"/>
      <c r="C128" s="621"/>
      <c r="D128" s="621"/>
      <c r="E128" s="621"/>
      <c r="F128" s="621"/>
      <c r="G128" s="621"/>
      <c r="H128" s="621"/>
      <c r="I128" s="621"/>
      <c r="J128" s="621"/>
      <c r="K128" s="621"/>
      <c r="L128" s="621"/>
      <c r="M128" s="621"/>
      <c r="N128" s="621"/>
      <c r="O128" s="621"/>
      <c r="P128" s="621"/>
      <c r="Q128" s="621"/>
      <c r="R128" s="621"/>
      <c r="S128" s="621"/>
      <c r="T128" s="3534"/>
      <c r="U128" s="3534"/>
      <c r="V128" s="621"/>
      <c r="W128" s="3536"/>
      <c r="X128" s="3536"/>
      <c r="Y128" s="621"/>
      <c r="Z128" s="621"/>
      <c r="AA128" s="621"/>
      <c r="AL128" s="4">
        <v>1</v>
      </c>
    </row>
    <row r="129" spans="2:38" ht="18" customHeight="1" thickBot="1" x14ac:dyDescent="0.3">
      <c r="B129" s="621"/>
      <c r="C129" s="621"/>
      <c r="D129" s="621"/>
      <c r="E129" s="621"/>
      <c r="F129" s="621"/>
      <c r="G129" s="621"/>
      <c r="H129" s="621"/>
      <c r="I129" s="621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  <c r="V129" s="621"/>
      <c r="W129" s="621"/>
      <c r="X129" s="621"/>
      <c r="Y129" s="621"/>
      <c r="Z129" s="621"/>
      <c r="AA129" s="621"/>
      <c r="AL129" s="4">
        <v>1</v>
      </c>
    </row>
    <row r="130" spans="2:38" ht="18" customHeight="1" x14ac:dyDescent="0.25">
      <c r="B130" s="621"/>
      <c r="C130" s="621"/>
      <c r="D130" s="621"/>
      <c r="E130" s="621"/>
      <c r="F130" s="621"/>
      <c r="G130" s="621"/>
      <c r="H130" s="621"/>
      <c r="I130" s="621"/>
      <c r="J130" s="621"/>
      <c r="K130" s="621"/>
      <c r="L130" s="621"/>
      <c r="M130" s="621"/>
      <c r="N130" s="621"/>
      <c r="O130" s="621"/>
      <c r="P130" s="621"/>
      <c r="Q130" s="621"/>
      <c r="R130" s="621"/>
      <c r="S130" s="621"/>
      <c r="T130" s="3533" t="s">
        <v>1546</v>
      </c>
      <c r="U130" s="3533"/>
      <c r="V130" s="621"/>
      <c r="W130" s="3535" t="s">
        <v>1547</v>
      </c>
      <c r="X130" s="3535"/>
      <c r="Y130" s="621"/>
      <c r="Z130" s="621"/>
      <c r="AA130" s="621"/>
      <c r="AL130" s="4">
        <v>1</v>
      </c>
    </row>
    <row r="131" spans="2:38" ht="18" customHeight="1" x14ac:dyDescent="0.25">
      <c r="B131" s="621"/>
      <c r="C131" s="621"/>
      <c r="D131" s="621"/>
      <c r="E131" s="621"/>
      <c r="F131" s="621"/>
      <c r="G131" s="621"/>
      <c r="H131" s="621"/>
      <c r="I131" s="621"/>
      <c r="J131" s="621"/>
      <c r="K131" s="621"/>
      <c r="L131" s="621"/>
      <c r="M131" s="621"/>
      <c r="N131" s="621"/>
      <c r="O131" s="621"/>
      <c r="P131" s="621"/>
      <c r="Q131" s="621"/>
      <c r="R131" s="621"/>
      <c r="S131" s="621"/>
      <c r="T131" s="3534"/>
      <c r="U131" s="3534"/>
      <c r="V131" s="621"/>
      <c r="W131" s="3536"/>
      <c r="X131" s="3536"/>
      <c r="Y131" s="621"/>
      <c r="Z131" s="621"/>
      <c r="AA131" s="621"/>
      <c r="AL131" s="4">
        <v>1</v>
      </c>
    </row>
    <row r="132" spans="2:38" ht="18" customHeight="1" thickBot="1" x14ac:dyDescent="0.3">
      <c r="B132" s="621"/>
      <c r="C132" s="621"/>
      <c r="D132" s="621"/>
      <c r="E132" s="621"/>
      <c r="F132" s="621"/>
      <c r="G132" s="621"/>
      <c r="H132" s="621"/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1"/>
      <c r="T132" s="621"/>
      <c r="U132" s="621"/>
      <c r="V132" s="621"/>
      <c r="W132" s="621"/>
      <c r="X132" s="621"/>
      <c r="Y132" s="621"/>
      <c r="Z132" s="621"/>
      <c r="AA132" s="621"/>
      <c r="AL132" s="4">
        <v>1</v>
      </c>
    </row>
    <row r="133" spans="2:38" ht="18" customHeight="1" x14ac:dyDescent="0.25">
      <c r="B133" s="621"/>
      <c r="C133" s="621"/>
      <c r="D133" s="621"/>
      <c r="E133" s="621"/>
      <c r="F133" s="621"/>
      <c r="G133" s="621"/>
      <c r="H133" s="621"/>
      <c r="I133" s="621"/>
      <c r="J133" s="621"/>
      <c r="K133" s="621"/>
      <c r="L133" s="621"/>
      <c r="M133" s="621"/>
      <c r="N133" s="621"/>
      <c r="O133" s="621"/>
      <c r="P133" s="621"/>
      <c r="Q133" s="621"/>
      <c r="R133" s="621"/>
      <c r="S133" s="621"/>
      <c r="T133" s="3533" t="s">
        <v>1548</v>
      </c>
      <c r="U133" s="3533"/>
      <c r="V133" s="621"/>
      <c r="W133" s="3535" t="s">
        <v>1549</v>
      </c>
      <c r="X133" s="3535"/>
      <c r="Y133" s="621"/>
      <c r="Z133" s="621"/>
      <c r="AA133" s="621"/>
      <c r="AL133" s="4">
        <v>1</v>
      </c>
    </row>
    <row r="134" spans="2:38" ht="18" customHeight="1" x14ac:dyDescent="0.25">
      <c r="B134" s="621"/>
      <c r="C134" s="621"/>
      <c r="D134" s="621"/>
      <c r="E134" s="621"/>
      <c r="F134" s="621"/>
      <c r="G134" s="621"/>
      <c r="H134" s="621"/>
      <c r="I134" s="621"/>
      <c r="J134" s="621"/>
      <c r="K134" s="621"/>
      <c r="L134" s="621"/>
      <c r="M134" s="621"/>
      <c r="N134" s="621"/>
      <c r="O134" s="621"/>
      <c r="P134" s="621"/>
      <c r="Q134" s="621"/>
      <c r="R134" s="621"/>
      <c r="S134" s="621"/>
      <c r="T134" s="3534"/>
      <c r="U134" s="3534"/>
      <c r="V134" s="621"/>
      <c r="W134" s="3536"/>
      <c r="X134" s="3536"/>
      <c r="Y134" s="621"/>
      <c r="Z134" s="621"/>
      <c r="AA134" s="621"/>
      <c r="AL134" s="4">
        <v>1</v>
      </c>
    </row>
    <row r="135" spans="2:38" ht="18" customHeight="1" thickBot="1" x14ac:dyDescent="0.3">
      <c r="B135" s="621"/>
      <c r="C135" s="621"/>
      <c r="D135" s="621"/>
      <c r="E135" s="621"/>
      <c r="F135" s="621"/>
      <c r="G135" s="621"/>
      <c r="H135" s="621"/>
      <c r="I135" s="621"/>
      <c r="J135" s="621"/>
      <c r="K135" s="621"/>
      <c r="L135" s="621"/>
      <c r="M135" s="621"/>
      <c r="N135" s="621"/>
      <c r="O135" s="621"/>
      <c r="P135" s="621"/>
      <c r="Q135" s="621"/>
      <c r="R135" s="621"/>
      <c r="S135" s="621"/>
      <c r="T135" s="621"/>
      <c r="U135" s="621"/>
      <c r="V135" s="621"/>
      <c r="W135" s="621"/>
      <c r="X135" s="621"/>
      <c r="Y135" s="621"/>
      <c r="Z135" s="621"/>
      <c r="AA135" s="621"/>
      <c r="AL135" s="4">
        <v>1</v>
      </c>
    </row>
    <row r="136" spans="2:38" ht="18" customHeight="1" x14ac:dyDescent="0.25">
      <c r="B136" s="621"/>
      <c r="C136" s="621"/>
      <c r="D136" s="621"/>
      <c r="E136" s="621"/>
      <c r="F136" s="621"/>
      <c r="G136" s="621"/>
      <c r="H136" s="621"/>
      <c r="I136" s="621"/>
      <c r="J136" s="621"/>
      <c r="K136" s="621"/>
      <c r="L136" s="621"/>
      <c r="M136" s="621"/>
      <c r="N136" s="621"/>
      <c r="O136" s="621"/>
      <c r="P136" s="621"/>
      <c r="Q136" s="621"/>
      <c r="R136" s="621"/>
      <c r="S136" s="621"/>
      <c r="T136" s="621"/>
      <c r="U136" s="621"/>
      <c r="V136" s="621"/>
      <c r="W136" s="3535" t="s">
        <v>1536</v>
      </c>
      <c r="X136" s="3535"/>
      <c r="Y136" s="621"/>
      <c r="Z136" s="621"/>
      <c r="AA136" s="621"/>
      <c r="AL136" s="4">
        <v>1</v>
      </c>
    </row>
    <row r="137" spans="2:38" ht="18" customHeight="1" x14ac:dyDescent="0.25">
      <c r="B137" s="621"/>
      <c r="C137" s="621"/>
      <c r="D137" s="621"/>
      <c r="E137" s="621"/>
      <c r="F137" s="621"/>
      <c r="G137" s="621"/>
      <c r="H137" s="621"/>
      <c r="I137" s="621"/>
      <c r="J137" s="621"/>
      <c r="K137" s="621"/>
      <c r="L137" s="621"/>
      <c r="M137" s="621"/>
      <c r="N137" s="621"/>
      <c r="O137" s="621"/>
      <c r="P137" s="621"/>
      <c r="Q137" s="621"/>
      <c r="R137" s="621"/>
      <c r="S137" s="621"/>
      <c r="T137" s="621"/>
      <c r="U137" s="621"/>
      <c r="V137" s="621"/>
      <c r="W137" s="3536"/>
      <c r="X137" s="3536"/>
      <c r="Y137" s="621"/>
      <c r="Z137" s="621"/>
      <c r="AA137" s="621"/>
      <c r="AL137" s="4">
        <v>1</v>
      </c>
    </row>
    <row r="138" spans="2:38" ht="18" customHeight="1" thickBot="1" x14ac:dyDescent="0.3">
      <c r="B138" s="621"/>
      <c r="C138" s="621"/>
      <c r="D138" s="621"/>
      <c r="E138" s="621"/>
      <c r="F138" s="621"/>
      <c r="G138" s="621"/>
      <c r="H138" s="621"/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1"/>
      <c r="T138" s="621"/>
      <c r="U138" s="621"/>
      <c r="V138" s="621"/>
      <c r="W138" s="621"/>
      <c r="X138" s="621"/>
      <c r="Y138" s="621"/>
      <c r="Z138" s="621"/>
      <c r="AA138" s="621"/>
      <c r="AL138" s="4">
        <v>1</v>
      </c>
    </row>
    <row r="139" spans="2:38" ht="18" customHeight="1" x14ac:dyDescent="0.25">
      <c r="B139" s="621"/>
      <c r="C139" s="621"/>
      <c r="D139" s="621"/>
      <c r="E139" s="621"/>
      <c r="F139" s="621"/>
      <c r="G139" s="621"/>
      <c r="H139" s="621"/>
      <c r="I139" s="621"/>
      <c r="J139" s="621"/>
      <c r="K139" s="621"/>
      <c r="L139" s="621"/>
      <c r="M139" s="621"/>
      <c r="N139" s="621"/>
      <c r="O139" s="621"/>
      <c r="P139" s="621"/>
      <c r="Q139" s="621"/>
      <c r="R139" s="621"/>
      <c r="S139" s="621"/>
      <c r="T139" s="621"/>
      <c r="U139" s="621"/>
      <c r="V139" s="621"/>
      <c r="W139" s="3535" t="s">
        <v>1550</v>
      </c>
      <c r="X139" s="3535"/>
      <c r="Y139" s="621"/>
      <c r="Z139" s="621"/>
      <c r="AA139" s="621"/>
      <c r="AL139" s="4">
        <v>1</v>
      </c>
    </row>
    <row r="140" spans="2:38" ht="18" customHeight="1" x14ac:dyDescent="0.25">
      <c r="B140" s="621"/>
      <c r="C140" s="621"/>
      <c r="D140" s="621"/>
      <c r="E140" s="621"/>
      <c r="F140" s="621"/>
      <c r="G140" s="621"/>
      <c r="H140" s="621"/>
      <c r="I140" s="621"/>
      <c r="J140" s="621"/>
      <c r="K140" s="621"/>
      <c r="L140" s="621"/>
      <c r="M140" s="621"/>
      <c r="N140" s="621"/>
      <c r="O140" s="621"/>
      <c r="P140" s="621"/>
      <c r="Q140" s="621"/>
      <c r="R140" s="621"/>
      <c r="S140" s="621"/>
      <c r="T140" s="621"/>
      <c r="U140" s="621"/>
      <c r="V140" s="621"/>
      <c r="W140" s="3536"/>
      <c r="X140" s="3536"/>
      <c r="Y140" s="621"/>
      <c r="Z140" s="621"/>
      <c r="AA140" s="621"/>
      <c r="AL140" s="4">
        <v>1</v>
      </c>
    </row>
    <row r="141" spans="2:38" ht="18" customHeight="1" thickBot="1" x14ac:dyDescent="0.3">
      <c r="B141" s="1708"/>
      <c r="C141" s="621"/>
      <c r="D141" s="621"/>
      <c r="E141" s="621"/>
      <c r="F141" s="621"/>
      <c r="G141" s="621"/>
      <c r="H141" s="621"/>
      <c r="I141" s="621"/>
      <c r="J141" s="621"/>
      <c r="K141" s="621"/>
      <c r="L141" s="621"/>
      <c r="M141" s="621"/>
      <c r="N141" s="621"/>
      <c r="O141" s="621"/>
      <c r="P141" s="621"/>
      <c r="Q141" s="621"/>
      <c r="R141" s="621"/>
      <c r="S141" s="621"/>
      <c r="T141" s="621"/>
      <c r="U141" s="621"/>
      <c r="V141" s="621"/>
      <c r="W141" s="621"/>
      <c r="X141" s="621"/>
      <c r="Y141" s="621"/>
      <c r="Z141" s="621"/>
      <c r="AA141" s="621"/>
      <c r="AL141" s="4">
        <v>1</v>
      </c>
    </row>
    <row r="142" spans="2:38" ht="18" customHeight="1" x14ac:dyDescent="0.25">
      <c r="B142" s="1708"/>
      <c r="C142" s="621"/>
      <c r="D142" s="621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  <c r="V142" s="621"/>
      <c r="W142" s="3535" t="s">
        <v>1538</v>
      </c>
      <c r="X142" s="3535"/>
      <c r="Y142" s="621"/>
      <c r="Z142" s="621"/>
      <c r="AA142" s="621"/>
      <c r="AL142" s="4">
        <v>1</v>
      </c>
    </row>
    <row r="143" spans="2:38" ht="18" customHeight="1" x14ac:dyDescent="0.25">
      <c r="B143" s="1708"/>
      <c r="C143" s="621"/>
      <c r="D143" s="621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3536"/>
      <c r="X143" s="3536"/>
      <c r="Y143" s="621"/>
      <c r="Z143" s="621"/>
      <c r="AA143" s="621"/>
      <c r="AL143" s="4">
        <v>1</v>
      </c>
    </row>
    <row r="144" spans="2:38" ht="18" customHeight="1" thickBot="1" x14ac:dyDescent="0.3">
      <c r="B144" s="1708"/>
      <c r="C144" s="621"/>
      <c r="D144" s="621"/>
      <c r="E144" s="621"/>
      <c r="F144" s="621"/>
      <c r="G144" s="621"/>
      <c r="H144" s="621"/>
      <c r="I144" s="621"/>
      <c r="J144" s="621"/>
      <c r="K144" s="621"/>
      <c r="L144" s="621"/>
      <c r="M144" s="621"/>
      <c r="N144" s="621"/>
      <c r="O144" s="621"/>
      <c r="P144" s="621"/>
      <c r="Q144" s="621"/>
      <c r="R144" s="621"/>
      <c r="S144" s="621"/>
      <c r="T144" s="621"/>
      <c r="U144" s="621"/>
      <c r="V144" s="621"/>
      <c r="W144" s="621"/>
      <c r="X144" s="621"/>
      <c r="Y144" s="621"/>
      <c r="Z144" s="621"/>
      <c r="AA144" s="621"/>
      <c r="AL144" s="4">
        <v>1</v>
      </c>
    </row>
    <row r="145" spans="2:38" ht="18" customHeight="1" x14ac:dyDescent="0.25">
      <c r="B145" s="1708"/>
      <c r="C145" s="621"/>
      <c r="D145" s="621"/>
      <c r="E145" s="621"/>
      <c r="F145" s="621"/>
      <c r="G145" s="621"/>
      <c r="H145" s="621"/>
      <c r="I145" s="621"/>
      <c r="J145" s="621"/>
      <c r="K145" s="621"/>
      <c r="L145" s="621"/>
      <c r="M145" s="621"/>
      <c r="N145" s="621"/>
      <c r="O145" s="621"/>
      <c r="P145" s="621"/>
      <c r="Q145" s="621"/>
      <c r="R145" s="621"/>
      <c r="S145" s="621"/>
      <c r="T145" s="621"/>
      <c r="U145" s="621"/>
      <c r="V145" s="621"/>
      <c r="W145" s="3535" t="s">
        <v>1540</v>
      </c>
      <c r="X145" s="3535"/>
      <c r="Y145" s="621"/>
      <c r="Z145" s="621"/>
      <c r="AA145" s="621"/>
      <c r="AL145" s="4">
        <v>1</v>
      </c>
    </row>
    <row r="146" spans="2:38" ht="18" customHeight="1" x14ac:dyDescent="0.25">
      <c r="B146" s="1708"/>
      <c r="C146" s="621"/>
      <c r="D146" s="621"/>
      <c r="E146" s="621"/>
      <c r="F146" s="621"/>
      <c r="G146" s="621"/>
      <c r="H146" s="621"/>
      <c r="I146" s="621"/>
      <c r="J146" s="621"/>
      <c r="K146" s="621"/>
      <c r="L146" s="621"/>
      <c r="M146" s="621"/>
      <c r="N146" s="621"/>
      <c r="O146" s="621"/>
      <c r="P146" s="621"/>
      <c r="Q146" s="621"/>
      <c r="R146" s="621"/>
      <c r="S146" s="621"/>
      <c r="T146" s="621"/>
      <c r="U146" s="621"/>
      <c r="V146" s="621"/>
      <c r="W146" s="3536"/>
      <c r="X146" s="3536"/>
      <c r="Y146" s="621"/>
      <c r="Z146" s="621"/>
      <c r="AA146" s="621"/>
      <c r="AL146" s="4">
        <v>1</v>
      </c>
    </row>
    <row r="147" spans="2:38" ht="18" customHeight="1" thickBot="1" x14ac:dyDescent="0.3">
      <c r="B147" s="1708"/>
      <c r="C147" s="621"/>
      <c r="D147" s="621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1"/>
      <c r="Y147" s="621"/>
      <c r="Z147" s="621"/>
      <c r="AA147" s="621"/>
      <c r="AL147" s="4">
        <v>1</v>
      </c>
    </row>
    <row r="148" spans="2:38" ht="18" customHeight="1" x14ac:dyDescent="0.25">
      <c r="B148" s="1708"/>
      <c r="C148" s="621"/>
      <c r="D148" s="621"/>
      <c r="E148" s="621"/>
      <c r="F148" s="621"/>
      <c r="G148" s="621"/>
      <c r="H148" s="621"/>
      <c r="I148" s="621"/>
      <c r="J148" s="621"/>
      <c r="K148" s="621"/>
      <c r="L148" s="621"/>
      <c r="M148" s="621"/>
      <c r="N148" s="621"/>
      <c r="O148" s="621"/>
      <c r="P148" s="621"/>
      <c r="Q148" s="621"/>
      <c r="R148" s="621"/>
      <c r="S148" s="621"/>
      <c r="T148" s="621"/>
      <c r="U148" s="621"/>
      <c r="V148" s="621"/>
      <c r="W148" s="3535" t="s">
        <v>1551</v>
      </c>
      <c r="X148" s="3535"/>
      <c r="Y148" s="621"/>
      <c r="Z148" s="621"/>
      <c r="AA148" s="621"/>
      <c r="AL148" s="4">
        <v>1</v>
      </c>
    </row>
    <row r="149" spans="2:38" ht="18" customHeight="1" x14ac:dyDescent="0.25">
      <c r="B149" s="1708"/>
      <c r="C149" s="621"/>
      <c r="D149" s="621"/>
      <c r="E149" s="621"/>
      <c r="F149" s="621"/>
      <c r="G149" s="621"/>
      <c r="H149" s="621"/>
      <c r="I149" s="621"/>
      <c r="J149" s="621"/>
      <c r="K149" s="621"/>
      <c r="L149" s="621"/>
      <c r="M149" s="621"/>
      <c r="N149" s="621"/>
      <c r="O149" s="621"/>
      <c r="P149" s="621"/>
      <c r="Q149" s="621"/>
      <c r="R149" s="621"/>
      <c r="S149" s="621"/>
      <c r="T149" s="621"/>
      <c r="U149" s="621"/>
      <c r="V149" s="621"/>
      <c r="W149" s="3536"/>
      <c r="X149" s="3536"/>
      <c r="Y149" s="621"/>
      <c r="Z149" s="621"/>
      <c r="AA149" s="621"/>
      <c r="AL149" s="4">
        <v>1</v>
      </c>
    </row>
    <row r="150" spans="2:38" ht="18" customHeight="1" thickBot="1" x14ac:dyDescent="0.3">
      <c r="B150" s="1708"/>
      <c r="C150" s="621"/>
      <c r="D150" s="621"/>
      <c r="E150" s="621"/>
      <c r="F150" s="621"/>
      <c r="G150" s="621"/>
      <c r="H150" s="621"/>
      <c r="I150" s="621"/>
      <c r="J150" s="621"/>
      <c r="K150" s="621"/>
      <c r="L150" s="621"/>
      <c r="M150" s="621"/>
      <c r="N150" s="621"/>
      <c r="O150" s="621"/>
      <c r="P150" s="621"/>
      <c r="Q150" s="621"/>
      <c r="R150" s="621"/>
      <c r="S150" s="621"/>
      <c r="T150" s="621"/>
      <c r="U150" s="621"/>
      <c r="V150" s="621"/>
      <c r="W150" s="621"/>
      <c r="X150" s="621"/>
      <c r="Y150" s="621"/>
      <c r="Z150" s="621"/>
      <c r="AA150" s="621"/>
      <c r="AL150" s="4">
        <v>1</v>
      </c>
    </row>
    <row r="151" spans="2:38" ht="18" customHeight="1" x14ac:dyDescent="0.25">
      <c r="B151" s="1708"/>
      <c r="C151" s="621"/>
      <c r="D151" s="621"/>
      <c r="E151" s="621"/>
      <c r="F151" s="621"/>
      <c r="G151" s="621"/>
      <c r="H151" s="621"/>
      <c r="I151" s="621"/>
      <c r="J151" s="621"/>
      <c r="K151" s="621"/>
      <c r="L151" s="621"/>
      <c r="M151" s="621"/>
      <c r="N151" s="621"/>
      <c r="O151" s="621"/>
      <c r="P151" s="621"/>
      <c r="Q151" s="621"/>
      <c r="R151" s="621"/>
      <c r="S151" s="621"/>
      <c r="T151" s="621"/>
      <c r="U151" s="621"/>
      <c r="V151" s="621"/>
      <c r="W151" s="3535" t="s">
        <v>1542</v>
      </c>
      <c r="X151" s="3535"/>
      <c r="Y151" s="621"/>
      <c r="Z151" s="621"/>
      <c r="AA151" s="621"/>
      <c r="AL151" s="4">
        <v>1</v>
      </c>
    </row>
    <row r="152" spans="2:38" ht="18" customHeight="1" x14ac:dyDescent="0.25">
      <c r="B152" s="1708"/>
      <c r="C152" s="621"/>
      <c r="D152" s="621"/>
      <c r="E152" s="621"/>
      <c r="F152" s="621"/>
      <c r="G152" s="621"/>
      <c r="H152" s="621"/>
      <c r="I152" s="621"/>
      <c r="J152" s="621"/>
      <c r="K152" s="621"/>
      <c r="L152" s="621"/>
      <c r="M152" s="621"/>
      <c r="N152" s="621"/>
      <c r="O152" s="621"/>
      <c r="P152" s="621"/>
      <c r="Q152" s="621"/>
      <c r="R152" s="621"/>
      <c r="S152" s="621"/>
      <c r="T152" s="621"/>
      <c r="U152" s="621"/>
      <c r="V152" s="621"/>
      <c r="W152" s="3536"/>
      <c r="X152" s="3536"/>
      <c r="Y152" s="621"/>
      <c r="Z152" s="621"/>
      <c r="AA152" s="621"/>
      <c r="AL152" s="4">
        <v>1</v>
      </c>
    </row>
    <row r="153" spans="2:38" ht="18" customHeight="1" thickBot="1" x14ac:dyDescent="0.3">
      <c r="B153" s="1708"/>
      <c r="C153" s="621"/>
      <c r="D153" s="621"/>
      <c r="E153" s="621"/>
      <c r="F153" s="621"/>
      <c r="G153" s="621"/>
      <c r="H153" s="621"/>
      <c r="I153" s="621"/>
      <c r="J153" s="621"/>
      <c r="K153" s="621"/>
      <c r="L153" s="621"/>
      <c r="M153" s="621"/>
      <c r="N153" s="621"/>
      <c r="O153" s="621"/>
      <c r="P153" s="621"/>
      <c r="Q153" s="621"/>
      <c r="R153" s="621"/>
      <c r="S153" s="621"/>
      <c r="T153" s="621"/>
      <c r="U153" s="621"/>
      <c r="V153" s="621"/>
      <c r="W153" s="621"/>
      <c r="X153" s="621"/>
      <c r="Y153" s="621"/>
      <c r="Z153" s="621"/>
      <c r="AA153" s="621"/>
      <c r="AL153" s="4">
        <v>1</v>
      </c>
    </row>
    <row r="154" spans="2:38" ht="18" customHeight="1" x14ac:dyDescent="0.25">
      <c r="B154" s="1708"/>
      <c r="C154" s="621"/>
      <c r="D154" s="621"/>
      <c r="E154" s="621"/>
      <c r="F154" s="621"/>
      <c r="G154" s="621"/>
      <c r="H154" s="621"/>
      <c r="I154" s="621"/>
      <c r="J154" s="621"/>
      <c r="K154" s="621"/>
      <c r="L154" s="621"/>
      <c r="M154" s="621"/>
      <c r="N154" s="621"/>
      <c r="O154" s="621"/>
      <c r="P154" s="621"/>
      <c r="Q154" s="621"/>
      <c r="R154" s="621"/>
      <c r="S154" s="621"/>
      <c r="T154" s="621"/>
      <c r="U154" s="621"/>
      <c r="V154" s="621"/>
      <c r="W154" s="3535" t="s">
        <v>1544</v>
      </c>
      <c r="X154" s="3535"/>
      <c r="Y154" s="621"/>
      <c r="Z154" s="621"/>
      <c r="AA154" s="621"/>
      <c r="AL154" s="4">
        <v>1</v>
      </c>
    </row>
    <row r="155" spans="2:38" ht="18" customHeight="1" x14ac:dyDescent="0.25">
      <c r="B155" s="1708"/>
      <c r="C155" s="621"/>
      <c r="D155" s="621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  <c r="T155" s="621"/>
      <c r="U155" s="621"/>
      <c r="V155" s="621"/>
      <c r="W155" s="3536"/>
      <c r="X155" s="3536"/>
      <c r="Y155" s="621"/>
      <c r="Z155" s="621"/>
      <c r="AA155" s="621"/>
      <c r="AL155" s="4">
        <v>1</v>
      </c>
    </row>
    <row r="156" spans="2:38" ht="18" customHeight="1" thickBot="1" x14ac:dyDescent="0.3">
      <c r="B156" s="1708"/>
      <c r="C156" s="621"/>
      <c r="D156" s="621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1"/>
      <c r="R156" s="621"/>
      <c r="S156" s="621"/>
      <c r="T156" s="621"/>
      <c r="U156" s="621"/>
      <c r="V156" s="621"/>
      <c r="W156" s="621"/>
      <c r="X156" s="621"/>
      <c r="Y156" s="621"/>
      <c r="Z156" s="621"/>
      <c r="AA156" s="621"/>
      <c r="AL156" s="4">
        <v>1</v>
      </c>
    </row>
    <row r="157" spans="2:38" ht="18" customHeight="1" x14ac:dyDescent="0.25">
      <c r="B157" s="1708"/>
      <c r="C157" s="621"/>
      <c r="D157" s="621"/>
      <c r="E157" s="621"/>
      <c r="F157" s="621"/>
      <c r="G157" s="621"/>
      <c r="H157" s="621"/>
      <c r="I157" s="621"/>
      <c r="J157" s="621"/>
      <c r="K157" s="621"/>
      <c r="L157" s="621"/>
      <c r="M157" s="621"/>
      <c r="N157" s="621"/>
      <c r="O157" s="621"/>
      <c r="P157" s="621"/>
      <c r="Q157" s="621"/>
      <c r="R157" s="621"/>
      <c r="S157" s="621"/>
      <c r="T157" s="621"/>
      <c r="U157" s="621"/>
      <c r="V157" s="621"/>
      <c r="W157" s="3535" t="s">
        <v>1546</v>
      </c>
      <c r="X157" s="3535"/>
      <c r="Y157" s="621"/>
      <c r="Z157" s="621"/>
      <c r="AA157" s="621"/>
      <c r="AL157" s="4">
        <v>1</v>
      </c>
    </row>
    <row r="158" spans="2:38" ht="18" customHeight="1" x14ac:dyDescent="0.25">
      <c r="B158" s="1708"/>
      <c r="C158" s="621"/>
      <c r="D158" s="621"/>
      <c r="E158" s="621"/>
      <c r="F158" s="621"/>
      <c r="G158" s="621"/>
      <c r="H158" s="621"/>
      <c r="I158" s="621"/>
      <c r="J158" s="621"/>
      <c r="K158" s="621"/>
      <c r="L158" s="621"/>
      <c r="M158" s="621"/>
      <c r="N158" s="621"/>
      <c r="O158" s="621"/>
      <c r="P158" s="621"/>
      <c r="Q158" s="621"/>
      <c r="R158" s="621"/>
      <c r="S158" s="621"/>
      <c r="T158" s="621"/>
      <c r="U158" s="621"/>
      <c r="V158" s="621"/>
      <c r="W158" s="3536"/>
      <c r="X158" s="3536"/>
      <c r="Y158" s="621"/>
      <c r="Z158" s="621"/>
      <c r="AA158" s="621"/>
      <c r="AL158" s="4">
        <v>1</v>
      </c>
    </row>
    <row r="159" spans="2:38" ht="18" customHeight="1" thickBot="1" x14ac:dyDescent="0.3">
      <c r="B159" s="1708"/>
      <c r="C159" s="621"/>
      <c r="D159" s="621"/>
      <c r="E159" s="621"/>
      <c r="F159" s="621"/>
      <c r="G159" s="621"/>
      <c r="H159" s="621"/>
      <c r="I159" s="621"/>
      <c r="J159" s="621"/>
      <c r="K159" s="621"/>
      <c r="L159" s="621"/>
      <c r="M159" s="621"/>
      <c r="N159" s="621"/>
      <c r="O159" s="621"/>
      <c r="P159" s="621"/>
      <c r="Q159" s="621"/>
      <c r="R159" s="621"/>
      <c r="S159" s="621"/>
      <c r="T159" s="621"/>
      <c r="U159" s="621"/>
      <c r="V159" s="621"/>
      <c r="W159" s="621"/>
      <c r="X159" s="621"/>
      <c r="Y159" s="621"/>
      <c r="Z159" s="621"/>
      <c r="AA159" s="621"/>
      <c r="AL159" s="4">
        <v>1</v>
      </c>
    </row>
    <row r="160" spans="2:38" ht="18" customHeight="1" x14ac:dyDescent="0.25">
      <c r="B160" s="1708"/>
      <c r="C160" s="621"/>
      <c r="D160" s="621"/>
      <c r="E160" s="621"/>
      <c r="F160" s="621"/>
      <c r="G160" s="621"/>
      <c r="H160" s="621"/>
      <c r="I160" s="621"/>
      <c r="J160" s="621"/>
      <c r="K160" s="621"/>
      <c r="L160" s="621"/>
      <c r="M160" s="621"/>
      <c r="N160" s="621"/>
      <c r="O160" s="621"/>
      <c r="P160" s="621"/>
      <c r="Q160" s="621"/>
      <c r="R160" s="621"/>
      <c r="S160" s="621"/>
      <c r="T160" s="621"/>
      <c r="U160" s="621"/>
      <c r="V160" s="621"/>
      <c r="W160" s="3535" t="s">
        <v>1548</v>
      </c>
      <c r="X160" s="3535"/>
      <c r="Y160" s="621"/>
      <c r="Z160" s="621"/>
      <c r="AA160" s="621"/>
      <c r="AL160" s="4">
        <v>1</v>
      </c>
    </row>
    <row r="161" spans="1:40" ht="18" customHeight="1" x14ac:dyDescent="0.25">
      <c r="B161" s="1708"/>
      <c r="C161" s="621"/>
      <c r="D161" s="621"/>
      <c r="E161" s="621"/>
      <c r="F161" s="621"/>
      <c r="G161" s="621"/>
      <c r="H161" s="621"/>
      <c r="I161" s="621"/>
      <c r="J161" s="621"/>
      <c r="K161" s="621"/>
      <c r="L161" s="621"/>
      <c r="M161" s="621"/>
      <c r="N161" s="621"/>
      <c r="O161" s="621"/>
      <c r="P161" s="621"/>
      <c r="Q161" s="621"/>
      <c r="R161" s="621"/>
      <c r="S161" s="621"/>
      <c r="T161" s="621"/>
      <c r="U161" s="621"/>
      <c r="V161" s="621"/>
      <c r="W161" s="3536"/>
      <c r="X161" s="3536"/>
      <c r="Y161" s="621"/>
      <c r="Z161" s="621"/>
      <c r="AA161" s="621"/>
      <c r="AL161" s="4">
        <v>1</v>
      </c>
    </row>
    <row r="162" spans="1:40" ht="18" customHeight="1" x14ac:dyDescent="0.25">
      <c r="B162" s="1710"/>
      <c r="C162" s="1495"/>
      <c r="D162" s="1495"/>
      <c r="E162" s="1495"/>
      <c r="F162" s="1495"/>
      <c r="G162" s="1495"/>
      <c r="H162" s="1495"/>
      <c r="I162" s="1495"/>
      <c r="J162" s="1495"/>
      <c r="K162" s="1495"/>
      <c r="L162" s="1495"/>
      <c r="M162" s="1495"/>
      <c r="N162" s="1495"/>
      <c r="O162" s="1495"/>
      <c r="P162" s="1495"/>
      <c r="Q162" s="1495"/>
      <c r="R162" s="1495"/>
      <c r="S162" s="1495"/>
      <c r="T162" s="1495"/>
      <c r="U162" s="1495"/>
      <c r="V162" s="1495"/>
      <c r="W162" s="1495"/>
      <c r="X162" s="1495"/>
      <c r="Y162" s="1495"/>
      <c r="Z162" s="1495"/>
      <c r="AL162" s="4">
        <v>1</v>
      </c>
    </row>
    <row r="163" spans="1:40" x14ac:dyDescent="0.25">
      <c r="AL163" s="981" t="s">
        <v>600</v>
      </c>
      <c r="AM163" s="31"/>
      <c r="AN163" s="31"/>
    </row>
    <row r="164" spans="1:40" x14ac:dyDescent="0.25">
      <c r="A164" s="4">
        <v>1</v>
      </c>
      <c r="B164" s="4">
        <v>1</v>
      </c>
      <c r="C164" s="4">
        <v>1</v>
      </c>
      <c r="D164" s="4">
        <v>1</v>
      </c>
      <c r="E164" s="4">
        <v>1</v>
      </c>
      <c r="F164" s="4">
        <v>1</v>
      </c>
      <c r="G164" s="4">
        <v>1</v>
      </c>
      <c r="H164" s="4">
        <v>1</v>
      </c>
      <c r="I164" s="4">
        <v>1</v>
      </c>
      <c r="J164" s="4">
        <v>1</v>
      </c>
      <c r="K164" s="4">
        <v>1</v>
      </c>
      <c r="L164" s="4">
        <v>1</v>
      </c>
      <c r="M164" s="4">
        <v>1</v>
      </c>
      <c r="N164" s="4">
        <v>1</v>
      </c>
      <c r="O164" s="4">
        <v>1</v>
      </c>
      <c r="P164" s="4">
        <v>1</v>
      </c>
      <c r="Q164" s="4">
        <v>1</v>
      </c>
      <c r="R164" s="4">
        <v>1</v>
      </c>
      <c r="S164" s="4">
        <v>1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1</v>
      </c>
      <c r="AC164" s="4">
        <v>1</v>
      </c>
      <c r="AD164" s="4">
        <v>1</v>
      </c>
      <c r="AE164" s="4">
        <v>1</v>
      </c>
      <c r="AF164" s="4">
        <v>1</v>
      </c>
      <c r="AG164" s="4">
        <v>1</v>
      </c>
      <c r="AH164" s="4">
        <v>1</v>
      </c>
      <c r="AI164" s="4">
        <v>1</v>
      </c>
      <c r="AJ164" s="4">
        <v>1</v>
      </c>
      <c r="AK164" s="4">
        <v>1</v>
      </c>
      <c r="AL164" s="982" t="str">
        <f>ADDRESS(ROW(),COLUMN(),4)</f>
        <v>AL164</v>
      </c>
      <c r="AM164" s="983"/>
      <c r="AN164" s="984" t="str">
        <f>ADDRESS(ROW(),COLUMN(),4)</f>
        <v>AN164</v>
      </c>
    </row>
  </sheetData>
  <mergeCells count="276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T85:U86"/>
    <mergeCell ref="W85:X86"/>
    <mergeCell ref="B88:C89"/>
    <mergeCell ref="T88:U89"/>
    <mergeCell ref="W88:X89"/>
    <mergeCell ref="B79:C80"/>
    <mergeCell ref="E79:F80"/>
    <mergeCell ref="T79:U80"/>
    <mergeCell ref="W79:X80"/>
    <mergeCell ref="B82:C83"/>
    <mergeCell ref="E82:F83"/>
    <mergeCell ref="T82:U83"/>
    <mergeCell ref="W82:X83"/>
    <mergeCell ref="B73:C74"/>
    <mergeCell ref="E73:F74"/>
    <mergeCell ref="Q73:R74"/>
    <mergeCell ref="T73:U74"/>
    <mergeCell ref="W73:X74"/>
    <mergeCell ref="B76:C77"/>
    <mergeCell ref="E76:F77"/>
    <mergeCell ref="Q76:R77"/>
    <mergeCell ref="T76:U77"/>
    <mergeCell ref="W76:X77"/>
    <mergeCell ref="B70:C71"/>
    <mergeCell ref="E70:F71"/>
    <mergeCell ref="Q70:R71"/>
    <mergeCell ref="T70:U71"/>
    <mergeCell ref="W70:X71"/>
    <mergeCell ref="Z70:AA71"/>
    <mergeCell ref="B67:C68"/>
    <mergeCell ref="E67:F68"/>
    <mergeCell ref="Q67:R68"/>
    <mergeCell ref="T67:U68"/>
    <mergeCell ref="W67:X68"/>
    <mergeCell ref="Z67:AA68"/>
    <mergeCell ref="B64:C65"/>
    <mergeCell ref="E64:F65"/>
    <mergeCell ref="H64:I65"/>
    <mergeCell ref="K64:L65"/>
    <mergeCell ref="Q64:R65"/>
    <mergeCell ref="T64:U65"/>
    <mergeCell ref="W64:X65"/>
    <mergeCell ref="Z64:AA65"/>
    <mergeCell ref="B61:C62"/>
    <mergeCell ref="E61:F62"/>
    <mergeCell ref="H61:I62"/>
    <mergeCell ref="K61:L62"/>
    <mergeCell ref="Q61:R62"/>
    <mergeCell ref="T61:U62"/>
    <mergeCell ref="B58:C59"/>
    <mergeCell ref="E58:F59"/>
    <mergeCell ref="H58:I59"/>
    <mergeCell ref="K58:L59"/>
    <mergeCell ref="Q58:R59"/>
    <mergeCell ref="T58:U59"/>
    <mergeCell ref="W58:X59"/>
    <mergeCell ref="Z58:AA59"/>
    <mergeCell ref="W61:X62"/>
    <mergeCell ref="Z61:AA62"/>
    <mergeCell ref="T52:U53"/>
    <mergeCell ref="W52:X53"/>
    <mergeCell ref="Z52:AA52"/>
    <mergeCell ref="B55:C56"/>
    <mergeCell ref="E55:F56"/>
    <mergeCell ref="H55:I56"/>
    <mergeCell ref="K55:L56"/>
    <mergeCell ref="N55:O56"/>
    <mergeCell ref="Q55:R56"/>
    <mergeCell ref="T55:U56"/>
    <mergeCell ref="B52:C53"/>
    <mergeCell ref="E52:F53"/>
    <mergeCell ref="H52:I53"/>
    <mergeCell ref="K52:L53"/>
    <mergeCell ref="N52:O53"/>
    <mergeCell ref="Q52:R53"/>
    <mergeCell ref="W55:X56"/>
    <mergeCell ref="Z55:AA56"/>
    <mergeCell ref="B49:C50"/>
    <mergeCell ref="E49:F50"/>
    <mergeCell ref="H49:I50"/>
    <mergeCell ref="K49:L50"/>
    <mergeCell ref="N49:O50"/>
    <mergeCell ref="Q49:R50"/>
    <mergeCell ref="T49:U50"/>
    <mergeCell ref="W49:X50"/>
    <mergeCell ref="Z49:AA50"/>
    <mergeCell ref="B46:C47"/>
    <mergeCell ref="E46:F47"/>
    <mergeCell ref="H46:I47"/>
    <mergeCell ref="K46:L47"/>
    <mergeCell ref="N46:O47"/>
    <mergeCell ref="Q46:R47"/>
    <mergeCell ref="T46:U47"/>
    <mergeCell ref="W46:X47"/>
    <mergeCell ref="Z46:AA47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Q34:R35"/>
    <mergeCell ref="Q37:R38"/>
    <mergeCell ref="T37:U38"/>
    <mergeCell ref="W37:X38"/>
    <mergeCell ref="Z37:AA38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B37:C38"/>
    <mergeCell ref="E37:F38"/>
    <mergeCell ref="H37:I38"/>
    <mergeCell ref="K37:L38"/>
    <mergeCell ref="N37:O38"/>
    <mergeCell ref="B34:C35"/>
    <mergeCell ref="E34:F35"/>
    <mergeCell ref="H34:I35"/>
    <mergeCell ref="K34:L35"/>
    <mergeCell ref="N34:O35"/>
    <mergeCell ref="AI31:AJ31"/>
    <mergeCell ref="AI32:AJ32"/>
    <mergeCell ref="AC28:AD29"/>
    <mergeCell ref="AF28:AG29"/>
    <mergeCell ref="AI29:AJ29"/>
    <mergeCell ref="T34:U35"/>
    <mergeCell ref="W34:X35"/>
    <mergeCell ref="Z34:AA35"/>
    <mergeCell ref="AC34:AD35"/>
    <mergeCell ref="AF34:AG35"/>
    <mergeCell ref="T25:U26"/>
    <mergeCell ref="W25:X26"/>
    <mergeCell ref="Z25:AA26"/>
    <mergeCell ref="AC25:AD26"/>
    <mergeCell ref="AF25:AG26"/>
    <mergeCell ref="W31:X32"/>
    <mergeCell ref="Z31:AA32"/>
    <mergeCell ref="AC31:AD32"/>
    <mergeCell ref="AF31:AG32"/>
    <mergeCell ref="AI24:AJ24"/>
    <mergeCell ref="B25:C26"/>
    <mergeCell ref="E25:F26"/>
    <mergeCell ref="H25:I26"/>
    <mergeCell ref="K25:L26"/>
    <mergeCell ref="N25:O26"/>
    <mergeCell ref="B31:C32"/>
    <mergeCell ref="E31:F32"/>
    <mergeCell ref="H31:I32"/>
    <mergeCell ref="K31:L32"/>
    <mergeCell ref="N31:O32"/>
    <mergeCell ref="Q31:R32"/>
    <mergeCell ref="T31:U32"/>
    <mergeCell ref="AI26:AJ26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Q25:R26"/>
    <mergeCell ref="B19:C20"/>
    <mergeCell ref="E19:F20"/>
    <mergeCell ref="H19:I20"/>
    <mergeCell ref="K19:L20"/>
    <mergeCell ref="N19:O20"/>
    <mergeCell ref="Q19:R20"/>
    <mergeCell ref="Z22:AA23"/>
    <mergeCell ref="AC22:AD23"/>
    <mergeCell ref="AF22:AG23"/>
    <mergeCell ref="AI21:AJ21"/>
    <mergeCell ref="B22:C23"/>
    <mergeCell ref="E22:F23"/>
    <mergeCell ref="H22:I23"/>
    <mergeCell ref="K22:L23"/>
    <mergeCell ref="N22:O23"/>
    <mergeCell ref="Q22:R23"/>
    <mergeCell ref="T22:U23"/>
    <mergeCell ref="W22:X23"/>
    <mergeCell ref="AI22:AJ22"/>
    <mergeCell ref="Z16:AA17"/>
    <mergeCell ref="AC16:AD17"/>
    <mergeCell ref="AF16:AG17"/>
    <mergeCell ref="AI18:AJ19"/>
    <mergeCell ref="T19:U20"/>
    <mergeCell ref="W19:X20"/>
    <mergeCell ref="Z19:AA20"/>
    <mergeCell ref="AC19:AD20"/>
    <mergeCell ref="AF19:AG20"/>
    <mergeCell ref="AF13:AG14"/>
    <mergeCell ref="AI13:AJ13"/>
    <mergeCell ref="AI14:AJ16"/>
    <mergeCell ref="W10:X11"/>
    <mergeCell ref="Z10:AA11"/>
    <mergeCell ref="AC10:AD11"/>
    <mergeCell ref="B13:C14"/>
    <mergeCell ref="E13:F14"/>
    <mergeCell ref="H13:I14"/>
    <mergeCell ref="K13:L14"/>
    <mergeCell ref="N13:O14"/>
    <mergeCell ref="Q13:R14"/>
    <mergeCell ref="T13:U14"/>
    <mergeCell ref="B16:C17"/>
    <mergeCell ref="E16:F17"/>
    <mergeCell ref="H16:I17"/>
    <mergeCell ref="K16:L17"/>
    <mergeCell ref="N16:O17"/>
    <mergeCell ref="Q16:R17"/>
    <mergeCell ref="W13:X14"/>
    <mergeCell ref="Z13:AA14"/>
    <mergeCell ref="AC13:AD14"/>
    <mergeCell ref="T16:U17"/>
    <mergeCell ref="W16:X17"/>
    <mergeCell ref="B8:C8"/>
    <mergeCell ref="AC8:AD9"/>
    <mergeCell ref="AF8:AG9"/>
    <mergeCell ref="B10:C11"/>
    <mergeCell ref="E10:F11"/>
    <mergeCell ref="H10:I11"/>
    <mergeCell ref="K10:L11"/>
    <mergeCell ref="N10:O11"/>
    <mergeCell ref="Q10:R11"/>
    <mergeCell ref="T10:U1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09D26-DB0B-48FB-9C8D-436E321F10E1}">
  <dimension ref="A1:AO165"/>
  <sheetViews>
    <sheetView showZeros="0" zoomScaleNormal="100" workbookViewId="0">
      <selection activeCell="W6" sqref="W6:X7"/>
    </sheetView>
  </sheetViews>
  <sheetFormatPr baseColWidth="10" defaultRowHeight="15" x14ac:dyDescent="0.25"/>
  <cols>
    <col min="1" max="1" width="6.7109375" customWidth="1"/>
    <col min="2" max="2" width="11.7109375" style="31" customWidth="1"/>
    <col min="3" max="3" width="12.7109375" style="31" customWidth="1"/>
    <col min="4" max="4" width="2.140625" style="31" customWidth="1"/>
    <col min="5" max="5" width="11.7109375" style="31" customWidth="1"/>
    <col min="6" max="6" width="12.7109375" style="31" customWidth="1"/>
    <col min="7" max="7" width="2.140625" style="31" customWidth="1"/>
    <col min="8" max="8" width="11.7109375" style="31" customWidth="1"/>
    <col min="9" max="9" width="12.7109375" style="31" customWidth="1"/>
    <col min="10" max="10" width="2.140625" style="31" customWidth="1"/>
    <col min="11" max="11" width="11.7109375" style="31" customWidth="1"/>
    <col min="12" max="12" width="12.7109375" style="31" customWidth="1"/>
    <col min="13" max="13" width="2.140625" style="31" customWidth="1"/>
    <col min="14" max="14" width="11.7109375" style="31" customWidth="1"/>
    <col min="15" max="15" width="12.7109375" style="31" customWidth="1"/>
    <col min="16" max="16" width="2.140625" style="31" customWidth="1"/>
    <col min="17" max="17" width="11.7109375" style="31" customWidth="1"/>
    <col min="18" max="18" width="12.7109375" style="31" customWidth="1"/>
    <col min="19" max="19" width="2.140625" style="31" customWidth="1"/>
    <col min="20" max="20" width="11.7109375" style="31" customWidth="1"/>
    <col min="21" max="21" width="12.7109375" style="31" customWidth="1"/>
    <col min="22" max="22" width="2.140625" style="31" customWidth="1"/>
    <col min="23" max="23" width="11.7109375" style="31" customWidth="1"/>
    <col min="24" max="24" width="12.7109375" style="31" customWidth="1"/>
    <col min="25" max="25" width="2.140625" style="31" customWidth="1"/>
    <col min="26" max="26" width="11.7109375" style="31" customWidth="1"/>
    <col min="27" max="27" width="12.7109375" style="31" customWidth="1"/>
    <col min="28" max="28" width="4.85546875" style="1372" customWidth="1"/>
    <col min="29" max="29" width="2.140625" style="31" customWidth="1"/>
    <col min="30" max="30" width="11.7109375" style="31" customWidth="1"/>
    <col min="31" max="31" width="12.7109375" style="31" customWidth="1"/>
    <col min="32" max="32" width="4.5703125" style="31" customWidth="1"/>
    <col min="33" max="33" width="11.7109375" style="31" customWidth="1"/>
    <col min="34" max="34" width="12.5703125" style="31" customWidth="1"/>
    <col min="35" max="35" width="2.140625" style="31" customWidth="1"/>
    <col min="36" max="37" width="12.7109375" style="31" customWidth="1"/>
    <col min="38" max="38" width="5.140625" style="31" customWidth="1"/>
    <col min="39" max="39" width="8.7109375" style="31" customWidth="1"/>
    <col min="40" max="40" width="11.42578125" style="48"/>
    <col min="41" max="41" width="43.5703125" style="48" customWidth="1"/>
  </cols>
  <sheetData>
    <row r="1" spans="1:41" x14ac:dyDescent="0.25">
      <c r="A1" s="982" t="str">
        <f>ADDRESS(ROW(),COLUMN(),4)</f>
        <v>A1</v>
      </c>
      <c r="B1" s="5" t="str">
        <f>SUBSTITUTE(ADDRESS(1,COLUMN(),4),"1","")</f>
        <v>B</v>
      </c>
      <c r="C1" s="5" t="str">
        <f>SUBSTITUTE(ADDRESS(1,COLUMN(),4),"1","")</f>
        <v>C</v>
      </c>
      <c r="E1" s="5" t="str">
        <f>SUBSTITUTE(ADDRESS(1,COLUMN(),4),"1","")</f>
        <v>E</v>
      </c>
      <c r="F1" s="5" t="str">
        <f>SUBSTITUTE(ADDRESS(1,COLUMN(),4),"1","")</f>
        <v>F</v>
      </c>
      <c r="H1" s="5" t="str">
        <f>SUBSTITUTE(ADDRESS(1,COLUMN(),4),"1","")</f>
        <v>H</v>
      </c>
      <c r="I1" s="5" t="str">
        <f>SUBSTITUTE(ADDRESS(1,COLUMN(),4),"1","")</f>
        <v>I</v>
      </c>
      <c r="K1" s="5" t="str">
        <f>SUBSTITUTE(ADDRESS(1,COLUMN(),4),"1","")</f>
        <v>K</v>
      </c>
      <c r="L1" s="5" t="str">
        <f>SUBSTITUTE(ADDRESS(1,COLUMN(),4),"1","")</f>
        <v>L</v>
      </c>
      <c r="N1" s="5" t="str">
        <f>SUBSTITUTE(ADDRESS(1,COLUMN(),4),"1","")</f>
        <v>N</v>
      </c>
      <c r="O1" s="5" t="str">
        <f>SUBSTITUTE(ADDRESS(1,COLUMN(),4),"1","")</f>
        <v>O</v>
      </c>
      <c r="Q1" s="5" t="str">
        <f>SUBSTITUTE(ADDRESS(1,COLUMN(),4),"1","")</f>
        <v>Q</v>
      </c>
      <c r="R1" s="5" t="str">
        <f>SUBSTITUTE(ADDRESS(1,COLUMN(),4),"1","")</f>
        <v>R</v>
      </c>
      <c r="T1" s="5" t="str">
        <f>SUBSTITUTE(ADDRESS(1,COLUMN(),4),"1","")</f>
        <v>T</v>
      </c>
      <c r="U1" s="5" t="str">
        <f>SUBSTITUTE(ADDRESS(1,COLUMN(),4),"1","")</f>
        <v>U</v>
      </c>
      <c r="W1" s="5" t="str">
        <f>SUBSTITUTE(ADDRESS(1,COLUMN(),4),"1","")</f>
        <v>W</v>
      </c>
      <c r="X1" s="5" t="str">
        <f>SUBSTITUTE(ADDRESS(1,COLUMN(),4),"1","")</f>
        <v>X</v>
      </c>
      <c r="Z1" s="5" t="str">
        <f>SUBSTITUTE(ADDRESS(1,COLUMN(),4),"1","")</f>
        <v>Z</v>
      </c>
      <c r="AA1" s="5" t="str">
        <f>SUBSTITUTE(ADDRESS(1,COLUMN(),4),"1","")</f>
        <v>AA</v>
      </c>
      <c r="AC1"/>
      <c r="AD1" s="5" t="str">
        <f>SUBSTITUTE(ADDRESS(1,COLUMN(),4),"1","")</f>
        <v>AD</v>
      </c>
      <c r="AE1" s="5" t="str">
        <f>SUBSTITUTE(ADDRESS(1,COLUMN(),4),"1","")</f>
        <v>AE</v>
      </c>
      <c r="AG1" s="5" t="str">
        <f>SUBSTITUTE(ADDRESS(1,COLUMN(),4),"1","")</f>
        <v>AG</v>
      </c>
      <c r="AH1" s="5" t="str">
        <f>SUBSTITUTE(ADDRESS(1,COLUMN(),4),"1","")</f>
        <v>AH</v>
      </c>
      <c r="AI1"/>
      <c r="AJ1" s="5" t="str">
        <f>SUBSTITUTE(ADDRESS(1,COLUMN(),4),"1","")</f>
        <v>AJ</v>
      </c>
      <c r="AK1" s="5" t="str">
        <f>SUBSTITUTE(ADDRESS(1,COLUMN(),4),"1","")</f>
        <v>AK</v>
      </c>
      <c r="AL1"/>
      <c r="AM1" s="4">
        <v>1</v>
      </c>
      <c r="AN1" s="5" t="str">
        <f>SUBSTITUTE(ADDRESS(1,COLUMN(),4),"1","")</f>
        <v>AN</v>
      </c>
      <c r="AO1" s="6" t="str">
        <f>SUBSTITUTE(ADDRESS(1,COLUMN(),4),"1","")</f>
        <v>AO</v>
      </c>
    </row>
    <row r="2" spans="1:41" x14ac:dyDescent="0.25">
      <c r="A2" s="1711"/>
      <c r="B2" s="9">
        <f ca="1">CELL("largeur",B2)</f>
        <v>11</v>
      </c>
      <c r="C2" s="9">
        <f ca="1">CELL("largeur",C2)</f>
        <v>12</v>
      </c>
      <c r="E2" s="9">
        <f ca="1">CELL("largeur",E2)</f>
        <v>11</v>
      </c>
      <c r="F2" s="9">
        <f ca="1">CELL("largeur",F2)</f>
        <v>12</v>
      </c>
      <c r="H2" s="9">
        <f ca="1">CELL("largeur",H2)</f>
        <v>11</v>
      </c>
      <c r="I2" s="9">
        <f ca="1">CELL("largeur",I2)</f>
        <v>12</v>
      </c>
      <c r="K2" s="9">
        <f ca="1">CELL("largeur",K2)</f>
        <v>11</v>
      </c>
      <c r="L2" s="9">
        <f ca="1">CELL("largeur",L2)</f>
        <v>12</v>
      </c>
      <c r="N2" s="9">
        <f ca="1">CELL("largeur",N2)</f>
        <v>11</v>
      </c>
      <c r="O2" s="9">
        <f ca="1">CELL("largeur",O2)</f>
        <v>12</v>
      </c>
      <c r="Q2" s="9">
        <f ca="1">CELL("largeur",Q2)</f>
        <v>11</v>
      </c>
      <c r="R2" s="9">
        <f ca="1">CELL("largeur",R2)</f>
        <v>12</v>
      </c>
      <c r="T2" s="9">
        <f ca="1">CELL("largeur",T2)</f>
        <v>11</v>
      </c>
      <c r="U2" s="9">
        <f ca="1">CELL("largeur",U2)</f>
        <v>12</v>
      </c>
      <c r="W2" s="9">
        <f ca="1">CELL("largeur",W2)</f>
        <v>11</v>
      </c>
      <c r="X2" s="9">
        <f ca="1">CELL("largeur",X2)</f>
        <v>12</v>
      </c>
      <c r="Z2" s="9">
        <f ca="1">CELL("largeur",Z2)</f>
        <v>11</v>
      </c>
      <c r="AA2" s="9">
        <f ca="1">CELL("largeur",AA2)</f>
        <v>12</v>
      </c>
      <c r="AC2"/>
      <c r="AD2" s="9">
        <f ca="1">CELL("largeur",AD2)</f>
        <v>11</v>
      </c>
      <c r="AE2" s="9">
        <f ca="1">CELL("largeur",AE2)</f>
        <v>12</v>
      </c>
      <c r="AG2" s="9">
        <f ca="1">CELL("largeur",AG2)</f>
        <v>11</v>
      </c>
      <c r="AH2" s="9">
        <f ca="1">CELL("largeur",AH2)</f>
        <v>12</v>
      </c>
      <c r="AI2"/>
      <c r="AJ2" s="9">
        <f ca="1">CELL("largeur",AJ2)</f>
        <v>12</v>
      </c>
      <c r="AK2" s="9">
        <f ca="1">CELL("largeur",AK2)</f>
        <v>12</v>
      </c>
      <c r="AL2"/>
      <c r="AM2" s="4">
        <v>1</v>
      </c>
      <c r="AN2" s="10"/>
      <c r="AO2" s="10" t="s">
        <v>0</v>
      </c>
    </row>
    <row r="3" spans="1:41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G3"/>
      <c r="AH3"/>
      <c r="AI3"/>
      <c r="AJ3" s="16"/>
      <c r="AK3" s="16"/>
      <c r="AL3" s="16"/>
      <c r="AM3" s="4">
        <v>1</v>
      </c>
      <c r="AN3" s="17" cm="1">
        <f t="array" aca="1" ref="AN3" ca="1">COUNTA(A1:AM165+COUNTBLANK(A1:AM165))</f>
        <v>6435</v>
      </c>
      <c r="AO3" s="18" t="str">
        <f>"cellules entre"&amp;" " &amp;A1&amp;" et  "&amp;AM165</f>
        <v>cellules entre A1 et  AM165</v>
      </c>
    </row>
    <row r="4" spans="1:41" ht="21.75" customHeight="1" x14ac:dyDescent="0.25">
      <c r="AJ4" s="118"/>
      <c r="AK4" s="118"/>
      <c r="AL4" s="118"/>
      <c r="AM4" s="4">
        <v>1</v>
      </c>
      <c r="AN4" s="17">
        <f ca="1">COUNTA(A1:AM165)</f>
        <v>628</v>
      </c>
      <c r="AO4" s="18" t="s">
        <v>3</v>
      </c>
    </row>
    <row r="5" spans="1:41" ht="21.75" customHeight="1" thickBot="1" x14ac:dyDescent="0.3">
      <c r="B5" s="3633" t="s">
        <v>1555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R5" s="1714" t="str">
        <f ca="1">"Page N°"&amp;_xlfn.SHEET()</f>
        <v>Page N°18</v>
      </c>
      <c r="T5" s="1715" t="s">
        <v>1556</v>
      </c>
      <c r="AB5" s="1062"/>
      <c r="AJ5" s="118"/>
      <c r="AK5" s="118"/>
      <c r="AL5" s="118"/>
      <c r="AM5" s="4">
        <v>1</v>
      </c>
      <c r="AN5" s="17">
        <f ca="1">COUNTBLANK(A1:AM165)</f>
        <v>5807</v>
      </c>
      <c r="AO5" s="18" t="s">
        <v>4</v>
      </c>
    </row>
    <row r="6" spans="1:41" ht="22.5" customHeight="1" x14ac:dyDescent="0.25">
      <c r="B6" s="3633"/>
      <c r="C6" s="3633"/>
      <c r="D6" s="3633"/>
      <c r="E6" s="3633"/>
      <c r="F6" s="3633"/>
      <c r="G6" s="3633"/>
      <c r="H6" s="3633"/>
      <c r="I6" s="3633"/>
      <c r="J6" s="3633"/>
      <c r="K6" s="3633"/>
      <c r="L6" s="3633"/>
      <c r="M6" s="3633"/>
      <c r="N6" s="3633"/>
      <c r="O6" s="3633"/>
      <c r="P6" s="3633"/>
      <c r="W6" s="3618" t="s">
        <v>20</v>
      </c>
      <c r="X6" s="3618"/>
      <c r="AJ6" s="118"/>
      <c r="AK6" s="118"/>
      <c r="AL6" s="118"/>
      <c r="AM6" s="4">
        <v>1</v>
      </c>
      <c r="AN6" s="17">
        <f>SUM(AM1:AM163)+2</f>
        <v>165</v>
      </c>
      <c r="AO6" s="18" t="s">
        <v>7</v>
      </c>
    </row>
    <row r="7" spans="1:41" ht="21" customHeight="1" x14ac:dyDescent="0.25">
      <c r="B7" s="3620" t="s">
        <v>602</v>
      </c>
      <c r="C7" s="3620"/>
      <c r="E7" s="1716" t="s">
        <v>1557</v>
      </c>
      <c r="F7" s="1716"/>
      <c r="H7" s="1717"/>
      <c r="I7" s="1717"/>
      <c r="K7" s="1717"/>
      <c r="W7" s="3619"/>
      <c r="X7" s="3619"/>
      <c r="AJ7" s="118"/>
      <c r="AK7" s="118"/>
      <c r="AL7" s="118"/>
      <c r="AM7" s="4">
        <v>1</v>
      </c>
      <c r="AN7" s="17">
        <f>SUM(A165:AL165)+1</f>
        <v>39</v>
      </c>
      <c r="AO7" s="18" t="s">
        <v>10</v>
      </c>
    </row>
    <row r="8" spans="1:41" x14ac:dyDescent="0.25">
      <c r="B8" s="3620"/>
      <c r="C8" s="3620"/>
      <c r="E8" s="1718">
        <v>12</v>
      </c>
      <c r="F8" s="1718">
        <v>13</v>
      </c>
      <c r="H8" s="1718">
        <v>12</v>
      </c>
      <c r="I8" s="1718">
        <v>13</v>
      </c>
      <c r="K8" s="1718">
        <v>12</v>
      </c>
      <c r="L8" s="1718">
        <v>13</v>
      </c>
      <c r="N8" s="1718">
        <v>12</v>
      </c>
      <c r="O8" s="1718">
        <v>13</v>
      </c>
      <c r="AD8" s="3610" t="s">
        <v>1554</v>
      </c>
      <c r="AE8" s="3610"/>
      <c r="AG8" s="3610" t="s">
        <v>1554</v>
      </c>
      <c r="AH8" s="3610"/>
      <c r="AJ8" s="118"/>
      <c r="AK8" s="118"/>
      <c r="AL8" s="118"/>
      <c r="AM8" s="4">
        <v>1</v>
      </c>
    </row>
    <row r="9" spans="1:41" ht="24" customHeight="1" thickBot="1" x14ac:dyDescent="0.3">
      <c r="B9" s="1572" t="s">
        <v>1558</v>
      </c>
      <c r="C9" s="1719"/>
      <c r="E9" s="1572" t="s">
        <v>1559</v>
      </c>
      <c r="F9" s="1719"/>
      <c r="H9" s="1572" t="s">
        <v>1559</v>
      </c>
      <c r="I9" s="1719"/>
      <c r="K9" s="1572" t="s">
        <v>1559</v>
      </c>
      <c r="L9" s="1719"/>
      <c r="N9" s="1572" t="s">
        <v>1559</v>
      </c>
      <c r="O9" s="1719"/>
      <c r="Q9" s="1572" t="s">
        <v>1558</v>
      </c>
      <c r="R9" s="1719"/>
      <c r="T9" s="1572" t="s">
        <v>1558</v>
      </c>
      <c r="U9" s="1719"/>
      <c r="W9" s="1572" t="s">
        <v>1558</v>
      </c>
      <c r="X9" s="1719"/>
      <c r="Z9" s="1572" t="s">
        <v>1558</v>
      </c>
      <c r="AA9" s="1719"/>
      <c r="AD9" s="3610"/>
      <c r="AE9" s="3610"/>
      <c r="AG9" s="3610"/>
      <c r="AH9" s="3610"/>
      <c r="AJ9" s="118"/>
      <c r="AK9" s="118"/>
      <c r="AL9" s="118"/>
      <c r="AM9" s="4">
        <v>1</v>
      </c>
    </row>
    <row r="10" spans="1:41" ht="18" customHeight="1" x14ac:dyDescent="0.25">
      <c r="B10" s="3621" t="s">
        <v>1560</v>
      </c>
      <c r="C10" s="3621"/>
      <c r="E10" s="3289" t="s">
        <v>603</v>
      </c>
      <c r="F10" s="3289"/>
      <c r="H10" s="3623" t="s">
        <v>1561</v>
      </c>
      <c r="I10" s="3623"/>
      <c r="K10" s="3625" t="s">
        <v>1562</v>
      </c>
      <c r="L10" s="3625"/>
      <c r="N10" s="3618" t="s">
        <v>1563</v>
      </c>
      <c r="O10" s="3618"/>
      <c r="Q10" s="3627" t="s">
        <v>1564</v>
      </c>
      <c r="R10" s="3627"/>
      <c r="T10" s="3628" t="s">
        <v>1565</v>
      </c>
      <c r="U10" s="3628"/>
      <c r="W10" s="3629" t="s">
        <v>1566</v>
      </c>
      <c r="X10" s="3629"/>
      <c r="Z10" s="3630" t="s">
        <v>1567</v>
      </c>
      <c r="AA10" s="3630"/>
      <c r="AD10" s="3546" t="s">
        <v>1217</v>
      </c>
      <c r="AE10" s="3546"/>
      <c r="AJ10" s="118"/>
      <c r="AK10" s="118"/>
      <c r="AL10" s="118"/>
      <c r="AM10" s="4">
        <v>1</v>
      </c>
    </row>
    <row r="11" spans="1:41" ht="18" customHeight="1" x14ac:dyDescent="0.25">
      <c r="B11" s="3622"/>
      <c r="C11" s="3622"/>
      <c r="E11" s="3290"/>
      <c r="F11" s="3290"/>
      <c r="H11" s="3624"/>
      <c r="I11" s="3624"/>
      <c r="K11" s="3626"/>
      <c r="L11" s="3626"/>
      <c r="N11" s="3619"/>
      <c r="O11" s="3619"/>
      <c r="Q11" s="3526"/>
      <c r="R11" s="3526"/>
      <c r="T11" s="3534"/>
      <c r="U11" s="3534"/>
      <c r="W11" s="3536"/>
      <c r="X11" s="3536"/>
      <c r="Z11" s="3532"/>
      <c r="AA11" s="3532"/>
      <c r="AD11" s="3546"/>
      <c r="AE11" s="3546"/>
      <c r="AJ11" s="104">
        <v>1</v>
      </c>
      <c r="AK11" s="104">
        <v>1</v>
      </c>
      <c r="AL11" s="118"/>
      <c r="AM11" s="4">
        <v>1</v>
      </c>
    </row>
    <row r="12" spans="1:41" ht="18" customHeight="1" thickBot="1" x14ac:dyDescent="0.3">
      <c r="AJ12" s="1499" t="s">
        <v>1175</v>
      </c>
      <c r="AK12" s="118"/>
      <c r="AM12" s="4">
        <v>1</v>
      </c>
    </row>
    <row r="13" spans="1:41" ht="18" customHeight="1" x14ac:dyDescent="0.25">
      <c r="B13" s="3636" t="s">
        <v>1568</v>
      </c>
      <c r="C13" s="3636"/>
      <c r="E13" s="3289" t="s">
        <v>1569</v>
      </c>
      <c r="F13" s="3289"/>
      <c r="H13" s="3623" t="s">
        <v>1570</v>
      </c>
      <c r="I13" s="3623"/>
      <c r="K13" s="3625" t="s">
        <v>1571</v>
      </c>
      <c r="L13" s="3625"/>
      <c r="N13" s="3618" t="s">
        <v>1572</v>
      </c>
      <c r="O13" s="3618"/>
      <c r="Q13" s="3627" t="s">
        <v>1573</v>
      </c>
      <c r="R13" s="3627"/>
      <c r="T13" s="3628" t="s">
        <v>1574</v>
      </c>
      <c r="U13" s="3628"/>
      <c r="W13" s="3629" t="s">
        <v>1574</v>
      </c>
      <c r="X13" s="3629"/>
      <c r="Z13" s="3630" t="s">
        <v>1575</v>
      </c>
      <c r="AA13" s="3630"/>
      <c r="AD13" s="3534" t="s">
        <v>1233</v>
      </c>
      <c r="AE13" s="3534"/>
      <c r="AG13" s="3536" t="s">
        <v>1234</v>
      </c>
      <c r="AH13" s="3536"/>
      <c r="AJ13" s="3497" t="s">
        <v>1179</v>
      </c>
      <c r="AK13" s="3497"/>
      <c r="AM13" s="4">
        <v>1</v>
      </c>
    </row>
    <row r="14" spans="1:41" ht="18" customHeight="1" x14ac:dyDescent="0.25">
      <c r="B14" s="3613"/>
      <c r="C14" s="3613"/>
      <c r="E14" s="3290"/>
      <c r="F14" s="3290"/>
      <c r="H14" s="3624"/>
      <c r="I14" s="3624"/>
      <c r="K14" s="3626"/>
      <c r="L14" s="3626"/>
      <c r="N14" s="3619"/>
      <c r="O14" s="3619"/>
      <c r="Q14" s="3526"/>
      <c r="R14" s="3526"/>
      <c r="T14" s="3534"/>
      <c r="U14" s="3534"/>
      <c r="W14" s="3536"/>
      <c r="X14" s="3536"/>
      <c r="Z14" s="3532"/>
      <c r="AA14" s="3532"/>
      <c r="AD14" s="3534"/>
      <c r="AE14" s="3534"/>
      <c r="AG14" s="3536"/>
      <c r="AH14" s="3536"/>
      <c r="AJ14" s="3611" t="s">
        <v>1184</v>
      </c>
      <c r="AK14" s="3612"/>
      <c r="AM14" s="4">
        <v>1</v>
      </c>
    </row>
    <row r="15" spans="1:41" ht="18" customHeight="1" thickBot="1" x14ac:dyDescent="0.3">
      <c r="AJ15" s="3500"/>
      <c r="AK15" s="3501"/>
      <c r="AM15" s="4">
        <v>1</v>
      </c>
    </row>
    <row r="16" spans="1:41" ht="18" customHeight="1" x14ac:dyDescent="0.25">
      <c r="B16" s="3634" t="s">
        <v>1576</v>
      </c>
      <c r="C16" s="3634"/>
      <c r="E16" s="3289" t="s">
        <v>1577</v>
      </c>
      <c r="F16" s="3289"/>
      <c r="H16" s="3623" t="s">
        <v>1578</v>
      </c>
      <c r="I16" s="3623"/>
      <c r="K16" s="3625" t="s">
        <v>1579</v>
      </c>
      <c r="L16" s="3625"/>
      <c r="N16" s="3618" t="s">
        <v>1580</v>
      </c>
      <c r="O16" s="3618"/>
      <c r="Q16" s="3627" t="s">
        <v>1581</v>
      </c>
      <c r="R16" s="3627"/>
      <c r="T16" s="3628" t="s">
        <v>1582</v>
      </c>
      <c r="U16" s="3628"/>
      <c r="W16" s="3629" t="s">
        <v>1583</v>
      </c>
      <c r="X16" s="3629"/>
      <c r="Z16" s="3630" t="s">
        <v>1584</v>
      </c>
      <c r="AA16" s="3630"/>
      <c r="AD16" s="3532" t="s">
        <v>1257</v>
      </c>
      <c r="AE16" s="3532"/>
      <c r="AG16" s="3613" t="s">
        <v>1258</v>
      </c>
      <c r="AH16" s="3613"/>
      <c r="AJ16" s="3502"/>
      <c r="AK16" s="3503"/>
      <c r="AM16" s="4">
        <v>1</v>
      </c>
    </row>
    <row r="17" spans="1:39" ht="18" customHeight="1" x14ac:dyDescent="0.25">
      <c r="B17" s="3635"/>
      <c r="C17" s="3635"/>
      <c r="E17" s="3290"/>
      <c r="F17" s="3290"/>
      <c r="H17" s="3624"/>
      <c r="I17" s="3624"/>
      <c r="K17" s="3626"/>
      <c r="L17" s="3626"/>
      <c r="N17" s="3619"/>
      <c r="O17" s="3619"/>
      <c r="Q17" s="3526"/>
      <c r="R17" s="3526"/>
      <c r="T17" s="3534"/>
      <c r="U17" s="3534"/>
      <c r="W17" s="3536"/>
      <c r="X17" s="3536"/>
      <c r="Z17" s="3532"/>
      <c r="AA17" s="3532"/>
      <c r="AD17" s="3532"/>
      <c r="AE17" s="3532"/>
      <c r="AG17" s="3613"/>
      <c r="AH17" s="3613"/>
      <c r="AJ17" s="1713" t="s">
        <v>1191</v>
      </c>
      <c r="AK17" s="1713"/>
      <c r="AM17" s="4">
        <v>1</v>
      </c>
    </row>
    <row r="18" spans="1:39" ht="18" customHeight="1" thickBot="1" x14ac:dyDescent="0.3">
      <c r="AJ18" s="3614" t="s">
        <v>1193</v>
      </c>
      <c r="AK18" s="3615"/>
      <c r="AM18" s="4">
        <v>1</v>
      </c>
    </row>
    <row r="19" spans="1:39" ht="18" customHeight="1" x14ac:dyDescent="0.25">
      <c r="A19" s="438"/>
      <c r="B19" s="3631" t="s">
        <v>1566</v>
      </c>
      <c r="C19" s="3631"/>
      <c r="E19" s="3289" t="s">
        <v>1585</v>
      </c>
      <c r="F19" s="3289"/>
      <c r="H19" s="3623" t="s">
        <v>1586</v>
      </c>
      <c r="I19" s="3623"/>
      <c r="K19" s="3625" t="s">
        <v>1587</v>
      </c>
      <c r="L19" s="3625"/>
      <c r="N19" s="3618" t="s">
        <v>1588</v>
      </c>
      <c r="O19" s="3618"/>
      <c r="Q19" s="3627" t="s">
        <v>1589</v>
      </c>
      <c r="R19" s="3627"/>
      <c r="T19" s="3628" t="s">
        <v>1590</v>
      </c>
      <c r="U19" s="3628"/>
      <c r="W19" s="3629" t="s">
        <v>1591</v>
      </c>
      <c r="X19" s="3629"/>
      <c r="Z19" s="3630" t="s">
        <v>1592</v>
      </c>
      <c r="AA19" s="3630"/>
      <c r="AD19" s="3558" t="s">
        <v>1280</v>
      </c>
      <c r="AE19" s="3558"/>
      <c r="AG19" s="3564" t="s">
        <v>1281</v>
      </c>
      <c r="AH19" s="3564"/>
      <c r="AJ19" s="3506"/>
      <c r="AK19" s="3507"/>
      <c r="AM19" s="4">
        <v>1</v>
      </c>
    </row>
    <row r="20" spans="1:39" ht="18" customHeight="1" x14ac:dyDescent="0.25">
      <c r="B20" s="3632"/>
      <c r="C20" s="3632"/>
      <c r="E20" s="3290"/>
      <c r="F20" s="3290"/>
      <c r="H20" s="3624"/>
      <c r="I20" s="3624"/>
      <c r="K20" s="3626"/>
      <c r="L20" s="3626"/>
      <c r="N20" s="3619"/>
      <c r="O20" s="3619"/>
      <c r="Q20" s="3526"/>
      <c r="R20" s="3526"/>
      <c r="T20" s="3534"/>
      <c r="U20" s="3534"/>
      <c r="W20" s="3536"/>
      <c r="X20" s="3536"/>
      <c r="Z20" s="3532"/>
      <c r="AA20" s="3532"/>
      <c r="AD20" s="3558"/>
      <c r="AE20" s="3558"/>
      <c r="AG20" s="3564"/>
      <c r="AH20" s="3564"/>
      <c r="AJ20" s="521">
        <v>1</v>
      </c>
      <c r="AK20" s="521">
        <v>1</v>
      </c>
      <c r="AM20" s="4">
        <v>1</v>
      </c>
    </row>
    <row r="21" spans="1:39" ht="18" customHeight="1" thickBot="1" x14ac:dyDescent="0.3">
      <c r="AJ21" s="3616" t="s">
        <v>1200</v>
      </c>
      <c r="AK21" s="3617"/>
      <c r="AM21" s="4">
        <v>1</v>
      </c>
    </row>
    <row r="22" spans="1:39" ht="18" customHeight="1" x14ac:dyDescent="0.25">
      <c r="B22" s="3637" t="s">
        <v>1565</v>
      </c>
      <c r="C22" s="3637"/>
      <c r="E22" s="3289" t="s">
        <v>1593</v>
      </c>
      <c r="F22" s="3289"/>
      <c r="H22" s="3623" t="s">
        <v>1594</v>
      </c>
      <c r="I22" s="3623"/>
      <c r="K22" s="3625" t="s">
        <v>1595</v>
      </c>
      <c r="L22" s="3625"/>
      <c r="N22" s="3618" t="s">
        <v>1596</v>
      </c>
      <c r="O22" s="3618"/>
      <c r="Q22" s="3627" t="s">
        <v>1597</v>
      </c>
      <c r="R22" s="3627"/>
      <c r="T22" s="3628" t="s">
        <v>1591</v>
      </c>
      <c r="U22" s="3628"/>
      <c r="W22" s="3629" t="s">
        <v>1598</v>
      </c>
      <c r="X22" s="3629"/>
      <c r="Z22" s="3630" t="s">
        <v>1599</v>
      </c>
      <c r="AA22" s="3630"/>
      <c r="AD22" s="3562" t="s">
        <v>1294</v>
      </c>
      <c r="AE22" s="3562"/>
      <c r="AG22" s="3560" t="s">
        <v>1295</v>
      </c>
      <c r="AH22" s="3560"/>
      <c r="AJ22" s="3520" t="s">
        <v>1201</v>
      </c>
      <c r="AK22" s="3521"/>
      <c r="AM22" s="4">
        <v>1</v>
      </c>
    </row>
    <row r="23" spans="1:39" ht="18" customHeight="1" x14ac:dyDescent="0.25">
      <c r="B23" s="3638"/>
      <c r="C23" s="3638"/>
      <c r="E23" s="3290"/>
      <c r="F23" s="3290"/>
      <c r="H23" s="3624"/>
      <c r="I23" s="3624"/>
      <c r="K23" s="3626"/>
      <c r="L23" s="3626"/>
      <c r="N23" s="3619"/>
      <c r="O23" s="3619"/>
      <c r="Q23" s="3526"/>
      <c r="R23" s="3526"/>
      <c r="T23" s="3534"/>
      <c r="U23" s="3534"/>
      <c r="W23" s="3536"/>
      <c r="X23" s="3536"/>
      <c r="Z23" s="3532"/>
      <c r="AA23" s="3532"/>
      <c r="AD23" s="3562"/>
      <c r="AE23" s="3562"/>
      <c r="AG23" s="3560"/>
      <c r="AH23" s="3560"/>
      <c r="AJ23" s="1574" t="s">
        <v>1203</v>
      </c>
      <c r="AK23" s="1575"/>
      <c r="AM23" s="4">
        <v>1</v>
      </c>
    </row>
    <row r="24" spans="1:39" ht="18" customHeight="1" thickBot="1" x14ac:dyDescent="0.3">
      <c r="AJ24" s="3508" t="s">
        <v>1218</v>
      </c>
      <c r="AK24" s="3509"/>
      <c r="AM24" s="4">
        <v>1</v>
      </c>
    </row>
    <row r="25" spans="1:39" ht="18" customHeight="1" x14ac:dyDescent="0.25">
      <c r="B25" s="3639" t="s">
        <v>1600</v>
      </c>
      <c r="C25" s="3639"/>
      <c r="E25" s="3289" t="s">
        <v>1601</v>
      </c>
      <c r="F25" s="3289"/>
      <c r="H25" s="3623" t="s">
        <v>1602</v>
      </c>
      <c r="I25" s="3623"/>
      <c r="K25" s="3625" t="s">
        <v>1603</v>
      </c>
      <c r="L25" s="3625"/>
      <c r="N25" s="3618" t="s">
        <v>1604</v>
      </c>
      <c r="O25" s="3618"/>
      <c r="Q25" s="3627" t="s">
        <v>1605</v>
      </c>
      <c r="R25" s="3627"/>
      <c r="T25" s="3628" t="s">
        <v>1598</v>
      </c>
      <c r="U25" s="3628"/>
      <c r="W25" s="3629" t="s">
        <v>1606</v>
      </c>
      <c r="X25" s="3629"/>
      <c r="Z25" s="3630" t="s">
        <v>1607</v>
      </c>
      <c r="AA25" s="3630"/>
      <c r="AD25" s="3526" t="s">
        <v>1313</v>
      </c>
      <c r="AE25" s="3526"/>
      <c r="AG25" s="3568" t="s">
        <v>1314</v>
      </c>
      <c r="AH25" s="3568"/>
      <c r="AJ25" s="1574" t="s">
        <v>1226</v>
      </c>
      <c r="AK25" s="1575"/>
      <c r="AM25" s="4">
        <v>1</v>
      </c>
    </row>
    <row r="26" spans="1:39" ht="18" customHeight="1" x14ac:dyDescent="0.25">
      <c r="B26" s="3640"/>
      <c r="C26" s="3640"/>
      <c r="E26" s="3290"/>
      <c r="F26" s="3290"/>
      <c r="H26" s="3624"/>
      <c r="I26" s="3624"/>
      <c r="K26" s="3626"/>
      <c r="L26" s="3626"/>
      <c r="N26" s="3619"/>
      <c r="O26" s="3619"/>
      <c r="Q26" s="3526"/>
      <c r="R26" s="3526"/>
      <c r="T26" s="3534"/>
      <c r="U26" s="3534"/>
      <c r="W26" s="3536"/>
      <c r="X26" s="3536"/>
      <c r="Z26" s="3532"/>
      <c r="AA26" s="3532"/>
      <c r="AD26" s="3526"/>
      <c r="AE26" s="3526"/>
      <c r="AG26" s="3568"/>
      <c r="AH26" s="3568"/>
      <c r="AJ26" s="3508" t="s">
        <v>1235</v>
      </c>
      <c r="AK26" s="3509"/>
      <c r="AM26" s="4">
        <v>1</v>
      </c>
    </row>
    <row r="27" spans="1:39" ht="18" customHeight="1" thickBot="1" x14ac:dyDescent="0.3">
      <c r="AJ27" s="1574" t="s">
        <v>1250</v>
      </c>
      <c r="AK27" s="1575"/>
      <c r="AM27" s="4">
        <v>1</v>
      </c>
    </row>
    <row r="28" spans="1:39" ht="18" customHeight="1" x14ac:dyDescent="0.25">
      <c r="B28" s="3643" t="s">
        <v>1608</v>
      </c>
      <c r="C28" s="3643"/>
      <c r="E28" s="3289" t="s">
        <v>1609</v>
      </c>
      <c r="F28" s="3289"/>
      <c r="H28" s="3623" t="s">
        <v>1610</v>
      </c>
      <c r="I28" s="3623"/>
      <c r="K28" s="3625" t="s">
        <v>1611</v>
      </c>
      <c r="L28" s="3625"/>
      <c r="N28" s="3618" t="s">
        <v>1612</v>
      </c>
      <c r="O28" s="3618"/>
      <c r="Q28" s="3627" t="s">
        <v>1613</v>
      </c>
      <c r="R28" s="3627"/>
      <c r="T28" s="3628" t="s">
        <v>1606</v>
      </c>
      <c r="U28" s="3628"/>
      <c r="W28" s="3629" t="s">
        <v>1614</v>
      </c>
      <c r="X28" s="3629"/>
      <c r="Z28" s="3630" t="s">
        <v>1615</v>
      </c>
      <c r="AA28" s="3630"/>
      <c r="AD28" s="3552" t="s">
        <v>1329</v>
      </c>
      <c r="AE28" s="3552"/>
      <c r="AG28" s="3613" t="s">
        <v>1258</v>
      </c>
      <c r="AH28" s="3613"/>
      <c r="AJ28" s="1574" t="s">
        <v>1259</v>
      </c>
      <c r="AK28" s="1575"/>
      <c r="AM28" s="4">
        <v>1</v>
      </c>
    </row>
    <row r="29" spans="1:39" ht="18" customHeight="1" x14ac:dyDescent="0.25">
      <c r="B29" s="3284"/>
      <c r="C29" s="3284"/>
      <c r="E29" s="3290"/>
      <c r="F29" s="3290"/>
      <c r="H29" s="3624"/>
      <c r="I29" s="3624"/>
      <c r="K29" s="3626"/>
      <c r="L29" s="3626"/>
      <c r="N29" s="3619"/>
      <c r="O29" s="3619"/>
      <c r="Q29" s="3526"/>
      <c r="R29" s="3526"/>
      <c r="T29" s="3534"/>
      <c r="U29" s="3534"/>
      <c r="W29" s="3536"/>
      <c r="X29" s="3536"/>
      <c r="Z29" s="3532"/>
      <c r="AA29" s="3532"/>
      <c r="AD29" s="3552"/>
      <c r="AE29" s="3552"/>
      <c r="AG29" s="3613"/>
      <c r="AH29" s="3613"/>
      <c r="AJ29" s="3508" t="s">
        <v>1265</v>
      </c>
      <c r="AK29" s="3509"/>
      <c r="AM29" s="4">
        <v>1</v>
      </c>
    </row>
    <row r="30" spans="1:39" ht="18" customHeight="1" thickBot="1" x14ac:dyDescent="0.3">
      <c r="AJ30" s="1574" t="s">
        <v>1282</v>
      </c>
      <c r="AK30" s="1575"/>
      <c r="AM30" s="4">
        <v>1</v>
      </c>
    </row>
    <row r="31" spans="1:39" ht="18" customHeight="1" x14ac:dyDescent="0.25">
      <c r="B31" s="3641" t="s">
        <v>1616</v>
      </c>
      <c r="C31" s="3641"/>
      <c r="E31" s="3289" t="s">
        <v>1617</v>
      </c>
      <c r="F31" s="3289"/>
      <c r="H31" s="3623" t="s">
        <v>1618</v>
      </c>
      <c r="I31" s="3623"/>
      <c r="K31" s="3625" t="s">
        <v>1619</v>
      </c>
      <c r="L31" s="3625"/>
      <c r="N31" s="3618" t="s">
        <v>1620</v>
      </c>
      <c r="O31" s="3618"/>
      <c r="Q31" s="3627" t="s">
        <v>1621</v>
      </c>
      <c r="R31" s="3627"/>
      <c r="T31" s="3628" t="s">
        <v>1614</v>
      </c>
      <c r="U31" s="3628"/>
      <c r="W31" s="3629" t="s">
        <v>1622</v>
      </c>
      <c r="X31" s="3629"/>
      <c r="Z31" s="3630" t="s">
        <v>1623</v>
      </c>
      <c r="AA31" s="3630"/>
      <c r="AD31" s="3556" t="s">
        <v>1336</v>
      </c>
      <c r="AE31" s="3556"/>
      <c r="AG31" s="3554" t="s">
        <v>1337</v>
      </c>
      <c r="AH31" s="3554"/>
      <c r="AJ31" s="3508" t="s">
        <v>1288</v>
      </c>
      <c r="AK31" s="3509"/>
      <c r="AM31" s="4">
        <v>1</v>
      </c>
    </row>
    <row r="32" spans="1:39" ht="18" customHeight="1" x14ac:dyDescent="0.25">
      <c r="B32" s="3642"/>
      <c r="C32" s="3642"/>
      <c r="E32" s="3290"/>
      <c r="F32" s="3290"/>
      <c r="H32" s="3624"/>
      <c r="I32" s="3624"/>
      <c r="K32" s="3626"/>
      <c r="L32" s="3626"/>
      <c r="N32" s="3619"/>
      <c r="O32" s="3619"/>
      <c r="Q32" s="3526"/>
      <c r="R32" s="3526"/>
      <c r="T32" s="3534"/>
      <c r="U32" s="3534"/>
      <c r="W32" s="3536"/>
      <c r="X32" s="3536"/>
      <c r="Z32" s="3532"/>
      <c r="AA32" s="3532"/>
      <c r="AD32" s="3556"/>
      <c r="AE32" s="3556"/>
      <c r="AG32" s="3554"/>
      <c r="AH32" s="3554"/>
      <c r="AJ32" s="3539" t="s">
        <v>1296</v>
      </c>
      <c r="AK32" s="3540"/>
      <c r="AM32" s="4">
        <v>1</v>
      </c>
    </row>
    <row r="33" spans="2:39" ht="18" customHeight="1" thickBot="1" x14ac:dyDescent="0.3">
      <c r="AJ33" s="1666">
        <v>12</v>
      </c>
      <c r="AK33" s="1667">
        <v>12</v>
      </c>
      <c r="AM33" s="4">
        <v>1</v>
      </c>
    </row>
    <row r="34" spans="2:39" ht="18" customHeight="1" x14ac:dyDescent="0.25">
      <c r="B34" s="3289" t="s">
        <v>1609</v>
      </c>
      <c r="C34" s="3289"/>
      <c r="E34" s="3289" t="s">
        <v>1624</v>
      </c>
      <c r="F34" s="3289"/>
      <c r="H34" s="3623" t="s">
        <v>1625</v>
      </c>
      <c r="I34" s="3623"/>
      <c r="K34" s="3625" t="s">
        <v>1626</v>
      </c>
      <c r="L34" s="3625"/>
      <c r="N34" s="3618" t="s">
        <v>1627</v>
      </c>
      <c r="O34" s="3618"/>
      <c r="Q34" s="3627" t="s">
        <v>1628</v>
      </c>
      <c r="R34" s="3627"/>
      <c r="T34" s="3628" t="s">
        <v>1622</v>
      </c>
      <c r="U34" s="3628"/>
      <c r="W34" s="3629" t="s">
        <v>1629</v>
      </c>
      <c r="X34" s="3629"/>
      <c r="Z34" s="3630" t="s">
        <v>1630</v>
      </c>
      <c r="AA34" s="3630"/>
      <c r="AD34" s="3550" t="s">
        <v>1356</v>
      </c>
      <c r="AE34" s="3550"/>
      <c r="AG34" s="3544" t="s">
        <v>1357</v>
      </c>
      <c r="AH34" s="3544"/>
      <c r="AM34" s="4">
        <v>1</v>
      </c>
    </row>
    <row r="35" spans="2:39" ht="18" customHeight="1" x14ac:dyDescent="0.25">
      <c r="B35" s="3290"/>
      <c r="C35" s="3290"/>
      <c r="E35" s="3290"/>
      <c r="F35" s="3290"/>
      <c r="H35" s="3624"/>
      <c r="I35" s="3624"/>
      <c r="K35" s="3626"/>
      <c r="L35" s="3626"/>
      <c r="N35" s="3619"/>
      <c r="O35" s="3619"/>
      <c r="Q35" s="3526"/>
      <c r="R35" s="3526"/>
      <c r="T35" s="3534"/>
      <c r="U35" s="3534"/>
      <c r="W35" s="3536"/>
      <c r="X35" s="3536"/>
      <c r="Z35" s="3532"/>
      <c r="AA35" s="3532"/>
      <c r="AD35" s="3550"/>
      <c r="AE35" s="3550"/>
      <c r="AG35" s="3544"/>
      <c r="AH35" s="3544"/>
      <c r="AM35" s="4">
        <v>1</v>
      </c>
    </row>
    <row r="36" spans="2:39" ht="18" customHeight="1" thickBot="1" x14ac:dyDescent="0.3">
      <c r="AM36" s="4">
        <v>1</v>
      </c>
    </row>
    <row r="37" spans="2:39" ht="18" customHeight="1" x14ac:dyDescent="0.25">
      <c r="B37" s="3644" t="s">
        <v>1631</v>
      </c>
      <c r="C37" s="3644"/>
      <c r="E37" s="3289" t="s">
        <v>1632</v>
      </c>
      <c r="F37" s="3289"/>
      <c r="H37" s="3623" t="s">
        <v>1633</v>
      </c>
      <c r="I37" s="3623"/>
      <c r="K37" s="3625" t="s">
        <v>1634</v>
      </c>
      <c r="L37" s="3625"/>
      <c r="N37" s="3618" t="s">
        <v>1635</v>
      </c>
      <c r="O37" s="3618"/>
      <c r="Q37" s="3627" t="s">
        <v>1636</v>
      </c>
      <c r="R37" s="3627"/>
      <c r="T37" s="3628" t="s">
        <v>1629</v>
      </c>
      <c r="U37" s="3628"/>
      <c r="W37" s="3629" t="s">
        <v>1637</v>
      </c>
      <c r="X37" s="3629"/>
      <c r="Z37" s="3630" t="s">
        <v>1638</v>
      </c>
      <c r="AA37" s="3630"/>
      <c r="AM37" s="4">
        <v>1</v>
      </c>
    </row>
    <row r="38" spans="2:39" ht="18" customHeight="1" x14ac:dyDescent="0.25">
      <c r="B38" s="3645"/>
      <c r="C38" s="3645"/>
      <c r="E38" s="3290"/>
      <c r="F38" s="3290"/>
      <c r="H38" s="3624"/>
      <c r="I38" s="3624"/>
      <c r="K38" s="3626"/>
      <c r="L38" s="3626"/>
      <c r="N38" s="3619"/>
      <c r="O38" s="3619"/>
      <c r="Q38" s="3526"/>
      <c r="R38" s="3526"/>
      <c r="T38" s="3534"/>
      <c r="U38" s="3534"/>
      <c r="W38" s="3536"/>
      <c r="X38" s="3536"/>
      <c r="Z38" s="3532"/>
      <c r="AA38" s="3532"/>
      <c r="AM38" s="4">
        <v>1</v>
      </c>
    </row>
    <row r="39" spans="2:39" ht="18" customHeight="1" thickBot="1" x14ac:dyDescent="0.3">
      <c r="AM39" s="4">
        <v>1</v>
      </c>
    </row>
    <row r="40" spans="2:39" ht="18" customHeight="1" x14ac:dyDescent="0.25">
      <c r="B40" s="3646" t="s">
        <v>1639</v>
      </c>
      <c r="C40" s="3646"/>
      <c r="E40" s="3289" t="s">
        <v>1640</v>
      </c>
      <c r="F40" s="3289"/>
      <c r="H40" s="3623" t="s">
        <v>1641</v>
      </c>
      <c r="I40" s="3623"/>
      <c r="K40" s="3625" t="s">
        <v>1642</v>
      </c>
      <c r="L40" s="3625"/>
      <c r="N40" s="3618" t="s">
        <v>1643</v>
      </c>
      <c r="O40" s="3618"/>
      <c r="Q40" s="3627" t="s">
        <v>1644</v>
      </c>
      <c r="R40" s="3627"/>
      <c r="T40" s="3628" t="s">
        <v>1637</v>
      </c>
      <c r="U40" s="3628"/>
      <c r="W40" s="3629" t="s">
        <v>1645</v>
      </c>
      <c r="X40" s="3629"/>
      <c r="Z40" s="3630" t="s">
        <v>1646</v>
      </c>
      <c r="AA40" s="3630"/>
      <c r="AM40" s="4">
        <v>1</v>
      </c>
    </row>
    <row r="41" spans="2:39" ht="18" customHeight="1" x14ac:dyDescent="0.25">
      <c r="B41" s="3647"/>
      <c r="C41" s="3647"/>
      <c r="E41" s="3290"/>
      <c r="F41" s="3290"/>
      <c r="H41" s="3624"/>
      <c r="I41" s="3624"/>
      <c r="K41" s="3626"/>
      <c r="L41" s="3626"/>
      <c r="N41" s="3619"/>
      <c r="O41" s="3619"/>
      <c r="Q41" s="3526"/>
      <c r="R41" s="3526"/>
      <c r="T41" s="3534"/>
      <c r="U41" s="3534"/>
      <c r="W41" s="3536"/>
      <c r="X41" s="3536"/>
      <c r="Z41" s="3532"/>
      <c r="AA41" s="3532"/>
      <c r="AM41" s="4">
        <v>1</v>
      </c>
    </row>
    <row r="42" spans="2:39" ht="18" customHeight="1" thickBot="1" x14ac:dyDescent="0.3">
      <c r="AM42" s="4">
        <v>1</v>
      </c>
    </row>
    <row r="43" spans="2:39" ht="18" customHeight="1" x14ac:dyDescent="0.25">
      <c r="B43" s="3648" t="s">
        <v>1647</v>
      </c>
      <c r="C43" s="3648"/>
      <c r="E43" s="3289" t="s">
        <v>1648</v>
      </c>
      <c r="F43" s="3289"/>
      <c r="H43" s="3623" t="s">
        <v>1649</v>
      </c>
      <c r="I43" s="3623"/>
      <c r="K43" s="3625" t="s">
        <v>1650</v>
      </c>
      <c r="L43" s="3625"/>
      <c r="N43" s="3618" t="s">
        <v>1651</v>
      </c>
      <c r="O43" s="3618"/>
      <c r="Q43" s="3627" t="s">
        <v>1652</v>
      </c>
      <c r="R43" s="3627"/>
      <c r="T43" s="3628" t="s">
        <v>1645</v>
      </c>
      <c r="U43" s="3628"/>
      <c r="W43" s="3629" t="s">
        <v>1653</v>
      </c>
      <c r="X43" s="3629"/>
      <c r="Z43" s="3630" t="s">
        <v>1654</v>
      </c>
      <c r="AA43" s="3630"/>
      <c r="AM43" s="4">
        <v>1</v>
      </c>
    </row>
    <row r="44" spans="2:39" ht="18" customHeight="1" x14ac:dyDescent="0.25">
      <c r="B44" s="3649"/>
      <c r="C44" s="3649"/>
      <c r="E44" s="3290"/>
      <c r="F44" s="3290"/>
      <c r="H44" s="3624"/>
      <c r="I44" s="3624"/>
      <c r="K44" s="3626"/>
      <c r="L44" s="3626"/>
      <c r="N44" s="3619"/>
      <c r="O44" s="3619"/>
      <c r="Q44" s="3526"/>
      <c r="R44" s="3526"/>
      <c r="T44" s="3534"/>
      <c r="U44" s="3534"/>
      <c r="W44" s="3536"/>
      <c r="X44" s="3536"/>
      <c r="Z44" s="3532"/>
      <c r="AA44" s="3532"/>
      <c r="AM44" s="4">
        <v>1</v>
      </c>
    </row>
    <row r="45" spans="2:39" ht="18" customHeight="1" thickBot="1" x14ac:dyDescent="0.3">
      <c r="AM45" s="4">
        <v>1</v>
      </c>
    </row>
    <row r="46" spans="2:39" ht="18" customHeight="1" x14ac:dyDescent="0.25">
      <c r="B46" s="3652" t="s">
        <v>1655</v>
      </c>
      <c r="C46" s="3652"/>
      <c r="E46" s="3289" t="s">
        <v>1656</v>
      </c>
      <c r="F46" s="3289"/>
      <c r="H46" s="3623" t="s">
        <v>1657</v>
      </c>
      <c r="I46" s="3623"/>
      <c r="K46" s="3625" t="s">
        <v>1658</v>
      </c>
      <c r="L46" s="3625"/>
      <c r="N46" s="3618" t="s">
        <v>1659</v>
      </c>
      <c r="O46" s="3618"/>
      <c r="Q46" s="3627" t="s">
        <v>1660</v>
      </c>
      <c r="R46" s="3627"/>
      <c r="T46" s="3628" t="s">
        <v>1661</v>
      </c>
      <c r="U46" s="3628"/>
      <c r="W46" s="3629" t="s">
        <v>1662</v>
      </c>
      <c r="X46" s="3629"/>
      <c r="Z46" s="3630" t="s">
        <v>1663</v>
      </c>
      <c r="AA46" s="3630"/>
      <c r="AM46" s="4">
        <v>1</v>
      </c>
    </row>
    <row r="47" spans="2:39" ht="18" customHeight="1" x14ac:dyDescent="0.25">
      <c r="B47" s="3552"/>
      <c r="C47" s="3552"/>
      <c r="E47" s="3290"/>
      <c r="F47" s="3290"/>
      <c r="H47" s="3624"/>
      <c r="I47" s="3624"/>
      <c r="K47" s="3626"/>
      <c r="L47" s="3626"/>
      <c r="N47" s="3619"/>
      <c r="O47" s="3619"/>
      <c r="Q47" s="3526"/>
      <c r="R47" s="3526"/>
      <c r="T47" s="3534"/>
      <c r="U47" s="3534"/>
      <c r="W47" s="3536"/>
      <c r="X47" s="3536"/>
      <c r="Z47" s="3532"/>
      <c r="AA47" s="3532"/>
      <c r="AM47" s="4">
        <v>1</v>
      </c>
    </row>
    <row r="48" spans="2:39" ht="18" customHeight="1" thickBot="1" x14ac:dyDescent="0.3">
      <c r="AM48" s="4">
        <v>1</v>
      </c>
    </row>
    <row r="49" spans="1:39" ht="18" customHeight="1" x14ac:dyDescent="0.25">
      <c r="B49" s="3650" t="s">
        <v>1664</v>
      </c>
      <c r="C49" s="3650"/>
      <c r="E49" s="3289" t="s">
        <v>1665</v>
      </c>
      <c r="F49" s="3289"/>
      <c r="H49" s="3623" t="s">
        <v>1666</v>
      </c>
      <c r="I49" s="3623"/>
      <c r="K49" s="3625" t="s">
        <v>1667</v>
      </c>
      <c r="L49" s="3625"/>
      <c r="N49" s="3618" t="s">
        <v>1668</v>
      </c>
      <c r="O49" s="3618"/>
      <c r="Q49" s="3627" t="s">
        <v>1669</v>
      </c>
      <c r="R49" s="3627"/>
      <c r="T49" s="3628" t="s">
        <v>1653</v>
      </c>
      <c r="U49" s="3628"/>
      <c r="W49" s="3629" t="s">
        <v>1670</v>
      </c>
      <c r="X49" s="3629"/>
      <c r="Z49" s="3630" t="s">
        <v>1671</v>
      </c>
      <c r="AA49" s="3630"/>
      <c r="AM49" s="4">
        <v>1</v>
      </c>
    </row>
    <row r="50" spans="1:39" ht="18" customHeight="1" x14ac:dyDescent="0.25">
      <c r="B50" s="3651"/>
      <c r="C50" s="3651"/>
      <c r="E50" s="3290"/>
      <c r="F50" s="3290"/>
      <c r="H50" s="3624"/>
      <c r="I50" s="3624"/>
      <c r="K50" s="3626"/>
      <c r="L50" s="3626"/>
      <c r="N50" s="3619"/>
      <c r="O50" s="3619"/>
      <c r="Q50" s="3526"/>
      <c r="R50" s="3526"/>
      <c r="T50" s="3534"/>
      <c r="U50" s="3534"/>
      <c r="W50" s="3536"/>
      <c r="X50" s="3536"/>
      <c r="Z50" s="3532"/>
      <c r="AA50" s="3532"/>
      <c r="AM50" s="4">
        <v>1</v>
      </c>
    </row>
    <row r="51" spans="1:39" ht="18" customHeight="1" thickBot="1" x14ac:dyDescent="0.3">
      <c r="AM51" s="4">
        <v>1</v>
      </c>
    </row>
    <row r="52" spans="1:39" ht="18" customHeight="1" x14ac:dyDescent="0.25">
      <c r="B52" s="3653" t="s">
        <v>1672</v>
      </c>
      <c r="C52" s="3653"/>
      <c r="E52" s="3289" t="s">
        <v>1673</v>
      </c>
      <c r="F52" s="3289"/>
      <c r="H52" s="3623" t="s">
        <v>1674</v>
      </c>
      <c r="I52" s="3623"/>
      <c r="K52" s="3625" t="s">
        <v>1675</v>
      </c>
      <c r="L52" s="3625"/>
      <c r="N52" s="3618" t="s">
        <v>1676</v>
      </c>
      <c r="O52" s="3618"/>
      <c r="Q52" s="3627" t="s">
        <v>1677</v>
      </c>
      <c r="R52" s="3627"/>
      <c r="T52" s="3628" t="s">
        <v>1678</v>
      </c>
      <c r="U52" s="3628"/>
      <c r="W52" s="3629" t="s">
        <v>1679</v>
      </c>
      <c r="X52" s="3629"/>
      <c r="Z52" s="3630" t="s">
        <v>1680</v>
      </c>
      <c r="AA52" s="3630"/>
      <c r="AM52" s="4">
        <v>1</v>
      </c>
    </row>
    <row r="53" spans="1:39" ht="18" customHeight="1" x14ac:dyDescent="0.25">
      <c r="B53" s="3654"/>
      <c r="C53" s="3654"/>
      <c r="E53" s="3290"/>
      <c r="F53" s="3290"/>
      <c r="H53" s="3624"/>
      <c r="I53" s="3624"/>
      <c r="K53" s="3626"/>
      <c r="L53" s="3626"/>
      <c r="N53" s="3619"/>
      <c r="O53" s="3619"/>
      <c r="Q53" s="3526"/>
      <c r="R53" s="3526"/>
      <c r="T53" s="3534"/>
      <c r="U53" s="3534"/>
      <c r="W53" s="3536"/>
      <c r="X53" s="3536"/>
      <c r="Z53" s="3532"/>
      <c r="AA53" s="3532"/>
      <c r="AM53" s="4">
        <v>1</v>
      </c>
    </row>
    <row r="54" spans="1:39" ht="18" customHeight="1" thickBot="1" x14ac:dyDescent="0.3">
      <c r="AM54" s="4">
        <v>1</v>
      </c>
    </row>
    <row r="55" spans="1:39" ht="18" customHeight="1" x14ac:dyDescent="0.25">
      <c r="B55" s="3661" t="s">
        <v>1681</v>
      </c>
      <c r="C55" s="3661"/>
      <c r="E55" s="3289" t="s">
        <v>1682</v>
      </c>
      <c r="F55" s="3289"/>
      <c r="H55" s="3623" t="s">
        <v>1683</v>
      </c>
      <c r="I55" s="3623"/>
      <c r="K55" s="3625" t="s">
        <v>1684</v>
      </c>
      <c r="L55" s="3625"/>
      <c r="N55" s="3618" t="s">
        <v>1685</v>
      </c>
      <c r="O55" s="3618"/>
      <c r="Q55" s="3627" t="s">
        <v>1686</v>
      </c>
      <c r="R55" s="3627"/>
      <c r="T55" s="3628" t="s">
        <v>1662</v>
      </c>
      <c r="U55" s="3628"/>
      <c r="W55" s="3629" t="s">
        <v>1687</v>
      </c>
      <c r="X55" s="3629"/>
      <c r="Z55" s="3630" t="s">
        <v>1688</v>
      </c>
      <c r="AA55" s="3630"/>
      <c r="AM55" s="4">
        <v>1</v>
      </c>
    </row>
    <row r="56" spans="1:39" ht="18" customHeight="1" x14ac:dyDescent="0.25">
      <c r="B56" s="3662"/>
      <c r="C56" s="3662"/>
      <c r="E56" s="3290"/>
      <c r="F56" s="3290"/>
      <c r="H56" s="3624"/>
      <c r="I56" s="3624"/>
      <c r="K56" s="3626"/>
      <c r="L56" s="3626"/>
      <c r="N56" s="3619"/>
      <c r="O56" s="3619"/>
      <c r="Q56" s="3526"/>
      <c r="R56" s="3526"/>
      <c r="T56" s="3534"/>
      <c r="U56" s="3534"/>
      <c r="W56" s="3536"/>
      <c r="X56" s="3536"/>
      <c r="Z56" s="3532"/>
      <c r="AA56" s="3532"/>
      <c r="AM56" s="4">
        <v>1</v>
      </c>
    </row>
    <row r="57" spans="1:39" ht="18" customHeight="1" thickBot="1" x14ac:dyDescent="0.3">
      <c r="AM57" s="4">
        <v>1</v>
      </c>
    </row>
    <row r="58" spans="1:39" ht="18" customHeight="1" x14ac:dyDescent="0.25">
      <c r="B58" s="3657" t="s">
        <v>1689</v>
      </c>
      <c r="C58" s="3657"/>
      <c r="E58" s="3289" t="s">
        <v>1690</v>
      </c>
      <c r="F58" s="3289"/>
      <c r="H58" s="3623" t="s">
        <v>1691</v>
      </c>
      <c r="I58" s="3623"/>
      <c r="K58" s="3625" t="s">
        <v>1692</v>
      </c>
      <c r="L58" s="3625"/>
      <c r="N58" s="3618"/>
      <c r="O58" s="3618"/>
      <c r="Q58" s="3627" t="s">
        <v>1693</v>
      </c>
      <c r="R58" s="3627"/>
      <c r="T58" s="3628" t="s">
        <v>1670</v>
      </c>
      <c r="U58" s="3628"/>
      <c r="W58" s="3629" t="s">
        <v>1694</v>
      </c>
      <c r="X58" s="3629"/>
      <c r="Z58" s="3630" t="s">
        <v>1695</v>
      </c>
      <c r="AA58" s="3630"/>
      <c r="AM58" s="4">
        <v>1</v>
      </c>
    </row>
    <row r="59" spans="1:39" ht="18" customHeight="1" x14ac:dyDescent="0.25">
      <c r="B59" s="3658"/>
      <c r="C59" s="3658"/>
      <c r="E59" s="3290"/>
      <c r="F59" s="3290"/>
      <c r="H59" s="3624"/>
      <c r="I59" s="3624"/>
      <c r="K59" s="3626"/>
      <c r="L59" s="3626"/>
      <c r="N59" s="3619"/>
      <c r="O59" s="3619"/>
      <c r="Q59" s="3526"/>
      <c r="R59" s="3526"/>
      <c r="T59" s="3534"/>
      <c r="U59" s="3534"/>
      <c r="W59" s="3536"/>
      <c r="X59" s="3536"/>
      <c r="Z59" s="3532"/>
      <c r="AA59" s="3532"/>
      <c r="AM59" s="4">
        <v>1</v>
      </c>
    </row>
    <row r="60" spans="1:39" ht="18" customHeight="1" thickBot="1" x14ac:dyDescent="0.3">
      <c r="AM60" s="4">
        <v>1</v>
      </c>
    </row>
    <row r="61" spans="1:39" ht="18" customHeight="1" x14ac:dyDescent="0.25">
      <c r="A61" s="438"/>
      <c r="B61" s="3663" t="s">
        <v>1696</v>
      </c>
      <c r="C61" s="3663"/>
      <c r="E61" s="3289" t="s">
        <v>1697</v>
      </c>
      <c r="F61" s="3289"/>
      <c r="H61" s="3623" t="s">
        <v>1698</v>
      </c>
      <c r="I61" s="3623"/>
      <c r="K61" s="3625" t="s">
        <v>1573</v>
      </c>
      <c r="L61" s="3625"/>
      <c r="N61" s="3618"/>
      <c r="O61" s="3618"/>
      <c r="Q61" s="3627" t="s">
        <v>1699</v>
      </c>
      <c r="R61" s="3627"/>
      <c r="T61" s="3628" t="s">
        <v>1700</v>
      </c>
      <c r="U61" s="3628"/>
      <c r="W61" s="3629" t="s">
        <v>1701</v>
      </c>
      <c r="X61" s="3629"/>
      <c r="Z61" s="3630" t="s">
        <v>1702</v>
      </c>
      <c r="AA61" s="3630"/>
      <c r="AM61" s="4">
        <v>1</v>
      </c>
    </row>
    <row r="62" spans="1:39" ht="18" customHeight="1" x14ac:dyDescent="0.25">
      <c r="A62" s="438"/>
      <c r="B62" s="3564"/>
      <c r="C62" s="3564"/>
      <c r="E62" s="3290"/>
      <c r="F62" s="3290"/>
      <c r="H62" s="3624"/>
      <c r="I62" s="3624"/>
      <c r="K62" s="3626"/>
      <c r="L62" s="3626"/>
      <c r="N62" s="3619"/>
      <c r="O62" s="3619"/>
      <c r="Q62" s="3526"/>
      <c r="R62" s="3526"/>
      <c r="T62" s="3534"/>
      <c r="U62" s="3534"/>
      <c r="W62" s="3536"/>
      <c r="X62" s="3536"/>
      <c r="Z62" s="3532"/>
      <c r="AA62" s="3532"/>
      <c r="AM62" s="4">
        <v>1</v>
      </c>
    </row>
    <row r="63" spans="1:39" ht="18" customHeight="1" thickBot="1" x14ac:dyDescent="0.3">
      <c r="A63" s="438"/>
      <c r="AM63" s="4">
        <v>1</v>
      </c>
    </row>
    <row r="64" spans="1:39" ht="18" customHeight="1" x14ac:dyDescent="0.25">
      <c r="A64" s="438"/>
      <c r="B64" s="3655" t="s">
        <v>1703</v>
      </c>
      <c r="C64" s="3655"/>
      <c r="E64" s="3289" t="s">
        <v>1704</v>
      </c>
      <c r="F64" s="3289"/>
      <c r="H64" s="3623" t="s">
        <v>1705</v>
      </c>
      <c r="I64" s="3623"/>
      <c r="K64" s="3625"/>
      <c r="L64" s="3625"/>
      <c r="N64" s="3618"/>
      <c r="O64" s="3618"/>
      <c r="Q64" s="3627" t="s">
        <v>1706</v>
      </c>
      <c r="R64" s="3627"/>
      <c r="T64" s="3628" t="s">
        <v>1679</v>
      </c>
      <c r="U64" s="3628"/>
      <c r="W64" s="3629" t="s">
        <v>1707</v>
      </c>
      <c r="X64" s="3629"/>
      <c r="Z64" s="3630" t="s">
        <v>1708</v>
      </c>
      <c r="AA64" s="3630"/>
      <c r="AM64" s="4">
        <v>1</v>
      </c>
    </row>
    <row r="65" spans="1:39" ht="18" customHeight="1" x14ac:dyDescent="0.25">
      <c r="A65" s="438"/>
      <c r="B65" s="3656"/>
      <c r="C65" s="3656"/>
      <c r="E65" s="3290"/>
      <c r="F65" s="3290"/>
      <c r="H65" s="3624"/>
      <c r="I65" s="3624"/>
      <c r="K65" s="3626"/>
      <c r="L65" s="3626"/>
      <c r="N65" s="3619"/>
      <c r="O65" s="3619"/>
      <c r="Q65" s="3526"/>
      <c r="R65" s="3526"/>
      <c r="T65" s="3534"/>
      <c r="U65" s="3534"/>
      <c r="W65" s="3536"/>
      <c r="X65" s="3536"/>
      <c r="Z65" s="3532"/>
      <c r="AA65" s="3532"/>
      <c r="AM65" s="4">
        <v>1</v>
      </c>
    </row>
    <row r="66" spans="1:39" ht="18" customHeight="1" thickBot="1" x14ac:dyDescent="0.3">
      <c r="A66" s="438"/>
      <c r="AM66" s="4">
        <v>1</v>
      </c>
    </row>
    <row r="67" spans="1:39" ht="18" customHeight="1" x14ac:dyDescent="0.25">
      <c r="A67" s="438"/>
      <c r="B67" s="3659" t="s">
        <v>1709</v>
      </c>
      <c r="C67" s="3659"/>
      <c r="E67" s="3289" t="s">
        <v>1710</v>
      </c>
      <c r="F67" s="3289"/>
      <c r="Q67" s="3627" t="s">
        <v>1711</v>
      </c>
      <c r="R67" s="3627"/>
      <c r="T67" s="3628" t="s">
        <v>1712</v>
      </c>
      <c r="U67" s="3628"/>
      <c r="W67" s="3629" t="s">
        <v>1713</v>
      </c>
      <c r="X67" s="3629"/>
      <c r="Z67" s="3630" t="s">
        <v>1714</v>
      </c>
      <c r="AA67" s="3630"/>
      <c r="AM67" s="4">
        <v>1</v>
      </c>
    </row>
    <row r="68" spans="1:39" ht="18" customHeight="1" x14ac:dyDescent="0.25">
      <c r="A68" s="438"/>
      <c r="B68" s="3660"/>
      <c r="C68" s="3660"/>
      <c r="E68" s="3290"/>
      <c r="F68" s="3290"/>
      <c r="Q68" s="3526"/>
      <c r="R68" s="3526"/>
      <c r="T68" s="3534"/>
      <c r="U68" s="3534"/>
      <c r="W68" s="3536"/>
      <c r="X68" s="3536"/>
      <c r="Z68" s="3532"/>
      <c r="AA68" s="3532"/>
      <c r="AM68" s="4">
        <v>1</v>
      </c>
    </row>
    <row r="69" spans="1:39" ht="18" customHeight="1" thickBot="1" x14ac:dyDescent="0.3">
      <c r="A69" s="438"/>
      <c r="AM69" s="4">
        <v>1</v>
      </c>
    </row>
    <row r="70" spans="1:39" ht="18" customHeight="1" x14ac:dyDescent="0.25">
      <c r="A70" s="438"/>
      <c r="B70" s="3621" t="s">
        <v>1715</v>
      </c>
      <c r="C70" s="3621"/>
      <c r="E70" s="3289" t="s">
        <v>1716</v>
      </c>
      <c r="F70" s="3289"/>
      <c r="Q70" s="3627" t="s">
        <v>1717</v>
      </c>
      <c r="R70" s="3627"/>
      <c r="T70" s="3628" t="s">
        <v>1687</v>
      </c>
      <c r="U70" s="3628"/>
      <c r="W70" s="3629" t="s">
        <v>1718</v>
      </c>
      <c r="X70" s="3629"/>
      <c r="Z70" s="3630" t="s">
        <v>1719</v>
      </c>
      <c r="AA70" s="3630"/>
      <c r="AM70" s="4">
        <v>1</v>
      </c>
    </row>
    <row r="71" spans="1:39" ht="18" customHeight="1" x14ac:dyDescent="0.25">
      <c r="A71" s="438"/>
      <c r="B71" s="3622"/>
      <c r="C71" s="3622"/>
      <c r="E71" s="3290"/>
      <c r="F71" s="3290"/>
      <c r="Q71" s="3526"/>
      <c r="R71" s="3526"/>
      <c r="T71" s="3534"/>
      <c r="U71" s="3534"/>
      <c r="W71" s="3536"/>
      <c r="X71" s="3536"/>
      <c r="Z71" s="3532"/>
      <c r="AA71" s="3532"/>
      <c r="AM71" s="4">
        <v>1</v>
      </c>
    </row>
    <row r="72" spans="1:39" ht="18" customHeight="1" thickBot="1" x14ac:dyDescent="0.3">
      <c r="A72" s="438"/>
      <c r="AM72" s="4">
        <v>1</v>
      </c>
    </row>
    <row r="73" spans="1:39" ht="18" customHeight="1" x14ac:dyDescent="0.25">
      <c r="A73" s="438"/>
      <c r="B73" s="3621" t="s">
        <v>1699</v>
      </c>
      <c r="C73" s="3621"/>
      <c r="E73" s="3289" t="s">
        <v>1720</v>
      </c>
      <c r="F73" s="3289"/>
      <c r="Q73" s="3627" t="s">
        <v>1721</v>
      </c>
      <c r="R73" s="3627"/>
      <c r="T73" s="3628" t="s">
        <v>1722</v>
      </c>
      <c r="U73" s="3628"/>
      <c r="W73" s="3629" t="s">
        <v>1723</v>
      </c>
      <c r="X73" s="3629"/>
      <c r="AM73" s="4">
        <v>1</v>
      </c>
    </row>
    <row r="74" spans="1:39" ht="18" customHeight="1" x14ac:dyDescent="0.25">
      <c r="A74" s="438"/>
      <c r="B74" s="3622"/>
      <c r="C74" s="3622"/>
      <c r="E74" s="3290"/>
      <c r="F74" s="3290"/>
      <c r="Q74" s="3526"/>
      <c r="R74" s="3526"/>
      <c r="T74" s="3534"/>
      <c r="U74" s="3534"/>
      <c r="W74" s="3536"/>
      <c r="X74" s="3536"/>
      <c r="AM74" s="4">
        <v>1</v>
      </c>
    </row>
    <row r="75" spans="1:39" ht="18" customHeight="1" thickBot="1" x14ac:dyDescent="0.3">
      <c r="A75" s="438"/>
      <c r="AM75" s="4">
        <v>1</v>
      </c>
    </row>
    <row r="76" spans="1:39" ht="18" customHeight="1" x14ac:dyDescent="0.25">
      <c r="A76" s="438"/>
      <c r="B76" s="3621" t="s">
        <v>1636</v>
      </c>
      <c r="C76" s="3621"/>
      <c r="E76" s="3289" t="s">
        <v>1724</v>
      </c>
      <c r="F76" s="3289"/>
      <c r="Q76" s="3627" t="s">
        <v>1725</v>
      </c>
      <c r="R76" s="3627"/>
      <c r="T76" s="3628" t="s">
        <v>1694</v>
      </c>
      <c r="U76" s="3628"/>
      <c r="W76" s="3629" t="s">
        <v>1726</v>
      </c>
      <c r="X76" s="3629"/>
      <c r="AM76" s="4">
        <v>1</v>
      </c>
    </row>
    <row r="77" spans="1:39" ht="18" customHeight="1" x14ac:dyDescent="0.25">
      <c r="A77" s="438"/>
      <c r="B77" s="3622"/>
      <c r="C77" s="3622"/>
      <c r="E77" s="3290"/>
      <c r="F77" s="3290"/>
      <c r="Q77" s="3526"/>
      <c r="R77" s="3526"/>
      <c r="T77" s="3534"/>
      <c r="U77" s="3534"/>
      <c r="W77" s="3536"/>
      <c r="X77" s="3536"/>
      <c r="AM77" s="4">
        <v>1</v>
      </c>
    </row>
    <row r="78" spans="1:39" ht="18" customHeight="1" thickBot="1" x14ac:dyDescent="0.3">
      <c r="A78" s="438"/>
      <c r="AM78" s="4">
        <v>1</v>
      </c>
    </row>
    <row r="79" spans="1:39" ht="18" customHeight="1" x14ac:dyDescent="0.25">
      <c r="A79" s="438"/>
      <c r="B79" s="3621" t="s">
        <v>1727</v>
      </c>
      <c r="C79" s="3621"/>
      <c r="E79" s="3289" t="s">
        <v>1728</v>
      </c>
      <c r="F79" s="3289"/>
      <c r="Q79" s="3627"/>
      <c r="R79" s="3627"/>
      <c r="T79" s="3628" t="s">
        <v>1701</v>
      </c>
      <c r="U79" s="3628"/>
      <c r="W79" s="3629" t="s">
        <v>1729</v>
      </c>
      <c r="X79" s="3629"/>
      <c r="AM79" s="4">
        <v>1</v>
      </c>
    </row>
    <row r="80" spans="1:39" ht="18" customHeight="1" x14ac:dyDescent="0.25">
      <c r="B80" s="3622"/>
      <c r="C80" s="3622"/>
      <c r="E80" s="3290"/>
      <c r="F80" s="3290"/>
      <c r="Q80" s="3526"/>
      <c r="R80" s="3526"/>
      <c r="T80" s="3534"/>
      <c r="U80" s="3534"/>
      <c r="W80" s="3536"/>
      <c r="X80" s="3536"/>
      <c r="AM80" s="4">
        <v>1</v>
      </c>
    </row>
    <row r="81" spans="2:39" ht="18" customHeight="1" thickBot="1" x14ac:dyDescent="0.3">
      <c r="AM81" s="4">
        <v>1</v>
      </c>
    </row>
    <row r="82" spans="2:39" ht="18" customHeight="1" x14ac:dyDescent="0.25">
      <c r="B82" s="3621" t="s">
        <v>1730</v>
      </c>
      <c r="C82" s="3621"/>
      <c r="E82" s="3289" t="s">
        <v>1731</v>
      </c>
      <c r="F82" s="3289"/>
      <c r="Q82" s="3627"/>
      <c r="R82" s="3627"/>
      <c r="T82" s="3628" t="s">
        <v>1707</v>
      </c>
      <c r="U82" s="3628"/>
      <c r="W82" s="3629" t="s">
        <v>1732</v>
      </c>
      <c r="X82" s="3629"/>
      <c r="AM82" s="4">
        <v>1</v>
      </c>
    </row>
    <row r="83" spans="2:39" ht="18" customHeight="1" x14ac:dyDescent="0.25">
      <c r="B83" s="3622"/>
      <c r="C83" s="3622"/>
      <c r="E83" s="3290"/>
      <c r="F83" s="3290"/>
      <c r="Q83" s="3526"/>
      <c r="R83" s="3526"/>
      <c r="T83" s="3534"/>
      <c r="U83" s="3534"/>
      <c r="W83" s="3536"/>
      <c r="X83" s="3536"/>
      <c r="AM83" s="4">
        <v>1</v>
      </c>
    </row>
    <row r="84" spans="2:39" ht="18" customHeight="1" thickBot="1" x14ac:dyDescent="0.3">
      <c r="AM84" s="4">
        <v>1</v>
      </c>
    </row>
    <row r="85" spans="2:39" ht="18" customHeight="1" x14ac:dyDescent="0.25">
      <c r="B85" s="3621" t="s">
        <v>1733</v>
      </c>
      <c r="C85" s="3621"/>
      <c r="E85" s="3289" t="s">
        <v>1734</v>
      </c>
      <c r="F85" s="3289"/>
      <c r="Q85" s="3627"/>
      <c r="R85" s="3627"/>
      <c r="T85" s="3628" t="s">
        <v>1713</v>
      </c>
      <c r="U85" s="3628"/>
      <c r="W85" s="3629" t="s">
        <v>1735</v>
      </c>
      <c r="X85" s="3629"/>
      <c r="AM85" s="4">
        <v>1</v>
      </c>
    </row>
    <row r="86" spans="2:39" ht="18" customHeight="1" x14ac:dyDescent="0.25">
      <c r="B86" s="3622"/>
      <c r="C86" s="3622"/>
      <c r="E86" s="3290"/>
      <c r="F86" s="3290"/>
      <c r="Q86" s="3526"/>
      <c r="R86" s="3526"/>
      <c r="T86" s="3534"/>
      <c r="U86" s="3534"/>
      <c r="W86" s="3536"/>
      <c r="X86" s="3536"/>
      <c r="AM86" s="4">
        <v>1</v>
      </c>
    </row>
    <row r="87" spans="2:39" ht="18" customHeight="1" thickBot="1" x14ac:dyDescent="0.3">
      <c r="AM87" s="4">
        <v>1</v>
      </c>
    </row>
    <row r="88" spans="2:39" ht="18" customHeight="1" x14ac:dyDescent="0.25">
      <c r="B88" s="3621" t="s">
        <v>1711</v>
      </c>
      <c r="C88" s="3621"/>
      <c r="T88" s="3628" t="s">
        <v>1718</v>
      </c>
      <c r="U88" s="3628"/>
      <c r="W88" s="3629" t="s">
        <v>1736</v>
      </c>
      <c r="X88" s="3629"/>
      <c r="AM88" s="4">
        <v>1</v>
      </c>
    </row>
    <row r="89" spans="2:39" ht="18" customHeight="1" x14ac:dyDescent="0.25">
      <c r="B89" s="3622"/>
      <c r="C89" s="3622"/>
      <c r="T89" s="3534"/>
      <c r="U89" s="3534"/>
      <c r="W89" s="3536"/>
      <c r="X89" s="3536"/>
      <c r="AM89" s="4">
        <v>1</v>
      </c>
    </row>
    <row r="90" spans="2:39" ht="18" customHeight="1" thickBot="1" x14ac:dyDescent="0.3">
      <c r="AM90" s="4">
        <v>1</v>
      </c>
    </row>
    <row r="91" spans="2:39" ht="18" customHeight="1" x14ac:dyDescent="0.25">
      <c r="B91" s="3621" t="s">
        <v>1725</v>
      </c>
      <c r="C91" s="3621"/>
      <c r="T91" s="3628" t="s">
        <v>1737</v>
      </c>
      <c r="U91" s="3628"/>
      <c r="W91" s="3629" t="s">
        <v>1738</v>
      </c>
      <c r="X91" s="3629"/>
      <c r="AM91" s="4">
        <v>1</v>
      </c>
    </row>
    <row r="92" spans="2:39" ht="18" customHeight="1" x14ac:dyDescent="0.25">
      <c r="B92" s="3622"/>
      <c r="C92" s="3622"/>
      <c r="T92" s="3534"/>
      <c r="U92" s="3534"/>
      <c r="W92" s="3536"/>
      <c r="X92" s="3536"/>
      <c r="AM92" s="4">
        <v>1</v>
      </c>
    </row>
    <row r="93" spans="2:39" ht="18" customHeight="1" thickBot="1" x14ac:dyDescent="0.3">
      <c r="AM93" s="4">
        <v>1</v>
      </c>
    </row>
    <row r="94" spans="2:39" ht="18" customHeight="1" x14ac:dyDescent="0.25">
      <c r="B94" s="3621" t="s">
        <v>1589</v>
      </c>
      <c r="C94" s="3621"/>
      <c r="T94" s="3628" t="s">
        <v>1723</v>
      </c>
      <c r="U94" s="3628"/>
      <c r="W94" s="3629" t="s">
        <v>1739</v>
      </c>
      <c r="X94" s="3629"/>
      <c r="AM94" s="4">
        <v>1</v>
      </c>
    </row>
    <row r="95" spans="2:39" ht="18" customHeight="1" x14ac:dyDescent="0.25">
      <c r="B95" s="3622"/>
      <c r="C95" s="3622"/>
      <c r="T95" s="3534"/>
      <c r="U95" s="3534"/>
      <c r="W95" s="3536"/>
      <c r="X95" s="3536"/>
      <c r="AM95" s="4">
        <v>1</v>
      </c>
    </row>
    <row r="96" spans="2:39" ht="18" customHeight="1" thickBot="1" x14ac:dyDescent="0.3">
      <c r="AM96" s="4">
        <v>1</v>
      </c>
    </row>
    <row r="97" spans="20:39" ht="18" customHeight="1" x14ac:dyDescent="0.25">
      <c r="T97" s="3628" t="s">
        <v>1726</v>
      </c>
      <c r="U97" s="3628"/>
      <c r="W97" s="3629" t="s">
        <v>1740</v>
      </c>
      <c r="X97" s="3629"/>
      <c r="AM97" s="4">
        <v>1</v>
      </c>
    </row>
    <row r="98" spans="20:39" ht="18" customHeight="1" x14ac:dyDescent="0.25">
      <c r="T98" s="3534"/>
      <c r="U98" s="3534"/>
      <c r="W98" s="3536"/>
      <c r="X98" s="3536"/>
      <c r="AM98" s="4">
        <v>1</v>
      </c>
    </row>
    <row r="99" spans="20:39" ht="18" customHeight="1" thickBot="1" x14ac:dyDescent="0.3">
      <c r="T99" s="1497">
        <v>1</v>
      </c>
      <c r="U99" s="1497">
        <v>1</v>
      </c>
      <c r="W99" s="1497">
        <v>1</v>
      </c>
      <c r="X99" s="1497">
        <v>1</v>
      </c>
      <c r="AM99" s="4">
        <v>1</v>
      </c>
    </row>
    <row r="100" spans="20:39" ht="18" customHeight="1" x14ac:dyDescent="0.25">
      <c r="T100" s="3628" t="s">
        <v>1729</v>
      </c>
      <c r="U100" s="3628"/>
      <c r="W100" s="3629" t="s">
        <v>1741</v>
      </c>
      <c r="X100" s="3629"/>
      <c r="AM100" s="4">
        <v>1</v>
      </c>
    </row>
    <row r="101" spans="20:39" ht="18" customHeight="1" x14ac:dyDescent="0.25">
      <c r="T101" s="3534"/>
      <c r="U101" s="3534"/>
      <c r="W101" s="3536"/>
      <c r="X101" s="3536"/>
      <c r="AM101" s="4">
        <v>1</v>
      </c>
    </row>
    <row r="102" spans="20:39" ht="18" customHeight="1" thickBot="1" x14ac:dyDescent="0.3">
      <c r="T102" s="1497">
        <v>1</v>
      </c>
      <c r="U102" s="1497">
        <v>1</v>
      </c>
      <c r="W102" s="1497">
        <v>1</v>
      </c>
      <c r="X102" s="1497">
        <v>1</v>
      </c>
      <c r="AM102" s="4">
        <v>1</v>
      </c>
    </row>
    <row r="103" spans="20:39" ht="18" customHeight="1" x14ac:dyDescent="0.25">
      <c r="T103" s="3628" t="s">
        <v>1742</v>
      </c>
      <c r="U103" s="3628"/>
      <c r="W103" s="3629" t="s">
        <v>1743</v>
      </c>
      <c r="X103" s="3629"/>
      <c r="AM103" s="4">
        <v>1</v>
      </c>
    </row>
    <row r="104" spans="20:39" ht="18" customHeight="1" x14ac:dyDescent="0.25">
      <c r="T104" s="3534"/>
      <c r="U104" s="3534"/>
      <c r="W104" s="3536"/>
      <c r="X104" s="3536"/>
      <c r="AM104" s="4">
        <v>1</v>
      </c>
    </row>
    <row r="105" spans="20:39" ht="18" customHeight="1" thickBot="1" x14ac:dyDescent="0.3">
      <c r="T105" s="1497">
        <v>1</v>
      </c>
      <c r="U105" s="1497">
        <v>1</v>
      </c>
      <c r="W105" s="1497">
        <v>1</v>
      </c>
      <c r="X105" s="1497">
        <v>1</v>
      </c>
      <c r="AM105" s="4">
        <v>1</v>
      </c>
    </row>
    <row r="106" spans="20:39" ht="18" customHeight="1" x14ac:dyDescent="0.25">
      <c r="T106" s="3628" t="s">
        <v>1744</v>
      </c>
      <c r="U106" s="3628"/>
      <c r="W106" s="3629" t="s">
        <v>1745</v>
      </c>
      <c r="X106" s="3629"/>
      <c r="AM106" s="4">
        <v>1</v>
      </c>
    </row>
    <row r="107" spans="20:39" ht="18" customHeight="1" x14ac:dyDescent="0.25">
      <c r="T107" s="3534"/>
      <c r="U107" s="3534"/>
      <c r="W107" s="3536"/>
      <c r="X107" s="3536"/>
      <c r="AM107" s="4">
        <v>1</v>
      </c>
    </row>
    <row r="108" spans="20:39" ht="18" customHeight="1" thickBot="1" x14ac:dyDescent="0.3">
      <c r="T108" s="1497">
        <v>1</v>
      </c>
      <c r="U108" s="1497">
        <v>1</v>
      </c>
      <c r="W108" s="1497">
        <v>1</v>
      </c>
      <c r="X108" s="1497">
        <v>1</v>
      </c>
      <c r="AM108" s="4">
        <v>1</v>
      </c>
    </row>
    <row r="109" spans="20:39" ht="18" customHeight="1" x14ac:dyDescent="0.25">
      <c r="T109" s="3628" t="s">
        <v>1732</v>
      </c>
      <c r="U109" s="3628"/>
      <c r="W109" s="3629" t="s">
        <v>1746</v>
      </c>
      <c r="X109" s="3629"/>
      <c r="AM109" s="4">
        <v>1</v>
      </c>
    </row>
    <row r="110" spans="20:39" ht="18" customHeight="1" x14ac:dyDescent="0.25">
      <c r="T110" s="3534"/>
      <c r="U110" s="3534"/>
      <c r="W110" s="3536"/>
      <c r="X110" s="3536"/>
      <c r="AM110" s="4">
        <v>1</v>
      </c>
    </row>
    <row r="111" spans="20:39" ht="18" customHeight="1" thickBot="1" x14ac:dyDescent="0.3">
      <c r="T111" s="1497">
        <v>1</v>
      </c>
      <c r="U111" s="1497">
        <v>1</v>
      </c>
      <c r="W111" s="1497">
        <v>1</v>
      </c>
      <c r="X111" s="1497">
        <v>1</v>
      </c>
      <c r="AM111" s="4">
        <v>1</v>
      </c>
    </row>
    <row r="112" spans="20:39" ht="18" customHeight="1" x14ac:dyDescent="0.25">
      <c r="T112" s="3628" t="s">
        <v>1735</v>
      </c>
      <c r="U112" s="3628"/>
      <c r="W112" s="3629" t="s">
        <v>1747</v>
      </c>
      <c r="X112" s="3629"/>
      <c r="AM112" s="4">
        <v>1</v>
      </c>
    </row>
    <row r="113" spans="20:39" ht="18" customHeight="1" x14ac:dyDescent="0.25">
      <c r="T113" s="3534"/>
      <c r="U113" s="3534"/>
      <c r="W113" s="3536"/>
      <c r="X113" s="3536"/>
      <c r="AM113" s="4">
        <v>1</v>
      </c>
    </row>
    <row r="114" spans="20:39" ht="18" customHeight="1" thickBot="1" x14ac:dyDescent="0.3">
      <c r="T114" s="1497">
        <v>1</v>
      </c>
      <c r="U114" s="1497">
        <v>1</v>
      </c>
      <c r="W114" s="1497">
        <v>1</v>
      </c>
      <c r="X114" s="1497">
        <v>1</v>
      </c>
      <c r="AM114" s="4">
        <v>1</v>
      </c>
    </row>
    <row r="115" spans="20:39" ht="18" customHeight="1" x14ac:dyDescent="0.25">
      <c r="T115" s="3628" t="s">
        <v>1748</v>
      </c>
      <c r="U115" s="3628"/>
      <c r="W115" s="3629" t="s">
        <v>1749</v>
      </c>
      <c r="X115" s="3629"/>
      <c r="AM115" s="4">
        <v>1</v>
      </c>
    </row>
    <row r="116" spans="20:39" ht="18" customHeight="1" x14ac:dyDescent="0.25">
      <c r="T116" s="3534"/>
      <c r="U116" s="3534"/>
      <c r="W116" s="3536"/>
      <c r="X116" s="3536"/>
      <c r="AM116" s="4">
        <v>1</v>
      </c>
    </row>
    <row r="117" spans="20:39" ht="18" customHeight="1" thickBot="1" x14ac:dyDescent="0.3">
      <c r="T117" s="1497">
        <v>1</v>
      </c>
      <c r="U117" s="1497">
        <v>1</v>
      </c>
      <c r="W117" s="1497">
        <v>1</v>
      </c>
      <c r="X117" s="1497">
        <v>1</v>
      </c>
      <c r="AM117" s="4">
        <v>1</v>
      </c>
    </row>
    <row r="118" spans="20:39" ht="18" customHeight="1" x14ac:dyDescent="0.25">
      <c r="T118" s="3628" t="s">
        <v>1750</v>
      </c>
      <c r="U118" s="3628"/>
      <c r="W118" s="3629" t="s">
        <v>1751</v>
      </c>
      <c r="X118" s="3629"/>
      <c r="AM118" s="4">
        <v>1</v>
      </c>
    </row>
    <row r="119" spans="20:39" ht="18" customHeight="1" x14ac:dyDescent="0.25">
      <c r="T119" s="3534"/>
      <c r="U119" s="3534"/>
      <c r="W119" s="3536"/>
      <c r="X119" s="3536"/>
      <c r="AM119" s="4">
        <v>1</v>
      </c>
    </row>
    <row r="120" spans="20:39" ht="18" customHeight="1" thickBot="1" x14ac:dyDescent="0.3">
      <c r="T120" s="1497">
        <v>1</v>
      </c>
      <c r="U120" s="1497">
        <v>1</v>
      </c>
      <c r="W120" s="1497">
        <v>1</v>
      </c>
      <c r="X120" s="1497">
        <v>1</v>
      </c>
      <c r="AM120" s="4">
        <v>1</v>
      </c>
    </row>
    <row r="121" spans="20:39" ht="18" customHeight="1" x14ac:dyDescent="0.25">
      <c r="T121" s="3628" t="s">
        <v>1752</v>
      </c>
      <c r="U121" s="3628"/>
      <c r="W121" s="3629" t="s">
        <v>1753</v>
      </c>
      <c r="X121" s="3629"/>
      <c r="AM121" s="4">
        <v>1</v>
      </c>
    </row>
    <row r="122" spans="20:39" ht="18" customHeight="1" x14ac:dyDescent="0.25">
      <c r="T122" s="3534"/>
      <c r="U122" s="3534"/>
      <c r="W122" s="3536"/>
      <c r="X122" s="3536"/>
      <c r="AM122" s="4">
        <v>1</v>
      </c>
    </row>
    <row r="123" spans="20:39" ht="18" customHeight="1" thickBot="1" x14ac:dyDescent="0.3">
      <c r="T123" s="1497">
        <v>1</v>
      </c>
      <c r="U123" s="1497">
        <v>1</v>
      </c>
      <c r="W123" s="1497">
        <v>1</v>
      </c>
      <c r="X123" s="1497">
        <v>1</v>
      </c>
      <c r="AM123" s="4">
        <v>1</v>
      </c>
    </row>
    <row r="124" spans="20:39" ht="18" customHeight="1" x14ac:dyDescent="0.25">
      <c r="T124" s="3628" t="s">
        <v>1754</v>
      </c>
      <c r="U124" s="3628"/>
      <c r="W124" s="3629" t="s">
        <v>1755</v>
      </c>
      <c r="X124" s="3629"/>
      <c r="AM124" s="4">
        <v>1</v>
      </c>
    </row>
    <row r="125" spans="20:39" ht="18" customHeight="1" x14ac:dyDescent="0.25">
      <c r="T125" s="3534"/>
      <c r="U125" s="3534"/>
      <c r="W125" s="3536"/>
      <c r="X125" s="3536"/>
      <c r="AM125" s="4">
        <v>1</v>
      </c>
    </row>
    <row r="126" spans="20:39" ht="18" customHeight="1" thickBot="1" x14ac:dyDescent="0.3">
      <c r="T126" s="1497">
        <v>1</v>
      </c>
      <c r="U126" s="1497">
        <v>1</v>
      </c>
      <c r="W126" s="1497">
        <v>1</v>
      </c>
      <c r="X126" s="1497">
        <v>1</v>
      </c>
      <c r="AM126" s="4">
        <v>1</v>
      </c>
    </row>
    <row r="127" spans="20:39" ht="18" customHeight="1" x14ac:dyDescent="0.25">
      <c r="T127" s="3628" t="s">
        <v>1756</v>
      </c>
      <c r="U127" s="3628"/>
      <c r="W127" s="3629" t="s">
        <v>1757</v>
      </c>
      <c r="X127" s="3629"/>
      <c r="AM127" s="4">
        <v>1</v>
      </c>
    </row>
    <row r="128" spans="20:39" ht="18" customHeight="1" x14ac:dyDescent="0.25">
      <c r="T128" s="3534"/>
      <c r="U128" s="3534"/>
      <c r="W128" s="3536"/>
      <c r="X128" s="3536"/>
      <c r="AM128" s="4">
        <v>1</v>
      </c>
    </row>
    <row r="129" spans="20:39" ht="18" customHeight="1" thickBot="1" x14ac:dyDescent="0.3">
      <c r="T129" s="1497">
        <v>1</v>
      </c>
      <c r="U129" s="1497">
        <v>1</v>
      </c>
      <c r="W129" s="1497">
        <v>1</v>
      </c>
      <c r="X129" s="1497">
        <v>1</v>
      </c>
      <c r="AM129" s="4">
        <v>1</v>
      </c>
    </row>
    <row r="130" spans="20:39" ht="18" customHeight="1" x14ac:dyDescent="0.25">
      <c r="T130" s="3628" t="s">
        <v>1758</v>
      </c>
      <c r="U130" s="3628"/>
      <c r="W130" s="3629" t="s">
        <v>1759</v>
      </c>
      <c r="X130" s="3629"/>
      <c r="AM130" s="4">
        <v>1</v>
      </c>
    </row>
    <row r="131" spans="20:39" ht="18" customHeight="1" x14ac:dyDescent="0.25">
      <c r="T131" s="3534"/>
      <c r="U131" s="3534"/>
      <c r="W131" s="3536"/>
      <c r="X131" s="3536"/>
      <c r="AM131" s="4">
        <v>1</v>
      </c>
    </row>
    <row r="132" spans="20:39" ht="18" customHeight="1" thickBot="1" x14ac:dyDescent="0.3">
      <c r="T132" s="1497">
        <v>1</v>
      </c>
      <c r="U132" s="1497">
        <v>1</v>
      </c>
      <c r="W132" s="1497">
        <v>1</v>
      </c>
      <c r="X132" s="1497">
        <v>1</v>
      </c>
      <c r="AM132" s="4">
        <v>1</v>
      </c>
    </row>
    <row r="133" spans="20:39" ht="18" customHeight="1" x14ac:dyDescent="0.25">
      <c r="T133" s="3628" t="s">
        <v>1760</v>
      </c>
      <c r="U133" s="3628"/>
      <c r="W133" s="3629" t="s">
        <v>1761</v>
      </c>
      <c r="X133" s="3629"/>
      <c r="AM133" s="4">
        <v>1</v>
      </c>
    </row>
    <row r="134" spans="20:39" ht="18" customHeight="1" x14ac:dyDescent="0.25">
      <c r="T134" s="3534"/>
      <c r="U134" s="3534"/>
      <c r="W134" s="3536"/>
      <c r="X134" s="3536"/>
      <c r="AM134" s="4">
        <v>1</v>
      </c>
    </row>
    <row r="135" spans="20:39" ht="18" customHeight="1" thickBot="1" x14ac:dyDescent="0.3">
      <c r="W135" s="1497">
        <v>1</v>
      </c>
      <c r="X135" s="1497">
        <v>1</v>
      </c>
      <c r="AM135" s="4">
        <v>1</v>
      </c>
    </row>
    <row r="136" spans="20:39" ht="18" customHeight="1" x14ac:dyDescent="0.25">
      <c r="W136" s="3629" t="s">
        <v>1748</v>
      </c>
      <c r="X136" s="3629"/>
      <c r="AM136" s="4">
        <v>1</v>
      </c>
    </row>
    <row r="137" spans="20:39" ht="18" customHeight="1" x14ac:dyDescent="0.25">
      <c r="W137" s="3536"/>
      <c r="X137" s="3536"/>
      <c r="AM137" s="4">
        <v>1</v>
      </c>
    </row>
    <row r="138" spans="20:39" ht="18" customHeight="1" thickBot="1" x14ac:dyDescent="0.3">
      <c r="W138" s="1497">
        <v>1</v>
      </c>
      <c r="X138" s="1497">
        <v>1</v>
      </c>
      <c r="AM138" s="4">
        <v>1</v>
      </c>
    </row>
    <row r="139" spans="20:39" ht="18" customHeight="1" x14ac:dyDescent="0.25">
      <c r="W139" s="3629" t="s">
        <v>1762</v>
      </c>
      <c r="X139" s="3629"/>
      <c r="AM139" s="4">
        <v>1</v>
      </c>
    </row>
    <row r="140" spans="20:39" ht="18" customHeight="1" x14ac:dyDescent="0.25">
      <c r="W140" s="3536"/>
      <c r="X140" s="3536"/>
      <c r="AM140" s="4">
        <v>1</v>
      </c>
    </row>
    <row r="141" spans="20:39" ht="18" customHeight="1" thickBot="1" x14ac:dyDescent="0.3">
      <c r="W141" s="1497">
        <v>1</v>
      </c>
      <c r="X141" s="1497">
        <v>1</v>
      </c>
      <c r="AM141" s="4">
        <v>1</v>
      </c>
    </row>
    <row r="142" spans="20:39" ht="18" customHeight="1" x14ac:dyDescent="0.25">
      <c r="W142" s="3629" t="s">
        <v>1750</v>
      </c>
      <c r="X142" s="3629"/>
      <c r="AM142" s="4">
        <v>1</v>
      </c>
    </row>
    <row r="143" spans="20:39" ht="18" customHeight="1" x14ac:dyDescent="0.25">
      <c r="W143" s="3536"/>
      <c r="X143" s="3536"/>
      <c r="AM143" s="4">
        <v>1</v>
      </c>
    </row>
    <row r="144" spans="20:39" ht="18" customHeight="1" thickBot="1" x14ac:dyDescent="0.3">
      <c r="W144" s="1497">
        <v>1</v>
      </c>
      <c r="X144" s="1497">
        <v>1</v>
      </c>
      <c r="AM144" s="4">
        <v>1</v>
      </c>
    </row>
    <row r="145" spans="23:39" ht="18" customHeight="1" x14ac:dyDescent="0.25">
      <c r="W145" s="3629" t="s">
        <v>1752</v>
      </c>
      <c r="X145" s="3629"/>
      <c r="AM145" s="4">
        <v>1</v>
      </c>
    </row>
    <row r="146" spans="23:39" ht="18" customHeight="1" x14ac:dyDescent="0.25">
      <c r="W146" s="3536"/>
      <c r="X146" s="3536"/>
      <c r="AM146" s="4">
        <v>1</v>
      </c>
    </row>
    <row r="147" spans="23:39" ht="18" customHeight="1" thickBot="1" x14ac:dyDescent="0.3">
      <c r="W147" s="1497">
        <v>1</v>
      </c>
      <c r="X147" s="1497">
        <v>1</v>
      </c>
      <c r="AM147" s="4">
        <v>1</v>
      </c>
    </row>
    <row r="148" spans="23:39" ht="18" customHeight="1" x14ac:dyDescent="0.25">
      <c r="W148" s="3629" t="s">
        <v>1763</v>
      </c>
      <c r="X148" s="3629"/>
      <c r="AM148" s="4">
        <v>1</v>
      </c>
    </row>
    <row r="149" spans="23:39" ht="18" customHeight="1" x14ac:dyDescent="0.25">
      <c r="W149" s="3536"/>
      <c r="X149" s="3536"/>
      <c r="AM149" s="4">
        <v>1</v>
      </c>
    </row>
    <row r="150" spans="23:39" ht="18" customHeight="1" thickBot="1" x14ac:dyDescent="0.3">
      <c r="W150" s="1497">
        <v>1</v>
      </c>
      <c r="X150" s="1497">
        <v>1</v>
      </c>
      <c r="AM150" s="4">
        <v>1</v>
      </c>
    </row>
    <row r="151" spans="23:39" ht="18" customHeight="1" x14ac:dyDescent="0.25">
      <c r="W151" s="3629" t="s">
        <v>1754</v>
      </c>
      <c r="X151" s="3629"/>
      <c r="AM151" s="4">
        <v>1</v>
      </c>
    </row>
    <row r="152" spans="23:39" ht="18" customHeight="1" x14ac:dyDescent="0.25">
      <c r="W152" s="3536"/>
      <c r="X152" s="3536"/>
      <c r="AM152" s="4">
        <v>1</v>
      </c>
    </row>
    <row r="153" spans="23:39" ht="18" customHeight="1" thickBot="1" x14ac:dyDescent="0.3">
      <c r="W153" s="1497">
        <v>1</v>
      </c>
      <c r="X153" s="1497">
        <v>1</v>
      </c>
      <c r="AM153" s="4">
        <v>1</v>
      </c>
    </row>
    <row r="154" spans="23:39" ht="18" customHeight="1" x14ac:dyDescent="0.25">
      <c r="W154" s="3629" t="s">
        <v>1756</v>
      </c>
      <c r="X154" s="3629"/>
      <c r="AM154" s="4">
        <v>1</v>
      </c>
    </row>
    <row r="155" spans="23:39" ht="18" customHeight="1" x14ac:dyDescent="0.25">
      <c r="W155" s="3536"/>
      <c r="X155" s="3536"/>
      <c r="AM155" s="4">
        <v>1</v>
      </c>
    </row>
    <row r="156" spans="23:39" ht="18" customHeight="1" thickBot="1" x14ac:dyDescent="0.3">
      <c r="W156" s="1497">
        <v>1</v>
      </c>
      <c r="X156" s="1497">
        <v>1</v>
      </c>
      <c r="AM156" s="4">
        <v>1</v>
      </c>
    </row>
    <row r="157" spans="23:39" ht="18" customHeight="1" x14ac:dyDescent="0.25">
      <c r="W157" s="3629" t="s">
        <v>1758</v>
      </c>
      <c r="X157" s="3629"/>
      <c r="AM157" s="4">
        <v>1</v>
      </c>
    </row>
    <row r="158" spans="23:39" ht="18" customHeight="1" x14ac:dyDescent="0.25">
      <c r="W158" s="3536"/>
      <c r="X158" s="3536"/>
      <c r="AM158" s="4">
        <v>1</v>
      </c>
    </row>
    <row r="159" spans="23:39" ht="18" customHeight="1" thickBot="1" x14ac:dyDescent="0.3">
      <c r="W159" s="1497">
        <v>1</v>
      </c>
      <c r="X159" s="1497">
        <v>1</v>
      </c>
      <c r="AM159" s="4">
        <v>1</v>
      </c>
    </row>
    <row r="160" spans="23:39" ht="18" customHeight="1" x14ac:dyDescent="0.25">
      <c r="W160" s="3629" t="s">
        <v>1760</v>
      </c>
      <c r="X160" s="3629"/>
      <c r="AM160" s="4">
        <v>1</v>
      </c>
    </row>
    <row r="161" spans="1:41" ht="18" customHeight="1" x14ac:dyDescent="0.25">
      <c r="W161" s="3536"/>
      <c r="X161" s="3536"/>
      <c r="AM161" s="4">
        <v>1</v>
      </c>
    </row>
    <row r="162" spans="1:41" ht="18" customHeight="1" x14ac:dyDescent="0.25">
      <c r="AM162" s="4">
        <v>1</v>
      </c>
    </row>
    <row r="163" spans="1:41" ht="18" customHeight="1" x14ac:dyDescent="0.25">
      <c r="AM163" s="4">
        <v>1</v>
      </c>
    </row>
    <row r="164" spans="1:41" x14ac:dyDescent="0.25">
      <c r="AM164" s="981" t="s">
        <v>600</v>
      </c>
      <c r="AN164" s="31"/>
      <c r="AO164" s="31"/>
    </row>
    <row r="165" spans="1:41" x14ac:dyDescent="0.25">
      <c r="A165" s="4">
        <v>1</v>
      </c>
      <c r="B165" s="4">
        <v>1</v>
      </c>
      <c r="C165" s="4">
        <v>1</v>
      </c>
      <c r="D165" s="4">
        <v>1</v>
      </c>
      <c r="E165" s="4">
        <v>1</v>
      </c>
      <c r="F165" s="4">
        <v>1</v>
      </c>
      <c r="G165" s="4">
        <v>1</v>
      </c>
      <c r="H165" s="4">
        <v>1</v>
      </c>
      <c r="I165" s="4">
        <v>1</v>
      </c>
      <c r="J165" s="4">
        <v>1</v>
      </c>
      <c r="K165" s="4">
        <v>1</v>
      </c>
      <c r="L165" s="4">
        <v>1</v>
      </c>
      <c r="M165" s="4">
        <v>1</v>
      </c>
      <c r="N165" s="4">
        <v>1</v>
      </c>
      <c r="O165" s="4">
        <v>1</v>
      </c>
      <c r="P165" s="4">
        <v>1</v>
      </c>
      <c r="Q165" s="4">
        <v>1</v>
      </c>
      <c r="R165" s="4">
        <v>1</v>
      </c>
      <c r="S165" s="4">
        <v>1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1</v>
      </c>
      <c r="AC165" s="4">
        <v>1</v>
      </c>
      <c r="AD165" s="4">
        <v>1</v>
      </c>
      <c r="AE165" s="4">
        <v>1</v>
      </c>
      <c r="AF165" s="4">
        <v>1</v>
      </c>
      <c r="AG165" s="4">
        <v>1</v>
      </c>
      <c r="AH165" s="4">
        <v>1</v>
      </c>
      <c r="AI165" s="4">
        <v>1</v>
      </c>
      <c r="AJ165" s="4">
        <v>1</v>
      </c>
      <c r="AK165" s="4">
        <v>1</v>
      </c>
      <c r="AL165" s="4">
        <v>1</v>
      </c>
      <c r="AM165" s="982" t="str">
        <f>ADDRESS(ROW(),COLUMN(),4)</f>
        <v>AM165</v>
      </c>
      <c r="AN165" s="983"/>
      <c r="AO165" s="984" t="str">
        <f>ADDRESS(ROW(),COLUMN(),4)</f>
        <v>AO165</v>
      </c>
    </row>
  </sheetData>
  <mergeCells count="284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Q85:R86"/>
    <mergeCell ref="T85:U86"/>
    <mergeCell ref="W85:X86"/>
    <mergeCell ref="B88:C89"/>
    <mergeCell ref="T88:U89"/>
    <mergeCell ref="W88:X89"/>
    <mergeCell ref="B79:C80"/>
    <mergeCell ref="E79:F80"/>
    <mergeCell ref="Q79:R80"/>
    <mergeCell ref="T79:U80"/>
    <mergeCell ref="W79:X80"/>
    <mergeCell ref="B82:C83"/>
    <mergeCell ref="E82:F83"/>
    <mergeCell ref="Q82:R83"/>
    <mergeCell ref="T82:U83"/>
    <mergeCell ref="W82:X83"/>
    <mergeCell ref="E70:F71"/>
    <mergeCell ref="Q70:R71"/>
    <mergeCell ref="Q67:R68"/>
    <mergeCell ref="T67:U68"/>
    <mergeCell ref="W67:X68"/>
    <mergeCell ref="B76:C77"/>
    <mergeCell ref="E76:F77"/>
    <mergeCell ref="Q76:R77"/>
    <mergeCell ref="T76:U77"/>
    <mergeCell ref="W76:X77"/>
    <mergeCell ref="B73:C74"/>
    <mergeCell ref="E73:F74"/>
    <mergeCell ref="Q73:R74"/>
    <mergeCell ref="T73:U74"/>
    <mergeCell ref="W73:X74"/>
    <mergeCell ref="T70:U71"/>
    <mergeCell ref="W70:X71"/>
    <mergeCell ref="B70:C71"/>
    <mergeCell ref="Z61:AA62"/>
    <mergeCell ref="Z70:AA71"/>
    <mergeCell ref="Z64:AA65"/>
    <mergeCell ref="B67:C68"/>
    <mergeCell ref="E67:F68"/>
    <mergeCell ref="B55:C56"/>
    <mergeCell ref="E55:F56"/>
    <mergeCell ref="H55:I56"/>
    <mergeCell ref="K55:L56"/>
    <mergeCell ref="N55:O56"/>
    <mergeCell ref="Q55:R56"/>
    <mergeCell ref="T55:U56"/>
    <mergeCell ref="W55:X56"/>
    <mergeCell ref="Z55:AA56"/>
    <mergeCell ref="Z67:AA68"/>
    <mergeCell ref="Z58:AA59"/>
    <mergeCell ref="H64:I65"/>
    <mergeCell ref="K64:L65"/>
    <mergeCell ref="N64:O65"/>
    <mergeCell ref="Q64:R65"/>
    <mergeCell ref="T64:U65"/>
    <mergeCell ref="T58:U59"/>
    <mergeCell ref="W58:X59"/>
    <mergeCell ref="B61:C62"/>
    <mergeCell ref="Q52:R53"/>
    <mergeCell ref="T52:U53"/>
    <mergeCell ref="W52:X53"/>
    <mergeCell ref="B64:C65"/>
    <mergeCell ref="E64:F65"/>
    <mergeCell ref="W61:X62"/>
    <mergeCell ref="E61:F62"/>
    <mergeCell ref="H61:I62"/>
    <mergeCell ref="K61:L62"/>
    <mergeCell ref="N61:O62"/>
    <mergeCell ref="Q61:R62"/>
    <mergeCell ref="T61:U62"/>
    <mergeCell ref="B58:C59"/>
    <mergeCell ref="E58:F59"/>
    <mergeCell ref="H58:I59"/>
    <mergeCell ref="K58:L59"/>
    <mergeCell ref="N58:O59"/>
    <mergeCell ref="Q58:R59"/>
    <mergeCell ref="W64:X65"/>
    <mergeCell ref="Z52:AA53"/>
    <mergeCell ref="T46:U47"/>
    <mergeCell ref="W46:X47"/>
    <mergeCell ref="Z46:AA47"/>
    <mergeCell ref="B49:C50"/>
    <mergeCell ref="E49:F50"/>
    <mergeCell ref="H49:I50"/>
    <mergeCell ref="K49:L50"/>
    <mergeCell ref="N49:O50"/>
    <mergeCell ref="Q49:R50"/>
    <mergeCell ref="T49:U50"/>
    <mergeCell ref="B46:C47"/>
    <mergeCell ref="E46:F47"/>
    <mergeCell ref="H46:I47"/>
    <mergeCell ref="K46:L47"/>
    <mergeCell ref="N46:O47"/>
    <mergeCell ref="Q46:R47"/>
    <mergeCell ref="W49:X50"/>
    <mergeCell ref="Z49:AA50"/>
    <mergeCell ref="B52:C53"/>
    <mergeCell ref="E52:F53"/>
    <mergeCell ref="H52:I53"/>
    <mergeCell ref="K52:L53"/>
    <mergeCell ref="N52:O53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Z34:AA35"/>
    <mergeCell ref="AD34:AE35"/>
    <mergeCell ref="AG34:AH35"/>
    <mergeCell ref="B37:C38"/>
    <mergeCell ref="E37:F38"/>
    <mergeCell ref="H37:I38"/>
    <mergeCell ref="K37:L38"/>
    <mergeCell ref="N37:O38"/>
    <mergeCell ref="Q37:R38"/>
    <mergeCell ref="T37:U38"/>
    <mergeCell ref="W37:X38"/>
    <mergeCell ref="Z37:AA38"/>
    <mergeCell ref="B34:C35"/>
    <mergeCell ref="E34:F35"/>
    <mergeCell ref="H34:I35"/>
    <mergeCell ref="K34:L35"/>
    <mergeCell ref="N34:O35"/>
    <mergeCell ref="Q34:R35"/>
    <mergeCell ref="T34:U35"/>
    <mergeCell ref="W34:X35"/>
    <mergeCell ref="Q31:R32"/>
    <mergeCell ref="T31:U32"/>
    <mergeCell ref="W31:X32"/>
    <mergeCell ref="AD28:AE29"/>
    <mergeCell ref="AG28:AH29"/>
    <mergeCell ref="AJ29:AK29"/>
    <mergeCell ref="B31:C32"/>
    <mergeCell ref="E31:F32"/>
    <mergeCell ref="H31:I32"/>
    <mergeCell ref="K31:L32"/>
    <mergeCell ref="N31:O32"/>
    <mergeCell ref="AJ31:AK31"/>
    <mergeCell ref="AJ32:AK32"/>
    <mergeCell ref="Z31:AA32"/>
    <mergeCell ref="AD31:AE32"/>
    <mergeCell ref="AG31:AH32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B22:C23"/>
    <mergeCell ref="E22:F23"/>
    <mergeCell ref="H22:I23"/>
    <mergeCell ref="K22:L23"/>
    <mergeCell ref="N22:O23"/>
    <mergeCell ref="Q22:R23"/>
    <mergeCell ref="AJ24:AK24"/>
    <mergeCell ref="B25:C26"/>
    <mergeCell ref="E25:F26"/>
    <mergeCell ref="H25:I26"/>
    <mergeCell ref="K25:L26"/>
    <mergeCell ref="N25:O26"/>
    <mergeCell ref="Q25:R26"/>
    <mergeCell ref="T25:U26"/>
    <mergeCell ref="W25:X26"/>
    <mergeCell ref="Z25:AA26"/>
    <mergeCell ref="AD25:AE26"/>
    <mergeCell ref="AG25:AH26"/>
    <mergeCell ref="AJ26:AK26"/>
    <mergeCell ref="AJ21:AK21"/>
    <mergeCell ref="Z16:AA17"/>
    <mergeCell ref="AD16:AE17"/>
    <mergeCell ref="AG16:AH17"/>
    <mergeCell ref="AJ18:AK19"/>
    <mergeCell ref="T22:U23"/>
    <mergeCell ref="W22:X23"/>
    <mergeCell ref="Z22:AA23"/>
    <mergeCell ref="AD22:AE23"/>
    <mergeCell ref="AG22:AH23"/>
    <mergeCell ref="AJ22:AK22"/>
    <mergeCell ref="Q19:R20"/>
    <mergeCell ref="AJ13:AK13"/>
    <mergeCell ref="AJ14:AK16"/>
    <mergeCell ref="B16:C17"/>
    <mergeCell ref="E16:F17"/>
    <mergeCell ref="H16:I17"/>
    <mergeCell ref="K16:L17"/>
    <mergeCell ref="N16:O17"/>
    <mergeCell ref="Q16:R17"/>
    <mergeCell ref="T16:U17"/>
    <mergeCell ref="W16:X17"/>
    <mergeCell ref="Q13:R14"/>
    <mergeCell ref="T13:U14"/>
    <mergeCell ref="W13:X14"/>
    <mergeCell ref="Z13:AA14"/>
    <mergeCell ref="AD13:AE14"/>
    <mergeCell ref="AG13:AH14"/>
    <mergeCell ref="T19:U20"/>
    <mergeCell ref="W19:X20"/>
    <mergeCell ref="Z19:AA20"/>
    <mergeCell ref="AD19:AE20"/>
    <mergeCell ref="AG19:AH20"/>
    <mergeCell ref="B13:C14"/>
    <mergeCell ref="E13:F14"/>
    <mergeCell ref="H13:I14"/>
    <mergeCell ref="K13:L14"/>
    <mergeCell ref="N13:O14"/>
    <mergeCell ref="B19:C20"/>
    <mergeCell ref="E19:F20"/>
    <mergeCell ref="H19:I20"/>
    <mergeCell ref="K19:L20"/>
    <mergeCell ref="N19:O20"/>
    <mergeCell ref="B5:P6"/>
    <mergeCell ref="W6:X7"/>
    <mergeCell ref="B7:C8"/>
    <mergeCell ref="AD8:AE9"/>
    <mergeCell ref="AG8:AH9"/>
    <mergeCell ref="B10:C11"/>
    <mergeCell ref="E10:F11"/>
    <mergeCell ref="H10:I11"/>
    <mergeCell ref="K10:L11"/>
    <mergeCell ref="N10:O11"/>
    <mergeCell ref="Q10:R11"/>
    <mergeCell ref="T10:U11"/>
    <mergeCell ref="W10:X11"/>
    <mergeCell ref="Z10:AA11"/>
    <mergeCell ref="AD10:AE1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3593F-BBCE-43BD-8B71-B9D1230492C6}">
  <dimension ref="A1:AQ113"/>
  <sheetViews>
    <sheetView showZeros="0" zoomScaleNormal="100" workbookViewId="0">
      <selection activeCell="H24" sqref="H24"/>
    </sheetView>
  </sheetViews>
  <sheetFormatPr baseColWidth="10" defaultRowHeight="15" x14ac:dyDescent="0.25"/>
  <cols>
    <col min="1" max="1" width="6.7109375" customWidth="1"/>
    <col min="2" max="2" width="28.7109375" style="31" customWidth="1"/>
    <col min="3" max="3" width="4.5703125" style="31" customWidth="1"/>
    <col min="4" max="4" width="28.7109375" style="31" customWidth="1"/>
    <col min="5" max="5" width="4.5703125" style="31" customWidth="1"/>
    <col min="6" max="6" width="28.7109375" style="31" customWidth="1"/>
    <col min="7" max="7" width="4.5703125" style="31" customWidth="1"/>
    <col min="8" max="8" width="28.7109375" style="31" customWidth="1"/>
    <col min="9" max="9" width="4.5703125" style="31" customWidth="1"/>
    <col min="10" max="10" width="28.7109375" style="31" customWidth="1"/>
    <col min="11" max="11" width="4.5703125" style="31" customWidth="1"/>
    <col min="12" max="12" width="28.7109375" style="31" customWidth="1"/>
    <col min="13" max="13" width="4.5703125" style="31" customWidth="1"/>
    <col min="14" max="14" width="28.7109375" style="31" customWidth="1"/>
    <col min="15" max="15" width="4.5703125" style="31" customWidth="1"/>
    <col min="16" max="16" width="28.7109375" style="31" customWidth="1"/>
    <col min="17" max="17" width="4.5703125" style="31" customWidth="1"/>
    <col min="18" max="18" width="28.7109375" style="31" customWidth="1"/>
    <col min="19" max="19" width="14.5703125" style="31" customWidth="1"/>
    <col min="20" max="20" width="28.7109375" style="31" customWidth="1"/>
    <col min="21" max="21" width="4.5703125" style="31" customWidth="1"/>
    <col min="22" max="22" width="28.7109375" style="31" customWidth="1"/>
    <col min="23" max="23" width="4.5703125" style="31" customWidth="1"/>
    <col min="24" max="24" width="28.7109375" style="31" customWidth="1"/>
    <col min="25" max="25" width="4.5703125" style="31" customWidth="1"/>
    <col min="26" max="26" width="28.7109375" style="31" customWidth="1"/>
    <col min="27" max="27" width="4.5703125" style="31" customWidth="1"/>
    <col min="28" max="28" width="28.7109375" style="31" customWidth="1"/>
    <col min="29" max="29" width="4.5703125" style="31" customWidth="1"/>
    <col min="30" max="30" width="28.7109375" style="31" customWidth="1"/>
    <col min="31" max="31" width="4.5703125" style="31" customWidth="1"/>
    <col min="32" max="32" width="28.7109375" style="31" customWidth="1"/>
    <col min="33" max="33" width="4.5703125" style="31" customWidth="1"/>
    <col min="34" max="34" width="28.7109375" style="31" customWidth="1"/>
    <col min="35" max="35" width="4.5703125" style="31" customWidth="1"/>
    <col min="36" max="36" width="28.7109375" style="31" customWidth="1"/>
    <col min="37" max="37" width="2.140625" style="31" customWidth="1"/>
    <col min="38" max="39" width="12.7109375" style="31" customWidth="1"/>
    <col min="40" max="40" width="5.140625" style="31" customWidth="1"/>
    <col min="41" max="41" width="8.7109375" style="31" customWidth="1"/>
    <col min="42" max="42" width="11.42578125" style="48"/>
    <col min="43" max="43" width="43.5703125" style="48" customWidth="1"/>
  </cols>
  <sheetData>
    <row r="1" spans="1:43" x14ac:dyDescent="0.25">
      <c r="A1" s="982" t="str">
        <f>ADDRESS(ROW(),COLUMN(),4)</f>
        <v>A1</v>
      </c>
      <c r="B1" s="1383" t="str">
        <f>SUBSTITUTE(ADDRESS(1,COLUMN(),4),"1","")</f>
        <v>B</v>
      </c>
      <c r="D1" s="1383" t="str">
        <f>SUBSTITUTE(ADDRESS(1,COLUMN(),4),"1","")</f>
        <v>D</v>
      </c>
      <c r="F1" s="1383" t="str">
        <f>SUBSTITUTE(ADDRESS(1,COLUMN(),4),"1","")</f>
        <v>F</v>
      </c>
      <c r="H1" s="1383" t="str">
        <f>SUBSTITUTE(ADDRESS(1,COLUMN(),4),"1","")</f>
        <v>H</v>
      </c>
      <c r="J1" s="1383" t="str">
        <f>SUBSTITUTE(ADDRESS(1,COLUMN(),4),"1","")</f>
        <v>J</v>
      </c>
      <c r="L1" s="1383" t="str">
        <f>SUBSTITUTE(ADDRESS(1,COLUMN(),4),"1","")</f>
        <v>L</v>
      </c>
      <c r="N1" s="1383" t="str">
        <f>SUBSTITUTE(ADDRESS(1,COLUMN(),4),"1","")</f>
        <v>N</v>
      </c>
      <c r="P1" s="1383" t="str">
        <f>SUBSTITUTE(ADDRESS(1,COLUMN(),4),"1","")</f>
        <v>P</v>
      </c>
      <c r="R1" s="1383" t="str">
        <f>SUBSTITUTE(ADDRESS(1,COLUMN(),4),"1","")</f>
        <v>R</v>
      </c>
      <c r="S1"/>
      <c r="T1" s="1383" t="str">
        <f>SUBSTITUTE(ADDRESS(1,COLUMN(),4),"1","")</f>
        <v>T</v>
      </c>
      <c r="V1" s="1383" t="str">
        <f>SUBSTITUTE(ADDRESS(1,COLUMN(),4),"1","")</f>
        <v>V</v>
      </c>
      <c r="X1" s="1383" t="str">
        <f>SUBSTITUTE(ADDRESS(1,COLUMN(),4),"1","")</f>
        <v>X</v>
      </c>
      <c r="Z1" s="1383" t="str">
        <f>SUBSTITUTE(ADDRESS(1,COLUMN(),4),"1","")</f>
        <v>Z</v>
      </c>
      <c r="AB1" s="1383" t="str">
        <f>SUBSTITUTE(ADDRESS(1,COLUMN(),4),"1","")</f>
        <v>AB</v>
      </c>
      <c r="AD1" s="1383" t="str">
        <f>SUBSTITUTE(ADDRESS(1,COLUMN(),4),"1","")</f>
        <v>AD</v>
      </c>
      <c r="AF1" s="1383" t="str">
        <f>SUBSTITUTE(ADDRESS(1,COLUMN(),4),"1","")</f>
        <v>AF</v>
      </c>
      <c r="AH1" s="1383" t="str">
        <f>SUBSTITUTE(ADDRESS(1,COLUMN(),4),"1","")</f>
        <v>AH</v>
      </c>
      <c r="AJ1" s="1383" t="str">
        <f>SUBSTITUTE(ADDRESS(1,COLUMN(),4),"1","")</f>
        <v>AJ</v>
      </c>
      <c r="AK1"/>
      <c r="AL1" s="1383" t="str">
        <f>SUBSTITUTE(ADDRESS(1,COLUMN(),4),"1","")</f>
        <v>AL</v>
      </c>
      <c r="AM1" s="1383" t="str">
        <f>SUBSTITUTE(ADDRESS(1,COLUMN(),4),"1","")</f>
        <v>AM</v>
      </c>
      <c r="AN1"/>
      <c r="AO1" s="4">
        <v>1</v>
      </c>
      <c r="AP1" s="1383" t="str">
        <f>SUBSTITUTE(ADDRESS(1,COLUMN(),4),"1","")</f>
        <v>AP</v>
      </c>
      <c r="AQ1" s="1384" t="str">
        <f>SUBSTITUTE(ADDRESS(1,COLUMN(),4),"1","")</f>
        <v>AQ</v>
      </c>
    </row>
    <row r="2" spans="1:43" x14ac:dyDescent="0.25">
      <c r="A2" s="1711"/>
      <c r="B2" s="9">
        <f ca="1">CELL("largeur",B2)</f>
        <v>28</v>
      </c>
      <c r="D2" s="9">
        <f ca="1">CELL("largeur",D2)</f>
        <v>28</v>
      </c>
      <c r="F2" s="9">
        <f ca="1">CELL("largeur",F2)</f>
        <v>28</v>
      </c>
      <c r="H2" s="9">
        <f ca="1">CELL("largeur",H2)</f>
        <v>28</v>
      </c>
      <c r="J2" s="9">
        <f ca="1">CELL("largeur",J2)</f>
        <v>28</v>
      </c>
      <c r="L2" s="9">
        <f ca="1">CELL("largeur",L2)</f>
        <v>28</v>
      </c>
      <c r="N2" s="9">
        <f ca="1">CELL("largeur",N2)</f>
        <v>28</v>
      </c>
      <c r="P2" s="9">
        <f ca="1">CELL("largeur",P2)</f>
        <v>28</v>
      </c>
      <c r="R2" s="9">
        <f ca="1">CELL("largeur",R2)</f>
        <v>28</v>
      </c>
      <c r="S2"/>
      <c r="T2" s="9">
        <f ca="1">CELL("largeur",T2)</f>
        <v>28</v>
      </c>
      <c r="V2" s="9">
        <f ca="1">CELL("largeur",V2)</f>
        <v>28</v>
      </c>
      <c r="X2" s="9">
        <f ca="1">CELL("largeur",X2)</f>
        <v>28</v>
      </c>
      <c r="Z2" s="9">
        <f ca="1">CELL("largeur",Z2)</f>
        <v>28</v>
      </c>
      <c r="AB2" s="9">
        <f ca="1">CELL("largeur",AB2)</f>
        <v>28</v>
      </c>
      <c r="AD2" s="9">
        <f ca="1">CELL("largeur",AD2)</f>
        <v>28</v>
      </c>
      <c r="AF2" s="9">
        <f ca="1">CELL("largeur",AF2)</f>
        <v>28</v>
      </c>
      <c r="AH2" s="9">
        <f ca="1">CELL("largeur",AH2)</f>
        <v>28</v>
      </c>
      <c r="AJ2" s="9">
        <f ca="1">CELL("largeur",AJ2)</f>
        <v>28</v>
      </c>
      <c r="AK2"/>
      <c r="AL2" s="9">
        <f ca="1">CELL("largeur",AL2)</f>
        <v>12</v>
      </c>
      <c r="AM2" s="9">
        <f ca="1">CELL("largeur",AM2)</f>
        <v>12</v>
      </c>
      <c r="AN2"/>
      <c r="AO2" s="4">
        <v>1</v>
      </c>
      <c r="AP2" s="10"/>
      <c r="AQ2" s="10" t="s">
        <v>0</v>
      </c>
    </row>
    <row r="3" spans="1:43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16"/>
      <c r="AM3" s="16"/>
      <c r="AN3" s="16"/>
      <c r="AO3" s="4">
        <v>1</v>
      </c>
      <c r="AP3" s="17" cm="1">
        <f t="array" aca="1" ref="AP3" ca="1">COUNTA(A1:AO113+COUNTBLANK(A1:AO113))</f>
        <v>4633</v>
      </c>
      <c r="AQ3" s="18" t="str">
        <f>"cellules entre"&amp;" " &amp;A1&amp;" et  "&amp;AO113</f>
        <v>cellules entre A1 et  AO113</v>
      </c>
    </row>
    <row r="4" spans="1:43" ht="21.75" customHeight="1" x14ac:dyDescent="0.25">
      <c r="B4" s="1712" t="s">
        <v>1552</v>
      </c>
      <c r="T4" s="1712" t="s">
        <v>1552</v>
      </c>
      <c r="AL4" s="118"/>
      <c r="AM4" s="118"/>
      <c r="AN4" s="118"/>
      <c r="AO4" s="4">
        <v>1</v>
      </c>
      <c r="AP4" s="17">
        <f ca="1">COUNTA(A1:AO113)</f>
        <v>1147</v>
      </c>
      <c r="AQ4" s="18" t="s">
        <v>3</v>
      </c>
    </row>
    <row r="5" spans="1:43" ht="21.75" customHeight="1" x14ac:dyDescent="0.25">
      <c r="AL5" s="118"/>
      <c r="AM5" s="118"/>
      <c r="AN5" s="118"/>
      <c r="AO5" s="4">
        <v>1</v>
      </c>
      <c r="AP5" s="17">
        <f ca="1">COUNTBLANK(A1:AO113)</f>
        <v>3914</v>
      </c>
      <c r="AQ5" s="18" t="s">
        <v>4</v>
      </c>
    </row>
    <row r="6" spans="1:43" ht="22.5" customHeight="1" x14ac:dyDescent="0.25">
      <c r="B6" s="1569" t="s">
        <v>1764</v>
      </c>
      <c r="C6" s="1569"/>
      <c r="D6" s="1569"/>
      <c r="E6" s="1569"/>
      <c r="F6" s="1569"/>
      <c r="G6" s="1569"/>
      <c r="H6" s="1569"/>
      <c r="I6" s="1569"/>
      <c r="J6" s="1569"/>
      <c r="K6" s="1569"/>
      <c r="L6" s="1569"/>
      <c r="M6" s="1569"/>
      <c r="N6" s="1569"/>
      <c r="O6" s="1569"/>
      <c r="P6" s="1569"/>
      <c r="Q6" s="1569"/>
      <c r="R6" s="1569"/>
      <c r="T6" s="1569" t="s">
        <v>1765</v>
      </c>
      <c r="U6" s="1569"/>
      <c r="V6" s="1569"/>
      <c r="W6" s="1569"/>
      <c r="X6" s="1569"/>
      <c r="Y6" s="1569"/>
      <c r="Z6" s="1569"/>
      <c r="AA6" s="1569"/>
      <c r="AB6" s="1569"/>
      <c r="AC6" s="1569"/>
      <c r="AD6" s="1569"/>
      <c r="AE6" s="1569"/>
      <c r="AF6" s="1569"/>
      <c r="AG6" s="1569"/>
      <c r="AH6" s="1569"/>
      <c r="AI6" s="1569"/>
      <c r="AJ6" s="1569"/>
      <c r="AL6" s="118"/>
      <c r="AM6" s="118"/>
      <c r="AN6" s="118"/>
      <c r="AO6" s="4">
        <v>1</v>
      </c>
      <c r="AP6" s="17">
        <f>SUM(AO1:AO111)+2</f>
        <v>104</v>
      </c>
      <c r="AQ6" s="18" t="s">
        <v>7</v>
      </c>
    </row>
    <row r="7" spans="1:43" ht="21" customHeight="1" x14ac:dyDescent="0.25">
      <c r="L7" s="3666" t="s">
        <v>2227</v>
      </c>
      <c r="N7" s="3667" t="s">
        <v>2229</v>
      </c>
      <c r="P7" s="3664" t="s">
        <v>2228</v>
      </c>
      <c r="R7" s="3665" t="s">
        <v>2230</v>
      </c>
      <c r="AD7" s="3666" t="s">
        <v>2227</v>
      </c>
      <c r="AF7" s="3667" t="s">
        <v>2229</v>
      </c>
      <c r="AH7" s="3664" t="s">
        <v>2228</v>
      </c>
      <c r="AJ7" s="3665" t="s">
        <v>2230</v>
      </c>
      <c r="AL7" s="118"/>
      <c r="AM7" s="118"/>
      <c r="AN7" s="118"/>
      <c r="AO7" s="4">
        <v>1</v>
      </c>
      <c r="AP7" s="17">
        <f>SUM(A113:AN113)+1</f>
        <v>40</v>
      </c>
      <c r="AQ7" s="18" t="s">
        <v>10</v>
      </c>
    </row>
    <row r="8" spans="1:43" ht="21" customHeight="1" x14ac:dyDescent="0.25">
      <c r="B8" s="1720" t="s">
        <v>24</v>
      </c>
      <c r="D8" s="1721"/>
      <c r="F8" s="1721"/>
      <c r="H8" s="1721"/>
      <c r="J8" s="1721"/>
      <c r="L8" s="3666"/>
      <c r="N8" s="3667"/>
      <c r="P8" s="3664"/>
      <c r="R8" s="3665"/>
      <c r="T8" s="1720" t="s">
        <v>24</v>
      </c>
      <c r="V8" s="1721"/>
      <c r="X8" s="1721"/>
      <c r="Z8" s="1721"/>
      <c r="AB8" s="1721"/>
      <c r="AD8" s="3666"/>
      <c r="AF8" s="3667"/>
      <c r="AH8" s="3664"/>
      <c r="AJ8" s="3665"/>
      <c r="AL8" s="118"/>
      <c r="AM8" s="118"/>
      <c r="AN8" s="118"/>
      <c r="AO8" s="4">
        <v>1</v>
      </c>
    </row>
    <row r="9" spans="1:43" ht="24" customHeight="1" x14ac:dyDescent="0.25">
      <c r="B9" s="1572" t="s">
        <v>1202</v>
      </c>
      <c r="D9" s="1572" t="s">
        <v>1202</v>
      </c>
      <c r="F9" s="1572" t="s">
        <v>1202</v>
      </c>
      <c r="H9" s="2520" t="s">
        <v>1202</v>
      </c>
      <c r="J9" s="1572" t="s">
        <v>1202</v>
      </c>
      <c r="L9" s="1572" t="s">
        <v>1202</v>
      </c>
      <c r="N9" s="1572" t="s">
        <v>1202</v>
      </c>
      <c r="P9" s="1572" t="s">
        <v>1202</v>
      </c>
      <c r="R9" s="1572" t="s">
        <v>1202</v>
      </c>
      <c r="T9" s="1572" t="s">
        <v>1766</v>
      </c>
      <c r="V9" s="1572" t="s">
        <v>1766</v>
      </c>
      <c r="X9" s="1572" t="s">
        <v>1766</v>
      </c>
      <c r="Z9" s="1572" t="s">
        <v>1766</v>
      </c>
      <c r="AB9" s="1572" t="s">
        <v>1766</v>
      </c>
      <c r="AD9" s="1572" t="s">
        <v>1766</v>
      </c>
      <c r="AF9" s="1572" t="s">
        <v>1766</v>
      </c>
      <c r="AH9" s="1572" t="s">
        <v>1766</v>
      </c>
      <c r="AJ9" s="1572" t="s">
        <v>1766</v>
      </c>
      <c r="AL9" s="118"/>
      <c r="AM9" s="118"/>
      <c r="AN9" s="118"/>
      <c r="AO9" s="4">
        <v>1</v>
      </c>
    </row>
    <row r="10" spans="1:43" ht="18" customHeight="1" x14ac:dyDescent="0.3">
      <c r="B10" s="2499" t="s">
        <v>1211</v>
      </c>
      <c r="C10" s="2497"/>
      <c r="D10" s="2518" t="s">
        <v>1160</v>
      </c>
      <c r="E10" s="2497"/>
      <c r="F10" s="2519" t="s">
        <v>1158</v>
      </c>
      <c r="G10" s="2497"/>
      <c r="H10" s="2521" t="s">
        <v>1159</v>
      </c>
      <c r="I10" s="2497"/>
      <c r="J10" s="2522" t="s">
        <v>1212</v>
      </c>
      <c r="K10" s="2497"/>
      <c r="L10" s="2516" t="s">
        <v>1213</v>
      </c>
      <c r="M10" s="2497"/>
      <c r="N10" s="2503" t="s">
        <v>1214</v>
      </c>
      <c r="O10" s="2497"/>
      <c r="P10" s="2502" t="s">
        <v>1215</v>
      </c>
      <c r="Q10" s="2497"/>
      <c r="R10" s="2523" t="s">
        <v>1216</v>
      </c>
      <c r="S10" s="2497"/>
      <c r="T10" s="2499" t="s">
        <v>1560</v>
      </c>
      <c r="U10" s="2497"/>
      <c r="V10" s="2518" t="s">
        <v>603</v>
      </c>
      <c r="W10" s="2497"/>
      <c r="X10" s="2519" t="s">
        <v>1561</v>
      </c>
      <c r="Y10" s="2497"/>
      <c r="Z10" s="2521" t="s">
        <v>1562</v>
      </c>
      <c r="AA10" s="2497"/>
      <c r="AB10" s="2522" t="s">
        <v>1563</v>
      </c>
      <c r="AC10" s="2497"/>
      <c r="AD10" s="2516" t="s">
        <v>1564</v>
      </c>
      <c r="AE10" s="2497"/>
      <c r="AF10" s="2503" t="s">
        <v>1767</v>
      </c>
      <c r="AG10" s="2497"/>
      <c r="AH10" s="2502" t="s">
        <v>1768</v>
      </c>
      <c r="AI10" s="2497"/>
      <c r="AJ10" s="2523" t="s">
        <v>1567</v>
      </c>
      <c r="AL10" s="118"/>
      <c r="AM10" s="118"/>
      <c r="AN10" s="118"/>
      <c r="AO10" s="4">
        <v>1</v>
      </c>
    </row>
    <row r="11" spans="1:43" ht="18" customHeight="1" x14ac:dyDescent="0.3">
      <c r="B11" s="2497"/>
      <c r="C11" s="2497"/>
      <c r="D11" s="2497"/>
      <c r="E11" s="2497"/>
      <c r="F11" s="2497"/>
      <c r="G11" s="2497"/>
      <c r="H11" s="2497"/>
      <c r="I11" s="2497"/>
      <c r="J11" s="2497"/>
      <c r="K11" s="2497"/>
      <c r="L11" s="2497"/>
      <c r="M11" s="2497"/>
      <c r="N11" s="2497"/>
      <c r="O11" s="2497"/>
      <c r="P11" s="2497"/>
      <c r="Q11" s="2497"/>
      <c r="R11" s="2497"/>
      <c r="S11" s="2497"/>
      <c r="T11" s="2497" t="s">
        <v>131</v>
      </c>
      <c r="U11" s="2497"/>
      <c r="V11" s="2497" t="s">
        <v>131</v>
      </c>
      <c r="W11" s="2497"/>
      <c r="X11" s="2497" t="s">
        <v>131</v>
      </c>
      <c r="Y11" s="2497"/>
      <c r="Z11" s="2497" t="s">
        <v>131</v>
      </c>
      <c r="AA11" s="2497"/>
      <c r="AB11" s="2497" t="s">
        <v>131</v>
      </c>
      <c r="AC11" s="2497"/>
      <c r="AD11" s="2497" t="s">
        <v>131</v>
      </c>
      <c r="AE11" s="2497"/>
      <c r="AF11" s="2497" t="s">
        <v>131</v>
      </c>
      <c r="AG11" s="2497"/>
      <c r="AH11" s="2497" t="s">
        <v>131</v>
      </c>
      <c r="AI11" s="2497"/>
      <c r="AJ11" s="2497" t="s">
        <v>131</v>
      </c>
      <c r="AL11" s="1499" t="s">
        <v>1175</v>
      </c>
      <c r="AM11" s="118"/>
      <c r="AO11" s="4">
        <v>1</v>
      </c>
    </row>
    <row r="12" spans="1:43" ht="18" customHeight="1" x14ac:dyDescent="0.3">
      <c r="B12" s="2500" t="s">
        <v>1242</v>
      </c>
      <c r="C12" s="2497"/>
      <c r="D12" s="2518" t="s">
        <v>1243</v>
      </c>
      <c r="E12" s="2497"/>
      <c r="F12" s="2519" t="s">
        <v>1244</v>
      </c>
      <c r="G12" s="2497"/>
      <c r="H12" s="2521" t="s">
        <v>1245</v>
      </c>
      <c r="I12" s="2497"/>
      <c r="J12" s="2522" t="s">
        <v>1246</v>
      </c>
      <c r="K12" s="2497"/>
      <c r="L12" s="2516" t="s">
        <v>1247</v>
      </c>
      <c r="M12" s="2497"/>
      <c r="N12" s="2503" t="s">
        <v>1248</v>
      </c>
      <c r="O12" s="2497"/>
      <c r="P12" s="2502" t="s">
        <v>1248</v>
      </c>
      <c r="Q12" s="2497"/>
      <c r="R12" s="2523" t="s">
        <v>1249</v>
      </c>
      <c r="S12" s="2497"/>
      <c r="T12" s="2500" t="s">
        <v>1568</v>
      </c>
      <c r="U12" s="2497"/>
      <c r="V12" s="2518" t="s">
        <v>1569</v>
      </c>
      <c r="W12" s="2497"/>
      <c r="X12" s="2519" t="s">
        <v>1570</v>
      </c>
      <c r="Y12" s="2497"/>
      <c r="Z12" s="2521" t="s">
        <v>1571</v>
      </c>
      <c r="AA12" s="2497"/>
      <c r="AB12" s="2522" t="s">
        <v>1572</v>
      </c>
      <c r="AC12" s="2497"/>
      <c r="AD12" s="2516" t="s">
        <v>1573</v>
      </c>
      <c r="AE12" s="2497"/>
      <c r="AF12" s="2503" t="s">
        <v>1574</v>
      </c>
      <c r="AG12" s="2497"/>
      <c r="AH12" s="2502" t="s">
        <v>1574</v>
      </c>
      <c r="AI12" s="2497"/>
      <c r="AJ12" s="2523" t="s">
        <v>1575</v>
      </c>
      <c r="AL12" s="1499" t="s">
        <v>1179</v>
      </c>
      <c r="AM12" s="1499"/>
      <c r="AO12" s="4">
        <v>1</v>
      </c>
    </row>
    <row r="13" spans="1:43" ht="18" customHeight="1" x14ac:dyDescent="0.3">
      <c r="B13" s="2497"/>
      <c r="C13" s="2497"/>
      <c r="D13" s="2497"/>
      <c r="E13" s="2497"/>
      <c r="F13" s="2497"/>
      <c r="G13" s="2497"/>
      <c r="H13" s="2497"/>
      <c r="I13" s="2497"/>
      <c r="J13" s="2497"/>
      <c r="K13" s="2497"/>
      <c r="L13" s="2497"/>
      <c r="M13" s="2497"/>
      <c r="N13" s="2497"/>
      <c r="O13" s="2497"/>
      <c r="P13" s="2497"/>
      <c r="Q13" s="2497"/>
      <c r="R13" s="2497"/>
      <c r="S13" s="2497"/>
      <c r="T13" s="2497" t="s">
        <v>131</v>
      </c>
      <c r="U13" s="2497"/>
      <c r="V13" s="2497" t="s">
        <v>131</v>
      </c>
      <c r="W13" s="2497"/>
      <c r="X13" s="2497" t="s">
        <v>131</v>
      </c>
      <c r="Y13" s="2497"/>
      <c r="Z13" s="2497" t="s">
        <v>131</v>
      </c>
      <c r="AA13" s="2497"/>
      <c r="AB13" s="2497" t="s">
        <v>131</v>
      </c>
      <c r="AC13" s="2497"/>
      <c r="AD13" s="2497" t="s">
        <v>131</v>
      </c>
      <c r="AE13" s="2497"/>
      <c r="AF13" s="2497" t="s">
        <v>131</v>
      </c>
      <c r="AG13" s="2497"/>
      <c r="AH13" s="2497" t="s">
        <v>131</v>
      </c>
      <c r="AI13" s="2497"/>
      <c r="AJ13" s="2497" t="s">
        <v>131</v>
      </c>
      <c r="AL13" s="1722"/>
      <c r="AM13" s="1722"/>
      <c r="AO13" s="4">
        <v>1</v>
      </c>
    </row>
    <row r="14" spans="1:43" ht="18" customHeight="1" x14ac:dyDescent="0.3">
      <c r="B14" s="2501" t="s">
        <v>1271</v>
      </c>
      <c r="C14" s="2497"/>
      <c r="D14" s="2518" t="s">
        <v>1272</v>
      </c>
      <c r="E14" s="2497"/>
      <c r="F14" s="2519" t="s">
        <v>1273</v>
      </c>
      <c r="G14" s="2497"/>
      <c r="H14" s="2521" t="s">
        <v>1274</v>
      </c>
      <c r="I14" s="2497"/>
      <c r="J14" s="2522" t="s">
        <v>1275</v>
      </c>
      <c r="K14" s="2497"/>
      <c r="L14" s="2516" t="s">
        <v>1276</v>
      </c>
      <c r="M14" s="2497"/>
      <c r="N14" s="2503" t="s">
        <v>1277</v>
      </c>
      <c r="O14" s="2497"/>
      <c r="P14" s="2502" t="s">
        <v>1278</v>
      </c>
      <c r="Q14" s="2497"/>
      <c r="R14" s="2523" t="s">
        <v>1279</v>
      </c>
      <c r="S14" s="2497"/>
      <c r="T14" s="2501" t="s">
        <v>1576</v>
      </c>
      <c r="U14" s="2497"/>
      <c r="V14" s="2518" t="s">
        <v>1577</v>
      </c>
      <c r="W14" s="2497"/>
      <c r="X14" s="2519" t="s">
        <v>1578</v>
      </c>
      <c r="Y14" s="2497"/>
      <c r="Z14" s="2521" t="s">
        <v>1579</v>
      </c>
      <c r="AA14" s="2497"/>
      <c r="AB14" s="2522" t="s">
        <v>1580</v>
      </c>
      <c r="AC14" s="2497"/>
      <c r="AD14" s="2516" t="s">
        <v>1581</v>
      </c>
      <c r="AE14" s="2497"/>
      <c r="AF14" s="2503" t="s">
        <v>1582</v>
      </c>
      <c r="AG14" s="2497"/>
      <c r="AH14" s="2502" t="s">
        <v>1583</v>
      </c>
      <c r="AI14" s="2497"/>
      <c r="AJ14" s="2523" t="s">
        <v>1584</v>
      </c>
      <c r="AL14" s="1722"/>
      <c r="AM14" s="1722"/>
      <c r="AO14" s="4">
        <v>1</v>
      </c>
    </row>
    <row r="15" spans="1:43" s="48" customFormat="1" ht="18" customHeight="1" x14ac:dyDescent="0.3">
      <c r="A15"/>
      <c r="B15" s="2497"/>
      <c r="C15" s="2497"/>
      <c r="D15" s="2497"/>
      <c r="E15" s="2497"/>
      <c r="F15" s="2497"/>
      <c r="G15" s="2497"/>
      <c r="H15" s="2497"/>
      <c r="I15" s="2497"/>
      <c r="J15" s="2497"/>
      <c r="K15" s="2497"/>
      <c r="L15" s="2497"/>
      <c r="M15" s="2497"/>
      <c r="N15" s="2497"/>
      <c r="O15" s="2497"/>
      <c r="P15" s="2497"/>
      <c r="Q15" s="2497"/>
      <c r="R15" s="2497"/>
      <c r="S15" s="2497"/>
      <c r="T15" s="2497" t="s">
        <v>131</v>
      </c>
      <c r="U15" s="2497"/>
      <c r="V15" s="2497" t="s">
        <v>131</v>
      </c>
      <c r="W15" s="2497"/>
      <c r="X15" s="2497" t="s">
        <v>131</v>
      </c>
      <c r="Y15" s="2497"/>
      <c r="Z15" s="2497" t="s">
        <v>131</v>
      </c>
      <c r="AA15" s="2497"/>
      <c r="AB15" s="2497" t="s">
        <v>131</v>
      </c>
      <c r="AC15" s="2497"/>
      <c r="AD15" s="2497" t="s">
        <v>131</v>
      </c>
      <c r="AE15" s="2497"/>
      <c r="AF15" s="2497" t="s">
        <v>131</v>
      </c>
      <c r="AG15" s="2497"/>
      <c r="AH15" s="2497" t="s">
        <v>131</v>
      </c>
      <c r="AI15" s="2497"/>
      <c r="AJ15" s="2497" t="s">
        <v>131</v>
      </c>
      <c r="AK15" s="31"/>
      <c r="AL15" s="1723" t="s">
        <v>1193</v>
      </c>
      <c r="AM15" s="1723"/>
      <c r="AN15" s="31"/>
      <c r="AO15" s="4">
        <v>1</v>
      </c>
    </row>
    <row r="16" spans="1:43" s="48" customFormat="1" ht="18" customHeight="1" x14ac:dyDescent="0.3">
      <c r="A16" s="438"/>
      <c r="B16" s="2502" t="s">
        <v>1301</v>
      </c>
      <c r="C16" s="2497"/>
      <c r="D16" s="2518" t="s">
        <v>1302</v>
      </c>
      <c r="E16" s="2497"/>
      <c r="F16" s="2519" t="s">
        <v>1303</v>
      </c>
      <c r="G16" s="2497"/>
      <c r="H16" s="2521" t="s">
        <v>1304</v>
      </c>
      <c r="I16" s="2497"/>
      <c r="J16" s="2522" t="s">
        <v>1305</v>
      </c>
      <c r="K16" s="2497"/>
      <c r="L16" s="2516" t="s">
        <v>1306</v>
      </c>
      <c r="M16" s="2497"/>
      <c r="N16" s="2503" t="s">
        <v>1307</v>
      </c>
      <c r="O16" s="2497"/>
      <c r="P16" s="2502" t="s">
        <v>1308</v>
      </c>
      <c r="Q16" s="2497"/>
      <c r="R16" s="2523" t="s">
        <v>1309</v>
      </c>
      <c r="S16" s="2497"/>
      <c r="T16" s="2502" t="s">
        <v>1566</v>
      </c>
      <c r="U16" s="2497"/>
      <c r="V16" s="2518" t="s">
        <v>1585</v>
      </c>
      <c r="W16" s="2497"/>
      <c r="X16" s="2519" t="s">
        <v>1586</v>
      </c>
      <c r="Y16" s="2497"/>
      <c r="Z16" s="2521" t="s">
        <v>1587</v>
      </c>
      <c r="AA16" s="2497"/>
      <c r="AB16" s="2522" t="s">
        <v>1588</v>
      </c>
      <c r="AC16" s="2497"/>
      <c r="AD16" s="2516" t="s">
        <v>1589</v>
      </c>
      <c r="AE16" s="2497"/>
      <c r="AF16" s="2503" t="s">
        <v>1590</v>
      </c>
      <c r="AG16" s="2497"/>
      <c r="AH16" s="2502" t="s">
        <v>1591</v>
      </c>
      <c r="AI16" s="2497"/>
      <c r="AJ16" s="2523" t="s">
        <v>1592</v>
      </c>
      <c r="AK16" s="31"/>
      <c r="AL16" s="1723"/>
      <c r="AM16" s="1723"/>
      <c r="AN16" s="31"/>
      <c r="AO16" s="4">
        <v>1</v>
      </c>
    </row>
    <row r="17" spans="1:41" s="48" customFormat="1" ht="18" customHeight="1" x14ac:dyDescent="0.3">
      <c r="A17"/>
      <c r="B17" s="2497"/>
      <c r="C17" s="2497"/>
      <c r="D17" s="2497"/>
      <c r="E17" s="2497"/>
      <c r="F17" s="2497"/>
      <c r="G17" s="2497"/>
      <c r="H17" s="2497"/>
      <c r="I17" s="2497"/>
      <c r="J17" s="2497"/>
      <c r="K17" s="2497"/>
      <c r="L17" s="2497"/>
      <c r="M17" s="2497"/>
      <c r="N17" s="2497"/>
      <c r="O17" s="2497"/>
      <c r="P17" s="2497"/>
      <c r="Q17" s="2497"/>
      <c r="R17" s="2497"/>
      <c r="S17" s="2497"/>
      <c r="T17" s="2497" t="s">
        <v>131</v>
      </c>
      <c r="U17" s="2497"/>
      <c r="V17" s="2497" t="s">
        <v>131</v>
      </c>
      <c r="W17" s="2497"/>
      <c r="X17" s="2497" t="s">
        <v>131</v>
      </c>
      <c r="Y17" s="2497"/>
      <c r="Z17" s="2497" t="s">
        <v>131</v>
      </c>
      <c r="AA17" s="2497"/>
      <c r="AB17" s="2497" t="s">
        <v>131</v>
      </c>
      <c r="AC17" s="2497"/>
      <c r="AD17" s="2497" t="s">
        <v>131</v>
      </c>
      <c r="AE17" s="2497"/>
      <c r="AF17" s="2497" t="s">
        <v>131</v>
      </c>
      <c r="AG17" s="2497"/>
      <c r="AH17" s="2497" t="s">
        <v>131</v>
      </c>
      <c r="AI17" s="2497"/>
      <c r="AJ17" s="2497" t="s">
        <v>131</v>
      </c>
      <c r="AK17" s="31"/>
      <c r="AL17" s="1724" t="s">
        <v>1200</v>
      </c>
      <c r="AM17" s="1724"/>
      <c r="AN17" s="31"/>
      <c r="AO17" s="4">
        <v>1</v>
      </c>
    </row>
    <row r="18" spans="1:41" s="48" customFormat="1" ht="18" customHeight="1" x14ac:dyDescent="0.3">
      <c r="A18"/>
      <c r="B18" s="2503" t="s">
        <v>1321</v>
      </c>
      <c r="C18" s="2497"/>
      <c r="D18" s="2518" t="s">
        <v>1322</v>
      </c>
      <c r="E18" s="2497"/>
      <c r="F18" s="2519" t="s">
        <v>1323</v>
      </c>
      <c r="G18" s="2497"/>
      <c r="H18" s="2521" t="s">
        <v>1324</v>
      </c>
      <c r="I18" s="2497"/>
      <c r="J18" s="2522" t="s">
        <v>1325</v>
      </c>
      <c r="K18" s="2497"/>
      <c r="L18" s="2516" t="s">
        <v>1326</v>
      </c>
      <c r="M18" s="2497"/>
      <c r="N18" s="2503" t="s">
        <v>1308</v>
      </c>
      <c r="O18" s="2497"/>
      <c r="P18" s="2502" t="s">
        <v>1327</v>
      </c>
      <c r="Q18" s="2497"/>
      <c r="R18" s="2523" t="s">
        <v>1328</v>
      </c>
      <c r="S18" s="2497"/>
      <c r="T18" s="2503" t="s">
        <v>1565</v>
      </c>
      <c r="U18" s="2497"/>
      <c r="V18" s="2518" t="s">
        <v>1593</v>
      </c>
      <c r="W18" s="2497"/>
      <c r="X18" s="2519" t="s">
        <v>1594</v>
      </c>
      <c r="Y18" s="2497"/>
      <c r="Z18" s="2521" t="s">
        <v>1595</v>
      </c>
      <c r="AA18" s="2497"/>
      <c r="AB18" s="2522" t="s">
        <v>1596</v>
      </c>
      <c r="AC18" s="2497"/>
      <c r="AD18" s="2516" t="s">
        <v>1597</v>
      </c>
      <c r="AE18" s="2497"/>
      <c r="AF18" s="2503" t="s">
        <v>1591</v>
      </c>
      <c r="AG18" s="2497"/>
      <c r="AH18" s="2502" t="s">
        <v>1598</v>
      </c>
      <c r="AI18" s="2497"/>
      <c r="AJ18" s="2523" t="s">
        <v>1599</v>
      </c>
      <c r="AK18" s="31"/>
      <c r="AL18" s="1724" t="s">
        <v>1201</v>
      </c>
      <c r="AM18" s="1724"/>
      <c r="AN18" s="31"/>
      <c r="AO18" s="4">
        <v>1</v>
      </c>
    </row>
    <row r="19" spans="1:41" s="48" customFormat="1" ht="18" customHeight="1" x14ac:dyDescent="0.3">
      <c r="A19"/>
      <c r="B19" s="2497"/>
      <c r="C19" s="2497"/>
      <c r="D19" s="2497"/>
      <c r="E19" s="2497"/>
      <c r="F19" s="2497"/>
      <c r="G19" s="2497"/>
      <c r="H19" s="2497"/>
      <c r="I19" s="2497"/>
      <c r="J19" s="2497"/>
      <c r="K19" s="2497"/>
      <c r="L19" s="2497"/>
      <c r="M19" s="2497"/>
      <c r="N19" s="2497"/>
      <c r="O19" s="2497"/>
      <c r="P19" s="2497"/>
      <c r="Q19" s="2497"/>
      <c r="R19" s="2497"/>
      <c r="S19" s="2497"/>
      <c r="T19" s="2497" t="s">
        <v>131</v>
      </c>
      <c r="U19" s="2497"/>
      <c r="V19" s="2497" t="s">
        <v>131</v>
      </c>
      <c r="W19" s="2497"/>
      <c r="X19" s="2497" t="s">
        <v>131</v>
      </c>
      <c r="Y19" s="2497"/>
      <c r="Z19" s="2497" t="s">
        <v>131</v>
      </c>
      <c r="AA19" s="2497"/>
      <c r="AB19" s="2497" t="s">
        <v>131</v>
      </c>
      <c r="AC19" s="2497"/>
      <c r="AD19" s="2497" t="s">
        <v>131</v>
      </c>
      <c r="AE19" s="2497"/>
      <c r="AF19" s="2497" t="s">
        <v>131</v>
      </c>
      <c r="AG19" s="2497"/>
      <c r="AH19" s="2497" t="s">
        <v>131</v>
      </c>
      <c r="AI19" s="2497"/>
      <c r="AJ19" s="2497" t="s">
        <v>131</v>
      </c>
      <c r="AK19" s="31"/>
      <c r="AL19" s="1725" t="s">
        <v>1218</v>
      </c>
      <c r="AM19" s="1725"/>
      <c r="AN19" s="31"/>
      <c r="AO19" s="4">
        <v>1</v>
      </c>
    </row>
    <row r="20" spans="1:41" s="48" customFormat="1" ht="18" customHeight="1" x14ac:dyDescent="0.3">
      <c r="A20"/>
      <c r="B20" s="2504" t="s">
        <v>1339</v>
      </c>
      <c r="C20" s="2497"/>
      <c r="D20" s="2518" t="s">
        <v>1340</v>
      </c>
      <c r="E20" s="2497"/>
      <c r="F20" s="2519" t="s">
        <v>1341</v>
      </c>
      <c r="G20" s="2497"/>
      <c r="H20" s="2521" t="s">
        <v>1342</v>
      </c>
      <c r="I20" s="2497"/>
      <c r="J20" s="2522" t="s">
        <v>1343</v>
      </c>
      <c r="K20" s="2497"/>
      <c r="L20" s="2516" t="s">
        <v>1344</v>
      </c>
      <c r="M20" s="2497"/>
      <c r="N20" s="2503" t="s">
        <v>1327</v>
      </c>
      <c r="O20" s="2497"/>
      <c r="P20" s="2502" t="s">
        <v>1345</v>
      </c>
      <c r="Q20" s="2497"/>
      <c r="R20" s="2523" t="s">
        <v>1346</v>
      </c>
      <c r="S20" s="2497"/>
      <c r="T20" s="2504" t="s">
        <v>1600</v>
      </c>
      <c r="U20" s="2497"/>
      <c r="V20" s="2518" t="s">
        <v>1601</v>
      </c>
      <c r="W20" s="2497"/>
      <c r="X20" s="2519" t="s">
        <v>1602</v>
      </c>
      <c r="Y20" s="2497"/>
      <c r="Z20" s="2521" t="s">
        <v>1603</v>
      </c>
      <c r="AA20" s="2497"/>
      <c r="AB20" s="2522" t="s">
        <v>1604</v>
      </c>
      <c r="AC20" s="2497"/>
      <c r="AD20" s="2516" t="s">
        <v>1605</v>
      </c>
      <c r="AE20" s="2497"/>
      <c r="AF20" s="2503" t="s">
        <v>1598</v>
      </c>
      <c r="AG20" s="2497"/>
      <c r="AH20" s="2502" t="s">
        <v>1606</v>
      </c>
      <c r="AI20" s="2497"/>
      <c r="AJ20" s="2523" t="s">
        <v>1607</v>
      </c>
      <c r="AK20" s="31"/>
      <c r="AL20" s="1725" t="s">
        <v>1226</v>
      </c>
      <c r="AM20" s="1725"/>
      <c r="AN20" s="31"/>
      <c r="AO20" s="4">
        <v>1</v>
      </c>
    </row>
    <row r="21" spans="1:41" s="48" customFormat="1" ht="18" customHeight="1" x14ac:dyDescent="0.3">
      <c r="A21"/>
      <c r="B21" s="2497"/>
      <c r="C21" s="2497"/>
      <c r="D21" s="2497"/>
      <c r="E21" s="2497"/>
      <c r="F21" s="2497"/>
      <c r="G21" s="2497"/>
      <c r="H21" s="2497"/>
      <c r="I21" s="2497"/>
      <c r="J21" s="2497"/>
      <c r="K21" s="2497"/>
      <c r="L21" s="2497"/>
      <c r="M21" s="2497"/>
      <c r="N21" s="2497"/>
      <c r="O21" s="2497"/>
      <c r="P21" s="2497"/>
      <c r="Q21" s="2497"/>
      <c r="R21" s="2497"/>
      <c r="S21" s="2497"/>
      <c r="T21" s="2497" t="s">
        <v>131</v>
      </c>
      <c r="U21" s="2497"/>
      <c r="V21" s="2497" t="s">
        <v>131</v>
      </c>
      <c r="W21" s="2497"/>
      <c r="X21" s="2497" t="s">
        <v>131</v>
      </c>
      <c r="Y21" s="2497"/>
      <c r="Z21" s="2497" t="s">
        <v>131</v>
      </c>
      <c r="AA21" s="2497"/>
      <c r="AB21" s="2497" t="s">
        <v>131</v>
      </c>
      <c r="AC21" s="2497"/>
      <c r="AD21" s="2497" t="s">
        <v>131</v>
      </c>
      <c r="AE21" s="2497"/>
      <c r="AF21" s="2497" t="s">
        <v>131</v>
      </c>
      <c r="AG21" s="2497"/>
      <c r="AH21" s="2497" t="s">
        <v>131</v>
      </c>
      <c r="AI21" s="2497"/>
      <c r="AJ21" s="2497" t="s">
        <v>131</v>
      </c>
      <c r="AK21" s="31"/>
      <c r="AL21" s="1725" t="s">
        <v>1250</v>
      </c>
      <c r="AM21" s="1725"/>
      <c r="AN21" s="31"/>
      <c r="AO21" s="4">
        <v>1</v>
      </c>
    </row>
    <row r="22" spans="1:41" s="48" customFormat="1" ht="18" customHeight="1" x14ac:dyDescent="0.3">
      <c r="A22"/>
      <c r="B22" s="2505" t="s">
        <v>1366</v>
      </c>
      <c r="C22" s="2497"/>
      <c r="D22" s="2518" t="s">
        <v>1367</v>
      </c>
      <c r="E22" s="2497"/>
      <c r="F22" s="2519" t="s">
        <v>1368</v>
      </c>
      <c r="G22" s="2497"/>
      <c r="H22" s="2521" t="s">
        <v>1369</v>
      </c>
      <c r="I22" s="2497"/>
      <c r="J22" s="2522" t="s">
        <v>1370</v>
      </c>
      <c r="K22" s="2497"/>
      <c r="L22" s="2516" t="s">
        <v>1371</v>
      </c>
      <c r="M22" s="2497"/>
      <c r="N22" s="2503" t="s">
        <v>1345</v>
      </c>
      <c r="O22" s="2497"/>
      <c r="P22" s="2502" t="s">
        <v>1372</v>
      </c>
      <c r="Q22" s="2497"/>
      <c r="R22" s="2523" t="s">
        <v>1373</v>
      </c>
      <c r="S22" s="2497"/>
      <c r="T22" s="2505" t="s">
        <v>1608</v>
      </c>
      <c r="U22" s="2497"/>
      <c r="V22" s="2518" t="s">
        <v>1609</v>
      </c>
      <c r="W22" s="2497"/>
      <c r="X22" s="2519" t="s">
        <v>1610</v>
      </c>
      <c r="Y22" s="2497"/>
      <c r="Z22" s="2521" t="s">
        <v>1611</v>
      </c>
      <c r="AA22" s="2497"/>
      <c r="AB22" s="2522" t="s">
        <v>1612</v>
      </c>
      <c r="AC22" s="2497"/>
      <c r="AD22" s="2516" t="s">
        <v>1613</v>
      </c>
      <c r="AE22" s="2497"/>
      <c r="AF22" s="2503" t="s">
        <v>1606</v>
      </c>
      <c r="AG22" s="2497"/>
      <c r="AH22" s="2502" t="s">
        <v>1614</v>
      </c>
      <c r="AI22" s="2497"/>
      <c r="AJ22" s="2523" t="s">
        <v>1615</v>
      </c>
      <c r="AK22" s="31"/>
      <c r="AL22" s="1725" t="s">
        <v>1259</v>
      </c>
      <c r="AM22" s="1725"/>
      <c r="AN22" s="31"/>
      <c r="AO22" s="4">
        <v>1</v>
      </c>
    </row>
    <row r="23" spans="1:41" s="48" customFormat="1" ht="18" customHeight="1" x14ac:dyDescent="0.3">
      <c r="A23"/>
      <c r="B23" s="2497"/>
      <c r="C23" s="2497"/>
      <c r="D23" s="2497"/>
      <c r="E23" s="2497"/>
      <c r="F23" s="2497"/>
      <c r="G23" s="2497"/>
      <c r="H23" s="2497"/>
      <c r="I23" s="2497"/>
      <c r="J23" s="2497"/>
      <c r="K23" s="2497"/>
      <c r="L23" s="2497"/>
      <c r="M23" s="2497"/>
      <c r="N23" s="2497"/>
      <c r="O23" s="2497"/>
      <c r="P23" s="2497"/>
      <c r="Q23" s="2497"/>
      <c r="R23" s="2497"/>
      <c r="S23" s="2497"/>
      <c r="T23" s="2497" t="s">
        <v>131</v>
      </c>
      <c r="U23" s="2497"/>
      <c r="V23" s="2497" t="s">
        <v>131</v>
      </c>
      <c r="W23" s="2497"/>
      <c r="X23" s="2497" t="s">
        <v>131</v>
      </c>
      <c r="Y23" s="2497"/>
      <c r="Z23" s="2497" t="s">
        <v>131</v>
      </c>
      <c r="AA23" s="2497"/>
      <c r="AB23" s="2497" t="s">
        <v>131</v>
      </c>
      <c r="AC23" s="2497"/>
      <c r="AD23" s="2497" t="s">
        <v>131</v>
      </c>
      <c r="AE23" s="2497"/>
      <c r="AF23" s="2497" t="s">
        <v>131</v>
      </c>
      <c r="AG23" s="2497"/>
      <c r="AH23" s="2497" t="s">
        <v>131</v>
      </c>
      <c r="AI23" s="2497"/>
      <c r="AJ23" s="2497" t="s">
        <v>131</v>
      </c>
      <c r="AK23" s="31"/>
      <c r="AL23" s="1725" t="s">
        <v>1282</v>
      </c>
      <c r="AM23" s="1725"/>
      <c r="AN23" s="31"/>
      <c r="AO23" s="4">
        <v>1</v>
      </c>
    </row>
    <row r="24" spans="1:41" s="48" customFormat="1" ht="18" customHeight="1" x14ac:dyDescent="0.3">
      <c r="A24"/>
      <c r="B24" s="2506" t="s">
        <v>1383</v>
      </c>
      <c r="C24" s="2497"/>
      <c r="D24" s="2518" t="s">
        <v>1384</v>
      </c>
      <c r="E24" s="2497"/>
      <c r="F24" s="2519" t="s">
        <v>1385</v>
      </c>
      <c r="G24" s="2497"/>
      <c r="H24" s="2521" t="s">
        <v>1386</v>
      </c>
      <c r="I24" s="2497"/>
      <c r="J24" s="2522" t="s">
        <v>1387</v>
      </c>
      <c r="K24" s="2497"/>
      <c r="L24" s="2516" t="s">
        <v>1388</v>
      </c>
      <c r="M24" s="2497"/>
      <c r="N24" s="2503" t="s">
        <v>1372</v>
      </c>
      <c r="O24" s="2497"/>
      <c r="P24" s="2502" t="s">
        <v>1389</v>
      </c>
      <c r="Q24" s="2497"/>
      <c r="R24" s="2523" t="s">
        <v>1390</v>
      </c>
      <c r="S24" s="2497"/>
      <c r="T24" s="2506" t="s">
        <v>1616</v>
      </c>
      <c r="U24" s="2497"/>
      <c r="V24" s="2518" t="s">
        <v>1617</v>
      </c>
      <c r="W24" s="2497"/>
      <c r="X24" s="2519" t="s">
        <v>1618</v>
      </c>
      <c r="Y24" s="2497"/>
      <c r="Z24" s="2521" t="s">
        <v>1619</v>
      </c>
      <c r="AA24" s="2497"/>
      <c r="AB24" s="2522" t="s">
        <v>1620</v>
      </c>
      <c r="AC24" s="2497"/>
      <c r="AD24" s="2516" t="s">
        <v>1621</v>
      </c>
      <c r="AE24" s="2497"/>
      <c r="AF24" s="2503" t="s">
        <v>1614</v>
      </c>
      <c r="AG24" s="2497"/>
      <c r="AH24" s="2502" t="s">
        <v>1622</v>
      </c>
      <c r="AI24" s="2497"/>
      <c r="AJ24" s="2523" t="s">
        <v>1623</v>
      </c>
      <c r="AK24" s="31"/>
      <c r="AL24" s="1725" t="s">
        <v>1288</v>
      </c>
      <c r="AM24" s="1725"/>
      <c r="AN24" s="31"/>
      <c r="AO24" s="4">
        <v>1</v>
      </c>
    </row>
    <row r="25" spans="1:41" s="48" customFormat="1" ht="18" customHeight="1" x14ac:dyDescent="0.3">
      <c r="B25" s="2497"/>
      <c r="C25" s="2497"/>
      <c r="D25" s="2497"/>
      <c r="E25" s="2497"/>
      <c r="F25" s="2497"/>
      <c r="G25" s="2497"/>
      <c r="H25" s="2497"/>
      <c r="I25" s="2497"/>
      <c r="J25" s="2497"/>
      <c r="K25" s="2497"/>
      <c r="L25" s="2497"/>
      <c r="M25" s="2497"/>
      <c r="N25" s="2497"/>
      <c r="O25" s="2497"/>
      <c r="P25" s="2497"/>
      <c r="Q25" s="2497"/>
      <c r="R25" s="2497"/>
      <c r="S25" s="2497"/>
      <c r="T25" s="2497" t="s">
        <v>131</v>
      </c>
      <c r="U25" s="2497"/>
      <c r="V25" s="2497" t="s">
        <v>131</v>
      </c>
      <c r="W25" s="2497"/>
      <c r="X25" s="2497" t="s">
        <v>131</v>
      </c>
      <c r="Y25" s="2497"/>
      <c r="Z25" s="2497" t="s">
        <v>131</v>
      </c>
      <c r="AA25" s="2497"/>
      <c r="AB25" s="2497" t="s">
        <v>131</v>
      </c>
      <c r="AC25" s="2497"/>
      <c r="AD25" s="2497" t="s">
        <v>131</v>
      </c>
      <c r="AE25" s="2497"/>
      <c r="AF25" s="2497" t="s">
        <v>131</v>
      </c>
      <c r="AG25" s="2497"/>
      <c r="AH25" s="2497" t="s">
        <v>131</v>
      </c>
      <c r="AI25" s="2497"/>
      <c r="AJ25" s="2497" t="s">
        <v>131</v>
      </c>
      <c r="AK25" s="31"/>
      <c r="AL25" s="1726">
        <v>12</v>
      </c>
      <c r="AM25" s="1726">
        <v>12</v>
      </c>
      <c r="AN25" s="31"/>
      <c r="AO25" s="4">
        <v>1</v>
      </c>
    </row>
    <row r="26" spans="1:41" s="48" customFormat="1" ht="18" customHeight="1" x14ac:dyDescent="0.3">
      <c r="B26" s="2504" t="s">
        <v>1367</v>
      </c>
      <c r="C26" s="2497"/>
      <c r="D26" s="2518" t="s">
        <v>1400</v>
      </c>
      <c r="E26" s="2497"/>
      <c r="F26" s="2519" t="s">
        <v>458</v>
      </c>
      <c r="G26" s="2497"/>
      <c r="H26" s="2521" t="s">
        <v>1401</v>
      </c>
      <c r="I26" s="2497"/>
      <c r="J26" s="2522" t="s">
        <v>1402</v>
      </c>
      <c r="K26" s="2497"/>
      <c r="L26" s="2516" t="s">
        <v>1403</v>
      </c>
      <c r="M26" s="2497"/>
      <c r="N26" s="2503" t="s">
        <v>1389</v>
      </c>
      <c r="O26" s="2497"/>
      <c r="P26" s="2502" t="s">
        <v>1404</v>
      </c>
      <c r="Q26" s="2497"/>
      <c r="R26" s="2523" t="s">
        <v>1405</v>
      </c>
      <c r="S26" s="2497"/>
      <c r="T26" s="2504" t="s">
        <v>1609</v>
      </c>
      <c r="U26" s="2497"/>
      <c r="V26" s="2518" t="s">
        <v>1624</v>
      </c>
      <c r="W26" s="2497"/>
      <c r="X26" s="2519" t="s">
        <v>1625</v>
      </c>
      <c r="Y26" s="2497"/>
      <c r="Z26" s="2521" t="s">
        <v>1626</v>
      </c>
      <c r="AA26" s="2497"/>
      <c r="AB26" s="2522" t="s">
        <v>1627</v>
      </c>
      <c r="AC26" s="2497"/>
      <c r="AD26" s="2516" t="s">
        <v>1628</v>
      </c>
      <c r="AE26" s="2497"/>
      <c r="AF26" s="2503" t="s">
        <v>1622</v>
      </c>
      <c r="AG26" s="2497"/>
      <c r="AH26" s="2502" t="s">
        <v>1629</v>
      </c>
      <c r="AI26" s="2497"/>
      <c r="AJ26" s="2523" t="s">
        <v>1630</v>
      </c>
      <c r="AK26" s="31"/>
      <c r="AL26" s="31"/>
      <c r="AM26" s="31"/>
      <c r="AN26" s="31"/>
      <c r="AO26" s="4">
        <v>1</v>
      </c>
    </row>
    <row r="27" spans="1:41" s="48" customFormat="1" ht="18" customHeight="1" x14ac:dyDescent="0.3">
      <c r="B27" s="2497"/>
      <c r="C27" s="2497"/>
      <c r="D27" s="2497"/>
      <c r="E27" s="2497"/>
      <c r="F27" s="2497"/>
      <c r="G27" s="2497"/>
      <c r="H27" s="2497"/>
      <c r="I27" s="2497"/>
      <c r="J27" s="2497"/>
      <c r="K27" s="2497"/>
      <c r="L27" s="2497"/>
      <c r="M27" s="2497"/>
      <c r="N27" s="2497"/>
      <c r="O27" s="2497"/>
      <c r="P27" s="2497"/>
      <c r="Q27" s="2497"/>
      <c r="R27" s="2497"/>
      <c r="S27" s="2497"/>
      <c r="T27" s="2497" t="s">
        <v>131</v>
      </c>
      <c r="U27" s="2497"/>
      <c r="V27" s="2497" t="s">
        <v>131</v>
      </c>
      <c r="W27" s="2497"/>
      <c r="X27" s="2497" t="s">
        <v>131</v>
      </c>
      <c r="Y27" s="2497"/>
      <c r="Z27" s="2497" t="s">
        <v>131</v>
      </c>
      <c r="AA27" s="2497"/>
      <c r="AB27" s="2497" t="s">
        <v>131</v>
      </c>
      <c r="AC27" s="2497"/>
      <c r="AD27" s="2497" t="s">
        <v>131</v>
      </c>
      <c r="AE27" s="2497"/>
      <c r="AF27" s="2497" t="s">
        <v>131</v>
      </c>
      <c r="AG27" s="2497"/>
      <c r="AH27" s="2497" t="s">
        <v>131</v>
      </c>
      <c r="AI27" s="2497"/>
      <c r="AJ27" s="2497" t="s">
        <v>131</v>
      </c>
      <c r="AK27" s="31"/>
      <c r="AL27" s="31"/>
      <c r="AM27" s="31"/>
      <c r="AN27" s="31"/>
      <c r="AO27" s="4">
        <v>1</v>
      </c>
    </row>
    <row r="28" spans="1:41" s="48" customFormat="1" ht="18" customHeight="1" x14ac:dyDescent="0.3">
      <c r="B28" s="2507" t="s">
        <v>1216</v>
      </c>
      <c r="C28" s="2497"/>
      <c r="D28" s="2518" t="s">
        <v>1410</v>
      </c>
      <c r="E28" s="2497"/>
      <c r="F28" s="2519" t="s">
        <v>1411</v>
      </c>
      <c r="G28" s="2497"/>
      <c r="H28" s="2521" t="s">
        <v>1412</v>
      </c>
      <c r="I28" s="2497"/>
      <c r="J28" s="2522" t="s">
        <v>1413</v>
      </c>
      <c r="K28" s="2497"/>
      <c r="L28" s="2516" t="s">
        <v>1414</v>
      </c>
      <c r="M28" s="2497"/>
      <c r="N28" s="2503" t="s">
        <v>1404</v>
      </c>
      <c r="O28" s="2497"/>
      <c r="P28" s="2502" t="s">
        <v>1415</v>
      </c>
      <c r="Q28" s="2497"/>
      <c r="R28" s="2523" t="s">
        <v>1416</v>
      </c>
      <c r="S28" s="2497"/>
      <c r="T28" s="2507" t="s">
        <v>1567</v>
      </c>
      <c r="U28" s="2497"/>
      <c r="V28" s="2518" t="s">
        <v>1632</v>
      </c>
      <c r="W28" s="2497"/>
      <c r="X28" s="2519" t="s">
        <v>1633</v>
      </c>
      <c r="Y28" s="2497"/>
      <c r="Z28" s="2521" t="s">
        <v>1634</v>
      </c>
      <c r="AA28" s="2497"/>
      <c r="AB28" s="2522" t="s">
        <v>1635</v>
      </c>
      <c r="AC28" s="2497"/>
      <c r="AD28" s="2516" t="s">
        <v>1636</v>
      </c>
      <c r="AE28" s="2497"/>
      <c r="AF28" s="2503" t="s">
        <v>1629</v>
      </c>
      <c r="AG28" s="2497"/>
      <c r="AH28" s="2502" t="s">
        <v>1637</v>
      </c>
      <c r="AI28" s="2497"/>
      <c r="AJ28" s="2523" t="s">
        <v>1638</v>
      </c>
      <c r="AK28" s="31"/>
      <c r="AL28" s="31"/>
      <c r="AM28" s="31"/>
      <c r="AN28" s="31"/>
      <c r="AO28" s="4">
        <v>1</v>
      </c>
    </row>
    <row r="29" spans="1:41" s="48" customFormat="1" ht="18" customHeight="1" x14ac:dyDescent="0.3">
      <c r="B29" s="2497"/>
      <c r="C29" s="2497"/>
      <c r="D29" s="2497"/>
      <c r="E29" s="2497"/>
      <c r="F29" s="2497"/>
      <c r="G29" s="2497"/>
      <c r="H29" s="2497"/>
      <c r="I29" s="2497"/>
      <c r="J29" s="2497"/>
      <c r="K29" s="2497"/>
      <c r="L29" s="2497"/>
      <c r="M29" s="2497"/>
      <c r="N29" s="2497"/>
      <c r="O29" s="2497"/>
      <c r="P29" s="2497"/>
      <c r="Q29" s="2497"/>
      <c r="R29" s="2497"/>
      <c r="S29" s="2497"/>
      <c r="T29" s="2497" t="s">
        <v>131</v>
      </c>
      <c r="U29" s="2497"/>
      <c r="V29" s="2497" t="s">
        <v>131</v>
      </c>
      <c r="W29" s="2497"/>
      <c r="X29" s="2497" t="s">
        <v>131</v>
      </c>
      <c r="Y29" s="2497"/>
      <c r="Z29" s="2497" t="s">
        <v>131</v>
      </c>
      <c r="AA29" s="2497"/>
      <c r="AB29" s="2497" t="s">
        <v>131</v>
      </c>
      <c r="AC29" s="2497"/>
      <c r="AD29" s="2497" t="s">
        <v>131</v>
      </c>
      <c r="AE29" s="2497"/>
      <c r="AF29" s="2497" t="s">
        <v>131</v>
      </c>
      <c r="AG29" s="2497"/>
      <c r="AH29" s="2497" t="s">
        <v>131</v>
      </c>
      <c r="AI29" s="2497"/>
      <c r="AJ29" s="2497" t="s">
        <v>131</v>
      </c>
      <c r="AK29" s="31"/>
      <c r="AL29" s="31"/>
      <c r="AM29" s="31"/>
      <c r="AN29" s="31"/>
      <c r="AO29" s="4">
        <v>1</v>
      </c>
    </row>
    <row r="30" spans="1:41" s="48" customFormat="1" ht="18" customHeight="1" x14ac:dyDescent="0.3">
      <c r="B30" s="2508" t="s">
        <v>1421</v>
      </c>
      <c r="C30" s="2497"/>
      <c r="D30" s="2518" t="s">
        <v>1422</v>
      </c>
      <c r="E30" s="2497"/>
      <c r="F30" s="2519" t="s">
        <v>1423</v>
      </c>
      <c r="G30" s="2497"/>
      <c r="H30" s="2521" t="s">
        <v>1424</v>
      </c>
      <c r="I30" s="2497"/>
      <c r="J30" s="2522" t="s">
        <v>1425</v>
      </c>
      <c r="K30" s="2497"/>
      <c r="L30" s="2516" t="s">
        <v>1426</v>
      </c>
      <c r="M30" s="2497"/>
      <c r="N30" s="2503" t="s">
        <v>1415</v>
      </c>
      <c r="O30" s="2497"/>
      <c r="P30" s="2502" t="s">
        <v>1427</v>
      </c>
      <c r="Q30" s="2497"/>
      <c r="R30" s="2523" t="s">
        <v>1428</v>
      </c>
      <c r="S30" s="2497"/>
      <c r="T30" s="2508" t="s">
        <v>1639</v>
      </c>
      <c r="U30" s="2497"/>
      <c r="V30" s="2518" t="s">
        <v>1640</v>
      </c>
      <c r="W30" s="2497"/>
      <c r="X30" s="2519" t="s">
        <v>1641</v>
      </c>
      <c r="Y30" s="2497"/>
      <c r="Z30" s="2521" t="s">
        <v>1642</v>
      </c>
      <c r="AA30" s="2497"/>
      <c r="AB30" s="2522" t="s">
        <v>1643</v>
      </c>
      <c r="AC30" s="2497"/>
      <c r="AD30" s="2516" t="s">
        <v>1644</v>
      </c>
      <c r="AE30" s="2497"/>
      <c r="AF30" s="2503" t="s">
        <v>1637</v>
      </c>
      <c r="AG30" s="2497"/>
      <c r="AH30" s="2502" t="s">
        <v>1645</v>
      </c>
      <c r="AI30" s="2497"/>
      <c r="AJ30" s="2523" t="s">
        <v>1646</v>
      </c>
      <c r="AK30" s="31"/>
      <c r="AL30" s="31"/>
      <c r="AM30" s="31"/>
      <c r="AN30" s="31"/>
      <c r="AO30" s="4">
        <v>1</v>
      </c>
    </row>
    <row r="31" spans="1:41" s="48" customFormat="1" ht="18" customHeight="1" x14ac:dyDescent="0.3">
      <c r="B31" s="2497"/>
      <c r="C31" s="2497"/>
      <c r="D31" s="2497"/>
      <c r="E31" s="2497"/>
      <c r="F31" s="2497"/>
      <c r="G31" s="2497"/>
      <c r="H31" s="2497"/>
      <c r="I31" s="2497"/>
      <c r="J31" s="2497"/>
      <c r="K31" s="2497"/>
      <c r="L31" s="2497"/>
      <c r="M31" s="2497"/>
      <c r="N31" s="2497"/>
      <c r="O31" s="2497"/>
      <c r="P31" s="2497"/>
      <c r="Q31" s="2497"/>
      <c r="R31" s="2497"/>
      <c r="S31" s="2497"/>
      <c r="T31" s="2497" t="s">
        <v>131</v>
      </c>
      <c r="U31" s="2497"/>
      <c r="V31" s="2497" t="s">
        <v>131</v>
      </c>
      <c r="W31" s="2497"/>
      <c r="X31" s="2497" t="s">
        <v>131</v>
      </c>
      <c r="Y31" s="2497"/>
      <c r="Z31" s="2497" t="s">
        <v>131</v>
      </c>
      <c r="AA31" s="2497"/>
      <c r="AB31" s="2497" t="s">
        <v>131</v>
      </c>
      <c r="AC31" s="2497"/>
      <c r="AD31" s="2497" t="s">
        <v>131</v>
      </c>
      <c r="AE31" s="2497"/>
      <c r="AF31" s="2497" t="s">
        <v>131</v>
      </c>
      <c r="AG31" s="2497"/>
      <c r="AH31" s="2497" t="s">
        <v>131</v>
      </c>
      <c r="AI31" s="2497"/>
      <c r="AJ31" s="2497" t="s">
        <v>131</v>
      </c>
      <c r="AK31" s="31"/>
      <c r="AL31" s="31"/>
      <c r="AM31" s="31"/>
      <c r="AN31" s="31"/>
      <c r="AO31" s="4">
        <v>1</v>
      </c>
    </row>
    <row r="32" spans="1:41" s="48" customFormat="1" ht="18" customHeight="1" x14ac:dyDescent="0.3">
      <c r="B32" s="2509" t="s">
        <v>1430</v>
      </c>
      <c r="C32" s="2497"/>
      <c r="D32" s="2518" t="s">
        <v>1431</v>
      </c>
      <c r="E32" s="2497"/>
      <c r="F32" s="2519" t="s">
        <v>1432</v>
      </c>
      <c r="G32" s="2497"/>
      <c r="H32" s="2521" t="s">
        <v>1433</v>
      </c>
      <c r="I32" s="2497"/>
      <c r="J32" s="2522" t="s">
        <v>1434</v>
      </c>
      <c r="K32" s="2497"/>
      <c r="L32" s="2516" t="s">
        <v>1435</v>
      </c>
      <c r="M32" s="2497"/>
      <c r="N32" s="2503" t="s">
        <v>1427</v>
      </c>
      <c r="O32" s="2497"/>
      <c r="P32" s="2502" t="s">
        <v>1436</v>
      </c>
      <c r="Q32" s="2497"/>
      <c r="R32" s="2523" t="s">
        <v>1437</v>
      </c>
      <c r="S32" s="2497"/>
      <c r="T32" s="2509" t="s">
        <v>1647</v>
      </c>
      <c r="U32" s="2497"/>
      <c r="V32" s="2518" t="s">
        <v>1648</v>
      </c>
      <c r="W32" s="2497"/>
      <c r="X32" s="2519" t="s">
        <v>1649</v>
      </c>
      <c r="Y32" s="2497"/>
      <c r="Z32" s="2521" t="s">
        <v>1650</v>
      </c>
      <c r="AA32" s="2497"/>
      <c r="AB32" s="2522" t="s">
        <v>1651</v>
      </c>
      <c r="AC32" s="2497"/>
      <c r="AD32" s="2516" t="s">
        <v>1652</v>
      </c>
      <c r="AE32" s="2497"/>
      <c r="AF32" s="2503" t="s">
        <v>1645</v>
      </c>
      <c r="AG32" s="2497"/>
      <c r="AH32" s="2502" t="s">
        <v>1653</v>
      </c>
      <c r="AI32" s="2497"/>
      <c r="AJ32" s="2523" t="s">
        <v>1654</v>
      </c>
      <c r="AK32" s="31"/>
      <c r="AL32" s="31"/>
      <c r="AM32" s="31"/>
      <c r="AN32" s="31"/>
      <c r="AO32" s="4">
        <v>1</v>
      </c>
    </row>
    <row r="33" spans="1:41" s="48" customFormat="1" ht="18" customHeight="1" x14ac:dyDescent="0.3">
      <c r="B33" s="2497"/>
      <c r="C33" s="2497"/>
      <c r="D33" s="2497"/>
      <c r="E33" s="2497"/>
      <c r="F33" s="2497"/>
      <c r="G33" s="2497"/>
      <c r="H33" s="2497"/>
      <c r="I33" s="2497"/>
      <c r="J33" s="2497"/>
      <c r="K33" s="2497"/>
      <c r="L33" s="2497"/>
      <c r="M33" s="2497"/>
      <c r="N33" s="2497"/>
      <c r="O33" s="2497"/>
      <c r="P33" s="2497"/>
      <c r="Q33" s="2497"/>
      <c r="R33" s="2497"/>
      <c r="S33" s="2497"/>
      <c r="T33" s="2497" t="s">
        <v>131</v>
      </c>
      <c r="U33" s="2497"/>
      <c r="V33" s="2497" t="s">
        <v>131</v>
      </c>
      <c r="W33" s="2497"/>
      <c r="X33" s="2497" t="s">
        <v>131</v>
      </c>
      <c r="Y33" s="2497"/>
      <c r="Z33" s="2497" t="s">
        <v>131</v>
      </c>
      <c r="AA33" s="2497"/>
      <c r="AB33" s="2497" t="s">
        <v>131</v>
      </c>
      <c r="AC33" s="2497"/>
      <c r="AD33" s="2497" t="s">
        <v>131</v>
      </c>
      <c r="AE33" s="2497"/>
      <c r="AF33" s="2497" t="s">
        <v>131</v>
      </c>
      <c r="AG33" s="2497"/>
      <c r="AH33" s="2497" t="s">
        <v>131</v>
      </c>
      <c r="AI33" s="2497"/>
      <c r="AJ33" s="2497" t="s">
        <v>131</v>
      </c>
      <c r="AK33" s="31"/>
      <c r="AL33" s="31"/>
      <c r="AM33" s="31"/>
      <c r="AN33" s="31"/>
      <c r="AO33" s="4">
        <v>1</v>
      </c>
    </row>
    <row r="34" spans="1:41" s="48" customFormat="1" ht="18" customHeight="1" x14ac:dyDescent="0.3">
      <c r="B34" s="2510" t="s">
        <v>1441</v>
      </c>
      <c r="C34" s="2497"/>
      <c r="D34" s="2518" t="s">
        <v>1442</v>
      </c>
      <c r="E34" s="2497"/>
      <c r="F34" s="2519" t="s">
        <v>1443</v>
      </c>
      <c r="G34" s="2497"/>
      <c r="H34" s="2521" t="s">
        <v>1444</v>
      </c>
      <c r="I34" s="2497"/>
      <c r="J34" s="2522" t="s">
        <v>1445</v>
      </c>
      <c r="K34" s="2497"/>
      <c r="L34" s="2516" t="s">
        <v>1446</v>
      </c>
      <c r="M34" s="2497"/>
      <c r="N34" s="2503" t="s">
        <v>1447</v>
      </c>
      <c r="O34" s="2497"/>
      <c r="P34" s="2502" t="s">
        <v>1448</v>
      </c>
      <c r="Q34" s="2497"/>
      <c r="R34" s="2523" t="s">
        <v>1449</v>
      </c>
      <c r="S34" s="2497"/>
      <c r="T34" s="2510" t="s">
        <v>1655</v>
      </c>
      <c r="U34" s="2497"/>
      <c r="V34" s="2518" t="s">
        <v>1769</v>
      </c>
      <c r="W34" s="2497"/>
      <c r="X34" s="2519" t="s">
        <v>1657</v>
      </c>
      <c r="Y34" s="2497"/>
      <c r="Z34" s="2521" t="s">
        <v>1658</v>
      </c>
      <c r="AA34" s="2497"/>
      <c r="AB34" s="2522" t="s">
        <v>1659</v>
      </c>
      <c r="AC34" s="2497"/>
      <c r="AD34" s="2516" t="s">
        <v>1660</v>
      </c>
      <c r="AE34" s="2497"/>
      <c r="AF34" s="2503" t="s">
        <v>1661</v>
      </c>
      <c r="AG34" s="2497"/>
      <c r="AH34" s="2502" t="s">
        <v>1662</v>
      </c>
      <c r="AI34" s="2497"/>
      <c r="AJ34" s="2523" t="s">
        <v>1663</v>
      </c>
      <c r="AK34" s="31"/>
      <c r="AL34" s="31"/>
      <c r="AM34" s="31"/>
      <c r="AN34" s="31"/>
      <c r="AO34" s="4">
        <v>1</v>
      </c>
    </row>
    <row r="35" spans="1:41" s="48" customFormat="1" ht="18" customHeight="1" x14ac:dyDescent="0.3">
      <c r="B35" s="2497"/>
      <c r="C35" s="2497"/>
      <c r="D35" s="2497"/>
      <c r="E35" s="2497"/>
      <c r="F35" s="2497"/>
      <c r="G35" s="2497"/>
      <c r="H35" s="2497"/>
      <c r="I35" s="2497"/>
      <c r="J35" s="2497"/>
      <c r="K35" s="2497"/>
      <c r="L35" s="2497"/>
      <c r="M35" s="2497"/>
      <c r="N35" s="2497"/>
      <c r="O35" s="2497"/>
      <c r="P35" s="2497"/>
      <c r="Q35" s="2497"/>
      <c r="R35" s="2497"/>
      <c r="S35" s="2497"/>
      <c r="T35" s="2497" t="s">
        <v>131</v>
      </c>
      <c r="U35" s="2497"/>
      <c r="V35" s="2497" t="s">
        <v>131</v>
      </c>
      <c r="W35" s="2497"/>
      <c r="X35" s="2497" t="s">
        <v>131</v>
      </c>
      <c r="Y35" s="2497"/>
      <c r="Z35" s="2497" t="s">
        <v>131</v>
      </c>
      <c r="AA35" s="2497"/>
      <c r="AB35" s="2497" t="s">
        <v>131</v>
      </c>
      <c r="AC35" s="2497"/>
      <c r="AD35" s="2497" t="s">
        <v>131</v>
      </c>
      <c r="AE35" s="2497"/>
      <c r="AF35" s="2497" t="s">
        <v>131</v>
      </c>
      <c r="AG35" s="2497"/>
      <c r="AH35" s="2497" t="s">
        <v>131</v>
      </c>
      <c r="AI35" s="2497"/>
      <c r="AJ35" s="2497" t="s">
        <v>131</v>
      </c>
      <c r="AK35" s="31"/>
      <c r="AL35" s="31"/>
      <c r="AM35" s="31"/>
      <c r="AN35" s="31"/>
      <c r="AO35" s="4">
        <v>1</v>
      </c>
    </row>
    <row r="36" spans="1:41" s="48" customFormat="1" ht="18" customHeight="1" x14ac:dyDescent="0.3">
      <c r="A36"/>
      <c r="B36" s="2511" t="s">
        <v>1453</v>
      </c>
      <c r="C36" s="2497"/>
      <c r="D36" s="2518" t="s">
        <v>1454</v>
      </c>
      <c r="E36" s="2497"/>
      <c r="F36" s="2519" t="s">
        <v>1455</v>
      </c>
      <c r="G36" s="2497"/>
      <c r="H36" s="2521" t="s">
        <v>1456</v>
      </c>
      <c r="I36" s="2497"/>
      <c r="J36" s="2522" t="s">
        <v>1457</v>
      </c>
      <c r="K36" s="2497"/>
      <c r="L36" s="2516" t="s">
        <v>1458</v>
      </c>
      <c r="M36" s="2497"/>
      <c r="N36" s="2503" t="s">
        <v>1436</v>
      </c>
      <c r="O36" s="2497"/>
      <c r="P36" s="2502" t="s">
        <v>1459</v>
      </c>
      <c r="Q36" s="2497"/>
      <c r="R36" s="2523" t="s">
        <v>1460</v>
      </c>
      <c r="S36" s="2497"/>
      <c r="T36" s="2511" t="s">
        <v>1664</v>
      </c>
      <c r="U36" s="2497"/>
      <c r="V36" s="2518" t="s">
        <v>1770</v>
      </c>
      <c r="W36" s="2497"/>
      <c r="X36" s="2519" t="s">
        <v>1666</v>
      </c>
      <c r="Y36" s="2497"/>
      <c r="Z36" s="2521" t="s">
        <v>1667</v>
      </c>
      <c r="AA36" s="2497"/>
      <c r="AB36" s="2522" t="s">
        <v>1668</v>
      </c>
      <c r="AC36" s="2497"/>
      <c r="AD36" s="2516" t="s">
        <v>1669</v>
      </c>
      <c r="AE36" s="2497"/>
      <c r="AF36" s="2503" t="s">
        <v>1653</v>
      </c>
      <c r="AG36" s="2497"/>
      <c r="AH36" s="2502" t="s">
        <v>1670</v>
      </c>
      <c r="AI36" s="2497"/>
      <c r="AJ36" s="2523" t="s">
        <v>1671</v>
      </c>
      <c r="AK36" s="31"/>
      <c r="AL36" s="31"/>
      <c r="AM36" s="31"/>
      <c r="AN36" s="31"/>
      <c r="AO36" s="4">
        <v>1</v>
      </c>
    </row>
    <row r="37" spans="1:41" s="48" customFormat="1" ht="18" customHeight="1" x14ac:dyDescent="0.3">
      <c r="A37"/>
      <c r="B37" s="2497"/>
      <c r="C37" s="2497"/>
      <c r="D37" s="2497"/>
      <c r="E37" s="2497"/>
      <c r="F37" s="2497"/>
      <c r="G37" s="2497"/>
      <c r="H37" s="2497"/>
      <c r="I37" s="2497"/>
      <c r="J37" s="2497"/>
      <c r="K37" s="2497"/>
      <c r="L37" s="2497"/>
      <c r="M37" s="2497"/>
      <c r="N37" s="2497"/>
      <c r="O37" s="2497"/>
      <c r="P37" s="2497"/>
      <c r="Q37" s="2497"/>
      <c r="R37" s="2497"/>
      <c r="S37" s="2497"/>
      <c r="T37" s="2497" t="s">
        <v>131</v>
      </c>
      <c r="U37" s="2497"/>
      <c r="V37" s="2497" t="s">
        <v>131</v>
      </c>
      <c r="W37" s="2497"/>
      <c r="X37" s="2497" t="s">
        <v>131</v>
      </c>
      <c r="Y37" s="2497"/>
      <c r="Z37" s="2497" t="s">
        <v>131</v>
      </c>
      <c r="AA37" s="2497"/>
      <c r="AB37" s="2497" t="s">
        <v>131</v>
      </c>
      <c r="AC37" s="2497"/>
      <c r="AD37" s="2497" t="s">
        <v>131</v>
      </c>
      <c r="AE37" s="2497"/>
      <c r="AF37" s="2497" t="s">
        <v>131</v>
      </c>
      <c r="AG37" s="2497"/>
      <c r="AH37" s="2497" t="s">
        <v>131</v>
      </c>
      <c r="AI37" s="2497"/>
      <c r="AJ37" s="2497" t="s">
        <v>131</v>
      </c>
      <c r="AK37" s="31"/>
      <c r="AL37" s="31"/>
      <c r="AM37" s="31"/>
      <c r="AN37" s="31"/>
      <c r="AO37" s="4">
        <v>1</v>
      </c>
    </row>
    <row r="38" spans="1:41" s="48" customFormat="1" ht="18" customHeight="1" x14ac:dyDescent="0.3">
      <c r="A38"/>
      <c r="B38" s="2512" t="s">
        <v>1461</v>
      </c>
      <c r="C38" s="2497"/>
      <c r="D38" s="2518" t="s">
        <v>1462</v>
      </c>
      <c r="E38" s="2497"/>
      <c r="F38" s="2519" t="s">
        <v>1463</v>
      </c>
      <c r="G38" s="2497"/>
      <c r="H38" s="2521" t="s">
        <v>1464</v>
      </c>
      <c r="I38" s="2497"/>
      <c r="J38" s="2522" t="s">
        <v>1465</v>
      </c>
      <c r="K38" s="2497"/>
      <c r="L38" s="2516" t="s">
        <v>1466</v>
      </c>
      <c r="M38" s="2497"/>
      <c r="N38" s="2503" t="s">
        <v>1467</v>
      </c>
      <c r="O38" s="2497"/>
      <c r="P38" s="2502" t="s">
        <v>1468</v>
      </c>
      <c r="Q38" s="2497"/>
      <c r="R38" s="2523" t="s">
        <v>1469</v>
      </c>
      <c r="S38" s="2497"/>
      <c r="T38" s="2512" t="s">
        <v>1672</v>
      </c>
      <c r="U38" s="2497"/>
      <c r="V38" s="2518" t="s">
        <v>1673</v>
      </c>
      <c r="W38" s="2497"/>
      <c r="X38" s="2519" t="s">
        <v>1674</v>
      </c>
      <c r="Y38" s="2497"/>
      <c r="Z38" s="2521" t="s">
        <v>1675</v>
      </c>
      <c r="AA38" s="2497"/>
      <c r="AB38" s="2522" t="s">
        <v>1676</v>
      </c>
      <c r="AC38" s="2497"/>
      <c r="AD38" s="2516" t="s">
        <v>1677</v>
      </c>
      <c r="AE38" s="2497"/>
      <c r="AF38" s="2503" t="s">
        <v>1678</v>
      </c>
      <c r="AG38" s="2497"/>
      <c r="AH38" s="2502" t="s">
        <v>1679</v>
      </c>
      <c r="AI38" s="2497"/>
      <c r="AJ38" s="2523" t="s">
        <v>1680</v>
      </c>
      <c r="AK38" s="31"/>
      <c r="AL38" s="31"/>
      <c r="AM38" s="31"/>
      <c r="AN38" s="31"/>
      <c r="AO38" s="4">
        <v>1</v>
      </c>
    </row>
    <row r="39" spans="1:41" s="48" customFormat="1" ht="18" customHeight="1" x14ac:dyDescent="0.3">
      <c r="A39"/>
      <c r="B39" s="2497"/>
      <c r="C39" s="2497"/>
      <c r="D39" s="2497"/>
      <c r="E39" s="2497"/>
      <c r="F39" s="2497"/>
      <c r="G39" s="2497"/>
      <c r="H39" s="2497"/>
      <c r="I39" s="2497"/>
      <c r="J39" s="2497"/>
      <c r="K39" s="2497"/>
      <c r="L39" s="2497"/>
      <c r="M39" s="2497"/>
      <c r="N39" s="2497"/>
      <c r="O39" s="2497"/>
      <c r="P39" s="2497"/>
      <c r="Q39" s="2497"/>
      <c r="R39" s="2497"/>
      <c r="S39" s="2497"/>
      <c r="T39" s="2497" t="s">
        <v>131</v>
      </c>
      <c r="U39" s="2497"/>
      <c r="V39" s="2497" t="s">
        <v>131</v>
      </c>
      <c r="W39" s="2497"/>
      <c r="X39" s="2497" t="s">
        <v>131</v>
      </c>
      <c r="Y39" s="2497"/>
      <c r="Z39" s="2497" t="s">
        <v>131</v>
      </c>
      <c r="AA39" s="2497"/>
      <c r="AB39" s="2497" t="s">
        <v>131</v>
      </c>
      <c r="AC39" s="2497"/>
      <c r="AD39" s="2497" t="s">
        <v>131</v>
      </c>
      <c r="AE39" s="2497"/>
      <c r="AF39" s="2497" t="s">
        <v>131</v>
      </c>
      <c r="AG39" s="2497"/>
      <c r="AH39" s="2497" t="s">
        <v>131</v>
      </c>
      <c r="AI39" s="2497"/>
      <c r="AJ39" s="2497" t="s">
        <v>131</v>
      </c>
      <c r="AK39" s="31"/>
      <c r="AL39" s="31"/>
      <c r="AM39" s="31"/>
      <c r="AN39" s="31"/>
      <c r="AO39" s="4">
        <v>1</v>
      </c>
    </row>
    <row r="40" spans="1:41" s="48" customFormat="1" ht="18" customHeight="1" x14ac:dyDescent="0.3">
      <c r="A40"/>
      <c r="B40" s="2513" t="s">
        <v>1470</v>
      </c>
      <c r="C40" s="2497"/>
      <c r="D40" s="2518" t="s">
        <v>1471</v>
      </c>
      <c r="E40" s="2497"/>
      <c r="F40" s="2519" t="s">
        <v>1472</v>
      </c>
      <c r="G40" s="2497"/>
      <c r="H40" s="2521" t="s">
        <v>1473</v>
      </c>
      <c r="I40" s="2497"/>
      <c r="J40" s="2522" t="s">
        <v>530</v>
      </c>
      <c r="K40" s="2497"/>
      <c r="L40" s="2516" t="s">
        <v>1474</v>
      </c>
      <c r="M40" s="2497"/>
      <c r="N40" s="2503" t="s">
        <v>1448</v>
      </c>
      <c r="O40" s="2497"/>
      <c r="P40" s="2502" t="s">
        <v>1475</v>
      </c>
      <c r="Q40" s="2497"/>
      <c r="R40" s="2523" t="s">
        <v>1476</v>
      </c>
      <c r="S40" s="2497"/>
      <c r="T40" s="2513" t="s">
        <v>1681</v>
      </c>
      <c r="U40" s="2497"/>
      <c r="V40" s="2518" t="s">
        <v>1682</v>
      </c>
      <c r="W40" s="2497"/>
      <c r="X40" s="2519" t="s">
        <v>1683</v>
      </c>
      <c r="Y40" s="2497"/>
      <c r="Z40" s="2521" t="s">
        <v>1684</v>
      </c>
      <c r="AA40" s="2497"/>
      <c r="AB40" s="2522" t="s">
        <v>1685</v>
      </c>
      <c r="AC40" s="2497"/>
      <c r="AD40" s="2516" t="s">
        <v>1686</v>
      </c>
      <c r="AE40" s="2497"/>
      <c r="AF40" s="2503" t="s">
        <v>1662</v>
      </c>
      <c r="AG40" s="2497"/>
      <c r="AH40" s="2502" t="s">
        <v>1687</v>
      </c>
      <c r="AI40" s="2497"/>
      <c r="AJ40" s="2523" t="s">
        <v>1688</v>
      </c>
      <c r="AK40" s="31"/>
      <c r="AL40" s="31"/>
      <c r="AM40" s="31"/>
      <c r="AN40" s="31"/>
      <c r="AO40" s="4">
        <v>1</v>
      </c>
    </row>
    <row r="41" spans="1:41" s="48" customFormat="1" ht="18" customHeight="1" x14ac:dyDescent="0.3">
      <c r="A41"/>
      <c r="B41" s="2497"/>
      <c r="C41" s="2497"/>
      <c r="D41" s="2497"/>
      <c r="E41" s="2497"/>
      <c r="F41" s="2497"/>
      <c r="G41" s="2497"/>
      <c r="H41" s="2497"/>
      <c r="I41" s="2497"/>
      <c r="J41" s="2497"/>
      <c r="K41" s="2497"/>
      <c r="L41" s="2497"/>
      <c r="M41" s="2497"/>
      <c r="N41" s="2497"/>
      <c r="O41" s="2497"/>
      <c r="P41" s="2497"/>
      <c r="Q41" s="2497"/>
      <c r="R41" s="2497"/>
      <c r="S41" s="2497"/>
      <c r="T41" s="2497" t="s">
        <v>131</v>
      </c>
      <c r="U41" s="2497"/>
      <c r="V41" s="2497" t="s">
        <v>131</v>
      </c>
      <c r="W41" s="2497"/>
      <c r="X41" s="2497" t="s">
        <v>131</v>
      </c>
      <c r="Y41" s="2497"/>
      <c r="Z41" s="2497" t="s">
        <v>131</v>
      </c>
      <c r="AA41" s="2497"/>
      <c r="AB41" s="2497" t="s">
        <v>131</v>
      </c>
      <c r="AC41" s="2497"/>
      <c r="AD41" s="2497" t="s">
        <v>131</v>
      </c>
      <c r="AE41" s="2497"/>
      <c r="AF41" s="2497" t="s">
        <v>131</v>
      </c>
      <c r="AG41" s="2497"/>
      <c r="AH41" s="2497" t="s">
        <v>131</v>
      </c>
      <c r="AI41" s="2497"/>
      <c r="AJ41" s="2497" t="s">
        <v>131</v>
      </c>
      <c r="AK41" s="31"/>
      <c r="AL41" s="31"/>
      <c r="AM41" s="31"/>
      <c r="AN41" s="31"/>
      <c r="AO41" s="4">
        <v>1</v>
      </c>
    </row>
    <row r="42" spans="1:41" s="48" customFormat="1" ht="18" customHeight="1" x14ac:dyDescent="0.3">
      <c r="A42"/>
      <c r="B42" s="2514" t="s">
        <v>1477</v>
      </c>
      <c r="C42" s="2497"/>
      <c r="D42" s="2518" t="s">
        <v>1478</v>
      </c>
      <c r="E42" s="2497"/>
      <c r="F42" s="2519" t="s">
        <v>1479</v>
      </c>
      <c r="G42" s="2497"/>
      <c r="H42" s="2521" t="s">
        <v>1480</v>
      </c>
      <c r="I42" s="2497"/>
      <c r="J42" s="2497"/>
      <c r="K42" s="2497"/>
      <c r="L42" s="2516" t="s">
        <v>1481</v>
      </c>
      <c r="M42" s="2497"/>
      <c r="N42" s="2503" t="s">
        <v>1459</v>
      </c>
      <c r="O42" s="2497"/>
      <c r="P42" s="2502" t="s">
        <v>1482</v>
      </c>
      <c r="Q42" s="2497"/>
      <c r="R42" s="2523" t="s">
        <v>1483</v>
      </c>
      <c r="S42" s="2497"/>
      <c r="T42" s="2514" t="s">
        <v>1689</v>
      </c>
      <c r="U42" s="2497"/>
      <c r="V42" s="2518" t="s">
        <v>1771</v>
      </c>
      <c r="W42" s="2497"/>
      <c r="X42" s="2519" t="s">
        <v>1691</v>
      </c>
      <c r="Y42" s="2497"/>
      <c r="Z42" s="2521" t="s">
        <v>1692</v>
      </c>
      <c r="AA42" s="2497"/>
      <c r="AB42" s="2497"/>
      <c r="AC42" s="2497"/>
      <c r="AD42" s="2516" t="s">
        <v>1693</v>
      </c>
      <c r="AE42" s="2497"/>
      <c r="AF42" s="2503" t="s">
        <v>1670</v>
      </c>
      <c r="AG42" s="2497"/>
      <c r="AH42" s="2502" t="s">
        <v>1694</v>
      </c>
      <c r="AI42" s="2497"/>
      <c r="AJ42" s="2523" t="s">
        <v>1695</v>
      </c>
      <c r="AK42" s="31"/>
      <c r="AL42" s="31"/>
      <c r="AM42" s="31"/>
      <c r="AN42" s="31"/>
      <c r="AO42" s="4">
        <v>1</v>
      </c>
    </row>
    <row r="43" spans="1:41" s="48" customFormat="1" ht="18" customHeight="1" x14ac:dyDescent="0.3">
      <c r="A43"/>
      <c r="B43" s="2497"/>
      <c r="C43" s="2497"/>
      <c r="D43" s="2497"/>
      <c r="E43" s="2497"/>
      <c r="F43" s="2497"/>
      <c r="G43" s="2497"/>
      <c r="H43" s="2497"/>
      <c r="I43" s="2497"/>
      <c r="J43" s="2497"/>
      <c r="K43" s="2497"/>
      <c r="L43" s="2497"/>
      <c r="M43" s="2497"/>
      <c r="N43" s="2497"/>
      <c r="O43" s="2497"/>
      <c r="P43" s="2497"/>
      <c r="Q43" s="2497"/>
      <c r="R43" s="2497"/>
      <c r="S43" s="2497"/>
      <c r="T43" s="2497" t="s">
        <v>131</v>
      </c>
      <c r="U43" s="2497"/>
      <c r="V43" s="2497" t="s">
        <v>131</v>
      </c>
      <c r="W43" s="2497"/>
      <c r="X43" s="2497" t="s">
        <v>131</v>
      </c>
      <c r="Y43" s="2497"/>
      <c r="Z43" s="2497" t="s">
        <v>131</v>
      </c>
      <c r="AA43" s="2497"/>
      <c r="AB43" s="2497" t="s">
        <v>131</v>
      </c>
      <c r="AC43" s="2497"/>
      <c r="AD43" s="2497" t="s">
        <v>131</v>
      </c>
      <c r="AE43" s="2497"/>
      <c r="AF43" s="2497" t="s">
        <v>131</v>
      </c>
      <c r="AG43" s="2497"/>
      <c r="AH43" s="2497" t="s">
        <v>131</v>
      </c>
      <c r="AI43" s="2497"/>
      <c r="AJ43" s="2497" t="s">
        <v>131</v>
      </c>
      <c r="AK43" s="31"/>
      <c r="AL43" s="31"/>
      <c r="AM43" s="31"/>
      <c r="AN43" s="31"/>
      <c r="AO43" s="4">
        <v>1</v>
      </c>
    </row>
    <row r="44" spans="1:41" s="48" customFormat="1" ht="18" customHeight="1" x14ac:dyDescent="0.3">
      <c r="A44" s="438"/>
      <c r="B44" s="2515" t="s">
        <v>1484</v>
      </c>
      <c r="C44" s="2497"/>
      <c r="D44" s="2518" t="s">
        <v>1485</v>
      </c>
      <c r="E44" s="2497"/>
      <c r="F44" s="2519" t="s">
        <v>1486</v>
      </c>
      <c r="G44" s="2497"/>
      <c r="H44" s="2521" t="s">
        <v>1247</v>
      </c>
      <c r="I44" s="2497"/>
      <c r="J44" s="2497"/>
      <c r="K44" s="2497"/>
      <c r="L44" s="2516" t="s">
        <v>1487</v>
      </c>
      <c r="M44" s="2497"/>
      <c r="N44" s="2503" t="s">
        <v>1488</v>
      </c>
      <c r="O44" s="2497"/>
      <c r="P44" s="2502" t="s">
        <v>1489</v>
      </c>
      <c r="Q44" s="2497"/>
      <c r="R44" s="2523" t="s">
        <v>1490</v>
      </c>
      <c r="S44" s="2497"/>
      <c r="T44" s="2515" t="s">
        <v>1772</v>
      </c>
      <c r="U44" s="2497"/>
      <c r="V44" s="2518" t="s">
        <v>1773</v>
      </c>
      <c r="W44" s="2497"/>
      <c r="X44" s="2519" t="s">
        <v>1698</v>
      </c>
      <c r="Y44" s="2497"/>
      <c r="Z44" s="2521" t="s">
        <v>1573</v>
      </c>
      <c r="AA44" s="2497"/>
      <c r="AB44" s="2497"/>
      <c r="AC44" s="2497"/>
      <c r="AD44" s="2516" t="s">
        <v>1699</v>
      </c>
      <c r="AE44" s="2497"/>
      <c r="AF44" s="2503" t="s">
        <v>1700</v>
      </c>
      <c r="AG44" s="2497"/>
      <c r="AH44" s="2502" t="s">
        <v>1701</v>
      </c>
      <c r="AI44" s="2497"/>
      <c r="AJ44" s="2523" t="s">
        <v>1702</v>
      </c>
      <c r="AK44" s="31"/>
      <c r="AL44" s="31"/>
      <c r="AM44" s="31"/>
      <c r="AN44" s="31"/>
      <c r="AO44" s="4">
        <v>1</v>
      </c>
    </row>
    <row r="45" spans="1:41" s="48" customFormat="1" ht="18" customHeight="1" x14ac:dyDescent="0.3">
      <c r="A45" s="438"/>
      <c r="B45" s="2497"/>
      <c r="C45" s="2497"/>
      <c r="D45" s="2497"/>
      <c r="E45" s="2497"/>
      <c r="F45" s="2497"/>
      <c r="G45" s="2497"/>
      <c r="H45" s="2497"/>
      <c r="I45" s="2497"/>
      <c r="J45" s="2497"/>
      <c r="K45" s="2497"/>
      <c r="L45" s="2497"/>
      <c r="M45" s="2497"/>
      <c r="N45" s="2497"/>
      <c r="O45" s="2497"/>
      <c r="P45" s="2497"/>
      <c r="Q45" s="2497"/>
      <c r="R45" s="2497"/>
      <c r="S45" s="2497"/>
      <c r="T45" s="2497" t="s">
        <v>131</v>
      </c>
      <c r="U45" s="2497"/>
      <c r="V45" s="2497" t="s">
        <v>131</v>
      </c>
      <c r="W45" s="2497"/>
      <c r="X45" s="2497" t="s">
        <v>131</v>
      </c>
      <c r="Y45" s="2497"/>
      <c r="Z45" s="2497" t="s">
        <v>131</v>
      </c>
      <c r="AA45" s="2497"/>
      <c r="AB45" s="2497" t="s">
        <v>131</v>
      </c>
      <c r="AC45" s="2497"/>
      <c r="AD45" s="2497" t="s">
        <v>131</v>
      </c>
      <c r="AE45" s="2497"/>
      <c r="AF45" s="2497" t="s">
        <v>131</v>
      </c>
      <c r="AG45" s="2497"/>
      <c r="AH45" s="2497" t="s">
        <v>131</v>
      </c>
      <c r="AI45" s="2497"/>
      <c r="AJ45" s="2497" t="s">
        <v>131</v>
      </c>
      <c r="AK45" s="31"/>
      <c r="AL45" s="31"/>
      <c r="AM45" s="31"/>
      <c r="AN45" s="31"/>
      <c r="AO45" s="4">
        <v>1</v>
      </c>
    </row>
    <row r="46" spans="1:41" s="48" customFormat="1" ht="18" customHeight="1" x14ac:dyDescent="0.3">
      <c r="A46" s="438"/>
      <c r="B46" s="2516" t="s">
        <v>1491</v>
      </c>
      <c r="C46" s="2497"/>
      <c r="D46" s="2518" t="s">
        <v>1492</v>
      </c>
      <c r="E46" s="2497"/>
      <c r="F46" s="2519" t="s">
        <v>1493</v>
      </c>
      <c r="G46" s="2497"/>
      <c r="H46" s="2521"/>
      <c r="I46" s="2497"/>
      <c r="J46" s="2497"/>
      <c r="K46" s="2497"/>
      <c r="L46" s="2516" t="s">
        <v>1494</v>
      </c>
      <c r="M46" s="2497"/>
      <c r="N46" s="2503" t="s">
        <v>1468</v>
      </c>
      <c r="O46" s="2497"/>
      <c r="P46" s="2502" t="s">
        <v>1495</v>
      </c>
      <c r="Q46" s="2497"/>
      <c r="R46" s="2523" t="s">
        <v>1496</v>
      </c>
      <c r="S46" s="2497"/>
      <c r="T46" s="2516" t="s">
        <v>1703</v>
      </c>
      <c r="U46" s="2497"/>
      <c r="V46" s="2518" t="s">
        <v>1704</v>
      </c>
      <c r="W46" s="2497"/>
      <c r="X46" s="2519" t="s">
        <v>1705</v>
      </c>
      <c r="Y46" s="2497"/>
      <c r="Z46" s="2521"/>
      <c r="AA46" s="2497"/>
      <c r="AB46" s="2497"/>
      <c r="AC46" s="2497"/>
      <c r="AD46" s="2516" t="s">
        <v>1706</v>
      </c>
      <c r="AE46" s="2497"/>
      <c r="AF46" s="2503" t="s">
        <v>1679</v>
      </c>
      <c r="AG46" s="2497"/>
      <c r="AH46" s="2502" t="s">
        <v>1707</v>
      </c>
      <c r="AI46" s="2497"/>
      <c r="AJ46" s="2523" t="s">
        <v>1708</v>
      </c>
      <c r="AK46" s="31"/>
      <c r="AL46" s="31"/>
      <c r="AM46" s="31"/>
      <c r="AN46" s="31"/>
      <c r="AO46" s="4">
        <v>1</v>
      </c>
    </row>
    <row r="47" spans="1:41" s="48" customFormat="1" ht="18" customHeight="1" x14ac:dyDescent="0.3">
      <c r="A47" s="438"/>
      <c r="B47" s="2497"/>
      <c r="C47" s="2497"/>
      <c r="D47" s="2497"/>
      <c r="E47" s="2497"/>
      <c r="F47" s="2497"/>
      <c r="G47" s="2497"/>
      <c r="H47" s="2497"/>
      <c r="I47" s="2497"/>
      <c r="J47" s="2497"/>
      <c r="K47" s="2497"/>
      <c r="L47" s="2497"/>
      <c r="M47" s="2497"/>
      <c r="N47" s="2497"/>
      <c r="O47" s="2497"/>
      <c r="P47" s="2497"/>
      <c r="Q47" s="2497"/>
      <c r="R47" s="2497"/>
      <c r="S47" s="2497"/>
      <c r="T47" s="2497" t="s">
        <v>131</v>
      </c>
      <c r="U47" s="2497"/>
      <c r="V47" s="2497" t="s">
        <v>131</v>
      </c>
      <c r="W47" s="2497"/>
      <c r="X47" s="2497" t="s">
        <v>131</v>
      </c>
      <c r="Y47" s="2497"/>
      <c r="Z47" s="2497" t="s">
        <v>131</v>
      </c>
      <c r="AA47" s="2497"/>
      <c r="AB47" s="2497" t="s">
        <v>131</v>
      </c>
      <c r="AC47" s="2497"/>
      <c r="AD47" s="2497" t="s">
        <v>131</v>
      </c>
      <c r="AE47" s="2497"/>
      <c r="AF47" s="2497" t="s">
        <v>131</v>
      </c>
      <c r="AG47" s="2497"/>
      <c r="AH47" s="2497" t="s">
        <v>131</v>
      </c>
      <c r="AI47" s="2497"/>
      <c r="AJ47" s="2497" t="s">
        <v>131</v>
      </c>
      <c r="AK47" s="31"/>
      <c r="AL47" s="31"/>
      <c r="AM47" s="31"/>
      <c r="AN47" s="31"/>
      <c r="AO47" s="4">
        <v>1</v>
      </c>
    </row>
    <row r="48" spans="1:41" s="48" customFormat="1" ht="18" customHeight="1" x14ac:dyDescent="0.3">
      <c r="A48" s="438"/>
      <c r="B48" s="2517" t="s">
        <v>1497</v>
      </c>
      <c r="C48" s="2497"/>
      <c r="D48" s="2518" t="s">
        <v>1498</v>
      </c>
      <c r="E48" s="2497"/>
      <c r="F48" s="2497"/>
      <c r="G48" s="2497"/>
      <c r="H48" s="2497"/>
      <c r="I48" s="2497"/>
      <c r="J48" s="2497"/>
      <c r="K48" s="2497"/>
      <c r="L48" s="2516" t="s">
        <v>1499</v>
      </c>
      <c r="M48" s="2497"/>
      <c r="N48" s="2503" t="s">
        <v>1500</v>
      </c>
      <c r="O48" s="2497"/>
      <c r="P48" s="2502" t="s">
        <v>1501</v>
      </c>
      <c r="Q48" s="2497"/>
      <c r="R48" s="2523" t="s">
        <v>1502</v>
      </c>
      <c r="S48" s="2497"/>
      <c r="T48" s="2517" t="s">
        <v>1709</v>
      </c>
      <c r="U48" s="2497"/>
      <c r="V48" s="2518" t="s">
        <v>1710</v>
      </c>
      <c r="W48" s="2497"/>
      <c r="X48" s="2497"/>
      <c r="Y48" s="2497"/>
      <c r="Z48" s="2497"/>
      <c r="AA48" s="2497"/>
      <c r="AB48" s="2497"/>
      <c r="AC48" s="2497"/>
      <c r="AD48" s="2516" t="s">
        <v>1711</v>
      </c>
      <c r="AE48" s="2497"/>
      <c r="AF48" s="2503" t="s">
        <v>1712</v>
      </c>
      <c r="AG48" s="2497"/>
      <c r="AH48" s="2502" t="s">
        <v>1713</v>
      </c>
      <c r="AI48" s="2497"/>
      <c r="AJ48" s="2523" t="s">
        <v>1714</v>
      </c>
      <c r="AK48" s="31"/>
      <c r="AL48" s="31"/>
      <c r="AM48" s="31"/>
      <c r="AN48" s="31"/>
      <c r="AO48" s="4">
        <v>1</v>
      </c>
    </row>
    <row r="49" spans="1:41" s="48" customFormat="1" ht="18" customHeight="1" x14ac:dyDescent="0.3">
      <c r="A49" s="438"/>
      <c r="B49" s="2497"/>
      <c r="C49" s="2497"/>
      <c r="D49" s="2497"/>
      <c r="E49" s="2497"/>
      <c r="F49" s="2497"/>
      <c r="G49" s="2497"/>
      <c r="H49" s="2497"/>
      <c r="I49" s="2497"/>
      <c r="J49" s="2497"/>
      <c r="K49" s="2497"/>
      <c r="L49" s="2497"/>
      <c r="M49" s="2497"/>
      <c r="N49" s="2497"/>
      <c r="O49" s="2497"/>
      <c r="P49" s="2497"/>
      <c r="Q49" s="2497"/>
      <c r="R49" s="2497"/>
      <c r="S49" s="2497"/>
      <c r="T49" s="2497" t="s">
        <v>131</v>
      </c>
      <c r="U49" s="2497"/>
      <c r="V49" s="2497" t="s">
        <v>131</v>
      </c>
      <c r="W49" s="2497"/>
      <c r="X49" s="2497" t="s">
        <v>131</v>
      </c>
      <c r="Y49" s="2497"/>
      <c r="Z49" s="2497" t="s">
        <v>131</v>
      </c>
      <c r="AA49" s="2497"/>
      <c r="AB49" s="2497" t="s">
        <v>131</v>
      </c>
      <c r="AC49" s="2497"/>
      <c r="AD49" s="2497" t="s">
        <v>131</v>
      </c>
      <c r="AE49" s="2497"/>
      <c r="AF49" s="2497" t="s">
        <v>131</v>
      </c>
      <c r="AG49" s="2497"/>
      <c r="AH49" s="2497" t="s">
        <v>131</v>
      </c>
      <c r="AI49" s="2497"/>
      <c r="AJ49" s="2497" t="s">
        <v>131</v>
      </c>
      <c r="AK49" s="31"/>
      <c r="AL49" s="31"/>
      <c r="AM49" s="31"/>
      <c r="AN49" s="31"/>
      <c r="AO49" s="4">
        <v>1</v>
      </c>
    </row>
    <row r="50" spans="1:41" s="48" customFormat="1" ht="18" customHeight="1" x14ac:dyDescent="0.3">
      <c r="A50" s="438"/>
      <c r="B50" s="2499" t="s">
        <v>1503</v>
      </c>
      <c r="C50" s="2497"/>
      <c r="D50" s="2518" t="s">
        <v>1504</v>
      </c>
      <c r="E50" s="2497"/>
      <c r="F50" s="2497"/>
      <c r="G50" s="2497"/>
      <c r="H50" s="2497"/>
      <c r="I50" s="2497"/>
      <c r="J50" s="2497"/>
      <c r="K50" s="2497"/>
      <c r="L50" s="2516" t="s">
        <v>1505</v>
      </c>
      <c r="M50" s="2497"/>
      <c r="N50" s="2503" t="s">
        <v>1475</v>
      </c>
      <c r="O50" s="2497"/>
      <c r="P50" s="2502" t="s">
        <v>1506</v>
      </c>
      <c r="Q50" s="2497"/>
      <c r="R50" s="2523" t="s">
        <v>1507</v>
      </c>
      <c r="S50" s="2497"/>
      <c r="T50" s="2499" t="s">
        <v>1715</v>
      </c>
      <c r="U50" s="2497"/>
      <c r="V50" s="2518" t="s">
        <v>1716</v>
      </c>
      <c r="W50" s="2497"/>
      <c r="X50" s="2497"/>
      <c r="Y50" s="2497"/>
      <c r="Z50" s="2497"/>
      <c r="AA50" s="2497"/>
      <c r="AB50" s="2497"/>
      <c r="AC50" s="2497"/>
      <c r="AD50" s="2516" t="s">
        <v>1717</v>
      </c>
      <c r="AE50" s="2497"/>
      <c r="AF50" s="2503" t="s">
        <v>1687</v>
      </c>
      <c r="AG50" s="2497"/>
      <c r="AH50" s="2502" t="s">
        <v>1718</v>
      </c>
      <c r="AI50" s="2497"/>
      <c r="AJ50" s="2523" t="s">
        <v>1719</v>
      </c>
      <c r="AK50" s="31"/>
      <c r="AL50" s="31"/>
      <c r="AM50" s="31"/>
      <c r="AN50" s="31"/>
      <c r="AO50" s="4">
        <v>1</v>
      </c>
    </row>
    <row r="51" spans="1:41" s="48" customFormat="1" ht="18" customHeight="1" x14ac:dyDescent="0.3">
      <c r="A51" s="438"/>
      <c r="B51" s="2497"/>
      <c r="C51" s="2497"/>
      <c r="D51" s="2497"/>
      <c r="E51" s="2497"/>
      <c r="F51" s="2497"/>
      <c r="G51" s="2497"/>
      <c r="H51" s="2497"/>
      <c r="I51" s="2497"/>
      <c r="J51" s="2497"/>
      <c r="K51" s="2497"/>
      <c r="L51" s="2497"/>
      <c r="M51" s="2497"/>
      <c r="N51" s="2497"/>
      <c r="O51" s="2497"/>
      <c r="P51" s="2497"/>
      <c r="Q51" s="2497"/>
      <c r="R51" s="2497"/>
      <c r="S51" s="2497"/>
      <c r="T51" s="2497" t="s">
        <v>131</v>
      </c>
      <c r="U51" s="2497"/>
      <c r="V51" s="2497" t="s">
        <v>131</v>
      </c>
      <c r="W51" s="2497"/>
      <c r="X51" s="2497" t="s">
        <v>131</v>
      </c>
      <c r="Y51" s="2497"/>
      <c r="Z51" s="2497" t="s">
        <v>131</v>
      </c>
      <c r="AA51" s="2497"/>
      <c r="AB51" s="2497" t="s">
        <v>131</v>
      </c>
      <c r="AC51" s="2497"/>
      <c r="AD51" s="2497" t="s">
        <v>131</v>
      </c>
      <c r="AE51" s="2497"/>
      <c r="AF51" s="2497" t="s">
        <v>131</v>
      </c>
      <c r="AG51" s="2497"/>
      <c r="AH51" s="2497" t="s">
        <v>131</v>
      </c>
      <c r="AI51" s="2497"/>
      <c r="AJ51" s="2497" t="s">
        <v>131</v>
      </c>
      <c r="AK51" s="31"/>
      <c r="AL51" s="31"/>
      <c r="AM51" s="31"/>
      <c r="AN51" s="31"/>
      <c r="AO51" s="4">
        <v>1</v>
      </c>
    </row>
    <row r="52" spans="1:41" s="48" customFormat="1" ht="18" customHeight="1" x14ac:dyDescent="0.3">
      <c r="A52" s="438"/>
      <c r="B52" s="2499" t="s">
        <v>1487</v>
      </c>
      <c r="C52" s="2497"/>
      <c r="D52" s="2518" t="s">
        <v>1508</v>
      </c>
      <c r="E52" s="2497"/>
      <c r="F52" s="2497"/>
      <c r="G52" s="2497"/>
      <c r="H52" s="2497"/>
      <c r="I52" s="2497"/>
      <c r="J52" s="2497"/>
      <c r="K52" s="2497"/>
      <c r="L52" s="2516" t="s">
        <v>1509</v>
      </c>
      <c r="M52" s="2497"/>
      <c r="N52" s="2503" t="s">
        <v>1510</v>
      </c>
      <c r="O52" s="2497"/>
      <c r="P52" s="2502" t="s">
        <v>1511</v>
      </c>
      <c r="Q52" s="2497"/>
      <c r="R52" s="2497"/>
      <c r="S52" s="2497"/>
      <c r="T52" s="2499" t="s">
        <v>1699</v>
      </c>
      <c r="U52" s="2497"/>
      <c r="V52" s="2518" t="s">
        <v>1720</v>
      </c>
      <c r="W52" s="2497"/>
      <c r="X52" s="2497"/>
      <c r="Y52" s="2497"/>
      <c r="Z52" s="2497"/>
      <c r="AA52" s="2497"/>
      <c r="AB52" s="2497"/>
      <c r="AC52" s="2497"/>
      <c r="AD52" s="2516" t="s">
        <v>1721</v>
      </c>
      <c r="AE52" s="2497"/>
      <c r="AF52" s="2503" t="s">
        <v>1722</v>
      </c>
      <c r="AG52" s="2497"/>
      <c r="AH52" s="2502" t="s">
        <v>1723</v>
      </c>
      <c r="AI52" s="2497"/>
      <c r="AJ52" s="2497"/>
      <c r="AK52" s="31"/>
      <c r="AL52" s="31"/>
      <c r="AM52" s="31"/>
      <c r="AN52" s="31"/>
      <c r="AO52" s="4">
        <v>1</v>
      </c>
    </row>
    <row r="53" spans="1:41" s="48" customFormat="1" ht="18" customHeight="1" x14ac:dyDescent="0.3">
      <c r="A53" s="438"/>
      <c r="B53" s="2497"/>
      <c r="C53" s="2497"/>
      <c r="D53" s="2497"/>
      <c r="E53" s="2497"/>
      <c r="F53" s="2497"/>
      <c r="G53" s="2497"/>
      <c r="H53" s="2497"/>
      <c r="I53" s="2497"/>
      <c r="J53" s="2497"/>
      <c r="K53" s="2497"/>
      <c r="L53" s="2497"/>
      <c r="M53" s="2497"/>
      <c r="N53" s="2497"/>
      <c r="O53" s="2497"/>
      <c r="P53" s="2497"/>
      <c r="Q53" s="2497"/>
      <c r="R53" s="2497"/>
      <c r="S53" s="2497"/>
      <c r="T53" s="2497" t="s">
        <v>131</v>
      </c>
      <c r="U53" s="2497"/>
      <c r="V53" s="2497" t="s">
        <v>131</v>
      </c>
      <c r="W53" s="2497"/>
      <c r="X53" s="2497" t="s">
        <v>131</v>
      </c>
      <c r="Y53" s="2497"/>
      <c r="Z53" s="2497" t="s">
        <v>131</v>
      </c>
      <c r="AA53" s="2497"/>
      <c r="AB53" s="2497" t="s">
        <v>131</v>
      </c>
      <c r="AC53" s="2497"/>
      <c r="AD53" s="2497" t="s">
        <v>131</v>
      </c>
      <c r="AE53" s="2497"/>
      <c r="AF53" s="2497" t="s">
        <v>131</v>
      </c>
      <c r="AG53" s="2497"/>
      <c r="AH53" s="2497" t="s">
        <v>131</v>
      </c>
      <c r="AI53" s="2497"/>
      <c r="AJ53" s="2497" t="s">
        <v>131</v>
      </c>
      <c r="AK53" s="31"/>
      <c r="AL53" s="31"/>
      <c r="AM53" s="31"/>
      <c r="AN53" s="31"/>
      <c r="AO53" s="4">
        <v>1</v>
      </c>
    </row>
    <row r="54" spans="1:41" s="48" customFormat="1" ht="18" customHeight="1" x14ac:dyDescent="0.3">
      <c r="A54" s="438"/>
      <c r="B54" s="2499" t="s">
        <v>1414</v>
      </c>
      <c r="C54" s="2497"/>
      <c r="D54" s="2518" t="s">
        <v>1512</v>
      </c>
      <c r="E54" s="2497"/>
      <c r="F54" s="2497"/>
      <c r="G54" s="2497"/>
      <c r="H54" s="2497"/>
      <c r="I54" s="2497"/>
      <c r="J54" s="2497"/>
      <c r="K54" s="2497"/>
      <c r="L54" s="2516" t="s">
        <v>1513</v>
      </c>
      <c r="M54" s="2497"/>
      <c r="N54" s="2503" t="s">
        <v>1482</v>
      </c>
      <c r="O54" s="2497"/>
      <c r="P54" s="2502" t="s">
        <v>1514</v>
      </c>
      <c r="Q54" s="2497"/>
      <c r="R54" s="2497"/>
      <c r="S54" s="2497"/>
      <c r="T54" s="2499" t="s">
        <v>1636</v>
      </c>
      <c r="U54" s="2497"/>
      <c r="V54" s="2518" t="s">
        <v>1724</v>
      </c>
      <c r="W54" s="2497"/>
      <c r="X54" s="2497"/>
      <c r="Y54" s="2497"/>
      <c r="Z54" s="2497"/>
      <c r="AA54" s="2497"/>
      <c r="AB54" s="2497"/>
      <c r="AC54" s="2497"/>
      <c r="AD54" s="2516" t="s">
        <v>1725</v>
      </c>
      <c r="AE54" s="2497"/>
      <c r="AF54" s="2503" t="s">
        <v>1694</v>
      </c>
      <c r="AG54" s="2497"/>
      <c r="AH54" s="2502" t="s">
        <v>1726</v>
      </c>
      <c r="AI54" s="2497"/>
      <c r="AJ54" s="2497"/>
      <c r="AK54" s="31"/>
      <c r="AL54" s="31"/>
      <c r="AM54" s="31"/>
      <c r="AN54" s="31"/>
      <c r="AO54" s="4">
        <v>1</v>
      </c>
    </row>
    <row r="55" spans="1:41" s="48" customFormat="1" ht="18" customHeight="1" x14ac:dyDescent="0.3">
      <c r="A55" s="438"/>
      <c r="B55" s="2497"/>
      <c r="C55" s="2497"/>
      <c r="D55" s="2497"/>
      <c r="E55" s="2497"/>
      <c r="F55" s="2497"/>
      <c r="G55" s="2497"/>
      <c r="H55" s="2497"/>
      <c r="I55" s="2497"/>
      <c r="J55" s="2497"/>
      <c r="K55" s="2497"/>
      <c r="L55" s="2497"/>
      <c r="M55" s="2497"/>
      <c r="N55" s="2497"/>
      <c r="O55" s="2497"/>
      <c r="P55" s="2497"/>
      <c r="Q55" s="2497"/>
      <c r="R55" s="2497"/>
      <c r="S55" s="2497"/>
      <c r="T55" s="2497" t="s">
        <v>131</v>
      </c>
      <c r="U55" s="2497"/>
      <c r="V55" s="2497" t="s">
        <v>131</v>
      </c>
      <c r="W55" s="2497"/>
      <c r="X55" s="2497" t="s">
        <v>131</v>
      </c>
      <c r="Y55" s="2497"/>
      <c r="Z55" s="2497" t="s">
        <v>131</v>
      </c>
      <c r="AA55" s="2497"/>
      <c r="AB55" s="2497" t="s">
        <v>131</v>
      </c>
      <c r="AC55" s="2497"/>
      <c r="AD55" s="2497" t="s">
        <v>131</v>
      </c>
      <c r="AE55" s="2497"/>
      <c r="AF55" s="2497" t="s">
        <v>131</v>
      </c>
      <c r="AG55" s="2497"/>
      <c r="AH55" s="2497" t="s">
        <v>131</v>
      </c>
      <c r="AI55" s="2497"/>
      <c r="AJ55" s="2497" t="s">
        <v>131</v>
      </c>
      <c r="AK55" s="31"/>
      <c r="AL55" s="31"/>
      <c r="AM55" s="31"/>
      <c r="AN55" s="31"/>
      <c r="AO55" s="4">
        <v>1</v>
      </c>
    </row>
    <row r="56" spans="1:41" s="48" customFormat="1" ht="18" customHeight="1" x14ac:dyDescent="0.3">
      <c r="A56" s="438"/>
      <c r="B56" s="2499" t="s">
        <v>1515</v>
      </c>
      <c r="C56" s="2497"/>
      <c r="D56" s="2518" t="s">
        <v>1516</v>
      </c>
      <c r="E56" s="2497"/>
      <c r="F56" s="2497"/>
      <c r="G56" s="2497"/>
      <c r="H56" s="2497"/>
      <c r="I56" s="2497"/>
      <c r="J56" s="2497"/>
      <c r="K56" s="2497"/>
      <c r="L56" s="2497"/>
      <c r="M56" s="2497"/>
      <c r="N56" s="2503" t="s">
        <v>1489</v>
      </c>
      <c r="O56" s="2497"/>
      <c r="P56" s="2502" t="s">
        <v>1517</v>
      </c>
      <c r="Q56" s="2497"/>
      <c r="R56" s="2497"/>
      <c r="S56" s="2497"/>
      <c r="T56" s="2499" t="s">
        <v>1727</v>
      </c>
      <c r="U56" s="2497"/>
      <c r="V56" s="2518" t="s">
        <v>1728</v>
      </c>
      <c r="W56" s="2497"/>
      <c r="X56" s="2497"/>
      <c r="Y56" s="2497"/>
      <c r="Z56" s="2497"/>
      <c r="AA56" s="2497"/>
      <c r="AB56" s="2497"/>
      <c r="AC56" s="2497"/>
      <c r="AD56" s="2497"/>
      <c r="AE56" s="2497"/>
      <c r="AF56" s="2503" t="s">
        <v>1701</v>
      </c>
      <c r="AG56" s="2497"/>
      <c r="AH56" s="2502" t="s">
        <v>1729</v>
      </c>
      <c r="AI56" s="2497"/>
      <c r="AJ56" s="2497"/>
      <c r="AK56" s="31"/>
      <c r="AL56" s="31"/>
      <c r="AM56" s="31"/>
      <c r="AN56" s="31"/>
      <c r="AO56" s="4">
        <v>1</v>
      </c>
    </row>
    <row r="57" spans="1:41" s="48" customFormat="1" ht="18" customHeight="1" x14ac:dyDescent="0.3">
      <c r="B57" s="2497"/>
      <c r="C57" s="2497"/>
      <c r="D57" s="2497"/>
      <c r="E57" s="2497"/>
      <c r="F57" s="2497"/>
      <c r="G57" s="2497"/>
      <c r="H57" s="2497"/>
      <c r="I57" s="2497"/>
      <c r="J57" s="2497"/>
      <c r="K57" s="2497"/>
      <c r="L57" s="2497"/>
      <c r="M57" s="2497"/>
      <c r="N57" s="2497"/>
      <c r="O57" s="2497"/>
      <c r="P57" s="2497"/>
      <c r="Q57" s="2497"/>
      <c r="R57" s="2497"/>
      <c r="S57" s="2497"/>
      <c r="T57" s="2497" t="s">
        <v>131</v>
      </c>
      <c r="U57" s="2497"/>
      <c r="V57" s="2497" t="s">
        <v>131</v>
      </c>
      <c r="W57" s="2497"/>
      <c r="X57" s="2497" t="s">
        <v>131</v>
      </c>
      <c r="Y57" s="2497"/>
      <c r="Z57" s="2497" t="s">
        <v>131</v>
      </c>
      <c r="AA57" s="2497"/>
      <c r="AB57" s="2497" t="s">
        <v>131</v>
      </c>
      <c r="AC57" s="2497"/>
      <c r="AD57" s="2497" t="s">
        <v>131</v>
      </c>
      <c r="AE57" s="2497"/>
      <c r="AF57" s="2497" t="s">
        <v>131</v>
      </c>
      <c r="AG57" s="2497"/>
      <c r="AH57" s="2497" t="s">
        <v>131</v>
      </c>
      <c r="AI57" s="2497"/>
      <c r="AJ57" s="2497" t="s">
        <v>131</v>
      </c>
      <c r="AK57" s="31"/>
      <c r="AL57" s="31"/>
      <c r="AM57" s="31"/>
      <c r="AN57" s="31"/>
      <c r="AO57" s="4">
        <v>1</v>
      </c>
    </row>
    <row r="58" spans="1:41" s="48" customFormat="1" ht="18" customHeight="1" x14ac:dyDescent="0.3">
      <c r="B58" s="2499" t="s">
        <v>1518</v>
      </c>
      <c r="C58" s="2497"/>
      <c r="D58" s="2518" t="s">
        <v>1519</v>
      </c>
      <c r="E58" s="2497"/>
      <c r="F58" s="2497"/>
      <c r="G58" s="2497"/>
      <c r="H58" s="2497"/>
      <c r="I58" s="2497"/>
      <c r="J58" s="2497"/>
      <c r="K58" s="2497"/>
      <c r="L58" s="2497"/>
      <c r="M58" s="2497"/>
      <c r="N58" s="2503" t="s">
        <v>1495</v>
      </c>
      <c r="O58" s="2497"/>
      <c r="P58" s="2502" t="s">
        <v>1520</v>
      </c>
      <c r="Q58" s="2497"/>
      <c r="R58" s="2497"/>
      <c r="S58" s="2497"/>
      <c r="T58" s="2499" t="s">
        <v>1774</v>
      </c>
      <c r="U58" s="2497"/>
      <c r="V58" s="2518" t="s">
        <v>1731</v>
      </c>
      <c r="W58" s="2497"/>
      <c r="X58" s="2497"/>
      <c r="Y58" s="2497"/>
      <c r="Z58" s="2497"/>
      <c r="AA58" s="2497"/>
      <c r="AB58" s="2497"/>
      <c r="AC58" s="2497"/>
      <c r="AD58" s="2497"/>
      <c r="AE58" s="2497"/>
      <c r="AF58" s="2503" t="s">
        <v>1707</v>
      </c>
      <c r="AG58" s="2497"/>
      <c r="AH58" s="2502" t="s">
        <v>1732</v>
      </c>
      <c r="AI58" s="2497"/>
      <c r="AJ58" s="2497"/>
      <c r="AK58" s="31"/>
      <c r="AL58" s="31"/>
      <c r="AM58" s="31"/>
      <c r="AN58" s="31"/>
      <c r="AO58" s="4">
        <v>1</v>
      </c>
    </row>
    <row r="59" spans="1:41" s="48" customFormat="1" ht="18" customHeight="1" x14ac:dyDescent="0.3">
      <c r="B59" s="2497"/>
      <c r="C59" s="2497"/>
      <c r="D59" s="2497"/>
      <c r="E59" s="2497"/>
      <c r="F59" s="2497"/>
      <c r="G59" s="2497"/>
      <c r="H59" s="2497"/>
      <c r="I59" s="2497"/>
      <c r="J59" s="2497"/>
      <c r="K59" s="2497"/>
      <c r="L59" s="2497"/>
      <c r="M59" s="2497"/>
      <c r="N59" s="2497"/>
      <c r="O59" s="2497"/>
      <c r="P59" s="2497"/>
      <c r="Q59" s="2497"/>
      <c r="R59" s="2497"/>
      <c r="S59" s="2497"/>
      <c r="T59" s="2497" t="s">
        <v>131</v>
      </c>
      <c r="U59" s="2497"/>
      <c r="V59" s="2497" t="s">
        <v>131</v>
      </c>
      <c r="W59" s="2497"/>
      <c r="X59" s="2497" t="s">
        <v>131</v>
      </c>
      <c r="Y59" s="2497"/>
      <c r="Z59" s="2497" t="s">
        <v>131</v>
      </c>
      <c r="AA59" s="2497"/>
      <c r="AB59" s="2497" t="s">
        <v>131</v>
      </c>
      <c r="AC59" s="2497"/>
      <c r="AD59" s="2497" t="s">
        <v>131</v>
      </c>
      <c r="AE59" s="2497"/>
      <c r="AF59" s="2497" t="s">
        <v>131</v>
      </c>
      <c r="AG59" s="2497"/>
      <c r="AH59" s="2497" t="s">
        <v>131</v>
      </c>
      <c r="AI59" s="2497"/>
      <c r="AJ59" s="2497" t="s">
        <v>131</v>
      </c>
      <c r="AK59" s="31"/>
      <c r="AL59" s="31"/>
      <c r="AM59" s="31"/>
      <c r="AN59" s="31"/>
      <c r="AO59" s="4">
        <v>1</v>
      </c>
    </row>
    <row r="60" spans="1:41" s="48" customFormat="1" ht="18" customHeight="1" x14ac:dyDescent="0.3">
      <c r="B60" s="2499" t="s">
        <v>1521</v>
      </c>
      <c r="C60" s="2497"/>
      <c r="D60" s="2518" t="s">
        <v>1522</v>
      </c>
      <c r="E60" s="2497"/>
      <c r="F60" s="2497"/>
      <c r="G60" s="2497"/>
      <c r="H60" s="2497"/>
      <c r="I60" s="2497"/>
      <c r="J60" s="2497"/>
      <c r="K60" s="2497"/>
      <c r="L60" s="2497"/>
      <c r="M60" s="2497"/>
      <c r="N60" s="2503" t="s">
        <v>1501</v>
      </c>
      <c r="O60" s="2497"/>
      <c r="P60" s="2502" t="s">
        <v>1523</v>
      </c>
      <c r="Q60" s="2497"/>
      <c r="R60" s="2497"/>
      <c r="S60" s="2497"/>
      <c r="T60" s="2499" t="s">
        <v>1733</v>
      </c>
      <c r="U60" s="2497"/>
      <c r="V60" s="2518" t="s">
        <v>1734</v>
      </c>
      <c r="W60" s="2497"/>
      <c r="X60" s="2497"/>
      <c r="Y60" s="2497"/>
      <c r="Z60" s="2497"/>
      <c r="AA60" s="2497"/>
      <c r="AB60" s="2497"/>
      <c r="AC60" s="2497"/>
      <c r="AD60" s="2497"/>
      <c r="AE60" s="2497"/>
      <c r="AF60" s="2503" t="s">
        <v>1713</v>
      </c>
      <c r="AG60" s="2497"/>
      <c r="AH60" s="2502" t="s">
        <v>1735</v>
      </c>
      <c r="AI60" s="2497"/>
      <c r="AJ60" s="2497"/>
      <c r="AK60" s="31"/>
      <c r="AL60" s="31"/>
      <c r="AM60" s="31"/>
      <c r="AN60" s="31"/>
      <c r="AO60" s="4">
        <v>1</v>
      </c>
    </row>
    <row r="61" spans="1:41" s="48" customFormat="1" ht="18" customHeight="1" x14ac:dyDescent="0.3">
      <c r="B61" s="2497"/>
      <c r="C61" s="2497"/>
      <c r="D61" s="2497"/>
      <c r="E61" s="2497"/>
      <c r="F61" s="2497"/>
      <c r="G61" s="2497"/>
      <c r="H61" s="2497"/>
      <c r="I61" s="2497"/>
      <c r="J61" s="2497"/>
      <c r="K61" s="2497"/>
      <c r="L61" s="2497"/>
      <c r="M61" s="2497"/>
      <c r="N61" s="2497"/>
      <c r="O61" s="2497"/>
      <c r="P61" s="2497"/>
      <c r="Q61" s="2497"/>
      <c r="R61" s="2497"/>
      <c r="S61" s="2497"/>
      <c r="T61" s="2497" t="s">
        <v>131</v>
      </c>
      <c r="U61" s="2497"/>
      <c r="V61" s="2497" t="s">
        <v>131</v>
      </c>
      <c r="W61" s="2497"/>
      <c r="X61" s="2497" t="s">
        <v>131</v>
      </c>
      <c r="Y61" s="2497"/>
      <c r="Z61" s="2497" t="s">
        <v>131</v>
      </c>
      <c r="AA61" s="2497"/>
      <c r="AB61" s="2497" t="s">
        <v>131</v>
      </c>
      <c r="AC61" s="2497"/>
      <c r="AD61" s="2497" t="s">
        <v>131</v>
      </c>
      <c r="AE61" s="2497"/>
      <c r="AF61" s="2497" t="s">
        <v>131</v>
      </c>
      <c r="AG61" s="2497"/>
      <c r="AH61" s="2497" t="s">
        <v>131</v>
      </c>
      <c r="AI61" s="2497"/>
      <c r="AJ61" s="2497" t="s">
        <v>131</v>
      </c>
      <c r="AK61" s="31"/>
      <c r="AL61" s="31"/>
      <c r="AM61" s="31"/>
      <c r="AN61" s="31"/>
      <c r="AO61" s="4">
        <v>1</v>
      </c>
    </row>
    <row r="62" spans="1:41" s="48" customFormat="1" ht="18" customHeight="1" x14ac:dyDescent="0.3">
      <c r="B62" s="2499" t="s">
        <v>1499</v>
      </c>
      <c r="C62" s="2497"/>
      <c r="D62" s="2497"/>
      <c r="E62" s="2497"/>
      <c r="F62" s="2497"/>
      <c r="G62" s="2497"/>
      <c r="H62" s="2497"/>
      <c r="I62" s="2497"/>
      <c r="J62" s="2497"/>
      <c r="K62" s="2497"/>
      <c r="L62" s="2497"/>
      <c r="M62" s="2497"/>
      <c r="N62" s="2503" t="s">
        <v>1506</v>
      </c>
      <c r="O62" s="2497"/>
      <c r="P62" s="2502" t="s">
        <v>1524</v>
      </c>
      <c r="Q62" s="2497"/>
      <c r="R62" s="2497"/>
      <c r="S62" s="2497"/>
      <c r="T62" s="2499" t="s">
        <v>1711</v>
      </c>
      <c r="U62" s="2497"/>
      <c r="V62" s="2497"/>
      <c r="W62" s="2497"/>
      <c r="X62" s="2497"/>
      <c r="Y62" s="2497"/>
      <c r="Z62" s="2497"/>
      <c r="AA62" s="2497"/>
      <c r="AB62" s="2497"/>
      <c r="AC62" s="2497"/>
      <c r="AD62" s="2497"/>
      <c r="AE62" s="2497"/>
      <c r="AF62" s="2503" t="s">
        <v>1718</v>
      </c>
      <c r="AG62" s="2497"/>
      <c r="AH62" s="2502" t="s">
        <v>1736</v>
      </c>
      <c r="AI62" s="2497"/>
      <c r="AJ62" s="2497"/>
      <c r="AK62" s="31"/>
      <c r="AL62" s="31"/>
      <c r="AM62" s="31"/>
      <c r="AN62" s="31"/>
      <c r="AO62" s="4">
        <v>1</v>
      </c>
    </row>
    <row r="63" spans="1:41" s="48" customFormat="1" ht="18" customHeight="1" x14ac:dyDescent="0.3">
      <c r="B63" s="2497"/>
      <c r="C63" s="2497"/>
      <c r="D63" s="2497"/>
      <c r="E63" s="2497"/>
      <c r="F63" s="2497"/>
      <c r="G63" s="2497"/>
      <c r="H63" s="2497"/>
      <c r="I63" s="2497"/>
      <c r="J63" s="2497"/>
      <c r="K63" s="2497"/>
      <c r="L63" s="2497"/>
      <c r="M63" s="2497"/>
      <c r="N63" s="2497"/>
      <c r="O63" s="2497"/>
      <c r="P63" s="2497"/>
      <c r="Q63" s="2497"/>
      <c r="R63" s="2497"/>
      <c r="S63" s="2497"/>
      <c r="T63" s="2497" t="s">
        <v>131</v>
      </c>
      <c r="U63" s="2497"/>
      <c r="V63" s="2497" t="s">
        <v>131</v>
      </c>
      <c r="W63" s="2497"/>
      <c r="X63" s="2497" t="s">
        <v>131</v>
      </c>
      <c r="Y63" s="2497"/>
      <c r="Z63" s="2497" t="s">
        <v>131</v>
      </c>
      <c r="AA63" s="2497"/>
      <c r="AB63" s="2497" t="s">
        <v>131</v>
      </c>
      <c r="AC63" s="2497"/>
      <c r="AD63" s="2497" t="s">
        <v>131</v>
      </c>
      <c r="AE63" s="2497"/>
      <c r="AF63" s="2497" t="s">
        <v>131</v>
      </c>
      <c r="AG63" s="2497"/>
      <c r="AH63" s="2497" t="s">
        <v>131</v>
      </c>
      <c r="AI63" s="2497"/>
      <c r="AJ63" s="2497" t="s">
        <v>131</v>
      </c>
      <c r="AK63" s="31"/>
      <c r="AL63" s="31"/>
      <c r="AM63" s="31"/>
      <c r="AN63" s="31"/>
      <c r="AO63" s="4">
        <v>1</v>
      </c>
    </row>
    <row r="64" spans="1:41" s="48" customFormat="1" ht="18" customHeight="1" x14ac:dyDescent="0.3">
      <c r="B64" s="2499" t="s">
        <v>1513</v>
      </c>
      <c r="C64" s="2497"/>
      <c r="D64" s="2497"/>
      <c r="E64" s="2497"/>
      <c r="F64" s="2497"/>
      <c r="G64" s="2497"/>
      <c r="H64" s="2497"/>
      <c r="I64" s="2497"/>
      <c r="J64" s="2497"/>
      <c r="K64" s="2497"/>
      <c r="L64" s="2497"/>
      <c r="M64" s="2497"/>
      <c r="N64" s="2503" t="s">
        <v>1525</v>
      </c>
      <c r="O64" s="2497"/>
      <c r="P64" s="2502" t="s">
        <v>1526</v>
      </c>
      <c r="Q64" s="2497"/>
      <c r="R64" s="2497"/>
      <c r="S64" s="2497"/>
      <c r="T64" s="2499" t="s">
        <v>1725</v>
      </c>
      <c r="U64" s="2497"/>
      <c r="V64" s="2497"/>
      <c r="W64" s="2497"/>
      <c r="X64" s="2497"/>
      <c r="Y64" s="2497"/>
      <c r="Z64" s="2497"/>
      <c r="AA64" s="2497"/>
      <c r="AB64" s="2497"/>
      <c r="AC64" s="2497"/>
      <c r="AD64" s="2497"/>
      <c r="AE64" s="2497"/>
      <c r="AF64" s="2503" t="s">
        <v>1737</v>
      </c>
      <c r="AG64" s="2497"/>
      <c r="AH64" s="2502" t="s">
        <v>1738</v>
      </c>
      <c r="AI64" s="2497"/>
      <c r="AJ64" s="2497"/>
      <c r="AK64" s="31"/>
      <c r="AL64" s="31"/>
      <c r="AM64" s="31"/>
      <c r="AN64" s="31"/>
      <c r="AO64" s="4">
        <v>1</v>
      </c>
    </row>
    <row r="65" spans="2:41" s="48" customFormat="1" ht="18" customHeight="1" x14ac:dyDescent="0.3">
      <c r="B65" s="2497"/>
      <c r="C65" s="2497"/>
      <c r="D65" s="2497"/>
      <c r="E65" s="2497"/>
      <c r="F65" s="2497"/>
      <c r="G65" s="2497"/>
      <c r="H65" s="2497"/>
      <c r="I65" s="2497"/>
      <c r="J65" s="2497"/>
      <c r="K65" s="2497"/>
      <c r="L65" s="2497"/>
      <c r="M65" s="2497"/>
      <c r="N65" s="2497"/>
      <c r="O65" s="2497"/>
      <c r="P65" s="2497"/>
      <c r="Q65" s="2497"/>
      <c r="R65" s="2497"/>
      <c r="S65" s="2497"/>
      <c r="T65" s="2497" t="s">
        <v>131</v>
      </c>
      <c r="U65" s="2497"/>
      <c r="V65" s="2497" t="s">
        <v>131</v>
      </c>
      <c r="W65" s="2497"/>
      <c r="X65" s="2497" t="s">
        <v>131</v>
      </c>
      <c r="Y65" s="2497"/>
      <c r="Z65" s="2497" t="s">
        <v>131</v>
      </c>
      <c r="AA65" s="2497"/>
      <c r="AB65" s="2497" t="s">
        <v>131</v>
      </c>
      <c r="AC65" s="2497"/>
      <c r="AD65" s="2497" t="s">
        <v>131</v>
      </c>
      <c r="AE65" s="2497"/>
      <c r="AF65" s="2497" t="s">
        <v>131</v>
      </c>
      <c r="AG65" s="2497"/>
      <c r="AH65" s="2497" t="s">
        <v>131</v>
      </c>
      <c r="AI65" s="2497"/>
      <c r="AJ65" s="2497" t="s">
        <v>131</v>
      </c>
      <c r="AK65" s="31"/>
      <c r="AL65" s="31"/>
      <c r="AM65" s="31"/>
      <c r="AN65" s="31"/>
      <c r="AO65" s="4">
        <v>1</v>
      </c>
    </row>
    <row r="66" spans="2:41" s="48" customFormat="1" ht="18" customHeight="1" x14ac:dyDescent="0.3">
      <c r="B66" s="2499" t="s">
        <v>1306</v>
      </c>
      <c r="C66" s="2497"/>
      <c r="D66" s="2497"/>
      <c r="E66" s="2497"/>
      <c r="F66" s="2497"/>
      <c r="G66" s="2497"/>
      <c r="H66" s="2497"/>
      <c r="I66" s="2497"/>
      <c r="J66" s="2497"/>
      <c r="K66" s="2497"/>
      <c r="L66" s="2497"/>
      <c r="M66" s="2497"/>
      <c r="N66" s="2503" t="s">
        <v>1511</v>
      </c>
      <c r="O66" s="2497"/>
      <c r="P66" s="2502" t="s">
        <v>1527</v>
      </c>
      <c r="Q66" s="2497"/>
      <c r="R66" s="2497"/>
      <c r="S66" s="2497"/>
      <c r="T66" s="2499" t="s">
        <v>1589</v>
      </c>
      <c r="U66" s="2497"/>
      <c r="V66" s="2497"/>
      <c r="W66" s="2497"/>
      <c r="X66" s="2497"/>
      <c r="Y66" s="2497"/>
      <c r="Z66" s="2497"/>
      <c r="AA66" s="2497"/>
      <c r="AB66" s="2497"/>
      <c r="AC66" s="2497"/>
      <c r="AD66" s="2497"/>
      <c r="AE66" s="2497"/>
      <c r="AF66" s="2503" t="s">
        <v>1723</v>
      </c>
      <c r="AG66" s="2497"/>
      <c r="AH66" s="2502" t="s">
        <v>1739</v>
      </c>
      <c r="AI66" s="2497"/>
      <c r="AJ66" s="2497"/>
      <c r="AK66" s="31"/>
      <c r="AL66" s="31"/>
      <c r="AM66" s="31"/>
      <c r="AN66" s="31"/>
      <c r="AO66" s="4">
        <v>1</v>
      </c>
    </row>
    <row r="67" spans="2:41" s="48" customFormat="1" ht="18" customHeight="1" x14ac:dyDescent="0.3">
      <c r="B67" s="2497"/>
      <c r="C67" s="2497"/>
      <c r="D67" s="2497"/>
      <c r="E67" s="2497"/>
      <c r="F67" s="2497"/>
      <c r="G67" s="2497"/>
      <c r="H67" s="2497"/>
      <c r="I67" s="2497"/>
      <c r="J67" s="2497"/>
      <c r="K67" s="2497"/>
      <c r="L67" s="2497"/>
      <c r="M67" s="2497"/>
      <c r="N67" s="2497"/>
      <c r="O67" s="2497"/>
      <c r="P67" s="2497"/>
      <c r="Q67" s="2497"/>
      <c r="R67" s="2497"/>
      <c r="S67" s="2497"/>
      <c r="T67" s="2497" t="s">
        <v>131</v>
      </c>
      <c r="U67" s="2497"/>
      <c r="V67" s="2497" t="s">
        <v>131</v>
      </c>
      <c r="W67" s="2497"/>
      <c r="X67" s="2497" t="s">
        <v>131</v>
      </c>
      <c r="Y67" s="2497"/>
      <c r="Z67" s="2497" t="s">
        <v>131</v>
      </c>
      <c r="AA67" s="2497"/>
      <c r="AB67" s="2497" t="s">
        <v>131</v>
      </c>
      <c r="AC67" s="2497"/>
      <c r="AD67" s="2497" t="s">
        <v>131</v>
      </c>
      <c r="AE67" s="2497"/>
      <c r="AF67" s="2497" t="s">
        <v>131</v>
      </c>
      <c r="AG67" s="2497"/>
      <c r="AH67" s="2497" t="s">
        <v>131</v>
      </c>
      <c r="AI67" s="2497"/>
      <c r="AJ67" s="2497"/>
      <c r="AK67" s="31"/>
      <c r="AL67" s="31"/>
      <c r="AM67" s="31"/>
      <c r="AN67" s="31"/>
      <c r="AO67" s="4">
        <v>1</v>
      </c>
    </row>
    <row r="68" spans="2:41" s="48" customFormat="1" ht="18" customHeight="1" x14ac:dyDescent="0.3">
      <c r="B68" s="2498"/>
      <c r="C68" s="2497"/>
      <c r="D68" s="2497"/>
      <c r="E68" s="2497"/>
      <c r="F68" s="2497"/>
      <c r="G68" s="2497"/>
      <c r="H68" s="2497"/>
      <c r="I68" s="2497"/>
      <c r="J68" s="2497"/>
      <c r="K68" s="2497"/>
      <c r="L68" s="2497"/>
      <c r="M68" s="2497"/>
      <c r="N68" s="2503" t="s">
        <v>1514</v>
      </c>
      <c r="O68" s="2497"/>
      <c r="P68" s="2502" t="s">
        <v>1528</v>
      </c>
      <c r="Q68" s="2497"/>
      <c r="R68" s="2497"/>
      <c r="S68" s="2497"/>
      <c r="T68" s="2498"/>
      <c r="U68" s="2497"/>
      <c r="V68" s="2497"/>
      <c r="W68" s="2497"/>
      <c r="X68" s="2497"/>
      <c r="Y68" s="2497"/>
      <c r="Z68" s="2497"/>
      <c r="AA68" s="2497"/>
      <c r="AB68" s="2497"/>
      <c r="AC68" s="2497"/>
      <c r="AD68" s="2497"/>
      <c r="AE68" s="2497"/>
      <c r="AF68" s="2503" t="s">
        <v>1726</v>
      </c>
      <c r="AG68" s="2497"/>
      <c r="AH68" s="2502" t="s">
        <v>1740</v>
      </c>
      <c r="AI68" s="2497"/>
      <c r="AJ68" s="2497"/>
      <c r="AK68" s="31"/>
      <c r="AL68" s="31"/>
      <c r="AM68" s="31"/>
      <c r="AN68" s="31"/>
      <c r="AO68" s="4">
        <v>1</v>
      </c>
    </row>
    <row r="69" spans="2:41" s="48" customFormat="1" ht="18" customHeight="1" x14ac:dyDescent="0.3">
      <c r="B69" s="2498"/>
      <c r="C69" s="2497"/>
      <c r="D69" s="2497"/>
      <c r="E69" s="2497"/>
      <c r="F69" s="2497"/>
      <c r="G69" s="2497"/>
      <c r="H69" s="2497"/>
      <c r="I69" s="2497"/>
      <c r="J69" s="2497"/>
      <c r="K69" s="2497"/>
      <c r="L69" s="2497"/>
      <c r="M69" s="2497"/>
      <c r="N69" s="2497"/>
      <c r="O69" s="2497"/>
      <c r="P69" s="2497"/>
      <c r="Q69" s="2497"/>
      <c r="R69" s="2497"/>
      <c r="S69" s="2497"/>
      <c r="T69" s="2497" t="s">
        <v>131</v>
      </c>
      <c r="U69" s="2497"/>
      <c r="V69" s="2497" t="s">
        <v>131</v>
      </c>
      <c r="W69" s="2497"/>
      <c r="X69" s="2497" t="s">
        <v>131</v>
      </c>
      <c r="Y69" s="2497"/>
      <c r="Z69" s="2497" t="s">
        <v>131</v>
      </c>
      <c r="AA69" s="2497"/>
      <c r="AB69" s="2497" t="s">
        <v>131</v>
      </c>
      <c r="AC69" s="2497"/>
      <c r="AD69" s="2497" t="s">
        <v>131</v>
      </c>
      <c r="AE69" s="2497"/>
      <c r="AF69" s="2497" t="s">
        <v>131</v>
      </c>
      <c r="AG69" s="2497"/>
      <c r="AH69" s="2497" t="s">
        <v>131</v>
      </c>
      <c r="AI69" s="2497"/>
      <c r="AJ69" s="2497"/>
      <c r="AK69" s="31"/>
      <c r="AL69" s="31"/>
      <c r="AM69" s="31"/>
      <c r="AN69" s="31"/>
      <c r="AO69" s="4"/>
    </row>
    <row r="70" spans="2:41" s="48" customFormat="1" ht="18" customHeight="1" x14ac:dyDescent="0.3">
      <c r="B70" s="2498"/>
      <c r="C70" s="2497"/>
      <c r="D70" s="2497"/>
      <c r="E70" s="2497"/>
      <c r="F70" s="2497"/>
      <c r="G70" s="2497"/>
      <c r="H70" s="2497"/>
      <c r="I70" s="2497"/>
      <c r="J70" s="2497"/>
      <c r="K70" s="2497"/>
      <c r="L70" s="2497"/>
      <c r="M70" s="2497"/>
      <c r="N70" s="2503" t="s">
        <v>1517</v>
      </c>
      <c r="O70" s="2497"/>
      <c r="P70" s="2502" t="s">
        <v>1529</v>
      </c>
      <c r="Q70" s="2497"/>
      <c r="R70" s="2497"/>
      <c r="S70" s="2497"/>
      <c r="T70" s="2498"/>
      <c r="U70" s="2497"/>
      <c r="V70" s="2497"/>
      <c r="W70" s="2497"/>
      <c r="X70" s="2497"/>
      <c r="Y70" s="2497"/>
      <c r="Z70" s="2497"/>
      <c r="AA70" s="2497"/>
      <c r="AB70" s="2497"/>
      <c r="AC70" s="2497"/>
      <c r="AD70" s="2497"/>
      <c r="AE70" s="2497"/>
      <c r="AF70" s="2503" t="s">
        <v>1729</v>
      </c>
      <c r="AG70" s="2497"/>
      <c r="AH70" s="2502" t="s">
        <v>1741</v>
      </c>
      <c r="AI70" s="2497"/>
      <c r="AJ70" s="2497"/>
      <c r="AK70" s="31"/>
      <c r="AL70" s="31"/>
      <c r="AM70" s="31"/>
      <c r="AN70" s="31"/>
      <c r="AO70" s="4">
        <v>1</v>
      </c>
    </row>
    <row r="71" spans="2:41" s="48" customFormat="1" ht="18" customHeight="1" x14ac:dyDescent="0.3">
      <c r="B71" s="2498"/>
      <c r="C71" s="2497"/>
      <c r="D71" s="2497"/>
      <c r="E71" s="2497"/>
      <c r="F71" s="2497"/>
      <c r="G71" s="2497"/>
      <c r="H71" s="2497"/>
      <c r="I71" s="2497"/>
      <c r="J71" s="2497"/>
      <c r="K71" s="2497"/>
      <c r="L71" s="2497"/>
      <c r="M71" s="2497"/>
      <c r="N71" s="2497"/>
      <c r="O71" s="2497"/>
      <c r="P71" s="2497"/>
      <c r="Q71" s="2497"/>
      <c r="R71" s="2497"/>
      <c r="S71" s="2497"/>
      <c r="T71" s="2497" t="s">
        <v>131</v>
      </c>
      <c r="U71" s="2497"/>
      <c r="V71" s="2497" t="s">
        <v>131</v>
      </c>
      <c r="W71" s="2497"/>
      <c r="X71" s="2497" t="s">
        <v>131</v>
      </c>
      <c r="Y71" s="2497"/>
      <c r="Z71" s="2497" t="s">
        <v>131</v>
      </c>
      <c r="AA71" s="2497"/>
      <c r="AB71" s="2497" t="s">
        <v>131</v>
      </c>
      <c r="AC71" s="2497"/>
      <c r="AD71" s="2497" t="s">
        <v>131</v>
      </c>
      <c r="AE71" s="2497"/>
      <c r="AF71" s="2497" t="s">
        <v>131</v>
      </c>
      <c r="AG71" s="2497"/>
      <c r="AH71" s="2497" t="s">
        <v>131</v>
      </c>
      <c r="AI71" s="2497"/>
      <c r="AJ71" s="2497"/>
      <c r="AK71" s="31"/>
      <c r="AL71" s="31"/>
      <c r="AM71" s="31"/>
      <c r="AN71" s="31"/>
      <c r="AO71" s="4"/>
    </row>
    <row r="72" spans="2:41" s="48" customFormat="1" ht="18" customHeight="1" x14ac:dyDescent="0.3">
      <c r="B72" s="2498"/>
      <c r="C72" s="2497"/>
      <c r="D72" s="2497"/>
      <c r="E72" s="2497"/>
      <c r="F72" s="2497"/>
      <c r="G72" s="2497"/>
      <c r="H72" s="2497"/>
      <c r="I72" s="2497"/>
      <c r="J72" s="2497"/>
      <c r="K72" s="2497"/>
      <c r="L72" s="2497"/>
      <c r="M72" s="2497"/>
      <c r="N72" s="2503" t="s">
        <v>1530</v>
      </c>
      <c r="O72" s="2497"/>
      <c r="P72" s="2502" t="s">
        <v>1531</v>
      </c>
      <c r="Q72" s="2497"/>
      <c r="R72" s="2497"/>
      <c r="S72" s="2497"/>
      <c r="T72" s="2498"/>
      <c r="U72" s="2497"/>
      <c r="V72" s="2497"/>
      <c r="W72" s="2497"/>
      <c r="X72" s="2497"/>
      <c r="Y72" s="2497"/>
      <c r="Z72" s="2497"/>
      <c r="AA72" s="2497"/>
      <c r="AB72" s="2497"/>
      <c r="AC72" s="2497"/>
      <c r="AD72" s="2497"/>
      <c r="AE72" s="2497"/>
      <c r="AF72" s="2503" t="s">
        <v>1742</v>
      </c>
      <c r="AG72" s="2497"/>
      <c r="AH72" s="2502" t="s">
        <v>1743</v>
      </c>
      <c r="AI72" s="2497"/>
      <c r="AJ72" s="2497"/>
      <c r="AK72" s="31"/>
      <c r="AL72" s="31"/>
      <c r="AM72" s="31"/>
      <c r="AN72" s="31"/>
      <c r="AO72" s="4">
        <v>1</v>
      </c>
    </row>
    <row r="73" spans="2:41" s="48" customFormat="1" ht="18" customHeight="1" x14ac:dyDescent="0.3">
      <c r="B73" s="2498"/>
      <c r="C73" s="2497"/>
      <c r="D73" s="2497"/>
      <c r="E73" s="2497"/>
      <c r="F73" s="2497"/>
      <c r="G73" s="2497"/>
      <c r="H73" s="2497"/>
      <c r="I73" s="2497"/>
      <c r="J73" s="2497"/>
      <c r="K73" s="2497"/>
      <c r="L73" s="2497"/>
      <c r="M73" s="2497"/>
      <c r="N73" s="2497"/>
      <c r="O73" s="2497"/>
      <c r="P73" s="2497"/>
      <c r="Q73" s="2497"/>
      <c r="R73" s="2497"/>
      <c r="S73" s="2497"/>
      <c r="T73" s="2497" t="s">
        <v>131</v>
      </c>
      <c r="U73" s="2497"/>
      <c r="V73" s="2497" t="s">
        <v>131</v>
      </c>
      <c r="W73" s="2497"/>
      <c r="X73" s="2497" t="s">
        <v>131</v>
      </c>
      <c r="Y73" s="2497"/>
      <c r="Z73" s="2497" t="s">
        <v>131</v>
      </c>
      <c r="AA73" s="2497"/>
      <c r="AB73" s="2497" t="s">
        <v>131</v>
      </c>
      <c r="AC73" s="2497"/>
      <c r="AD73" s="2497" t="s">
        <v>131</v>
      </c>
      <c r="AE73" s="2497"/>
      <c r="AF73" s="2497" t="s">
        <v>131</v>
      </c>
      <c r="AG73" s="2497"/>
      <c r="AH73" s="2497" t="s">
        <v>131</v>
      </c>
      <c r="AI73" s="2497"/>
      <c r="AJ73" s="2497"/>
      <c r="AK73" s="31"/>
      <c r="AL73" s="31"/>
      <c r="AM73" s="31"/>
      <c r="AN73" s="31"/>
      <c r="AO73" s="4"/>
    </row>
    <row r="74" spans="2:41" s="48" customFormat="1" ht="18" customHeight="1" x14ac:dyDescent="0.3">
      <c r="B74" s="2498"/>
      <c r="C74" s="2497"/>
      <c r="D74" s="2497"/>
      <c r="E74" s="2497"/>
      <c r="F74" s="2497"/>
      <c r="G74" s="2497"/>
      <c r="H74" s="2497"/>
      <c r="I74" s="2497"/>
      <c r="J74" s="2497"/>
      <c r="K74" s="2497"/>
      <c r="L74" s="2497"/>
      <c r="M74" s="2497"/>
      <c r="N74" s="2503" t="s">
        <v>1532</v>
      </c>
      <c r="O74" s="2497"/>
      <c r="P74" s="2502" t="s">
        <v>1533</v>
      </c>
      <c r="Q74" s="2497"/>
      <c r="R74" s="2497"/>
      <c r="S74" s="2497"/>
      <c r="T74" s="2498"/>
      <c r="U74" s="2497"/>
      <c r="V74" s="2497"/>
      <c r="W74" s="2497"/>
      <c r="X74" s="2497"/>
      <c r="Y74" s="2497"/>
      <c r="Z74" s="2497"/>
      <c r="AA74" s="2497"/>
      <c r="AB74" s="2497"/>
      <c r="AC74" s="2497"/>
      <c r="AD74" s="2497"/>
      <c r="AE74" s="2497"/>
      <c r="AF74" s="2503" t="s">
        <v>1744</v>
      </c>
      <c r="AG74" s="2497"/>
      <c r="AH74" s="2502" t="s">
        <v>1745</v>
      </c>
      <c r="AI74" s="2497"/>
      <c r="AJ74" s="2497"/>
      <c r="AK74" s="31"/>
      <c r="AL74" s="31"/>
      <c r="AM74" s="31"/>
      <c r="AN74" s="31"/>
      <c r="AO74" s="4">
        <v>1</v>
      </c>
    </row>
    <row r="75" spans="2:41" s="48" customFormat="1" ht="18" customHeight="1" x14ac:dyDescent="0.3">
      <c r="B75" s="2498"/>
      <c r="C75" s="2497"/>
      <c r="D75" s="2497"/>
      <c r="E75" s="2497"/>
      <c r="F75" s="2497"/>
      <c r="G75" s="2497"/>
      <c r="H75" s="2497"/>
      <c r="I75" s="2497"/>
      <c r="J75" s="2497"/>
      <c r="K75" s="2497"/>
      <c r="L75" s="2497"/>
      <c r="M75" s="2497"/>
      <c r="N75" s="2497"/>
      <c r="O75" s="2497"/>
      <c r="P75" s="2497"/>
      <c r="Q75" s="2497"/>
      <c r="R75" s="2497"/>
      <c r="S75" s="2497"/>
      <c r="T75" s="2497" t="s">
        <v>131</v>
      </c>
      <c r="U75" s="2497"/>
      <c r="V75" s="2497" t="s">
        <v>131</v>
      </c>
      <c r="W75" s="2497"/>
      <c r="X75" s="2497" t="s">
        <v>131</v>
      </c>
      <c r="Y75" s="2497"/>
      <c r="Z75" s="2497" t="s">
        <v>131</v>
      </c>
      <c r="AA75" s="2497"/>
      <c r="AB75" s="2497" t="s">
        <v>131</v>
      </c>
      <c r="AC75" s="2497"/>
      <c r="AD75" s="2497" t="s">
        <v>131</v>
      </c>
      <c r="AE75" s="2497"/>
      <c r="AF75" s="2497" t="s">
        <v>131</v>
      </c>
      <c r="AG75" s="2497"/>
      <c r="AH75" s="2497" t="s">
        <v>131</v>
      </c>
      <c r="AI75" s="2497"/>
      <c r="AJ75" s="2497"/>
      <c r="AK75" s="31"/>
      <c r="AL75" s="31"/>
      <c r="AM75" s="31"/>
      <c r="AN75" s="31"/>
      <c r="AO75" s="4"/>
    </row>
    <row r="76" spans="2:41" s="48" customFormat="1" ht="18" customHeight="1" x14ac:dyDescent="0.3">
      <c r="B76" s="2498"/>
      <c r="C76" s="2497"/>
      <c r="D76" s="2497"/>
      <c r="E76" s="2497"/>
      <c r="F76" s="2497"/>
      <c r="G76" s="2497"/>
      <c r="H76" s="2497"/>
      <c r="I76" s="2497"/>
      <c r="J76" s="2497"/>
      <c r="K76" s="2497"/>
      <c r="L76" s="2497"/>
      <c r="M76" s="2497"/>
      <c r="N76" s="2503" t="s">
        <v>1520</v>
      </c>
      <c r="O76" s="2497"/>
      <c r="P76" s="2502" t="s">
        <v>1534</v>
      </c>
      <c r="Q76" s="2497"/>
      <c r="R76" s="2497"/>
      <c r="S76" s="2497"/>
      <c r="T76" s="2498"/>
      <c r="U76" s="2497"/>
      <c r="V76" s="2497"/>
      <c r="W76" s="2497"/>
      <c r="X76" s="2497"/>
      <c r="Y76" s="2497"/>
      <c r="Z76" s="2497"/>
      <c r="AA76" s="2497"/>
      <c r="AB76" s="2497"/>
      <c r="AC76" s="2497"/>
      <c r="AD76" s="2497"/>
      <c r="AE76" s="2497"/>
      <c r="AF76" s="2503" t="s">
        <v>1732</v>
      </c>
      <c r="AG76" s="2497"/>
      <c r="AH76" s="2502" t="s">
        <v>1746</v>
      </c>
      <c r="AI76" s="2497"/>
      <c r="AJ76" s="2497"/>
      <c r="AK76" s="31"/>
      <c r="AL76" s="31"/>
      <c r="AM76" s="31"/>
      <c r="AN76" s="31"/>
      <c r="AO76" s="4">
        <v>1</v>
      </c>
    </row>
    <row r="77" spans="2:41" s="48" customFormat="1" ht="18" customHeight="1" x14ac:dyDescent="0.3">
      <c r="B77" s="2498"/>
      <c r="C77" s="2497"/>
      <c r="D77" s="2497"/>
      <c r="E77" s="2497"/>
      <c r="F77" s="2497"/>
      <c r="G77" s="2497"/>
      <c r="H77" s="2497"/>
      <c r="I77" s="2497"/>
      <c r="J77" s="2497"/>
      <c r="K77" s="2497"/>
      <c r="L77" s="2497"/>
      <c r="M77" s="2497"/>
      <c r="N77" s="2497"/>
      <c r="O77" s="2497"/>
      <c r="P77" s="2497"/>
      <c r="Q77" s="2497"/>
      <c r="R77" s="2497"/>
      <c r="S77" s="2497"/>
      <c r="T77" s="2497" t="s">
        <v>131</v>
      </c>
      <c r="U77" s="2497"/>
      <c r="V77" s="2497" t="s">
        <v>131</v>
      </c>
      <c r="W77" s="2497"/>
      <c r="X77" s="2497" t="s">
        <v>131</v>
      </c>
      <c r="Y77" s="2497"/>
      <c r="Z77" s="2497" t="s">
        <v>131</v>
      </c>
      <c r="AA77" s="2497"/>
      <c r="AB77" s="2497" t="s">
        <v>131</v>
      </c>
      <c r="AC77" s="2497"/>
      <c r="AD77" s="2497" t="s">
        <v>131</v>
      </c>
      <c r="AE77" s="2497"/>
      <c r="AF77" s="2497" t="s">
        <v>131</v>
      </c>
      <c r="AG77" s="2497"/>
      <c r="AH77" s="2497" t="s">
        <v>131</v>
      </c>
      <c r="AI77" s="2497"/>
      <c r="AJ77" s="2497"/>
      <c r="AK77" s="31"/>
      <c r="AL77" s="31"/>
      <c r="AM77" s="31"/>
      <c r="AN77" s="31"/>
      <c r="AO77" s="4"/>
    </row>
    <row r="78" spans="2:41" s="48" customFormat="1" ht="18" customHeight="1" x14ac:dyDescent="0.3">
      <c r="B78" s="2498"/>
      <c r="C78" s="2497"/>
      <c r="D78" s="2497"/>
      <c r="E78" s="2497"/>
      <c r="F78" s="2497"/>
      <c r="G78" s="2497"/>
      <c r="H78" s="2497"/>
      <c r="I78" s="2497"/>
      <c r="J78" s="2497"/>
      <c r="K78" s="2497"/>
      <c r="L78" s="2497"/>
      <c r="M78" s="2497"/>
      <c r="N78" s="2503" t="s">
        <v>1523</v>
      </c>
      <c r="O78" s="2497"/>
      <c r="P78" s="2502" t="s">
        <v>1535</v>
      </c>
      <c r="Q78" s="2497"/>
      <c r="R78" s="2497"/>
      <c r="S78" s="2497"/>
      <c r="T78" s="2498"/>
      <c r="U78" s="2497"/>
      <c r="V78" s="2497"/>
      <c r="W78" s="2497"/>
      <c r="X78" s="2497"/>
      <c r="Y78" s="2497"/>
      <c r="Z78" s="2497"/>
      <c r="AA78" s="2497"/>
      <c r="AB78" s="2497"/>
      <c r="AC78" s="2497"/>
      <c r="AD78" s="2497"/>
      <c r="AE78" s="2497"/>
      <c r="AF78" s="2503" t="s">
        <v>1735</v>
      </c>
      <c r="AG78" s="2497"/>
      <c r="AH78" s="2502" t="s">
        <v>1747</v>
      </c>
      <c r="AI78" s="2497"/>
      <c r="AJ78" s="2497"/>
      <c r="AK78" s="31"/>
      <c r="AL78" s="31"/>
      <c r="AM78" s="31"/>
      <c r="AN78" s="31"/>
      <c r="AO78" s="4">
        <v>1</v>
      </c>
    </row>
    <row r="79" spans="2:41" s="48" customFormat="1" ht="18" customHeight="1" x14ac:dyDescent="0.3">
      <c r="B79" s="2498"/>
      <c r="C79" s="2497"/>
      <c r="D79" s="2497"/>
      <c r="E79" s="2497"/>
      <c r="F79" s="2497"/>
      <c r="G79" s="2497"/>
      <c r="H79" s="2497"/>
      <c r="I79" s="2497"/>
      <c r="J79" s="2497"/>
      <c r="K79" s="2497"/>
      <c r="L79" s="2497"/>
      <c r="M79" s="2497"/>
      <c r="N79" s="2497"/>
      <c r="O79" s="2497"/>
      <c r="P79" s="2497"/>
      <c r="Q79" s="2497"/>
      <c r="R79" s="2497"/>
      <c r="S79" s="2497"/>
      <c r="T79" s="2497" t="s">
        <v>131</v>
      </c>
      <c r="U79" s="2497"/>
      <c r="V79" s="2497" t="s">
        <v>131</v>
      </c>
      <c r="W79" s="2497"/>
      <c r="X79" s="2497" t="s">
        <v>131</v>
      </c>
      <c r="Y79" s="2497"/>
      <c r="Z79" s="2497" t="s">
        <v>131</v>
      </c>
      <c r="AA79" s="2497"/>
      <c r="AB79" s="2497" t="s">
        <v>131</v>
      </c>
      <c r="AC79" s="2497"/>
      <c r="AD79" s="2497" t="s">
        <v>131</v>
      </c>
      <c r="AE79" s="2497"/>
      <c r="AF79" s="2497" t="s">
        <v>131</v>
      </c>
      <c r="AG79" s="2497"/>
      <c r="AH79" s="2497" t="s">
        <v>131</v>
      </c>
      <c r="AI79" s="2497"/>
      <c r="AJ79" s="2497"/>
      <c r="AK79" s="31"/>
      <c r="AL79" s="31"/>
      <c r="AM79" s="31"/>
      <c r="AN79" s="31"/>
      <c r="AO79" s="4"/>
    </row>
    <row r="80" spans="2:41" s="48" customFormat="1" ht="18" customHeight="1" x14ac:dyDescent="0.3">
      <c r="B80" s="2498"/>
      <c r="C80" s="2497"/>
      <c r="D80" s="2497"/>
      <c r="E80" s="2497"/>
      <c r="F80" s="2497"/>
      <c r="G80" s="2497"/>
      <c r="H80" s="2497"/>
      <c r="I80" s="2497"/>
      <c r="J80" s="2497"/>
      <c r="K80" s="2497"/>
      <c r="L80" s="2497"/>
      <c r="M80" s="2497"/>
      <c r="N80" s="2503" t="s">
        <v>1536</v>
      </c>
      <c r="O80" s="2497"/>
      <c r="P80" s="2502" t="s">
        <v>1537</v>
      </c>
      <c r="Q80" s="2497"/>
      <c r="R80" s="2497"/>
      <c r="S80" s="2497"/>
      <c r="T80" s="2498"/>
      <c r="U80" s="2497"/>
      <c r="V80" s="2497"/>
      <c r="W80" s="2497"/>
      <c r="X80" s="2497"/>
      <c r="Y80" s="2497"/>
      <c r="Z80" s="2497"/>
      <c r="AA80" s="2497"/>
      <c r="AB80" s="2497"/>
      <c r="AC80" s="2497"/>
      <c r="AD80" s="2497"/>
      <c r="AE80" s="2497"/>
      <c r="AF80" s="2503" t="s">
        <v>1748</v>
      </c>
      <c r="AG80" s="2497"/>
      <c r="AH80" s="2502" t="s">
        <v>1749</v>
      </c>
      <c r="AI80" s="2497"/>
      <c r="AJ80" s="2497"/>
      <c r="AK80" s="31"/>
      <c r="AL80" s="31"/>
      <c r="AM80" s="31"/>
      <c r="AN80" s="31"/>
      <c r="AO80" s="4">
        <v>1</v>
      </c>
    </row>
    <row r="81" spans="2:41" s="48" customFormat="1" ht="18" customHeight="1" x14ac:dyDescent="0.3">
      <c r="B81" s="2498"/>
      <c r="C81" s="2497"/>
      <c r="D81" s="2497"/>
      <c r="E81" s="2497"/>
      <c r="F81" s="2497"/>
      <c r="G81" s="2497"/>
      <c r="H81" s="2497"/>
      <c r="I81" s="2497"/>
      <c r="J81" s="2497"/>
      <c r="K81" s="2497"/>
      <c r="L81" s="2497"/>
      <c r="M81" s="2497"/>
      <c r="N81" s="2497"/>
      <c r="O81" s="2497"/>
      <c r="P81" s="2497"/>
      <c r="Q81" s="2497"/>
      <c r="R81" s="2497"/>
      <c r="S81" s="2497"/>
      <c r="T81" s="2497" t="s">
        <v>131</v>
      </c>
      <c r="U81" s="2497"/>
      <c r="V81" s="2497" t="s">
        <v>131</v>
      </c>
      <c r="W81" s="2497"/>
      <c r="X81" s="2497" t="s">
        <v>131</v>
      </c>
      <c r="Y81" s="2497"/>
      <c r="Z81" s="2497" t="s">
        <v>131</v>
      </c>
      <c r="AA81" s="2497"/>
      <c r="AB81" s="2497" t="s">
        <v>131</v>
      </c>
      <c r="AC81" s="2497"/>
      <c r="AD81" s="2497" t="s">
        <v>131</v>
      </c>
      <c r="AE81" s="2497"/>
      <c r="AF81" s="2497" t="s">
        <v>131</v>
      </c>
      <c r="AG81" s="2497"/>
      <c r="AH81" s="2497" t="s">
        <v>131</v>
      </c>
      <c r="AI81" s="2497"/>
      <c r="AJ81" s="2497"/>
      <c r="AK81" s="31"/>
      <c r="AL81" s="31"/>
      <c r="AM81" s="31"/>
      <c r="AN81" s="31"/>
      <c r="AO81" s="4"/>
    </row>
    <row r="82" spans="2:41" s="48" customFormat="1" ht="18" customHeight="1" x14ac:dyDescent="0.3">
      <c r="B82" s="2498"/>
      <c r="C82" s="2497"/>
      <c r="D82" s="2497"/>
      <c r="E82" s="2497"/>
      <c r="F82" s="2497"/>
      <c r="G82" s="2497"/>
      <c r="H82" s="2497"/>
      <c r="I82" s="2497"/>
      <c r="J82" s="2497"/>
      <c r="K82" s="2497"/>
      <c r="L82" s="2497"/>
      <c r="M82" s="2497"/>
      <c r="N82" s="2503" t="s">
        <v>1538</v>
      </c>
      <c r="O82" s="2497"/>
      <c r="P82" s="2502" t="s">
        <v>1539</v>
      </c>
      <c r="Q82" s="2497"/>
      <c r="R82" s="2497"/>
      <c r="S82" s="2497"/>
      <c r="T82" s="2498"/>
      <c r="U82" s="2497"/>
      <c r="V82" s="2497"/>
      <c r="W82" s="2497"/>
      <c r="X82" s="2497"/>
      <c r="Y82" s="2497"/>
      <c r="Z82" s="2497"/>
      <c r="AA82" s="2497"/>
      <c r="AB82" s="2497"/>
      <c r="AC82" s="2497"/>
      <c r="AD82" s="2497"/>
      <c r="AE82" s="2497"/>
      <c r="AF82" s="2503" t="s">
        <v>1750</v>
      </c>
      <c r="AG82" s="2497"/>
      <c r="AH82" s="2502" t="s">
        <v>1751</v>
      </c>
      <c r="AI82" s="2497"/>
      <c r="AJ82" s="2497"/>
      <c r="AK82" s="31"/>
      <c r="AL82" s="31"/>
      <c r="AM82" s="31"/>
      <c r="AN82" s="31"/>
      <c r="AO82" s="4">
        <v>1</v>
      </c>
    </row>
    <row r="83" spans="2:41" s="48" customFormat="1" ht="18" customHeight="1" x14ac:dyDescent="0.3">
      <c r="B83" s="2498"/>
      <c r="C83" s="2497"/>
      <c r="D83" s="2497"/>
      <c r="E83" s="2497"/>
      <c r="F83" s="2497"/>
      <c r="G83" s="2497"/>
      <c r="H83" s="2497"/>
      <c r="I83" s="2497"/>
      <c r="J83" s="2497"/>
      <c r="K83" s="2497"/>
      <c r="L83" s="2497"/>
      <c r="M83" s="2497"/>
      <c r="N83" s="2497"/>
      <c r="O83" s="2497"/>
      <c r="P83" s="2497"/>
      <c r="Q83" s="2497"/>
      <c r="R83" s="2497"/>
      <c r="S83" s="2497"/>
      <c r="T83" s="2497" t="s">
        <v>131</v>
      </c>
      <c r="U83" s="2497"/>
      <c r="V83" s="2497" t="s">
        <v>131</v>
      </c>
      <c r="W83" s="2497"/>
      <c r="X83" s="2497" t="s">
        <v>131</v>
      </c>
      <c r="Y83" s="2497"/>
      <c r="Z83" s="2497" t="s">
        <v>131</v>
      </c>
      <c r="AA83" s="2497"/>
      <c r="AB83" s="2497" t="s">
        <v>131</v>
      </c>
      <c r="AC83" s="2497"/>
      <c r="AD83" s="2497" t="s">
        <v>131</v>
      </c>
      <c r="AE83" s="2497"/>
      <c r="AF83" s="2497" t="s">
        <v>131</v>
      </c>
      <c r="AG83" s="2497"/>
      <c r="AH83" s="2497" t="s">
        <v>131</v>
      </c>
      <c r="AI83" s="2497"/>
      <c r="AJ83" s="2497"/>
      <c r="AK83" s="31"/>
      <c r="AL83" s="31"/>
      <c r="AM83" s="31"/>
      <c r="AN83" s="31"/>
      <c r="AO83" s="4"/>
    </row>
    <row r="84" spans="2:41" s="48" customFormat="1" ht="18" customHeight="1" x14ac:dyDescent="0.3">
      <c r="B84" s="2498"/>
      <c r="C84" s="2497"/>
      <c r="D84" s="2497"/>
      <c r="E84" s="2497"/>
      <c r="F84" s="2497"/>
      <c r="G84" s="2497"/>
      <c r="H84" s="2497"/>
      <c r="I84" s="2497"/>
      <c r="J84" s="2497"/>
      <c r="K84" s="2497"/>
      <c r="L84" s="2497"/>
      <c r="M84" s="2497"/>
      <c r="N84" s="2503" t="s">
        <v>1540</v>
      </c>
      <c r="O84" s="2497"/>
      <c r="P84" s="2502" t="s">
        <v>1541</v>
      </c>
      <c r="Q84" s="2497"/>
      <c r="R84" s="2497"/>
      <c r="S84" s="2497"/>
      <c r="T84" s="2498"/>
      <c r="U84" s="2497"/>
      <c r="V84" s="2497"/>
      <c r="W84" s="2497"/>
      <c r="X84" s="2497"/>
      <c r="Y84" s="2497"/>
      <c r="Z84" s="2497"/>
      <c r="AA84" s="2497"/>
      <c r="AB84" s="2497"/>
      <c r="AC84" s="2497"/>
      <c r="AD84" s="2497"/>
      <c r="AE84" s="2497"/>
      <c r="AF84" s="2503" t="s">
        <v>1752</v>
      </c>
      <c r="AG84" s="2497"/>
      <c r="AH84" s="2502" t="s">
        <v>1753</v>
      </c>
      <c r="AI84" s="2497"/>
      <c r="AJ84" s="2497"/>
      <c r="AK84" s="31"/>
      <c r="AL84" s="31"/>
      <c r="AM84" s="31"/>
      <c r="AN84" s="31"/>
      <c r="AO84" s="4">
        <v>1</v>
      </c>
    </row>
    <row r="85" spans="2:41" s="48" customFormat="1" ht="18" customHeight="1" x14ac:dyDescent="0.3">
      <c r="B85" s="2497"/>
      <c r="C85" s="2497"/>
      <c r="D85" s="2497"/>
      <c r="E85" s="2497"/>
      <c r="F85" s="2497"/>
      <c r="G85" s="2497"/>
      <c r="H85" s="2497"/>
      <c r="I85" s="2497"/>
      <c r="J85" s="2497"/>
      <c r="K85" s="2497"/>
      <c r="L85" s="2497"/>
      <c r="M85" s="2497"/>
      <c r="N85" s="2497"/>
      <c r="O85" s="2497"/>
      <c r="P85" s="2497"/>
      <c r="Q85" s="2497"/>
      <c r="R85" s="2497"/>
      <c r="S85" s="2497"/>
      <c r="T85" s="2497" t="s">
        <v>131</v>
      </c>
      <c r="U85" s="2497"/>
      <c r="V85" s="2497" t="s">
        <v>131</v>
      </c>
      <c r="W85" s="2497"/>
      <c r="X85" s="2497" t="s">
        <v>131</v>
      </c>
      <c r="Y85" s="2497"/>
      <c r="Z85" s="2497" t="s">
        <v>131</v>
      </c>
      <c r="AA85" s="2497"/>
      <c r="AB85" s="2497" t="s">
        <v>131</v>
      </c>
      <c r="AC85" s="2497"/>
      <c r="AD85" s="2497" t="s">
        <v>131</v>
      </c>
      <c r="AE85" s="2497"/>
      <c r="AF85" s="2497" t="s">
        <v>131</v>
      </c>
      <c r="AG85" s="2497"/>
      <c r="AH85" s="2497" t="s">
        <v>131</v>
      </c>
      <c r="AI85" s="2497"/>
      <c r="AJ85" s="2497"/>
      <c r="AK85" s="31"/>
      <c r="AL85" s="31"/>
      <c r="AM85" s="31"/>
      <c r="AN85" s="31"/>
      <c r="AO85" s="4"/>
    </row>
    <row r="86" spans="2:41" s="48" customFormat="1" ht="18" customHeight="1" x14ac:dyDescent="0.3">
      <c r="B86" s="2497"/>
      <c r="C86" s="2497"/>
      <c r="D86" s="2497"/>
      <c r="E86" s="2497"/>
      <c r="F86" s="2497"/>
      <c r="G86" s="2497"/>
      <c r="H86" s="2497"/>
      <c r="I86" s="2497"/>
      <c r="J86" s="2497"/>
      <c r="K86" s="2497"/>
      <c r="L86" s="2497"/>
      <c r="M86" s="2497"/>
      <c r="N86" s="2503" t="s">
        <v>1542</v>
      </c>
      <c r="O86" s="2497"/>
      <c r="P86" s="2502" t="s">
        <v>1543</v>
      </c>
      <c r="Q86" s="2497"/>
      <c r="R86" s="2497"/>
      <c r="S86" s="2497"/>
      <c r="T86" s="2497"/>
      <c r="U86" s="2497"/>
      <c r="V86" s="2497"/>
      <c r="W86" s="2497"/>
      <c r="X86" s="2497"/>
      <c r="Y86" s="2497"/>
      <c r="Z86" s="2497"/>
      <c r="AA86" s="2497"/>
      <c r="AB86" s="2497"/>
      <c r="AC86" s="2497"/>
      <c r="AD86" s="2497"/>
      <c r="AE86" s="2497"/>
      <c r="AF86" s="2503" t="s">
        <v>1754</v>
      </c>
      <c r="AG86" s="2497"/>
      <c r="AH86" s="2502" t="s">
        <v>1755</v>
      </c>
      <c r="AI86" s="2497"/>
      <c r="AJ86" s="2497"/>
      <c r="AK86" s="31"/>
      <c r="AL86" s="31"/>
      <c r="AM86" s="31"/>
      <c r="AN86" s="31"/>
      <c r="AO86" s="4">
        <v>1</v>
      </c>
    </row>
    <row r="87" spans="2:41" s="48" customFormat="1" ht="18" customHeight="1" x14ac:dyDescent="0.3">
      <c r="B87" s="2497"/>
      <c r="C87" s="2497"/>
      <c r="D87" s="2497"/>
      <c r="E87" s="2497"/>
      <c r="F87" s="2497"/>
      <c r="G87" s="2497"/>
      <c r="H87" s="2497"/>
      <c r="I87" s="2497"/>
      <c r="J87" s="2497"/>
      <c r="K87" s="2497"/>
      <c r="L87" s="2497"/>
      <c r="M87" s="2497"/>
      <c r="N87" s="2497"/>
      <c r="O87" s="2497"/>
      <c r="P87" s="2497"/>
      <c r="Q87" s="2497"/>
      <c r="R87" s="2497"/>
      <c r="S87" s="2497"/>
      <c r="T87" s="2497" t="s">
        <v>131</v>
      </c>
      <c r="U87" s="2497"/>
      <c r="V87" s="2497" t="s">
        <v>131</v>
      </c>
      <c r="W87" s="2497"/>
      <c r="X87" s="2497" t="s">
        <v>131</v>
      </c>
      <c r="Y87" s="2497"/>
      <c r="Z87" s="2497" t="s">
        <v>131</v>
      </c>
      <c r="AA87" s="2497"/>
      <c r="AB87" s="2497" t="s">
        <v>131</v>
      </c>
      <c r="AC87" s="2497"/>
      <c r="AD87" s="2497" t="s">
        <v>131</v>
      </c>
      <c r="AE87" s="2497"/>
      <c r="AF87" s="2497" t="s">
        <v>131</v>
      </c>
      <c r="AG87" s="2497"/>
      <c r="AH87" s="2497" t="s">
        <v>131</v>
      </c>
      <c r="AI87" s="2497"/>
      <c r="AJ87" s="2497"/>
      <c r="AK87" s="31"/>
      <c r="AL87" s="31"/>
      <c r="AM87" s="31"/>
      <c r="AN87" s="31"/>
      <c r="AO87" s="4">
        <v>1</v>
      </c>
    </row>
    <row r="88" spans="2:41" s="48" customFormat="1" ht="18" customHeight="1" x14ac:dyDescent="0.3">
      <c r="B88" s="2497"/>
      <c r="C88" s="2497"/>
      <c r="D88" s="2497"/>
      <c r="E88" s="2497"/>
      <c r="F88" s="2497"/>
      <c r="G88" s="2497"/>
      <c r="H88" s="2497"/>
      <c r="I88" s="2497"/>
      <c r="J88" s="2497"/>
      <c r="K88" s="2497"/>
      <c r="L88" s="2497"/>
      <c r="M88" s="2497"/>
      <c r="N88" s="2503" t="s">
        <v>1544</v>
      </c>
      <c r="O88" s="2497"/>
      <c r="P88" s="2502" t="s">
        <v>1545</v>
      </c>
      <c r="Q88" s="2497"/>
      <c r="R88" s="2497"/>
      <c r="S88" s="2497"/>
      <c r="T88" s="2497"/>
      <c r="U88" s="2497"/>
      <c r="V88" s="2497"/>
      <c r="W88" s="2497"/>
      <c r="X88" s="2497"/>
      <c r="Y88" s="2497"/>
      <c r="Z88" s="2497"/>
      <c r="AA88" s="2497"/>
      <c r="AB88" s="2497"/>
      <c r="AC88" s="2497"/>
      <c r="AD88" s="2497"/>
      <c r="AE88" s="2497"/>
      <c r="AF88" s="2503" t="s">
        <v>1756</v>
      </c>
      <c r="AG88" s="2497"/>
      <c r="AH88" s="2502" t="s">
        <v>1757</v>
      </c>
      <c r="AI88" s="2497"/>
      <c r="AJ88" s="2497"/>
      <c r="AK88" s="31"/>
      <c r="AL88" s="31"/>
      <c r="AM88" s="31"/>
      <c r="AN88" s="31"/>
      <c r="AO88" s="4">
        <v>1</v>
      </c>
    </row>
    <row r="89" spans="2:41" s="48" customFormat="1" ht="18" customHeight="1" x14ac:dyDescent="0.3">
      <c r="B89" s="2497"/>
      <c r="C89" s="2497"/>
      <c r="D89" s="2497"/>
      <c r="E89" s="2497"/>
      <c r="F89" s="2497"/>
      <c r="G89" s="2497"/>
      <c r="H89" s="2497"/>
      <c r="I89" s="2497"/>
      <c r="J89" s="2497"/>
      <c r="K89" s="2497"/>
      <c r="L89" s="2497"/>
      <c r="M89" s="2497"/>
      <c r="N89" s="2497"/>
      <c r="O89" s="2497"/>
      <c r="P89" s="2497"/>
      <c r="Q89" s="2497"/>
      <c r="R89" s="2497"/>
      <c r="S89" s="2497"/>
      <c r="T89" s="2497" t="s">
        <v>131</v>
      </c>
      <c r="U89" s="2497"/>
      <c r="V89" s="2497" t="s">
        <v>131</v>
      </c>
      <c r="W89" s="2497"/>
      <c r="X89" s="2497" t="s">
        <v>131</v>
      </c>
      <c r="Y89" s="2497"/>
      <c r="Z89" s="2497" t="s">
        <v>131</v>
      </c>
      <c r="AA89" s="2497"/>
      <c r="AB89" s="2497" t="s">
        <v>131</v>
      </c>
      <c r="AC89" s="2497"/>
      <c r="AD89" s="2497" t="s">
        <v>131</v>
      </c>
      <c r="AE89" s="2497"/>
      <c r="AF89" s="2497" t="s">
        <v>131</v>
      </c>
      <c r="AG89" s="2497"/>
      <c r="AH89" s="2497" t="s">
        <v>131</v>
      </c>
      <c r="AI89" s="2497"/>
      <c r="AJ89" s="2497"/>
      <c r="AK89" s="31"/>
      <c r="AL89" s="31"/>
      <c r="AM89" s="31"/>
      <c r="AN89" s="31"/>
      <c r="AO89" s="4">
        <v>1</v>
      </c>
    </row>
    <row r="90" spans="2:41" s="48" customFormat="1" ht="18" customHeight="1" x14ac:dyDescent="0.3">
      <c r="B90" s="2497"/>
      <c r="C90" s="2497"/>
      <c r="D90" s="2497"/>
      <c r="E90" s="2497"/>
      <c r="F90" s="2497"/>
      <c r="G90" s="2497"/>
      <c r="H90" s="2497"/>
      <c r="I90" s="2497"/>
      <c r="J90" s="2497"/>
      <c r="K90" s="2497"/>
      <c r="L90" s="2497"/>
      <c r="M90" s="2497"/>
      <c r="N90" s="2503" t="s">
        <v>1546</v>
      </c>
      <c r="O90" s="2497"/>
      <c r="P90" s="2502" t="s">
        <v>1547</v>
      </c>
      <c r="Q90" s="2497"/>
      <c r="R90" s="2497"/>
      <c r="S90" s="2497"/>
      <c r="T90" s="2497"/>
      <c r="U90" s="2497"/>
      <c r="V90" s="2497"/>
      <c r="W90" s="2497"/>
      <c r="X90" s="2497"/>
      <c r="Y90" s="2497"/>
      <c r="Z90" s="2497"/>
      <c r="AA90" s="2497"/>
      <c r="AB90" s="2497"/>
      <c r="AC90" s="2497"/>
      <c r="AD90" s="2497"/>
      <c r="AE90" s="2497"/>
      <c r="AF90" s="2503" t="s">
        <v>1758</v>
      </c>
      <c r="AG90" s="2497"/>
      <c r="AH90" s="2502" t="s">
        <v>1759</v>
      </c>
      <c r="AI90" s="2497"/>
      <c r="AJ90" s="2497"/>
      <c r="AK90" s="31"/>
      <c r="AL90" s="31"/>
      <c r="AM90" s="31"/>
      <c r="AN90" s="31"/>
      <c r="AO90" s="4">
        <v>1</v>
      </c>
    </row>
    <row r="91" spans="2:41" s="48" customFormat="1" ht="18" customHeight="1" x14ac:dyDescent="0.3">
      <c r="B91" s="2497"/>
      <c r="C91" s="2497"/>
      <c r="D91" s="2497"/>
      <c r="E91" s="2497"/>
      <c r="F91" s="2497"/>
      <c r="G91" s="2497"/>
      <c r="H91" s="2497"/>
      <c r="I91" s="2497"/>
      <c r="J91" s="2497"/>
      <c r="K91" s="2497"/>
      <c r="L91" s="2497"/>
      <c r="M91" s="2497"/>
      <c r="N91" s="2497"/>
      <c r="O91" s="2497"/>
      <c r="P91" s="2497"/>
      <c r="Q91" s="2497"/>
      <c r="R91" s="2497"/>
      <c r="S91" s="2497"/>
      <c r="T91" s="2497" t="s">
        <v>131</v>
      </c>
      <c r="U91" s="2497"/>
      <c r="V91" s="2497" t="s">
        <v>131</v>
      </c>
      <c r="W91" s="2497"/>
      <c r="X91" s="2497" t="s">
        <v>131</v>
      </c>
      <c r="Y91" s="2497"/>
      <c r="Z91" s="2497" t="s">
        <v>131</v>
      </c>
      <c r="AA91" s="2497"/>
      <c r="AB91" s="2497" t="s">
        <v>131</v>
      </c>
      <c r="AC91" s="2497"/>
      <c r="AD91" s="2497" t="s">
        <v>131</v>
      </c>
      <c r="AE91" s="2497"/>
      <c r="AF91" s="2497" t="s">
        <v>131</v>
      </c>
      <c r="AG91" s="2497"/>
      <c r="AH91" s="2497" t="s">
        <v>131</v>
      </c>
      <c r="AI91" s="2497"/>
      <c r="AJ91" s="2497"/>
      <c r="AK91" s="31"/>
      <c r="AL91" s="31"/>
      <c r="AM91" s="31"/>
      <c r="AN91" s="31"/>
      <c r="AO91" s="4">
        <v>1</v>
      </c>
    </row>
    <row r="92" spans="2:41" s="48" customFormat="1" ht="18" customHeight="1" x14ac:dyDescent="0.3">
      <c r="B92" s="2497"/>
      <c r="C92" s="2497"/>
      <c r="D92" s="2497"/>
      <c r="E92" s="2497"/>
      <c r="F92" s="2497"/>
      <c r="G92" s="2497"/>
      <c r="H92" s="2497"/>
      <c r="I92" s="2497"/>
      <c r="J92" s="2497"/>
      <c r="K92" s="2497"/>
      <c r="L92" s="2497"/>
      <c r="M92" s="2497"/>
      <c r="N92" s="2503" t="s">
        <v>1548</v>
      </c>
      <c r="O92" s="2497"/>
      <c r="P92" s="2502" t="s">
        <v>1549</v>
      </c>
      <c r="Q92" s="2497"/>
      <c r="R92" s="2497"/>
      <c r="S92" s="2497"/>
      <c r="T92" s="2497"/>
      <c r="U92" s="2497"/>
      <c r="V92" s="2497"/>
      <c r="W92" s="2497"/>
      <c r="X92" s="2497"/>
      <c r="Y92" s="2497"/>
      <c r="Z92" s="2497"/>
      <c r="AA92" s="2497"/>
      <c r="AB92" s="2497"/>
      <c r="AC92" s="2497"/>
      <c r="AD92" s="2497"/>
      <c r="AE92" s="2497"/>
      <c r="AF92" s="2503" t="s">
        <v>1760</v>
      </c>
      <c r="AG92" s="2497"/>
      <c r="AH92" s="2502" t="s">
        <v>1761</v>
      </c>
      <c r="AI92" s="2497"/>
      <c r="AJ92" s="2497"/>
      <c r="AK92" s="31"/>
      <c r="AL92" s="31"/>
      <c r="AM92" s="31"/>
      <c r="AN92" s="31"/>
      <c r="AO92" s="4">
        <v>1</v>
      </c>
    </row>
    <row r="93" spans="2:41" s="48" customFormat="1" ht="18" customHeight="1" x14ac:dyDescent="0.3">
      <c r="B93" s="2497"/>
      <c r="C93" s="2497"/>
      <c r="D93" s="2497"/>
      <c r="E93" s="2497"/>
      <c r="F93" s="2497"/>
      <c r="G93" s="2497"/>
      <c r="H93" s="2497"/>
      <c r="I93" s="2497"/>
      <c r="J93" s="2497"/>
      <c r="K93" s="2497"/>
      <c r="L93" s="2497"/>
      <c r="M93" s="2497"/>
      <c r="N93" s="2497"/>
      <c r="O93" s="2497"/>
      <c r="P93" s="2497"/>
      <c r="Q93" s="2497"/>
      <c r="R93" s="2497"/>
      <c r="S93" s="2497"/>
      <c r="T93" s="2497" t="s">
        <v>131</v>
      </c>
      <c r="U93" s="2497"/>
      <c r="V93" s="2497" t="s">
        <v>131</v>
      </c>
      <c r="W93" s="2497"/>
      <c r="X93" s="2497" t="s">
        <v>131</v>
      </c>
      <c r="Y93" s="2497"/>
      <c r="Z93" s="2497" t="s">
        <v>131</v>
      </c>
      <c r="AA93" s="2497"/>
      <c r="AB93" s="2497" t="s">
        <v>131</v>
      </c>
      <c r="AC93" s="2497"/>
      <c r="AD93" s="2497" t="s">
        <v>131</v>
      </c>
      <c r="AE93" s="2497"/>
      <c r="AF93" s="2497" t="s">
        <v>131</v>
      </c>
      <c r="AG93" s="2497"/>
      <c r="AH93" s="2497" t="s">
        <v>131</v>
      </c>
      <c r="AI93" s="2497"/>
      <c r="AJ93" s="2497"/>
      <c r="AK93" s="31"/>
      <c r="AL93" s="31"/>
      <c r="AM93" s="31"/>
      <c r="AN93" s="31"/>
      <c r="AO93" s="4">
        <v>1</v>
      </c>
    </row>
    <row r="94" spans="2:41" s="48" customFormat="1" ht="18" customHeight="1" x14ac:dyDescent="0.3">
      <c r="B94" s="2497"/>
      <c r="C94" s="2497"/>
      <c r="D94" s="2497"/>
      <c r="E94" s="2497"/>
      <c r="F94" s="2497"/>
      <c r="G94" s="2497"/>
      <c r="H94" s="2497"/>
      <c r="I94" s="2497"/>
      <c r="J94" s="2497"/>
      <c r="K94" s="2497"/>
      <c r="L94" s="2497"/>
      <c r="M94" s="2497"/>
      <c r="N94" s="2497"/>
      <c r="O94" s="2497"/>
      <c r="P94" s="2502" t="s">
        <v>1536</v>
      </c>
      <c r="Q94" s="2497"/>
      <c r="R94" s="2497"/>
      <c r="S94" s="2497"/>
      <c r="T94" s="2497"/>
      <c r="U94" s="2497"/>
      <c r="V94" s="2497"/>
      <c r="W94" s="2497"/>
      <c r="X94" s="2497"/>
      <c r="Y94" s="2497"/>
      <c r="Z94" s="2497"/>
      <c r="AA94" s="2497"/>
      <c r="AB94" s="2497"/>
      <c r="AC94" s="2497"/>
      <c r="AD94" s="2497"/>
      <c r="AE94" s="2497"/>
      <c r="AF94" s="2497"/>
      <c r="AG94" s="2497"/>
      <c r="AH94" s="2502" t="s">
        <v>1748</v>
      </c>
      <c r="AI94" s="2497"/>
      <c r="AJ94" s="2497"/>
      <c r="AK94" s="31"/>
      <c r="AL94" s="31"/>
      <c r="AM94" s="31"/>
      <c r="AN94" s="31"/>
      <c r="AO94" s="4">
        <v>1</v>
      </c>
    </row>
    <row r="95" spans="2:41" s="48" customFormat="1" ht="18" customHeight="1" x14ac:dyDescent="0.3">
      <c r="B95" s="2497"/>
      <c r="C95" s="2497"/>
      <c r="D95" s="2497"/>
      <c r="E95" s="2497"/>
      <c r="F95" s="2497"/>
      <c r="G95" s="2497"/>
      <c r="H95" s="2497"/>
      <c r="I95" s="2497"/>
      <c r="J95" s="2497"/>
      <c r="K95" s="2497"/>
      <c r="L95" s="2497"/>
      <c r="M95" s="2497"/>
      <c r="N95" s="2497"/>
      <c r="O95" s="2497"/>
      <c r="P95" s="2497"/>
      <c r="Q95" s="2497"/>
      <c r="R95" s="2497"/>
      <c r="S95" s="2497"/>
      <c r="T95" s="2497" t="s">
        <v>131</v>
      </c>
      <c r="U95" s="2497"/>
      <c r="V95" s="2497" t="s">
        <v>131</v>
      </c>
      <c r="W95" s="2497"/>
      <c r="X95" s="2497" t="s">
        <v>131</v>
      </c>
      <c r="Y95" s="2497"/>
      <c r="Z95" s="2497" t="s">
        <v>131</v>
      </c>
      <c r="AA95" s="2497"/>
      <c r="AB95" s="2497" t="s">
        <v>131</v>
      </c>
      <c r="AC95" s="2497"/>
      <c r="AD95" s="2497" t="s">
        <v>131</v>
      </c>
      <c r="AE95" s="2497"/>
      <c r="AF95" s="2497" t="s">
        <v>131</v>
      </c>
      <c r="AG95" s="2497"/>
      <c r="AH95" s="2497" t="s">
        <v>131</v>
      </c>
      <c r="AI95" s="2497"/>
      <c r="AJ95" s="2497"/>
      <c r="AK95" s="31"/>
      <c r="AL95" s="31"/>
      <c r="AM95" s="31"/>
      <c r="AN95" s="31"/>
      <c r="AO95" s="4">
        <v>1</v>
      </c>
    </row>
    <row r="96" spans="2:41" s="48" customFormat="1" ht="18" customHeight="1" x14ac:dyDescent="0.3">
      <c r="B96" s="2497"/>
      <c r="C96" s="2497"/>
      <c r="D96" s="2497"/>
      <c r="E96" s="2497"/>
      <c r="F96" s="2497"/>
      <c r="G96" s="2497"/>
      <c r="H96" s="2497"/>
      <c r="I96" s="2497"/>
      <c r="J96" s="2497"/>
      <c r="K96" s="2497"/>
      <c r="L96" s="2497"/>
      <c r="M96" s="2497"/>
      <c r="N96" s="2497"/>
      <c r="O96" s="2497"/>
      <c r="P96" s="2502" t="s">
        <v>1550</v>
      </c>
      <c r="Q96" s="2497"/>
      <c r="R96" s="2497"/>
      <c r="S96" s="2497"/>
      <c r="T96" s="2497"/>
      <c r="U96" s="2497"/>
      <c r="V96" s="2497"/>
      <c r="W96" s="2497"/>
      <c r="X96" s="2497"/>
      <c r="Y96" s="2497"/>
      <c r="Z96" s="2497"/>
      <c r="AA96" s="2497"/>
      <c r="AB96" s="2497"/>
      <c r="AC96" s="2497"/>
      <c r="AD96" s="2497"/>
      <c r="AE96" s="2497"/>
      <c r="AF96" s="2497"/>
      <c r="AG96" s="2497"/>
      <c r="AH96" s="2502" t="s">
        <v>1762</v>
      </c>
      <c r="AI96" s="2497"/>
      <c r="AJ96" s="2497"/>
      <c r="AK96" s="31"/>
      <c r="AL96" s="31"/>
      <c r="AM96" s="31"/>
      <c r="AN96" s="31"/>
      <c r="AO96" s="4">
        <v>1</v>
      </c>
    </row>
    <row r="97" spans="2:43" s="48" customFormat="1" ht="18" customHeight="1" x14ac:dyDescent="0.3">
      <c r="B97" s="2498"/>
      <c r="C97" s="2497"/>
      <c r="D97" s="2497"/>
      <c r="E97" s="2497"/>
      <c r="F97" s="2497"/>
      <c r="G97" s="2497"/>
      <c r="H97" s="2497"/>
      <c r="I97" s="2497"/>
      <c r="J97" s="2497"/>
      <c r="K97" s="2497"/>
      <c r="L97" s="2497"/>
      <c r="M97" s="2497"/>
      <c r="N97" s="2497"/>
      <c r="O97" s="2497"/>
      <c r="P97" s="2497"/>
      <c r="Q97" s="2497"/>
      <c r="R97" s="2497"/>
      <c r="S97" s="2497"/>
      <c r="T97" s="2497" t="s">
        <v>131</v>
      </c>
      <c r="U97" s="2497"/>
      <c r="V97" s="2497" t="s">
        <v>131</v>
      </c>
      <c r="W97" s="2497"/>
      <c r="X97" s="2497" t="s">
        <v>131</v>
      </c>
      <c r="Y97" s="2497"/>
      <c r="Z97" s="2497" t="s">
        <v>131</v>
      </c>
      <c r="AA97" s="2497"/>
      <c r="AB97" s="2497" t="s">
        <v>131</v>
      </c>
      <c r="AC97" s="2497"/>
      <c r="AD97" s="2497" t="s">
        <v>131</v>
      </c>
      <c r="AE97" s="2497"/>
      <c r="AF97" s="2497" t="s">
        <v>131</v>
      </c>
      <c r="AG97" s="2497"/>
      <c r="AH97" s="2497" t="s">
        <v>131</v>
      </c>
      <c r="AI97" s="2497"/>
      <c r="AJ97" s="2497"/>
      <c r="AK97" s="31"/>
      <c r="AL97" s="31"/>
      <c r="AM97" s="31"/>
      <c r="AN97" s="31"/>
      <c r="AO97" s="4">
        <v>1</v>
      </c>
    </row>
    <row r="98" spans="2:43" s="48" customFormat="1" ht="18" customHeight="1" x14ac:dyDescent="0.3">
      <c r="B98" s="2498"/>
      <c r="C98" s="2497"/>
      <c r="D98" s="2497"/>
      <c r="E98" s="2497"/>
      <c r="F98" s="2497"/>
      <c r="G98" s="2497"/>
      <c r="H98" s="2497"/>
      <c r="I98" s="2497"/>
      <c r="J98" s="2497"/>
      <c r="K98" s="2497"/>
      <c r="L98" s="2497"/>
      <c r="M98" s="2497"/>
      <c r="N98" s="2497"/>
      <c r="O98" s="2497"/>
      <c r="P98" s="2502" t="s">
        <v>1538</v>
      </c>
      <c r="Q98" s="2497"/>
      <c r="R98" s="2497"/>
      <c r="S98" s="2497"/>
      <c r="T98" s="2498"/>
      <c r="U98" s="2497"/>
      <c r="V98" s="2497"/>
      <c r="W98" s="2497"/>
      <c r="X98" s="2497"/>
      <c r="Y98" s="2497"/>
      <c r="Z98" s="2497"/>
      <c r="AA98" s="2497"/>
      <c r="AB98" s="2497"/>
      <c r="AC98" s="2497"/>
      <c r="AD98" s="2497"/>
      <c r="AE98" s="2497"/>
      <c r="AF98" s="2497"/>
      <c r="AG98" s="2497"/>
      <c r="AH98" s="2502" t="s">
        <v>1750</v>
      </c>
      <c r="AI98" s="2497"/>
      <c r="AJ98" s="2497"/>
      <c r="AK98" s="31"/>
      <c r="AL98" s="31"/>
      <c r="AM98" s="31"/>
      <c r="AN98" s="31"/>
      <c r="AO98" s="4">
        <v>1</v>
      </c>
    </row>
    <row r="99" spans="2:43" s="48" customFormat="1" ht="18" customHeight="1" x14ac:dyDescent="0.3">
      <c r="B99" s="2498"/>
      <c r="C99" s="2497"/>
      <c r="D99" s="2497"/>
      <c r="E99" s="2497"/>
      <c r="F99" s="2497"/>
      <c r="G99" s="2497"/>
      <c r="H99" s="2497"/>
      <c r="I99" s="2497"/>
      <c r="J99" s="2497"/>
      <c r="K99" s="2497"/>
      <c r="L99" s="2497"/>
      <c r="M99" s="2497"/>
      <c r="N99" s="2497"/>
      <c r="O99" s="2497"/>
      <c r="P99" s="2497"/>
      <c r="Q99" s="2497"/>
      <c r="R99" s="2497"/>
      <c r="S99" s="2497"/>
      <c r="T99" s="2497" t="s">
        <v>131</v>
      </c>
      <c r="U99" s="2497"/>
      <c r="V99" s="2497" t="s">
        <v>131</v>
      </c>
      <c r="W99" s="2497"/>
      <c r="X99" s="2497" t="s">
        <v>131</v>
      </c>
      <c r="Y99" s="2497"/>
      <c r="Z99" s="2497" t="s">
        <v>131</v>
      </c>
      <c r="AA99" s="2497"/>
      <c r="AB99" s="2497" t="s">
        <v>131</v>
      </c>
      <c r="AC99" s="2497"/>
      <c r="AD99" s="2497" t="s">
        <v>131</v>
      </c>
      <c r="AE99" s="2497"/>
      <c r="AF99" s="2497" t="s">
        <v>131</v>
      </c>
      <c r="AG99" s="2497"/>
      <c r="AH99" s="2497" t="s">
        <v>131</v>
      </c>
      <c r="AI99" s="2497"/>
      <c r="AJ99" s="2497"/>
      <c r="AK99" s="31"/>
      <c r="AL99" s="31"/>
      <c r="AM99" s="31"/>
      <c r="AN99" s="31"/>
      <c r="AO99" s="4">
        <v>1</v>
      </c>
    </row>
    <row r="100" spans="2:43" s="48" customFormat="1" ht="18" customHeight="1" x14ac:dyDescent="0.3">
      <c r="B100" s="2498"/>
      <c r="C100" s="2497"/>
      <c r="D100" s="2497"/>
      <c r="E100" s="2497"/>
      <c r="F100" s="2497"/>
      <c r="G100" s="2497"/>
      <c r="H100" s="2497"/>
      <c r="I100" s="2497"/>
      <c r="J100" s="2497"/>
      <c r="K100" s="2497"/>
      <c r="L100" s="2497"/>
      <c r="M100" s="2497"/>
      <c r="N100" s="2497"/>
      <c r="O100" s="2497"/>
      <c r="P100" s="2502" t="s">
        <v>1540</v>
      </c>
      <c r="Q100" s="2497"/>
      <c r="R100" s="2497"/>
      <c r="S100" s="2497"/>
      <c r="T100" s="2498"/>
      <c r="U100" s="2497"/>
      <c r="V100" s="2497"/>
      <c r="W100" s="2497"/>
      <c r="X100" s="2497"/>
      <c r="Y100" s="2497"/>
      <c r="Z100" s="2497"/>
      <c r="AA100" s="2497"/>
      <c r="AB100" s="2497"/>
      <c r="AC100" s="2497"/>
      <c r="AD100" s="2497"/>
      <c r="AE100" s="2497"/>
      <c r="AF100" s="2497"/>
      <c r="AG100" s="2497"/>
      <c r="AH100" s="2502" t="s">
        <v>1752</v>
      </c>
      <c r="AI100" s="2497"/>
      <c r="AJ100" s="2497"/>
      <c r="AK100" s="31"/>
      <c r="AL100" s="31"/>
      <c r="AM100" s="31"/>
      <c r="AN100" s="31"/>
      <c r="AO100" s="4">
        <v>1</v>
      </c>
    </row>
    <row r="101" spans="2:43" s="48" customFormat="1" ht="18" customHeight="1" x14ac:dyDescent="0.3">
      <c r="B101" s="2498"/>
      <c r="C101" s="2497"/>
      <c r="D101" s="2497"/>
      <c r="E101" s="2497"/>
      <c r="F101" s="2497"/>
      <c r="G101" s="2497"/>
      <c r="H101" s="2497"/>
      <c r="I101" s="2497"/>
      <c r="J101" s="2497"/>
      <c r="K101" s="2497"/>
      <c r="L101" s="2497"/>
      <c r="M101" s="2497"/>
      <c r="N101" s="2497"/>
      <c r="O101" s="2497"/>
      <c r="P101" s="2497"/>
      <c r="Q101" s="2497"/>
      <c r="R101" s="2497"/>
      <c r="S101" s="2497"/>
      <c r="T101" s="2497" t="s">
        <v>131</v>
      </c>
      <c r="U101" s="2497"/>
      <c r="V101" s="2497" t="s">
        <v>131</v>
      </c>
      <c r="W101" s="2497"/>
      <c r="X101" s="2497" t="s">
        <v>131</v>
      </c>
      <c r="Y101" s="2497"/>
      <c r="Z101" s="2497" t="s">
        <v>131</v>
      </c>
      <c r="AA101" s="2497"/>
      <c r="AB101" s="2497" t="s">
        <v>131</v>
      </c>
      <c r="AC101" s="2497"/>
      <c r="AD101" s="2497" t="s">
        <v>131</v>
      </c>
      <c r="AE101" s="2497"/>
      <c r="AF101" s="2497" t="s">
        <v>131</v>
      </c>
      <c r="AG101" s="2497"/>
      <c r="AH101" s="2497" t="s">
        <v>131</v>
      </c>
      <c r="AI101" s="2497"/>
      <c r="AJ101" s="2497"/>
      <c r="AK101" s="31"/>
      <c r="AL101" s="31"/>
      <c r="AM101" s="31"/>
      <c r="AN101" s="31"/>
      <c r="AO101" s="4">
        <v>1</v>
      </c>
    </row>
    <row r="102" spans="2:43" s="48" customFormat="1" ht="18" customHeight="1" x14ac:dyDescent="0.3">
      <c r="B102" s="2498"/>
      <c r="C102" s="2497"/>
      <c r="D102" s="2497"/>
      <c r="E102" s="2497"/>
      <c r="F102" s="2497"/>
      <c r="G102" s="2497"/>
      <c r="H102" s="2497"/>
      <c r="I102" s="2497"/>
      <c r="J102" s="2497"/>
      <c r="K102" s="2497"/>
      <c r="L102" s="2497"/>
      <c r="M102" s="2497"/>
      <c r="N102" s="2497"/>
      <c r="O102" s="2497"/>
      <c r="P102" s="2502" t="s">
        <v>1551</v>
      </c>
      <c r="Q102" s="2497"/>
      <c r="R102" s="2497"/>
      <c r="S102" s="2497"/>
      <c r="T102" s="2498"/>
      <c r="U102" s="2497"/>
      <c r="V102" s="2497"/>
      <c r="W102" s="2497"/>
      <c r="X102" s="2497"/>
      <c r="Y102" s="2497"/>
      <c r="Z102" s="2497"/>
      <c r="AA102" s="2497"/>
      <c r="AB102" s="2497"/>
      <c r="AC102" s="2497"/>
      <c r="AD102" s="2497"/>
      <c r="AE102" s="2497"/>
      <c r="AF102" s="2497"/>
      <c r="AG102" s="2497"/>
      <c r="AH102" s="2502" t="s">
        <v>1763</v>
      </c>
      <c r="AI102" s="2497"/>
      <c r="AJ102" s="2497"/>
      <c r="AK102" s="31"/>
      <c r="AL102" s="31"/>
      <c r="AM102" s="31"/>
      <c r="AN102" s="31"/>
      <c r="AO102" s="4">
        <v>1</v>
      </c>
    </row>
    <row r="103" spans="2:43" s="48" customFormat="1" ht="18" customHeight="1" x14ac:dyDescent="0.3">
      <c r="B103" s="2498"/>
      <c r="C103" s="2497"/>
      <c r="D103" s="2497"/>
      <c r="E103" s="2497"/>
      <c r="F103" s="2497"/>
      <c r="G103" s="2497"/>
      <c r="H103" s="2497"/>
      <c r="I103" s="2497"/>
      <c r="J103" s="2497"/>
      <c r="K103" s="2497"/>
      <c r="L103" s="2497"/>
      <c r="M103" s="2497"/>
      <c r="N103" s="2497"/>
      <c r="O103" s="2497"/>
      <c r="P103" s="2497"/>
      <c r="Q103" s="2497"/>
      <c r="R103" s="2497"/>
      <c r="S103" s="2497"/>
      <c r="T103" s="2497" t="s">
        <v>131</v>
      </c>
      <c r="U103" s="2497"/>
      <c r="V103" s="2497" t="s">
        <v>131</v>
      </c>
      <c r="W103" s="2497"/>
      <c r="X103" s="2497" t="s">
        <v>131</v>
      </c>
      <c r="Y103" s="2497"/>
      <c r="Z103" s="2497" t="s">
        <v>131</v>
      </c>
      <c r="AA103" s="2497"/>
      <c r="AB103" s="2497" t="s">
        <v>131</v>
      </c>
      <c r="AC103" s="2497"/>
      <c r="AD103" s="2497" t="s">
        <v>131</v>
      </c>
      <c r="AE103" s="2497"/>
      <c r="AF103" s="2497" t="s">
        <v>131</v>
      </c>
      <c r="AG103" s="2497"/>
      <c r="AH103" s="2497" t="s">
        <v>131</v>
      </c>
      <c r="AI103" s="2497"/>
      <c r="AJ103" s="2497"/>
      <c r="AK103" s="31"/>
      <c r="AL103" s="31"/>
      <c r="AM103" s="31"/>
      <c r="AN103" s="31"/>
      <c r="AO103" s="4">
        <v>1</v>
      </c>
    </row>
    <row r="104" spans="2:43" s="48" customFormat="1" ht="18" customHeight="1" x14ac:dyDescent="0.3">
      <c r="B104" s="2498"/>
      <c r="C104" s="2497"/>
      <c r="D104" s="2497"/>
      <c r="E104" s="2497"/>
      <c r="F104" s="2497"/>
      <c r="G104" s="2497"/>
      <c r="H104" s="2497"/>
      <c r="I104" s="2497"/>
      <c r="J104" s="2497"/>
      <c r="K104" s="2497"/>
      <c r="L104" s="2497"/>
      <c r="M104" s="2497"/>
      <c r="N104" s="2497"/>
      <c r="O104" s="2497"/>
      <c r="P104" s="2502" t="s">
        <v>1542</v>
      </c>
      <c r="Q104" s="2497"/>
      <c r="R104" s="2497"/>
      <c r="S104" s="2497"/>
      <c r="T104" s="2498"/>
      <c r="U104" s="2497"/>
      <c r="V104" s="2497"/>
      <c r="W104" s="2497"/>
      <c r="X104" s="2497"/>
      <c r="Y104" s="2497"/>
      <c r="Z104" s="2497"/>
      <c r="AA104" s="2497"/>
      <c r="AB104" s="2497"/>
      <c r="AC104" s="2497"/>
      <c r="AD104" s="2497"/>
      <c r="AE104" s="2497"/>
      <c r="AF104" s="2497"/>
      <c r="AG104" s="2497"/>
      <c r="AH104" s="2502" t="s">
        <v>1754</v>
      </c>
      <c r="AI104" s="2497"/>
      <c r="AJ104" s="2497"/>
      <c r="AK104" s="31"/>
      <c r="AL104" s="31"/>
      <c r="AM104" s="31"/>
      <c r="AN104" s="31"/>
      <c r="AO104" s="4">
        <v>1</v>
      </c>
    </row>
    <row r="105" spans="2:43" s="48" customFormat="1" ht="18" customHeight="1" x14ac:dyDescent="0.3">
      <c r="B105" s="2498"/>
      <c r="C105" s="2497"/>
      <c r="D105" s="2497"/>
      <c r="E105" s="2497"/>
      <c r="F105" s="2497"/>
      <c r="G105" s="2497"/>
      <c r="H105" s="2497"/>
      <c r="I105" s="2497"/>
      <c r="J105" s="2497"/>
      <c r="K105" s="2497"/>
      <c r="L105" s="2497"/>
      <c r="M105" s="2497"/>
      <c r="N105" s="2497"/>
      <c r="O105" s="2497"/>
      <c r="P105" s="2497"/>
      <c r="Q105" s="2497"/>
      <c r="R105" s="2497"/>
      <c r="S105" s="2497"/>
      <c r="T105" s="2497" t="s">
        <v>131</v>
      </c>
      <c r="U105" s="2497"/>
      <c r="V105" s="2497" t="s">
        <v>131</v>
      </c>
      <c r="W105" s="2497"/>
      <c r="X105" s="2497" t="s">
        <v>131</v>
      </c>
      <c r="Y105" s="2497"/>
      <c r="Z105" s="2497" t="s">
        <v>131</v>
      </c>
      <c r="AA105" s="2497"/>
      <c r="AB105" s="2497" t="s">
        <v>131</v>
      </c>
      <c r="AC105" s="2497"/>
      <c r="AD105" s="2497" t="s">
        <v>131</v>
      </c>
      <c r="AE105" s="2497"/>
      <c r="AF105" s="2497" t="s">
        <v>131</v>
      </c>
      <c r="AG105" s="2497"/>
      <c r="AH105" s="2497" t="s">
        <v>131</v>
      </c>
      <c r="AI105" s="2497"/>
      <c r="AJ105" s="2497"/>
      <c r="AK105" s="31"/>
      <c r="AL105" s="31"/>
      <c r="AM105" s="31"/>
      <c r="AN105" s="31"/>
      <c r="AO105" s="4">
        <v>1</v>
      </c>
    </row>
    <row r="106" spans="2:43" s="48" customFormat="1" ht="18" customHeight="1" x14ac:dyDescent="0.3">
      <c r="B106" s="2498"/>
      <c r="C106" s="2497"/>
      <c r="D106" s="2497"/>
      <c r="E106" s="2497"/>
      <c r="F106" s="2497"/>
      <c r="G106" s="2497"/>
      <c r="H106" s="2497"/>
      <c r="I106" s="2497"/>
      <c r="J106" s="2497"/>
      <c r="K106" s="2497"/>
      <c r="L106" s="2497"/>
      <c r="M106" s="2497"/>
      <c r="N106" s="2497"/>
      <c r="O106" s="2497"/>
      <c r="P106" s="2502" t="s">
        <v>1544</v>
      </c>
      <c r="Q106" s="2497"/>
      <c r="R106" s="2497"/>
      <c r="S106" s="2497"/>
      <c r="T106" s="2498"/>
      <c r="U106" s="2497"/>
      <c r="V106" s="2497"/>
      <c r="W106" s="2497"/>
      <c r="X106" s="2497"/>
      <c r="Y106" s="2497"/>
      <c r="Z106" s="2497"/>
      <c r="AA106" s="2497"/>
      <c r="AB106" s="2497"/>
      <c r="AC106" s="2497"/>
      <c r="AD106" s="2497"/>
      <c r="AE106" s="2497"/>
      <c r="AF106" s="2497"/>
      <c r="AG106" s="2497"/>
      <c r="AH106" s="2502" t="s">
        <v>1756</v>
      </c>
      <c r="AI106" s="2497"/>
      <c r="AJ106" s="2497"/>
      <c r="AK106" s="31"/>
      <c r="AL106" s="31"/>
      <c r="AM106" s="31"/>
      <c r="AN106" s="31"/>
      <c r="AO106" s="4">
        <v>1</v>
      </c>
    </row>
    <row r="107" spans="2:43" s="48" customFormat="1" ht="18" customHeight="1" x14ac:dyDescent="0.3">
      <c r="B107" s="2498"/>
      <c r="C107" s="2497"/>
      <c r="D107" s="2497"/>
      <c r="E107" s="2497"/>
      <c r="F107" s="2497"/>
      <c r="G107" s="2497"/>
      <c r="H107" s="2497"/>
      <c r="I107" s="2497"/>
      <c r="J107" s="2497"/>
      <c r="K107" s="2497"/>
      <c r="L107" s="2497"/>
      <c r="M107" s="2497"/>
      <c r="N107" s="2497"/>
      <c r="O107" s="2497"/>
      <c r="P107" s="2497"/>
      <c r="Q107" s="2497"/>
      <c r="R107" s="2497"/>
      <c r="S107" s="2497"/>
      <c r="T107" s="2497" t="s">
        <v>131</v>
      </c>
      <c r="U107" s="2497"/>
      <c r="V107" s="2497" t="s">
        <v>131</v>
      </c>
      <c r="W107" s="2497"/>
      <c r="X107" s="2497" t="s">
        <v>131</v>
      </c>
      <c r="Y107" s="2497"/>
      <c r="Z107" s="2497" t="s">
        <v>131</v>
      </c>
      <c r="AA107" s="2497"/>
      <c r="AB107" s="2497" t="s">
        <v>131</v>
      </c>
      <c r="AC107" s="2497"/>
      <c r="AD107" s="2497" t="s">
        <v>131</v>
      </c>
      <c r="AE107" s="2497"/>
      <c r="AF107" s="2497" t="s">
        <v>131</v>
      </c>
      <c r="AG107" s="2497"/>
      <c r="AH107" s="2497" t="s">
        <v>131</v>
      </c>
      <c r="AI107" s="2497"/>
      <c r="AJ107" s="2497"/>
      <c r="AK107" s="31"/>
      <c r="AL107" s="31"/>
      <c r="AM107" s="31"/>
      <c r="AN107" s="31"/>
      <c r="AO107" s="4">
        <v>1</v>
      </c>
    </row>
    <row r="108" spans="2:43" s="48" customFormat="1" ht="18" customHeight="1" x14ac:dyDescent="0.3">
      <c r="B108" s="2498"/>
      <c r="C108" s="2497"/>
      <c r="D108" s="2497"/>
      <c r="E108" s="2497"/>
      <c r="F108" s="2497"/>
      <c r="G108" s="2497"/>
      <c r="H108" s="2497"/>
      <c r="I108" s="2497"/>
      <c r="J108" s="2497"/>
      <c r="K108" s="2497"/>
      <c r="L108" s="2497"/>
      <c r="M108" s="2497"/>
      <c r="N108" s="2497"/>
      <c r="O108" s="2497"/>
      <c r="P108" s="2502" t="s">
        <v>1546</v>
      </c>
      <c r="Q108" s="2497"/>
      <c r="R108" s="2497"/>
      <c r="S108" s="2497"/>
      <c r="T108" s="2498"/>
      <c r="U108" s="2497"/>
      <c r="V108" s="2497"/>
      <c r="W108" s="2497"/>
      <c r="X108" s="2497"/>
      <c r="Y108" s="2497"/>
      <c r="Z108" s="2497"/>
      <c r="AA108" s="2497"/>
      <c r="AB108" s="2497"/>
      <c r="AC108" s="2497"/>
      <c r="AD108" s="2497"/>
      <c r="AE108" s="2497"/>
      <c r="AF108" s="2497"/>
      <c r="AG108" s="2497"/>
      <c r="AH108" s="2502" t="s">
        <v>1758</v>
      </c>
      <c r="AI108" s="2497"/>
      <c r="AJ108" s="2497"/>
      <c r="AK108" s="31"/>
      <c r="AL108" s="31"/>
      <c r="AM108" s="31"/>
      <c r="AN108" s="31"/>
      <c r="AO108" s="4">
        <v>1</v>
      </c>
    </row>
    <row r="109" spans="2:43" s="48" customFormat="1" ht="18" customHeight="1" x14ac:dyDescent="0.3">
      <c r="B109" s="2498"/>
      <c r="C109" s="2497"/>
      <c r="D109" s="2497"/>
      <c r="E109" s="2497"/>
      <c r="F109" s="2497"/>
      <c r="G109" s="2497"/>
      <c r="H109" s="2497"/>
      <c r="I109" s="2497"/>
      <c r="J109" s="2497"/>
      <c r="K109" s="2497"/>
      <c r="L109" s="2497"/>
      <c r="M109" s="2497"/>
      <c r="N109" s="2497"/>
      <c r="O109" s="2497"/>
      <c r="P109" s="2497"/>
      <c r="Q109" s="2497"/>
      <c r="R109" s="2497"/>
      <c r="S109" s="2497"/>
      <c r="T109" s="2497" t="s">
        <v>131</v>
      </c>
      <c r="U109" s="2497"/>
      <c r="V109" s="2497" t="s">
        <v>131</v>
      </c>
      <c r="W109" s="2497"/>
      <c r="X109" s="2497" t="s">
        <v>131</v>
      </c>
      <c r="Y109" s="2497"/>
      <c r="Z109" s="2497" t="s">
        <v>131</v>
      </c>
      <c r="AA109" s="2497"/>
      <c r="AB109" s="2497" t="s">
        <v>131</v>
      </c>
      <c r="AC109" s="2497"/>
      <c r="AD109" s="2497" t="s">
        <v>131</v>
      </c>
      <c r="AE109" s="2497"/>
      <c r="AF109" s="2497" t="s">
        <v>131</v>
      </c>
      <c r="AG109" s="2497"/>
      <c r="AH109" s="2497" t="s">
        <v>131</v>
      </c>
      <c r="AI109" s="2497"/>
      <c r="AJ109" s="2497"/>
      <c r="AK109" s="31"/>
      <c r="AL109" s="31"/>
      <c r="AM109" s="31"/>
      <c r="AN109" s="31"/>
      <c r="AO109" s="4">
        <v>1</v>
      </c>
    </row>
    <row r="110" spans="2:43" s="48" customFormat="1" ht="18" customHeight="1" x14ac:dyDescent="0.3">
      <c r="B110" s="2498"/>
      <c r="C110" s="2497"/>
      <c r="D110" s="2497"/>
      <c r="E110" s="2497"/>
      <c r="F110" s="2497"/>
      <c r="G110" s="2497"/>
      <c r="H110" s="2497"/>
      <c r="I110" s="2497"/>
      <c r="J110" s="2497"/>
      <c r="K110" s="2497"/>
      <c r="L110" s="2497"/>
      <c r="M110" s="2497"/>
      <c r="N110" s="2497"/>
      <c r="O110" s="2497"/>
      <c r="P110" s="2502" t="s">
        <v>1548</v>
      </c>
      <c r="Q110" s="2497"/>
      <c r="R110" s="2497"/>
      <c r="S110" s="2497"/>
      <c r="T110" s="2498"/>
      <c r="U110" s="2497"/>
      <c r="V110" s="2497"/>
      <c r="W110" s="2497"/>
      <c r="X110" s="2497"/>
      <c r="Y110" s="2497"/>
      <c r="Z110" s="2497"/>
      <c r="AA110" s="2497"/>
      <c r="AB110" s="2497"/>
      <c r="AC110" s="2497"/>
      <c r="AD110" s="2497"/>
      <c r="AE110" s="2497"/>
      <c r="AF110" s="2497"/>
      <c r="AG110" s="2497"/>
      <c r="AH110" s="2502" t="s">
        <v>1760</v>
      </c>
      <c r="AI110" s="2497"/>
      <c r="AJ110" s="2497"/>
      <c r="AK110" s="31"/>
      <c r="AL110" s="31"/>
      <c r="AM110" s="31"/>
      <c r="AN110" s="31"/>
      <c r="AO110" s="4">
        <v>1</v>
      </c>
    </row>
    <row r="111" spans="2:43" ht="18" customHeight="1" x14ac:dyDescent="0.25">
      <c r="B111" s="1710"/>
      <c r="C111" s="1495"/>
      <c r="D111" s="1495"/>
      <c r="E111" s="1495"/>
      <c r="F111" s="1495"/>
      <c r="G111" s="1495"/>
      <c r="H111" s="1495"/>
      <c r="I111" s="1495"/>
      <c r="J111" s="1495"/>
      <c r="K111" s="1495"/>
      <c r="L111" s="1495"/>
      <c r="M111" s="1495"/>
      <c r="N111" s="1495"/>
      <c r="O111" s="1495"/>
      <c r="P111" s="1495"/>
      <c r="Q111" s="1495"/>
      <c r="R111" s="1495"/>
      <c r="T111" s="1710"/>
      <c r="U111" s="1495"/>
      <c r="V111" s="1495"/>
      <c r="W111" s="1495"/>
      <c r="X111" s="1495"/>
      <c r="Y111" s="1495"/>
      <c r="Z111" s="1495"/>
      <c r="AA111" s="1495"/>
      <c r="AB111" s="1495"/>
      <c r="AC111" s="1495"/>
      <c r="AD111" s="1495"/>
      <c r="AE111" s="1495"/>
      <c r="AF111" s="1495"/>
      <c r="AG111" s="1495"/>
      <c r="AH111" s="1495"/>
      <c r="AI111" s="1495"/>
      <c r="AJ111" s="1495"/>
      <c r="AO111" s="4">
        <v>1</v>
      </c>
    </row>
    <row r="112" spans="2:43" x14ac:dyDescent="0.25">
      <c r="AO112" s="981" t="s">
        <v>600</v>
      </c>
      <c r="AP112" s="31"/>
      <c r="AQ112" s="31"/>
    </row>
    <row r="113" spans="1:43" x14ac:dyDescent="0.25">
      <c r="A113" s="4">
        <v>1</v>
      </c>
      <c r="B113" s="4">
        <v>1</v>
      </c>
      <c r="C113" s="4">
        <v>1</v>
      </c>
      <c r="D113" s="4">
        <v>1</v>
      </c>
      <c r="E113" s="4">
        <v>1</v>
      </c>
      <c r="F113" s="4">
        <v>1</v>
      </c>
      <c r="G113" s="4">
        <v>1</v>
      </c>
      <c r="H113" s="4">
        <v>1</v>
      </c>
      <c r="I113" s="4">
        <v>1</v>
      </c>
      <c r="J113" s="4">
        <v>1</v>
      </c>
      <c r="K113" s="4">
        <v>1</v>
      </c>
      <c r="L113" s="4">
        <v>1</v>
      </c>
      <c r="M113" s="4">
        <v>1</v>
      </c>
      <c r="N113" s="4">
        <v>1</v>
      </c>
      <c r="O113" s="4">
        <v>1</v>
      </c>
      <c r="P113" s="4">
        <v>1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1</v>
      </c>
      <c r="AC113" s="4">
        <v>1</v>
      </c>
      <c r="AD113" s="4">
        <v>1</v>
      </c>
      <c r="AE113" s="4">
        <v>1</v>
      </c>
      <c r="AF113" s="4">
        <v>1</v>
      </c>
      <c r="AG113" s="4">
        <v>1</v>
      </c>
      <c r="AH113" s="4">
        <v>1</v>
      </c>
      <c r="AI113" s="4">
        <v>1</v>
      </c>
      <c r="AJ113" s="4">
        <v>1</v>
      </c>
      <c r="AK113" s="4"/>
      <c r="AL113" s="4">
        <v>1</v>
      </c>
      <c r="AM113" s="4">
        <v>1</v>
      </c>
      <c r="AN113" s="4">
        <v>1</v>
      </c>
      <c r="AO113" s="982" t="str">
        <f>ADDRESS(ROW(),COLUMN(),4)</f>
        <v>AO113</v>
      </c>
      <c r="AP113" s="983"/>
      <c r="AQ113" s="984" t="str">
        <f>ADDRESS(ROW(),COLUMN(),4)</f>
        <v>AQ113</v>
      </c>
    </row>
  </sheetData>
  <mergeCells count="8">
    <mergeCell ref="AH7:AH8"/>
    <mergeCell ref="AJ7:AJ8"/>
    <mergeCell ref="L7:L8"/>
    <mergeCell ref="N7:N8"/>
    <mergeCell ref="P7:P8"/>
    <mergeCell ref="R7:R8"/>
    <mergeCell ref="AD7:AD8"/>
    <mergeCell ref="AF7:AF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63814-271A-40F3-8ABC-62B633557385}">
  <dimension ref="A1:U245"/>
  <sheetViews>
    <sheetView showZeros="0" zoomScaleNormal="100" workbookViewId="0">
      <selection activeCell="I15" sqref="I15"/>
    </sheetView>
  </sheetViews>
  <sheetFormatPr baseColWidth="10" defaultRowHeight="15.75" x14ac:dyDescent="0.25"/>
  <cols>
    <col min="1" max="1" width="3" style="1757" customWidth="1"/>
    <col min="2" max="2" width="4.140625" style="1757" customWidth="1"/>
    <col min="3" max="3" width="13.28515625" style="1757" customWidth="1"/>
    <col min="4" max="4" width="21.28515625" style="1757" customWidth="1"/>
    <col min="5" max="8" width="13.28515625" style="1757" customWidth="1"/>
    <col min="9" max="9" width="17.140625" style="1757" customWidth="1"/>
    <col min="10" max="10" width="19" style="1757" customWidth="1"/>
    <col min="11" max="12" width="16.7109375" style="1757" customWidth="1"/>
    <col min="13" max="13" width="18.28515625" style="1757" customWidth="1"/>
    <col min="14" max="16" width="16.7109375" style="1757" customWidth="1"/>
    <col min="17" max="16384" width="11.42578125" style="1757"/>
  </cols>
  <sheetData>
    <row r="1" spans="1:21" s="1733" customFormat="1" ht="15" x14ac:dyDescent="0.25">
      <c r="A1" s="1727">
        <v>1</v>
      </c>
      <c r="B1" s="1728"/>
      <c r="C1" s="1729">
        <v>1</v>
      </c>
      <c r="D1" s="1729">
        <v>1</v>
      </c>
      <c r="E1" s="1729">
        <v>1</v>
      </c>
      <c r="F1" s="1729">
        <v>1</v>
      </c>
      <c r="G1" s="1729">
        <v>1</v>
      </c>
      <c r="H1" s="1729">
        <v>1</v>
      </c>
      <c r="I1" s="1729">
        <v>1</v>
      </c>
      <c r="J1" s="1729">
        <v>1</v>
      </c>
      <c r="K1" s="1729">
        <v>1</v>
      </c>
      <c r="L1" s="1729">
        <v>1</v>
      </c>
      <c r="M1" s="1729">
        <v>1</v>
      </c>
      <c r="N1" s="1729">
        <v>1</v>
      </c>
      <c r="O1" s="1729">
        <v>1</v>
      </c>
      <c r="P1" s="1729">
        <v>1</v>
      </c>
      <c r="Q1" s="1729">
        <v>1</v>
      </c>
      <c r="R1" s="1729">
        <v>1</v>
      </c>
      <c r="S1" s="1730"/>
      <c r="T1" s="1731" t="s">
        <v>1775</v>
      </c>
      <c r="U1" s="1732" t="str">
        <f>U245</f>
        <v>U245</v>
      </c>
    </row>
    <row r="2" spans="1:21" s="1733" customFormat="1" ht="29.25" x14ac:dyDescent="0.25">
      <c r="A2" s="1727">
        <v>1</v>
      </c>
      <c r="B2" s="1734"/>
      <c r="C2" s="1735" t="s">
        <v>1776</v>
      </c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7"/>
    </row>
    <row r="3" spans="1:21" s="1733" customFormat="1" ht="29.25" x14ac:dyDescent="0.25">
      <c r="A3" s="1727">
        <v>1</v>
      </c>
      <c r="B3" s="1734"/>
      <c r="C3" s="1735" t="s">
        <v>1777</v>
      </c>
      <c r="D3" s="1738"/>
      <c r="E3" s="1738"/>
      <c r="F3" s="1738"/>
      <c r="G3" s="1738"/>
      <c r="H3" s="1738"/>
      <c r="I3" s="1738"/>
      <c r="J3" s="1738"/>
      <c r="K3" s="1738"/>
      <c r="L3" s="1736"/>
      <c r="M3" s="1736"/>
      <c r="N3" s="1736"/>
      <c r="O3" s="1736"/>
      <c r="P3" s="1736"/>
      <c r="Q3" s="1736"/>
      <c r="R3" s="1736"/>
      <c r="S3" s="1736"/>
      <c r="T3" s="1736"/>
      <c r="U3" s="1737"/>
    </row>
    <row r="4" spans="1:21" s="1733" customFormat="1" ht="29.25" x14ac:dyDescent="0.25">
      <c r="A4" s="1727">
        <v>1</v>
      </c>
      <c r="B4" s="1734"/>
      <c r="C4" s="1735" t="s">
        <v>1778</v>
      </c>
      <c r="D4" s="1739"/>
      <c r="E4" s="1739"/>
      <c r="F4" s="1739"/>
      <c r="G4" s="1739"/>
      <c r="H4" s="1739"/>
      <c r="I4" s="1739"/>
      <c r="J4" s="1739"/>
      <c r="K4" s="1739"/>
      <c r="L4" s="1739"/>
      <c r="M4" s="1739"/>
      <c r="N4" s="1739"/>
      <c r="O4" s="1739"/>
      <c r="P4" s="1739"/>
      <c r="Q4" s="1739"/>
      <c r="R4" s="1739"/>
      <c r="S4" s="1739"/>
      <c r="T4" s="1739"/>
      <c r="U4" s="1740"/>
    </row>
    <row r="5" spans="1:21" s="1733" customFormat="1" ht="29.25" x14ac:dyDescent="0.25">
      <c r="A5" s="1727"/>
      <c r="B5" s="1734"/>
      <c r="C5" s="1735" t="s">
        <v>1779</v>
      </c>
      <c r="D5" s="1739"/>
      <c r="E5" s="1739"/>
      <c r="F5" s="1739"/>
      <c r="G5" s="1739"/>
      <c r="H5" s="1739"/>
      <c r="I5" s="1739"/>
      <c r="J5" s="1739"/>
      <c r="K5" s="1739"/>
      <c r="L5" s="1739"/>
      <c r="M5" s="1739"/>
      <c r="N5" s="1739"/>
      <c r="O5" s="1739"/>
      <c r="P5" s="1739"/>
      <c r="Q5" s="1739"/>
      <c r="R5" s="1739"/>
      <c r="S5" s="1739"/>
      <c r="T5" s="1739"/>
      <c r="U5" s="1740"/>
    </row>
    <row r="6" spans="1:21" s="1733" customFormat="1" ht="29.25" x14ac:dyDescent="0.25">
      <c r="A6" s="1727"/>
      <c r="B6" s="1734"/>
      <c r="C6" s="1735" t="s">
        <v>1780</v>
      </c>
      <c r="D6" s="1739"/>
      <c r="E6" s="1739"/>
      <c r="F6" s="1739"/>
      <c r="G6" s="1739"/>
      <c r="H6" s="1739"/>
      <c r="I6" s="1739"/>
      <c r="J6" s="1739"/>
      <c r="K6" s="1739"/>
      <c r="L6" s="1739"/>
      <c r="M6" s="1739"/>
      <c r="N6" s="1739"/>
      <c r="O6" s="1739"/>
      <c r="P6" s="1739"/>
      <c r="Q6" s="1739"/>
      <c r="R6" s="1739"/>
      <c r="S6" s="1739"/>
      <c r="T6" s="1739"/>
      <c r="U6" s="1740"/>
    </row>
    <row r="7" spans="1:21" s="1733" customFormat="1" ht="29.25" x14ac:dyDescent="0.25">
      <c r="A7" s="1727"/>
      <c r="B7" s="1734"/>
      <c r="C7" s="1735" t="s">
        <v>1781</v>
      </c>
      <c r="D7" s="1739"/>
      <c r="E7" s="1739"/>
      <c r="F7" s="1739"/>
      <c r="G7" s="1739"/>
      <c r="H7" s="1739"/>
      <c r="I7" s="1739"/>
      <c r="J7" s="1739"/>
      <c r="K7" s="1739"/>
      <c r="L7" s="1739"/>
      <c r="M7" s="1739"/>
      <c r="N7" s="1739"/>
      <c r="O7" s="1739"/>
      <c r="P7" s="1739"/>
      <c r="Q7" s="1739"/>
      <c r="R7" s="1739"/>
      <c r="S7" s="1739"/>
      <c r="T7" s="1739"/>
      <c r="U7" s="1740"/>
    </row>
    <row r="8" spans="1:21" s="1733" customFormat="1" ht="29.25" x14ac:dyDescent="0.25">
      <c r="A8" s="1727"/>
      <c r="B8" s="1734"/>
      <c r="C8" s="1735"/>
      <c r="D8" s="1739"/>
      <c r="E8" s="1739"/>
      <c r="F8" s="1739"/>
      <c r="G8" s="1739"/>
      <c r="H8" s="1739"/>
      <c r="I8" s="1739"/>
      <c r="J8" s="1739"/>
      <c r="K8" s="1739"/>
      <c r="L8" s="1739"/>
      <c r="M8" s="1739"/>
      <c r="N8" s="1739"/>
      <c r="O8" s="1739"/>
      <c r="P8" s="1739"/>
      <c r="Q8" s="1739"/>
      <c r="R8" s="1739"/>
      <c r="S8" s="1739"/>
      <c r="T8" s="1739"/>
      <c r="U8" s="1740"/>
    </row>
    <row r="9" spans="1:21" s="1733" customFormat="1" ht="29.25" x14ac:dyDescent="0.25">
      <c r="A9" s="1727"/>
      <c r="B9" s="1734"/>
      <c r="C9" s="1735" t="s">
        <v>1782</v>
      </c>
      <c r="D9" s="1739"/>
      <c r="E9" s="1739"/>
      <c r="F9" s="1739"/>
      <c r="G9" s="1739"/>
      <c r="H9" s="1739"/>
      <c r="I9" s="1739"/>
      <c r="J9" s="1739"/>
      <c r="K9" s="1739"/>
      <c r="L9" s="1739"/>
      <c r="M9" s="1739"/>
      <c r="N9" s="1739"/>
      <c r="O9" s="1739"/>
      <c r="P9" s="1739"/>
      <c r="Q9" s="1739"/>
      <c r="R9" s="1739"/>
      <c r="S9" s="1739"/>
      <c r="T9" s="1739"/>
      <c r="U9" s="1740"/>
    </row>
    <row r="10" spans="1:21" s="1733" customFormat="1" ht="29.25" x14ac:dyDescent="0.25">
      <c r="A10" s="1727"/>
      <c r="B10" s="1734"/>
      <c r="C10" s="1735" t="s">
        <v>1783</v>
      </c>
      <c r="D10" s="1739"/>
      <c r="E10" s="1739"/>
      <c r="F10" s="1739"/>
      <c r="G10" s="1739"/>
      <c r="H10" s="1739"/>
      <c r="I10" s="1739"/>
      <c r="J10" s="1739"/>
      <c r="K10" s="1739"/>
      <c r="L10" s="1739"/>
      <c r="M10" s="1739"/>
      <c r="N10" s="1739"/>
      <c r="O10" s="1739"/>
      <c r="P10" s="1739"/>
      <c r="Q10" s="1739"/>
      <c r="R10" s="1739"/>
      <c r="S10" s="1739"/>
      <c r="T10" s="1739"/>
      <c r="U10" s="1740"/>
    </row>
    <row r="11" spans="1:21" s="1733" customFormat="1" ht="29.25" x14ac:dyDescent="0.25">
      <c r="A11" s="1727"/>
      <c r="B11" s="1734"/>
      <c r="C11" s="1735" t="s">
        <v>1784</v>
      </c>
      <c r="D11" s="1739"/>
      <c r="E11" s="1739"/>
      <c r="F11" s="1739"/>
      <c r="G11" s="1739"/>
      <c r="H11" s="1739"/>
      <c r="I11" s="1739"/>
      <c r="J11" s="1739"/>
      <c r="K11" s="1739"/>
      <c r="L11" s="1739"/>
      <c r="M11" s="1739"/>
      <c r="N11" s="1739"/>
      <c r="O11" s="1739"/>
      <c r="P11" s="1739"/>
      <c r="Q11" s="1739"/>
      <c r="R11" s="1739"/>
      <c r="S11" s="1739"/>
      <c r="T11" s="1739"/>
      <c r="U11" s="1740"/>
    </row>
    <row r="12" spans="1:21" s="1733" customFormat="1" ht="29.25" x14ac:dyDescent="0.25">
      <c r="A12" s="1727"/>
      <c r="B12" s="1734"/>
      <c r="C12" s="1735" t="s">
        <v>1785</v>
      </c>
      <c r="D12" s="1739"/>
      <c r="E12" s="1739"/>
      <c r="F12" s="1739"/>
      <c r="G12" s="1739"/>
      <c r="H12" s="1739"/>
      <c r="I12" s="1739"/>
      <c r="J12" s="1739"/>
      <c r="K12" s="1739"/>
      <c r="L12" s="1739"/>
      <c r="M12" s="1739"/>
      <c r="N12" s="1739"/>
      <c r="O12" s="1739"/>
      <c r="P12" s="1739"/>
      <c r="Q12" s="1739"/>
      <c r="R12" s="1739"/>
      <c r="S12" s="1739"/>
      <c r="T12" s="1739"/>
      <c r="U12" s="1740"/>
    </row>
    <row r="13" spans="1:21" s="1733" customFormat="1" ht="29.25" x14ac:dyDescent="0.25">
      <c r="A13" s="1727"/>
      <c r="B13" s="1734"/>
      <c r="C13" s="1735"/>
      <c r="D13" s="1739"/>
      <c r="E13" s="1739"/>
      <c r="F13" s="1739"/>
      <c r="G13" s="1739"/>
      <c r="H13" s="1739"/>
      <c r="I13" s="1739"/>
      <c r="J13" s="1739"/>
      <c r="K13" s="1739"/>
      <c r="L13" s="1739"/>
      <c r="M13" s="1739"/>
      <c r="N13" s="1739"/>
      <c r="O13" s="1739"/>
      <c r="P13" s="1739"/>
      <c r="Q13" s="1739"/>
      <c r="R13" s="1739"/>
      <c r="S13" s="1739"/>
      <c r="T13" s="1739"/>
      <c r="U13" s="1740"/>
    </row>
    <row r="14" spans="1:21" s="1733" customFormat="1" ht="29.25" x14ac:dyDescent="0.25">
      <c r="A14" s="1727"/>
      <c r="B14" s="1734"/>
      <c r="C14" s="1735" t="s">
        <v>1786</v>
      </c>
      <c r="D14" s="1739"/>
      <c r="E14" s="1739"/>
      <c r="F14" s="1739"/>
      <c r="G14" s="1739"/>
      <c r="H14" s="1739"/>
      <c r="I14" s="1739"/>
      <c r="J14" s="1739"/>
      <c r="K14" s="1739"/>
      <c r="L14" s="1739"/>
      <c r="M14" s="1739"/>
      <c r="N14" s="1739"/>
      <c r="O14" s="1739"/>
      <c r="P14" s="1739"/>
      <c r="Q14" s="1739"/>
      <c r="R14" s="1739"/>
      <c r="S14" s="1739"/>
      <c r="T14" s="1739"/>
      <c r="U14" s="1740"/>
    </row>
    <row r="15" spans="1:21" s="1733" customFormat="1" ht="29.25" x14ac:dyDescent="0.25">
      <c r="A15" s="1727"/>
      <c r="B15" s="1734"/>
      <c r="C15" s="1735" t="s">
        <v>1787</v>
      </c>
      <c r="D15" s="1739"/>
      <c r="E15" s="1739"/>
      <c r="F15" s="1739"/>
      <c r="G15" s="1739"/>
      <c r="H15" s="1739"/>
      <c r="I15" s="1739"/>
      <c r="J15" s="1739"/>
      <c r="K15" s="1739"/>
      <c r="L15" s="1739"/>
      <c r="M15" s="1739"/>
      <c r="N15" s="1739"/>
      <c r="O15" s="1739"/>
      <c r="P15" s="1739"/>
      <c r="Q15" s="1739"/>
      <c r="R15" s="1739"/>
      <c r="S15" s="1739"/>
      <c r="T15" s="1739"/>
      <c r="U15" s="1740"/>
    </row>
    <row r="16" spans="1:21" s="1733" customFormat="1" ht="29.25" x14ac:dyDescent="0.25">
      <c r="A16" s="1727"/>
      <c r="B16" s="1734"/>
      <c r="C16" s="1735"/>
      <c r="D16" s="1739"/>
      <c r="E16" s="1739"/>
      <c r="F16" s="1739"/>
      <c r="G16" s="1739"/>
      <c r="H16" s="1739"/>
      <c r="I16" s="1739"/>
      <c r="J16" s="1739"/>
      <c r="K16" s="1739"/>
      <c r="L16" s="1739"/>
      <c r="M16" s="1739"/>
      <c r="N16" s="1739"/>
      <c r="O16" s="1739"/>
      <c r="P16" s="1739"/>
      <c r="Q16" s="1739"/>
      <c r="R16" s="1739"/>
      <c r="S16" s="1739"/>
      <c r="T16" s="1739"/>
      <c r="U16" s="1740"/>
    </row>
    <row r="17" spans="1:21" s="1733" customFormat="1" ht="29.25" x14ac:dyDescent="0.25">
      <c r="A17" s="1727"/>
      <c r="B17" s="1734"/>
      <c r="C17" s="1735" t="s">
        <v>1788</v>
      </c>
      <c r="D17" s="1739"/>
      <c r="E17" s="1739"/>
      <c r="F17" s="1739"/>
      <c r="G17" s="1739"/>
      <c r="H17" s="1739"/>
      <c r="I17" s="1739"/>
      <c r="J17" s="1739"/>
      <c r="K17" s="1739"/>
      <c r="L17" s="1739"/>
      <c r="M17" s="1739"/>
      <c r="N17" s="1739"/>
      <c r="O17" s="1739"/>
      <c r="P17" s="1739"/>
      <c r="Q17" s="1739"/>
      <c r="R17" s="1739"/>
      <c r="S17" s="1739"/>
      <c r="T17" s="1739"/>
      <c r="U17" s="1740"/>
    </row>
    <row r="18" spans="1:21" s="1733" customFormat="1" ht="29.25" x14ac:dyDescent="0.25">
      <c r="A18" s="1727"/>
      <c r="B18" s="1734"/>
      <c r="C18" s="1735"/>
      <c r="D18" s="1739"/>
      <c r="E18" s="1739"/>
      <c r="F18" s="1739"/>
      <c r="G18" s="1739"/>
      <c r="H18" s="1739"/>
      <c r="I18" s="1739"/>
      <c r="J18" s="1739"/>
      <c r="K18" s="1739"/>
      <c r="L18" s="1739"/>
      <c r="M18" s="1739"/>
      <c r="N18" s="1739"/>
      <c r="O18" s="1739"/>
      <c r="P18" s="1739"/>
      <c r="Q18" s="1739"/>
      <c r="R18" s="1739"/>
      <c r="S18" s="1739"/>
      <c r="T18" s="1739"/>
      <c r="U18" s="1740"/>
    </row>
    <row r="19" spans="1:21" s="1733" customFormat="1" ht="29.25" x14ac:dyDescent="0.25">
      <c r="A19" s="1727"/>
      <c r="B19" s="1734"/>
      <c r="C19" s="1741" t="s">
        <v>1789</v>
      </c>
      <c r="D19" s="1739"/>
      <c r="E19" s="1739"/>
      <c r="F19" s="1739"/>
      <c r="G19" s="1739"/>
      <c r="H19" s="1739"/>
      <c r="I19" s="1739"/>
      <c r="J19" s="1739"/>
      <c r="K19" s="1739"/>
      <c r="L19" s="1739"/>
      <c r="M19" s="1739"/>
      <c r="N19" s="1739"/>
      <c r="O19" s="1739"/>
      <c r="P19" s="1739"/>
      <c r="Q19" s="1739"/>
      <c r="R19" s="1739"/>
      <c r="S19" s="1739"/>
      <c r="T19" s="1739"/>
      <c r="U19" s="1740"/>
    </row>
    <row r="20" spans="1:21" s="1733" customFormat="1" ht="29.25" x14ac:dyDescent="0.25">
      <c r="A20" s="1727"/>
      <c r="B20" s="1734"/>
      <c r="C20" s="1735" t="s">
        <v>1790</v>
      </c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40"/>
    </row>
    <row r="21" spans="1:21" s="1733" customFormat="1" ht="29.25" x14ac:dyDescent="0.25">
      <c r="A21" s="1727"/>
      <c r="B21" s="1734"/>
      <c r="C21" s="1735" t="s">
        <v>1791</v>
      </c>
      <c r="D21" s="1739"/>
      <c r="E21" s="1739"/>
      <c r="F21" s="1739"/>
      <c r="G21" s="1739"/>
      <c r="H21" s="1739"/>
      <c r="I21" s="1739"/>
      <c r="J21" s="1739"/>
      <c r="K21" s="1739"/>
      <c r="L21" s="1739"/>
      <c r="M21" s="1739"/>
      <c r="N21" s="1739"/>
      <c r="O21" s="1739"/>
      <c r="P21" s="1739"/>
      <c r="Q21" s="1739"/>
      <c r="R21" s="1739"/>
      <c r="S21" s="1739"/>
      <c r="T21" s="1739"/>
      <c r="U21" s="1740"/>
    </row>
    <row r="22" spans="1:21" s="1733" customFormat="1" ht="29.25" x14ac:dyDescent="0.25">
      <c r="A22" s="1727"/>
      <c r="B22" s="1734"/>
      <c r="C22" s="1735" t="s">
        <v>1792</v>
      </c>
      <c r="D22" s="1739"/>
      <c r="E22" s="1739"/>
      <c r="F22" s="1739"/>
      <c r="G22" s="1739"/>
      <c r="H22" s="1739"/>
      <c r="I22" s="1739"/>
      <c r="J22" s="1739"/>
      <c r="K22" s="1739"/>
      <c r="L22" s="1739"/>
      <c r="M22" s="1739"/>
      <c r="N22" s="1739"/>
      <c r="O22" s="1739"/>
      <c r="P22" s="1739"/>
      <c r="Q22" s="1739"/>
      <c r="R22" s="1739"/>
      <c r="S22" s="1739"/>
      <c r="T22" s="1739"/>
      <c r="U22" s="1740"/>
    </row>
    <row r="23" spans="1:21" s="1733" customFormat="1" ht="29.25" x14ac:dyDescent="0.25">
      <c r="A23" s="1727"/>
      <c r="B23" s="1734"/>
      <c r="C23" s="1735" t="s">
        <v>1793</v>
      </c>
      <c r="D23" s="1739"/>
      <c r="E23" s="1739"/>
      <c r="F23" s="1739"/>
      <c r="G23" s="1739"/>
      <c r="H23" s="1739"/>
      <c r="I23" s="1739"/>
      <c r="J23" s="1739"/>
      <c r="K23" s="1739"/>
      <c r="L23" s="1739"/>
      <c r="M23" s="1739"/>
      <c r="N23" s="1739"/>
      <c r="O23" s="1739"/>
      <c r="P23" s="1739"/>
      <c r="Q23" s="1739"/>
      <c r="R23" s="1739"/>
      <c r="S23" s="1739"/>
      <c r="T23" s="1739"/>
      <c r="U23" s="1740"/>
    </row>
    <row r="24" spans="1:21" s="1733" customFormat="1" ht="29.25" x14ac:dyDescent="0.25">
      <c r="A24" s="1727"/>
      <c r="B24" s="1734"/>
      <c r="C24" s="1735"/>
      <c r="D24" s="1739"/>
      <c r="E24" s="1739"/>
      <c r="F24" s="1739"/>
      <c r="G24" s="1739"/>
      <c r="H24" s="1739"/>
      <c r="I24" s="1739"/>
      <c r="J24" s="1739"/>
      <c r="K24" s="1739"/>
      <c r="L24" s="1739"/>
      <c r="M24" s="1739"/>
      <c r="N24" s="1739"/>
      <c r="O24" s="1739"/>
      <c r="P24" s="1739"/>
      <c r="Q24" s="1739"/>
      <c r="R24" s="1739"/>
      <c r="S24" s="1739"/>
      <c r="T24" s="1739"/>
      <c r="U24" s="1740"/>
    </row>
    <row r="25" spans="1:21" s="1733" customFormat="1" ht="29.25" x14ac:dyDescent="0.25">
      <c r="A25" s="1727"/>
      <c r="B25" s="1734"/>
      <c r="C25" s="1735" t="s">
        <v>1794</v>
      </c>
      <c r="D25" s="1739"/>
      <c r="E25" s="1739"/>
      <c r="F25" s="1739"/>
      <c r="G25" s="1739"/>
      <c r="H25" s="1739"/>
      <c r="I25" s="1739"/>
      <c r="J25" s="1739"/>
      <c r="K25" s="1739"/>
      <c r="L25" s="1739"/>
      <c r="M25" s="1739"/>
      <c r="N25" s="1739"/>
      <c r="O25" s="1739"/>
      <c r="P25" s="1739"/>
      <c r="Q25" s="1739"/>
      <c r="R25" s="1739"/>
      <c r="S25" s="1739"/>
      <c r="T25" s="1739"/>
      <c r="U25" s="1740"/>
    </row>
    <row r="26" spans="1:21" s="1733" customFormat="1" ht="29.25" x14ac:dyDescent="0.25">
      <c r="A26" s="1727"/>
      <c r="B26" s="1734"/>
      <c r="C26" s="1735" t="s">
        <v>1795</v>
      </c>
      <c r="D26" s="1739"/>
      <c r="E26" s="1739"/>
      <c r="F26" s="1739"/>
      <c r="G26" s="1739"/>
      <c r="H26" s="1739"/>
      <c r="I26" s="1739"/>
      <c r="J26" s="1739"/>
      <c r="K26" s="1739"/>
      <c r="L26" s="1739"/>
      <c r="M26" s="1739"/>
      <c r="N26" s="1739"/>
      <c r="O26" s="1739"/>
      <c r="P26" s="1739"/>
      <c r="Q26" s="1739"/>
      <c r="R26" s="1739"/>
      <c r="S26" s="1739"/>
      <c r="T26" s="1739"/>
      <c r="U26" s="1740"/>
    </row>
    <row r="27" spans="1:21" s="1733" customFormat="1" ht="29.25" x14ac:dyDescent="0.25">
      <c r="A27" s="1727"/>
      <c r="B27" s="1734"/>
      <c r="C27" s="3010">
        <v>45587</v>
      </c>
      <c r="D27" s="3010"/>
      <c r="E27" s="3010"/>
      <c r="F27" s="1739"/>
      <c r="G27" s="1739"/>
      <c r="H27" s="1739"/>
      <c r="I27" s="1739"/>
      <c r="J27" s="1739"/>
      <c r="K27" s="1739"/>
      <c r="L27" s="1739"/>
      <c r="M27" s="1739"/>
      <c r="N27" s="1739"/>
      <c r="O27" s="1739"/>
      <c r="P27" s="1739"/>
      <c r="Q27" s="1739"/>
      <c r="R27" s="1739"/>
      <c r="S27" s="1739"/>
      <c r="T27" s="1739"/>
      <c r="U27" s="1740"/>
    </row>
    <row r="28" spans="1:21" s="1733" customFormat="1" ht="18" customHeight="1" x14ac:dyDescent="0.25">
      <c r="A28" s="1727"/>
      <c r="B28" s="1734"/>
      <c r="C28" s="1735"/>
      <c r="D28" s="1739"/>
      <c r="E28" s="1739"/>
      <c r="F28" s="1739"/>
      <c r="G28" s="1739"/>
      <c r="H28" s="1739"/>
      <c r="I28" s="1739"/>
      <c r="J28" s="1739"/>
      <c r="K28" s="1739"/>
      <c r="L28" s="1739"/>
      <c r="M28" s="1739"/>
      <c r="N28" s="1739"/>
      <c r="O28" s="1739"/>
      <c r="P28" s="1739"/>
      <c r="Q28" s="1739"/>
      <c r="R28" s="1739"/>
      <c r="S28" s="1739"/>
      <c r="T28" s="1739"/>
      <c r="U28" s="1740"/>
    </row>
    <row r="29" spans="1:21" s="1733" customFormat="1" ht="18.75" x14ac:dyDescent="0.25">
      <c r="A29" s="1727"/>
      <c r="B29" s="1734"/>
      <c r="C29" s="1742" t="s">
        <v>5</v>
      </c>
      <c r="D29" s="781" t="str">
        <f ca="1">CELL("nomfichier")</f>
        <v>C:\Users\Joel\Desktop\ccr17.envoyé\[ff.B.16.colonnes.22.03.2025.xlsx]Répertoire.B.10.recettes</v>
      </c>
      <c r="E29" s="1739"/>
      <c r="F29" s="1739"/>
      <c r="G29" s="1739"/>
      <c r="H29" s="1739"/>
      <c r="I29" s="1739"/>
      <c r="J29" s="1739"/>
      <c r="K29" s="1739"/>
      <c r="L29" s="1739"/>
      <c r="M29" s="1739"/>
      <c r="N29" s="1739"/>
      <c r="O29" s="1739"/>
      <c r="P29" s="1739"/>
      <c r="Q29" s="1739"/>
      <c r="R29" s="1739"/>
      <c r="S29" s="1739"/>
      <c r="T29" s="1739"/>
      <c r="U29" s="1740"/>
    </row>
    <row r="30" spans="1:21" s="1733" customFormat="1" ht="18.75" x14ac:dyDescent="0.25">
      <c r="A30" s="1727"/>
      <c r="B30" s="1734"/>
      <c r="C30" s="781"/>
      <c r="D30" s="781"/>
      <c r="E30" s="1739"/>
      <c r="F30" s="1739"/>
      <c r="G30" s="1739"/>
      <c r="H30" s="1739"/>
      <c r="I30" s="1739"/>
      <c r="J30" s="1739"/>
      <c r="K30" s="1739"/>
      <c r="L30" s="1739"/>
      <c r="M30" s="1739"/>
      <c r="N30" s="1739"/>
      <c r="O30" s="1739"/>
      <c r="P30" s="1739"/>
      <c r="Q30" s="1739"/>
      <c r="R30" s="1739"/>
      <c r="S30" s="1739"/>
      <c r="T30" s="1739"/>
      <c r="U30" s="1740"/>
    </row>
    <row r="31" spans="1:21" s="1733" customFormat="1" ht="18.75" x14ac:dyDescent="0.25">
      <c r="A31" s="1727"/>
      <c r="B31" s="1734"/>
      <c r="C31" s="1743"/>
      <c r="D31" s="781"/>
      <c r="E31" s="1739"/>
      <c r="F31" s="1739"/>
      <c r="G31" s="1739"/>
      <c r="H31" s="1739"/>
      <c r="I31" s="1744" t="s">
        <v>1796</v>
      </c>
      <c r="J31" s="1745" t="s">
        <v>1797</v>
      </c>
      <c r="K31" s="1739"/>
      <c r="L31" s="1739"/>
      <c r="M31" s="1739"/>
      <c r="N31" s="1739"/>
      <c r="O31" s="1739"/>
      <c r="P31" s="1739"/>
      <c r="Q31" s="1739"/>
      <c r="R31" s="1739"/>
      <c r="S31" s="1739"/>
      <c r="T31" s="1739"/>
      <c r="U31" s="1740"/>
    </row>
    <row r="32" spans="1:21" s="1733" customFormat="1" ht="18.75" x14ac:dyDescent="0.25">
      <c r="A32" s="1727"/>
      <c r="B32" s="1734"/>
      <c r="C32" s="781"/>
      <c r="D32" s="781"/>
      <c r="E32" s="1739"/>
      <c r="F32" s="1739"/>
      <c r="G32" s="1739"/>
      <c r="H32" s="1739"/>
      <c r="I32" s="1739"/>
      <c r="J32" s="1739"/>
      <c r="K32" s="1739"/>
      <c r="L32" s="1739"/>
      <c r="M32" s="1739"/>
      <c r="N32" s="1739"/>
      <c r="O32" s="1739"/>
      <c r="P32" s="1739"/>
      <c r="Q32" s="1739"/>
      <c r="R32" s="1739"/>
      <c r="S32" s="1739"/>
      <c r="T32" s="1739"/>
      <c r="U32" s="1740"/>
    </row>
    <row r="33" spans="1:21" s="1733" customFormat="1" ht="18.75" x14ac:dyDescent="0.25">
      <c r="A33" s="1727"/>
      <c r="B33" s="1734"/>
      <c r="C33" s="1746"/>
      <c r="D33" s="1746"/>
      <c r="E33" s="1747" t="s">
        <v>1798</v>
      </c>
      <c r="F33" s="1745" t="s">
        <v>1799</v>
      </c>
      <c r="G33" s="1739"/>
      <c r="H33" s="1739"/>
      <c r="I33" s="1739"/>
      <c r="J33" s="1739"/>
      <c r="K33" s="1739"/>
      <c r="L33" s="1739"/>
      <c r="M33" s="1739"/>
      <c r="N33" s="1748" t="s">
        <v>1800</v>
      </c>
      <c r="O33" s="1749" t="s">
        <v>1801</v>
      </c>
      <c r="P33" s="1739"/>
      <c r="Q33" s="1739"/>
      <c r="R33" s="1739"/>
      <c r="S33" s="1739"/>
      <c r="T33" s="1739"/>
      <c r="U33" s="1740"/>
    </row>
    <row r="34" spans="1:21" s="1733" customFormat="1" ht="18.75" x14ac:dyDescent="0.25">
      <c r="A34" s="1727"/>
      <c r="B34" s="1734"/>
      <c r="C34" s="1738"/>
      <c r="D34" s="1739"/>
      <c r="E34" s="1750"/>
      <c r="F34" s="1739"/>
      <c r="G34" s="1739"/>
      <c r="H34" s="1739"/>
      <c r="I34" s="1739"/>
      <c r="J34" s="1739"/>
      <c r="K34" s="1751"/>
      <c r="L34" s="1739"/>
      <c r="M34" s="1739"/>
      <c r="N34" s="1739"/>
      <c r="O34" s="1739"/>
      <c r="P34" s="1739"/>
      <c r="Q34" s="1739"/>
      <c r="R34" s="1739"/>
      <c r="S34" s="1739"/>
      <c r="T34" s="1739"/>
      <c r="U34" s="1740"/>
    </row>
    <row r="35" spans="1:21" s="1733" customFormat="1" ht="18.75" x14ac:dyDescent="0.25">
      <c r="A35" s="1727"/>
      <c r="B35" s="1734"/>
      <c r="C35" s="1738"/>
      <c r="D35" s="1746"/>
      <c r="E35" s="1752" t="s">
        <v>1802</v>
      </c>
      <c r="F35" s="1745" t="s">
        <v>1803</v>
      </c>
      <c r="G35" s="1739"/>
      <c r="H35" s="1739"/>
      <c r="I35" s="1739"/>
      <c r="J35" s="1739"/>
      <c r="K35" s="1751"/>
      <c r="L35" s="1739"/>
      <c r="M35" s="1739"/>
      <c r="N35" s="1739"/>
      <c r="O35" s="1739"/>
      <c r="P35" s="1739"/>
      <c r="Q35" s="1739"/>
      <c r="R35" s="1739"/>
      <c r="S35" s="1739"/>
      <c r="T35" s="1739"/>
      <c r="U35" s="1740"/>
    </row>
    <row r="36" spans="1:21" s="1733" customFormat="1" ht="18.75" x14ac:dyDescent="0.25">
      <c r="A36" s="1727"/>
      <c r="B36" s="1734"/>
      <c r="C36" s="1738"/>
      <c r="D36" s="1746"/>
      <c r="E36" s="1752"/>
      <c r="F36" s="1745"/>
      <c r="G36" s="1739"/>
      <c r="H36" s="1739"/>
      <c r="I36" s="1739"/>
      <c r="J36" s="1739"/>
      <c r="K36" s="1751"/>
      <c r="L36" s="1739"/>
      <c r="M36" s="1739"/>
      <c r="N36" s="1739"/>
      <c r="O36" s="1739"/>
      <c r="P36" s="1739"/>
      <c r="Q36" s="1739"/>
      <c r="R36" s="1739"/>
      <c r="S36" s="1739"/>
      <c r="T36" s="1739"/>
      <c r="U36" s="1740"/>
    </row>
    <row r="37" spans="1:21" s="1733" customFormat="1" ht="18.75" x14ac:dyDescent="0.25">
      <c r="A37" s="1727"/>
      <c r="B37" s="1734"/>
      <c r="C37" s="1738"/>
      <c r="D37" s="1746"/>
      <c r="E37" s="1751" t="s">
        <v>1804</v>
      </c>
      <c r="F37" s="1745"/>
      <c r="G37" s="1739"/>
      <c r="H37" s="1739"/>
      <c r="I37" s="1739"/>
      <c r="J37" s="1739"/>
      <c r="K37" s="1751"/>
      <c r="L37" s="1739"/>
      <c r="M37" s="1739"/>
      <c r="N37" s="1739"/>
      <c r="O37" s="1739"/>
      <c r="P37" s="1739"/>
      <c r="Q37" s="1739"/>
      <c r="R37" s="1739"/>
      <c r="S37" s="1739"/>
      <c r="T37" s="1739"/>
      <c r="U37" s="1740"/>
    </row>
    <row r="38" spans="1:21" s="1733" customFormat="1" ht="18.75" x14ac:dyDescent="0.25">
      <c r="A38" s="1727"/>
      <c r="B38" s="1734"/>
      <c r="C38" s="1738"/>
      <c r="D38" s="1739"/>
      <c r="E38" s="1751" t="s">
        <v>1805</v>
      </c>
      <c r="F38" s="1739"/>
      <c r="G38" s="1739"/>
      <c r="H38" s="1739"/>
      <c r="I38" s="1739"/>
      <c r="J38" s="1739"/>
      <c r="K38" s="1739"/>
      <c r="L38" s="1739"/>
      <c r="M38" s="1739"/>
      <c r="N38" s="1739"/>
      <c r="O38" s="1739"/>
      <c r="P38" s="1739"/>
      <c r="Q38" s="1739"/>
      <c r="R38" s="1739"/>
      <c r="S38" s="1739"/>
      <c r="T38" s="1739"/>
      <c r="U38" s="1740"/>
    </row>
    <row r="39" spans="1:21" s="1733" customFormat="1" ht="18.75" x14ac:dyDescent="0.25">
      <c r="A39" s="1727"/>
      <c r="B39" s="1734"/>
      <c r="C39" s="1738"/>
      <c r="D39" s="1739"/>
      <c r="E39" s="1751"/>
      <c r="F39" s="1739"/>
      <c r="G39" s="1739"/>
      <c r="H39" s="1739"/>
      <c r="I39" s="1739"/>
      <c r="J39" s="1739"/>
      <c r="K39" s="1739"/>
      <c r="L39" s="1739"/>
      <c r="M39" s="1739"/>
      <c r="N39" s="1739"/>
      <c r="O39" s="1739"/>
      <c r="P39" s="1739"/>
      <c r="Q39" s="1739"/>
      <c r="R39" s="1739"/>
      <c r="S39" s="1739"/>
      <c r="T39" s="1739"/>
      <c r="U39" s="1740"/>
    </row>
    <row r="40" spans="1:21" s="1733" customFormat="1" ht="18.75" x14ac:dyDescent="0.25">
      <c r="A40" s="1727">
        <v>1</v>
      </c>
      <c r="B40" s="1753"/>
      <c r="C40" s="1754" t="s">
        <v>1806</v>
      </c>
      <c r="D40" s="1754"/>
      <c r="E40" s="1755"/>
      <c r="F40" s="1755"/>
      <c r="G40" s="1755"/>
      <c r="H40" s="1755"/>
      <c r="I40" s="1755"/>
      <c r="J40" s="1755"/>
      <c r="K40" s="1739"/>
      <c r="L40" s="1739"/>
      <c r="M40" s="1739"/>
      <c r="N40" s="1739"/>
      <c r="O40" s="1739"/>
      <c r="P40" s="1739"/>
      <c r="Q40" s="1739"/>
      <c r="R40" s="1739"/>
      <c r="S40" s="1739"/>
      <c r="T40" s="1739"/>
      <c r="U40" s="1740"/>
    </row>
    <row r="41" spans="1:21" s="1733" customFormat="1" ht="18.75" x14ac:dyDescent="0.25">
      <c r="A41" s="1727"/>
      <c r="B41" s="1753"/>
      <c r="C41" s="1754"/>
      <c r="D41" s="1754" t="s">
        <v>1807</v>
      </c>
      <c r="E41" s="1755"/>
      <c r="F41" s="1755"/>
      <c r="G41" s="1755"/>
      <c r="H41" s="1755"/>
      <c r="I41" s="1755"/>
      <c r="J41" s="1755"/>
      <c r="K41" s="1739"/>
      <c r="L41" s="1739"/>
      <c r="M41" s="1739"/>
      <c r="N41" s="1739"/>
      <c r="O41" s="1739"/>
      <c r="P41" s="1739"/>
      <c r="Q41" s="1739"/>
      <c r="R41" s="1739"/>
      <c r="S41" s="1739"/>
      <c r="T41" s="1739"/>
      <c r="U41" s="1740"/>
    </row>
    <row r="42" spans="1:21" x14ac:dyDescent="0.25">
      <c r="A42" s="1727"/>
      <c r="B42" s="1734"/>
      <c r="C42" s="1727"/>
      <c r="D42" s="1727"/>
      <c r="E42" s="1727"/>
      <c r="F42" s="1727"/>
      <c r="G42" s="1727"/>
      <c r="H42" s="1727"/>
      <c r="I42" s="1727"/>
      <c r="J42" s="1727"/>
      <c r="K42" s="1727"/>
      <c r="L42" s="37"/>
      <c r="M42" s="37"/>
      <c r="N42" s="37"/>
      <c r="O42" s="37"/>
      <c r="P42" s="37"/>
      <c r="Q42" s="37"/>
      <c r="R42" s="37"/>
      <c r="S42" s="37"/>
      <c r="T42" s="37"/>
      <c r="U42" s="1756"/>
    </row>
    <row r="43" spans="1:21" x14ac:dyDescent="0.25">
      <c r="B43" s="1758" t="s">
        <v>1</v>
      </c>
      <c r="C43" s="1759" t="s">
        <v>1808</v>
      </c>
      <c r="F43" s="1759"/>
      <c r="G43" s="1759"/>
      <c r="H43" s="1759"/>
      <c r="I43" s="1727"/>
      <c r="J43" s="1727"/>
      <c r="K43" s="1727"/>
      <c r="L43" s="37"/>
      <c r="M43" s="37"/>
      <c r="N43" s="37"/>
      <c r="O43" s="37"/>
      <c r="P43" s="37"/>
      <c r="Q43" s="37"/>
      <c r="R43" s="37"/>
      <c r="S43" s="37"/>
      <c r="T43" s="37"/>
      <c r="U43" s="1756"/>
    </row>
    <row r="44" spans="1:21" ht="16.5" thickBot="1" x14ac:dyDescent="0.3">
      <c r="B44" s="1734">
        <v>1</v>
      </c>
      <c r="C44" s="1727">
        <v>1</v>
      </c>
      <c r="D44" s="1727">
        <v>1</v>
      </c>
      <c r="E44" s="1727">
        <v>1</v>
      </c>
      <c r="F44" s="1727">
        <v>1</v>
      </c>
      <c r="G44" s="1727">
        <v>1</v>
      </c>
      <c r="H44" s="1727">
        <v>1</v>
      </c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1756"/>
    </row>
    <row r="45" spans="1:21" ht="18.75" customHeight="1" x14ac:dyDescent="0.25">
      <c r="B45" s="3011" t="s">
        <v>1</v>
      </c>
      <c r="C45" s="3013" t="s">
        <v>1809</v>
      </c>
      <c r="D45" s="3013"/>
      <c r="E45" s="3013"/>
      <c r="F45" s="3013"/>
      <c r="G45" s="3013"/>
      <c r="H45" s="3014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1756"/>
    </row>
    <row r="46" spans="1:21" x14ac:dyDescent="0.25">
      <c r="B46" s="3012"/>
      <c r="C46" s="3015"/>
      <c r="D46" s="3015"/>
      <c r="E46" s="3015"/>
      <c r="F46" s="3015"/>
      <c r="G46" s="3015"/>
      <c r="H46" s="3016"/>
      <c r="I46" s="37"/>
      <c r="J46" s="37"/>
      <c r="K46" s="37"/>
      <c r="L46" s="37"/>
      <c r="M46" s="37"/>
      <c r="N46" s="1761" t="s">
        <v>1810</v>
      </c>
      <c r="O46" s="1762"/>
      <c r="P46" s="1762"/>
      <c r="Q46" s="1762"/>
      <c r="R46" s="1727"/>
      <c r="S46" s="1727"/>
      <c r="T46" s="37"/>
      <c r="U46" s="1756"/>
    </row>
    <row r="47" spans="1:21" x14ac:dyDescent="0.25">
      <c r="B47" s="3017" t="str">
        <f>C45</f>
        <v>Quelques liens hypertexte internes exemple de formules</v>
      </c>
      <c r="C47" s="1763" t="str">
        <f>ADDRESS(ROW(),COLUMN(),4)</f>
        <v>C47</v>
      </c>
      <c r="D47" s="1764" t="str">
        <f>_xlfn.UNICHAR(128269)</f>
        <v>🔍</v>
      </c>
      <c r="E47" s="1765" t="str">
        <f ca="1">_xlfn.FORMULATEXT(D47)</f>
        <v>=UNICAR(128269)</v>
      </c>
      <c r="F47" s="1765"/>
      <c r="G47" s="1765"/>
      <c r="H47" s="1766"/>
      <c r="I47" s="37"/>
      <c r="J47" s="37"/>
      <c r="K47" s="37"/>
      <c r="L47" s="37"/>
      <c r="M47" s="37"/>
      <c r="N47" s="1761" t="s">
        <v>1811</v>
      </c>
      <c r="O47" s="1762"/>
      <c r="P47" s="1762"/>
      <c r="Q47" s="1762"/>
      <c r="R47" s="1727"/>
      <c r="S47" s="1727"/>
      <c r="T47" s="37"/>
      <c r="U47" s="1756"/>
    </row>
    <row r="48" spans="1:21" x14ac:dyDescent="0.25">
      <c r="B48" s="3017"/>
      <c r="C48" s="1767" t="s">
        <v>1812</v>
      </c>
      <c r="D48" s="1768"/>
      <c r="E48" s="1767"/>
      <c r="F48" s="1767"/>
      <c r="G48" s="1767"/>
      <c r="H48" s="1769"/>
      <c r="I48" s="37"/>
      <c r="J48" s="37"/>
      <c r="K48" s="37"/>
      <c r="L48" s="37"/>
      <c r="M48" s="37"/>
      <c r="N48" s="697" t="s">
        <v>1813</v>
      </c>
      <c r="O48" s="1727"/>
      <c r="P48" s="1727"/>
      <c r="Q48" s="1727"/>
      <c r="R48" s="1727"/>
      <c r="S48" s="1727"/>
      <c r="T48" s="37"/>
      <c r="U48" s="1756"/>
    </row>
    <row r="49" spans="2:21" x14ac:dyDescent="0.25">
      <c r="B49" s="3017"/>
      <c r="C49" s="1765" t="s">
        <v>1814</v>
      </c>
      <c r="D49" s="1764"/>
      <c r="E49" s="1765"/>
      <c r="F49" s="1765"/>
      <c r="G49" s="1765"/>
      <c r="H49" s="1766"/>
      <c r="I49" s="37"/>
      <c r="J49" s="37"/>
      <c r="K49" s="37"/>
      <c r="L49" s="37"/>
      <c r="M49" s="37"/>
      <c r="N49" s="1770" t="s">
        <v>1815</v>
      </c>
      <c r="O49" s="1727"/>
      <c r="P49" s="1727"/>
      <c r="Q49" s="1727"/>
      <c r="R49" s="1727"/>
      <c r="S49" s="1727"/>
      <c r="T49" s="37"/>
      <c r="U49" s="1756"/>
    </row>
    <row r="50" spans="2:21" x14ac:dyDescent="0.25">
      <c r="B50" s="3017"/>
      <c r="C50" s="1771" t="s">
        <v>1816</v>
      </c>
      <c r="D50" s="1764"/>
      <c r="E50" s="1765"/>
      <c r="F50" s="1765"/>
      <c r="G50" s="1765"/>
      <c r="H50" s="1766"/>
      <c r="I50" s="37"/>
      <c r="J50" s="37"/>
      <c r="K50" s="37"/>
      <c r="L50" s="37"/>
      <c r="M50" s="37"/>
      <c r="N50" s="697" t="s">
        <v>1817</v>
      </c>
      <c r="O50" s="1727"/>
      <c r="P50" s="1727"/>
      <c r="Q50" s="1727"/>
      <c r="R50" s="1727"/>
      <c r="S50" s="1727"/>
      <c r="T50" s="37"/>
      <c r="U50" s="1756"/>
    </row>
    <row r="51" spans="2:21" x14ac:dyDescent="0.25">
      <c r="B51" s="3017"/>
      <c r="C51" s="1771"/>
      <c r="D51" s="1764"/>
      <c r="E51" s="1765"/>
      <c r="F51" s="1765"/>
      <c r="G51" s="1765"/>
      <c r="H51" s="1766"/>
      <c r="I51" s="37"/>
      <c r="J51" s="37"/>
      <c r="K51" s="37"/>
      <c r="L51" s="37"/>
      <c r="M51" s="37"/>
      <c r="N51" s="697" t="s">
        <v>1818</v>
      </c>
      <c r="O51" s="1727"/>
      <c r="P51" s="1727"/>
      <c r="Q51" s="1727"/>
      <c r="R51" s="1727"/>
      <c r="S51" s="1727"/>
      <c r="T51" s="37"/>
      <c r="U51" s="1756"/>
    </row>
    <row r="52" spans="2:21" x14ac:dyDescent="0.25">
      <c r="B52" s="3017"/>
      <c r="C52" s="3019" t="s">
        <v>1819</v>
      </c>
      <c r="D52" s="3019"/>
      <c r="E52" s="3019"/>
      <c r="F52" s="3019"/>
      <c r="G52" s="3019"/>
      <c r="H52" s="3020"/>
      <c r="I52" s="37"/>
      <c r="J52" s="37"/>
      <c r="K52" s="37"/>
      <c r="L52" s="37"/>
      <c r="M52" s="37"/>
      <c r="N52" s="1727">
        <v>1</v>
      </c>
      <c r="O52" s="1727">
        <v>1</v>
      </c>
      <c r="P52" s="1727">
        <v>1</v>
      </c>
      <c r="Q52" s="1727">
        <v>1</v>
      </c>
      <c r="R52" s="1727">
        <v>1</v>
      </c>
      <c r="S52" s="1727">
        <v>1</v>
      </c>
      <c r="T52" s="37"/>
      <c r="U52" s="1756"/>
    </row>
    <row r="53" spans="2:21" x14ac:dyDescent="0.25">
      <c r="B53" s="3017"/>
      <c r="C53" s="3019"/>
      <c r="D53" s="3019"/>
      <c r="E53" s="3019"/>
      <c r="F53" s="3019"/>
      <c r="G53" s="3019"/>
      <c r="H53" s="3020"/>
      <c r="I53" s="37"/>
      <c r="J53" s="37"/>
      <c r="K53" s="37"/>
      <c r="L53" s="37"/>
      <c r="M53" s="37"/>
      <c r="N53" s="1772" t="s">
        <v>1820</v>
      </c>
      <c r="O53" s="1773"/>
      <c r="P53" s="1774" t="s">
        <v>1821</v>
      </c>
      <c r="Q53" s="1773"/>
      <c r="R53" s="1727"/>
      <c r="S53" s="1727"/>
      <c r="T53" s="37"/>
      <c r="U53" s="1756"/>
    </row>
    <row r="54" spans="2:21" x14ac:dyDescent="0.25">
      <c r="B54" s="3017"/>
      <c r="C54" s="1775" t="s">
        <v>1822</v>
      </c>
      <c r="D54" s="1765"/>
      <c r="E54" s="1765" t="s">
        <v>1823</v>
      </c>
      <c r="F54" s="1765"/>
      <c r="G54" s="1765"/>
      <c r="H54" s="1766"/>
      <c r="I54" s="37"/>
      <c r="J54" s="37"/>
      <c r="K54" s="37"/>
      <c r="L54" s="37"/>
      <c r="M54" s="37"/>
      <c r="N54" s="1776" t="s">
        <v>1824</v>
      </c>
      <c r="O54" s="1776" t="s">
        <v>1825</v>
      </c>
      <c r="P54" s="1776" t="s">
        <v>1826</v>
      </c>
      <c r="Q54" s="1773" t="s">
        <v>1827</v>
      </c>
      <c r="R54" s="1727"/>
      <c r="S54" s="1727"/>
      <c r="T54" s="37"/>
      <c r="U54" s="1756"/>
    </row>
    <row r="55" spans="2:21" x14ac:dyDescent="0.25">
      <c r="B55" s="3017"/>
      <c r="C55" s="1777" t="str">
        <f>HYPERLINK("#"&amp;ADDRESS(ROW(C47),COLUMN(C47),4))</f>
        <v>#C47</v>
      </c>
      <c r="D55" s="1778" t="str">
        <f ca="1">_xlfn.FORMULATEXT(C55)</f>
        <v>=LIEN_HYPERTEXTE("#"&amp;ADRESSE(LIGNE(C47);COLONNE(C47);4))</v>
      </c>
      <c r="E55" s="1778"/>
      <c r="F55" s="1778"/>
      <c r="G55" s="1778"/>
      <c r="H55" s="1779"/>
      <c r="I55" s="37"/>
      <c r="J55" s="37"/>
      <c r="K55" s="37"/>
      <c r="L55" s="37"/>
      <c r="M55" s="37"/>
      <c r="N55" s="1773" t="s">
        <v>1828</v>
      </c>
      <c r="O55" s="1773" t="s">
        <v>1829</v>
      </c>
      <c r="P55" s="1780" t="str">
        <f>N55 &amp; " " &amp; O55</f>
        <v>Robert Spière</v>
      </c>
      <c r="Q55" s="1781" t="str">
        <f ca="1">_xlfn.FORMULATEXT(P55)</f>
        <v>=N55 &amp; " " &amp; O55</v>
      </c>
      <c r="R55" s="1727"/>
      <c r="S55" s="1727"/>
      <c r="T55" s="37"/>
      <c r="U55" s="1756"/>
    </row>
    <row r="56" spans="2:21" x14ac:dyDescent="0.25">
      <c r="B56" s="3017"/>
      <c r="C56" s="1782"/>
      <c r="D56" s="1778"/>
      <c r="E56" s="1778"/>
      <c r="F56" s="1778"/>
      <c r="G56" s="1778"/>
      <c r="H56" s="1779"/>
      <c r="I56" s="37"/>
      <c r="J56" s="37"/>
      <c r="K56" s="37"/>
      <c r="L56" s="37"/>
      <c r="M56" s="37"/>
      <c r="N56" s="1773" t="s">
        <v>1830</v>
      </c>
      <c r="O56" s="1773" t="s">
        <v>1831</v>
      </c>
      <c r="P56" s="1780" t="str">
        <f>_xlfn.CONCAT(N56," ",O56)</f>
        <v>Guillaume Tell</v>
      </c>
      <c r="Q56" s="1781" t="str">
        <f ca="1">_xlfn.FORMULATEXT(P56)</f>
        <v>=CONCAT(N56;" ";O56)</v>
      </c>
      <c r="R56" s="1727"/>
      <c r="S56" s="1727"/>
      <c r="T56" s="37"/>
      <c r="U56" s="1756"/>
    </row>
    <row r="57" spans="2:21" x14ac:dyDescent="0.25">
      <c r="B57" s="3017"/>
      <c r="C57" s="1782"/>
      <c r="D57" s="1765"/>
      <c r="E57" s="1765"/>
      <c r="F57" s="1765"/>
      <c r="G57" s="1765"/>
      <c r="H57" s="1766"/>
      <c r="I57" s="37"/>
      <c r="J57" s="37"/>
      <c r="K57" s="37"/>
      <c r="L57" s="37"/>
      <c r="M57" s="37"/>
      <c r="N57" s="1727">
        <v>1</v>
      </c>
      <c r="O57" s="1727">
        <v>1</v>
      </c>
      <c r="P57" s="1727">
        <v>1</v>
      </c>
      <c r="Q57" s="1727">
        <v>1</v>
      </c>
      <c r="R57" s="1727"/>
      <c r="S57" s="1727"/>
      <c r="T57" s="37"/>
      <c r="U57" s="1756"/>
    </row>
    <row r="58" spans="2:21" x14ac:dyDescent="0.25">
      <c r="B58" s="3017"/>
      <c r="C58" s="1783" t="str">
        <f>HYPERLINK("#"&amp;ADDRESS(ROW(C47),COLUMN(C47),4)," 🔗 Lien")</f>
        <v xml:space="preserve"> 🔗 Lien</v>
      </c>
      <c r="D58" s="3021" t="str">
        <f ca="1">_xlfn.FORMULATEXT(C58)</f>
        <v>=LIEN_HYPERTEXTE("#"&amp;ADRESSE(LIGNE(C47);COLONNE(C47);4);" 🔗 Lien")</v>
      </c>
      <c r="E58" s="3021"/>
      <c r="F58" s="3021"/>
      <c r="G58" s="3021"/>
      <c r="H58" s="3022"/>
      <c r="I58" s="37"/>
      <c r="J58" s="37"/>
      <c r="K58" s="37"/>
      <c r="L58" s="37"/>
      <c r="M58" s="37"/>
      <c r="N58" s="1776" t="s">
        <v>1832</v>
      </c>
      <c r="O58" s="1772" t="s">
        <v>1833</v>
      </c>
      <c r="P58" s="1784"/>
      <c r="Q58" s="1773" t="s">
        <v>1827</v>
      </c>
      <c r="R58" s="1727"/>
      <c r="S58" s="1727"/>
      <c r="T58" s="37"/>
      <c r="U58" s="1756"/>
    </row>
    <row r="59" spans="2:21" x14ac:dyDescent="0.25">
      <c r="B59" s="3017"/>
      <c r="C59" s="1782"/>
      <c r="D59" s="3021"/>
      <c r="E59" s="3021"/>
      <c r="F59" s="3021"/>
      <c r="G59" s="3021"/>
      <c r="H59" s="3022"/>
      <c r="I59" s="37"/>
      <c r="J59" s="37"/>
      <c r="K59" s="37"/>
      <c r="L59" s="37"/>
      <c r="M59" s="37"/>
      <c r="N59" s="1773" t="s">
        <v>1834</v>
      </c>
      <c r="O59" s="1785" t="str">
        <f>LEFT(N59,SEARCH(" ",N59)-1)</f>
        <v>Guillaume</v>
      </c>
      <c r="P59" s="1781" t="s">
        <v>1835</v>
      </c>
      <c r="Q59" s="1727"/>
      <c r="R59" s="1727"/>
      <c r="S59" s="1727">
        <v>1</v>
      </c>
      <c r="T59" s="37"/>
      <c r="U59" s="1756"/>
    </row>
    <row r="60" spans="2:21" x14ac:dyDescent="0.25">
      <c r="B60" s="3017"/>
      <c r="C60" s="1782"/>
      <c r="D60" s="1786"/>
      <c r="E60" s="1786"/>
      <c r="F60" s="1786"/>
      <c r="G60" s="1786"/>
      <c r="H60" s="1787"/>
      <c r="I60" s="37"/>
      <c r="J60" s="37"/>
      <c r="K60" s="37"/>
      <c r="L60" s="37"/>
      <c r="M60" s="37"/>
      <c r="N60" s="1773" t="s">
        <v>1834</v>
      </c>
      <c r="O60" s="1785" t="str">
        <f>RIGHT(N60,LEN(N60)-SEARCH(" ",N60))</f>
        <v>Tell</v>
      </c>
      <c r="P60" s="1781" t="str">
        <f ca="1">_xlfn.FORMULATEXT(O60)</f>
        <v>=DROITE(N60;NBCAR(N60)-CHERCHE(" ";N60))</v>
      </c>
      <c r="Q60" s="1727"/>
      <c r="R60" s="1727"/>
      <c r="S60" s="1727">
        <v>1</v>
      </c>
      <c r="T60" s="37"/>
      <c r="U60" s="1756"/>
    </row>
    <row r="61" spans="2:21" x14ac:dyDescent="0.25">
      <c r="B61" s="3017"/>
      <c r="C61" s="1783" t="str">
        <f>HYPERLINK("#"&amp;ADDRESS(ROW(C47),COLUMN(C47),4)," 🔗 ICI")</f>
        <v xml:space="preserve"> 🔗 ICI</v>
      </c>
      <c r="D61" s="3023" t="str">
        <f ca="1">_xlfn.FORMULATEXT(C61)</f>
        <v>=LIEN_HYPERTEXTE("#"&amp;ADRESSE(LIGNE(C47);COLONNE(C47);4);" 🔗 ICI")</v>
      </c>
      <c r="E61" s="3023"/>
      <c r="F61" s="3023"/>
      <c r="G61" s="3023"/>
      <c r="H61" s="3024"/>
      <c r="I61" s="37"/>
      <c r="J61" s="37"/>
      <c r="K61" s="37"/>
      <c r="L61" s="37"/>
      <c r="M61" s="37"/>
      <c r="N61" s="1788" t="s">
        <v>1836</v>
      </c>
      <c r="O61" s="1789" t="str">
        <f>LEFT(N61,SEARCH(",",N61)-1)</f>
        <v>Guillaume</v>
      </c>
      <c r="P61" s="1781" t="str">
        <f ca="1">_xlfn.FORMULATEXT(O61)</f>
        <v>=GAUCHE(N61;CHERCHE(",";N61)-1)</v>
      </c>
      <c r="Q61" s="1781"/>
      <c r="R61" s="1773"/>
      <c r="S61" s="1773"/>
      <c r="T61" s="37"/>
      <c r="U61" s="1756"/>
    </row>
    <row r="62" spans="2:21" x14ac:dyDescent="0.25">
      <c r="B62" s="3017"/>
      <c r="C62" s="1782"/>
      <c r="D62" s="3023"/>
      <c r="E62" s="3023"/>
      <c r="F62" s="3023"/>
      <c r="G62" s="3023"/>
      <c r="H62" s="3024"/>
      <c r="I62" s="37"/>
      <c r="J62" s="37"/>
      <c r="K62" s="37"/>
      <c r="L62" s="37"/>
      <c r="M62" s="37"/>
      <c r="N62" s="1727">
        <v>1</v>
      </c>
      <c r="O62" s="1789" t="str">
        <f>RIGHT(N61,LEN(N61)-SEARCH(",",N61))</f>
        <v>Tell</v>
      </c>
      <c r="P62" s="1781" t="str">
        <f ca="1">_xlfn.FORMULATEXT(O62)</f>
        <v>=DROITE(N61;NBCAR(N61)-CHERCHE(",";N61))</v>
      </c>
      <c r="T62" s="37"/>
      <c r="U62" s="1756"/>
    </row>
    <row r="63" spans="2:21" x14ac:dyDescent="0.25">
      <c r="B63" s="3017"/>
      <c r="C63" s="1782"/>
      <c r="D63" s="1781"/>
      <c r="E63" s="1781"/>
      <c r="F63" s="1781"/>
      <c r="G63" s="1781"/>
      <c r="H63" s="1790"/>
      <c r="I63" s="37"/>
      <c r="J63" s="37"/>
      <c r="K63" s="37"/>
      <c r="L63" s="37"/>
      <c r="M63" s="37"/>
      <c r="N63" s="1727">
        <v>1</v>
      </c>
      <c r="O63" s="1773" t="s">
        <v>1837</v>
      </c>
      <c r="P63" s="1727"/>
      <c r="Q63" s="1727"/>
      <c r="R63" s="1727"/>
      <c r="S63" s="1727"/>
      <c r="T63" s="37"/>
      <c r="U63" s="1756"/>
    </row>
    <row r="64" spans="2:21" x14ac:dyDescent="0.25">
      <c r="B64" s="3017"/>
      <c r="C64" s="1791" t="str">
        <f>HYPERLINK("#"&amp;ADDRESS(ROW(C47),COLUMN(C47),4)," 🔗 "&amp;ADDRESS(ROW(C47),COLUMN(C47),4))</f>
        <v xml:space="preserve"> 🔗 C47</v>
      </c>
      <c r="D64" s="3023" t="str">
        <f ca="1">_xlfn.FORMULATEXT(C64)</f>
        <v>=LIEN_HYPERTEXTE("#"&amp;ADRESSE(LIGNE(C47);COLONNE(C47);4);" 🔗 "&amp;ADRESSE(LIGNE(C47);COLONNE(C47);4))</v>
      </c>
      <c r="E64" s="3023"/>
      <c r="F64" s="3023"/>
      <c r="G64" s="3023"/>
      <c r="H64" s="3024"/>
      <c r="I64" s="37"/>
      <c r="J64" s="37"/>
      <c r="K64" s="37"/>
      <c r="L64" s="37"/>
      <c r="M64" s="37"/>
      <c r="O64" s="1727"/>
      <c r="P64" s="1792"/>
      <c r="Q64" s="1793" t="s">
        <v>1838</v>
      </c>
      <c r="R64" s="1794" t="s">
        <v>1839</v>
      </c>
      <c r="S64" s="1792"/>
      <c r="T64" s="37"/>
      <c r="U64" s="1756"/>
    </row>
    <row r="65" spans="2:21" x14ac:dyDescent="0.25">
      <c r="B65" s="3017"/>
      <c r="C65" s="1782"/>
      <c r="D65" s="3023"/>
      <c r="E65" s="3023"/>
      <c r="F65" s="3023"/>
      <c r="G65" s="3023"/>
      <c r="H65" s="3024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1756"/>
    </row>
    <row r="66" spans="2:21" ht="16.5" thickBot="1" x14ac:dyDescent="0.3">
      <c r="B66" s="3017"/>
      <c r="C66" s="1782"/>
      <c r="D66" s="1765"/>
      <c r="E66" s="1765"/>
      <c r="F66" s="1765"/>
      <c r="G66" s="1765"/>
      <c r="H66" s="1766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1756"/>
    </row>
    <row r="67" spans="2:21" x14ac:dyDescent="0.25">
      <c r="B67" s="3017"/>
      <c r="C67" s="1791" t="str">
        <f>HYPERLINK("#"&amp;ADDRESS(ROW(C47),COLUMN(C47),4),"◀"&amp;ADDRESS(ROW(C47),COLUMN(C47),4))</f>
        <v>◀C47</v>
      </c>
      <c r="D67" s="3025" t="str">
        <f ca="1">_xlfn.FORMULATEXT(C67)</f>
        <v>=LIEN_HYPERTEXTE("#"&amp;ADRESSE(LIGNE(C47);COLONNE(C47);4);"◀"&amp;ADRESSE(LIGNE(C47);COLONNE(C47);4))</v>
      </c>
      <c r="E67" s="3025"/>
      <c r="F67" s="3025"/>
      <c r="G67" s="3025"/>
      <c r="H67" s="3026"/>
      <c r="I67" s="37"/>
      <c r="J67" s="1795" t="s">
        <v>1840</v>
      </c>
      <c r="K67" s="1796"/>
      <c r="L67" s="1796"/>
      <c r="M67" s="1796"/>
      <c r="N67" s="1796"/>
      <c r="O67" s="1796"/>
      <c r="P67" s="1797"/>
      <c r="Q67" s="37"/>
      <c r="R67" s="37"/>
      <c r="S67" s="37"/>
      <c r="T67" s="37"/>
      <c r="U67" s="1756"/>
    </row>
    <row r="68" spans="2:21" x14ac:dyDescent="0.25">
      <c r="B68" s="3017"/>
      <c r="C68" s="1782"/>
      <c r="D68" s="3025"/>
      <c r="E68" s="3025"/>
      <c r="F68" s="3025"/>
      <c r="G68" s="3025"/>
      <c r="H68" s="3026"/>
      <c r="I68" s="37"/>
      <c r="J68" s="1798" t="s">
        <v>1841</v>
      </c>
      <c r="K68" s="1799"/>
      <c r="L68" s="1799"/>
      <c r="M68" s="1799"/>
      <c r="N68" s="1799"/>
      <c r="O68" s="1799"/>
      <c r="P68" s="1800"/>
      <c r="Q68" s="37"/>
      <c r="R68" s="37"/>
      <c r="S68" s="37"/>
      <c r="T68" s="37"/>
      <c r="U68" s="1756"/>
    </row>
    <row r="69" spans="2:21" x14ac:dyDescent="0.25">
      <c r="B69" s="3017"/>
      <c r="C69" s="1782"/>
      <c r="D69" s="1786"/>
      <c r="E69" s="1786"/>
      <c r="F69" s="1786"/>
      <c r="G69" s="1786"/>
      <c r="H69" s="1787"/>
      <c r="I69" s="37"/>
      <c r="J69" s="1798" t="s">
        <v>1842</v>
      </c>
      <c r="K69" s="1799"/>
      <c r="L69" s="1799"/>
      <c r="M69" s="1799"/>
      <c r="N69" s="1799"/>
      <c r="O69" s="1799"/>
      <c r="P69" s="1800"/>
      <c r="Q69" s="37"/>
      <c r="R69" s="37"/>
      <c r="S69" s="37"/>
      <c r="T69" s="37"/>
      <c r="U69" s="1756"/>
    </row>
    <row r="70" spans="2:21" x14ac:dyDescent="0.25">
      <c r="B70" s="3017"/>
      <c r="C70" s="1791" t="str">
        <f>HYPERLINK("#"&amp;ADDRESS(ROW(C47),COLUMN(C47),4),_xlfn.UNICHAR(128269)&amp;ADDRESS(ROW(C47),COLUMN(C47),4))</f>
        <v>🔍C47</v>
      </c>
      <c r="D70" s="3027" t="str">
        <f ca="1">_xlfn.FORMULATEXT(C70)</f>
        <v>=LIEN_HYPERTEXTE("#"&amp;ADRESSE(LIGNE(C47);COLONNE(C47);4);UNICAR(128269)&amp;ADRESSE(LIGNE(C47);COLONNE(C47);4))</v>
      </c>
      <c r="E70" s="3027"/>
      <c r="F70" s="3027"/>
      <c r="G70" s="3027"/>
      <c r="H70" s="3028"/>
      <c r="I70" s="37"/>
      <c r="J70" s="1798" t="s">
        <v>1843</v>
      </c>
      <c r="K70" s="1799"/>
      <c r="L70" s="1799"/>
      <c r="M70" s="1799"/>
      <c r="N70" s="1799"/>
      <c r="O70" s="1799"/>
      <c r="P70" s="1800"/>
      <c r="Q70" s="37"/>
      <c r="R70" s="37"/>
      <c r="S70" s="37"/>
      <c r="T70" s="37"/>
      <c r="U70" s="1756"/>
    </row>
    <row r="71" spans="2:21" x14ac:dyDescent="0.25">
      <c r="B71" s="3017"/>
      <c r="C71" s="1782"/>
      <c r="D71" s="3027"/>
      <c r="E71" s="3027"/>
      <c r="F71" s="3027"/>
      <c r="G71" s="3027"/>
      <c r="H71" s="3028"/>
      <c r="I71" s="37"/>
      <c r="J71" s="242" t="s">
        <v>1844</v>
      </c>
      <c r="K71" s="1803"/>
      <c r="L71" s="1803"/>
      <c r="M71" s="1803"/>
      <c r="N71" s="1803"/>
      <c r="O71" s="1803"/>
      <c r="P71" s="1804"/>
      <c r="Q71" s="37"/>
      <c r="R71" s="37"/>
      <c r="S71" s="37"/>
      <c r="T71" s="37"/>
      <c r="U71" s="1756"/>
    </row>
    <row r="72" spans="2:21" x14ac:dyDescent="0.25">
      <c r="B72" s="3017"/>
      <c r="C72" s="1782"/>
      <c r="D72" s="1801"/>
      <c r="E72" s="1801"/>
      <c r="F72" s="1801"/>
      <c r="G72" s="1801"/>
      <c r="H72" s="1802"/>
      <c r="I72" s="37"/>
      <c r="J72" s="1805">
        <v>14</v>
      </c>
      <c r="K72" s="1806">
        <v>14</v>
      </c>
      <c r="L72" s="1806">
        <v>14</v>
      </c>
      <c r="M72" s="1806">
        <v>14</v>
      </c>
      <c r="N72" s="1806">
        <v>14</v>
      </c>
      <c r="O72" s="1806">
        <v>14</v>
      </c>
      <c r="P72" s="1807">
        <v>14</v>
      </c>
      <c r="Q72" s="1808" t="s">
        <v>1845</v>
      </c>
      <c r="R72" s="1727"/>
      <c r="S72" s="1727"/>
      <c r="T72" s="37"/>
      <c r="U72" s="1756"/>
    </row>
    <row r="73" spans="2:21" ht="16.5" thickBot="1" x14ac:dyDescent="0.3">
      <c r="B73" s="3017"/>
      <c r="C73" s="1809"/>
      <c r="D73" s="1810" t="s">
        <v>1846</v>
      </c>
      <c r="E73" s="1811" t="str">
        <f>C47</f>
        <v>C47</v>
      </c>
      <c r="F73" s="1812" t="s">
        <v>1847</v>
      </c>
      <c r="G73" s="1811"/>
      <c r="H73" s="1813"/>
      <c r="I73" s="37"/>
      <c r="J73" s="1814">
        <f t="shared" ref="J73:O73" ca="1" si="0">CELL("largeur",J73)</f>
        <v>18</v>
      </c>
      <c r="K73" s="1815">
        <f t="shared" ca="1" si="0"/>
        <v>16</v>
      </c>
      <c r="L73" s="1815">
        <f t="shared" ca="1" si="0"/>
        <v>16</v>
      </c>
      <c r="M73" s="1815">
        <f t="shared" ca="1" si="0"/>
        <v>18</v>
      </c>
      <c r="N73" s="1815">
        <f t="shared" ca="1" si="0"/>
        <v>16</v>
      </c>
      <c r="O73" s="1815">
        <f t="shared" ca="1" si="0"/>
        <v>16</v>
      </c>
      <c r="P73" s="1816">
        <f ca="1">CELL("largeur",P73)</f>
        <v>16</v>
      </c>
      <c r="Q73" s="1808" t="s">
        <v>1848</v>
      </c>
      <c r="R73" s="1727"/>
      <c r="S73" s="1727"/>
      <c r="T73" s="37"/>
      <c r="U73" s="1756"/>
    </row>
    <row r="74" spans="2:21" x14ac:dyDescent="0.25">
      <c r="B74" s="3017"/>
      <c r="C74" s="3029" t="s">
        <v>1849</v>
      </c>
      <c r="D74" s="3029"/>
      <c r="E74" s="3029"/>
      <c r="F74" s="3029"/>
      <c r="G74" s="3029"/>
      <c r="H74" s="3030"/>
      <c r="I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1756"/>
    </row>
    <row r="75" spans="2:21" x14ac:dyDescent="0.25">
      <c r="B75" s="3017"/>
      <c r="C75" s="3029"/>
      <c r="D75" s="3029"/>
      <c r="E75" s="3029"/>
      <c r="F75" s="3029"/>
      <c r="G75" s="3029"/>
      <c r="H75" s="3030"/>
      <c r="I75" s="37"/>
      <c r="J75" s="1817" t="s">
        <v>1850</v>
      </c>
      <c r="K75" s="1818"/>
      <c r="L75" s="1818"/>
      <c r="M75" s="37"/>
      <c r="N75" s="37"/>
      <c r="O75" s="37"/>
      <c r="P75" s="37"/>
      <c r="Q75" s="37"/>
      <c r="R75" s="37"/>
      <c r="S75" s="37"/>
      <c r="T75" s="37"/>
      <c r="U75" s="1756"/>
    </row>
    <row r="76" spans="2:21" x14ac:dyDescent="0.25">
      <c r="B76" s="3017"/>
      <c r="C76" s="1782"/>
      <c r="D76" s="1819"/>
      <c r="E76" s="1819"/>
      <c r="F76" s="1819"/>
      <c r="G76" s="1819"/>
      <c r="H76" s="1820"/>
      <c r="I76" s="37"/>
      <c r="J76" s="1821" t="s">
        <v>1851</v>
      </c>
      <c r="K76" s="37"/>
      <c r="L76" s="37"/>
      <c r="M76" s="37"/>
      <c r="N76" s="1767"/>
      <c r="O76" s="1822"/>
      <c r="P76" s="1823" t="s">
        <v>1852</v>
      </c>
      <c r="Q76" s="1794" t="s">
        <v>1853</v>
      </c>
      <c r="R76" s="1824"/>
      <c r="S76" s="1824"/>
      <c r="T76" s="37"/>
      <c r="U76" s="1756"/>
    </row>
    <row r="77" spans="2:21" ht="16.5" thickBot="1" x14ac:dyDescent="0.3">
      <c r="B77" s="3017"/>
      <c r="C77" s="1825" t="s">
        <v>1854</v>
      </c>
      <c r="D77" s="1819"/>
      <c r="E77" s="1819"/>
      <c r="F77" s="1819"/>
      <c r="G77" s="1819"/>
      <c r="H77" s="1820"/>
      <c r="I77" s="37"/>
      <c r="J77" s="1826" t="s">
        <v>1855</v>
      </c>
      <c r="K77" s="37"/>
      <c r="L77" s="37"/>
      <c r="M77" s="37"/>
      <c r="N77" s="1727">
        <v>1</v>
      </c>
      <c r="O77" s="1727">
        <v>1</v>
      </c>
      <c r="P77" s="1727">
        <v>1</v>
      </c>
      <c r="Q77" s="1727">
        <v>1</v>
      </c>
      <c r="R77" s="1727">
        <v>1</v>
      </c>
      <c r="S77" s="1727">
        <v>1</v>
      </c>
      <c r="T77" s="37"/>
      <c r="U77" s="1756"/>
    </row>
    <row r="78" spans="2:21" x14ac:dyDescent="0.25">
      <c r="B78" s="3017"/>
      <c r="C78" s="1827" t="s">
        <v>1856</v>
      </c>
      <c r="D78" s="1828"/>
      <c r="E78" s="1828"/>
      <c r="F78" s="1828"/>
      <c r="G78" s="1819"/>
      <c r="H78" s="1820"/>
      <c r="I78" s="37"/>
      <c r="J78" s="1829" t="s">
        <v>1857</v>
      </c>
      <c r="K78" s="37"/>
      <c r="L78" s="37"/>
      <c r="M78" s="37"/>
      <c r="N78" s="1830" t="s">
        <v>1</v>
      </c>
      <c r="O78" s="3031" t="s">
        <v>1858</v>
      </c>
      <c r="P78" s="3031"/>
      <c r="Q78" s="3031"/>
      <c r="R78" s="3031"/>
      <c r="S78" s="3032"/>
      <c r="T78" s="37"/>
      <c r="U78" s="1756"/>
    </row>
    <row r="79" spans="2:21" x14ac:dyDescent="0.25">
      <c r="B79" s="3017"/>
      <c r="C79" s="3033" t="s">
        <v>1859</v>
      </c>
      <c r="D79" s="3033"/>
      <c r="E79" s="3033"/>
      <c r="F79" s="3033"/>
      <c r="G79" s="3033"/>
      <c r="H79" s="3034"/>
      <c r="I79" s="37"/>
      <c r="J79" s="1831" t="s">
        <v>1860</v>
      </c>
      <c r="K79" s="37"/>
      <c r="L79" s="37"/>
      <c r="M79" s="37"/>
      <c r="N79" s="3035">
        <v>3</v>
      </c>
      <c r="O79"/>
      <c r="P79" s="1832" t="s">
        <v>1861</v>
      </c>
      <c r="Q79" s="1833" t="s">
        <v>1862</v>
      </c>
      <c r="R79" s="1834"/>
      <c r="S79" s="1835"/>
      <c r="T79" s="37"/>
      <c r="U79" s="1756"/>
    </row>
    <row r="80" spans="2:21" x14ac:dyDescent="0.25">
      <c r="B80" s="3017"/>
      <c r="C80" s="3033"/>
      <c r="D80" s="3033"/>
      <c r="E80" s="3033"/>
      <c r="F80" s="3033"/>
      <c r="G80" s="3033"/>
      <c r="H80" s="3034"/>
      <c r="I80" s="37"/>
      <c r="J80" s="1836" t="s">
        <v>1863</v>
      </c>
      <c r="K80" s="37"/>
      <c r="L80" s="37"/>
      <c r="M80" s="37"/>
      <c r="N80" s="3035"/>
      <c r="O80" s="248"/>
      <c r="P80" s="248"/>
      <c r="Q80" s="248"/>
      <c r="R80" s="248"/>
      <c r="S80" s="244"/>
      <c r="T80" s="37"/>
      <c r="U80" s="1756"/>
    </row>
    <row r="81" spans="2:21" x14ac:dyDescent="0.25">
      <c r="B81" s="3017"/>
      <c r="C81" s="1837"/>
      <c r="D81" s="1819"/>
      <c r="E81" s="1819"/>
      <c r="F81" s="1819"/>
      <c r="G81" s="1819"/>
      <c r="H81" s="1820"/>
      <c r="I81" s="37"/>
      <c r="J81" s="1838" t="s">
        <v>398</v>
      </c>
      <c r="K81" s="37"/>
      <c r="L81" s="37"/>
      <c r="M81" s="37"/>
      <c r="N81" s="3035"/>
      <c r="O81" s="16"/>
      <c r="P81" s="16"/>
      <c r="Q81" s="881" t="s">
        <v>1864</v>
      </c>
      <c r="R81" s="1839">
        <v>6</v>
      </c>
      <c r="S81" s="629"/>
      <c r="T81" s="37"/>
      <c r="U81" s="1756"/>
    </row>
    <row r="82" spans="2:21" x14ac:dyDescent="0.25">
      <c r="B82" s="3017"/>
      <c r="C82" s="1840" t="str">
        <f>HYPERLINK("# c131",_xlfn.UNICHAR(128269)&amp;" 🔗 Lien")</f>
        <v>🔍 🔗 Lien</v>
      </c>
      <c r="D82" s="1841" t="str">
        <f ca="1">_xlfn.FORMULATEXT(C82)</f>
        <v>=LIEN_HYPERTEXTE("# c131";UNICAR(128269)&amp;" 🔗 Lien")</v>
      </c>
      <c r="E82" s="1765"/>
      <c r="F82" s="1765"/>
      <c r="G82" s="1765"/>
      <c r="H82" s="1766"/>
      <c r="I82" s="37"/>
      <c r="J82" s="1842" t="s">
        <v>1865</v>
      </c>
      <c r="K82" s="37"/>
      <c r="L82" s="37"/>
      <c r="M82" s="37"/>
      <c r="N82" s="3035"/>
      <c r="O82" s="16"/>
      <c r="P82" s="16"/>
      <c r="Q82" s="881" t="s">
        <v>1866</v>
      </c>
      <c r="R82" s="1839">
        <v>4</v>
      </c>
      <c r="S82" s="629"/>
      <c r="T82" s="37"/>
      <c r="U82" s="1756"/>
    </row>
    <row r="83" spans="2:21" x14ac:dyDescent="0.25">
      <c r="B83" s="3017"/>
      <c r="C83" s="1843"/>
      <c r="D83" s="1841"/>
      <c r="E83" s="1765"/>
      <c r="F83" s="1765"/>
      <c r="G83" s="1765"/>
      <c r="H83" s="1766"/>
      <c r="I83" s="37"/>
      <c r="J83" s="1844" t="s">
        <v>1867</v>
      </c>
      <c r="K83" s="37"/>
      <c r="L83" s="37"/>
      <c r="M83" s="37"/>
      <c r="N83" s="3035"/>
      <c r="O83" s="16"/>
      <c r="P83" s="16"/>
      <c r="Q83" s="16" t="s">
        <v>1868</v>
      </c>
      <c r="R83" s="37" t="str">
        <f>MID(Q79,R81,R82)</f>
        <v>4522</v>
      </c>
      <c r="S83" s="629"/>
      <c r="T83" s="37"/>
      <c r="U83" s="1756"/>
    </row>
    <row r="84" spans="2:21" x14ac:dyDescent="0.25">
      <c r="B84" s="3017"/>
      <c r="C84" s="1840" t="str">
        <f>HYPERLINK("#c131",_xlfn.UNICHAR(128269)&amp;"La bas")</f>
        <v>🔍La bas</v>
      </c>
      <c r="D84" s="1841" t="str">
        <f ca="1">_xlfn.FORMULATEXT(C84)</f>
        <v>=LIEN_HYPERTEXTE("#c131";UNICAR(128269)&amp;"La bas")</v>
      </c>
      <c r="E84" s="1765"/>
      <c r="F84" s="1765"/>
      <c r="G84" s="1765"/>
      <c r="H84" s="1766"/>
      <c r="I84" s="37"/>
      <c r="J84" s="1845" t="s">
        <v>1869</v>
      </c>
      <c r="K84" s="37"/>
      <c r="L84" s="37"/>
      <c r="M84" s="37"/>
      <c r="N84" s="3035"/>
      <c r="O84" s="16"/>
      <c r="P84" s="16"/>
      <c r="Q84" s="16"/>
      <c r="R84" s="16"/>
      <c r="S84" s="629"/>
      <c r="T84" s="37"/>
      <c r="U84" s="1756"/>
    </row>
    <row r="85" spans="2:21" x14ac:dyDescent="0.25">
      <c r="B85" s="3017"/>
      <c r="C85" s="1843"/>
      <c r="D85" s="1841"/>
      <c r="E85" s="1765"/>
      <c r="F85" s="1765"/>
      <c r="G85" s="1765"/>
      <c r="H85" s="1766"/>
      <c r="I85" s="37"/>
      <c r="J85" s="1846" t="s">
        <v>406</v>
      </c>
      <c r="K85" s="37"/>
      <c r="L85" s="37"/>
      <c r="M85" s="37"/>
      <c r="N85" s="3035"/>
      <c r="O85" s="3037" t="s">
        <v>1870</v>
      </c>
      <c r="P85" s="3037"/>
      <c r="Q85" s="3037"/>
      <c r="R85" s="3037"/>
      <c r="S85" s="3038"/>
      <c r="T85" s="37"/>
      <c r="U85" s="1756"/>
    </row>
    <row r="86" spans="2:21" x14ac:dyDescent="0.25">
      <c r="B86" s="3017"/>
      <c r="C86" s="1847" t="str">
        <f>HYPERLINK("# c131"," 🔗 Cliquez")</f>
        <v xml:space="preserve"> 🔗 Cliquez</v>
      </c>
      <c r="D86" s="1841" t="str">
        <f ca="1">_xlfn.FORMULATEXT(C86)</f>
        <v>=LIEN_HYPERTEXTE("# c131";" 🔗 Cliquez")</v>
      </c>
      <c r="E86" s="1765"/>
      <c r="F86" s="1765"/>
      <c r="G86" s="1765"/>
      <c r="H86" s="1766"/>
      <c r="I86" s="37"/>
      <c r="J86" s="1848" t="s">
        <v>1871</v>
      </c>
      <c r="K86" s="37"/>
      <c r="L86" s="37"/>
      <c r="M86" s="37"/>
      <c r="N86" s="3035"/>
      <c r="O86" s="3037"/>
      <c r="P86" s="3037"/>
      <c r="Q86" s="3037"/>
      <c r="R86" s="3037"/>
      <c r="S86" s="3038"/>
      <c r="T86" s="37"/>
      <c r="U86" s="1756"/>
    </row>
    <row r="87" spans="2:21" x14ac:dyDescent="0.25">
      <c r="B87" s="3017"/>
      <c r="C87" s="1765"/>
      <c r="D87" s="1765"/>
      <c r="E87" s="1765"/>
      <c r="F87" s="1765"/>
      <c r="G87" s="1765"/>
      <c r="H87" s="1766"/>
      <c r="I87" s="37"/>
      <c r="J87" s="1849" t="s">
        <v>1872</v>
      </c>
      <c r="K87" s="37"/>
      <c r="L87" s="37"/>
      <c r="M87" s="37"/>
      <c r="N87" s="3035"/>
      <c r="O87" s="1850">
        <v>11</v>
      </c>
      <c r="P87" s="1850">
        <v>11</v>
      </c>
      <c r="Q87" s="1850">
        <v>11</v>
      </c>
      <c r="R87" s="1850">
        <v>11</v>
      </c>
      <c r="S87" s="1851">
        <v>11</v>
      </c>
      <c r="T87" s="37"/>
      <c r="U87" s="1756"/>
    </row>
    <row r="88" spans="2:21" ht="16.5" thickBot="1" x14ac:dyDescent="0.3">
      <c r="B88" s="3017"/>
      <c r="C88" s="1817" t="s">
        <v>1873</v>
      </c>
      <c r="D88" s="1767"/>
      <c r="E88" s="1767"/>
      <c r="F88" s="1767"/>
      <c r="G88" s="1767"/>
      <c r="H88" s="1766"/>
      <c r="I88" s="37"/>
      <c r="J88" s="1852" t="s">
        <v>1874</v>
      </c>
      <c r="K88" s="37"/>
      <c r="L88" s="37"/>
      <c r="M88" s="37"/>
      <c r="N88" s="3036"/>
      <c r="O88" s="1815">
        <f t="shared" ref="O88:S88" ca="1" si="1">CELL("largeur",O88)</f>
        <v>16</v>
      </c>
      <c r="P88" s="1815">
        <f t="shared" ca="1" si="1"/>
        <v>16</v>
      </c>
      <c r="Q88" s="1815">
        <f t="shared" ca="1" si="1"/>
        <v>11</v>
      </c>
      <c r="R88" s="1815">
        <f t="shared" ca="1" si="1"/>
        <v>11</v>
      </c>
      <c r="S88" s="1816">
        <f t="shared" ca="1" si="1"/>
        <v>11</v>
      </c>
      <c r="T88" s="37"/>
      <c r="U88" s="1756"/>
    </row>
    <row r="89" spans="2:21" ht="18.75" x14ac:dyDescent="0.3">
      <c r="B89" s="3017"/>
      <c r="C89" s="1853" t="s">
        <v>1875</v>
      </c>
      <c r="D89" s="1765"/>
      <c r="E89" s="1765"/>
      <c r="F89" s="1765"/>
      <c r="G89" s="1765"/>
      <c r="H89" s="1766"/>
      <c r="I89" s="37"/>
      <c r="J89" s="1854" t="s">
        <v>1876</v>
      </c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1756"/>
    </row>
    <row r="90" spans="2:21" x14ac:dyDescent="0.25">
      <c r="B90" s="3017"/>
      <c r="C90" s="1855"/>
      <c r="D90" s="1765"/>
      <c r="E90" s="1765"/>
      <c r="F90" s="1765"/>
      <c r="G90" s="1765"/>
      <c r="H90" s="1766"/>
      <c r="I90" s="37"/>
      <c r="J90" s="1856" t="s">
        <v>389</v>
      </c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1756"/>
    </row>
    <row r="91" spans="2:21" ht="18.75" x14ac:dyDescent="0.25">
      <c r="B91" s="3017"/>
      <c r="C91" s="1857" t="s">
        <v>1877</v>
      </c>
      <c r="D91" s="1765"/>
      <c r="E91" s="1765"/>
      <c r="F91" s="1765"/>
      <c r="G91" s="1765"/>
      <c r="H91" s="1766"/>
      <c r="I91" s="37"/>
      <c r="J91" s="1089" t="s">
        <v>1878</v>
      </c>
      <c r="K91" s="37"/>
      <c r="L91" s="37"/>
      <c r="M91" s="37"/>
      <c r="N91" s="1858" t="s">
        <v>1162</v>
      </c>
      <c r="O91" s="3008" t="s">
        <v>1879</v>
      </c>
      <c r="P91" s="3008"/>
      <c r="Q91" s="3008"/>
      <c r="R91" s="3008"/>
      <c r="S91" s="3008"/>
      <c r="T91" s="3008"/>
      <c r="U91" s="3009"/>
    </row>
    <row r="92" spans="2:21" ht="18.75" x14ac:dyDescent="0.25">
      <c r="B92" s="3017"/>
      <c r="C92" s="1765"/>
      <c r="D92" s="1765"/>
      <c r="E92" s="1765"/>
      <c r="F92" s="1765"/>
      <c r="G92" s="1765"/>
      <c r="H92" s="1766"/>
      <c r="I92" s="37"/>
      <c r="J92" s="1859" t="s">
        <v>1880</v>
      </c>
      <c r="K92" s="37"/>
      <c r="L92" s="37"/>
      <c r="M92" s="37"/>
      <c r="N92" s="1858" t="s">
        <v>1162</v>
      </c>
      <c r="O92" s="3008" t="s">
        <v>1881</v>
      </c>
      <c r="P92" s="3008"/>
      <c r="Q92" s="3008"/>
      <c r="R92" s="3008"/>
      <c r="S92" s="3008"/>
      <c r="T92" s="3008"/>
      <c r="U92" s="3009"/>
    </row>
    <row r="93" spans="2:21" x14ac:dyDescent="0.25">
      <c r="B93" s="3017"/>
      <c r="C93" s="1765" t="s">
        <v>1882</v>
      </c>
      <c r="D93" s="1765" t="s">
        <v>1883</v>
      </c>
      <c r="E93" s="1765"/>
      <c r="F93" s="1765"/>
      <c r="G93" s="1765"/>
      <c r="H93" s="1766"/>
      <c r="I93" s="37"/>
      <c r="J93" s="1860" t="s">
        <v>1884</v>
      </c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1756"/>
    </row>
    <row r="94" spans="2:21" x14ac:dyDescent="0.25">
      <c r="B94" s="3017"/>
      <c r="C94" s="1765"/>
      <c r="D94" s="1765"/>
      <c r="E94" s="1765"/>
      <c r="F94" s="1765"/>
      <c r="G94" s="1765"/>
      <c r="H94" s="1766"/>
      <c r="I94" s="37"/>
      <c r="J94" s="1861" t="s">
        <v>1885</v>
      </c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1756"/>
    </row>
    <row r="95" spans="2:21" x14ac:dyDescent="0.25">
      <c r="B95" s="3017"/>
      <c r="C95" s="1765" t="s">
        <v>1886</v>
      </c>
      <c r="D95" s="1765"/>
      <c r="E95" s="1765"/>
      <c r="F95" s="1765"/>
      <c r="G95" s="1765"/>
      <c r="H95" s="1766"/>
      <c r="I95" s="37"/>
      <c r="J95" s="1862" t="s">
        <v>1887</v>
      </c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1756"/>
    </row>
    <row r="96" spans="2:21" x14ac:dyDescent="0.25">
      <c r="B96" s="3017"/>
      <c r="C96" s="1765"/>
      <c r="D96" s="1863" t="s">
        <v>1888</v>
      </c>
      <c r="E96" s="1765"/>
      <c r="F96" s="1863" t="s">
        <v>1889</v>
      </c>
      <c r="G96" s="1765"/>
      <c r="H96" s="1766" t="s">
        <v>6</v>
      </c>
      <c r="I96" s="37"/>
      <c r="J96" s="1864" t="s">
        <v>1890</v>
      </c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1756"/>
    </row>
    <row r="97" spans="1:21" x14ac:dyDescent="0.25">
      <c r="B97" s="3017"/>
      <c r="C97" s="1765" t="s">
        <v>1891</v>
      </c>
      <c r="D97" s="1765"/>
      <c r="E97" s="1765"/>
      <c r="F97" s="1765"/>
      <c r="G97" s="1765"/>
      <c r="H97" s="1766"/>
      <c r="I97" s="37"/>
      <c r="J97" s="1865" t="s">
        <v>1892</v>
      </c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1756"/>
    </row>
    <row r="98" spans="1:21" x14ac:dyDescent="0.25">
      <c r="B98" s="3017"/>
      <c r="C98" s="1765"/>
      <c r="D98" s="1863" t="s">
        <v>1893</v>
      </c>
      <c r="E98" s="1765"/>
      <c r="F98" s="1863" t="s">
        <v>1894</v>
      </c>
      <c r="G98" s="1765"/>
      <c r="H98" s="1766"/>
      <c r="I98" s="37"/>
      <c r="J98" s="1866" t="s">
        <v>1895</v>
      </c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1756"/>
    </row>
    <row r="99" spans="1:21" x14ac:dyDescent="0.25">
      <c r="B99" s="3017"/>
      <c r="C99" s="1765"/>
      <c r="D99" s="1863"/>
      <c r="E99" s="1765"/>
      <c r="F99" s="1863"/>
      <c r="G99" s="1765"/>
      <c r="H99" s="1766"/>
      <c r="I99" s="37"/>
      <c r="J99" s="1867" t="s">
        <v>1896</v>
      </c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1756"/>
    </row>
    <row r="100" spans="1:21" x14ac:dyDescent="0.25">
      <c r="B100" s="3017"/>
      <c r="C100" s="1765"/>
      <c r="D100" s="1863"/>
      <c r="E100" s="1868" t="s">
        <v>1897</v>
      </c>
      <c r="F100" s="1863" t="s">
        <v>1898</v>
      </c>
      <c r="G100" s="1765"/>
      <c r="H100" s="1766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1756"/>
    </row>
    <row r="101" spans="1:21" x14ac:dyDescent="0.25">
      <c r="B101" s="3017"/>
      <c r="C101" s="1765"/>
      <c r="D101" s="1863"/>
      <c r="E101" s="1765"/>
      <c r="F101" s="1863"/>
      <c r="G101" s="1765"/>
      <c r="H101" s="1766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1756"/>
    </row>
    <row r="102" spans="1:21" x14ac:dyDescent="0.25">
      <c r="B102" s="3017"/>
      <c r="C102" s="1765" t="s">
        <v>1899</v>
      </c>
      <c r="D102" s="1863"/>
      <c r="E102" s="1765"/>
      <c r="F102" s="1863"/>
      <c r="G102" s="1765"/>
      <c r="H102" s="1766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1756"/>
    </row>
    <row r="103" spans="1:21" x14ac:dyDescent="0.25">
      <c r="B103" s="3017"/>
      <c r="C103" s="1765"/>
      <c r="D103" s="1863" t="s">
        <v>1900</v>
      </c>
      <c r="E103" s="1765"/>
      <c r="F103" s="1863"/>
      <c r="G103" s="1765"/>
      <c r="H103" s="1766" t="s">
        <v>6</v>
      </c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1756"/>
    </row>
    <row r="104" spans="1:21" ht="16.5" thickBot="1" x14ac:dyDescent="0.3">
      <c r="B104" s="3018"/>
      <c r="C104" s="1869"/>
      <c r="D104" s="1869"/>
      <c r="E104" s="1869"/>
      <c r="F104" s="1869"/>
      <c r="G104" s="1869"/>
      <c r="H104" s="1870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1756"/>
    </row>
    <row r="105" spans="1:21" ht="23.25" x14ac:dyDescent="0.6">
      <c r="A105" s="1727">
        <v>1</v>
      </c>
      <c r="B105" s="1734"/>
      <c r="C105" s="1738"/>
      <c r="D105" s="1738"/>
      <c r="E105" s="1738"/>
      <c r="F105" s="1738"/>
      <c r="G105" s="1738"/>
      <c r="H105" s="1871"/>
      <c r="I105" s="1871"/>
      <c r="J105" s="1761" t="s">
        <v>1901</v>
      </c>
      <c r="K105" s="1818"/>
      <c r="L105" s="1818"/>
      <c r="M105" s="1818"/>
      <c r="N105" s="37"/>
      <c r="O105" s="1872" t="s">
        <v>1902</v>
      </c>
      <c r="P105" s="1873"/>
      <c r="Q105" s="1873"/>
      <c r="R105" s="1727"/>
      <c r="S105" s="37"/>
      <c r="T105" s="37"/>
      <c r="U105" s="1756"/>
    </row>
    <row r="106" spans="1:21" ht="18.75" x14ac:dyDescent="0.25">
      <c r="A106" s="1727">
        <v>1</v>
      </c>
      <c r="B106" s="1734"/>
      <c r="C106" s="1874" t="s">
        <v>1903</v>
      </c>
      <c r="D106" s="1875"/>
      <c r="E106" s="1875"/>
      <c r="F106" s="1875"/>
      <c r="G106" s="1875"/>
      <c r="H106" s="1738"/>
      <c r="I106" s="1738"/>
      <c r="J106" s="1761" t="s">
        <v>1904</v>
      </c>
      <c r="K106" s="1818"/>
      <c r="L106" s="1818"/>
      <c r="M106" s="1818"/>
      <c r="N106" s="37"/>
      <c r="O106" s="3043" t="s">
        <v>1905</v>
      </c>
      <c r="P106" s="3044" t="s">
        <v>1906</v>
      </c>
      <c r="Q106" s="37"/>
      <c r="R106" s="37"/>
      <c r="S106" s="37"/>
      <c r="T106" s="37"/>
      <c r="U106" s="1756"/>
    </row>
    <row r="107" spans="1:21" x14ac:dyDescent="0.25">
      <c r="A107" s="1727">
        <v>1</v>
      </c>
      <c r="B107" s="1734"/>
      <c r="C107" s="1875" t="s">
        <v>1907</v>
      </c>
      <c r="D107" s="1875"/>
      <c r="E107" s="1875"/>
      <c r="F107" s="1875"/>
      <c r="G107" s="1875"/>
      <c r="H107" s="1876" t="s">
        <v>1908</v>
      </c>
      <c r="I107" s="1877" t="b">
        <f>IF(H108=D134,E117/(100-F118)*100)</f>
        <v>0</v>
      </c>
      <c r="J107" s="1841" t="str">
        <f ca="1">_xlfn.FORMULATEXT(I107)</f>
        <v>=SI(H108=D134;E117/(100-F118)*100)</v>
      </c>
      <c r="K107" s="37"/>
      <c r="L107" s="37"/>
      <c r="M107" s="37"/>
      <c r="N107" s="37"/>
      <c r="O107" s="3043"/>
      <c r="P107" s="3044"/>
      <c r="Q107" s="37"/>
      <c r="R107" s="37"/>
      <c r="S107" s="37"/>
      <c r="T107" s="37"/>
      <c r="U107" s="1756"/>
    </row>
    <row r="108" spans="1:21" x14ac:dyDescent="0.25">
      <c r="A108" s="1727">
        <v>1</v>
      </c>
      <c r="B108" s="1734"/>
      <c r="C108" s="1875" t="s">
        <v>1909</v>
      </c>
      <c r="D108" s="1875"/>
      <c r="E108" s="1875"/>
      <c r="F108" s="1875"/>
      <c r="G108" s="1875"/>
      <c r="H108" s="1878" t="s">
        <v>1910</v>
      </c>
      <c r="I108" s="1877">
        <f>IF(H117=D134,E117-(E117*F118%))</f>
        <v>0.625</v>
      </c>
      <c r="J108" s="1841" t="str">
        <f ca="1">_xlfn.FORMULATEXT(I108)</f>
        <v>=SI(H117=D134;E117-(E117*F118%))</v>
      </c>
      <c r="K108" s="37"/>
      <c r="L108" s="37"/>
      <c r="M108" s="37"/>
      <c r="N108" s="37"/>
      <c r="O108" s="1727">
        <v>1</v>
      </c>
      <c r="P108" s="37"/>
      <c r="Q108" s="37"/>
      <c r="R108" s="37"/>
      <c r="S108" s="37"/>
      <c r="T108" s="37"/>
      <c r="U108" s="1756"/>
    </row>
    <row r="109" spans="1:21" ht="16.5" thickBot="1" x14ac:dyDescent="0.3">
      <c r="A109" s="1727">
        <v>1</v>
      </c>
      <c r="B109" s="1734"/>
      <c r="C109" s="1727">
        <v>1</v>
      </c>
      <c r="D109" s="1727">
        <v>1</v>
      </c>
      <c r="E109" s="1727">
        <v>1</v>
      </c>
      <c r="F109" s="1727">
        <v>1</v>
      </c>
      <c r="G109" s="1727">
        <v>1</v>
      </c>
      <c r="H109" s="1727">
        <v>1</v>
      </c>
      <c r="I109" s="1727">
        <v>1</v>
      </c>
      <c r="J109" s="1879"/>
      <c r="K109" s="37"/>
      <c r="L109" s="37"/>
      <c r="M109" s="37"/>
      <c r="N109" s="37"/>
      <c r="O109" s="3045" t="s">
        <v>1911</v>
      </c>
      <c r="P109" s="37"/>
      <c r="Q109" s="37"/>
      <c r="R109" s="37"/>
      <c r="S109" s="37"/>
      <c r="T109" s="37"/>
      <c r="U109" s="1756"/>
    </row>
    <row r="110" spans="1:21" ht="23.25" x14ac:dyDescent="0.25">
      <c r="A110" s="1727">
        <v>1</v>
      </c>
      <c r="B110" s="3011" t="s">
        <v>1</v>
      </c>
      <c r="C110" s="3046" t="s">
        <v>1912</v>
      </c>
      <c r="D110" s="3046"/>
      <c r="E110" s="3046"/>
      <c r="F110" s="3046"/>
      <c r="G110" s="1880"/>
      <c r="H110" s="1881" t="str">
        <f>E118</f>
        <v>❻ %  de PERTE &gt;</v>
      </c>
      <c r="I110" s="1882" t="str">
        <f>_xlfn.UNICHAR(128269)&amp;"Cliquez sur les loupes"</f>
        <v>🔍Cliquez sur les loupes</v>
      </c>
      <c r="J110" s="1873"/>
      <c r="K110" s="1883" t="s">
        <v>1827</v>
      </c>
      <c r="L110" s="1817"/>
      <c r="M110" s="1818"/>
      <c r="N110" s="37"/>
      <c r="O110" s="3045"/>
      <c r="P110" s="37"/>
      <c r="Q110" s="37"/>
      <c r="R110" s="37"/>
      <c r="S110" s="37"/>
      <c r="T110" s="37"/>
      <c r="U110" s="1756"/>
    </row>
    <row r="111" spans="1:21" x14ac:dyDescent="0.25">
      <c r="A111" s="1727">
        <v>1</v>
      </c>
      <c r="B111" s="3012"/>
      <c r="C111" s="1884"/>
      <c r="D111" s="1884"/>
      <c r="E111" s="1885"/>
      <c r="F111" s="1886" t="s">
        <v>1913</v>
      </c>
      <c r="G111" s="1887" t="str">
        <f>IF(F117=D133,"CRU- Brut ou à cuire","CUIT - Net à servir")</f>
        <v>CRU- Brut ou à cuire</v>
      </c>
      <c r="H111" s="1888"/>
      <c r="I111" s="1889" t="str">
        <f>HYPERLINK("#"&amp;ADDRESS(ROW(G111),COLUMN(G111),4),_xlfn.UNICHAR(128269)&amp;"cellule "&amp;ADDRESS(ROW(G111),COLUMN(G111),4))</f>
        <v>🔍cellule G111</v>
      </c>
      <c r="J111" s="1890" t="str">
        <f>G111</f>
        <v>CRU- Brut ou à cuire</v>
      </c>
      <c r="K111" s="1841" t="str">
        <f ca="1">_xlfn.FORMULATEXT(G111)</f>
        <v>=SI(F117=D133;"CRU- Brut ou à cuire";"CUIT - Net à servir")</v>
      </c>
      <c r="L111" s="1771"/>
      <c r="M111" s="37"/>
      <c r="N111" s="37"/>
      <c r="O111" s="1727">
        <v>1</v>
      </c>
      <c r="P111" s="37"/>
      <c r="Q111" s="37"/>
      <c r="R111" s="37"/>
      <c r="S111" s="37"/>
      <c r="T111" s="37"/>
      <c r="U111" s="1756"/>
    </row>
    <row r="112" spans="1:21" ht="23.25" x14ac:dyDescent="0.25">
      <c r="A112" s="1727">
        <v>1</v>
      </c>
      <c r="B112" s="3047">
        <v>3</v>
      </c>
      <c r="C112" s="3049" t="str">
        <f>D114</f>
        <v>Sautés en morceaux service au poids</v>
      </c>
      <c r="D112" s="3049"/>
      <c r="E112" s="3049"/>
      <c r="F112" s="3049"/>
      <c r="G112" s="3049"/>
      <c r="H112" s="3050"/>
      <c r="I112" s="1889" t="str">
        <f>HYPERLINK("#"&amp;ADDRESS(ROW(E113),COLUMN(E113),4),_xlfn.UNICHAR(128269)&amp;"cellule "&amp;ADDRESS(ROW(E113),COLUMN(E113),4))</f>
        <v>🔍cellule E113</v>
      </c>
      <c r="J112" s="1891">
        <f>E113</f>
        <v>46</v>
      </c>
      <c r="K112" s="1841" t="str">
        <f ca="1">_xlfn.FORMULATEXT(E113)</f>
        <v>=ENT(E123/E117)</v>
      </c>
      <c r="L112" s="1771"/>
      <c r="M112" s="37"/>
      <c r="N112" s="37"/>
      <c r="O112" s="1727">
        <v>1</v>
      </c>
      <c r="P112" s="37"/>
      <c r="Q112" s="37"/>
      <c r="R112" s="37"/>
      <c r="S112" s="37"/>
      <c r="T112" s="37"/>
      <c r="U112" s="1756"/>
    </row>
    <row r="113" spans="1:21" x14ac:dyDescent="0.25">
      <c r="A113" s="1727">
        <v>1</v>
      </c>
      <c r="B113" s="3047"/>
      <c r="C113" s="1892"/>
      <c r="D113" s="1893" t="s">
        <v>1914</v>
      </c>
      <c r="E113" s="1894">
        <f>INT(E123/E117)</f>
        <v>46</v>
      </c>
      <c r="F113" s="1895">
        <f>IF(E113=0,0,IF(E124=0,0,E117))</f>
        <v>1.25</v>
      </c>
      <c r="G113" s="1896" t="str">
        <f>IF(F113*E113=0,"1 de",IF(E123=0,0,IF(E117=0,0,IF(F113*E113=E123,"",IF(H113&gt;0,"Plus 1 de")))))</f>
        <v>Plus 1 de</v>
      </c>
      <c r="H113" s="1897">
        <f>IF(E117=0,0,IF(F113*E113=E123,"",MOD(E123,E117)))</f>
        <v>0.10000000000000142</v>
      </c>
      <c r="I113" s="1889" t="str">
        <f>HYPERLINK("#"&amp;ADDRESS(ROW(F113),COLUMN(F113),4),_xlfn.UNICHAR(128269)&amp;"cellule "&amp;ADDRESS(ROW(F113),COLUMN(F113),4))</f>
        <v>🔍cellule F113</v>
      </c>
      <c r="J113" s="1898">
        <f>F113</f>
        <v>1.25</v>
      </c>
      <c r="K113" s="1841" t="str">
        <f ca="1">_xlfn.FORMULATEXT(F113)</f>
        <v>=SI(E113=0;0;SI(E124=0;0;E117))</v>
      </c>
      <c r="L113" s="1771"/>
      <c r="M113" s="37"/>
      <c r="N113" s="37"/>
      <c r="O113" s="1771"/>
      <c r="P113" s="37"/>
      <c r="Q113" s="37"/>
      <c r="R113" s="37"/>
      <c r="S113" s="37"/>
      <c r="T113" s="37"/>
      <c r="U113" s="1756"/>
    </row>
    <row r="114" spans="1:21" ht="18.75" x14ac:dyDescent="0.25">
      <c r="A114" s="1727">
        <v>1</v>
      </c>
      <c r="B114" s="3047"/>
      <c r="C114" s="1899" t="s">
        <v>1326</v>
      </c>
      <c r="D114" s="1900" t="s">
        <v>1915</v>
      </c>
      <c r="E114" s="1901"/>
      <c r="F114" s="1771"/>
      <c r="G114" s="1771"/>
      <c r="H114" s="1902"/>
      <c r="I114" s="1889" t="str">
        <f>HYPERLINK("#"&amp;ADDRESS(ROW(G113),COLUMN(G113),4),_xlfn.UNICHAR(128269)&amp;"cellule "&amp;ADDRESS(ROW(G113),COLUMN(G113),4))</f>
        <v>🔍cellule G113</v>
      </c>
      <c r="J114" s="1903" t="str">
        <f>HYPERLINK("# G31",G113)</f>
        <v>Plus 1 de</v>
      </c>
      <c r="K114" s="1841" t="str">
        <f ca="1">_xlfn.FORMULATEXT(G113)</f>
        <v>=SI(F113*E113=0;"1 de";SI(E123=0;0;SI(E117=0;0;SI(F113*E113=E123;"";SI(H113&gt;0;"Plus 1 de")))))</v>
      </c>
      <c r="L114" s="1771"/>
      <c r="M114" s="37"/>
      <c r="N114" s="37"/>
      <c r="O114" s="1771"/>
      <c r="P114" s="37"/>
      <c r="Q114" s="37"/>
      <c r="R114" s="37"/>
      <c r="S114" s="37"/>
      <c r="T114" s="37"/>
      <c r="U114" s="1756"/>
    </row>
    <row r="115" spans="1:21" x14ac:dyDescent="0.25">
      <c r="A115" s="1727">
        <v>1</v>
      </c>
      <c r="B115" s="3047"/>
      <c r="C115" s="1771"/>
      <c r="D115" s="1771"/>
      <c r="E115" s="1904" t="s">
        <v>1916</v>
      </c>
      <c r="F115" s="3051" t="s">
        <v>1917</v>
      </c>
      <c r="G115" s="3051"/>
      <c r="H115" s="3052"/>
      <c r="I115" s="1889" t="str">
        <f>HYPERLINK("#"&amp;ADDRESS(ROW(H113),COLUMN(H113),4),_xlfn.UNICHAR(128269)&amp;"cellule "&amp;ADDRESS(ROW(H113),COLUMN(H113),4))</f>
        <v>🔍cellule H113</v>
      </c>
      <c r="J115" s="1905">
        <f>H113</f>
        <v>0.10000000000000142</v>
      </c>
      <c r="K115" s="1841" t="str">
        <f ca="1">_xlfn.FORMULATEXT(H113)</f>
        <v>=SI(E117=0;0;SI(F113*E113=E123;"";MOD(E123;E117)))</v>
      </c>
      <c r="L115" s="1771"/>
      <c r="M115" s="37"/>
      <c r="N115" s="37"/>
      <c r="O115" s="1771"/>
      <c r="P115" s="37"/>
      <c r="Q115" s="37"/>
      <c r="R115" s="37"/>
      <c r="S115" s="37"/>
      <c r="T115" s="37"/>
      <c r="U115" s="1756"/>
    </row>
    <row r="116" spans="1:21" x14ac:dyDescent="0.25">
      <c r="A116" s="1727">
        <v>1</v>
      </c>
      <c r="B116" s="3047"/>
      <c r="C116" s="1771"/>
      <c r="D116" s="1906"/>
      <c r="E116" s="1907"/>
      <c r="F116" s="1908" t="s">
        <v>1918</v>
      </c>
      <c r="G116" s="1906"/>
      <c r="H116" s="1902"/>
      <c r="I116" s="1765"/>
      <c r="J116" s="1909"/>
      <c r="K116" s="1771"/>
      <c r="L116" s="1771"/>
      <c r="M116" s="37"/>
      <c r="N116" s="37"/>
      <c r="O116" s="1771"/>
      <c r="P116" s="37"/>
      <c r="Q116" s="37"/>
      <c r="R116" s="37"/>
      <c r="S116" s="37"/>
      <c r="T116" s="37"/>
      <c r="U116" s="1756"/>
    </row>
    <row r="117" spans="1:21" x14ac:dyDescent="0.25">
      <c r="A117" s="1727">
        <v>1</v>
      </c>
      <c r="B117" s="3047"/>
      <c r="C117" s="1910"/>
      <c r="D117" s="1911" t="s">
        <v>1919</v>
      </c>
      <c r="E117" s="1912">
        <v>1.25</v>
      </c>
      <c r="F117" s="1913" t="s">
        <v>1920</v>
      </c>
      <c r="G117" s="1914">
        <f>IF(F117=D133,E117-(E117*F118%),IF(F117=D134,E117/(100-F118)*100))</f>
        <v>0.625</v>
      </c>
      <c r="H117" s="1915" t="str">
        <f>H120</f>
        <v>cuit</v>
      </c>
      <c r="I117" s="1889" t="str">
        <f>HYPERLINK("#"&amp;ADDRESS(ROW(G117),COLUMN(G117),4),_xlfn.UNICHAR(128269)&amp;"cellule "&amp;ADDRESS(ROW(G117),COLUMN(G117),4))</f>
        <v>🔍cellule G117</v>
      </c>
      <c r="J117" s="1877">
        <f>G117</f>
        <v>0.625</v>
      </c>
      <c r="K117" s="1841" t="str">
        <f ca="1">_xlfn.FORMULATEXT(G117)</f>
        <v>=SI(F117=D133;E117-(E117*F118%);SI(F117=D134;E117/(100-F118)*100))</v>
      </c>
      <c r="L117" s="1771"/>
      <c r="M117" s="37"/>
      <c r="N117" s="37"/>
      <c r="O117" s="1771"/>
      <c r="P117" s="37"/>
      <c r="Q117" s="37"/>
      <c r="R117" s="37"/>
      <c r="S117" s="37"/>
      <c r="T117" s="37"/>
      <c r="U117" s="1756"/>
    </row>
    <row r="118" spans="1:21" x14ac:dyDescent="0.25">
      <c r="A118" s="1727">
        <v>1</v>
      </c>
      <c r="B118" s="3047"/>
      <c r="C118" s="1771"/>
      <c r="D118" s="1873"/>
      <c r="E118" s="1916" t="str">
        <f>IF(F120=D134,"❻ % de BONI &gt;",IF(F120=D133,"❻ %  de PERTE &gt;",IF(ISBLANK(F118),0)))</f>
        <v>❻ %  de PERTE &gt;</v>
      </c>
      <c r="F118" s="1917">
        <v>50</v>
      </c>
      <c r="G118" s="1771"/>
      <c r="H118" s="1902"/>
      <c r="I118" s="1889" t="str">
        <f>HYPERLINK("#"&amp;ADDRESS(ROW(E118),COLUMN(E118),4),_xlfn.UNICHAR(128269)&amp;"cellule "&amp;ADDRESS(ROW(E118),COLUMN(E118),4))</f>
        <v>🔍cellule E118</v>
      </c>
      <c r="J118" s="1918" t="str">
        <f>E118</f>
        <v>❻ %  de PERTE &gt;</v>
      </c>
      <c r="K118" s="1841" t="str">
        <f ca="1">_xlfn.FORMULATEXT(E118)</f>
        <v>=SI(F120=D134;"❻ % de BONI &gt;";SI(F120=D133;"❻ %  de PERTE &gt;";SI(ESTVIDE(F118);0)))</v>
      </c>
      <c r="L118" s="1771"/>
      <c r="M118" s="37"/>
      <c r="N118" s="37"/>
      <c r="O118" s="1771"/>
      <c r="P118" s="37"/>
      <c r="Q118" s="37"/>
      <c r="R118" s="37"/>
      <c r="S118" s="37"/>
      <c r="T118" s="37"/>
      <c r="U118" s="1756"/>
    </row>
    <row r="119" spans="1:21" x14ac:dyDescent="0.25">
      <c r="A119" s="1727">
        <v>1</v>
      </c>
      <c r="B119" s="3047"/>
      <c r="C119" s="1771"/>
      <c r="D119" s="1771"/>
      <c r="E119" s="1771"/>
      <c r="F119" s="1771"/>
      <c r="G119" s="1771"/>
      <c r="H119" s="1902"/>
      <c r="I119" s="1765"/>
      <c r="J119" s="1909"/>
      <c r="K119" s="1771"/>
      <c r="L119" s="1771"/>
      <c r="M119" s="37"/>
      <c r="N119" s="37"/>
      <c r="O119" s="1771"/>
      <c r="P119" s="37"/>
      <c r="Q119" s="37"/>
      <c r="R119" s="37"/>
      <c r="S119" s="37"/>
      <c r="T119" s="37"/>
      <c r="U119" s="1756"/>
    </row>
    <row r="120" spans="1:21" x14ac:dyDescent="0.25">
      <c r="A120" s="1727">
        <v>1</v>
      </c>
      <c r="B120" s="3047"/>
      <c r="C120" s="1771"/>
      <c r="D120" s="1919" t="s">
        <v>1921</v>
      </c>
      <c r="E120" s="1920">
        <v>4.8000000000000001E-2</v>
      </c>
      <c r="F120" s="1921" t="str">
        <f>F117</f>
        <v>cru</v>
      </c>
      <c r="G120" s="1914">
        <f>IF(F120=D133,E120-(E120*F118%),IF(F120=D134,E120/(100-F118)*100))</f>
        <v>2.4E-2</v>
      </c>
      <c r="H120" s="1922" t="str">
        <f>IF(F120=D133,D134,D133)</f>
        <v>cuit</v>
      </c>
      <c r="I120" s="1889" t="str">
        <f>HYPERLINK("#"&amp;ADDRESS(ROW(G120),COLUMN(G120),4),_xlfn.UNICHAR(128269)&amp;"cellule "&amp;ADDRESS(ROW(G120),COLUMN(G120),4))</f>
        <v>🔍cellule G120</v>
      </c>
      <c r="J120" s="1877">
        <f>G120</f>
        <v>2.4E-2</v>
      </c>
      <c r="K120" s="1841" t="str">
        <f ca="1">_xlfn.FORMULATEXT(G120)</f>
        <v>=SI(F120=D133;E120-(E120*F118%);SI(F120=D134;E120/(100-F118)*100))</v>
      </c>
      <c r="L120" s="1771"/>
      <c r="M120" s="37"/>
      <c r="N120" s="37"/>
      <c r="O120" s="1771"/>
      <c r="P120" s="37"/>
      <c r="Q120" s="37"/>
      <c r="R120" s="37"/>
      <c r="S120" s="37"/>
      <c r="T120" s="37"/>
      <c r="U120" s="1756"/>
    </row>
    <row r="121" spans="1:21" x14ac:dyDescent="0.25">
      <c r="A121" s="1727">
        <v>1</v>
      </c>
      <c r="B121" s="3047"/>
      <c r="C121" s="1771"/>
      <c r="D121" s="1923" t="s">
        <v>1922</v>
      </c>
      <c r="E121" s="1924">
        <v>1200</v>
      </c>
      <c r="F121" s="1925" t="s">
        <v>44</v>
      </c>
      <c r="G121" s="1771"/>
      <c r="H121" s="1926"/>
      <c r="I121" s="1765"/>
      <c r="J121" s="1909"/>
      <c r="K121" s="1771"/>
      <c r="L121" s="1771"/>
      <c r="M121" s="37"/>
      <c r="N121" s="37"/>
      <c r="O121" s="1771"/>
      <c r="P121" s="37"/>
      <c r="Q121" s="37"/>
      <c r="R121" s="37"/>
      <c r="S121" s="37"/>
      <c r="T121" s="37"/>
      <c r="U121" s="1756"/>
    </row>
    <row r="122" spans="1:21" x14ac:dyDescent="0.25">
      <c r="A122" s="1727">
        <v>1</v>
      </c>
      <c r="B122" s="3047"/>
      <c r="C122" s="1771"/>
      <c r="D122" s="1771"/>
      <c r="E122" s="1771"/>
      <c r="F122" s="1771"/>
      <c r="G122" s="1771"/>
      <c r="H122" s="1902"/>
      <c r="I122" s="1765"/>
      <c r="J122" s="1909"/>
      <c r="K122" s="1771"/>
      <c r="L122" s="1771"/>
      <c r="M122" s="37"/>
      <c r="N122" s="37"/>
      <c r="O122" s="1771"/>
      <c r="P122" s="37"/>
      <c r="Q122" s="37"/>
      <c r="R122" s="37"/>
      <c r="S122" s="37"/>
      <c r="T122" s="37"/>
      <c r="U122" s="1756"/>
    </row>
    <row r="123" spans="1:21" x14ac:dyDescent="0.25">
      <c r="A123" s="1727">
        <v>1</v>
      </c>
      <c r="B123" s="3047"/>
      <c r="C123" s="1771"/>
      <c r="D123" s="1927" t="s">
        <v>1923</v>
      </c>
      <c r="E123" s="1928">
        <f>IF(E117=0,0,E120*E121)</f>
        <v>57.6</v>
      </c>
      <c r="F123" s="1929" t="str">
        <f>F117</f>
        <v>cru</v>
      </c>
      <c r="G123" s="1930">
        <f>IF(E117=0,0,G120*E121)</f>
        <v>28.8</v>
      </c>
      <c r="H123" s="1931" t="str">
        <f>H120</f>
        <v>cuit</v>
      </c>
      <c r="I123" s="1889" t="str">
        <f>HYPERLINK("#"&amp;ADDRESS(ROW(E123),COLUMN(E123),4),_xlfn.UNICHAR(128269)&amp;"cellule "&amp;ADDRESS(ROW(E123),COLUMN(E123),4))</f>
        <v>🔍cellule E123</v>
      </c>
      <c r="J123" s="1928">
        <f>E123</f>
        <v>57.6</v>
      </c>
      <c r="K123" s="1841" t="str">
        <f ca="1">_xlfn.FORMULATEXT(E123)</f>
        <v>=SI(E117=0;0;E120*E121)</v>
      </c>
      <c r="L123" s="1771"/>
      <c r="M123" s="37"/>
      <c r="N123" s="37"/>
      <c r="O123" s="1771"/>
      <c r="P123" s="37"/>
      <c r="Q123" s="37"/>
      <c r="R123" s="37"/>
      <c r="S123" s="37"/>
      <c r="T123" s="37"/>
      <c r="U123" s="1756"/>
    </row>
    <row r="124" spans="1:21" x14ac:dyDescent="0.25">
      <c r="A124" s="1727">
        <v>1</v>
      </c>
      <c r="B124" s="3047"/>
      <c r="C124" s="1873"/>
      <c r="D124" s="1932" t="s">
        <v>1924</v>
      </c>
      <c r="E124" s="1933">
        <f>IF(E117=0,0,IF(MOD(E123,E117)&gt;MOD(E123,E117)/2,INT(E123/E117)+1,INT(E123/E117)))</f>
        <v>47</v>
      </c>
      <c r="F124" s="1934" t="s">
        <v>1925</v>
      </c>
      <c r="G124" s="1935">
        <f>IF(ISBLANK(E120),0,E117/E120)</f>
        <v>26.041666666666668</v>
      </c>
      <c r="H124" s="1902"/>
      <c r="I124" s="1889" t="str">
        <f>HYPERLINK("#"&amp;ADDRESS(ROW(E124),COLUMN(E124),4),_xlfn.UNICHAR(128269)&amp;"cellule "&amp;ADDRESS(ROW(E124),COLUMN(E124),4))</f>
        <v>🔍cellule E124</v>
      </c>
      <c r="J124" s="1933">
        <f>E124</f>
        <v>47</v>
      </c>
      <c r="K124" s="1841" t="str">
        <f ca="1">_xlfn.FORMULATEXT(E124)</f>
        <v>=SI(E117=0;0;SI(MOD(E123;E117)&gt;MOD(E123;E117)/2;ENT(E123/E117)+1;ENT(E123/E117)))</v>
      </c>
      <c r="L124" s="1771"/>
      <c r="M124" s="37"/>
      <c r="N124" s="37"/>
      <c r="O124" s="1771"/>
      <c r="P124" s="37"/>
      <c r="Q124" s="37"/>
      <c r="R124" s="37"/>
      <c r="S124" s="37"/>
      <c r="T124" s="37"/>
      <c r="U124" s="1756"/>
    </row>
    <row r="125" spans="1:21" x14ac:dyDescent="0.25">
      <c r="A125" s="1727">
        <v>1</v>
      </c>
      <c r="B125" s="3047"/>
      <c r="C125" s="1771"/>
      <c r="D125" s="1932"/>
      <c r="E125" s="1933"/>
      <c r="F125" s="1936"/>
      <c r="G125" s="1935"/>
      <c r="H125" s="1902"/>
      <c r="I125" s="1889" t="str">
        <f>HYPERLINK("#"&amp;ADDRESS(ROW(G124),COLUMN(G124),4),_xlfn.UNICHAR(128269)&amp;"cellule "&amp;ADDRESS(ROW(G124),COLUMN(G124),4))</f>
        <v>🔍cellule G124</v>
      </c>
      <c r="J125" s="1935">
        <f>G124</f>
        <v>26.041666666666668</v>
      </c>
      <c r="K125" s="1841" t="str">
        <f ca="1">_xlfn.FORMULATEXT(G124)</f>
        <v>=SI(ESTVIDE(E120);0;E117/E120)</v>
      </c>
      <c r="L125" s="1771"/>
      <c r="M125" s="37"/>
      <c r="N125" s="37"/>
      <c r="O125" s="1771"/>
      <c r="P125" s="37"/>
      <c r="Q125" s="37"/>
      <c r="R125" s="37"/>
      <c r="S125" s="37"/>
      <c r="T125" s="37"/>
      <c r="U125" s="1756"/>
    </row>
    <row r="126" spans="1:21" x14ac:dyDescent="0.25">
      <c r="A126" s="1727">
        <v>1</v>
      </c>
      <c r="B126" s="3047"/>
      <c r="C126" s="3053" t="s">
        <v>1926</v>
      </c>
      <c r="D126" s="3053"/>
      <c r="E126" s="3053"/>
      <c r="F126" s="3053"/>
      <c r="G126" s="3053"/>
      <c r="H126" s="3054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1756"/>
    </row>
    <row r="127" spans="1:21" x14ac:dyDescent="0.25">
      <c r="A127" s="1727">
        <v>1</v>
      </c>
      <c r="B127" s="3047"/>
      <c r="C127" s="3053"/>
      <c r="D127" s="3053"/>
      <c r="E127" s="3053"/>
      <c r="F127" s="3053"/>
      <c r="G127" s="3053"/>
      <c r="H127" s="3054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1756"/>
    </row>
    <row r="128" spans="1:21" x14ac:dyDescent="0.25">
      <c r="A128" s="1727">
        <v>1</v>
      </c>
      <c r="B128" s="3047"/>
      <c r="C128" s="1937" t="s">
        <v>1927</v>
      </c>
      <c r="D128" s="1938"/>
      <c r="E128" s="1938"/>
      <c r="F128" s="1938"/>
      <c r="G128" s="1938"/>
      <c r="H128" s="1939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1756"/>
    </row>
    <row r="129" spans="1:21" x14ac:dyDescent="0.25">
      <c r="A129" s="1727">
        <v>1</v>
      </c>
      <c r="B129" s="3047"/>
      <c r="C129" s="3055" t="s">
        <v>1928</v>
      </c>
      <c r="D129" s="3055"/>
      <c r="E129" s="3055"/>
      <c r="F129" s="3055"/>
      <c r="G129" s="3055"/>
      <c r="H129" s="3056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1756"/>
    </row>
    <row r="130" spans="1:21" x14ac:dyDescent="0.25">
      <c r="A130" s="1727">
        <v>1</v>
      </c>
      <c r="B130" s="3047"/>
      <c r="C130" s="1940" t="s">
        <v>1929</v>
      </c>
      <c r="D130" s="1771"/>
      <c r="E130" s="1771"/>
      <c r="F130" s="1876" t="s">
        <v>1930</v>
      </c>
      <c r="G130" s="1771"/>
      <c r="H130" s="1902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1756"/>
    </row>
    <row r="131" spans="1:21" x14ac:dyDescent="0.25">
      <c r="A131" s="1727">
        <v>1</v>
      </c>
      <c r="B131" s="3047"/>
      <c r="C131" s="1941" t="s">
        <v>1916</v>
      </c>
      <c r="D131" s="1771"/>
      <c r="E131" s="1771"/>
      <c r="F131" s="1942" t="s">
        <v>1931</v>
      </c>
      <c r="G131" s="1771"/>
      <c r="H131" s="1902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1756"/>
    </row>
    <row r="132" spans="1:21" x14ac:dyDescent="0.25">
      <c r="A132" s="1727">
        <v>1</v>
      </c>
      <c r="B132" s="3047"/>
      <c r="C132" s="1943" t="s">
        <v>1932</v>
      </c>
      <c r="D132" s="1771"/>
      <c r="E132" s="1771"/>
      <c r="F132" s="1944" t="s">
        <v>1933</v>
      </c>
      <c r="G132" s="1771"/>
      <c r="H132" s="1902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1756"/>
    </row>
    <row r="133" spans="1:21" x14ac:dyDescent="0.25">
      <c r="A133" s="1727">
        <v>1</v>
      </c>
      <c r="B133" s="3047"/>
      <c r="C133" s="1916" t="s">
        <v>1934</v>
      </c>
      <c r="D133" s="1913" t="s">
        <v>1920</v>
      </c>
      <c r="E133" s="1771"/>
      <c r="F133" s="1945" t="s">
        <v>1935</v>
      </c>
      <c r="G133" s="1771"/>
      <c r="H133" s="1902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1756"/>
    </row>
    <row r="134" spans="1:21" x14ac:dyDescent="0.25">
      <c r="A134" s="1727">
        <v>1</v>
      </c>
      <c r="B134" s="3047"/>
      <c r="C134" s="1946" t="s">
        <v>1936</v>
      </c>
      <c r="D134" s="1947" t="s">
        <v>1937</v>
      </c>
      <c r="E134" s="1771"/>
      <c r="F134" s="1948" t="s">
        <v>1938</v>
      </c>
      <c r="G134" s="1771"/>
      <c r="H134" s="1902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1756"/>
    </row>
    <row r="135" spans="1:21" x14ac:dyDescent="0.25">
      <c r="A135" s="1727">
        <v>1</v>
      </c>
      <c r="B135" s="3047"/>
      <c r="C135" s="1949"/>
      <c r="D135" s="1771"/>
      <c r="E135" s="1950" t="s">
        <v>1939</v>
      </c>
      <c r="F135" s="1948"/>
      <c r="G135" s="1949" t="s">
        <v>1940</v>
      </c>
      <c r="H135" s="1951" t="str">
        <f>ADDRESS(ROW(F117),COLUMN(F117),4)</f>
        <v>F117</v>
      </c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1756"/>
    </row>
    <row r="136" spans="1:21" x14ac:dyDescent="0.25">
      <c r="A136" s="1727">
        <v>1</v>
      </c>
      <c r="B136" s="3047"/>
      <c r="C136" s="1803" t="s">
        <v>1941</v>
      </c>
      <c r="D136" s="1952"/>
      <c r="E136" s="1950"/>
      <c r="F136" s="1803" t="s">
        <v>1942</v>
      </c>
      <c r="G136" s="1771"/>
      <c r="H136" s="1902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1756"/>
    </row>
    <row r="137" spans="1:21" x14ac:dyDescent="0.25">
      <c r="A137" s="1727">
        <v>1</v>
      </c>
      <c r="B137" s="3047"/>
      <c r="C137" s="1806">
        <v>11</v>
      </c>
      <c r="D137" s="1806">
        <v>11</v>
      </c>
      <c r="E137" s="1806">
        <v>11</v>
      </c>
      <c r="F137" s="1806">
        <v>11</v>
      </c>
      <c r="G137" s="1806">
        <v>11</v>
      </c>
      <c r="H137" s="1807">
        <v>11</v>
      </c>
      <c r="I137" s="1808" t="s">
        <v>1845</v>
      </c>
      <c r="J137" s="1873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1756"/>
    </row>
    <row r="138" spans="1:21" ht="16.5" thickBot="1" x14ac:dyDescent="0.3">
      <c r="A138" s="1727">
        <v>1</v>
      </c>
      <c r="B138" s="3048"/>
      <c r="C138" s="1815">
        <f ca="1">CELL("largeur",C138)</f>
        <v>13</v>
      </c>
      <c r="D138" s="1815">
        <f t="shared" ref="D138:H138" ca="1" si="2">CELL("largeur",D138)</f>
        <v>21</v>
      </c>
      <c r="E138" s="1815">
        <f t="shared" ca="1" si="2"/>
        <v>13</v>
      </c>
      <c r="F138" s="1815">
        <f t="shared" ca="1" si="2"/>
        <v>13</v>
      </c>
      <c r="G138" s="1815">
        <f t="shared" ca="1" si="2"/>
        <v>13</v>
      </c>
      <c r="H138" s="1816">
        <f t="shared" ca="1" si="2"/>
        <v>13</v>
      </c>
      <c r="I138" s="1808" t="s">
        <v>1848</v>
      </c>
      <c r="J138" s="1873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1756"/>
    </row>
    <row r="139" spans="1:21" x14ac:dyDescent="0.25">
      <c r="A139" s="1727">
        <v>1</v>
      </c>
      <c r="B139" s="3039" t="s">
        <v>1943</v>
      </c>
      <c r="C139" s="3040"/>
      <c r="D139" s="3040"/>
      <c r="E139" s="3040"/>
      <c r="F139" s="3040"/>
      <c r="G139" s="3040"/>
      <c r="H139" s="3040"/>
      <c r="I139" s="37"/>
      <c r="J139" s="37"/>
      <c r="K139" s="37"/>
      <c r="L139" s="37"/>
      <c r="M139" s="37"/>
      <c r="N139" s="37"/>
      <c r="O139" s="1727"/>
      <c r="P139" s="37"/>
      <c r="Q139" s="37"/>
      <c r="R139" s="37"/>
      <c r="S139" s="37"/>
      <c r="T139" s="37"/>
      <c r="U139" s="1756"/>
    </row>
    <row r="140" spans="1:21" ht="16.5" thickBot="1" x14ac:dyDescent="0.3">
      <c r="A140" s="1727"/>
      <c r="B140" s="3041"/>
      <c r="C140" s="3042"/>
      <c r="D140" s="3042"/>
      <c r="E140" s="3042"/>
      <c r="F140" s="3042"/>
      <c r="G140" s="3042"/>
      <c r="H140" s="3042"/>
      <c r="I140" s="37"/>
      <c r="J140" s="37"/>
      <c r="K140" s="37"/>
      <c r="L140" s="37"/>
      <c r="M140" s="37"/>
      <c r="N140" s="37"/>
      <c r="O140" s="1727"/>
      <c r="P140" s="37"/>
      <c r="Q140" s="37"/>
      <c r="R140" s="37"/>
      <c r="S140" s="37"/>
      <c r="T140" s="37"/>
      <c r="U140" s="1756"/>
    </row>
    <row r="141" spans="1:21" ht="23.25" x14ac:dyDescent="0.25">
      <c r="A141" s="1727">
        <v>1</v>
      </c>
      <c r="B141" s="3059" t="s">
        <v>1</v>
      </c>
      <c r="C141" s="3061" t="s">
        <v>1912</v>
      </c>
      <c r="D141" s="3061"/>
      <c r="E141" s="3061"/>
      <c r="F141" s="3061"/>
      <c r="G141" s="1953"/>
      <c r="H141" s="1954" t="str">
        <f>E152&amp;" X "&amp;F152</f>
        <v>❻ Foisonnement X 2</v>
      </c>
      <c r="I141" s="37"/>
      <c r="J141" s="37"/>
      <c r="K141" s="37"/>
      <c r="L141" s="37"/>
      <c r="M141" s="37"/>
      <c r="N141" s="37"/>
      <c r="O141" s="1727"/>
      <c r="P141" s="37"/>
      <c r="Q141" s="37"/>
      <c r="R141" s="37"/>
      <c r="S141" s="37"/>
      <c r="T141" s="37"/>
      <c r="U141" s="1756"/>
    </row>
    <row r="142" spans="1:21" x14ac:dyDescent="0.25">
      <c r="A142" s="1727"/>
      <c r="B142" s="3060"/>
      <c r="C142" s="1955"/>
      <c r="D142" s="1955"/>
      <c r="E142" s="1956"/>
      <c r="F142" s="1957" t="s">
        <v>1944</v>
      </c>
      <c r="G142" s="1958" t="str">
        <f>IF(F149=E167,"CRU- Brut ou à cuire","CUIT - Net à servir")</f>
        <v>CRU- Brut ou à cuire</v>
      </c>
      <c r="H142" s="1959"/>
      <c r="I142" s="37"/>
      <c r="J142" s="37"/>
      <c r="K142" s="37"/>
      <c r="L142" s="37"/>
      <c r="M142" s="37"/>
      <c r="N142" s="37"/>
      <c r="O142" s="1727"/>
      <c r="P142" s="37"/>
      <c r="Q142" s="37"/>
      <c r="R142" s="37"/>
      <c r="S142" s="37"/>
      <c r="T142" s="37"/>
      <c r="U142" s="1756"/>
    </row>
    <row r="143" spans="1:21" ht="23.25" x14ac:dyDescent="0.25">
      <c r="A143" s="1727"/>
      <c r="B143" s="3062">
        <v>3</v>
      </c>
      <c r="C143" s="3064" t="str">
        <f>D146</f>
        <v xml:space="preserve">Semoule </v>
      </c>
      <c r="D143" s="3064"/>
      <c r="E143" s="3064"/>
      <c r="F143" s="3064"/>
      <c r="G143" s="3064"/>
      <c r="H143" s="3065"/>
      <c r="I143" s="37"/>
      <c r="J143" s="37"/>
      <c r="K143" s="37"/>
      <c r="L143" s="37"/>
      <c r="M143" s="37"/>
      <c r="N143" s="37"/>
      <c r="O143" s="1727"/>
      <c r="P143" s="37"/>
      <c r="Q143" s="37"/>
      <c r="R143" s="37"/>
      <c r="S143" s="37"/>
      <c r="T143" s="37"/>
      <c r="U143" s="1756"/>
    </row>
    <row r="144" spans="1:21" x14ac:dyDescent="0.25">
      <c r="A144" s="1727"/>
      <c r="B144" s="3062"/>
      <c r="C144" s="1960" t="str">
        <f>IF(F152=1, F149, IF(TEXT(F149,"@")=TEXT(E168,"@"), E167, E168))</f>
        <v>cuit</v>
      </c>
      <c r="D144" s="1960" t="str">
        <f>INT(G158/E149) &amp; " " &amp; F147 &amp; " de " &amp; E149 &amp; " kg" &amp; IF(MOD(G158,E149)&gt;0," + 1 " &amp; F147 &amp; " de " &amp; TEXT(MOD(G158,E149),"0.00") &amp; " kg","")</f>
        <v>16  GN 1/ 1  de 0.75 kg + 1  GN 1/ 1  de 0.60 kg</v>
      </c>
      <c r="E144" s="1961"/>
      <c r="F144" s="1960"/>
      <c r="G144" s="1962"/>
      <c r="H144" s="1963"/>
      <c r="I144" s="37"/>
      <c r="J144" s="37"/>
      <c r="K144" s="37"/>
      <c r="L144" s="37"/>
      <c r="M144" s="37"/>
      <c r="N144" s="37"/>
      <c r="O144" s="1727"/>
      <c r="P144" s="37"/>
      <c r="Q144" s="37"/>
      <c r="R144" s="37"/>
      <c r="S144" s="37"/>
      <c r="T144" s="37"/>
      <c r="U144" s="1756"/>
    </row>
    <row r="145" spans="1:21" x14ac:dyDescent="0.25">
      <c r="A145" s="1727"/>
      <c r="B145" s="3062"/>
      <c r="C145" s="1964" t="str">
        <f>IF(D145=0,"",IF(F152&lt;=1,F150,IF(F152&gt;1,F149,IF(TEXT(E167,"@")=TEXT(E168,"@"),E167,E168))))</f>
        <v>cru</v>
      </c>
      <c r="D145" s="1960" t="str">
        <f>IF(F152=1,0,IF(ISBLANK(F152),G155*E158,INT(G158/E150)&amp;" "&amp;F147&amp;" de "&amp;E150&amp;" kg"&amp;IF(MOD(G158,E150)&gt;0," + 1 "&amp;F147&amp;" de "&amp;TEXT(MOD(G158,E150),"0.00")&amp;" kg",0)))</f>
        <v>8  GN 1/ 1  de 1.5 kg + 1  GN 1/ 1  de 0.60 kg</v>
      </c>
      <c r="E145" s="1965"/>
      <c r="F145" s="1961"/>
      <c r="G145" s="1962"/>
      <c r="H145" s="1963"/>
      <c r="I145" s="1966"/>
      <c r="J145" s="37"/>
      <c r="K145" s="37"/>
      <c r="L145" s="37"/>
      <c r="M145" s="37"/>
      <c r="N145" s="37"/>
      <c r="O145" s="1727"/>
      <c r="P145" s="37"/>
      <c r="Q145" s="37"/>
      <c r="R145" s="37"/>
      <c r="S145" s="37"/>
      <c r="T145" s="37"/>
      <c r="U145" s="1756"/>
    </row>
    <row r="146" spans="1:21" ht="18.75" x14ac:dyDescent="0.25">
      <c r="A146" s="1727"/>
      <c r="B146" s="3062"/>
      <c r="C146" s="1967" t="s">
        <v>1945</v>
      </c>
      <c r="D146" s="1968" t="s">
        <v>1946</v>
      </c>
      <c r="E146" s="1969"/>
      <c r="F146" s="1970"/>
      <c r="G146" s="1970"/>
      <c r="H146" s="1971"/>
      <c r="I146" s="37"/>
      <c r="J146" s="37"/>
      <c r="K146" s="37"/>
      <c r="L146" s="37"/>
      <c r="M146" s="37"/>
      <c r="N146" s="37"/>
      <c r="O146" s="1727"/>
      <c r="P146" s="37"/>
      <c r="Q146" s="37"/>
      <c r="R146" s="37"/>
      <c r="S146" s="37"/>
      <c r="T146" s="37"/>
      <c r="U146" s="1756"/>
    </row>
    <row r="147" spans="1:21" x14ac:dyDescent="0.25">
      <c r="A147" s="1727"/>
      <c r="B147" s="3062"/>
      <c r="C147" s="1771"/>
      <c r="D147" s="1771"/>
      <c r="E147" s="1904" t="s">
        <v>1916</v>
      </c>
      <c r="F147" s="1972" t="s">
        <v>1947</v>
      </c>
      <c r="G147" s="1973"/>
      <c r="H147" s="1974"/>
      <c r="I147" s="37"/>
      <c r="J147" s="37"/>
      <c r="K147" s="37"/>
      <c r="L147" s="37"/>
      <c r="M147" s="37"/>
      <c r="N147" s="37"/>
      <c r="O147" s="1727"/>
      <c r="P147" s="37"/>
      <c r="Q147" s="37"/>
      <c r="R147" s="37"/>
      <c r="S147" s="37"/>
      <c r="T147" s="37"/>
      <c r="U147" s="1756"/>
    </row>
    <row r="148" spans="1:21" x14ac:dyDescent="0.25">
      <c r="A148" s="1727"/>
      <c r="B148" s="3062"/>
      <c r="C148" s="1771"/>
      <c r="D148" s="1906"/>
      <c r="E148" s="1907"/>
      <c r="F148"/>
      <c r="G148" s="1975" t="s">
        <v>1948</v>
      </c>
      <c r="H148" s="1902"/>
      <c r="I148" s="37"/>
      <c r="J148" s="37"/>
      <c r="K148" s="37"/>
      <c r="L148" s="37"/>
      <c r="M148" s="37"/>
      <c r="N148" s="37"/>
      <c r="O148" s="1727"/>
      <c r="P148" s="37"/>
      <c r="Q148" s="37"/>
      <c r="R148" s="37"/>
      <c r="S148" s="37"/>
      <c r="T148" s="37"/>
      <c r="U148" s="1756"/>
    </row>
    <row r="149" spans="1:21" x14ac:dyDescent="0.25">
      <c r="A149" s="1727"/>
      <c r="B149" s="3062"/>
      <c r="C149" s="1910"/>
      <c r="D149" s="1976" t="s">
        <v>1919</v>
      </c>
      <c r="E149" s="1977">
        <v>0.75</v>
      </c>
      <c r="F149" s="1913" t="s">
        <v>1920</v>
      </c>
      <c r="G149" s="1978" t="s">
        <v>1949</v>
      </c>
      <c r="H149" s="629"/>
      <c r="I149" s="37"/>
      <c r="J149" s="37"/>
      <c r="K149" s="37"/>
      <c r="L149" s="37"/>
      <c r="M149" s="37"/>
      <c r="N149" s="37"/>
      <c r="O149" s="1727"/>
      <c r="P149" s="37"/>
      <c r="Q149" s="37"/>
      <c r="R149" s="37"/>
      <c r="S149" s="37"/>
      <c r="T149" s="37"/>
      <c r="U149" s="1756"/>
    </row>
    <row r="150" spans="1:21" x14ac:dyDescent="0.25">
      <c r="A150" s="1727"/>
      <c r="B150" s="3062"/>
      <c r="C150" s="1910"/>
      <c r="D150" s="1911"/>
      <c r="E150" s="1979">
        <f>IFERROR(IF(F149=E167,E149*F152,IF(F149=E168,E149/F152)),0)</f>
        <v>1.5</v>
      </c>
      <c r="F150" s="1980" t="str">
        <f>IF(F149=E167,E168,E167)</f>
        <v>cuit</v>
      </c>
      <c r="G150" s="1914"/>
      <c r="H150" s="1915"/>
      <c r="I150" s="37"/>
      <c r="J150" s="37"/>
      <c r="K150" s="37"/>
      <c r="L150" s="37"/>
      <c r="M150" s="37"/>
      <c r="N150" s="37"/>
      <c r="O150" s="1727"/>
      <c r="P150" s="37"/>
      <c r="Q150" s="37"/>
      <c r="R150" s="37"/>
      <c r="S150" s="37"/>
      <c r="T150" s="37"/>
      <c r="U150" s="1756"/>
    </row>
    <row r="151" spans="1:21" x14ac:dyDescent="0.25">
      <c r="A151" s="1727"/>
      <c r="B151" s="3062"/>
      <c r="C151" s="1910"/>
      <c r="D151" s="1911"/>
      <c r="E151" s="1877"/>
      <c r="F151" s="1980"/>
      <c r="G151" s="1914"/>
      <c r="H151" s="1915"/>
      <c r="I151" s="37"/>
      <c r="J151" s="37"/>
      <c r="K151" s="37"/>
      <c r="L151" s="37"/>
      <c r="M151" s="37"/>
      <c r="N151" s="37"/>
      <c r="O151" s="1727"/>
      <c r="P151" s="37"/>
      <c r="Q151" s="37"/>
      <c r="R151" s="37"/>
      <c r="S151" s="37"/>
      <c r="T151" s="37"/>
      <c r="U151" s="1756"/>
    </row>
    <row r="152" spans="1:21" x14ac:dyDescent="0.25">
      <c r="A152" s="1727"/>
      <c r="B152" s="3062"/>
      <c r="C152" s="1771"/>
      <c r="D152" s="1873"/>
      <c r="E152" s="1981" t="s">
        <v>1933</v>
      </c>
      <c r="F152" s="1982">
        <v>2</v>
      </c>
      <c r="G152" s="16"/>
      <c r="H152" s="629"/>
      <c r="I152" s="37"/>
      <c r="J152" s="37"/>
      <c r="K152" s="37"/>
      <c r="L152" s="37"/>
      <c r="M152" s="37"/>
      <c r="N152" s="37"/>
      <c r="O152" s="1727"/>
      <c r="P152" s="37"/>
      <c r="Q152" s="37"/>
      <c r="R152" s="37"/>
      <c r="S152" s="37"/>
      <c r="T152" s="37"/>
      <c r="U152" s="1756"/>
    </row>
    <row r="153" spans="1:21" x14ac:dyDescent="0.25">
      <c r="A153" s="1727"/>
      <c r="B153" s="3062"/>
      <c r="C153" s="1771"/>
      <c r="D153" s="1771"/>
      <c r="E153"/>
      <c r="F153" s="1983" t="str">
        <f>IF(F149=E167,"cru X par "&amp;F152,"cuit / par "&amp;F152)</f>
        <v>cru X par 2</v>
      </c>
      <c r="G153" s="1771"/>
      <c r="H153" s="1902"/>
      <c r="I153" s="37"/>
      <c r="J153" s="37"/>
      <c r="K153" s="37"/>
      <c r="L153" s="37"/>
      <c r="M153" s="37"/>
      <c r="N153" s="37"/>
      <c r="O153" s="1727"/>
      <c r="P153" s="37"/>
      <c r="Q153" s="37"/>
      <c r="R153" s="37"/>
      <c r="S153" s="37"/>
      <c r="T153" s="37"/>
      <c r="U153" s="1756"/>
    </row>
    <row r="154" spans="1:21" x14ac:dyDescent="0.25">
      <c r="A154" s="1727"/>
      <c r="B154" s="3062"/>
      <c r="C154" s="1771"/>
      <c r="D154" s="1771"/>
      <c r="E154" s="1984"/>
      <c r="F154" s="1985"/>
      <c r="G154" s="1771"/>
      <c r="H154" s="1902"/>
      <c r="I154" s="37"/>
      <c r="J154" s="37"/>
      <c r="K154" s="37"/>
      <c r="L154" s="37"/>
      <c r="M154" s="37"/>
      <c r="N154" s="37"/>
      <c r="O154" s="1727"/>
      <c r="P154" s="37"/>
      <c r="Q154" s="37"/>
      <c r="R154" s="37"/>
      <c r="S154" s="37"/>
      <c r="T154" s="37"/>
      <c r="U154" s="1756"/>
    </row>
    <row r="155" spans="1:21" x14ac:dyDescent="0.25">
      <c r="A155" s="1727"/>
      <c r="B155" s="3062"/>
      <c r="C155" s="1771"/>
      <c r="D155" s="1986" t="s">
        <v>1921</v>
      </c>
      <c r="E155" s="1987">
        <v>63</v>
      </c>
      <c r="F155" s="1988" t="str">
        <f>F149</f>
        <v>cru</v>
      </c>
      <c r="G155" s="1989">
        <f>E155/1000</f>
        <v>6.3E-2</v>
      </c>
      <c r="H155" s="401"/>
      <c r="I155" s="37"/>
      <c r="J155" s="37"/>
      <c r="K155" s="37"/>
      <c r="L155" s="37"/>
      <c r="M155" s="37"/>
      <c r="N155" s="37"/>
      <c r="O155" s="1727"/>
      <c r="P155" s="37"/>
      <c r="Q155" s="37"/>
      <c r="R155" s="37"/>
      <c r="S155" s="37"/>
      <c r="T155" s="37"/>
      <c r="U155" s="1756"/>
    </row>
    <row r="156" spans="1:21" x14ac:dyDescent="0.25">
      <c r="A156" s="1727"/>
      <c r="B156" s="3062"/>
      <c r="C156" s="1771"/>
      <c r="D156" s="1919"/>
      <c r="E156" s="1990">
        <f>IFERROR(G156*1000,0)</f>
        <v>126</v>
      </c>
      <c r="F156" s="1988" t="str">
        <f>IF(ISBLANK(F152),"",F150)</f>
        <v>cuit</v>
      </c>
      <c r="G156" s="1989">
        <f>IFERROR(IF(F149=E167,G155*F152,IF(F149=E168,G155/F152,"")),0)</f>
        <v>0.126</v>
      </c>
      <c r="H156" s="1922"/>
      <c r="I156" s="37"/>
      <c r="J156" s="37"/>
      <c r="K156" s="37"/>
      <c r="L156" s="37"/>
      <c r="M156" s="37"/>
      <c r="N156" s="37"/>
      <c r="O156" s="1727"/>
      <c r="P156" s="37"/>
      <c r="Q156" s="37"/>
      <c r="R156" s="37"/>
      <c r="S156" s="37"/>
      <c r="T156" s="37"/>
      <c r="U156" s="1756"/>
    </row>
    <row r="157" spans="1:21" ht="15.75" customHeight="1" x14ac:dyDescent="0.25">
      <c r="A157" s="1727"/>
      <c r="B157" s="3062"/>
      <c r="C157" s="1771"/>
      <c r="D157" s="1919"/>
      <c r="E157" s="1991"/>
      <c r="F157" s="1991"/>
      <c r="G157" s="1914"/>
      <c r="H157" s="1922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1756"/>
    </row>
    <row r="158" spans="1:21" x14ac:dyDescent="0.25">
      <c r="A158" s="1727"/>
      <c r="B158" s="3062"/>
      <c r="C158" s="1771"/>
      <c r="D158" s="1992" t="s">
        <v>1922</v>
      </c>
      <c r="E158" s="1993">
        <v>100</v>
      </c>
      <c r="F158" s="1994" t="s">
        <v>44</v>
      </c>
      <c r="G158" s="1995">
        <f>IF(F150=E168, G156*E158, G155*E158)</f>
        <v>12.6</v>
      </c>
      <c r="H158" s="1926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1756"/>
    </row>
    <row r="159" spans="1:21" x14ac:dyDescent="0.25">
      <c r="A159" s="1727"/>
      <c r="B159" s="3062"/>
      <c r="C159" s="1771"/>
      <c r="D159" s="1771"/>
      <c r="E159" s="1771"/>
      <c r="F159" s="1771"/>
      <c r="G159" s="1771"/>
      <c r="H159" s="1902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1756"/>
    </row>
    <row r="160" spans="1:21" ht="15.75" customHeight="1" x14ac:dyDescent="0.25">
      <c r="A160" s="1727"/>
      <c r="B160" s="3062"/>
      <c r="C160" s="3053" t="s">
        <v>1926</v>
      </c>
      <c r="D160" s="3053"/>
      <c r="E160" s="3053"/>
      <c r="F160" s="3053"/>
      <c r="G160" s="3053"/>
      <c r="H160" s="3054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1756"/>
    </row>
    <row r="161" spans="1:21" x14ac:dyDescent="0.25">
      <c r="A161" s="1727"/>
      <c r="B161" s="3062"/>
      <c r="C161" s="3053"/>
      <c r="D161" s="3053"/>
      <c r="E161" s="3053"/>
      <c r="F161" s="3053"/>
      <c r="G161" s="3053"/>
      <c r="H161" s="3054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1756"/>
    </row>
    <row r="162" spans="1:21" x14ac:dyDescent="0.25">
      <c r="A162" s="1727"/>
      <c r="B162" s="3062"/>
      <c r="C162" s="1937" t="s">
        <v>1927</v>
      </c>
      <c r="D162" s="1938"/>
      <c r="E162" s="1938"/>
      <c r="F162" s="1938"/>
      <c r="G162" s="1938"/>
      <c r="H162" s="1939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1756"/>
    </row>
    <row r="163" spans="1:21" x14ac:dyDescent="0.25">
      <c r="A163" s="1727"/>
      <c r="B163" s="3062"/>
      <c r="C163" s="3066" t="s">
        <v>1928</v>
      </c>
      <c r="D163" s="3066"/>
      <c r="E163" s="3066"/>
      <c r="F163" s="3066"/>
      <c r="G163" s="3066"/>
      <c r="H163" s="306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1756"/>
    </row>
    <row r="164" spans="1:21" x14ac:dyDescent="0.25">
      <c r="A164" s="1727"/>
      <c r="B164" s="3062"/>
      <c r="C164" s="1940" t="s">
        <v>1929</v>
      </c>
      <c r="D164" s="1771"/>
      <c r="E164" s="1771"/>
      <c r="F164" s="1944" t="s">
        <v>1933</v>
      </c>
      <c r="G164" s="1771"/>
      <c r="H164" s="1902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1756"/>
    </row>
    <row r="165" spans="1:21" x14ac:dyDescent="0.25">
      <c r="A165" s="1727"/>
      <c r="B165" s="3062"/>
      <c r="C165" s="1941" t="s">
        <v>1916</v>
      </c>
      <c r="D165" s="1771"/>
      <c r="E165" s="1771"/>
      <c r="F165" s="1945" t="s">
        <v>1935</v>
      </c>
      <c r="G165" s="1771"/>
      <c r="H165" s="1902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1756"/>
    </row>
    <row r="166" spans="1:21" x14ac:dyDescent="0.25">
      <c r="A166" s="1727"/>
      <c r="B166" s="3062"/>
      <c r="C166" s="1943" t="s">
        <v>1932</v>
      </c>
      <c r="D166" s="1771"/>
      <c r="E166" s="1771"/>
      <c r="F166" s="1948" t="s">
        <v>1938</v>
      </c>
      <c r="G166" s="1771"/>
      <c r="H166" s="1902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1756"/>
    </row>
    <row r="167" spans="1:21" x14ac:dyDescent="0.25">
      <c r="A167" s="1727"/>
      <c r="B167" s="3062"/>
      <c r="C167" s="1876"/>
      <c r="D167" s="1916" t="s">
        <v>1934</v>
      </c>
      <c r="E167" s="1913" t="s">
        <v>1920</v>
      </c>
      <c r="F167" s="1996"/>
      <c r="G167" s="1771"/>
      <c r="H167" s="1902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1756"/>
    </row>
    <row r="168" spans="1:21" x14ac:dyDescent="0.25">
      <c r="A168" s="1727"/>
      <c r="B168" s="3062"/>
      <c r="C168" s="1878"/>
      <c r="D168" s="1946" t="s">
        <v>1936</v>
      </c>
      <c r="E168" s="1947" t="s">
        <v>1937</v>
      </c>
      <c r="F168" s="1996"/>
      <c r="G168" s="1771"/>
      <c r="H168" s="1902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1756"/>
    </row>
    <row r="169" spans="1:21" x14ac:dyDescent="0.25">
      <c r="A169" s="1727"/>
      <c r="B169" s="3062"/>
      <c r="C169" s="1949"/>
      <c r="D169" s="1771"/>
      <c r="E169" s="1997" t="str">
        <f>"Collez ❹ Kg cru ou ❺ Kg cuit cellule "&amp;ADDRESS(ROW(F149),COLUMN(F149),4)</f>
        <v>Collez ❹ Kg cru ou ❺ Kg cuit cellule F149</v>
      </c>
      <c r="F169" s="1998"/>
      <c r="G169" s="1999"/>
      <c r="H169" s="1951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1756"/>
    </row>
    <row r="170" spans="1:21" x14ac:dyDescent="0.25">
      <c r="A170" s="1727"/>
      <c r="B170" s="3062"/>
      <c r="C170" s="1803" t="s">
        <v>1950</v>
      </c>
      <c r="D170" s="1952"/>
      <c r="E170" s="1950"/>
      <c r="F170" s="1803" t="s">
        <v>1951</v>
      </c>
      <c r="G170" s="1771"/>
      <c r="H170" s="1902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1756"/>
    </row>
    <row r="171" spans="1:21" x14ac:dyDescent="0.25">
      <c r="A171" s="1727"/>
      <c r="B171" s="3062"/>
      <c r="C171" s="1806">
        <v>12</v>
      </c>
      <c r="D171" s="1806">
        <v>11</v>
      </c>
      <c r="E171" s="1806">
        <v>11</v>
      </c>
      <c r="F171" s="1806">
        <v>11</v>
      </c>
      <c r="G171" s="1806">
        <v>11</v>
      </c>
      <c r="H171" s="1807">
        <v>11</v>
      </c>
      <c r="I171" s="1808" t="s">
        <v>1845</v>
      </c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1756"/>
    </row>
    <row r="172" spans="1:21" ht="16.5" thickBot="1" x14ac:dyDescent="0.3">
      <c r="A172" s="1727"/>
      <c r="B172" s="3063"/>
      <c r="C172" s="1815">
        <f ca="1">CELL("largeur",C172)</f>
        <v>13</v>
      </c>
      <c r="D172" s="1815">
        <f t="shared" ref="D172:H172" ca="1" si="3">CELL("largeur",D172)</f>
        <v>21</v>
      </c>
      <c r="E172" s="1815">
        <f t="shared" ca="1" si="3"/>
        <v>13</v>
      </c>
      <c r="F172" s="1815">
        <f t="shared" ca="1" si="3"/>
        <v>13</v>
      </c>
      <c r="G172" s="1815">
        <f t="shared" ca="1" si="3"/>
        <v>13</v>
      </c>
      <c r="H172" s="1816">
        <f t="shared" ca="1" si="3"/>
        <v>13</v>
      </c>
      <c r="I172" s="1808" t="s">
        <v>1848</v>
      </c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1756"/>
    </row>
    <row r="173" spans="1:21" ht="16.5" thickBot="1" x14ac:dyDescent="0.3">
      <c r="A173" s="1727"/>
      <c r="B173" s="1734"/>
      <c r="C173" s="1727"/>
      <c r="D173" s="1727"/>
      <c r="E173" s="1727"/>
      <c r="F173" s="1727"/>
      <c r="G173" s="1727"/>
      <c r="H173" s="172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1756"/>
    </row>
    <row r="174" spans="1:21" ht="23.25" x14ac:dyDescent="0.25">
      <c r="A174" s="1727"/>
      <c r="B174" s="3011" t="s">
        <v>1</v>
      </c>
      <c r="C174" s="3071" t="s">
        <v>1912</v>
      </c>
      <c r="D174" s="3071"/>
      <c r="E174" s="3071"/>
      <c r="F174" s="3071"/>
      <c r="G174" s="2000"/>
      <c r="H174" s="2001" t="str">
        <f>E182</f>
        <v>Morceaux</v>
      </c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1756"/>
    </row>
    <row r="175" spans="1:21" x14ac:dyDescent="0.25">
      <c r="A175" s="1727"/>
      <c r="B175" s="3012"/>
      <c r="C175" s="2002"/>
      <c r="D175" s="2002"/>
      <c r="E175" s="2003"/>
      <c r="F175" s="2004" t="s">
        <v>1913</v>
      </c>
      <c r="G175" s="2005" t="str">
        <f>E184</f>
        <v>cru</v>
      </c>
      <c r="H175" s="2006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1756"/>
    </row>
    <row r="176" spans="1:21" ht="23.25" x14ac:dyDescent="0.25">
      <c r="A176" s="1727"/>
      <c r="B176" s="3072">
        <v>3</v>
      </c>
      <c r="C176" s="3049" t="str">
        <f>D180&amp;"  service en "&amp;E182</f>
        <v>Sautés de bœuf  service en Morceaux</v>
      </c>
      <c r="D176" s="3049"/>
      <c r="E176" s="3049"/>
      <c r="F176" s="3049"/>
      <c r="G176" s="3049"/>
      <c r="H176" s="3050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1756"/>
    </row>
    <row r="177" spans="1:21" ht="15.75" customHeight="1" x14ac:dyDescent="0.25">
      <c r="A177" s="1727"/>
      <c r="B177" s="3072"/>
      <c r="C177" s="2007"/>
      <c r="D177" s="2008" t="s">
        <v>1914</v>
      </c>
      <c r="E177" s="2009">
        <f>IF(E183=0,0,IF(MOD(D179,E183)&gt;MOD(D179,E183)/2,INT(D179/E183)+1,INT(D179/E183)))</f>
        <v>86</v>
      </c>
      <c r="F177" s="2010" t="s">
        <v>1952</v>
      </c>
      <c r="G177" s="2011" t="s">
        <v>1925</v>
      </c>
      <c r="H177" s="2012">
        <f>IF(ISBLANK(E189),0,E183/E189)</f>
        <v>14</v>
      </c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1756"/>
    </row>
    <row r="178" spans="1:21" ht="15.75" customHeight="1" x14ac:dyDescent="0.25">
      <c r="A178" s="1727"/>
      <c r="B178" s="3072"/>
      <c r="C178" s="2013">
        <f>INT(D179/E183)</f>
        <v>85</v>
      </c>
      <c r="D178" s="2014">
        <f>IF(C178=0,0,IF(E177=0,0,E183))</f>
        <v>21</v>
      </c>
      <c r="E178" s="2015" t="str">
        <f>F183</f>
        <v>Morceaux</v>
      </c>
      <c r="F178" s="2013" t="str">
        <f>IF(D178*C178=0,"1 de",IF(D179=0,0,IF(E183=0,0,IF(D178*C178=D179,"",IF(G178&gt;0,"Plus 1 de")))))</f>
        <v>Plus 1 de</v>
      </c>
      <c r="G178" s="2009">
        <f>IF(E183=0,0,IF(D178*C178=D179,"",MOD(D179,E183)))</f>
        <v>15</v>
      </c>
      <c r="H178" s="2016" t="str">
        <f>E178</f>
        <v>Morceaux</v>
      </c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1756"/>
    </row>
    <row r="179" spans="1:21" ht="15.75" customHeight="1" x14ac:dyDescent="0.25">
      <c r="A179" s="1727"/>
      <c r="B179" s="3072"/>
      <c r="C179" s="2017" t="str">
        <f>E182</f>
        <v>Morceaux</v>
      </c>
      <c r="D179" s="2018">
        <f>E189*E188</f>
        <v>1800</v>
      </c>
      <c r="E179" s="2011" t="str">
        <f>F185</f>
        <v>cru</v>
      </c>
      <c r="F179" s="2019">
        <f>G189*E188</f>
        <v>86.4</v>
      </c>
      <c r="G179" s="2011" t="str">
        <f>F187</f>
        <v>cuit</v>
      </c>
      <c r="H179" s="2020">
        <f>G187*E188</f>
        <v>43.2</v>
      </c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1756"/>
    </row>
    <row r="180" spans="1:21" ht="18.75" customHeight="1" x14ac:dyDescent="0.25">
      <c r="A180" s="1727"/>
      <c r="B180" s="3072"/>
      <c r="C180" s="1899" t="s">
        <v>1326</v>
      </c>
      <c r="D180" s="1900" t="s">
        <v>1953</v>
      </c>
      <c r="E180" s="1901"/>
      <c r="F180" s="1771"/>
      <c r="G180" s="1771"/>
      <c r="H180" s="1902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1756"/>
    </row>
    <row r="181" spans="1:21" ht="15.75" customHeight="1" x14ac:dyDescent="0.25">
      <c r="A181" s="1727"/>
      <c r="B181" s="3072"/>
      <c r="C181" s="2021" t="s">
        <v>1954</v>
      </c>
      <c r="D181" s="2022" t="s">
        <v>1955</v>
      </c>
      <c r="E181" s="1972" t="s">
        <v>1947</v>
      </c>
      <c r="F181" s="16"/>
      <c r="G181" s="1973"/>
      <c r="H181" s="1974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1756"/>
    </row>
    <row r="182" spans="1:21" ht="15.75" customHeight="1" x14ac:dyDescent="0.25">
      <c r="A182" s="1727"/>
      <c r="B182" s="3072"/>
      <c r="C182" s="1771"/>
      <c r="D182" s="2023" t="s">
        <v>1956</v>
      </c>
      <c r="E182" s="2024" t="s">
        <v>1957</v>
      </c>
      <c r="F182" s="2025" t="s">
        <v>1958</v>
      </c>
      <c r="G182" s="2025"/>
      <c r="H182" s="2026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1756"/>
    </row>
    <row r="183" spans="1:21" ht="15.75" customHeight="1" x14ac:dyDescent="0.25">
      <c r="A183" s="1727"/>
      <c r="B183" s="3072"/>
      <c r="C183" s="1910"/>
      <c r="D183" s="1976" t="s">
        <v>836</v>
      </c>
      <c r="E183" s="2027">
        <v>21</v>
      </c>
      <c r="F183" s="248" t="str">
        <f>E182</f>
        <v>Morceaux</v>
      </c>
      <c r="G183" s="16"/>
      <c r="H183" s="629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1756"/>
    </row>
    <row r="184" spans="1:21" ht="15.75" customHeight="1" x14ac:dyDescent="0.25">
      <c r="A184" s="1727"/>
      <c r="B184" s="3072"/>
      <c r="C184" s="1910"/>
      <c r="D184" s="1927" t="s">
        <v>1959</v>
      </c>
      <c r="E184" s="2028" t="s">
        <v>1920</v>
      </c>
      <c r="F184" s="248"/>
      <c r="G184" s="1876"/>
      <c r="H184" s="629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1756"/>
    </row>
    <row r="185" spans="1:21" ht="15.75" customHeight="1" x14ac:dyDescent="0.25">
      <c r="A185" s="1727"/>
      <c r="B185" s="3072"/>
      <c r="C185" s="1910"/>
      <c r="D185" s="2029" t="s">
        <v>1960</v>
      </c>
      <c r="E185" s="2030">
        <v>4.8000000000000001E-2</v>
      </c>
      <c r="F185" s="2031" t="str">
        <f>E184</f>
        <v>cru</v>
      </c>
      <c r="G185" s="1765"/>
      <c r="H185" s="1766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1756"/>
    </row>
    <row r="186" spans="1:21" ht="15.75" customHeight="1" x14ac:dyDescent="0.25">
      <c r="A186" s="1727"/>
      <c r="B186" s="3072"/>
      <c r="C186" s="1771"/>
      <c r="D186" s="2032" t="str">
        <f>IF(E184=E199," % de BONI ❻&gt;",IF(E184=E198," %  de PERTE ❻&gt;",IF(ISBLANK(E186),0)))</f>
        <v xml:space="preserve"> %  de PERTE ❻&gt;</v>
      </c>
      <c r="E186" s="1917">
        <v>50</v>
      </c>
      <c r="F186" s="1765"/>
      <c r="G186" s="1765"/>
      <c r="H186" s="1915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1756"/>
    </row>
    <row r="187" spans="1:21" ht="15.75" customHeight="1" x14ac:dyDescent="0.25">
      <c r="A187" s="1727"/>
      <c r="B187" s="3072"/>
      <c r="C187" s="1771"/>
      <c r="D187" s="1746"/>
      <c r="E187" s="2033">
        <f>IF(F185=E198,E185-(E185*E186%),IF(F185=E199,E185/(100-E186)*100))</f>
        <v>2.4E-2</v>
      </c>
      <c r="F187" s="2031" t="str">
        <f>IF(F185=E198,E199,E198)</f>
        <v>cuit</v>
      </c>
      <c r="G187" s="2034">
        <f>E187*E189</f>
        <v>3.6000000000000004E-2</v>
      </c>
      <c r="H187" s="629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1756"/>
    </row>
    <row r="188" spans="1:21" ht="15.75" customHeight="1" x14ac:dyDescent="0.25">
      <c r="A188" s="1727"/>
      <c r="B188" s="3072"/>
      <c r="C188" s="1771"/>
      <c r="D188" s="2035" t="s">
        <v>1922</v>
      </c>
      <c r="E188" s="2036">
        <v>1200</v>
      </c>
      <c r="F188" s="2037" t="s">
        <v>44</v>
      </c>
      <c r="G188" s="2038"/>
      <c r="H188" s="1902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1756"/>
    </row>
    <row r="189" spans="1:21" ht="15.75" customHeight="1" x14ac:dyDescent="0.25">
      <c r="A189" s="1727"/>
      <c r="B189" s="3072"/>
      <c r="C189" s="1771"/>
      <c r="D189" s="1986" t="s">
        <v>1961</v>
      </c>
      <c r="E189" s="2039">
        <v>1.5</v>
      </c>
      <c r="F189" s="16" t="str">
        <f>E182</f>
        <v>Morceaux</v>
      </c>
      <c r="G189" s="2034">
        <f>E185*E189</f>
        <v>7.2000000000000008E-2</v>
      </c>
      <c r="H189" s="1766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1756"/>
    </row>
    <row r="190" spans="1:21" ht="15.75" customHeight="1" x14ac:dyDescent="0.25">
      <c r="A190" s="1727"/>
      <c r="B190" s="3072"/>
      <c r="C190" s="1771"/>
      <c r="D190" s="1919"/>
      <c r="E190" s="16"/>
      <c r="F190" s="16"/>
      <c r="G190" s="1765"/>
      <c r="H190" s="1766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1756"/>
    </row>
    <row r="191" spans="1:21" ht="15.75" customHeight="1" x14ac:dyDescent="0.25">
      <c r="A191" s="1727"/>
      <c r="B191" s="3072"/>
      <c r="C191" s="3054" t="s">
        <v>1926</v>
      </c>
      <c r="D191" s="3074"/>
      <c r="E191" s="3074"/>
      <c r="F191" s="3074"/>
      <c r="G191" s="3074"/>
      <c r="H191" s="3075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1756"/>
    </row>
    <row r="192" spans="1:21" ht="15.75" customHeight="1" x14ac:dyDescent="0.25">
      <c r="A192" s="1727"/>
      <c r="B192" s="3072"/>
      <c r="C192" s="3074"/>
      <c r="D192" s="3074"/>
      <c r="E192" s="3074"/>
      <c r="F192" s="3074"/>
      <c r="G192" s="3074"/>
      <c r="H192" s="3075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1756"/>
    </row>
    <row r="193" spans="1:21" ht="15.75" customHeight="1" x14ac:dyDescent="0.25">
      <c r="A193" s="1727"/>
      <c r="B193" s="3072"/>
      <c r="C193" s="1937" t="s">
        <v>1962</v>
      </c>
      <c r="D193" s="1938"/>
      <c r="E193" s="1938"/>
      <c r="F193" s="1938"/>
      <c r="G193" s="1938"/>
      <c r="H193" s="1939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1756"/>
    </row>
    <row r="194" spans="1:21" ht="15.75" customHeight="1" x14ac:dyDescent="0.25">
      <c r="A194" s="1727"/>
      <c r="B194" s="3072"/>
      <c r="C194" s="3076" t="s">
        <v>1928</v>
      </c>
      <c r="D194" s="3077"/>
      <c r="E194" s="3077"/>
      <c r="F194" s="3077"/>
      <c r="G194" s="3077"/>
      <c r="H194" s="3078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1756"/>
    </row>
    <row r="195" spans="1:21" ht="15.75" customHeight="1" x14ac:dyDescent="0.25">
      <c r="A195" s="1727"/>
      <c r="B195" s="3072"/>
      <c r="C195" s="1940" t="s">
        <v>1929</v>
      </c>
      <c r="D195" s="1771"/>
      <c r="E195" s="1771"/>
      <c r="F195" s="1876" t="s">
        <v>1930</v>
      </c>
      <c r="G195" s="1771"/>
      <c r="H195" s="1902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1756"/>
    </row>
    <row r="196" spans="1:21" ht="15.75" customHeight="1" x14ac:dyDescent="0.25">
      <c r="A196" s="1727"/>
      <c r="B196" s="3072"/>
      <c r="C196" s="1941" t="s">
        <v>1916</v>
      </c>
      <c r="D196" s="1771"/>
      <c r="E196" s="1771"/>
      <c r="F196" s="1942" t="s">
        <v>1931</v>
      </c>
      <c r="G196" s="1771"/>
      <c r="H196" s="1902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1756"/>
    </row>
    <row r="197" spans="1:21" ht="15.75" customHeight="1" x14ac:dyDescent="0.25">
      <c r="A197" s="1727"/>
      <c r="B197" s="3072"/>
      <c r="C197" s="1943" t="s">
        <v>1932</v>
      </c>
      <c r="D197" s="1771"/>
      <c r="E197" s="1771"/>
      <c r="F197" s="1944" t="s">
        <v>1933</v>
      </c>
      <c r="G197" s="1771"/>
      <c r="H197" s="1902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1756"/>
    </row>
    <row r="198" spans="1:21" ht="15.75" customHeight="1" x14ac:dyDescent="0.25">
      <c r="A198" s="1727"/>
      <c r="B198" s="3072"/>
      <c r="C198" s="1876"/>
      <c r="D198" s="1949" t="s">
        <v>837</v>
      </c>
      <c r="E198" s="2028" t="s">
        <v>1920</v>
      </c>
      <c r="F198" s="1945" t="s">
        <v>1963</v>
      </c>
      <c r="G198" s="1771"/>
      <c r="H198" s="1902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1756"/>
    </row>
    <row r="199" spans="1:21" ht="15.75" customHeight="1" x14ac:dyDescent="0.25">
      <c r="A199" s="1727"/>
      <c r="B199" s="3072"/>
      <c r="C199" s="1878"/>
      <c r="D199" s="1949" t="s">
        <v>838</v>
      </c>
      <c r="E199" s="2040" t="s">
        <v>1937</v>
      </c>
      <c r="F199" s="2041" t="s">
        <v>1938</v>
      </c>
      <c r="G199" s="1771"/>
      <c r="H199" s="1902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1756"/>
    </row>
    <row r="200" spans="1:21" ht="15.75" customHeight="1" x14ac:dyDescent="0.25">
      <c r="A200" s="1727"/>
      <c r="B200" s="3072"/>
      <c r="C200" s="1878"/>
      <c r="D200" s="2042" t="s">
        <v>1964</v>
      </c>
      <c r="E200" s="2043" t="str">
        <f>ADDRESS(ROW(E184),COLUMN(E184),4)</f>
        <v>E184</v>
      </c>
      <c r="G200" s="1771"/>
      <c r="H200" s="1902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1756"/>
    </row>
    <row r="201" spans="1:21" ht="15.75" customHeight="1" x14ac:dyDescent="0.25">
      <c r="A201" s="1727"/>
      <c r="B201" s="3072"/>
      <c r="C201" s="1803" t="s">
        <v>1941</v>
      </c>
      <c r="D201" s="1952"/>
      <c r="E201" s="1950"/>
      <c r="F201" s="1803" t="s">
        <v>1942</v>
      </c>
      <c r="G201" s="1771"/>
      <c r="H201" s="1902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1756"/>
    </row>
    <row r="202" spans="1:21" ht="15.75" customHeight="1" x14ac:dyDescent="0.25">
      <c r="A202" s="1727"/>
      <c r="B202" s="3072"/>
      <c r="C202" s="1806">
        <v>12</v>
      </c>
      <c r="D202" s="1806">
        <v>11</v>
      </c>
      <c r="E202" s="1806">
        <v>11</v>
      </c>
      <c r="F202" s="1806">
        <v>11</v>
      </c>
      <c r="G202" s="1806">
        <v>11</v>
      </c>
      <c r="H202" s="1807">
        <v>11</v>
      </c>
      <c r="I202" s="1808" t="s">
        <v>1845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1756"/>
    </row>
    <row r="203" spans="1:21" ht="15.75" customHeight="1" thickBot="1" x14ac:dyDescent="0.3">
      <c r="A203" s="1727"/>
      <c r="B203" s="3073"/>
      <c r="C203" s="1815">
        <f t="shared" ref="C203:H203" ca="1" si="4">CELL("largeur",C203)</f>
        <v>13</v>
      </c>
      <c r="D203" s="1815">
        <f t="shared" ca="1" si="4"/>
        <v>21</v>
      </c>
      <c r="E203" s="1815">
        <f t="shared" ca="1" si="4"/>
        <v>13</v>
      </c>
      <c r="F203" s="1815">
        <f t="shared" ca="1" si="4"/>
        <v>13</v>
      </c>
      <c r="G203" s="1815">
        <f t="shared" ca="1" si="4"/>
        <v>13</v>
      </c>
      <c r="H203" s="1816">
        <f t="shared" ca="1" si="4"/>
        <v>13</v>
      </c>
      <c r="I203" s="1808" t="s">
        <v>1848</v>
      </c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1756"/>
    </row>
    <row r="204" spans="1:21" ht="16.5" thickBot="1" x14ac:dyDescent="0.3">
      <c r="A204" s="1727"/>
      <c r="B204" s="1734"/>
      <c r="C204" s="1727"/>
      <c r="D204" s="1727"/>
      <c r="E204" s="1727"/>
      <c r="F204" s="1727"/>
      <c r="G204" s="1727"/>
      <c r="H204" s="1727"/>
      <c r="I204" s="1727"/>
      <c r="J204" s="172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1756"/>
    </row>
    <row r="205" spans="1:21" s="1733" customFormat="1" x14ac:dyDescent="0.25">
      <c r="A205" s="1727">
        <v>1</v>
      </c>
      <c r="B205" s="1760" t="s">
        <v>1</v>
      </c>
      <c r="C205" s="2044"/>
      <c r="D205" s="2045"/>
      <c r="E205" s="2045"/>
      <c r="F205" s="2045"/>
      <c r="G205" s="2045"/>
      <c r="H205" s="2046"/>
      <c r="I205" s="2045"/>
      <c r="J205" s="2045"/>
      <c r="K205" s="2047" t="s">
        <v>1965</v>
      </c>
      <c r="L205" s="2048" t="s">
        <v>1966</v>
      </c>
      <c r="M205" s="1727"/>
      <c r="N205" s="1727"/>
      <c r="O205" s="1727"/>
      <c r="P205" s="37"/>
      <c r="Q205" s="37"/>
      <c r="R205" s="37"/>
      <c r="S205" s="37"/>
      <c r="T205" s="37"/>
      <c r="U205" s="1756"/>
    </row>
    <row r="206" spans="1:21" s="1733" customFormat="1" ht="15" customHeight="1" x14ac:dyDescent="0.25">
      <c r="A206" s="1727">
        <v>1</v>
      </c>
      <c r="B206" s="3083">
        <v>3</v>
      </c>
      <c r="C206" s="2049" t="str">
        <f>ADDRESS(ROW(),COLUMN(),4)</f>
        <v>C206</v>
      </c>
      <c r="D206" s="2050" t="s">
        <v>1967</v>
      </c>
      <c r="E206" s="2051"/>
      <c r="F206" s="2051"/>
      <c r="G206" s="2051"/>
      <c r="H206" s="2051"/>
      <c r="I206" s="2051"/>
      <c r="J206" s="2051"/>
      <c r="K206" s="2052"/>
      <c r="L206" s="37"/>
      <c r="M206" s="37"/>
      <c r="N206" s="37"/>
      <c r="O206" s="37"/>
      <c r="P206" s="37"/>
      <c r="Q206" s="37"/>
      <c r="R206" s="37"/>
      <c r="S206" s="37"/>
      <c r="T206" s="37"/>
      <c r="U206" s="1756"/>
    </row>
    <row r="207" spans="1:21" s="1733" customFormat="1" ht="15" x14ac:dyDescent="0.25">
      <c r="A207" s="1727">
        <v>1</v>
      </c>
      <c r="B207" s="3083"/>
      <c r="C207" s="2053"/>
      <c r="D207" s="2054" t="s">
        <v>591</v>
      </c>
      <c r="E207" s="2055">
        <v>0.44</v>
      </c>
      <c r="F207" s="712"/>
      <c r="G207" s="2056" t="s">
        <v>591</v>
      </c>
      <c r="H207" s="2055">
        <v>100</v>
      </c>
      <c r="I207" s="712"/>
      <c r="J207" s="2057" t="s">
        <v>593</v>
      </c>
      <c r="K207" s="2058">
        <v>115</v>
      </c>
      <c r="L207" s="697" t="s">
        <v>1901</v>
      </c>
      <c r="M207" s="37"/>
      <c r="N207" s="37"/>
      <c r="O207" s="37"/>
      <c r="P207" s="37"/>
      <c r="Q207" s="37"/>
      <c r="R207" s="37"/>
      <c r="S207" s="37"/>
      <c r="T207" s="37"/>
      <c r="U207" s="1756"/>
    </row>
    <row r="208" spans="1:21" s="1733" customFormat="1" x14ac:dyDescent="0.25">
      <c r="A208" s="1727">
        <v>1</v>
      </c>
      <c r="B208" s="3083"/>
      <c r="C208" s="2059"/>
      <c r="D208" s="2060" t="s">
        <v>597</v>
      </c>
      <c r="E208" s="2061">
        <v>60</v>
      </c>
      <c r="F208" s="712"/>
      <c r="G208" s="2060" t="s">
        <v>595</v>
      </c>
      <c r="H208" s="2062">
        <v>10</v>
      </c>
      <c r="I208" s="712"/>
      <c r="J208" s="2056" t="s">
        <v>591</v>
      </c>
      <c r="K208" s="2063">
        <v>133</v>
      </c>
      <c r="L208" s="697" t="s">
        <v>1904</v>
      </c>
      <c r="M208" s="37"/>
      <c r="N208" s="37"/>
      <c r="O208" s="37"/>
      <c r="P208" s="37"/>
      <c r="Q208" s="37"/>
      <c r="R208" s="37"/>
      <c r="S208" s="37"/>
      <c r="T208" s="37"/>
      <c r="U208" s="1756"/>
    </row>
    <row r="209" spans="1:21" s="1733" customFormat="1" x14ac:dyDescent="0.25">
      <c r="A209" s="1727">
        <v>1</v>
      </c>
      <c r="B209" s="3083"/>
      <c r="C209" s="2064"/>
      <c r="D209" s="2065" t="s">
        <v>595</v>
      </c>
      <c r="E209" s="2066">
        <f>E207*E208%</f>
        <v>0.26400000000000001</v>
      </c>
      <c r="F209" s="712"/>
      <c r="G209" s="2067" t="s">
        <v>593</v>
      </c>
      <c r="H209" s="2066">
        <f>IF(H207=0,0,H207+H208)</f>
        <v>110</v>
      </c>
      <c r="I209" s="712"/>
      <c r="J209" s="2065" t="s">
        <v>595</v>
      </c>
      <c r="K209" s="2068">
        <f>IF(K207=0,0,IF(K208=0,0,K207-K208))</f>
        <v>-18</v>
      </c>
      <c r="L209" s="2069" t="str">
        <f>HYPERLINK("#"&amp;ADDRESS(ROW(K209),COLUMN(K209),4),"◀"&amp;ADDRESS(ROW(K209),COLUMN(K209),4))</f>
        <v>◀K209</v>
      </c>
      <c r="M209" s="37"/>
      <c r="N209" s="37"/>
      <c r="O209" s="37"/>
      <c r="P209" s="37"/>
      <c r="Q209" s="37"/>
      <c r="R209" s="37"/>
      <c r="S209" s="37"/>
      <c r="T209" s="37"/>
      <c r="U209" s="1756"/>
    </row>
    <row r="210" spans="1:21" s="1733" customFormat="1" ht="15" x14ac:dyDescent="0.25">
      <c r="A210" s="1727">
        <v>1</v>
      </c>
      <c r="B210" s="3083"/>
      <c r="C210" s="2070"/>
      <c r="D210" s="2067" t="s">
        <v>593</v>
      </c>
      <c r="E210" s="2066">
        <f>((E207*E208)/100)+E207</f>
        <v>0.70399999999999996</v>
      </c>
      <c r="F210" s="712"/>
      <c r="G210" s="2071" t="s">
        <v>597</v>
      </c>
      <c r="H210" s="2072">
        <f>IF(H207=0,0,IF(ISBLANK(H207),0,(H208/H207)*100))</f>
        <v>10</v>
      </c>
      <c r="I210" s="712"/>
      <c r="J210" s="2071" t="s">
        <v>597</v>
      </c>
      <c r="K210" s="2073">
        <f>IF(K208=0,0,IF(ISBLANK(K208),0,(K209/K208)*100))</f>
        <v>-13.533834586466165</v>
      </c>
      <c r="L210" s="2069" t="str">
        <f>HYPERLINK("#"&amp;ADDRESS(ROW(K210),COLUMN(K210),4),"◀"&amp;ADDRESS(ROW(K210),COLUMN(K210),4))</f>
        <v>◀K210</v>
      </c>
      <c r="M210" s="37"/>
      <c r="N210" s="37"/>
      <c r="O210" s="37"/>
      <c r="P210" s="37"/>
      <c r="Q210" s="37"/>
      <c r="R210" s="37"/>
      <c r="S210" s="37"/>
      <c r="T210" s="37"/>
      <c r="U210" s="1756"/>
    </row>
    <row r="211" spans="1:21" s="1733" customFormat="1" ht="15" x14ac:dyDescent="0.25">
      <c r="A211" s="1727">
        <v>1</v>
      </c>
      <c r="B211" s="3083"/>
      <c r="C211" s="2074"/>
      <c r="D211" s="2075"/>
      <c r="E211" s="2076"/>
      <c r="F211" s="2077"/>
      <c r="G211" s="2078"/>
      <c r="H211" s="2079"/>
      <c r="I211" s="2077"/>
      <c r="J211" s="2078"/>
      <c r="K211" s="2080"/>
      <c r="L211" s="1727">
        <v>1</v>
      </c>
      <c r="M211" s="37"/>
      <c r="N211" s="37"/>
      <c r="O211" s="37"/>
      <c r="P211" s="37"/>
      <c r="Q211" s="37"/>
      <c r="R211" s="37"/>
      <c r="S211" s="37"/>
      <c r="T211" s="37"/>
      <c r="U211" s="1756"/>
    </row>
    <row r="212" spans="1:21" s="1733" customFormat="1" ht="15" x14ac:dyDescent="0.25">
      <c r="A212" s="1727">
        <v>1</v>
      </c>
      <c r="B212" s="3083"/>
      <c r="C212" s="2053"/>
      <c r="D212" s="2056" t="s">
        <v>591</v>
      </c>
      <c r="E212" s="2055">
        <v>5.8970000000000002</v>
      </c>
      <c r="F212" s="712"/>
      <c r="G212" s="2057" t="s">
        <v>593</v>
      </c>
      <c r="H212" s="2062">
        <v>9.64</v>
      </c>
      <c r="I212" s="712"/>
      <c r="J212" s="2057" t="s">
        <v>593</v>
      </c>
      <c r="K212" s="2058">
        <v>100</v>
      </c>
      <c r="L212" s="1727">
        <v>1</v>
      </c>
      <c r="M212" s="37"/>
      <c r="N212" s="37"/>
      <c r="O212" s="37"/>
      <c r="P212" s="37"/>
      <c r="Q212" s="37"/>
      <c r="R212" s="37"/>
      <c r="S212" s="37"/>
      <c r="T212" s="37"/>
      <c r="U212" s="1756"/>
    </row>
    <row r="213" spans="1:21" s="1733" customFormat="1" x14ac:dyDescent="0.25">
      <c r="A213" s="1727">
        <v>1</v>
      </c>
      <c r="B213" s="3083"/>
      <c r="C213" s="2081"/>
      <c r="D213" s="2057" t="s">
        <v>593</v>
      </c>
      <c r="E213" s="2062">
        <v>9.64</v>
      </c>
      <c r="F213" s="712"/>
      <c r="G213" s="2060" t="s">
        <v>597</v>
      </c>
      <c r="H213" s="2082">
        <v>63.5</v>
      </c>
      <c r="I213" s="712"/>
      <c r="J213" s="2060" t="s">
        <v>595</v>
      </c>
      <c r="K213" s="2058">
        <v>50</v>
      </c>
      <c r="L213" s="1727">
        <v>1</v>
      </c>
      <c r="M213" s="37"/>
      <c r="N213" s="37"/>
      <c r="O213" s="37"/>
      <c r="P213" s="37"/>
      <c r="Q213" s="37"/>
      <c r="R213" s="37"/>
      <c r="S213" s="37"/>
      <c r="T213" s="37"/>
      <c r="U213" s="1756"/>
    </row>
    <row r="214" spans="1:21" s="1733" customFormat="1" x14ac:dyDescent="0.25">
      <c r="A214" s="1727">
        <v>1</v>
      </c>
      <c r="B214" s="3083"/>
      <c r="C214" s="2064"/>
      <c r="D214" s="2065" t="s">
        <v>595</v>
      </c>
      <c r="E214" s="2066">
        <f>IF(E212=0,0,IF(E213=0,0,E213-E212))</f>
        <v>3.7430000000000003</v>
      </c>
      <c r="F214" s="712"/>
      <c r="G214" s="2065" t="s">
        <v>595</v>
      </c>
      <c r="H214" s="2066">
        <f>H212-H215</f>
        <v>3.7439755351681958</v>
      </c>
      <c r="I214" s="712"/>
      <c r="J214" s="2067" t="s">
        <v>591</v>
      </c>
      <c r="K214" s="2068">
        <f>IF(K212=0,0,IF(ISBLANK(K212),0,K212-K213))</f>
        <v>50</v>
      </c>
      <c r="L214" s="2069" t="str">
        <f>HYPERLINK("#"&amp;ADDRESS(ROW(E214),COLUMN(E214),4),"◀"&amp;ADDRESS(ROW(E214),COLUMN(E214),4))</f>
        <v>◀E214</v>
      </c>
      <c r="M214" s="37"/>
      <c r="N214" s="37"/>
      <c r="O214" s="37"/>
      <c r="P214" s="37"/>
      <c r="Q214" s="37"/>
      <c r="R214" s="37"/>
      <c r="S214" s="37"/>
      <c r="T214" s="37"/>
      <c r="U214" s="1756"/>
    </row>
    <row r="215" spans="1:21" s="1733" customFormat="1" ht="15" x14ac:dyDescent="0.25">
      <c r="A215" s="1727">
        <v>1</v>
      </c>
      <c r="B215" s="3083"/>
      <c r="C215" s="2083"/>
      <c r="D215" s="2084" t="s">
        <v>597</v>
      </c>
      <c r="E215" s="2085">
        <f>IF(E212=0,0,IF(ISBLANK(E212),0,(E214/E212)*100))</f>
        <v>63.472952348651859</v>
      </c>
      <c r="F215" s="712"/>
      <c r="G215" s="2086" t="s">
        <v>591</v>
      </c>
      <c r="H215" s="2087">
        <f>(H212/(100+H213)*100)</f>
        <v>5.8960244648318048</v>
      </c>
      <c r="I215" s="712"/>
      <c r="J215" s="2084" t="s">
        <v>597</v>
      </c>
      <c r="K215" s="2088">
        <f>IF(K214=0,0,IF(ISBLANK(K213),0,(K213/K214)*100))</f>
        <v>100</v>
      </c>
      <c r="L215" s="2069" t="str">
        <f>HYPERLINK("#"&amp;ADDRESS(ROW(E215),COLUMN(E215),4),"◀"&amp;ADDRESS(ROW(E215),COLUMN(E215),4))</f>
        <v>◀E215</v>
      </c>
      <c r="M215" s="37"/>
      <c r="N215" s="37"/>
      <c r="O215" s="37"/>
      <c r="P215" s="37"/>
      <c r="Q215" s="37"/>
      <c r="R215" s="37"/>
      <c r="S215" s="37"/>
      <c r="T215" s="37"/>
      <c r="U215" s="1756"/>
    </row>
    <row r="216" spans="1:21" s="1733" customFormat="1" ht="15" x14ac:dyDescent="0.25">
      <c r="A216" s="1727">
        <v>1</v>
      </c>
      <c r="B216" s="3083"/>
      <c r="C216" s="3085" t="s">
        <v>1968</v>
      </c>
      <c r="D216" s="3085"/>
      <c r="E216" s="3085"/>
      <c r="F216" s="3085"/>
      <c r="G216" s="3085"/>
      <c r="H216" s="3085"/>
      <c r="I216" s="3085"/>
      <c r="J216" s="3085"/>
      <c r="K216" s="3086"/>
      <c r="L216" s="1727">
        <v>1</v>
      </c>
      <c r="M216" s="37"/>
      <c r="N216" s="37"/>
      <c r="O216" s="37"/>
      <c r="P216" s="37"/>
      <c r="Q216" s="37"/>
      <c r="R216" s="37"/>
      <c r="S216" s="37"/>
      <c r="T216" s="37"/>
      <c r="U216" s="1756"/>
    </row>
    <row r="217" spans="1:21" s="1733" customFormat="1" ht="15" x14ac:dyDescent="0.25">
      <c r="A217" s="1727"/>
      <c r="B217" s="3083"/>
      <c r="C217" s="1806">
        <v>12</v>
      </c>
      <c r="D217" s="1806">
        <v>11</v>
      </c>
      <c r="E217" s="1806">
        <v>11</v>
      </c>
      <c r="F217" s="1806">
        <v>11</v>
      </c>
      <c r="G217" s="1806">
        <v>11</v>
      </c>
      <c r="H217" s="1806">
        <v>11</v>
      </c>
      <c r="I217" s="1806">
        <v>11</v>
      </c>
      <c r="J217" s="1806">
        <v>11</v>
      </c>
      <c r="K217" s="1807">
        <v>11</v>
      </c>
      <c r="L217" s="1808" t="s">
        <v>1845</v>
      </c>
      <c r="M217" s="37"/>
      <c r="N217" s="37"/>
      <c r="O217" s="37"/>
      <c r="P217" s="37"/>
      <c r="Q217" s="37"/>
      <c r="R217" s="37"/>
      <c r="S217" s="37"/>
      <c r="T217" s="37"/>
      <c r="U217" s="1756"/>
    </row>
    <row r="218" spans="1:21" s="1733" customFormat="1" thickBot="1" x14ac:dyDescent="0.3">
      <c r="A218" s="1727"/>
      <c r="B218" s="3084"/>
      <c r="C218" s="1815">
        <f ca="1">CELL("largeur",C218)</f>
        <v>13</v>
      </c>
      <c r="D218" s="1815">
        <f t="shared" ref="D218:K218" ca="1" si="5">CELL("largeur",D218)</f>
        <v>21</v>
      </c>
      <c r="E218" s="1815">
        <f t="shared" ca="1" si="5"/>
        <v>13</v>
      </c>
      <c r="F218" s="1815">
        <f ca="1">CELL("largeur",F218)</f>
        <v>13</v>
      </c>
      <c r="G218" s="1815">
        <f t="shared" ca="1" si="5"/>
        <v>13</v>
      </c>
      <c r="H218" s="1815">
        <f t="shared" ca="1" si="5"/>
        <v>13</v>
      </c>
      <c r="I218" s="1815">
        <f t="shared" ca="1" si="5"/>
        <v>16</v>
      </c>
      <c r="J218" s="1815">
        <f t="shared" ca="1" si="5"/>
        <v>18</v>
      </c>
      <c r="K218" s="1816">
        <f t="shared" ca="1" si="5"/>
        <v>16</v>
      </c>
      <c r="L218" s="1808" t="s">
        <v>1848</v>
      </c>
      <c r="M218" s="37"/>
      <c r="N218" s="37"/>
      <c r="O218" s="37"/>
      <c r="P218" s="37"/>
      <c r="Q218" s="37"/>
      <c r="R218" s="37"/>
      <c r="S218" s="37"/>
      <c r="T218" s="37"/>
      <c r="U218" s="1756"/>
    </row>
    <row r="219" spans="1:21" s="1733" customFormat="1" thickBot="1" x14ac:dyDescent="0.3">
      <c r="A219" s="1808"/>
      <c r="B219" s="2089"/>
      <c r="C219" s="1808"/>
      <c r="D219" s="1808"/>
      <c r="E219" s="1808"/>
      <c r="F219" s="1808"/>
      <c r="G219" s="1808"/>
      <c r="H219" s="1808"/>
      <c r="I219" s="1808"/>
      <c r="J219" s="1808"/>
      <c r="K219" s="1808"/>
      <c r="L219" s="37"/>
      <c r="M219" s="37"/>
      <c r="N219" s="37"/>
      <c r="O219" s="37"/>
      <c r="P219" s="37"/>
      <c r="Q219" s="37"/>
      <c r="R219" s="37"/>
      <c r="S219" s="37"/>
      <c r="T219" s="37"/>
      <c r="U219" s="1756"/>
    </row>
    <row r="220" spans="1:21" s="1733" customFormat="1" ht="21" x14ac:dyDescent="0.25">
      <c r="A220" s="1727"/>
      <c r="B220" s="1760" t="s">
        <v>1</v>
      </c>
      <c r="C220" s="2090" t="s">
        <v>1969</v>
      </c>
      <c r="D220" s="2091"/>
      <c r="E220" s="2091"/>
      <c r="F220" s="2091"/>
      <c r="G220" s="2091"/>
      <c r="H220" s="2091"/>
      <c r="I220" s="2091"/>
      <c r="J220" s="2091"/>
      <c r="K220" s="2092" t="s">
        <v>1970</v>
      </c>
      <c r="L220" s="37"/>
      <c r="M220" s="2093" t="s">
        <v>1</v>
      </c>
      <c r="N220" s="3087" t="s">
        <v>1971</v>
      </c>
      <c r="O220" s="3087"/>
      <c r="P220" s="3087"/>
      <c r="Q220" s="3087"/>
      <c r="R220" s="3087"/>
      <c r="S220" s="3087"/>
      <c r="T220" s="3088"/>
      <c r="U220" s="1756"/>
    </row>
    <row r="221" spans="1:21" s="1733" customFormat="1" ht="15" customHeight="1" x14ac:dyDescent="0.25">
      <c r="A221" s="1727"/>
      <c r="B221" s="3083">
        <v>3</v>
      </c>
      <c r="C221" s="2094" t="str">
        <f>ADDRESS(ROW(),COLUMN(),4)</f>
        <v>C221</v>
      </c>
      <c r="D221" s="2095"/>
      <c r="E221" s="2095"/>
      <c r="F221" s="2096"/>
      <c r="G221" s="2095"/>
      <c r="H221" s="2095"/>
      <c r="I221" s="2097"/>
      <c r="J221" s="2097"/>
      <c r="K221" s="2098"/>
      <c r="L221" s="37"/>
      <c r="M221" s="3089">
        <v>3</v>
      </c>
      <c r="N221" s="2099" t="str">
        <f>ADDRESS(ROW(),COLUMN(),4)</f>
        <v>N221</v>
      </c>
      <c r="O221" s="2050" t="s">
        <v>1967</v>
      </c>
      <c r="P221" s="2051"/>
      <c r="Q221" s="2051"/>
      <c r="R221" s="2051"/>
      <c r="S221" s="2051"/>
      <c r="T221" s="2052"/>
      <c r="U221" s="1756"/>
    </row>
    <row r="222" spans="1:21" s="1733" customFormat="1" ht="15.75" customHeight="1" x14ac:dyDescent="0.25">
      <c r="A222" s="1727"/>
      <c r="B222" s="3083"/>
      <c r="C222" s="2096"/>
      <c r="D222" s="2100" t="s">
        <v>592</v>
      </c>
      <c r="E222" s="2101">
        <v>1</v>
      </c>
      <c r="F222" s="2102"/>
      <c r="G222" s="2103" t="s">
        <v>592</v>
      </c>
      <c r="H222" s="2101">
        <v>1</v>
      </c>
      <c r="I222" s="2104"/>
      <c r="J222" s="2100" t="s">
        <v>592</v>
      </c>
      <c r="K222" s="2105">
        <v>1</v>
      </c>
      <c r="L222" s="37"/>
      <c r="M222" s="3089"/>
      <c r="N222" s="3091" t="s">
        <v>1972</v>
      </c>
      <c r="O222" s="3091"/>
      <c r="P222" s="3093" t="s">
        <v>1973</v>
      </c>
      <c r="Q222" s="3093"/>
      <c r="R222" s="3093"/>
      <c r="S222" s="3093"/>
      <c r="T222" s="3094"/>
      <c r="U222" s="1756"/>
    </row>
    <row r="223" spans="1:21" s="1733" customFormat="1" ht="15.75" customHeight="1" x14ac:dyDescent="0.25">
      <c r="A223" s="1727"/>
      <c r="B223" s="3083"/>
      <c r="C223" s="1746"/>
      <c r="D223" s="2106" t="s">
        <v>590</v>
      </c>
      <c r="E223" s="2107">
        <v>2</v>
      </c>
      <c r="F223" s="2108"/>
      <c r="G223" s="2109" t="s">
        <v>1974</v>
      </c>
      <c r="H223" s="2107">
        <v>2</v>
      </c>
      <c r="I223" s="2110"/>
      <c r="J223" s="2106" t="s">
        <v>598</v>
      </c>
      <c r="K223" s="2111">
        <v>50</v>
      </c>
      <c r="L223" s="37"/>
      <c r="M223" s="3089"/>
      <c r="N223" s="3092"/>
      <c r="O223" s="3092"/>
      <c r="P223" s="3095"/>
      <c r="Q223" s="3095"/>
      <c r="R223" s="3095"/>
      <c r="S223" s="3095"/>
      <c r="T223" s="3096"/>
      <c r="U223" s="1756"/>
    </row>
    <row r="224" spans="1:21" s="1733" customFormat="1" ht="15.75" customHeight="1" x14ac:dyDescent="0.25">
      <c r="A224" s="1727"/>
      <c r="B224" s="3083"/>
      <c r="C224" s="1746"/>
      <c r="D224" s="2112" t="s">
        <v>594</v>
      </c>
      <c r="E224" s="2113">
        <f>IF(E222=0,0,IF(E223=0,0,E223-E222))</f>
        <v>1</v>
      </c>
      <c r="F224" s="2108"/>
      <c r="G224" s="2112" t="s">
        <v>1975</v>
      </c>
      <c r="H224" s="2113">
        <f>IF(H222=0,0,H222+H223)</f>
        <v>3</v>
      </c>
      <c r="I224" s="2110"/>
      <c r="J224" s="2112" t="s">
        <v>594</v>
      </c>
      <c r="K224" s="2114">
        <f>K225*K223%</f>
        <v>1</v>
      </c>
      <c r="L224" s="37"/>
      <c r="M224" s="3089"/>
      <c r="N224" s="3097" t="s">
        <v>1976</v>
      </c>
      <c r="O224" s="3099">
        <f>SUM(N228:N237)</f>
        <v>0.97000000000000008</v>
      </c>
      <c r="P224" s="3101" t="str">
        <f>IF(N227&lt;S227,"Recette incomplète, il manque",IF(N227&gt;S227,"Trop de produits dans la recette",IF(N227=S227,"OK")))</f>
        <v>Recette incomplète, il manque</v>
      </c>
      <c r="Q224" s="3101"/>
      <c r="R224" s="3101"/>
      <c r="S224" s="3101"/>
      <c r="T224" s="3103">
        <f>IF(N227=S227,"",IF(N227&lt;S227,S227-N227,IF(N227&gt;S227,N227-S227)))</f>
        <v>2.9999999999999916E-2</v>
      </c>
      <c r="U224" s="1756"/>
    </row>
    <row r="225" spans="1:21" s="1733" customFormat="1" ht="15.75" customHeight="1" x14ac:dyDescent="0.25">
      <c r="A225" s="1727"/>
      <c r="B225" s="3083"/>
      <c r="C225" s="2115"/>
      <c r="D225" s="2116" t="s">
        <v>596</v>
      </c>
      <c r="E225" s="2117">
        <f>IF(E222=0,0,IF(E223=0,0,E224/E223))</f>
        <v>0.5</v>
      </c>
      <c r="F225" s="2118"/>
      <c r="G225" s="2116" t="s">
        <v>596</v>
      </c>
      <c r="H225" s="2117">
        <f>IF(H222=0,0,H223/H224)</f>
        <v>0.66666666666666663</v>
      </c>
      <c r="I225" s="2119"/>
      <c r="J225" s="2116" t="s">
        <v>1975</v>
      </c>
      <c r="K225" s="2120">
        <f>K222/(100-K223)*100</f>
        <v>2</v>
      </c>
      <c r="L225" s="37"/>
      <c r="M225" s="3089"/>
      <c r="N225" s="3098"/>
      <c r="O225" s="3100"/>
      <c r="P225" s="3102"/>
      <c r="Q225" s="3102"/>
      <c r="R225" s="3102"/>
      <c r="S225" s="3102"/>
      <c r="T225" s="3104"/>
      <c r="U225" s="1756"/>
    </row>
    <row r="226" spans="1:21" s="1733" customFormat="1" x14ac:dyDescent="0.25">
      <c r="A226" s="1727"/>
      <c r="B226" s="3083"/>
      <c r="C226" s="2096"/>
      <c r="D226" s="2121" t="s">
        <v>590</v>
      </c>
      <c r="E226" s="2122">
        <v>2</v>
      </c>
      <c r="F226" s="2102"/>
      <c r="G226" s="2121" t="s">
        <v>590</v>
      </c>
      <c r="H226" s="2122">
        <v>2</v>
      </c>
      <c r="I226" s="2104"/>
      <c r="J226" s="2121" t="s">
        <v>590</v>
      </c>
      <c r="K226" s="2123">
        <v>1</v>
      </c>
      <c r="L226" s="37"/>
      <c r="M226" s="3089"/>
      <c r="N226" s="2124" t="s">
        <v>1977</v>
      </c>
      <c r="O226" s="2125"/>
      <c r="P226" s="2125"/>
      <c r="Q226" s="2125"/>
      <c r="R226" s="2126" t="s">
        <v>109</v>
      </c>
      <c r="S226" s="2127" t="s">
        <v>1978</v>
      </c>
      <c r="T226" s="2128" t="s">
        <v>1979</v>
      </c>
      <c r="U226" s="1756"/>
    </row>
    <row r="227" spans="1:21" s="1733" customFormat="1" x14ac:dyDescent="0.25">
      <c r="A227" s="1727"/>
      <c r="B227" s="3083"/>
      <c r="C227" s="1746"/>
      <c r="D227" s="2129" t="s">
        <v>592</v>
      </c>
      <c r="E227" s="2130">
        <v>1</v>
      </c>
      <c r="F227" s="2108"/>
      <c r="G227" s="2129" t="s">
        <v>1974</v>
      </c>
      <c r="H227" s="2130">
        <v>1</v>
      </c>
      <c r="I227" s="2110"/>
      <c r="J227" s="2129" t="s">
        <v>598</v>
      </c>
      <c r="K227" s="2131">
        <v>50</v>
      </c>
      <c r="L227" s="37"/>
      <c r="M227" s="3089"/>
      <c r="N227" s="2132">
        <f>SUM(N228:N237)</f>
        <v>0.97000000000000008</v>
      </c>
      <c r="O227" s="2133"/>
      <c r="P227" s="2134"/>
      <c r="Q227" s="2135" t="s">
        <v>1980</v>
      </c>
      <c r="R227" s="2136">
        <v>7</v>
      </c>
      <c r="S227" s="2137">
        <v>1</v>
      </c>
      <c r="T227" s="2138">
        <f>SUM(T228:T237)</f>
        <v>6.9300000000000006</v>
      </c>
      <c r="U227" s="1756"/>
    </row>
    <row r="228" spans="1:21" s="1733" customFormat="1" x14ac:dyDescent="0.25">
      <c r="A228" s="1727"/>
      <c r="B228" s="3083"/>
      <c r="C228" s="1746"/>
      <c r="D228" s="2112" t="s">
        <v>594</v>
      </c>
      <c r="E228" s="2113">
        <f>IF(E226=0,0,IF(E227=0,0,E226-E227))</f>
        <v>1</v>
      </c>
      <c r="F228" s="2108"/>
      <c r="G228" s="2112" t="s">
        <v>599</v>
      </c>
      <c r="H228" s="2113">
        <f>IF(H226=0,0,IF(H227=0,0,H226-H227))</f>
        <v>1</v>
      </c>
      <c r="I228" s="2110"/>
      <c r="J228" s="2112" t="s">
        <v>594</v>
      </c>
      <c r="K228" s="2114">
        <f>K226*K227%</f>
        <v>0.5</v>
      </c>
      <c r="L228" s="37"/>
      <c r="M228" s="3089"/>
      <c r="N228" s="2139">
        <v>0.12</v>
      </c>
      <c r="O228" s="2140" t="s">
        <v>1981</v>
      </c>
      <c r="P228" s="2140"/>
      <c r="Q228" s="2140"/>
      <c r="R228" s="2141">
        <f>R227*N228</f>
        <v>0.84</v>
      </c>
      <c r="S228" s="2142">
        <v>0</v>
      </c>
      <c r="T228" s="2143">
        <f t="shared" ref="T228:T237" si="6">IF(S228=0,R228,IF(R228="","",R228/(100-S228)*100))</f>
        <v>0.84</v>
      </c>
      <c r="U228" s="1756"/>
    </row>
    <row r="229" spans="1:21" s="1733" customFormat="1" x14ac:dyDescent="0.25">
      <c r="A229" s="1727"/>
      <c r="B229" s="3083"/>
      <c r="C229" s="2115"/>
      <c r="D229" s="2116" t="s">
        <v>596</v>
      </c>
      <c r="E229" s="2117">
        <f>IF(E226=0,0,E228/E226)</f>
        <v>0.5</v>
      </c>
      <c r="F229" s="2118"/>
      <c r="G229" s="2116" t="s">
        <v>596</v>
      </c>
      <c r="H229" s="2117">
        <f>IF(H226=0,0,IF(H227=0,0,H227/H226))</f>
        <v>0.5</v>
      </c>
      <c r="I229" s="2119"/>
      <c r="J229" s="2116" t="s">
        <v>599</v>
      </c>
      <c r="K229" s="2144">
        <f>K226-K228</f>
        <v>0.5</v>
      </c>
      <c r="L229" s="37"/>
      <c r="M229" s="3089"/>
      <c r="N229" s="2139">
        <v>0.08</v>
      </c>
      <c r="O229" s="2140" t="s">
        <v>1982</v>
      </c>
      <c r="P229" s="2140"/>
      <c r="Q229" s="2140"/>
      <c r="R229" s="2145">
        <f>R227*N229</f>
        <v>0.56000000000000005</v>
      </c>
      <c r="S229" s="2146">
        <v>0</v>
      </c>
      <c r="T229" s="2143">
        <f t="shared" si="6"/>
        <v>0.56000000000000005</v>
      </c>
      <c r="U229" s="1756"/>
    </row>
    <row r="230" spans="1:21" s="1733" customFormat="1" x14ac:dyDescent="0.25">
      <c r="A230" s="1727"/>
      <c r="B230" s="3083"/>
      <c r="C230" s="3105" t="s">
        <v>1968</v>
      </c>
      <c r="D230" s="3105"/>
      <c r="E230" s="3105"/>
      <c r="F230" s="3105"/>
      <c r="G230" s="3105"/>
      <c r="H230" s="3105"/>
      <c r="I230" s="3105"/>
      <c r="J230" s="3105"/>
      <c r="K230" s="3106"/>
      <c r="L230" s="37"/>
      <c r="M230" s="3089"/>
      <c r="N230" s="2139">
        <v>0.2</v>
      </c>
      <c r="O230" s="2140" t="s">
        <v>1983</v>
      </c>
      <c r="P230" s="2140"/>
      <c r="Q230" s="2140"/>
      <c r="R230" s="2145">
        <f>R227*N230</f>
        <v>1.4000000000000001</v>
      </c>
      <c r="S230" s="2146">
        <v>0</v>
      </c>
      <c r="T230" s="2143">
        <f t="shared" si="6"/>
        <v>1.4000000000000001</v>
      </c>
      <c r="U230" s="1756"/>
    </row>
    <row r="231" spans="1:21" s="1733" customFormat="1" x14ac:dyDescent="0.25">
      <c r="A231" s="1727"/>
      <c r="B231" s="3083"/>
      <c r="C231" s="1806">
        <v>8</v>
      </c>
      <c r="D231" s="1806">
        <v>8</v>
      </c>
      <c r="E231" s="1806">
        <v>11</v>
      </c>
      <c r="F231" s="1806">
        <v>8</v>
      </c>
      <c r="G231" s="1806">
        <v>8</v>
      </c>
      <c r="H231" s="1806">
        <v>11</v>
      </c>
      <c r="I231" s="1806">
        <v>8</v>
      </c>
      <c r="J231" s="1806">
        <v>8</v>
      </c>
      <c r="K231" s="1807">
        <v>11</v>
      </c>
      <c r="L231" s="37"/>
      <c r="M231" s="3089"/>
      <c r="N231" s="2139">
        <v>0.55000000000000004</v>
      </c>
      <c r="O231" s="2140" t="s">
        <v>1984</v>
      </c>
      <c r="P231" s="2140"/>
      <c r="Q231" s="2140"/>
      <c r="R231" s="2145">
        <f>R227*N231</f>
        <v>3.8500000000000005</v>
      </c>
      <c r="S231" s="2146">
        <v>0</v>
      </c>
      <c r="T231" s="2143">
        <f t="shared" si="6"/>
        <v>3.8500000000000005</v>
      </c>
      <c r="U231" s="1756"/>
    </row>
    <row r="232" spans="1:21" s="1733" customFormat="1" ht="16.5" thickBot="1" x14ac:dyDescent="0.3">
      <c r="A232" s="1727"/>
      <c r="B232" s="3084"/>
      <c r="C232" s="1815">
        <f t="shared" ref="C232:K232" ca="1" si="7">CELL("largeur",C232)</f>
        <v>13</v>
      </c>
      <c r="D232" s="1815">
        <f t="shared" ca="1" si="7"/>
        <v>21</v>
      </c>
      <c r="E232" s="1815">
        <f t="shared" ca="1" si="7"/>
        <v>13</v>
      </c>
      <c r="F232" s="1815">
        <f t="shared" ca="1" si="7"/>
        <v>13</v>
      </c>
      <c r="G232" s="1815">
        <f t="shared" ca="1" si="7"/>
        <v>13</v>
      </c>
      <c r="H232" s="1815">
        <f t="shared" ca="1" si="7"/>
        <v>13</v>
      </c>
      <c r="I232" s="1815">
        <f t="shared" ca="1" si="7"/>
        <v>16</v>
      </c>
      <c r="J232" s="1815">
        <f t="shared" ca="1" si="7"/>
        <v>18</v>
      </c>
      <c r="K232" s="1816">
        <f t="shared" ca="1" si="7"/>
        <v>16</v>
      </c>
      <c r="L232" s="37"/>
      <c r="M232" s="3089"/>
      <c r="N232" s="2139">
        <v>0.02</v>
      </c>
      <c r="O232" s="2140" t="s">
        <v>1985</v>
      </c>
      <c r="P232" s="2140"/>
      <c r="Q232" s="2140"/>
      <c r="R232" s="2145">
        <f>R227*N232</f>
        <v>0.14000000000000001</v>
      </c>
      <c r="S232" s="2146">
        <v>50</v>
      </c>
      <c r="T232" s="2143">
        <f t="shared" si="6"/>
        <v>0.28000000000000003</v>
      </c>
      <c r="U232" s="1756"/>
    </row>
    <row r="233" spans="1:21" s="1733" customFormat="1" ht="16.5" thickBot="1" x14ac:dyDescent="0.3">
      <c r="A233" s="1727">
        <v>1</v>
      </c>
      <c r="B233" s="1734">
        <v>1</v>
      </c>
      <c r="C233" s="1727">
        <v>1</v>
      </c>
      <c r="D233" s="1727">
        <v>1</v>
      </c>
      <c r="E233" s="1727">
        <v>1</v>
      </c>
      <c r="F233" s="1727">
        <v>1</v>
      </c>
      <c r="G233" s="1727">
        <v>1</v>
      </c>
      <c r="H233" s="1727">
        <v>1</v>
      </c>
      <c r="I233" s="37"/>
      <c r="J233" s="37"/>
      <c r="K233" s="37"/>
      <c r="L233" s="37"/>
      <c r="M233" s="3089"/>
      <c r="N233" s="2139"/>
      <c r="O233" s="2140"/>
      <c r="P233" s="2140"/>
      <c r="Q233" s="2140"/>
      <c r="R233" s="2145">
        <f>R227*N233</f>
        <v>0</v>
      </c>
      <c r="S233" s="2146"/>
      <c r="T233" s="2143">
        <f t="shared" si="6"/>
        <v>0</v>
      </c>
      <c r="U233" s="1756"/>
    </row>
    <row r="234" spans="1:21" s="1733" customFormat="1" x14ac:dyDescent="0.25">
      <c r="A234" s="1727">
        <v>1</v>
      </c>
      <c r="B234" s="1760" t="s">
        <v>1</v>
      </c>
      <c r="C234" s="3107" t="s">
        <v>1986</v>
      </c>
      <c r="D234" s="3107"/>
      <c r="E234" s="3107"/>
      <c r="F234" s="3107"/>
      <c r="G234" s="3107"/>
      <c r="H234" s="3108"/>
      <c r="I234" s="37"/>
      <c r="J234" s="37"/>
      <c r="K234" s="37"/>
      <c r="L234" s="37"/>
      <c r="M234" s="3089"/>
      <c r="N234" s="2139"/>
      <c r="O234" s="2140"/>
      <c r="P234" s="2140"/>
      <c r="Q234" s="2140"/>
      <c r="R234" s="2145">
        <f>R227*N234</f>
        <v>0</v>
      </c>
      <c r="S234" s="2146"/>
      <c r="T234" s="2143">
        <f t="shared" si="6"/>
        <v>0</v>
      </c>
      <c r="U234" s="1756"/>
    </row>
    <row r="235" spans="1:21" s="1733" customFormat="1" ht="18.75" x14ac:dyDescent="0.25">
      <c r="A235" s="1727">
        <v>1</v>
      </c>
      <c r="B235" s="3109">
        <v>3</v>
      </c>
      <c r="C235" s="2099" t="str">
        <f>ADDRESS(ROW(),COLUMN(),4)</f>
        <v>C235</v>
      </c>
      <c r="D235" s="2050" t="s">
        <v>1967</v>
      </c>
      <c r="E235" s="2147"/>
      <c r="F235" s="2148"/>
      <c r="G235" s="2149"/>
      <c r="H235" s="2150"/>
      <c r="I235" s="37"/>
      <c r="J235" s="37"/>
      <c r="K235" s="37"/>
      <c r="L235" s="37"/>
      <c r="M235" s="3089"/>
      <c r="N235" s="2139"/>
      <c r="O235" s="2140"/>
      <c r="P235" s="2140"/>
      <c r="Q235" s="2140"/>
      <c r="R235" s="2145">
        <f>R227*N235</f>
        <v>0</v>
      </c>
      <c r="S235" s="2146"/>
      <c r="T235" s="2143">
        <f t="shared" si="6"/>
        <v>0</v>
      </c>
      <c r="U235" s="1756"/>
    </row>
    <row r="236" spans="1:21" s="1733" customFormat="1" x14ac:dyDescent="0.25">
      <c r="A236" s="1727">
        <v>1</v>
      </c>
      <c r="B236" s="3109"/>
      <c r="C236" s="3068" t="s">
        <v>1987</v>
      </c>
      <c r="D236" s="3068"/>
      <c r="E236" s="2152" t="s">
        <v>1988</v>
      </c>
      <c r="F236" s="2151" t="s">
        <v>1989</v>
      </c>
      <c r="G236" s="3069" t="s">
        <v>97</v>
      </c>
      <c r="H236" s="3070"/>
      <c r="I236" s="37"/>
      <c r="J236" s="37"/>
      <c r="K236" s="37"/>
      <c r="L236" s="37"/>
      <c r="M236" s="3089"/>
      <c r="N236" s="2139"/>
      <c r="O236" s="2140"/>
      <c r="P236" s="2140"/>
      <c r="Q236" s="2140"/>
      <c r="R236" s="2145">
        <f>R227*N236</f>
        <v>0</v>
      </c>
      <c r="S236" s="2146"/>
      <c r="T236" s="2143">
        <f t="shared" si="6"/>
        <v>0</v>
      </c>
      <c r="U236" s="1756"/>
    </row>
    <row r="237" spans="1:21" s="1733" customFormat="1" x14ac:dyDescent="0.25">
      <c r="A237" s="1727">
        <v>1</v>
      </c>
      <c r="B237" s="3109"/>
      <c r="C237" s="3057">
        <v>20</v>
      </c>
      <c r="D237" s="3058">
        <f>C237/100</f>
        <v>0.2</v>
      </c>
      <c r="E237" s="2153" t="s">
        <v>1990</v>
      </c>
      <c r="F237" s="2154">
        <v>1</v>
      </c>
      <c r="G237" s="2155">
        <f>(C237*F237)*10</f>
        <v>200</v>
      </c>
      <c r="H237" s="2156">
        <f>G237/1000</f>
        <v>0.2</v>
      </c>
      <c r="I237" s="37"/>
      <c r="J237" s="37"/>
      <c r="K237" s="37"/>
      <c r="L237" s="37"/>
      <c r="M237" s="3089"/>
      <c r="N237" s="2157"/>
      <c r="O237" s="2158"/>
      <c r="P237" s="2158"/>
      <c r="Q237" s="2158"/>
      <c r="R237" s="2159">
        <f>R227*N237</f>
        <v>0</v>
      </c>
      <c r="S237" s="2160"/>
      <c r="T237" s="2161">
        <f t="shared" si="6"/>
        <v>0</v>
      </c>
      <c r="U237" s="1756"/>
    </row>
    <row r="238" spans="1:21" s="1733" customFormat="1" ht="15.75" customHeight="1" x14ac:dyDescent="0.25">
      <c r="A238" s="1727">
        <v>1</v>
      </c>
      <c r="B238" s="3109"/>
      <c r="C238" s="3057"/>
      <c r="D238" s="3058"/>
      <c r="E238" s="2153" t="s">
        <v>1991</v>
      </c>
      <c r="F238" s="2154">
        <v>1.03</v>
      </c>
      <c r="G238" s="2155">
        <f>(C237*F238)*10</f>
        <v>206</v>
      </c>
      <c r="H238" s="2156">
        <f>G238/1000</f>
        <v>0.20599999999999999</v>
      </c>
      <c r="I238" s="37"/>
      <c r="J238" s="37"/>
      <c r="K238" s="37"/>
      <c r="L238" s="37"/>
      <c r="M238" s="3089"/>
      <c r="N238" s="3079" t="s">
        <v>1156</v>
      </c>
      <c r="O238" s="3079"/>
      <c r="P238" s="3079"/>
      <c r="Q238" s="3079"/>
      <c r="R238" s="3079"/>
      <c r="S238" s="3079"/>
      <c r="T238" s="3080"/>
      <c r="U238" s="1756"/>
    </row>
    <row r="239" spans="1:21" s="1733" customFormat="1" x14ac:dyDescent="0.25">
      <c r="A239" s="1727">
        <v>1</v>
      </c>
      <c r="B239" s="3109"/>
      <c r="C239" s="3057"/>
      <c r="D239" s="3058"/>
      <c r="E239" s="2153" t="s">
        <v>1992</v>
      </c>
      <c r="F239" s="2154">
        <v>1.0149999999999999</v>
      </c>
      <c r="G239" s="2155">
        <f>(F239*C237)*10</f>
        <v>202.99999999999997</v>
      </c>
      <c r="H239" s="2156">
        <f>G239/1000</f>
        <v>0.20299999999999996</v>
      </c>
      <c r="I239" s="37"/>
      <c r="J239" s="37"/>
      <c r="K239" s="37"/>
      <c r="L239" s="37"/>
      <c r="M239" s="3089"/>
      <c r="N239" s="2162"/>
      <c r="O239" s="2162" t="s">
        <v>1993</v>
      </c>
      <c r="P239" s="2163"/>
      <c r="Q239" s="2164" t="s">
        <v>1994</v>
      </c>
      <c r="R239" s="2165"/>
      <c r="S239" s="2165"/>
      <c r="T239" s="2166"/>
      <c r="U239" s="1756"/>
    </row>
    <row r="240" spans="1:21" s="1733" customFormat="1" ht="16.5" customHeight="1" x14ac:dyDescent="0.25">
      <c r="A240" s="1727">
        <v>1</v>
      </c>
      <c r="B240" s="3109"/>
      <c r="C240" s="3057"/>
      <c r="D240" s="3058"/>
      <c r="E240" s="2153" t="s">
        <v>1995</v>
      </c>
      <c r="F240" s="2154">
        <v>0.92</v>
      </c>
      <c r="G240" s="2155">
        <f>(F240*C237)*10</f>
        <v>184.00000000000003</v>
      </c>
      <c r="H240" s="2156">
        <f>G240/1000</f>
        <v>0.18400000000000002</v>
      </c>
      <c r="I240" s="37"/>
      <c r="J240" s="37"/>
      <c r="K240" s="37"/>
      <c r="L240" s="37"/>
      <c r="M240" s="3089"/>
      <c r="N240" s="2163"/>
      <c r="O240" s="2163" t="s">
        <v>1996</v>
      </c>
      <c r="P240" s="2163"/>
      <c r="Q240" s="2163" t="s">
        <v>1997</v>
      </c>
      <c r="R240" s="2165"/>
      <c r="S240" s="2163" t="s">
        <v>1978</v>
      </c>
      <c r="T240" s="2166"/>
      <c r="U240" s="1756"/>
    </row>
    <row r="241" spans="1:21" x14ac:dyDescent="0.25">
      <c r="A241" s="1727">
        <v>1</v>
      </c>
      <c r="B241" s="3109"/>
      <c r="C241" s="3057"/>
      <c r="D241" s="3058"/>
      <c r="E241" s="2153" t="s">
        <v>1998</v>
      </c>
      <c r="F241" s="2154">
        <v>0.8</v>
      </c>
      <c r="G241" s="2155">
        <f>(F241*C237)*10</f>
        <v>160</v>
      </c>
      <c r="H241" s="2156">
        <f>G241/1000</f>
        <v>0.16</v>
      </c>
      <c r="I241" s="37"/>
      <c r="J241" s="37"/>
      <c r="K241" s="37"/>
      <c r="L241" s="37"/>
      <c r="M241" s="3089"/>
      <c r="N241" s="1806">
        <v>10</v>
      </c>
      <c r="O241" s="1806">
        <v>10</v>
      </c>
      <c r="P241" s="1806">
        <v>10</v>
      </c>
      <c r="Q241" s="1806">
        <v>10</v>
      </c>
      <c r="R241" s="1806">
        <v>13</v>
      </c>
      <c r="S241" s="1806">
        <v>8</v>
      </c>
      <c r="T241" s="1807">
        <v>13</v>
      </c>
      <c r="U241" s="1756"/>
    </row>
    <row r="242" spans="1:21" ht="16.5" thickBot="1" x14ac:dyDescent="0.3">
      <c r="A242" s="1727">
        <v>1</v>
      </c>
      <c r="B242" s="3109"/>
      <c r="C242" s="3081" t="s">
        <v>1999</v>
      </c>
      <c r="D242" s="3081"/>
      <c r="E242" s="3081"/>
      <c r="F242" s="3081"/>
      <c r="G242" s="3081"/>
      <c r="H242" s="3082"/>
      <c r="I242" s="37"/>
      <c r="J242" s="37"/>
      <c r="K242" s="37"/>
      <c r="L242" s="37"/>
      <c r="M242" s="3090"/>
      <c r="N242" s="1815">
        <f ca="1">CELL("largeur",N242)</f>
        <v>16</v>
      </c>
      <c r="O242" s="1815">
        <f t="shared" ref="O242:T242" ca="1" si="8">CELL("largeur",O242)</f>
        <v>16</v>
      </c>
      <c r="P242" s="1815">
        <f t="shared" ca="1" si="8"/>
        <v>16</v>
      </c>
      <c r="Q242" s="1815">
        <f t="shared" ca="1" si="8"/>
        <v>11</v>
      </c>
      <c r="R242" s="1815">
        <f t="shared" ca="1" si="8"/>
        <v>11</v>
      </c>
      <c r="S242" s="1815">
        <f ca="1">CELL("largeur",S242)</f>
        <v>11</v>
      </c>
      <c r="T242" s="1816">
        <f t="shared" ca="1" si="8"/>
        <v>11</v>
      </c>
      <c r="U242" s="1756"/>
    </row>
    <row r="243" spans="1:21" x14ac:dyDescent="0.25">
      <c r="A243" s="1727">
        <v>1</v>
      </c>
      <c r="B243" s="3109"/>
      <c r="C243" s="1806">
        <v>8</v>
      </c>
      <c r="D243" s="1806">
        <v>9</v>
      </c>
      <c r="E243" s="1806">
        <v>11</v>
      </c>
      <c r="F243" s="1806">
        <v>11</v>
      </c>
      <c r="G243" s="1806">
        <v>11</v>
      </c>
      <c r="H243" s="2167">
        <v>11</v>
      </c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1756"/>
    </row>
    <row r="244" spans="1:21" ht="16.5" thickBot="1" x14ac:dyDescent="0.3">
      <c r="A244" s="1727">
        <v>1</v>
      </c>
      <c r="B244" s="3110"/>
      <c r="C244" s="1815">
        <f t="shared" ref="C244:H244" ca="1" si="9">CELL("largeur",C244)</f>
        <v>13</v>
      </c>
      <c r="D244" s="1815">
        <f t="shared" ca="1" si="9"/>
        <v>21</v>
      </c>
      <c r="E244" s="1815">
        <f t="shared" ca="1" si="9"/>
        <v>13</v>
      </c>
      <c r="F244" s="1815">
        <f t="shared" ca="1" si="9"/>
        <v>13</v>
      </c>
      <c r="G244" s="1815">
        <f t="shared" ca="1" si="9"/>
        <v>13</v>
      </c>
      <c r="H244" s="2168">
        <f t="shared" ca="1" si="9"/>
        <v>13</v>
      </c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2169" t="s">
        <v>600</v>
      </c>
    </row>
    <row r="245" spans="1:21" x14ac:dyDescent="0.25">
      <c r="A245" s="2170">
        <v>1</v>
      </c>
      <c r="B245" s="2171">
        <v>1</v>
      </c>
      <c r="C245" s="2170">
        <v>1</v>
      </c>
      <c r="D245" s="2170">
        <v>1</v>
      </c>
      <c r="E245" s="2170">
        <v>1</v>
      </c>
      <c r="F245" s="2170">
        <v>1</v>
      </c>
      <c r="G245" s="2170">
        <v>1</v>
      </c>
      <c r="H245" s="2170">
        <v>1</v>
      </c>
      <c r="I245" s="2172"/>
      <c r="J245" s="2172"/>
      <c r="K245" s="2172"/>
      <c r="L245" s="2172"/>
      <c r="M245" s="2172"/>
      <c r="N245" s="2172"/>
      <c r="O245" s="2172"/>
      <c r="P245" s="2172"/>
      <c r="Q245" s="2172"/>
      <c r="R245" s="2172"/>
      <c r="S245" s="2172"/>
      <c r="T245" s="2172"/>
      <c r="U245" s="2173" t="str">
        <f>ADDRESS(ROW(),COLUMN(),4)</f>
        <v>U245</v>
      </c>
    </row>
  </sheetData>
  <mergeCells count="60">
    <mergeCell ref="N238:T238"/>
    <mergeCell ref="C242:H242"/>
    <mergeCell ref="B206:B218"/>
    <mergeCell ref="C216:K216"/>
    <mergeCell ref="N220:T220"/>
    <mergeCell ref="B221:B232"/>
    <mergeCell ref="M221:M242"/>
    <mergeCell ref="N222:O223"/>
    <mergeCell ref="P222:T223"/>
    <mergeCell ref="N224:N225"/>
    <mergeCell ref="O224:O225"/>
    <mergeCell ref="P224:S225"/>
    <mergeCell ref="T224:T225"/>
    <mergeCell ref="C230:K230"/>
    <mergeCell ref="C234:H234"/>
    <mergeCell ref="B235:B244"/>
    <mergeCell ref="C237:C241"/>
    <mergeCell ref="D237:D241"/>
    <mergeCell ref="B141:B142"/>
    <mergeCell ref="C141:F141"/>
    <mergeCell ref="B143:B172"/>
    <mergeCell ref="C143:H143"/>
    <mergeCell ref="C160:H161"/>
    <mergeCell ref="C163:H163"/>
    <mergeCell ref="C236:D236"/>
    <mergeCell ref="G236:H236"/>
    <mergeCell ref="B174:B175"/>
    <mergeCell ref="C174:F174"/>
    <mergeCell ref="B176:B203"/>
    <mergeCell ref="C176:H176"/>
    <mergeCell ref="C191:H192"/>
    <mergeCell ref="C194:H194"/>
    <mergeCell ref="B139:H140"/>
    <mergeCell ref="O92:U92"/>
    <mergeCell ref="O106:O107"/>
    <mergeCell ref="P106:P107"/>
    <mergeCell ref="O109:O110"/>
    <mergeCell ref="B110:B111"/>
    <mergeCell ref="C110:F110"/>
    <mergeCell ref="B112:B138"/>
    <mergeCell ref="C112:H112"/>
    <mergeCell ref="F115:H115"/>
    <mergeCell ref="C126:H127"/>
    <mergeCell ref="C129:H129"/>
    <mergeCell ref="O91:U91"/>
    <mergeCell ref="C27:E27"/>
    <mergeCell ref="B45:B46"/>
    <mergeCell ref="C45:H46"/>
    <mergeCell ref="B47:B104"/>
    <mergeCell ref="C52:H53"/>
    <mergeCell ref="D58:H59"/>
    <mergeCell ref="D61:H62"/>
    <mergeCell ref="D64:H65"/>
    <mergeCell ref="D67:H68"/>
    <mergeCell ref="D70:H71"/>
    <mergeCell ref="C74:H75"/>
    <mergeCell ref="O78:S78"/>
    <mergeCell ref="C79:H80"/>
    <mergeCell ref="N79:N88"/>
    <mergeCell ref="O85:S86"/>
  </mergeCells>
  <conditionalFormatting sqref="B234">
    <cfRule type="expression" dxfId="106" priority="5" stopIfTrue="1">
      <formula>OR(ROW()=CELL("ligne"),COLUMN()=CELL("colonne"))</formula>
    </cfRule>
  </conditionalFormatting>
  <conditionalFormatting sqref="E117 E123">
    <cfRule type="cellIs" dxfId="105" priority="16" operator="equal">
      <formula>#REF!</formula>
    </cfRule>
    <cfRule type="cellIs" dxfId="104" priority="17" operator="equal">
      <formula>#REF!</formula>
    </cfRule>
  </conditionalFormatting>
  <conditionalFormatting sqref="E117">
    <cfRule type="cellIs" dxfId="103" priority="14" operator="equal">
      <formula>#REF!</formula>
    </cfRule>
    <cfRule type="cellIs" dxfId="102" priority="15" operator="equal">
      <formula>#REF!</formula>
    </cfRule>
  </conditionalFormatting>
  <conditionalFormatting sqref="E149:E151">
    <cfRule type="cellIs" dxfId="101" priority="1" operator="equal">
      <formula>#REF!</formula>
    </cfRule>
    <cfRule type="cellIs" dxfId="100" priority="2" operator="equal">
      <formula>#REF!</formula>
    </cfRule>
    <cfRule type="cellIs" dxfId="99" priority="3" operator="equal">
      <formula>#REF!</formula>
    </cfRule>
    <cfRule type="cellIs" dxfId="98" priority="4" operator="equal">
      <formula>#REF!</formula>
    </cfRule>
  </conditionalFormatting>
  <conditionalFormatting sqref="G117">
    <cfRule type="cellIs" dxfId="97" priority="12" operator="equal">
      <formula>#REF!</formula>
    </cfRule>
    <cfRule type="cellIs" dxfId="96" priority="13" operator="equal">
      <formula>#REF!</formula>
    </cfRule>
  </conditionalFormatting>
  <conditionalFormatting sqref="I107:I108">
    <cfRule type="cellIs" dxfId="95" priority="10" operator="equal">
      <formula>#REF!</formula>
    </cfRule>
    <cfRule type="cellIs" dxfId="94" priority="11" operator="equal">
      <formula>#REF!</formula>
    </cfRule>
  </conditionalFormatting>
  <conditionalFormatting sqref="J117">
    <cfRule type="cellIs" dxfId="93" priority="8" operator="equal">
      <formula>#REF!</formula>
    </cfRule>
    <cfRule type="cellIs" dxfId="92" priority="9" operator="equal">
      <formula>#REF!</formula>
    </cfRule>
  </conditionalFormatting>
  <conditionalFormatting sqref="J123">
    <cfRule type="cellIs" dxfId="91" priority="6" operator="equal">
      <formula>#REF!</formula>
    </cfRule>
    <cfRule type="cellIs" dxfId="90" priority="7" operator="equal">
      <formula>#REF!</formula>
    </cfRule>
  </conditionalFormatting>
  <hyperlinks>
    <hyperlink ref="D96" r:id="rId1" xr:uid="{017346E1-B70E-4DEB-914B-7D255BAC62E9}"/>
    <hyperlink ref="D98" r:id="rId2" xr:uid="{764C5BEA-C08D-4B6B-BA8D-EC8387215197}"/>
    <hyperlink ref="F98" r:id="rId3" xr:uid="{085534CF-8F97-4EC5-A028-4E15D4916FCE}"/>
    <hyperlink ref="F96" r:id="rId4" xr:uid="{8BD5525A-A448-4B43-A989-35F6A1E192FB}"/>
    <hyperlink ref="D103" r:id="rId5" xr:uid="{BF984065-E7CD-4EFE-AAF6-BACCF0269B62}"/>
    <hyperlink ref="R64" r:id="rId6" xr:uid="{84ABF113-6BCA-409E-9522-2E7A0CD3D581}"/>
    <hyperlink ref="Q76" r:id="rId7" xr:uid="{102F96F7-35D6-42F0-B9AC-58854E5FCE0F}"/>
    <hyperlink ref="F33" r:id="rId8" xr:uid="{A5E720F7-BA5F-4ACB-AA28-594B2A1561B9}"/>
    <hyperlink ref="F35" r:id="rId9" xr:uid="{67F81EE0-C53C-461F-B8C0-718821754981}"/>
    <hyperlink ref="J31" r:id="rId10" xr:uid="{DFB15683-956E-414F-8021-52150A225838}"/>
    <hyperlink ref="O91" r:id="rId11" xr:uid="{57F9C940-259F-4FD9-9838-9226EDD95671}"/>
    <hyperlink ref="O92" r:id="rId12" xr:uid="{4FD6DFE3-3E9A-439B-BCFA-54E264FBCDC0}"/>
    <hyperlink ref="O33" r:id="rId13" xr:uid="{B9EF3A95-B7A1-4321-825F-0F370DE64CC3}"/>
  </hyperlinks>
  <pageMargins left="0.7" right="0.7" top="0.75" bottom="0.75" header="0.3" footer="0.3"/>
  <pageSetup paperSize="9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78EA-F5FF-45E7-9FAD-97F45011D802}">
  <sheetPr>
    <pageSetUpPr fitToPage="1"/>
  </sheetPr>
  <dimension ref="A1:AE256"/>
  <sheetViews>
    <sheetView showZeros="0" zoomScaleNormal="100" workbookViewId="0">
      <selection activeCell="L10" sqref="L10"/>
    </sheetView>
  </sheetViews>
  <sheetFormatPr baseColWidth="10" defaultRowHeight="15" x14ac:dyDescent="0.25"/>
  <cols>
    <col min="1" max="1" width="5.28515625" style="31" customWidth="1"/>
    <col min="2" max="2" width="7.5703125" style="31" customWidth="1"/>
    <col min="3" max="3" width="3.85546875" style="49" customWidth="1"/>
    <col min="4" max="8" width="11.7109375" style="31" customWidth="1"/>
    <col min="9" max="9" width="35.85546875" style="49" customWidth="1"/>
    <col min="10" max="10" width="3.7109375" style="49" customWidth="1"/>
    <col min="11" max="11" width="19.7109375" style="31" customWidth="1"/>
    <col min="12" max="12" width="19" style="31" customWidth="1"/>
    <col min="13" max="13" width="25.7109375" style="31" customWidth="1"/>
    <col min="14" max="14" width="16.7109375" style="31" customWidth="1"/>
    <col min="15" max="15" width="3.7109375" style="49" customWidth="1"/>
    <col min="16" max="16" width="19.7109375" customWidth="1"/>
    <col min="17" max="17" width="18.7109375" customWidth="1"/>
    <col min="18" max="18" width="25.7109375" customWidth="1"/>
    <col min="19" max="19" width="16.7109375" customWidth="1"/>
    <col min="20" max="20" width="17" bestFit="1" customWidth="1"/>
    <col min="21" max="21" width="11.7109375" customWidth="1"/>
    <col min="22" max="22" width="28" customWidth="1"/>
    <col min="23" max="23" width="8.28515625" customWidth="1"/>
    <col min="24" max="24" width="19.7109375" style="31" customWidth="1"/>
    <col min="25" max="25" width="19" style="31" customWidth="1"/>
    <col min="26" max="26" width="25.7109375" style="31" customWidth="1"/>
    <col min="27" max="27" width="16.7109375" style="31" customWidth="1"/>
    <col min="28" max="28" width="4.140625" customWidth="1"/>
    <col min="29" max="29" width="8.7109375" style="31" customWidth="1"/>
    <col min="30" max="30" width="11.42578125" style="48"/>
    <col min="31" max="31" width="43.5703125" style="48" customWidth="1"/>
    <col min="32" max="16384" width="11.42578125" style="31"/>
  </cols>
  <sheetData>
    <row r="1" spans="1:31" ht="15" customHeight="1" thickTop="1" x14ac:dyDescent="0.25">
      <c r="A1" s="982" t="str">
        <f>ADDRESS(ROW(),COLUMN(),4)</f>
        <v>A1</v>
      </c>
      <c r="B1" s="2" t="str">
        <f t="shared" ref="B1:N1" si="0">SUBSTITUTE(ADDRESS(1,COLUMN(),4),"1","")</f>
        <v>B</v>
      </c>
      <c r="C1" s="3"/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3"/>
      <c r="P1" s="2" t="str">
        <f t="shared" ref="P1:V1" si="1">SUBSTITUTE(ADDRESS(1,COLUMN(),4),"1","")</f>
        <v>P</v>
      </c>
      <c r="Q1" s="2" t="str">
        <f t="shared" si="1"/>
        <v>Q</v>
      </c>
      <c r="R1" s="2" t="str">
        <f t="shared" si="1"/>
        <v>R</v>
      </c>
      <c r="S1" s="2" t="str">
        <f t="shared" si="1"/>
        <v>S</v>
      </c>
      <c r="T1" s="2" t="str">
        <f t="shared" si="1"/>
        <v>T</v>
      </c>
      <c r="U1" s="2" t="str">
        <f t="shared" si="1"/>
        <v>U</v>
      </c>
      <c r="V1" s="2" t="str">
        <f t="shared" si="1"/>
        <v>V</v>
      </c>
      <c r="X1" s="2" t="str">
        <f t="shared" ref="X1:AA1" si="2">SUBSTITUTE(ADDRESS(1,COLUMN(),4),"1","")</f>
        <v>X</v>
      </c>
      <c r="Y1" s="2" t="str">
        <f t="shared" si="2"/>
        <v>Y</v>
      </c>
      <c r="Z1" s="2" t="str">
        <f t="shared" si="2"/>
        <v>Z</v>
      </c>
      <c r="AA1" s="2" t="str">
        <f t="shared" si="2"/>
        <v>AA</v>
      </c>
      <c r="AC1" s="4">
        <v>1</v>
      </c>
      <c r="AD1" s="5" t="str">
        <f>SUBSTITUTE(ADDRESS(1,COLUMN(),4),"1","")</f>
        <v>AD</v>
      </c>
      <c r="AE1" s="6" t="str">
        <f>SUBSTITUTE(ADDRESS(1,COLUMN(),4),"1","")</f>
        <v>AE</v>
      </c>
    </row>
    <row r="2" spans="1:31" ht="15" customHeight="1" thickBot="1" x14ac:dyDescent="0.3">
      <c r="A2" s="48"/>
      <c r="B2" s="7">
        <f ca="1">CELL("largeur",B2)</f>
        <v>7</v>
      </c>
      <c r="C2" s="3"/>
      <c r="D2" s="7">
        <f ca="1">CELL("largeur",D2)</f>
        <v>11</v>
      </c>
      <c r="E2" s="7">
        <f ca="1">CELL("largeur",E2)</f>
        <v>11</v>
      </c>
      <c r="F2" s="7">
        <f ca="1">CELL("largeur",F2)</f>
        <v>11</v>
      </c>
      <c r="G2" s="7">
        <f ca="1">CELL("largeur",G2)</f>
        <v>11</v>
      </c>
      <c r="H2" s="7">
        <f ca="1">CELL("largeur",H2)</f>
        <v>11</v>
      </c>
      <c r="I2" s="7">
        <f t="shared" ref="I2:J2" ca="1" si="3">CELL("largeur",I2)</f>
        <v>35</v>
      </c>
      <c r="J2" s="7">
        <f t="shared" ca="1" si="3"/>
        <v>3</v>
      </c>
      <c r="K2" s="7">
        <f ca="1">CELL("largeur",K2)</f>
        <v>19</v>
      </c>
      <c r="L2" s="7">
        <f ca="1">CELL("largeur",L2)</f>
        <v>18</v>
      </c>
      <c r="M2" s="7">
        <f ca="1">CELL("largeur",M2)</f>
        <v>25</v>
      </c>
      <c r="N2" s="7">
        <f ca="1">CELL("largeur",N2)</f>
        <v>16</v>
      </c>
      <c r="O2" s="3"/>
      <c r="P2" s="7">
        <f t="shared" ref="P2:V2" ca="1" si="4">CELL("largeur",P2)</f>
        <v>19</v>
      </c>
      <c r="Q2" s="7">
        <f t="shared" ca="1" si="4"/>
        <v>18</v>
      </c>
      <c r="R2" s="7">
        <f t="shared" ca="1" si="4"/>
        <v>25</v>
      </c>
      <c r="S2" s="7">
        <f t="shared" ca="1" si="4"/>
        <v>16</v>
      </c>
      <c r="T2" s="7">
        <f t="shared" ca="1" si="4"/>
        <v>16</v>
      </c>
      <c r="U2" s="7">
        <f t="shared" ca="1" si="4"/>
        <v>11</v>
      </c>
      <c r="V2" s="7">
        <f t="shared" ca="1" si="4"/>
        <v>27</v>
      </c>
      <c r="X2" s="7">
        <f t="shared" ref="X2:AA2" ca="1" si="5">CELL("largeur",X2)</f>
        <v>19</v>
      </c>
      <c r="Y2" s="7">
        <f t="shared" ca="1" si="5"/>
        <v>18</v>
      </c>
      <c r="Z2" s="7">
        <f t="shared" ca="1" si="5"/>
        <v>25</v>
      </c>
      <c r="AA2" s="7">
        <f t="shared" ca="1" si="5"/>
        <v>16</v>
      </c>
      <c r="AC2" s="4">
        <v>1</v>
      </c>
      <c r="AD2" s="10"/>
      <c r="AE2" s="10" t="s">
        <v>0</v>
      </c>
    </row>
    <row r="3" spans="1:31" ht="15" customHeight="1" x14ac:dyDescent="0.25">
      <c r="A3" s="48"/>
      <c r="B3" s="30"/>
      <c r="C3" s="3"/>
      <c r="D3" s="30"/>
      <c r="E3" s="30"/>
      <c r="F3" s="30"/>
      <c r="G3" s="30"/>
      <c r="H3" s="30"/>
      <c r="I3" s="3"/>
      <c r="J3" s="3"/>
      <c r="O3" s="3"/>
      <c r="AC3" s="4">
        <v>1</v>
      </c>
      <c r="AD3" s="17" cm="1">
        <f t="array" aca="1" ref="AD3" ca="1">COUNTA(A1:AC256+COUNTBLANK(A1:AC256))</f>
        <v>7424</v>
      </c>
      <c r="AE3" s="18" t="str">
        <f>"cellules entre"&amp;" " &amp;A1&amp;" et  "&amp;AC256</f>
        <v>cellules entre A1 et  AC256</v>
      </c>
    </row>
    <row r="4" spans="1:31" ht="15" customHeight="1" x14ac:dyDescent="0.25">
      <c r="A4" s="48"/>
      <c r="B4" s="30"/>
      <c r="C4" s="3"/>
      <c r="D4" s="30"/>
      <c r="E4" s="30"/>
      <c r="F4" s="30"/>
      <c r="G4" s="30"/>
      <c r="H4" s="30"/>
      <c r="I4" s="3"/>
      <c r="J4" s="3"/>
      <c r="O4" s="3"/>
      <c r="AC4" s="4">
        <v>1</v>
      </c>
      <c r="AD4" s="17">
        <f ca="1">COUNTA(A1:AC256)</f>
        <v>1046</v>
      </c>
      <c r="AE4" s="18" t="s">
        <v>3</v>
      </c>
    </row>
    <row r="5" spans="1:31" ht="15" customHeight="1" x14ac:dyDescent="0.25">
      <c r="A5" s="48"/>
      <c r="B5" s="30"/>
      <c r="C5" s="3"/>
      <c r="D5" s="30"/>
      <c r="E5" s="30"/>
      <c r="F5" s="30"/>
      <c r="G5" s="30"/>
      <c r="H5" s="30"/>
      <c r="I5" s="3"/>
      <c r="J5" s="3"/>
      <c r="O5" s="3"/>
      <c r="AC5" s="4">
        <v>1</v>
      </c>
      <c r="AD5" s="17">
        <f ca="1">COUNTBLANK(A1:AC256)</f>
        <v>6383</v>
      </c>
      <c r="AE5" s="18" t="s">
        <v>4</v>
      </c>
    </row>
    <row r="6" spans="1:31" ht="15" customHeight="1" x14ac:dyDescent="0.25">
      <c r="A6" s="48"/>
      <c r="B6" s="30"/>
      <c r="C6" s="3"/>
      <c r="D6" s="30"/>
      <c r="E6" s="30"/>
      <c r="F6" s="30"/>
      <c r="G6" s="30"/>
      <c r="H6" s="30"/>
      <c r="I6" s="3"/>
      <c r="J6" s="3"/>
      <c r="O6" s="3"/>
      <c r="AC6" s="4">
        <v>1</v>
      </c>
      <c r="AD6" s="17">
        <f>SUM(AC1:AC254)+2</f>
        <v>256</v>
      </c>
      <c r="AE6" s="18" t="s">
        <v>7</v>
      </c>
    </row>
    <row r="7" spans="1:31" ht="15" customHeight="1" x14ac:dyDescent="0.25">
      <c r="A7" s="48"/>
      <c r="B7" s="40"/>
      <c r="C7" s="3"/>
      <c r="D7" s="30"/>
      <c r="E7" s="30"/>
      <c r="F7" s="30"/>
      <c r="G7" s="30"/>
      <c r="H7" s="30"/>
      <c r="I7" s="3"/>
      <c r="J7" s="3"/>
      <c r="O7" s="3"/>
      <c r="AC7" s="4">
        <v>1</v>
      </c>
      <c r="AD7" s="17">
        <f>SUM(A256:W256)+1</f>
        <v>24</v>
      </c>
      <c r="AE7" s="18" t="s">
        <v>10</v>
      </c>
    </row>
    <row r="8" spans="1:31" ht="21" customHeight="1" x14ac:dyDescent="0.25">
      <c r="A8" s="48"/>
      <c r="B8" s="40" t="s">
        <v>9</v>
      </c>
      <c r="C8" s="3"/>
      <c r="D8" s="30"/>
      <c r="E8" s="30"/>
      <c r="F8" s="30"/>
      <c r="G8" s="30"/>
      <c r="H8" s="30"/>
      <c r="I8" s="3"/>
      <c r="J8" s="3"/>
      <c r="O8" s="3"/>
      <c r="P8" s="31"/>
      <c r="Q8" s="31"/>
      <c r="R8" s="31"/>
      <c r="S8" s="31"/>
      <c r="T8" s="31"/>
      <c r="U8" s="31"/>
      <c r="V8" s="31"/>
      <c r="AC8" s="4">
        <v>1</v>
      </c>
    </row>
    <row r="9" spans="1:31" ht="21" customHeight="1" x14ac:dyDescent="0.25">
      <c r="A9" s="48"/>
      <c r="B9" s="47" t="s">
        <v>15</v>
      </c>
      <c r="C9" s="3"/>
      <c r="D9" s="30"/>
      <c r="E9" s="30"/>
      <c r="F9" s="2174"/>
      <c r="G9" s="2175"/>
      <c r="H9" s="2175"/>
      <c r="I9" s="3"/>
      <c r="J9" s="3"/>
      <c r="O9" s="3"/>
      <c r="P9" s="31"/>
      <c r="Q9" s="31"/>
      <c r="R9" s="31"/>
      <c r="S9" s="31"/>
      <c r="T9" s="31"/>
      <c r="U9" s="31"/>
      <c r="V9" s="31"/>
      <c r="AC9" s="4">
        <v>1</v>
      </c>
    </row>
    <row r="10" spans="1:31" ht="21" customHeight="1" thickBot="1" x14ac:dyDescent="0.3">
      <c r="A10" s="48"/>
      <c r="B10" s="51" t="s">
        <v>14</v>
      </c>
      <c r="C10" s="3"/>
      <c r="D10" s="52" t="s">
        <v>17</v>
      </c>
      <c r="E10" s="2174"/>
      <c r="F10" s="30"/>
      <c r="G10" s="30"/>
      <c r="H10" s="30"/>
      <c r="I10" s="3"/>
      <c r="J10" s="3"/>
      <c r="O10" s="3"/>
      <c r="P10" s="31"/>
      <c r="Q10" s="31"/>
      <c r="R10" s="31"/>
      <c r="S10" s="31"/>
      <c r="T10" s="31"/>
      <c r="U10" s="31"/>
      <c r="V10" s="31"/>
      <c r="AC10" s="4">
        <v>1</v>
      </c>
    </row>
    <row r="11" spans="1:31" ht="21" customHeight="1" x14ac:dyDescent="0.25">
      <c r="A11" s="48"/>
      <c r="B11" s="54"/>
      <c r="C11" s="3"/>
      <c r="D11" s="63" t="s">
        <v>26</v>
      </c>
      <c r="E11" s="64"/>
      <c r="F11" s="64"/>
      <c r="G11" s="65"/>
      <c r="H11" s="65"/>
      <c r="I11" s="3"/>
      <c r="J11" s="3"/>
      <c r="K11" s="3114" t="s">
        <v>2314</v>
      </c>
      <c r="L11" s="3115"/>
      <c r="M11" s="3115"/>
      <c r="N11" s="3116"/>
      <c r="O11" s="3"/>
      <c r="P11" s="3114" t="s">
        <v>27</v>
      </c>
      <c r="Q11" s="3115"/>
      <c r="R11" s="3115"/>
      <c r="S11" s="3115"/>
      <c r="T11" s="3115"/>
      <c r="U11" s="3115"/>
      <c r="V11" s="3116"/>
      <c r="X11" s="3126" t="s">
        <v>1083</v>
      </c>
      <c r="Y11" s="3127"/>
      <c r="Z11" s="3127"/>
      <c r="AA11" s="3128"/>
      <c r="AC11" s="4">
        <v>1</v>
      </c>
    </row>
    <row r="12" spans="1:31" ht="21" customHeight="1" x14ac:dyDescent="0.25">
      <c r="A12" s="48"/>
      <c r="B12" s="66"/>
      <c r="C12" s="3"/>
      <c r="D12" s="75" t="s">
        <v>32</v>
      </c>
      <c r="E12" s="76"/>
      <c r="F12" s="76"/>
      <c r="G12" s="76"/>
      <c r="H12" s="76"/>
      <c r="I12" s="3"/>
      <c r="J12" s="3"/>
      <c r="K12" s="3117"/>
      <c r="L12" s="3118"/>
      <c r="M12" s="3118"/>
      <c r="N12" s="3119"/>
      <c r="O12" s="3"/>
      <c r="P12" s="3117"/>
      <c r="Q12" s="3118"/>
      <c r="R12" s="3118"/>
      <c r="S12" s="3118"/>
      <c r="T12" s="3118"/>
      <c r="U12" s="3118"/>
      <c r="V12" s="3119"/>
      <c r="X12" s="3129"/>
      <c r="Y12" s="3130"/>
      <c r="Z12" s="3130"/>
      <c r="AA12" s="3131"/>
      <c r="AC12" s="4">
        <v>1</v>
      </c>
    </row>
    <row r="13" spans="1:31" ht="21" customHeight="1" x14ac:dyDescent="0.25">
      <c r="A13" s="48"/>
      <c r="B13" s="66"/>
      <c r="C13" s="3"/>
      <c r="D13" s="76"/>
      <c r="E13" s="64"/>
      <c r="F13" s="64"/>
      <c r="G13" s="65"/>
      <c r="H13" s="65"/>
      <c r="I13" s="3"/>
      <c r="J13" s="3"/>
      <c r="K13" s="3117"/>
      <c r="L13" s="3118"/>
      <c r="M13" s="3118"/>
      <c r="N13" s="3119"/>
      <c r="O13" s="3"/>
      <c r="P13" s="3117"/>
      <c r="Q13" s="3118"/>
      <c r="R13" s="3118"/>
      <c r="S13" s="3118"/>
      <c r="T13" s="3118"/>
      <c r="U13" s="3118"/>
      <c r="V13" s="3119"/>
      <c r="X13" s="3129" t="s">
        <v>2201</v>
      </c>
      <c r="Y13" s="3130"/>
      <c r="Z13" s="3130"/>
      <c r="AA13" s="3131"/>
      <c r="AC13" s="4">
        <v>1</v>
      </c>
    </row>
    <row r="14" spans="1:31" ht="21" customHeight="1" x14ac:dyDescent="0.25">
      <c r="A14" s="48"/>
      <c r="B14" s="66"/>
      <c r="C14" s="3"/>
      <c r="D14" s="75" t="s">
        <v>45</v>
      </c>
      <c r="E14" s="76"/>
      <c r="F14" s="76"/>
      <c r="G14" s="76"/>
      <c r="H14" s="76"/>
      <c r="I14" s="3"/>
      <c r="J14" s="3"/>
      <c r="K14" s="102" t="s">
        <v>46</v>
      </c>
      <c r="L14" s="103"/>
      <c r="M14" s="104"/>
      <c r="N14" s="105"/>
      <c r="O14" s="106"/>
      <c r="P14" s="107"/>
      <c r="Q14" s="108"/>
      <c r="R14" s="108"/>
      <c r="S14" s="108"/>
      <c r="T14" s="108"/>
      <c r="U14" s="108"/>
      <c r="V14" s="109"/>
      <c r="X14" s="3129"/>
      <c r="Y14" s="3130"/>
      <c r="Z14" s="3130"/>
      <c r="AA14" s="3131"/>
      <c r="AC14" s="4">
        <v>1</v>
      </c>
    </row>
    <row r="15" spans="1:31" ht="21" customHeight="1" x14ac:dyDescent="0.25">
      <c r="A15" s="48"/>
      <c r="B15" s="66"/>
      <c r="C15" s="3"/>
      <c r="D15" s="76"/>
      <c r="E15" s="64"/>
      <c r="F15" s="64"/>
      <c r="G15" s="65"/>
      <c r="H15" s="65"/>
      <c r="I15" s="3"/>
      <c r="J15" s="3"/>
      <c r="K15" s="117"/>
      <c r="L15" s="118"/>
      <c r="M15" s="118"/>
      <c r="N15" s="119"/>
      <c r="O15" s="3"/>
      <c r="P15" s="107"/>
      <c r="Q15" s="120" t="s">
        <v>50</v>
      </c>
      <c r="R15" s="108"/>
      <c r="S15" s="108"/>
      <c r="T15" s="108"/>
      <c r="U15" s="108"/>
      <c r="V15" s="109"/>
      <c r="X15" s="3129"/>
      <c r="Y15" s="3130"/>
      <c r="Z15" s="3130"/>
      <c r="AA15" s="3131"/>
      <c r="AC15" s="4">
        <v>1</v>
      </c>
    </row>
    <row r="16" spans="1:31" ht="21" customHeight="1" x14ac:dyDescent="0.25">
      <c r="A16" s="48"/>
      <c r="B16" s="66"/>
      <c r="C16" s="3"/>
      <c r="D16" s="75" t="s">
        <v>52</v>
      </c>
      <c r="E16" s="76"/>
      <c r="F16" s="76"/>
      <c r="G16" s="76"/>
      <c r="H16" s="76"/>
      <c r="I16" s="3"/>
      <c r="J16" s="3"/>
      <c r="K16" s="102" t="s">
        <v>53</v>
      </c>
      <c r="L16" s="103"/>
      <c r="M16" s="104"/>
      <c r="N16" s="105"/>
      <c r="O16" s="3"/>
      <c r="P16" s="107"/>
      <c r="Q16" s="128" t="s">
        <v>54</v>
      </c>
      <c r="R16" s="108"/>
      <c r="S16" s="108"/>
      <c r="T16" s="108"/>
      <c r="U16" s="108"/>
      <c r="V16" s="109"/>
      <c r="X16" s="117"/>
      <c r="Y16" s="118"/>
      <c r="Z16" s="118"/>
      <c r="AA16" s="119"/>
      <c r="AC16" s="4">
        <v>1</v>
      </c>
    </row>
    <row r="17" spans="1:29" ht="21" customHeight="1" thickBot="1" x14ac:dyDescent="0.3">
      <c r="A17" s="48"/>
      <c r="B17" s="1417"/>
      <c r="C17" s="3"/>
      <c r="D17" s="76"/>
      <c r="E17" s="76"/>
      <c r="F17" s="76"/>
      <c r="G17" s="76"/>
      <c r="H17" s="76"/>
      <c r="I17" s="3"/>
      <c r="J17" s="3"/>
      <c r="K17" s="117"/>
      <c r="L17" s="118"/>
      <c r="M17" s="118"/>
      <c r="N17" s="119"/>
      <c r="O17" s="3"/>
      <c r="P17" s="107"/>
      <c r="Q17" s="128" t="s">
        <v>60</v>
      </c>
      <c r="R17" s="108"/>
      <c r="S17" s="108"/>
      <c r="T17" s="108"/>
      <c r="U17" s="108"/>
      <c r="V17" s="109"/>
      <c r="X17" s="2476" t="s">
        <v>2204</v>
      </c>
      <c r="Y17" s="103"/>
      <c r="Z17" s="104"/>
      <c r="AA17" s="105"/>
      <c r="AC17" s="4">
        <v>1</v>
      </c>
    </row>
    <row r="18" spans="1:29" ht="21" customHeight="1" thickTop="1" x14ac:dyDescent="0.25">
      <c r="A18" s="48"/>
      <c r="B18" s="66"/>
      <c r="C18" s="3"/>
      <c r="D18" s="146" t="s">
        <v>83</v>
      </c>
      <c r="E18" s="147"/>
      <c r="F18" s="147"/>
      <c r="G18" s="147"/>
      <c r="H18" s="147"/>
      <c r="I18" s="3"/>
      <c r="J18" s="3"/>
      <c r="K18" s="148" t="s">
        <v>84</v>
      </c>
      <c r="L18" s="103"/>
      <c r="M18" s="104"/>
      <c r="N18" s="105"/>
      <c r="O18" s="3"/>
      <c r="P18" s="107"/>
      <c r="Q18" s="128" t="s">
        <v>85</v>
      </c>
      <c r="R18" s="108"/>
      <c r="S18" s="108"/>
      <c r="T18" s="108"/>
      <c r="U18" s="108"/>
      <c r="V18" s="109"/>
      <c r="X18" s="117"/>
      <c r="Y18" s="118"/>
      <c r="Z18" s="118"/>
      <c r="AA18" s="119"/>
      <c r="AC18" s="4">
        <v>1</v>
      </c>
    </row>
    <row r="19" spans="1:29" ht="21" customHeight="1" x14ac:dyDescent="0.25">
      <c r="A19" s="48"/>
      <c r="B19" s="66"/>
      <c r="C19" s="3"/>
      <c r="D19" s="146" t="s">
        <v>101</v>
      </c>
      <c r="E19" s="64"/>
      <c r="F19" s="147"/>
      <c r="G19" s="147"/>
      <c r="H19" s="147"/>
      <c r="I19" s="3"/>
      <c r="J19" s="3"/>
      <c r="K19" s="117"/>
      <c r="L19" s="118"/>
      <c r="M19" s="118"/>
      <c r="N19" s="119"/>
      <c r="O19" s="3"/>
      <c r="P19" s="107"/>
      <c r="Q19" s="128" t="s">
        <v>102</v>
      </c>
      <c r="R19" s="108"/>
      <c r="S19" s="108"/>
      <c r="T19" s="108"/>
      <c r="U19" s="108"/>
      <c r="V19" s="109"/>
      <c r="X19" s="2477" t="s">
        <v>2205</v>
      </c>
      <c r="Y19" s="2478"/>
      <c r="Z19" s="2478"/>
      <c r="AA19" s="2479"/>
      <c r="AC19" s="4">
        <v>1</v>
      </c>
    </row>
    <row r="20" spans="1:29" ht="21" customHeight="1" x14ac:dyDescent="0.25">
      <c r="A20" s="48"/>
      <c r="B20" s="66"/>
      <c r="C20" s="3"/>
      <c r="D20" s="146" t="s">
        <v>114</v>
      </c>
      <c r="E20" s="147"/>
      <c r="F20" s="147"/>
      <c r="G20" s="147"/>
      <c r="H20" s="147"/>
      <c r="I20" s="3"/>
      <c r="J20" s="3"/>
      <c r="K20" s="148" t="s">
        <v>115</v>
      </c>
      <c r="L20" s="103"/>
      <c r="M20" s="104"/>
      <c r="N20" s="105"/>
      <c r="O20" s="3"/>
      <c r="P20" s="107"/>
      <c r="Q20" s="128" t="s">
        <v>116</v>
      </c>
      <c r="R20" s="108"/>
      <c r="S20" s="108"/>
      <c r="T20" s="108"/>
      <c r="U20" s="108"/>
      <c r="V20" s="109"/>
      <c r="X20" s="117"/>
      <c r="Y20" s="118"/>
      <c r="Z20" s="118"/>
      <c r="AA20" s="119"/>
      <c r="AC20" s="4">
        <v>1</v>
      </c>
    </row>
    <row r="21" spans="1:29" ht="21" customHeight="1" x14ac:dyDescent="0.25">
      <c r="A21" s="48"/>
      <c r="B21" s="66"/>
      <c r="C21" s="3"/>
      <c r="D21" s="76"/>
      <c r="E21" s="76"/>
      <c r="F21" s="76"/>
      <c r="G21" s="76"/>
      <c r="H21" s="76"/>
      <c r="I21" s="3"/>
      <c r="J21" s="3"/>
      <c r="K21" s="117"/>
      <c r="L21" s="118"/>
      <c r="M21" s="118"/>
      <c r="N21" s="119"/>
      <c r="O21" s="3"/>
      <c r="P21" s="107"/>
      <c r="Q21" s="108"/>
      <c r="R21" s="108"/>
      <c r="S21" s="108"/>
      <c r="T21" s="108"/>
      <c r="U21" s="108"/>
      <c r="V21" s="109"/>
      <c r="X21" s="2480" t="s">
        <v>2206</v>
      </c>
      <c r="Y21" s="118"/>
      <c r="Z21" s="118"/>
      <c r="AA21" s="119"/>
      <c r="AC21" s="4">
        <v>1</v>
      </c>
    </row>
    <row r="22" spans="1:29" ht="21" customHeight="1" x14ac:dyDescent="0.25">
      <c r="A22" s="48"/>
      <c r="B22" s="196"/>
      <c r="C22" s="3"/>
      <c r="D22" s="76"/>
      <c r="E22" s="76"/>
      <c r="F22" s="76"/>
      <c r="G22" s="76"/>
      <c r="H22" s="76"/>
      <c r="I22" s="3"/>
      <c r="J22" s="3"/>
      <c r="K22" s="208" t="s">
        <v>119</v>
      </c>
      <c r="L22" s="103"/>
      <c r="M22" s="104"/>
      <c r="N22" s="105"/>
      <c r="O22" s="3"/>
      <c r="P22" s="107"/>
      <c r="Q22" s="108"/>
      <c r="R22" s="108"/>
      <c r="S22" s="108"/>
      <c r="T22" s="108"/>
      <c r="U22" s="108"/>
      <c r="V22" s="109"/>
      <c r="X22" s="2481" t="s">
        <v>2207</v>
      </c>
      <c r="Y22" s="118"/>
      <c r="Z22" s="118"/>
      <c r="AA22" s="119"/>
      <c r="AC22" s="4">
        <v>1</v>
      </c>
    </row>
    <row r="23" spans="1:29" ht="21" customHeight="1" x14ac:dyDescent="0.25">
      <c r="A23" s="48"/>
      <c r="B23" s="196"/>
      <c r="C23" s="3"/>
      <c r="D23" s="76"/>
      <c r="E23" s="76"/>
      <c r="F23" s="76"/>
      <c r="G23" s="76"/>
      <c r="H23" s="76"/>
      <c r="I23" s="3"/>
      <c r="J23" s="3"/>
      <c r="K23" s="117"/>
      <c r="L23" s="118"/>
      <c r="M23" s="118"/>
      <c r="N23" s="119"/>
      <c r="O23" s="3"/>
      <c r="P23" s="107"/>
      <c r="Q23" s="218" t="s">
        <v>121</v>
      </c>
      <c r="R23" s="108"/>
      <c r="S23" s="108"/>
      <c r="T23" s="108"/>
      <c r="U23" s="108"/>
      <c r="V23" s="109"/>
      <c r="X23" s="117"/>
      <c r="Y23" s="118"/>
      <c r="Z23" s="118"/>
      <c r="AA23" s="119"/>
      <c r="AC23" s="4">
        <v>1</v>
      </c>
    </row>
    <row r="24" spans="1:29" ht="21" customHeight="1" thickBot="1" x14ac:dyDescent="0.3">
      <c r="A24" s="48"/>
      <c r="B24" s="196"/>
      <c r="C24" s="3"/>
      <c r="D24" s="76"/>
      <c r="E24" s="76"/>
      <c r="F24" s="76"/>
      <c r="G24" s="76"/>
      <c r="H24" s="76"/>
      <c r="I24" s="3"/>
      <c r="J24" s="3"/>
      <c r="K24" s="208" t="s">
        <v>124</v>
      </c>
      <c r="L24" s="103"/>
      <c r="M24" s="104"/>
      <c r="N24" s="105"/>
      <c r="O24" s="3"/>
      <c r="P24" s="107"/>
      <c r="Q24" s="108"/>
      <c r="R24" s="108"/>
      <c r="S24" s="108"/>
      <c r="T24" s="108"/>
      <c r="U24" s="108"/>
      <c r="V24" s="109"/>
      <c r="X24" s="2481" t="s">
        <v>2208</v>
      </c>
      <c r="Y24" s="118"/>
      <c r="Z24" s="118"/>
      <c r="AA24" s="119"/>
      <c r="AC24" s="4">
        <v>1</v>
      </c>
    </row>
    <row r="25" spans="1:29" ht="21" customHeight="1" thickTop="1" x14ac:dyDescent="0.25">
      <c r="A25" s="48"/>
      <c r="B25" s="196"/>
      <c r="C25" s="3"/>
      <c r="D25" s="76"/>
      <c r="E25" s="76"/>
      <c r="F25" s="76"/>
      <c r="G25" s="76"/>
      <c r="H25" s="76"/>
      <c r="I25" s="3"/>
      <c r="J25" s="3"/>
      <c r="K25" s="117"/>
      <c r="L25" s="118"/>
      <c r="M25" s="118"/>
      <c r="N25" s="119"/>
      <c r="O25" s="3"/>
      <c r="P25" s="219" t="s">
        <v>86</v>
      </c>
      <c r="Q25" s="220" t="s">
        <v>87</v>
      </c>
      <c r="R25" s="221"/>
      <c r="S25" s="3120" t="s">
        <v>88</v>
      </c>
      <c r="T25" s="3122" t="s">
        <v>89</v>
      </c>
      <c r="U25" s="3124" t="s">
        <v>90</v>
      </c>
      <c r="V25" s="222" t="s">
        <v>91</v>
      </c>
      <c r="X25" s="2476" t="s">
        <v>1155</v>
      </c>
      <c r="Y25" s="118"/>
      <c r="Z25" s="118"/>
      <c r="AA25" s="119"/>
      <c r="AC25" s="4">
        <v>1</v>
      </c>
    </row>
    <row r="26" spans="1:29" ht="21" customHeight="1" x14ac:dyDescent="0.25">
      <c r="A26" s="48"/>
      <c r="B26" s="196"/>
      <c r="C26" s="3"/>
      <c r="D26" s="76"/>
      <c r="E26" s="76"/>
      <c r="F26" s="76"/>
      <c r="G26" s="76"/>
      <c r="H26" s="76"/>
      <c r="I26" s="3"/>
      <c r="J26" s="3"/>
      <c r="K26" s="224" t="s">
        <v>127</v>
      </c>
      <c r="L26" s="103"/>
      <c r="M26" s="104"/>
      <c r="N26" s="105"/>
      <c r="O26" s="3"/>
      <c r="P26" s="225" t="s">
        <v>103</v>
      </c>
      <c r="Q26" s="164" t="s">
        <v>104</v>
      </c>
      <c r="R26" s="165" t="s">
        <v>105</v>
      </c>
      <c r="S26" s="3121"/>
      <c r="T26" s="3123"/>
      <c r="U26" s="3125"/>
      <c r="V26" s="226" t="s">
        <v>106</v>
      </c>
      <c r="X26" s="117"/>
      <c r="Y26" s="118"/>
      <c r="Z26" s="118"/>
      <c r="AA26" s="119"/>
      <c r="AC26" s="4">
        <v>1</v>
      </c>
    </row>
    <row r="27" spans="1:29" ht="21" customHeight="1" x14ac:dyDescent="0.25">
      <c r="A27" s="48"/>
      <c r="B27" s="196"/>
      <c r="C27" s="3"/>
      <c r="D27" s="146" t="s">
        <v>134</v>
      </c>
      <c r="E27" s="64"/>
      <c r="F27" s="64"/>
      <c r="G27" s="65"/>
      <c r="H27" s="65"/>
      <c r="I27" s="3"/>
      <c r="J27" s="3"/>
      <c r="K27" s="117"/>
      <c r="L27" s="118"/>
      <c r="M27" s="118"/>
      <c r="N27" s="119"/>
      <c r="O27" s="3"/>
      <c r="P27" s="227"/>
      <c r="Q27" s="175"/>
      <c r="R27" s="228" t="str">
        <f>IF(AND(P27&gt;0,S27&gt;0),"de","")</f>
        <v/>
      </c>
      <c r="S27" s="177">
        <v>150</v>
      </c>
      <c r="T27" s="229" t="s">
        <v>41</v>
      </c>
      <c r="U27" s="179">
        <v>1</v>
      </c>
      <c r="V27" s="230" t="s">
        <v>129</v>
      </c>
      <c r="X27" s="102" t="s">
        <v>2224</v>
      </c>
      <c r="Y27" s="103"/>
      <c r="Z27" s="104"/>
      <c r="AA27" s="105"/>
      <c r="AC27" s="4">
        <v>1</v>
      </c>
    </row>
    <row r="28" spans="1:29" ht="21" customHeight="1" thickBot="1" x14ac:dyDescent="0.3">
      <c r="A28" s="48"/>
      <c r="B28" s="249"/>
      <c r="C28" s="3"/>
      <c r="D28" s="146" t="s">
        <v>137</v>
      </c>
      <c r="E28" s="64"/>
      <c r="F28" s="64"/>
      <c r="G28" s="65"/>
      <c r="H28" s="65"/>
      <c r="I28" s="3"/>
      <c r="J28" s="3"/>
      <c r="K28" s="224" t="s">
        <v>89</v>
      </c>
      <c r="L28" s="103"/>
      <c r="M28" s="104"/>
      <c r="N28" s="105"/>
      <c r="O28" s="3"/>
      <c r="P28" s="227"/>
      <c r="Q28" s="175"/>
      <c r="R28" s="228" t="s">
        <v>131</v>
      </c>
      <c r="S28" s="177">
        <v>8</v>
      </c>
      <c r="T28" s="229" t="s">
        <v>41</v>
      </c>
      <c r="U28" s="179">
        <v>1</v>
      </c>
      <c r="V28" s="230" t="s">
        <v>132</v>
      </c>
      <c r="X28" s="117"/>
      <c r="Y28" s="118"/>
      <c r="Z28" s="118"/>
      <c r="AA28" s="119"/>
      <c r="AC28" s="4">
        <v>1</v>
      </c>
    </row>
    <row r="29" spans="1:29" ht="21" customHeight="1" x14ac:dyDescent="0.25">
      <c r="A29" s="48"/>
      <c r="B29" s="1042"/>
      <c r="C29" s="3"/>
      <c r="D29" s="76"/>
      <c r="E29" s="76"/>
      <c r="F29" s="76"/>
      <c r="G29" s="76"/>
      <c r="H29" s="76"/>
      <c r="I29" s="3"/>
      <c r="J29" s="3"/>
      <c r="K29" s="117"/>
      <c r="L29" s="118"/>
      <c r="M29" s="118"/>
      <c r="N29" s="119"/>
      <c r="O29" s="3"/>
      <c r="P29" s="227"/>
      <c r="Q29" s="175"/>
      <c r="R29" s="176" t="s">
        <v>131</v>
      </c>
      <c r="S29" s="177">
        <v>105</v>
      </c>
      <c r="T29" s="229" t="s">
        <v>41</v>
      </c>
      <c r="U29" s="179">
        <v>1</v>
      </c>
      <c r="V29" s="230" t="s">
        <v>135</v>
      </c>
      <c r="X29" s="3132" t="s">
        <v>2209</v>
      </c>
      <c r="Y29" s="3133"/>
      <c r="Z29" s="3133"/>
      <c r="AA29" s="3134"/>
      <c r="AC29" s="4">
        <v>1</v>
      </c>
    </row>
    <row r="30" spans="1:29" ht="21" customHeight="1" x14ac:dyDescent="0.25">
      <c r="A30" s="48"/>
      <c r="B30" s="1042"/>
      <c r="C30" s="3"/>
      <c r="D30" s="76"/>
      <c r="E30" s="76"/>
      <c r="F30" s="76"/>
      <c r="G30" s="76"/>
      <c r="H30" s="76"/>
      <c r="I30" s="3"/>
      <c r="J30" s="3"/>
      <c r="K30" s="231" t="s">
        <v>138</v>
      </c>
      <c r="L30" s="232"/>
      <c r="M30" s="104"/>
      <c r="N30" s="105"/>
      <c r="O30" s="3"/>
      <c r="P30" s="107"/>
      <c r="Q30" s="108"/>
      <c r="R30" s="108"/>
      <c r="S30" s="108"/>
      <c r="T30" s="108"/>
      <c r="U30" s="108"/>
      <c r="V30" s="109"/>
      <c r="X30" s="3132"/>
      <c r="Y30" s="3133"/>
      <c r="Z30" s="3133"/>
      <c r="AA30" s="3134"/>
      <c r="AC30" s="4">
        <v>1</v>
      </c>
    </row>
    <row r="31" spans="1:29" ht="21" customHeight="1" thickBot="1" x14ac:dyDescent="0.3">
      <c r="A31" s="48"/>
      <c r="B31" s="1042"/>
      <c r="C31" s="3"/>
      <c r="D31" s="238" t="s">
        <v>144</v>
      </c>
      <c r="E31" s="64"/>
      <c r="F31" s="64"/>
      <c r="G31" s="65"/>
      <c r="H31" s="65"/>
      <c r="I31" s="3"/>
      <c r="J31" s="3"/>
      <c r="K31" s="117"/>
      <c r="L31" s="118"/>
      <c r="M31" s="118"/>
      <c r="N31" s="119"/>
      <c r="O31" s="3"/>
      <c r="P31" s="107"/>
      <c r="Q31" s="218" t="s">
        <v>140</v>
      </c>
      <c r="R31" s="108"/>
      <c r="S31" s="108"/>
      <c r="T31" s="108"/>
      <c r="U31" s="108"/>
      <c r="V31" s="109"/>
      <c r="X31" s="3135" t="s">
        <v>1094</v>
      </c>
      <c r="Y31" s="3136"/>
      <c r="Z31" s="3136"/>
      <c r="AA31" s="3137"/>
      <c r="AC31" s="4">
        <v>1</v>
      </c>
    </row>
    <row r="32" spans="1:29" ht="21" customHeight="1" thickBot="1" x14ac:dyDescent="0.3">
      <c r="A32" s="48"/>
      <c r="B32" s="1042"/>
      <c r="C32" s="3"/>
      <c r="D32" s="245" t="s">
        <v>148</v>
      </c>
      <c r="E32" s="64"/>
      <c r="F32" s="64"/>
      <c r="G32" s="65"/>
      <c r="H32" s="65"/>
      <c r="I32" s="3"/>
      <c r="J32" s="3"/>
      <c r="K32" s="34" t="s">
        <v>8</v>
      </c>
      <c r="L32" s="35"/>
      <c r="M32" s="36"/>
      <c r="N32" s="119"/>
      <c r="O32" s="3"/>
      <c r="P32" s="233" t="s">
        <v>61</v>
      </c>
      <c r="Q32" s="234">
        <v>9</v>
      </c>
      <c r="R32" s="235" t="s">
        <v>142</v>
      </c>
      <c r="S32" s="236"/>
      <c r="T32" s="236"/>
      <c r="U32" s="236"/>
      <c r="V32" s="237"/>
      <c r="X32" s="3135"/>
      <c r="Y32" s="3136"/>
      <c r="Z32" s="3136"/>
      <c r="AA32" s="3137"/>
      <c r="AC32" s="4">
        <v>1</v>
      </c>
    </row>
    <row r="33" spans="1:29" ht="21" customHeight="1" thickBot="1" x14ac:dyDescent="0.3">
      <c r="A33" s="48"/>
      <c r="B33" s="1042"/>
      <c r="C33" s="3"/>
      <c r="D33" s="76"/>
      <c r="E33" s="76"/>
      <c r="F33" s="76"/>
      <c r="G33" s="76"/>
      <c r="H33" s="76"/>
      <c r="I33" s="3"/>
      <c r="J33" s="3"/>
      <c r="K33" s="239" t="s">
        <v>145</v>
      </c>
      <c r="L33" s="240"/>
      <c r="M33" s="241"/>
      <c r="N33" s="119"/>
      <c r="O33" s="3"/>
      <c r="P33" s="242" t="s">
        <v>146</v>
      </c>
      <c r="Q33" s="243"/>
      <c r="R33" s="243"/>
      <c r="S33" s="243"/>
      <c r="T33" s="243"/>
      <c r="U33" s="243"/>
      <c r="V33" s="244"/>
      <c r="X33" s="3138" t="s">
        <v>1097</v>
      </c>
      <c r="Y33" s="3053"/>
      <c r="Z33" s="3053"/>
      <c r="AA33" s="3054"/>
      <c r="AC33" s="4">
        <v>1</v>
      </c>
    </row>
    <row r="34" spans="1:29" ht="21" customHeight="1" x14ac:dyDescent="0.25">
      <c r="A34" s="48"/>
      <c r="B34" s="1042"/>
      <c r="C34" s="3"/>
      <c r="D34" s="76"/>
      <c r="E34" s="76"/>
      <c r="F34" s="76"/>
      <c r="G34" s="76"/>
      <c r="H34" s="76"/>
      <c r="I34" s="3"/>
      <c r="J34" s="3"/>
      <c r="K34" s="246" t="s">
        <v>22</v>
      </c>
      <c r="L34" s="59">
        <v>0</v>
      </c>
      <c r="M34" s="60" t="s">
        <v>23</v>
      </c>
      <c r="N34" s="119"/>
      <c r="O34" s="3"/>
      <c r="P34" s="247" t="s">
        <v>149</v>
      </c>
      <c r="Q34" s="248"/>
      <c r="R34" s="248"/>
      <c r="S34" s="248"/>
      <c r="T34" s="248"/>
      <c r="U34" s="248"/>
      <c r="V34" s="244"/>
      <c r="X34" s="3139" t="s">
        <v>2198</v>
      </c>
      <c r="Y34" s="3140"/>
      <c r="Z34" s="3140"/>
      <c r="AA34" s="3141"/>
      <c r="AC34" s="4">
        <v>1</v>
      </c>
    </row>
    <row r="35" spans="1:29" ht="21" customHeight="1" x14ac:dyDescent="0.25">
      <c r="A35" s="48"/>
      <c r="B35" s="1042"/>
      <c r="C35" s="3"/>
      <c r="D35" s="76"/>
      <c r="E35" s="76"/>
      <c r="F35" s="76"/>
      <c r="G35" s="76"/>
      <c r="H35" s="76"/>
      <c r="I35" s="3"/>
      <c r="J35" s="3"/>
      <c r="K35" s="246" t="s">
        <v>30</v>
      </c>
      <c r="L35" s="71">
        <v>0</v>
      </c>
      <c r="M35" s="72" t="s">
        <v>31</v>
      </c>
      <c r="N35" s="119"/>
      <c r="O35" s="3"/>
      <c r="P35" s="247"/>
      <c r="Q35" s="270"/>
      <c r="R35" s="270"/>
      <c r="S35" s="270"/>
      <c r="T35" s="270"/>
      <c r="U35" s="270"/>
      <c r="V35" s="271"/>
      <c r="X35" s="3139"/>
      <c r="Y35" s="3140"/>
      <c r="Z35" s="3140"/>
      <c r="AA35" s="3141"/>
      <c r="AC35" s="4">
        <v>1</v>
      </c>
    </row>
    <row r="36" spans="1:29" ht="21" customHeight="1" x14ac:dyDescent="0.25">
      <c r="A36" s="48"/>
      <c r="B36" s="1042"/>
      <c r="C36" s="3"/>
      <c r="D36" s="76"/>
      <c r="E36" s="76"/>
      <c r="F36" s="76"/>
      <c r="G36" s="76"/>
      <c r="H36" s="76"/>
      <c r="I36" s="3"/>
      <c r="J36" s="3"/>
      <c r="K36" s="246" t="s">
        <v>36</v>
      </c>
      <c r="L36" s="71">
        <v>0</v>
      </c>
      <c r="M36" s="72" t="s">
        <v>37</v>
      </c>
      <c r="N36" s="119"/>
      <c r="O36" s="3"/>
      <c r="P36" s="247"/>
      <c r="Q36" s="270"/>
      <c r="R36" s="270"/>
      <c r="S36" s="270"/>
      <c r="T36" s="270"/>
      <c r="U36" s="270"/>
      <c r="V36" s="271"/>
      <c r="X36" s="117"/>
      <c r="Y36" s="118"/>
      <c r="Z36" s="118"/>
      <c r="AA36" s="119"/>
      <c r="AC36" s="4">
        <v>1</v>
      </c>
    </row>
    <row r="37" spans="1:29" ht="21" customHeight="1" x14ac:dyDescent="0.25">
      <c r="A37" s="48"/>
      <c r="B37" s="1042"/>
      <c r="C37" s="3"/>
      <c r="D37" s="76"/>
      <c r="E37" s="76"/>
      <c r="F37" s="76"/>
      <c r="G37" s="76"/>
      <c r="H37" s="76"/>
      <c r="I37" s="3"/>
      <c r="J37" s="3"/>
      <c r="K37" s="278" t="s">
        <v>41</v>
      </c>
      <c r="L37" s="95">
        <f t="shared" ref="L37:L48" si="6">M37 / 1000</f>
        <v>1E-3</v>
      </c>
      <c r="M37" s="96">
        <v>1</v>
      </c>
      <c r="N37" s="119"/>
      <c r="O37" s="3"/>
      <c r="P37" s="279" t="s">
        <v>153</v>
      </c>
      <c r="Q37" s="280"/>
      <c r="R37" s="280"/>
      <c r="S37" s="280"/>
      <c r="T37" s="280"/>
      <c r="U37" s="280"/>
      <c r="V37" s="281" t="s">
        <v>154</v>
      </c>
      <c r="X37" s="394" t="s">
        <v>90</v>
      </c>
      <c r="Y37" s="395" t="s">
        <v>2210</v>
      </c>
      <c r="Z37" s="355"/>
      <c r="AA37" s="105"/>
      <c r="AC37" s="4">
        <v>1</v>
      </c>
    </row>
    <row r="38" spans="1:29" ht="21" customHeight="1" x14ac:dyDescent="0.25">
      <c r="A38" s="48"/>
      <c r="B38" s="1042"/>
      <c r="C38" s="3"/>
      <c r="D38" s="146" t="s">
        <v>157</v>
      </c>
      <c r="E38" s="64"/>
      <c r="F38" s="64"/>
      <c r="G38" s="65"/>
      <c r="H38" s="65"/>
      <c r="I38" s="3"/>
      <c r="J38" s="3"/>
      <c r="K38" s="285" t="s">
        <v>47</v>
      </c>
      <c r="L38" s="95">
        <f t="shared" si="6"/>
        <v>1</v>
      </c>
      <c r="M38" s="96">
        <v>1000</v>
      </c>
      <c r="N38" s="119"/>
      <c r="O38" s="3"/>
      <c r="P38" s="286"/>
      <c r="Q38" s="287"/>
      <c r="R38" s="287"/>
      <c r="S38" s="287"/>
      <c r="T38" s="287"/>
      <c r="U38" s="287"/>
      <c r="V38" s="288" t="s">
        <v>155</v>
      </c>
      <c r="X38" s="402" t="s">
        <v>205</v>
      </c>
      <c r="Y38" s="395"/>
      <c r="Z38" s="355"/>
      <c r="AA38" s="105"/>
      <c r="AC38" s="4">
        <v>1</v>
      </c>
    </row>
    <row r="39" spans="1:29" ht="21" customHeight="1" x14ac:dyDescent="0.25">
      <c r="A39" s="48"/>
      <c r="B39" s="1042"/>
      <c r="C39" s="3"/>
      <c r="D39" s="146" t="s">
        <v>158</v>
      </c>
      <c r="E39" s="64"/>
      <c r="F39" s="64"/>
      <c r="G39" s="65"/>
      <c r="H39" s="65"/>
      <c r="I39" s="3"/>
      <c r="J39" s="3"/>
      <c r="K39" s="289" t="s">
        <v>51</v>
      </c>
      <c r="L39" s="95">
        <f t="shared" si="6"/>
        <v>0.25</v>
      </c>
      <c r="M39" s="96">
        <v>250</v>
      </c>
      <c r="N39" s="119"/>
      <c r="O39" s="3"/>
      <c r="P39" s="290"/>
      <c r="Q39" s="287"/>
      <c r="R39" s="287"/>
      <c r="S39" s="287"/>
      <c r="T39" s="287"/>
      <c r="U39" s="287"/>
      <c r="V39" s="288" t="s">
        <v>156</v>
      </c>
      <c r="X39" s="410" t="s">
        <v>2219</v>
      </c>
      <c r="Y39" s="411"/>
      <c r="Z39" s="104"/>
      <c r="AA39" s="105"/>
      <c r="AC39" s="4">
        <v>1</v>
      </c>
    </row>
    <row r="40" spans="1:29" ht="21" customHeight="1" thickBot="1" x14ac:dyDescent="0.3">
      <c r="A40" s="48"/>
      <c r="B40" s="423"/>
      <c r="C40" s="3"/>
      <c r="D40" s="146" t="s">
        <v>160</v>
      </c>
      <c r="E40" s="64"/>
      <c r="F40" s="64"/>
      <c r="G40" s="65"/>
      <c r="H40" s="65"/>
      <c r="I40" s="3"/>
      <c r="J40" s="3"/>
      <c r="K40" s="289" t="s">
        <v>59</v>
      </c>
      <c r="L40" s="95">
        <f t="shared" si="6"/>
        <v>0.5</v>
      </c>
      <c r="M40" s="96">
        <v>500</v>
      </c>
      <c r="N40" s="119"/>
      <c r="O40" s="3"/>
      <c r="P40" s="292"/>
      <c r="Q40" s="293"/>
      <c r="R40" s="293" t="s">
        <v>152</v>
      </c>
      <c r="S40" s="294"/>
      <c r="T40" s="294"/>
      <c r="U40" s="294"/>
      <c r="V40" s="295"/>
      <c r="X40" s="414" t="s">
        <v>2220</v>
      </c>
      <c r="Y40" s="415"/>
      <c r="Z40" s="104"/>
      <c r="AA40" s="105"/>
      <c r="AC40" s="4">
        <v>1</v>
      </c>
    </row>
    <row r="41" spans="1:29" ht="21" customHeight="1" thickBot="1" x14ac:dyDescent="0.3">
      <c r="A41" s="48"/>
      <c r="B41" s="291"/>
      <c r="C41" s="3"/>
      <c r="D41" s="76"/>
      <c r="E41" s="76"/>
      <c r="F41" s="76"/>
      <c r="G41" s="76"/>
      <c r="H41" s="76"/>
      <c r="I41" s="3"/>
      <c r="J41" s="3"/>
      <c r="K41" s="289" t="s">
        <v>68</v>
      </c>
      <c r="L41" s="95">
        <f t="shared" si="6"/>
        <v>0.33332999999999996</v>
      </c>
      <c r="M41" s="96">
        <v>333.33</v>
      </c>
      <c r="N41" s="119"/>
      <c r="O41" s="3"/>
      <c r="P41" s="297" t="s">
        <v>150</v>
      </c>
      <c r="Q41" s="298"/>
      <c r="R41" s="299"/>
      <c r="S41" s="300"/>
      <c r="T41" s="300"/>
      <c r="U41" s="300"/>
      <c r="V41" s="301"/>
      <c r="X41" s="414" t="s">
        <v>2221</v>
      </c>
      <c r="Y41" s="415"/>
      <c r="Z41" s="104"/>
      <c r="AA41" s="105"/>
      <c r="AC41" s="4">
        <v>1</v>
      </c>
    </row>
    <row r="42" spans="1:29" s="48" customFormat="1" ht="21" customHeight="1" x14ac:dyDescent="0.25">
      <c r="B42" s="54"/>
      <c r="C42" s="3"/>
      <c r="D42" s="76"/>
      <c r="E42" s="76"/>
      <c r="F42" s="76"/>
      <c r="G42" s="76"/>
      <c r="H42" s="76"/>
      <c r="I42" s="3"/>
      <c r="J42" s="3"/>
      <c r="K42" s="302" t="s">
        <v>92</v>
      </c>
      <c r="L42" s="154">
        <f t="shared" si="6"/>
        <v>1E-3</v>
      </c>
      <c r="M42" s="155">
        <v>1</v>
      </c>
      <c r="N42" s="119"/>
      <c r="O42" s="3"/>
      <c r="P42" s="242" t="s">
        <v>159</v>
      </c>
      <c r="Q42" s="303"/>
      <c r="R42" s="304"/>
      <c r="S42" s="305"/>
      <c r="T42" s="305"/>
      <c r="U42" s="305"/>
      <c r="V42" s="306"/>
      <c r="X42" s="414" t="s">
        <v>2222</v>
      </c>
      <c r="Y42" s="415"/>
      <c r="Z42" s="104"/>
      <c r="AA42" s="105"/>
      <c r="AC42" s="4">
        <v>1</v>
      </c>
    </row>
    <row r="43" spans="1:29" s="48" customFormat="1" ht="21" customHeight="1" x14ac:dyDescent="0.25">
      <c r="B43" s="66"/>
      <c r="C43" s="3"/>
      <c r="D43" s="76"/>
      <c r="E43" s="76"/>
      <c r="F43" s="76"/>
      <c r="G43" s="76"/>
      <c r="H43" s="76"/>
      <c r="I43" s="3"/>
      <c r="J43" s="3"/>
      <c r="K43" s="302" t="s">
        <v>107</v>
      </c>
      <c r="L43" s="154">
        <f t="shared" si="6"/>
        <v>0.01</v>
      </c>
      <c r="M43" s="155">
        <v>10</v>
      </c>
      <c r="N43" s="119"/>
      <c r="O43" s="3"/>
      <c r="P43" s="242" t="s">
        <v>161</v>
      </c>
      <c r="Q43" s="303"/>
      <c r="R43" s="304"/>
      <c r="S43" s="305"/>
      <c r="T43" s="305"/>
      <c r="U43" s="305"/>
      <c r="V43" s="306"/>
      <c r="X43" s="414" t="s">
        <v>2223</v>
      </c>
      <c r="Y43" s="415"/>
      <c r="Z43" s="104"/>
      <c r="AA43" s="105"/>
      <c r="AC43" s="4">
        <v>1</v>
      </c>
    </row>
    <row r="44" spans="1:29" s="48" customFormat="1" ht="21" customHeight="1" x14ac:dyDescent="0.25">
      <c r="B44" s="66"/>
      <c r="C44" s="3"/>
      <c r="D44" s="76"/>
      <c r="E44" s="76"/>
      <c r="F44" s="76"/>
      <c r="G44" s="76"/>
      <c r="H44" s="76"/>
      <c r="I44" s="3"/>
      <c r="J44" s="3"/>
      <c r="K44" s="302" t="s">
        <v>117</v>
      </c>
      <c r="L44" s="154">
        <f t="shared" si="6"/>
        <v>0.1</v>
      </c>
      <c r="M44" s="155">
        <v>100</v>
      </c>
      <c r="N44" s="119"/>
      <c r="O44" s="3"/>
      <c r="P44" s="307" t="s">
        <v>11</v>
      </c>
      <c r="Q44" s="139" t="s">
        <v>162</v>
      </c>
      <c r="R44" s="140"/>
      <c r="S44" s="140"/>
      <c r="T44" s="141" t="s">
        <v>61</v>
      </c>
      <c r="U44" s="141" t="s">
        <v>62</v>
      </c>
      <c r="V44" s="306"/>
      <c r="X44" s="414"/>
      <c r="Y44" s="431"/>
      <c r="Z44" s="104"/>
      <c r="AA44" s="105"/>
      <c r="AC44" s="4">
        <v>1</v>
      </c>
    </row>
    <row r="45" spans="1:29" s="48" customFormat="1" ht="21" customHeight="1" x14ac:dyDescent="0.25">
      <c r="B45" s="66"/>
      <c r="C45" s="3"/>
      <c r="D45" s="76"/>
      <c r="E45" s="76"/>
      <c r="F45" s="76"/>
      <c r="G45" s="76"/>
      <c r="H45" s="76"/>
      <c r="I45" s="3"/>
      <c r="J45" s="3"/>
      <c r="K45" s="302" t="s">
        <v>118</v>
      </c>
      <c r="L45" s="154">
        <f t="shared" si="6"/>
        <v>1</v>
      </c>
      <c r="M45" s="155">
        <v>1000</v>
      </c>
      <c r="N45" s="119"/>
      <c r="O45" s="3"/>
      <c r="P45" s="309" t="s">
        <v>18</v>
      </c>
      <c r="Q45" s="149" t="s">
        <v>162</v>
      </c>
      <c r="R45" s="91"/>
      <c r="S45" s="91"/>
      <c r="T45" s="150" t="s">
        <v>86</v>
      </c>
      <c r="U45" s="151" t="s">
        <v>87</v>
      </c>
      <c r="V45" s="306"/>
      <c r="X45" s="323" t="s">
        <v>1139</v>
      </c>
      <c r="Y45" s="243"/>
      <c r="Z45" s="243"/>
      <c r="AA45" s="440"/>
      <c r="AC45" s="4">
        <v>1</v>
      </c>
    </row>
    <row r="46" spans="1:29" s="48" customFormat="1" ht="21" customHeight="1" x14ac:dyDescent="0.25">
      <c r="B46" s="66"/>
      <c r="C46" s="3"/>
      <c r="D46" s="76"/>
      <c r="E46" s="76"/>
      <c r="F46" s="76"/>
      <c r="G46" s="76"/>
      <c r="H46" s="76"/>
      <c r="I46" s="3"/>
      <c r="J46" s="3"/>
      <c r="K46" s="313" t="s">
        <v>120</v>
      </c>
      <c r="L46" s="154">
        <f t="shared" si="6"/>
        <v>0.25</v>
      </c>
      <c r="M46" s="155">
        <v>250</v>
      </c>
      <c r="N46" s="119"/>
      <c r="O46" s="3"/>
      <c r="P46" s="309" t="s">
        <v>18</v>
      </c>
      <c r="Q46" s="149" t="s">
        <v>162</v>
      </c>
      <c r="R46" s="91"/>
      <c r="S46" s="91"/>
      <c r="T46" s="163" t="s">
        <v>103</v>
      </c>
      <c r="U46" s="164" t="s">
        <v>104</v>
      </c>
      <c r="V46" s="306"/>
      <c r="X46" s="323" t="s">
        <v>1141</v>
      </c>
      <c r="Y46" s="243"/>
      <c r="Z46" s="243"/>
      <c r="AA46" s="440"/>
      <c r="AC46" s="4">
        <v>1</v>
      </c>
    </row>
    <row r="47" spans="1:29" s="48" customFormat="1" ht="21" customHeight="1" x14ac:dyDescent="0.25">
      <c r="B47" s="66"/>
      <c r="C47" s="3"/>
      <c r="D47" s="333" t="s">
        <v>166</v>
      </c>
      <c r="E47" s="76"/>
      <c r="F47" s="76"/>
      <c r="G47" s="76"/>
      <c r="H47" s="76"/>
      <c r="I47" s="3"/>
      <c r="J47" s="3"/>
      <c r="K47" s="313" t="s">
        <v>123</v>
      </c>
      <c r="L47" s="154">
        <f t="shared" si="6"/>
        <v>0.5</v>
      </c>
      <c r="M47" s="155">
        <v>500</v>
      </c>
      <c r="N47" s="119"/>
      <c r="O47" s="3"/>
      <c r="P47" s="309" t="s">
        <v>18</v>
      </c>
      <c r="Q47" s="149" t="s">
        <v>162</v>
      </c>
      <c r="R47" s="91">
        <v>6</v>
      </c>
      <c r="S47" s="91" t="s">
        <v>44</v>
      </c>
      <c r="T47" s="174"/>
      <c r="U47" s="175"/>
      <c r="V47" s="306"/>
      <c r="X47" s="323" t="s">
        <v>1142</v>
      </c>
      <c r="Y47" s="243"/>
      <c r="Z47" s="243"/>
      <c r="AA47" s="440"/>
      <c r="AC47" s="4">
        <v>1</v>
      </c>
    </row>
    <row r="48" spans="1:29" s="48" customFormat="1" ht="21" customHeight="1" thickBot="1" x14ac:dyDescent="0.3">
      <c r="B48" s="1417"/>
      <c r="C48" s="3"/>
      <c r="D48" s="341" t="s">
        <v>170</v>
      </c>
      <c r="E48" s="147"/>
      <c r="F48" s="147"/>
      <c r="G48" s="147"/>
      <c r="H48" s="147"/>
      <c r="I48" s="3" t="s">
        <v>6</v>
      </c>
      <c r="J48" s="3"/>
      <c r="K48" s="317" t="s">
        <v>125</v>
      </c>
      <c r="L48" s="154">
        <f t="shared" si="6"/>
        <v>0.1</v>
      </c>
      <c r="M48" s="155">
        <v>100</v>
      </c>
      <c r="N48" s="119"/>
      <c r="O48" s="3"/>
      <c r="P48" s="318" t="s">
        <v>11</v>
      </c>
      <c r="Q48" s="149" t="s">
        <v>162</v>
      </c>
      <c r="R48" s="91">
        <v>6</v>
      </c>
      <c r="S48" s="91" t="s">
        <v>44</v>
      </c>
      <c r="T48" s="174"/>
      <c r="U48" s="175"/>
      <c r="V48" s="306"/>
      <c r="X48" s="323" t="s">
        <v>1144</v>
      </c>
      <c r="Y48" s="243"/>
      <c r="Z48" s="243"/>
      <c r="AA48" s="440"/>
      <c r="AC48" s="4">
        <v>1</v>
      </c>
    </row>
    <row r="49" spans="2:29" s="48" customFormat="1" ht="21" customHeight="1" thickTop="1" x14ac:dyDescent="0.25">
      <c r="B49" s="319"/>
      <c r="C49" s="3"/>
      <c r="D49" s="333" t="s">
        <v>174</v>
      </c>
      <c r="E49" s="147"/>
      <c r="F49" s="147"/>
      <c r="G49" s="147"/>
      <c r="H49" s="147"/>
      <c r="I49" s="3"/>
      <c r="J49" s="3"/>
      <c r="K49" s="323"/>
      <c r="N49" s="119"/>
      <c r="O49" s="3"/>
      <c r="P49" s="318" t="str">
        <f>IF(Z53&lt;&gt;"","A","►")</f>
        <v>►</v>
      </c>
      <c r="Q49" s="149" t="s">
        <v>162</v>
      </c>
      <c r="R49" s="91">
        <v>6</v>
      </c>
      <c r="S49" s="91" t="s">
        <v>44</v>
      </c>
      <c r="T49" s="174"/>
      <c r="U49" s="209"/>
      <c r="V49" s="306"/>
      <c r="X49" s="323"/>
      <c r="Y49" s="2495" t="s">
        <v>66</v>
      </c>
      <c r="Z49" s="2496" t="s">
        <v>90</v>
      </c>
      <c r="AA49" s="440"/>
      <c r="AC49" s="4">
        <v>1</v>
      </c>
    </row>
    <row r="50" spans="2:29" s="48" customFormat="1" ht="21" customHeight="1" thickBot="1" x14ac:dyDescent="0.3">
      <c r="B50" s="319"/>
      <c r="C50" s="3"/>
      <c r="D50" s="341" t="s">
        <v>178</v>
      </c>
      <c r="E50" s="147"/>
      <c r="F50" s="147"/>
      <c r="G50" s="147"/>
      <c r="H50" s="147"/>
      <c r="I50" s="3"/>
      <c r="J50" s="3"/>
      <c r="K50" s="323"/>
      <c r="L50" s="326" t="s">
        <v>164</v>
      </c>
      <c r="M50" s="327"/>
      <c r="N50" s="119"/>
      <c r="O50" s="3"/>
      <c r="P50" s="328" t="s">
        <v>18</v>
      </c>
      <c r="Q50" s="250">
        <f>Q42</f>
        <v>0</v>
      </c>
      <c r="R50" s="251">
        <f>R42</f>
        <v>0</v>
      </c>
      <c r="S50" s="252">
        <f>S42</f>
        <v>0</v>
      </c>
      <c r="T50" s="253" t="s">
        <v>150</v>
      </c>
      <c r="U50" s="254"/>
      <c r="V50" s="306"/>
      <c r="X50" s="323"/>
      <c r="Y50" s="448" t="s">
        <v>226</v>
      </c>
      <c r="Z50" s="243"/>
      <c r="AA50" s="440"/>
      <c r="AC50" s="4">
        <v>1</v>
      </c>
    </row>
    <row r="51" spans="2:29" s="48" customFormat="1" ht="21" customHeight="1" x14ac:dyDescent="0.25">
      <c r="B51" s="376"/>
      <c r="C51" s="3"/>
      <c r="D51" s="333" t="s">
        <v>182</v>
      </c>
      <c r="E51" s="76"/>
      <c r="F51" s="76"/>
      <c r="G51" s="76"/>
      <c r="H51" s="76"/>
      <c r="I51" s="3"/>
      <c r="J51" s="3"/>
      <c r="K51" s="323"/>
      <c r="L51" s="334" t="s">
        <v>167</v>
      </c>
      <c r="M51" s="335" t="s">
        <v>168</v>
      </c>
      <c r="N51" s="119"/>
      <c r="O51" s="3"/>
      <c r="P51" s="336"/>
      <c r="Q51" s="337"/>
      <c r="R51" s="338"/>
      <c r="S51" s="339"/>
      <c r="T51" s="340"/>
      <c r="U51" s="303"/>
      <c r="V51" s="306"/>
      <c r="X51" s="323"/>
      <c r="Y51" s="454" t="s">
        <v>229</v>
      </c>
      <c r="Z51" s="243"/>
      <c r="AA51" s="440"/>
      <c r="AC51" s="4">
        <v>1</v>
      </c>
    </row>
    <row r="52" spans="2:29" s="48" customFormat="1" ht="21" customHeight="1" x14ac:dyDescent="0.25">
      <c r="B52" s="196"/>
      <c r="C52" s="3"/>
      <c r="D52" s="341" t="s">
        <v>190</v>
      </c>
      <c r="E52" s="64"/>
      <c r="F52" s="64"/>
      <c r="G52" s="64"/>
      <c r="H52" s="65"/>
      <c r="I52" s="3"/>
      <c r="J52" s="3"/>
      <c r="K52" s="323"/>
      <c r="L52" s="334" t="s">
        <v>171</v>
      </c>
      <c r="M52" s="335" t="s">
        <v>172</v>
      </c>
      <c r="N52" s="119"/>
      <c r="O52" s="3"/>
      <c r="P52" s="3151" t="s">
        <v>173</v>
      </c>
      <c r="Q52" s="3152"/>
      <c r="R52" s="3152"/>
      <c r="S52" s="3152"/>
      <c r="T52" s="3152"/>
      <c r="U52" s="3152"/>
      <c r="V52" s="3153"/>
      <c r="X52" s="323"/>
      <c r="Y52" s="454" t="s">
        <v>234</v>
      </c>
      <c r="Z52" s="243"/>
      <c r="AA52" s="440"/>
      <c r="AC52" s="4">
        <v>1</v>
      </c>
    </row>
    <row r="53" spans="2:29" s="48" customFormat="1" ht="21" customHeight="1" thickBot="1" x14ac:dyDescent="0.3">
      <c r="B53" s="196"/>
      <c r="C53" s="3"/>
      <c r="D53" s="76"/>
      <c r="E53" s="76"/>
      <c r="F53" s="76"/>
      <c r="G53" s="76"/>
      <c r="H53" s="76"/>
      <c r="I53" s="3"/>
      <c r="J53" s="3"/>
      <c r="K53" s="323"/>
      <c r="L53" s="334" t="s">
        <v>175</v>
      </c>
      <c r="M53" s="335" t="s">
        <v>176</v>
      </c>
      <c r="N53" s="119"/>
      <c r="O53" s="3"/>
      <c r="P53" s="3151"/>
      <c r="Q53" s="3152"/>
      <c r="R53" s="3152"/>
      <c r="S53" s="3152"/>
      <c r="T53" s="3152"/>
      <c r="U53" s="3152"/>
      <c r="V53" s="3153"/>
      <c r="X53" s="323"/>
      <c r="Y53" s="243"/>
      <c r="Z53" s="243"/>
      <c r="AA53" s="440"/>
      <c r="AC53" s="4">
        <v>1</v>
      </c>
    </row>
    <row r="54" spans="2:29" s="48" customFormat="1" ht="21" customHeight="1" thickTop="1" thickBot="1" x14ac:dyDescent="0.3">
      <c r="B54" s="196"/>
      <c r="C54" s="3"/>
      <c r="D54" s="76"/>
      <c r="E54" s="76"/>
      <c r="F54" s="76"/>
      <c r="G54" s="76"/>
      <c r="H54" s="76"/>
      <c r="I54" s="3"/>
      <c r="J54" s="3"/>
      <c r="K54" s="323"/>
      <c r="L54" s="334" t="s">
        <v>179</v>
      </c>
      <c r="M54" s="335" t="s">
        <v>180</v>
      </c>
      <c r="N54" s="119"/>
      <c r="O54" s="3"/>
      <c r="P54" s="344"/>
      <c r="Q54" s="345" t="s">
        <v>181</v>
      </c>
      <c r="R54" s="342"/>
      <c r="S54" s="342"/>
      <c r="T54" s="342"/>
      <c r="U54" s="342"/>
      <c r="V54" s="343"/>
      <c r="X54" s="3142" t="s">
        <v>1110</v>
      </c>
      <c r="Y54" s="3143"/>
      <c r="Z54" s="3146" t="s">
        <v>1111</v>
      </c>
      <c r="AA54" s="440"/>
      <c r="AC54" s="4">
        <v>1</v>
      </c>
    </row>
    <row r="55" spans="2:29" s="48" customFormat="1" ht="21" customHeight="1" thickBot="1" x14ac:dyDescent="0.3">
      <c r="B55" s="196"/>
      <c r="C55" s="3"/>
      <c r="D55" s="76"/>
      <c r="E55" s="76"/>
      <c r="F55" s="76"/>
      <c r="G55" s="76"/>
      <c r="H55" s="76"/>
      <c r="I55" s="3"/>
      <c r="J55" s="3"/>
      <c r="K55" s="323"/>
      <c r="L55" s="346" t="s">
        <v>183</v>
      </c>
      <c r="M55" s="347" t="s">
        <v>184</v>
      </c>
      <c r="N55" s="119"/>
      <c r="O55" s="3"/>
      <c r="P55" s="348" t="s">
        <v>18</v>
      </c>
      <c r="Q55" s="349" t="s">
        <v>185</v>
      </c>
      <c r="R55" s="350">
        <v>18</v>
      </c>
      <c r="S55" s="350" t="s">
        <v>43</v>
      </c>
      <c r="T55" s="351" t="s">
        <v>186</v>
      </c>
      <c r="U55" s="3154" t="s">
        <v>187</v>
      </c>
      <c r="V55" s="3156" t="s">
        <v>188</v>
      </c>
      <c r="X55" s="3144"/>
      <c r="Y55" s="3145"/>
      <c r="Z55" s="3147"/>
      <c r="AA55" s="440"/>
      <c r="AC55" s="4">
        <v>1</v>
      </c>
    </row>
    <row r="56" spans="2:29" s="48" customFormat="1" ht="21" customHeight="1" thickTop="1" x14ac:dyDescent="0.25">
      <c r="B56" s="196"/>
      <c r="C56" s="3"/>
      <c r="D56" s="76"/>
      <c r="E56" s="76"/>
      <c r="F56" s="76"/>
      <c r="G56" s="76"/>
      <c r="H56" s="76"/>
      <c r="I56" s="3"/>
      <c r="J56" s="3"/>
      <c r="K56" s="353" t="s">
        <v>191</v>
      </c>
      <c r="L56" s="354"/>
      <c r="M56" s="355"/>
      <c r="N56" s="356"/>
      <c r="O56" s="106"/>
      <c r="P56" s="357" t="s">
        <v>18</v>
      </c>
      <c r="Q56" s="358" t="s">
        <v>185</v>
      </c>
      <c r="R56" s="359"/>
      <c r="S56" s="359"/>
      <c r="T56" s="360" t="s">
        <v>186</v>
      </c>
      <c r="U56" s="3155"/>
      <c r="V56" s="3157"/>
      <c r="X56" s="2441">
        <v>18</v>
      </c>
      <c r="Y56" s="2443" t="s">
        <v>43</v>
      </c>
      <c r="Z56" s="2442">
        <v>22</v>
      </c>
      <c r="AA56" s="440"/>
      <c r="AC56" s="4">
        <v>1</v>
      </c>
    </row>
    <row r="57" spans="2:29" s="48" customFormat="1" ht="21" customHeight="1" x14ac:dyDescent="0.25">
      <c r="B57" s="196"/>
      <c r="C57" s="3"/>
      <c r="D57" s="76"/>
      <c r="E57" s="76"/>
      <c r="F57" s="76"/>
      <c r="G57" s="76"/>
      <c r="H57" s="76"/>
      <c r="I57" s="3"/>
      <c r="J57" s="3"/>
      <c r="K57" s="3111" t="s">
        <v>192</v>
      </c>
      <c r="L57" s="3112"/>
      <c r="M57" s="3112"/>
      <c r="N57" s="3113"/>
      <c r="O57" s="106"/>
      <c r="P57" s="357" t="s">
        <v>18</v>
      </c>
      <c r="Q57" s="362" t="s">
        <v>185</v>
      </c>
      <c r="R57" s="362"/>
      <c r="S57" s="363" t="s">
        <v>193</v>
      </c>
      <c r="T57" s="364"/>
      <c r="U57" s="365"/>
      <c r="V57" s="366" t="s">
        <v>34</v>
      </c>
      <c r="X57" s="3148" t="s">
        <v>2213</v>
      </c>
      <c r="Y57" s="3149"/>
      <c r="Z57" s="3149"/>
      <c r="AA57" s="3150"/>
      <c r="AC57" s="4">
        <v>1</v>
      </c>
    </row>
    <row r="58" spans="2:29" s="48" customFormat="1" ht="21" customHeight="1" x14ac:dyDescent="0.25">
      <c r="B58" s="196"/>
      <c r="C58" s="3"/>
      <c r="D58" s="76"/>
      <c r="E58" s="76"/>
      <c r="F58" s="76"/>
      <c r="G58" s="76"/>
      <c r="H58" s="76"/>
      <c r="I58" s="3"/>
      <c r="J58" s="3"/>
      <c r="K58" s="3111"/>
      <c r="L58" s="3112"/>
      <c r="M58" s="3112"/>
      <c r="N58" s="3113"/>
      <c r="O58" s="106"/>
      <c r="P58" s="357" t="s">
        <v>18</v>
      </c>
      <c r="Q58" s="367" t="s">
        <v>185</v>
      </c>
      <c r="R58" s="367"/>
      <c r="S58" s="368"/>
      <c r="T58" s="93"/>
      <c r="U58" s="93"/>
      <c r="V58" s="369"/>
      <c r="X58" s="3148"/>
      <c r="Y58" s="3149"/>
      <c r="Z58" s="3149"/>
      <c r="AA58" s="3150"/>
      <c r="AC58" s="4">
        <v>1</v>
      </c>
    </row>
    <row r="59" spans="2:29" s="48" customFormat="1" ht="21" customHeight="1" x14ac:dyDescent="0.25">
      <c r="B59" s="196"/>
      <c r="C59" s="3"/>
      <c r="D59" s="76"/>
      <c r="E59" s="76"/>
      <c r="F59" s="76"/>
      <c r="G59" s="76"/>
      <c r="H59" s="76"/>
      <c r="I59" s="3"/>
      <c r="J59" s="3"/>
      <c r="K59" s="3111"/>
      <c r="L59" s="3112"/>
      <c r="M59" s="3112"/>
      <c r="N59" s="3113"/>
      <c r="O59" s="106"/>
      <c r="P59" s="357" t="s">
        <v>18</v>
      </c>
      <c r="Q59" s="367" t="s">
        <v>185</v>
      </c>
      <c r="R59" s="367"/>
      <c r="S59" s="368"/>
      <c r="T59" s="110">
        <v>18</v>
      </c>
      <c r="U59" s="111" t="s">
        <v>43</v>
      </c>
      <c r="V59" s="370" t="s">
        <v>39</v>
      </c>
      <c r="X59" s="2441">
        <v>10</v>
      </c>
      <c r="Y59" s="2443" t="s">
        <v>44</v>
      </c>
      <c r="Z59" s="104"/>
      <c r="AA59" s="105"/>
      <c r="AC59" s="4">
        <v>1</v>
      </c>
    </row>
    <row r="60" spans="2:29" s="48" customFormat="1" ht="21" customHeight="1" x14ac:dyDescent="0.25">
      <c r="B60" s="196"/>
      <c r="C60" s="3"/>
      <c r="D60" s="76"/>
      <c r="E60" s="76"/>
      <c r="F60" s="76"/>
      <c r="G60" s="76"/>
      <c r="H60" s="76"/>
      <c r="I60" s="3"/>
      <c r="J60" s="3"/>
      <c r="K60" s="3111"/>
      <c r="L60" s="3112"/>
      <c r="M60" s="3112"/>
      <c r="N60" s="3113"/>
      <c r="O60" s="106"/>
      <c r="P60" s="357" t="s">
        <v>11</v>
      </c>
      <c r="Q60" s="367" t="s">
        <v>185</v>
      </c>
      <c r="R60" s="367"/>
      <c r="S60" s="368"/>
      <c r="T60" s="374" t="s">
        <v>195</v>
      </c>
      <c r="U60" s="16"/>
      <c r="V60" s="375"/>
      <c r="X60" s="483" t="s">
        <v>276</v>
      </c>
      <c r="Y60" s="494"/>
      <c r="Z60" s="104"/>
      <c r="AA60" s="105"/>
      <c r="AC60" s="4">
        <v>1</v>
      </c>
    </row>
    <row r="61" spans="2:29" s="48" customFormat="1" ht="21" customHeight="1" x14ac:dyDescent="0.25">
      <c r="B61" s="196"/>
      <c r="C61" s="3"/>
      <c r="D61" s="76"/>
      <c r="E61" s="333" t="s">
        <v>204</v>
      </c>
      <c r="F61" s="76"/>
      <c r="G61" s="76"/>
      <c r="H61" s="76"/>
      <c r="I61" s="3"/>
      <c r="J61" s="3"/>
      <c r="K61" s="3161" t="s">
        <v>196</v>
      </c>
      <c r="L61" s="3162"/>
      <c r="M61" s="3162"/>
      <c r="N61" s="3163"/>
      <c r="O61" s="106"/>
      <c r="P61" s="107"/>
      <c r="Q61" s="108"/>
      <c r="R61" s="108"/>
      <c r="S61" s="108"/>
      <c r="T61" s="3164" t="s">
        <v>56</v>
      </c>
      <c r="U61" s="3164"/>
      <c r="V61" s="3165"/>
      <c r="X61" s="2441">
        <v>5</v>
      </c>
      <c r="Y61" s="2443" t="s">
        <v>280</v>
      </c>
      <c r="Z61" s="104"/>
      <c r="AA61" s="105"/>
      <c r="AC61" s="4">
        <v>1</v>
      </c>
    </row>
    <row r="62" spans="2:29" s="48" customFormat="1" ht="21" customHeight="1" x14ac:dyDescent="0.25">
      <c r="B62" s="196"/>
      <c r="C62" s="3"/>
      <c r="D62" s="76"/>
      <c r="E62" s="333" t="s">
        <v>209</v>
      </c>
      <c r="F62" s="76"/>
      <c r="G62" s="76"/>
      <c r="H62" s="76"/>
      <c r="I62" s="3"/>
      <c r="J62" s="3"/>
      <c r="K62" s="3161"/>
      <c r="L62" s="3162"/>
      <c r="M62" s="3162"/>
      <c r="N62" s="3163"/>
      <c r="O62" s="106"/>
      <c r="P62" s="384"/>
      <c r="Q62" s="385" t="s">
        <v>197</v>
      </c>
      <c r="R62" s="386" t="s">
        <v>188</v>
      </c>
      <c r="S62" s="386"/>
      <c r="T62" s="3166" t="s">
        <v>198</v>
      </c>
      <c r="U62" s="3166"/>
      <c r="V62" s="3167"/>
      <c r="X62" s="410" t="s">
        <v>288</v>
      </c>
      <c r="Y62" s="494"/>
      <c r="Z62" s="355"/>
      <c r="AA62" s="356"/>
      <c r="AC62" s="4">
        <v>1</v>
      </c>
    </row>
    <row r="63" spans="2:29" s="48" customFormat="1" ht="21" customHeight="1" thickBot="1" x14ac:dyDescent="0.3">
      <c r="B63" s="397"/>
      <c r="C63" s="3"/>
      <c r="D63" s="76"/>
      <c r="E63" s="76"/>
      <c r="F63" s="76"/>
      <c r="G63" s="76"/>
      <c r="H63" s="413" t="s">
        <v>211</v>
      </c>
      <c r="I63" s="3"/>
      <c r="J63" s="3"/>
      <c r="K63" s="390"/>
      <c r="M63" s="104"/>
      <c r="N63" s="105"/>
      <c r="O63" s="106"/>
      <c r="P63" s="384"/>
      <c r="Q63" s="385" t="s">
        <v>199</v>
      </c>
      <c r="R63" s="391" t="s">
        <v>200</v>
      </c>
      <c r="S63" s="108"/>
      <c r="T63" s="3166"/>
      <c r="U63" s="3166"/>
      <c r="V63" s="3167"/>
      <c r="X63" s="410"/>
      <c r="Y63" s="494"/>
      <c r="Z63" s="355"/>
      <c r="AA63" s="356"/>
      <c r="AC63" s="4">
        <v>1</v>
      </c>
    </row>
    <row r="64" spans="2:29" s="48" customFormat="1" ht="21" customHeight="1" x14ac:dyDescent="0.25">
      <c r="B64" s="1042"/>
      <c r="C64" s="3"/>
      <c r="D64" s="76"/>
      <c r="E64" s="76"/>
      <c r="F64" s="76"/>
      <c r="G64" s="76"/>
      <c r="H64" s="413"/>
      <c r="I64" s="3"/>
      <c r="J64" s="3"/>
      <c r="K64" s="394" t="s">
        <v>90</v>
      </c>
      <c r="L64" s="395" t="s">
        <v>201</v>
      </c>
      <c r="M64" s="355"/>
      <c r="N64" s="105"/>
      <c r="O64" s="106"/>
      <c r="P64" s="384"/>
      <c r="Q64" s="385" t="s">
        <v>202</v>
      </c>
      <c r="R64" s="396" t="s">
        <v>187</v>
      </c>
      <c r="S64" s="108"/>
      <c r="T64" s="3168" t="str">
        <f>"Recette *"&amp;R62&amp;"/ Famille* "&amp;R64&amp;"/ Auteur* "&amp;R63&amp;" /Recette Mère ► "&amp;S67</f>
        <v>Recette *CHIBOUST PAMPLEMOUSSE/ Famille* Dessert assiette/ Auteur* Jean-Jacques Borne MOF 1994 /Recette Mère ► MILLE-FEUILLE meringue et chiboust pamplemousse aux fraises des bois</v>
      </c>
      <c r="U64" s="3168"/>
      <c r="V64" s="3169"/>
      <c r="X64" s="519" t="s">
        <v>2214</v>
      </c>
      <c r="Y64" s="520"/>
      <c r="Z64" s="104"/>
      <c r="AA64" s="105"/>
      <c r="AC64" s="4">
        <v>1</v>
      </c>
    </row>
    <row r="65" spans="2:29" s="48" customFormat="1" ht="21" customHeight="1" x14ac:dyDescent="0.25">
      <c r="B65" s="1042"/>
      <c r="C65" s="3"/>
      <c r="D65" s="76"/>
      <c r="E65" s="76"/>
      <c r="F65" s="76"/>
      <c r="G65" s="76"/>
      <c r="H65" s="76"/>
      <c r="I65" s="3"/>
      <c r="J65" s="3"/>
      <c r="K65" s="402" t="s">
        <v>205</v>
      </c>
      <c r="L65" s="395"/>
      <c r="M65" s="355"/>
      <c r="N65" s="105"/>
      <c r="O65" s="106"/>
      <c r="P65" s="384"/>
      <c r="Q65" s="385" t="s">
        <v>206</v>
      </c>
      <c r="R65" s="403" t="s">
        <v>207</v>
      </c>
      <c r="S65" s="108"/>
      <c r="T65" s="3168"/>
      <c r="U65" s="3168"/>
      <c r="V65" s="3169"/>
      <c r="X65" s="528" t="s">
        <v>2215</v>
      </c>
      <c r="Y65" s="520"/>
      <c r="Z65" s="104"/>
      <c r="AA65" s="105"/>
      <c r="AC65" s="4">
        <v>1</v>
      </c>
    </row>
    <row r="66" spans="2:29" s="48" customFormat="1" ht="21" customHeight="1" x14ac:dyDescent="0.25">
      <c r="B66" s="1042"/>
      <c r="C66" s="3"/>
      <c r="D66" s="76"/>
      <c r="E66" s="76"/>
      <c r="F66" s="76"/>
      <c r="G66" s="76"/>
      <c r="H66" s="76"/>
      <c r="I66" s="3"/>
      <c r="J66" s="3"/>
      <c r="K66" s="410" t="s">
        <v>210</v>
      </c>
      <c r="L66" s="411"/>
      <c r="M66" s="104"/>
      <c r="N66" s="105"/>
      <c r="O66" s="106"/>
      <c r="P66" s="107"/>
      <c r="Q66" s="108"/>
      <c r="R66" s="108"/>
      <c r="S66" s="108"/>
      <c r="T66" s="3168"/>
      <c r="U66" s="3168"/>
      <c r="V66" s="3169"/>
      <c r="X66" s="117"/>
      <c r="Y66" s="520"/>
      <c r="Z66" s="2482" t="s">
        <v>291</v>
      </c>
      <c r="AA66" s="105"/>
      <c r="AC66" s="4">
        <v>1</v>
      </c>
    </row>
    <row r="67" spans="2:29" s="48" customFormat="1" ht="21" customHeight="1" x14ac:dyDescent="0.25">
      <c r="B67" s="1042"/>
      <c r="C67" s="3"/>
      <c r="D67" s="76"/>
      <c r="E67" s="76"/>
      <c r="F67" s="76"/>
      <c r="G67" s="76"/>
      <c r="H67" s="76"/>
      <c r="I67" s="3"/>
      <c r="J67" s="3"/>
      <c r="K67" s="414" t="s">
        <v>212</v>
      </c>
      <c r="L67" s="415"/>
      <c r="M67" s="104"/>
      <c r="N67" s="105"/>
      <c r="O67" s="106"/>
      <c r="P67" s="416"/>
      <c r="Q67" s="417"/>
      <c r="R67" s="418" t="s">
        <v>213</v>
      </c>
      <c r="S67" s="419" t="s">
        <v>214</v>
      </c>
      <c r="T67" s="420"/>
      <c r="U67" s="420"/>
      <c r="V67" s="421"/>
      <c r="X67" s="117"/>
      <c r="Y67" s="118"/>
      <c r="Z67" s="2483">
        <v>22</v>
      </c>
      <c r="AA67" s="2484" t="s">
        <v>44</v>
      </c>
      <c r="AC67" s="4">
        <v>1</v>
      </c>
    </row>
    <row r="68" spans="2:29" s="48" customFormat="1" ht="21" customHeight="1" x14ac:dyDescent="0.25">
      <c r="B68" s="1042"/>
      <c r="C68" s="3"/>
      <c r="D68" s="76"/>
      <c r="E68" s="76"/>
      <c r="F68" s="76"/>
      <c r="G68" s="76"/>
      <c r="H68" s="76"/>
      <c r="I68" s="3"/>
      <c r="J68" s="3"/>
      <c r="K68" s="414" t="s">
        <v>215</v>
      </c>
      <c r="L68" s="415"/>
      <c r="M68" s="104"/>
      <c r="N68" s="105"/>
      <c r="O68" s="106"/>
      <c r="P68" s="107"/>
      <c r="Q68" s="422"/>
      <c r="R68" s="108"/>
      <c r="S68" s="108"/>
      <c r="T68" s="108"/>
      <c r="U68" s="108"/>
      <c r="V68" s="109"/>
      <c r="X68" s="117"/>
      <c r="Y68" s="118"/>
      <c r="Z68" s="2483">
        <v>25</v>
      </c>
      <c r="AA68" s="2484" t="s">
        <v>280</v>
      </c>
      <c r="AC68" s="4">
        <v>1</v>
      </c>
    </row>
    <row r="69" spans="2:29" s="48" customFormat="1" ht="21" customHeight="1" thickBot="1" x14ac:dyDescent="0.3">
      <c r="B69" s="412"/>
      <c r="C69" s="3"/>
      <c r="D69" s="76"/>
      <c r="E69" s="76"/>
      <c r="F69" s="76"/>
      <c r="G69" s="76"/>
      <c r="H69" s="76"/>
      <c r="I69" s="3"/>
      <c r="J69" s="3"/>
      <c r="K69" s="414" t="s">
        <v>216</v>
      </c>
      <c r="L69" s="415"/>
      <c r="M69" s="104"/>
      <c r="N69" s="105"/>
      <c r="O69" s="106"/>
      <c r="P69" s="427" t="s">
        <v>119</v>
      </c>
      <c r="Q69" s="422"/>
      <c r="R69" s="108"/>
      <c r="S69" s="108"/>
      <c r="T69" s="108"/>
      <c r="U69" s="108"/>
      <c r="V69" s="109"/>
      <c r="X69" s="2485"/>
      <c r="Y69" s="494"/>
      <c r="Z69" s="355"/>
      <c r="AA69" s="356"/>
      <c r="AC69" s="4">
        <v>1</v>
      </c>
    </row>
    <row r="70" spans="2:29" s="48" customFormat="1" ht="21" customHeight="1" thickTop="1" x14ac:dyDescent="0.25">
      <c r="B70" s="412"/>
      <c r="C70" s="3"/>
      <c r="D70" s="76"/>
      <c r="E70" s="76"/>
      <c r="F70" s="76"/>
      <c r="G70" s="76"/>
      <c r="H70" s="76"/>
      <c r="I70" s="3"/>
      <c r="J70" s="3"/>
      <c r="K70" s="414" t="s">
        <v>217</v>
      </c>
      <c r="L70" s="415"/>
      <c r="M70" s="104"/>
      <c r="N70" s="105"/>
      <c r="O70" s="106"/>
      <c r="P70" s="107"/>
      <c r="Q70" s="422"/>
      <c r="R70" s="108"/>
      <c r="S70" s="108"/>
      <c r="T70" s="108"/>
      <c r="U70" s="108"/>
      <c r="V70" s="109"/>
      <c r="X70" s="3175" t="s">
        <v>1112</v>
      </c>
      <c r="Y70" s="3177" t="s">
        <v>1113</v>
      </c>
      <c r="Z70" s="3179" t="s">
        <v>1114</v>
      </c>
      <c r="AA70" s="440"/>
      <c r="AC70" s="4">
        <v>1</v>
      </c>
    </row>
    <row r="71" spans="2:29" s="48" customFormat="1" ht="21" customHeight="1" thickBot="1" x14ac:dyDescent="0.3">
      <c r="B71" s="423"/>
      <c r="C71" s="3"/>
      <c r="D71" s="76"/>
      <c r="E71" s="76"/>
      <c r="F71" s="76"/>
      <c r="G71" s="76"/>
      <c r="H71" s="76"/>
      <c r="I71" s="3"/>
      <c r="J71" s="3"/>
      <c r="K71" s="414" t="s">
        <v>220</v>
      </c>
      <c r="L71" s="431"/>
      <c r="M71" s="104"/>
      <c r="N71" s="105"/>
      <c r="O71" s="106"/>
      <c r="P71" s="432"/>
      <c r="Q71" s="433"/>
      <c r="R71" s="434"/>
      <c r="S71" s="433"/>
      <c r="T71" s="433"/>
      <c r="U71" s="433"/>
      <c r="V71" s="435"/>
      <c r="X71" s="3176"/>
      <c r="Y71" s="3178"/>
      <c r="Z71" s="3180"/>
      <c r="AA71" s="440"/>
      <c r="AC71" s="4">
        <v>1</v>
      </c>
    </row>
    <row r="72" spans="2:29" s="48" customFormat="1" ht="21" customHeight="1" thickBot="1" x14ac:dyDescent="0.3">
      <c r="B72" s="291"/>
      <c r="C72" s="3"/>
      <c r="D72" s="76"/>
      <c r="E72" s="76"/>
      <c r="F72" s="76"/>
      <c r="G72" s="76"/>
      <c r="H72" s="76"/>
      <c r="I72" s="3"/>
      <c r="J72" s="3"/>
      <c r="K72" s="414"/>
      <c r="L72" s="431"/>
      <c r="M72" s="104"/>
      <c r="N72" s="105"/>
      <c r="O72" s="106"/>
      <c r="P72" s="437" t="s">
        <v>222</v>
      </c>
      <c r="Q72" s="248"/>
      <c r="R72" s="248"/>
      <c r="S72" s="248"/>
      <c r="T72" s="16"/>
      <c r="U72" s="248"/>
      <c r="V72" s="244"/>
      <c r="X72" s="1467">
        <v>20</v>
      </c>
      <c r="Y72" s="2486">
        <v>0.75</v>
      </c>
      <c r="Z72" s="1437">
        <v>1</v>
      </c>
      <c r="AA72" s="440"/>
      <c r="AC72" s="4">
        <v>1</v>
      </c>
    </row>
    <row r="73" spans="2:29" s="48" customFormat="1" ht="21" customHeight="1" thickTop="1" x14ac:dyDescent="0.25">
      <c r="B73"/>
      <c r="C73" s="3"/>
      <c r="D73" s="76"/>
      <c r="E73" s="76"/>
      <c r="F73" s="76"/>
      <c r="G73" s="76"/>
      <c r="H73" s="76"/>
      <c r="I73" s="3"/>
      <c r="J73" s="3"/>
      <c r="K73" s="323"/>
      <c r="L73" s="439" t="s">
        <v>66</v>
      </c>
      <c r="M73" s="243" t="s">
        <v>90</v>
      </c>
      <c r="N73" s="440"/>
      <c r="O73" s="106"/>
      <c r="P73" s="441" t="s">
        <v>86</v>
      </c>
      <c r="Q73" s="442" t="s">
        <v>87</v>
      </c>
      <c r="R73" s="443"/>
      <c r="S73" s="3170" t="s">
        <v>88</v>
      </c>
      <c r="T73" s="3171" t="s">
        <v>89</v>
      </c>
      <c r="U73" s="3173" t="s">
        <v>90</v>
      </c>
      <c r="V73" s="445" t="s">
        <v>91</v>
      </c>
      <c r="X73" s="1468"/>
      <c r="Y73" s="591"/>
      <c r="Z73" s="2487" t="s">
        <v>1155</v>
      </c>
      <c r="AA73" s="592"/>
      <c r="AC73" s="4">
        <v>1</v>
      </c>
    </row>
    <row r="74" spans="2:29" s="48" customFormat="1" ht="21" customHeight="1" x14ac:dyDescent="0.25">
      <c r="B74"/>
      <c r="C74" s="3"/>
      <c r="D74" s="76"/>
      <c r="E74" s="76"/>
      <c r="F74" s="76"/>
      <c r="G74" s="76"/>
      <c r="H74" s="76"/>
      <c r="I74" s="3"/>
      <c r="J74" s="3"/>
      <c r="K74" s="323"/>
      <c r="L74" s="448" t="s">
        <v>226</v>
      </c>
      <c r="M74" s="243"/>
      <c r="N74" s="440"/>
      <c r="O74" s="106"/>
      <c r="P74" s="225" t="s">
        <v>103</v>
      </c>
      <c r="Q74" s="164" t="s">
        <v>104</v>
      </c>
      <c r="R74" s="165" t="s">
        <v>105</v>
      </c>
      <c r="S74" s="3121"/>
      <c r="T74" s="3172"/>
      <c r="U74" s="3174"/>
      <c r="V74" s="450" t="s">
        <v>106</v>
      </c>
      <c r="X74" s="3181" t="s">
        <v>1156</v>
      </c>
      <c r="Y74" s="3182"/>
      <c r="Z74" s="3182"/>
      <c r="AA74" s="3183"/>
      <c r="AC74" s="4">
        <v>1</v>
      </c>
    </row>
    <row r="75" spans="2:29" s="48" customFormat="1" ht="21" customHeight="1" x14ac:dyDescent="0.25">
      <c r="B75"/>
      <c r="C75" s="3"/>
      <c r="D75" s="76"/>
      <c r="E75" s="76"/>
      <c r="F75" s="76"/>
      <c r="G75" s="76"/>
      <c r="H75" s="76"/>
      <c r="I75" s="3"/>
      <c r="J75" s="3"/>
      <c r="K75" s="323"/>
      <c r="L75" s="454" t="s">
        <v>229</v>
      </c>
      <c r="M75" s="243"/>
      <c r="N75" s="440"/>
      <c r="O75" s="106"/>
      <c r="P75" s="455">
        <v>27</v>
      </c>
      <c r="Q75" s="209" t="s">
        <v>230</v>
      </c>
      <c r="R75" s="456" t="s">
        <v>105</v>
      </c>
      <c r="S75" s="177">
        <v>20</v>
      </c>
      <c r="T75" s="229" t="s">
        <v>41</v>
      </c>
      <c r="U75" s="457">
        <v>1</v>
      </c>
      <c r="V75" s="458" t="s">
        <v>135</v>
      </c>
      <c r="X75" s="571"/>
      <c r="Y75" s="118"/>
      <c r="Z75" s="118"/>
      <c r="AA75" s="119"/>
      <c r="AC75" s="4">
        <v>1</v>
      </c>
    </row>
    <row r="76" spans="2:29" s="48" customFormat="1" ht="21" customHeight="1" x14ac:dyDescent="0.25">
      <c r="B76"/>
      <c r="C76" s="3"/>
      <c r="D76" s="76"/>
      <c r="E76" s="76"/>
      <c r="F76" s="76"/>
      <c r="G76" s="76"/>
      <c r="H76" s="76"/>
      <c r="I76" s="3"/>
      <c r="J76" s="3"/>
      <c r="K76" s="323"/>
      <c r="L76" s="454" t="s">
        <v>234</v>
      </c>
      <c r="M76" s="243"/>
      <c r="N76" s="440"/>
      <c r="O76" s="106"/>
      <c r="P76" s="437"/>
      <c r="Q76" s="248"/>
      <c r="R76" s="248"/>
      <c r="S76" s="248"/>
      <c r="T76" s="16"/>
      <c r="U76" s="248"/>
      <c r="V76" s="244"/>
      <c r="X76" s="576" t="s">
        <v>319</v>
      </c>
      <c r="Y76" s="2488" t="s">
        <v>320</v>
      </c>
      <c r="Z76" s="2489"/>
      <c r="AA76" s="2490"/>
      <c r="AC76" s="4">
        <v>1</v>
      </c>
    </row>
    <row r="77" spans="2:29" s="48" customFormat="1" ht="21" customHeight="1" x14ac:dyDescent="0.25">
      <c r="B77"/>
      <c r="C77" s="3"/>
      <c r="D77" s="76"/>
      <c r="E77" s="76"/>
      <c r="F77" s="76"/>
      <c r="G77" s="76"/>
      <c r="H77" s="76"/>
      <c r="I77" s="3"/>
      <c r="J77" s="3"/>
      <c r="K77" s="323" t="s">
        <v>236</v>
      </c>
      <c r="L77" s="243"/>
      <c r="M77" s="243"/>
      <c r="N77" s="440"/>
      <c r="O77" s="106"/>
      <c r="P77" s="462" t="s">
        <v>105</v>
      </c>
      <c r="Q77" s="463" t="s">
        <v>237</v>
      </c>
      <c r="R77" s="463"/>
      <c r="S77" s="463"/>
      <c r="T77" s="16"/>
      <c r="U77" s="248"/>
      <c r="V77" s="244"/>
      <c r="X77" s="581" t="s">
        <v>322</v>
      </c>
      <c r="Y77" s="2489"/>
      <c r="Z77" s="2489"/>
      <c r="AA77" s="2490"/>
      <c r="AC77" s="4">
        <v>1</v>
      </c>
    </row>
    <row r="78" spans="2:29" s="48" customFormat="1" ht="21" customHeight="1" x14ac:dyDescent="0.25">
      <c r="B78"/>
      <c r="C78" s="3"/>
      <c r="D78" s="76"/>
      <c r="E78" s="76"/>
      <c r="F78" s="76"/>
      <c r="G78" s="76"/>
      <c r="H78" s="76"/>
      <c r="I78" s="3"/>
      <c r="J78" s="3"/>
      <c r="K78" s="323" t="s">
        <v>241</v>
      </c>
      <c r="L78" s="243"/>
      <c r="M78" s="243"/>
      <c r="N78" s="440"/>
      <c r="O78" s="106"/>
      <c r="P78" s="437" t="s">
        <v>242</v>
      </c>
      <c r="Q78" s="248"/>
      <c r="R78" s="248"/>
      <c r="S78" s="248"/>
      <c r="T78" s="16"/>
      <c r="U78" s="248"/>
      <c r="V78" s="244"/>
      <c r="X78" s="571"/>
      <c r="Y78" s="118"/>
      <c r="Z78" s="118"/>
      <c r="AA78" s="119"/>
      <c r="AC78" s="4">
        <v>1</v>
      </c>
    </row>
    <row r="79" spans="2:29" s="48" customFormat="1" ht="21" customHeight="1" thickBot="1" x14ac:dyDescent="0.3">
      <c r="B79"/>
      <c r="C79" s="3"/>
      <c r="D79" s="76"/>
      <c r="E79" s="76"/>
      <c r="F79" s="76"/>
      <c r="G79" s="76"/>
      <c r="H79" s="76"/>
      <c r="I79" s="3"/>
      <c r="J79" s="3"/>
      <c r="K79" s="323" t="s">
        <v>245</v>
      </c>
      <c r="L79" s="243"/>
      <c r="M79" s="243"/>
      <c r="N79" s="440"/>
      <c r="O79" s="106"/>
      <c r="P79" s="464"/>
      <c r="Q79" s="248"/>
      <c r="R79" s="248"/>
      <c r="S79" s="248"/>
      <c r="T79" s="16"/>
      <c r="U79" s="465" t="s">
        <v>138</v>
      </c>
      <c r="V79" s="244"/>
      <c r="X79" s="323" t="s">
        <v>324</v>
      </c>
      <c r="Y79" s="243"/>
      <c r="Z79" s="243"/>
      <c r="AA79" s="440"/>
      <c r="AC79" s="4">
        <v>1</v>
      </c>
    </row>
    <row r="80" spans="2:29" s="48" customFormat="1" ht="21" customHeight="1" thickTop="1" thickBot="1" x14ac:dyDescent="0.3">
      <c r="B80"/>
      <c r="C80" s="3"/>
      <c r="D80" s="76"/>
      <c r="E80" s="76"/>
      <c r="F80" s="76"/>
      <c r="G80" s="76"/>
      <c r="H80" s="76"/>
      <c r="I80" s="3"/>
      <c r="J80" s="3"/>
      <c r="K80" s="323" t="s">
        <v>248</v>
      </c>
      <c r="L80" s="243"/>
      <c r="M80" s="243"/>
      <c r="N80" s="440"/>
      <c r="O80" s="106"/>
      <c r="P80" s="3184" t="s">
        <v>88</v>
      </c>
      <c r="Q80" s="444" t="s">
        <v>89</v>
      </c>
      <c r="R80" s="466" t="s">
        <v>91</v>
      </c>
      <c r="S80" s="467" t="s">
        <v>96</v>
      </c>
      <c r="T80" s="16"/>
      <c r="U80" s="468" t="s">
        <v>249</v>
      </c>
      <c r="V80" s="244"/>
      <c r="X80" s="586">
        <v>12</v>
      </c>
      <c r="Y80" s="243" t="s">
        <v>325</v>
      </c>
      <c r="Z80" s="243"/>
      <c r="AA80" s="440"/>
      <c r="AC80" s="4">
        <v>1</v>
      </c>
    </row>
    <row r="81" spans="2:29" s="48" customFormat="1" ht="21" customHeight="1" thickTop="1" x14ac:dyDescent="0.25">
      <c r="B81"/>
      <c r="C81" s="3"/>
      <c r="D81" s="76"/>
      <c r="E81" s="76"/>
      <c r="F81" s="76"/>
      <c r="G81" s="76"/>
      <c r="H81" s="76"/>
      <c r="I81" s="3"/>
      <c r="J81" s="3"/>
      <c r="K81" s="469"/>
      <c r="L81" s="470"/>
      <c r="M81" s="104"/>
      <c r="N81" s="105"/>
      <c r="O81" s="106"/>
      <c r="P81" s="3185"/>
      <c r="Q81" s="449"/>
      <c r="R81" s="471" t="s">
        <v>106</v>
      </c>
      <c r="S81" s="472"/>
      <c r="T81" s="16"/>
      <c r="U81" s="473" t="s">
        <v>252</v>
      </c>
      <c r="V81" s="244"/>
      <c r="X81" s="590">
        <f ca="1">CELL("largeur",X81)</f>
        <v>19</v>
      </c>
      <c r="Y81" s="243" t="s">
        <v>326</v>
      </c>
      <c r="Z81" s="243"/>
      <c r="AA81" s="440"/>
      <c r="AC81" s="4">
        <v>1</v>
      </c>
    </row>
    <row r="82" spans="2:29" s="48" customFormat="1" ht="21" customHeight="1" x14ac:dyDescent="0.25">
      <c r="B82"/>
      <c r="C82" s="3"/>
      <c r="D82" s="76"/>
      <c r="E82" s="76"/>
      <c r="F82" s="76"/>
      <c r="G82" s="76"/>
      <c r="H82" s="76"/>
      <c r="I82" s="3"/>
      <c r="J82" s="3"/>
      <c r="K82" s="477">
        <v>3</v>
      </c>
      <c r="L82" s="478" t="s">
        <v>255</v>
      </c>
      <c r="M82" s="104"/>
      <c r="N82" s="105"/>
      <c r="O82" s="106"/>
      <c r="P82" s="479">
        <v>20</v>
      </c>
      <c r="Q82" s="229" t="s">
        <v>41</v>
      </c>
      <c r="R82" s="480" t="s">
        <v>135</v>
      </c>
      <c r="S82" s="481" t="s">
        <v>256</v>
      </c>
      <c r="T82" s="16"/>
      <c r="U82" s="482" t="s">
        <v>257</v>
      </c>
      <c r="V82" s="244"/>
      <c r="X82" s="323" t="s">
        <v>327</v>
      </c>
      <c r="Y82" s="243"/>
      <c r="Z82" s="243"/>
      <c r="AA82" s="440"/>
      <c r="AC82" s="4">
        <v>1</v>
      </c>
    </row>
    <row r="83" spans="2:29" s="48" customFormat="1" ht="21" customHeight="1" x14ac:dyDescent="0.25">
      <c r="B83"/>
      <c r="C83" s="3"/>
      <c r="D83" s="76" t="s">
        <v>223</v>
      </c>
      <c r="E83" s="76"/>
      <c r="F83" s="76"/>
      <c r="G83" s="76"/>
      <c r="H83" s="76"/>
      <c r="I83" s="76"/>
      <c r="J83" s="3"/>
      <c r="K83" s="483" t="s">
        <v>258</v>
      </c>
      <c r="L83" s="484"/>
      <c r="M83" s="104"/>
      <c r="N83" s="105"/>
      <c r="O83" s="106"/>
      <c r="P83" s="485">
        <v>1.75</v>
      </c>
      <c r="Q83" s="486" t="s">
        <v>47</v>
      </c>
      <c r="R83" s="480" t="s">
        <v>259</v>
      </c>
      <c r="S83" s="481" t="s">
        <v>260</v>
      </c>
      <c r="T83" s="16"/>
      <c r="U83" s="229" t="s">
        <v>41</v>
      </c>
      <c r="V83" s="244"/>
      <c r="X83" s="323" t="s">
        <v>328</v>
      </c>
      <c r="Y83" s="243"/>
      <c r="Z83" s="243"/>
      <c r="AA83" s="440"/>
      <c r="AC83" s="4">
        <v>1</v>
      </c>
    </row>
    <row r="84" spans="2:29" s="48" customFormat="1" ht="21" customHeight="1" x14ac:dyDescent="0.25">
      <c r="B84"/>
      <c r="C84" s="3"/>
      <c r="D84" s="446" t="s">
        <v>224</v>
      </c>
      <c r="E84" s="447" t="s">
        <v>225</v>
      </c>
      <c r="F84" s="76"/>
      <c r="G84" s="76"/>
      <c r="H84" s="76"/>
      <c r="I84" s="2176"/>
      <c r="J84" s="3"/>
      <c r="K84" s="487"/>
      <c r="L84" s="488"/>
      <c r="M84" s="104"/>
      <c r="N84" s="105"/>
      <c r="O84" s="106"/>
      <c r="P84" s="479">
        <v>1.345</v>
      </c>
      <c r="Q84" s="489" t="s">
        <v>123</v>
      </c>
      <c r="R84" s="480" t="s">
        <v>262</v>
      </c>
      <c r="S84" s="481" t="s">
        <v>263</v>
      </c>
      <c r="T84" s="16"/>
      <c r="U84" s="486" t="s">
        <v>47</v>
      </c>
      <c r="V84" s="244"/>
      <c r="X84" s="323" t="s">
        <v>329</v>
      </c>
      <c r="Y84" s="591"/>
      <c r="Z84" s="591"/>
      <c r="AA84" s="592"/>
      <c r="AC84" s="4">
        <v>1</v>
      </c>
    </row>
    <row r="85" spans="2:29" s="48" customFormat="1" ht="21" customHeight="1" x14ac:dyDescent="0.25">
      <c r="B85"/>
      <c r="C85" s="3"/>
      <c r="D85" s="76"/>
      <c r="E85" s="447" t="s">
        <v>228</v>
      </c>
      <c r="F85" s="76"/>
      <c r="G85" s="76"/>
      <c r="H85" s="76"/>
      <c r="I85" s="2176"/>
      <c r="J85" s="3"/>
      <c r="K85" s="493" t="s">
        <v>265</v>
      </c>
      <c r="L85" s="494"/>
      <c r="M85" s="104"/>
      <c r="N85" s="105"/>
      <c r="O85" s="106"/>
      <c r="P85" s="479">
        <v>3</v>
      </c>
      <c r="Q85" s="495" t="s">
        <v>266</v>
      </c>
      <c r="R85" s="480" t="s">
        <v>267</v>
      </c>
      <c r="S85" s="481" t="s">
        <v>268</v>
      </c>
      <c r="T85" s="16"/>
      <c r="U85" s="496" t="s">
        <v>118</v>
      </c>
      <c r="V85" s="244"/>
      <c r="X85" s="593"/>
      <c r="Y85" s="591"/>
      <c r="Z85" s="591"/>
      <c r="AA85" s="592"/>
      <c r="AC85" s="4">
        <v>1</v>
      </c>
    </row>
    <row r="86" spans="2:29" s="48" customFormat="1" ht="21" customHeight="1" x14ac:dyDescent="0.25">
      <c r="B86"/>
      <c r="C86" s="3"/>
      <c r="D86" s="76"/>
      <c r="E86" s="447" t="s">
        <v>233</v>
      </c>
      <c r="F86" s="76"/>
      <c r="G86" s="76"/>
      <c r="H86" s="76"/>
      <c r="I86" s="2176"/>
      <c r="J86" s="3"/>
      <c r="K86" s="483" t="s">
        <v>270</v>
      </c>
      <c r="L86" s="494"/>
      <c r="M86" s="104"/>
      <c r="N86" s="105"/>
      <c r="O86" s="106"/>
      <c r="P86" s="500">
        <v>2.5</v>
      </c>
      <c r="Q86" s="489" t="s">
        <v>271</v>
      </c>
      <c r="R86" s="480" t="s">
        <v>272</v>
      </c>
      <c r="S86" s="481" t="s">
        <v>273</v>
      </c>
      <c r="T86" s="16"/>
      <c r="U86" s="496" t="s">
        <v>107</v>
      </c>
      <c r="V86" s="244"/>
      <c r="X86" s="595" t="s">
        <v>11</v>
      </c>
      <c r="Y86" s="118" t="s">
        <v>330</v>
      </c>
      <c r="Z86" s="118"/>
      <c r="AA86" s="592"/>
      <c r="AC86" s="4">
        <v>1</v>
      </c>
    </row>
    <row r="87" spans="2:29" s="48" customFormat="1" ht="21" customHeight="1" x14ac:dyDescent="0.25">
      <c r="B87"/>
      <c r="C87" s="3"/>
      <c r="D87" s="76"/>
      <c r="E87" s="461"/>
      <c r="F87" s="76"/>
      <c r="G87" s="76"/>
      <c r="H87" s="76"/>
      <c r="I87" s="2176"/>
      <c r="J87" s="3"/>
      <c r="K87" s="501">
        <v>10</v>
      </c>
      <c r="L87" s="502" t="s">
        <v>44</v>
      </c>
      <c r="M87" s="104"/>
      <c r="N87" s="105"/>
      <c r="O87" s="106"/>
      <c r="P87" s="503"/>
      <c r="Q87"/>
      <c r="R87"/>
      <c r="S87"/>
      <c r="T87" s="16"/>
      <c r="U87" s="496" t="s">
        <v>117</v>
      </c>
      <c r="V87" s="244"/>
      <c r="X87" s="117"/>
      <c r="Y87" s="118" t="s">
        <v>331</v>
      </c>
      <c r="Z87" s="591"/>
      <c r="AA87" s="592"/>
      <c r="AC87" s="4">
        <v>1</v>
      </c>
    </row>
    <row r="88" spans="2:29" s="48" customFormat="1" ht="21" customHeight="1" x14ac:dyDescent="0.25">
      <c r="B88"/>
      <c r="C88" s="3"/>
      <c r="D88" s="446" t="s">
        <v>239</v>
      </c>
      <c r="E88" s="447" t="s">
        <v>240</v>
      </c>
      <c r="F88" s="76"/>
      <c r="G88" s="76"/>
      <c r="H88" s="76"/>
      <c r="I88" s="2176"/>
      <c r="J88" s="3"/>
      <c r="K88" s="483" t="s">
        <v>276</v>
      </c>
      <c r="L88" s="494"/>
      <c r="M88" s="104"/>
      <c r="N88" s="105"/>
      <c r="O88" s="106"/>
      <c r="P88" s="505"/>
      <c r="Q88" s="16"/>
      <c r="R88" s="16"/>
      <c r="S88" s="16"/>
      <c r="T88" s="506"/>
      <c r="U88" s="496" t="s">
        <v>92</v>
      </c>
      <c r="V88" s="244"/>
      <c r="X88" s="117"/>
      <c r="Y88" s="591"/>
      <c r="Z88" s="591"/>
      <c r="AA88" s="592"/>
      <c r="AC88" s="4">
        <v>1</v>
      </c>
    </row>
    <row r="89" spans="2:29" s="48" customFormat="1" ht="21" customHeight="1" x14ac:dyDescent="0.25">
      <c r="B89"/>
      <c r="C89" s="3"/>
      <c r="D89" s="76"/>
      <c r="E89" s="447" t="s">
        <v>244</v>
      </c>
      <c r="F89" s="76"/>
      <c r="G89" s="76"/>
      <c r="H89" s="76"/>
      <c r="I89" s="2176"/>
      <c r="J89" s="3"/>
      <c r="K89" s="501">
        <v>5</v>
      </c>
      <c r="L89" s="31"/>
      <c r="M89" s="104"/>
      <c r="N89" s="105"/>
      <c r="O89" s="106"/>
      <c r="P89" s="414"/>
      <c r="Q89" s="433" t="s">
        <v>278</v>
      </c>
      <c r="R89" s="433"/>
      <c r="S89" s="433"/>
      <c r="T89" s="506"/>
      <c r="U89" s="489" t="s">
        <v>123</v>
      </c>
      <c r="V89" s="244"/>
      <c r="X89" s="597" t="s">
        <v>332</v>
      </c>
      <c r="Y89" s="598"/>
      <c r="Z89" s="591"/>
      <c r="AA89" s="592"/>
      <c r="AC89" s="4">
        <v>1</v>
      </c>
    </row>
    <row r="90" spans="2:29" s="48" customFormat="1" ht="21" customHeight="1" x14ac:dyDescent="0.25">
      <c r="B90"/>
      <c r="C90" s="3"/>
      <c r="D90" s="76"/>
      <c r="E90" s="447" t="s">
        <v>247</v>
      </c>
      <c r="F90" s="76"/>
      <c r="G90" s="76"/>
      <c r="H90" s="76"/>
      <c r="I90" s="2176"/>
      <c r="J90" s="3"/>
      <c r="K90" s="507" t="s">
        <v>48</v>
      </c>
      <c r="L90" s="113" t="s">
        <v>280</v>
      </c>
      <c r="M90" s="508"/>
      <c r="N90" s="105"/>
      <c r="O90" s="106"/>
      <c r="P90" s="437"/>
      <c r="Q90"/>
      <c r="R90" s="248"/>
      <c r="S90" s="248"/>
      <c r="T90" s="16"/>
      <c r="U90" s="489" t="s">
        <v>120</v>
      </c>
      <c r="V90" s="244"/>
      <c r="X90" s="603" t="s">
        <v>335</v>
      </c>
      <c r="Y90" s="604"/>
      <c r="Z90" s="591"/>
      <c r="AA90" s="592"/>
      <c r="AC90" s="4">
        <v>1</v>
      </c>
    </row>
    <row r="91" spans="2:29" s="48" customFormat="1" ht="21" customHeight="1" x14ac:dyDescent="0.25">
      <c r="B91"/>
      <c r="C91" s="3"/>
      <c r="D91" s="76"/>
      <c r="E91" s="447" t="s">
        <v>251</v>
      </c>
      <c r="F91" s="76"/>
      <c r="G91" s="76"/>
      <c r="H91" s="76"/>
      <c r="I91" s="2176"/>
      <c r="J91" s="3"/>
      <c r="K91" s="410" t="s">
        <v>282</v>
      </c>
      <c r="L91" s="494"/>
      <c r="M91" s="355"/>
      <c r="N91" s="356"/>
      <c r="O91" s="106"/>
      <c r="P91" s="437" t="s">
        <v>222</v>
      </c>
      <c r="Q91"/>
      <c r="R91" s="16"/>
      <c r="S91" s="16"/>
      <c r="T91" s="16"/>
      <c r="U91" s="495" t="s">
        <v>51</v>
      </c>
      <c r="V91" s="244"/>
      <c r="X91" s="607" t="s">
        <v>18</v>
      </c>
      <c r="Y91" s="604"/>
      <c r="Z91" s="591"/>
      <c r="AA91" s="592"/>
      <c r="AC91" s="4">
        <v>1</v>
      </c>
    </row>
    <row r="92" spans="2:29" s="48" customFormat="1" ht="21" customHeight="1" x14ac:dyDescent="0.25">
      <c r="B92"/>
      <c r="C92" s="3"/>
      <c r="D92" s="76"/>
      <c r="E92" s="447" t="s">
        <v>254</v>
      </c>
      <c r="F92" s="76"/>
      <c r="G92" s="76"/>
      <c r="H92" s="76"/>
      <c r="I92" s="2176"/>
      <c r="J92" s="3"/>
      <c r="K92" s="509" t="s">
        <v>284</v>
      </c>
      <c r="L92" s="494"/>
      <c r="M92" s="355"/>
      <c r="N92" s="356"/>
      <c r="O92" s="106"/>
      <c r="P92" s="414" t="s">
        <v>285</v>
      </c>
      <c r="Q92"/>
      <c r="R92" s="16"/>
      <c r="S92" s="16"/>
      <c r="T92" s="16"/>
      <c r="U92" s="510" t="s">
        <v>59</v>
      </c>
      <c r="V92" s="244"/>
      <c r="X92" s="597" t="s">
        <v>32</v>
      </c>
      <c r="Y92" s="598"/>
      <c r="Z92" s="591"/>
      <c r="AA92" s="592"/>
      <c r="AC92" s="4">
        <v>1</v>
      </c>
    </row>
    <row r="93" spans="2:29" s="48" customFormat="1" ht="21" customHeight="1" x14ac:dyDescent="0.25">
      <c r="B93"/>
      <c r="C93" s="3"/>
      <c r="D93" s="76"/>
      <c r="E93" s="447" t="s">
        <v>228</v>
      </c>
      <c r="F93" s="76"/>
      <c r="G93" s="76"/>
      <c r="H93" s="76"/>
      <c r="I93" s="2176"/>
      <c r="J93" s="3"/>
      <c r="K93" s="509"/>
      <c r="L93" s="494"/>
      <c r="M93" s="355"/>
      <c r="N93" s="356"/>
      <c r="O93" s="106"/>
      <c r="P93" s="414" t="s">
        <v>287</v>
      </c>
      <c r="Q93"/>
      <c r="R93" s="16"/>
      <c r="S93" s="16"/>
      <c r="T93" s="16"/>
      <c r="U93" s="16"/>
      <c r="V93" s="244"/>
      <c r="X93" s="597" t="s">
        <v>45</v>
      </c>
      <c r="Y93" s="598"/>
      <c r="Z93" s="591"/>
      <c r="AA93" s="592"/>
      <c r="AC93" s="4">
        <v>1</v>
      </c>
    </row>
    <row r="94" spans="2:29" s="48" customFormat="1" ht="21" customHeight="1" thickBot="1" x14ac:dyDescent="0.3">
      <c r="B94"/>
      <c r="C94" s="3"/>
      <c r="D94" s="76"/>
      <c r="E94" s="447" t="s">
        <v>233</v>
      </c>
      <c r="F94" s="76"/>
      <c r="G94" s="76"/>
      <c r="H94" s="76"/>
      <c r="I94" s="2176"/>
      <c r="J94" s="3"/>
      <c r="K94" s="509"/>
      <c r="L94" s="494"/>
      <c r="M94" s="355"/>
      <c r="N94" s="356"/>
      <c r="O94" s="106"/>
      <c r="P94" s="414"/>
      <c r="Q94" s="16"/>
      <c r="R94" s="16"/>
      <c r="S94" s="16"/>
      <c r="T94" s="16"/>
      <c r="U94" s="16"/>
      <c r="V94" s="244"/>
      <c r="X94" s="597" t="s">
        <v>52</v>
      </c>
      <c r="Y94" s="598"/>
      <c r="Z94" s="243"/>
      <c r="AA94" s="119"/>
      <c r="AC94" s="4">
        <v>1</v>
      </c>
    </row>
    <row r="95" spans="2:29" s="48" customFormat="1" ht="21" customHeight="1" thickTop="1" x14ac:dyDescent="0.25">
      <c r="B95"/>
      <c r="C95" s="3"/>
      <c r="D95" s="76"/>
      <c r="E95" s="461"/>
      <c r="F95" s="76"/>
      <c r="G95" s="76"/>
      <c r="H95" s="76"/>
      <c r="I95" s="2176"/>
      <c r="J95" s="3"/>
      <c r="K95" s="410" t="s">
        <v>288</v>
      </c>
      <c r="L95" s="494"/>
      <c r="M95" s="355"/>
      <c r="N95" s="356"/>
      <c r="O95" s="106"/>
      <c r="P95" s="441" t="s">
        <v>86</v>
      </c>
      <c r="Q95" s="442" t="s">
        <v>87</v>
      </c>
      <c r="R95" s="443"/>
      <c r="S95" s="3170" t="s">
        <v>88</v>
      </c>
      <c r="T95" s="3171" t="s">
        <v>89</v>
      </c>
      <c r="U95" s="517" t="s">
        <v>91</v>
      </c>
      <c r="V95" s="518"/>
      <c r="X95" s="323"/>
      <c r="Y95" s="243"/>
      <c r="Z95" s="243"/>
      <c r="AA95" s="440"/>
      <c r="AC95" s="4">
        <v>1</v>
      </c>
    </row>
    <row r="96" spans="2:29" s="48" customFormat="1" ht="21" customHeight="1" x14ac:dyDescent="0.25">
      <c r="B96"/>
      <c r="C96" s="3"/>
      <c r="D96" s="1046" t="s">
        <v>626</v>
      </c>
      <c r="E96" s="1047"/>
      <c r="F96" s="1047"/>
      <c r="G96" s="1047"/>
      <c r="H96" s="1047"/>
      <c r="I96" s="2176"/>
      <c r="J96" s="3"/>
      <c r="K96" s="519" t="s">
        <v>289</v>
      </c>
      <c r="L96" s="520"/>
      <c r="M96" s="104"/>
      <c r="N96" s="105"/>
      <c r="O96" s="521"/>
      <c r="P96" s="522" t="s">
        <v>103</v>
      </c>
      <c r="Q96" s="523" t="s">
        <v>104</v>
      </c>
      <c r="R96" s="176" t="s">
        <v>105</v>
      </c>
      <c r="S96" s="3186"/>
      <c r="T96" s="3187"/>
      <c r="U96" s="524" t="s">
        <v>106</v>
      </c>
      <c r="V96" s="525"/>
      <c r="X96" s="410" t="s">
        <v>345</v>
      </c>
      <c r="Y96" s="494"/>
      <c r="Z96" s="494"/>
      <c r="AA96" s="615"/>
      <c r="AC96" s="4">
        <v>1</v>
      </c>
    </row>
    <row r="97" spans="1:29" s="48" customFormat="1" ht="21" customHeight="1" x14ac:dyDescent="0.25">
      <c r="B97"/>
      <c r="C97" s="3"/>
      <c r="D97" s="1047" t="s">
        <v>627</v>
      </c>
      <c r="E97" s="1047"/>
      <c r="F97" s="1047"/>
      <c r="G97" s="1047"/>
      <c r="H97" s="1047"/>
      <c r="I97" s="2176"/>
      <c r="J97" s="3"/>
      <c r="K97" s="528" t="s">
        <v>290</v>
      </c>
      <c r="L97" s="520"/>
      <c r="M97" s="104"/>
      <c r="N97" s="105"/>
      <c r="O97" s="521"/>
      <c r="P97" s="529">
        <v>27</v>
      </c>
      <c r="Q97" s="530" t="s">
        <v>230</v>
      </c>
      <c r="R97" s="531" t="s">
        <v>105</v>
      </c>
      <c r="S97" s="532">
        <v>20</v>
      </c>
      <c r="T97" s="533" t="s">
        <v>41</v>
      </c>
      <c r="U97" s="534" t="s">
        <v>135</v>
      </c>
      <c r="V97" s="535"/>
      <c r="X97" s="410" t="s">
        <v>349</v>
      </c>
      <c r="Y97" s="494"/>
      <c r="Z97" s="494"/>
      <c r="AA97" s="615"/>
      <c r="AC97" s="4">
        <v>1</v>
      </c>
    </row>
    <row r="98" spans="1:29" s="48" customFormat="1" ht="21" customHeight="1" x14ac:dyDescent="0.25">
      <c r="B98"/>
      <c r="C98" s="3"/>
      <c r="D98" s="1047" t="s">
        <v>628</v>
      </c>
      <c r="E98" s="1047"/>
      <c r="F98" s="1047"/>
      <c r="G98" s="1047"/>
      <c r="H98" s="1047"/>
      <c r="I98" s="2176"/>
      <c r="J98" s="3"/>
      <c r="K98" s="536" t="s">
        <v>291</v>
      </c>
      <c r="L98" s="520"/>
      <c r="M98" s="104"/>
      <c r="N98" s="105"/>
      <c r="O98" s="49"/>
      <c r="P98" s="529"/>
      <c r="Q98" s="530" t="s">
        <v>292</v>
      </c>
      <c r="R98" s="531"/>
      <c r="S98" s="532">
        <v>1</v>
      </c>
      <c r="T98" s="537" t="s">
        <v>266</v>
      </c>
      <c r="U98" s="534" t="s">
        <v>293</v>
      </c>
      <c r="V98" s="535"/>
      <c r="X98" s="117"/>
      <c r="Y98" s="118"/>
      <c r="Z98" s="118"/>
      <c r="AA98" s="119"/>
      <c r="AC98" s="4">
        <v>1</v>
      </c>
    </row>
    <row r="99" spans="1:29" s="48" customFormat="1" ht="21" customHeight="1" x14ac:dyDescent="0.25">
      <c r="B99"/>
      <c r="C99" s="3"/>
      <c r="D99" s="1047"/>
      <c r="E99" s="1047"/>
      <c r="F99" s="1047"/>
      <c r="G99" s="1047"/>
      <c r="H99" s="1047"/>
      <c r="I99" s="2176"/>
      <c r="J99" s="3"/>
      <c r="K99" s="538">
        <v>16</v>
      </c>
      <c r="L99" s="539" t="s">
        <v>44</v>
      </c>
      <c r="M99" s="104"/>
      <c r="N99" s="540"/>
      <c r="O99" s="49"/>
      <c r="P99" s="541"/>
      <c r="Q99" s="530" t="s">
        <v>294</v>
      </c>
      <c r="R99" s="531"/>
      <c r="S99" s="532">
        <v>1</v>
      </c>
      <c r="T99" s="542" t="s">
        <v>295</v>
      </c>
      <c r="U99" s="534" t="s">
        <v>296</v>
      </c>
      <c r="V99" s="535"/>
      <c r="X99" s="2491" t="s">
        <v>2216</v>
      </c>
      <c r="Y99" s="2492"/>
      <c r="Z99" s="2492"/>
      <c r="AA99" s="2493"/>
      <c r="AC99" s="4">
        <v>1</v>
      </c>
    </row>
    <row r="100" spans="1:29" s="48" customFormat="1" ht="21" customHeight="1" thickBot="1" x14ac:dyDescent="0.35">
      <c r="B100"/>
      <c r="C100" s="3"/>
      <c r="D100" s="426">
        <v>11</v>
      </c>
      <c r="E100" s="426">
        <v>11</v>
      </c>
      <c r="F100" s="426">
        <v>11</v>
      </c>
      <c r="G100" s="426">
        <v>11</v>
      </c>
      <c r="H100" s="426">
        <v>11</v>
      </c>
      <c r="I100" s="426">
        <v>3</v>
      </c>
      <c r="J100" s="3"/>
      <c r="K100" s="538">
        <v>25</v>
      </c>
      <c r="L100" s="539" t="s">
        <v>280</v>
      </c>
      <c r="M100" s="104"/>
      <c r="N100" s="540"/>
      <c r="O100" s="49"/>
      <c r="P100" s="541"/>
      <c r="Q100" s="530"/>
      <c r="R100" s="531"/>
      <c r="S100" s="532">
        <v>3</v>
      </c>
      <c r="T100" s="543" t="s">
        <v>120</v>
      </c>
      <c r="U100" s="534" t="s">
        <v>262</v>
      </c>
      <c r="V100" s="535"/>
      <c r="X100" s="2494"/>
      <c r="Y100" s="118"/>
      <c r="Z100" s="118"/>
      <c r="AA100" s="119"/>
      <c r="AC100" s="4">
        <v>1</v>
      </c>
    </row>
    <row r="101" spans="1:29" s="48" customFormat="1" ht="21" customHeight="1" x14ac:dyDescent="0.25">
      <c r="B101"/>
      <c r="C101" s="3"/>
      <c r="D101" s="9">
        <f t="shared" ref="D101:I101" ca="1" si="7">CELL("largeur",D101)</f>
        <v>11</v>
      </c>
      <c r="E101" s="9">
        <f t="shared" ca="1" si="7"/>
        <v>11</v>
      </c>
      <c r="F101" s="9">
        <f t="shared" ca="1" si="7"/>
        <v>11</v>
      </c>
      <c r="G101" s="9">
        <f t="shared" ca="1" si="7"/>
        <v>11</v>
      </c>
      <c r="H101" s="9">
        <f t="shared" ca="1" si="7"/>
        <v>11</v>
      </c>
      <c r="I101" s="9">
        <f t="shared" ca="1" si="7"/>
        <v>35</v>
      </c>
      <c r="J101" s="3"/>
      <c r="K101" s="544" t="str">
        <f>K95</f>
        <v>augmentez ou diminuez la valeur saisie</v>
      </c>
      <c r="L101" s="545"/>
      <c r="M101" s="104"/>
      <c r="N101" s="356"/>
      <c r="O101" s="49"/>
      <c r="P101" s="541">
        <v>0.25</v>
      </c>
      <c r="Q101" s="530" t="s">
        <v>298</v>
      </c>
      <c r="R101" s="531"/>
      <c r="S101" s="532"/>
      <c r="T101" s="546"/>
      <c r="U101" s="534" t="s">
        <v>299</v>
      </c>
      <c r="V101" s="535"/>
      <c r="X101" s="2491" t="s">
        <v>2202</v>
      </c>
      <c r="Y101" s="103"/>
      <c r="Z101" s="104"/>
      <c r="AA101" s="105"/>
      <c r="AC101" s="4">
        <v>1</v>
      </c>
    </row>
    <row r="102" spans="1:29" s="48" customFormat="1" ht="21" customHeight="1" thickBot="1" x14ac:dyDescent="0.35">
      <c r="B102"/>
      <c r="C102" s="3"/>
      <c r="D102"/>
      <c r="E102"/>
      <c r="F102"/>
      <c r="G102"/>
      <c r="H102"/>
      <c r="I102" s="49"/>
      <c r="J102" s="49"/>
      <c r="K102" s="323"/>
      <c r="L102" s="243"/>
      <c r="M102" s="243"/>
      <c r="N102" s="440"/>
      <c r="O102" s="49"/>
      <c r="P102" s="541">
        <v>0.5</v>
      </c>
      <c r="Q102" s="530" t="s">
        <v>294</v>
      </c>
      <c r="R102" s="531"/>
      <c r="S102" s="532"/>
      <c r="T102" s="546"/>
      <c r="U102" s="534" t="s">
        <v>296</v>
      </c>
      <c r="V102" s="535"/>
      <c r="X102" s="2494"/>
      <c r="Y102" s="118"/>
      <c r="Z102" s="118"/>
      <c r="AA102" s="119"/>
      <c r="AC102" s="4">
        <v>1</v>
      </c>
    </row>
    <row r="103" spans="1:29" s="48" customFormat="1" ht="21" customHeight="1" thickTop="1" x14ac:dyDescent="0.25">
      <c r="A103" s="49"/>
      <c r="B103"/>
      <c r="C103" s="3"/>
      <c r="D103"/>
      <c r="E103"/>
      <c r="F103"/>
      <c r="G103"/>
      <c r="H103"/>
      <c r="I103" s="49"/>
      <c r="J103" s="49"/>
      <c r="K103" s="3188" t="s">
        <v>301</v>
      </c>
      <c r="L103" s="3189"/>
      <c r="M103" s="3192" t="s">
        <v>98</v>
      </c>
      <c r="N103" s="3193"/>
      <c r="O103" s="49"/>
      <c r="P103" s="541">
        <v>0.75</v>
      </c>
      <c r="Q103" s="530" t="s">
        <v>302</v>
      </c>
      <c r="R103" s="531"/>
      <c r="S103" s="532"/>
      <c r="T103" s="546"/>
      <c r="U103" s="534" t="s">
        <v>303</v>
      </c>
      <c r="V103" s="535"/>
      <c r="X103" s="3158" t="s">
        <v>2217</v>
      </c>
      <c r="Y103" s="3159"/>
      <c r="Z103" s="3159"/>
      <c r="AA103" s="3160"/>
      <c r="AC103" s="4">
        <v>1</v>
      </c>
    </row>
    <row r="104" spans="1:29" s="48" customFormat="1" ht="21" customHeight="1" x14ac:dyDescent="0.25">
      <c r="A104" s="49"/>
      <c r="B104"/>
      <c r="C104" s="3"/>
      <c r="D104"/>
      <c r="E104"/>
      <c r="F104"/>
      <c r="G104"/>
      <c r="H104"/>
      <c r="I104" s="49"/>
      <c r="J104" s="49"/>
      <c r="K104" s="3190"/>
      <c r="L104" s="3191"/>
      <c r="M104" s="3194"/>
      <c r="N104" s="3195"/>
      <c r="O104" s="49"/>
      <c r="P104" s="455">
        <v>2</v>
      </c>
      <c r="Q104" s="550" t="s">
        <v>304</v>
      </c>
      <c r="R104" s="531"/>
      <c r="S104" s="532"/>
      <c r="T104" s="546"/>
      <c r="U104" s="534"/>
      <c r="V104" s="535"/>
      <c r="X104" s="3158"/>
      <c r="Y104" s="3159"/>
      <c r="Z104" s="3159"/>
      <c r="AA104" s="3160"/>
      <c r="AC104" s="4">
        <v>1</v>
      </c>
    </row>
    <row r="105" spans="1:29" s="48" customFormat="1" ht="21" customHeight="1" x14ac:dyDescent="0.25">
      <c r="A105" s="49"/>
      <c r="B105"/>
      <c r="C105" s="3"/>
      <c r="D105"/>
      <c r="E105"/>
      <c r="F105"/>
      <c r="G105"/>
      <c r="H105"/>
      <c r="I105" s="49"/>
      <c r="J105" s="49"/>
      <c r="K105" s="313" t="s">
        <v>123</v>
      </c>
      <c r="L105" s="489" t="s">
        <v>120</v>
      </c>
      <c r="M105" s="551" t="s">
        <v>305</v>
      </c>
      <c r="N105" s="552" t="s">
        <v>306</v>
      </c>
      <c r="O105" s="49"/>
      <c r="P105" s="455">
        <v>1</v>
      </c>
      <c r="Q105" s="553" t="s">
        <v>30</v>
      </c>
      <c r="R105" s="531"/>
      <c r="S105" s="532"/>
      <c r="T105" s="546"/>
      <c r="U105" s="534" t="s">
        <v>307</v>
      </c>
      <c r="V105" s="535"/>
      <c r="X105" s="117"/>
      <c r="Y105" s="118"/>
      <c r="Z105" s="118"/>
      <c r="AA105" s="119"/>
      <c r="AC105" s="4">
        <v>1</v>
      </c>
    </row>
    <row r="106" spans="1:29" s="48" customFormat="1" ht="21" customHeight="1" x14ac:dyDescent="0.25">
      <c r="A106" s="49"/>
      <c r="B106"/>
      <c r="C106" s="3"/>
      <c r="D106"/>
      <c r="E106"/>
      <c r="F106"/>
      <c r="G106"/>
      <c r="H106"/>
      <c r="I106" s="49"/>
      <c r="J106" s="49"/>
      <c r="K106" s="554">
        <v>0.25</v>
      </c>
      <c r="L106" s="555">
        <v>0.5</v>
      </c>
      <c r="M106" s="556" t="s">
        <v>308</v>
      </c>
      <c r="N106" s="557"/>
      <c r="O106" s="49"/>
      <c r="P106" s="558"/>
      <c r="Q106" s="45" t="s">
        <v>287</v>
      </c>
      <c r="R106" s="16"/>
      <c r="S106" s="16"/>
      <c r="T106" s="16"/>
      <c r="U106" s="16"/>
      <c r="V106" s="244"/>
      <c r="X106" s="323" t="s">
        <v>2211</v>
      </c>
      <c r="Y106" s="454"/>
      <c r="Z106" s="243"/>
      <c r="AA106" s="440"/>
      <c r="AC106" s="4">
        <v>1</v>
      </c>
    </row>
    <row r="107" spans="1:29" s="48" customFormat="1" ht="21" customHeight="1" x14ac:dyDescent="0.25">
      <c r="A107" s="49"/>
      <c r="B107"/>
      <c r="C107" s="3"/>
      <c r="D107"/>
      <c r="E107"/>
      <c r="F107"/>
      <c r="G107"/>
      <c r="H107"/>
      <c r="I107" s="49"/>
      <c r="J107" s="49"/>
      <c r="K107" s="323"/>
      <c r="L107" s="243"/>
      <c r="M107" s="243"/>
      <c r="N107" s="440"/>
      <c r="O107" s="49"/>
      <c r="P107" s="559"/>
      <c r="Q107" s="560"/>
      <c r="R107" s="16"/>
      <c r="S107" s="16"/>
      <c r="T107" s="16"/>
      <c r="U107" s="16"/>
      <c r="V107" s="244"/>
      <c r="X107" s="323" t="s">
        <v>236</v>
      </c>
      <c r="Y107" s="243"/>
      <c r="Z107" s="243"/>
      <c r="AA107" s="440"/>
      <c r="AC107" s="4">
        <v>1</v>
      </c>
    </row>
    <row r="108" spans="1:29" s="48" customFormat="1" ht="21" customHeight="1" x14ac:dyDescent="0.25">
      <c r="A108" s="49"/>
      <c r="B108"/>
      <c r="C108" s="3"/>
      <c r="D108"/>
      <c r="E108"/>
      <c r="F108"/>
      <c r="G108"/>
      <c r="H108"/>
      <c r="I108" s="49"/>
      <c r="J108" s="49"/>
      <c r="K108" s="289" t="s">
        <v>266</v>
      </c>
      <c r="L108" s="510" t="s">
        <v>295</v>
      </c>
      <c r="M108" s="561" t="s">
        <v>309</v>
      </c>
      <c r="N108" s="562" t="s">
        <v>310</v>
      </c>
      <c r="O108" s="49"/>
      <c r="P108" s="563"/>
      <c r="Q108" s="560" t="s">
        <v>311</v>
      </c>
      <c r="R108" s="16"/>
      <c r="S108" s="16"/>
      <c r="T108" s="16"/>
      <c r="U108" s="16"/>
      <c r="V108" s="244"/>
      <c r="X108" s="323" t="s">
        <v>241</v>
      </c>
      <c r="Y108" s="243"/>
      <c r="Z108" s="243"/>
      <c r="AA108" s="440"/>
      <c r="AC108" s="4">
        <v>1</v>
      </c>
    </row>
    <row r="109" spans="1:29" s="48" customFormat="1" ht="21" customHeight="1" x14ac:dyDescent="0.25">
      <c r="A109" s="49"/>
      <c r="B109"/>
      <c r="C109" s="3"/>
      <c r="D109"/>
      <c r="E109"/>
      <c r="F109"/>
      <c r="G109"/>
      <c r="H109"/>
      <c r="I109" s="49"/>
      <c r="J109" s="49"/>
      <c r="K109" s="554">
        <v>0.25</v>
      </c>
      <c r="L109" s="555">
        <v>0.5</v>
      </c>
      <c r="M109" s="556" t="s">
        <v>312</v>
      </c>
      <c r="N109" s="557"/>
      <c r="O109" s="49"/>
      <c r="P109" s="563" t="s">
        <v>196</v>
      </c>
      <c r="Q109" s="560"/>
      <c r="R109" s="16"/>
      <c r="S109" s="16"/>
      <c r="T109" s="16"/>
      <c r="U109" s="16"/>
      <c r="V109" s="244"/>
      <c r="X109" s="323" t="s">
        <v>245</v>
      </c>
      <c r="Y109" s="243"/>
      <c r="Z109" s="243"/>
      <c r="AA109" s="440"/>
      <c r="AC109" s="4">
        <v>1</v>
      </c>
    </row>
    <row r="110" spans="1:29" s="48" customFormat="1" ht="21" customHeight="1" x14ac:dyDescent="0.25">
      <c r="A110" s="49"/>
      <c r="B110"/>
      <c r="C110" s="3"/>
      <c r="D110"/>
      <c r="E110"/>
      <c r="F110"/>
      <c r="G110"/>
      <c r="H110"/>
      <c r="I110" s="49"/>
      <c r="J110" s="49"/>
      <c r="K110" s="323" t="s">
        <v>313</v>
      </c>
      <c r="L110" s="243" t="s">
        <v>314</v>
      </c>
      <c r="M110" s="243"/>
      <c r="N110" s="440"/>
      <c r="O110" s="49"/>
      <c r="P110" s="559"/>
      <c r="Q110" s="478"/>
      <c r="R110" s="16"/>
      <c r="S110" s="16"/>
      <c r="T110" s="16"/>
      <c r="U110" s="16"/>
      <c r="V110" s="244"/>
      <c r="X110" s="323" t="s">
        <v>2212</v>
      </c>
      <c r="Y110" s="243"/>
      <c r="Z110" s="243"/>
      <c r="AA110" s="440"/>
      <c r="AC110" s="4">
        <v>1</v>
      </c>
    </row>
    <row r="111" spans="1:29" s="48" customFormat="1" ht="21" customHeight="1" x14ac:dyDescent="0.25">
      <c r="A111" s="49"/>
      <c r="B111"/>
      <c r="C111" s="3"/>
      <c r="D111"/>
      <c r="E111"/>
      <c r="F111"/>
      <c r="G111"/>
      <c r="H111"/>
      <c r="I111" s="49"/>
      <c r="J111" s="49"/>
      <c r="K111" s="564"/>
      <c r="L111" s="565"/>
      <c r="M111" s="565"/>
      <c r="N111" s="566"/>
      <c r="O111" s="49"/>
      <c r="P111" s="559"/>
      <c r="Q111" s="478" t="s">
        <v>315</v>
      </c>
      <c r="R111" s="16"/>
      <c r="S111" s="16"/>
      <c r="T111" s="16"/>
      <c r="U111" s="16"/>
      <c r="V111" s="244"/>
      <c r="X111" s="117"/>
      <c r="Y111" s="118"/>
      <c r="Z111" s="118"/>
      <c r="AA111" s="119"/>
      <c r="AC111" s="4">
        <v>1</v>
      </c>
    </row>
    <row r="112" spans="1:29" s="48" customFormat="1" ht="21" customHeight="1" x14ac:dyDescent="0.25">
      <c r="A112" s="49"/>
      <c r="B112"/>
      <c r="C112" s="3"/>
      <c r="D112"/>
      <c r="E112"/>
      <c r="F112"/>
      <c r="G112"/>
      <c r="H112"/>
      <c r="I112" s="49"/>
      <c r="J112" s="49"/>
      <c r="K112" s="568"/>
      <c r="L112" s="494"/>
      <c r="M112" s="355"/>
      <c r="N112" s="356"/>
      <c r="O112" s="49"/>
      <c r="P112" s="569" t="s">
        <v>316</v>
      </c>
      <c r="Q112" s="16"/>
      <c r="R112" s="16"/>
      <c r="S112" s="16"/>
      <c r="T112" s="16"/>
      <c r="U112" s="16"/>
      <c r="V112" s="244"/>
      <c r="X112" s="410" t="s">
        <v>2218</v>
      </c>
      <c r="Y112" s="118"/>
      <c r="Z112" s="118"/>
      <c r="AA112" s="119"/>
      <c r="AC112" s="4">
        <v>1</v>
      </c>
    </row>
    <row r="113" spans="1:29" s="48" customFormat="1" ht="21" customHeight="1" thickBot="1" x14ac:dyDescent="0.3">
      <c r="A113" s="49"/>
      <c r="B113"/>
      <c r="C113" s="3"/>
      <c r="D113"/>
      <c r="E113"/>
      <c r="F113"/>
      <c r="G113"/>
      <c r="H113"/>
      <c r="I113" s="49"/>
      <c r="J113" s="49"/>
      <c r="K113" s="568" t="s">
        <v>317</v>
      </c>
      <c r="L113" s="494"/>
      <c r="M113" s="355"/>
      <c r="N113" s="356"/>
      <c r="O113" s="49"/>
      <c r="P113" s="559"/>
      <c r="Q113" s="16"/>
      <c r="R113" s="16"/>
      <c r="S113" s="16"/>
      <c r="T113" s="16"/>
      <c r="U113" s="16"/>
      <c r="V113" s="244"/>
      <c r="X113" s="117"/>
      <c r="Y113" s="118"/>
      <c r="Z113" s="118"/>
      <c r="AA113" s="119"/>
      <c r="AC113" s="4">
        <v>1</v>
      </c>
    </row>
    <row r="114" spans="1:29" s="48" customFormat="1" ht="21" customHeight="1" thickTop="1" thickBot="1" x14ac:dyDescent="0.3">
      <c r="A114" s="49"/>
      <c r="B114"/>
      <c r="C114" s="3"/>
      <c r="D114"/>
      <c r="E114"/>
      <c r="F114"/>
      <c r="G114"/>
      <c r="H114"/>
      <c r="I114" s="49"/>
      <c r="J114" s="49"/>
      <c r="K114" s="570" t="s">
        <v>318</v>
      </c>
      <c r="L114" s="470"/>
      <c r="M114" s="104"/>
      <c r="N114" s="105"/>
      <c r="O114" s="49"/>
      <c r="P114" s="559"/>
      <c r="Q114" s="3198" t="s">
        <v>301</v>
      </c>
      <c r="R114" s="3189"/>
      <c r="S114" s="3192" t="s">
        <v>98</v>
      </c>
      <c r="T114" s="3192"/>
      <c r="U114" s="16"/>
      <c r="V114" s="244"/>
      <c r="X114" s="618">
        <v>19</v>
      </c>
      <c r="Y114" s="619">
        <v>18</v>
      </c>
      <c r="Z114" s="619">
        <v>25</v>
      </c>
      <c r="AA114" s="620">
        <v>16</v>
      </c>
      <c r="AC114" s="4">
        <v>1</v>
      </c>
    </row>
    <row r="115" spans="1:29" s="48" customFormat="1" ht="21" customHeight="1" x14ac:dyDescent="0.25">
      <c r="A115" s="49"/>
      <c r="B115"/>
      <c r="C115" s="3"/>
      <c r="D115"/>
      <c r="E115"/>
      <c r="F115"/>
      <c r="G115"/>
      <c r="H115"/>
      <c r="I115" s="49"/>
      <c r="J115" s="49"/>
      <c r="K115" s="571"/>
      <c r="L115" s="118"/>
      <c r="M115" s="118"/>
      <c r="N115" s="119"/>
      <c r="O115" s="49"/>
      <c r="P115" s="559"/>
      <c r="Q115" s="572" t="s">
        <v>123</v>
      </c>
      <c r="R115" s="573" t="s">
        <v>120</v>
      </c>
      <c r="S115" s="574" t="s">
        <v>305</v>
      </c>
      <c r="T115" s="575" t="s">
        <v>306</v>
      </c>
      <c r="U115" s="16"/>
      <c r="V115" s="244"/>
      <c r="X115" s="9">
        <f ca="1">CELL("largeur",X115)</f>
        <v>19</v>
      </c>
      <c r="Y115" s="9">
        <f ca="1">CELL("largeur",Y115)</f>
        <v>18</v>
      </c>
      <c r="Z115" s="9">
        <f ca="1">CELL("largeur",Z115)</f>
        <v>25</v>
      </c>
      <c r="AA115" s="9">
        <f ca="1">CELL("largeur",AA115)</f>
        <v>16</v>
      </c>
      <c r="AC115" s="4">
        <v>1</v>
      </c>
    </row>
    <row r="116" spans="1:29" s="48" customFormat="1" ht="21" customHeight="1" x14ac:dyDescent="0.25">
      <c r="A116" s="49"/>
      <c r="B116"/>
      <c r="C116" s="3"/>
      <c r="D116"/>
      <c r="E116"/>
      <c r="F116"/>
      <c r="G116"/>
      <c r="H116"/>
      <c r="I116" s="49"/>
      <c r="J116" s="49"/>
      <c r="K116" s="576" t="s">
        <v>319</v>
      </c>
      <c r="L116" s="577" t="s">
        <v>320</v>
      </c>
      <c r="M116" s="118"/>
      <c r="N116" s="119"/>
      <c r="O116" s="49"/>
      <c r="P116" s="559"/>
      <c r="Q116" s="578">
        <v>0.25</v>
      </c>
      <c r="R116" s="555">
        <v>0.5</v>
      </c>
      <c r="S116" s="579" t="s">
        <v>321</v>
      </c>
      <c r="T116" s="580"/>
      <c r="U116" s="16"/>
      <c r="V116" s="244"/>
      <c r="X116" s="31"/>
      <c r="Y116" s="31"/>
      <c r="Z116" s="31"/>
      <c r="AA116" s="31"/>
      <c r="AC116" s="4">
        <v>1</v>
      </c>
    </row>
    <row r="117" spans="1:29" s="48" customFormat="1" ht="21" customHeight="1" x14ac:dyDescent="0.25">
      <c r="A117" s="49"/>
      <c r="B117"/>
      <c r="C117" s="3"/>
      <c r="D117"/>
      <c r="E117"/>
      <c r="F117"/>
      <c r="G117"/>
      <c r="H117"/>
      <c r="I117" s="49"/>
      <c r="J117" s="49"/>
      <c r="K117" s="581" t="s">
        <v>322</v>
      </c>
      <c r="L117" s="118"/>
      <c r="M117" s="118"/>
      <c r="N117" s="119"/>
      <c r="O117" s="49"/>
      <c r="P117" s="559"/>
      <c r="Q117" s="582" t="s">
        <v>266</v>
      </c>
      <c r="R117" s="583" t="s">
        <v>295</v>
      </c>
      <c r="S117" s="574" t="s">
        <v>309</v>
      </c>
      <c r="T117" s="584" t="s">
        <v>310</v>
      </c>
      <c r="U117" s="16"/>
      <c r="V117" s="244"/>
      <c r="X117" s="31"/>
      <c r="Y117" s="31"/>
      <c r="Z117" s="31"/>
      <c r="AA117" s="31"/>
      <c r="AC117" s="4">
        <v>1</v>
      </c>
    </row>
    <row r="118" spans="1:29" s="48" customFormat="1" ht="21" customHeight="1" x14ac:dyDescent="0.25">
      <c r="A118" s="49"/>
      <c r="B118"/>
      <c r="C118" s="3"/>
      <c r="D118"/>
      <c r="E118"/>
      <c r="F118"/>
      <c r="G118"/>
      <c r="H118"/>
      <c r="I118" s="49"/>
      <c r="J118" s="49"/>
      <c r="K118" s="571"/>
      <c r="L118" s="118"/>
      <c r="M118" s="118"/>
      <c r="N118" s="119"/>
      <c r="O118" s="49"/>
      <c r="P118" s="559"/>
      <c r="Q118" s="578">
        <v>0.25</v>
      </c>
      <c r="R118" s="555">
        <v>0.5</v>
      </c>
      <c r="S118" s="579" t="s">
        <v>323</v>
      </c>
      <c r="T118" s="580"/>
      <c r="U118" s="16"/>
      <c r="V118" s="244"/>
      <c r="X118" s="31"/>
      <c r="Y118" s="31"/>
      <c r="Z118" s="31"/>
      <c r="AA118" s="31"/>
      <c r="AC118" s="4">
        <v>1</v>
      </c>
    </row>
    <row r="119" spans="1:29" s="48" customFormat="1" ht="21" customHeight="1" x14ac:dyDescent="0.25">
      <c r="A119" s="49"/>
      <c r="B119"/>
      <c r="C119" s="3"/>
      <c r="D119"/>
      <c r="E119"/>
      <c r="F119"/>
      <c r="G119"/>
      <c r="H119"/>
      <c r="I119" s="49"/>
      <c r="J119" s="49"/>
      <c r="K119" s="323" t="s">
        <v>324</v>
      </c>
      <c r="L119" s="243"/>
      <c r="M119" s="243"/>
      <c r="N119" s="440"/>
      <c r="O119" s="49"/>
      <c r="P119" s="559"/>
      <c r="Q119" s="585" t="s">
        <v>313</v>
      </c>
      <c r="R119" s="243" t="s">
        <v>314</v>
      </c>
      <c r="S119" s="243"/>
      <c r="T119" s="243"/>
      <c r="U119" s="16"/>
      <c r="V119" s="244"/>
      <c r="X119" s="31"/>
      <c r="Y119" s="31"/>
      <c r="Z119" s="31"/>
      <c r="AA119" s="31"/>
      <c r="AC119" s="4">
        <v>1</v>
      </c>
    </row>
    <row r="120" spans="1:29" s="48" customFormat="1" ht="21" customHeight="1" thickBot="1" x14ac:dyDescent="0.3">
      <c r="A120" s="49"/>
      <c r="B120"/>
      <c r="C120" s="3"/>
      <c r="D120"/>
      <c r="E120"/>
      <c r="F120"/>
      <c r="G120"/>
      <c r="H120"/>
      <c r="K120" s="586">
        <v>12</v>
      </c>
      <c r="L120" s="243" t="s">
        <v>325</v>
      </c>
      <c r="M120" s="243"/>
      <c r="N120" s="440"/>
      <c r="P120" s="559"/>
      <c r="Q120" s="587" t="s">
        <v>191</v>
      </c>
      <c r="R120" s="588"/>
      <c r="S120" s="589"/>
      <c r="T120" s="589"/>
      <c r="U120" s="16"/>
      <c r="V120" s="244"/>
      <c r="X120" s="31"/>
      <c r="Y120" s="31"/>
      <c r="Z120" s="31"/>
      <c r="AA120" s="31"/>
      <c r="AC120" s="4">
        <v>1</v>
      </c>
    </row>
    <row r="121" spans="1:29" s="48" customFormat="1" ht="21" customHeight="1" x14ac:dyDescent="0.25">
      <c r="A121" s="49"/>
      <c r="B121"/>
      <c r="C121" s="3"/>
      <c r="D121"/>
      <c r="E121"/>
      <c r="F121"/>
      <c r="G121"/>
      <c r="H121"/>
      <c r="K121" s="590">
        <f ca="1">CELL("largeur",K121)</f>
        <v>19</v>
      </c>
      <c r="L121" s="243" t="s">
        <v>326</v>
      </c>
      <c r="M121" s="243"/>
      <c r="N121" s="440"/>
      <c r="P121" s="559"/>
      <c r="Q121" s="16"/>
      <c r="R121" s="16"/>
      <c r="S121" s="16"/>
      <c r="T121" s="16"/>
      <c r="U121" s="16"/>
      <c r="V121" s="244"/>
      <c r="X121" s="31"/>
      <c r="Y121" s="31"/>
      <c r="Z121" s="31"/>
      <c r="AA121" s="31"/>
      <c r="AC121" s="4">
        <v>1</v>
      </c>
    </row>
    <row r="122" spans="1:29" s="48" customFormat="1" ht="21" customHeight="1" x14ac:dyDescent="0.25">
      <c r="A122" s="49"/>
      <c r="B122"/>
      <c r="C122" s="3"/>
      <c r="D122"/>
      <c r="E122"/>
      <c r="F122"/>
      <c r="G122"/>
      <c r="H122"/>
      <c r="K122" s="323" t="s">
        <v>327</v>
      </c>
      <c r="L122" s="243"/>
      <c r="M122" s="243"/>
      <c r="N122" s="440"/>
      <c r="P122" s="414"/>
      <c r="Q122" s="433" t="s">
        <v>278</v>
      </c>
      <c r="R122" s="433"/>
      <c r="S122" s="433"/>
      <c r="T122" s="506"/>
      <c r="U122" s="16"/>
      <c r="V122" s="244"/>
      <c r="X122" s="31"/>
      <c r="Y122" s="31"/>
      <c r="Z122" s="31"/>
      <c r="AA122" s="31"/>
      <c r="AC122" s="4">
        <v>1</v>
      </c>
    </row>
    <row r="123" spans="1:29" s="48" customFormat="1" ht="21" customHeight="1" x14ac:dyDescent="0.25">
      <c r="A123" s="49"/>
      <c r="B123"/>
      <c r="C123" s="3"/>
      <c r="D123"/>
      <c r="E123"/>
      <c r="F123"/>
      <c r="G123"/>
      <c r="H123"/>
      <c r="K123" s="323" t="s">
        <v>328</v>
      </c>
      <c r="L123" s="243"/>
      <c r="M123" s="243"/>
      <c r="N123" s="440"/>
      <c r="P123" s="437"/>
      <c r="Q123"/>
      <c r="R123" s="248"/>
      <c r="S123" s="248"/>
      <c r="T123" s="16"/>
      <c r="U123" s="16"/>
      <c r="V123" s="244"/>
      <c r="X123" s="31"/>
      <c r="Y123" s="31"/>
      <c r="Z123" s="31"/>
      <c r="AA123" s="31"/>
      <c r="AC123" s="4">
        <v>1</v>
      </c>
    </row>
    <row r="124" spans="1:29" s="48" customFormat="1" ht="21" customHeight="1" x14ac:dyDescent="0.25">
      <c r="A124" s="49"/>
      <c r="B124"/>
      <c r="C124" s="3"/>
      <c r="D124"/>
      <c r="E124"/>
      <c r="F124"/>
      <c r="G124"/>
      <c r="H124"/>
      <c r="K124" s="323" t="s">
        <v>329</v>
      </c>
      <c r="L124" s="591"/>
      <c r="M124" s="591"/>
      <c r="N124" s="592"/>
      <c r="P124" s="437"/>
      <c r="Q124" s="248" t="s">
        <v>222</v>
      </c>
      <c r="R124" s="16"/>
      <c r="S124" s="16"/>
      <c r="T124" s="16"/>
      <c r="U124" s="16"/>
      <c r="V124" s="244"/>
      <c r="X124" s="31"/>
      <c r="Y124" s="31"/>
      <c r="Z124" s="31"/>
      <c r="AA124" s="31"/>
      <c r="AC124" s="4">
        <v>1</v>
      </c>
    </row>
    <row r="125" spans="1:29" s="48" customFormat="1" ht="21" customHeight="1" x14ac:dyDescent="0.25">
      <c r="A125" s="49"/>
      <c r="B125"/>
      <c r="C125"/>
      <c r="D125"/>
      <c r="E125"/>
      <c r="F125"/>
      <c r="G125"/>
      <c r="H125"/>
      <c r="K125" s="593"/>
      <c r="L125" s="591"/>
      <c r="M125" s="591"/>
      <c r="N125" s="592"/>
      <c r="P125" s="414"/>
      <c r="Q125" s="594" t="s">
        <v>285</v>
      </c>
      <c r="R125" s="16"/>
      <c r="S125" s="16"/>
      <c r="T125" s="16"/>
      <c r="U125" s="16"/>
      <c r="V125" s="244"/>
      <c r="X125" s="31"/>
      <c r="Y125" s="31"/>
      <c r="Z125" s="31"/>
      <c r="AA125" s="31"/>
      <c r="AC125" s="4">
        <v>1</v>
      </c>
    </row>
    <row r="126" spans="1:29" s="48" customFormat="1" ht="21" customHeight="1" x14ac:dyDescent="0.25">
      <c r="A126" s="49"/>
      <c r="B126"/>
      <c r="C126"/>
      <c r="D126"/>
      <c r="E126"/>
      <c r="F126"/>
      <c r="G126"/>
      <c r="H126"/>
      <c r="K126" s="595" t="s">
        <v>11</v>
      </c>
      <c r="L126" s="118" t="s">
        <v>330</v>
      </c>
      <c r="M126" s="118"/>
      <c r="N126" s="592"/>
      <c r="P126" s="414"/>
      <c r="Q126" s="594" t="s">
        <v>287</v>
      </c>
      <c r="R126" s="16"/>
      <c r="S126" s="16"/>
      <c r="T126" s="16"/>
      <c r="U126" s="16"/>
      <c r="V126" s="244"/>
      <c r="X126" s="31"/>
      <c r="Y126" s="31"/>
      <c r="Z126" s="31"/>
      <c r="AA126" s="31"/>
      <c r="AC126" s="4">
        <v>1</v>
      </c>
    </row>
    <row r="127" spans="1:29" s="48" customFormat="1" ht="21" customHeight="1" x14ac:dyDescent="0.25">
      <c r="A127" s="49"/>
      <c r="B127"/>
      <c r="C127"/>
      <c r="D127"/>
      <c r="E127"/>
      <c r="F127"/>
      <c r="G127"/>
      <c r="H127"/>
      <c r="K127" s="117"/>
      <c r="L127" s="118" t="s">
        <v>331</v>
      </c>
      <c r="M127" s="591"/>
      <c r="N127" s="592"/>
      <c r="P127" s="559"/>
      <c r="Q127" s="16"/>
      <c r="R127" s="16"/>
      <c r="S127" s="16"/>
      <c r="T127" s="16"/>
      <c r="U127" s="16"/>
      <c r="V127" s="244"/>
      <c r="X127" s="31"/>
      <c r="Y127" s="31"/>
      <c r="Z127" s="31"/>
      <c r="AA127" s="31"/>
      <c r="AC127" s="4">
        <v>1</v>
      </c>
    </row>
    <row r="128" spans="1:29" s="48" customFormat="1" ht="21" customHeight="1" x14ac:dyDescent="0.25">
      <c r="A128" s="49"/>
      <c r="B128"/>
      <c r="C128"/>
      <c r="D128"/>
      <c r="E128"/>
      <c r="F128"/>
      <c r="G128"/>
      <c r="H128"/>
      <c r="K128" s="117"/>
      <c r="L128" s="591"/>
      <c r="M128" s="591"/>
      <c r="N128" s="592"/>
      <c r="P128" s="559"/>
      <c r="Q128" s="16"/>
      <c r="R128" s="16"/>
      <c r="S128" s="16"/>
      <c r="T128" s="16"/>
      <c r="U128" s="16"/>
      <c r="V128" s="244"/>
      <c r="X128" s="31"/>
      <c r="Y128" s="31"/>
      <c r="Z128" s="31"/>
      <c r="AA128" s="31"/>
      <c r="AC128" s="4">
        <v>1</v>
      </c>
    </row>
    <row r="129" spans="1:29" s="48" customFormat="1" ht="21" customHeight="1" x14ac:dyDescent="0.25">
      <c r="A129" s="49"/>
      <c r="B129"/>
      <c r="C129"/>
      <c r="D129"/>
      <c r="E129"/>
      <c r="F129"/>
      <c r="G129"/>
      <c r="H129"/>
      <c r="K129" s="597" t="s">
        <v>332</v>
      </c>
      <c r="L129" s="598"/>
      <c r="M129" s="591"/>
      <c r="N129" s="592"/>
      <c r="P129" s="559"/>
      <c r="Q129" s="16"/>
      <c r="R129" s="16"/>
      <c r="S129" s="16"/>
      <c r="T129" s="16"/>
      <c r="U129" s="16"/>
      <c r="V129" s="244"/>
      <c r="X129" s="31"/>
      <c r="Y129" s="31"/>
      <c r="Z129" s="31"/>
      <c r="AA129" s="31"/>
      <c r="AC129" s="4">
        <v>1</v>
      </c>
    </row>
    <row r="130" spans="1:29" s="48" customFormat="1" ht="21" customHeight="1" x14ac:dyDescent="0.25">
      <c r="A130" s="49"/>
      <c r="B130"/>
      <c r="C130"/>
      <c r="D130"/>
      <c r="E130"/>
      <c r="F130"/>
      <c r="G130"/>
      <c r="H130"/>
      <c r="K130" s="603" t="s">
        <v>335</v>
      </c>
      <c r="L130" s="604"/>
      <c r="M130" s="591"/>
      <c r="N130" s="592"/>
      <c r="P130" s="559"/>
      <c r="Q130" s="16"/>
      <c r="R130" s="16"/>
      <c r="S130" s="16"/>
      <c r="T130" s="16"/>
      <c r="U130" s="16"/>
      <c r="V130" s="244"/>
      <c r="X130" s="31"/>
      <c r="Y130" s="31"/>
      <c r="Z130" s="31"/>
      <c r="AA130" s="31"/>
      <c r="AC130" s="4">
        <v>1</v>
      </c>
    </row>
    <row r="131" spans="1:29" s="48" customFormat="1" ht="21" customHeight="1" x14ac:dyDescent="0.25">
      <c r="A131" s="49"/>
      <c r="B131"/>
      <c r="C131"/>
      <c r="D131"/>
      <c r="E131"/>
      <c r="F131"/>
      <c r="G131"/>
      <c r="H131"/>
      <c r="K131" s="607" t="s">
        <v>18</v>
      </c>
      <c r="L131" s="604"/>
      <c r="M131" s="591"/>
      <c r="N131" s="592"/>
      <c r="P131" s="559"/>
      <c r="Q131" s="16"/>
      <c r="R131" s="16"/>
      <c r="S131" s="16"/>
      <c r="T131" s="16"/>
      <c r="U131" s="16"/>
      <c r="V131" s="244"/>
      <c r="X131" s="31"/>
      <c r="Y131" s="31"/>
      <c r="Z131" s="31"/>
      <c r="AA131" s="31"/>
      <c r="AC131" s="4">
        <v>1</v>
      </c>
    </row>
    <row r="132" spans="1:29" s="48" customFormat="1" ht="21" customHeight="1" x14ac:dyDescent="0.25">
      <c r="A132" s="49"/>
      <c r="B132"/>
      <c r="C132"/>
      <c r="D132"/>
      <c r="E132"/>
      <c r="F132"/>
      <c r="G132"/>
      <c r="H132"/>
      <c r="K132" s="597" t="s">
        <v>32</v>
      </c>
      <c r="L132" s="598"/>
      <c r="M132" s="591"/>
      <c r="N132" s="592"/>
      <c r="P132" s="559"/>
      <c r="Q132" s="16"/>
      <c r="R132" s="16"/>
      <c r="S132" s="16"/>
      <c r="T132" s="16"/>
      <c r="U132" s="16"/>
      <c r="V132" s="244"/>
      <c r="X132" s="31"/>
      <c r="Y132" s="31"/>
      <c r="Z132" s="31"/>
      <c r="AA132" s="31"/>
      <c r="AC132" s="4">
        <v>1</v>
      </c>
    </row>
    <row r="133" spans="1:29" s="48" customFormat="1" ht="21" customHeight="1" x14ac:dyDescent="0.25">
      <c r="A133" s="49"/>
      <c r="B133"/>
      <c r="C133"/>
      <c r="D133"/>
      <c r="E133"/>
      <c r="F133"/>
      <c r="G133"/>
      <c r="H133"/>
      <c r="K133" s="597" t="s">
        <v>45</v>
      </c>
      <c r="L133" s="598"/>
      <c r="M133" s="591"/>
      <c r="N133" s="592"/>
      <c r="P133" s="559"/>
      <c r="Q133" s="16"/>
      <c r="R133" s="16"/>
      <c r="S133" s="16"/>
      <c r="T133" s="16"/>
      <c r="U133" s="16"/>
      <c r="V133" s="244"/>
      <c r="X133" s="31"/>
      <c r="Y133" s="31"/>
      <c r="Z133" s="31"/>
      <c r="AA133" s="31"/>
      <c r="AC133" s="4">
        <v>1</v>
      </c>
    </row>
    <row r="134" spans="1:29" s="48" customFormat="1" ht="21" customHeight="1" x14ac:dyDescent="0.25">
      <c r="A134" s="49"/>
      <c r="B134"/>
      <c r="C134"/>
      <c r="D134"/>
      <c r="E134"/>
      <c r="F134"/>
      <c r="G134"/>
      <c r="H134"/>
      <c r="K134" s="410" t="s">
        <v>345</v>
      </c>
      <c r="L134" s="494"/>
      <c r="M134" s="494"/>
      <c r="N134" s="615"/>
      <c r="P134" s="432"/>
      <c r="Q134" s="433"/>
      <c r="R134" s="434"/>
      <c r="S134" s="433"/>
      <c r="T134" s="433"/>
      <c r="U134" s="433"/>
      <c r="V134" s="435"/>
      <c r="X134" s="31"/>
      <c r="Y134" s="31"/>
      <c r="Z134" s="31"/>
      <c r="AA134" s="31"/>
      <c r="AC134" s="4">
        <v>1</v>
      </c>
    </row>
    <row r="135" spans="1:29" s="48" customFormat="1" ht="21" customHeight="1" x14ac:dyDescent="0.25">
      <c r="A135" s="49"/>
      <c r="B135"/>
      <c r="C135"/>
      <c r="D135"/>
      <c r="E135"/>
      <c r="F135"/>
      <c r="G135"/>
      <c r="H135"/>
      <c r="K135" s="410" t="s">
        <v>349</v>
      </c>
      <c r="L135" s="494"/>
      <c r="M135" s="494"/>
      <c r="N135" s="615"/>
      <c r="P135" s="559"/>
      <c r="Q135" s="612"/>
      <c r="R135" s="612"/>
      <c r="S135" s="589"/>
      <c r="T135" s="589"/>
      <c r="U135" s="248"/>
      <c r="V135" s="244"/>
      <c r="X135" s="31"/>
      <c r="Y135" s="31"/>
      <c r="Z135" s="31"/>
      <c r="AA135" s="31"/>
      <c r="AC135" s="4">
        <v>1</v>
      </c>
    </row>
    <row r="136" spans="1:29" s="48" customFormat="1" ht="21" customHeight="1" x14ac:dyDescent="0.25">
      <c r="A136" s="49"/>
      <c r="B136"/>
      <c r="C136"/>
      <c r="D136"/>
      <c r="E136"/>
      <c r="F136"/>
      <c r="G136"/>
      <c r="H136"/>
      <c r="K136" s="571"/>
      <c r="L136" s="31"/>
      <c r="M136" s="31"/>
      <c r="N136" s="617"/>
      <c r="P136" s="3209" t="s">
        <v>87</v>
      </c>
      <c r="Q136" s="616" t="s">
        <v>346</v>
      </c>
      <c r="R136" s="494"/>
      <c r="S136" s="494"/>
      <c r="T136" s="506"/>
      <c r="U136" s="16"/>
      <c r="V136" s="244"/>
      <c r="X136" s="31"/>
      <c r="Y136" s="31"/>
      <c r="Z136" s="31"/>
      <c r="AA136" s="31"/>
      <c r="AC136" s="4">
        <v>1</v>
      </c>
    </row>
    <row r="137" spans="1:29" s="48" customFormat="1" ht="21" customHeight="1" thickBot="1" x14ac:dyDescent="0.3">
      <c r="A137" s="49"/>
      <c r="B137"/>
      <c r="C137"/>
      <c r="D137"/>
      <c r="E137"/>
      <c r="F137"/>
      <c r="G137"/>
      <c r="H137"/>
      <c r="K137" s="618">
        <v>19</v>
      </c>
      <c r="L137" s="619">
        <v>18</v>
      </c>
      <c r="M137" s="619">
        <v>25</v>
      </c>
      <c r="N137" s="620">
        <v>16</v>
      </c>
      <c r="P137" s="3209"/>
      <c r="Q137" s="3210" t="s">
        <v>350</v>
      </c>
      <c r="R137" s="3210"/>
      <c r="S137" s="3210"/>
      <c r="T137" s="3210"/>
      <c r="U137" s="3210"/>
      <c r="V137" s="3211"/>
      <c r="X137" s="31"/>
      <c r="Y137" s="31"/>
      <c r="Z137" s="31"/>
      <c r="AA137" s="31"/>
      <c r="AC137" s="4">
        <v>1</v>
      </c>
    </row>
    <row r="138" spans="1:29" s="48" customFormat="1" ht="21" customHeight="1" x14ac:dyDescent="0.25">
      <c r="A138" s="49"/>
      <c r="B138"/>
      <c r="C138"/>
      <c r="D138"/>
      <c r="E138"/>
      <c r="F138"/>
      <c r="G138"/>
      <c r="H138"/>
      <c r="K138" s="9">
        <f ca="1">CELL("largeur",K138)</f>
        <v>19</v>
      </c>
      <c r="L138" s="9">
        <f ca="1">CELL("largeur",L138)</f>
        <v>18</v>
      </c>
      <c r="M138" s="9">
        <f ca="1">CELL("largeur",M138)</f>
        <v>25</v>
      </c>
      <c r="N138" s="9">
        <f ca="1">CELL("largeur",N138)</f>
        <v>16</v>
      </c>
      <c r="P138" s="3209"/>
      <c r="Q138" s="3210"/>
      <c r="R138" s="3210"/>
      <c r="S138" s="3210"/>
      <c r="T138" s="3210"/>
      <c r="U138" s="3210"/>
      <c r="V138" s="3211"/>
      <c r="X138" s="31"/>
      <c r="Y138" s="31"/>
      <c r="Z138" s="31"/>
      <c r="AA138" s="31"/>
      <c r="AC138" s="4">
        <v>1</v>
      </c>
    </row>
    <row r="139" spans="1:29" s="48" customFormat="1" ht="21" customHeight="1" x14ac:dyDescent="0.25">
      <c r="A139" s="49"/>
      <c r="B139"/>
      <c r="C139"/>
      <c r="D139"/>
      <c r="E139"/>
      <c r="F139"/>
      <c r="G139"/>
      <c r="H139"/>
      <c r="K139" s="31"/>
      <c r="L139" s="31"/>
      <c r="M139" s="31"/>
      <c r="N139" s="31"/>
      <c r="P139" s="3209"/>
      <c r="Q139" s="3210"/>
      <c r="R139" s="3210"/>
      <c r="S139" s="3210"/>
      <c r="T139" s="3210"/>
      <c r="U139" s="3210"/>
      <c r="V139" s="3211"/>
      <c r="X139" s="31"/>
      <c r="Y139" s="31"/>
      <c r="Z139" s="31"/>
      <c r="AA139" s="31"/>
      <c r="AC139" s="4">
        <v>1</v>
      </c>
    </row>
    <row r="140" spans="1:29" s="48" customFormat="1" ht="21" customHeight="1" x14ac:dyDescent="0.25">
      <c r="A140" s="49"/>
      <c r="B140"/>
      <c r="C140"/>
      <c r="D140"/>
      <c r="E140"/>
      <c r="F140"/>
      <c r="G140"/>
      <c r="H140"/>
      <c r="K140" s="49"/>
      <c r="L140" s="49"/>
      <c r="M140" s="49"/>
      <c r="N140" s="49"/>
      <c r="P140" s="3209"/>
      <c r="Q140" s="494" t="s">
        <v>354</v>
      </c>
      <c r="R140" s="494"/>
      <c r="S140" s="494"/>
      <c r="T140" s="494"/>
      <c r="U140" s="16"/>
      <c r="V140" s="244"/>
      <c r="X140" s="31"/>
      <c r="Y140" s="31"/>
      <c r="Z140" s="31"/>
      <c r="AA140" s="31"/>
      <c r="AC140" s="4">
        <v>1</v>
      </c>
    </row>
    <row r="141" spans="1:29" s="48" customFormat="1" ht="21" customHeight="1" x14ac:dyDescent="0.25">
      <c r="A141" s="49"/>
      <c r="B141"/>
      <c r="C141"/>
      <c r="D141"/>
      <c r="E141"/>
      <c r="F141"/>
      <c r="G141"/>
      <c r="H141"/>
      <c r="K141" s="49"/>
      <c r="L141" s="49"/>
      <c r="M141" s="49"/>
      <c r="N141" s="49"/>
      <c r="P141" s="3209"/>
      <c r="Q141" s="494" t="s">
        <v>356</v>
      </c>
      <c r="R141" s="621"/>
      <c r="S141" s="621"/>
      <c r="T141" s="621"/>
      <c r="U141" s="16"/>
      <c r="V141" s="244"/>
      <c r="X141" s="31"/>
      <c r="Y141" s="31"/>
      <c r="Z141" s="31"/>
      <c r="AA141" s="31"/>
      <c r="AC141" s="4">
        <v>1</v>
      </c>
    </row>
    <row r="142" spans="1:29" s="48" customFormat="1" ht="21" customHeight="1" x14ac:dyDescent="0.25">
      <c r="A142" s="49"/>
      <c r="B142"/>
      <c r="C142"/>
      <c r="D142"/>
      <c r="E142"/>
      <c r="F142"/>
      <c r="G142"/>
      <c r="H142"/>
      <c r="K142" s="49"/>
      <c r="L142" s="49"/>
      <c r="M142" s="49"/>
      <c r="N142" s="49"/>
      <c r="P142" s="559"/>
      <c r="Q142" s="612"/>
      <c r="R142" s="612"/>
      <c r="S142" s="589"/>
      <c r="T142" s="589"/>
      <c r="U142" s="248"/>
      <c r="V142" s="244"/>
      <c r="X142" s="31"/>
      <c r="Y142" s="31"/>
      <c r="Z142" s="31"/>
      <c r="AA142" s="31"/>
      <c r="AC142" s="4">
        <v>1</v>
      </c>
    </row>
    <row r="143" spans="1:29" s="48" customFormat="1" ht="21" customHeight="1" x14ac:dyDescent="0.25">
      <c r="A143" s="49"/>
      <c r="B143"/>
      <c r="C143"/>
      <c r="D143"/>
      <c r="E143"/>
      <c r="F143"/>
      <c r="G143"/>
      <c r="H143"/>
      <c r="K143" s="49"/>
      <c r="L143" s="49"/>
      <c r="M143" s="49"/>
      <c r="N143" s="49"/>
      <c r="P143" s="432"/>
      <c r="Q143" s="433"/>
      <c r="R143" s="434"/>
      <c r="S143" s="433"/>
      <c r="T143" s="433"/>
      <c r="U143" s="433"/>
      <c r="V143" s="435"/>
      <c r="X143" s="31"/>
      <c r="Y143" s="31"/>
      <c r="Z143" s="31"/>
      <c r="AA143" s="31"/>
      <c r="AC143" s="4">
        <v>1</v>
      </c>
    </row>
    <row r="144" spans="1:29" s="48" customFormat="1" ht="21" customHeight="1" thickBot="1" x14ac:dyDescent="0.3">
      <c r="A144" s="49"/>
      <c r="B144"/>
      <c r="C144"/>
      <c r="D144"/>
      <c r="E144"/>
      <c r="F144"/>
      <c r="G144"/>
      <c r="H144"/>
      <c r="K144" s="49"/>
      <c r="L144" s="49"/>
      <c r="M144" s="49"/>
      <c r="N144" s="49"/>
      <c r="P144" s="559"/>
      <c r="Q144" s="612"/>
      <c r="R144" s="612"/>
      <c r="S144" s="589"/>
      <c r="T144" s="589"/>
      <c r="U144" s="248"/>
      <c r="V144" s="244"/>
      <c r="X144" s="31"/>
      <c r="Y144" s="31"/>
      <c r="Z144" s="31"/>
      <c r="AA144" s="31"/>
      <c r="AC144" s="4">
        <v>1</v>
      </c>
    </row>
    <row r="145" spans="1:29" s="48" customFormat="1" ht="21" customHeight="1" thickTop="1" x14ac:dyDescent="0.25">
      <c r="A145" s="49"/>
      <c r="B145"/>
      <c r="C145"/>
      <c r="D145"/>
      <c r="E145"/>
      <c r="F145"/>
      <c r="G145"/>
      <c r="H145"/>
      <c r="K145" s="49"/>
      <c r="L145" s="49"/>
      <c r="M145" s="49"/>
      <c r="N145" s="49"/>
      <c r="P145" s="3199" t="s">
        <v>359</v>
      </c>
      <c r="Q145" s="3200" t="s">
        <v>360</v>
      </c>
      <c r="R145" s="395" t="s">
        <v>201</v>
      </c>
      <c r="S145" s="118"/>
      <c r="T145" s="118"/>
      <c r="U145" s="118"/>
      <c r="V145" s="244"/>
      <c r="X145" s="31"/>
      <c r="Y145" s="31"/>
      <c r="Z145" s="31"/>
      <c r="AA145" s="31"/>
      <c r="AC145" s="4">
        <v>1</v>
      </c>
    </row>
    <row r="146" spans="1:29" s="48" customFormat="1" ht="21" customHeight="1" x14ac:dyDescent="0.25">
      <c r="A146" s="49"/>
      <c r="B146"/>
      <c r="C146"/>
      <c r="D146"/>
      <c r="E146"/>
      <c r="F146"/>
      <c r="G146"/>
      <c r="H146"/>
      <c r="K146" s="49"/>
      <c r="L146" s="49"/>
      <c r="M146" s="49"/>
      <c r="N146" s="49"/>
      <c r="P146" s="3199"/>
      <c r="Q146" s="3201"/>
      <c r="R146" s="395" t="s">
        <v>205</v>
      </c>
      <c r="S146" s="118"/>
      <c r="T146" s="118"/>
      <c r="U146" s="118"/>
      <c r="V146" s="244"/>
      <c r="X146" s="31"/>
      <c r="Y146" s="31"/>
      <c r="Z146" s="31"/>
      <c r="AA146" s="31"/>
      <c r="AC146" s="4">
        <v>1</v>
      </c>
    </row>
    <row r="147" spans="1:29" s="48" customFormat="1" ht="21" customHeight="1" x14ac:dyDescent="0.25">
      <c r="A147" s="49"/>
      <c r="B147"/>
      <c r="C147"/>
      <c r="D147"/>
      <c r="E147"/>
      <c r="F147"/>
      <c r="G147"/>
      <c r="H147"/>
      <c r="K147" s="49"/>
      <c r="L147" s="49"/>
      <c r="M147" s="49"/>
      <c r="N147" s="49"/>
      <c r="P147" s="3199"/>
      <c r="Q147" s="625">
        <v>1</v>
      </c>
      <c r="R147" s="248"/>
      <c r="S147" s="118"/>
      <c r="T147" s="118"/>
      <c r="U147" s="118"/>
      <c r="V147" s="244"/>
      <c r="X147" s="31"/>
      <c r="Y147" s="31"/>
      <c r="Z147" s="31"/>
      <c r="AA147" s="31"/>
      <c r="AC147" s="4">
        <v>1</v>
      </c>
    </row>
    <row r="148" spans="1:29" s="48" customFormat="1" ht="21" customHeight="1" x14ac:dyDescent="0.25">
      <c r="A148" s="49"/>
      <c r="B148"/>
      <c r="C148"/>
      <c r="D148"/>
      <c r="E148"/>
      <c r="F148"/>
      <c r="G148"/>
      <c r="H148"/>
      <c r="K148" s="49"/>
      <c r="L148" s="49"/>
      <c r="M148" s="49"/>
      <c r="N148" s="49"/>
      <c r="P148" s="3199"/>
      <c r="Q148" s="179">
        <v>2</v>
      </c>
      <c r="R148" s="16"/>
      <c r="S148" s="118"/>
      <c r="T148" s="118"/>
      <c r="U148" s="118"/>
      <c r="V148" s="244"/>
      <c r="X148" s="31"/>
      <c r="Y148" s="31"/>
      <c r="Z148" s="31"/>
      <c r="AA148" s="31"/>
      <c r="AC148" s="4">
        <v>1</v>
      </c>
    </row>
    <row r="149" spans="1:29" s="48" customFormat="1" ht="21" customHeight="1" x14ac:dyDescent="0.25">
      <c r="A149" s="49"/>
      <c r="B149"/>
      <c r="C149"/>
      <c r="D149"/>
      <c r="E149"/>
      <c r="F149"/>
      <c r="G149"/>
      <c r="H149"/>
      <c r="K149" s="49"/>
      <c r="L149" s="49"/>
      <c r="M149" s="49"/>
      <c r="N149" s="49"/>
      <c r="P149" s="3199"/>
      <c r="Q149" s="626" t="s">
        <v>361</v>
      </c>
      <c r="R149" s="411"/>
      <c r="S149" s="118"/>
      <c r="T149" s="118"/>
      <c r="U149" s="118"/>
      <c r="V149" s="244"/>
      <c r="X149" s="31"/>
      <c r="Y149" s="31"/>
      <c r="Z149" s="31"/>
      <c r="AA149" s="31"/>
      <c r="AC149" s="4">
        <v>1</v>
      </c>
    </row>
    <row r="150" spans="1:29" s="48" customFormat="1" ht="21" customHeight="1" x14ac:dyDescent="0.25">
      <c r="A150" s="49"/>
      <c r="B150"/>
      <c r="C150"/>
      <c r="D150"/>
      <c r="E150"/>
      <c r="F150"/>
      <c r="G150"/>
      <c r="H150"/>
      <c r="K150" s="49"/>
      <c r="L150" s="49"/>
      <c r="M150" s="49"/>
      <c r="N150" s="49"/>
      <c r="P150" s="3199"/>
      <c r="Q150" s="627" t="s">
        <v>362</v>
      </c>
      <c r="R150" s="415"/>
      <c r="S150" s="118"/>
      <c r="T150" s="118"/>
      <c r="U150" s="118"/>
      <c r="V150" s="244"/>
      <c r="X150" s="31"/>
      <c r="Y150" s="31"/>
      <c r="Z150" s="31"/>
      <c r="AA150" s="31"/>
      <c r="AC150" s="4">
        <v>1</v>
      </c>
    </row>
    <row r="151" spans="1:29" s="48" customFormat="1" ht="21" customHeight="1" x14ac:dyDescent="0.25">
      <c r="A151" s="49"/>
      <c r="B151"/>
      <c r="C151"/>
      <c r="D151"/>
      <c r="E151"/>
      <c r="F151"/>
      <c r="G151"/>
      <c r="H151"/>
      <c r="K151" s="49"/>
      <c r="L151" s="49"/>
      <c r="M151" s="49"/>
      <c r="N151" s="49"/>
      <c r="P151" s="3199"/>
      <c r="Q151" s="627" t="s">
        <v>363</v>
      </c>
      <c r="R151" s="415"/>
      <c r="S151" s="118"/>
      <c r="T151" s="118"/>
      <c r="U151" s="118"/>
      <c r="V151" s="244"/>
      <c r="X151" s="31"/>
      <c r="Y151" s="31"/>
      <c r="Z151" s="31"/>
      <c r="AA151" s="31"/>
      <c r="AC151" s="4">
        <v>1</v>
      </c>
    </row>
    <row r="152" spans="1:29" s="48" customFormat="1" ht="21" customHeight="1" x14ac:dyDescent="0.25">
      <c r="A152" s="49"/>
      <c r="B152"/>
      <c r="C152"/>
      <c r="D152"/>
      <c r="E152"/>
      <c r="F152"/>
      <c r="G152"/>
      <c r="H152"/>
      <c r="K152" s="49"/>
      <c r="L152" s="49"/>
      <c r="M152" s="49"/>
      <c r="N152" s="49"/>
      <c r="P152" s="3199"/>
      <c r="Q152" t="s">
        <v>364</v>
      </c>
      <c r="R152" s="415"/>
      <c r="S152" s="118"/>
      <c r="T152" s="118"/>
      <c r="U152" s="118"/>
      <c r="V152" s="244"/>
      <c r="X152" s="31"/>
      <c r="Y152" s="31"/>
      <c r="Z152" s="31"/>
      <c r="AA152" s="31"/>
      <c r="AC152" s="4">
        <v>1</v>
      </c>
    </row>
    <row r="153" spans="1:29" s="48" customFormat="1" ht="21" customHeight="1" x14ac:dyDescent="0.25">
      <c r="A153" s="49"/>
      <c r="B153"/>
      <c r="C153"/>
      <c r="D153"/>
      <c r="E153"/>
      <c r="F153"/>
      <c r="G153"/>
      <c r="H153"/>
      <c r="K153" s="49"/>
      <c r="L153" s="49"/>
      <c r="M153" s="49"/>
      <c r="N153" s="49"/>
      <c r="P153" s="3199"/>
      <c r="Q153" s="628" t="s">
        <v>365</v>
      </c>
      <c r="R153" s="415"/>
      <c r="S153" s="118"/>
      <c r="T153" s="118"/>
      <c r="U153" s="118"/>
      <c r="V153" s="244"/>
      <c r="X153" s="31"/>
      <c r="Y153" s="31"/>
      <c r="Z153" s="31"/>
      <c r="AA153" s="31"/>
      <c r="AC153" s="4">
        <v>1</v>
      </c>
    </row>
    <row r="154" spans="1:29" s="48" customFormat="1" ht="21" customHeight="1" x14ac:dyDescent="0.25">
      <c r="A154" s="49"/>
      <c r="B154"/>
      <c r="C154"/>
      <c r="D154"/>
      <c r="E154"/>
      <c r="F154"/>
      <c r="G154"/>
      <c r="H154"/>
      <c r="K154" s="49"/>
      <c r="L154" s="49"/>
      <c r="M154" s="49"/>
      <c r="N154" s="49"/>
      <c r="P154" s="3199"/>
      <c r="Q154" s="627" t="s">
        <v>366</v>
      </c>
      <c r="R154" s="431"/>
      <c r="S154" s="118"/>
      <c r="T154" s="118"/>
      <c r="U154" s="118"/>
      <c r="V154" s="244"/>
      <c r="X154" s="31"/>
      <c r="Y154" s="31"/>
      <c r="Z154" s="31"/>
      <c r="AA154" s="31"/>
      <c r="AC154" s="4">
        <v>1</v>
      </c>
    </row>
    <row r="155" spans="1:29" s="48" customFormat="1" ht="21" customHeight="1" x14ac:dyDescent="0.25">
      <c r="A155" s="49"/>
      <c r="B155"/>
      <c r="C155"/>
      <c r="D155"/>
      <c r="E155"/>
      <c r="F155"/>
      <c r="G155"/>
      <c r="H155"/>
      <c r="K155" s="49"/>
      <c r="L155" s="49"/>
      <c r="M155" s="49"/>
      <c r="N155" s="49"/>
      <c r="P155" s="559"/>
      <c r="Q155" s="16"/>
      <c r="R155" s="16"/>
      <c r="S155" s="16"/>
      <c r="T155" s="16"/>
      <c r="U155" s="16"/>
      <c r="V155" s="629"/>
      <c r="X155" s="31"/>
      <c r="Y155" s="31"/>
      <c r="Z155" s="31"/>
      <c r="AA155" s="31"/>
      <c r="AC155" s="4">
        <v>1</v>
      </c>
    </row>
    <row r="156" spans="1:29" s="48" customFormat="1" ht="21" customHeight="1" x14ac:dyDescent="0.25">
      <c r="A156" s="49"/>
      <c r="B156"/>
      <c r="C156"/>
      <c r="D156"/>
      <c r="E156"/>
      <c r="F156"/>
      <c r="G156"/>
      <c r="H156"/>
      <c r="K156" s="49"/>
      <c r="L156" s="49"/>
      <c r="M156" s="49"/>
      <c r="N156" s="49"/>
      <c r="P156" s="559"/>
      <c r="Q156" s="16"/>
      <c r="R156" s="16"/>
      <c r="S156" s="16"/>
      <c r="T156" s="16"/>
      <c r="U156" s="16"/>
      <c r="V156" s="629"/>
      <c r="X156" s="31"/>
      <c r="Y156" s="31"/>
      <c r="Z156" s="31"/>
      <c r="AA156" s="31"/>
      <c r="AC156" s="4">
        <v>1</v>
      </c>
    </row>
    <row r="157" spans="1:29" s="48" customFormat="1" ht="21" customHeight="1" x14ac:dyDescent="0.25">
      <c r="A157" s="49"/>
      <c r="B157"/>
      <c r="C157"/>
      <c r="D157"/>
      <c r="E157"/>
      <c r="F157"/>
      <c r="G157"/>
      <c r="H157"/>
      <c r="K157" s="49"/>
      <c r="L157" s="49"/>
      <c r="M157" s="49"/>
      <c r="N157" s="49"/>
      <c r="P157" s="559"/>
      <c r="Q157" s="16"/>
      <c r="R157" s="16"/>
      <c r="S157" s="16"/>
      <c r="T157" s="16"/>
      <c r="U157" s="16"/>
      <c r="V157" s="629"/>
      <c r="X157" s="31"/>
      <c r="Y157" s="31"/>
      <c r="Z157" s="31"/>
      <c r="AA157" s="31"/>
      <c r="AC157" s="4">
        <v>1</v>
      </c>
    </row>
    <row r="158" spans="1:29" s="48" customFormat="1" ht="21" customHeight="1" x14ac:dyDescent="0.25">
      <c r="A158" s="49"/>
      <c r="B158"/>
      <c r="C158"/>
      <c r="D158"/>
      <c r="E158"/>
      <c r="F158"/>
      <c r="G158"/>
      <c r="H158"/>
      <c r="K158" s="49"/>
      <c r="L158" s="49"/>
      <c r="M158" s="49"/>
      <c r="N158" s="49"/>
      <c r="P158" s="559"/>
      <c r="Q158" s="16"/>
      <c r="R158" s="16"/>
      <c r="S158" s="16"/>
      <c r="T158" s="16"/>
      <c r="U158" s="16"/>
      <c r="V158" s="629"/>
      <c r="X158" s="31"/>
      <c r="Y158" s="31"/>
      <c r="Z158" s="31"/>
      <c r="AA158" s="31"/>
      <c r="AC158" s="4">
        <v>1</v>
      </c>
    </row>
    <row r="159" spans="1:29" s="48" customFormat="1" ht="21" customHeight="1" x14ac:dyDescent="0.25">
      <c r="A159" s="49"/>
      <c r="B159"/>
      <c r="C159"/>
      <c r="D159"/>
      <c r="E159"/>
      <c r="F159"/>
      <c r="G159"/>
      <c r="H159"/>
      <c r="K159" s="49"/>
      <c r="L159" s="49"/>
      <c r="M159" s="49"/>
      <c r="N159" s="49"/>
      <c r="P159" s="559"/>
      <c r="Q159" s="16"/>
      <c r="R159" s="16"/>
      <c r="S159" s="16"/>
      <c r="T159" s="16"/>
      <c r="U159" s="16"/>
      <c r="V159" s="629"/>
      <c r="X159" s="31"/>
      <c r="Y159" s="31"/>
      <c r="Z159" s="31"/>
      <c r="AA159" s="31"/>
      <c r="AC159" s="4">
        <v>1</v>
      </c>
    </row>
    <row r="160" spans="1:29" s="48" customFormat="1" ht="21" customHeight="1" x14ac:dyDescent="0.25">
      <c r="A160" s="49"/>
      <c r="B160"/>
      <c r="C160"/>
      <c r="D160"/>
      <c r="E160"/>
      <c r="F160"/>
      <c r="G160"/>
      <c r="H160"/>
      <c r="K160" s="49"/>
      <c r="L160" s="49"/>
      <c r="M160" s="49"/>
      <c r="N160" s="49"/>
      <c r="P160" s="559"/>
      <c r="Q160" s="16"/>
      <c r="R160" s="16"/>
      <c r="S160" s="16"/>
      <c r="T160" s="16"/>
      <c r="U160" s="16"/>
      <c r="V160" s="629"/>
      <c r="X160" s="31"/>
      <c r="Y160" s="31"/>
      <c r="Z160" s="31"/>
      <c r="AA160" s="31"/>
      <c r="AC160" s="4">
        <v>1</v>
      </c>
    </row>
    <row r="161" spans="1:29" s="48" customFormat="1" ht="21" customHeight="1" x14ac:dyDescent="0.25">
      <c r="A161" s="49"/>
      <c r="B161"/>
      <c r="C161"/>
      <c r="D161"/>
      <c r="E161"/>
      <c r="F161"/>
      <c r="G161"/>
      <c r="H161"/>
      <c r="K161" s="49"/>
      <c r="L161" s="49"/>
      <c r="M161" s="49"/>
      <c r="N161" s="49"/>
      <c r="P161" s="559"/>
      <c r="Q161" s="16"/>
      <c r="R161" s="16"/>
      <c r="S161" s="16"/>
      <c r="T161" s="16"/>
      <c r="U161" s="16"/>
      <c r="V161" s="629"/>
      <c r="X161" s="31"/>
      <c r="Y161" s="31"/>
      <c r="Z161" s="31"/>
      <c r="AA161" s="31"/>
      <c r="AC161" s="4">
        <v>1</v>
      </c>
    </row>
    <row r="162" spans="1:29" s="48" customFormat="1" ht="21" customHeight="1" x14ac:dyDescent="0.25">
      <c r="A162" s="49"/>
      <c r="B162"/>
      <c r="C162"/>
      <c r="D162"/>
      <c r="E162"/>
      <c r="F162"/>
      <c r="G162"/>
      <c r="H162"/>
      <c r="K162" s="49"/>
      <c r="L162" s="49"/>
      <c r="M162" s="49"/>
      <c r="N162" s="49"/>
      <c r="P162" s="559"/>
      <c r="Q162" s="16"/>
      <c r="R162" s="16"/>
      <c r="S162" s="16"/>
      <c r="T162" s="16"/>
      <c r="U162" s="16"/>
      <c r="V162" s="629"/>
      <c r="X162" s="31"/>
      <c r="Y162" s="31"/>
      <c r="Z162" s="31"/>
      <c r="AA162" s="31"/>
      <c r="AC162" s="4">
        <v>1</v>
      </c>
    </row>
    <row r="163" spans="1:29" s="48" customFormat="1" ht="21" customHeight="1" x14ac:dyDescent="0.25">
      <c r="A163" s="49"/>
      <c r="B163"/>
      <c r="C163"/>
      <c r="D163"/>
      <c r="E163"/>
      <c r="F163"/>
      <c r="G163"/>
      <c r="H163"/>
      <c r="K163" s="49"/>
      <c r="L163" s="49"/>
      <c r="M163" s="49"/>
      <c r="N163" s="49"/>
      <c r="P163" s="559"/>
      <c r="Q163" s="16"/>
      <c r="R163" s="16"/>
      <c r="S163" s="16"/>
      <c r="T163" s="16"/>
      <c r="U163" s="16"/>
      <c r="V163" s="629"/>
      <c r="X163" s="31"/>
      <c r="Y163" s="31"/>
      <c r="Z163" s="31"/>
      <c r="AA163" s="31"/>
      <c r="AC163" s="4">
        <v>1</v>
      </c>
    </row>
    <row r="164" spans="1:29" s="48" customFormat="1" ht="21" customHeight="1" x14ac:dyDescent="0.25">
      <c r="A164" s="49"/>
      <c r="B164"/>
      <c r="C164"/>
      <c r="D164"/>
      <c r="E164"/>
      <c r="F164"/>
      <c r="G164"/>
      <c r="H164"/>
      <c r="K164" s="49"/>
      <c r="L164" s="49"/>
      <c r="M164" s="49"/>
      <c r="N164" s="49"/>
      <c r="P164" s="559"/>
      <c r="Q164" s="16"/>
      <c r="R164" s="16"/>
      <c r="S164" s="16"/>
      <c r="T164" s="16"/>
      <c r="U164" s="16"/>
      <c r="V164" s="629"/>
      <c r="X164" s="31"/>
      <c r="Y164" s="31"/>
      <c r="Z164" s="31"/>
      <c r="AA164" s="31"/>
      <c r="AC164" s="4">
        <v>1</v>
      </c>
    </row>
    <row r="165" spans="1:29" s="48" customFormat="1" ht="21" customHeight="1" x14ac:dyDescent="0.25">
      <c r="A165" s="49"/>
      <c r="B165"/>
      <c r="C165"/>
      <c r="D165"/>
      <c r="E165"/>
      <c r="F165"/>
      <c r="G165"/>
      <c r="H165"/>
      <c r="K165" s="49"/>
      <c r="L165" s="49"/>
      <c r="M165" s="49"/>
      <c r="N165" s="49"/>
      <c r="P165" s="559"/>
      <c r="Q165" s="16"/>
      <c r="R165" s="16"/>
      <c r="S165" s="16"/>
      <c r="T165" s="16"/>
      <c r="U165" s="16"/>
      <c r="V165" s="629"/>
      <c r="X165" s="31"/>
      <c r="Y165" s="31"/>
      <c r="Z165" s="31"/>
      <c r="AA165" s="31"/>
      <c r="AC165" s="4">
        <v>1</v>
      </c>
    </row>
    <row r="166" spans="1:29" s="48" customFormat="1" ht="21" customHeight="1" x14ac:dyDescent="0.25">
      <c r="A166" s="49"/>
      <c r="B166"/>
      <c r="C166"/>
      <c r="D166"/>
      <c r="E166"/>
      <c r="F166"/>
      <c r="G166"/>
      <c r="H166"/>
      <c r="K166" s="49"/>
      <c r="L166" s="49"/>
      <c r="M166" s="49"/>
      <c r="N166" s="49"/>
      <c r="P166" s="559"/>
      <c r="Q166" s="16"/>
      <c r="R166" s="16"/>
      <c r="S166" s="16"/>
      <c r="T166" s="16"/>
      <c r="U166" s="16"/>
      <c r="V166" s="629"/>
      <c r="X166" s="31"/>
      <c r="Y166" s="31"/>
      <c r="Z166" s="31"/>
      <c r="AA166" s="31"/>
      <c r="AC166" s="4">
        <v>1</v>
      </c>
    </row>
    <row r="167" spans="1:29" s="48" customFormat="1" ht="21" customHeight="1" x14ac:dyDescent="0.25">
      <c r="A167" s="49"/>
      <c r="B167"/>
      <c r="C167"/>
      <c r="D167"/>
      <c r="E167"/>
      <c r="F167"/>
      <c r="G167"/>
      <c r="H167"/>
      <c r="K167" s="49"/>
      <c r="L167" s="49"/>
      <c r="M167" s="49"/>
      <c r="N167" s="49"/>
      <c r="P167" s="432"/>
      <c r="Q167" s="636" t="s">
        <v>373</v>
      </c>
      <c r="R167" s="434"/>
      <c r="S167" s="433"/>
      <c r="T167" s="433"/>
      <c r="U167" s="433"/>
      <c r="V167" s="435"/>
      <c r="X167" s="31"/>
      <c r="Y167" s="31"/>
      <c r="Z167" s="31"/>
      <c r="AA167" s="31"/>
      <c r="AC167" s="4">
        <v>1</v>
      </c>
    </row>
    <row r="168" spans="1:29" s="48" customFormat="1" ht="21" customHeight="1" x14ac:dyDescent="0.25">
      <c r="A168" s="49"/>
      <c r="B168"/>
      <c r="C168"/>
      <c r="D168"/>
      <c r="E168"/>
      <c r="F168"/>
      <c r="G168"/>
      <c r="H168"/>
      <c r="K168" s="49"/>
      <c r="L168" s="49"/>
      <c r="M168" s="49"/>
      <c r="N168" s="49"/>
      <c r="P168" s="559"/>
      <c r="Q168"/>
      <c r="R168"/>
      <c r="S168" s="16"/>
      <c r="T168" s="16"/>
      <c r="U168" s="16"/>
      <c r="V168" s="629"/>
      <c r="X168" s="31"/>
      <c r="Y168" s="31"/>
      <c r="Z168" s="31"/>
      <c r="AA168" s="31"/>
      <c r="AC168" s="4">
        <v>1</v>
      </c>
    </row>
    <row r="169" spans="1:29" s="48" customFormat="1" ht="21" customHeight="1" x14ac:dyDescent="0.25">
      <c r="A169" s="49"/>
      <c r="B169"/>
      <c r="C169"/>
      <c r="D169"/>
      <c r="E169"/>
      <c r="F169"/>
      <c r="G169"/>
      <c r="H169"/>
      <c r="K169" s="49"/>
      <c r="L169" s="49"/>
      <c r="M169" s="49"/>
      <c r="N169" s="49"/>
      <c r="P169" s="559"/>
      <c r="Q169" s="641">
        <v>149.92240344353021</v>
      </c>
      <c r="R169" s="642">
        <v>8</v>
      </c>
      <c r="S169" s="16"/>
      <c r="T169" s="248" t="s">
        <v>374</v>
      </c>
      <c r="U169" s="16"/>
      <c r="V169" s="629"/>
      <c r="X169" s="31"/>
      <c r="Y169" s="31"/>
      <c r="Z169" s="31"/>
      <c r="AA169" s="31"/>
      <c r="AC169" s="4">
        <v>1</v>
      </c>
    </row>
    <row r="170" spans="1:29" s="48" customFormat="1" ht="21" customHeight="1" x14ac:dyDescent="0.25">
      <c r="A170" s="49"/>
      <c r="B170"/>
      <c r="C170"/>
      <c r="D170"/>
      <c r="E170"/>
      <c r="F170"/>
      <c r="G170"/>
      <c r="H170"/>
      <c r="K170" s="49"/>
      <c r="L170" s="49"/>
      <c r="M170" s="49"/>
      <c r="N170" s="49"/>
      <c r="P170" s="559"/>
      <c r="Q170" s="643">
        <v>1.28</v>
      </c>
      <c r="R170" s="644">
        <v>7</v>
      </c>
      <c r="S170" s="16"/>
      <c r="T170" s="248" t="s">
        <v>375</v>
      </c>
      <c r="U170" s="16"/>
      <c r="V170" s="629"/>
      <c r="X170" s="31"/>
      <c r="Y170" s="31"/>
      <c r="Z170" s="31"/>
      <c r="AA170" s="31"/>
      <c r="AC170" s="4">
        <v>1</v>
      </c>
    </row>
    <row r="171" spans="1:29" s="48" customFormat="1" ht="21" customHeight="1" x14ac:dyDescent="0.25">
      <c r="A171" s="49"/>
      <c r="B171"/>
      <c r="C171"/>
      <c r="D171"/>
      <c r="E171"/>
      <c r="F171"/>
      <c r="G171"/>
      <c r="H171"/>
      <c r="K171" s="49"/>
      <c r="L171" s="49"/>
      <c r="M171" s="49"/>
      <c r="N171" s="49"/>
      <c r="P171" s="559"/>
      <c r="Q171" s="645">
        <v>3</v>
      </c>
      <c r="R171" s="646">
        <v>0.38194444444444442</v>
      </c>
      <c r="S171" s="16"/>
      <c r="T171" s="647" t="s">
        <v>376</v>
      </c>
      <c r="U171" s="648" t="s">
        <v>377</v>
      </c>
      <c r="V171" s="649" t="s">
        <v>378</v>
      </c>
      <c r="X171" s="31"/>
      <c r="Y171" s="31"/>
      <c r="Z171" s="31"/>
      <c r="AA171" s="31"/>
      <c r="AC171" s="4">
        <v>1</v>
      </c>
    </row>
    <row r="172" spans="1:29" s="48" customFormat="1" ht="21" customHeight="1" x14ac:dyDescent="0.25">
      <c r="A172" s="49"/>
      <c r="B172"/>
      <c r="C172"/>
      <c r="D172"/>
      <c r="E172"/>
      <c r="F172"/>
      <c r="G172"/>
      <c r="H172"/>
      <c r="K172" s="49"/>
      <c r="L172" s="49"/>
      <c r="M172" s="49"/>
      <c r="N172" s="49"/>
      <c r="P172" s="323"/>
      <c r="Q172" s="650">
        <v>2</v>
      </c>
      <c r="R172" s="651">
        <v>6</v>
      </c>
      <c r="S172" s="16"/>
      <c r="T172" s="652" t="s">
        <v>379</v>
      </c>
      <c r="U172" s="653" t="s">
        <v>380</v>
      </c>
      <c r="V172" s="654" t="s">
        <v>381</v>
      </c>
      <c r="X172" s="31"/>
      <c r="Y172" s="31"/>
      <c r="Z172" s="31"/>
      <c r="AA172" s="31"/>
      <c r="AC172" s="4">
        <v>1</v>
      </c>
    </row>
    <row r="173" spans="1:29" s="48" customFormat="1" ht="21" customHeight="1" x14ac:dyDescent="0.25">
      <c r="A173" s="49"/>
      <c r="B173"/>
      <c r="C173"/>
      <c r="D173"/>
      <c r="E173"/>
      <c r="F173"/>
      <c r="G173"/>
      <c r="H173"/>
      <c r="K173" s="49"/>
      <c r="L173" s="49"/>
      <c r="M173" s="49"/>
      <c r="N173" s="49"/>
      <c r="P173" s="410"/>
      <c r="Q173" s="655">
        <v>2</v>
      </c>
      <c r="R173" s="656">
        <f>ROW()</f>
        <v>173</v>
      </c>
      <c r="S173" s="16"/>
      <c r="T173"/>
      <c r="U173"/>
      <c r="V173" s="401"/>
      <c r="X173" s="31"/>
      <c r="Y173" s="31"/>
      <c r="Z173" s="31"/>
      <c r="AA173" s="31"/>
      <c r="AC173" s="4">
        <v>1</v>
      </c>
    </row>
    <row r="174" spans="1:29" s="48" customFormat="1" ht="21" customHeight="1" x14ac:dyDescent="0.25">
      <c r="A174" s="49"/>
      <c r="B174"/>
      <c r="C174"/>
      <c r="D174"/>
      <c r="E174"/>
      <c r="F174"/>
      <c r="G174"/>
      <c r="H174"/>
      <c r="K174" s="49"/>
      <c r="L174" s="49"/>
      <c r="M174" s="49"/>
      <c r="N174" s="49"/>
      <c r="P174" s="503"/>
      <c r="Q174" s="657">
        <v>5</v>
      </c>
      <c r="R174" s="658"/>
      <c r="S174" s="16"/>
      <c r="T174" s="659" t="s">
        <v>382</v>
      </c>
      <c r="U174" s="660" t="s">
        <v>383</v>
      </c>
      <c r="V174" s="661" t="s">
        <v>384</v>
      </c>
      <c r="X174" s="31"/>
      <c r="Y174" s="31"/>
      <c r="Z174" s="31"/>
      <c r="AA174" s="31"/>
      <c r="AC174" s="4">
        <v>1</v>
      </c>
    </row>
    <row r="175" spans="1:29" s="48" customFormat="1" ht="21" customHeight="1" x14ac:dyDescent="0.25">
      <c r="A175" s="49"/>
      <c r="B175"/>
      <c r="C175"/>
      <c r="D175"/>
      <c r="E175"/>
      <c r="F175"/>
      <c r="G175"/>
      <c r="H175"/>
      <c r="K175" s="49"/>
      <c r="L175" s="49"/>
      <c r="M175" s="49"/>
      <c r="N175" s="49"/>
      <c r="P175" s="117"/>
      <c r="Q175" s="662">
        <v>12</v>
      </c>
      <c r="R175" s="663">
        <f>ROW()</f>
        <v>175</v>
      </c>
      <c r="S175" s="16"/>
      <c r="T175" s="664" t="s">
        <v>385</v>
      </c>
      <c r="U175" s="665" t="s">
        <v>386</v>
      </c>
      <c r="V175" s="666" t="s">
        <v>387</v>
      </c>
      <c r="X175" s="31"/>
      <c r="Y175" s="31"/>
      <c r="Z175" s="31"/>
      <c r="AA175" s="31"/>
      <c r="AC175" s="4">
        <v>1</v>
      </c>
    </row>
    <row r="176" spans="1:29" s="48" customFormat="1" ht="21" customHeight="1" x14ac:dyDescent="0.25">
      <c r="A176" s="49"/>
      <c r="B176"/>
      <c r="C176"/>
      <c r="D176"/>
      <c r="E176"/>
      <c r="F176"/>
      <c r="G176"/>
      <c r="H176"/>
      <c r="K176" s="49"/>
      <c r="L176" s="49"/>
      <c r="M176" s="49"/>
      <c r="N176" s="49"/>
      <c r="P176" s="117"/>
      <c r="Q176" s="31"/>
      <c r="R176" s="31"/>
      <c r="S176" s="16"/>
      <c r="T176"/>
      <c r="U176"/>
      <c r="V176" s="401"/>
      <c r="X176" s="31"/>
      <c r="Y176" s="31"/>
      <c r="Z176" s="31"/>
      <c r="AA176" s="31"/>
      <c r="AC176" s="4">
        <v>1</v>
      </c>
    </row>
    <row r="177" spans="1:29" s="48" customFormat="1" ht="21" customHeight="1" x14ac:dyDescent="0.25">
      <c r="A177" s="49"/>
      <c r="B177"/>
      <c r="C177"/>
      <c r="D177"/>
      <c r="E177"/>
      <c r="F177"/>
      <c r="G177"/>
      <c r="H177"/>
      <c r="K177" s="49"/>
      <c r="L177" s="49"/>
      <c r="M177" s="49"/>
      <c r="N177" s="49"/>
      <c r="P177" s="117"/>
      <c r="Q177" s="667" t="s">
        <v>388</v>
      </c>
      <c r="R177" s="667" t="s">
        <v>389</v>
      </c>
      <c r="S177" s="16"/>
      <c r="T177" s="668" t="s">
        <v>390</v>
      </c>
      <c r="U177" s="669" t="s">
        <v>391</v>
      </c>
      <c r="V177" s="670" t="s">
        <v>392</v>
      </c>
      <c r="X177" s="31"/>
      <c r="Y177" s="31"/>
      <c r="Z177" s="31"/>
      <c r="AA177" s="31"/>
      <c r="AC177" s="4">
        <v>1</v>
      </c>
    </row>
    <row r="178" spans="1:29" s="48" customFormat="1" ht="21" customHeight="1" x14ac:dyDescent="0.25">
      <c r="A178" s="49"/>
      <c r="B178"/>
      <c r="C178"/>
      <c r="D178"/>
      <c r="E178"/>
      <c r="F178"/>
      <c r="G178"/>
      <c r="H178"/>
      <c r="K178" s="49"/>
      <c r="L178" s="49"/>
      <c r="M178" s="49"/>
      <c r="N178" s="49"/>
      <c r="P178" s="117"/>
      <c r="Q178" s="667" t="s">
        <v>393</v>
      </c>
      <c r="R178" s="667" t="s">
        <v>394</v>
      </c>
      <c r="S178" s="16"/>
      <c r="T178" s="671" t="s">
        <v>395</v>
      </c>
      <c r="U178" s="672" t="s">
        <v>396</v>
      </c>
      <c r="V178" s="673" t="s">
        <v>397</v>
      </c>
      <c r="X178" s="31"/>
      <c r="Y178" s="31"/>
      <c r="Z178" s="31"/>
      <c r="AA178" s="31"/>
      <c r="AC178" s="4">
        <v>1</v>
      </c>
    </row>
    <row r="179" spans="1:29" s="48" customFormat="1" ht="21" customHeight="1" x14ac:dyDescent="0.25">
      <c r="A179" s="49"/>
      <c r="B179"/>
      <c r="C179"/>
      <c r="D179"/>
      <c r="E179"/>
      <c r="F179"/>
      <c r="G179"/>
      <c r="H179"/>
      <c r="K179" s="31"/>
      <c r="L179" s="31"/>
      <c r="M179" s="31"/>
      <c r="N179" s="31"/>
      <c r="P179" s="117"/>
      <c r="Q179" s="667" t="s">
        <v>398</v>
      </c>
      <c r="R179" s="667" t="s">
        <v>399</v>
      </c>
      <c r="S179" s="16"/>
      <c r="T179" s="16"/>
      <c r="U179" s="16"/>
      <c r="V179" s="629"/>
      <c r="X179" s="31"/>
      <c r="Y179" s="31"/>
      <c r="Z179" s="31"/>
      <c r="AA179" s="31"/>
      <c r="AC179" s="4">
        <v>1</v>
      </c>
    </row>
    <row r="180" spans="1:29" s="48" customFormat="1" ht="21" customHeight="1" x14ac:dyDescent="0.25">
      <c r="A180" s="49"/>
      <c r="B180"/>
      <c r="C180"/>
      <c r="D180"/>
      <c r="E180"/>
      <c r="F180"/>
      <c r="G180"/>
      <c r="H180"/>
      <c r="K180" s="31"/>
      <c r="L180" s="31"/>
      <c r="M180" s="31"/>
      <c r="N180" s="31"/>
      <c r="P180" s="505"/>
      <c r="Q180" s="667" t="s">
        <v>400</v>
      </c>
      <c r="R180" s="667" t="s">
        <v>401</v>
      </c>
      <c r="S180" s="16"/>
      <c r="T180" s="674" t="s">
        <v>402</v>
      </c>
      <c r="U180" s="675" t="s">
        <v>403</v>
      </c>
      <c r="V180" s="629"/>
      <c r="X180" s="31"/>
      <c r="Y180" s="31"/>
      <c r="Z180" s="31"/>
      <c r="AA180" s="31"/>
      <c r="AC180" s="4">
        <v>1</v>
      </c>
    </row>
    <row r="181" spans="1:29" s="48" customFormat="1" ht="21" customHeight="1" x14ac:dyDescent="0.25">
      <c r="A181" s="49"/>
      <c r="B181"/>
      <c r="C181"/>
      <c r="D181"/>
      <c r="E181"/>
      <c r="F181"/>
      <c r="G181"/>
      <c r="H181"/>
      <c r="I181" s="31"/>
      <c r="J181" s="31"/>
      <c r="K181" s="31"/>
      <c r="L181" s="31"/>
      <c r="M181" s="31"/>
      <c r="N181" s="31"/>
      <c r="O181" s="31"/>
      <c r="P181" s="505"/>
      <c r="Q181" s="667" t="s">
        <v>404</v>
      </c>
      <c r="R181" s="667" t="s">
        <v>405</v>
      </c>
      <c r="S181" s="16"/>
      <c r="T181" s="16"/>
      <c r="U181" s="16"/>
      <c r="V181" s="629"/>
      <c r="X181" s="31"/>
      <c r="Y181" s="31"/>
      <c r="Z181" s="31"/>
      <c r="AA181" s="31"/>
      <c r="AC181" s="4">
        <v>1</v>
      </c>
    </row>
    <row r="182" spans="1:29" s="48" customFormat="1" ht="21" customHeight="1" x14ac:dyDescent="0.25">
      <c r="A182" s="49"/>
      <c r="B182"/>
      <c r="C182"/>
      <c r="D182"/>
      <c r="E182"/>
      <c r="F182"/>
      <c r="G182"/>
      <c r="H182"/>
      <c r="I182" s="31"/>
      <c r="J182" s="31"/>
      <c r="K182" s="31"/>
      <c r="L182" s="31"/>
      <c r="M182" s="31"/>
      <c r="N182" s="31"/>
      <c r="O182" s="31"/>
      <c r="P182" s="505"/>
      <c r="Q182" s="667" t="s">
        <v>406</v>
      </c>
      <c r="R182" s="658">
        <v>1</v>
      </c>
      <c r="S182" s="16"/>
      <c r="T182" s="16" t="s">
        <v>407</v>
      </c>
      <c r="U182" s="16"/>
      <c r="V182" s="629"/>
      <c r="X182" s="31"/>
      <c r="Y182" s="31"/>
      <c r="Z182" s="31"/>
      <c r="AA182" s="31"/>
      <c r="AC182" s="4">
        <v>1</v>
      </c>
    </row>
    <row r="183" spans="1:29" s="48" customFormat="1" ht="21" customHeight="1" x14ac:dyDescent="0.25">
      <c r="A183" s="49"/>
      <c r="B183"/>
      <c r="C183"/>
      <c r="D183"/>
      <c r="E183"/>
      <c r="F183"/>
      <c r="G183"/>
      <c r="H183"/>
      <c r="I183" s="31"/>
      <c r="J183" s="31"/>
      <c r="K183" s="31"/>
      <c r="L183" s="31"/>
      <c r="M183" s="31"/>
      <c r="N183" s="31"/>
      <c r="O183" s="31"/>
      <c r="P183" s="505"/>
      <c r="Q183" s="667" t="s">
        <v>409</v>
      </c>
      <c r="R183" s="667" t="s">
        <v>410</v>
      </c>
      <c r="S183" s="676" t="s">
        <v>411</v>
      </c>
      <c r="T183" s="677" t="s">
        <v>412</v>
      </c>
      <c r="U183" s="16"/>
      <c r="V183" s="629" t="s">
        <v>6</v>
      </c>
      <c r="X183" s="31"/>
      <c r="Y183" s="31"/>
      <c r="Z183" s="31"/>
      <c r="AA183" s="31"/>
      <c r="AC183" s="4">
        <v>1</v>
      </c>
    </row>
    <row r="184" spans="1:29" s="48" customFormat="1" ht="21" customHeight="1" x14ac:dyDescent="0.25">
      <c r="A184" s="49"/>
      <c r="B184"/>
      <c r="C184"/>
      <c r="D184"/>
      <c r="E184"/>
      <c r="F184"/>
      <c r="G184"/>
      <c r="H184"/>
      <c r="I184" s="31"/>
      <c r="J184" s="31"/>
      <c r="K184" s="31"/>
      <c r="L184" s="31"/>
      <c r="M184" s="31"/>
      <c r="N184" s="31"/>
      <c r="O184" s="31"/>
      <c r="P184" s="559"/>
      <c r="Q184" s="16"/>
      <c r="R184" s="16"/>
      <c r="S184" s="16"/>
      <c r="T184" s="16"/>
      <c r="U184" s="16"/>
      <c r="V184" s="629"/>
      <c r="X184" s="31"/>
      <c r="Y184" s="31"/>
      <c r="Z184" s="31"/>
      <c r="AA184" s="31"/>
      <c r="AC184" s="4">
        <v>1</v>
      </c>
    </row>
    <row r="185" spans="1:29" s="48" customFormat="1" ht="21" customHeight="1" x14ac:dyDescent="0.25">
      <c r="A185" s="49"/>
      <c r="B185"/>
      <c r="C185"/>
      <c r="D185"/>
      <c r="E185"/>
      <c r="F185"/>
      <c r="G185"/>
      <c r="H185"/>
      <c r="I185" s="31"/>
      <c r="J185" s="31"/>
      <c r="K185" s="31"/>
      <c r="L185" s="31"/>
      <c r="M185" s="31"/>
      <c r="N185" s="31"/>
      <c r="O185" s="31"/>
      <c r="P185" s="559"/>
      <c r="Q185" s="16"/>
      <c r="R185" s="16"/>
      <c r="S185" s="16"/>
      <c r="T185" s="16"/>
      <c r="U185" s="16"/>
      <c r="V185" s="629"/>
      <c r="X185" s="31"/>
      <c r="Y185" s="31"/>
      <c r="Z185" s="31"/>
      <c r="AA185" s="31"/>
      <c r="AC185" s="4">
        <v>1</v>
      </c>
    </row>
    <row r="186" spans="1:29" s="48" customFormat="1" ht="21" customHeight="1" x14ac:dyDescent="0.25">
      <c r="A186" s="49"/>
      <c r="B186"/>
      <c r="C186"/>
      <c r="D186"/>
      <c r="E186"/>
      <c r="F186"/>
      <c r="G186"/>
      <c r="H186"/>
      <c r="I186" s="31"/>
      <c r="J186" s="31"/>
      <c r="K186" s="31"/>
      <c r="L186" s="31"/>
      <c r="M186" s="31"/>
      <c r="N186" s="31"/>
      <c r="O186" s="31"/>
      <c r="P186" s="559"/>
      <c r="Q186" s="685" t="s">
        <v>419</v>
      </c>
      <c r="R186" s="16"/>
      <c r="S186" s="16"/>
      <c r="T186" s="16"/>
      <c r="U186" s="16"/>
      <c r="V186" s="629"/>
      <c r="X186" s="31"/>
      <c r="Y186" s="31"/>
      <c r="Z186" s="31"/>
      <c r="AA186" s="31"/>
      <c r="AC186" s="4">
        <v>1</v>
      </c>
    </row>
    <row r="187" spans="1:29" s="48" customFormat="1" ht="21" customHeight="1" x14ac:dyDescent="0.25">
      <c r="A187" s="49"/>
      <c r="B187"/>
      <c r="C187"/>
      <c r="D187"/>
      <c r="E187"/>
      <c r="F187"/>
      <c r="G187"/>
      <c r="H187"/>
      <c r="I187" s="31"/>
      <c r="J187" s="31"/>
      <c r="K187" s="31"/>
      <c r="L187" s="31"/>
      <c r="M187" s="31"/>
      <c r="N187" s="31"/>
      <c r="O187" s="31"/>
      <c r="P187" s="559"/>
      <c r="Q187" s="688" t="s">
        <v>422</v>
      </c>
      <c r="R187" s="16"/>
      <c r="S187" s="16"/>
      <c r="T187" s="16"/>
      <c r="U187" s="16"/>
      <c r="V187" s="629"/>
      <c r="X187" s="31"/>
      <c r="Y187" s="31"/>
      <c r="Z187" s="31"/>
      <c r="AA187" s="31"/>
      <c r="AC187" s="4">
        <v>1</v>
      </c>
    </row>
    <row r="188" spans="1:29" s="48" customFormat="1" ht="21" customHeight="1" x14ac:dyDescent="0.25">
      <c r="A188" s="49"/>
      <c r="B188"/>
      <c r="C188"/>
      <c r="D188"/>
      <c r="E188"/>
      <c r="F188"/>
      <c r="G188"/>
      <c r="H188"/>
      <c r="I188" s="31"/>
      <c r="J188" s="31"/>
      <c r="K188" s="31"/>
      <c r="L188" s="31"/>
      <c r="M188" s="31"/>
      <c r="N188" s="31"/>
      <c r="O188" s="31"/>
      <c r="P188" s="559"/>
      <c r="Q188" s="688" t="s">
        <v>424</v>
      </c>
      <c r="R188" s="16"/>
      <c r="S188" s="16"/>
      <c r="T188" s="16"/>
      <c r="U188" s="16"/>
      <c r="V188" s="629"/>
      <c r="X188" s="31"/>
      <c r="Y188" s="31"/>
      <c r="Z188" s="31"/>
      <c r="AA188" s="31"/>
      <c r="AC188" s="4">
        <v>1</v>
      </c>
    </row>
    <row r="189" spans="1:29" s="48" customFormat="1" ht="21" customHeight="1" x14ac:dyDescent="0.25">
      <c r="A189" s="49"/>
      <c r="B189"/>
      <c r="C189"/>
      <c r="D189"/>
      <c r="E189"/>
      <c r="F189"/>
      <c r="G189"/>
      <c r="H189"/>
      <c r="I189" s="31"/>
      <c r="J189" s="31"/>
      <c r="K189" s="31"/>
      <c r="L189" s="31"/>
      <c r="M189" s="31"/>
      <c r="N189" s="31"/>
      <c r="O189" s="31"/>
      <c r="P189" s="559"/>
      <c r="Q189" s="689" t="s">
        <v>427</v>
      </c>
      <c r="R189" s="16"/>
      <c r="S189" s="16"/>
      <c r="T189" s="16"/>
      <c r="U189" s="16"/>
      <c r="V189" s="629"/>
      <c r="AC189" s="4">
        <v>1</v>
      </c>
    </row>
    <row r="190" spans="1:29" s="48" customFormat="1" ht="21" customHeight="1" x14ac:dyDescent="0.25">
      <c r="A190" s="49"/>
      <c r="B190"/>
      <c r="C190"/>
      <c r="D190"/>
      <c r="E190"/>
      <c r="F190"/>
      <c r="G190"/>
      <c r="H190"/>
      <c r="I190" s="31"/>
      <c r="J190" s="31"/>
      <c r="K190" s="31"/>
      <c r="L190" s="31"/>
      <c r="M190" s="31"/>
      <c r="N190" s="31"/>
      <c r="O190" s="31"/>
      <c r="P190" s="559"/>
      <c r="Q190" s="690" t="s">
        <v>429</v>
      </c>
      <c r="R190" s="16"/>
      <c r="S190" s="16"/>
      <c r="T190" s="16"/>
      <c r="U190" s="16"/>
      <c r="V190" s="629"/>
      <c r="AC190" s="4">
        <v>1</v>
      </c>
    </row>
    <row r="191" spans="1:29" s="48" customFormat="1" ht="21" customHeight="1" x14ac:dyDescent="0.25">
      <c r="A191" s="49"/>
      <c r="B191"/>
      <c r="C191"/>
      <c r="D191"/>
      <c r="E191"/>
      <c r="F191"/>
      <c r="G191"/>
      <c r="H191"/>
      <c r="I191" s="31"/>
      <c r="J191" s="31"/>
      <c r="K191" s="31"/>
      <c r="L191" s="31"/>
      <c r="M191" s="31"/>
      <c r="N191" s="31"/>
      <c r="O191" s="31"/>
      <c r="P191" s="559"/>
      <c r="Q191"/>
      <c r="R191"/>
      <c r="S191"/>
      <c r="T191"/>
      <c r="U191"/>
      <c r="V191" s="629"/>
      <c r="AC191" s="4">
        <v>1</v>
      </c>
    </row>
    <row r="192" spans="1:29" s="48" customFormat="1" ht="21" customHeight="1" x14ac:dyDescent="0.25">
      <c r="A192" s="49"/>
      <c r="B192"/>
      <c r="C192"/>
      <c r="D192"/>
      <c r="E192"/>
      <c r="F192"/>
      <c r="G192"/>
      <c r="H192"/>
      <c r="I192" s="31"/>
      <c r="J192" s="31"/>
      <c r="K192" s="31"/>
      <c r="L192" s="31"/>
      <c r="M192" s="31"/>
      <c r="N192" s="31"/>
      <c r="O192" s="31"/>
      <c r="P192" s="432"/>
      <c r="Q192" s="636" t="s">
        <v>434</v>
      </c>
      <c r="R192" s="434"/>
      <c r="S192" s="433"/>
      <c r="T192" s="433"/>
      <c r="U192" s="433"/>
      <c r="V192" s="435"/>
      <c r="AC192" s="4">
        <v>1</v>
      </c>
    </row>
    <row r="193" spans="1:31" s="48" customFormat="1" ht="21" customHeight="1" x14ac:dyDescent="0.25">
      <c r="A193" s="49"/>
      <c r="B193"/>
      <c r="C193"/>
      <c r="D193"/>
      <c r="E193"/>
      <c r="F193"/>
      <c r="G193"/>
      <c r="H193"/>
      <c r="I193" s="31"/>
      <c r="J193" s="31"/>
      <c r="K193" s="31"/>
      <c r="L193" s="31"/>
      <c r="M193" s="31"/>
      <c r="N193" s="31"/>
      <c r="O193" s="31"/>
      <c r="P193" s="505"/>
      <c r="Q193" s="657"/>
      <c r="R193" s="506"/>
      <c r="S193" s="16"/>
      <c r="T193" s="16"/>
      <c r="U193" s="16"/>
      <c r="V193" s="629"/>
      <c r="AC193" s="4">
        <v>1</v>
      </c>
    </row>
    <row r="194" spans="1:31" s="48" customFormat="1" ht="21" customHeight="1" x14ac:dyDescent="0.25">
      <c r="A194" s="49"/>
      <c r="B194"/>
      <c r="C194"/>
      <c r="D194"/>
      <c r="E194"/>
      <c r="F194"/>
      <c r="G194"/>
      <c r="H194"/>
      <c r="I194" s="31"/>
      <c r="J194" s="31"/>
      <c r="K194" s="31"/>
      <c r="L194" s="31"/>
      <c r="M194" s="31"/>
      <c r="N194" s="31"/>
      <c r="O194" s="31"/>
      <c r="P194" s="505"/>
      <c r="Q194" s="697" t="s">
        <v>438</v>
      </c>
      <c r="R194" s="118"/>
      <c r="S194" s="118"/>
      <c r="T194" s="118"/>
      <c r="U194" s="16"/>
      <c r="V194" s="629"/>
      <c r="AC194" s="4">
        <v>1</v>
      </c>
    </row>
    <row r="195" spans="1:31" s="48" customFormat="1" ht="21" customHeight="1" x14ac:dyDescent="0.25">
      <c r="A195" s="49"/>
      <c r="B195"/>
      <c r="C195"/>
      <c r="D195"/>
      <c r="E195"/>
      <c r="F195"/>
      <c r="G195"/>
      <c r="H195"/>
      <c r="I195" s="31"/>
      <c r="J195" s="31"/>
      <c r="K195" s="31"/>
      <c r="L195" s="31"/>
      <c r="M195" s="31"/>
      <c r="N195" s="31"/>
      <c r="O195" s="31"/>
      <c r="P195" s="571"/>
      <c r="Q195" s="700" t="s">
        <v>14</v>
      </c>
      <c r="R195" s="118" t="s">
        <v>441</v>
      </c>
      <c r="S195" s="118"/>
      <c r="T195" s="118"/>
      <c r="U195" s="16"/>
      <c r="V195" s="629"/>
      <c r="AC195" s="4">
        <v>1</v>
      </c>
    </row>
    <row r="196" spans="1:31" s="48" customFormat="1" ht="21" customHeight="1" x14ac:dyDescent="0.25">
      <c r="A196" s="49"/>
      <c r="B196"/>
      <c r="C196"/>
      <c r="D196"/>
      <c r="E196"/>
      <c r="F196"/>
      <c r="G196"/>
      <c r="H196"/>
      <c r="I196" s="31"/>
      <c r="J196" s="31"/>
      <c r="K196" s="31"/>
      <c r="L196" s="31"/>
      <c r="M196" s="31"/>
      <c r="N196" s="31"/>
      <c r="O196" s="31"/>
      <c r="P196" s="505"/>
      <c r="Q196" s="702" t="str">
        <f>IF(COLUMN()-COLUMN(Q196)+1&lt;=26, CHAR(64+COLUMN()-COLUMN(Q196)+1), CHAR(64+INT((COLUMN()-COLUMN(Q196))/26))&amp;CHAR(64+MOD(COLUMN()-COLUMN(Q196)-1,26)+1))</f>
        <v>A</v>
      </c>
      <c r="R196" s="118"/>
      <c r="S196" s="118"/>
      <c r="T196" s="118"/>
      <c r="U196" s="16"/>
      <c r="V196" s="629"/>
      <c r="AC196" s="4">
        <v>1</v>
      </c>
    </row>
    <row r="197" spans="1:31" s="48" customFormat="1" ht="21" customHeight="1" x14ac:dyDescent="0.25">
      <c r="A197" s="49"/>
      <c r="B197"/>
      <c r="C197"/>
      <c r="D197"/>
      <c r="E197"/>
      <c r="F197"/>
      <c r="G197"/>
      <c r="H197"/>
      <c r="I197" s="31"/>
      <c r="J197" s="31"/>
      <c r="K197" s="31"/>
      <c r="L197" s="31"/>
      <c r="M197" s="31"/>
      <c r="N197" s="31"/>
      <c r="O197" s="31"/>
      <c r="P197" s="505"/>
      <c r="Q197" s="706" t="s">
        <v>444</v>
      </c>
      <c r="R197" s="118"/>
      <c r="S197" s="118"/>
      <c r="T197" s="118"/>
      <c r="U197" s="16"/>
      <c r="V197" s="629"/>
      <c r="AC197" s="4">
        <v>1</v>
      </c>
    </row>
    <row r="198" spans="1:31" s="48" customFormat="1" ht="21" customHeight="1" thickBot="1" x14ac:dyDescent="0.3">
      <c r="A198" s="49"/>
      <c r="B198"/>
      <c r="C198"/>
      <c r="D198"/>
      <c r="E198"/>
      <c r="F198"/>
      <c r="G198"/>
      <c r="H198"/>
      <c r="I198" s="31"/>
      <c r="J198" s="31"/>
      <c r="K198" s="31"/>
      <c r="L198" s="31"/>
      <c r="M198" s="31"/>
      <c r="N198" s="31"/>
      <c r="O198" s="31"/>
      <c r="P198" s="559"/>
      <c r="Q198" s="16"/>
      <c r="R198" s="16"/>
      <c r="S198" s="16"/>
      <c r="T198" s="16"/>
      <c r="U198" s="16"/>
      <c r="V198" s="629"/>
      <c r="AC198" s="4">
        <v>1</v>
      </c>
    </row>
    <row r="199" spans="1:31" s="48" customFormat="1" ht="21" customHeight="1" x14ac:dyDescent="0.3">
      <c r="A199"/>
      <c r="B199"/>
      <c r="C199"/>
      <c r="D199"/>
      <c r="E199"/>
      <c r="F199"/>
      <c r="G199"/>
      <c r="H199"/>
      <c r="I199" s="31"/>
      <c r="J199" s="31"/>
      <c r="K199" s="31"/>
      <c r="L199" s="31"/>
      <c r="M199" s="31"/>
      <c r="N199" s="31"/>
      <c r="O199" s="31"/>
      <c r="P199" s="707" t="s">
        <v>1</v>
      </c>
      <c r="Q199" s="3202" t="s">
        <v>445</v>
      </c>
      <c r="R199" s="3202"/>
      <c r="S199" s="3202"/>
      <c r="T199" s="3202"/>
      <c r="U199" s="3202"/>
      <c r="V199" s="3203"/>
      <c r="AC199" s="4">
        <v>1</v>
      </c>
    </row>
    <row r="200" spans="1:31" s="48" customFormat="1" ht="21" customHeight="1" x14ac:dyDescent="0.25">
      <c r="A200" s="49"/>
      <c r="B200"/>
      <c r="C200"/>
      <c r="D200"/>
      <c r="E200"/>
      <c r="F200"/>
      <c r="G200"/>
      <c r="H200"/>
      <c r="I200" s="31"/>
      <c r="J200" s="31"/>
      <c r="K200" s="31"/>
      <c r="L200" s="31"/>
      <c r="M200" s="31"/>
      <c r="N200" s="31"/>
      <c r="O200" s="31"/>
      <c r="P200" s="3204" t="s">
        <v>446</v>
      </c>
      <c r="Q200" s="3205"/>
      <c r="R200" s="3205"/>
      <c r="S200" s="3205"/>
      <c r="T200" s="3205"/>
      <c r="U200" s="3205"/>
      <c r="V200" s="3206"/>
      <c r="W200"/>
      <c r="AB200"/>
      <c r="AC200" s="4">
        <v>1</v>
      </c>
    </row>
    <row r="201" spans="1:31" s="49" customFormat="1" ht="21" customHeight="1" thickBot="1" x14ac:dyDescent="0.3">
      <c r="B201"/>
      <c r="C201"/>
      <c r="D201"/>
      <c r="E201"/>
      <c r="F201"/>
      <c r="G201"/>
      <c r="H201"/>
      <c r="I201" s="31"/>
      <c r="J201" s="31"/>
      <c r="K201" s="31"/>
      <c r="L201" s="31"/>
      <c r="M201" s="31"/>
      <c r="N201" s="31"/>
      <c r="O201" s="31"/>
      <c r="P201" s="708"/>
      <c r="Q201" s="709" t="s">
        <v>447</v>
      </c>
      <c r="R201" s="710" t="s">
        <v>448</v>
      </c>
      <c r="S201" s="711" t="s">
        <v>449</v>
      </c>
      <c r="T201" s="712" t="s">
        <v>450</v>
      </c>
      <c r="U201" s="16"/>
      <c r="V201" s="713" t="s">
        <v>451</v>
      </c>
      <c r="AC201" s="4">
        <v>1</v>
      </c>
      <c r="AD201" s="48"/>
      <c r="AE201" s="48"/>
    </row>
    <row r="202" spans="1:31" s="49" customFormat="1" ht="21" customHeight="1" thickTop="1" thickBot="1" x14ac:dyDescent="0.3">
      <c r="B202"/>
      <c r="C202"/>
      <c r="D202"/>
      <c r="E202"/>
      <c r="F202"/>
      <c r="G202"/>
      <c r="H202"/>
      <c r="I202" s="31"/>
      <c r="J202" s="31"/>
      <c r="K202" s="31"/>
      <c r="L202" s="31"/>
      <c r="M202" s="31"/>
      <c r="N202" s="31"/>
      <c r="O202" s="31"/>
      <c r="P202" s="708"/>
      <c r="Q202" s="714" t="s">
        <v>452</v>
      </c>
      <c r="R202" s="715">
        <f>LEN(Q202) - LEN(SUBSTITUTE(Q202, " ", "")) + 1</f>
        <v>45</v>
      </c>
      <c r="S202" s="715">
        <f>LEN(Q202)</f>
        <v>263</v>
      </c>
      <c r="T202" s="716">
        <v>70</v>
      </c>
      <c r="U202"/>
      <c r="V202" s="717" t="str">
        <f>TEXT(ROUND(LEN(Q202)/T202, 1), "0.0") &amp; " lignes"</f>
        <v>3.8 lignes</v>
      </c>
      <c r="AC202" s="4">
        <v>1</v>
      </c>
      <c r="AD202" s="48"/>
      <c r="AE202" s="48"/>
    </row>
    <row r="203" spans="1:31" s="49" customFormat="1" ht="21" customHeight="1" thickTop="1" x14ac:dyDescent="0.25">
      <c r="B203"/>
      <c r="C203"/>
      <c r="D203"/>
      <c r="E203"/>
      <c r="F203"/>
      <c r="G203"/>
      <c r="H203"/>
      <c r="I203" s="31"/>
      <c r="J203" s="31"/>
      <c r="K203" s="31"/>
      <c r="L203" s="31"/>
      <c r="M203" s="31"/>
      <c r="N203" s="31"/>
      <c r="O203" s="31"/>
      <c r="P203" s="708"/>
      <c r="Q203" s="3207" t="str">
        <f>Q202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R203" s="3207"/>
      <c r="S203" s="3207"/>
      <c r="T203" s="3207"/>
      <c r="U203" s="3207"/>
      <c r="V203" s="3208"/>
      <c r="AC203" s="4">
        <v>1</v>
      </c>
      <c r="AD203" s="48"/>
      <c r="AE203" s="48"/>
    </row>
    <row r="204" spans="1:31" s="49" customFormat="1" ht="21" customHeight="1" x14ac:dyDescent="0.25">
      <c r="B204"/>
      <c r="C204"/>
      <c r="D204"/>
      <c r="E204"/>
      <c r="F204"/>
      <c r="G204"/>
      <c r="H204"/>
      <c r="I204" s="31"/>
      <c r="J204" s="31"/>
      <c r="K204" s="31"/>
      <c r="L204" s="31"/>
      <c r="M204" s="31"/>
      <c r="N204" s="31"/>
      <c r="O204" s="31"/>
      <c r="P204" s="708"/>
      <c r="Q204" s="3207"/>
      <c r="R204" s="3207"/>
      <c r="S204" s="3207"/>
      <c r="T204" s="3207"/>
      <c r="U204" s="3207"/>
      <c r="V204" s="3208"/>
      <c r="AC204" s="4">
        <v>1</v>
      </c>
      <c r="AD204" s="48"/>
      <c r="AE204" s="48"/>
    </row>
    <row r="205" spans="1:31" s="49" customFormat="1" ht="21" customHeight="1" x14ac:dyDescent="0.25">
      <c r="B205"/>
      <c r="C205"/>
      <c r="D205"/>
      <c r="E205"/>
      <c r="F205"/>
      <c r="G205"/>
      <c r="H205"/>
      <c r="I205" s="31"/>
      <c r="J205" s="31"/>
      <c r="K205" s="31"/>
      <c r="L205" s="31"/>
      <c r="M205" s="31"/>
      <c r="N205" s="31"/>
      <c r="O205" s="31"/>
      <c r="P205" s="708"/>
      <c r="Q205" s="3207"/>
      <c r="R205" s="3207"/>
      <c r="S205" s="3207"/>
      <c r="T205" s="3207"/>
      <c r="U205" s="3207"/>
      <c r="V205" s="3208"/>
      <c r="AC205" s="4">
        <v>1</v>
      </c>
      <c r="AD205" s="48"/>
      <c r="AE205" s="48"/>
    </row>
    <row r="206" spans="1:31" ht="21" customHeight="1" x14ac:dyDescent="0.25">
      <c r="A206" s="49"/>
      <c r="B206"/>
      <c r="C206"/>
      <c r="D206"/>
      <c r="E206"/>
      <c r="F206"/>
      <c r="G206"/>
      <c r="H206"/>
      <c r="I206" s="31"/>
      <c r="J206" s="31"/>
      <c r="O206" s="31"/>
      <c r="P206" s="708"/>
      <c r="Q206" s="3207"/>
      <c r="R206" s="3207"/>
      <c r="S206" s="3207"/>
      <c r="T206" s="3207"/>
      <c r="U206" s="3207"/>
      <c r="V206" s="3208"/>
      <c r="AC206" s="4">
        <v>1</v>
      </c>
    </row>
    <row r="207" spans="1:31" ht="21" customHeight="1" x14ac:dyDescent="0.25">
      <c r="A207" s="49"/>
      <c r="B207"/>
      <c r="C207"/>
      <c r="D207"/>
      <c r="E207"/>
      <c r="F207"/>
      <c r="G207"/>
      <c r="H207"/>
      <c r="I207" s="48"/>
      <c r="J207" s="48"/>
      <c r="O207" s="48"/>
      <c r="P207" s="708"/>
      <c r="Q207" s="718"/>
      <c r="S207" s="719" t="s">
        <v>453</v>
      </c>
      <c r="T207" s="545" t="str">
        <f>T202&amp;" caractères"</f>
        <v>70 caractères</v>
      </c>
      <c r="V207" s="720" t="str">
        <f>V202</f>
        <v>3.8 lignes</v>
      </c>
      <c r="AC207" s="4">
        <v>1</v>
      </c>
    </row>
    <row r="208" spans="1:31" ht="21" customHeight="1" x14ac:dyDescent="0.25">
      <c r="A208" s="49"/>
      <c r="B208"/>
      <c r="C208"/>
      <c r="D208"/>
      <c r="E208"/>
      <c r="F208"/>
      <c r="G208"/>
      <c r="H208"/>
      <c r="I208" s="48"/>
      <c r="J208" s="48"/>
      <c r="O208" s="48"/>
      <c r="P208" s="708"/>
      <c r="Q208" s="722" t="s">
        <v>456</v>
      </c>
      <c r="R208" s="723"/>
      <c r="S208" s="724"/>
      <c r="T208" s="724"/>
      <c r="U208" s="724"/>
      <c r="V208" s="725"/>
      <c r="AC208" s="4">
        <v>1</v>
      </c>
    </row>
    <row r="209" spans="1:31" ht="21" customHeight="1" x14ac:dyDescent="0.25">
      <c r="A209" s="49"/>
      <c r="B209"/>
      <c r="C209"/>
      <c r="D209"/>
      <c r="E209"/>
      <c r="F209"/>
      <c r="G209"/>
      <c r="H209"/>
      <c r="I209" s="48"/>
      <c r="J209" s="48"/>
      <c r="O209" s="48"/>
      <c r="P209" s="728" t="str">
        <f t="shared" ref="P209:P214" si="8">LEN(R209)&amp;" car."</f>
        <v>72 car.</v>
      </c>
      <c r="Q209" s="729" t="s">
        <v>457</v>
      </c>
      <c r="R209" s="3196" t="str">
        <f>LEFT(Q202,FIND(" ",Q202&amp;" ",T202)-1) &amp; ".."</f>
        <v>Épluchez l’ail et les oignons. Coupez-les en petits morceaux. Égouttez..</v>
      </c>
      <c r="S209" s="3196"/>
      <c r="T209" s="3196"/>
      <c r="U209" s="3196"/>
      <c r="V209" s="3197"/>
      <c r="AC209" s="4">
        <v>1</v>
      </c>
    </row>
    <row r="210" spans="1:31" ht="21" customHeight="1" x14ac:dyDescent="0.25">
      <c r="A210" s="49"/>
      <c r="B210"/>
      <c r="C210"/>
      <c r="D210"/>
      <c r="E210"/>
      <c r="F210"/>
      <c r="G210"/>
      <c r="H210"/>
      <c r="I210" s="48"/>
      <c r="J210" s="48"/>
      <c r="O210" s="48"/>
      <c r="P210" s="728" t="str">
        <f t="shared" si="8"/>
        <v>74 car.</v>
      </c>
      <c r="Q210" s="729" t="s">
        <v>462</v>
      </c>
      <c r="R210" s="3196" t="str">
        <f>LEFT(RIGHT(Q202,LEN(Q202)-LEN(R209)-2),FIND(" ",RIGHT(Q202,LEN(Q202)-LEN(R209)-2)&amp;" ",T202)-1) &amp; ".."</f>
        <v xml:space="preserve"> champignons. Dans votre Cookeo, faites roussir la viande et les lardons..</v>
      </c>
      <c r="S210" s="3196"/>
      <c r="T210" s="3196"/>
      <c r="U210" s="3196"/>
      <c r="V210" s="3197"/>
      <c r="AC210" s="4">
        <v>1</v>
      </c>
    </row>
    <row r="211" spans="1:31" ht="21" customHeight="1" x14ac:dyDescent="0.25">
      <c r="A211" s="49"/>
      <c r="B211"/>
      <c r="C211"/>
      <c r="D211"/>
      <c r="E211"/>
      <c r="F211"/>
      <c r="G211"/>
      <c r="H211"/>
      <c r="I211" s="48"/>
      <c r="J211" s="48"/>
      <c r="O211" s="48"/>
      <c r="P211" s="728" t="str">
        <f t="shared" si="8"/>
        <v>70 car.</v>
      </c>
      <c r="Q211" s="729" t="s">
        <v>463</v>
      </c>
      <c r="R211" s="3196" t="str">
        <f>LEFT(RIGHT(Q202,LEN(Q202)-LEN(R209)-LEN(R210)),T202)</f>
        <v xml:space="preserve"> avec le morceau de beurre sur le mode « dorer » / 3 min (préchauffage</v>
      </c>
      <c r="S211" s="3196"/>
      <c r="T211" s="3196"/>
      <c r="U211" s="3196"/>
      <c r="V211" s="3197"/>
      <c r="AC211" s="4">
        <v>1</v>
      </c>
    </row>
    <row r="212" spans="1:31" s="49" customFormat="1" ht="21" customHeight="1" x14ac:dyDescent="0.25">
      <c r="B212"/>
      <c r="C212"/>
      <c r="D212"/>
      <c r="E212"/>
      <c r="F212"/>
      <c r="G212"/>
      <c r="H212"/>
      <c r="I212" s="48"/>
      <c r="J212" s="48"/>
      <c r="K212" s="31"/>
      <c r="L212" s="31"/>
      <c r="M212" s="31"/>
      <c r="N212" s="31"/>
      <c r="O212" s="48"/>
      <c r="P212" s="728" t="str">
        <f t="shared" si="8"/>
        <v>47 car.</v>
      </c>
      <c r="Q212" s="729" t="s">
        <v>464</v>
      </c>
      <c r="R212" s="3196" t="str">
        <f>LEFT(RIGHT(Q202,LEN(Q202)-LEN(R209)-LEN(R210)-LEN(R211)),T202)</f>
        <v xml:space="preserve"> inclus), en remuant avec une cuillère en bois.</v>
      </c>
      <c r="S212" s="3196"/>
      <c r="T212" s="3196"/>
      <c r="U212" s="3196"/>
      <c r="V212" s="3197"/>
      <c r="AC212" s="4">
        <v>1</v>
      </c>
      <c r="AD212" s="48"/>
      <c r="AE212" s="48"/>
    </row>
    <row r="213" spans="1:31" s="49" customFormat="1" ht="21" customHeight="1" x14ac:dyDescent="0.25">
      <c r="B213"/>
      <c r="C213"/>
      <c r="D213"/>
      <c r="E213"/>
      <c r="F213"/>
      <c r="G213"/>
      <c r="H213"/>
      <c r="I213" s="48"/>
      <c r="J213" s="48"/>
      <c r="K213" s="31"/>
      <c r="L213" s="31"/>
      <c r="M213" s="31"/>
      <c r="N213" s="31"/>
      <c r="O213" s="48"/>
      <c r="P213" s="728" t="str">
        <f t="shared" si="8"/>
        <v>0 car.</v>
      </c>
      <c r="Q213" s="729" t="s">
        <v>465</v>
      </c>
      <c r="R213" s="3196" t="str">
        <f>LEFT(RIGHT(Q202,LEN(Q202)-LEN(R209)-LEN(R210)-LEN(R211)-LEN(R212)),T202)</f>
        <v/>
      </c>
      <c r="S213" s="3196"/>
      <c r="T213" s="3196"/>
      <c r="U213" s="3196"/>
      <c r="V213" s="3197"/>
      <c r="AC213" s="4">
        <v>1</v>
      </c>
      <c r="AD213" s="48"/>
      <c r="AE213" s="48"/>
    </row>
    <row r="214" spans="1:31" s="49" customFormat="1" ht="21" customHeight="1" x14ac:dyDescent="0.25">
      <c r="B214"/>
      <c r="C214"/>
      <c r="D214"/>
      <c r="E214"/>
      <c r="F214"/>
      <c r="G214"/>
      <c r="H214"/>
      <c r="I214" s="48"/>
      <c r="J214" s="48"/>
      <c r="K214" s="31"/>
      <c r="L214" s="31"/>
      <c r="M214" s="31"/>
      <c r="N214" s="31"/>
      <c r="O214" s="48"/>
      <c r="P214" s="728" t="str">
        <f t="shared" si="8"/>
        <v>0 car.</v>
      </c>
      <c r="Q214" s="729" t="s">
        <v>466</v>
      </c>
      <c r="R214" s="3196" t="str">
        <f>LEFT(RIGHT(Q202,LEN(Q202)-LEN(R209)-LEN(R210)-LEN(R211)-LEN(R212)-LEN(R213)),T202)</f>
        <v/>
      </c>
      <c r="S214" s="3196"/>
      <c r="T214" s="3196"/>
      <c r="U214" s="3196"/>
      <c r="V214" s="3197"/>
      <c r="AC214" s="4">
        <v>1</v>
      </c>
      <c r="AD214" s="48"/>
      <c r="AE214" s="48"/>
    </row>
    <row r="215" spans="1:31" ht="21" customHeight="1" x14ac:dyDescent="0.25">
      <c r="A215" s="49"/>
      <c r="B215"/>
      <c r="C215"/>
      <c r="D215"/>
      <c r="E215"/>
      <c r="F215"/>
      <c r="G215"/>
      <c r="H215"/>
      <c r="I215" s="48"/>
      <c r="J215" s="48"/>
      <c r="O215" s="48"/>
      <c r="P215" s="708"/>
      <c r="Q215" s="3221" t="s">
        <v>467</v>
      </c>
      <c r="R215" s="3221"/>
      <c r="S215" s="3221"/>
      <c r="T215" s="3221"/>
      <c r="U215" s="3221"/>
      <c r="V215" s="3222"/>
      <c r="AC215" s="4">
        <v>1</v>
      </c>
    </row>
    <row r="216" spans="1:31" ht="21" customHeight="1" x14ac:dyDescent="0.25">
      <c r="A216" s="49"/>
      <c r="B216"/>
      <c r="C216"/>
      <c r="D216"/>
      <c r="E216"/>
      <c r="F216"/>
      <c r="G216"/>
      <c r="H216"/>
      <c r="I216" s="48"/>
      <c r="J216" s="48"/>
      <c r="O216" s="48"/>
      <c r="P216" s="708"/>
      <c r="Q216" s="3221"/>
      <c r="R216" s="3221"/>
      <c r="S216" s="3221"/>
      <c r="T216" s="3221"/>
      <c r="U216" s="3221"/>
      <c r="V216" s="3222"/>
      <c r="AC216" s="4">
        <v>1</v>
      </c>
    </row>
    <row r="217" spans="1:31" ht="21" customHeight="1" x14ac:dyDescent="0.25">
      <c r="A217" s="49"/>
      <c r="B217"/>
      <c r="C217"/>
      <c r="D217"/>
      <c r="E217"/>
      <c r="F217"/>
      <c r="G217"/>
      <c r="H217"/>
      <c r="I217" s="48"/>
      <c r="J217" s="48"/>
      <c r="O217" s="48"/>
      <c r="P217" s="432"/>
      <c r="Q217" s="636"/>
      <c r="R217" s="434"/>
      <c r="S217" s="433"/>
      <c r="T217" s="433"/>
      <c r="U217" s="433"/>
      <c r="V217" s="435"/>
      <c r="AC217" s="4">
        <v>1</v>
      </c>
    </row>
    <row r="218" spans="1:31" ht="21" customHeight="1" x14ac:dyDescent="0.25">
      <c r="A218" s="49"/>
      <c r="B218"/>
      <c r="C218"/>
      <c r="D218"/>
      <c r="E218"/>
      <c r="F218"/>
      <c r="G218"/>
      <c r="H218"/>
      <c r="I218" s="48"/>
      <c r="J218" s="48"/>
      <c r="O218" s="48"/>
      <c r="P218" s="749" t="s">
        <v>468</v>
      </c>
      <c r="Q218" s="16"/>
      <c r="R218" s="16"/>
      <c r="S218" s="16"/>
      <c r="T218" s="16"/>
      <c r="U218" s="16"/>
      <c r="V218" s="629"/>
      <c r="AC218" s="4">
        <v>1</v>
      </c>
    </row>
    <row r="219" spans="1:31" ht="21" customHeight="1" x14ac:dyDescent="0.25">
      <c r="A219" s="49"/>
      <c r="B219"/>
      <c r="C219"/>
      <c r="D219"/>
      <c r="E219"/>
      <c r="F219"/>
      <c r="G219"/>
      <c r="H219"/>
      <c r="I219" s="48"/>
      <c r="J219" s="48"/>
      <c r="O219" s="48"/>
      <c r="P219" s="754">
        <v>3.472222222222222E-3</v>
      </c>
      <c r="Q219" s="755" t="s">
        <v>470</v>
      </c>
      <c r="R219" s="756"/>
      <c r="S219" s="757" t="s">
        <v>471</v>
      </c>
      <c r="T219" s="758">
        <v>1.0416666666666666E-2</v>
      </c>
      <c r="U219" s="757"/>
      <c r="V219" s="759"/>
      <c r="AC219" s="4">
        <v>1</v>
      </c>
    </row>
    <row r="220" spans="1:31" s="49" customFormat="1" ht="21" customHeight="1" x14ac:dyDescent="0.25">
      <c r="B220"/>
      <c r="C220"/>
      <c r="D220"/>
      <c r="E220"/>
      <c r="F220"/>
      <c r="G220"/>
      <c r="H220"/>
      <c r="I220" s="48"/>
      <c r="J220" s="48"/>
      <c r="K220" s="31"/>
      <c r="L220" s="31"/>
      <c r="M220" s="31"/>
      <c r="N220" s="31"/>
      <c r="O220" s="48"/>
      <c r="P220" s="761" t="s">
        <v>473</v>
      </c>
      <c r="Q220" s="762">
        <v>2.0833333333333332E-2</v>
      </c>
      <c r="R220" s="763"/>
      <c r="S220" s="764" t="s">
        <v>474</v>
      </c>
      <c r="T220" s="765">
        <f>P219+T219+Q220</f>
        <v>3.4722222222222224E-2</v>
      </c>
      <c r="U220" s="763"/>
      <c r="V220" s="766"/>
      <c r="AC220" s="4">
        <v>1</v>
      </c>
      <c r="AD220" s="48"/>
      <c r="AE220" s="48"/>
    </row>
    <row r="221" spans="1:31" s="49" customFormat="1" ht="21" customHeight="1" x14ac:dyDescent="0.25">
      <c r="B221"/>
      <c r="C221"/>
      <c r="D221"/>
      <c r="E221"/>
      <c r="F221"/>
      <c r="G221"/>
      <c r="H221"/>
      <c r="I221" s="48"/>
      <c r="J221" s="48"/>
      <c r="K221" s="31"/>
      <c r="L221" s="31"/>
      <c r="M221" s="31"/>
      <c r="N221" s="31"/>
      <c r="O221" s="48"/>
      <c r="P221" s="559"/>
      <c r="Q221" s="16"/>
      <c r="R221" s="16"/>
      <c r="S221" s="16"/>
      <c r="T221" s="16"/>
      <c r="U221" s="16"/>
      <c r="V221" s="629"/>
      <c r="AC221" s="4">
        <v>1</v>
      </c>
      <c r="AD221" s="48"/>
      <c r="AE221" s="48"/>
    </row>
    <row r="222" spans="1:31" s="49" customFormat="1" ht="21" customHeight="1" x14ac:dyDescent="0.25">
      <c r="B222"/>
      <c r="C222"/>
      <c r="D222"/>
      <c r="E222"/>
      <c r="F222"/>
      <c r="G222"/>
      <c r="H222"/>
      <c r="I222" s="48"/>
      <c r="J222" s="48"/>
      <c r="K222" s="31"/>
      <c r="L222" s="31"/>
      <c r="M222" s="31"/>
      <c r="N222" s="31"/>
      <c r="O222" s="48"/>
      <c r="P222" s="503"/>
      <c r="Q222" s="768" t="s">
        <v>476</v>
      </c>
      <c r="R222" s="769" t="s">
        <v>477</v>
      </c>
      <c r="S222" s="770"/>
      <c r="T222" s="768"/>
      <c r="U222" s="768" t="s">
        <v>478</v>
      </c>
      <c r="V222" s="771" t="s">
        <v>477</v>
      </c>
      <c r="AC222" s="4">
        <v>1</v>
      </c>
      <c r="AD222" s="48"/>
      <c r="AE222" s="48"/>
    </row>
    <row r="223" spans="1:31" s="49" customFormat="1" ht="21" customHeight="1" x14ac:dyDescent="0.25">
      <c r="B223"/>
      <c r="C223"/>
      <c r="D223"/>
      <c r="E223"/>
      <c r="F223"/>
      <c r="G223"/>
      <c r="H223"/>
      <c r="I223" s="48"/>
      <c r="J223" s="48"/>
      <c r="K223" s="31"/>
      <c r="L223" s="31"/>
      <c r="M223" s="31"/>
      <c r="N223" s="31"/>
      <c r="O223" s="48"/>
      <c r="P223" s="559"/>
      <c r="Q223" s="16"/>
      <c r="R223" s="16"/>
      <c r="S223" s="16"/>
      <c r="T223" s="16"/>
      <c r="U223" s="16"/>
      <c r="V223" s="629"/>
      <c r="AC223" s="4">
        <v>1</v>
      </c>
      <c r="AD223" s="48"/>
      <c r="AE223" s="48"/>
    </row>
    <row r="224" spans="1:31" s="49" customFormat="1" ht="21" customHeight="1" thickBot="1" x14ac:dyDescent="0.3">
      <c r="B224"/>
      <c r="C224"/>
      <c r="D224"/>
      <c r="E224"/>
      <c r="F224"/>
      <c r="G224"/>
      <c r="H224"/>
      <c r="I224" s="48"/>
      <c r="J224" s="48"/>
      <c r="K224" s="31"/>
      <c r="L224" s="31"/>
      <c r="M224" s="31"/>
      <c r="N224" s="31"/>
      <c r="O224" s="48"/>
      <c r="P224" s="437"/>
      <c r="Q224" s="773" t="s">
        <v>479</v>
      </c>
      <c r="R224" s="774"/>
      <c r="S224" s="774"/>
      <c r="T224" s="774"/>
      <c r="U224" s="775"/>
      <c r="V224" s="244"/>
      <c r="AC224" s="4">
        <v>1</v>
      </c>
      <c r="AD224" s="48"/>
      <c r="AE224" s="48"/>
    </row>
    <row r="225" spans="2:31" s="49" customFormat="1" ht="21" customHeight="1" thickTop="1" x14ac:dyDescent="0.25">
      <c r="B225"/>
      <c r="C225"/>
      <c r="D225"/>
      <c r="E225"/>
      <c r="F225"/>
      <c r="G225"/>
      <c r="H225"/>
      <c r="I225" s="31"/>
      <c r="J225" s="31"/>
      <c r="K225" s="31"/>
      <c r="L225" s="31"/>
      <c r="M225" s="31"/>
      <c r="N225" s="31"/>
      <c r="O225" s="31"/>
      <c r="P225" s="437"/>
      <c r="Q225" s="3212" t="s">
        <v>480</v>
      </c>
      <c r="R225" s="3213"/>
      <c r="S225" s="3213"/>
      <c r="T225" s="3213"/>
      <c r="U225" s="3214"/>
      <c r="V225" s="244"/>
      <c r="AC225" s="4">
        <v>1</v>
      </c>
      <c r="AD225" s="48"/>
      <c r="AE225" s="48"/>
    </row>
    <row r="226" spans="2:31" s="49" customFormat="1" ht="21" customHeight="1" x14ac:dyDescent="0.25">
      <c r="B226"/>
      <c r="C226"/>
      <c r="D226"/>
      <c r="E226"/>
      <c r="F226"/>
      <c r="G226"/>
      <c r="H226"/>
      <c r="I226" s="31"/>
      <c r="J226" s="31"/>
      <c r="K226" s="31"/>
      <c r="L226" s="31"/>
      <c r="M226" s="31"/>
      <c r="N226" s="31"/>
      <c r="O226" s="31"/>
      <c r="P226" s="437"/>
      <c r="Q226" s="3215"/>
      <c r="R226" s="3216"/>
      <c r="S226" s="3216"/>
      <c r="T226" s="3216"/>
      <c r="U226" s="3217"/>
      <c r="V226" s="244"/>
      <c r="AC226" s="4">
        <v>1</v>
      </c>
      <c r="AD226" s="48"/>
      <c r="AE226" s="48"/>
    </row>
    <row r="227" spans="2:31" s="49" customFormat="1" ht="21" customHeight="1" thickBot="1" x14ac:dyDescent="0.3">
      <c r="B227"/>
      <c r="C227"/>
      <c r="D227"/>
      <c r="E227"/>
      <c r="F227"/>
      <c r="G227"/>
      <c r="H227"/>
      <c r="I227" s="48"/>
      <c r="J227" s="48"/>
      <c r="K227" s="31"/>
      <c r="L227" s="31"/>
      <c r="M227" s="31"/>
      <c r="N227" s="31"/>
      <c r="O227" s="48"/>
      <c r="P227" s="437"/>
      <c r="Q227" s="3218"/>
      <c r="R227" s="3219"/>
      <c r="S227" s="3219"/>
      <c r="T227" s="3219"/>
      <c r="U227" s="3220"/>
      <c r="V227" s="244"/>
      <c r="AC227" s="4">
        <v>1</v>
      </c>
      <c r="AD227" s="48"/>
      <c r="AE227" s="48"/>
    </row>
    <row r="228" spans="2:31" s="49" customFormat="1" ht="21" customHeight="1" thickTop="1" x14ac:dyDescent="0.25">
      <c r="B228"/>
      <c r="C228"/>
      <c r="D228"/>
      <c r="E228"/>
      <c r="F228"/>
      <c r="G228"/>
      <c r="H228"/>
      <c r="I228" s="48"/>
      <c r="J228" s="48"/>
      <c r="K228" s="31"/>
      <c r="L228" s="31"/>
      <c r="M228" s="31"/>
      <c r="N228" s="31"/>
      <c r="O228" s="48"/>
      <c r="P228" s="437"/>
      <c r="Q228" s="776" t="str">
        <f>LEN(SUBSTITUTE(Q225," ",""))&amp;" caractères plus "&amp;(LEN(Q225)-LEN(SUBSTITUTE(Q225," ","")))&amp;" espaces = "&amp;LEN(Q225)</f>
        <v>178 caractères plus 38 espaces = 216</v>
      </c>
      <c r="R228" s="777"/>
      <c r="S228" s="777"/>
      <c r="T228" s="777"/>
      <c r="U228" s="777"/>
      <c r="V228" s="244"/>
      <c r="AC228" s="4">
        <v>1</v>
      </c>
      <c r="AD228" s="48"/>
      <c r="AE228" s="48"/>
    </row>
    <row r="229" spans="2:31" s="49" customFormat="1" ht="21" customHeight="1" x14ac:dyDescent="0.25">
      <c r="B229"/>
      <c r="C229"/>
      <c r="D229"/>
      <c r="E229"/>
      <c r="F229"/>
      <c r="G229"/>
      <c r="H229"/>
      <c r="I229" s="48"/>
      <c r="J229" s="48"/>
      <c r="K229" s="31"/>
      <c r="L229" s="31"/>
      <c r="M229" s="31"/>
      <c r="N229" s="31"/>
      <c r="O229" s="48"/>
      <c r="P229" s="503"/>
      <c r="Q229"/>
      <c r="R229"/>
      <c r="S229"/>
      <c r="T229"/>
      <c r="U229" s="16"/>
      <c r="V229" s="629"/>
      <c r="AC229" s="4">
        <v>1</v>
      </c>
      <c r="AD229" s="48"/>
      <c r="AE229" s="48"/>
    </row>
    <row r="230" spans="2:31" s="49" customFormat="1" ht="21" customHeight="1" x14ac:dyDescent="0.25">
      <c r="B230"/>
      <c r="C230"/>
      <c r="D230"/>
      <c r="E230"/>
      <c r="F230"/>
      <c r="G230"/>
      <c r="H230"/>
      <c r="I230" s="48"/>
      <c r="J230" s="48"/>
      <c r="K230" s="31"/>
      <c r="L230" s="31"/>
      <c r="M230" s="31"/>
      <c r="N230" s="31"/>
      <c r="O230" s="48"/>
      <c r="P230" s="778" t="s">
        <v>481</v>
      </c>
      <c r="Q230" s="779" t="s">
        <v>482</v>
      </c>
      <c r="R230" s="118"/>
      <c r="S230" s="16"/>
      <c r="T230" s="16"/>
      <c r="U230" s="16"/>
      <c r="V230" s="629"/>
      <c r="AC230" s="4">
        <v>1</v>
      </c>
      <c r="AD230" s="48"/>
      <c r="AE230" s="48"/>
    </row>
    <row r="231" spans="2:31" s="49" customFormat="1" ht="21" customHeight="1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 s="780" t="s">
        <v>5</v>
      </c>
      <c r="Q231" s="781" t="s">
        <v>208</v>
      </c>
      <c r="R231" s="782"/>
      <c r="S231" s="16"/>
      <c r="T231" s="16"/>
      <c r="U231" s="16"/>
      <c r="V231" s="629"/>
      <c r="AC231" s="4">
        <v>1</v>
      </c>
      <c r="AD231" s="48"/>
      <c r="AE231" s="48"/>
    </row>
    <row r="232" spans="2:31" s="49" customFormat="1" ht="21" customHeight="1" x14ac:dyDescent="0.25">
      <c r="B232"/>
      <c r="C232"/>
      <c r="D232"/>
      <c r="E232"/>
      <c r="F232"/>
      <c r="G232"/>
      <c r="H232"/>
      <c r="K232" s="31"/>
      <c r="L232" s="31"/>
      <c r="M232" s="31"/>
      <c r="N232" s="31"/>
      <c r="P232" s="559" t="s">
        <v>483</v>
      </c>
      <c r="Q232" s="16"/>
      <c r="R232" s="16"/>
      <c r="S232" s="16"/>
      <c r="T232" s="16"/>
      <c r="U232" s="16"/>
      <c r="V232" s="629"/>
      <c r="AC232" s="4">
        <v>1</v>
      </c>
      <c r="AD232" s="48"/>
      <c r="AE232" s="48"/>
    </row>
    <row r="233" spans="2:31" s="49" customFormat="1" ht="21" customHeight="1" x14ac:dyDescent="0.25">
      <c r="B233"/>
      <c r="C233"/>
      <c r="D233"/>
      <c r="E233"/>
      <c r="F233"/>
      <c r="G233"/>
      <c r="H233"/>
      <c r="K233" s="31"/>
      <c r="L233" s="31"/>
      <c r="M233" s="31"/>
      <c r="N233" s="31"/>
      <c r="P233" s="410" t="s">
        <v>484</v>
      </c>
      <c r="Q233" s="16"/>
      <c r="R233" s="16"/>
      <c r="S233" s="16"/>
      <c r="T233" s="16"/>
      <c r="U233" s="16"/>
      <c r="V233" s="629"/>
      <c r="AC233" s="4">
        <v>1</v>
      </c>
      <c r="AD233" s="48"/>
      <c r="AE233" s="48"/>
    </row>
    <row r="234" spans="2:31" s="49" customFormat="1" ht="21" customHeight="1" x14ac:dyDescent="0.25">
      <c r="B234"/>
      <c r="C234"/>
      <c r="D234"/>
      <c r="E234"/>
      <c r="F234"/>
      <c r="G234"/>
      <c r="H234"/>
      <c r="K234" s="31"/>
      <c r="L234" s="31"/>
      <c r="M234" s="31"/>
      <c r="N234" s="31"/>
      <c r="P234" s="432"/>
      <c r="Q234" s="433"/>
      <c r="R234" s="434"/>
      <c r="S234" s="433"/>
      <c r="T234" s="433"/>
      <c r="U234" s="433"/>
      <c r="V234" s="435"/>
      <c r="AC234" s="4">
        <v>1</v>
      </c>
      <c r="AD234" s="48"/>
      <c r="AE234" s="48"/>
    </row>
    <row r="235" spans="2:31" s="49" customFormat="1" ht="21" customHeight="1" x14ac:dyDescent="0.25">
      <c r="B235"/>
      <c r="C235"/>
      <c r="D235"/>
      <c r="E235"/>
      <c r="F235"/>
      <c r="G235"/>
      <c r="H235"/>
      <c r="K235" s="31"/>
      <c r="L235" s="31"/>
      <c r="M235" s="31"/>
      <c r="N235" s="31"/>
      <c r="P235" s="789">
        <v>19</v>
      </c>
      <c r="Q235" s="790">
        <v>18</v>
      </c>
      <c r="R235" s="790">
        <v>25</v>
      </c>
      <c r="S235" s="790">
        <v>16</v>
      </c>
      <c r="T235" s="790">
        <v>6</v>
      </c>
      <c r="U235" s="790">
        <v>11</v>
      </c>
      <c r="V235" s="791">
        <v>11</v>
      </c>
      <c r="AC235" s="4">
        <v>1</v>
      </c>
      <c r="AD235" s="48"/>
      <c r="AE235" s="48"/>
    </row>
    <row r="236" spans="2:31" s="49" customFormat="1" ht="21" customHeight="1" thickBot="1" x14ac:dyDescent="0.3">
      <c r="B236"/>
      <c r="C236"/>
      <c r="D236"/>
      <c r="E236"/>
      <c r="F236"/>
      <c r="G236"/>
      <c r="H236"/>
      <c r="K236" s="31"/>
      <c r="L236" s="31"/>
      <c r="M236" s="31"/>
      <c r="N236" s="31"/>
      <c r="P236" s="795">
        <f t="shared" ref="P236:V236" ca="1" si="9">CELL("largeur",P236)</f>
        <v>19</v>
      </c>
      <c r="Q236" s="7">
        <f t="shared" ca="1" si="9"/>
        <v>18</v>
      </c>
      <c r="R236" s="7">
        <f t="shared" ca="1" si="9"/>
        <v>25</v>
      </c>
      <c r="S236" s="7">
        <f t="shared" ca="1" si="9"/>
        <v>16</v>
      </c>
      <c r="T236" s="7">
        <f t="shared" ca="1" si="9"/>
        <v>16</v>
      </c>
      <c r="U236" s="7">
        <f t="shared" ca="1" si="9"/>
        <v>11</v>
      </c>
      <c r="V236" s="796">
        <f t="shared" ca="1" si="9"/>
        <v>27</v>
      </c>
      <c r="AC236" s="4">
        <v>1</v>
      </c>
      <c r="AD236" s="48"/>
      <c r="AE236" s="48"/>
    </row>
    <row r="237" spans="2:31" s="49" customFormat="1" ht="21" customHeight="1" x14ac:dyDescent="0.25">
      <c r="B237"/>
      <c r="C237"/>
      <c r="D237"/>
      <c r="E237"/>
      <c r="F237"/>
      <c r="G237"/>
      <c r="H237"/>
      <c r="K237" s="31"/>
      <c r="L237" s="31"/>
      <c r="M237" s="31"/>
      <c r="N237" s="31"/>
      <c r="P237"/>
      <c r="Q237"/>
      <c r="R237"/>
      <c r="S237"/>
      <c r="T237"/>
      <c r="U237"/>
      <c r="V237"/>
      <c r="AC237" s="4">
        <v>1</v>
      </c>
      <c r="AD237" s="48"/>
      <c r="AE237" s="48"/>
    </row>
    <row r="238" spans="2:31" s="49" customFormat="1" ht="21" customHeight="1" x14ac:dyDescent="0.25">
      <c r="B238"/>
      <c r="C238"/>
      <c r="D238"/>
      <c r="E238"/>
      <c r="F238"/>
      <c r="G238"/>
      <c r="H238"/>
      <c r="K238" s="31"/>
      <c r="L238" s="31"/>
      <c r="M238" s="31"/>
      <c r="N238" s="31"/>
      <c r="P238"/>
      <c r="Q238"/>
      <c r="R238"/>
      <c r="S238"/>
      <c r="T238"/>
      <c r="U238"/>
      <c r="V238"/>
      <c r="AC238" s="4">
        <v>1</v>
      </c>
      <c r="AD238" s="48"/>
      <c r="AE238" s="48"/>
    </row>
    <row r="239" spans="2:31" s="49" customFormat="1" ht="21" customHeight="1" x14ac:dyDescent="0.25">
      <c r="B239"/>
      <c r="C239"/>
      <c r="D239"/>
      <c r="E239"/>
      <c r="F239"/>
      <c r="G239"/>
      <c r="H239"/>
      <c r="K239" s="31"/>
      <c r="L239" s="31"/>
      <c r="M239" s="31"/>
      <c r="N239" s="31"/>
      <c r="AC239" s="4">
        <v>1</v>
      </c>
      <c r="AD239" s="48"/>
      <c r="AE239" s="48"/>
    </row>
    <row r="240" spans="2:31" s="49" customFormat="1" ht="21" customHeight="1" x14ac:dyDescent="0.25">
      <c r="B240"/>
      <c r="C240"/>
      <c r="D240"/>
      <c r="E240"/>
      <c r="F240"/>
      <c r="G240"/>
      <c r="H240"/>
      <c r="K240" s="31"/>
      <c r="L240" s="31"/>
      <c r="M240" s="31"/>
      <c r="N240" s="31"/>
      <c r="AC240" s="4">
        <v>1</v>
      </c>
      <c r="AD240" s="48"/>
      <c r="AE240" s="48"/>
    </row>
    <row r="241" spans="1:31" s="49" customFormat="1" ht="21" customHeight="1" x14ac:dyDescent="0.25">
      <c r="B241"/>
      <c r="C241"/>
      <c r="D241"/>
      <c r="E241"/>
      <c r="F241"/>
      <c r="G241"/>
      <c r="H241"/>
      <c r="K241" s="31"/>
      <c r="L241" s="31"/>
      <c r="M241" s="31"/>
      <c r="N241" s="31"/>
      <c r="AC241" s="4">
        <v>1</v>
      </c>
      <c r="AD241" s="48"/>
      <c r="AE241" s="48"/>
    </row>
    <row r="242" spans="1:31" s="49" customFormat="1" ht="21" customHeight="1" x14ac:dyDescent="0.25">
      <c r="B242"/>
      <c r="C242"/>
      <c r="D242"/>
      <c r="E242"/>
      <c r="F242"/>
      <c r="G242"/>
      <c r="H242"/>
      <c r="K242" s="31"/>
      <c r="L242" s="31"/>
      <c r="M242" s="31"/>
      <c r="N242" s="31"/>
      <c r="AC242" s="4">
        <v>1</v>
      </c>
      <c r="AD242" s="48"/>
      <c r="AE242" s="48"/>
    </row>
    <row r="243" spans="1:31" s="49" customFormat="1" ht="21" customHeight="1" x14ac:dyDescent="0.25">
      <c r="B243"/>
      <c r="C243"/>
      <c r="D243"/>
      <c r="E243"/>
      <c r="F243"/>
      <c r="G243"/>
      <c r="H243"/>
      <c r="K243" s="31"/>
      <c r="L243" s="31"/>
      <c r="M243" s="31"/>
      <c r="N243" s="31"/>
      <c r="AC243" s="4">
        <v>1</v>
      </c>
      <c r="AD243" s="48"/>
      <c r="AE243" s="48"/>
    </row>
    <row r="244" spans="1:31" s="49" customFormat="1" ht="21" customHeight="1" x14ac:dyDescent="0.25">
      <c r="B244"/>
      <c r="C244"/>
      <c r="D244"/>
      <c r="E244"/>
      <c r="F244"/>
      <c r="G244"/>
      <c r="H244"/>
      <c r="K244" s="31"/>
      <c r="L244" s="31"/>
      <c r="M244" s="31"/>
      <c r="N244" s="31"/>
      <c r="AC244" s="4">
        <v>1</v>
      </c>
      <c r="AD244" s="48"/>
      <c r="AE244" s="48"/>
    </row>
    <row r="245" spans="1:31" s="49" customFormat="1" ht="21" customHeight="1" x14ac:dyDescent="0.25">
      <c r="B245"/>
      <c r="C245"/>
      <c r="D245"/>
      <c r="E245"/>
      <c r="F245"/>
      <c r="G245"/>
      <c r="H245"/>
      <c r="K245" s="31"/>
      <c r="L245" s="31"/>
      <c r="M245" s="31"/>
      <c r="N245" s="31"/>
      <c r="AC245" s="4">
        <v>1</v>
      </c>
      <c r="AD245" s="48"/>
      <c r="AE245" s="48"/>
    </row>
    <row r="246" spans="1:31" s="49" customFormat="1" ht="21" customHeight="1" x14ac:dyDescent="0.25">
      <c r="B246"/>
      <c r="C246"/>
      <c r="D246"/>
      <c r="E246"/>
      <c r="F246"/>
      <c r="G246"/>
      <c r="H246"/>
      <c r="K246" s="31"/>
      <c r="L246" s="31"/>
      <c r="M246" s="31"/>
      <c r="N246" s="31"/>
      <c r="AC246" s="4">
        <v>1</v>
      </c>
      <c r="AD246" s="48"/>
      <c r="AE246" s="48"/>
    </row>
    <row r="247" spans="1:31" s="49" customFormat="1" ht="21" customHeight="1" x14ac:dyDescent="0.25">
      <c r="B247"/>
      <c r="C247"/>
      <c r="D247"/>
      <c r="E247"/>
      <c r="F247"/>
      <c r="G247"/>
      <c r="H247"/>
      <c r="K247" s="31"/>
      <c r="L247" s="31"/>
      <c r="M247" s="31"/>
      <c r="N247" s="31"/>
      <c r="AC247" s="4">
        <v>1</v>
      </c>
      <c r="AD247" s="48"/>
      <c r="AE247" s="48"/>
    </row>
    <row r="248" spans="1:31" s="49" customFormat="1" ht="21" customHeight="1" x14ac:dyDescent="0.25">
      <c r="B248"/>
      <c r="C248"/>
      <c r="D248"/>
      <c r="E248"/>
      <c r="F248"/>
      <c r="G248"/>
      <c r="H248"/>
      <c r="K248" s="31"/>
      <c r="L248" s="31"/>
      <c r="M248" s="31"/>
      <c r="N248" s="31"/>
      <c r="AC248" s="4">
        <v>1</v>
      </c>
      <c r="AD248" s="48"/>
      <c r="AE248" s="48"/>
    </row>
    <row r="249" spans="1:31" s="49" customFormat="1" ht="21" customHeight="1" x14ac:dyDescent="0.25">
      <c r="B249"/>
      <c r="C249"/>
      <c r="D249"/>
      <c r="E249"/>
      <c r="F249"/>
      <c r="G249"/>
      <c r="H249"/>
      <c r="K249" s="31"/>
      <c r="L249" s="31"/>
      <c r="M249" s="31"/>
      <c r="N249" s="31"/>
      <c r="AC249" s="4">
        <v>1</v>
      </c>
      <c r="AD249" s="48"/>
      <c r="AE249" s="48"/>
    </row>
    <row r="250" spans="1:31" s="49" customFormat="1" ht="21" customHeight="1" x14ac:dyDescent="0.25">
      <c r="B250"/>
      <c r="C250"/>
      <c r="D250"/>
      <c r="E250"/>
      <c r="F250"/>
      <c r="G250"/>
      <c r="H250"/>
      <c r="K250" s="31"/>
      <c r="L250" s="31"/>
      <c r="M250" s="31"/>
      <c r="N250" s="31"/>
      <c r="AC250" s="4">
        <v>1</v>
      </c>
      <c r="AD250" s="48"/>
      <c r="AE250" s="48"/>
    </row>
    <row r="251" spans="1:31" s="49" customFormat="1" ht="21" customHeight="1" x14ac:dyDescent="0.25">
      <c r="B251"/>
      <c r="C251"/>
      <c r="D251"/>
      <c r="E251"/>
      <c r="F251"/>
      <c r="G251"/>
      <c r="H251"/>
      <c r="K251" s="31"/>
      <c r="L251" s="31"/>
      <c r="M251" s="31"/>
      <c r="N251" s="31"/>
      <c r="AC251" s="4">
        <v>1</v>
      </c>
      <c r="AD251" s="48"/>
      <c r="AE251" s="48"/>
    </row>
    <row r="252" spans="1:31" s="49" customFormat="1" ht="21" customHeight="1" x14ac:dyDescent="0.25">
      <c r="B252"/>
      <c r="C252"/>
      <c r="D252"/>
      <c r="E252"/>
      <c r="F252"/>
      <c r="G252"/>
      <c r="H252"/>
      <c r="K252" s="31"/>
      <c r="L252" s="31"/>
      <c r="M252" s="31"/>
      <c r="N252" s="31"/>
      <c r="AC252" s="4">
        <v>1</v>
      </c>
      <c r="AD252" s="48"/>
      <c r="AE252" s="48"/>
    </row>
    <row r="253" spans="1:31" s="49" customFormat="1" ht="21" customHeight="1" x14ac:dyDescent="0.25">
      <c r="B253"/>
      <c r="C253"/>
      <c r="D253"/>
      <c r="E253"/>
      <c r="F253"/>
      <c r="G253"/>
      <c r="H253"/>
      <c r="K253" s="31"/>
      <c r="L253" s="31"/>
      <c r="M253" s="31"/>
      <c r="N253" s="31"/>
      <c r="AC253" s="4">
        <v>1</v>
      </c>
      <c r="AD253" s="48"/>
      <c r="AE253" s="48"/>
    </row>
    <row r="254" spans="1:31" s="49" customFormat="1" ht="21" customHeight="1" x14ac:dyDescent="0.25">
      <c r="B254"/>
      <c r="C254"/>
      <c r="D254"/>
      <c r="E254"/>
      <c r="F254"/>
      <c r="G254"/>
      <c r="H254"/>
      <c r="K254" s="31"/>
      <c r="L254" s="31"/>
      <c r="M254" s="31"/>
      <c r="N254" s="31"/>
      <c r="AC254" s="4">
        <v>1</v>
      </c>
      <c r="AD254" s="48"/>
      <c r="AE254" s="48"/>
    </row>
    <row r="255" spans="1:31" s="48" customFormat="1" ht="21" customHeight="1" x14ac:dyDescent="0.25">
      <c r="A255" s="31"/>
      <c r="B255"/>
      <c r="C255"/>
      <c r="D255"/>
      <c r="E255"/>
      <c r="F255"/>
      <c r="G255"/>
      <c r="H255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AC255" s="981" t="s">
        <v>600</v>
      </c>
    </row>
    <row r="256" spans="1:31" s="48" customFormat="1" ht="21" customHeight="1" x14ac:dyDescent="0.25">
      <c r="A256" s="4">
        <v>1</v>
      </c>
      <c r="B256" s="4">
        <v>1</v>
      </c>
      <c r="C256" s="4">
        <v>1</v>
      </c>
      <c r="D256" s="4">
        <v>1</v>
      </c>
      <c r="E256" s="4">
        <v>1</v>
      </c>
      <c r="F256" s="4">
        <v>1</v>
      </c>
      <c r="G256" s="4">
        <v>1</v>
      </c>
      <c r="H256" s="4">
        <v>1</v>
      </c>
      <c r="I256" s="4">
        <v>1</v>
      </c>
      <c r="J256" s="4">
        <v>1</v>
      </c>
      <c r="K256" s="4">
        <v>1</v>
      </c>
      <c r="L256" s="4">
        <v>1</v>
      </c>
      <c r="M256" s="4">
        <v>1</v>
      </c>
      <c r="N256" s="4">
        <v>1</v>
      </c>
      <c r="O256" s="4">
        <v>1</v>
      </c>
      <c r="P256" s="4">
        <v>1</v>
      </c>
      <c r="Q256" s="4">
        <v>1</v>
      </c>
      <c r="R256" s="4">
        <v>1</v>
      </c>
      <c r="S256" s="4">
        <v>1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1</v>
      </c>
      <c r="AC256" s="982" t="str">
        <f>ADDRESS(ROW(),COLUMN(),4)</f>
        <v>AC256</v>
      </c>
      <c r="AD256" s="983"/>
      <c r="AE256" s="984" t="str">
        <f>ADDRESS(ROW(),COLUMN(),4)</f>
        <v>AE256</v>
      </c>
    </row>
  </sheetData>
  <mergeCells count="52">
    <mergeCell ref="Q225:U227"/>
    <mergeCell ref="R210:V210"/>
    <mergeCell ref="R211:V211"/>
    <mergeCell ref="R212:V212"/>
    <mergeCell ref="R213:V213"/>
    <mergeCell ref="R214:V214"/>
    <mergeCell ref="Q215:V216"/>
    <mergeCell ref="M103:N104"/>
    <mergeCell ref="R209:V209"/>
    <mergeCell ref="Q114:R114"/>
    <mergeCell ref="S114:T114"/>
    <mergeCell ref="P145:P154"/>
    <mergeCell ref="Q145:Q146"/>
    <mergeCell ref="Q199:V199"/>
    <mergeCell ref="P200:V200"/>
    <mergeCell ref="Q203:V206"/>
    <mergeCell ref="P136:P141"/>
    <mergeCell ref="Q137:V139"/>
    <mergeCell ref="X103:AA104"/>
    <mergeCell ref="K61:N62"/>
    <mergeCell ref="T61:V61"/>
    <mergeCell ref="T62:V63"/>
    <mergeCell ref="T64:V66"/>
    <mergeCell ref="S73:S74"/>
    <mergeCell ref="T73:T74"/>
    <mergeCell ref="U73:U74"/>
    <mergeCell ref="X70:X71"/>
    <mergeCell ref="Y70:Y71"/>
    <mergeCell ref="Z70:Z71"/>
    <mergeCell ref="X74:AA74"/>
    <mergeCell ref="P80:P81"/>
    <mergeCell ref="S95:S96"/>
    <mergeCell ref="T95:T96"/>
    <mergeCell ref="K103:L104"/>
    <mergeCell ref="X34:AA35"/>
    <mergeCell ref="X54:Y55"/>
    <mergeCell ref="Z54:Z55"/>
    <mergeCell ref="X57:AA58"/>
    <mergeCell ref="P52:V53"/>
    <mergeCell ref="U55:U56"/>
    <mergeCell ref="V55:V56"/>
    <mergeCell ref="X11:AA12"/>
    <mergeCell ref="X13:AA15"/>
    <mergeCell ref="X29:AA30"/>
    <mergeCell ref="X31:AA32"/>
    <mergeCell ref="X33:AA33"/>
    <mergeCell ref="K57:N60"/>
    <mergeCell ref="K11:N13"/>
    <mergeCell ref="P11:V13"/>
    <mergeCell ref="S25:S26"/>
    <mergeCell ref="T25:T26"/>
    <mergeCell ref="U25:U26"/>
  </mergeCells>
  <conditionalFormatting sqref="Q147:Q148">
    <cfRule type="cellIs" dxfId="89" priority="3" operator="notEqual">
      <formula>1</formula>
    </cfRule>
  </conditionalFormatting>
  <conditionalFormatting sqref="U27:U29">
    <cfRule type="cellIs" dxfId="88" priority="1" operator="notEqual">
      <formula>1</formula>
    </cfRule>
  </conditionalFormatting>
  <conditionalFormatting sqref="U75">
    <cfRule type="cellIs" dxfId="87" priority="2" operator="notEqual">
      <formula>1</formula>
    </cfRule>
  </conditionalFormatting>
  <hyperlinks>
    <hyperlink ref="T183" r:id="rId1" xr:uid="{1B667E49-E756-4379-A61A-717854086201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5F392-171B-435F-B21B-E1B5463B37DA}">
  <dimension ref="A1:Q85"/>
  <sheetViews>
    <sheetView showZeros="0" zoomScaleNormal="100" workbookViewId="0">
      <selection activeCell="G13" sqref="G13"/>
    </sheetView>
  </sheetViews>
  <sheetFormatPr baseColWidth="10" defaultColWidth="11.42578125" defaultRowHeight="15" x14ac:dyDescent="0.25"/>
  <cols>
    <col min="1" max="1" width="9.28515625" style="31" customWidth="1"/>
    <col min="2" max="2" width="8.28515625" style="31" customWidth="1"/>
    <col min="3" max="7" width="32.7109375" style="31" customWidth="1"/>
    <col min="8" max="8" width="7.42578125" style="31" customWidth="1"/>
    <col min="9" max="9" width="28.85546875" style="31" customWidth="1"/>
    <col min="10" max="10" width="20.140625" style="31" customWidth="1"/>
    <col min="11" max="11" width="12.7109375" style="31" customWidth="1"/>
    <col min="12" max="12" width="24.140625" style="31" customWidth="1"/>
    <col min="13" max="14" width="23.7109375" style="31" customWidth="1"/>
    <col min="15" max="15" width="8.7109375" style="31" customWidth="1"/>
    <col min="16" max="16" width="11.42578125" style="48"/>
    <col min="17" max="17" width="43.5703125" style="48" customWidth="1"/>
    <col min="18" max="16384" width="11.42578125" style="31"/>
  </cols>
  <sheetData>
    <row r="1" spans="1:17" x14ac:dyDescent="0.25">
      <c r="A1" s="982" t="str">
        <f>ADDRESS(ROW(),COLUMN(),4)</f>
        <v>A1</v>
      </c>
      <c r="B1" s="5" t="str">
        <f t="shared" ref="B1:N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5" t="str">
        <f t="shared" si="0"/>
        <v>H</v>
      </c>
      <c r="I1" s="5" t="str">
        <f t="shared" si="0"/>
        <v>I</v>
      </c>
      <c r="J1" s="5" t="str">
        <f t="shared" si="0"/>
        <v>J</v>
      </c>
      <c r="K1" s="5" t="str">
        <f t="shared" si="0"/>
        <v>K</v>
      </c>
      <c r="L1" s="5" t="str">
        <f t="shared" si="0"/>
        <v>L</v>
      </c>
      <c r="M1" s="5" t="str">
        <f t="shared" si="0"/>
        <v>M</v>
      </c>
      <c r="N1" s="5" t="str">
        <f t="shared" si="0"/>
        <v>N</v>
      </c>
      <c r="O1" s="4">
        <v>1</v>
      </c>
      <c r="P1" s="5" t="str">
        <f>SUBSTITUTE(ADDRESS(1,COLUMN(),4),"1","")</f>
        <v>P</v>
      </c>
      <c r="Q1" s="6" t="str">
        <f>SUBSTITUTE(ADDRESS(1,COLUMN(),4),"1","")</f>
        <v>Q</v>
      </c>
    </row>
    <row r="2" spans="1:17" ht="15.75" thickBot="1" x14ac:dyDescent="0.3">
      <c r="A2" s="9">
        <f t="shared" ref="A2:N2" ca="1" si="1">CELL("largeur",A2)</f>
        <v>9</v>
      </c>
      <c r="B2" s="9">
        <f t="shared" ca="1" si="1"/>
        <v>8</v>
      </c>
      <c r="C2" s="9">
        <f t="shared" ca="1" si="1"/>
        <v>32</v>
      </c>
      <c r="D2" s="9">
        <f t="shared" ca="1" si="1"/>
        <v>32</v>
      </c>
      <c r="E2" s="9">
        <f t="shared" ca="1" si="1"/>
        <v>32</v>
      </c>
      <c r="F2" s="9">
        <f t="shared" ca="1" si="1"/>
        <v>32</v>
      </c>
      <c r="G2" s="9">
        <f t="shared" ca="1" si="1"/>
        <v>32</v>
      </c>
      <c r="H2" s="9">
        <f t="shared" ca="1" si="1"/>
        <v>7</v>
      </c>
      <c r="I2" s="9">
        <f t="shared" ca="1" si="1"/>
        <v>28</v>
      </c>
      <c r="J2" s="9">
        <f t="shared" ca="1" si="1"/>
        <v>19</v>
      </c>
      <c r="K2" s="9">
        <f t="shared" ca="1" si="1"/>
        <v>12</v>
      </c>
      <c r="L2" s="9">
        <f t="shared" ca="1" si="1"/>
        <v>23</v>
      </c>
      <c r="M2" s="9">
        <f t="shared" ca="1" si="1"/>
        <v>23</v>
      </c>
      <c r="N2" s="9">
        <f t="shared" ca="1" si="1"/>
        <v>23</v>
      </c>
      <c r="O2" s="4">
        <v>1</v>
      </c>
      <c r="P2" s="10"/>
      <c r="Q2" s="10" t="s">
        <v>0</v>
      </c>
    </row>
    <row r="3" spans="1:17" ht="25.5" customHeight="1" x14ac:dyDescent="0.25">
      <c r="B3" s="3234" t="s">
        <v>2000</v>
      </c>
      <c r="C3" s="3235"/>
      <c r="D3" s="3235"/>
      <c r="E3" s="3235"/>
      <c r="F3" s="3235"/>
      <c r="G3" s="3236"/>
      <c r="I3" s="3223" t="s">
        <v>2001</v>
      </c>
      <c r="J3" s="3223"/>
      <c r="K3" s="3223"/>
      <c r="L3" s="3223"/>
      <c r="N3" s="104"/>
      <c r="O3" s="4">
        <v>1</v>
      </c>
      <c r="P3" s="17">
        <f ca="1">COUNTA(A1:O85) + COUNTBLANK(A1:O85)</f>
        <v>1275</v>
      </c>
      <c r="Q3" s="18" t="str">
        <f>"cellules entre"&amp;" " &amp;A1&amp;" et  "&amp;O85</f>
        <v>cellules entre A1 et  O85</v>
      </c>
    </row>
    <row r="4" spans="1:17" ht="18" customHeight="1" x14ac:dyDescent="0.25">
      <c r="B4" s="3237"/>
      <c r="C4" s="3238"/>
      <c r="D4" s="3238"/>
      <c r="E4" s="3238"/>
      <c r="F4" s="3238"/>
      <c r="G4" s="3239"/>
      <c r="I4" s="3223"/>
      <c r="J4" s="3223"/>
      <c r="K4" s="3223"/>
      <c r="L4" s="3223"/>
      <c r="N4" s="104"/>
      <c r="O4" s="4">
        <v>1</v>
      </c>
      <c r="P4" s="17">
        <f ca="1">COUNTA(A1:O85)</f>
        <v>220</v>
      </c>
      <c r="Q4" s="18" t="s">
        <v>3</v>
      </c>
    </row>
    <row r="5" spans="1:17" ht="24" customHeight="1" x14ac:dyDescent="0.25">
      <c r="B5" s="2178"/>
      <c r="C5" s="1715" t="s">
        <v>2002</v>
      </c>
      <c r="D5" s="2179"/>
      <c r="E5" s="2179"/>
      <c r="F5" s="2179"/>
      <c r="G5" s="2180" t="str">
        <f ca="1">"Page N°"&amp;_xlfn.SHEET()</f>
        <v>Page N°4</v>
      </c>
      <c r="N5" s="104"/>
      <c r="O5" s="4">
        <v>1</v>
      </c>
      <c r="P5" s="17">
        <f ca="1">COUNTBLANK(A1:O85)</f>
        <v>1055</v>
      </c>
      <c r="Q5" s="18" t="s">
        <v>4</v>
      </c>
    </row>
    <row r="6" spans="1:17" ht="21.75" customHeight="1" x14ac:dyDescent="0.25">
      <c r="B6" s="2181"/>
      <c r="C6" s="2182" t="s">
        <v>2003</v>
      </c>
      <c r="D6" s="2179"/>
      <c r="E6" s="2179"/>
      <c r="F6" s="2179"/>
      <c r="G6" s="2183"/>
      <c r="N6" s="104"/>
      <c r="O6" s="4">
        <v>1</v>
      </c>
      <c r="P6" s="17">
        <f>SUM(O1:O83)+2</f>
        <v>82</v>
      </c>
      <c r="Q6" s="18" t="s">
        <v>7</v>
      </c>
    </row>
    <row r="7" spans="1:17" ht="18.75" customHeight="1" x14ac:dyDescent="0.25">
      <c r="B7" s="2181"/>
      <c r="C7" s="2182"/>
      <c r="D7" s="2179"/>
      <c r="E7" s="2179"/>
      <c r="F7" s="2179"/>
      <c r="G7" s="2183"/>
      <c r="I7" s="2184"/>
      <c r="J7" s="2184"/>
      <c r="K7" s="2184"/>
      <c r="L7" s="2184"/>
      <c r="M7" s="2184"/>
      <c r="N7" s="104"/>
      <c r="O7" s="4">
        <v>1</v>
      </c>
      <c r="P7" s="17">
        <f>SUM(A85:N85)+1</f>
        <v>15</v>
      </c>
      <c r="Q7" s="18" t="s">
        <v>10</v>
      </c>
    </row>
    <row r="8" spans="1:17" ht="18.75" customHeight="1" x14ac:dyDescent="0.25">
      <c r="B8" s="2181"/>
      <c r="C8" s="2182" t="s">
        <v>2004</v>
      </c>
      <c r="D8" s="2179"/>
      <c r="E8" s="2179"/>
      <c r="F8" s="2179"/>
      <c r="G8" s="2183"/>
      <c r="I8" s="2184"/>
      <c r="J8" s="2184"/>
      <c r="K8" s="2185" t="s">
        <v>749</v>
      </c>
      <c r="L8" s="2185" t="s">
        <v>749</v>
      </c>
      <c r="M8" s="2185"/>
      <c r="N8" s="104"/>
      <c r="O8" s="4">
        <v>1</v>
      </c>
    </row>
    <row r="9" spans="1:17" ht="18.75" customHeight="1" thickBot="1" x14ac:dyDescent="0.3">
      <c r="B9" s="2181"/>
      <c r="C9" s="2182" t="s">
        <v>2005</v>
      </c>
      <c r="D9" s="2179"/>
      <c r="E9" s="2179"/>
      <c r="F9" s="2179"/>
      <c r="G9" s="2183"/>
      <c r="I9" s="2184"/>
      <c r="J9" s="2184"/>
      <c r="K9" s="2185"/>
      <c r="L9" s="2185"/>
      <c r="M9" s="2185"/>
      <c r="N9" s="104"/>
      <c r="O9" s="4">
        <v>1</v>
      </c>
    </row>
    <row r="10" spans="1:17" ht="18.75" customHeight="1" x14ac:dyDescent="0.25">
      <c r="B10" s="2181"/>
      <c r="C10" s="2182"/>
      <c r="D10" s="2179"/>
      <c r="E10" s="2179"/>
      <c r="F10" s="2179"/>
      <c r="G10" s="2183"/>
      <c r="I10" s="3224" t="s">
        <v>2006</v>
      </c>
      <c r="J10" s="3225" t="s">
        <v>754</v>
      </c>
      <c r="K10" s="2186"/>
      <c r="L10" s="3227" t="s">
        <v>2007</v>
      </c>
      <c r="M10" s="3225" t="s">
        <v>18</v>
      </c>
      <c r="N10" s="104"/>
      <c r="O10" s="4">
        <v>1</v>
      </c>
    </row>
    <row r="11" spans="1:17" ht="18.75" customHeight="1" x14ac:dyDescent="0.25">
      <c r="B11" s="2181"/>
      <c r="C11" s="2182" t="s">
        <v>2008</v>
      </c>
      <c r="D11" s="2179"/>
      <c r="E11" s="2179"/>
      <c r="F11" s="2179"/>
      <c r="G11" s="2183"/>
      <c r="I11" s="3224"/>
      <c r="J11" s="3226"/>
      <c r="K11" s="2186"/>
      <c r="L11" s="3227"/>
      <c r="M11" s="3226"/>
      <c r="N11" s="104"/>
      <c r="O11" s="4">
        <v>1</v>
      </c>
    </row>
    <row r="12" spans="1:17" ht="18.75" customHeight="1" x14ac:dyDescent="0.25">
      <c r="B12" s="2181"/>
      <c r="C12" s="2182" t="s">
        <v>2009</v>
      </c>
      <c r="D12" s="2179"/>
      <c r="E12" s="2179"/>
      <c r="F12" s="2179"/>
      <c r="G12" s="2183"/>
      <c r="I12" s="2184"/>
      <c r="J12" s="2184"/>
      <c r="K12" s="2184"/>
      <c r="L12" s="2185" t="s">
        <v>756</v>
      </c>
      <c r="M12" s="2184"/>
      <c r="N12" s="104"/>
      <c r="O12" s="4">
        <v>1</v>
      </c>
    </row>
    <row r="13" spans="1:17" ht="18.75" customHeight="1" x14ac:dyDescent="0.25">
      <c r="B13" s="2181"/>
      <c r="C13" s="2182" t="s">
        <v>2010</v>
      </c>
      <c r="D13" s="2179"/>
      <c r="E13" s="2179"/>
      <c r="F13" s="2179"/>
      <c r="G13" s="2183"/>
      <c r="I13" s="2184"/>
      <c r="J13" s="2184"/>
      <c r="K13" s="2184"/>
      <c r="L13" s="2185" t="s">
        <v>758</v>
      </c>
      <c r="M13" s="2184"/>
      <c r="N13" s="104"/>
      <c r="O13" s="4">
        <v>1</v>
      </c>
    </row>
    <row r="14" spans="1:17" ht="18.75" customHeight="1" x14ac:dyDescent="0.25">
      <c r="B14" s="2181"/>
      <c r="C14" s="2182" t="s">
        <v>2011</v>
      </c>
      <c r="D14" s="2179"/>
      <c r="E14" s="2179"/>
      <c r="F14" s="2179"/>
      <c r="G14" s="2183"/>
      <c r="I14" s="2184"/>
      <c r="J14" s="2184"/>
      <c r="K14" s="2184"/>
      <c r="L14" s="2185" t="s">
        <v>760</v>
      </c>
      <c r="M14" s="2184"/>
      <c r="N14" s="104"/>
      <c r="O14" s="4">
        <v>1</v>
      </c>
    </row>
    <row r="15" spans="1:17" s="48" customFormat="1" ht="18.75" customHeight="1" x14ac:dyDescent="0.25">
      <c r="A15" s="31"/>
      <c r="B15" s="2181"/>
      <c r="C15" s="2182" t="s">
        <v>2012</v>
      </c>
      <c r="D15" s="2179"/>
      <c r="E15" s="2179"/>
      <c r="F15" s="2179"/>
      <c r="G15" s="2183"/>
      <c r="H15" s="31"/>
      <c r="I15" s="2184"/>
      <c r="J15" s="2184"/>
      <c r="K15" s="2184"/>
      <c r="L15" s="2184"/>
      <c r="M15" s="2184"/>
      <c r="N15" s="104"/>
      <c r="O15" s="4">
        <v>1</v>
      </c>
    </row>
    <row r="16" spans="1:17" s="48" customFormat="1" ht="18.75" customHeight="1" x14ac:dyDescent="0.25">
      <c r="A16" s="31"/>
      <c r="B16" s="2181"/>
      <c r="C16" s="2182" t="s">
        <v>2013</v>
      </c>
      <c r="D16" s="2179"/>
      <c r="E16" s="2179"/>
      <c r="F16" s="2179"/>
      <c r="G16" s="2183"/>
      <c r="H16" s="31"/>
      <c r="I16" s="31"/>
      <c r="J16" s="31"/>
      <c r="K16" s="31"/>
      <c r="L16" s="31"/>
      <c r="M16" s="31"/>
      <c r="N16" s="104"/>
      <c r="O16" s="4">
        <v>1</v>
      </c>
    </row>
    <row r="17" spans="1:15" s="48" customFormat="1" ht="18.75" customHeight="1" x14ac:dyDescent="0.25">
      <c r="A17" s="31"/>
      <c r="B17" s="2181"/>
      <c r="C17" s="2182" t="s">
        <v>2014</v>
      </c>
      <c r="D17" s="2179"/>
      <c r="E17" s="2179"/>
      <c r="F17" s="2179"/>
      <c r="G17" s="2183"/>
      <c r="H17" s="31"/>
      <c r="I17" s="1759" t="s">
        <v>2015</v>
      </c>
      <c r="J17" s="31"/>
      <c r="K17" s="31"/>
      <c r="L17" s="31"/>
      <c r="M17" s="31"/>
      <c r="N17" s="104"/>
      <c r="O17" s="4">
        <v>1</v>
      </c>
    </row>
    <row r="18" spans="1:15" s="48" customFormat="1" ht="18.75" customHeight="1" x14ac:dyDescent="0.25">
      <c r="A18" s="31"/>
      <c r="B18" s="2181"/>
      <c r="C18" s="2182" t="s">
        <v>2016</v>
      </c>
      <c r="D18" s="2179"/>
      <c r="E18" s="2179"/>
      <c r="F18" s="2179"/>
      <c r="G18" s="2183"/>
      <c r="H18" s="31"/>
      <c r="I18" s="1759" t="s">
        <v>2017</v>
      </c>
      <c r="N18" s="104"/>
      <c r="O18" s="4">
        <v>1</v>
      </c>
    </row>
    <row r="19" spans="1:15" s="48" customFormat="1" ht="18.75" customHeight="1" thickBot="1" x14ac:dyDescent="0.3">
      <c r="A19" s="31"/>
      <c r="B19" s="2181"/>
      <c r="C19" s="2182"/>
      <c r="D19" s="2179"/>
      <c r="E19" s="2179"/>
      <c r="F19" s="2179"/>
      <c r="G19" s="2183"/>
      <c r="H19" s="31"/>
      <c r="N19" s="31"/>
      <c r="O19" s="4">
        <v>1</v>
      </c>
    </row>
    <row r="20" spans="1:15" s="48" customFormat="1" ht="18.75" customHeight="1" x14ac:dyDescent="0.25">
      <c r="A20" s="31"/>
      <c r="B20" s="2181"/>
      <c r="C20" s="2187" t="s">
        <v>2018</v>
      </c>
      <c r="D20" s="2188"/>
      <c r="E20" s="2188"/>
      <c r="F20" s="2189"/>
      <c r="G20" s="2183"/>
      <c r="H20" s="31"/>
      <c r="N20" s="31"/>
      <c r="O20" s="4">
        <v>1</v>
      </c>
    </row>
    <row r="21" spans="1:15" s="48" customFormat="1" ht="18.75" customHeight="1" x14ac:dyDescent="0.25">
      <c r="A21" s="31"/>
      <c r="B21" s="2181"/>
      <c r="C21" s="2190" t="s">
        <v>2011</v>
      </c>
      <c r="D21" s="2179"/>
      <c r="E21" s="2179"/>
      <c r="F21" s="2191"/>
      <c r="G21" s="2183"/>
      <c r="H21" s="31"/>
      <c r="N21" s="31"/>
      <c r="O21" s="4">
        <v>1</v>
      </c>
    </row>
    <row r="22" spans="1:15" s="48" customFormat="1" ht="18.75" customHeight="1" x14ac:dyDescent="0.25">
      <c r="A22" s="31"/>
      <c r="B22" s="2181"/>
      <c r="C22" s="2192" t="s">
        <v>2019</v>
      </c>
      <c r="D22" s="2179"/>
      <c r="E22" s="2179"/>
      <c r="F22" s="2191"/>
      <c r="G22" s="2183"/>
      <c r="H22" s="31"/>
      <c r="N22" s="31"/>
      <c r="O22" s="4">
        <v>1</v>
      </c>
    </row>
    <row r="23" spans="1:15" s="48" customFormat="1" ht="18.75" customHeight="1" x14ac:dyDescent="0.25">
      <c r="A23" s="31"/>
      <c r="B23" s="2181"/>
      <c r="C23" s="2192" t="s">
        <v>2020</v>
      </c>
      <c r="D23" s="2179"/>
      <c r="E23" s="2179"/>
      <c r="F23" s="2191"/>
      <c r="G23" s="2183"/>
      <c r="H23" s="31"/>
      <c r="N23" s="31"/>
      <c r="O23" s="4">
        <v>1</v>
      </c>
    </row>
    <row r="24" spans="1:15" s="48" customFormat="1" ht="18.75" customHeight="1" x14ac:dyDescent="0.25">
      <c r="A24" s="31"/>
      <c r="B24" s="2181"/>
      <c r="C24" s="2192" t="s">
        <v>2021</v>
      </c>
      <c r="D24" s="2179"/>
      <c r="E24" s="2179"/>
      <c r="F24" s="2191"/>
      <c r="G24" s="2183"/>
      <c r="H24" s="31"/>
      <c r="N24" s="31"/>
      <c r="O24" s="4">
        <v>1</v>
      </c>
    </row>
    <row r="25" spans="1:15" s="48" customFormat="1" ht="18.75" customHeight="1" x14ac:dyDescent="0.25">
      <c r="A25" s="31"/>
      <c r="B25" s="2181"/>
      <c r="C25" s="2190" t="s">
        <v>2013</v>
      </c>
      <c r="D25" s="2179"/>
      <c r="E25" s="2179"/>
      <c r="F25" s="2191"/>
      <c r="G25" s="2183"/>
      <c r="H25" s="31"/>
      <c r="N25" s="31"/>
      <c r="O25" s="4">
        <v>1</v>
      </c>
    </row>
    <row r="26" spans="1:15" s="48" customFormat="1" ht="18.75" customHeight="1" x14ac:dyDescent="0.25">
      <c r="A26" s="31"/>
      <c r="B26" s="2181"/>
      <c r="C26" s="2192" t="s">
        <v>2022</v>
      </c>
      <c r="D26" s="2179"/>
      <c r="E26" s="2179"/>
      <c r="F26" s="2191"/>
      <c r="G26" s="2183"/>
      <c r="H26" s="31"/>
      <c r="N26" s="31"/>
      <c r="O26" s="4">
        <v>1</v>
      </c>
    </row>
    <row r="27" spans="1:15" s="48" customFormat="1" ht="18.75" customHeight="1" x14ac:dyDescent="0.25">
      <c r="A27" s="31"/>
      <c r="B27" s="2181"/>
      <c r="C27" s="2192" t="s">
        <v>2023</v>
      </c>
      <c r="D27" s="2179"/>
      <c r="E27" s="2179"/>
      <c r="F27" s="2191"/>
      <c r="G27" s="2183"/>
      <c r="H27" s="31"/>
      <c r="I27" s="31"/>
      <c r="J27" s="31"/>
      <c r="K27" s="31"/>
      <c r="L27" s="31"/>
      <c r="M27" s="31"/>
      <c r="N27" s="31"/>
      <c r="O27" s="4">
        <v>1</v>
      </c>
    </row>
    <row r="28" spans="1:15" s="48" customFormat="1" ht="18.75" customHeight="1" thickBot="1" x14ac:dyDescent="0.3">
      <c r="A28" s="31"/>
      <c r="B28" s="2181"/>
      <c r="C28" s="2193" t="s">
        <v>2024</v>
      </c>
      <c r="D28" s="2194"/>
      <c r="E28" s="2194"/>
      <c r="F28" s="2195"/>
      <c r="G28" s="2183"/>
      <c r="H28" s="31"/>
      <c r="J28" s="31"/>
      <c r="K28" s="31"/>
      <c r="L28" s="31"/>
      <c r="M28" s="31"/>
      <c r="N28" s="31"/>
      <c r="O28" s="4">
        <v>1</v>
      </c>
    </row>
    <row r="29" spans="1:15" s="48" customFormat="1" ht="18.75" customHeight="1" x14ac:dyDescent="0.25">
      <c r="A29" s="31"/>
      <c r="B29" s="2181"/>
      <c r="C29" s="2182"/>
      <c r="D29" s="2179"/>
      <c r="E29" s="2179"/>
      <c r="F29" s="2179"/>
      <c r="G29" s="2183"/>
      <c r="H29" s="31"/>
      <c r="J29" s="31"/>
      <c r="K29" s="31"/>
      <c r="L29" s="31"/>
      <c r="M29" s="31"/>
      <c r="N29" s="31"/>
      <c r="O29" s="4">
        <v>1</v>
      </c>
    </row>
    <row r="30" spans="1:15" s="48" customFormat="1" ht="18.75" customHeight="1" x14ac:dyDescent="0.25">
      <c r="A30" s="31"/>
      <c r="B30" s="2181"/>
      <c r="C30" s="2182" t="s">
        <v>2025</v>
      </c>
      <c r="D30" s="2179"/>
      <c r="E30" s="2179"/>
      <c r="F30" s="2179"/>
      <c r="G30" s="2183"/>
      <c r="H30" s="31"/>
      <c r="I30" s="2196" t="s">
        <v>2026</v>
      </c>
      <c r="J30" s="31"/>
      <c r="K30" s="31"/>
      <c r="L30" s="31"/>
      <c r="M30" s="31"/>
      <c r="N30" s="31"/>
      <c r="O30" s="4">
        <v>1</v>
      </c>
    </row>
    <row r="31" spans="1:15" s="48" customFormat="1" ht="18.75" customHeight="1" x14ac:dyDescent="0.25">
      <c r="A31" s="31"/>
      <c r="B31" s="2181"/>
      <c r="C31" s="2182"/>
      <c r="D31" s="2179"/>
      <c r="E31" s="2179"/>
      <c r="F31" s="2179"/>
      <c r="G31" s="2183"/>
      <c r="H31" s="31"/>
      <c r="I31" s="2196" t="s">
        <v>2027</v>
      </c>
      <c r="J31" s="31"/>
      <c r="K31" s="31"/>
      <c r="L31" s="31"/>
      <c r="M31" s="31"/>
      <c r="N31" s="31"/>
      <c r="O31" s="4">
        <v>1</v>
      </c>
    </row>
    <row r="32" spans="1:15" s="48" customFormat="1" ht="18.75" customHeight="1" x14ac:dyDescent="0.25">
      <c r="A32" s="31"/>
      <c r="B32" s="2181"/>
      <c r="C32" s="2182" t="s">
        <v>2028</v>
      </c>
      <c r="D32" s="2179"/>
      <c r="E32" s="2179"/>
      <c r="F32" s="2179"/>
      <c r="G32" s="2183"/>
      <c r="H32" s="31"/>
      <c r="I32" s="1708" t="s">
        <v>2029</v>
      </c>
      <c r="J32" s="31"/>
      <c r="K32" s="31"/>
      <c r="L32" s="31"/>
      <c r="M32" s="31"/>
      <c r="N32" s="31"/>
      <c r="O32" s="4"/>
    </row>
    <row r="33" spans="1:15" s="48" customFormat="1" ht="18.75" customHeight="1" x14ac:dyDescent="0.25">
      <c r="A33" s="31"/>
      <c r="B33" s="2181"/>
      <c r="C33" s="2182" t="s">
        <v>2030</v>
      </c>
      <c r="D33" s="2179"/>
      <c r="E33" s="2179"/>
      <c r="F33" s="2179"/>
      <c r="G33" s="2183"/>
      <c r="H33" s="31"/>
      <c r="I33" s="1708" t="s">
        <v>2031</v>
      </c>
      <c r="J33" s="31"/>
      <c r="K33" s="31"/>
      <c r="L33" s="31"/>
      <c r="M33" s="31"/>
      <c r="N33" s="31"/>
      <c r="O33" s="4">
        <v>1</v>
      </c>
    </row>
    <row r="34" spans="1:15" s="48" customFormat="1" ht="18.75" customHeight="1" x14ac:dyDescent="0.25">
      <c r="A34" s="31"/>
      <c r="B34" s="2181"/>
      <c r="C34" s="2182" t="s">
        <v>2032</v>
      </c>
      <c r="D34" s="2179"/>
      <c r="E34" s="2179"/>
      <c r="F34" s="2179"/>
      <c r="G34" s="2183"/>
      <c r="H34" s="31"/>
      <c r="I34" s="1708" t="s">
        <v>2033</v>
      </c>
      <c r="J34" s="31"/>
      <c r="K34" s="31"/>
      <c r="L34" s="31"/>
      <c r="M34" s="31"/>
      <c r="N34" s="31"/>
      <c r="O34" s="4">
        <v>1</v>
      </c>
    </row>
    <row r="35" spans="1:15" s="48" customFormat="1" ht="18.75" customHeight="1" x14ac:dyDescent="0.25">
      <c r="A35" s="31"/>
      <c r="B35" s="2181"/>
      <c r="C35" s="2182" t="s">
        <v>2034</v>
      </c>
      <c r="D35" s="2179"/>
      <c r="E35" s="2179"/>
      <c r="F35" s="2179"/>
      <c r="G35" s="2183"/>
      <c r="H35" s="31"/>
      <c r="I35" s="31"/>
      <c r="J35" s="31"/>
      <c r="K35" s="31"/>
      <c r="L35" s="31"/>
      <c r="M35" s="31"/>
      <c r="N35" s="31"/>
      <c r="O35" s="4">
        <v>1</v>
      </c>
    </row>
    <row r="36" spans="1:15" s="48" customFormat="1" ht="18.75" customHeight="1" x14ac:dyDescent="0.25">
      <c r="A36" s="31"/>
      <c r="B36" s="2181"/>
      <c r="C36" s="2182" t="s">
        <v>2035</v>
      </c>
      <c r="D36" s="2179"/>
      <c r="E36" s="2179"/>
      <c r="F36" s="2179"/>
      <c r="G36" s="2183"/>
      <c r="H36" s="31"/>
      <c r="I36" s="2197" t="s">
        <v>419</v>
      </c>
      <c r="J36" s="2198"/>
      <c r="K36" s="31"/>
      <c r="L36" s="31"/>
      <c r="M36" s="31"/>
      <c r="N36" s="31"/>
      <c r="O36" s="4">
        <v>1</v>
      </c>
    </row>
    <row r="37" spans="1:15" s="48" customFormat="1" ht="18.75" customHeight="1" x14ac:dyDescent="0.25">
      <c r="A37" s="31"/>
      <c r="B37" s="2181"/>
      <c r="C37" s="2182" t="s">
        <v>2036</v>
      </c>
      <c r="D37" s="2179"/>
      <c r="E37" s="2179"/>
      <c r="F37" s="2179"/>
      <c r="G37" s="2183"/>
      <c r="H37" s="31"/>
      <c r="I37" s="2199" t="s">
        <v>422</v>
      </c>
      <c r="J37" s="2198"/>
      <c r="K37" s="31"/>
      <c r="L37" s="31"/>
      <c r="M37" s="31"/>
      <c r="N37" s="31"/>
      <c r="O37" s="4"/>
    </row>
    <row r="38" spans="1:15" s="48" customFormat="1" ht="18.75" customHeight="1" x14ac:dyDescent="0.25">
      <c r="A38" s="31"/>
      <c r="B38" s="2181"/>
      <c r="C38" s="2182"/>
      <c r="D38" s="2179"/>
      <c r="E38" s="2179"/>
      <c r="F38" s="2179"/>
      <c r="G38" s="2183"/>
      <c r="H38" s="31"/>
      <c r="I38" s="2199" t="s">
        <v>424</v>
      </c>
      <c r="J38" s="2198"/>
      <c r="K38" s="31"/>
      <c r="L38" s="31"/>
      <c r="M38" s="31"/>
      <c r="N38" s="31"/>
      <c r="O38" s="4"/>
    </row>
    <row r="39" spans="1:15" s="48" customFormat="1" ht="18.75" customHeight="1" x14ac:dyDescent="0.25">
      <c r="A39" s="31"/>
      <c r="B39" s="2181"/>
      <c r="C39" s="2182" t="s">
        <v>2037</v>
      </c>
      <c r="D39" s="2179"/>
      <c r="E39" s="2179"/>
      <c r="F39" s="2179"/>
      <c r="G39" s="2183"/>
      <c r="H39" s="31"/>
      <c r="I39" s="2200" t="s">
        <v>427</v>
      </c>
      <c r="J39" s="2198"/>
      <c r="K39" s="31"/>
      <c r="L39" s="31"/>
      <c r="M39" s="31"/>
      <c r="N39" s="31"/>
      <c r="O39" s="4">
        <v>1</v>
      </c>
    </row>
    <row r="40" spans="1:15" s="48" customFormat="1" ht="18.75" customHeight="1" x14ac:dyDescent="0.25">
      <c r="A40" s="31"/>
      <c r="B40" s="2181"/>
      <c r="C40" s="2182"/>
      <c r="D40" s="2179"/>
      <c r="E40" s="2179"/>
      <c r="F40" s="2179"/>
      <c r="G40" s="2183"/>
      <c r="H40" s="31"/>
      <c r="I40" s="2201" t="s">
        <v>429</v>
      </c>
      <c r="J40" s="2198"/>
      <c r="K40" s="31"/>
      <c r="L40" s="31"/>
      <c r="M40" s="31"/>
      <c r="N40" s="31"/>
      <c r="O40" s="4">
        <v>1</v>
      </c>
    </row>
    <row r="41" spans="1:15" s="48" customFormat="1" ht="18.75" customHeight="1" x14ac:dyDescent="0.25">
      <c r="A41" s="31"/>
      <c r="B41" s="2181"/>
      <c r="C41" s="2182" t="s">
        <v>2038</v>
      </c>
      <c r="D41" s="2179"/>
      <c r="E41" s="2179"/>
      <c r="F41" s="2179"/>
      <c r="G41" s="2183"/>
      <c r="H41" s="31"/>
      <c r="I41" s="31"/>
      <c r="J41" s="31"/>
      <c r="K41" s="31"/>
      <c r="L41" s="31"/>
      <c r="M41" s="31"/>
      <c r="N41" s="31"/>
      <c r="O41" s="4">
        <v>1</v>
      </c>
    </row>
    <row r="42" spans="1:15" s="48" customFormat="1" ht="18.75" customHeight="1" x14ac:dyDescent="0.25">
      <c r="A42" s="31"/>
      <c r="B42" s="2181"/>
      <c r="C42" s="2182" t="s">
        <v>2039</v>
      </c>
      <c r="D42" s="2179"/>
      <c r="E42" s="2179"/>
      <c r="F42" s="2179"/>
      <c r="G42" s="2183"/>
      <c r="H42" s="31"/>
      <c r="I42" s="31"/>
      <c r="J42" s="31"/>
      <c r="K42" s="31"/>
      <c r="L42" s="31"/>
      <c r="M42" s="31"/>
      <c r="N42" s="31"/>
      <c r="O42" s="4">
        <v>1</v>
      </c>
    </row>
    <row r="43" spans="1:15" s="48" customFormat="1" ht="18.75" customHeight="1" x14ac:dyDescent="0.25">
      <c r="A43" s="31"/>
      <c r="B43" s="2181"/>
      <c r="C43" s="2182" t="s">
        <v>2040</v>
      </c>
      <c r="D43" s="2179"/>
      <c r="E43" s="2179"/>
      <c r="F43" s="2179"/>
      <c r="G43" s="2183"/>
      <c r="H43" s="31"/>
      <c r="J43"/>
      <c r="K43" s="1497"/>
      <c r="L43" s="1497"/>
      <c r="M43" s="1497"/>
      <c r="N43" s="31"/>
      <c r="O43" s="4">
        <v>1</v>
      </c>
    </row>
    <row r="44" spans="1:15" s="48" customFormat="1" ht="18.75" customHeight="1" x14ac:dyDescent="0.25">
      <c r="A44" s="31"/>
      <c r="B44" s="2181"/>
      <c r="C44" s="2182"/>
      <c r="D44" s="2179"/>
      <c r="E44" s="2179"/>
      <c r="F44" s="2179"/>
      <c r="G44" s="2183"/>
      <c r="H44" s="31"/>
      <c r="J44"/>
      <c r="K44" s="1497"/>
      <c r="L44" s="1497"/>
      <c r="M44" s="1497"/>
      <c r="N44" s="31"/>
      <c r="O44" s="4">
        <v>1</v>
      </c>
    </row>
    <row r="45" spans="1:15" s="48" customFormat="1" ht="18.75" customHeight="1" x14ac:dyDescent="0.25">
      <c r="A45" s="31"/>
      <c r="B45" s="2181"/>
      <c r="C45" s="2202" t="s">
        <v>2041</v>
      </c>
      <c r="D45" s="2179"/>
      <c r="E45" s="2179"/>
      <c r="F45" s="2179"/>
      <c r="G45" s="2183"/>
      <c r="H45" s="31"/>
      <c r="J45"/>
      <c r="K45" s="1497"/>
      <c r="L45" s="1497"/>
      <c r="M45" s="1497"/>
      <c r="N45" s="31"/>
      <c r="O45" s="4">
        <v>1</v>
      </c>
    </row>
    <row r="46" spans="1:15" s="48" customFormat="1" ht="18.75" customHeight="1" x14ac:dyDescent="0.25">
      <c r="A46" s="31"/>
      <c r="B46" s="2181"/>
      <c r="C46" s="2202" t="s">
        <v>2042</v>
      </c>
      <c r="D46" s="2179"/>
      <c r="E46" s="2179"/>
      <c r="F46" s="2179"/>
      <c r="G46" s="2183"/>
      <c r="H46" s="31"/>
      <c r="J46"/>
      <c r="K46" s="1497"/>
      <c r="L46" s="1497"/>
      <c r="M46" s="1497"/>
      <c r="N46" s="31"/>
      <c r="O46" s="4">
        <v>1</v>
      </c>
    </row>
    <row r="47" spans="1:15" s="48" customFormat="1" ht="18.75" customHeight="1" x14ac:dyDescent="0.25">
      <c r="A47" s="31"/>
      <c r="B47" s="2181"/>
      <c r="C47" s="2202" t="s">
        <v>2043</v>
      </c>
      <c r="D47" s="2179"/>
      <c r="E47" s="2179"/>
      <c r="F47" s="2179"/>
      <c r="G47" s="2183"/>
      <c r="H47" s="31"/>
      <c r="J47"/>
      <c r="K47" s="1497"/>
      <c r="L47" s="1497"/>
      <c r="M47" s="1497"/>
      <c r="N47" s="31"/>
      <c r="O47" s="4">
        <v>1</v>
      </c>
    </row>
    <row r="48" spans="1:15" s="48" customFormat="1" ht="18.75" customHeight="1" x14ac:dyDescent="0.25">
      <c r="A48" s="31"/>
      <c r="B48" s="2181"/>
      <c r="C48" s="2203" t="s">
        <v>2044</v>
      </c>
      <c r="D48" s="2179"/>
      <c r="E48" s="2179"/>
      <c r="F48" s="2179"/>
      <c r="G48" s="2183"/>
      <c r="H48" s="31"/>
      <c r="I48" s="31"/>
      <c r="J48" s="31"/>
      <c r="K48" s="31"/>
      <c r="L48" s="31"/>
      <c r="M48" s="31"/>
      <c r="N48" s="31"/>
      <c r="O48" s="4">
        <v>1</v>
      </c>
    </row>
    <row r="49" spans="1:15" s="48" customFormat="1" ht="18.75" customHeight="1" x14ac:dyDescent="0.25">
      <c r="A49" s="31"/>
      <c r="B49" s="2181"/>
      <c r="C49" s="2182"/>
      <c r="D49" s="2179"/>
      <c r="E49" s="2179"/>
      <c r="F49" s="2179"/>
      <c r="G49" s="2183"/>
      <c r="H49" s="31"/>
      <c r="K49" s="31"/>
      <c r="L49" s="31"/>
      <c r="M49" s="31"/>
      <c r="N49" s="31"/>
      <c r="O49" s="4">
        <v>1</v>
      </c>
    </row>
    <row r="50" spans="1:15" s="48" customFormat="1" ht="18.75" customHeight="1" x14ac:dyDescent="0.25">
      <c r="A50" s="31"/>
      <c r="B50" s="2181"/>
      <c r="C50" s="2182" t="s">
        <v>2045</v>
      </c>
      <c r="D50" s="2179"/>
      <c r="E50" s="2179"/>
      <c r="F50" s="2179"/>
      <c r="G50" s="2183"/>
      <c r="H50" s="31"/>
      <c r="K50" s="31"/>
      <c r="L50" s="31"/>
      <c r="M50" s="31"/>
      <c r="N50" s="31"/>
      <c r="O50" s="4">
        <v>1</v>
      </c>
    </row>
    <row r="51" spans="1:15" s="48" customFormat="1" ht="18.75" customHeight="1" x14ac:dyDescent="0.25">
      <c r="A51" s="31"/>
      <c r="B51" s="2181"/>
      <c r="C51" s="2204" t="s">
        <v>2046</v>
      </c>
      <c r="D51" s="2179"/>
      <c r="E51" s="2179"/>
      <c r="F51" s="2179"/>
      <c r="G51" s="2183"/>
      <c r="H51" s="31"/>
      <c r="K51" s="31"/>
      <c r="L51" s="31"/>
      <c r="M51" s="31"/>
      <c r="N51" s="31"/>
      <c r="O51" s="4">
        <v>1</v>
      </c>
    </row>
    <row r="52" spans="1:15" s="48" customFormat="1" ht="18.75" customHeight="1" x14ac:dyDescent="0.25">
      <c r="A52" s="31"/>
      <c r="B52" s="2181"/>
      <c r="C52" s="2204" t="s">
        <v>2047</v>
      </c>
      <c r="D52" s="2179"/>
      <c r="E52" s="2179"/>
      <c r="F52" s="2179"/>
      <c r="G52" s="2183"/>
      <c r="H52" s="31"/>
      <c r="K52" s="31"/>
      <c r="L52" s="31"/>
      <c r="M52" s="31"/>
      <c r="N52" s="31"/>
      <c r="O52" s="4">
        <v>1</v>
      </c>
    </row>
    <row r="53" spans="1:15" s="48" customFormat="1" ht="18.75" customHeight="1" x14ac:dyDescent="0.25">
      <c r="A53" s="31"/>
      <c r="B53" s="2181"/>
      <c r="C53" s="2204" t="s">
        <v>2048</v>
      </c>
      <c r="D53" s="2179"/>
      <c r="E53" s="2179"/>
      <c r="F53" s="2179"/>
      <c r="G53" s="2183"/>
      <c r="H53" s="31"/>
      <c r="K53"/>
      <c r="L53"/>
      <c r="M53"/>
      <c r="N53" s="31"/>
      <c r="O53" s="4">
        <v>1</v>
      </c>
    </row>
    <row r="54" spans="1:15" s="48" customFormat="1" ht="18.75" customHeight="1" x14ac:dyDescent="0.25">
      <c r="A54" s="31"/>
      <c r="B54" s="2181"/>
      <c r="C54" s="2204" t="s">
        <v>2049</v>
      </c>
      <c r="D54" s="2179"/>
      <c r="E54" s="2179"/>
      <c r="F54" s="2179"/>
      <c r="G54" s="2183"/>
      <c r="H54" s="31"/>
      <c r="I54"/>
      <c r="J54"/>
      <c r="K54"/>
      <c r="L54"/>
      <c r="M54"/>
      <c r="N54" s="31"/>
      <c r="O54" s="4">
        <v>1</v>
      </c>
    </row>
    <row r="55" spans="1:15" s="48" customFormat="1" ht="18.75" customHeight="1" x14ac:dyDescent="0.25">
      <c r="A55" s="31"/>
      <c r="B55" s="2181"/>
      <c r="C55" s="2204" t="s">
        <v>2050</v>
      </c>
      <c r="D55" s="2179"/>
      <c r="E55" s="2179"/>
      <c r="F55" s="2179"/>
      <c r="G55" s="2183"/>
      <c r="H55" s="31"/>
      <c r="I55"/>
      <c r="J55"/>
      <c r="K55"/>
      <c r="L55"/>
      <c r="M55"/>
      <c r="N55" s="31"/>
      <c r="O55" s="4">
        <v>1</v>
      </c>
    </row>
    <row r="56" spans="1:15" s="48" customFormat="1" ht="18.75" customHeight="1" x14ac:dyDescent="0.25">
      <c r="A56" s="31"/>
      <c r="B56" s="2181"/>
      <c r="C56" s="2204" t="s">
        <v>2051</v>
      </c>
      <c r="D56" s="2179"/>
      <c r="E56" s="2179"/>
      <c r="F56" s="2179"/>
      <c r="G56" s="2183"/>
      <c r="H56" s="31"/>
      <c r="I56" s="31"/>
      <c r="J56" s="31"/>
      <c r="K56" s="31"/>
      <c r="L56" s="31"/>
      <c r="M56" s="31"/>
      <c r="N56" s="31"/>
      <c r="O56" s="4">
        <v>1</v>
      </c>
    </row>
    <row r="57" spans="1:15" s="48" customFormat="1" ht="18.75" customHeight="1" x14ac:dyDescent="0.25">
      <c r="A57" s="31"/>
      <c r="B57" s="2181"/>
      <c r="C57" s="2182"/>
      <c r="D57" s="2179"/>
      <c r="E57" s="2179"/>
      <c r="F57" s="2179"/>
      <c r="G57" s="2183"/>
      <c r="H57" s="31"/>
      <c r="I57" s="31"/>
      <c r="J57" s="31"/>
      <c r="K57" s="31"/>
      <c r="L57" s="31"/>
      <c r="M57" s="31"/>
      <c r="N57" s="31"/>
      <c r="O57" s="4">
        <v>1</v>
      </c>
    </row>
    <row r="58" spans="1:15" s="48" customFormat="1" ht="18.75" customHeight="1" x14ac:dyDescent="0.25">
      <c r="A58" s="31"/>
      <c r="B58" s="2181"/>
      <c r="C58" s="2182" t="s">
        <v>2052</v>
      </c>
      <c r="D58" s="2179"/>
      <c r="E58" s="2179"/>
      <c r="F58" s="2179"/>
      <c r="G58" s="2183"/>
      <c r="H58" s="31"/>
      <c r="I58" s="31"/>
      <c r="J58" s="31"/>
      <c r="K58" s="31"/>
      <c r="L58" s="31"/>
      <c r="M58" s="31"/>
      <c r="N58" s="31"/>
      <c r="O58" s="4">
        <v>1</v>
      </c>
    </row>
    <row r="59" spans="1:15" s="48" customFormat="1" ht="18.75" customHeight="1" x14ac:dyDescent="0.25">
      <c r="A59" s="31"/>
      <c r="B59" s="2181"/>
      <c r="C59" s="2182" t="s">
        <v>2053</v>
      </c>
      <c r="D59" s="2179"/>
      <c r="E59" s="2179"/>
      <c r="F59" s="2179"/>
      <c r="G59" s="2183"/>
      <c r="H59" s="31"/>
      <c r="I59" s="31"/>
      <c r="J59" s="31"/>
      <c r="K59" s="31"/>
      <c r="L59" s="31"/>
      <c r="M59" s="31"/>
      <c r="N59" s="31"/>
      <c r="O59" s="4">
        <v>1</v>
      </c>
    </row>
    <row r="60" spans="1:15" s="48" customFormat="1" ht="18.75" customHeight="1" x14ac:dyDescent="0.25">
      <c r="A60" s="31"/>
      <c r="B60" s="2181"/>
      <c r="C60" s="2182"/>
      <c r="D60" s="2179"/>
      <c r="E60" s="2179"/>
      <c r="F60" s="2179"/>
      <c r="G60" s="2183"/>
      <c r="H60" s="31"/>
      <c r="I60" s="31"/>
      <c r="J60" s="31"/>
      <c r="K60" s="31"/>
      <c r="L60" s="31"/>
      <c r="M60" s="31"/>
      <c r="N60" s="31"/>
      <c r="O60" s="4">
        <v>1</v>
      </c>
    </row>
    <row r="61" spans="1:15" s="48" customFormat="1" ht="18.75" customHeight="1" x14ac:dyDescent="0.25">
      <c r="A61" s="31"/>
      <c r="B61" s="2181"/>
      <c r="C61" s="2182" t="s">
        <v>2054</v>
      </c>
      <c r="D61" s="2179"/>
      <c r="E61" s="2179"/>
      <c r="F61" s="2179"/>
      <c r="G61" s="2183"/>
      <c r="H61" s="31"/>
      <c r="I61" s="31"/>
      <c r="J61" s="31"/>
      <c r="K61" s="31"/>
      <c r="L61" s="31"/>
      <c r="M61" s="31"/>
      <c r="N61" s="1497">
        <v>1</v>
      </c>
      <c r="O61" s="4">
        <v>1</v>
      </c>
    </row>
    <row r="62" spans="1:15" s="48" customFormat="1" ht="18.75" customHeight="1" x14ac:dyDescent="0.25">
      <c r="A62" s="31"/>
      <c r="B62" s="2181"/>
      <c r="C62" s="2182" t="s">
        <v>2055</v>
      </c>
      <c r="D62" s="2179"/>
      <c r="E62" s="2179"/>
      <c r="F62" s="2179"/>
      <c r="G62" s="2183"/>
      <c r="H62" s="31"/>
      <c r="I62" s="31"/>
      <c r="J62" s="31"/>
      <c r="K62" s="31"/>
      <c r="L62" s="31"/>
      <c r="M62" s="31"/>
      <c r="N62" s="31"/>
      <c r="O62" s="4">
        <v>1</v>
      </c>
    </row>
    <row r="63" spans="1:15" s="48" customFormat="1" ht="18.75" customHeight="1" x14ac:dyDescent="0.25">
      <c r="A63" s="31"/>
      <c r="B63" s="2181"/>
      <c r="C63" s="2182" t="s">
        <v>2056</v>
      </c>
      <c r="D63" s="2179"/>
      <c r="E63" s="2179"/>
      <c r="F63" s="2179"/>
      <c r="G63" s="2183"/>
      <c r="H63" s="31"/>
      <c r="I63" s="31"/>
      <c r="J63" s="31"/>
      <c r="K63" s="31"/>
      <c r="L63" s="31"/>
      <c r="M63" s="31"/>
      <c r="N63" s="31"/>
      <c r="O63" s="4">
        <v>1</v>
      </c>
    </row>
    <row r="64" spans="1:15" s="48" customFormat="1" ht="18.75" customHeight="1" x14ac:dyDescent="0.25">
      <c r="A64" s="31"/>
      <c r="B64" s="2181"/>
      <c r="C64" s="2182"/>
      <c r="D64" s="2179"/>
      <c r="E64" s="2179"/>
      <c r="F64" s="2179"/>
      <c r="G64" s="2183"/>
      <c r="H64" s="31"/>
      <c r="I64" s="31"/>
      <c r="J64" s="31"/>
      <c r="K64" s="31"/>
      <c r="L64" s="31"/>
      <c r="M64" s="31"/>
      <c r="N64" s="31"/>
      <c r="O64" s="4">
        <v>1</v>
      </c>
    </row>
    <row r="65" spans="1:15" s="48" customFormat="1" ht="18.75" customHeight="1" x14ac:dyDescent="0.25">
      <c r="A65" s="31"/>
      <c r="B65" s="2181"/>
      <c r="C65" s="2205" t="s">
        <v>2057</v>
      </c>
      <c r="D65" s="2179"/>
      <c r="E65" s="2179"/>
      <c r="F65" s="2179"/>
      <c r="G65" s="2183"/>
      <c r="H65" s="31"/>
      <c r="I65" s="31"/>
      <c r="J65" s="31"/>
      <c r="K65" s="31"/>
      <c r="L65" s="31"/>
      <c r="M65" s="31"/>
      <c r="N65" s="31"/>
      <c r="O65" s="4">
        <v>1</v>
      </c>
    </row>
    <row r="66" spans="1:15" s="48" customFormat="1" ht="18.75" customHeight="1" x14ac:dyDescent="0.25">
      <c r="A66" s="31"/>
      <c r="B66" s="2181"/>
      <c r="C66" s="2206"/>
      <c r="D66" s="2179"/>
      <c r="E66" s="2179"/>
      <c r="F66" s="2179"/>
      <c r="G66" s="2183"/>
      <c r="H66" s="31"/>
      <c r="I66" s="31"/>
      <c r="J66" s="31"/>
      <c r="K66" s="31"/>
      <c r="L66" s="31"/>
      <c r="M66" s="31"/>
      <c r="N66" s="31"/>
      <c r="O66" s="4">
        <v>1</v>
      </c>
    </row>
    <row r="67" spans="1:15" s="48" customFormat="1" ht="18.75" customHeight="1" x14ac:dyDescent="0.25">
      <c r="A67" s="31"/>
      <c r="B67" s="3228" t="s">
        <v>2058</v>
      </c>
      <c r="C67" s="3229"/>
      <c r="D67" s="3229"/>
      <c r="E67" s="3229"/>
      <c r="F67" s="3229"/>
      <c r="G67" s="3230" t="s">
        <v>1</v>
      </c>
      <c r="H67" s="31"/>
      <c r="I67" s="31"/>
      <c r="J67" s="31"/>
      <c r="K67" s="31"/>
      <c r="L67" s="31"/>
      <c r="M67" s="31"/>
      <c r="N67" s="31"/>
      <c r="O67" s="4">
        <v>1</v>
      </c>
    </row>
    <row r="68" spans="1:15" s="48" customFormat="1" ht="18.75" customHeight="1" x14ac:dyDescent="0.25">
      <c r="A68" s="31"/>
      <c r="B68" s="3228"/>
      <c r="C68" s="3229"/>
      <c r="D68" s="3229"/>
      <c r="E68" s="3229"/>
      <c r="F68" s="3229"/>
      <c r="G68" s="3230"/>
      <c r="H68" s="31"/>
      <c r="I68" s="31"/>
      <c r="J68" s="31"/>
      <c r="K68" s="31"/>
      <c r="L68" s="31"/>
      <c r="M68" s="31"/>
      <c r="N68" s="31"/>
      <c r="O68" s="4">
        <v>1</v>
      </c>
    </row>
    <row r="69" spans="1:15" s="48" customFormat="1" ht="18.75" customHeight="1" x14ac:dyDescent="0.25">
      <c r="A69" s="31"/>
      <c r="B69" s="2207"/>
      <c r="C69" s="2208"/>
      <c r="D69" s="2208"/>
      <c r="E69" s="2208"/>
      <c r="F69" s="1752" t="s">
        <v>2059</v>
      </c>
      <c r="G69" s="2209" t="s">
        <v>18</v>
      </c>
      <c r="H69" s="31"/>
      <c r="I69" s="31"/>
      <c r="J69" s="31"/>
      <c r="K69" s="31"/>
      <c r="L69" s="31"/>
      <c r="M69" s="31"/>
      <c r="N69" s="31"/>
      <c r="O69" s="4">
        <v>1</v>
      </c>
    </row>
    <row r="70" spans="1:15" s="48" customFormat="1" ht="18.75" customHeight="1" x14ac:dyDescent="0.25">
      <c r="A70" s="31"/>
      <c r="B70" s="2207"/>
      <c r="C70" s="2208"/>
      <c r="D70" s="2208"/>
      <c r="E70" s="2208"/>
      <c r="F70" s="118"/>
      <c r="G70" s="2210" t="s">
        <v>18</v>
      </c>
      <c r="H70" s="31"/>
      <c r="I70" s="31"/>
      <c r="J70" s="31"/>
      <c r="K70" s="31"/>
      <c r="L70" s="31"/>
      <c r="M70" s="31"/>
      <c r="N70" s="31"/>
      <c r="O70" s="4">
        <v>1</v>
      </c>
    </row>
    <row r="71" spans="1:15" s="48" customFormat="1" ht="18.75" customHeight="1" x14ac:dyDescent="0.3">
      <c r="A71" s="31"/>
      <c r="B71" s="2211" t="s">
        <v>2060</v>
      </c>
      <c r="C71" s="2212"/>
      <c r="D71" s="2212"/>
      <c r="E71" s="2212"/>
      <c r="F71" s="2212"/>
      <c r="G71" s="2213"/>
      <c r="H71" s="31"/>
      <c r="I71" s="31"/>
      <c r="J71" s="31"/>
      <c r="K71" s="31"/>
      <c r="L71" s="31"/>
      <c r="M71" s="31"/>
      <c r="N71" s="31"/>
      <c r="O71" s="4">
        <v>1</v>
      </c>
    </row>
    <row r="72" spans="1:15" s="48" customFormat="1" ht="18.75" customHeight="1" x14ac:dyDescent="0.25">
      <c r="A72" s="31"/>
      <c r="B72" s="2211" t="s">
        <v>2061</v>
      </c>
      <c r="C72" s="118"/>
      <c r="D72" s="118"/>
      <c r="E72" s="118"/>
      <c r="F72" s="118"/>
      <c r="G72" s="119"/>
      <c r="H72" s="31"/>
      <c r="I72" s="31"/>
      <c r="J72" s="31"/>
      <c r="K72" s="31"/>
      <c r="L72" s="31"/>
      <c r="M72" s="31"/>
      <c r="N72" s="31"/>
      <c r="O72" s="4">
        <v>1</v>
      </c>
    </row>
    <row r="73" spans="1:15" s="48" customFormat="1" ht="18.75" customHeight="1" x14ac:dyDescent="0.25">
      <c r="A73" s="31"/>
      <c r="B73" s="2211" t="s">
        <v>2062</v>
      </c>
      <c r="C73" s="2206"/>
      <c r="D73" s="2206"/>
      <c r="E73" s="2206"/>
      <c r="F73" s="2206"/>
      <c r="G73" s="119"/>
      <c r="H73" s="31"/>
      <c r="I73" s="31"/>
      <c r="J73" s="31"/>
      <c r="K73" s="31"/>
      <c r="L73" s="31"/>
      <c r="M73" s="31"/>
      <c r="N73" s="31"/>
      <c r="O73" s="4">
        <v>1</v>
      </c>
    </row>
    <row r="74" spans="1:15" s="48" customFormat="1" ht="18.75" customHeight="1" x14ac:dyDescent="0.25">
      <c r="A74" s="31"/>
      <c r="B74" s="117"/>
      <c r="C74" s="118"/>
      <c r="D74" s="118"/>
      <c r="E74" s="118"/>
      <c r="F74" s="31"/>
      <c r="G74" s="119"/>
      <c r="H74" s="31"/>
      <c r="I74" s="31"/>
      <c r="J74" s="31"/>
      <c r="K74" s="31"/>
      <c r="L74" s="31"/>
      <c r="M74" s="31"/>
      <c r="N74" s="31"/>
      <c r="O74" s="4">
        <v>1</v>
      </c>
    </row>
    <row r="75" spans="1:15" s="48" customFormat="1" ht="18.75" customHeight="1" x14ac:dyDescent="0.25">
      <c r="A75" s="31"/>
      <c r="B75" s="3231" t="s">
        <v>2063</v>
      </c>
      <c r="C75" s="3232"/>
      <c r="D75" s="3232"/>
      <c r="E75" s="3232"/>
      <c r="F75" s="3232"/>
      <c r="G75" s="3233"/>
      <c r="H75" s="31"/>
      <c r="I75" s="31"/>
      <c r="J75" s="31"/>
      <c r="K75" s="31"/>
      <c r="L75" s="31"/>
      <c r="M75" s="31"/>
      <c r="N75" s="31"/>
      <c r="O75" s="4">
        <v>1</v>
      </c>
    </row>
    <row r="76" spans="1:15" s="48" customFormat="1" ht="18.75" customHeight="1" x14ac:dyDescent="0.25">
      <c r="A76" s="31"/>
      <c r="B76" s="3231" t="s">
        <v>2064</v>
      </c>
      <c r="C76" s="3232"/>
      <c r="D76" s="3232"/>
      <c r="E76" s="3232"/>
      <c r="F76" s="3232"/>
      <c r="G76" s="3233"/>
      <c r="H76" s="31"/>
      <c r="I76" s="31"/>
      <c r="J76" s="31"/>
      <c r="K76" s="31"/>
      <c r="L76" s="31"/>
      <c r="M76" s="31"/>
      <c r="N76" s="31"/>
      <c r="O76" s="4">
        <v>1</v>
      </c>
    </row>
    <row r="77" spans="1:15" s="48" customFormat="1" ht="18.75" customHeight="1" x14ac:dyDescent="0.25">
      <c r="A77" s="31"/>
      <c r="B77" s="2211" t="s">
        <v>2065</v>
      </c>
      <c r="C77" s="2206"/>
      <c r="D77" s="2214" t="s">
        <v>1801</v>
      </c>
      <c r="E77" s="2206"/>
      <c r="F77" s="2206"/>
      <c r="G77" s="2215" t="str">
        <f ca="1">"Page "&amp;_xlfn.SHEET()&amp;" sur "&amp;_xlfn.SHEETS()</f>
        <v>Page 4 sur 19</v>
      </c>
      <c r="H77" s="31"/>
      <c r="I77" s="31"/>
      <c r="J77" s="31"/>
      <c r="K77" s="31"/>
      <c r="L77" s="31"/>
      <c r="M77" s="31"/>
      <c r="N77" s="31"/>
      <c r="O77" s="4">
        <v>1</v>
      </c>
    </row>
    <row r="78" spans="1:15" s="48" customFormat="1" ht="18.75" customHeight="1" x14ac:dyDescent="0.25">
      <c r="A78" s="31"/>
      <c r="B78" s="117"/>
      <c r="C78" s="118"/>
      <c r="D78" s="118"/>
      <c r="E78" s="700" t="s">
        <v>2066</v>
      </c>
      <c r="F78" s="118"/>
      <c r="G78" s="119"/>
      <c r="H78" s="31"/>
      <c r="I78" s="31"/>
      <c r="J78" s="31"/>
      <c r="K78" s="31"/>
      <c r="L78" s="31"/>
      <c r="M78" s="31"/>
      <c r="N78" s="31"/>
      <c r="O78" s="4">
        <v>1</v>
      </c>
    </row>
    <row r="79" spans="1:15" s="48" customFormat="1" ht="18.75" customHeight="1" x14ac:dyDescent="0.25">
      <c r="A79" s="31"/>
      <c r="B79" s="117"/>
      <c r="C79" s="118"/>
      <c r="D79" s="118"/>
      <c r="E79" s="700"/>
      <c r="F79" s="118"/>
      <c r="G79" s="119"/>
      <c r="H79" s="31"/>
      <c r="I79" s="31"/>
      <c r="J79" s="31"/>
      <c r="K79" s="31"/>
      <c r="L79" s="31"/>
      <c r="M79" s="31"/>
      <c r="N79" s="31"/>
      <c r="O79" s="4">
        <v>1</v>
      </c>
    </row>
    <row r="80" spans="1:15" s="48" customFormat="1" ht="18.75" customHeight="1" x14ac:dyDescent="0.25">
      <c r="A80" s="31"/>
      <c r="B80" s="2216"/>
      <c r="C80" s="2217"/>
      <c r="D80" s="2217"/>
      <c r="E80" s="2217"/>
      <c r="F80" s="2218" t="s">
        <v>2067</v>
      </c>
      <c r="G80" s="2219" t="str">
        <f>'Qu''est-ce'!O85</f>
        <v>O85</v>
      </c>
      <c r="H80" s="31"/>
      <c r="I80" s="31"/>
      <c r="J80" s="31"/>
      <c r="K80" s="31"/>
      <c r="L80" s="31"/>
      <c r="M80" s="31"/>
      <c r="N80" s="31"/>
      <c r="O80" s="4">
        <v>1</v>
      </c>
    </row>
    <row r="81" spans="1:17" s="48" customFormat="1" ht="18.75" customHeight="1" thickBot="1" x14ac:dyDescent="0.3">
      <c r="A81" s="31"/>
      <c r="B81" s="2220">
        <v>8</v>
      </c>
      <c r="C81" s="2221">
        <v>32</v>
      </c>
      <c r="D81" s="2221">
        <v>32</v>
      </c>
      <c r="E81" s="2221">
        <v>32</v>
      </c>
      <c r="F81" s="2221">
        <v>32</v>
      </c>
      <c r="G81" s="2222">
        <v>32</v>
      </c>
      <c r="H81" s="31"/>
      <c r="I81" s="31"/>
      <c r="J81" s="31"/>
      <c r="K81" s="31"/>
      <c r="L81" s="31"/>
      <c r="M81" s="31"/>
      <c r="N81" s="31"/>
      <c r="O81" s="4">
        <v>1</v>
      </c>
    </row>
    <row r="82" spans="1:17" s="48" customFormat="1" ht="18.75" customHeight="1" x14ac:dyDescent="0.25">
      <c r="A82" s="31"/>
      <c r="H82" s="31"/>
      <c r="I82" s="31"/>
      <c r="J82" s="31"/>
      <c r="K82" s="31"/>
      <c r="L82" s="31"/>
      <c r="M82" s="31"/>
      <c r="N82" s="31"/>
      <c r="O82" s="4">
        <v>1</v>
      </c>
    </row>
    <row r="83" spans="1:17" s="48" customFormat="1" x14ac:dyDescent="0.25">
      <c r="A83" s="31"/>
      <c r="G83" s="591"/>
      <c r="I83" s="31"/>
      <c r="J83" s="31"/>
      <c r="K83" s="31"/>
      <c r="L83" s="31"/>
      <c r="M83" s="31"/>
      <c r="N83" s="31"/>
      <c r="O83" s="4">
        <v>1</v>
      </c>
    </row>
    <row r="84" spans="1:17" ht="15.75" x14ac:dyDescent="0.25">
      <c r="B84" s="48"/>
      <c r="C84" s="48"/>
      <c r="D84" s="48"/>
      <c r="E84" s="560"/>
      <c r="F84" s="48"/>
      <c r="G84" s="48"/>
      <c r="O84" s="981" t="s">
        <v>600</v>
      </c>
    </row>
    <row r="85" spans="1:17" x14ac:dyDescent="0.25">
      <c r="A85" s="4">
        <v>1</v>
      </c>
      <c r="B85" s="4">
        <v>1</v>
      </c>
      <c r="C85" s="4">
        <v>1</v>
      </c>
      <c r="D85" s="4">
        <v>1</v>
      </c>
      <c r="E85" s="4">
        <v>1</v>
      </c>
      <c r="F85" s="4">
        <v>1</v>
      </c>
      <c r="G85" s="4">
        <v>1</v>
      </c>
      <c r="H85" s="4">
        <v>1</v>
      </c>
      <c r="I85" s="4">
        <v>1</v>
      </c>
      <c r="J85" s="4">
        <v>1</v>
      </c>
      <c r="K85" s="4">
        <v>1</v>
      </c>
      <c r="L85" s="4">
        <v>1</v>
      </c>
      <c r="M85" s="4">
        <v>1</v>
      </c>
      <c r="N85" s="4">
        <v>1</v>
      </c>
      <c r="O85" s="982" t="str">
        <f>ADDRESS(ROW(),COLUMN(),4)</f>
        <v>O85</v>
      </c>
      <c r="P85" s="983"/>
      <c r="Q85" s="984" t="str">
        <f>ADDRESS(ROW(),COLUMN(),4)</f>
        <v>Q85</v>
      </c>
    </row>
  </sheetData>
  <mergeCells count="10">
    <mergeCell ref="B67:F68"/>
    <mergeCell ref="G67:G68"/>
    <mergeCell ref="B75:G75"/>
    <mergeCell ref="B76:G76"/>
    <mergeCell ref="B3:G4"/>
    <mergeCell ref="I3:L4"/>
    <mergeCell ref="I10:I11"/>
    <mergeCell ref="J10:J11"/>
    <mergeCell ref="L10:L11"/>
    <mergeCell ref="M10:M11"/>
  </mergeCells>
  <hyperlinks>
    <hyperlink ref="D77" r:id="rId1" xr:uid="{96208401-A64E-4DC5-9B3F-E562D5B8AD23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B07E1-256D-43A9-897E-FF6BF62DD193}">
  <sheetPr>
    <pageSetUpPr fitToPage="1"/>
  </sheetPr>
  <dimension ref="A1:AX65"/>
  <sheetViews>
    <sheetView showZeros="0" zoomScaleNormal="100" workbookViewId="0">
      <selection activeCell="Q15" sqref="Q15"/>
    </sheetView>
  </sheetViews>
  <sheetFormatPr baseColWidth="10" defaultRowHeight="15" x14ac:dyDescent="0.25"/>
  <cols>
    <col min="1" max="1" width="5.28515625" style="31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6" width="11.7109375" customWidth="1"/>
    <col min="17" max="18" width="14.7109375" customWidth="1"/>
    <col min="19" max="19" width="11.7109375" customWidth="1"/>
    <col min="20" max="20" width="17.85546875" customWidth="1"/>
    <col min="21" max="26" width="30.7109375" style="49" customWidth="1"/>
    <col min="27" max="28" width="9.7109375" customWidth="1"/>
    <col min="29" max="29" width="114.7109375" customWidth="1"/>
    <col min="30" max="30" width="4.85546875" customWidth="1"/>
    <col min="31" max="31" width="11" customWidth="1"/>
    <col min="32" max="32" width="74.7109375" customWidth="1"/>
    <col min="33" max="33" width="3.85546875" style="49" customWidth="1"/>
    <col min="34" max="39" width="15.7109375" style="49" customWidth="1"/>
    <col min="40" max="40" width="18.5703125" style="49" customWidth="1"/>
    <col min="41" max="41" width="3.42578125" style="49" customWidth="1"/>
    <col min="42" max="42" width="5.85546875" customWidth="1"/>
    <col min="43" max="43" width="11.7109375" customWidth="1"/>
    <col min="44" max="44" width="16.140625" customWidth="1"/>
    <col min="45" max="45" width="11.7109375" customWidth="1"/>
    <col min="46" max="46" width="3.42578125" style="49" customWidth="1"/>
    <col min="47" max="47" width="3.5703125" customWidth="1"/>
    <col min="48" max="48" width="8.7109375" style="31" customWidth="1"/>
    <col min="49" max="49" width="11.42578125" style="48"/>
    <col min="50" max="50" width="43.5703125" style="48" customWidth="1"/>
    <col min="51" max="16384" width="11.42578125" style="31"/>
  </cols>
  <sheetData>
    <row r="1" spans="1:50" ht="15" customHeight="1" x14ac:dyDescent="0.25">
      <c r="A1" s="982" t="s">
        <v>2068</v>
      </c>
      <c r="B1" s="1058" t="str">
        <f t="shared" ref="B1:AU1" si="0">SUBSTITUTE(ADDRESS(1,COLUMN(),4),"1","")</f>
        <v>B</v>
      </c>
      <c r="C1" s="1058" t="str">
        <f t="shared" si="0"/>
        <v>C</v>
      </c>
      <c r="D1" s="1058" t="str">
        <f t="shared" si="0"/>
        <v>D</v>
      </c>
      <c r="E1" s="1058" t="str">
        <f t="shared" si="0"/>
        <v>E</v>
      </c>
      <c r="F1" s="1058" t="str">
        <f t="shared" si="0"/>
        <v>F</v>
      </c>
      <c r="G1" s="1058" t="str">
        <f t="shared" si="0"/>
        <v>G</v>
      </c>
      <c r="H1" s="1058" t="str">
        <f t="shared" si="0"/>
        <v>H</v>
      </c>
      <c r="I1" s="1058" t="str">
        <f t="shared" si="0"/>
        <v>I</v>
      </c>
      <c r="J1" s="1058" t="str">
        <f t="shared" si="0"/>
        <v>J</v>
      </c>
      <c r="K1" s="1058" t="str">
        <f t="shared" si="0"/>
        <v>K</v>
      </c>
      <c r="L1" s="1058" t="str">
        <f t="shared" si="0"/>
        <v>L</v>
      </c>
      <c r="M1" s="1058" t="str">
        <f t="shared" si="0"/>
        <v>M</v>
      </c>
      <c r="N1" s="1058" t="str">
        <f t="shared" si="0"/>
        <v>N</v>
      </c>
      <c r="O1" s="1058" t="str">
        <f t="shared" si="0"/>
        <v>O</v>
      </c>
      <c r="P1" s="1058" t="str">
        <f t="shared" si="0"/>
        <v>P</v>
      </c>
      <c r="Q1" s="1058" t="str">
        <f t="shared" si="0"/>
        <v>Q</v>
      </c>
      <c r="R1" s="1058" t="str">
        <f t="shared" si="0"/>
        <v>R</v>
      </c>
      <c r="S1" s="1058" t="str">
        <f t="shared" si="0"/>
        <v>S</v>
      </c>
      <c r="T1" s="1058" t="str">
        <f t="shared" si="0"/>
        <v>T</v>
      </c>
      <c r="U1" s="1058" t="str">
        <f t="shared" si="0"/>
        <v>U</v>
      </c>
      <c r="V1" s="1058" t="str">
        <f t="shared" si="0"/>
        <v>V</v>
      </c>
      <c r="W1" s="1058" t="str">
        <f t="shared" si="0"/>
        <v>W</v>
      </c>
      <c r="X1" s="1058" t="str">
        <f t="shared" si="0"/>
        <v>X</v>
      </c>
      <c r="Y1" s="1058" t="str">
        <f t="shared" si="0"/>
        <v>Y</v>
      </c>
      <c r="Z1" s="1058" t="str">
        <f t="shared" si="0"/>
        <v>Z</v>
      </c>
      <c r="AA1" s="1058" t="str">
        <f t="shared" si="0"/>
        <v>AA</v>
      </c>
      <c r="AB1" s="1058" t="str">
        <f t="shared" si="0"/>
        <v>AB</v>
      </c>
      <c r="AC1" s="1058" t="str">
        <f t="shared" si="0"/>
        <v>AC</v>
      </c>
      <c r="AD1" s="1058" t="str">
        <f t="shared" si="0"/>
        <v>AD</v>
      </c>
      <c r="AE1" s="1058" t="str">
        <f t="shared" si="0"/>
        <v>AE</v>
      </c>
      <c r="AF1" s="1058" t="str">
        <f t="shared" si="0"/>
        <v>AF</v>
      </c>
      <c r="AG1" s="1058" t="str">
        <f t="shared" si="0"/>
        <v>AG</v>
      </c>
      <c r="AH1" s="1058" t="str">
        <f t="shared" si="0"/>
        <v>AH</v>
      </c>
      <c r="AI1" s="1058" t="str">
        <f t="shared" si="0"/>
        <v>AI</v>
      </c>
      <c r="AJ1" s="1058" t="str">
        <f t="shared" si="0"/>
        <v>AJ</v>
      </c>
      <c r="AK1" s="1058" t="str">
        <f t="shared" si="0"/>
        <v>AK</v>
      </c>
      <c r="AL1" s="1058" t="str">
        <f t="shared" si="0"/>
        <v>AL</v>
      </c>
      <c r="AM1" s="1058" t="str">
        <f t="shared" si="0"/>
        <v>AM</v>
      </c>
      <c r="AN1" s="1058" t="str">
        <f t="shared" si="0"/>
        <v>AN</v>
      </c>
      <c r="AO1" s="1058" t="str">
        <f t="shared" si="0"/>
        <v>AO</v>
      </c>
      <c r="AP1" s="1058" t="str">
        <f t="shared" si="0"/>
        <v>AP</v>
      </c>
      <c r="AQ1" s="1058" t="str">
        <f t="shared" si="0"/>
        <v>AQ</v>
      </c>
      <c r="AR1" s="1058" t="str">
        <f t="shared" si="0"/>
        <v>AR</v>
      </c>
      <c r="AS1" s="1058" t="str">
        <f t="shared" si="0"/>
        <v>AS</v>
      </c>
      <c r="AT1" s="1058" t="str">
        <f t="shared" si="0"/>
        <v>AT</v>
      </c>
      <c r="AU1" s="1058" t="str">
        <f t="shared" si="0"/>
        <v>AU</v>
      </c>
      <c r="AV1" s="4">
        <v>1</v>
      </c>
      <c r="AW1" s="5" t="str">
        <f>SUBSTITUTE(ADDRESS(1,COLUMN(),4),"1","")</f>
        <v>AW</v>
      </c>
      <c r="AX1" s="6" t="str">
        <f>SUBSTITUTE(ADDRESS(1,COLUMN(),4),"1","")</f>
        <v>AX</v>
      </c>
    </row>
    <row r="2" spans="1:50" ht="15" customHeight="1" thickBot="1" x14ac:dyDescent="0.3">
      <c r="A2" s="48"/>
      <c r="B2" s="9">
        <f t="shared" ref="B2:AU2" ca="1" si="1">CELL("largeur",B2)</f>
        <v>3</v>
      </c>
      <c r="C2" s="9">
        <f t="shared" ca="1" si="1"/>
        <v>2</v>
      </c>
      <c r="D2" s="9">
        <f t="shared" ca="1" si="1"/>
        <v>2</v>
      </c>
      <c r="E2" s="9">
        <f t="shared" ca="1" si="1"/>
        <v>2</v>
      </c>
      <c r="F2" s="9">
        <f t="shared" ca="1" si="1"/>
        <v>11</v>
      </c>
      <c r="G2" s="9">
        <f t="shared" ca="1" si="1"/>
        <v>11</v>
      </c>
      <c r="H2" s="9">
        <f t="shared" ca="1" si="1"/>
        <v>3</v>
      </c>
      <c r="I2" s="9">
        <f t="shared" ca="1" si="1"/>
        <v>11</v>
      </c>
      <c r="J2" s="9">
        <f t="shared" ca="1" si="1"/>
        <v>11</v>
      </c>
      <c r="K2" s="9">
        <f t="shared" ca="1" si="1"/>
        <v>12</v>
      </c>
      <c r="L2" s="9">
        <f t="shared" ca="1" si="1"/>
        <v>40</v>
      </c>
      <c r="M2" s="9">
        <f t="shared" ca="1" si="1"/>
        <v>11</v>
      </c>
      <c r="N2" s="9">
        <f t="shared" ca="1" si="1"/>
        <v>11</v>
      </c>
      <c r="O2" s="9">
        <f t="shared" ca="1" si="1"/>
        <v>11</v>
      </c>
      <c r="P2" s="9">
        <f t="shared" ca="1" si="1"/>
        <v>11</v>
      </c>
      <c r="Q2" s="9">
        <f t="shared" ca="1" si="1"/>
        <v>14</v>
      </c>
      <c r="R2" s="9">
        <f t="shared" ca="1" si="1"/>
        <v>14</v>
      </c>
      <c r="S2" s="9">
        <f t="shared" ca="1" si="1"/>
        <v>11</v>
      </c>
      <c r="T2" s="9">
        <f t="shared" ca="1" si="1"/>
        <v>17</v>
      </c>
      <c r="U2" s="9">
        <f t="shared" ca="1" si="1"/>
        <v>30</v>
      </c>
      <c r="V2" s="9">
        <f t="shared" ca="1" si="1"/>
        <v>30</v>
      </c>
      <c r="W2" s="9">
        <f t="shared" ca="1" si="1"/>
        <v>30</v>
      </c>
      <c r="X2" s="9">
        <f t="shared" ca="1" si="1"/>
        <v>30</v>
      </c>
      <c r="Y2" s="9">
        <f t="shared" ca="1" si="1"/>
        <v>30</v>
      </c>
      <c r="Z2" s="9">
        <f t="shared" ca="1" si="1"/>
        <v>30</v>
      </c>
      <c r="AA2" s="9">
        <f t="shared" ca="1" si="1"/>
        <v>9</v>
      </c>
      <c r="AB2" s="9">
        <f t="shared" ca="1" si="1"/>
        <v>9</v>
      </c>
      <c r="AC2" s="9">
        <f t="shared" ca="1" si="1"/>
        <v>114</v>
      </c>
      <c r="AD2" s="9">
        <f t="shared" ca="1" si="1"/>
        <v>4</v>
      </c>
      <c r="AE2" s="9">
        <f t="shared" ca="1" si="1"/>
        <v>10</v>
      </c>
      <c r="AF2" s="9">
        <f t="shared" ca="1" si="1"/>
        <v>74</v>
      </c>
      <c r="AG2" s="9">
        <f t="shared" ca="1" si="1"/>
        <v>3</v>
      </c>
      <c r="AH2" s="9">
        <f t="shared" ca="1" si="1"/>
        <v>15</v>
      </c>
      <c r="AI2" s="9">
        <f t="shared" ca="1" si="1"/>
        <v>15</v>
      </c>
      <c r="AJ2" s="9">
        <f t="shared" ca="1" si="1"/>
        <v>15</v>
      </c>
      <c r="AK2" s="9">
        <f t="shared" ca="1" si="1"/>
        <v>15</v>
      </c>
      <c r="AL2" s="9">
        <f t="shared" ca="1" si="1"/>
        <v>15</v>
      </c>
      <c r="AM2" s="9">
        <f t="shared" ca="1" si="1"/>
        <v>15</v>
      </c>
      <c r="AN2" s="9">
        <f t="shared" ca="1" si="1"/>
        <v>18</v>
      </c>
      <c r="AO2" s="9">
        <f t="shared" ca="1" si="1"/>
        <v>3</v>
      </c>
      <c r="AP2" s="9">
        <f t="shared" ca="1" si="1"/>
        <v>5</v>
      </c>
      <c r="AQ2" s="9">
        <f t="shared" ca="1" si="1"/>
        <v>11</v>
      </c>
      <c r="AR2" s="9">
        <f t="shared" ca="1" si="1"/>
        <v>15</v>
      </c>
      <c r="AS2" s="9">
        <f t="shared" ca="1" si="1"/>
        <v>11</v>
      </c>
      <c r="AT2" s="9">
        <f t="shared" ca="1" si="1"/>
        <v>3</v>
      </c>
      <c r="AU2" s="9">
        <f t="shared" ca="1" si="1"/>
        <v>3</v>
      </c>
      <c r="AV2" s="4">
        <v>1</v>
      </c>
      <c r="AW2" s="10"/>
      <c r="AX2" s="10" t="s">
        <v>0</v>
      </c>
    </row>
    <row r="3" spans="1:50" ht="15" customHeight="1" thickTop="1" x14ac:dyDescent="0.25">
      <c r="A3" s="48"/>
      <c r="B3" s="3240" t="s">
        <v>1</v>
      </c>
      <c r="C3" s="11"/>
      <c r="D3" s="12"/>
      <c r="E3" s="12"/>
      <c r="F3" s="3242" t="s">
        <v>2069</v>
      </c>
      <c r="G3" s="3242"/>
      <c r="H3" s="3242"/>
      <c r="I3" s="3242"/>
      <c r="J3" s="3242"/>
      <c r="K3" s="3242"/>
      <c r="L3" s="3242"/>
      <c r="M3" s="3242"/>
      <c r="N3" s="3242"/>
      <c r="O3" s="3242"/>
      <c r="P3" s="3242"/>
      <c r="Q3" s="3242"/>
      <c r="R3" s="13"/>
      <c r="S3" s="14" t="s">
        <v>2</v>
      </c>
      <c r="T3" s="982" t="str">
        <f>AV65</f>
        <v>AV65</v>
      </c>
      <c r="U3" s="3"/>
      <c r="V3" s="3"/>
      <c r="W3" s="3"/>
      <c r="X3" s="3"/>
      <c r="Y3" s="3"/>
      <c r="Z3" s="3"/>
      <c r="AA3" s="3244" t="s">
        <v>2070</v>
      </c>
      <c r="AB3" s="3245"/>
      <c r="AC3" s="3245"/>
      <c r="AD3" s="3245"/>
      <c r="AE3" s="3245"/>
      <c r="AF3" s="3246"/>
      <c r="AG3" s="1017"/>
      <c r="AH3" s="3250" t="s">
        <v>2071</v>
      </c>
      <c r="AI3" s="3245"/>
      <c r="AJ3" s="3245"/>
      <c r="AK3" s="3245"/>
      <c r="AL3" s="3245"/>
      <c r="AM3" s="3245"/>
      <c r="AN3" s="3251"/>
      <c r="AO3" s="2223" t="s">
        <v>6</v>
      </c>
      <c r="AP3" s="3254" t="s">
        <v>2072</v>
      </c>
      <c r="AQ3" s="3255"/>
      <c r="AR3" s="3255"/>
      <c r="AS3" s="3256"/>
      <c r="AT3" s="1017"/>
      <c r="AU3" s="16"/>
      <c r="AV3" s="4">
        <v>1</v>
      </c>
      <c r="AW3" s="17" cm="1">
        <f t="array" aca="1" ref="AW3" ca="1">COUNTA(A1:AV65+COUNTBLANK(A1:AV65))</f>
        <v>3120</v>
      </c>
      <c r="AX3" s="18" t="str">
        <f>"cellules entre"&amp;" " &amp;A1&amp;" et  "&amp;AV65</f>
        <v>cellules entre A1 et  AV65</v>
      </c>
    </row>
    <row r="4" spans="1:50" ht="15" customHeight="1" thickBot="1" x14ac:dyDescent="0.3">
      <c r="A4" s="48"/>
      <c r="B4" s="3241"/>
      <c r="C4" s="24"/>
      <c r="D4" s="25"/>
      <c r="E4" s="25"/>
      <c r="F4" s="3243"/>
      <c r="G4" s="3243"/>
      <c r="H4" s="3243"/>
      <c r="I4" s="3243"/>
      <c r="J4" s="3243"/>
      <c r="K4" s="3243"/>
      <c r="L4" s="3243"/>
      <c r="M4" s="3243"/>
      <c r="N4" s="3243"/>
      <c r="O4" s="3243"/>
      <c r="P4" s="3243"/>
      <c r="Q4" s="3243"/>
      <c r="R4" s="26" t="s">
        <v>2073</v>
      </c>
      <c r="S4" s="27"/>
      <c r="T4" s="28"/>
      <c r="U4" s="3"/>
      <c r="V4" s="3"/>
      <c r="W4" s="3"/>
      <c r="X4" s="3"/>
      <c r="Y4" s="3"/>
      <c r="Z4" s="3"/>
      <c r="AA4" s="3247"/>
      <c r="AB4" s="3248"/>
      <c r="AC4" s="3248"/>
      <c r="AD4" s="3248"/>
      <c r="AE4" s="3248"/>
      <c r="AF4" s="3249"/>
      <c r="AG4" s="1017"/>
      <c r="AH4" s="3252"/>
      <c r="AI4" s="3248"/>
      <c r="AJ4" s="3248"/>
      <c r="AK4" s="3248"/>
      <c r="AL4" s="3248"/>
      <c r="AM4" s="3248"/>
      <c r="AN4" s="3253"/>
      <c r="AO4" s="2223"/>
      <c r="AP4" s="3257"/>
      <c r="AQ4" s="3258"/>
      <c r="AR4" s="3258"/>
      <c r="AS4" s="3259"/>
      <c r="AT4" s="1017"/>
      <c r="AU4" s="16"/>
      <c r="AV4" s="4">
        <v>1</v>
      </c>
      <c r="AW4" s="17">
        <f ca="1">COUNTA(A1:AV65)</f>
        <v>751</v>
      </c>
      <c r="AX4" s="18" t="s">
        <v>3</v>
      </c>
    </row>
    <row r="5" spans="1:50" ht="15" customHeight="1" x14ac:dyDescent="0.25">
      <c r="A5" s="48"/>
      <c r="B5" s="16"/>
      <c r="C5" s="16"/>
      <c r="D5" s="16"/>
      <c r="E5" s="32" t="s">
        <v>5</v>
      </c>
      <c r="F5" s="33" t="s">
        <v>2074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 t="s">
        <v>6</v>
      </c>
      <c r="U5" s="3"/>
      <c r="V5" s="3"/>
      <c r="W5" s="3"/>
      <c r="X5" s="3"/>
      <c r="Y5" s="3"/>
      <c r="Z5" s="3"/>
      <c r="AA5" s="3247" t="s">
        <v>2075</v>
      </c>
      <c r="AB5" s="3248"/>
      <c r="AC5" s="3248"/>
      <c r="AD5" s="3248"/>
      <c r="AE5" s="3248"/>
      <c r="AF5" s="3249"/>
      <c r="AG5" s="1017"/>
      <c r="AH5" s="3263" t="s">
        <v>2076</v>
      </c>
      <c r="AI5" s="3264"/>
      <c r="AJ5" s="3264"/>
      <c r="AK5" s="3264"/>
      <c r="AL5" s="3264"/>
      <c r="AM5" s="3264"/>
      <c r="AN5" s="3265"/>
      <c r="AO5" s="2223" t="s">
        <v>6</v>
      </c>
      <c r="AP5" s="3260"/>
      <c r="AQ5" s="3261"/>
      <c r="AR5" s="3261"/>
      <c r="AS5" s="3262"/>
      <c r="AT5" s="1017"/>
      <c r="AU5" s="16"/>
      <c r="AV5" s="4">
        <v>1</v>
      </c>
      <c r="AW5" s="17">
        <f ca="1">COUNTBLANK(A1:AV65)</f>
        <v>2395</v>
      </c>
      <c r="AX5" s="18" t="s">
        <v>4</v>
      </c>
    </row>
    <row r="6" spans="1:50" ht="15" customHeight="1" thickBot="1" x14ac:dyDescent="0.3">
      <c r="A6" s="48"/>
      <c r="B6" s="16"/>
      <c r="C6" s="2224" t="s">
        <v>2077</v>
      </c>
      <c r="D6" s="16"/>
      <c r="E6" s="32"/>
      <c r="F6" s="33"/>
      <c r="G6" s="16"/>
      <c r="H6" s="16"/>
      <c r="I6" s="16"/>
      <c r="J6" s="16"/>
      <c r="K6" s="16"/>
      <c r="L6" s="3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247"/>
      <c r="AB6" s="3248"/>
      <c r="AC6" s="3248"/>
      <c r="AD6" s="3248"/>
      <c r="AE6" s="3248"/>
      <c r="AF6" s="3249"/>
      <c r="AG6" s="1017"/>
      <c r="AH6" s="2225"/>
      <c r="AI6" s="2226"/>
      <c r="AJ6" s="2226"/>
      <c r="AK6" s="2226"/>
      <c r="AL6" s="2226"/>
      <c r="AM6" s="2226"/>
      <c r="AN6" s="2227" t="s">
        <v>2078</v>
      </c>
      <c r="AO6" s="2223" t="s">
        <v>6</v>
      </c>
      <c r="AP6" s="2228" t="s">
        <v>2079</v>
      </c>
      <c r="AQ6" s="2229" t="s">
        <v>2079</v>
      </c>
      <c r="AR6" s="2230" t="s">
        <v>2079</v>
      </c>
      <c r="AS6" s="2231" t="e">
        <v>#VALUE!</v>
      </c>
      <c r="AT6" s="1017"/>
      <c r="AU6" s="16"/>
      <c r="AV6" s="4">
        <v>1</v>
      </c>
      <c r="AW6" s="17">
        <f>SUM(AV1:AV63)+2</f>
        <v>65</v>
      </c>
      <c r="AX6" s="18" t="s">
        <v>7</v>
      </c>
    </row>
    <row r="7" spans="1:50" ht="15" customHeight="1" thickTop="1" x14ac:dyDescent="0.25">
      <c r="A7" s="48"/>
      <c r="B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270" t="s">
        <v>2080</v>
      </c>
      <c r="AB7" s="3271"/>
      <c r="AC7" s="3271"/>
      <c r="AD7" s="3271"/>
      <c r="AE7" s="3271"/>
      <c r="AF7" s="3272"/>
      <c r="AG7" s="1017"/>
      <c r="AH7" s="2232"/>
      <c r="AI7" s="2233"/>
      <c r="AJ7" s="2233"/>
      <c r="AK7" s="2233"/>
      <c r="AL7" s="2233"/>
      <c r="AM7" s="2233"/>
      <c r="AN7" s="2227" t="s">
        <v>2081</v>
      </c>
      <c r="AO7" s="2223" t="s">
        <v>6</v>
      </c>
      <c r="AP7" s="2234" t="s">
        <v>131</v>
      </c>
      <c r="AQ7" s="2235" t="s">
        <v>2079</v>
      </c>
      <c r="AR7" s="2236" t="e">
        <v>#VALUE!</v>
      </c>
      <c r="AS7" s="2237" t="e">
        <v>#VALUE!</v>
      </c>
      <c r="AT7" s="1017"/>
      <c r="AU7" s="16"/>
      <c r="AV7" s="4">
        <v>1</v>
      </c>
      <c r="AW7" s="17">
        <f>SUM(A65:AU65)+1</f>
        <v>48</v>
      </c>
      <c r="AX7" s="18" t="s">
        <v>10</v>
      </c>
    </row>
    <row r="8" spans="1:50" ht="21" customHeight="1" x14ac:dyDescent="0.25">
      <c r="A8" s="48"/>
      <c r="B8" s="3"/>
      <c r="C8" s="2238" t="s">
        <v>2082</v>
      </c>
      <c r="D8" s="2238"/>
      <c r="E8" s="2238"/>
      <c r="F8" s="2238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273"/>
      <c r="AB8" s="3274"/>
      <c r="AC8" s="3274"/>
      <c r="AD8" s="3274"/>
      <c r="AE8" s="3274"/>
      <c r="AF8" s="3275"/>
      <c r="AG8" s="3"/>
      <c r="AH8" s="3276" t="s">
        <v>2083</v>
      </c>
      <c r="AI8" s="3277"/>
      <c r="AJ8" s="3277"/>
      <c r="AK8" s="3277"/>
      <c r="AL8" s="3277"/>
      <c r="AM8" s="3277"/>
      <c r="AN8" s="3278"/>
      <c r="AO8" s="2223" t="s">
        <v>6</v>
      </c>
      <c r="AP8" s="2234" t="s">
        <v>131</v>
      </c>
      <c r="AQ8" s="2235" t="s">
        <v>2079</v>
      </c>
      <c r="AR8" s="2236" t="e">
        <v>#VALUE!</v>
      </c>
      <c r="AS8" s="2237" t="e">
        <v>#VALUE!</v>
      </c>
      <c r="AT8" s="30"/>
      <c r="AU8" s="1017"/>
      <c r="AV8" s="4">
        <v>1</v>
      </c>
    </row>
    <row r="9" spans="1:50" ht="21" customHeight="1" x14ac:dyDescent="0.25">
      <c r="A9" s="48"/>
      <c r="B9" s="3"/>
      <c r="C9" s="2238"/>
      <c r="D9" s="2238"/>
      <c r="E9" s="2238"/>
      <c r="F9" s="2238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2239"/>
      <c r="AB9" s="3279" t="s">
        <v>2084</v>
      </c>
      <c r="AC9" s="3279"/>
      <c r="AD9" s="3279"/>
      <c r="AE9" s="3279"/>
      <c r="AF9" s="3280"/>
      <c r="AG9" s="3"/>
      <c r="AH9" s="3276"/>
      <c r="AI9" s="3277"/>
      <c r="AJ9" s="3277"/>
      <c r="AK9" s="3277"/>
      <c r="AL9" s="3277"/>
      <c r="AM9" s="3277"/>
      <c r="AN9" s="3278"/>
      <c r="AO9" s="2223" t="s">
        <v>6</v>
      </c>
      <c r="AP9" s="2234" t="s">
        <v>131</v>
      </c>
      <c r="AQ9" s="2235" t="s">
        <v>2079</v>
      </c>
      <c r="AR9" s="2236" t="e">
        <v>#VALUE!</v>
      </c>
      <c r="AS9" s="2237" t="e">
        <v>#VALUE!</v>
      </c>
      <c r="AT9" s="30"/>
      <c r="AU9" s="1017"/>
      <c r="AV9" s="4">
        <v>1</v>
      </c>
    </row>
    <row r="10" spans="1:50" ht="21" customHeight="1" x14ac:dyDescent="0.25">
      <c r="A10" s="48"/>
      <c r="B10" s="3"/>
      <c r="C10" s="2238" t="s">
        <v>2085</v>
      </c>
      <c r="D10" s="2238"/>
      <c r="E10" s="2238"/>
      <c r="F10" s="2238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2239"/>
      <c r="AB10" s="3281" t="s">
        <v>2086</v>
      </c>
      <c r="AC10" s="3281"/>
      <c r="AD10" s="3281"/>
      <c r="AE10" s="3281"/>
      <c r="AF10" s="3282"/>
      <c r="AG10" s="1017"/>
      <c r="AH10" s="2232"/>
      <c r="AI10" s="2233"/>
      <c r="AJ10" s="2233"/>
      <c r="AK10" s="2233"/>
      <c r="AL10" s="2233"/>
      <c r="AM10" s="2233"/>
      <c r="AN10" s="2227" t="s">
        <v>2087</v>
      </c>
      <c r="AO10" s="2223" t="s">
        <v>6</v>
      </c>
      <c r="AP10" s="2234" t="s">
        <v>131</v>
      </c>
      <c r="AQ10" s="2240">
        <v>98</v>
      </c>
      <c r="AR10" s="2236" t="e">
        <v>#VALUE!</v>
      </c>
      <c r="AS10" s="2237" t="e">
        <v>#VALUE!</v>
      </c>
      <c r="AT10" s="30"/>
      <c r="AU10" s="1017"/>
      <c r="AV10" s="4">
        <v>1</v>
      </c>
    </row>
    <row r="11" spans="1:50" ht="21" customHeight="1" x14ac:dyDescent="0.25">
      <c r="A11" s="48"/>
      <c r="B11" s="3"/>
      <c r="C11" s="2238" t="s">
        <v>2088</v>
      </c>
      <c r="D11" s="2238"/>
      <c r="E11" s="2238"/>
      <c r="F11" s="2238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2241"/>
      <c r="AB11" s="2242"/>
      <c r="AC11" s="2242"/>
      <c r="AD11" s="2242"/>
      <c r="AE11" s="730"/>
      <c r="AF11" s="2243"/>
      <c r="AG11" s="1017"/>
      <c r="AH11" s="3276" t="s">
        <v>2089</v>
      </c>
      <c r="AI11" s="3277"/>
      <c r="AJ11" s="3277"/>
      <c r="AK11" s="3277"/>
      <c r="AL11" s="3277"/>
      <c r="AM11" s="3277"/>
      <c r="AN11" s="3278"/>
      <c r="AO11" s="2223" t="s">
        <v>6</v>
      </c>
      <c r="AP11" s="2234" t="s">
        <v>131</v>
      </c>
      <c r="AQ11" s="2244"/>
      <c r="AR11" s="2236" t="e">
        <v>#VALUE!</v>
      </c>
      <c r="AS11" s="2237" t="e">
        <v>#VALUE!</v>
      </c>
      <c r="AT11" s="30"/>
      <c r="AU11" s="1017"/>
      <c r="AV11" s="4">
        <v>1</v>
      </c>
    </row>
    <row r="12" spans="1:50" ht="21" customHeight="1" x14ac:dyDescent="0.25">
      <c r="A12" s="48"/>
      <c r="B12" s="3"/>
      <c r="C12" s="2238" t="s">
        <v>2090</v>
      </c>
      <c r="D12" s="2238"/>
      <c r="E12" s="2238"/>
      <c r="F12" s="2238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2241"/>
      <c r="AB12" s="1759"/>
      <c r="AC12" s="1736"/>
      <c r="AD12" s="1736"/>
      <c r="AE12" s="1736"/>
      <c r="AF12" s="2243"/>
      <c r="AG12" s="1017"/>
      <c r="AH12" s="3276"/>
      <c r="AI12" s="3277"/>
      <c r="AJ12" s="3277"/>
      <c r="AK12" s="3277"/>
      <c r="AL12" s="3277"/>
      <c r="AM12" s="3277"/>
      <c r="AN12" s="3278"/>
      <c r="AO12" s="2223" t="s">
        <v>6</v>
      </c>
      <c r="AP12" s="2234" t="s">
        <v>131</v>
      </c>
      <c r="AQ12" s="2244"/>
      <c r="AR12" s="2236" t="e">
        <v>#VALUE!</v>
      </c>
      <c r="AS12" s="2237" t="e">
        <v>#VALUE!</v>
      </c>
      <c r="AT12" s="30"/>
      <c r="AU12" s="1017"/>
      <c r="AV12" s="4">
        <v>1</v>
      </c>
    </row>
    <row r="13" spans="1:50" ht="21" customHeight="1" x14ac:dyDescent="0.25">
      <c r="A13" s="48"/>
      <c r="B13" s="3"/>
      <c r="C13" s="2238" t="s">
        <v>2091</v>
      </c>
      <c r="D13" s="2238"/>
      <c r="E13" s="2238"/>
      <c r="F13" s="223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2241"/>
      <c r="AB13" s="1759" t="s">
        <v>2092</v>
      </c>
      <c r="AC13" s="1736"/>
      <c r="AD13" s="1736"/>
      <c r="AE13" s="2245" t="s">
        <v>2093</v>
      </c>
      <c r="AF13" s="2246" t="s">
        <v>2094</v>
      </c>
      <c r="AG13" s="1017"/>
      <c r="AH13" s="2247"/>
      <c r="AI13" s="2248"/>
      <c r="AJ13" s="2248"/>
      <c r="AK13" s="2248"/>
      <c r="AL13" s="2249"/>
      <c r="AM13" s="2226"/>
      <c r="AN13" s="2227" t="s">
        <v>2095</v>
      </c>
      <c r="AO13" s="2223" t="s">
        <v>6</v>
      </c>
      <c r="AP13" s="2234" t="s">
        <v>131</v>
      </c>
      <c r="AQ13" s="2244"/>
      <c r="AR13" s="2236" t="e">
        <v>#VALUE!</v>
      </c>
      <c r="AS13" s="2237" t="e">
        <v>#VALUE!</v>
      </c>
      <c r="AT13" s="30"/>
      <c r="AU13" s="1017"/>
      <c r="AV13" s="4">
        <v>1</v>
      </c>
    </row>
    <row r="14" spans="1:50" ht="21" customHeight="1" x14ac:dyDescent="0.25">
      <c r="A14" s="48"/>
      <c r="B14" s="3"/>
      <c r="C14" s="2238" t="s">
        <v>2096</v>
      </c>
      <c r="D14" s="2238"/>
      <c r="E14" s="2238"/>
      <c r="F14" s="2238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2241"/>
      <c r="AB14" s="1759" t="s">
        <v>2097</v>
      </c>
      <c r="AC14" s="1736"/>
      <c r="AD14" s="1736"/>
      <c r="AE14" s="2245"/>
      <c r="AF14" s="2246" t="s">
        <v>2098</v>
      </c>
      <c r="AG14" s="1017"/>
      <c r="AH14" s="3276" t="s">
        <v>2099</v>
      </c>
      <c r="AI14" s="3277"/>
      <c r="AJ14" s="3277"/>
      <c r="AK14" s="3277"/>
      <c r="AL14" s="3277"/>
      <c r="AM14" s="3277"/>
      <c r="AN14" s="3278"/>
      <c r="AO14" s="2223" t="s">
        <v>6</v>
      </c>
      <c r="AP14" s="2234" t="s">
        <v>131</v>
      </c>
      <c r="AQ14" s="2244"/>
      <c r="AR14" s="2236" t="e">
        <v>#VALUE!</v>
      </c>
      <c r="AS14" s="2237" t="e">
        <v>#VALUE!</v>
      </c>
      <c r="AT14" s="30"/>
      <c r="AU14" s="1024" t="s">
        <v>6</v>
      </c>
      <c r="AV14" s="4">
        <v>1</v>
      </c>
    </row>
    <row r="15" spans="1:50" ht="21" customHeight="1" x14ac:dyDescent="0.25">
      <c r="A15" s="48"/>
      <c r="B15" s="3"/>
      <c r="C15" s="2238" t="s">
        <v>2100</v>
      </c>
      <c r="D15" s="2238"/>
      <c r="E15" s="2238"/>
      <c r="F15" s="2238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2241"/>
      <c r="AB15" s="1759" t="s">
        <v>2101</v>
      </c>
      <c r="AC15" s="2250"/>
      <c r="AD15" s="2250"/>
      <c r="AE15" s="2251"/>
      <c r="AF15" s="2252"/>
      <c r="AG15" s="1017"/>
      <c r="AH15" s="390"/>
      <c r="AI15" s="2253"/>
      <c r="AJ15" s="2253"/>
      <c r="AK15" s="2253"/>
      <c r="AL15" s="2254"/>
      <c r="AM15" s="2255"/>
      <c r="AN15" s="2256"/>
      <c r="AO15" s="2223" t="s">
        <v>6</v>
      </c>
      <c r="AP15" s="2234" t="s">
        <v>131</v>
      </c>
      <c r="AQ15" s="2244"/>
      <c r="AR15" s="2236" t="e">
        <v>#VALUE!</v>
      </c>
      <c r="AS15" s="2237" t="e">
        <v>#VALUE!</v>
      </c>
      <c r="AT15" s="30"/>
      <c r="AU15" s="1024"/>
      <c r="AV15" s="4">
        <v>1</v>
      </c>
    </row>
    <row r="16" spans="1:50" ht="21" customHeight="1" x14ac:dyDescent="0.25">
      <c r="A16" s="4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2241"/>
      <c r="AB16" s="1759" t="s">
        <v>2102</v>
      </c>
      <c r="AC16" s="2242"/>
      <c r="AD16" s="2242"/>
      <c r="AE16" s="730"/>
      <c r="AF16" s="2243"/>
      <c r="AG16" s="1017"/>
      <c r="AH16" s="2257"/>
      <c r="AI16" s="2253"/>
      <c r="AJ16" s="2253"/>
      <c r="AK16" s="2253"/>
      <c r="AL16" s="2254"/>
      <c r="AM16" s="2255"/>
      <c r="AN16" s="2256"/>
      <c r="AO16" s="2223" t="s">
        <v>6</v>
      </c>
      <c r="AP16" s="2234" t="s">
        <v>131</v>
      </c>
      <c r="AQ16" s="2244"/>
      <c r="AR16" s="2236" t="e">
        <v>#VALUE!</v>
      </c>
      <c r="AS16" s="2237" t="e">
        <v>#VALUE!</v>
      </c>
      <c r="AT16" s="30"/>
      <c r="AU16" s="1024" t="s">
        <v>6</v>
      </c>
      <c r="AV16" s="4">
        <v>1</v>
      </c>
    </row>
    <row r="17" spans="2:48" s="48" customFormat="1" ht="21" customHeight="1" thickBot="1" x14ac:dyDescent="0.3">
      <c r="B17" s="41" t="s">
        <v>11</v>
      </c>
      <c r="C17" s="42" t="s">
        <v>12</v>
      </c>
      <c r="D17" s="43"/>
      <c r="E17" s="43"/>
      <c r="F17" s="43"/>
      <c r="G17" s="44"/>
      <c r="H17" s="45" t="s">
        <v>2103</v>
      </c>
      <c r="I17" s="37"/>
      <c r="J17" s="37"/>
      <c r="K17" s="37"/>
      <c r="L17" s="46"/>
      <c r="M17" s="37"/>
      <c r="N17" s="37"/>
      <c r="O17" s="37"/>
      <c r="P17" s="37"/>
      <c r="Q17" s="37"/>
      <c r="R17" s="37"/>
      <c r="S17" s="37"/>
      <c r="T17" s="37"/>
      <c r="U17" s="3"/>
      <c r="V17" s="3"/>
      <c r="W17" s="3"/>
      <c r="X17" s="3"/>
      <c r="Y17" s="3"/>
      <c r="Z17" s="3"/>
      <c r="AA17" s="2241"/>
      <c r="AB17" s="2242"/>
      <c r="AC17" s="2242"/>
      <c r="AD17" s="2242"/>
      <c r="AE17" s="730"/>
      <c r="AF17" s="2243"/>
      <c r="AG17" s="1017"/>
      <c r="AH17" s="2257" t="s">
        <v>2104</v>
      </c>
      <c r="AI17" s="2253"/>
      <c r="AJ17" s="2253"/>
      <c r="AK17" s="2253"/>
      <c r="AL17" s="2254"/>
      <c r="AM17" s="2255"/>
      <c r="AN17" s="2256"/>
      <c r="AO17" s="2223" t="s">
        <v>6</v>
      </c>
      <c r="AP17" s="2234" t="s">
        <v>131</v>
      </c>
      <c r="AQ17" s="2244"/>
      <c r="AR17" s="2236" t="e">
        <v>#VALUE!</v>
      </c>
      <c r="AS17" s="2237" t="e">
        <v>#VALUE!</v>
      </c>
      <c r="AT17" s="30"/>
      <c r="AU17" s="1024" t="s">
        <v>6</v>
      </c>
      <c r="AV17" s="4">
        <v>1</v>
      </c>
    </row>
    <row r="18" spans="2:48" s="48" customFormat="1" ht="21" customHeight="1" x14ac:dyDescent="0.25">
      <c r="B18" s="54" t="s">
        <v>18</v>
      </c>
      <c r="C18" s="1407" t="s">
        <v>2105</v>
      </c>
      <c r="D18" s="1408">
        <v>10</v>
      </c>
      <c r="E18" s="1408" t="s">
        <v>44</v>
      </c>
      <c r="F18" s="351" t="s">
        <v>186</v>
      </c>
      <c r="G18" s="58" t="s">
        <v>19</v>
      </c>
      <c r="H18" s="3283" t="s">
        <v>1608</v>
      </c>
      <c r="I18" s="3283"/>
      <c r="J18" s="3285" t="s">
        <v>2106</v>
      </c>
      <c r="K18" s="3285"/>
      <c r="L18" s="3286"/>
      <c r="M18" s="2258"/>
      <c r="N18" s="61"/>
      <c r="O18" s="61"/>
      <c r="P18" s="61"/>
      <c r="Q18" s="3289" t="s">
        <v>603</v>
      </c>
      <c r="R18" s="3289"/>
      <c r="S18" s="3291" t="s">
        <v>25</v>
      </c>
      <c r="T18" s="3293" t="s">
        <v>571</v>
      </c>
      <c r="U18" s="2259" t="s">
        <v>2107</v>
      </c>
      <c r="V18" s="3"/>
      <c r="W18" s="3"/>
      <c r="X18" s="3"/>
      <c r="Y18" s="3"/>
      <c r="Z18" s="3"/>
      <c r="AA18" s="2241"/>
      <c r="AB18" s="2242"/>
      <c r="AC18" s="2242"/>
      <c r="AD18" s="2242"/>
      <c r="AE18" s="730"/>
      <c r="AF18" s="2243"/>
      <c r="AG18" s="1017"/>
      <c r="AH18" s="2257" t="s">
        <v>2108</v>
      </c>
      <c r="AI18" s="2253"/>
      <c r="AJ18" s="2253"/>
      <c r="AK18" s="2253"/>
      <c r="AL18" s="2254"/>
      <c r="AM18" s="2255"/>
      <c r="AN18" s="2256"/>
      <c r="AO18" s="2223" t="s">
        <v>6</v>
      </c>
      <c r="AP18" s="2234" t="s">
        <v>131</v>
      </c>
      <c r="AQ18" s="2244"/>
      <c r="AR18" s="2236" t="e">
        <v>#VALUE!</v>
      </c>
      <c r="AS18" s="2237" t="e">
        <v>#VALUE!</v>
      </c>
      <c r="AT18" s="30"/>
      <c r="AU18" s="1024" t="s">
        <v>6</v>
      </c>
      <c r="AV18" s="4">
        <v>1</v>
      </c>
    </row>
    <row r="19" spans="2:48" s="48" customFormat="1" ht="21" customHeight="1" x14ac:dyDescent="0.25">
      <c r="B19" s="66" t="s">
        <v>18</v>
      </c>
      <c r="C19" s="1409" t="s">
        <v>2105</v>
      </c>
      <c r="D19" s="1410"/>
      <c r="E19" s="1410"/>
      <c r="F19" s="360" t="s">
        <v>186</v>
      </c>
      <c r="G19" s="70" t="s">
        <v>29</v>
      </c>
      <c r="H19" s="3284"/>
      <c r="I19" s="3284"/>
      <c r="J19" s="3287"/>
      <c r="K19" s="3287"/>
      <c r="L19" s="3288"/>
      <c r="M19" s="2260"/>
      <c r="N19" s="73"/>
      <c r="O19" s="73"/>
      <c r="P19" s="73"/>
      <c r="Q19" s="3290"/>
      <c r="R19" s="3290"/>
      <c r="S19" s="3292"/>
      <c r="T19" s="3294"/>
      <c r="U19" s="2238"/>
      <c r="V19" s="3"/>
      <c r="W19" s="3"/>
      <c r="X19" s="3"/>
      <c r="Y19" s="3"/>
      <c r="Z19" s="3"/>
      <c r="AA19" s="2241"/>
      <c r="AB19" s="2242"/>
      <c r="AC19" s="2242"/>
      <c r="AD19" s="2250"/>
      <c r="AE19" s="2251"/>
      <c r="AF19" s="2252"/>
      <c r="AG19" s="1017"/>
      <c r="AH19" s="2257" t="s">
        <v>2109</v>
      </c>
      <c r="AI19" s="2253"/>
      <c r="AJ19" s="2253"/>
      <c r="AK19" s="2253"/>
      <c r="AL19" s="2254"/>
      <c r="AM19" s="2255"/>
      <c r="AN19" s="2256"/>
      <c r="AO19" s="2223" t="s">
        <v>6</v>
      </c>
      <c r="AP19" s="2234" t="s">
        <v>131</v>
      </c>
      <c r="AQ19" s="2244"/>
      <c r="AR19" s="2236" t="e">
        <v>#VALUE!</v>
      </c>
      <c r="AS19" s="2237" t="e">
        <v>#VALUE!</v>
      </c>
      <c r="AT19" s="30"/>
      <c r="AU19" s="1024" t="s">
        <v>6</v>
      </c>
      <c r="AV19" s="4">
        <v>1</v>
      </c>
    </row>
    <row r="20" spans="2:48" s="48" customFormat="1" ht="21" customHeight="1" thickBot="1" x14ac:dyDescent="0.3">
      <c r="B20" s="66" t="s">
        <v>18</v>
      </c>
      <c r="C20" s="1412" t="s">
        <v>2105</v>
      </c>
      <c r="D20" s="1412"/>
      <c r="E20" s="1412"/>
      <c r="F20" s="80"/>
      <c r="G20" s="81" t="s">
        <v>1082</v>
      </c>
      <c r="H20" s="1413"/>
      <c r="I20" s="1414"/>
      <c r="J20" s="83" t="s">
        <v>34</v>
      </c>
      <c r="K20" s="1415" t="s">
        <v>2110</v>
      </c>
      <c r="L20" s="1416"/>
      <c r="M20" s="2261"/>
      <c r="N20" s="84"/>
      <c r="O20" s="84"/>
      <c r="P20" s="84"/>
      <c r="Q20" s="16"/>
      <c r="R20" s="86" t="s">
        <v>38</v>
      </c>
      <c r="S20" s="87">
        <v>50</v>
      </c>
      <c r="T20" s="88" t="s">
        <v>44</v>
      </c>
      <c r="U20" s="2238"/>
      <c r="V20" s="3"/>
      <c r="W20" s="3"/>
      <c r="X20" s="3"/>
      <c r="Y20" s="3"/>
      <c r="Z20" s="3"/>
      <c r="AA20" s="2262"/>
      <c r="AB20" s="2263"/>
      <c r="AC20" s="2263"/>
      <c r="AD20" s="2263"/>
      <c r="AE20" s="2264"/>
      <c r="AF20" s="2265"/>
      <c r="AG20" s="1017"/>
      <c r="AH20" s="2257"/>
      <c r="AI20" s="2253"/>
      <c r="AJ20" s="2253"/>
      <c r="AK20" s="2253"/>
      <c r="AL20" s="2254"/>
      <c r="AM20" s="2255"/>
      <c r="AN20" s="2256"/>
      <c r="AO20" s="2223" t="s">
        <v>6</v>
      </c>
      <c r="AP20" s="2234" t="s">
        <v>131</v>
      </c>
      <c r="AQ20" s="2244"/>
      <c r="AR20" s="2236" t="e">
        <v>#VALUE!</v>
      </c>
      <c r="AS20" s="2237" t="e">
        <v>#VALUE!</v>
      </c>
      <c r="AT20" s="30"/>
      <c r="AU20" s="1024" t="s">
        <v>6</v>
      </c>
      <c r="AV20" s="4">
        <v>1</v>
      </c>
    </row>
    <row r="21" spans="2:48" s="48" customFormat="1" ht="21" customHeight="1" thickTop="1" thickBot="1" x14ac:dyDescent="0.3">
      <c r="B21" s="66" t="s">
        <v>18</v>
      </c>
      <c r="C21" s="367" t="s">
        <v>2105</v>
      </c>
      <c r="D21" s="367"/>
      <c r="E21" s="368"/>
      <c r="F21" s="92" t="s">
        <v>39</v>
      </c>
      <c r="G21" s="93"/>
      <c r="H21" s="93"/>
      <c r="I21" s="93"/>
      <c r="J21" s="2266" t="s">
        <v>40</v>
      </c>
      <c r="K21" s="2267" t="s">
        <v>2105</v>
      </c>
      <c r="L21" s="2268"/>
      <c r="M21" s="2269"/>
      <c r="N21" s="16"/>
      <c r="O21" s="16"/>
      <c r="P21" s="16"/>
      <c r="Q21" s="16"/>
      <c r="R21" s="97" t="s">
        <v>42</v>
      </c>
      <c r="S21" s="98">
        <v>10</v>
      </c>
      <c r="T21" s="99" t="s">
        <v>44</v>
      </c>
      <c r="U21" s="2259" t="s">
        <v>2111</v>
      </c>
      <c r="V21" s="3"/>
      <c r="W21" s="3"/>
      <c r="X21" s="3"/>
      <c r="Y21" s="3"/>
      <c r="Z21" s="3"/>
      <c r="AA21" s="730"/>
      <c r="AB21" s="730"/>
      <c r="AC21" s="730"/>
      <c r="AD21" s="730"/>
      <c r="AE21" s="730"/>
      <c r="AF21" s="730"/>
      <c r="AG21" s="1017"/>
      <c r="AH21" s="2257"/>
      <c r="AI21" s="2253"/>
      <c r="AJ21" s="2253"/>
      <c r="AK21" s="2253"/>
      <c r="AL21" s="2254"/>
      <c r="AM21" s="2255"/>
      <c r="AN21" s="2256"/>
      <c r="AO21" s="2223" t="s">
        <v>6</v>
      </c>
      <c r="AP21" s="2234" t="s">
        <v>131</v>
      </c>
      <c r="AQ21" s="2244"/>
      <c r="AR21" s="2236" t="e">
        <v>#VALUE!</v>
      </c>
      <c r="AS21" s="2237" t="e">
        <v>#VALUE!</v>
      </c>
      <c r="AT21" s="30"/>
      <c r="AU21" s="1024" t="s">
        <v>6</v>
      </c>
      <c r="AV21" s="4">
        <v>1</v>
      </c>
    </row>
    <row r="22" spans="2:48" s="48" customFormat="1" ht="21" customHeight="1" x14ac:dyDescent="0.25">
      <c r="B22" s="66" t="s">
        <v>18</v>
      </c>
      <c r="C22" s="367" t="s">
        <v>2105</v>
      </c>
      <c r="D22" s="367"/>
      <c r="E22" s="368"/>
      <c r="F22" s="110">
        <v>10</v>
      </c>
      <c r="G22" s="111" t="s">
        <v>44</v>
      </c>
      <c r="H22" s="2259" t="s">
        <v>2112</v>
      </c>
      <c r="I22" s="86"/>
      <c r="J22" s="2270"/>
      <c r="K22" s="2259" t="s">
        <v>2113</v>
      </c>
      <c r="L22" s="2271"/>
      <c r="M22" s="2272" t="s">
        <v>49</v>
      </c>
      <c r="N22" s="115"/>
      <c r="O22" s="16"/>
      <c r="P22" s="16"/>
      <c r="Q22" s="16"/>
      <c r="R22" s="112" t="s">
        <v>48</v>
      </c>
      <c r="S22" s="113"/>
      <c r="T22" s="114"/>
      <c r="U22" s="2259" t="s">
        <v>2114</v>
      </c>
      <c r="V22" s="3"/>
      <c r="W22" s="3"/>
      <c r="X22" s="3"/>
      <c r="Y22" s="3"/>
      <c r="Z22" s="3"/>
      <c r="AA22" s="2273"/>
      <c r="AB22" s="2274"/>
      <c r="AC22" s="2275" t="s">
        <v>2115</v>
      </c>
      <c r="AD22" s="2276"/>
      <c r="AE22" s="3266" t="s">
        <v>2116</v>
      </c>
      <c r="AF22" s="3267"/>
      <c r="AG22" s="1017"/>
      <c r="AH22" s="2257"/>
      <c r="AI22" s="2253"/>
      <c r="AJ22" s="2253"/>
      <c r="AK22" s="2253"/>
      <c r="AL22" s="2254"/>
      <c r="AM22" s="2255"/>
      <c r="AN22" s="2256"/>
      <c r="AO22" s="2223" t="s">
        <v>6</v>
      </c>
      <c r="AP22" s="2234" t="s">
        <v>131</v>
      </c>
      <c r="AQ22" s="2244"/>
      <c r="AR22" s="2236" t="e">
        <v>#VALUE!</v>
      </c>
      <c r="AS22" s="2237" t="e">
        <v>#VALUE!</v>
      </c>
      <c r="AT22" s="30"/>
      <c r="AU22" s="1024" t="s">
        <v>6</v>
      </c>
      <c r="AV22" s="4">
        <v>1</v>
      </c>
    </row>
    <row r="23" spans="2:48" s="48" customFormat="1" ht="21" customHeight="1" x14ac:dyDescent="0.25">
      <c r="B23" s="66" t="s">
        <v>11</v>
      </c>
      <c r="C23" s="367" t="s">
        <v>2105</v>
      </c>
      <c r="D23" s="367"/>
      <c r="E23" s="368"/>
      <c r="F23" s="374" t="s">
        <v>28</v>
      </c>
      <c r="G23" s="123"/>
      <c r="H23" s="2277"/>
      <c r="I23" s="2277"/>
      <c r="J23" s="2277"/>
      <c r="K23" s="2277"/>
      <c r="L23" s="2278" t="s">
        <v>2117</v>
      </c>
      <c r="M23" s="2279"/>
      <c r="N23" s="3"/>
      <c r="O23" s="3"/>
      <c r="P23" s="3"/>
      <c r="Q23" s="3"/>
      <c r="R23" s="3"/>
      <c r="S23" s="126"/>
      <c r="T23" s="127" t="s">
        <v>2118</v>
      </c>
      <c r="U23" s="2259" t="s">
        <v>2119</v>
      </c>
      <c r="V23" s="3"/>
      <c r="W23" s="3"/>
      <c r="X23" s="3"/>
      <c r="Y23" s="3"/>
      <c r="Z23" s="3"/>
      <c r="AA23" s="2273"/>
      <c r="AB23" s="2274"/>
      <c r="AC23" s="2280" t="s">
        <v>2120</v>
      </c>
      <c r="AD23" s="2276"/>
      <c r="AE23" s="3268"/>
      <c r="AF23" s="3269"/>
      <c r="AG23" s="1017"/>
      <c r="AH23" s="2257"/>
      <c r="AI23" s="2253"/>
      <c r="AJ23" s="2253"/>
      <c r="AK23" s="2253"/>
      <c r="AL23" s="2254"/>
      <c r="AM23" s="2255"/>
      <c r="AN23" s="2256"/>
      <c r="AO23" s="2223" t="s">
        <v>6</v>
      </c>
      <c r="AP23" s="2234" t="s">
        <v>131</v>
      </c>
      <c r="AQ23" s="2244"/>
      <c r="AR23" s="2236" t="e">
        <v>#VALUE!</v>
      </c>
      <c r="AS23" s="2237" t="e">
        <v>#VALUE!</v>
      </c>
      <c r="AT23" s="30"/>
      <c r="AU23" s="1024" t="s">
        <v>6</v>
      </c>
      <c r="AV23" s="4">
        <v>1</v>
      </c>
    </row>
    <row r="24" spans="2:48" s="48" customFormat="1" ht="21" customHeight="1" x14ac:dyDescent="0.25">
      <c r="B24" s="66"/>
      <c r="C24" s="367"/>
      <c r="D24" s="367"/>
      <c r="E24" s="368"/>
      <c r="F24" s="374"/>
      <c r="G24" s="123"/>
      <c r="H24" s="2277"/>
      <c r="I24" s="2277"/>
      <c r="J24" s="2277"/>
      <c r="K24" s="2277"/>
      <c r="L24" s="2278" t="s">
        <v>2121</v>
      </c>
      <c r="M24" s="2281"/>
      <c r="N24" s="2282"/>
      <c r="O24" s="2282"/>
      <c r="P24" s="2282"/>
      <c r="Q24" s="609"/>
      <c r="R24" s="609"/>
      <c r="S24" s="609"/>
      <c r="T24" s="2283"/>
      <c r="U24" s="2284" t="s">
        <v>2122</v>
      </c>
      <c r="V24" s="3"/>
      <c r="W24" s="3"/>
      <c r="X24" s="3"/>
      <c r="Y24" s="3"/>
      <c r="Z24" s="3"/>
      <c r="AA24" s="323"/>
      <c r="AB24" s="2285"/>
      <c r="AC24" s="2286" t="s">
        <v>2123</v>
      </c>
      <c r="AD24" s="2287"/>
      <c r="AE24" s="2288"/>
      <c r="AF24" s="2289"/>
      <c r="AG24" s="1017"/>
      <c r="AH24" s="2257"/>
      <c r="AI24" s="2253"/>
      <c r="AJ24" s="2253"/>
      <c r="AK24" s="2253"/>
      <c r="AL24" s="2254"/>
      <c r="AM24" s="2255"/>
      <c r="AN24" s="2256"/>
      <c r="AO24" s="2223" t="s">
        <v>6</v>
      </c>
      <c r="AP24" s="2234" t="s">
        <v>131</v>
      </c>
      <c r="AQ24" s="2244"/>
      <c r="AR24" s="2236" t="e">
        <v>#VALUE!</v>
      </c>
      <c r="AS24" s="2237" t="e">
        <v>#VALUE!</v>
      </c>
      <c r="AT24" s="30"/>
      <c r="AU24" s="1024" t="s">
        <v>6</v>
      </c>
      <c r="AV24" s="4">
        <v>1</v>
      </c>
    </row>
    <row r="25" spans="2:48" s="48" customFormat="1" ht="21" customHeight="1" thickBot="1" x14ac:dyDescent="0.3">
      <c r="B25" s="1417" t="s">
        <v>11</v>
      </c>
      <c r="C25" s="1418" t="s">
        <v>2105</v>
      </c>
      <c r="D25" s="2290">
        <v>10</v>
      </c>
      <c r="E25" s="2291" t="s">
        <v>44</v>
      </c>
      <c r="F25" s="2292" t="s">
        <v>2105</v>
      </c>
      <c r="G25" s="2293" t="s">
        <v>55</v>
      </c>
      <c r="H25" s="3295" t="s">
        <v>56</v>
      </c>
      <c r="I25" s="3295"/>
      <c r="J25" s="3295"/>
      <c r="K25" s="2294" t="s">
        <v>57</v>
      </c>
      <c r="L25" s="2295" t="s">
        <v>2124</v>
      </c>
      <c r="M25" s="2279"/>
      <c r="N25" s="3"/>
      <c r="O25" s="3"/>
      <c r="P25" s="3"/>
      <c r="Q25" s="3"/>
      <c r="R25" s="3"/>
      <c r="S25" s="137"/>
      <c r="T25" s="127" t="s">
        <v>2125</v>
      </c>
      <c r="U25" s="3"/>
      <c r="V25" s="3"/>
      <c r="W25" s="1611"/>
      <c r="X25" s="3"/>
      <c r="Y25" s="3"/>
      <c r="Z25" s="3"/>
      <c r="AA25" s="323"/>
      <c r="AB25" s="243"/>
      <c r="AC25" s="243"/>
      <c r="AD25" s="2287"/>
      <c r="AE25" s="2288"/>
      <c r="AF25" s="2289"/>
      <c r="AG25" s="1017"/>
      <c r="AH25" s="2257"/>
      <c r="AI25" s="2253"/>
      <c r="AJ25" s="2253"/>
      <c r="AK25" s="2253"/>
      <c r="AL25" s="2254"/>
      <c r="AM25" s="2255"/>
      <c r="AN25" s="2256"/>
      <c r="AO25" s="2223" t="s">
        <v>6</v>
      </c>
      <c r="AP25" s="2234" t="s">
        <v>131</v>
      </c>
      <c r="AQ25" s="2244"/>
      <c r="AR25" s="2236" t="e">
        <v>#VALUE!</v>
      </c>
      <c r="AS25" s="2237" t="e">
        <v>#VALUE!</v>
      </c>
      <c r="AT25" s="30"/>
      <c r="AU25" s="1024" t="s">
        <v>6</v>
      </c>
      <c r="AV25" s="4">
        <v>1</v>
      </c>
    </row>
    <row r="26" spans="2:48" s="48" customFormat="1" ht="21" customHeight="1" thickTop="1" thickBot="1" x14ac:dyDescent="0.3">
      <c r="B26" s="66" t="s">
        <v>11</v>
      </c>
      <c r="C26" s="1445" t="s">
        <v>2105</v>
      </c>
      <c r="D26" s="367"/>
      <c r="E26" s="367"/>
      <c r="F26" s="1420" t="s">
        <v>61</v>
      </c>
      <c r="G26" s="1421" t="s">
        <v>62</v>
      </c>
      <c r="H26" s="1421" t="s">
        <v>63</v>
      </c>
      <c r="I26" s="1421" t="s">
        <v>64</v>
      </c>
      <c r="J26" s="1421" t="s">
        <v>65</v>
      </c>
      <c r="K26" s="1422" t="s">
        <v>66</v>
      </c>
      <c r="L26" s="1423" t="s">
        <v>67</v>
      </c>
      <c r="M26" s="2296" t="s">
        <v>69</v>
      </c>
      <c r="N26" s="144" t="s">
        <v>70</v>
      </c>
      <c r="O26" s="144" t="s">
        <v>71</v>
      </c>
      <c r="P26" s="144" t="s">
        <v>72</v>
      </c>
      <c r="Q26" s="144" t="s">
        <v>73</v>
      </c>
      <c r="R26" s="144" t="s">
        <v>74</v>
      </c>
      <c r="S26" s="144" t="s">
        <v>75</v>
      </c>
      <c r="T26" s="145" t="s">
        <v>76</v>
      </c>
      <c r="U26" s="3"/>
      <c r="V26" s="3"/>
      <c r="W26" s="2297"/>
      <c r="X26" s="3"/>
      <c r="Y26" s="3"/>
      <c r="Z26" s="2298" t="s">
        <v>2126</v>
      </c>
      <c r="AA26" s="2299" cm="1">
        <f t="array" aca="1" ref="AA26:AB26" ca="1">CELL("largeur",AC26)</f>
        <v>114</v>
      </c>
      <c r="AB26" s="2300" t="b">
        <f ca="1"/>
        <v>0</v>
      </c>
      <c r="AC26" s="2301" t="str">
        <f ca="1">"Largeur de cette colonne = "&amp;CELL("largeur",AC31)</f>
        <v>Largeur de cette colonne = 114</v>
      </c>
      <c r="AD26" s="2302"/>
      <c r="AE26" s="2288"/>
      <c r="AF26" s="2303" t="s">
        <v>2127</v>
      </c>
      <c r="AG26" s="1017"/>
      <c r="AH26" s="2257"/>
      <c r="AI26" s="2253"/>
      <c r="AJ26" s="2253"/>
      <c r="AK26" s="2253"/>
      <c r="AL26" s="2254"/>
      <c r="AM26" s="2255"/>
      <c r="AN26" s="2256"/>
      <c r="AO26" s="2223" t="s">
        <v>6</v>
      </c>
      <c r="AP26" s="2234" t="s">
        <v>131</v>
      </c>
      <c r="AQ26" s="2244"/>
      <c r="AR26" s="2236" t="e">
        <v>#VALUE!</v>
      </c>
      <c r="AS26" s="2237" t="e">
        <v>#VALUE!</v>
      </c>
      <c r="AT26" s="30"/>
      <c r="AU26" s="1024" t="s">
        <v>6</v>
      </c>
      <c r="AV26" s="4">
        <v>1</v>
      </c>
    </row>
    <row r="27" spans="2:48" s="48" customFormat="1" ht="21" customHeight="1" thickTop="1" thickBot="1" x14ac:dyDescent="0.3">
      <c r="B27" s="66" t="s">
        <v>18</v>
      </c>
      <c r="C27" s="1445" t="s">
        <v>2105</v>
      </c>
      <c r="D27" s="367"/>
      <c r="E27" s="367"/>
      <c r="F27" s="150" t="s">
        <v>86</v>
      </c>
      <c r="G27" s="151" t="s">
        <v>87</v>
      </c>
      <c r="H27" s="152"/>
      <c r="I27" s="3186" t="s">
        <v>88</v>
      </c>
      <c r="J27" s="3296" t="s">
        <v>89</v>
      </c>
      <c r="K27" s="3297" t="s">
        <v>90</v>
      </c>
      <c r="L27" s="153" t="s">
        <v>91</v>
      </c>
      <c r="M27" s="3298" t="s">
        <v>96</v>
      </c>
      <c r="N27" s="3313" t="s">
        <v>93</v>
      </c>
      <c r="O27" s="2304" t="s">
        <v>97</v>
      </c>
      <c r="P27" s="2177" t="s">
        <v>94</v>
      </c>
      <c r="Q27" s="3192" t="s">
        <v>98</v>
      </c>
      <c r="R27" s="3192"/>
      <c r="S27" s="3300" t="s">
        <v>94</v>
      </c>
      <c r="T27" s="3302" t="s">
        <v>95</v>
      </c>
      <c r="X27" s="3"/>
      <c r="Y27" s="3"/>
      <c r="Z27" s="3"/>
      <c r="AA27" s="323"/>
      <c r="AB27" s="243"/>
      <c r="AC27" s="243"/>
      <c r="AD27" s="2287"/>
      <c r="AE27" s="2288"/>
      <c r="AF27" s="2305"/>
      <c r="AG27" s="1017"/>
      <c r="AH27" s="2306"/>
      <c r="AI27" s="2307"/>
      <c r="AJ27" s="2307"/>
      <c r="AK27" s="2307"/>
      <c r="AL27" s="2308"/>
      <c r="AM27" s="2309"/>
      <c r="AN27" s="2310"/>
      <c r="AO27" s="2223" t="s">
        <v>6</v>
      </c>
      <c r="AP27" s="2311" t="s">
        <v>131</v>
      </c>
      <c r="AQ27" s="2312"/>
      <c r="AR27" s="2313" t="e">
        <v>#VALUE!</v>
      </c>
      <c r="AS27" s="2314" t="e">
        <v>#VALUE!</v>
      </c>
      <c r="AT27" s="30"/>
      <c r="AU27" s="1024" t="s">
        <v>6</v>
      </c>
      <c r="AV27" s="4">
        <v>1</v>
      </c>
    </row>
    <row r="28" spans="2:48" s="48" customFormat="1" ht="21" customHeight="1" x14ac:dyDescent="0.25">
      <c r="B28" s="66" t="s">
        <v>18</v>
      </c>
      <c r="C28" s="1445" t="s">
        <v>2105</v>
      </c>
      <c r="D28" s="367"/>
      <c r="E28" s="367"/>
      <c r="F28" s="163" t="s">
        <v>103</v>
      </c>
      <c r="G28" s="164" t="s">
        <v>104</v>
      </c>
      <c r="H28" s="165" t="s">
        <v>105</v>
      </c>
      <c r="I28" s="3121"/>
      <c r="J28" s="3123"/>
      <c r="K28" s="3125"/>
      <c r="L28" s="166" t="s">
        <v>106</v>
      </c>
      <c r="M28" s="3299"/>
      <c r="N28" s="3314"/>
      <c r="O28" s="167" t="s">
        <v>108</v>
      </c>
      <c r="P28" s="168">
        <v>1</v>
      </c>
      <c r="Q28" s="3194"/>
      <c r="R28" s="3194"/>
      <c r="S28" s="3301"/>
      <c r="T28" s="3195"/>
      <c r="U28" s="3"/>
      <c r="V28" s="3"/>
      <c r="W28" s="3"/>
      <c r="X28" s="3"/>
      <c r="Y28" s="3"/>
      <c r="Z28" s="2298" t="s">
        <v>2126</v>
      </c>
      <c r="AA28" s="2315">
        <v>99</v>
      </c>
      <c r="AB28" s="2316"/>
      <c r="AC28" s="2317" t="s">
        <v>2128</v>
      </c>
      <c r="AD28" s="2318"/>
      <c r="AE28" s="2288"/>
      <c r="AF28" s="2319"/>
      <c r="AG28" s="1017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0"/>
      <c r="AU28" s="1024" t="s">
        <v>6</v>
      </c>
      <c r="AV28" s="4">
        <v>1</v>
      </c>
    </row>
    <row r="29" spans="2:48" s="48" customFormat="1" ht="21" customHeight="1" x14ac:dyDescent="0.25">
      <c r="B29" s="66" t="s">
        <v>18</v>
      </c>
      <c r="C29" s="1445" t="s">
        <v>2105</v>
      </c>
      <c r="D29" s="367">
        <v>10</v>
      </c>
      <c r="E29" s="367" t="s">
        <v>44</v>
      </c>
      <c r="F29" s="174">
        <v>6.5</v>
      </c>
      <c r="G29" s="175" t="s">
        <v>513</v>
      </c>
      <c r="H29" s="228" t="s">
        <v>105</v>
      </c>
      <c r="I29" s="177">
        <v>50</v>
      </c>
      <c r="J29" s="229" t="s">
        <v>41</v>
      </c>
      <c r="K29" s="448">
        <v>1</v>
      </c>
      <c r="L29" s="180" t="s">
        <v>513</v>
      </c>
      <c r="M29" s="2320">
        <v>0.32500000000000001</v>
      </c>
      <c r="N29" s="2321">
        <v>1.625</v>
      </c>
      <c r="O29" s="187">
        <v>438.59649122807014</v>
      </c>
      <c r="P29" s="2322">
        <v>8.7719298245614024</v>
      </c>
      <c r="Q29" s="191" t="s">
        <v>2129</v>
      </c>
      <c r="R29" s="2323" t="s">
        <v>2130</v>
      </c>
      <c r="S29" s="2324">
        <v>32.5</v>
      </c>
      <c r="T29" s="182" t="s">
        <v>513</v>
      </c>
      <c r="U29" s="3"/>
      <c r="V29" s="3"/>
      <c r="W29" s="3"/>
      <c r="X29" s="3"/>
      <c r="Y29" s="3"/>
      <c r="Z29" s="2298"/>
      <c r="AA29" s="2315"/>
      <c r="AB29" s="2316"/>
      <c r="AC29" s="2317"/>
      <c r="AD29" s="2318"/>
      <c r="AE29" s="2325"/>
      <c r="AF29" s="3303" t="s">
        <v>2131</v>
      </c>
      <c r="AG29" s="1017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0"/>
      <c r="AU29" s="1024" t="s">
        <v>6</v>
      </c>
      <c r="AV29" s="4">
        <v>1</v>
      </c>
    </row>
    <row r="30" spans="2:48" s="48" customFormat="1" ht="21" customHeight="1" thickBot="1" x14ac:dyDescent="0.3">
      <c r="B30" s="2326" t="s">
        <v>18</v>
      </c>
      <c r="C30" s="2327" t="s">
        <v>2105</v>
      </c>
      <c r="D30" s="2328">
        <v>10</v>
      </c>
      <c r="E30" s="2328" t="s">
        <v>44</v>
      </c>
      <c r="F30" s="2329"/>
      <c r="G30" s="2330"/>
      <c r="H30" s="2331" t="s">
        <v>131</v>
      </c>
      <c r="I30" s="2332">
        <v>208</v>
      </c>
      <c r="J30" s="2333" t="s">
        <v>41</v>
      </c>
      <c r="K30" s="2334">
        <v>1</v>
      </c>
      <c r="L30" s="2335" t="s">
        <v>2132</v>
      </c>
      <c r="M30" s="2336">
        <v>0.20800000000000002</v>
      </c>
      <c r="N30" s="2337">
        <v>1.04</v>
      </c>
      <c r="O30" s="2338">
        <v>280.70175438596488</v>
      </c>
      <c r="P30" s="2339">
        <v>0</v>
      </c>
      <c r="Q30" s="2340" t="s">
        <v>2133</v>
      </c>
      <c r="R30" s="2341" t="s">
        <v>2134</v>
      </c>
      <c r="S30" s="2342">
        <v>0</v>
      </c>
      <c r="T30" s="2343">
        <v>0</v>
      </c>
      <c r="W30" s="3"/>
      <c r="X30" s="3"/>
      <c r="Y30" s="3"/>
      <c r="Z30" s="2298" t="s">
        <v>2135</v>
      </c>
      <c r="AA30" s="2344"/>
      <c r="AB30" s="2345"/>
      <c r="AC30" s="3304">
        <v>98</v>
      </c>
      <c r="AD30" s="2302"/>
      <c r="AE30" s="2325"/>
      <c r="AF30" s="330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0"/>
      <c r="AU30" s="1024" t="s">
        <v>6</v>
      </c>
      <c r="AV30" s="4">
        <v>1</v>
      </c>
    </row>
    <row r="31" spans="2:48" s="48" customFormat="1" ht="21" customHeight="1" x14ac:dyDescent="0.25">
      <c r="B31" s="2346"/>
      <c r="C31" s="2346"/>
      <c r="D31" s="2346"/>
      <c r="E31" s="2346"/>
      <c r="F31" s="2346"/>
      <c r="G31" s="2346"/>
      <c r="H31" s="2346"/>
      <c r="I31" s="2346"/>
      <c r="J31" s="2346"/>
      <c r="K31" s="2346"/>
      <c r="L31" s="2346"/>
      <c r="M31" s="2346"/>
      <c r="N31" s="2346"/>
      <c r="O31" s="2346"/>
      <c r="P31" s="2346"/>
      <c r="Q31" s="2346"/>
      <c r="R31" s="2346"/>
      <c r="S31" s="2347"/>
      <c r="T31" s="2348"/>
      <c r="W31" s="3"/>
      <c r="X31" s="3"/>
      <c r="Y31" s="3"/>
      <c r="Z31" s="2298"/>
      <c r="AA31" s="2344"/>
      <c r="AB31" s="2345"/>
      <c r="AC31" s="3304"/>
      <c r="AD31" s="2302"/>
      <c r="AE31" s="2349" t="str">
        <f>"ligne "&amp;ROW()</f>
        <v>ligne 31</v>
      </c>
      <c r="AF31" s="2350" t="s">
        <v>11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0"/>
      <c r="AU31" s="1024"/>
      <c r="AV31" s="4">
        <v>1</v>
      </c>
    </row>
    <row r="32" spans="2:48" s="48" customFormat="1" ht="21" customHeight="1" thickBot="1" x14ac:dyDescent="0.3">
      <c r="B32" s="196" t="s">
        <v>11</v>
      </c>
      <c r="C32" s="2351" t="s">
        <v>2136</v>
      </c>
      <c r="D32" s="2352"/>
      <c r="E32" s="2353"/>
      <c r="F32" s="2346"/>
      <c r="G32" s="2346"/>
      <c r="H32" s="2346"/>
      <c r="I32" s="2346"/>
      <c r="J32" s="2346"/>
      <c r="K32" s="2346"/>
      <c r="L32" s="2346"/>
      <c r="M32" s="2346"/>
      <c r="N32" s="2346"/>
      <c r="O32" s="2346"/>
      <c r="P32" s="2346"/>
      <c r="Q32" s="2346"/>
      <c r="R32" s="2346"/>
      <c r="S32" s="2347"/>
      <c r="T32" s="2348"/>
      <c r="W32" s="3"/>
      <c r="X32" s="3"/>
      <c r="Y32" s="3"/>
      <c r="Z32" s="2298" t="s">
        <v>2126</v>
      </c>
      <c r="AA32" s="2354" t="s">
        <v>493</v>
      </c>
      <c r="AB32" s="2355">
        <v>6</v>
      </c>
      <c r="AC32" s="2356" t="s">
        <v>2137</v>
      </c>
      <c r="AD32" s="2357"/>
      <c r="AE32" s="2358"/>
      <c r="AF32" s="2319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0"/>
      <c r="AU32" s="1024"/>
      <c r="AV32" s="4">
        <v>1</v>
      </c>
    </row>
    <row r="33" spans="2:48" s="48" customFormat="1" ht="21" customHeight="1" thickTop="1" x14ac:dyDescent="0.25">
      <c r="B33" s="3"/>
      <c r="C33" s="2352"/>
      <c r="D33" s="2351" t="s">
        <v>2138</v>
      </c>
      <c r="E33" s="2352"/>
      <c r="F33" s="2346"/>
      <c r="G33" s="2346"/>
      <c r="H33" s="2346"/>
      <c r="I33" s="2346"/>
      <c r="J33" s="2346"/>
      <c r="K33" s="2346"/>
      <c r="L33" s="2346"/>
      <c r="M33" s="2346"/>
      <c r="N33" s="2346"/>
      <c r="O33" s="2304" t="s">
        <v>97</v>
      </c>
      <c r="P33" s="2177" t="s">
        <v>94</v>
      </c>
      <c r="Q33" s="3192" t="s">
        <v>98</v>
      </c>
      <c r="R33" s="3192"/>
      <c r="S33" s="126"/>
      <c r="T33" s="127" t="s">
        <v>2118</v>
      </c>
      <c r="U33" s="2259" t="s">
        <v>2139</v>
      </c>
      <c r="W33" s="3"/>
      <c r="X33" s="3"/>
      <c r="Y33" s="3"/>
      <c r="Z33" s="2298" t="s">
        <v>2140</v>
      </c>
      <c r="AA33" s="2359"/>
      <c r="AB33" s="2360">
        <v>12</v>
      </c>
      <c r="AC33" s="2361" t="s">
        <v>2141</v>
      </c>
      <c r="AD33" s="2357"/>
      <c r="AE33" s="3305" t="s">
        <v>2142</v>
      </c>
      <c r="AF33" s="2362" t="s">
        <v>2143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0"/>
      <c r="AU33" s="1024"/>
      <c r="AV33" s="4">
        <v>1</v>
      </c>
    </row>
    <row r="34" spans="2:48" s="48" customFormat="1" ht="21" customHeight="1" thickBot="1" x14ac:dyDescent="0.3">
      <c r="B34" s="2346"/>
      <c r="C34" s="2346"/>
      <c r="D34" s="2346"/>
      <c r="E34" s="2346"/>
      <c r="F34" s="2346"/>
      <c r="G34" s="2346"/>
      <c r="H34" s="2346"/>
      <c r="I34" s="2346"/>
      <c r="J34" s="2346"/>
      <c r="K34" s="2346"/>
      <c r="L34" s="2346"/>
      <c r="M34" s="2346"/>
      <c r="N34" s="2363" t="s">
        <v>2144</v>
      </c>
      <c r="O34" s="167" t="s">
        <v>108</v>
      </c>
      <c r="P34" s="168">
        <v>1</v>
      </c>
      <c r="Q34" s="3194"/>
      <c r="R34" s="3194"/>
      <c r="S34" s="137"/>
      <c r="T34" s="127" t="s">
        <v>2125</v>
      </c>
      <c r="U34" s="2259" t="s">
        <v>2139</v>
      </c>
      <c r="W34" s="3"/>
      <c r="X34" s="3"/>
      <c r="Y34" s="3"/>
      <c r="Z34" s="2298"/>
      <c r="AA34" s="2359" t="s">
        <v>2145</v>
      </c>
      <c r="AB34" s="2364">
        <v>0</v>
      </c>
      <c r="AC34" s="2365" t="s">
        <v>2146</v>
      </c>
      <c r="AD34" s="2366"/>
      <c r="AE34" s="3306"/>
      <c r="AF34" s="2367" t="s">
        <v>2147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0"/>
      <c r="AU34" s="1024"/>
      <c r="AV34" s="4">
        <v>1</v>
      </c>
    </row>
    <row r="35" spans="2:48" s="48" customFormat="1" ht="21" customHeight="1" x14ac:dyDescent="0.25">
      <c r="B35" s="196" t="s">
        <v>18</v>
      </c>
      <c r="C35" s="2351" t="s">
        <v>2148</v>
      </c>
      <c r="D35" s="2368"/>
      <c r="E35" s="2346"/>
      <c r="F35" s="2346"/>
      <c r="G35" s="2346"/>
      <c r="H35" s="2346"/>
      <c r="I35" s="2346"/>
      <c r="J35" s="2346"/>
      <c r="K35" s="2346"/>
      <c r="L35" s="2346"/>
      <c r="M35" s="2346"/>
      <c r="N35" s="2363" t="s">
        <v>2149</v>
      </c>
      <c r="O35" s="187">
        <v>438.59649122807014</v>
      </c>
      <c r="P35" s="2322">
        <v>8.7719298245614024</v>
      </c>
      <c r="Q35" s="191" t="s">
        <v>2129</v>
      </c>
      <c r="R35" s="2323" t="s">
        <v>2130</v>
      </c>
      <c r="S35" s="16"/>
      <c r="W35" s="3"/>
      <c r="X35" s="3"/>
      <c r="Y35" s="3"/>
      <c r="Z35" s="2298"/>
      <c r="AA35" s="2369">
        <v>66</v>
      </c>
      <c r="AB35" s="2364">
        <v>1</v>
      </c>
      <c r="AC35" s="2370" t="s">
        <v>2079</v>
      </c>
      <c r="AD35" s="2371">
        <v>1</v>
      </c>
      <c r="AE35" s="2372">
        <v>66</v>
      </c>
      <c r="AF35" s="2373" t="s">
        <v>2079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0"/>
      <c r="AU35" s="1024"/>
      <c r="AV35" s="4">
        <v>1</v>
      </c>
    </row>
    <row r="36" spans="2:48" s="48" customFormat="1" ht="21" customHeight="1" thickBot="1" x14ac:dyDescent="0.3">
      <c r="B36" s="2346"/>
      <c r="C36" s="2346"/>
      <c r="D36" s="2346"/>
      <c r="F36" s="2346"/>
      <c r="G36" s="2346"/>
      <c r="H36" s="2346"/>
      <c r="I36" s="2346"/>
      <c r="J36" s="2346"/>
      <c r="K36" s="2346"/>
      <c r="L36" s="2346"/>
      <c r="M36" s="2346"/>
      <c r="N36" s="2346"/>
      <c r="O36" s="2338">
        <v>280.70175438596488</v>
      </c>
      <c r="P36" s="2339">
        <v>0</v>
      </c>
      <c r="Q36" s="2340" t="s">
        <v>2133</v>
      </c>
      <c r="R36" s="2341" t="s">
        <v>2134</v>
      </c>
      <c r="S36" s="2374" t="s">
        <v>2150</v>
      </c>
      <c r="T36" s="16"/>
      <c r="U36" s="16"/>
      <c r="W36" s="3"/>
      <c r="X36" s="3"/>
      <c r="Y36" s="3"/>
      <c r="Z36" s="2298"/>
      <c r="AA36" s="2369">
        <v>30</v>
      </c>
      <c r="AB36" s="2364" t="s">
        <v>131</v>
      </c>
      <c r="AC36" s="2375" t="s">
        <v>2104</v>
      </c>
      <c r="AD36" s="2376">
        <v>1</v>
      </c>
      <c r="AE36" s="2372">
        <v>30</v>
      </c>
      <c r="AF36" s="2377" t="s">
        <v>2104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0"/>
      <c r="AU36" s="1024"/>
      <c r="AV36" s="4">
        <v>1</v>
      </c>
    </row>
    <row r="37" spans="2:48" s="48" customFormat="1" ht="21" customHeight="1" x14ac:dyDescent="0.25">
      <c r="E37" s="2378"/>
      <c r="F37" s="2346"/>
      <c r="G37" s="2346"/>
      <c r="H37" s="2346"/>
      <c r="I37" s="2346"/>
      <c r="J37" s="2346"/>
      <c r="K37" s="2346"/>
      <c r="L37" s="2346"/>
      <c r="M37" s="2346"/>
      <c r="N37" s="2346"/>
      <c r="O37" s="2346"/>
      <c r="P37" s="2346"/>
      <c r="Q37" s="2346"/>
      <c r="R37" s="16"/>
      <c r="S37" s="16"/>
      <c r="T37" s="16"/>
      <c r="U37" s="16"/>
      <c r="W37" s="3"/>
      <c r="X37" s="3"/>
      <c r="Y37" s="3"/>
      <c r="Z37" s="2298"/>
      <c r="AA37" s="2369">
        <v>1</v>
      </c>
      <c r="AB37" s="2364" t="s">
        <v>131</v>
      </c>
      <c r="AC37" s="2375" t="s">
        <v>11</v>
      </c>
      <c r="AD37" s="2376">
        <v>1</v>
      </c>
      <c r="AE37" s="2372">
        <v>1</v>
      </c>
      <c r="AF37" s="2350" t="s">
        <v>11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0"/>
      <c r="AU37" s="1024"/>
      <c r="AV37" s="4">
        <v>1</v>
      </c>
    </row>
    <row r="38" spans="2:48" s="48" customFormat="1" ht="21" customHeight="1" thickBot="1" x14ac:dyDescent="0.3">
      <c r="F38" s="2378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243"/>
      <c r="V38" s="243"/>
      <c r="W38" s="243"/>
      <c r="X38" s="3"/>
      <c r="Y38" s="3"/>
      <c r="Z38" s="2298"/>
      <c r="AA38" s="2369">
        <v>99</v>
      </c>
      <c r="AB38" s="2364" t="s">
        <v>131</v>
      </c>
      <c r="AC38" s="2375" t="s">
        <v>2151</v>
      </c>
      <c r="AD38" s="2376">
        <v>1</v>
      </c>
      <c r="AE38" s="2372"/>
      <c r="AF38" s="2377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0"/>
      <c r="AU38" s="1024" t="s">
        <v>6</v>
      </c>
      <c r="AV38" s="4">
        <v>1</v>
      </c>
    </row>
    <row r="39" spans="2:48" s="48" customFormat="1" ht="21" customHeight="1" x14ac:dyDescent="0.25">
      <c r="E39" s="3"/>
      <c r="F39" s="2379"/>
      <c r="G39" s="2380"/>
      <c r="H39" s="2381"/>
      <c r="I39" s="2382"/>
      <c r="J39" s="2383" t="s">
        <v>2152</v>
      </c>
      <c r="K39" s="2384" t="s">
        <v>493</v>
      </c>
      <c r="L39" s="2385" t="s">
        <v>2153</v>
      </c>
      <c r="M39" s="2386"/>
      <c r="N39" s="2387"/>
      <c r="O39" s="2387"/>
      <c r="P39" s="2387"/>
      <c r="Q39" s="2387"/>
      <c r="R39" s="2388"/>
      <c r="S39" s="1476"/>
      <c r="T39" s="2389"/>
      <c r="U39" s="2259" t="s">
        <v>2154</v>
      </c>
      <c r="V39" s="3"/>
      <c r="W39" s="3"/>
      <c r="X39" s="3"/>
      <c r="Y39" s="3"/>
      <c r="Z39" s="2298"/>
      <c r="AA39" s="2369">
        <v>33</v>
      </c>
      <c r="AB39" s="2364" t="s">
        <v>131</v>
      </c>
      <c r="AC39" s="2375" t="s">
        <v>2155</v>
      </c>
      <c r="AD39" s="2376">
        <v>1</v>
      </c>
      <c r="AE39" s="2372">
        <v>134</v>
      </c>
      <c r="AF39" s="2377" t="s">
        <v>2108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0"/>
      <c r="AU39" s="1024" t="s">
        <v>6</v>
      </c>
      <c r="AV39" s="4">
        <v>1</v>
      </c>
    </row>
    <row r="40" spans="2:48" s="48" customFormat="1" ht="21" customHeight="1" x14ac:dyDescent="0.25">
      <c r="E40" s="3"/>
      <c r="F40" s="2390"/>
      <c r="G40" s="2391" t="s">
        <v>413</v>
      </c>
      <c r="H40" s="2392">
        <v>3</v>
      </c>
      <c r="I40" s="2391" t="s">
        <v>2156</v>
      </c>
      <c r="J40" s="2392">
        <v>3</v>
      </c>
      <c r="K40" s="3307" t="s">
        <v>2157</v>
      </c>
      <c r="L40" s="2393" t="s">
        <v>2158</v>
      </c>
      <c r="M40" s="2394"/>
      <c r="N40" s="16"/>
      <c r="O40" s="16"/>
      <c r="P40" s="2395"/>
      <c r="Q40" s="2395"/>
      <c r="R40" s="16"/>
      <c r="S40" s="878" t="s">
        <v>487</v>
      </c>
      <c r="T40" s="2396">
        <v>100</v>
      </c>
      <c r="U40" s="2259" t="s">
        <v>2159</v>
      </c>
      <c r="V40" s="3"/>
      <c r="W40" s="3"/>
      <c r="X40" s="3"/>
      <c r="Y40" s="3"/>
      <c r="Z40" s="2298"/>
      <c r="AA40" s="2369"/>
      <c r="AB40" s="2364"/>
      <c r="AC40" s="2375"/>
      <c r="AD40" s="2376"/>
      <c r="AE40" s="2372"/>
      <c r="AF40" s="2377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0"/>
      <c r="AU40" s="1024" t="s">
        <v>6</v>
      </c>
      <c r="AV40" s="4">
        <v>1</v>
      </c>
    </row>
    <row r="41" spans="2:48" s="48" customFormat="1" ht="21" customHeight="1" x14ac:dyDescent="0.25">
      <c r="B41" s="3"/>
      <c r="C41" s="3"/>
      <c r="D41" s="3"/>
      <c r="E41" s="3"/>
      <c r="F41" s="2390"/>
      <c r="G41" s="2391" t="s">
        <v>417</v>
      </c>
      <c r="H41" s="2392">
        <v>3</v>
      </c>
      <c r="I41" s="2391" t="s">
        <v>2160</v>
      </c>
      <c r="J41" s="2392">
        <v>2</v>
      </c>
      <c r="K41" s="3308"/>
      <c r="L41" s="2393" t="s">
        <v>472</v>
      </c>
      <c r="M41" s="2394"/>
      <c r="N41" s="16"/>
      <c r="O41" s="16"/>
      <c r="P41" s="2397"/>
      <c r="Q41" s="2397"/>
      <c r="R41" s="16"/>
      <c r="S41" s="2398" t="s">
        <v>489</v>
      </c>
      <c r="T41" s="2399">
        <v>90</v>
      </c>
      <c r="U41" s="2259" t="s">
        <v>2161</v>
      </c>
      <c r="V41" s="3"/>
      <c r="W41" s="3"/>
      <c r="X41" s="3"/>
      <c r="Y41" s="3"/>
      <c r="Z41" s="2298"/>
      <c r="AA41" s="2369"/>
      <c r="AB41" s="2364"/>
      <c r="AC41" s="2375"/>
      <c r="AD41" s="2376"/>
      <c r="AE41" s="2372"/>
      <c r="AF41" s="2377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0"/>
      <c r="AU41" s="1024" t="s">
        <v>6</v>
      </c>
      <c r="AV41" s="4">
        <v>1</v>
      </c>
    </row>
    <row r="42" spans="2:48" s="48" customFormat="1" ht="21" customHeight="1" x14ac:dyDescent="0.25">
      <c r="B42" s="3"/>
      <c r="C42" s="3"/>
      <c r="D42" s="3"/>
      <c r="E42" s="3"/>
      <c r="F42" s="2390"/>
      <c r="G42" s="2391" t="s">
        <v>420</v>
      </c>
      <c r="H42" s="2392">
        <v>2</v>
      </c>
      <c r="I42" s="2391" t="s">
        <v>2162</v>
      </c>
      <c r="J42" s="2392">
        <v>3</v>
      </c>
      <c r="K42" s="3309"/>
      <c r="L42" s="2393" t="s">
        <v>2163</v>
      </c>
      <c r="M42" s="2394"/>
      <c r="N42" s="16"/>
      <c r="O42" s="16"/>
      <c r="P42" s="2397"/>
      <c r="Q42" s="2397"/>
      <c r="R42" s="16"/>
      <c r="S42" s="16"/>
      <c r="T42" s="629"/>
      <c r="U42" s="2378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0"/>
      <c r="AU42" s="1024" t="s">
        <v>6</v>
      </c>
      <c r="AV42" s="4">
        <v>1</v>
      </c>
    </row>
    <row r="43" spans="2:48" s="48" customFormat="1" ht="21" customHeight="1" x14ac:dyDescent="0.25">
      <c r="B43" s="3"/>
      <c r="C43" s="3"/>
      <c r="D43" s="3"/>
      <c r="E43" s="3"/>
      <c r="F43" s="2390"/>
      <c r="G43" s="2400">
        <v>16</v>
      </c>
      <c r="I43" s="779"/>
      <c r="J43" s="779"/>
      <c r="K43" s="2401" t="s">
        <v>2164</v>
      </c>
      <c r="L43" s="2394" t="s">
        <v>2165</v>
      </c>
      <c r="M43" s="16"/>
      <c r="N43" s="16"/>
      <c r="O43" s="16"/>
      <c r="P43" s="16"/>
      <c r="Q43" s="118"/>
      <c r="R43" s="16"/>
      <c r="S43" s="2395" t="s">
        <v>2166</v>
      </c>
      <c r="T43" s="2402" t="s">
        <v>477</v>
      </c>
      <c r="U43" s="2259" t="s">
        <v>2167</v>
      </c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0"/>
      <c r="AU43" s="1024" t="s">
        <v>6</v>
      </c>
      <c r="AV43" s="4">
        <v>1</v>
      </c>
    </row>
    <row r="44" spans="2:48" s="48" customFormat="1" ht="21" customHeight="1" x14ac:dyDescent="0.25">
      <c r="B44" s="3"/>
      <c r="C44" s="3"/>
      <c r="D44" s="3"/>
      <c r="E44" s="3"/>
      <c r="F44" s="2403"/>
      <c r="G44" s="2404" t="s">
        <v>152</v>
      </c>
      <c r="H44" s="2405" t="s">
        <v>2168</v>
      </c>
      <c r="I44" s="311"/>
      <c r="J44" s="311"/>
      <c r="K44" s="311"/>
      <c r="L44" s="2406" t="s">
        <v>2169</v>
      </c>
      <c r="M44" s="311"/>
      <c r="N44" s="311"/>
      <c r="O44" s="1070"/>
      <c r="P44" s="1070"/>
      <c r="Q44" s="388"/>
      <c r="R44" s="388"/>
      <c r="S44" s="768" t="s">
        <v>2170</v>
      </c>
      <c r="T44" s="771" t="s">
        <v>477</v>
      </c>
      <c r="U44" s="2378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0"/>
      <c r="AU44" s="1024" t="s">
        <v>6</v>
      </c>
      <c r="AV44" s="4">
        <v>1</v>
      </c>
    </row>
    <row r="45" spans="2:48" s="48" customFormat="1" ht="21" customHeight="1" x14ac:dyDescent="0.25">
      <c r="B45" s="3"/>
      <c r="C45" s="3"/>
      <c r="D45" s="3"/>
      <c r="E45" s="3"/>
      <c r="F45" s="2407" t="s">
        <v>22</v>
      </c>
      <c r="G45" s="2408" t="s">
        <v>36</v>
      </c>
      <c r="H45" s="2409"/>
      <c r="I45" s="489" t="s">
        <v>123</v>
      </c>
      <c r="J45" s="489" t="s">
        <v>120</v>
      </c>
      <c r="K45" s="229" t="s">
        <v>41</v>
      </c>
      <c r="L45" s="2410" t="s">
        <v>47</v>
      </c>
      <c r="M45" s="496" t="s">
        <v>117</v>
      </c>
      <c r="N45" s="1446" t="s">
        <v>128</v>
      </c>
      <c r="O45" s="1446" t="s">
        <v>130</v>
      </c>
      <c r="P45" s="1446" t="s">
        <v>133</v>
      </c>
      <c r="Q45" s="2411" t="s">
        <v>2171</v>
      </c>
      <c r="R45" s="2412"/>
      <c r="S45" s="2412"/>
      <c r="T45" s="2413"/>
      <c r="U45" s="2259" t="s">
        <v>2172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0"/>
      <c r="AU45" s="1024" t="s">
        <v>6</v>
      </c>
      <c r="AV45" s="4">
        <v>1</v>
      </c>
    </row>
    <row r="46" spans="2:48" s="48" customFormat="1" ht="21" customHeight="1" thickBot="1" x14ac:dyDescent="0.3">
      <c r="B46" s="3"/>
      <c r="C46" s="3"/>
      <c r="D46" s="3"/>
      <c r="E46" s="3"/>
      <c r="F46" s="2414" t="s">
        <v>30</v>
      </c>
      <c r="G46" s="2415" t="s">
        <v>125</v>
      </c>
      <c r="H46" s="2416"/>
      <c r="I46" s="2417" t="s">
        <v>51</v>
      </c>
      <c r="J46" s="2417" t="s">
        <v>59</v>
      </c>
      <c r="K46" s="2418" t="s">
        <v>92</v>
      </c>
      <c r="L46" s="2418" t="s">
        <v>118</v>
      </c>
      <c r="M46" s="2418" t="s">
        <v>107</v>
      </c>
      <c r="N46" s="2419" t="s">
        <v>126</v>
      </c>
      <c r="O46" s="2419" t="s">
        <v>147</v>
      </c>
      <c r="P46" s="2420" t="s">
        <v>607</v>
      </c>
      <c r="Q46" s="2421"/>
      <c r="R46" s="2422"/>
      <c r="S46" s="2422"/>
      <c r="T46" s="2423"/>
      <c r="U46" s="2259" t="s">
        <v>2172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0"/>
      <c r="AU46" s="1024" t="s">
        <v>6</v>
      </c>
      <c r="AV46" s="4">
        <v>1</v>
      </c>
    </row>
    <row r="47" spans="2:48" s="48" customFormat="1" ht="21" customHeight="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0"/>
      <c r="AU47" s="1024" t="s">
        <v>6</v>
      </c>
      <c r="AV47" s="4">
        <v>1</v>
      </c>
    </row>
    <row r="48" spans="2:48" s="48" customFormat="1" ht="21" customHeight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2394" t="s">
        <v>2153</v>
      </c>
      <c r="M48" s="16"/>
      <c r="N48" s="16"/>
      <c r="O48" s="16"/>
      <c r="P48" s="2394"/>
      <c r="Q48" s="16"/>
      <c r="R48" s="2259" t="s">
        <v>2152</v>
      </c>
      <c r="S48" s="16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0"/>
      <c r="AU48" s="1024"/>
      <c r="AV48" s="4">
        <v>1</v>
      </c>
    </row>
    <row r="49" spans="1:48" s="48" customFormat="1" ht="21" customHeight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2394" t="s">
        <v>2158</v>
      </c>
      <c r="M49" s="16"/>
      <c r="N49" s="16"/>
      <c r="O49" s="16"/>
      <c r="P49" s="2394"/>
      <c r="Q49" s="16"/>
      <c r="R49" s="16"/>
      <c r="S49" s="16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0"/>
      <c r="AU49" s="1024"/>
      <c r="AV49" s="4">
        <v>1</v>
      </c>
    </row>
    <row r="50" spans="1:48" s="48" customFormat="1" ht="21" customHeight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2394" t="s">
        <v>472</v>
      </c>
      <c r="M50" s="16"/>
      <c r="N50" s="16"/>
      <c r="O50" s="16"/>
      <c r="P50" s="2394"/>
      <c r="Q50" s="16"/>
      <c r="R50" s="16"/>
      <c r="S50" s="16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0"/>
      <c r="AU50" s="1024"/>
      <c r="AV50" s="4">
        <v>1</v>
      </c>
    </row>
    <row r="51" spans="1:48" s="48" customFormat="1" ht="21" customHeight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2394" t="s">
        <v>2163</v>
      </c>
      <c r="M51" s="16"/>
      <c r="N51" s="16"/>
      <c r="O51" s="16"/>
      <c r="P51" s="2394"/>
      <c r="Q51" s="16"/>
      <c r="R51" s="16"/>
      <c r="S51" s="16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0"/>
      <c r="AU51" s="1024"/>
      <c r="AV51" s="4">
        <v>1</v>
      </c>
    </row>
    <row r="52" spans="1:48" s="48" customFormat="1" ht="21" customHeight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2394" t="s">
        <v>2165</v>
      </c>
      <c r="M52" s="16"/>
      <c r="N52" s="16"/>
      <c r="O52" s="16"/>
      <c r="P52" s="16"/>
      <c r="Q52" s="16"/>
      <c r="R52" s="16"/>
      <c r="S52" s="16"/>
      <c r="T52" s="3"/>
      <c r="U52" s="3"/>
      <c r="V52" s="3"/>
      <c r="W52" s="3"/>
      <c r="X52" s="3"/>
      <c r="Y52" s="3"/>
      <c r="Z52" s="3"/>
      <c r="AA52" s="16"/>
      <c r="AB52" s="16"/>
      <c r="AC52" s="16"/>
      <c r="AD52" s="16"/>
      <c r="AE52" s="16"/>
      <c r="AF52" s="16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0"/>
      <c r="AU52" s="1024"/>
      <c r="AV52" s="4">
        <v>1</v>
      </c>
    </row>
    <row r="53" spans="1:48" s="48" customFormat="1" ht="21" customHeight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2394" t="s">
        <v>2169</v>
      </c>
      <c r="M53" s="16"/>
      <c r="N53" s="16"/>
      <c r="O53" s="16"/>
      <c r="P53" s="311"/>
      <c r="Q53" s="16"/>
      <c r="R53" s="16"/>
      <c r="S53" s="16"/>
      <c r="T53" s="3"/>
      <c r="U53" s="3"/>
      <c r="V53" s="3"/>
      <c r="W53" s="3"/>
      <c r="X53" s="3"/>
      <c r="Y53" s="3"/>
      <c r="Z53" s="3"/>
      <c r="AA53" s="16"/>
      <c r="AB53" s="16"/>
      <c r="AC53" s="16"/>
      <c r="AD53" s="16"/>
      <c r="AE53" s="16"/>
      <c r="AF53" s="16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0"/>
      <c r="AU53" s="1024"/>
      <c r="AV53" s="4">
        <v>1</v>
      </c>
    </row>
    <row r="54" spans="1:48" s="48" customFormat="1" ht="21" customHeight="1" thickBot="1" x14ac:dyDescent="0.3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16"/>
      <c r="AB54" s="16"/>
      <c r="AC54" s="16"/>
      <c r="AD54" s="16"/>
      <c r="AE54" s="16"/>
      <c r="AF54" s="16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0"/>
      <c r="AU54" s="1024"/>
      <c r="AV54" s="4">
        <v>1</v>
      </c>
    </row>
    <row r="55" spans="1:48" s="48" customFormat="1" ht="21" customHeight="1" x14ac:dyDescent="0.25">
      <c r="B55" s="2424"/>
      <c r="C55" s="2425"/>
      <c r="D55" s="2425"/>
      <c r="E55" s="2425"/>
      <c r="F55" s="2425"/>
      <c r="G55" s="2425"/>
      <c r="H55" s="2425"/>
      <c r="I55" s="2425"/>
      <c r="J55" s="2426" t="s">
        <v>2173</v>
      </c>
      <c r="K55" s="2427"/>
      <c r="L55" s="2426" t="s">
        <v>2174</v>
      </c>
      <c r="M55" s="2428"/>
      <c r="N55" s="2428"/>
      <c r="O55" s="2429"/>
      <c r="P55" s="2429"/>
      <c r="Q55" s="2429"/>
      <c r="R55" s="2429"/>
      <c r="S55" s="2429"/>
      <c r="T55" s="2430"/>
      <c r="U55" s="3"/>
      <c r="V55" s="3"/>
      <c r="W55" s="3"/>
      <c r="X55" s="3"/>
      <c r="Y55" s="3"/>
      <c r="Z55" s="3"/>
      <c r="AA55" s="16"/>
      <c r="AB55" s="16"/>
      <c r="AC55" s="16"/>
      <c r="AD55" s="16"/>
      <c r="AE55" s="16"/>
      <c r="AF55" s="16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1024" t="s">
        <v>6</v>
      </c>
      <c r="AV55" s="4">
        <v>1</v>
      </c>
    </row>
    <row r="56" spans="1:48" s="48" customFormat="1" ht="21" customHeight="1" x14ac:dyDescent="0.25">
      <c r="B56" s="2431"/>
      <c r="C56" s="3"/>
      <c r="D56" s="3"/>
      <c r="E56" s="3"/>
      <c r="F56" s="2432" t="s">
        <v>740</v>
      </c>
      <c r="G56" s="2432"/>
      <c r="H56" s="2432"/>
      <c r="I56" s="2432"/>
      <c r="J56" s="932" t="s">
        <v>580</v>
      </c>
      <c r="K56" s="932"/>
      <c r="L56" s="932" t="s">
        <v>495</v>
      </c>
      <c r="M56" s="2433" t="s">
        <v>2175</v>
      </c>
      <c r="N56" s="2434"/>
      <c r="O56" s="2434"/>
      <c r="P56" s="2434"/>
      <c r="Q56" s="16"/>
      <c r="R56" s="16"/>
      <c r="S56" s="2397" t="s">
        <v>2176</v>
      </c>
      <c r="T56" s="2435">
        <v>2.0833333333333332E-2</v>
      </c>
      <c r="U56" s="3"/>
      <c r="V56" s="3"/>
      <c r="W56" s="3"/>
      <c r="X56" s="3"/>
      <c r="Y56" s="3"/>
      <c r="Z56" s="3"/>
      <c r="AA56" s="16"/>
      <c r="AB56" s="16"/>
      <c r="AC56" s="16"/>
      <c r="AD56" s="16"/>
      <c r="AE56" s="16"/>
      <c r="AF56" s="16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4">
        <v>1</v>
      </c>
    </row>
    <row r="57" spans="1:48" ht="15.75" x14ac:dyDescent="0.25">
      <c r="A57" s="48"/>
      <c r="B57" s="2431"/>
      <c r="C57" s="3"/>
      <c r="D57" s="3"/>
      <c r="E57" s="3"/>
      <c r="F57" s="934" t="s">
        <v>582</v>
      </c>
      <c r="G57" s="935" t="s">
        <v>583</v>
      </c>
      <c r="H57" s="3310" t="s">
        <v>104</v>
      </c>
      <c r="I57" s="3310"/>
      <c r="J57" s="936" t="s">
        <v>584</v>
      </c>
      <c r="K57" s="48"/>
      <c r="L57" s="2436" t="s">
        <v>586</v>
      </c>
      <c r="M57" s="2433" t="s">
        <v>2177</v>
      </c>
      <c r="N57" s="243"/>
      <c r="O57" s="243"/>
      <c r="P57" s="243"/>
      <c r="Q57" s="16"/>
      <c r="R57" s="16"/>
      <c r="S57" s="2397" t="s">
        <v>473</v>
      </c>
      <c r="T57" s="2437">
        <v>1.7361111111111112E-2</v>
      </c>
      <c r="U57" s="2238"/>
      <c r="V57" s="3"/>
      <c r="W57" s="3"/>
      <c r="X57" s="3"/>
      <c r="Y57" s="3"/>
      <c r="Z57" s="3"/>
      <c r="AA57" s="16"/>
      <c r="AB57" s="16"/>
      <c r="AC57" s="16"/>
      <c r="AD57" s="16"/>
      <c r="AE57" s="16"/>
      <c r="AF57" s="16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4">
        <v>1</v>
      </c>
    </row>
    <row r="58" spans="1:48" ht="15.75" x14ac:dyDescent="0.25">
      <c r="A58" s="48"/>
      <c r="B58" s="2431"/>
      <c r="C58" s="3"/>
      <c r="D58" s="3"/>
      <c r="E58" s="3"/>
      <c r="F58" s="3311">
        <v>733</v>
      </c>
      <c r="G58" s="938">
        <v>1</v>
      </c>
      <c r="H58" s="3312" t="s">
        <v>585</v>
      </c>
      <c r="I58" s="3312"/>
      <c r="J58" s="939">
        <v>16</v>
      </c>
      <c r="K58" s="679">
        <v>733</v>
      </c>
      <c r="L58" s="946" t="s">
        <v>2178</v>
      </c>
      <c r="M58" s="2438"/>
      <c r="N58" s="2438"/>
      <c r="O58" s="2438"/>
      <c r="P58" s="2438"/>
      <c r="Q58" s="16"/>
      <c r="R58" s="16"/>
      <c r="S58" s="2439" t="s">
        <v>493</v>
      </c>
      <c r="T58" s="2440">
        <v>3.8194444444444448E-2</v>
      </c>
      <c r="U58" s="3"/>
      <c r="V58" s="3"/>
      <c r="W58" s="3"/>
      <c r="X58" s="3"/>
      <c r="Y58" s="3"/>
      <c r="Z58" s="3"/>
      <c r="AA58" s="16"/>
      <c r="AB58" s="16"/>
      <c r="AC58" s="16"/>
      <c r="AD58" s="16"/>
      <c r="AE58" s="16"/>
      <c r="AF58" s="16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4">
        <v>1</v>
      </c>
    </row>
    <row r="59" spans="1:48" ht="23.25" x14ac:dyDescent="0.25">
      <c r="A59" s="48"/>
      <c r="B59" s="2431"/>
      <c r="C59" s="3"/>
      <c r="D59" s="3"/>
      <c r="E59" s="3"/>
      <c r="F59" s="3311"/>
      <c r="G59" s="941">
        <v>120</v>
      </c>
      <c r="H59" s="942" t="s">
        <v>587</v>
      </c>
      <c r="I59" s="943"/>
      <c r="J59" s="944">
        <v>1.2</v>
      </c>
      <c r="K59" s="945">
        <v>87.96</v>
      </c>
      <c r="L59" s="243" t="s">
        <v>2179</v>
      </c>
      <c r="M59" s="243"/>
      <c r="N59" s="243"/>
      <c r="O59" s="243"/>
      <c r="P59" s="243"/>
      <c r="Q59" s="16"/>
      <c r="R59" s="16"/>
      <c r="S59" s="2395" t="s">
        <v>2166</v>
      </c>
      <c r="T59" s="2402" t="s">
        <v>477</v>
      </c>
      <c r="U59" s="2259" t="s">
        <v>2180</v>
      </c>
      <c r="V59" s="3"/>
      <c r="W59" s="3"/>
      <c r="X59" s="3"/>
      <c r="Y59" s="3"/>
      <c r="Z59" s="3"/>
      <c r="AA59" s="16"/>
      <c r="AB59" s="16"/>
      <c r="AC59" s="16"/>
      <c r="AD59" s="16"/>
      <c r="AE59" s="16"/>
      <c r="AF59" s="16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4">
        <v>1</v>
      </c>
    </row>
    <row r="60" spans="1:48" ht="23.25" x14ac:dyDescent="0.25">
      <c r="B60" s="2431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768" t="s">
        <v>2170</v>
      </c>
      <c r="T60" s="771" t="s">
        <v>477</v>
      </c>
      <c r="U60" s="2378"/>
      <c r="V60" s="3"/>
      <c r="W60" s="3"/>
      <c r="X60" s="3"/>
      <c r="Y60" s="3"/>
      <c r="Z60" s="3"/>
      <c r="AA60" s="16"/>
      <c r="AB60" s="16"/>
      <c r="AC60" s="16"/>
      <c r="AD60" s="16"/>
      <c r="AE60" s="16"/>
      <c r="AF60" s="16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4">
        <v>1</v>
      </c>
    </row>
    <row r="61" spans="1:48" ht="15.75" x14ac:dyDescent="0.25">
      <c r="B61" s="412" t="s">
        <v>11</v>
      </c>
      <c r="C61" s="276" t="s">
        <v>721</v>
      </c>
      <c r="D61" s="276" t="s">
        <v>722</v>
      </c>
      <c r="E61" s="276" t="s">
        <v>2181</v>
      </c>
      <c r="F61" s="276" t="s">
        <v>2182</v>
      </c>
      <c r="G61" s="276" t="s">
        <v>2183</v>
      </c>
      <c r="H61" s="276" t="s">
        <v>2184</v>
      </c>
      <c r="I61" s="276" t="s">
        <v>2185</v>
      </c>
      <c r="J61" s="276" t="s">
        <v>2186</v>
      </c>
      <c r="K61" s="276" t="s">
        <v>2187</v>
      </c>
      <c r="L61" s="276" t="s">
        <v>118</v>
      </c>
      <c r="M61" s="276" t="s">
        <v>571</v>
      </c>
      <c r="N61" s="276" t="s">
        <v>2188</v>
      </c>
      <c r="O61" s="276" t="s">
        <v>2189</v>
      </c>
      <c r="P61" s="276" t="s">
        <v>572</v>
      </c>
      <c r="Q61" s="276" t="s">
        <v>2190</v>
      </c>
      <c r="R61" s="276" t="s">
        <v>2191</v>
      </c>
      <c r="S61" s="276" t="s">
        <v>2192</v>
      </c>
      <c r="T61" s="277" t="s">
        <v>2193</v>
      </c>
      <c r="U61" s="2259" t="s">
        <v>2194</v>
      </c>
      <c r="V61" s="3"/>
      <c r="W61" s="3"/>
      <c r="X61" s="3"/>
      <c r="Y61" s="3"/>
      <c r="Z61" s="3"/>
      <c r="AA61" s="16"/>
      <c r="AB61" s="16"/>
      <c r="AC61" s="16"/>
      <c r="AD61" s="16"/>
      <c r="AE61" s="16"/>
      <c r="AF61" s="16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4">
        <v>1</v>
      </c>
    </row>
    <row r="62" spans="1:48" ht="15.75" x14ac:dyDescent="0.25">
      <c r="B62" s="412" t="s">
        <v>11</v>
      </c>
      <c r="C62" s="283">
        <v>2</v>
      </c>
      <c r="D62" s="283">
        <v>2</v>
      </c>
      <c r="E62" s="283">
        <v>2</v>
      </c>
      <c r="F62" s="283">
        <v>11</v>
      </c>
      <c r="G62" s="283">
        <v>11</v>
      </c>
      <c r="H62" s="283">
        <v>3</v>
      </c>
      <c r="I62" s="283">
        <v>11</v>
      </c>
      <c r="J62" s="283">
        <v>11</v>
      </c>
      <c r="K62" s="283">
        <v>12</v>
      </c>
      <c r="L62" s="283">
        <v>40</v>
      </c>
      <c r="M62" s="283">
        <v>11</v>
      </c>
      <c r="N62" s="283">
        <v>11</v>
      </c>
      <c r="O62" s="283">
        <v>11</v>
      </c>
      <c r="P62" s="283">
        <v>11</v>
      </c>
      <c r="Q62" s="283">
        <v>14</v>
      </c>
      <c r="R62" s="283">
        <v>14</v>
      </c>
      <c r="S62" s="283">
        <v>11</v>
      </c>
      <c r="T62" s="284">
        <v>17</v>
      </c>
      <c r="U62" s="2259" t="s">
        <v>2195</v>
      </c>
      <c r="V62" s="3"/>
      <c r="W62" s="3"/>
      <c r="X62" s="3"/>
      <c r="Y62" s="3"/>
      <c r="Z62" s="3"/>
      <c r="AA62" s="16"/>
      <c r="AB62" s="16"/>
      <c r="AC62" s="16"/>
      <c r="AD62" s="16"/>
      <c r="AE62" s="16"/>
      <c r="AF62" s="16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4">
        <v>1</v>
      </c>
    </row>
    <row r="63" spans="1:48" ht="16.5" thickBot="1" x14ac:dyDescent="0.3">
      <c r="B63" s="423" t="s">
        <v>18</v>
      </c>
      <c r="C63" s="424">
        <v>2</v>
      </c>
      <c r="D63" s="424">
        <v>2</v>
      </c>
      <c r="E63" s="424">
        <v>2</v>
      </c>
      <c r="F63" s="424">
        <v>11</v>
      </c>
      <c r="G63" s="424">
        <v>11</v>
      </c>
      <c r="H63" s="424">
        <v>3</v>
      </c>
      <c r="I63" s="424">
        <v>11</v>
      </c>
      <c r="J63" s="424">
        <v>11</v>
      </c>
      <c r="K63" s="424">
        <v>12</v>
      </c>
      <c r="L63" s="424">
        <v>40</v>
      </c>
      <c r="M63" s="424">
        <v>11</v>
      </c>
      <c r="N63" s="424">
        <v>11</v>
      </c>
      <c r="O63" s="424">
        <v>11</v>
      </c>
      <c r="P63" s="424">
        <v>11</v>
      </c>
      <c r="Q63" s="424">
        <v>14</v>
      </c>
      <c r="R63" s="424">
        <v>14</v>
      </c>
      <c r="S63" s="424">
        <v>11</v>
      </c>
      <c r="T63" s="425">
        <v>17</v>
      </c>
      <c r="U63" s="2259" t="s">
        <v>2196</v>
      </c>
      <c r="V63" s="3"/>
      <c r="W63" s="3"/>
      <c r="X63" s="3"/>
      <c r="Y63" s="3"/>
      <c r="Z63" s="3"/>
      <c r="AA63" s="16"/>
      <c r="AB63" s="16"/>
      <c r="AC63" s="16"/>
      <c r="AD63" s="16"/>
      <c r="AE63" s="16"/>
      <c r="AF63" s="16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4">
        <v>1</v>
      </c>
    </row>
    <row r="64" spans="1:48" x14ac:dyDescent="0.25"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3"/>
      <c r="X64" s="3"/>
      <c r="Y64" s="3"/>
      <c r="Z64" s="3"/>
      <c r="AA64" s="16"/>
      <c r="AB64" s="16"/>
      <c r="AC64" s="16"/>
      <c r="AD64" s="16"/>
      <c r="AE64" s="16"/>
      <c r="AF64" s="16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981" t="s">
        <v>600</v>
      </c>
    </row>
    <row r="65" spans="1:50" x14ac:dyDescent="0.25">
      <c r="A65" s="4">
        <v>1</v>
      </c>
      <c r="B65" s="4">
        <v>1</v>
      </c>
      <c r="C65" s="4">
        <v>1</v>
      </c>
      <c r="D65" s="4">
        <v>1</v>
      </c>
      <c r="E65" s="4">
        <v>1</v>
      </c>
      <c r="F65" s="4">
        <v>1</v>
      </c>
      <c r="G65" s="4">
        <v>1</v>
      </c>
      <c r="H65" s="4">
        <v>1</v>
      </c>
      <c r="I65" s="4">
        <v>1</v>
      </c>
      <c r="J65" s="4">
        <v>1</v>
      </c>
      <c r="K65" s="4">
        <v>1</v>
      </c>
      <c r="L65" s="4">
        <v>1</v>
      </c>
      <c r="M65" s="4">
        <v>1</v>
      </c>
      <c r="N65" s="4">
        <v>1</v>
      </c>
      <c r="O65" s="4">
        <v>1</v>
      </c>
      <c r="P65" s="4">
        <v>1</v>
      </c>
      <c r="Q65" s="4">
        <v>1</v>
      </c>
      <c r="R65" s="4">
        <v>1</v>
      </c>
      <c r="S65" s="4">
        <v>1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1</v>
      </c>
      <c r="AC65" s="4">
        <v>1</v>
      </c>
      <c r="AD65" s="4">
        <v>1</v>
      </c>
      <c r="AE65" s="4">
        <v>1</v>
      </c>
      <c r="AF65" s="4">
        <v>1</v>
      </c>
      <c r="AG65" s="4">
        <v>1</v>
      </c>
      <c r="AH65" s="4">
        <v>1</v>
      </c>
      <c r="AI65" s="4">
        <v>1</v>
      </c>
      <c r="AJ65" s="4">
        <v>1</v>
      </c>
      <c r="AK65" s="4">
        <v>1</v>
      </c>
      <c r="AL65" s="4">
        <v>1</v>
      </c>
      <c r="AM65" s="4">
        <v>1</v>
      </c>
      <c r="AN65" s="4">
        <v>1</v>
      </c>
      <c r="AO65" s="4">
        <v>1</v>
      </c>
      <c r="AP65" s="4">
        <v>1</v>
      </c>
      <c r="AQ65" s="4">
        <v>1</v>
      </c>
      <c r="AR65" s="4">
        <v>1</v>
      </c>
      <c r="AS65" s="4">
        <v>1</v>
      </c>
      <c r="AT65" s="4">
        <v>1</v>
      </c>
      <c r="AU65" s="4">
        <v>1</v>
      </c>
      <c r="AV65" s="982" t="str">
        <f>ADDRESS(ROW(),COLUMN(),4)</f>
        <v>AV65</v>
      </c>
      <c r="AW65" s="983"/>
      <c r="AX65" s="984" t="str">
        <f>ADDRESS(ROW(),COLUMN(),4)</f>
        <v>AX65</v>
      </c>
    </row>
  </sheetData>
  <mergeCells count="36">
    <mergeCell ref="K40:K42"/>
    <mergeCell ref="H57:I57"/>
    <mergeCell ref="F58:F59"/>
    <mergeCell ref="H58:I58"/>
    <mergeCell ref="Q27:R28"/>
    <mergeCell ref="N27:N28"/>
    <mergeCell ref="S27:S28"/>
    <mergeCell ref="T27:T28"/>
    <mergeCell ref="AF29:AF30"/>
    <mergeCell ref="AC30:AC31"/>
    <mergeCell ref="Q33:R34"/>
    <mergeCell ref="AE33:AE34"/>
    <mergeCell ref="H25:J25"/>
    <mergeCell ref="I27:I28"/>
    <mergeCell ref="J27:J28"/>
    <mergeCell ref="K27:K28"/>
    <mergeCell ref="M27:M28"/>
    <mergeCell ref="H18:I19"/>
    <mergeCell ref="J18:L19"/>
    <mergeCell ref="Q18:R19"/>
    <mergeCell ref="S18:S19"/>
    <mergeCell ref="T18:T19"/>
    <mergeCell ref="AE22:AF23"/>
    <mergeCell ref="AA7:AF8"/>
    <mergeCell ref="AH8:AN9"/>
    <mergeCell ref="AB9:AF9"/>
    <mergeCell ref="AB10:AF10"/>
    <mergeCell ref="AH11:AN12"/>
    <mergeCell ref="AH14:AN14"/>
    <mergeCell ref="B3:B4"/>
    <mergeCell ref="F3:Q4"/>
    <mergeCell ref="AA3:AF4"/>
    <mergeCell ref="AH3:AN4"/>
    <mergeCell ref="AP3:AS5"/>
    <mergeCell ref="AA5:AF6"/>
    <mergeCell ref="AH5:AN5"/>
  </mergeCells>
  <conditionalFormatting sqref="AB28:AB29">
    <cfRule type="expression" dxfId="86" priority="1">
      <formula>"si($W$45&lt;&gt;0"</formula>
    </cfRule>
  </conditionalFormatting>
  <hyperlinks>
    <hyperlink ref="H44" r:id="rId1" xr:uid="{C0A7F35D-C6E7-4C40-A788-00C97DBB0D96}"/>
    <hyperlink ref="AF13" r:id="rId2" xr:uid="{9106F694-AB68-4D1D-89CA-4179DB7BBEC9}"/>
    <hyperlink ref="AF14" r:id="rId3" xr:uid="{AB6D4585-81C7-47D5-8A31-2BF6E70B80C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EB6F9-D872-4717-AF6A-5D1E18B8D62A}">
  <dimension ref="A1:BR682"/>
  <sheetViews>
    <sheetView workbookViewId="0">
      <selection activeCell="P19" sqref="P19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4" max="17" width="14.7109375" customWidth="1"/>
    <col min="19" max="19" width="3.7109375" customWidth="1"/>
    <col min="20" max="22" width="2.7109375" customWidth="1"/>
    <col min="23" max="24" width="11.7109375" customWidth="1"/>
    <col min="25" max="25" width="3.7109375" customWidth="1"/>
    <col min="26" max="27" width="11.7109375" customWidth="1"/>
    <col min="28" max="28" width="12.7109375" customWidth="1"/>
    <col min="29" max="29" width="41" customWidth="1"/>
    <col min="31" max="33" width="14.7109375" customWidth="1"/>
    <col min="35" max="35" width="3.7109375" customWidth="1"/>
    <col min="36" max="38" width="2.7109375" customWidth="1"/>
    <col min="39" max="40" width="11.7109375" customWidth="1"/>
    <col min="41" max="41" width="3.7109375" customWidth="1"/>
    <col min="42" max="43" width="11.7109375" customWidth="1"/>
    <col min="44" max="44" width="12.7109375" customWidth="1"/>
    <col min="45" max="45" width="40.7109375" customWidth="1"/>
    <col min="47" max="49" width="14.7109375" customWidth="1"/>
    <col min="52" max="52" width="3.7109375" customWidth="1"/>
    <col min="53" max="55" width="2.7109375" customWidth="1"/>
    <col min="56" max="57" width="11.7109375" customWidth="1"/>
    <col min="58" max="58" width="3.7109375" customWidth="1"/>
    <col min="59" max="60" width="11.7109375" customWidth="1"/>
    <col min="61" max="61" width="12.7109375" customWidth="1"/>
    <col min="62" max="62" width="40.7109375" customWidth="1"/>
    <col min="64" max="66" width="14.7109375" customWidth="1"/>
    <col min="68" max="68" width="8.7109375" style="31" customWidth="1"/>
    <col min="69" max="69" width="11.42578125" style="48"/>
    <col min="70" max="70" width="43.5703125" style="48" customWidth="1"/>
  </cols>
  <sheetData>
    <row r="1" spans="1:70" ht="15.75" thickTop="1" x14ac:dyDescent="0.25">
      <c r="A1" s="982" t="str">
        <f>ADDRESS(ROW(),COLUMN(),4)</f>
        <v>A1</v>
      </c>
      <c r="B1" s="1" t="str">
        <f t="shared" ref="B1:L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6"/>
      <c r="N1" s="16"/>
      <c r="O1" s="16"/>
      <c r="P1" s="16"/>
      <c r="Q1" s="16"/>
      <c r="R1" s="16"/>
      <c r="S1" s="1" t="str">
        <f t="shared" ref="S1:AC1" si="1">SUBSTITUTE(ADDRESS(1,COLUMN(),4),"1","")</f>
        <v>S</v>
      </c>
      <c r="T1" s="1" t="str">
        <f t="shared" si="1"/>
        <v>T</v>
      </c>
      <c r="U1" s="1" t="str">
        <f t="shared" si="1"/>
        <v>U</v>
      </c>
      <c r="V1" s="1" t="str">
        <f t="shared" si="1"/>
        <v>V</v>
      </c>
      <c r="W1" s="1" t="str">
        <f t="shared" si="1"/>
        <v>W</v>
      </c>
      <c r="X1" s="1" t="str">
        <f t="shared" si="1"/>
        <v>X</v>
      </c>
      <c r="Y1" s="1" t="str">
        <f t="shared" si="1"/>
        <v>Y</v>
      </c>
      <c r="Z1" s="1" t="str">
        <f t="shared" si="1"/>
        <v>Z</v>
      </c>
      <c r="AA1" s="1" t="str">
        <f t="shared" si="1"/>
        <v>AA</v>
      </c>
      <c r="AB1" s="1" t="str">
        <f t="shared" si="1"/>
        <v>AB</v>
      </c>
      <c r="AC1" s="1" t="str">
        <f t="shared" si="1"/>
        <v>AC</v>
      </c>
      <c r="AD1" s="16"/>
      <c r="AE1" s="16"/>
      <c r="AF1" s="16"/>
      <c r="AG1" s="16"/>
      <c r="AH1" s="16"/>
      <c r="AI1" s="1" t="str">
        <f t="shared" ref="AI1:AS1" si="2">SUBSTITUTE(ADDRESS(1,COLUMN(),4),"1","")</f>
        <v>AI</v>
      </c>
      <c r="AJ1" s="1" t="str">
        <f t="shared" si="2"/>
        <v>AJ</v>
      </c>
      <c r="AK1" s="1" t="str">
        <f t="shared" si="2"/>
        <v>AK</v>
      </c>
      <c r="AL1" s="1" t="str">
        <f t="shared" si="2"/>
        <v>AL</v>
      </c>
      <c r="AM1" s="1" t="str">
        <f t="shared" si="2"/>
        <v>AM</v>
      </c>
      <c r="AN1" s="1" t="str">
        <f t="shared" si="2"/>
        <v>AN</v>
      </c>
      <c r="AO1" s="1" t="str">
        <f t="shared" si="2"/>
        <v>AO</v>
      </c>
      <c r="AP1" s="1" t="str">
        <f t="shared" si="2"/>
        <v>AP</v>
      </c>
      <c r="AQ1" s="1" t="str">
        <f t="shared" si="2"/>
        <v>AQ</v>
      </c>
      <c r="AR1" s="1" t="str">
        <f t="shared" si="2"/>
        <v>AR</v>
      </c>
      <c r="AS1" s="1" t="str">
        <f t="shared" si="2"/>
        <v>AS</v>
      </c>
      <c r="AT1" s="16"/>
      <c r="AU1" s="16"/>
      <c r="AV1" s="16"/>
      <c r="AW1" s="16"/>
      <c r="AX1" s="16"/>
      <c r="AY1" s="16"/>
      <c r="AZ1" s="1" t="str">
        <f t="shared" ref="AZ1:BJ1" si="3">SUBSTITUTE(ADDRESS(1,COLUMN(),4),"1","")</f>
        <v>AZ</v>
      </c>
      <c r="BA1" s="1" t="str">
        <f t="shared" si="3"/>
        <v>BA</v>
      </c>
      <c r="BB1" s="1" t="str">
        <f t="shared" si="3"/>
        <v>BB</v>
      </c>
      <c r="BC1" s="1" t="str">
        <f t="shared" si="3"/>
        <v>BC</v>
      </c>
      <c r="BD1" s="1" t="str">
        <f t="shared" si="3"/>
        <v>BD</v>
      </c>
      <c r="BE1" s="1" t="str">
        <f t="shared" si="3"/>
        <v>BE</v>
      </c>
      <c r="BF1" s="1" t="str">
        <f t="shared" si="3"/>
        <v>BF</v>
      </c>
      <c r="BG1" s="1" t="str">
        <f t="shared" si="3"/>
        <v>BG</v>
      </c>
      <c r="BH1" s="1" t="str">
        <f t="shared" si="3"/>
        <v>BH</v>
      </c>
      <c r="BI1" s="1" t="str">
        <f t="shared" si="3"/>
        <v>BI</v>
      </c>
      <c r="BJ1" s="1" t="str">
        <f t="shared" si="3"/>
        <v>BJ</v>
      </c>
      <c r="BK1" s="16"/>
      <c r="BL1" s="16"/>
      <c r="BM1" s="16"/>
      <c r="BN1" s="16"/>
      <c r="BO1" s="16"/>
      <c r="BP1" s="4">
        <v>1</v>
      </c>
      <c r="BQ1" s="5" t="str">
        <f>SUBSTITUTE(ADDRESS(1,COLUMN(),4),"1","")</f>
        <v>BQ</v>
      </c>
      <c r="BR1" s="6" t="str">
        <f>SUBSTITUTE(ADDRESS(1,COLUMN(),4),"1","")</f>
        <v>BR</v>
      </c>
    </row>
    <row r="2" spans="1:70" ht="15.75" thickBot="1" x14ac:dyDescent="0.3">
      <c r="A2" s="8">
        <f t="shared" ref="A2:L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16"/>
      <c r="N2" s="16"/>
      <c r="O2" s="16"/>
      <c r="P2" s="16"/>
      <c r="Q2" s="16"/>
      <c r="R2" s="16"/>
      <c r="S2" s="8">
        <f t="shared" ref="S2:AC2" ca="1" si="5">CELL("largeur",S2)</f>
        <v>3</v>
      </c>
      <c r="T2" s="7">
        <f t="shared" ca="1" si="5"/>
        <v>2</v>
      </c>
      <c r="U2" s="7">
        <f t="shared" ca="1" si="5"/>
        <v>2</v>
      </c>
      <c r="V2" s="7">
        <f t="shared" ca="1" si="5"/>
        <v>2</v>
      </c>
      <c r="W2" s="7">
        <f t="shared" ca="1" si="5"/>
        <v>11</v>
      </c>
      <c r="X2" s="7">
        <f t="shared" ca="1" si="5"/>
        <v>11</v>
      </c>
      <c r="Y2" s="7">
        <f t="shared" ca="1" si="5"/>
        <v>3</v>
      </c>
      <c r="Z2" s="7">
        <f t="shared" ca="1" si="5"/>
        <v>11</v>
      </c>
      <c r="AA2" s="7">
        <f t="shared" ca="1" si="5"/>
        <v>11</v>
      </c>
      <c r="AB2" s="7">
        <f t="shared" ca="1" si="5"/>
        <v>12</v>
      </c>
      <c r="AC2" s="7">
        <f t="shared" ca="1" si="5"/>
        <v>40</v>
      </c>
      <c r="AD2" s="16"/>
      <c r="AE2" s="16"/>
      <c r="AF2" s="16"/>
      <c r="AG2" s="16"/>
      <c r="AH2" s="16"/>
      <c r="AI2" s="8">
        <f t="shared" ref="AI2:AS2" ca="1" si="6">CELL("largeur",AI2)</f>
        <v>3</v>
      </c>
      <c r="AJ2" s="7">
        <f t="shared" ca="1" si="6"/>
        <v>2</v>
      </c>
      <c r="AK2" s="7">
        <f t="shared" ca="1" si="6"/>
        <v>2</v>
      </c>
      <c r="AL2" s="7">
        <f t="shared" ca="1" si="6"/>
        <v>2</v>
      </c>
      <c r="AM2" s="7">
        <f t="shared" ca="1" si="6"/>
        <v>11</v>
      </c>
      <c r="AN2" s="7">
        <f t="shared" ca="1" si="6"/>
        <v>11</v>
      </c>
      <c r="AO2" s="7">
        <f t="shared" ca="1" si="6"/>
        <v>3</v>
      </c>
      <c r="AP2" s="7">
        <f t="shared" ca="1" si="6"/>
        <v>11</v>
      </c>
      <c r="AQ2" s="7">
        <f t="shared" ca="1" si="6"/>
        <v>11</v>
      </c>
      <c r="AR2" s="7">
        <f t="shared" ca="1" si="6"/>
        <v>12</v>
      </c>
      <c r="AS2" s="7">
        <f t="shared" ca="1" si="6"/>
        <v>40</v>
      </c>
      <c r="AT2" s="16"/>
      <c r="AU2" s="16"/>
      <c r="AV2" s="16"/>
      <c r="AW2" s="16"/>
      <c r="AX2" s="16"/>
      <c r="AY2" s="16"/>
      <c r="AZ2" s="8">
        <f t="shared" ref="AZ2:BJ2" ca="1" si="7">CELL("largeur",AZ2)</f>
        <v>3</v>
      </c>
      <c r="BA2" s="7">
        <f t="shared" ca="1" si="7"/>
        <v>2</v>
      </c>
      <c r="BB2" s="7">
        <f t="shared" ca="1" si="7"/>
        <v>2</v>
      </c>
      <c r="BC2" s="7">
        <f t="shared" ca="1" si="7"/>
        <v>2</v>
      </c>
      <c r="BD2" s="7">
        <f t="shared" ca="1" si="7"/>
        <v>11</v>
      </c>
      <c r="BE2" s="7">
        <f t="shared" ca="1" si="7"/>
        <v>11</v>
      </c>
      <c r="BF2" s="7">
        <f t="shared" ca="1" si="7"/>
        <v>3</v>
      </c>
      <c r="BG2" s="7">
        <f t="shared" ca="1" si="7"/>
        <v>11</v>
      </c>
      <c r="BH2" s="7">
        <f t="shared" ca="1" si="7"/>
        <v>11</v>
      </c>
      <c r="BI2" s="7">
        <f t="shared" ca="1" si="7"/>
        <v>12</v>
      </c>
      <c r="BJ2" s="7">
        <f t="shared" ca="1" si="7"/>
        <v>40</v>
      </c>
      <c r="BK2" s="16"/>
      <c r="BL2" s="16"/>
      <c r="BM2" s="16"/>
      <c r="BN2" s="16"/>
      <c r="BO2" s="16"/>
      <c r="BP2" s="4">
        <v>1</v>
      </c>
      <c r="BQ2" s="10"/>
      <c r="BR2" s="10" t="s">
        <v>0</v>
      </c>
    </row>
    <row r="3" spans="1:70" ht="21" x14ac:dyDescent="0.25">
      <c r="B3" s="3240" t="s">
        <v>1</v>
      </c>
      <c r="C3" s="11"/>
      <c r="D3" s="12"/>
      <c r="E3" s="12"/>
      <c r="F3" s="2813" t="s">
        <v>2315</v>
      </c>
      <c r="G3" s="1059"/>
      <c r="H3" s="1059"/>
      <c r="I3" s="1059"/>
      <c r="J3" s="1059"/>
      <c r="K3" s="1059"/>
      <c r="L3" s="2812"/>
      <c r="M3" s="16"/>
      <c r="N3" s="16"/>
      <c r="O3" s="16"/>
      <c r="P3" s="16"/>
      <c r="Q3" s="16"/>
      <c r="R3" s="16"/>
      <c r="S3" s="3240" t="s">
        <v>1</v>
      </c>
      <c r="T3" s="11"/>
      <c r="U3" s="12"/>
      <c r="V3" s="12"/>
      <c r="W3" s="2813" t="s">
        <v>2316</v>
      </c>
      <c r="X3" s="1059"/>
      <c r="Y3" s="1059"/>
      <c r="Z3" s="1059"/>
      <c r="AA3" s="1059"/>
      <c r="AB3" s="1059"/>
      <c r="AC3" s="2812"/>
      <c r="AD3" s="16"/>
      <c r="AE3" s="16"/>
      <c r="AF3" s="16"/>
      <c r="AG3" s="16"/>
      <c r="AH3" s="16"/>
      <c r="AI3" s="3240" t="s">
        <v>1</v>
      </c>
      <c r="AJ3" s="11"/>
      <c r="AK3" s="12"/>
      <c r="AL3" s="12"/>
      <c r="AM3" s="2813" t="s">
        <v>2317</v>
      </c>
      <c r="AN3" s="1059"/>
      <c r="AO3" s="1059"/>
      <c r="AP3" s="1059"/>
      <c r="AQ3" s="1059"/>
      <c r="AR3" s="1059"/>
      <c r="AS3" s="2812"/>
      <c r="AT3" s="16"/>
      <c r="AU3" s="16"/>
      <c r="AV3" s="16"/>
      <c r="AW3" s="16"/>
      <c r="AX3" s="16"/>
      <c r="AY3" s="16"/>
      <c r="AZ3" s="3240" t="s">
        <v>1</v>
      </c>
      <c r="BA3" s="11"/>
      <c r="BB3" s="12"/>
      <c r="BC3" s="12"/>
      <c r="BD3" s="2813" t="s">
        <v>2318</v>
      </c>
      <c r="BE3" s="1059"/>
      <c r="BF3" s="1059"/>
      <c r="BG3" s="1059"/>
      <c r="BH3" s="1059"/>
      <c r="BI3" s="1059"/>
      <c r="BJ3" s="2812"/>
      <c r="BK3" s="16"/>
      <c r="BL3" s="16"/>
      <c r="BM3" s="16"/>
      <c r="BN3" s="16"/>
      <c r="BO3" s="16"/>
      <c r="BP3" s="4">
        <v>1</v>
      </c>
      <c r="BQ3" s="17">
        <f ca="1">COUNTA(A1:BO681) + COUNTBLANK(A1:BO681)</f>
        <v>45886</v>
      </c>
      <c r="BR3" s="18" t="str">
        <f>"cellules entre"&amp;" " &amp;A1&amp;" et  "&amp;BP682</f>
        <v>cellules entre A1 et  BP682</v>
      </c>
    </row>
    <row r="4" spans="1:70" ht="21" x14ac:dyDescent="0.25">
      <c r="B4" s="3319"/>
      <c r="C4" s="19"/>
      <c r="D4" s="20"/>
      <c r="E4" s="20"/>
      <c r="F4" s="1061" t="s">
        <v>2319</v>
      </c>
      <c r="G4" s="1061"/>
      <c r="H4" s="1061"/>
      <c r="I4" s="1061"/>
      <c r="J4" s="1061"/>
      <c r="K4" s="1061"/>
      <c r="L4" s="2814"/>
      <c r="M4" s="16"/>
      <c r="N4" s="16"/>
      <c r="O4" s="16"/>
      <c r="P4" s="16"/>
      <c r="Q4" s="16"/>
      <c r="R4" s="16"/>
      <c r="S4" s="3319"/>
      <c r="T4" s="19"/>
      <c r="U4" s="20"/>
      <c r="V4" s="20"/>
      <c r="W4" s="1061" t="s">
        <v>2319</v>
      </c>
      <c r="X4" s="1061"/>
      <c r="Y4" s="1061"/>
      <c r="Z4" s="1061"/>
      <c r="AA4" s="1061"/>
      <c r="AB4" s="1061"/>
      <c r="AC4" s="2814"/>
      <c r="AD4" s="16"/>
      <c r="AE4" s="16"/>
      <c r="AF4" s="16"/>
      <c r="AG4" s="16"/>
      <c r="AH4" s="16"/>
      <c r="AI4" s="3319"/>
      <c r="AJ4" s="19"/>
      <c r="AK4" s="20"/>
      <c r="AL4" s="20"/>
      <c r="AM4" s="1061" t="s">
        <v>2319</v>
      </c>
      <c r="AN4" s="1061"/>
      <c r="AO4" s="1061"/>
      <c r="AP4" s="1061"/>
      <c r="AQ4" s="1061"/>
      <c r="AR4" s="1061"/>
      <c r="AS4" s="2814"/>
      <c r="AT4" s="16"/>
      <c r="AU4" s="16"/>
      <c r="AV4" s="16"/>
      <c r="AW4" s="16"/>
      <c r="AX4" s="16"/>
      <c r="AY4" s="16"/>
      <c r="AZ4" s="3319"/>
      <c r="BA4" s="19"/>
      <c r="BB4" s="20"/>
      <c r="BC4" s="20"/>
      <c r="BD4" s="1061" t="s">
        <v>2319</v>
      </c>
      <c r="BE4" s="1061"/>
      <c r="BF4" s="1061"/>
      <c r="BG4" s="1061"/>
      <c r="BH4" s="1061"/>
      <c r="BI4" s="1061"/>
      <c r="BJ4" s="2814"/>
      <c r="BK4" s="16"/>
      <c r="BL4" s="16"/>
      <c r="BM4" s="16"/>
      <c r="BN4" s="16"/>
      <c r="BO4" s="16"/>
      <c r="BP4" s="4">
        <v>1</v>
      </c>
      <c r="BQ4" s="17">
        <f ca="1">COUNTA(A1:BO681)</f>
        <v>11026</v>
      </c>
      <c r="BR4" s="18" t="s">
        <v>3</v>
      </c>
    </row>
    <row r="5" spans="1:70" ht="16.5" thickBot="1" x14ac:dyDescent="0.3">
      <c r="B5" s="3241"/>
      <c r="C5" s="24"/>
      <c r="D5" s="25"/>
      <c r="E5" s="25"/>
      <c r="F5" s="1261"/>
      <c r="G5" s="1261"/>
      <c r="H5" s="1261"/>
      <c r="I5" s="1261"/>
      <c r="J5" s="1261"/>
      <c r="K5" s="1261"/>
      <c r="L5" s="1262"/>
      <c r="M5" s="16"/>
      <c r="N5" s="16"/>
      <c r="O5" s="16"/>
      <c r="P5" s="16"/>
      <c r="Q5" s="16"/>
      <c r="R5" s="16"/>
      <c r="S5" s="3241"/>
      <c r="T5" s="24"/>
      <c r="U5" s="25"/>
      <c r="V5" s="25"/>
      <c r="W5" s="1261"/>
      <c r="X5" s="1261"/>
      <c r="Y5" s="1261"/>
      <c r="Z5" s="1261"/>
      <c r="AA5" s="1261"/>
      <c r="AB5" s="1261"/>
      <c r="AC5" s="1262"/>
      <c r="AD5" s="16"/>
      <c r="AE5" s="16"/>
      <c r="AF5" s="16"/>
      <c r="AG5" s="16"/>
      <c r="AH5" s="16"/>
      <c r="AI5" s="3241"/>
      <c r="AJ5" s="24"/>
      <c r="AK5" s="25"/>
      <c r="AL5" s="25"/>
      <c r="AM5" s="2815"/>
      <c r="AN5" s="2815"/>
      <c r="AO5" s="2815"/>
      <c r="AP5" s="2815"/>
      <c r="AQ5" s="2815"/>
      <c r="AR5" s="2815"/>
      <c r="AS5" s="2816"/>
      <c r="AT5" s="16"/>
      <c r="AU5" s="16"/>
      <c r="AV5" s="16"/>
      <c r="AW5" s="16"/>
      <c r="AX5" s="16"/>
      <c r="AY5" s="16"/>
      <c r="AZ5" s="3241"/>
      <c r="BA5" s="24"/>
      <c r="BB5" s="25"/>
      <c r="BC5" s="25"/>
      <c r="BD5" s="1261"/>
      <c r="BE5" s="1261"/>
      <c r="BF5" s="1261"/>
      <c r="BG5" s="1261"/>
      <c r="BH5" s="1261"/>
      <c r="BI5" s="1261"/>
      <c r="BJ5" s="1262"/>
      <c r="BK5" s="16"/>
      <c r="BL5" s="16"/>
      <c r="BM5" s="16"/>
      <c r="BN5" s="16"/>
      <c r="BO5" s="16"/>
      <c r="BP5" s="4">
        <v>1</v>
      </c>
      <c r="BQ5" s="17">
        <f ca="1">COUNTBLANK(A1:BO681)</f>
        <v>34860</v>
      </c>
      <c r="BR5" s="18" t="s">
        <v>4</v>
      </c>
    </row>
    <row r="6" spans="1:70" ht="15.75" x14ac:dyDescent="0.25">
      <c r="B6" s="16"/>
      <c r="C6" s="16"/>
      <c r="D6" s="16"/>
      <c r="E6" s="32" t="s">
        <v>5</v>
      </c>
      <c r="F6" s="33" t="str">
        <f ca="1">CELL("nomfichier")</f>
        <v>C:\Users\Joel\Desktop\ccr17.envoyé\[ff.B.16.colonnes.22.03.2025.xlsx]Répertoire.B.10.recettes</v>
      </c>
      <c r="G6" s="16"/>
      <c r="H6" s="16"/>
      <c r="I6" s="16"/>
      <c r="J6" s="16"/>
      <c r="K6" s="16"/>
      <c r="L6" s="16"/>
      <c r="S6" s="16"/>
      <c r="T6" s="16"/>
      <c r="U6" s="16"/>
      <c r="V6" s="32" t="s">
        <v>5</v>
      </c>
      <c r="W6" s="33" t="str">
        <f ca="1">CELL("nomfichier")</f>
        <v>C:\Users\Joel\Desktop\ccr17.envoyé\[ff.B.16.colonnes.22.03.2025.xlsx]Répertoire.B.10.recettes</v>
      </c>
      <c r="X6" s="16"/>
      <c r="Y6" s="16"/>
      <c r="Z6" s="16"/>
      <c r="AA6" s="16"/>
      <c r="AB6" s="16"/>
      <c r="AC6" s="16"/>
      <c r="AI6" s="16"/>
      <c r="AJ6" s="16"/>
      <c r="AK6" s="16"/>
      <c r="AL6" s="32" t="s">
        <v>5</v>
      </c>
      <c r="AM6" s="33" t="str">
        <f ca="1">CELL("nomfichier")</f>
        <v>C:\Users\Joel\Desktop\ccr17.envoyé\[ff.B.16.colonnes.22.03.2025.xlsx]Répertoire.B.10.recettes</v>
      </c>
      <c r="AN6" s="16"/>
      <c r="AO6" s="16"/>
      <c r="AP6" s="16"/>
      <c r="AQ6" s="16"/>
      <c r="AR6" s="16"/>
      <c r="AS6" s="16"/>
      <c r="AZ6" s="16"/>
      <c r="BA6" s="16"/>
      <c r="BB6" s="16"/>
      <c r="BC6" s="32" t="s">
        <v>5</v>
      </c>
      <c r="BD6" s="33" t="str">
        <f ca="1">CELL("nomfichier")</f>
        <v>C:\Users\Joel\Desktop\ccr17.envoyé\[ff.B.16.colonnes.22.03.2025.xlsx]Répertoire.B.10.recettes</v>
      </c>
      <c r="BE6" s="16"/>
      <c r="BF6" s="16"/>
      <c r="BG6" s="16"/>
      <c r="BH6" s="16"/>
      <c r="BI6" s="16"/>
      <c r="BJ6" s="16"/>
      <c r="BP6" s="4">
        <v>1</v>
      </c>
      <c r="BQ6" s="17" cm="1">
        <f t="array" ref="BQ6">SUM(BP1:BP680+2)</f>
        <v>2040</v>
      </c>
      <c r="BR6" s="18" t="s">
        <v>7</v>
      </c>
    </row>
    <row r="7" spans="1:70" ht="15.75" x14ac:dyDescent="0.25">
      <c r="B7" s="2688" t="s">
        <v>11</v>
      </c>
      <c r="C7" s="2734"/>
      <c r="D7" s="37"/>
      <c r="E7" s="37"/>
      <c r="F7" s="37"/>
      <c r="G7" s="37"/>
      <c r="H7" s="2696" t="s">
        <v>218</v>
      </c>
      <c r="I7" s="123" t="str">
        <f ca="1">IF(COUNTIF(B2:L2, "&lt;0.5")&gt;0, COUNTIF(B2:L2, "&lt;0.5") &amp; " ◄ colonnes masquées", "◄ De " &amp; ADDRESS(2, COLUMN(B2), 4) &amp; " à " &amp; ADDRESS(2, COLUMN(L2), 4) &amp; " pas de colonnes masquées")</f>
        <v>◄ De B2 à L2 pas de colonnes masquées</v>
      </c>
      <c r="J7" s="37"/>
      <c r="K7" s="37"/>
      <c r="L7" s="46"/>
      <c r="S7" s="2688" t="s">
        <v>11</v>
      </c>
      <c r="T7" s="2734"/>
      <c r="U7" s="37"/>
      <c r="V7" s="37"/>
      <c r="W7" s="37"/>
      <c r="X7" s="37"/>
      <c r="Y7" s="2696" t="s">
        <v>218</v>
      </c>
      <c r="Z7" s="123" t="str">
        <f ca="1">IF(COUNTIF(S2:AC2, "&lt;0.5")&gt;0, COUNTIF(S2:AC2, "&lt;0.5") &amp; " ◄ colonnes masquées", "◄ De " &amp; ADDRESS(2, COLUMN(S2), 4) &amp; " à " &amp; ADDRESS(2, COLUMN(AC2), 4) &amp; " pas de colonnes masquées")</f>
        <v>◄ De S2 à AC2 pas de colonnes masquées</v>
      </c>
      <c r="AA7" s="37"/>
      <c r="AB7" s="37"/>
      <c r="AC7" s="46"/>
      <c r="AI7" s="2688" t="s">
        <v>11</v>
      </c>
      <c r="AJ7" s="2734"/>
      <c r="AK7" s="37"/>
      <c r="AL7" s="37"/>
      <c r="AM7" s="37"/>
      <c r="AN7" s="37"/>
      <c r="AO7" s="2696" t="s">
        <v>218</v>
      </c>
      <c r="AP7" s="123" t="str">
        <f ca="1">IF(COUNTIF(AI2:AS2, "&lt;0.5")&gt;0, COUNTIF(AI2:AS2, "&lt;0.5") &amp; " ◄ colonnes masquées", "◄ De " &amp; ADDRESS(2, COLUMN(AI2), 4) &amp; " à " &amp; ADDRESS(2, COLUMN(AS2), 4) &amp; " pas de colonnes masquées")</f>
        <v>◄ De AI2 à AS2 pas de colonnes masquées</v>
      </c>
      <c r="AQ7" s="37"/>
      <c r="AR7" s="37"/>
      <c r="AS7" s="46"/>
      <c r="AZ7" s="2688" t="s">
        <v>11</v>
      </c>
      <c r="BA7" s="2734"/>
      <c r="BB7" s="37"/>
      <c r="BC7" s="37"/>
      <c r="BD7" s="37"/>
      <c r="BE7" s="37"/>
      <c r="BF7" s="2696" t="s">
        <v>218</v>
      </c>
      <c r="BG7" s="123" t="str">
        <f ca="1">IF(COUNTIF(AZ2:BJ2, "&lt;0.5")&gt;0, COUNTIF(AZ2:BJ2, "&lt;0.5") &amp; " ◄ colonnes masquées", "◄ De " &amp; ADDRESS(2, COLUMN(AZ2), 4) &amp; " à " &amp; ADDRESS(2, COLUMN(BJ2), 4) &amp; " pas de colonnes masquées")</f>
        <v>◄ De AZ2 à BJ2 pas de colonnes masquées</v>
      </c>
      <c r="BH7" s="37"/>
      <c r="BI7" s="37"/>
      <c r="BJ7" s="46"/>
      <c r="BP7" s="4">
        <v>1</v>
      </c>
      <c r="BQ7" s="17">
        <f>SUM(A682:BO682)+1</f>
        <v>68</v>
      </c>
      <c r="BR7" s="18" t="s">
        <v>10</v>
      </c>
    </row>
    <row r="8" spans="1:70" x14ac:dyDescent="0.25">
      <c r="B8" s="37"/>
      <c r="C8" s="2691" t="s">
        <v>2246</v>
      </c>
      <c r="D8" s="2691"/>
      <c r="E8" s="2691"/>
      <c r="F8" s="2691"/>
      <c r="G8" s="2691"/>
      <c r="H8" s="45"/>
      <c r="I8" s="37"/>
      <c r="J8" s="37"/>
      <c r="K8" s="37"/>
      <c r="L8" s="46"/>
      <c r="S8" s="37"/>
      <c r="T8" s="2691" t="s">
        <v>2246</v>
      </c>
      <c r="U8" s="2691"/>
      <c r="V8" s="2691"/>
      <c r="W8" s="2691"/>
      <c r="X8" s="2691"/>
      <c r="Y8" s="45"/>
      <c r="Z8" s="37"/>
      <c r="AA8" s="37"/>
      <c r="AB8" s="37"/>
      <c r="AC8" s="46"/>
      <c r="AI8" s="37"/>
      <c r="AJ8" s="2691" t="s">
        <v>2246</v>
      </c>
      <c r="AK8" s="2691"/>
      <c r="AL8" s="2691"/>
      <c r="AM8" s="2691"/>
      <c r="AN8" s="2691"/>
      <c r="AO8" s="45"/>
      <c r="AP8" s="37"/>
      <c r="AQ8" s="37"/>
      <c r="AR8" s="37"/>
      <c r="AS8" s="46"/>
      <c r="AZ8" s="37"/>
      <c r="BA8" s="2691" t="s">
        <v>2246</v>
      </c>
      <c r="BB8" s="2691"/>
      <c r="BC8" s="2691"/>
      <c r="BD8" s="2691"/>
      <c r="BE8" s="2691"/>
      <c r="BF8" s="45"/>
      <c r="BG8" s="37"/>
      <c r="BH8" s="37"/>
      <c r="BI8" s="37"/>
      <c r="BJ8" s="46"/>
      <c r="BP8" s="4">
        <v>1</v>
      </c>
    </row>
    <row r="9" spans="1:70" ht="15.75" thickBot="1" x14ac:dyDescent="0.3">
      <c r="B9" s="37"/>
      <c r="C9" s="2735" t="s">
        <v>2274</v>
      </c>
      <c r="D9" s="43"/>
      <c r="E9" s="43"/>
      <c r="F9" s="43"/>
      <c r="G9" s="44"/>
      <c r="H9" s="16"/>
      <c r="S9" s="37"/>
      <c r="T9" s="2735" t="s">
        <v>2274</v>
      </c>
      <c r="U9" s="43"/>
      <c r="V9" s="43"/>
      <c r="W9" s="43"/>
      <c r="X9" s="44"/>
      <c r="Y9" s="16"/>
      <c r="AI9" s="37"/>
      <c r="AJ9" s="2735" t="s">
        <v>2274</v>
      </c>
      <c r="AK9" s="43"/>
      <c r="AL9" s="43"/>
      <c r="AM9" s="43"/>
      <c r="AN9" s="44"/>
      <c r="AO9" s="16"/>
      <c r="AZ9" s="37"/>
      <c r="BA9" s="2735" t="s">
        <v>2274</v>
      </c>
      <c r="BB9" s="43"/>
      <c r="BC9" s="43"/>
      <c r="BD9" s="43"/>
      <c r="BE9" s="44"/>
      <c r="BF9" s="16"/>
      <c r="BP9" s="4">
        <v>1</v>
      </c>
    </row>
    <row r="10" spans="1:70" ht="15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315" t="s">
        <v>20</v>
      </c>
      <c r="I10" s="3315"/>
      <c r="J10" s="3285" t="s">
        <v>21</v>
      </c>
      <c r="K10" s="3285"/>
      <c r="L10" s="3286"/>
      <c r="R10" s="53">
        <f>ROW()</f>
        <v>10</v>
      </c>
      <c r="S10" s="54" t="s">
        <v>18</v>
      </c>
      <c r="T10" s="55" t="str">
        <f>T16</f>
        <v>Famille à coller.N.Nom de votre recette.Recette mère ►.S.Saisissez le nom de la recette mère</v>
      </c>
      <c r="U10" s="56">
        <f>U16</f>
        <v>6</v>
      </c>
      <c r="V10" s="56" t="str">
        <f>V16</f>
        <v>couverts</v>
      </c>
      <c r="W10" s="57" t="s">
        <v>6</v>
      </c>
      <c r="X10" s="58" t="s">
        <v>19</v>
      </c>
      <c r="Y10" s="3315" t="s">
        <v>20</v>
      </c>
      <c r="Z10" s="3315"/>
      <c r="AA10" s="3285" t="s">
        <v>21</v>
      </c>
      <c r="AB10" s="3285"/>
      <c r="AC10" s="3286"/>
      <c r="AH10" s="53">
        <f>ROW()</f>
        <v>10</v>
      </c>
      <c r="AI10" s="54" t="s">
        <v>18</v>
      </c>
      <c r="AJ10" s="55" t="str">
        <f>AJ16</f>
        <v>Famille à coller.N.Nom de votre recette.Recette mère ►.S.Saisissez le nom de la recette mère</v>
      </c>
      <c r="AK10" s="56">
        <f>AK16</f>
        <v>6</v>
      </c>
      <c r="AL10" s="56" t="str">
        <f>AL16</f>
        <v>couverts</v>
      </c>
      <c r="AM10" s="57" t="s">
        <v>6</v>
      </c>
      <c r="AN10" s="58" t="s">
        <v>19</v>
      </c>
      <c r="AO10" s="3315" t="s">
        <v>20</v>
      </c>
      <c r="AP10" s="3315"/>
      <c r="AQ10" s="3285" t="s">
        <v>21</v>
      </c>
      <c r="AR10" s="3285"/>
      <c r="AS10" s="3286"/>
      <c r="AY10" s="53">
        <f>ROW()</f>
        <v>10</v>
      </c>
      <c r="AZ10" s="54" t="s">
        <v>18</v>
      </c>
      <c r="BA10" s="55" t="str">
        <f>BA16</f>
        <v>Famille à coller.N.Nom de votre recette.Recette mère ►.S.Saisissez le nom de la recette mère</v>
      </c>
      <c r="BB10" s="56">
        <f>BB16</f>
        <v>6</v>
      </c>
      <c r="BC10" s="56" t="str">
        <f>BC16</f>
        <v>couverts</v>
      </c>
      <c r="BD10" s="57" t="s">
        <v>6</v>
      </c>
      <c r="BE10" s="58" t="s">
        <v>19</v>
      </c>
      <c r="BF10" s="3315" t="s">
        <v>20</v>
      </c>
      <c r="BG10" s="3315"/>
      <c r="BH10" s="3285" t="s">
        <v>21</v>
      </c>
      <c r="BI10" s="3285"/>
      <c r="BJ10" s="3286"/>
      <c r="BP10" s="4">
        <v>1</v>
      </c>
    </row>
    <row r="11" spans="1:70" ht="22.5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316"/>
      <c r="I11" s="3316"/>
      <c r="J11" s="3287"/>
      <c r="K11" s="3287"/>
      <c r="L11" s="3288"/>
      <c r="S11" s="66" t="s">
        <v>18</v>
      </c>
      <c r="T11" s="67" t="str">
        <f>T16</f>
        <v>Famille à coller.N.Nom de votre recette.Recette mère ►.S.Saisissez le nom de la recette mère</v>
      </c>
      <c r="U11" s="68"/>
      <c r="V11" s="68"/>
      <c r="W11" s="69" t="s">
        <v>28</v>
      </c>
      <c r="X11" s="70" t="s">
        <v>29</v>
      </c>
      <c r="Y11" s="3316"/>
      <c r="Z11" s="3316"/>
      <c r="AA11" s="3287"/>
      <c r="AB11" s="3287"/>
      <c r="AC11" s="3288"/>
      <c r="AI11" s="66" t="s">
        <v>18</v>
      </c>
      <c r="AJ11" s="67" t="str">
        <f>AJ16</f>
        <v>Famille à coller.N.Nom de votre recette.Recette mère ►.S.Saisissez le nom de la recette mère</v>
      </c>
      <c r="AK11" s="68"/>
      <c r="AL11" s="68"/>
      <c r="AM11" s="69" t="s">
        <v>28</v>
      </c>
      <c r="AN11" s="70" t="s">
        <v>29</v>
      </c>
      <c r="AO11" s="3316"/>
      <c r="AP11" s="3316"/>
      <c r="AQ11" s="3287"/>
      <c r="AR11" s="3287"/>
      <c r="AS11" s="3288"/>
      <c r="AZ11" s="66" t="s">
        <v>18</v>
      </c>
      <c r="BA11" s="67" t="str">
        <f>BA16</f>
        <v>Famille à coller.N.Nom de votre recette.Recette mère ►.S.Saisissez le nom de la recette mère</v>
      </c>
      <c r="BB11" s="68"/>
      <c r="BC11" s="68"/>
      <c r="BD11" s="69" t="s">
        <v>28</v>
      </c>
      <c r="BE11" s="70" t="s">
        <v>29</v>
      </c>
      <c r="BF11" s="3316"/>
      <c r="BG11" s="3316"/>
      <c r="BH11" s="3287"/>
      <c r="BI11" s="3287"/>
      <c r="BJ11" s="3288"/>
      <c r="BP11" s="4">
        <v>1</v>
      </c>
    </row>
    <row r="12" spans="1:70" ht="18.75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S12" s="66" t="s">
        <v>18</v>
      </c>
      <c r="T12" s="77" t="str">
        <f>T16</f>
        <v>Famille à coller.N.Nom de votre recette.Recette mère ►.S.Saisissez le nom de la recette mère</v>
      </c>
      <c r="U12" s="78"/>
      <c r="V12" s="79"/>
      <c r="W12" s="80"/>
      <c r="X12" s="81" t="s">
        <v>33</v>
      </c>
      <c r="Y12" s="82"/>
      <c r="Z12" s="83" t="s">
        <v>34</v>
      </c>
      <c r="AA12" s="84" t="s">
        <v>35</v>
      </c>
      <c r="AB12" s="16"/>
      <c r="AC12" s="85"/>
      <c r="AI12" s="66" t="s">
        <v>18</v>
      </c>
      <c r="AJ12" s="77" t="str">
        <f>AJ16</f>
        <v>Famille à coller.N.Nom de votre recette.Recette mère ►.S.Saisissez le nom de la recette mère</v>
      </c>
      <c r="AK12" s="78"/>
      <c r="AL12" s="79"/>
      <c r="AM12" s="80"/>
      <c r="AN12" s="81" t="s">
        <v>33</v>
      </c>
      <c r="AO12" s="82"/>
      <c r="AP12" s="83" t="s">
        <v>34</v>
      </c>
      <c r="AQ12" s="84" t="s">
        <v>35</v>
      </c>
      <c r="AR12" s="16"/>
      <c r="AS12" s="85"/>
      <c r="AZ12" s="66" t="s">
        <v>18</v>
      </c>
      <c r="BA12" s="77" t="str">
        <f>BA16</f>
        <v>Famille à coller.N.Nom de votre recette.Recette mère ►.S.Saisissez le nom de la recette mère</v>
      </c>
      <c r="BB12" s="78"/>
      <c r="BC12" s="79"/>
      <c r="BD12" s="80"/>
      <c r="BE12" s="81" t="s">
        <v>33</v>
      </c>
      <c r="BF12" s="82"/>
      <c r="BG12" s="83" t="s">
        <v>34</v>
      </c>
      <c r="BH12" s="84" t="s">
        <v>35</v>
      </c>
      <c r="BI12" s="16"/>
      <c r="BJ12" s="85"/>
      <c r="BP12" s="4">
        <v>1</v>
      </c>
    </row>
    <row r="13" spans="1:70" ht="15.75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317" t="str">
        <f>F16</f>
        <v>Famille à coller.N.Nom de votre recette.Recette mère ►.S.Saisissez le nom de la recette mère</v>
      </c>
      <c r="K13" s="3317"/>
      <c r="L13" s="3318"/>
      <c r="S13" s="66" t="s">
        <v>18</v>
      </c>
      <c r="T13" s="91" t="str">
        <f>T16</f>
        <v>Famille à coller.N.Nom de votre recette.Recette mère ►.S.Saisissez le nom de la recette mère</v>
      </c>
      <c r="U13" s="91"/>
      <c r="V13" s="91"/>
      <c r="W13" s="92" t="s">
        <v>39</v>
      </c>
      <c r="X13" s="93"/>
      <c r="Y13" s="93"/>
      <c r="Z13" s="94" t="s">
        <v>40</v>
      </c>
      <c r="AA13" s="3317" t="str">
        <f>W16</f>
        <v>Famille à coller.N.Nom de votre recette.Recette mère ►.S.Saisissez le nom de la recette mère</v>
      </c>
      <c r="AB13" s="3317"/>
      <c r="AC13" s="3318"/>
      <c r="AI13" s="66" t="s">
        <v>18</v>
      </c>
      <c r="AJ13" s="91" t="str">
        <f>AJ16</f>
        <v>Famille à coller.N.Nom de votre recette.Recette mère ►.S.Saisissez le nom de la recette mère</v>
      </c>
      <c r="AK13" s="91"/>
      <c r="AL13" s="91"/>
      <c r="AM13" s="92" t="s">
        <v>39</v>
      </c>
      <c r="AN13" s="93"/>
      <c r="AO13" s="93"/>
      <c r="AP13" s="94" t="s">
        <v>40</v>
      </c>
      <c r="AQ13" s="3317" t="str">
        <f>AM16</f>
        <v>Famille à coller.N.Nom de votre recette.Recette mère ►.S.Saisissez le nom de la recette mère</v>
      </c>
      <c r="AR13" s="3317"/>
      <c r="AS13" s="3318"/>
      <c r="AZ13" s="66" t="s">
        <v>18</v>
      </c>
      <c r="BA13" s="91" t="str">
        <f>BA16</f>
        <v>Famille à coller.N.Nom de votre recette.Recette mère ►.S.Saisissez le nom de la recette mère</v>
      </c>
      <c r="BB13" s="91"/>
      <c r="BC13" s="91"/>
      <c r="BD13" s="92" t="s">
        <v>39</v>
      </c>
      <c r="BE13" s="93"/>
      <c r="BF13" s="93"/>
      <c r="BG13" s="94" t="s">
        <v>40</v>
      </c>
      <c r="BH13" s="3317" t="str">
        <f>BD16</f>
        <v>Famille à coller.N.Nom de votre recette.Recette mère ►.S.Saisissez le nom de la recette mère</v>
      </c>
      <c r="BI13" s="3317"/>
      <c r="BJ13" s="3318"/>
      <c r="BP13" s="4">
        <v>1</v>
      </c>
    </row>
    <row r="14" spans="1:70" ht="15.75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10">
        <v>6</v>
      </c>
      <c r="G14" s="111" t="s">
        <v>44</v>
      </c>
      <c r="H14" s="92"/>
      <c r="I14" s="92"/>
      <c r="J14" s="3317"/>
      <c r="K14" s="3317"/>
      <c r="L14" s="3318"/>
      <c r="S14" s="66" t="s">
        <v>18</v>
      </c>
      <c r="T14" s="91" t="str">
        <f>T16</f>
        <v>Famille à coller.N.Nom de votre recette.Recette mère ►.S.Saisissez le nom de la recette mère</v>
      </c>
      <c r="U14" s="91"/>
      <c r="V14" s="91"/>
      <c r="W14" s="110">
        <v>6</v>
      </c>
      <c r="X14" s="111" t="s">
        <v>44</v>
      </c>
      <c r="Y14" s="92"/>
      <c r="Z14" s="92"/>
      <c r="AA14" s="3317"/>
      <c r="AB14" s="3317"/>
      <c r="AC14" s="3318"/>
      <c r="AI14" s="66" t="s">
        <v>18</v>
      </c>
      <c r="AJ14" s="91" t="str">
        <f>AJ16</f>
        <v>Famille à coller.N.Nom de votre recette.Recette mère ►.S.Saisissez le nom de la recette mère</v>
      </c>
      <c r="AK14" s="91"/>
      <c r="AL14" s="91"/>
      <c r="AM14" s="110">
        <v>6</v>
      </c>
      <c r="AN14" s="111" t="s">
        <v>44</v>
      </c>
      <c r="AO14" s="92"/>
      <c r="AP14" s="92"/>
      <c r="AQ14" s="3317"/>
      <c r="AR14" s="3317"/>
      <c r="AS14" s="3318"/>
      <c r="AZ14" s="66" t="s">
        <v>18</v>
      </c>
      <c r="BA14" s="91" t="str">
        <f>BA16</f>
        <v>Famille à coller.N.Nom de votre recette.Recette mère ►.S.Saisissez le nom de la recette mère</v>
      </c>
      <c r="BB14" s="91"/>
      <c r="BC14" s="91"/>
      <c r="BD14" s="110">
        <v>6</v>
      </c>
      <c r="BE14" s="111" t="s">
        <v>44</v>
      </c>
      <c r="BF14" s="92"/>
      <c r="BG14" s="92"/>
      <c r="BH14" s="3317"/>
      <c r="BI14" s="3317"/>
      <c r="BJ14" s="3318"/>
      <c r="BP14" s="4">
        <v>1</v>
      </c>
    </row>
    <row r="15" spans="1:70" ht="15.75" x14ac:dyDescent="0.25">
      <c r="B15" s="66" t="s">
        <v>11</v>
      </c>
      <c r="C15" s="121" t="str">
        <f>C16</f>
        <v>Famille à coller.N.Nom de votre recette.Recette mère ►.S.Saisissez le nom de la recette mère</v>
      </c>
      <c r="D15" s="121"/>
      <c r="E15" s="121"/>
      <c r="F15" s="122"/>
      <c r="G15" s="123"/>
      <c r="H15" s="123"/>
      <c r="I15" s="123"/>
      <c r="J15" s="123"/>
      <c r="K15" s="123"/>
      <c r="L15" s="124"/>
      <c r="S15" s="66" t="s">
        <v>11</v>
      </c>
      <c r="T15" s="121" t="str">
        <f>T16</f>
        <v>Famille à coller.N.Nom de votre recette.Recette mère ►.S.Saisissez le nom de la recette mère</v>
      </c>
      <c r="U15" s="121"/>
      <c r="V15" s="121"/>
      <c r="W15" s="122"/>
      <c r="X15" s="123"/>
      <c r="Y15" s="123"/>
      <c r="Z15" s="123"/>
      <c r="AA15" s="123"/>
      <c r="AB15" s="123"/>
      <c r="AC15" s="124"/>
      <c r="AI15" s="66" t="s">
        <v>11</v>
      </c>
      <c r="AJ15" s="121" t="str">
        <f>AJ16</f>
        <v>Famille à coller.N.Nom de votre recette.Recette mère ►.S.Saisissez le nom de la recette mère</v>
      </c>
      <c r="AK15" s="121"/>
      <c r="AL15" s="121"/>
      <c r="AM15" s="122"/>
      <c r="AN15" s="123"/>
      <c r="AO15" s="123"/>
      <c r="AP15" s="123"/>
      <c r="AQ15" s="123"/>
      <c r="AR15" s="123"/>
      <c r="AS15" s="124"/>
      <c r="AZ15" s="66" t="s">
        <v>11</v>
      </c>
      <c r="BA15" s="121" t="str">
        <f>BA16</f>
        <v>Famille à coller.N.Nom de votre recette.Recette mère ►.S.Saisissez le nom de la recette mère</v>
      </c>
      <c r="BB15" s="121"/>
      <c r="BC15" s="121"/>
      <c r="BD15" s="122"/>
      <c r="BE15" s="123"/>
      <c r="BF15" s="123"/>
      <c r="BG15" s="123"/>
      <c r="BH15" s="123"/>
      <c r="BI15" s="123"/>
      <c r="BJ15" s="124"/>
      <c r="BP15" s="4">
        <v>1</v>
      </c>
    </row>
    <row r="16" spans="1:70" ht="15.75" x14ac:dyDescent="0.25">
      <c r="B16" s="129" t="s">
        <v>11</v>
      </c>
      <c r="C16" s="130" t="str">
        <f>F16</f>
        <v>Famille à coller.N.Nom de votre recette.Recette mère ►.S.Saisissez le nom de la recette mère</v>
      </c>
      <c r="D16" s="130">
        <f>F14</f>
        <v>6</v>
      </c>
      <c r="E16" s="130" t="str">
        <f>G14</f>
        <v>couverts</v>
      </c>
      <c r="F16" s="131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2" t="s">
        <v>55</v>
      </c>
      <c r="H16" s="3321" t="s">
        <v>56</v>
      </c>
      <c r="I16" s="3321"/>
      <c r="J16" s="3321"/>
      <c r="K16" s="133" t="s">
        <v>57</v>
      </c>
      <c r="L16" s="134" t="s">
        <v>58</v>
      </c>
      <c r="S16" s="129" t="s">
        <v>11</v>
      </c>
      <c r="T16" s="130" t="str">
        <f>W16</f>
        <v>Famille à coller.N.Nom de votre recette.Recette mère ►.S.Saisissez le nom de la recette mère</v>
      </c>
      <c r="U16" s="130">
        <f>W14</f>
        <v>6</v>
      </c>
      <c r="V16" s="130" t="str">
        <f>X14</f>
        <v>couverts</v>
      </c>
      <c r="W16" s="131" t="str">
        <f>UPPER(LEFT(Y10,1))&amp;LOWER(MID(Y10,2,999))&amp;"."&amp;UPPER(LEFT(AA10,1))&amp;"."&amp;UPPER(LEFT(AA10,1))&amp;LOWER(MID(AA10,2,999))&amp;"."&amp;IF(ISTEXT(AC16),AB16&amp;"."&amp;UPPER(LEFT(AC16,1))&amp;"."&amp;UPPER(LEFT(AC16,1))&amp;LOWER(MID(AC16,2,999)),X16)</f>
        <v>Famille à coller.N.Nom de votre recette.Recette mère ►.S.Saisissez le nom de la recette mère</v>
      </c>
      <c r="X16" s="132" t="s">
        <v>55</v>
      </c>
      <c r="Y16" s="3321" t="s">
        <v>56</v>
      </c>
      <c r="Z16" s="3321"/>
      <c r="AA16" s="3321"/>
      <c r="AB16" s="133" t="s">
        <v>57</v>
      </c>
      <c r="AC16" s="134" t="s">
        <v>58</v>
      </c>
      <c r="AI16" s="129" t="s">
        <v>11</v>
      </c>
      <c r="AJ16" s="130" t="str">
        <f>AM16</f>
        <v>Famille à coller.N.Nom de votre recette.Recette mère ►.S.Saisissez le nom de la recette mère</v>
      </c>
      <c r="AK16" s="130">
        <f>AM14</f>
        <v>6</v>
      </c>
      <c r="AL16" s="130" t="str">
        <f>AN14</f>
        <v>couverts</v>
      </c>
      <c r="AM16" s="131" t="str">
        <f>UPPER(LEFT(AO10,1))&amp;LOWER(MID(AO10,2,999))&amp;"."&amp;UPPER(LEFT(AQ10,1))&amp;"."&amp;UPPER(LEFT(AQ10,1))&amp;LOWER(MID(AQ10,2,999))&amp;"."&amp;IF(ISTEXT(AS16),AR16&amp;"."&amp;UPPER(LEFT(AS16,1))&amp;"."&amp;UPPER(LEFT(AS16,1))&amp;LOWER(MID(AS16,2,999)),AN16)</f>
        <v>Famille à coller.N.Nom de votre recette.Recette mère ►.S.Saisissez le nom de la recette mère</v>
      </c>
      <c r="AN16" s="132" t="s">
        <v>55</v>
      </c>
      <c r="AO16" s="3321" t="s">
        <v>56</v>
      </c>
      <c r="AP16" s="3321"/>
      <c r="AQ16" s="3321"/>
      <c r="AR16" s="133" t="s">
        <v>57</v>
      </c>
      <c r="AS16" s="134" t="s">
        <v>58</v>
      </c>
      <c r="AZ16" s="129" t="s">
        <v>11</v>
      </c>
      <c r="BA16" s="130" t="str">
        <f>BD16</f>
        <v>Famille à coller.N.Nom de votre recette.Recette mère ►.S.Saisissez le nom de la recette mère</v>
      </c>
      <c r="BB16" s="130">
        <f>BD14</f>
        <v>6</v>
      </c>
      <c r="BC16" s="130" t="str">
        <f>BE14</f>
        <v>couverts</v>
      </c>
      <c r="BD16" s="131" t="str">
        <f>UPPER(LEFT(BF10,1))&amp;LOWER(MID(BF10,2,999))&amp;"."&amp;UPPER(LEFT(BH10,1))&amp;"."&amp;UPPER(LEFT(BH10,1))&amp;LOWER(MID(BH10,2,999))&amp;"."&amp;IF(ISTEXT(BJ16),BI16&amp;"."&amp;UPPER(LEFT(BJ16,1))&amp;"."&amp;UPPER(LEFT(BJ16,1))&amp;LOWER(MID(BJ16,2,999)),BE16)</f>
        <v>Famille à coller.N.Nom de votre recette.Recette mère ►.S.Saisissez le nom de la recette mère</v>
      </c>
      <c r="BE16" s="132" t="s">
        <v>55</v>
      </c>
      <c r="BF16" s="3321" t="s">
        <v>56</v>
      </c>
      <c r="BG16" s="3321"/>
      <c r="BH16" s="3321"/>
      <c r="BI16" s="133" t="s">
        <v>57</v>
      </c>
      <c r="BJ16" s="134" t="s">
        <v>58</v>
      </c>
      <c r="BP16" s="4">
        <v>1</v>
      </c>
    </row>
    <row r="17" spans="1:68" ht="15.75" x14ac:dyDescent="0.25">
      <c r="B17" s="138" t="s">
        <v>11</v>
      </c>
      <c r="C17" s="139" t="str">
        <f>C16</f>
        <v>Famille à coller.N.Nom de votre recette.Recette mère ►.S.Saisissez le nom de la recette mère</v>
      </c>
      <c r="D17" s="140"/>
      <c r="E17" s="140"/>
      <c r="F17" s="141" t="s">
        <v>61</v>
      </c>
      <c r="G17" s="141" t="s">
        <v>62</v>
      </c>
      <c r="H17" s="141" t="s">
        <v>63</v>
      </c>
      <c r="I17" s="141" t="s">
        <v>64</v>
      </c>
      <c r="J17" s="141" t="s">
        <v>65</v>
      </c>
      <c r="K17" s="142" t="s">
        <v>66</v>
      </c>
      <c r="L17" s="143" t="s">
        <v>67</v>
      </c>
      <c r="S17" s="138" t="s">
        <v>11</v>
      </c>
      <c r="T17" s="139" t="str">
        <f>T16</f>
        <v>Famille à coller.N.Nom de votre recette.Recette mère ►.S.Saisissez le nom de la recette mère</v>
      </c>
      <c r="U17" s="140"/>
      <c r="V17" s="140"/>
      <c r="W17" s="141" t="s">
        <v>61</v>
      </c>
      <c r="X17" s="141" t="s">
        <v>62</v>
      </c>
      <c r="Y17" s="141" t="s">
        <v>63</v>
      </c>
      <c r="Z17" s="141" t="s">
        <v>64</v>
      </c>
      <c r="AA17" s="141" t="s">
        <v>65</v>
      </c>
      <c r="AB17" s="142" t="s">
        <v>66</v>
      </c>
      <c r="AC17" s="143" t="s">
        <v>67</v>
      </c>
      <c r="AI17" s="138" t="s">
        <v>11</v>
      </c>
      <c r="AJ17" s="139" t="str">
        <f>AJ16</f>
        <v>Famille à coller.N.Nom de votre recette.Recette mère ►.S.Saisissez le nom de la recette mère</v>
      </c>
      <c r="AK17" s="140"/>
      <c r="AL17" s="140"/>
      <c r="AM17" s="141" t="s">
        <v>61</v>
      </c>
      <c r="AN17" s="141" t="s">
        <v>62</v>
      </c>
      <c r="AO17" s="141" t="s">
        <v>63</v>
      </c>
      <c r="AP17" s="141" t="s">
        <v>64</v>
      </c>
      <c r="AQ17" s="141" t="s">
        <v>65</v>
      </c>
      <c r="AR17" s="142" t="s">
        <v>66</v>
      </c>
      <c r="AS17" s="143" t="s">
        <v>67</v>
      </c>
      <c r="AZ17" s="138" t="s">
        <v>11</v>
      </c>
      <c r="BA17" s="139" t="str">
        <f>BA16</f>
        <v>Famille à coller.N.Nom de votre recette.Recette mère ►.S.Saisissez le nom de la recette mère</v>
      </c>
      <c r="BB17" s="140"/>
      <c r="BC17" s="140"/>
      <c r="BD17" s="141" t="s">
        <v>61</v>
      </c>
      <c r="BE17" s="141" t="s">
        <v>62</v>
      </c>
      <c r="BF17" s="141" t="s">
        <v>63</v>
      </c>
      <c r="BG17" s="141" t="s">
        <v>64</v>
      </c>
      <c r="BH17" s="141" t="s">
        <v>65</v>
      </c>
      <c r="BI17" s="142" t="s">
        <v>66</v>
      </c>
      <c r="BJ17" s="143" t="s">
        <v>67</v>
      </c>
      <c r="BP17" s="4">
        <v>1</v>
      </c>
    </row>
    <row r="18" spans="1:68" ht="15.75" customHeight="1" x14ac:dyDescent="0.25">
      <c r="B18" s="66" t="s">
        <v>18</v>
      </c>
      <c r="C18" s="149" t="str">
        <f>C16</f>
        <v>Famille à coller.N.Nom de votre recette.Recette mère ►.S.Saisissez le nom de la recette mère</v>
      </c>
      <c r="D18" s="91"/>
      <c r="E18" s="91"/>
      <c r="F18" s="150" t="s">
        <v>86</v>
      </c>
      <c r="G18" s="151" t="s">
        <v>87</v>
      </c>
      <c r="H18" s="152"/>
      <c r="I18" s="3322" t="s">
        <v>88</v>
      </c>
      <c r="J18" s="3323" t="s">
        <v>89</v>
      </c>
      <c r="K18" s="3324" t="s">
        <v>90</v>
      </c>
      <c r="L18" s="153" t="s">
        <v>91</v>
      </c>
      <c r="S18" s="66" t="s">
        <v>18</v>
      </c>
      <c r="T18" s="149" t="str">
        <f>T16</f>
        <v>Famille à coller.N.Nom de votre recette.Recette mère ►.S.Saisissez le nom de la recette mère</v>
      </c>
      <c r="U18" s="91"/>
      <c r="V18" s="91"/>
      <c r="W18" s="150" t="s">
        <v>86</v>
      </c>
      <c r="X18" s="151" t="s">
        <v>87</v>
      </c>
      <c r="Y18" s="152"/>
      <c r="Z18" s="3186" t="s">
        <v>88</v>
      </c>
      <c r="AA18" s="3296" t="s">
        <v>89</v>
      </c>
      <c r="AB18" s="3297" t="s">
        <v>90</v>
      </c>
      <c r="AC18" s="153" t="s">
        <v>91</v>
      </c>
      <c r="AI18" s="66" t="s">
        <v>18</v>
      </c>
      <c r="AJ18" s="1018" t="str">
        <f>AJ16</f>
        <v>Famille à coller.N.Nom de votre recette.Recette mère ►.S.Saisissez le nom de la recette mère</v>
      </c>
      <c r="AK18" s="1019"/>
      <c r="AL18" s="1020"/>
      <c r="AM18" s="150" t="s">
        <v>86</v>
      </c>
      <c r="AN18" s="151" t="s">
        <v>87</v>
      </c>
      <c r="AO18" s="152"/>
      <c r="AP18" s="3186" t="s">
        <v>88</v>
      </c>
      <c r="AQ18" s="3296" t="s">
        <v>89</v>
      </c>
      <c r="AR18" s="3297" t="s">
        <v>90</v>
      </c>
      <c r="AS18" s="153" t="s">
        <v>91</v>
      </c>
      <c r="AZ18" s="66" t="s">
        <v>18</v>
      </c>
      <c r="BA18" s="1018" t="str">
        <f>BA16</f>
        <v>Famille à coller.N.Nom de votre recette.Recette mère ►.S.Saisissez le nom de la recette mère</v>
      </c>
      <c r="BB18" s="1019"/>
      <c r="BC18" s="1020"/>
      <c r="BD18" s="150" t="s">
        <v>86</v>
      </c>
      <c r="BE18" s="151" t="s">
        <v>87</v>
      </c>
      <c r="BF18" s="152"/>
      <c r="BG18" s="3186" t="s">
        <v>88</v>
      </c>
      <c r="BH18" s="3296" t="s">
        <v>89</v>
      </c>
      <c r="BI18" s="3297" t="s">
        <v>90</v>
      </c>
      <c r="BJ18" s="153" t="s">
        <v>91</v>
      </c>
      <c r="BP18" s="4">
        <v>1</v>
      </c>
    </row>
    <row r="19" spans="1:68" ht="15.75" x14ac:dyDescent="0.25">
      <c r="B19" s="66" t="s">
        <v>18</v>
      </c>
      <c r="C19" s="149" t="str">
        <f>C16</f>
        <v>Famille à coller.N.Nom de votre recette.Recette mère ►.S.Saisissez le nom de la recette mère</v>
      </c>
      <c r="D19" s="91"/>
      <c r="E19" s="91"/>
      <c r="F19" s="2817" t="s">
        <v>103</v>
      </c>
      <c r="G19" s="164" t="s">
        <v>104</v>
      </c>
      <c r="H19" s="165" t="s">
        <v>105</v>
      </c>
      <c r="I19" s="3121"/>
      <c r="J19" s="3123"/>
      <c r="K19" s="3320"/>
      <c r="L19" s="166" t="s">
        <v>106</v>
      </c>
      <c r="S19" s="66" t="s">
        <v>18</v>
      </c>
      <c r="T19" s="149" t="str">
        <f>T16</f>
        <v>Famille à coller.N.Nom de votre recette.Recette mère ►.S.Saisissez le nom de la recette mère</v>
      </c>
      <c r="U19" s="91"/>
      <c r="V19" s="91"/>
      <c r="W19" s="2817" t="s">
        <v>103</v>
      </c>
      <c r="X19" s="164" t="s">
        <v>104</v>
      </c>
      <c r="Y19" s="165" t="s">
        <v>105</v>
      </c>
      <c r="Z19" s="3121"/>
      <c r="AA19" s="3123"/>
      <c r="AB19" s="3320"/>
      <c r="AC19" s="166" t="s">
        <v>106</v>
      </c>
      <c r="AI19" s="66" t="s">
        <v>18</v>
      </c>
      <c r="AJ19" s="149" t="str">
        <f>AJ16</f>
        <v>Famille à coller.N.Nom de votre recette.Recette mère ►.S.Saisissez le nom de la recette mère</v>
      </c>
      <c r="AK19" s="91"/>
      <c r="AL19" s="1021"/>
      <c r="AM19" s="2817" t="s">
        <v>103</v>
      </c>
      <c r="AN19" s="164" t="s">
        <v>104</v>
      </c>
      <c r="AO19" s="165" t="s">
        <v>105</v>
      </c>
      <c r="AP19" s="3121"/>
      <c r="AQ19" s="3123"/>
      <c r="AR19" s="3320"/>
      <c r="AS19" s="166" t="s">
        <v>106</v>
      </c>
      <c r="AZ19" s="66" t="s">
        <v>18</v>
      </c>
      <c r="BA19" s="149" t="str">
        <f>BA16</f>
        <v>Famille à coller.N.Nom de votre recette.Recette mère ►.S.Saisissez le nom de la recette mère</v>
      </c>
      <c r="BB19" s="91"/>
      <c r="BC19" s="1021"/>
      <c r="BD19" s="2817" t="s">
        <v>103</v>
      </c>
      <c r="BE19" s="164" t="s">
        <v>104</v>
      </c>
      <c r="BF19" s="165" t="s">
        <v>105</v>
      </c>
      <c r="BG19" s="3121"/>
      <c r="BH19" s="3123"/>
      <c r="BI19" s="3320"/>
      <c r="BJ19" s="166" t="s">
        <v>106</v>
      </c>
      <c r="BP19" s="4">
        <v>1</v>
      </c>
    </row>
    <row r="20" spans="1:68" ht="17.25" x14ac:dyDescent="0.25">
      <c r="B20" s="66" t="s">
        <v>18</v>
      </c>
      <c r="C20" s="149" t="str">
        <f>C16</f>
        <v>Famille à coller.N.Nom de votre recette.Recette mère ►.S.Saisissez le nom de la recette mère</v>
      </c>
      <c r="D20" s="91">
        <f>D16</f>
        <v>6</v>
      </c>
      <c r="E20" s="91" t="str">
        <f>E16</f>
        <v>couverts</v>
      </c>
      <c r="F20" s="174"/>
      <c r="G20" s="175"/>
      <c r="H20" s="176" t="str">
        <f t="shared" ref="H20:H26" si="8">IF(OR(ISTEXT(F20), F20&lt;=0, I20&lt;=0), "", "de")</f>
        <v/>
      </c>
      <c r="I20" s="177"/>
      <c r="J20" s="178"/>
      <c r="K20" s="179">
        <v>1</v>
      </c>
      <c r="L20" s="180"/>
      <c r="S20" s="66" t="s">
        <v>18</v>
      </c>
      <c r="T20" s="149" t="str">
        <f>T16</f>
        <v>Famille à coller.N.Nom de votre recette.Recette mère ►.S.Saisissez le nom de la recette mère</v>
      </c>
      <c r="U20" s="91">
        <f>U16</f>
        <v>6</v>
      </c>
      <c r="V20" s="91" t="str">
        <f>V16</f>
        <v>couverts</v>
      </c>
      <c r="W20" s="174"/>
      <c r="X20" s="175"/>
      <c r="Y20" s="176" t="str">
        <f t="shared" ref="Y20:Y33" si="9">IF(OR(ISTEXT(W20), W20&lt;=0, Z20&lt;=0), "", "de")</f>
        <v/>
      </c>
      <c r="Z20" s="177"/>
      <c r="AA20" s="178"/>
      <c r="AB20" s="179">
        <v>1</v>
      </c>
      <c r="AC20" s="180"/>
      <c r="AI20" s="66" t="s">
        <v>18</v>
      </c>
      <c r="AJ20" s="149" t="str">
        <f>AJ16</f>
        <v>Famille à coller.N.Nom de votre recette.Recette mère ►.S.Saisissez le nom de la recette mère</v>
      </c>
      <c r="AK20" s="91">
        <f>AK16</f>
        <v>6</v>
      </c>
      <c r="AL20" s="1021" t="str">
        <f>AL16</f>
        <v>couverts</v>
      </c>
      <c r="AM20" s="174"/>
      <c r="AN20" s="209"/>
      <c r="AO20" s="176" t="str">
        <f t="shared" ref="AO20:AO51" si="10">IF(OR(ISTEXT(AM20), AM20&lt;=0, AP20&lt;=0), "", "de")</f>
        <v/>
      </c>
      <c r="AP20" s="177"/>
      <c r="AQ20" s="178"/>
      <c r="AR20" s="179">
        <v>1</v>
      </c>
      <c r="AS20" s="180"/>
      <c r="AZ20" s="66" t="s">
        <v>18</v>
      </c>
      <c r="BA20" s="149" t="str">
        <f>BA16</f>
        <v>Famille à coller.N.Nom de votre recette.Recette mère ►.S.Saisissez le nom de la recette mère</v>
      </c>
      <c r="BB20" s="91">
        <f>BB16</f>
        <v>6</v>
      </c>
      <c r="BC20" s="1021" t="str">
        <f>BC16</f>
        <v>couverts</v>
      </c>
      <c r="BD20" s="174"/>
      <c r="BE20" s="209"/>
      <c r="BF20" s="228" t="str">
        <f t="shared" ref="BF20:BF29" si="11">IF(OR(ISTEXT(BD20), BD20&lt;=0, BG20&lt;=0), "", "de")</f>
        <v/>
      </c>
      <c r="BG20" s="177">
        <v>400</v>
      </c>
      <c r="BH20" s="229" t="s">
        <v>41</v>
      </c>
      <c r="BI20" s="179">
        <v>1</v>
      </c>
      <c r="BJ20" s="180" t="s">
        <v>511</v>
      </c>
      <c r="BP20" s="4">
        <v>1</v>
      </c>
    </row>
    <row r="21" spans="1:68" ht="17.25" x14ac:dyDescent="0.25">
      <c r="B21" s="196" t="str">
        <f t="shared" ref="B21:B26" si="12">IF(L21&lt;&gt;"","A","►")</f>
        <v>►</v>
      </c>
      <c r="C21" s="149" t="str">
        <f>C16</f>
        <v>Famille à coller.N.Nom de votre recette.Recette mère ►.S.Saisissez le nom de la recette mère</v>
      </c>
      <c r="D21" s="91">
        <f>D16</f>
        <v>6</v>
      </c>
      <c r="E21" s="91" t="str">
        <f>E16</f>
        <v>couverts</v>
      </c>
      <c r="F21" s="174"/>
      <c r="G21" s="175"/>
      <c r="H21" s="176" t="str">
        <f t="shared" si="8"/>
        <v/>
      </c>
      <c r="I21" s="177"/>
      <c r="J21" s="178"/>
      <c r="K21" s="179">
        <v>1</v>
      </c>
      <c r="L21" s="180"/>
      <c r="S21" s="196" t="str">
        <f t="shared" ref="S21:S33" si="13">IF(AC21&lt;&gt;"","A","►")</f>
        <v>►</v>
      </c>
      <c r="T21" s="149" t="str">
        <f>T16</f>
        <v>Famille à coller.N.Nom de votre recette.Recette mère ►.S.Saisissez le nom de la recette mère</v>
      </c>
      <c r="U21" s="91">
        <f>U16</f>
        <v>6</v>
      </c>
      <c r="V21" s="91" t="str">
        <f>V16</f>
        <v>couverts</v>
      </c>
      <c r="W21" s="174"/>
      <c r="X21" s="175"/>
      <c r="Y21" s="176" t="str">
        <f t="shared" si="9"/>
        <v/>
      </c>
      <c r="Z21" s="177"/>
      <c r="AA21" s="178"/>
      <c r="AB21" s="179">
        <v>1</v>
      </c>
      <c r="AC21" s="180"/>
      <c r="AI21" s="196" t="str">
        <f t="shared" ref="AI21:AI50" si="14">IF(AS21&lt;&gt;"","A","►")</f>
        <v>►</v>
      </c>
      <c r="AJ21" s="149" t="str">
        <f>AJ16</f>
        <v>Famille à coller.N.Nom de votre recette.Recette mère ►.S.Saisissez le nom de la recette mère</v>
      </c>
      <c r="AK21" s="91">
        <f>AK16</f>
        <v>6</v>
      </c>
      <c r="AL21" s="1021" t="str">
        <f>AL16</f>
        <v>couverts</v>
      </c>
      <c r="AM21" s="174"/>
      <c r="AN21" s="209"/>
      <c r="AO21" s="176" t="str">
        <f t="shared" si="10"/>
        <v/>
      </c>
      <c r="AP21" s="177"/>
      <c r="AQ21" s="178"/>
      <c r="AR21" s="179">
        <v>1</v>
      </c>
      <c r="AS21" s="180"/>
      <c r="AZ21" s="196" t="str">
        <f t="shared" ref="AZ21:AZ60" si="15">IF(BJ21&lt;&gt;"","A","►")</f>
        <v>A</v>
      </c>
      <c r="BA21" s="149" t="str">
        <f>BA16</f>
        <v>Famille à coller.N.Nom de votre recette.Recette mère ►.S.Saisissez le nom de la recette mère</v>
      </c>
      <c r="BB21" s="91">
        <f>BB16</f>
        <v>6</v>
      </c>
      <c r="BC21" s="1021" t="str">
        <f>BC16</f>
        <v>couverts</v>
      </c>
      <c r="BD21" s="174"/>
      <c r="BE21" s="209"/>
      <c r="BF21" s="176" t="str">
        <f t="shared" si="11"/>
        <v/>
      </c>
      <c r="BG21" s="177">
        <v>200</v>
      </c>
      <c r="BH21" s="229" t="s">
        <v>41</v>
      </c>
      <c r="BI21" s="179">
        <v>1</v>
      </c>
      <c r="BJ21" s="180" t="s">
        <v>512</v>
      </c>
      <c r="BP21" s="4">
        <v>1</v>
      </c>
    </row>
    <row r="22" spans="1:68" ht="17.25" x14ac:dyDescent="0.25">
      <c r="B22" s="196" t="str">
        <f t="shared" si="12"/>
        <v>►</v>
      </c>
      <c r="C22" s="149" t="str">
        <f>C16</f>
        <v>Famille à coller.N.Nom de votre recette.Recette mère ►.S.Saisissez le nom de la recette mère</v>
      </c>
      <c r="D22" s="91">
        <f>D16</f>
        <v>6</v>
      </c>
      <c r="E22" s="91" t="str">
        <f>E16</f>
        <v>couverts</v>
      </c>
      <c r="F22" s="174"/>
      <c r="G22" s="209"/>
      <c r="H22" s="176" t="str">
        <f t="shared" si="8"/>
        <v/>
      </c>
      <c r="I22" s="177"/>
      <c r="J22" s="178"/>
      <c r="K22" s="179">
        <v>1</v>
      </c>
      <c r="L22" s="180"/>
      <c r="S22" s="196" t="str">
        <f t="shared" si="13"/>
        <v>►</v>
      </c>
      <c r="T22" s="149" t="str">
        <f>T16</f>
        <v>Famille à coller.N.Nom de votre recette.Recette mère ►.S.Saisissez le nom de la recette mère</v>
      </c>
      <c r="U22" s="91">
        <f>U16</f>
        <v>6</v>
      </c>
      <c r="V22" s="91" t="str">
        <f>V16</f>
        <v>couverts</v>
      </c>
      <c r="W22" s="174"/>
      <c r="X22" s="209"/>
      <c r="Y22" s="176" t="str">
        <f t="shared" si="9"/>
        <v/>
      </c>
      <c r="Z22" s="177"/>
      <c r="AA22" s="178"/>
      <c r="AB22" s="179">
        <v>1</v>
      </c>
      <c r="AC22" s="180"/>
      <c r="AI22" s="196" t="str">
        <f t="shared" si="14"/>
        <v>►</v>
      </c>
      <c r="AJ22" s="149" t="str">
        <f>AJ16</f>
        <v>Famille à coller.N.Nom de votre recette.Recette mère ►.S.Saisissez le nom de la recette mère</v>
      </c>
      <c r="AK22" s="91">
        <f>AK16</f>
        <v>6</v>
      </c>
      <c r="AL22" s="1021" t="str">
        <f>AL16</f>
        <v>couverts</v>
      </c>
      <c r="AM22" s="174"/>
      <c r="AN22" s="209"/>
      <c r="AO22" s="176" t="str">
        <f t="shared" si="10"/>
        <v/>
      </c>
      <c r="AP22" s="177"/>
      <c r="AQ22" s="178"/>
      <c r="AR22" s="179">
        <v>1</v>
      </c>
      <c r="AS22" s="180"/>
      <c r="AZ22" s="196" t="str">
        <f t="shared" si="15"/>
        <v>A</v>
      </c>
      <c r="BA22" s="149" t="str">
        <f>BA16</f>
        <v>Famille à coller.N.Nom de votre recette.Recette mère ►.S.Saisissez le nom de la recette mère</v>
      </c>
      <c r="BB22" s="91">
        <f>BB16</f>
        <v>6</v>
      </c>
      <c r="BC22" s="1021" t="str">
        <f>BC16</f>
        <v>couverts</v>
      </c>
      <c r="BD22" s="174"/>
      <c r="BE22" s="209"/>
      <c r="BF22" s="176" t="str">
        <f t="shared" si="11"/>
        <v/>
      </c>
      <c r="BG22" s="177">
        <v>250</v>
      </c>
      <c r="BH22" s="229" t="s">
        <v>41</v>
      </c>
      <c r="BI22" s="179">
        <v>1</v>
      </c>
      <c r="BJ22" s="180" t="s">
        <v>636</v>
      </c>
      <c r="BP22" s="4">
        <v>1</v>
      </c>
    </row>
    <row r="23" spans="1:68" ht="17.25" x14ac:dyDescent="0.25">
      <c r="B23" s="196" t="str">
        <f t="shared" si="12"/>
        <v>A</v>
      </c>
      <c r="C23" s="149" t="str">
        <f>C16</f>
        <v>Famille à coller.N.Nom de votre recette.Recette mère ►.S.Saisissez le nom de la recette mère</v>
      </c>
      <c r="D23" s="91">
        <f>D16</f>
        <v>6</v>
      </c>
      <c r="E23" s="91" t="str">
        <f>E16</f>
        <v>couverts</v>
      </c>
      <c r="F23" s="174"/>
      <c r="G23" s="209"/>
      <c r="H23" s="176" t="str">
        <f t="shared" si="8"/>
        <v/>
      </c>
      <c r="I23" s="177"/>
      <c r="J23" s="178"/>
      <c r="K23" s="179">
        <v>1</v>
      </c>
      <c r="L23" s="180" t="s">
        <v>1073</v>
      </c>
      <c r="S23" s="196" t="str">
        <f t="shared" si="13"/>
        <v>►</v>
      </c>
      <c r="T23" s="149" t="str">
        <f>T16</f>
        <v>Famille à coller.N.Nom de votre recette.Recette mère ►.S.Saisissez le nom de la recette mère</v>
      </c>
      <c r="U23" s="91">
        <f>U16</f>
        <v>6</v>
      </c>
      <c r="V23" s="91" t="str">
        <f>V16</f>
        <v>couverts</v>
      </c>
      <c r="W23" s="174"/>
      <c r="X23" s="209"/>
      <c r="Y23" s="176" t="str">
        <f t="shared" si="9"/>
        <v/>
      </c>
      <c r="Z23" s="177"/>
      <c r="AA23" s="178"/>
      <c r="AB23" s="179">
        <v>1</v>
      </c>
      <c r="AC23" s="180"/>
      <c r="AI23" s="196" t="str">
        <f t="shared" si="14"/>
        <v>►</v>
      </c>
      <c r="AJ23" s="149" t="str">
        <f>AJ16</f>
        <v>Famille à coller.N.Nom de votre recette.Recette mère ►.S.Saisissez le nom de la recette mère</v>
      </c>
      <c r="AK23" s="91">
        <f>AK16</f>
        <v>6</v>
      </c>
      <c r="AL23" s="1021" t="str">
        <f>AL16</f>
        <v>couverts</v>
      </c>
      <c r="AM23" s="174"/>
      <c r="AN23" s="209"/>
      <c r="AO23" s="176" t="str">
        <f t="shared" si="10"/>
        <v/>
      </c>
      <c r="AP23" s="177"/>
      <c r="AQ23" s="178"/>
      <c r="AR23" s="179">
        <v>1</v>
      </c>
      <c r="AS23" s="180"/>
      <c r="AZ23" s="196" t="str">
        <f t="shared" si="15"/>
        <v>A</v>
      </c>
      <c r="BA23" s="149" t="str">
        <f>BA16</f>
        <v>Famille à coller.N.Nom de votre recette.Recette mère ►.S.Saisissez le nom de la recette mère</v>
      </c>
      <c r="BB23" s="91">
        <f>BB16</f>
        <v>6</v>
      </c>
      <c r="BC23" s="1021" t="str">
        <f>BC16</f>
        <v>couverts</v>
      </c>
      <c r="BD23" s="174"/>
      <c r="BE23" s="209"/>
      <c r="BF23" s="176" t="str">
        <f t="shared" si="11"/>
        <v/>
      </c>
      <c r="BG23" s="177">
        <v>200</v>
      </c>
      <c r="BH23" s="229" t="s">
        <v>41</v>
      </c>
      <c r="BI23" s="179">
        <v>1</v>
      </c>
      <c r="BJ23" s="180" t="s">
        <v>637</v>
      </c>
      <c r="BP23" s="4">
        <v>1</v>
      </c>
    </row>
    <row r="24" spans="1:68" ht="17.25" x14ac:dyDescent="0.25">
      <c r="B24" s="196" t="str">
        <f t="shared" si="12"/>
        <v>►</v>
      </c>
      <c r="C24" s="149" t="str">
        <f>C16</f>
        <v>Famille à coller.N.Nom de votre recette.Recette mère ►.S.Saisissez le nom de la recette mère</v>
      </c>
      <c r="D24" s="91">
        <f>D16</f>
        <v>6</v>
      </c>
      <c r="E24" s="91" t="str">
        <f>E16</f>
        <v>couverts</v>
      </c>
      <c r="F24" s="174"/>
      <c r="G24" s="209"/>
      <c r="H24" s="176" t="str">
        <f t="shared" si="8"/>
        <v/>
      </c>
      <c r="I24" s="177"/>
      <c r="J24" s="178"/>
      <c r="K24" s="179">
        <v>1</v>
      </c>
      <c r="L24" s="180"/>
      <c r="S24" s="196" t="str">
        <f t="shared" si="13"/>
        <v>►</v>
      </c>
      <c r="T24" s="149" t="str">
        <f>T16</f>
        <v>Famille à coller.N.Nom de votre recette.Recette mère ►.S.Saisissez le nom de la recette mère</v>
      </c>
      <c r="U24" s="91">
        <f>U16</f>
        <v>6</v>
      </c>
      <c r="V24" s="91" t="str">
        <f>V16</f>
        <v>couverts</v>
      </c>
      <c r="W24" s="174"/>
      <c r="X24" s="209"/>
      <c r="Y24" s="176" t="str">
        <f t="shared" si="9"/>
        <v/>
      </c>
      <c r="Z24" s="177"/>
      <c r="AA24" s="178"/>
      <c r="AB24" s="179">
        <v>1</v>
      </c>
      <c r="AC24" s="180"/>
      <c r="AI24" s="196" t="str">
        <f t="shared" si="14"/>
        <v>►</v>
      </c>
      <c r="AJ24" s="149" t="str">
        <f>AJ16</f>
        <v>Famille à coller.N.Nom de votre recette.Recette mère ►.S.Saisissez le nom de la recette mère</v>
      </c>
      <c r="AK24" s="91">
        <f>AK16</f>
        <v>6</v>
      </c>
      <c r="AL24" s="1021" t="str">
        <f>AL16</f>
        <v>couverts</v>
      </c>
      <c r="AM24" s="174">
        <v>5</v>
      </c>
      <c r="AN24" s="209" t="s">
        <v>604</v>
      </c>
      <c r="AO24" s="176" t="str">
        <f t="shared" si="10"/>
        <v/>
      </c>
      <c r="AP24" s="177"/>
      <c r="AQ24" s="178"/>
      <c r="AR24" s="179">
        <v>1</v>
      </c>
      <c r="AS24" s="180"/>
      <c r="AZ24" s="196" t="str">
        <f t="shared" si="15"/>
        <v>A</v>
      </c>
      <c r="BA24" s="149" t="str">
        <f>BA16</f>
        <v>Famille à coller.N.Nom de votre recette.Recette mère ►.S.Saisissez le nom de la recette mère</v>
      </c>
      <c r="BB24" s="91">
        <f>BB16</f>
        <v>6</v>
      </c>
      <c r="BC24" s="1021" t="str">
        <f>BC16</f>
        <v>couverts</v>
      </c>
      <c r="BD24" s="174"/>
      <c r="BE24" s="209"/>
      <c r="BF24" s="176" t="str">
        <f t="shared" si="11"/>
        <v/>
      </c>
      <c r="BG24" s="177">
        <v>200</v>
      </c>
      <c r="BH24" s="229" t="s">
        <v>41</v>
      </c>
      <c r="BI24" s="179">
        <v>1</v>
      </c>
      <c r="BJ24" s="180" t="s">
        <v>638</v>
      </c>
      <c r="BP24" s="4">
        <v>1</v>
      </c>
    </row>
    <row r="25" spans="1:68" ht="17.25" x14ac:dyDescent="0.25">
      <c r="B25" s="196" t="str">
        <f t="shared" si="12"/>
        <v>►</v>
      </c>
      <c r="C25" s="149" t="str">
        <f>C16</f>
        <v>Famille à coller.N.Nom de votre recette.Recette mère ►.S.Saisissez le nom de la recette mère</v>
      </c>
      <c r="D25" s="91">
        <f>D16</f>
        <v>6</v>
      </c>
      <c r="E25" s="91" t="str">
        <f>E16</f>
        <v>couverts</v>
      </c>
      <c r="F25" s="174"/>
      <c r="G25" s="209"/>
      <c r="H25" s="176" t="str">
        <f t="shared" si="8"/>
        <v/>
      </c>
      <c r="I25" s="177"/>
      <c r="J25" s="178"/>
      <c r="K25" s="179">
        <v>1</v>
      </c>
      <c r="L25" s="180"/>
      <c r="S25" s="196" t="str">
        <f t="shared" si="13"/>
        <v>A</v>
      </c>
      <c r="T25" s="149" t="str">
        <f>T16</f>
        <v>Famille à coller.N.Nom de votre recette.Recette mère ►.S.Saisissez le nom de la recette mère</v>
      </c>
      <c r="U25" s="91">
        <f>U16</f>
        <v>6</v>
      </c>
      <c r="V25" s="91" t="str">
        <f>V16</f>
        <v>couverts</v>
      </c>
      <c r="W25" s="174"/>
      <c r="X25" s="209"/>
      <c r="Y25" s="176" t="str">
        <f t="shared" si="9"/>
        <v/>
      </c>
      <c r="Z25" s="177"/>
      <c r="AA25" s="178"/>
      <c r="AB25" s="179">
        <v>1</v>
      </c>
      <c r="AC25" s="180" t="s">
        <v>122</v>
      </c>
      <c r="AI25" s="196" t="str">
        <f t="shared" si="14"/>
        <v>►</v>
      </c>
      <c r="AJ25" s="149" t="str">
        <f>AJ16</f>
        <v>Famille à coller.N.Nom de votre recette.Recette mère ►.S.Saisissez le nom de la recette mère</v>
      </c>
      <c r="AK25" s="91">
        <f>AK16</f>
        <v>6</v>
      </c>
      <c r="AL25" s="1021" t="str">
        <f>AL16</f>
        <v>couverts</v>
      </c>
      <c r="AM25" s="174"/>
      <c r="AN25" s="209"/>
      <c r="AO25" s="176" t="str">
        <f t="shared" si="10"/>
        <v/>
      </c>
      <c r="AP25" s="177">
        <v>200</v>
      </c>
      <c r="AQ25" s="229" t="s">
        <v>41</v>
      </c>
      <c r="AR25" s="179">
        <v>1</v>
      </c>
      <c r="AS25" s="180"/>
      <c r="AZ25" s="196" t="str">
        <f t="shared" si="15"/>
        <v>A</v>
      </c>
      <c r="BA25" s="149" t="str">
        <f>BA16</f>
        <v>Famille à coller.N.Nom de votre recette.Recette mère ►.S.Saisissez le nom de la recette mère</v>
      </c>
      <c r="BB25" s="91">
        <f>BB16</f>
        <v>6</v>
      </c>
      <c r="BC25" s="1021" t="str">
        <f>BC16</f>
        <v>couverts</v>
      </c>
      <c r="BD25" s="174">
        <v>5</v>
      </c>
      <c r="BE25" s="209" t="s">
        <v>604</v>
      </c>
      <c r="BF25" s="176" t="str">
        <f t="shared" si="11"/>
        <v>de</v>
      </c>
      <c r="BG25" s="177">
        <v>70</v>
      </c>
      <c r="BH25" s="229" t="s">
        <v>41</v>
      </c>
      <c r="BI25" s="179">
        <v>1</v>
      </c>
      <c r="BJ25" s="180" t="s">
        <v>639</v>
      </c>
      <c r="BP25" s="4">
        <v>1</v>
      </c>
    </row>
    <row r="26" spans="1:68" ht="17.25" x14ac:dyDescent="0.25">
      <c r="B26" s="196" t="str">
        <f t="shared" si="12"/>
        <v>►</v>
      </c>
      <c r="C26" s="149" t="str">
        <f>C16</f>
        <v>Famille à coller.N.Nom de votre recette.Recette mère ►.S.Saisissez le nom de la recette mère</v>
      </c>
      <c r="D26" s="91">
        <f>D16</f>
        <v>6</v>
      </c>
      <c r="E26" s="91" t="str">
        <f>E16</f>
        <v>couverts</v>
      </c>
      <c r="F26" s="174"/>
      <c r="G26" s="209"/>
      <c r="H26" s="176" t="str">
        <f t="shared" si="8"/>
        <v/>
      </c>
      <c r="I26" s="177"/>
      <c r="J26" s="178"/>
      <c r="K26" s="179">
        <v>1</v>
      </c>
      <c r="L26" s="180"/>
      <c r="S26" s="196" t="str">
        <f t="shared" si="13"/>
        <v>►</v>
      </c>
      <c r="T26" s="149" t="str">
        <f>T16</f>
        <v>Famille à coller.N.Nom de votre recette.Recette mère ►.S.Saisissez le nom de la recette mère</v>
      </c>
      <c r="U26" s="91">
        <f>U16</f>
        <v>6</v>
      </c>
      <c r="V26" s="91" t="str">
        <f>V16</f>
        <v>couverts</v>
      </c>
      <c r="W26" s="174"/>
      <c r="X26" s="209"/>
      <c r="Y26" s="176" t="str">
        <f t="shared" si="9"/>
        <v/>
      </c>
      <c r="Z26" s="177"/>
      <c r="AA26" s="178"/>
      <c r="AB26" s="179">
        <v>1</v>
      </c>
      <c r="AC26" s="180"/>
      <c r="AI26" s="196" t="str">
        <f t="shared" si="14"/>
        <v>►</v>
      </c>
      <c r="AJ26" s="149" t="str">
        <f>AJ16</f>
        <v>Famille à coller.N.Nom de votre recette.Recette mère ►.S.Saisissez le nom de la recette mère</v>
      </c>
      <c r="AK26" s="91">
        <f>AK16</f>
        <v>6</v>
      </c>
      <c r="AL26" s="1021" t="str">
        <f>AL16</f>
        <v>couverts</v>
      </c>
      <c r="AM26" s="174"/>
      <c r="AN26" s="175"/>
      <c r="AO26" s="176" t="str">
        <f t="shared" si="10"/>
        <v/>
      </c>
      <c r="AP26" s="177">
        <v>200</v>
      </c>
      <c r="AQ26" s="229" t="s">
        <v>41</v>
      </c>
      <c r="AR26" s="179">
        <v>1</v>
      </c>
      <c r="AS26" s="180"/>
      <c r="AZ26" s="196" t="str">
        <f t="shared" si="15"/>
        <v>A</v>
      </c>
      <c r="BA26" s="149" t="str">
        <f>BA16</f>
        <v>Famille à coller.N.Nom de votre recette.Recette mère ►.S.Saisissez le nom de la recette mère</v>
      </c>
      <c r="BB26" s="91">
        <f>BB16</f>
        <v>6</v>
      </c>
      <c r="BC26" s="1021" t="str">
        <f>BC16</f>
        <v>couverts</v>
      </c>
      <c r="BD26" s="174"/>
      <c r="BE26" s="209"/>
      <c r="BF26" s="176" t="str">
        <f t="shared" si="11"/>
        <v/>
      </c>
      <c r="BG26" s="177">
        <v>100</v>
      </c>
      <c r="BH26" s="229" t="s">
        <v>41</v>
      </c>
      <c r="BI26" s="179">
        <v>1</v>
      </c>
      <c r="BJ26" s="180" t="s">
        <v>640</v>
      </c>
      <c r="BP26" s="4">
        <v>1</v>
      </c>
    </row>
    <row r="27" spans="1:68" ht="17.25" x14ac:dyDescent="0.25">
      <c r="B27" s="66" t="s">
        <v>18</v>
      </c>
      <c r="C27" s="985" t="str">
        <f>C16</f>
        <v>Famille à coller.N.Nom de votre recette.Recette mère ►.S.Saisissez le nom de la recette mère</v>
      </c>
      <c r="D27" s="986">
        <f>D16</f>
        <v>6</v>
      </c>
      <c r="E27" s="987" t="str">
        <f>E16</f>
        <v>couverts</v>
      </c>
      <c r="F27" s="988" t="s">
        <v>150</v>
      </c>
      <c r="G27" s="989"/>
      <c r="H27" s="990"/>
      <c r="I27" s="990"/>
      <c r="J27" s="990"/>
      <c r="K27" s="990"/>
      <c r="L27" s="991"/>
      <c r="S27" s="196" t="str">
        <f t="shared" si="13"/>
        <v>►</v>
      </c>
      <c r="T27" s="149" t="str">
        <f>T16</f>
        <v>Famille à coller.N.Nom de votre recette.Recette mère ►.S.Saisissez le nom de la recette mère</v>
      </c>
      <c r="U27" s="91">
        <f>U16</f>
        <v>6</v>
      </c>
      <c r="V27" s="91" t="str">
        <f>V16</f>
        <v>couverts</v>
      </c>
      <c r="W27" s="174"/>
      <c r="X27" s="209"/>
      <c r="Y27" s="176" t="str">
        <f t="shared" si="9"/>
        <v/>
      </c>
      <c r="Z27" s="177"/>
      <c r="AA27" s="178"/>
      <c r="AB27" s="179">
        <v>1</v>
      </c>
      <c r="AC27" s="180"/>
      <c r="AI27" s="196" t="str">
        <f t="shared" si="14"/>
        <v>►</v>
      </c>
      <c r="AJ27" s="149" t="str">
        <f>AJ16</f>
        <v>Famille à coller.N.Nom de votre recette.Recette mère ►.S.Saisissez le nom de la recette mère</v>
      </c>
      <c r="AK27" s="91">
        <f>AK16</f>
        <v>6</v>
      </c>
      <c r="AL27" s="1021" t="str">
        <f>AL16</f>
        <v>couverts</v>
      </c>
      <c r="AM27" s="174"/>
      <c r="AN27" s="175"/>
      <c r="AO27" s="176" t="str">
        <f t="shared" si="10"/>
        <v/>
      </c>
      <c r="AP27" s="177">
        <v>70</v>
      </c>
      <c r="AQ27" s="229" t="s">
        <v>41</v>
      </c>
      <c r="AR27" s="179">
        <v>1</v>
      </c>
      <c r="AS27" s="180"/>
      <c r="AZ27" s="196" t="str">
        <f t="shared" si="15"/>
        <v>A</v>
      </c>
      <c r="BA27" s="149" t="str">
        <f>BA16</f>
        <v>Famille à coller.N.Nom de votre recette.Recette mère ►.S.Saisissez le nom de la recette mère</v>
      </c>
      <c r="BB27" s="91">
        <f>BB16</f>
        <v>6</v>
      </c>
      <c r="BC27" s="1021" t="str">
        <f>BC16</f>
        <v>couverts</v>
      </c>
      <c r="BD27" s="174"/>
      <c r="BE27" s="209"/>
      <c r="BF27" s="176" t="str">
        <f t="shared" si="11"/>
        <v/>
      </c>
      <c r="BG27" s="177">
        <v>100</v>
      </c>
      <c r="BH27" s="229" t="s">
        <v>41</v>
      </c>
      <c r="BI27" s="179">
        <v>1</v>
      </c>
      <c r="BJ27" s="180" t="s">
        <v>641</v>
      </c>
      <c r="BP27" s="4">
        <v>1</v>
      </c>
    </row>
    <row r="28" spans="1:68" ht="17.25" x14ac:dyDescent="0.25">
      <c r="A28" s="296">
        <f>ROW()</f>
        <v>28</v>
      </c>
      <c r="B28" s="1004" t="s">
        <v>18</v>
      </c>
      <c r="C28" s="998" t="str">
        <f>C16</f>
        <v>Famille à coller.N.Nom de votre recette.Recette mère ►.S.Saisissez le nom de la recette mère</v>
      </c>
      <c r="D28" s="998">
        <f>D16</f>
        <v>6</v>
      </c>
      <c r="E28" s="998" t="str">
        <f>E16</f>
        <v>couverts</v>
      </c>
      <c r="F28" s="315" t="s">
        <v>61</v>
      </c>
      <c r="G28" s="1002">
        <v>9</v>
      </c>
      <c r="H28" s="999" t="s">
        <v>142</v>
      </c>
      <c r="I28" s="1000"/>
      <c r="J28" s="1000"/>
      <c r="K28" s="1000"/>
      <c r="L28" s="1001"/>
      <c r="S28" s="196" t="str">
        <f t="shared" si="13"/>
        <v>►</v>
      </c>
      <c r="T28" s="149" t="str">
        <f>T16</f>
        <v>Famille à coller.N.Nom de votre recette.Recette mère ►.S.Saisissez le nom de la recette mère</v>
      </c>
      <c r="U28" s="91">
        <f>U16</f>
        <v>6</v>
      </c>
      <c r="V28" s="91" t="str">
        <f>V16</f>
        <v>couverts</v>
      </c>
      <c r="W28" s="174"/>
      <c r="X28" s="209"/>
      <c r="Y28" s="176" t="str">
        <f t="shared" si="9"/>
        <v/>
      </c>
      <c r="Z28" s="177"/>
      <c r="AA28" s="178"/>
      <c r="AB28" s="179">
        <v>1</v>
      </c>
      <c r="AC28" s="180"/>
      <c r="AI28" s="196" t="str">
        <f t="shared" si="14"/>
        <v>►</v>
      </c>
      <c r="AJ28" s="149" t="str">
        <f>AJ16</f>
        <v>Famille à coller.N.Nom de votre recette.Recette mère ►.S.Saisissez le nom de la recette mère</v>
      </c>
      <c r="AK28" s="91">
        <f>AK16</f>
        <v>6</v>
      </c>
      <c r="AL28" s="1021" t="str">
        <f>AL16</f>
        <v>couverts</v>
      </c>
      <c r="AM28" s="174"/>
      <c r="AN28" s="175"/>
      <c r="AO28" s="176" t="str">
        <f t="shared" si="10"/>
        <v/>
      </c>
      <c r="AP28" s="177"/>
      <c r="AQ28" s="178"/>
      <c r="AR28" s="179">
        <v>1</v>
      </c>
      <c r="AS28" s="180"/>
      <c r="AZ28" s="196" t="str">
        <f t="shared" si="15"/>
        <v>►</v>
      </c>
      <c r="BA28" s="149" t="str">
        <f>BA16</f>
        <v>Famille à coller.N.Nom de votre recette.Recette mère ►.S.Saisissez le nom de la recette mère</v>
      </c>
      <c r="BB28" s="91">
        <f>BB16</f>
        <v>6</v>
      </c>
      <c r="BC28" s="1021" t="str">
        <f>BC16</f>
        <v>couverts</v>
      </c>
      <c r="BD28" s="174"/>
      <c r="BE28" s="209"/>
      <c r="BF28" s="176" t="str">
        <f t="shared" si="11"/>
        <v/>
      </c>
      <c r="BG28" s="177"/>
      <c r="BH28" s="178"/>
      <c r="BI28" s="179">
        <v>1</v>
      </c>
      <c r="BJ28" s="180"/>
      <c r="BP28" s="4">
        <v>1</v>
      </c>
    </row>
    <row r="29" spans="1:68" ht="17.25" x14ac:dyDescent="0.25">
      <c r="B29" s="319" t="s">
        <v>18</v>
      </c>
      <c r="C29" s="1043" t="str">
        <f>C28</f>
        <v>Famille à coller.N.Nom de votre recette.Recette mère ►.S.Saisissez le nom de la recette mère</v>
      </c>
      <c r="D29" s="1043">
        <f>D28</f>
        <v>6</v>
      </c>
      <c r="E29" s="1044" t="str">
        <f>E28</f>
        <v>couverts</v>
      </c>
      <c r="F29" s="321" t="s">
        <v>146</v>
      </c>
      <c r="G29" s="243"/>
      <c r="H29" s="243"/>
      <c r="I29" s="243"/>
      <c r="J29" s="243"/>
      <c r="K29" s="243"/>
      <c r="L29" s="322"/>
      <c r="S29" s="196" t="str">
        <f t="shared" si="13"/>
        <v>►</v>
      </c>
      <c r="T29" s="149" t="str">
        <f>T16</f>
        <v>Famille à coller.N.Nom de votre recette.Recette mère ►.S.Saisissez le nom de la recette mère</v>
      </c>
      <c r="U29" s="91">
        <f>U16</f>
        <v>6</v>
      </c>
      <c r="V29" s="91" t="str">
        <f>V16</f>
        <v>couverts</v>
      </c>
      <c r="W29" s="174"/>
      <c r="X29" s="209"/>
      <c r="Y29" s="176" t="str">
        <f t="shared" si="9"/>
        <v/>
      </c>
      <c r="Z29" s="177"/>
      <c r="AA29" s="178"/>
      <c r="AB29" s="179">
        <v>1</v>
      </c>
      <c r="AC29" s="180"/>
      <c r="AI29" s="196" t="str">
        <f t="shared" si="14"/>
        <v>A</v>
      </c>
      <c r="AJ29" s="149" t="str">
        <f>AJ16</f>
        <v>Famille à coller.N.Nom de votre recette.Recette mère ►.S.Saisissez le nom de la recette mère</v>
      </c>
      <c r="AK29" s="91">
        <f>AK16</f>
        <v>6</v>
      </c>
      <c r="AL29" s="1021" t="str">
        <f>AL16</f>
        <v>couverts</v>
      </c>
      <c r="AM29" s="174" t="s">
        <v>11</v>
      </c>
      <c r="AN29" s="175"/>
      <c r="AO29" s="176" t="str">
        <f t="shared" si="10"/>
        <v/>
      </c>
      <c r="AP29" s="177"/>
      <c r="AQ29" s="178"/>
      <c r="AR29" s="179">
        <v>1</v>
      </c>
      <c r="AS29" s="180" t="s">
        <v>605</v>
      </c>
      <c r="AZ29" s="196" t="str">
        <f t="shared" si="15"/>
        <v>A</v>
      </c>
      <c r="BA29" s="149" t="str">
        <f>BA16</f>
        <v>Famille à coller.N.Nom de votre recette.Recette mère ►.S.Saisissez le nom de la recette mère</v>
      </c>
      <c r="BB29" s="91">
        <f>BB16</f>
        <v>6</v>
      </c>
      <c r="BC29" s="1021" t="str">
        <f>BC16</f>
        <v>couverts</v>
      </c>
      <c r="BD29" s="174"/>
      <c r="BE29" s="209"/>
      <c r="BF29" s="176" t="str">
        <f t="shared" si="11"/>
        <v/>
      </c>
      <c r="BG29" s="177"/>
      <c r="BH29" s="178"/>
      <c r="BI29" s="179">
        <v>1</v>
      </c>
      <c r="BJ29" s="180" t="s">
        <v>642</v>
      </c>
      <c r="BP29" s="4">
        <v>1</v>
      </c>
    </row>
    <row r="30" spans="1:68" ht="17.25" x14ac:dyDescent="0.25">
      <c r="B30" s="196" t="str">
        <f t="shared" ref="B30:B37" si="16">IF(OR(F30&lt;&gt;"",G30&lt;&gt; "",H30&lt;&gt;"",I30&lt;&gt;""),"A", "►")</f>
        <v>A</v>
      </c>
      <c r="C30" s="320" t="str">
        <f>C28</f>
        <v>Famille à coller.N.Nom de votre recette.Recette mère ►.S.Saisissez le nom de la recette mère</v>
      </c>
      <c r="D30" s="320">
        <f>D28</f>
        <v>6</v>
      </c>
      <c r="E30" s="1045" t="str">
        <f>E28</f>
        <v>couverts</v>
      </c>
      <c r="F30" s="324" t="s">
        <v>149</v>
      </c>
      <c r="G30" s="248"/>
      <c r="H30" s="248"/>
      <c r="I30" s="248"/>
      <c r="J30" s="248"/>
      <c r="K30" s="248"/>
      <c r="L30" s="322"/>
      <c r="S30" s="196" t="str">
        <f t="shared" si="13"/>
        <v>►</v>
      </c>
      <c r="T30" s="149" t="str">
        <f>T16</f>
        <v>Famille à coller.N.Nom de votre recette.Recette mère ►.S.Saisissez le nom de la recette mère</v>
      </c>
      <c r="U30" s="91">
        <f>U16</f>
        <v>6</v>
      </c>
      <c r="V30" s="91" t="str">
        <f>V16</f>
        <v>couverts</v>
      </c>
      <c r="W30" s="174"/>
      <c r="X30" s="209"/>
      <c r="Y30" s="176" t="str">
        <f t="shared" si="9"/>
        <v/>
      </c>
      <c r="Z30" s="177"/>
      <c r="AA30" s="178"/>
      <c r="AB30" s="179">
        <v>1</v>
      </c>
      <c r="AC30" s="180"/>
      <c r="AI30" s="196" t="str">
        <f t="shared" si="14"/>
        <v>►</v>
      </c>
      <c r="AJ30" s="149" t="str">
        <f>AJ16</f>
        <v>Famille à coller.N.Nom de votre recette.Recette mère ►.S.Saisissez le nom de la recette mère</v>
      </c>
      <c r="AK30" s="91">
        <f>AK16</f>
        <v>6</v>
      </c>
      <c r="AL30" s="1021" t="str">
        <f>AL16</f>
        <v>couverts</v>
      </c>
      <c r="AM30" s="174"/>
      <c r="AN30" s="175"/>
      <c r="AO30" s="176" t="str">
        <f t="shared" si="10"/>
        <v/>
      </c>
      <c r="AP30" s="177"/>
      <c r="AQ30" s="178"/>
      <c r="AR30" s="179">
        <v>1</v>
      </c>
      <c r="AS30" s="180"/>
      <c r="AZ30" s="196" t="str">
        <f t="shared" si="15"/>
        <v>A</v>
      </c>
      <c r="BA30" s="149" t="str">
        <f>BA16</f>
        <v>Famille à coller.N.Nom de votre recette.Recette mère ►.S.Saisissez le nom de la recette mère</v>
      </c>
      <c r="BB30" s="91">
        <f>BB16</f>
        <v>6</v>
      </c>
      <c r="BC30" s="1021" t="str">
        <f>BC16</f>
        <v>couverts</v>
      </c>
      <c r="BD30" s="174" t="s">
        <v>11</v>
      </c>
      <c r="BE30" s="209"/>
      <c r="BF30" s="176" t="str">
        <f>IF(OR(ISTEXT(BD30), BD30&lt;=0, BG30&lt;=0), "", "de")</f>
        <v/>
      </c>
      <c r="BG30" s="177">
        <v>70</v>
      </c>
      <c r="BH30" s="229" t="s">
        <v>41</v>
      </c>
      <c r="BI30" s="179">
        <v>1</v>
      </c>
      <c r="BJ30" s="180" t="s">
        <v>639</v>
      </c>
      <c r="BP30" s="4">
        <v>1</v>
      </c>
    </row>
    <row r="31" spans="1:68" ht="17.25" x14ac:dyDescent="0.25">
      <c r="B31" s="196" t="str">
        <f t="shared" si="16"/>
        <v>►</v>
      </c>
      <c r="C31" s="320" t="str">
        <f>C28</f>
        <v>Famille à coller.N.Nom de votre recette.Recette mère ►.S.Saisissez le nom de la recette mère</v>
      </c>
      <c r="D31" s="320">
        <f>D28</f>
        <v>6</v>
      </c>
      <c r="E31" s="1045" t="str">
        <f>E28</f>
        <v>couverts</v>
      </c>
      <c r="F31" s="324"/>
      <c r="G31" s="270"/>
      <c r="H31" s="270"/>
      <c r="I31" s="270"/>
      <c r="J31" s="270"/>
      <c r="K31" s="270"/>
      <c r="L31" s="329"/>
      <c r="S31" s="196" t="str">
        <f t="shared" si="13"/>
        <v>►</v>
      </c>
      <c r="T31" s="149" t="str">
        <f>T16</f>
        <v>Famille à coller.N.Nom de votre recette.Recette mère ►.S.Saisissez le nom de la recette mère</v>
      </c>
      <c r="U31" s="91">
        <f>U16</f>
        <v>6</v>
      </c>
      <c r="V31" s="91" t="str">
        <f>V16</f>
        <v>couverts</v>
      </c>
      <c r="W31" s="174"/>
      <c r="X31" s="209"/>
      <c r="Y31" s="176" t="str">
        <f t="shared" si="9"/>
        <v/>
      </c>
      <c r="Z31" s="177"/>
      <c r="AA31" s="178"/>
      <c r="AB31" s="179">
        <v>1</v>
      </c>
      <c r="AC31" s="180"/>
      <c r="AI31" s="196" t="str">
        <f t="shared" si="14"/>
        <v>►</v>
      </c>
      <c r="AJ31" s="149" t="str">
        <f>AJ16</f>
        <v>Famille à coller.N.Nom de votre recette.Recette mère ►.S.Saisissez le nom de la recette mère</v>
      </c>
      <c r="AK31" s="91">
        <f>AK16</f>
        <v>6</v>
      </c>
      <c r="AL31" s="1021" t="str">
        <f>AL16</f>
        <v>couverts</v>
      </c>
      <c r="AM31" s="174"/>
      <c r="AN31" s="175"/>
      <c r="AO31" s="176" t="str">
        <f t="shared" si="10"/>
        <v/>
      </c>
      <c r="AP31" s="177"/>
      <c r="AQ31" s="178"/>
      <c r="AR31" s="179">
        <v>1</v>
      </c>
      <c r="AS31" s="180"/>
      <c r="AZ31" s="196" t="str">
        <f t="shared" si="15"/>
        <v>►</v>
      </c>
      <c r="BA31" s="149" t="str">
        <f>BA16</f>
        <v>Famille à coller.N.Nom de votre recette.Recette mère ►.S.Saisissez le nom de la recette mère</v>
      </c>
      <c r="BB31" s="91">
        <f>BB16</f>
        <v>6</v>
      </c>
      <c r="BC31" s="1021" t="str">
        <f>BC16</f>
        <v>couverts</v>
      </c>
      <c r="BD31" s="174"/>
      <c r="BE31" s="209"/>
      <c r="BF31" s="176" t="str">
        <f t="shared" ref="BF31:BF61" si="17">IF(OR(ISTEXT(BD31), BD31&lt;=0, BG31&lt;=0), "", "de")</f>
        <v/>
      </c>
      <c r="BG31" s="177"/>
      <c r="BH31" s="178"/>
      <c r="BI31" s="179">
        <v>1</v>
      </c>
      <c r="BJ31" s="180"/>
      <c r="BP31" s="4">
        <v>1</v>
      </c>
    </row>
    <row r="32" spans="1:68" ht="17.25" x14ac:dyDescent="0.25">
      <c r="B32" s="196" t="str">
        <f t="shared" si="16"/>
        <v>►</v>
      </c>
      <c r="C32" s="320" t="str">
        <f>C28</f>
        <v>Famille à coller.N.Nom de votre recette.Recette mère ►.S.Saisissez le nom de la recette mère</v>
      </c>
      <c r="D32" s="320">
        <f>D28</f>
        <v>6</v>
      </c>
      <c r="E32" s="1045" t="str">
        <f>E28</f>
        <v>couverts</v>
      </c>
      <c r="F32" s="324"/>
      <c r="G32" s="270"/>
      <c r="H32" s="270"/>
      <c r="I32" s="270"/>
      <c r="J32" s="270"/>
      <c r="K32" s="270" t="s">
        <v>1074</v>
      </c>
      <c r="L32" s="329"/>
      <c r="S32" s="196" t="str">
        <f t="shared" si="13"/>
        <v>►</v>
      </c>
      <c r="T32" s="149" t="str">
        <f>T16</f>
        <v>Famille à coller.N.Nom de votre recette.Recette mère ►.S.Saisissez le nom de la recette mère</v>
      </c>
      <c r="U32" s="91">
        <f>U16</f>
        <v>6</v>
      </c>
      <c r="V32" s="91" t="str">
        <f>V16</f>
        <v>couverts</v>
      </c>
      <c r="W32" s="174"/>
      <c r="X32" s="209"/>
      <c r="Y32" s="176" t="str">
        <f t="shared" si="9"/>
        <v/>
      </c>
      <c r="Z32" s="177"/>
      <c r="AA32" s="178"/>
      <c r="AB32" s="179">
        <v>1</v>
      </c>
      <c r="AC32" s="180"/>
      <c r="AI32" s="196" t="str">
        <f t="shared" si="14"/>
        <v>►</v>
      </c>
      <c r="AJ32" s="149" t="str">
        <f>AJ16</f>
        <v>Famille à coller.N.Nom de votre recette.Recette mère ►.S.Saisissez le nom de la recette mère</v>
      </c>
      <c r="AK32" s="91">
        <f>AK16</f>
        <v>6</v>
      </c>
      <c r="AL32" s="1021" t="str">
        <f>AL16</f>
        <v>couverts</v>
      </c>
      <c r="AM32" s="174"/>
      <c r="AN32" s="175"/>
      <c r="AO32" s="176" t="str">
        <f t="shared" si="10"/>
        <v/>
      </c>
      <c r="AP32" s="177"/>
      <c r="AQ32" s="178"/>
      <c r="AR32" s="179">
        <v>1</v>
      </c>
      <c r="AS32" s="180"/>
      <c r="AZ32" s="196" t="str">
        <f t="shared" si="15"/>
        <v>►</v>
      </c>
      <c r="BA32" s="149" t="str">
        <f>BA16</f>
        <v>Famille à coller.N.Nom de votre recette.Recette mère ►.S.Saisissez le nom de la recette mère</v>
      </c>
      <c r="BB32" s="91">
        <f>BB16</f>
        <v>6</v>
      </c>
      <c r="BC32" s="1021" t="str">
        <f>BC16</f>
        <v>couverts</v>
      </c>
      <c r="BD32" s="174"/>
      <c r="BE32" s="209"/>
      <c r="BF32" s="176" t="str">
        <f t="shared" si="17"/>
        <v/>
      </c>
      <c r="BG32" s="177"/>
      <c r="BH32" s="178"/>
      <c r="BI32" s="179">
        <v>1</v>
      </c>
      <c r="BJ32" s="180"/>
      <c r="BP32" s="4">
        <v>1</v>
      </c>
    </row>
    <row r="33" spans="2:68" ht="17.25" x14ac:dyDescent="0.25">
      <c r="B33" s="196" t="str">
        <f t="shared" si="16"/>
        <v>►</v>
      </c>
      <c r="C33" s="320" t="str">
        <f>C28</f>
        <v>Famille à coller.N.Nom de votre recette.Recette mère ►.S.Saisissez le nom de la recette mère</v>
      </c>
      <c r="D33" s="320">
        <f>D28</f>
        <v>6</v>
      </c>
      <c r="E33" s="1045" t="str">
        <f>E28</f>
        <v>couverts</v>
      </c>
      <c r="F33" s="324"/>
      <c r="G33" s="270"/>
      <c r="H33" s="270"/>
      <c r="I33" s="270"/>
      <c r="J33" s="270"/>
      <c r="K33" s="270"/>
      <c r="L33" s="329"/>
      <c r="S33" s="196" t="str">
        <f t="shared" si="13"/>
        <v>►</v>
      </c>
      <c r="T33" s="149" t="str">
        <f>T16</f>
        <v>Famille à coller.N.Nom de votre recette.Recette mère ►.S.Saisissez le nom de la recette mère</v>
      </c>
      <c r="U33" s="91">
        <f>U16</f>
        <v>6</v>
      </c>
      <c r="V33" s="91" t="str">
        <f>V16</f>
        <v>couverts</v>
      </c>
      <c r="W33" s="174"/>
      <c r="X33" s="209"/>
      <c r="Y33" s="176" t="str">
        <f t="shared" si="9"/>
        <v/>
      </c>
      <c r="Z33" s="177"/>
      <c r="AA33" s="178"/>
      <c r="AB33" s="179">
        <v>1</v>
      </c>
      <c r="AC33" s="180"/>
      <c r="AI33" s="196" t="str">
        <f t="shared" si="14"/>
        <v>►</v>
      </c>
      <c r="AJ33" s="149" t="str">
        <f>AJ16</f>
        <v>Famille à coller.N.Nom de votre recette.Recette mère ►.S.Saisissez le nom de la recette mère</v>
      </c>
      <c r="AK33" s="91">
        <f>AK16</f>
        <v>6</v>
      </c>
      <c r="AL33" s="1021" t="str">
        <f>AL16</f>
        <v>couverts</v>
      </c>
      <c r="AM33" s="174"/>
      <c r="AN33" s="175"/>
      <c r="AO33" s="176" t="str">
        <f t="shared" si="10"/>
        <v/>
      </c>
      <c r="AP33" s="177"/>
      <c r="AQ33" s="178"/>
      <c r="AR33" s="179">
        <v>1</v>
      </c>
      <c r="AS33" s="180"/>
      <c r="AZ33" s="196" t="str">
        <f t="shared" si="15"/>
        <v>►</v>
      </c>
      <c r="BA33" s="149" t="str">
        <f>BA16</f>
        <v>Famille à coller.N.Nom de votre recette.Recette mère ►.S.Saisissez le nom de la recette mère</v>
      </c>
      <c r="BB33" s="91">
        <f>BB16</f>
        <v>6</v>
      </c>
      <c r="BC33" s="1021" t="str">
        <f>BC16</f>
        <v>couverts</v>
      </c>
      <c r="BD33" s="174"/>
      <c r="BE33" s="209"/>
      <c r="BF33" s="176" t="str">
        <f t="shared" si="17"/>
        <v/>
      </c>
      <c r="BG33" s="177"/>
      <c r="BH33" s="178"/>
      <c r="BI33" s="179">
        <v>1</v>
      </c>
      <c r="BJ33" s="180"/>
      <c r="BP33" s="4">
        <v>1</v>
      </c>
    </row>
    <row r="34" spans="2:68" ht="17.25" x14ac:dyDescent="0.25">
      <c r="B34" s="196" t="str">
        <f t="shared" si="16"/>
        <v>►</v>
      </c>
      <c r="C34" s="320" t="str">
        <f>C28</f>
        <v>Famille à coller.N.Nom de votre recette.Recette mère ►.S.Saisissez le nom de la recette mère</v>
      </c>
      <c r="D34" s="320">
        <f>D28</f>
        <v>6</v>
      </c>
      <c r="E34" s="320" t="str">
        <f>E28</f>
        <v>couverts</v>
      </c>
      <c r="F34" s="324"/>
      <c r="G34" s="270"/>
      <c r="H34" s="270"/>
      <c r="I34" s="270"/>
      <c r="J34" s="270"/>
      <c r="K34" s="270"/>
      <c r="L34" s="329"/>
      <c r="S34" s="66" t="s">
        <v>18</v>
      </c>
      <c r="T34" s="985" t="str">
        <f>T16</f>
        <v>Famille à coller.N.Nom de votre recette.Recette mère ►.S.Saisissez le nom de la recette mère</v>
      </c>
      <c r="U34" s="986">
        <f>U16</f>
        <v>6</v>
      </c>
      <c r="V34" s="987" t="str">
        <f>V16</f>
        <v>couverts</v>
      </c>
      <c r="W34" s="988" t="s">
        <v>150</v>
      </c>
      <c r="X34" s="989"/>
      <c r="Y34" s="990"/>
      <c r="Z34" s="990"/>
      <c r="AA34" s="990"/>
      <c r="AB34" s="990"/>
      <c r="AC34" s="991"/>
      <c r="AI34" s="196" t="str">
        <f t="shared" si="14"/>
        <v>►</v>
      </c>
      <c r="AJ34" s="149" t="str">
        <f>AJ16</f>
        <v>Famille à coller.N.Nom de votre recette.Recette mère ►.S.Saisissez le nom de la recette mère</v>
      </c>
      <c r="AK34" s="91">
        <f>AK16</f>
        <v>6</v>
      </c>
      <c r="AL34" s="1021" t="str">
        <f>AL16</f>
        <v>couverts</v>
      </c>
      <c r="AM34" s="174"/>
      <c r="AN34" s="175"/>
      <c r="AO34" s="176" t="str">
        <f t="shared" si="10"/>
        <v/>
      </c>
      <c r="AP34" s="177"/>
      <c r="AQ34" s="178"/>
      <c r="AR34" s="179">
        <v>1</v>
      </c>
      <c r="AS34" s="180"/>
      <c r="AZ34" s="196" t="str">
        <f t="shared" si="15"/>
        <v>►</v>
      </c>
      <c r="BA34" s="149" t="str">
        <f>BA16</f>
        <v>Famille à coller.N.Nom de votre recette.Recette mère ►.S.Saisissez le nom de la recette mère</v>
      </c>
      <c r="BB34" s="91">
        <f>BB16</f>
        <v>6</v>
      </c>
      <c r="BC34" s="1021" t="str">
        <f>BC16</f>
        <v>couverts</v>
      </c>
      <c r="BD34" s="174"/>
      <c r="BE34" s="209"/>
      <c r="BF34" s="176" t="str">
        <f t="shared" si="17"/>
        <v/>
      </c>
      <c r="BG34" s="177"/>
      <c r="BH34" s="178"/>
      <c r="BI34" s="179">
        <v>1</v>
      </c>
      <c r="BJ34" s="180"/>
      <c r="BP34" s="4">
        <v>1</v>
      </c>
    </row>
    <row r="35" spans="2:68" ht="17.25" x14ac:dyDescent="0.25">
      <c r="B35" s="196" t="str">
        <f t="shared" si="16"/>
        <v>►</v>
      </c>
      <c r="C35" s="320" t="str">
        <f>C28</f>
        <v>Famille à coller.N.Nom de votre recette.Recette mère ►.S.Saisissez le nom de la recette mère</v>
      </c>
      <c r="D35" s="320">
        <f>D28</f>
        <v>6</v>
      </c>
      <c r="E35" s="320" t="str">
        <f>E28</f>
        <v>couverts</v>
      </c>
      <c r="F35" s="324"/>
      <c r="G35" s="270"/>
      <c r="H35" s="270"/>
      <c r="I35" s="270"/>
      <c r="J35" s="270"/>
      <c r="K35" s="270"/>
      <c r="L35" s="383"/>
      <c r="R35" s="296">
        <f>ROW()</f>
        <v>35</v>
      </c>
      <c r="S35" s="1004" t="s">
        <v>18</v>
      </c>
      <c r="T35" s="992" t="str">
        <f>T16</f>
        <v>Famille à coller.N.Nom de votre recette.Recette mère ►.S.Saisissez le nom de la recette mère</v>
      </c>
      <c r="U35" s="992">
        <f>U16</f>
        <v>6</v>
      </c>
      <c r="V35" s="992" t="str">
        <f>V16</f>
        <v>couverts</v>
      </c>
      <c r="W35" s="993" t="s">
        <v>61</v>
      </c>
      <c r="X35" s="994">
        <v>11</v>
      </c>
      <c r="Y35" s="995" t="s">
        <v>142</v>
      </c>
      <c r="Z35" s="996"/>
      <c r="AA35" s="996"/>
      <c r="AB35" s="996"/>
      <c r="AC35" s="997"/>
      <c r="AI35" s="196" t="str">
        <f t="shared" si="14"/>
        <v>►</v>
      </c>
      <c r="AJ35" s="149" t="str">
        <f>AJ16</f>
        <v>Famille à coller.N.Nom de votre recette.Recette mère ►.S.Saisissez le nom de la recette mère</v>
      </c>
      <c r="AK35" s="91">
        <f>AK16</f>
        <v>6</v>
      </c>
      <c r="AL35" s="1021" t="str">
        <f>AL16</f>
        <v>couverts</v>
      </c>
      <c r="AM35" s="174"/>
      <c r="AN35" s="175"/>
      <c r="AO35" s="176" t="str">
        <f t="shared" si="10"/>
        <v/>
      </c>
      <c r="AP35" s="177"/>
      <c r="AQ35" s="178"/>
      <c r="AR35" s="179">
        <v>1</v>
      </c>
      <c r="AS35" s="180"/>
      <c r="AZ35" s="196" t="str">
        <f t="shared" si="15"/>
        <v>►</v>
      </c>
      <c r="BA35" s="149" t="str">
        <f>BA16</f>
        <v>Famille à coller.N.Nom de votre recette.Recette mère ►.S.Saisissez le nom de la recette mère</v>
      </c>
      <c r="BB35" s="91">
        <f>BB16</f>
        <v>6</v>
      </c>
      <c r="BC35" s="1021" t="str">
        <f>BC16</f>
        <v>couverts</v>
      </c>
      <c r="BD35" s="174"/>
      <c r="BE35" s="209"/>
      <c r="BF35" s="176" t="str">
        <f t="shared" si="17"/>
        <v/>
      </c>
      <c r="BG35" s="177"/>
      <c r="BH35" s="178"/>
      <c r="BI35" s="179">
        <v>1</v>
      </c>
      <c r="BJ35" s="180"/>
      <c r="BP35" s="4">
        <v>1</v>
      </c>
    </row>
    <row r="36" spans="2:68" ht="17.25" x14ac:dyDescent="0.25">
      <c r="B36" s="196" t="str">
        <f t="shared" si="16"/>
        <v>►</v>
      </c>
      <c r="C36" s="320" t="str">
        <f>C28</f>
        <v>Famille à coller.N.Nom de votre recette.Recette mère ►.S.Saisissez le nom de la recette mère</v>
      </c>
      <c r="D36" s="320">
        <f>D28</f>
        <v>6</v>
      </c>
      <c r="E36" s="320" t="str">
        <f>E28</f>
        <v>couverts</v>
      </c>
      <c r="F36" s="324"/>
      <c r="G36" s="270"/>
      <c r="H36" s="270"/>
      <c r="I36" s="270"/>
      <c r="J36" s="270"/>
      <c r="K36" s="270"/>
      <c r="L36" s="383" t="s">
        <v>154</v>
      </c>
      <c r="S36" s="319" t="s">
        <v>18</v>
      </c>
      <c r="T36" s="1043" t="str">
        <f>T35</f>
        <v>Famille à coller.N.Nom de votre recette.Recette mère ►.S.Saisissez le nom de la recette mère</v>
      </c>
      <c r="U36" s="1043">
        <f>U35</f>
        <v>6</v>
      </c>
      <c r="V36" s="1044" t="str">
        <f>V35</f>
        <v>couverts</v>
      </c>
      <c r="W36" s="321" t="s">
        <v>146</v>
      </c>
      <c r="X36" s="243"/>
      <c r="Y36" s="243"/>
      <c r="Z36" s="243"/>
      <c r="AA36" s="243"/>
      <c r="AB36" s="243"/>
      <c r="AC36" s="322"/>
      <c r="AI36" s="196" t="str">
        <f t="shared" si="14"/>
        <v>►</v>
      </c>
      <c r="AJ36" s="149" t="str">
        <f>AJ16</f>
        <v>Famille à coller.N.Nom de votre recette.Recette mère ►.S.Saisissez le nom de la recette mère</v>
      </c>
      <c r="AK36" s="91">
        <f>AK16</f>
        <v>6</v>
      </c>
      <c r="AL36" s="1021" t="str">
        <f>AL16</f>
        <v>couverts</v>
      </c>
      <c r="AM36" s="174"/>
      <c r="AN36" s="175"/>
      <c r="AO36" s="176" t="str">
        <f t="shared" si="10"/>
        <v/>
      </c>
      <c r="AP36" s="177"/>
      <c r="AQ36" s="178"/>
      <c r="AR36" s="179">
        <v>1</v>
      </c>
      <c r="AS36" s="180"/>
      <c r="AZ36" s="196" t="str">
        <f t="shared" si="15"/>
        <v>►</v>
      </c>
      <c r="BA36" s="149" t="str">
        <f>BA16</f>
        <v>Famille à coller.N.Nom de votre recette.Recette mère ►.S.Saisissez le nom de la recette mère</v>
      </c>
      <c r="BB36" s="91">
        <f>BB16</f>
        <v>6</v>
      </c>
      <c r="BC36" s="1021" t="str">
        <f>BC16</f>
        <v>couverts</v>
      </c>
      <c r="BD36" s="174"/>
      <c r="BE36" s="209"/>
      <c r="BF36" s="176" t="str">
        <f t="shared" si="17"/>
        <v/>
      </c>
      <c r="BG36" s="177"/>
      <c r="BH36" s="178"/>
      <c r="BI36" s="179">
        <v>1</v>
      </c>
      <c r="BJ36" s="180"/>
      <c r="BP36" s="4">
        <v>1</v>
      </c>
    </row>
    <row r="37" spans="2:68" ht="17.25" x14ac:dyDescent="0.25">
      <c r="B37" s="196" t="str">
        <f t="shared" si="16"/>
        <v>►</v>
      </c>
      <c r="C37" s="320" t="str">
        <f>C28</f>
        <v>Famille à coller.N.Nom de votre recette.Recette mère ►.S.Saisissez le nom de la recette mère</v>
      </c>
      <c r="D37" s="320">
        <f>D28</f>
        <v>6</v>
      </c>
      <c r="E37" s="320" t="str">
        <f>E28</f>
        <v>couverts</v>
      </c>
      <c r="F37" s="2818"/>
      <c r="G37" s="270"/>
      <c r="H37" s="270"/>
      <c r="I37" s="270"/>
      <c r="J37" s="270"/>
      <c r="K37" s="270"/>
      <c r="L37" s="383" t="s">
        <v>155</v>
      </c>
      <c r="S37" s="196" t="str">
        <f t="shared" ref="S37:S47" si="18">IF(OR(W37&lt;&gt;"",X37&lt;&gt; "",Y37&lt;&gt;"",Z37&lt;&gt;""),"A", "►")</f>
        <v>A</v>
      </c>
      <c r="T37" s="320" t="str">
        <f>T35</f>
        <v>Famille à coller.N.Nom de votre recette.Recette mère ►.S.Saisissez le nom de la recette mère</v>
      </c>
      <c r="U37" s="320">
        <f>U35</f>
        <v>6</v>
      </c>
      <c r="V37" s="1045" t="str">
        <f>V35</f>
        <v>couverts</v>
      </c>
      <c r="W37" s="324" t="s">
        <v>149</v>
      </c>
      <c r="X37" s="248"/>
      <c r="Y37" s="248"/>
      <c r="Z37" s="248"/>
      <c r="AA37" s="248"/>
      <c r="AB37" s="248"/>
      <c r="AC37" s="322"/>
      <c r="AI37" s="196" t="str">
        <f t="shared" si="14"/>
        <v>►</v>
      </c>
      <c r="AJ37" s="149" t="str">
        <f>AJ16</f>
        <v>Famille à coller.N.Nom de votre recette.Recette mère ►.S.Saisissez le nom de la recette mère</v>
      </c>
      <c r="AK37" s="91">
        <f>AK16</f>
        <v>6</v>
      </c>
      <c r="AL37" s="1021" t="str">
        <f>AL16</f>
        <v>couverts</v>
      </c>
      <c r="AM37" s="174"/>
      <c r="AN37" s="175"/>
      <c r="AO37" s="176" t="str">
        <f t="shared" si="10"/>
        <v/>
      </c>
      <c r="AP37" s="177"/>
      <c r="AQ37" s="178"/>
      <c r="AR37" s="179">
        <v>1</v>
      </c>
      <c r="AS37" s="180"/>
      <c r="AZ37" s="196" t="str">
        <f t="shared" si="15"/>
        <v>►</v>
      </c>
      <c r="BA37" s="149" t="str">
        <f>BA16</f>
        <v>Famille à coller.N.Nom de votre recette.Recette mère ►.S.Saisissez le nom de la recette mère</v>
      </c>
      <c r="BB37" s="91">
        <f>BB16</f>
        <v>6</v>
      </c>
      <c r="BC37" s="1021" t="str">
        <f>BC16</f>
        <v>couverts</v>
      </c>
      <c r="BD37" s="174"/>
      <c r="BE37" s="209"/>
      <c r="BF37" s="176" t="str">
        <f t="shared" si="17"/>
        <v/>
      </c>
      <c r="BG37" s="177"/>
      <c r="BH37" s="178"/>
      <c r="BI37" s="179">
        <v>1</v>
      </c>
      <c r="BJ37" s="180"/>
      <c r="BP37" s="4">
        <v>1</v>
      </c>
    </row>
    <row r="38" spans="2:68" ht="17.25" x14ac:dyDescent="0.25">
      <c r="B38" s="376" t="s">
        <v>18</v>
      </c>
      <c r="C38" s="320" t="str">
        <f>C28</f>
        <v>Famille à coller.N.Nom de votre recette.Recette mère ►.S.Saisissez le nom de la recette mère</v>
      </c>
      <c r="D38" s="320">
        <f>D28</f>
        <v>6</v>
      </c>
      <c r="E38" s="320" t="str">
        <f>E28</f>
        <v>couverts</v>
      </c>
      <c r="F38" s="293"/>
      <c r="G38" s="293"/>
      <c r="H38" s="293" t="s">
        <v>152</v>
      </c>
      <c r="I38" s="294"/>
      <c r="J38" s="392"/>
      <c r="K38" s="392"/>
      <c r="L38" s="393"/>
      <c r="S38" s="196" t="str">
        <f t="shared" si="18"/>
        <v>►</v>
      </c>
      <c r="T38" s="320" t="str">
        <f>T35</f>
        <v>Famille à coller.N.Nom de votre recette.Recette mère ►.S.Saisissez le nom de la recette mère</v>
      </c>
      <c r="U38" s="320">
        <f>U35</f>
        <v>6</v>
      </c>
      <c r="V38" s="1045" t="str">
        <f>V35</f>
        <v>couverts</v>
      </c>
      <c r="W38" s="324"/>
      <c r="X38" s="270"/>
      <c r="Y38" s="270"/>
      <c r="Z38" s="270"/>
      <c r="AA38" s="270"/>
      <c r="AB38" s="270"/>
      <c r="AC38" s="329"/>
      <c r="AI38" s="196" t="str">
        <f t="shared" si="14"/>
        <v>►</v>
      </c>
      <c r="AJ38" s="149" t="str">
        <f>AJ16</f>
        <v>Famille à coller.N.Nom de votre recette.Recette mère ►.S.Saisissez le nom de la recette mère</v>
      </c>
      <c r="AK38" s="91">
        <f>AK16</f>
        <v>6</v>
      </c>
      <c r="AL38" s="1021" t="str">
        <f>AL16</f>
        <v>couverts</v>
      </c>
      <c r="AM38" s="174"/>
      <c r="AN38" s="175"/>
      <c r="AO38" s="176" t="str">
        <f t="shared" si="10"/>
        <v/>
      </c>
      <c r="AP38" s="177"/>
      <c r="AQ38" s="178"/>
      <c r="AR38" s="179">
        <v>1</v>
      </c>
      <c r="AS38" s="180"/>
      <c r="AZ38" s="196" t="str">
        <f t="shared" si="15"/>
        <v>►</v>
      </c>
      <c r="BA38" s="149" t="str">
        <f>BA16</f>
        <v>Famille à coller.N.Nom de votre recette.Recette mère ►.S.Saisissez le nom de la recette mère</v>
      </c>
      <c r="BB38" s="91">
        <f>BB16</f>
        <v>6</v>
      </c>
      <c r="BC38" s="1021" t="str">
        <f>BC16</f>
        <v>couverts</v>
      </c>
      <c r="BD38" s="174"/>
      <c r="BE38" s="209"/>
      <c r="BF38" s="176" t="str">
        <f t="shared" si="17"/>
        <v/>
      </c>
      <c r="BG38" s="177"/>
      <c r="BH38" s="178"/>
      <c r="BI38" s="179">
        <v>1</v>
      </c>
      <c r="BJ38" s="180"/>
      <c r="BP38" s="4">
        <v>1</v>
      </c>
    </row>
    <row r="39" spans="2:68" ht="18" thickBot="1" x14ac:dyDescent="0.3">
      <c r="B39" s="397" t="s">
        <v>18</v>
      </c>
      <c r="C39" s="398" t="str">
        <f>C28</f>
        <v>Famille à coller.N.Nom de votre recette.Recette mère ►.S.Saisissez le nom de la recette mère</v>
      </c>
      <c r="D39" s="398">
        <f>D28</f>
        <v>6</v>
      </c>
      <c r="E39" s="398" t="str">
        <f>E28</f>
        <v>couverts</v>
      </c>
      <c r="F39" s="399" t="s">
        <v>150</v>
      </c>
      <c r="G39" s="298"/>
      <c r="H39" s="299"/>
      <c r="I39" s="300"/>
      <c r="J39" s="299"/>
      <c r="K39" s="299"/>
      <c r="L39" s="400"/>
      <c r="S39" s="196" t="str">
        <f t="shared" si="18"/>
        <v>►</v>
      </c>
      <c r="T39" s="320" t="str">
        <f>T35</f>
        <v>Famille à coller.N.Nom de votre recette.Recette mère ►.S.Saisissez le nom de la recette mère</v>
      </c>
      <c r="U39" s="320">
        <f>U35</f>
        <v>6</v>
      </c>
      <c r="V39" s="1045" t="str">
        <f>V35</f>
        <v>couverts</v>
      </c>
      <c r="W39" s="324"/>
      <c r="X39" s="270"/>
      <c r="Y39" s="270"/>
      <c r="Z39" s="270"/>
      <c r="AA39" s="270"/>
      <c r="AB39" s="270"/>
      <c r="AC39" s="329"/>
      <c r="AI39" s="196" t="str">
        <f t="shared" si="14"/>
        <v>►</v>
      </c>
      <c r="AJ39" s="149" t="str">
        <f>AJ16</f>
        <v>Famille à coller.N.Nom de votre recette.Recette mère ►.S.Saisissez le nom de la recette mère</v>
      </c>
      <c r="AK39" s="91">
        <f>AK16</f>
        <v>6</v>
      </c>
      <c r="AL39" s="1021" t="str">
        <f>AL16</f>
        <v>couverts</v>
      </c>
      <c r="AM39" s="174"/>
      <c r="AN39" s="175"/>
      <c r="AO39" s="176" t="str">
        <f t="shared" si="10"/>
        <v/>
      </c>
      <c r="AP39" s="177"/>
      <c r="AQ39" s="178"/>
      <c r="AR39" s="179">
        <v>1</v>
      </c>
      <c r="AS39" s="180"/>
      <c r="AZ39" s="196" t="str">
        <f t="shared" si="15"/>
        <v>►</v>
      </c>
      <c r="BA39" s="149" t="str">
        <f>BA16</f>
        <v>Famille à coller.N.Nom de votre recette.Recette mère ►.S.Saisissez le nom de la recette mère</v>
      </c>
      <c r="BB39" s="91">
        <f>BB16</f>
        <v>6</v>
      </c>
      <c r="BC39" s="1021" t="str">
        <f>BC16</f>
        <v>couverts</v>
      </c>
      <c r="BD39" s="174"/>
      <c r="BE39" s="209"/>
      <c r="BF39" s="176" t="str">
        <f t="shared" si="17"/>
        <v/>
      </c>
      <c r="BG39" s="177"/>
      <c r="BH39" s="178"/>
      <c r="BI39" s="179">
        <v>1</v>
      </c>
      <c r="BJ39" s="180"/>
      <c r="BP39" s="4">
        <v>1</v>
      </c>
    </row>
    <row r="40" spans="2:68" ht="18" thickBot="1" x14ac:dyDescent="0.3">
      <c r="B40" s="1369" t="s">
        <v>18</v>
      </c>
      <c r="C40" s="1370"/>
      <c r="D40" s="1370"/>
      <c r="E40" s="1370"/>
      <c r="F40" s="1370"/>
      <c r="G40" s="1370"/>
      <c r="H40" s="1370"/>
      <c r="I40" s="1370"/>
      <c r="J40" s="1370"/>
      <c r="S40" s="196" t="str">
        <f t="shared" si="18"/>
        <v>►</v>
      </c>
      <c r="T40" s="320" t="str">
        <f>T35</f>
        <v>Famille à coller.N.Nom de votre recette.Recette mère ►.S.Saisissez le nom de la recette mère</v>
      </c>
      <c r="U40" s="320">
        <f>U35</f>
        <v>6</v>
      </c>
      <c r="V40" s="1045" t="str">
        <f>V35</f>
        <v>couverts</v>
      </c>
      <c r="W40" s="324"/>
      <c r="X40" s="270"/>
      <c r="Y40" s="270"/>
      <c r="Z40" s="270"/>
      <c r="AA40" s="270"/>
      <c r="AB40" s="270"/>
      <c r="AC40" s="329"/>
      <c r="AI40" s="196" t="str">
        <f t="shared" si="14"/>
        <v>►</v>
      </c>
      <c r="AJ40" s="149" t="str">
        <f>AJ16</f>
        <v>Famille à coller.N.Nom de votre recette.Recette mère ►.S.Saisissez le nom de la recette mère</v>
      </c>
      <c r="AK40" s="91">
        <f>AK16</f>
        <v>6</v>
      </c>
      <c r="AL40" s="1021" t="str">
        <f>AL16</f>
        <v>couverts</v>
      </c>
      <c r="AM40" s="174"/>
      <c r="AN40" s="175"/>
      <c r="AO40" s="176" t="str">
        <f t="shared" si="10"/>
        <v/>
      </c>
      <c r="AP40" s="177"/>
      <c r="AQ40" s="178"/>
      <c r="AR40" s="179">
        <v>1</v>
      </c>
      <c r="AS40" s="180"/>
      <c r="AZ40" s="196" t="str">
        <f t="shared" si="15"/>
        <v>►</v>
      </c>
      <c r="BA40" s="149" t="str">
        <f>BA16</f>
        <v>Famille à coller.N.Nom de votre recette.Recette mère ►.S.Saisissez le nom de la recette mère</v>
      </c>
      <c r="BB40" s="91">
        <f>BB16</f>
        <v>6</v>
      </c>
      <c r="BC40" s="1021" t="str">
        <f>BC16</f>
        <v>couverts</v>
      </c>
      <c r="BD40" s="174"/>
      <c r="BE40" s="209"/>
      <c r="BF40" s="176" t="str">
        <f t="shared" si="17"/>
        <v/>
      </c>
      <c r="BG40" s="177"/>
      <c r="BH40" s="178"/>
      <c r="BI40" s="179">
        <v>1</v>
      </c>
      <c r="BJ40" s="180"/>
      <c r="BP40" s="4">
        <v>1</v>
      </c>
    </row>
    <row r="41" spans="2:68" ht="18.75" x14ac:dyDescent="0.25">
      <c r="B41" s="54" t="s">
        <v>18</v>
      </c>
      <c r="C41" s="55" t="str">
        <f>C47</f>
        <v>Famille à coller.N.Nom de votre recette.Recette mère ►.S.Saisissez le nom de la recette mère</v>
      </c>
      <c r="D41" s="56">
        <f>D47</f>
        <v>6</v>
      </c>
      <c r="E41" s="56" t="str">
        <f>E47</f>
        <v>couverts</v>
      </c>
      <c r="F41" s="57" t="s">
        <v>6</v>
      </c>
      <c r="G41" s="58" t="s">
        <v>19</v>
      </c>
      <c r="H41" s="3315" t="s">
        <v>20</v>
      </c>
      <c r="I41" s="3315"/>
      <c r="J41" s="3285" t="s">
        <v>21</v>
      </c>
      <c r="K41" s="3285"/>
      <c r="L41" s="3286"/>
      <c r="M41" s="1003" t="s">
        <v>218</v>
      </c>
      <c r="N41" s="429" t="s">
        <v>219</v>
      </c>
      <c r="O41" s="430"/>
      <c r="S41" s="196" t="str">
        <f t="shared" si="18"/>
        <v>►</v>
      </c>
      <c r="T41" s="320" t="str">
        <f>T35</f>
        <v>Famille à coller.N.Nom de votre recette.Recette mère ►.S.Saisissez le nom de la recette mère</v>
      </c>
      <c r="U41" s="320">
        <f>U35</f>
        <v>6</v>
      </c>
      <c r="V41" s="1045" t="str">
        <f>V35</f>
        <v>couverts</v>
      </c>
      <c r="W41" s="324"/>
      <c r="X41" s="270"/>
      <c r="Y41" s="270"/>
      <c r="Z41" s="270"/>
      <c r="AA41" s="270"/>
      <c r="AB41" s="270" t="s">
        <v>177</v>
      </c>
      <c r="AC41" s="329"/>
      <c r="AI41" s="196" t="str">
        <f t="shared" si="14"/>
        <v>►</v>
      </c>
      <c r="AJ41" s="149" t="str">
        <f>AJ16</f>
        <v>Famille à coller.N.Nom de votre recette.Recette mère ►.S.Saisissez le nom de la recette mère</v>
      </c>
      <c r="AK41" s="91">
        <f>AK16</f>
        <v>6</v>
      </c>
      <c r="AL41" s="1021" t="str">
        <f>AL16</f>
        <v>couverts</v>
      </c>
      <c r="AM41" s="174"/>
      <c r="AN41" s="175"/>
      <c r="AO41" s="176" t="str">
        <f t="shared" si="10"/>
        <v/>
      </c>
      <c r="AP41" s="177"/>
      <c r="AQ41" s="178"/>
      <c r="AR41" s="179">
        <v>1</v>
      </c>
      <c r="AS41" s="180"/>
      <c r="AZ41" s="196" t="str">
        <f t="shared" si="15"/>
        <v>►</v>
      </c>
      <c r="BA41" s="149" t="str">
        <f>BA16</f>
        <v>Famille à coller.N.Nom de votre recette.Recette mère ►.S.Saisissez le nom de la recette mère</v>
      </c>
      <c r="BB41" s="91">
        <f>BB16</f>
        <v>6</v>
      </c>
      <c r="BC41" s="1021" t="str">
        <f>BC16</f>
        <v>couverts</v>
      </c>
      <c r="BD41" s="174"/>
      <c r="BE41" s="209"/>
      <c r="BF41" s="176" t="str">
        <f t="shared" si="17"/>
        <v/>
      </c>
      <c r="BG41" s="177"/>
      <c r="BH41" s="178"/>
      <c r="BI41" s="179">
        <v>1</v>
      </c>
      <c r="BJ41" s="180"/>
      <c r="BP41" s="4">
        <v>1</v>
      </c>
    </row>
    <row r="42" spans="2:68" ht="22.5" x14ac:dyDescent="0.25">
      <c r="B42" s="66" t="s">
        <v>18</v>
      </c>
      <c r="C42" s="67" t="str">
        <f>C47</f>
        <v>Famille à coller.N.Nom de votre recette.Recette mère ►.S.Saisissez le nom de la recette mère</v>
      </c>
      <c r="D42" s="68"/>
      <c r="E42" s="68"/>
      <c r="F42" s="69" t="s">
        <v>28</v>
      </c>
      <c r="G42" s="70" t="s">
        <v>29</v>
      </c>
      <c r="H42" s="3316"/>
      <c r="I42" s="3316"/>
      <c r="J42" s="3287"/>
      <c r="K42" s="3287"/>
      <c r="L42" s="3288"/>
      <c r="N42" s="436" t="s">
        <v>221</v>
      </c>
      <c r="O42" s="49"/>
      <c r="S42" s="196" t="str">
        <f t="shared" si="18"/>
        <v>►</v>
      </c>
      <c r="T42" s="320" t="str">
        <f>T35</f>
        <v>Famille à coller.N.Nom de votre recette.Recette mère ►.S.Saisissez le nom de la recette mère</v>
      </c>
      <c r="U42" s="320">
        <f>U35</f>
        <v>6</v>
      </c>
      <c r="V42" s="1045" t="str">
        <f>V35</f>
        <v>couverts</v>
      </c>
      <c r="W42" s="324"/>
      <c r="X42" s="270"/>
      <c r="Y42" s="270"/>
      <c r="Z42" s="270"/>
      <c r="AA42" s="270"/>
      <c r="AB42" s="270"/>
      <c r="AC42" s="329"/>
      <c r="AI42" s="196" t="str">
        <f t="shared" si="14"/>
        <v>►</v>
      </c>
      <c r="AJ42" s="149" t="str">
        <f>AJ16</f>
        <v>Famille à coller.N.Nom de votre recette.Recette mère ►.S.Saisissez le nom de la recette mère</v>
      </c>
      <c r="AK42" s="91">
        <f>AK16</f>
        <v>6</v>
      </c>
      <c r="AL42" s="1021" t="str">
        <f>AL16</f>
        <v>couverts</v>
      </c>
      <c r="AM42" s="174"/>
      <c r="AN42" s="175"/>
      <c r="AO42" s="176" t="str">
        <f t="shared" si="10"/>
        <v/>
      </c>
      <c r="AP42" s="177"/>
      <c r="AQ42" s="178"/>
      <c r="AR42" s="179">
        <v>1</v>
      </c>
      <c r="AS42" s="180"/>
      <c r="AZ42" s="196" t="str">
        <f t="shared" si="15"/>
        <v>►</v>
      </c>
      <c r="BA42" s="149" t="str">
        <f>BA16</f>
        <v>Famille à coller.N.Nom de votre recette.Recette mère ►.S.Saisissez le nom de la recette mère</v>
      </c>
      <c r="BB42" s="91">
        <f>BB16</f>
        <v>6</v>
      </c>
      <c r="BC42" s="1021" t="str">
        <f>BC16</f>
        <v>couverts</v>
      </c>
      <c r="BD42" s="174"/>
      <c r="BE42" s="209"/>
      <c r="BF42" s="176" t="str">
        <f t="shared" si="17"/>
        <v/>
      </c>
      <c r="BG42" s="177"/>
      <c r="BH42" s="178"/>
      <c r="BI42" s="179">
        <v>1</v>
      </c>
      <c r="BJ42" s="180"/>
      <c r="BP42" s="4">
        <v>1</v>
      </c>
    </row>
    <row r="43" spans="2:68" ht="18.75" x14ac:dyDescent="0.25">
      <c r="B43" s="66" t="s">
        <v>18</v>
      </c>
      <c r="C43" s="77" t="str">
        <f>C47</f>
        <v>Famille à coller.N.Nom de votre recette.Recette mère ►.S.Saisissez le nom de la recette mère</v>
      </c>
      <c r="D43" s="78"/>
      <c r="E43" s="79"/>
      <c r="F43" s="80"/>
      <c r="G43" s="81" t="s">
        <v>33</v>
      </c>
      <c r="H43" s="82"/>
      <c r="I43" s="83" t="s">
        <v>34</v>
      </c>
      <c r="J43" s="84" t="s">
        <v>35</v>
      </c>
      <c r="K43" s="16"/>
      <c r="L43" s="85"/>
      <c r="M43" s="438"/>
      <c r="S43" s="196" t="str">
        <f t="shared" si="18"/>
        <v>►</v>
      </c>
      <c r="T43" s="320" t="str">
        <f>T35</f>
        <v>Famille à coller.N.Nom de votre recette.Recette mère ►.S.Saisissez le nom de la recette mère</v>
      </c>
      <c r="U43" s="320">
        <f>U35</f>
        <v>6</v>
      </c>
      <c r="V43" s="320" t="str">
        <f>V35</f>
        <v>couverts</v>
      </c>
      <c r="W43" s="324"/>
      <c r="X43" s="270"/>
      <c r="Y43" s="270"/>
      <c r="Z43" s="270"/>
      <c r="AA43" s="270"/>
      <c r="AB43" s="270"/>
      <c r="AC43" s="329"/>
      <c r="AI43" s="196" t="str">
        <f t="shared" si="14"/>
        <v>►</v>
      </c>
      <c r="AJ43" s="149" t="str">
        <f>AJ16</f>
        <v>Famille à coller.N.Nom de votre recette.Recette mère ►.S.Saisissez le nom de la recette mère</v>
      </c>
      <c r="AK43" s="91">
        <f>AK16</f>
        <v>6</v>
      </c>
      <c r="AL43" s="1021" t="str">
        <f>AL16</f>
        <v>couverts</v>
      </c>
      <c r="AM43" s="174"/>
      <c r="AN43" s="175"/>
      <c r="AO43" s="176" t="str">
        <f t="shared" si="10"/>
        <v/>
      </c>
      <c r="AP43" s="177"/>
      <c r="AQ43" s="178"/>
      <c r="AR43" s="179">
        <v>1</v>
      </c>
      <c r="AS43" s="180"/>
      <c r="AZ43" s="196" t="str">
        <f t="shared" si="15"/>
        <v>►</v>
      </c>
      <c r="BA43" s="149" t="str">
        <f>BA16</f>
        <v>Famille à coller.N.Nom de votre recette.Recette mère ►.S.Saisissez le nom de la recette mère</v>
      </c>
      <c r="BB43" s="91">
        <f>BB16</f>
        <v>6</v>
      </c>
      <c r="BC43" s="1021" t="str">
        <f>BC16</f>
        <v>couverts</v>
      </c>
      <c r="BD43" s="174"/>
      <c r="BE43" s="209"/>
      <c r="BF43" s="176" t="str">
        <f t="shared" si="17"/>
        <v/>
      </c>
      <c r="BG43" s="177"/>
      <c r="BH43" s="178"/>
      <c r="BI43" s="179">
        <v>1</v>
      </c>
      <c r="BJ43" s="180"/>
      <c r="BP43" s="4">
        <v>1</v>
      </c>
    </row>
    <row r="44" spans="2:68" ht="17.25" x14ac:dyDescent="0.25">
      <c r="B44" s="66" t="s">
        <v>18</v>
      </c>
      <c r="C44" s="91" t="str">
        <f>C47</f>
        <v>Famille à coller.N.Nom de votre recette.Recette mère ►.S.Saisissez le nom de la recette mère</v>
      </c>
      <c r="D44" s="91"/>
      <c r="E44" s="91"/>
      <c r="F44" s="92" t="s">
        <v>39</v>
      </c>
      <c r="G44" s="93"/>
      <c r="H44" s="93"/>
      <c r="I44" s="94" t="s">
        <v>40</v>
      </c>
      <c r="J44" s="3317" t="str">
        <f>F47</f>
        <v>Famille à coller.N.Nom de votre recette.Recette mère ►.S.Saisissez le nom de la recette mère</v>
      </c>
      <c r="K44" s="3317"/>
      <c r="L44" s="3318"/>
      <c r="M44" s="438"/>
      <c r="S44" s="196" t="str">
        <f t="shared" si="18"/>
        <v>►</v>
      </c>
      <c r="T44" s="320" t="str">
        <f>T35</f>
        <v>Famille à coller.N.Nom de votre recette.Recette mère ►.S.Saisissez le nom de la recette mère</v>
      </c>
      <c r="U44" s="320">
        <f>U35</f>
        <v>6</v>
      </c>
      <c r="V44" s="320" t="str">
        <f>V35</f>
        <v>couverts</v>
      </c>
      <c r="W44" s="324"/>
      <c r="X44" s="270"/>
      <c r="Y44" s="270"/>
      <c r="Z44" s="270"/>
      <c r="AA44" s="270"/>
      <c r="AB44" s="270"/>
      <c r="AC44" s="329"/>
      <c r="AI44" s="196" t="str">
        <f t="shared" si="14"/>
        <v>►</v>
      </c>
      <c r="AJ44" s="149" t="str">
        <f>AJ16</f>
        <v>Famille à coller.N.Nom de votre recette.Recette mère ►.S.Saisissez le nom de la recette mère</v>
      </c>
      <c r="AK44" s="91">
        <f>AK16</f>
        <v>6</v>
      </c>
      <c r="AL44" s="1021" t="str">
        <f>AL16</f>
        <v>couverts</v>
      </c>
      <c r="AM44" s="174"/>
      <c r="AN44" s="175"/>
      <c r="AO44" s="176" t="str">
        <f t="shared" si="10"/>
        <v/>
      </c>
      <c r="AP44" s="177"/>
      <c r="AQ44" s="178"/>
      <c r="AR44" s="179">
        <v>1</v>
      </c>
      <c r="AS44" s="180"/>
      <c r="AZ44" s="196" t="str">
        <f t="shared" si="15"/>
        <v>►</v>
      </c>
      <c r="BA44" s="149" t="str">
        <f>BA16</f>
        <v>Famille à coller.N.Nom de votre recette.Recette mère ►.S.Saisissez le nom de la recette mère</v>
      </c>
      <c r="BB44" s="91">
        <f>BB16</f>
        <v>6</v>
      </c>
      <c r="BC44" s="1021" t="str">
        <f>BC16</f>
        <v>couverts</v>
      </c>
      <c r="BD44" s="174"/>
      <c r="BE44" s="209"/>
      <c r="BF44" s="176" t="str">
        <f t="shared" si="17"/>
        <v/>
      </c>
      <c r="BG44" s="177"/>
      <c r="BH44" s="178"/>
      <c r="BI44" s="179">
        <v>1</v>
      </c>
      <c r="BJ44" s="180"/>
      <c r="BP44" s="4">
        <v>1</v>
      </c>
    </row>
    <row r="45" spans="2:68" ht="18.75" customHeight="1" x14ac:dyDescent="0.25">
      <c r="B45" s="66" t="s">
        <v>18</v>
      </c>
      <c r="C45" s="91" t="str">
        <f>C47</f>
        <v>Famille à coller.N.Nom de votre recette.Recette mère ►.S.Saisissez le nom de la recette mère</v>
      </c>
      <c r="D45" s="91"/>
      <c r="E45" s="91"/>
      <c r="F45" s="110">
        <v>6</v>
      </c>
      <c r="G45" s="111" t="s">
        <v>44</v>
      </c>
      <c r="H45" s="92"/>
      <c r="I45" s="92"/>
      <c r="J45" s="3317"/>
      <c r="K45" s="3317"/>
      <c r="L45" s="3318"/>
      <c r="N45" s="451" t="s">
        <v>227</v>
      </c>
      <c r="O45" s="452"/>
      <c r="P45" s="453"/>
      <c r="S45" s="196" t="str">
        <f t="shared" si="18"/>
        <v>►</v>
      </c>
      <c r="T45" s="320" t="str">
        <f>T35</f>
        <v>Famille à coller.N.Nom de votre recette.Recette mère ►.S.Saisissez le nom de la recette mère</v>
      </c>
      <c r="U45" s="320">
        <f>U35</f>
        <v>6</v>
      </c>
      <c r="V45" s="320" t="str">
        <f>V35</f>
        <v>couverts</v>
      </c>
      <c r="W45" s="324"/>
      <c r="X45" s="270"/>
      <c r="Y45" s="270"/>
      <c r="Z45" s="270"/>
      <c r="AA45" s="270"/>
      <c r="AB45" s="270"/>
      <c r="AC45" s="329"/>
      <c r="AI45" s="196" t="str">
        <f t="shared" si="14"/>
        <v>►</v>
      </c>
      <c r="AJ45" s="149" t="str">
        <f>AJ16</f>
        <v>Famille à coller.N.Nom de votre recette.Recette mère ►.S.Saisissez le nom de la recette mère</v>
      </c>
      <c r="AK45" s="91">
        <f>AK16</f>
        <v>6</v>
      </c>
      <c r="AL45" s="1021" t="str">
        <f>AL16</f>
        <v>couverts</v>
      </c>
      <c r="AM45" s="174"/>
      <c r="AN45" s="175"/>
      <c r="AO45" s="176" t="str">
        <f t="shared" si="10"/>
        <v/>
      </c>
      <c r="AP45" s="177"/>
      <c r="AQ45" s="178"/>
      <c r="AR45" s="179">
        <v>1</v>
      </c>
      <c r="AS45" s="180"/>
      <c r="AZ45" s="196" t="str">
        <f t="shared" si="15"/>
        <v>►</v>
      </c>
      <c r="BA45" s="149" t="str">
        <f>BA16</f>
        <v>Famille à coller.N.Nom de votre recette.Recette mère ►.S.Saisissez le nom de la recette mère</v>
      </c>
      <c r="BB45" s="91">
        <f>BB16</f>
        <v>6</v>
      </c>
      <c r="BC45" s="1021" t="str">
        <f>BC16</f>
        <v>couverts</v>
      </c>
      <c r="BD45" s="174"/>
      <c r="BE45" s="209"/>
      <c r="BF45" s="176" t="str">
        <f t="shared" si="17"/>
        <v/>
      </c>
      <c r="BG45" s="177"/>
      <c r="BH45" s="178"/>
      <c r="BI45" s="179">
        <v>1</v>
      </c>
      <c r="BJ45" s="180"/>
      <c r="BP45" s="4">
        <v>1</v>
      </c>
    </row>
    <row r="46" spans="2:68" ht="17.25" x14ac:dyDescent="0.25">
      <c r="B46" s="66" t="s">
        <v>11</v>
      </c>
      <c r="C46" s="121" t="str">
        <f>C47</f>
        <v>Famille à coller.N.Nom de votre recette.Recette mère ►.S.Saisissez le nom de la recette mère</v>
      </c>
      <c r="D46" s="121"/>
      <c r="E46" s="121"/>
      <c r="F46" s="122"/>
      <c r="G46" s="123"/>
      <c r="H46" s="123"/>
      <c r="I46" s="123"/>
      <c r="J46" s="123"/>
      <c r="K46" s="123"/>
      <c r="L46" s="124"/>
      <c r="N46" s="3325" t="s">
        <v>231</v>
      </c>
      <c r="O46" s="459" t="s">
        <v>232</v>
      </c>
      <c r="P46" s="460"/>
      <c r="S46" s="196" t="str">
        <f t="shared" si="18"/>
        <v>►</v>
      </c>
      <c r="T46" s="320" t="str">
        <f>T35</f>
        <v>Famille à coller.N.Nom de votre recette.Recette mère ►.S.Saisissez le nom de la recette mère</v>
      </c>
      <c r="U46" s="320">
        <f>U35</f>
        <v>6</v>
      </c>
      <c r="V46" s="320" t="str">
        <f>V35</f>
        <v>couverts</v>
      </c>
      <c r="W46" s="324"/>
      <c r="X46" s="270"/>
      <c r="Y46" s="270"/>
      <c r="Z46" s="270"/>
      <c r="AA46" s="270"/>
      <c r="AB46" s="270"/>
      <c r="AC46" s="329"/>
      <c r="AI46" s="196" t="str">
        <f t="shared" si="14"/>
        <v>►</v>
      </c>
      <c r="AJ46" s="149" t="str">
        <f>AJ16</f>
        <v>Famille à coller.N.Nom de votre recette.Recette mère ►.S.Saisissez le nom de la recette mère</v>
      </c>
      <c r="AK46" s="91">
        <f>AK16</f>
        <v>6</v>
      </c>
      <c r="AL46" s="1021" t="str">
        <f>AL16</f>
        <v>couverts</v>
      </c>
      <c r="AM46" s="174"/>
      <c r="AN46" s="175"/>
      <c r="AO46" s="176" t="str">
        <f t="shared" si="10"/>
        <v/>
      </c>
      <c r="AP46" s="177"/>
      <c r="AQ46" s="178"/>
      <c r="AR46" s="179">
        <v>1</v>
      </c>
      <c r="AS46" s="180"/>
      <c r="AZ46" s="196" t="str">
        <f t="shared" si="15"/>
        <v>►</v>
      </c>
      <c r="BA46" s="149" t="str">
        <f>BA16</f>
        <v>Famille à coller.N.Nom de votre recette.Recette mère ►.S.Saisissez le nom de la recette mère</v>
      </c>
      <c r="BB46" s="91">
        <f>BB16</f>
        <v>6</v>
      </c>
      <c r="BC46" s="1021" t="str">
        <f>BC16</f>
        <v>couverts</v>
      </c>
      <c r="BD46" s="174"/>
      <c r="BE46" s="209"/>
      <c r="BF46" s="176" t="str">
        <f t="shared" si="17"/>
        <v/>
      </c>
      <c r="BG46" s="177"/>
      <c r="BH46" s="178"/>
      <c r="BI46" s="179">
        <v>1</v>
      </c>
      <c r="BJ46" s="180"/>
      <c r="BP46" s="4">
        <v>1</v>
      </c>
    </row>
    <row r="47" spans="2:68" ht="17.25" x14ac:dyDescent="0.25">
      <c r="B47" s="129" t="s">
        <v>11</v>
      </c>
      <c r="C47" s="130" t="str">
        <f>F47</f>
        <v>Famille à coller.N.Nom de votre recette.Recette mère ►.S.Saisissez le nom de la recette mère</v>
      </c>
      <c r="D47" s="130">
        <f>F45</f>
        <v>6</v>
      </c>
      <c r="E47" s="130" t="str">
        <f>G45</f>
        <v>couverts</v>
      </c>
      <c r="F47" s="131" t="str">
        <f>UPPER(LEFT(H41,1))&amp;LOWER(MID(H41,2,999))&amp;"."&amp;UPPER(LEFT(J41,1))&amp;"."&amp;UPPER(LEFT(J41,1))&amp;LOWER(MID(J41,2,999))&amp;"."&amp;IF(ISTEXT(L47),K47&amp;"."&amp;UPPER(LEFT(L47,1))&amp;"."&amp;UPPER(LEFT(L47,1))&amp;LOWER(MID(L47,2,999)),G47)</f>
        <v>Famille à coller.N.Nom de votre recette.Recette mère ►.S.Saisissez le nom de la recette mère</v>
      </c>
      <c r="G47" s="132" t="s">
        <v>55</v>
      </c>
      <c r="H47" s="3321" t="s">
        <v>56</v>
      </c>
      <c r="I47" s="3321"/>
      <c r="J47" s="3321"/>
      <c r="K47" s="133" t="s">
        <v>57</v>
      </c>
      <c r="L47" s="134" t="s">
        <v>58</v>
      </c>
      <c r="N47" s="3325"/>
      <c r="O47" s="459" t="s">
        <v>235</v>
      </c>
      <c r="P47" s="460"/>
      <c r="S47" s="196" t="str">
        <f t="shared" si="18"/>
        <v>►</v>
      </c>
      <c r="T47" s="320" t="str">
        <f>T35</f>
        <v>Famille à coller.N.Nom de votre recette.Recette mère ►.S.Saisissez le nom de la recette mère</v>
      </c>
      <c r="U47" s="320">
        <f>U35</f>
        <v>6</v>
      </c>
      <c r="V47" s="320" t="str">
        <f>V35</f>
        <v>couverts</v>
      </c>
      <c r="W47" s="324"/>
      <c r="X47" s="270"/>
      <c r="Y47" s="270"/>
      <c r="Z47" s="270"/>
      <c r="AA47" s="270"/>
      <c r="AB47" s="270"/>
      <c r="AC47" s="329"/>
      <c r="AI47" s="196" t="str">
        <f t="shared" si="14"/>
        <v>►</v>
      </c>
      <c r="AJ47" s="149" t="str">
        <f>AJ16</f>
        <v>Famille à coller.N.Nom de votre recette.Recette mère ►.S.Saisissez le nom de la recette mère</v>
      </c>
      <c r="AK47" s="91">
        <f>AK16</f>
        <v>6</v>
      </c>
      <c r="AL47" s="1021" t="str">
        <f>AL16</f>
        <v>couverts</v>
      </c>
      <c r="AM47" s="174"/>
      <c r="AN47" s="175"/>
      <c r="AO47" s="176" t="str">
        <f t="shared" si="10"/>
        <v/>
      </c>
      <c r="AP47" s="177"/>
      <c r="AQ47" s="178"/>
      <c r="AR47" s="179">
        <v>1</v>
      </c>
      <c r="AS47" s="180"/>
      <c r="AZ47" s="196" t="str">
        <f t="shared" si="15"/>
        <v>►</v>
      </c>
      <c r="BA47" s="149" t="str">
        <f>BA16</f>
        <v>Famille à coller.N.Nom de votre recette.Recette mère ►.S.Saisissez le nom de la recette mère</v>
      </c>
      <c r="BB47" s="91">
        <f>BB16</f>
        <v>6</v>
      </c>
      <c r="BC47" s="1021" t="str">
        <f>BC16</f>
        <v>couverts</v>
      </c>
      <c r="BD47" s="174"/>
      <c r="BE47" s="209"/>
      <c r="BF47" s="176" t="str">
        <f t="shared" si="17"/>
        <v/>
      </c>
      <c r="BG47" s="177"/>
      <c r="BH47" s="178"/>
      <c r="BI47" s="179">
        <v>1</v>
      </c>
      <c r="BJ47" s="180"/>
      <c r="BP47" s="4">
        <v>1</v>
      </c>
    </row>
    <row r="48" spans="2:68" ht="17.25" customHeight="1" x14ac:dyDescent="0.25">
      <c r="B48" s="138" t="s">
        <v>11</v>
      </c>
      <c r="C48" s="139" t="str">
        <f>C47</f>
        <v>Famille à coller.N.Nom de votre recette.Recette mère ►.S.Saisissez le nom de la recette mère</v>
      </c>
      <c r="D48" s="140"/>
      <c r="E48" s="140"/>
      <c r="F48" s="141" t="s">
        <v>61</v>
      </c>
      <c r="G48" s="141" t="s">
        <v>62</v>
      </c>
      <c r="H48" s="141" t="s">
        <v>63</v>
      </c>
      <c r="I48" s="141" t="s">
        <v>64</v>
      </c>
      <c r="J48" s="141" t="s">
        <v>65</v>
      </c>
      <c r="K48" s="142" t="s">
        <v>66</v>
      </c>
      <c r="L48" s="143" t="s">
        <v>67</v>
      </c>
      <c r="N48" s="3325"/>
      <c r="O48" s="459" t="s">
        <v>238</v>
      </c>
      <c r="P48" s="460"/>
      <c r="S48" s="376" t="s">
        <v>18</v>
      </c>
      <c r="T48" s="320" t="str">
        <f>T35</f>
        <v>Famille à coller.N.Nom de votre recette.Recette mère ►.S.Saisissez le nom de la recette mère</v>
      </c>
      <c r="U48" s="320">
        <f>U35</f>
        <v>6</v>
      </c>
      <c r="V48" s="320" t="str">
        <f>V35</f>
        <v>couverts</v>
      </c>
      <c r="W48" s="377" t="s">
        <v>153</v>
      </c>
      <c r="X48" s="280"/>
      <c r="Y48" s="280"/>
      <c r="Z48" s="280"/>
      <c r="AA48" s="280"/>
      <c r="AB48" s="378"/>
      <c r="AC48" s="379" t="s">
        <v>154</v>
      </c>
      <c r="AI48" s="196" t="str">
        <f t="shared" si="14"/>
        <v>►</v>
      </c>
      <c r="AJ48" s="149" t="str">
        <f>AJ16</f>
        <v>Famille à coller.N.Nom de votre recette.Recette mère ►.S.Saisissez le nom de la recette mère</v>
      </c>
      <c r="AK48" s="91">
        <f>AK16</f>
        <v>6</v>
      </c>
      <c r="AL48" s="1021" t="str">
        <f>AL16</f>
        <v>couverts</v>
      </c>
      <c r="AM48" s="174"/>
      <c r="AN48" s="175"/>
      <c r="AO48" s="176" t="str">
        <f t="shared" si="10"/>
        <v/>
      </c>
      <c r="AP48" s="177"/>
      <c r="AQ48" s="178"/>
      <c r="AR48" s="179">
        <v>1</v>
      </c>
      <c r="AS48" s="180"/>
      <c r="AZ48" s="196" t="str">
        <f t="shared" si="15"/>
        <v>►</v>
      </c>
      <c r="BA48" s="149" t="str">
        <f>BA16</f>
        <v>Famille à coller.N.Nom de votre recette.Recette mère ►.S.Saisissez le nom de la recette mère</v>
      </c>
      <c r="BB48" s="91">
        <f>BB16</f>
        <v>6</v>
      </c>
      <c r="BC48" s="1021" t="str">
        <f>BC16</f>
        <v>couverts</v>
      </c>
      <c r="BD48" s="174"/>
      <c r="BE48" s="209"/>
      <c r="BF48" s="176" t="str">
        <f t="shared" si="17"/>
        <v/>
      </c>
      <c r="BG48" s="177"/>
      <c r="BH48" s="178"/>
      <c r="BI48" s="179">
        <v>1</v>
      </c>
      <c r="BJ48" s="180"/>
      <c r="BP48" s="4">
        <v>1</v>
      </c>
    </row>
    <row r="49" spans="2:68" ht="17.25" x14ac:dyDescent="0.25">
      <c r="B49" s="66" t="s">
        <v>18</v>
      </c>
      <c r="C49" s="149" t="str">
        <f>C47</f>
        <v>Famille à coller.N.Nom de votre recette.Recette mère ►.S.Saisissez le nom de la recette mère</v>
      </c>
      <c r="D49" s="91"/>
      <c r="E49" s="91"/>
      <c r="F49" s="150" t="s">
        <v>86</v>
      </c>
      <c r="G49" s="151" t="s">
        <v>87</v>
      </c>
      <c r="H49" s="152"/>
      <c r="I49" s="3322" t="s">
        <v>88</v>
      </c>
      <c r="J49" s="3323" t="s">
        <v>89</v>
      </c>
      <c r="K49" s="3324" t="s">
        <v>90</v>
      </c>
      <c r="L49" s="153" t="s">
        <v>91</v>
      </c>
      <c r="N49" s="3325"/>
      <c r="O49" s="459" t="s">
        <v>243</v>
      </c>
      <c r="P49" s="460"/>
      <c r="S49" s="376" t="s">
        <v>18</v>
      </c>
      <c r="T49" s="320" t="str">
        <f>T35</f>
        <v>Famille à coller.N.Nom de votre recette.Recette mère ►.S.Saisissez le nom de la recette mère</v>
      </c>
      <c r="U49" s="320">
        <f>U35</f>
        <v>6</v>
      </c>
      <c r="V49" s="320" t="str">
        <f>V35</f>
        <v>couverts</v>
      </c>
      <c r="W49" s="381"/>
      <c r="X49" s="287"/>
      <c r="Y49" s="287"/>
      <c r="Z49" s="287"/>
      <c r="AA49" s="287"/>
      <c r="AB49" s="382"/>
      <c r="AC49" s="383" t="s">
        <v>155</v>
      </c>
      <c r="AI49" s="196" t="str">
        <f t="shared" si="14"/>
        <v>►</v>
      </c>
      <c r="AJ49" s="149" t="str">
        <f t="shared" ref="AJ49:AJ50" si="19">AJ17</f>
        <v>Famille à coller.N.Nom de votre recette.Recette mère ►.S.Saisissez le nom de la recette mère</v>
      </c>
      <c r="AK49" s="91">
        <f>AK16</f>
        <v>6</v>
      </c>
      <c r="AL49" s="1021" t="str">
        <f>AL16</f>
        <v>couverts</v>
      </c>
      <c r="AM49" s="174"/>
      <c r="AN49" s="175"/>
      <c r="AO49" s="176" t="str">
        <f t="shared" si="10"/>
        <v/>
      </c>
      <c r="AP49" s="177"/>
      <c r="AQ49" s="178"/>
      <c r="AR49" s="179">
        <v>1</v>
      </c>
      <c r="AS49" s="180"/>
      <c r="AZ49" s="196" t="str">
        <f t="shared" si="15"/>
        <v>►</v>
      </c>
      <c r="BA49" s="149" t="str">
        <f>BA16</f>
        <v>Famille à coller.N.Nom de votre recette.Recette mère ►.S.Saisissez le nom de la recette mère</v>
      </c>
      <c r="BB49" s="91">
        <f>BB16</f>
        <v>6</v>
      </c>
      <c r="BC49" s="1021" t="str">
        <f>BC16</f>
        <v>couverts</v>
      </c>
      <c r="BD49" s="174"/>
      <c r="BE49" s="209"/>
      <c r="BF49" s="176" t="str">
        <f t="shared" si="17"/>
        <v/>
      </c>
      <c r="BG49" s="177"/>
      <c r="BH49" s="178"/>
      <c r="BI49" s="179">
        <v>1</v>
      </c>
      <c r="BJ49" s="180"/>
      <c r="BP49" s="4">
        <v>1</v>
      </c>
    </row>
    <row r="50" spans="2:68" ht="17.25" customHeight="1" x14ac:dyDescent="0.25">
      <c r="B50" s="66" t="s">
        <v>18</v>
      </c>
      <c r="C50" s="149" t="str">
        <f>C47</f>
        <v>Famille à coller.N.Nom de votre recette.Recette mère ►.S.Saisissez le nom de la recette mère</v>
      </c>
      <c r="D50" s="91"/>
      <c r="E50" s="91"/>
      <c r="F50" s="2817" t="s">
        <v>103</v>
      </c>
      <c r="G50" s="164" t="s">
        <v>104</v>
      </c>
      <c r="H50" s="165" t="s">
        <v>105</v>
      </c>
      <c r="I50" s="3121"/>
      <c r="J50" s="3123"/>
      <c r="K50" s="3320"/>
      <c r="L50" s="166" t="s">
        <v>106</v>
      </c>
      <c r="N50" s="3325"/>
      <c r="O50" s="459" t="s">
        <v>246</v>
      </c>
      <c r="P50" s="460"/>
      <c r="S50" s="376" t="s">
        <v>18</v>
      </c>
      <c r="T50" s="320" t="str">
        <f>T35</f>
        <v>Famille à coller.N.Nom de votre recette.Recette mère ►.S.Saisissez le nom de la recette mère</v>
      </c>
      <c r="U50" s="320">
        <f>U35</f>
        <v>6</v>
      </c>
      <c r="V50" s="320" t="str">
        <f>V35</f>
        <v>couverts</v>
      </c>
      <c r="W50" s="2819"/>
      <c r="X50" s="287"/>
      <c r="Y50" s="287"/>
      <c r="Z50" s="287"/>
      <c r="AA50" s="287"/>
      <c r="AB50" s="382"/>
      <c r="AC50" s="383" t="s">
        <v>156</v>
      </c>
      <c r="AI50" s="196" t="str">
        <f t="shared" si="14"/>
        <v>►</v>
      </c>
      <c r="AJ50" s="149" t="str">
        <f t="shared" si="19"/>
        <v>Famille à coller.N.Nom de votre recette.Recette mère ►.S.Saisissez le nom de la recette mère</v>
      </c>
      <c r="AK50" s="91">
        <f>AK16</f>
        <v>6</v>
      </c>
      <c r="AL50" s="1021" t="str">
        <f>AL16</f>
        <v>couverts</v>
      </c>
      <c r="AM50" s="174"/>
      <c r="AN50" s="175"/>
      <c r="AO50" s="176" t="str">
        <f t="shared" si="10"/>
        <v/>
      </c>
      <c r="AP50" s="177"/>
      <c r="AQ50" s="178"/>
      <c r="AR50" s="179">
        <v>1</v>
      </c>
      <c r="AS50" s="180"/>
      <c r="AZ50" s="196" t="str">
        <f t="shared" si="15"/>
        <v>►</v>
      </c>
      <c r="BA50" s="149" t="str">
        <f>BA16</f>
        <v>Famille à coller.N.Nom de votre recette.Recette mère ►.S.Saisissez le nom de la recette mère</v>
      </c>
      <c r="BB50" s="91">
        <f>BB16</f>
        <v>6</v>
      </c>
      <c r="BC50" s="1021" t="str">
        <f>BC16</f>
        <v>couverts</v>
      </c>
      <c r="BD50" s="174"/>
      <c r="BE50" s="209"/>
      <c r="BF50" s="176" t="str">
        <f t="shared" si="17"/>
        <v/>
      </c>
      <c r="BG50" s="177"/>
      <c r="BH50" s="178"/>
      <c r="BI50" s="179">
        <v>1</v>
      </c>
      <c r="BJ50" s="180"/>
      <c r="BP50" s="4">
        <v>1</v>
      </c>
    </row>
    <row r="51" spans="2:68" ht="17.25" x14ac:dyDescent="0.25">
      <c r="B51" s="66" t="s">
        <v>18</v>
      </c>
      <c r="C51" s="149" t="str">
        <f>C47</f>
        <v>Famille à coller.N.Nom de votre recette.Recette mère ►.S.Saisissez le nom de la recette mère</v>
      </c>
      <c r="D51" s="91">
        <f>D47</f>
        <v>6</v>
      </c>
      <c r="E51" s="91" t="str">
        <f>E47</f>
        <v>couverts</v>
      </c>
      <c r="F51" s="174"/>
      <c r="G51" s="175"/>
      <c r="H51" s="176" t="str">
        <f t="shared" ref="H51:H57" si="20">IF(OR(ISTEXT(F51), F51&lt;=0, I51&lt;=0), "", "de")</f>
        <v/>
      </c>
      <c r="I51" s="177"/>
      <c r="J51" s="178"/>
      <c r="K51" s="179">
        <v>1</v>
      </c>
      <c r="L51" s="180"/>
      <c r="N51" s="3325"/>
      <c r="O51" s="459" t="s">
        <v>250</v>
      </c>
      <c r="P51" s="460"/>
      <c r="S51" s="376" t="s">
        <v>18</v>
      </c>
      <c r="T51" s="320" t="str">
        <f>T35</f>
        <v>Famille à coller.N.Nom de votre recette.Recette mère ►.S.Saisissez le nom de la recette mère</v>
      </c>
      <c r="U51" s="320">
        <f>U35</f>
        <v>6</v>
      </c>
      <c r="V51" s="320" t="str">
        <f>V35</f>
        <v>couverts</v>
      </c>
      <c r="W51" s="293"/>
      <c r="X51" s="293"/>
      <c r="Y51" s="293" t="s">
        <v>152</v>
      </c>
      <c r="Z51" s="294"/>
      <c r="AA51" s="392"/>
      <c r="AB51" s="392"/>
      <c r="AC51" s="393"/>
      <c r="AI51" s="66" t="s">
        <v>18</v>
      </c>
      <c r="AJ51" s="149" t="str">
        <f>AJ18</f>
        <v>Famille à coller.N.Nom de votre recette.Recette mère ►.S.Saisissez le nom de la recette mère</v>
      </c>
      <c r="AK51" s="91">
        <f>AK16</f>
        <v>6</v>
      </c>
      <c r="AL51" s="1021" t="str">
        <f>AL16</f>
        <v>couverts</v>
      </c>
      <c r="AM51" s="174"/>
      <c r="AN51" s="175"/>
      <c r="AO51" s="176" t="str">
        <f t="shared" si="10"/>
        <v/>
      </c>
      <c r="AP51" s="177"/>
      <c r="AQ51" s="178"/>
      <c r="AR51" s="179">
        <v>1</v>
      </c>
      <c r="AS51" s="180"/>
      <c r="AZ51" s="196" t="str">
        <f t="shared" si="15"/>
        <v>►</v>
      </c>
      <c r="BA51" s="149" t="str">
        <f>BA16</f>
        <v>Famille à coller.N.Nom de votre recette.Recette mère ►.S.Saisissez le nom de la recette mère</v>
      </c>
      <c r="BB51" s="91">
        <f>BB16</f>
        <v>6</v>
      </c>
      <c r="BC51" s="1021" t="str">
        <f>BC16</f>
        <v>couverts</v>
      </c>
      <c r="BD51" s="174"/>
      <c r="BE51" s="209"/>
      <c r="BF51" s="176" t="str">
        <f t="shared" si="17"/>
        <v/>
      </c>
      <c r="BG51" s="177"/>
      <c r="BH51" s="178"/>
      <c r="BI51" s="179">
        <v>1</v>
      </c>
      <c r="BJ51" s="180"/>
      <c r="BP51" s="4">
        <v>1</v>
      </c>
    </row>
    <row r="52" spans="2:68" ht="18" thickBot="1" x14ac:dyDescent="0.3">
      <c r="B52" s="196" t="str">
        <f t="shared" ref="B52:B57" si="21">IF(L52&lt;&gt;"","A","►")</f>
        <v>►</v>
      </c>
      <c r="C52" s="149" t="str">
        <f>C47</f>
        <v>Famille à coller.N.Nom de votre recette.Recette mère ►.S.Saisissez le nom de la recette mère</v>
      </c>
      <c r="D52" s="91">
        <f>D47</f>
        <v>6</v>
      </c>
      <c r="E52" s="91" t="str">
        <f>E47</f>
        <v>couverts</v>
      </c>
      <c r="F52" s="174"/>
      <c r="G52" s="175"/>
      <c r="H52" s="176" t="str">
        <f t="shared" si="20"/>
        <v/>
      </c>
      <c r="I52" s="177"/>
      <c r="J52" s="178"/>
      <c r="K52" s="179">
        <v>1</v>
      </c>
      <c r="L52" s="180"/>
      <c r="N52" s="474" t="s">
        <v>253</v>
      </c>
      <c r="O52" s="475"/>
      <c r="P52" s="476"/>
      <c r="S52" s="397" t="s">
        <v>18</v>
      </c>
      <c r="T52" s="398" t="str">
        <f>T35</f>
        <v>Famille à coller.N.Nom de votre recette.Recette mère ►.S.Saisissez le nom de la recette mère</v>
      </c>
      <c r="U52" s="398">
        <f>U35</f>
        <v>6</v>
      </c>
      <c r="V52" s="398" t="str">
        <f>V35</f>
        <v>couverts</v>
      </c>
      <c r="W52" s="399" t="s">
        <v>150</v>
      </c>
      <c r="X52" s="298"/>
      <c r="Y52" s="299"/>
      <c r="Z52" s="300" t="s">
        <v>203</v>
      </c>
      <c r="AA52" s="299"/>
      <c r="AB52" s="299"/>
      <c r="AC52" s="400"/>
      <c r="AI52" s="66" t="s">
        <v>18</v>
      </c>
      <c r="AJ52" s="985" t="str">
        <f>AJ16</f>
        <v>Famille à coller.N.Nom de votre recette.Recette mère ►.S.Saisissez le nom de la recette mère</v>
      </c>
      <c r="AK52" s="986">
        <f>AK16</f>
        <v>6</v>
      </c>
      <c r="AL52" s="987" t="str">
        <f>AL16</f>
        <v>couverts</v>
      </c>
      <c r="AM52" s="1030" t="s">
        <v>150</v>
      </c>
      <c r="AN52" s="255"/>
      <c r="AO52" s="255"/>
      <c r="AP52" s="255"/>
      <c r="AQ52" s="255"/>
      <c r="AR52" s="255"/>
      <c r="AS52" s="256"/>
      <c r="AZ52" s="196" t="str">
        <f t="shared" si="15"/>
        <v>►</v>
      </c>
      <c r="BA52" s="149" t="str">
        <f>BA16</f>
        <v>Famille à coller.N.Nom de votre recette.Recette mère ►.S.Saisissez le nom de la recette mère</v>
      </c>
      <c r="BB52" s="91">
        <f>BB16</f>
        <v>6</v>
      </c>
      <c r="BC52" s="1021" t="str">
        <f>BC16</f>
        <v>couverts</v>
      </c>
      <c r="BD52" s="174"/>
      <c r="BE52" s="209"/>
      <c r="BF52" s="176" t="str">
        <f t="shared" si="17"/>
        <v/>
      </c>
      <c r="BG52" s="177"/>
      <c r="BH52" s="178"/>
      <c r="BI52" s="179">
        <v>1</v>
      </c>
      <c r="BJ52" s="180"/>
      <c r="BP52" s="4">
        <v>1</v>
      </c>
    </row>
    <row r="53" spans="2:68" ht="17.25" customHeight="1" thickBot="1" x14ac:dyDescent="0.3">
      <c r="B53" s="196" t="str">
        <f t="shared" si="21"/>
        <v>►</v>
      </c>
      <c r="C53" s="149" t="str">
        <f>C47</f>
        <v>Famille à coller.N.Nom de votre recette.Recette mère ►.S.Saisissez le nom de la recette mère</v>
      </c>
      <c r="D53" s="91">
        <f>D47</f>
        <v>6</v>
      </c>
      <c r="E53" s="91" t="str">
        <f>E47</f>
        <v>couverts</v>
      </c>
      <c r="F53" s="174"/>
      <c r="G53" s="209"/>
      <c r="H53" s="176" t="str">
        <f t="shared" si="20"/>
        <v/>
      </c>
      <c r="I53" s="177"/>
      <c r="J53" s="178"/>
      <c r="K53" s="179">
        <v>1</v>
      </c>
      <c r="L53" s="180"/>
      <c r="S53" s="428" t="s">
        <v>18</v>
      </c>
      <c r="AH53" s="296">
        <f>ROW()</f>
        <v>53</v>
      </c>
      <c r="AI53" s="1004" t="s">
        <v>18</v>
      </c>
      <c r="AJ53" s="998" t="str">
        <f>AJ16</f>
        <v>Famille à coller.N.Nom de votre recette.Recette mère ►.S.Saisissez le nom de la recette mère</v>
      </c>
      <c r="AK53" s="998">
        <f>AK16</f>
        <v>6</v>
      </c>
      <c r="AL53" s="998" t="str">
        <f>AL16</f>
        <v>couverts</v>
      </c>
      <c r="AM53" s="315" t="s">
        <v>61</v>
      </c>
      <c r="AN53" s="234">
        <v>9</v>
      </c>
      <c r="AO53" s="235" t="s">
        <v>142</v>
      </c>
      <c r="AP53" s="236"/>
      <c r="AQ53" s="236"/>
      <c r="AR53" s="236"/>
      <c r="AS53" s="316"/>
      <c r="AZ53" s="196" t="str">
        <f t="shared" si="15"/>
        <v>►</v>
      </c>
      <c r="BA53" s="149" t="str">
        <f>BA16</f>
        <v>Famille à coller.N.Nom de votre recette.Recette mère ►.S.Saisissez le nom de la recette mère</v>
      </c>
      <c r="BB53" s="91">
        <f>BB16</f>
        <v>6</v>
      </c>
      <c r="BC53" s="1021" t="str">
        <f>BC16</f>
        <v>couverts</v>
      </c>
      <c r="BD53" s="174"/>
      <c r="BE53" s="209"/>
      <c r="BF53" s="176" t="str">
        <f t="shared" si="17"/>
        <v/>
      </c>
      <c r="BG53" s="177"/>
      <c r="BH53" s="178"/>
      <c r="BI53" s="179">
        <v>1</v>
      </c>
      <c r="BJ53" s="180"/>
      <c r="BP53" s="4">
        <v>1</v>
      </c>
    </row>
    <row r="54" spans="2:68" ht="18.75" x14ac:dyDescent="0.25">
      <c r="B54" s="196" t="str">
        <f t="shared" si="21"/>
        <v>A</v>
      </c>
      <c r="C54" s="149" t="str">
        <f>C47</f>
        <v>Famille à coller.N.Nom de votre recette.Recette mère ►.S.Saisissez le nom de la recette mère</v>
      </c>
      <c r="D54" s="91">
        <f>D47</f>
        <v>6</v>
      </c>
      <c r="E54" s="91" t="str">
        <f>E47</f>
        <v>couverts</v>
      </c>
      <c r="F54" s="174"/>
      <c r="G54" s="209"/>
      <c r="H54" s="176" t="str">
        <f t="shared" si="20"/>
        <v/>
      </c>
      <c r="I54" s="177"/>
      <c r="J54" s="178"/>
      <c r="K54" s="179">
        <v>1</v>
      </c>
      <c r="L54" s="180" t="s">
        <v>1073</v>
      </c>
      <c r="N54" s="3326" t="s">
        <v>261</v>
      </c>
      <c r="O54" s="3327"/>
      <c r="P54" s="3328"/>
      <c r="S54" s="54" t="s">
        <v>18</v>
      </c>
      <c r="T54" s="55" t="str">
        <f>T60</f>
        <v>Famille à coller.N.Nom de votre recette.Recette mère ►.S.Saisissez le nom de la recette mère</v>
      </c>
      <c r="U54" s="56">
        <f>U60</f>
        <v>6</v>
      </c>
      <c r="V54" s="56" t="str">
        <f>V60</f>
        <v>couverts</v>
      </c>
      <c r="W54" s="57" t="s">
        <v>6</v>
      </c>
      <c r="X54" s="58" t="s">
        <v>19</v>
      </c>
      <c r="Y54" s="3315" t="s">
        <v>20</v>
      </c>
      <c r="Z54" s="3315"/>
      <c r="AA54" s="3285" t="s">
        <v>21</v>
      </c>
      <c r="AB54" s="3285"/>
      <c r="AC54" s="3286"/>
      <c r="AD54" s="1003" t="s">
        <v>218</v>
      </c>
      <c r="AE54" s="429" t="s">
        <v>219</v>
      </c>
      <c r="AF54" s="430"/>
      <c r="AI54" s="319" t="s">
        <v>18</v>
      </c>
      <c r="AJ54" s="1043" t="str">
        <f>AJ53</f>
        <v>Famille à coller.N.Nom de votre recette.Recette mère ►.S.Saisissez le nom de la recette mère</v>
      </c>
      <c r="AK54" s="1043">
        <f>AK53</f>
        <v>6</v>
      </c>
      <c r="AL54" s="1044" t="str">
        <f>AL53</f>
        <v>couverts</v>
      </c>
      <c r="AM54" s="321" t="s">
        <v>146</v>
      </c>
      <c r="AN54" s="243"/>
      <c r="AO54" s="243"/>
      <c r="AP54" s="243"/>
      <c r="AQ54" s="243"/>
      <c r="AR54" s="243"/>
      <c r="AS54" s="322"/>
      <c r="AZ54" s="196" t="str">
        <f t="shared" si="15"/>
        <v>►</v>
      </c>
      <c r="BA54" s="149" t="str">
        <f>BA16</f>
        <v>Famille à coller.N.Nom de votre recette.Recette mère ►.S.Saisissez le nom de la recette mère</v>
      </c>
      <c r="BB54" s="91">
        <f>BB16</f>
        <v>6</v>
      </c>
      <c r="BC54" s="1021" t="str">
        <f>BC16</f>
        <v>couverts</v>
      </c>
      <c r="BD54" s="174"/>
      <c r="BE54" s="209"/>
      <c r="BF54" s="176" t="str">
        <f t="shared" si="17"/>
        <v/>
      </c>
      <c r="BG54" s="177"/>
      <c r="BH54" s="178"/>
      <c r="BI54" s="179">
        <v>1</v>
      </c>
      <c r="BJ54" s="180"/>
      <c r="BP54" s="4">
        <v>1</v>
      </c>
    </row>
    <row r="55" spans="2:68" ht="22.5" x14ac:dyDescent="0.25">
      <c r="B55" s="196" t="str">
        <f t="shared" si="21"/>
        <v>►</v>
      </c>
      <c r="C55" s="149" t="str">
        <f>C47</f>
        <v>Famille à coller.N.Nom de votre recette.Recette mère ►.S.Saisissez le nom de la recette mère</v>
      </c>
      <c r="D55" s="91">
        <f>D47</f>
        <v>6</v>
      </c>
      <c r="E55" s="91" t="str">
        <f>E47</f>
        <v>couverts</v>
      </c>
      <c r="F55" s="174"/>
      <c r="G55" s="209"/>
      <c r="H55" s="176" t="str">
        <f t="shared" si="20"/>
        <v/>
      </c>
      <c r="I55" s="177"/>
      <c r="J55" s="178"/>
      <c r="K55" s="179">
        <v>1</v>
      </c>
      <c r="L55" s="180"/>
      <c r="N55" s="490"/>
      <c r="O55" s="491" t="s">
        <v>264</v>
      </c>
      <c r="P55" s="492">
        <v>1</v>
      </c>
      <c r="S55" s="66" t="s">
        <v>18</v>
      </c>
      <c r="T55" s="67" t="str">
        <f>T60</f>
        <v>Famille à coller.N.Nom de votre recette.Recette mère ►.S.Saisissez le nom de la recette mère</v>
      </c>
      <c r="U55" s="68"/>
      <c r="V55" s="68"/>
      <c r="W55" s="69" t="s">
        <v>28</v>
      </c>
      <c r="X55" s="70" t="s">
        <v>29</v>
      </c>
      <c r="Y55" s="3316"/>
      <c r="Z55" s="3316"/>
      <c r="AA55" s="3287"/>
      <c r="AB55" s="3287"/>
      <c r="AC55" s="3288"/>
      <c r="AE55" s="436" t="s">
        <v>221</v>
      </c>
      <c r="AF55" s="49"/>
      <c r="AI55" s="196" t="str">
        <f t="shared" ref="AI55:AI61" si="22">IF(OR(AM55&lt;&gt;"",AN55&lt;&gt; "",AO55&lt;&gt;"",AP55&lt;&gt;""),"A", "►")</f>
        <v>A</v>
      </c>
      <c r="AJ55" s="320" t="str">
        <f>AJ53</f>
        <v>Famille à coller.N.Nom de votre recette.Recette mère ►.S.Saisissez le nom de la recette mère</v>
      </c>
      <c r="AK55" s="320">
        <f>AK53</f>
        <v>6</v>
      </c>
      <c r="AL55" s="1045" t="str">
        <f>AL53</f>
        <v>couverts</v>
      </c>
      <c r="AM55" s="324" t="s">
        <v>149</v>
      </c>
      <c r="AN55" s="248"/>
      <c r="AO55" s="248"/>
      <c r="AP55" s="248"/>
      <c r="AQ55" s="248"/>
      <c r="AR55" s="248"/>
      <c r="AS55" s="322"/>
      <c r="AZ55" s="196" t="str">
        <f t="shared" si="15"/>
        <v>►</v>
      </c>
      <c r="BA55" s="149" t="str">
        <f>BA16</f>
        <v>Famille à coller.N.Nom de votre recette.Recette mère ►.S.Saisissez le nom de la recette mère</v>
      </c>
      <c r="BB55" s="91">
        <f>BB16</f>
        <v>6</v>
      </c>
      <c r="BC55" s="1021" t="str">
        <f>BC16</f>
        <v>couverts</v>
      </c>
      <c r="BD55" s="174"/>
      <c r="BE55" s="209"/>
      <c r="BF55" s="176" t="str">
        <f t="shared" si="17"/>
        <v/>
      </c>
      <c r="BG55" s="177"/>
      <c r="BH55" s="178"/>
      <c r="BI55" s="179">
        <v>1</v>
      </c>
      <c r="BJ55" s="180"/>
      <c r="BP55" s="4">
        <v>1</v>
      </c>
    </row>
    <row r="56" spans="2:68" ht="18.75" x14ac:dyDescent="0.25">
      <c r="B56" s="196" t="str">
        <f t="shared" si="21"/>
        <v>►</v>
      </c>
      <c r="C56" s="149" t="str">
        <f>C47</f>
        <v>Famille à coller.N.Nom de votre recette.Recette mère ►.S.Saisissez le nom de la recette mère</v>
      </c>
      <c r="D56" s="91">
        <f>D47</f>
        <v>6</v>
      </c>
      <c r="E56" s="91" t="str">
        <f>E47</f>
        <v>couverts</v>
      </c>
      <c r="F56" s="174"/>
      <c r="G56" s="209"/>
      <c r="H56" s="176" t="str">
        <f t="shared" si="20"/>
        <v/>
      </c>
      <c r="I56" s="177"/>
      <c r="J56" s="178"/>
      <c r="K56" s="179">
        <v>1</v>
      </c>
      <c r="L56" s="180"/>
      <c r="N56" s="497" t="s">
        <v>269</v>
      </c>
      <c r="O56" s="498">
        <v>100</v>
      </c>
      <c r="P56" s="499">
        <f>IF(MOD(P55*1000/O56,1)=0,P55*1000/O56,IF(MOD(P55*1000/O56,1)&lt;0.5,INT(P55*1000/O56),INT(P55*1000/O56)+1))</f>
        <v>10</v>
      </c>
      <c r="S56" s="66" t="s">
        <v>18</v>
      </c>
      <c r="T56" s="77" t="str">
        <f>T60</f>
        <v>Famille à coller.N.Nom de votre recette.Recette mère ►.S.Saisissez le nom de la recette mère</v>
      </c>
      <c r="U56" s="78"/>
      <c r="V56" s="79"/>
      <c r="W56" s="80"/>
      <c r="X56" s="81" t="s">
        <v>33</v>
      </c>
      <c r="Y56" s="82"/>
      <c r="Z56" s="83" t="s">
        <v>34</v>
      </c>
      <c r="AA56" s="84" t="s">
        <v>35</v>
      </c>
      <c r="AB56" s="16"/>
      <c r="AC56" s="85"/>
      <c r="AD56" s="438"/>
      <c r="AI56" s="196" t="str">
        <f t="shared" si="22"/>
        <v>►</v>
      </c>
      <c r="AJ56" s="320" t="str">
        <f>AJ53</f>
        <v>Famille à coller.N.Nom de votre recette.Recette mère ►.S.Saisissez le nom de la recette mère</v>
      </c>
      <c r="AK56" s="320">
        <f>AK53</f>
        <v>6</v>
      </c>
      <c r="AL56" s="1045" t="str">
        <f>AL53</f>
        <v>couverts</v>
      </c>
      <c r="AM56" s="324"/>
      <c r="AN56" s="270"/>
      <c r="AO56" s="270"/>
      <c r="AP56" s="270"/>
      <c r="AQ56" s="270"/>
      <c r="AR56" s="270"/>
      <c r="AS56" s="329"/>
      <c r="AZ56" s="196" t="str">
        <f t="shared" si="15"/>
        <v>►</v>
      </c>
      <c r="BA56" s="149" t="str">
        <f>BA16</f>
        <v>Famille à coller.N.Nom de votre recette.Recette mère ►.S.Saisissez le nom de la recette mère</v>
      </c>
      <c r="BB56" s="91">
        <f>BB16</f>
        <v>6</v>
      </c>
      <c r="BC56" s="1021" t="str">
        <f>BC16</f>
        <v>couverts</v>
      </c>
      <c r="BD56" s="174"/>
      <c r="BE56" s="209"/>
      <c r="BF56" s="176" t="str">
        <f t="shared" si="17"/>
        <v/>
      </c>
      <c r="BG56" s="177"/>
      <c r="BH56" s="178"/>
      <c r="BI56" s="179">
        <v>1</v>
      </c>
      <c r="BJ56" s="180"/>
      <c r="BP56" s="4">
        <v>1</v>
      </c>
    </row>
    <row r="57" spans="2:68" ht="17.25" x14ac:dyDescent="0.25">
      <c r="B57" s="196" t="str">
        <f t="shared" si="21"/>
        <v>►</v>
      </c>
      <c r="C57" s="149" t="str">
        <f>C47</f>
        <v>Famille à coller.N.Nom de votre recette.Recette mère ►.S.Saisissez le nom de la recette mère</v>
      </c>
      <c r="D57" s="91">
        <f>D47</f>
        <v>6</v>
      </c>
      <c r="E57" s="91" t="str">
        <f>E47</f>
        <v>couverts</v>
      </c>
      <c r="F57" s="174"/>
      <c r="G57" s="209"/>
      <c r="H57" s="176" t="str">
        <f t="shared" si="20"/>
        <v/>
      </c>
      <c r="I57" s="177"/>
      <c r="J57" s="178"/>
      <c r="K57" s="179">
        <v>1</v>
      </c>
      <c r="L57" s="180"/>
      <c r="N57" s="497" t="s">
        <v>274</v>
      </c>
      <c r="O57" s="498">
        <v>120</v>
      </c>
      <c r="P57" s="499">
        <f>IF(MOD(P55*1000/O57,1)=0,P55*1000/O57,IF(MOD(P55*1000/O57,1)&lt;0.5,INT(P55*1000/O57),INT(P55*1000/O57)+1))</f>
        <v>8</v>
      </c>
      <c r="S57" s="66" t="s">
        <v>18</v>
      </c>
      <c r="T57" s="91" t="str">
        <f>T60</f>
        <v>Famille à coller.N.Nom de votre recette.Recette mère ►.S.Saisissez le nom de la recette mère</v>
      </c>
      <c r="U57" s="91"/>
      <c r="V57" s="91"/>
      <c r="W57" s="92" t="s">
        <v>39</v>
      </c>
      <c r="X57" s="93"/>
      <c r="Y57" s="93"/>
      <c r="Z57" s="94" t="s">
        <v>40</v>
      </c>
      <c r="AA57" s="3317" t="str">
        <f>W60</f>
        <v>Famille à coller.N.Nom de votre recette.Recette mère ►.S.Saisissez le nom de la recette mère</v>
      </c>
      <c r="AB57" s="3317"/>
      <c r="AC57" s="3318"/>
      <c r="AD57" s="438"/>
      <c r="AI57" s="196" t="str">
        <f t="shared" si="22"/>
        <v>►</v>
      </c>
      <c r="AJ57" s="320" t="str">
        <f>AJ53</f>
        <v>Famille à coller.N.Nom de votre recette.Recette mère ►.S.Saisissez le nom de la recette mère</v>
      </c>
      <c r="AK57" s="320">
        <f>AK53</f>
        <v>6</v>
      </c>
      <c r="AL57" s="1045" t="str">
        <f>AL53</f>
        <v>couverts</v>
      </c>
      <c r="AM57" s="324"/>
      <c r="AN57" s="270"/>
      <c r="AO57" s="270"/>
      <c r="AP57" s="270"/>
      <c r="AQ57" s="270"/>
      <c r="AR57" s="270"/>
      <c r="AS57" s="329"/>
      <c r="AZ57" s="196" t="str">
        <f t="shared" si="15"/>
        <v>►</v>
      </c>
      <c r="BA57" s="149" t="str">
        <f>BA16</f>
        <v>Famille à coller.N.Nom de votre recette.Recette mère ►.S.Saisissez le nom de la recette mère</v>
      </c>
      <c r="BB57" s="91">
        <f>BB16</f>
        <v>6</v>
      </c>
      <c r="BC57" s="1021" t="str">
        <f>BC16</f>
        <v>couverts</v>
      </c>
      <c r="BD57" s="174"/>
      <c r="BE57" s="209"/>
      <c r="BF57" s="176" t="str">
        <f t="shared" si="17"/>
        <v/>
      </c>
      <c r="BG57" s="177"/>
      <c r="BH57" s="178"/>
      <c r="BI57" s="179">
        <v>1</v>
      </c>
      <c r="BJ57" s="180"/>
      <c r="BP57" s="4">
        <v>1</v>
      </c>
    </row>
    <row r="58" spans="2:68" ht="18.75" customHeight="1" x14ac:dyDescent="0.25">
      <c r="B58" s="66" t="s">
        <v>18</v>
      </c>
      <c r="C58" s="985" t="str">
        <f>C47</f>
        <v>Famille à coller.N.Nom de votre recette.Recette mère ►.S.Saisissez le nom de la recette mère</v>
      </c>
      <c r="D58" s="986">
        <f>D47</f>
        <v>6</v>
      </c>
      <c r="E58" s="987" t="str">
        <f>E47</f>
        <v>couverts</v>
      </c>
      <c r="F58" s="988" t="s">
        <v>150</v>
      </c>
      <c r="G58" s="989"/>
      <c r="H58" s="990"/>
      <c r="I58" s="990"/>
      <c r="J58" s="990"/>
      <c r="K58" s="990"/>
      <c r="L58" s="991"/>
      <c r="N58" s="504" t="s">
        <v>275</v>
      </c>
      <c r="O58" s="498">
        <v>180</v>
      </c>
      <c r="P58" s="499">
        <f>IF(MOD(P55*1000/O58,1)=0,P55*1000/O58,IF(MOD(P55*1000/O58,1)&lt;0.5,INT(P55*1000/O58),INT(P55*1000/O58)+1))</f>
        <v>6</v>
      </c>
      <c r="S58" s="66" t="s">
        <v>18</v>
      </c>
      <c r="T58" s="91" t="str">
        <f>T60</f>
        <v>Famille à coller.N.Nom de votre recette.Recette mère ►.S.Saisissez le nom de la recette mère</v>
      </c>
      <c r="U58" s="91"/>
      <c r="V58" s="91"/>
      <c r="W58" s="110">
        <v>6</v>
      </c>
      <c r="X58" s="111" t="s">
        <v>44</v>
      </c>
      <c r="Y58" s="92"/>
      <c r="Z58" s="92"/>
      <c r="AA58" s="3317"/>
      <c r="AB58" s="3317"/>
      <c r="AC58" s="3318"/>
      <c r="AE58" s="451" t="s">
        <v>227</v>
      </c>
      <c r="AF58" s="452"/>
      <c r="AG58" s="453"/>
      <c r="AI58" s="196" t="str">
        <f t="shared" si="22"/>
        <v>►</v>
      </c>
      <c r="AJ58" s="320" t="str">
        <f>AJ53</f>
        <v>Famille à coller.N.Nom de votre recette.Recette mère ►.S.Saisissez le nom de la recette mère</v>
      </c>
      <c r="AK58" s="320">
        <f>AK53</f>
        <v>6</v>
      </c>
      <c r="AL58" s="1045" t="str">
        <f>AL53</f>
        <v>couverts</v>
      </c>
      <c r="AM58" s="324"/>
      <c r="AN58" s="270"/>
      <c r="AO58" s="270"/>
      <c r="AP58" s="270"/>
      <c r="AQ58" s="270"/>
      <c r="AR58" s="270"/>
      <c r="AS58" s="329"/>
      <c r="AZ58" s="196" t="str">
        <f t="shared" si="15"/>
        <v>►</v>
      </c>
      <c r="BA58" s="149" t="str">
        <f>BA16</f>
        <v>Famille à coller.N.Nom de votre recette.Recette mère ►.S.Saisissez le nom de la recette mère</v>
      </c>
      <c r="BB58" s="91">
        <f>BB16</f>
        <v>6</v>
      </c>
      <c r="BC58" s="1021" t="str">
        <f>BC16</f>
        <v>couverts</v>
      </c>
      <c r="BD58" s="174"/>
      <c r="BE58" s="209"/>
      <c r="BF58" s="176" t="str">
        <f t="shared" si="17"/>
        <v/>
      </c>
      <c r="BG58" s="177"/>
      <c r="BH58" s="178"/>
      <c r="BI58" s="179">
        <v>1</v>
      </c>
      <c r="BJ58" s="180"/>
      <c r="BP58" s="4">
        <v>1</v>
      </c>
    </row>
    <row r="59" spans="2:68" ht="17.25" x14ac:dyDescent="0.25">
      <c r="B59" s="1004" t="s">
        <v>18</v>
      </c>
      <c r="C59" s="998" t="str">
        <f>C47</f>
        <v>Famille à coller.N.Nom de votre recette.Recette mère ►.S.Saisissez le nom de la recette mère</v>
      </c>
      <c r="D59" s="998">
        <f>D47</f>
        <v>6</v>
      </c>
      <c r="E59" s="998" t="str">
        <f>E47</f>
        <v>couverts</v>
      </c>
      <c r="F59" s="315" t="s">
        <v>61</v>
      </c>
      <c r="G59" s="1002">
        <v>9</v>
      </c>
      <c r="H59" s="999" t="s">
        <v>142</v>
      </c>
      <c r="I59" s="1000"/>
      <c r="J59" s="1000"/>
      <c r="K59" s="1000"/>
      <c r="L59" s="1001"/>
      <c r="N59" s="497" t="s">
        <v>277</v>
      </c>
      <c r="O59" s="498">
        <v>180</v>
      </c>
      <c r="P59" s="499">
        <f>IF(MOD(P55*1000/O59,1)=0,P55*1000/O59,IF(MOD(P55*1000/O59,1)&lt;0.5,INT(P55*1000/O59),INT(P55*1000/O59)+1))</f>
        <v>6</v>
      </c>
      <c r="S59" s="66" t="s">
        <v>11</v>
      </c>
      <c r="T59" s="121" t="str">
        <f>T60</f>
        <v>Famille à coller.N.Nom de votre recette.Recette mère ►.S.Saisissez le nom de la recette mère</v>
      </c>
      <c r="U59" s="121"/>
      <c r="V59" s="121"/>
      <c r="W59" s="122"/>
      <c r="X59" s="123"/>
      <c r="Y59" s="123"/>
      <c r="Z59" s="123"/>
      <c r="AA59" s="123"/>
      <c r="AB59" s="123"/>
      <c r="AC59" s="124"/>
      <c r="AE59" s="3325" t="s">
        <v>231</v>
      </c>
      <c r="AF59" s="459" t="s">
        <v>232</v>
      </c>
      <c r="AG59" s="460"/>
      <c r="AI59" s="196" t="str">
        <f t="shared" si="22"/>
        <v>►</v>
      </c>
      <c r="AJ59" s="320" t="str">
        <f>AJ53</f>
        <v>Famille à coller.N.Nom de votre recette.Recette mère ►.S.Saisissez le nom de la recette mère</v>
      </c>
      <c r="AK59" s="320">
        <f>AK53</f>
        <v>6</v>
      </c>
      <c r="AL59" s="1045" t="str">
        <f>AL53</f>
        <v>couverts</v>
      </c>
      <c r="AM59" s="324"/>
      <c r="AN59" s="270"/>
      <c r="AO59" s="270"/>
      <c r="AP59" s="270"/>
      <c r="AQ59" s="270"/>
      <c r="AR59" s="270"/>
      <c r="AS59" s="329"/>
      <c r="AZ59" s="196" t="str">
        <f t="shared" si="15"/>
        <v>►</v>
      </c>
      <c r="BA59" s="149" t="str">
        <f>BA16</f>
        <v>Famille à coller.N.Nom de votre recette.Recette mère ►.S.Saisissez le nom de la recette mère</v>
      </c>
      <c r="BB59" s="91">
        <f>BB16</f>
        <v>6</v>
      </c>
      <c r="BC59" s="1021" t="str">
        <f>BC16</f>
        <v>couverts</v>
      </c>
      <c r="BD59" s="174"/>
      <c r="BE59" s="209"/>
      <c r="BF59" s="176" t="str">
        <f t="shared" si="17"/>
        <v/>
      </c>
      <c r="BG59" s="177"/>
      <c r="BH59" s="178"/>
      <c r="BI59" s="179">
        <v>1</v>
      </c>
      <c r="BJ59" s="180"/>
      <c r="BP59" s="4">
        <v>1</v>
      </c>
    </row>
    <row r="60" spans="2:68" ht="17.25" x14ac:dyDescent="0.25">
      <c r="B60" s="319" t="s">
        <v>18</v>
      </c>
      <c r="C60" s="1043" t="str">
        <f>C59</f>
        <v>Famille à coller.N.Nom de votre recette.Recette mère ►.S.Saisissez le nom de la recette mère</v>
      </c>
      <c r="D60" s="1043">
        <f>D59</f>
        <v>6</v>
      </c>
      <c r="E60" s="1044" t="str">
        <f>E59</f>
        <v>couverts</v>
      </c>
      <c r="F60" s="321" t="s">
        <v>146</v>
      </c>
      <c r="G60" s="243"/>
      <c r="H60" s="243"/>
      <c r="I60" s="243"/>
      <c r="J60" s="243"/>
      <c r="K60" s="243"/>
      <c r="L60" s="322"/>
      <c r="M60" s="48"/>
      <c r="N60" s="497" t="s">
        <v>279</v>
      </c>
      <c r="O60" s="498">
        <v>200</v>
      </c>
      <c r="P60" s="499">
        <f>IF(MOD(P55*1000/O60,1)=0,P55*1000/O60,IF(MOD(P55*1000/O60,1)&lt;0.5,INT(P55*1000/O60),INT(P55*1000/O60)+1))</f>
        <v>5</v>
      </c>
      <c r="S60" s="129" t="s">
        <v>11</v>
      </c>
      <c r="T60" s="130" t="str">
        <f>W60</f>
        <v>Famille à coller.N.Nom de votre recette.Recette mère ►.S.Saisissez le nom de la recette mère</v>
      </c>
      <c r="U60" s="130">
        <f>W58</f>
        <v>6</v>
      </c>
      <c r="V60" s="130" t="str">
        <f>X58</f>
        <v>couverts</v>
      </c>
      <c r="W60" s="131" t="str">
        <f>UPPER(LEFT(Y54,1))&amp;LOWER(MID(Y54,2,999))&amp;"."&amp;UPPER(LEFT(AA54,1))&amp;"."&amp;UPPER(LEFT(AA54,1))&amp;LOWER(MID(AA54,2,999))&amp;"."&amp;IF(ISTEXT(AC60),AB60&amp;"."&amp;UPPER(LEFT(AC60,1))&amp;"."&amp;UPPER(LEFT(AC60,1))&amp;LOWER(MID(AC60,2,999)),X60)</f>
        <v>Famille à coller.N.Nom de votre recette.Recette mère ►.S.Saisissez le nom de la recette mère</v>
      </c>
      <c r="X60" s="132" t="s">
        <v>55</v>
      </c>
      <c r="Y60" s="3321" t="s">
        <v>56</v>
      </c>
      <c r="Z60" s="3321"/>
      <c r="AA60" s="3321"/>
      <c r="AB60" s="133" t="s">
        <v>57</v>
      </c>
      <c r="AC60" s="134" t="s">
        <v>58</v>
      </c>
      <c r="AE60" s="3325"/>
      <c r="AF60" s="459" t="s">
        <v>235</v>
      </c>
      <c r="AG60" s="460"/>
      <c r="AI60" s="196" t="str">
        <f t="shared" si="22"/>
        <v>►</v>
      </c>
      <c r="AJ60" s="320" t="str">
        <f>AJ53</f>
        <v>Famille à coller.N.Nom de votre recette.Recette mère ►.S.Saisissez le nom de la recette mère</v>
      </c>
      <c r="AK60" s="320">
        <f>AK53</f>
        <v>6</v>
      </c>
      <c r="AL60" s="1045" t="str">
        <f>AL53</f>
        <v>couverts</v>
      </c>
      <c r="AM60" s="324"/>
      <c r="AN60" s="270"/>
      <c r="AO60" s="270"/>
      <c r="AP60" s="270"/>
      <c r="AQ60" s="270"/>
      <c r="AR60" s="270"/>
      <c r="AS60" s="329"/>
      <c r="AZ60" s="196" t="str">
        <f t="shared" si="15"/>
        <v>►</v>
      </c>
      <c r="BA60" s="149" t="str">
        <f>BA16</f>
        <v>Famille à coller.N.Nom de votre recette.Recette mère ►.S.Saisissez le nom de la recette mère</v>
      </c>
      <c r="BB60" s="91">
        <f>BB16</f>
        <v>6</v>
      </c>
      <c r="BC60" s="1021" t="str">
        <f>BC16</f>
        <v>couverts</v>
      </c>
      <c r="BD60" s="174"/>
      <c r="BE60" s="209"/>
      <c r="BF60" s="176" t="str">
        <f t="shared" si="17"/>
        <v/>
      </c>
      <c r="BG60" s="177"/>
      <c r="BH60" s="178"/>
      <c r="BI60" s="179">
        <v>1</v>
      </c>
      <c r="BJ60" s="180"/>
      <c r="BP60" s="4">
        <v>1</v>
      </c>
    </row>
    <row r="61" spans="2:68" ht="17.25" customHeight="1" x14ac:dyDescent="0.25">
      <c r="B61" s="196" t="str">
        <f t="shared" ref="B61:B64" si="23">IF(OR(F61&lt;&gt;"",G61&lt;&gt; "",H61&lt;&gt;"",I61&lt;&gt;""),"A", "►")</f>
        <v>A</v>
      </c>
      <c r="C61" s="320" t="str">
        <f>C59</f>
        <v>Famille à coller.N.Nom de votre recette.Recette mère ►.S.Saisissez le nom de la recette mère</v>
      </c>
      <c r="D61" s="320">
        <f>D59</f>
        <v>6</v>
      </c>
      <c r="E61" s="1045" t="str">
        <f>E59</f>
        <v>couverts</v>
      </c>
      <c r="F61" s="324" t="s">
        <v>149</v>
      </c>
      <c r="G61" s="248"/>
      <c r="H61" s="248"/>
      <c r="I61" s="248"/>
      <c r="J61" s="248"/>
      <c r="K61" s="248"/>
      <c r="L61" s="322"/>
      <c r="M61" s="48"/>
      <c r="N61" s="497" t="s">
        <v>281</v>
      </c>
      <c r="O61" s="498">
        <v>110</v>
      </c>
      <c r="P61" s="499">
        <f>IF(MOD(P55*1000/O61,1)=0,P55*1000/O61,IF(MOD(P55*1000/O61,1)&lt;0.5,INT(P55*1000/O61),INT(P55*1000/O61)+1))</f>
        <v>9</v>
      </c>
      <c r="S61" s="138" t="s">
        <v>11</v>
      </c>
      <c r="T61" s="139" t="str">
        <f>T60</f>
        <v>Famille à coller.N.Nom de votre recette.Recette mère ►.S.Saisissez le nom de la recette mère</v>
      </c>
      <c r="U61" s="140"/>
      <c r="V61" s="140"/>
      <c r="W61" s="141" t="s">
        <v>61</v>
      </c>
      <c r="X61" s="141" t="s">
        <v>62</v>
      </c>
      <c r="Y61" s="141" t="s">
        <v>63</v>
      </c>
      <c r="Z61" s="141" t="s">
        <v>64</v>
      </c>
      <c r="AA61" s="141" t="s">
        <v>65</v>
      </c>
      <c r="AB61" s="142" t="s">
        <v>66</v>
      </c>
      <c r="AC61" s="143" t="s">
        <v>67</v>
      </c>
      <c r="AE61" s="3325"/>
      <c r="AF61" s="459" t="s">
        <v>238</v>
      </c>
      <c r="AG61" s="460"/>
      <c r="AI61" s="196" t="str">
        <f t="shared" si="22"/>
        <v>►</v>
      </c>
      <c r="AJ61" s="320" t="str">
        <f>AJ53</f>
        <v>Famille à coller.N.Nom de votre recette.Recette mère ►.S.Saisissez le nom de la recette mère</v>
      </c>
      <c r="AK61" s="320">
        <f>AK53</f>
        <v>6</v>
      </c>
      <c r="AL61" s="1045" t="str">
        <f>AL53</f>
        <v>couverts</v>
      </c>
      <c r="AM61" s="324"/>
      <c r="AN61" s="270"/>
      <c r="AO61" s="270"/>
      <c r="AP61" s="270"/>
      <c r="AQ61" s="270"/>
      <c r="AR61" s="270"/>
      <c r="AS61" s="329"/>
      <c r="AZ61" s="66" t="s">
        <v>18</v>
      </c>
      <c r="BA61" s="149" t="str">
        <f>BA16</f>
        <v>Famille à coller.N.Nom de votre recette.Recette mère ►.S.Saisissez le nom de la recette mère</v>
      </c>
      <c r="BB61" s="91">
        <f>BB16</f>
        <v>6</v>
      </c>
      <c r="BC61" s="1021" t="str">
        <f>BC16</f>
        <v>couverts</v>
      </c>
      <c r="BD61" s="174"/>
      <c r="BE61" s="209"/>
      <c r="BF61" s="176" t="str">
        <f t="shared" si="17"/>
        <v/>
      </c>
      <c r="BG61" s="177"/>
      <c r="BH61" s="178"/>
      <c r="BI61" s="179">
        <v>1</v>
      </c>
      <c r="BJ61" s="180"/>
      <c r="BP61" s="4">
        <v>1</v>
      </c>
    </row>
    <row r="62" spans="2:68" ht="16.5" thickBot="1" x14ac:dyDescent="0.3">
      <c r="B62" s="196" t="str">
        <f t="shared" si="23"/>
        <v>►</v>
      </c>
      <c r="C62" s="320" t="str">
        <f>C59</f>
        <v>Famille à coller.N.Nom de votre recette.Recette mère ►.S.Saisissez le nom de la recette mère</v>
      </c>
      <c r="D62" s="320">
        <f>D59</f>
        <v>6</v>
      </c>
      <c r="E62" s="1045" t="str">
        <f>E59</f>
        <v>couverts</v>
      </c>
      <c r="F62" s="324"/>
      <c r="G62" s="270"/>
      <c r="H62" s="270"/>
      <c r="I62" s="270"/>
      <c r="J62" s="270"/>
      <c r="K62" s="270"/>
      <c r="L62" s="329"/>
      <c r="M62" s="48"/>
      <c r="N62" s="497" t="s">
        <v>283</v>
      </c>
      <c r="O62" s="498">
        <v>90</v>
      </c>
      <c r="P62" s="499">
        <f>IF(MOD(P55*1000/O62,1)=0,P55*1000/O62,IF(MOD(P55*1000/O62,1)&lt;0.5,INT(P55*1000/O62),INT(P55*1000/O62)+1))</f>
        <v>11</v>
      </c>
      <c r="S62" s="66" t="s">
        <v>18</v>
      </c>
      <c r="T62" s="149" t="str">
        <f>T60</f>
        <v>Famille à coller.N.Nom de votre recette.Recette mère ►.S.Saisissez le nom de la recette mère</v>
      </c>
      <c r="U62" s="91"/>
      <c r="V62" s="91"/>
      <c r="W62" s="150" t="s">
        <v>86</v>
      </c>
      <c r="X62" s="151" t="s">
        <v>87</v>
      </c>
      <c r="Y62" s="152"/>
      <c r="Z62" s="3322" t="s">
        <v>88</v>
      </c>
      <c r="AA62" s="3323" t="s">
        <v>89</v>
      </c>
      <c r="AB62" s="3324" t="s">
        <v>90</v>
      </c>
      <c r="AC62" s="153" t="s">
        <v>91</v>
      </c>
      <c r="AE62" s="3325"/>
      <c r="AF62" s="459" t="s">
        <v>243</v>
      </c>
      <c r="AG62" s="460"/>
      <c r="AI62" s="196" t="str">
        <f t="shared" ref="AI62:AI83" si="24">IF(OR(AP62&lt;&gt;"",AQ62&lt;&gt; "",AR62&lt;&gt;"",AS62&lt;&gt;""),"A", "►")</f>
        <v>►</v>
      </c>
      <c r="AJ62" s="320" t="str">
        <f>AJ53</f>
        <v>Famille à coller.N.Nom de votre recette.Recette mère ►.S.Saisissez le nom de la recette mère</v>
      </c>
      <c r="AK62" s="320">
        <f>AK53</f>
        <v>6</v>
      </c>
      <c r="AL62" s="1045" t="str">
        <f>AL53</f>
        <v>couverts</v>
      </c>
      <c r="AM62" s="324"/>
      <c r="AN62" s="270"/>
      <c r="AO62" s="270"/>
      <c r="AP62" s="270"/>
      <c r="AQ62" s="270"/>
      <c r="AR62" s="270"/>
      <c r="AS62" s="329"/>
      <c r="AZ62" s="249" t="s">
        <v>18</v>
      </c>
      <c r="BA62" s="985" t="str">
        <f>BA16</f>
        <v>Famille à coller.N.Nom de votre recette.Recette mère ►.S.Saisissez le nom de la recette mère</v>
      </c>
      <c r="BB62" s="1082">
        <f>BB16</f>
        <v>6</v>
      </c>
      <c r="BC62" s="987" t="str">
        <f>BC16</f>
        <v>couverts</v>
      </c>
      <c r="BD62" s="1030" t="s">
        <v>150</v>
      </c>
      <c r="BE62" s="255"/>
      <c r="BF62" s="255"/>
      <c r="BG62" s="255"/>
      <c r="BH62" s="255"/>
      <c r="BI62" s="255"/>
      <c r="BJ62" s="256"/>
      <c r="BP62" s="4">
        <v>1</v>
      </c>
    </row>
    <row r="63" spans="2:68" ht="15.75" customHeight="1" x14ac:dyDescent="0.25">
      <c r="B63" s="196" t="str">
        <f t="shared" si="23"/>
        <v>►</v>
      </c>
      <c r="C63" s="320" t="str">
        <f>C59</f>
        <v>Famille à coller.N.Nom de votre recette.Recette mère ►.S.Saisissez le nom de la recette mère</v>
      </c>
      <c r="D63" s="320">
        <f>D59</f>
        <v>6</v>
      </c>
      <c r="E63" s="1045" t="str">
        <f>E59</f>
        <v>couverts</v>
      </c>
      <c r="F63" s="324"/>
      <c r="G63" s="270"/>
      <c r="H63" s="270"/>
      <c r="I63" s="270"/>
      <c r="J63" s="270"/>
      <c r="K63" s="270" t="s">
        <v>1074</v>
      </c>
      <c r="L63" s="329"/>
      <c r="M63" s="48"/>
      <c r="N63" s="497" t="s">
        <v>286</v>
      </c>
      <c r="O63" s="498">
        <v>115</v>
      </c>
      <c r="P63" s="499">
        <f>IF(MOD(P55*1000/O63,1)=0,P55*1000/O63,IF(MOD(P55*1000/O63,1)&lt;0.5,INT(P55*1000/O63),INT(P55*1000/O63)+1))</f>
        <v>9</v>
      </c>
      <c r="S63" s="66" t="s">
        <v>18</v>
      </c>
      <c r="T63" s="149" t="str">
        <f>T60</f>
        <v>Famille à coller.N.Nom de votre recette.Recette mère ►.S.Saisissez le nom de la recette mère</v>
      </c>
      <c r="U63" s="91"/>
      <c r="V63" s="91"/>
      <c r="W63" s="2817" t="s">
        <v>103</v>
      </c>
      <c r="X63" s="164" t="s">
        <v>104</v>
      </c>
      <c r="Y63" s="165" t="s">
        <v>105</v>
      </c>
      <c r="Z63" s="3121"/>
      <c r="AA63" s="3123"/>
      <c r="AB63" s="3320"/>
      <c r="AC63" s="166" t="s">
        <v>106</v>
      </c>
      <c r="AE63" s="3325"/>
      <c r="AF63" s="459" t="s">
        <v>246</v>
      </c>
      <c r="AG63" s="460"/>
      <c r="AI63" s="196" t="str">
        <f t="shared" si="24"/>
        <v>►</v>
      </c>
      <c r="AJ63" s="320" t="str">
        <f>AJ53</f>
        <v>Famille à coller.N.Nom de votre recette.Recette mère ►.S.Saisissez le nom de la recette mère</v>
      </c>
      <c r="AK63" s="320">
        <f>AK53</f>
        <v>6</v>
      </c>
      <c r="AL63" s="1045" t="str">
        <f>AL53</f>
        <v>couverts</v>
      </c>
      <c r="AM63" s="324"/>
      <c r="AN63" s="270"/>
      <c r="AO63" s="270"/>
      <c r="AP63" s="270"/>
      <c r="AQ63" s="270"/>
      <c r="AR63" s="270"/>
      <c r="AS63" s="329"/>
      <c r="AY63" s="296">
        <f>ROW()</f>
        <v>63</v>
      </c>
      <c r="AZ63" s="314" t="s">
        <v>18</v>
      </c>
      <c r="BA63" s="998" t="str">
        <f>BA16</f>
        <v>Famille à coller.N.Nom de votre recette.Recette mère ►.S.Saisissez le nom de la recette mère</v>
      </c>
      <c r="BB63" s="998">
        <f>BB16</f>
        <v>6</v>
      </c>
      <c r="BC63" s="998" t="str">
        <f>BC16</f>
        <v>couverts</v>
      </c>
      <c r="BD63" s="315" t="s">
        <v>61</v>
      </c>
      <c r="BE63" s="234">
        <v>9</v>
      </c>
      <c r="BF63" s="235" t="s">
        <v>142</v>
      </c>
      <c r="BG63" s="236"/>
      <c r="BH63" s="236"/>
      <c r="BI63" s="236"/>
      <c r="BJ63" s="316"/>
      <c r="BP63" s="4">
        <v>1</v>
      </c>
    </row>
    <row r="64" spans="2:68" ht="17.25" x14ac:dyDescent="0.25">
      <c r="B64" s="196" t="str">
        <f t="shared" si="23"/>
        <v>►</v>
      </c>
      <c r="C64" s="320" t="str">
        <f>C59</f>
        <v>Famille à coller.N.Nom de votre recette.Recette mère ►.S.Saisissez le nom de la recette mère</v>
      </c>
      <c r="D64" s="320">
        <f>D59</f>
        <v>6</v>
      </c>
      <c r="E64" s="1045" t="str">
        <f>E59</f>
        <v>couverts</v>
      </c>
      <c r="F64" s="324"/>
      <c r="G64" s="270"/>
      <c r="H64" s="270"/>
      <c r="I64" s="270"/>
      <c r="J64" s="270"/>
      <c r="K64" s="270"/>
      <c r="L64" s="329"/>
      <c r="M64" s="48"/>
      <c r="N64" s="511" t="str">
        <f>"cellule "&amp;ADDRESS(ROW(P55),COLUMN(P55),4)&amp;"  vous pouvez saisir un autre poids"</f>
        <v>cellule P55  vous pouvez saisir un autre poids</v>
      </c>
      <c r="O64" s="512"/>
      <c r="P64" s="513"/>
      <c r="S64" s="66" t="s">
        <v>18</v>
      </c>
      <c r="T64" s="149" t="str">
        <f>T60</f>
        <v>Famille à coller.N.Nom de votre recette.Recette mère ►.S.Saisissez le nom de la recette mère</v>
      </c>
      <c r="U64" s="91">
        <f>U60</f>
        <v>6</v>
      </c>
      <c r="V64" s="91" t="str">
        <f>V60</f>
        <v>couverts</v>
      </c>
      <c r="W64" s="174"/>
      <c r="X64" s="175"/>
      <c r="Y64" s="176" t="str">
        <f t="shared" ref="Y64:Y77" si="25">IF(OR(ISTEXT(W64), W64&lt;=0, Z64&lt;=0), "", "de")</f>
        <v/>
      </c>
      <c r="Z64" s="177"/>
      <c r="AA64" s="178"/>
      <c r="AB64" s="179">
        <v>1</v>
      </c>
      <c r="AC64" s="180"/>
      <c r="AE64" s="3325"/>
      <c r="AF64" s="459" t="s">
        <v>250</v>
      </c>
      <c r="AG64" s="460"/>
      <c r="AI64" s="196" t="str">
        <f t="shared" si="24"/>
        <v>►</v>
      </c>
      <c r="AJ64" s="320" t="str">
        <f>AJ53</f>
        <v>Famille à coller.N.Nom de votre recette.Recette mère ►.S.Saisissez le nom de la recette mère</v>
      </c>
      <c r="AK64" s="320">
        <f>AK53</f>
        <v>6</v>
      </c>
      <c r="AL64" s="1045" t="str">
        <f>AL53</f>
        <v>couverts</v>
      </c>
      <c r="AM64" s="324"/>
      <c r="AN64" s="270"/>
      <c r="AO64" s="270"/>
      <c r="AP64" s="270"/>
      <c r="AQ64" s="270"/>
      <c r="AR64" s="270"/>
      <c r="AS64" s="329"/>
      <c r="AZ64" s="319" t="s">
        <v>18</v>
      </c>
      <c r="BA64" s="1043" t="str">
        <f>BA63</f>
        <v>Famille à coller.N.Nom de votre recette.Recette mère ►.S.Saisissez le nom de la recette mère</v>
      </c>
      <c r="BB64" s="1043">
        <f>BB63</f>
        <v>6</v>
      </c>
      <c r="BC64" s="1044" t="str">
        <f>BC63</f>
        <v>couverts</v>
      </c>
      <c r="BD64" s="321" t="s">
        <v>146</v>
      </c>
      <c r="BE64" s="243"/>
      <c r="BF64" s="243"/>
      <c r="BG64" s="243"/>
      <c r="BH64" s="243"/>
      <c r="BI64" s="243"/>
      <c r="BJ64" s="322"/>
      <c r="BP64" s="4">
        <v>1</v>
      </c>
    </row>
    <row r="65" spans="2:68" ht="17.25" x14ac:dyDescent="0.25">
      <c r="B65" s="376" t="s">
        <v>18</v>
      </c>
      <c r="C65" s="320" t="str">
        <f>C59</f>
        <v>Famille à coller.N.Nom de votre recette.Recette mère ►.S.Saisissez le nom de la recette mère</v>
      </c>
      <c r="D65" s="320">
        <f>D59</f>
        <v>6</v>
      </c>
      <c r="E65" s="320" t="str">
        <f>E59</f>
        <v>couverts</v>
      </c>
      <c r="F65" s="324"/>
      <c r="G65" s="270"/>
      <c r="H65" s="270"/>
      <c r="I65" s="270"/>
      <c r="J65" s="270"/>
      <c r="K65" s="270"/>
      <c r="L65" s="329"/>
      <c r="M65" s="48"/>
      <c r="N65" s="514" t="str">
        <f>"cellule "&amp;ADDRESS(ROW(P55),COLUMN(P55),4)&amp;"  format = 0.0 Kg pour"</f>
        <v>cellule P55  format = 0.0 Kg pour</v>
      </c>
      <c r="O65" s="2557"/>
      <c r="P65" s="516"/>
      <c r="S65" s="196" t="str">
        <f t="shared" ref="S65:S77" si="26">IF(AC65&lt;&gt;"","A","►")</f>
        <v>►</v>
      </c>
      <c r="T65" s="149" t="str">
        <f>T60</f>
        <v>Famille à coller.N.Nom de votre recette.Recette mère ►.S.Saisissez le nom de la recette mère</v>
      </c>
      <c r="U65" s="91">
        <f>U60</f>
        <v>6</v>
      </c>
      <c r="V65" s="91" t="str">
        <f>V60</f>
        <v>couverts</v>
      </c>
      <c r="W65" s="174"/>
      <c r="X65" s="175"/>
      <c r="Y65" s="176" t="str">
        <f t="shared" si="25"/>
        <v/>
      </c>
      <c r="Z65" s="177"/>
      <c r="AA65" s="178"/>
      <c r="AB65" s="179">
        <v>1</v>
      </c>
      <c r="AC65" s="180"/>
      <c r="AE65" s="474" t="s">
        <v>253</v>
      </c>
      <c r="AF65" s="475"/>
      <c r="AG65" s="476"/>
      <c r="AI65" s="196" t="str">
        <f t="shared" si="24"/>
        <v>A</v>
      </c>
      <c r="AJ65" s="320" t="str">
        <f>AJ53</f>
        <v>Famille à coller.N.Nom de votre recette.Recette mère ►.S.Saisissez le nom de la recette mère</v>
      </c>
      <c r="AK65" s="320">
        <f>AK53</f>
        <v>6</v>
      </c>
      <c r="AL65" s="1045" t="str">
        <f>AL53</f>
        <v>couverts</v>
      </c>
      <c r="AM65" s="324"/>
      <c r="AN65" s="270"/>
      <c r="AO65" s="270"/>
      <c r="AP65" s="270"/>
      <c r="AQ65" s="270" t="s">
        <v>625</v>
      </c>
      <c r="AR65" s="270"/>
      <c r="AS65" s="329"/>
      <c r="AZ65" s="196" t="str">
        <f t="shared" ref="AZ65:AZ103" si="27">IF(OR(BD65&lt;&gt;"",BE65&lt;&gt; "",BF65&lt;&gt;"",BG65&lt;&gt;""),"A", "►")</f>
        <v>A</v>
      </c>
      <c r="BA65" s="320" t="str">
        <f>BA63</f>
        <v>Famille à coller.N.Nom de votre recette.Recette mère ►.S.Saisissez le nom de la recette mère</v>
      </c>
      <c r="BB65" s="320">
        <f>BB63</f>
        <v>6</v>
      </c>
      <c r="BC65" s="1045" t="str">
        <f>BC63</f>
        <v>couverts</v>
      </c>
      <c r="BD65" s="324" t="s">
        <v>149</v>
      </c>
      <c r="BE65" s="248"/>
      <c r="BF65" s="248"/>
      <c r="BG65" s="248"/>
      <c r="BH65" s="248"/>
      <c r="BI65" s="248"/>
      <c r="BJ65" s="322"/>
      <c r="BP65" s="4">
        <v>1</v>
      </c>
    </row>
    <row r="66" spans="2:68" ht="15.75" customHeight="1" x14ac:dyDescent="0.25">
      <c r="B66" s="376" t="s">
        <v>18</v>
      </c>
      <c r="C66" s="320" t="str">
        <f>C59</f>
        <v>Famille à coller.N.Nom de votre recette.Recette mère ►.S.Saisissez le nom de la recette mère</v>
      </c>
      <c r="D66" s="320">
        <f>D59</f>
        <v>6</v>
      </c>
      <c r="E66" s="320" t="str">
        <f>E59</f>
        <v>couverts</v>
      </c>
      <c r="F66" s="324"/>
      <c r="G66" s="270"/>
      <c r="H66" s="270"/>
      <c r="I66" s="270"/>
      <c r="J66" s="270"/>
      <c r="K66" s="270"/>
      <c r="L66" s="383"/>
      <c r="M66" s="48"/>
      <c r="S66" s="196" t="str">
        <f t="shared" si="26"/>
        <v>►</v>
      </c>
      <c r="T66" s="149" t="str">
        <f>T60</f>
        <v>Famille à coller.N.Nom de votre recette.Recette mère ►.S.Saisissez le nom de la recette mère</v>
      </c>
      <c r="U66" s="91">
        <f>U60</f>
        <v>6</v>
      </c>
      <c r="V66" s="91" t="str">
        <f>V60</f>
        <v>couverts</v>
      </c>
      <c r="W66" s="174"/>
      <c r="X66" s="209"/>
      <c r="Y66" s="176" t="str">
        <f t="shared" si="25"/>
        <v/>
      </c>
      <c r="Z66" s="177"/>
      <c r="AA66" s="178"/>
      <c r="AB66" s="179">
        <v>1</v>
      </c>
      <c r="AC66" s="180"/>
      <c r="AI66" s="196" t="str">
        <f t="shared" si="24"/>
        <v>►</v>
      </c>
      <c r="AJ66" s="320" t="str">
        <f>AJ53</f>
        <v>Famille à coller.N.Nom de votre recette.Recette mère ►.S.Saisissez le nom de la recette mère</v>
      </c>
      <c r="AK66" s="320">
        <f>AK53</f>
        <v>6</v>
      </c>
      <c r="AL66" s="1045" t="str">
        <f>AL53</f>
        <v>couverts</v>
      </c>
      <c r="AM66" s="324"/>
      <c r="AN66" s="270"/>
      <c r="AO66" s="270"/>
      <c r="AP66" s="270"/>
      <c r="AQ66" s="270"/>
      <c r="AR66" s="270"/>
      <c r="AS66" s="329"/>
      <c r="AZ66" s="196" t="str">
        <f t="shared" si="27"/>
        <v>►</v>
      </c>
      <c r="BA66" s="320" t="str">
        <f>BA63</f>
        <v>Famille à coller.N.Nom de votre recette.Recette mère ►.S.Saisissez le nom de la recette mère</v>
      </c>
      <c r="BB66" s="320">
        <f>BB63</f>
        <v>6</v>
      </c>
      <c r="BC66" s="1045" t="str">
        <f>BC63</f>
        <v>couverts</v>
      </c>
      <c r="BD66" s="324"/>
      <c r="BE66" s="270"/>
      <c r="BF66" s="270"/>
      <c r="BG66" s="270"/>
      <c r="BH66" s="270"/>
      <c r="BI66" s="270"/>
      <c r="BJ66" s="329"/>
      <c r="BP66" s="4">
        <v>1</v>
      </c>
    </row>
    <row r="67" spans="2:68" ht="17.25" x14ac:dyDescent="0.25">
      <c r="B67" s="376" t="s">
        <v>18</v>
      </c>
      <c r="C67" s="320" t="str">
        <f>C59</f>
        <v>Famille à coller.N.Nom de votre recette.Recette mère ►.S.Saisissez le nom de la recette mère</v>
      </c>
      <c r="D67" s="320">
        <f>D59</f>
        <v>6</v>
      </c>
      <c r="E67" s="320" t="str">
        <f>E59</f>
        <v>couverts</v>
      </c>
      <c r="F67" s="324"/>
      <c r="G67" s="270"/>
      <c r="H67" s="270"/>
      <c r="I67" s="270"/>
      <c r="J67" s="270"/>
      <c r="K67" s="270"/>
      <c r="L67" s="383" t="s">
        <v>154</v>
      </c>
      <c r="M67" s="48"/>
      <c r="N67" s="3329" t="s">
        <v>297</v>
      </c>
      <c r="O67" s="3330"/>
      <c r="P67" s="3331"/>
      <c r="S67" s="196" t="str">
        <f t="shared" si="26"/>
        <v>A</v>
      </c>
      <c r="T67" s="149" t="str">
        <f>T60</f>
        <v>Famille à coller.N.Nom de votre recette.Recette mère ►.S.Saisissez le nom de la recette mère</v>
      </c>
      <c r="U67" s="91">
        <f>U60</f>
        <v>6</v>
      </c>
      <c r="V67" s="91" t="str">
        <f>V60</f>
        <v>couverts</v>
      </c>
      <c r="W67" s="174"/>
      <c r="X67" s="209"/>
      <c r="Y67" s="176" t="str">
        <f t="shared" si="25"/>
        <v/>
      </c>
      <c r="Z67" s="177"/>
      <c r="AA67" s="178"/>
      <c r="AB67" s="179">
        <v>1</v>
      </c>
      <c r="AC67" s="180" t="s">
        <v>122</v>
      </c>
      <c r="AE67" s="3326" t="s">
        <v>261</v>
      </c>
      <c r="AF67" s="3327"/>
      <c r="AG67" s="3328"/>
      <c r="AI67" s="196" t="str">
        <f t="shared" si="24"/>
        <v>►</v>
      </c>
      <c r="AJ67" s="320" t="str">
        <f>AJ53</f>
        <v>Famille à coller.N.Nom de votre recette.Recette mère ►.S.Saisissez le nom de la recette mère</v>
      </c>
      <c r="AK67" s="320">
        <f>AK53</f>
        <v>6</v>
      </c>
      <c r="AL67" s="1045" t="str">
        <f>AL53</f>
        <v>couverts</v>
      </c>
      <c r="AM67" s="324"/>
      <c r="AN67" s="270"/>
      <c r="AO67" s="270"/>
      <c r="AP67" s="270"/>
      <c r="AQ67" s="270"/>
      <c r="AR67" s="270"/>
      <c r="AS67" s="329"/>
      <c r="AZ67" s="196" t="str">
        <f t="shared" si="27"/>
        <v>►</v>
      </c>
      <c r="BA67" s="320" t="str">
        <f>BA63</f>
        <v>Famille à coller.N.Nom de votre recette.Recette mère ►.S.Saisissez le nom de la recette mère</v>
      </c>
      <c r="BB67" s="320">
        <f>BB63</f>
        <v>6</v>
      </c>
      <c r="BC67" s="1045" t="str">
        <f>BC63</f>
        <v>couverts</v>
      </c>
      <c r="BD67" s="324"/>
      <c r="BE67" s="270"/>
      <c r="BF67" s="270"/>
      <c r="BG67" s="270"/>
      <c r="BH67" s="270"/>
      <c r="BI67" s="270"/>
      <c r="BJ67" s="329"/>
      <c r="BP67" s="4">
        <v>1</v>
      </c>
    </row>
    <row r="68" spans="2:68" ht="17.25" x14ac:dyDescent="0.25">
      <c r="B68" s="376" t="s">
        <v>18</v>
      </c>
      <c r="C68" s="320" t="str">
        <f>C59</f>
        <v>Famille à coller.N.Nom de votre recette.Recette mère ►.S.Saisissez le nom de la recette mère</v>
      </c>
      <c r="D68" s="320">
        <f>D59</f>
        <v>6</v>
      </c>
      <c r="E68" s="320" t="str">
        <f>E59</f>
        <v>couverts</v>
      </c>
      <c r="F68" s="2818"/>
      <c r="G68" s="270"/>
      <c r="H68" s="270"/>
      <c r="I68" s="270"/>
      <c r="J68" s="270"/>
      <c r="K68" s="270"/>
      <c r="L68" s="383" t="s">
        <v>155</v>
      </c>
      <c r="M68" s="48"/>
      <c r="N68" s="490"/>
      <c r="O68" s="491" t="s">
        <v>300</v>
      </c>
      <c r="P68" s="547">
        <v>1</v>
      </c>
      <c r="S68" s="196" t="str">
        <f t="shared" si="26"/>
        <v>►</v>
      </c>
      <c r="T68" s="149" t="str">
        <f>T60</f>
        <v>Famille à coller.N.Nom de votre recette.Recette mère ►.S.Saisissez le nom de la recette mère</v>
      </c>
      <c r="U68" s="91">
        <f>U60</f>
        <v>6</v>
      </c>
      <c r="V68" s="91" t="str">
        <f>V60</f>
        <v>couverts</v>
      </c>
      <c r="W68" s="174"/>
      <c r="X68" s="209"/>
      <c r="Y68" s="176" t="str">
        <f t="shared" si="25"/>
        <v/>
      </c>
      <c r="Z68" s="177"/>
      <c r="AA68" s="178"/>
      <c r="AB68" s="179">
        <v>1</v>
      </c>
      <c r="AC68" s="180"/>
      <c r="AE68" s="490"/>
      <c r="AF68" s="491" t="s">
        <v>264</v>
      </c>
      <c r="AG68" s="492">
        <v>1</v>
      </c>
      <c r="AI68" s="196" t="str">
        <f t="shared" si="24"/>
        <v>►</v>
      </c>
      <c r="AJ68" s="320" t="str">
        <f>AJ53</f>
        <v>Famille à coller.N.Nom de votre recette.Recette mère ►.S.Saisissez le nom de la recette mère</v>
      </c>
      <c r="AK68" s="320">
        <f>AK53</f>
        <v>6</v>
      </c>
      <c r="AL68" s="1045" t="str">
        <f>AL53</f>
        <v>couverts</v>
      </c>
      <c r="AM68" s="324"/>
      <c r="AN68" s="270"/>
      <c r="AO68" s="270"/>
      <c r="AP68" s="270"/>
      <c r="AQ68" s="270"/>
      <c r="AR68" s="270"/>
      <c r="AS68" s="329"/>
      <c r="AZ68" s="196" t="str">
        <f t="shared" si="27"/>
        <v>►</v>
      </c>
      <c r="BA68" s="320" t="str">
        <f>BA63</f>
        <v>Famille à coller.N.Nom de votre recette.Recette mère ►.S.Saisissez le nom de la recette mère</v>
      </c>
      <c r="BB68" s="320">
        <f>BB63</f>
        <v>6</v>
      </c>
      <c r="BC68" s="1045" t="str">
        <f>BC63</f>
        <v>couverts</v>
      </c>
      <c r="BD68" s="324"/>
      <c r="BE68" s="270"/>
      <c r="BF68" s="270"/>
      <c r="BG68" s="270"/>
      <c r="BH68" s="270"/>
      <c r="BI68" s="270"/>
      <c r="BJ68" s="329"/>
      <c r="BP68" s="4">
        <v>1</v>
      </c>
    </row>
    <row r="69" spans="2:68" ht="17.25" x14ac:dyDescent="0.25">
      <c r="B69" s="376" t="s">
        <v>18</v>
      </c>
      <c r="C69" s="320" t="str">
        <f>C59</f>
        <v>Famille à coller.N.Nom de votre recette.Recette mère ►.S.Saisissez le nom de la recette mère</v>
      </c>
      <c r="D69" s="320">
        <f>D59</f>
        <v>6</v>
      </c>
      <c r="E69" s="320" t="str">
        <f>E59</f>
        <v>couverts</v>
      </c>
      <c r="F69" s="293"/>
      <c r="G69" s="293"/>
      <c r="H69" s="293" t="s">
        <v>152</v>
      </c>
      <c r="I69" s="294"/>
      <c r="J69" s="392"/>
      <c r="K69" s="392"/>
      <c r="L69" s="393"/>
      <c r="M69" s="48"/>
      <c r="N69" s="497" t="s">
        <v>269</v>
      </c>
      <c r="O69" s="548">
        <v>10</v>
      </c>
      <c r="P69" s="549">
        <f>P68/O69*1000</f>
        <v>100</v>
      </c>
      <c r="S69" s="196" t="str">
        <f t="shared" si="26"/>
        <v>►</v>
      </c>
      <c r="T69" s="149" t="str">
        <f>T60</f>
        <v>Famille à coller.N.Nom de votre recette.Recette mère ►.S.Saisissez le nom de la recette mère</v>
      </c>
      <c r="U69" s="91">
        <f>U60</f>
        <v>6</v>
      </c>
      <c r="V69" s="91" t="str">
        <f>V60</f>
        <v>couverts</v>
      </c>
      <c r="W69" s="174"/>
      <c r="X69" s="209"/>
      <c r="Y69" s="176" t="str">
        <f t="shared" si="25"/>
        <v/>
      </c>
      <c r="Z69" s="177"/>
      <c r="AA69" s="178"/>
      <c r="AB69" s="179">
        <v>1</v>
      </c>
      <c r="AC69" s="180"/>
      <c r="AE69" s="497" t="s">
        <v>269</v>
      </c>
      <c r="AF69" s="498">
        <v>100</v>
      </c>
      <c r="AG69" s="499">
        <f>IF(MOD(AG68*1000/AF69,1)=0,AG68*1000/AF69,IF(MOD(AG68*1000/AF69,1)&lt;0.5,INT(AG68*1000/AF69),INT(AG68*1000/AF69)+1))</f>
        <v>10</v>
      </c>
      <c r="AI69" s="196" t="str">
        <f t="shared" si="24"/>
        <v>►</v>
      </c>
      <c r="AJ69" s="320" t="str">
        <f>AJ53</f>
        <v>Famille à coller.N.Nom de votre recette.Recette mère ►.S.Saisissez le nom de la recette mère</v>
      </c>
      <c r="AK69" s="320">
        <f>AK53</f>
        <v>6</v>
      </c>
      <c r="AL69" s="1045" t="str">
        <f>AL53</f>
        <v>couverts</v>
      </c>
      <c r="AM69" s="324"/>
      <c r="AN69" s="270"/>
      <c r="AO69" s="270"/>
      <c r="AP69" s="270"/>
      <c r="AQ69" s="270"/>
      <c r="AR69" s="270"/>
      <c r="AS69" s="329"/>
      <c r="AZ69" s="196" t="str">
        <f t="shared" si="27"/>
        <v>►</v>
      </c>
      <c r="BA69" s="320" t="str">
        <f>BA63</f>
        <v>Famille à coller.N.Nom de votre recette.Recette mère ►.S.Saisissez le nom de la recette mère</v>
      </c>
      <c r="BB69" s="320">
        <f>BB63</f>
        <v>6</v>
      </c>
      <c r="BC69" s="1045" t="str">
        <f>BC63</f>
        <v>couverts</v>
      </c>
      <c r="BD69" s="324"/>
      <c r="BE69" s="270"/>
      <c r="BF69" s="270"/>
      <c r="BG69" s="270"/>
      <c r="BH69" s="270"/>
      <c r="BI69" s="270"/>
      <c r="BJ69" s="329"/>
      <c r="BP69" s="4">
        <v>1</v>
      </c>
    </row>
    <row r="70" spans="2:68" ht="18" thickBot="1" x14ac:dyDescent="0.3">
      <c r="B70" s="397" t="s">
        <v>18</v>
      </c>
      <c r="C70" s="398" t="str">
        <f>C59</f>
        <v>Famille à coller.N.Nom de votre recette.Recette mère ►.S.Saisissez le nom de la recette mère</v>
      </c>
      <c r="D70" s="398">
        <f>D59</f>
        <v>6</v>
      </c>
      <c r="E70" s="398" t="str">
        <f>E59</f>
        <v>couverts</v>
      </c>
      <c r="F70" s="399" t="s">
        <v>150</v>
      </c>
      <c r="G70" s="298"/>
      <c r="H70" s="299"/>
      <c r="I70" s="300"/>
      <c r="J70" s="299"/>
      <c r="K70" s="299"/>
      <c r="L70" s="400"/>
      <c r="M70" s="48"/>
      <c r="N70" s="497" t="s">
        <v>274</v>
      </c>
      <c r="O70" s="548">
        <v>8</v>
      </c>
      <c r="P70" s="549">
        <f>P68/O70*1000</f>
        <v>125</v>
      </c>
      <c r="S70" s="196" t="str">
        <f t="shared" si="26"/>
        <v>►</v>
      </c>
      <c r="T70" s="149" t="str">
        <f>T60</f>
        <v>Famille à coller.N.Nom de votre recette.Recette mère ►.S.Saisissez le nom de la recette mère</v>
      </c>
      <c r="U70" s="91">
        <f>U60</f>
        <v>6</v>
      </c>
      <c r="V70" s="91" t="str">
        <f>V60</f>
        <v>couverts</v>
      </c>
      <c r="W70" s="174"/>
      <c r="X70" s="209"/>
      <c r="Y70" s="176" t="str">
        <f t="shared" si="25"/>
        <v/>
      </c>
      <c r="Z70" s="177"/>
      <c r="AA70" s="178"/>
      <c r="AB70" s="179">
        <v>1</v>
      </c>
      <c r="AC70" s="180"/>
      <c r="AE70" s="497" t="s">
        <v>274</v>
      </c>
      <c r="AF70" s="498">
        <v>120</v>
      </c>
      <c r="AG70" s="499">
        <f>IF(MOD(AG68*1000/AF70,1)=0,AG68*1000/AF70,IF(MOD(AG68*1000/AF70,1)&lt;0.5,INT(AG68*1000/AF70),INT(AG68*1000/AF70)+1))</f>
        <v>8</v>
      </c>
      <c r="AI70" s="196" t="str">
        <f t="shared" si="24"/>
        <v>►</v>
      </c>
      <c r="AJ70" s="320" t="str">
        <f>AJ53</f>
        <v>Famille à coller.N.Nom de votre recette.Recette mère ►.S.Saisissez le nom de la recette mère</v>
      </c>
      <c r="AK70" s="320">
        <f>AK53</f>
        <v>6</v>
      </c>
      <c r="AL70" s="1045" t="str">
        <f>AL53</f>
        <v>couverts</v>
      </c>
      <c r="AM70" s="324"/>
      <c r="AN70" s="270"/>
      <c r="AO70" s="270"/>
      <c r="AP70" s="270"/>
      <c r="AQ70" s="270"/>
      <c r="AR70" s="270"/>
      <c r="AS70" s="329"/>
      <c r="AZ70" s="196" t="str">
        <f t="shared" si="27"/>
        <v>A</v>
      </c>
      <c r="BA70" s="320" t="str">
        <f>BA63</f>
        <v>Famille à coller.N.Nom de votre recette.Recette mère ►.S.Saisissez le nom de la recette mère</v>
      </c>
      <c r="BB70" s="320">
        <f>BB63</f>
        <v>6</v>
      </c>
      <c r="BC70" s="1045" t="str">
        <f>BC63</f>
        <v>couverts</v>
      </c>
      <c r="BD70" s="324"/>
      <c r="BE70" s="270"/>
      <c r="BF70" s="270"/>
      <c r="BG70" s="270" t="s">
        <v>649</v>
      </c>
      <c r="BH70" s="270"/>
      <c r="BI70" s="270"/>
      <c r="BJ70" s="329"/>
      <c r="BP70" s="4">
        <v>1</v>
      </c>
    </row>
    <row r="71" spans="2:68" ht="18" thickBot="1" x14ac:dyDescent="0.3">
      <c r="B71" s="428" t="s">
        <v>18</v>
      </c>
      <c r="M71" s="48"/>
      <c r="N71" s="504" t="s">
        <v>275</v>
      </c>
      <c r="O71" s="548">
        <v>5</v>
      </c>
      <c r="P71" s="549">
        <f>P68/O71*1000</f>
        <v>200</v>
      </c>
      <c r="S71" s="196" t="str">
        <f t="shared" si="26"/>
        <v>►</v>
      </c>
      <c r="T71" s="149" t="str">
        <f>T60</f>
        <v>Famille à coller.N.Nom de votre recette.Recette mère ►.S.Saisissez le nom de la recette mère</v>
      </c>
      <c r="U71" s="91">
        <f>U60</f>
        <v>6</v>
      </c>
      <c r="V71" s="91" t="str">
        <f>V60</f>
        <v>couverts</v>
      </c>
      <c r="W71" s="174"/>
      <c r="X71" s="209"/>
      <c r="Y71" s="176" t="str">
        <f t="shared" si="25"/>
        <v/>
      </c>
      <c r="Z71" s="177"/>
      <c r="AA71" s="178"/>
      <c r="AB71" s="179">
        <v>1</v>
      </c>
      <c r="AC71" s="180"/>
      <c r="AE71" s="504" t="s">
        <v>275</v>
      </c>
      <c r="AF71" s="498">
        <v>180</v>
      </c>
      <c r="AG71" s="499">
        <f>IF(MOD(AG68*1000/AF71,1)=0,AG68*1000/AF71,IF(MOD(AG68*1000/AF71,1)&lt;0.5,INT(AG68*1000/AF71),INT(AG68*1000/AF71)+1))</f>
        <v>6</v>
      </c>
      <c r="AI71" s="196" t="str">
        <f t="shared" si="24"/>
        <v>►</v>
      </c>
      <c r="AJ71" s="320" t="str">
        <f>AJ53</f>
        <v>Famille à coller.N.Nom de votre recette.Recette mère ►.S.Saisissez le nom de la recette mère</v>
      </c>
      <c r="AK71" s="320">
        <f>AK53</f>
        <v>6</v>
      </c>
      <c r="AL71" s="1045" t="str">
        <f>AL53</f>
        <v>couverts</v>
      </c>
      <c r="AM71" s="324"/>
      <c r="AN71" s="270"/>
      <c r="AO71" s="270"/>
      <c r="AP71" s="270"/>
      <c r="AQ71" s="270"/>
      <c r="AR71" s="270"/>
      <c r="AS71" s="329"/>
      <c r="AZ71" s="196" t="str">
        <f t="shared" si="27"/>
        <v>►</v>
      </c>
      <c r="BA71" s="320" t="str">
        <f>BA63</f>
        <v>Famille à coller.N.Nom de votre recette.Recette mère ►.S.Saisissez le nom de la recette mère</v>
      </c>
      <c r="BB71" s="320">
        <f>BB63</f>
        <v>6</v>
      </c>
      <c r="BC71" s="1045" t="str">
        <f>BC63</f>
        <v>couverts</v>
      </c>
      <c r="BD71" s="324"/>
      <c r="BE71" s="270"/>
      <c r="BF71" s="270"/>
      <c r="BG71" s="270"/>
      <c r="BH71" s="270"/>
      <c r="BI71" s="270"/>
      <c r="BJ71" s="329"/>
      <c r="BP71" s="4">
        <v>1</v>
      </c>
    </row>
    <row r="72" spans="2:68" ht="17.25" x14ac:dyDescent="0.25">
      <c r="B72" s="54" t="s">
        <v>18</v>
      </c>
      <c r="C72" s="55" t="str">
        <f>C78</f>
        <v>Famille à coller.N.Nom de votre recette.Recette mère ►.S.Saisissez le nom de la recette mère</v>
      </c>
      <c r="D72" s="56">
        <f>D78</f>
        <v>6</v>
      </c>
      <c r="E72" s="56" t="str">
        <f>E78</f>
        <v>couverts</v>
      </c>
      <c r="F72" s="57" t="s">
        <v>6</v>
      </c>
      <c r="G72" s="58" t="s">
        <v>19</v>
      </c>
      <c r="H72" s="3315" t="s">
        <v>20</v>
      </c>
      <c r="I72" s="3315"/>
      <c r="J72" s="3285" t="s">
        <v>21</v>
      </c>
      <c r="K72" s="3285"/>
      <c r="L72" s="3286"/>
      <c r="M72" s="48"/>
      <c r="N72" s="497" t="s">
        <v>277</v>
      </c>
      <c r="O72" s="548">
        <v>6</v>
      </c>
      <c r="P72" s="549">
        <f>P68/O72*1000</f>
        <v>166.66666666666666</v>
      </c>
      <c r="S72" s="196" t="str">
        <f t="shared" si="26"/>
        <v>►</v>
      </c>
      <c r="T72" s="149" t="str">
        <f>T60</f>
        <v>Famille à coller.N.Nom de votre recette.Recette mère ►.S.Saisissez le nom de la recette mère</v>
      </c>
      <c r="U72" s="91">
        <f>U60</f>
        <v>6</v>
      </c>
      <c r="V72" s="91" t="str">
        <f>V60</f>
        <v>couverts</v>
      </c>
      <c r="W72" s="174"/>
      <c r="X72" s="209"/>
      <c r="Y72" s="176" t="str">
        <f t="shared" si="25"/>
        <v/>
      </c>
      <c r="Z72" s="177"/>
      <c r="AA72" s="178"/>
      <c r="AB72" s="179">
        <v>1</v>
      </c>
      <c r="AC72" s="180"/>
      <c r="AE72" s="497" t="s">
        <v>277</v>
      </c>
      <c r="AF72" s="498">
        <v>180</v>
      </c>
      <c r="AG72" s="499">
        <f>IF(MOD(AG68*1000/AF72,1)=0,AG68*1000/AF72,IF(MOD(AG68*1000/AF72,1)&lt;0.5,INT(AG68*1000/AF72),INT(AG68*1000/AF72)+1))</f>
        <v>6</v>
      </c>
      <c r="AI72" s="196" t="str">
        <f t="shared" si="24"/>
        <v>►</v>
      </c>
      <c r="AJ72" s="320" t="str">
        <f>AJ53</f>
        <v>Famille à coller.N.Nom de votre recette.Recette mère ►.S.Saisissez le nom de la recette mère</v>
      </c>
      <c r="AK72" s="320">
        <f>AK53</f>
        <v>6</v>
      </c>
      <c r="AL72" s="1045" t="str">
        <f>AL53</f>
        <v>couverts</v>
      </c>
      <c r="AM72" s="324"/>
      <c r="AN72" s="270"/>
      <c r="AO72" s="270"/>
      <c r="AP72" s="270"/>
      <c r="AQ72" s="270"/>
      <c r="AR72" s="270"/>
      <c r="AS72" s="329"/>
      <c r="AZ72" s="196" t="str">
        <f t="shared" si="27"/>
        <v>►</v>
      </c>
      <c r="BA72" s="320" t="str">
        <f>BA63</f>
        <v>Famille à coller.N.Nom de votre recette.Recette mère ►.S.Saisissez le nom de la recette mère</v>
      </c>
      <c r="BB72" s="320">
        <f>BB63</f>
        <v>6</v>
      </c>
      <c r="BC72" s="1045" t="str">
        <f>BC63</f>
        <v>couverts</v>
      </c>
      <c r="BD72" s="324"/>
      <c r="BE72" s="270"/>
      <c r="BF72" s="270"/>
      <c r="BG72" s="270"/>
      <c r="BH72" s="270"/>
      <c r="BI72" s="270"/>
      <c r="BJ72" s="329"/>
      <c r="BP72" s="4">
        <v>1</v>
      </c>
    </row>
    <row r="73" spans="2:68" ht="22.5" x14ac:dyDescent="0.25">
      <c r="B73" s="66" t="s">
        <v>18</v>
      </c>
      <c r="C73" s="67" t="str">
        <f>C78</f>
        <v>Famille à coller.N.Nom de votre recette.Recette mère ►.S.Saisissez le nom de la recette mère</v>
      </c>
      <c r="D73" s="68"/>
      <c r="E73" s="68"/>
      <c r="F73" s="69" t="s">
        <v>28</v>
      </c>
      <c r="G73" s="70" t="s">
        <v>29</v>
      </c>
      <c r="H73" s="3316"/>
      <c r="I73" s="3316"/>
      <c r="J73" s="3287"/>
      <c r="K73" s="3287"/>
      <c r="L73" s="3288"/>
      <c r="M73" s="48"/>
      <c r="N73" s="497" t="s">
        <v>279</v>
      </c>
      <c r="O73" s="548">
        <v>10</v>
      </c>
      <c r="P73" s="549">
        <f>P68/O73*1000</f>
        <v>100</v>
      </c>
      <c r="S73" s="196" t="str">
        <f t="shared" si="26"/>
        <v>►</v>
      </c>
      <c r="T73" s="149" t="str">
        <f>T60</f>
        <v>Famille à coller.N.Nom de votre recette.Recette mère ►.S.Saisissez le nom de la recette mère</v>
      </c>
      <c r="U73" s="91">
        <f>U60</f>
        <v>6</v>
      </c>
      <c r="V73" s="91" t="str">
        <f>V60</f>
        <v>couverts</v>
      </c>
      <c r="W73" s="174"/>
      <c r="X73" s="209"/>
      <c r="Y73" s="176" t="str">
        <f t="shared" si="25"/>
        <v/>
      </c>
      <c r="Z73" s="177"/>
      <c r="AA73" s="178"/>
      <c r="AB73" s="179">
        <v>1</v>
      </c>
      <c r="AC73" s="180"/>
      <c r="AD73" s="48"/>
      <c r="AE73" s="497" t="s">
        <v>279</v>
      </c>
      <c r="AF73" s="498">
        <v>200</v>
      </c>
      <c r="AG73" s="499">
        <f>IF(MOD(AG68*1000/AF73,1)=0,AG68*1000/AF73,IF(MOD(AG68*1000/AF73,1)&lt;0.5,INT(AG68*1000/AF73),INT(AG68*1000/AF73)+1))</f>
        <v>5</v>
      </c>
      <c r="AI73" s="196" t="str">
        <f t="shared" si="24"/>
        <v>►</v>
      </c>
      <c r="AJ73" s="320" t="str">
        <f>AJ53</f>
        <v>Famille à coller.N.Nom de votre recette.Recette mère ►.S.Saisissez le nom de la recette mère</v>
      </c>
      <c r="AK73" s="320">
        <f>AK53</f>
        <v>6</v>
      </c>
      <c r="AL73" s="1045" t="str">
        <f>AL53</f>
        <v>couverts</v>
      </c>
      <c r="AM73" s="324"/>
      <c r="AN73" s="270"/>
      <c r="AO73" s="270"/>
      <c r="AP73" s="270"/>
      <c r="AQ73" s="270"/>
      <c r="AR73" s="270"/>
      <c r="AS73" s="329"/>
      <c r="AZ73" s="196" t="str">
        <f t="shared" si="27"/>
        <v>►</v>
      </c>
      <c r="BA73" s="320" t="str">
        <f>BA63</f>
        <v>Famille à coller.N.Nom de votre recette.Recette mère ►.S.Saisissez le nom de la recette mère</v>
      </c>
      <c r="BB73" s="320">
        <f>BB63</f>
        <v>6</v>
      </c>
      <c r="BC73" s="1045" t="str">
        <f>BC63</f>
        <v>couverts</v>
      </c>
      <c r="BD73" s="324"/>
      <c r="BE73" s="270"/>
      <c r="BF73" s="270"/>
      <c r="BG73" s="270"/>
      <c r="BH73" s="270"/>
      <c r="BI73" s="270"/>
      <c r="BJ73" s="329"/>
      <c r="BP73" s="4">
        <v>1</v>
      </c>
    </row>
    <row r="74" spans="2:68" ht="18.75" x14ac:dyDescent="0.25">
      <c r="B74" s="66" t="s">
        <v>18</v>
      </c>
      <c r="C74" s="77" t="str">
        <f>C78</f>
        <v>Famille à coller.N.Nom de votre recette.Recette mère ►.S.Saisissez le nom de la recette mère</v>
      </c>
      <c r="D74" s="78"/>
      <c r="E74" s="79"/>
      <c r="F74" s="80"/>
      <c r="G74" s="81" t="s">
        <v>33</v>
      </c>
      <c r="H74" s="82"/>
      <c r="I74" s="83" t="s">
        <v>34</v>
      </c>
      <c r="J74" s="84" t="s">
        <v>35</v>
      </c>
      <c r="K74" s="16"/>
      <c r="L74" s="85"/>
      <c r="M74" s="48"/>
      <c r="N74" s="497" t="s">
        <v>281</v>
      </c>
      <c r="O74" s="548">
        <v>10</v>
      </c>
      <c r="P74" s="549">
        <f>P68/O74*1000</f>
        <v>100</v>
      </c>
      <c r="S74" s="196" t="str">
        <f t="shared" si="26"/>
        <v>►</v>
      </c>
      <c r="T74" s="149" t="str">
        <f>T60</f>
        <v>Famille à coller.N.Nom de votre recette.Recette mère ►.S.Saisissez le nom de la recette mère</v>
      </c>
      <c r="U74" s="91">
        <f>U60</f>
        <v>6</v>
      </c>
      <c r="V74" s="91" t="str">
        <f>V60</f>
        <v>couverts</v>
      </c>
      <c r="W74" s="174"/>
      <c r="X74" s="209"/>
      <c r="Y74" s="176" t="str">
        <f t="shared" si="25"/>
        <v/>
      </c>
      <c r="Z74" s="177"/>
      <c r="AA74" s="178"/>
      <c r="AB74" s="179">
        <v>1</v>
      </c>
      <c r="AC74" s="180"/>
      <c r="AD74" s="48"/>
      <c r="AE74" s="497" t="s">
        <v>281</v>
      </c>
      <c r="AF74" s="498">
        <v>110</v>
      </c>
      <c r="AG74" s="499">
        <f>IF(MOD(AG68*1000/AF74,1)=0,AG68*1000/AF74,IF(MOD(AG68*1000/AF74,1)&lt;0.5,INT(AG68*1000/AF74),INT(AG68*1000/AF74)+1))</f>
        <v>9</v>
      </c>
      <c r="AI74" s="196" t="str">
        <f t="shared" si="24"/>
        <v>►</v>
      </c>
      <c r="AJ74" s="320" t="str">
        <f>AJ53</f>
        <v>Famille à coller.N.Nom de votre recette.Recette mère ►.S.Saisissez le nom de la recette mère</v>
      </c>
      <c r="AK74" s="320">
        <f>AK53</f>
        <v>6</v>
      </c>
      <c r="AL74" s="1045" t="str">
        <f>AL53</f>
        <v>couverts</v>
      </c>
      <c r="AM74" s="324"/>
      <c r="AN74" s="270"/>
      <c r="AO74" s="270"/>
      <c r="AP74" s="270"/>
      <c r="AQ74" s="270"/>
      <c r="AR74" s="270"/>
      <c r="AS74" s="329"/>
      <c r="AZ74" s="196" t="str">
        <f t="shared" si="27"/>
        <v>►</v>
      </c>
      <c r="BA74" s="320" t="str">
        <f>BA63</f>
        <v>Famille à coller.N.Nom de votre recette.Recette mère ►.S.Saisissez le nom de la recette mère</v>
      </c>
      <c r="BB74" s="320">
        <f>BB63</f>
        <v>6</v>
      </c>
      <c r="BC74" s="1045" t="str">
        <f>BC63</f>
        <v>couverts</v>
      </c>
      <c r="BD74" s="324"/>
      <c r="BE74" s="270"/>
      <c r="BF74" s="270"/>
      <c r="BG74" s="270"/>
      <c r="BH74" s="270"/>
      <c r="BI74" s="270"/>
      <c r="BJ74" s="329"/>
      <c r="BP74" s="4">
        <v>1</v>
      </c>
    </row>
    <row r="75" spans="2:68" ht="17.25" x14ac:dyDescent="0.25">
      <c r="B75" s="66" t="s">
        <v>18</v>
      </c>
      <c r="C75" s="91" t="str">
        <f>C78</f>
        <v>Famille à coller.N.Nom de votre recette.Recette mère ►.S.Saisissez le nom de la recette mère</v>
      </c>
      <c r="D75" s="91"/>
      <c r="E75" s="91"/>
      <c r="F75" s="92" t="s">
        <v>39</v>
      </c>
      <c r="G75" s="93"/>
      <c r="H75" s="93"/>
      <c r="I75" s="94" t="s">
        <v>40</v>
      </c>
      <c r="J75" s="3317" t="str">
        <f>F78</f>
        <v>Famille à coller.N.Nom de votre recette.Recette mère ►.S.Saisissez le nom de la recette mère</v>
      </c>
      <c r="K75" s="3317"/>
      <c r="L75" s="3318"/>
      <c r="N75" s="497" t="s">
        <v>283</v>
      </c>
      <c r="O75" s="548">
        <v>10</v>
      </c>
      <c r="P75" s="549">
        <f>P68/O75*1000</f>
        <v>100</v>
      </c>
      <c r="S75" s="196" t="str">
        <f t="shared" si="26"/>
        <v>►</v>
      </c>
      <c r="T75" s="149" t="str">
        <f>T60</f>
        <v>Famille à coller.N.Nom de votre recette.Recette mère ►.S.Saisissez le nom de la recette mère</v>
      </c>
      <c r="U75" s="91">
        <f>U60</f>
        <v>6</v>
      </c>
      <c r="V75" s="91" t="str">
        <f>V60</f>
        <v>couverts</v>
      </c>
      <c r="W75" s="174"/>
      <c r="X75" s="209"/>
      <c r="Y75" s="176" t="str">
        <f t="shared" si="25"/>
        <v/>
      </c>
      <c r="Z75" s="177"/>
      <c r="AA75" s="178"/>
      <c r="AB75" s="179">
        <v>1</v>
      </c>
      <c r="AC75" s="180"/>
      <c r="AD75" s="48"/>
      <c r="AE75" s="497" t="s">
        <v>283</v>
      </c>
      <c r="AF75" s="498">
        <v>90</v>
      </c>
      <c r="AG75" s="499">
        <f>IF(MOD(AG68*1000/AF75,1)=0,AG68*1000/AF75,IF(MOD(AG68*1000/AF75,1)&lt;0.5,INT(AG68*1000/AF75),INT(AG68*1000/AF75)+1))</f>
        <v>11</v>
      </c>
      <c r="AI75" s="196" t="str">
        <f t="shared" si="24"/>
        <v>►</v>
      </c>
      <c r="AJ75" s="320" t="str">
        <f>AJ53</f>
        <v>Famille à coller.N.Nom de votre recette.Recette mère ►.S.Saisissez le nom de la recette mère</v>
      </c>
      <c r="AK75" s="320">
        <f>AK53</f>
        <v>6</v>
      </c>
      <c r="AL75" s="1045" t="str">
        <f>AL53</f>
        <v>couverts</v>
      </c>
      <c r="AM75" s="324"/>
      <c r="AN75" s="270"/>
      <c r="AO75" s="270"/>
      <c r="AP75" s="270"/>
      <c r="AQ75" s="270"/>
      <c r="AR75" s="270"/>
      <c r="AS75" s="329"/>
      <c r="AZ75" s="196" t="str">
        <f t="shared" si="27"/>
        <v>►</v>
      </c>
      <c r="BA75" s="320" t="str">
        <f>BA63</f>
        <v>Famille à coller.N.Nom de votre recette.Recette mère ►.S.Saisissez le nom de la recette mère</v>
      </c>
      <c r="BB75" s="320">
        <f>BB63</f>
        <v>6</v>
      </c>
      <c r="BC75" s="1045" t="str">
        <f>BC63</f>
        <v>couverts</v>
      </c>
      <c r="BD75" s="324"/>
      <c r="BE75" s="270"/>
      <c r="BF75" s="270"/>
      <c r="BG75" s="270"/>
      <c r="BH75" s="270"/>
      <c r="BI75" s="270"/>
      <c r="BJ75" s="329"/>
      <c r="BP75" s="4">
        <v>1</v>
      </c>
    </row>
    <row r="76" spans="2:68" ht="17.25" customHeight="1" x14ac:dyDescent="0.25">
      <c r="B76" s="66" t="s">
        <v>18</v>
      </c>
      <c r="C76" s="91" t="str">
        <f>C78</f>
        <v>Famille à coller.N.Nom de votre recette.Recette mère ►.S.Saisissez le nom de la recette mère</v>
      </c>
      <c r="D76" s="91"/>
      <c r="E76" s="91"/>
      <c r="F76" s="110">
        <v>6</v>
      </c>
      <c r="G76" s="111" t="s">
        <v>44</v>
      </c>
      <c r="H76" s="92"/>
      <c r="I76" s="92"/>
      <c r="J76" s="3317"/>
      <c r="K76" s="3317"/>
      <c r="L76" s="3318"/>
      <c r="M76" s="49"/>
      <c r="N76" s="497" t="s">
        <v>286</v>
      </c>
      <c r="O76" s="548">
        <v>10</v>
      </c>
      <c r="P76" s="549">
        <f>P68/O76*1000</f>
        <v>100</v>
      </c>
      <c r="S76" s="196" t="str">
        <f t="shared" si="26"/>
        <v>►</v>
      </c>
      <c r="T76" s="149" t="str">
        <f>T60</f>
        <v>Famille à coller.N.Nom de votre recette.Recette mère ►.S.Saisissez le nom de la recette mère</v>
      </c>
      <c r="U76" s="91">
        <f>U60</f>
        <v>6</v>
      </c>
      <c r="V76" s="91" t="str">
        <f>V60</f>
        <v>couverts</v>
      </c>
      <c r="W76" s="174"/>
      <c r="X76" s="209"/>
      <c r="Y76" s="176" t="str">
        <f t="shared" si="25"/>
        <v/>
      </c>
      <c r="Z76" s="177"/>
      <c r="AA76" s="178"/>
      <c r="AB76" s="179">
        <v>1</v>
      </c>
      <c r="AC76" s="180"/>
      <c r="AD76" s="48"/>
      <c r="AE76" s="497" t="s">
        <v>286</v>
      </c>
      <c r="AF76" s="498">
        <v>115</v>
      </c>
      <c r="AG76" s="499">
        <f>IF(MOD(AG68*1000/AF76,1)=0,AG68*1000/AF76,IF(MOD(AG68*1000/AF76,1)&lt;0.5,INT(AG68*1000/AF76),INT(AG68*1000/AF76)+1))</f>
        <v>9</v>
      </c>
      <c r="AI76" s="196" t="str">
        <f t="shared" si="24"/>
        <v>►</v>
      </c>
      <c r="AJ76" s="320" t="str">
        <f>AJ53</f>
        <v>Famille à coller.N.Nom de votre recette.Recette mère ►.S.Saisissez le nom de la recette mère</v>
      </c>
      <c r="AK76" s="320">
        <f>AK53</f>
        <v>6</v>
      </c>
      <c r="AL76" s="1045" t="str">
        <f>AL53</f>
        <v>couverts</v>
      </c>
      <c r="AM76" s="324"/>
      <c r="AN76" s="270"/>
      <c r="AO76" s="270"/>
      <c r="AP76" s="270"/>
      <c r="AQ76" s="270"/>
      <c r="AR76" s="270"/>
      <c r="AS76" s="329"/>
      <c r="AZ76" s="196" t="str">
        <f t="shared" si="27"/>
        <v>►</v>
      </c>
      <c r="BA76" s="320" t="str">
        <f>BA63</f>
        <v>Famille à coller.N.Nom de votre recette.Recette mère ►.S.Saisissez le nom de la recette mère</v>
      </c>
      <c r="BB76" s="320">
        <f>BB63</f>
        <v>6</v>
      </c>
      <c r="BC76" s="1045" t="str">
        <f>BC63</f>
        <v>couverts</v>
      </c>
      <c r="BD76" s="324"/>
      <c r="BE76" s="270"/>
      <c r="BF76" s="270"/>
      <c r="BG76" s="270"/>
      <c r="BH76" s="270"/>
      <c r="BI76" s="270"/>
      <c r="BJ76" s="329"/>
      <c r="BP76" s="4">
        <v>1</v>
      </c>
    </row>
    <row r="77" spans="2:68" ht="17.25" x14ac:dyDescent="0.25">
      <c r="B77" s="66" t="s">
        <v>11</v>
      </c>
      <c r="C77" s="121" t="str">
        <f>C78</f>
        <v>Famille à coller.N.Nom de votre recette.Recette mère ►.S.Saisissez le nom de la recette mère</v>
      </c>
      <c r="D77" s="121"/>
      <c r="E77" s="121"/>
      <c r="F77" s="122"/>
      <c r="G77" s="123"/>
      <c r="H77" s="123"/>
      <c r="I77" s="123"/>
      <c r="J77" s="123"/>
      <c r="K77" s="123"/>
      <c r="L77" s="124"/>
      <c r="N77" s="511" t="str">
        <f>"cellule "&amp;ADDRESS(ROW(P68),COLUMN(P68),4)&amp;"  vous pouvez saisir un autre poids"</f>
        <v>cellule P68  vous pouvez saisir un autre poids</v>
      </c>
      <c r="O77" s="512"/>
      <c r="P77" s="513"/>
      <c r="S77" s="196" t="str">
        <f t="shared" si="26"/>
        <v>►</v>
      </c>
      <c r="T77" s="149" t="str">
        <f>T60</f>
        <v>Famille à coller.N.Nom de votre recette.Recette mère ►.S.Saisissez le nom de la recette mère</v>
      </c>
      <c r="U77" s="91">
        <f>U60</f>
        <v>6</v>
      </c>
      <c r="V77" s="91" t="str">
        <f>V60</f>
        <v>couverts</v>
      </c>
      <c r="W77" s="174"/>
      <c r="X77" s="209"/>
      <c r="Y77" s="176" t="str">
        <f t="shared" si="25"/>
        <v/>
      </c>
      <c r="Z77" s="177"/>
      <c r="AA77" s="178"/>
      <c r="AB77" s="179">
        <v>1</v>
      </c>
      <c r="AC77" s="180"/>
      <c r="AD77" s="48"/>
      <c r="AE77" s="511" t="str">
        <f>"cellule "&amp;ADDRESS(ROW(AG68),COLUMN(AG68),4)&amp;"  vous pouvez saisir un autre poids"</f>
        <v>cellule AG68  vous pouvez saisir un autre poids</v>
      </c>
      <c r="AF77" s="512"/>
      <c r="AG77" s="513"/>
      <c r="AI77" s="196" t="str">
        <f t="shared" si="24"/>
        <v>►</v>
      </c>
      <c r="AJ77" s="320" t="str">
        <f>AJ53</f>
        <v>Famille à coller.N.Nom de votre recette.Recette mère ►.S.Saisissez le nom de la recette mère</v>
      </c>
      <c r="AK77" s="320">
        <f>AK53</f>
        <v>6</v>
      </c>
      <c r="AL77" s="1045" t="str">
        <f>AL53</f>
        <v>couverts</v>
      </c>
      <c r="AM77" s="324"/>
      <c r="AN77" s="270"/>
      <c r="AO77" s="270"/>
      <c r="AP77" s="270"/>
      <c r="AQ77" s="270"/>
      <c r="AR77" s="270"/>
      <c r="AS77" s="329"/>
      <c r="AZ77" s="196" t="str">
        <f t="shared" si="27"/>
        <v>►</v>
      </c>
      <c r="BA77" s="320" t="str">
        <f>BA63</f>
        <v>Famille à coller.N.Nom de votre recette.Recette mère ►.S.Saisissez le nom de la recette mère</v>
      </c>
      <c r="BB77" s="320">
        <f>BB63</f>
        <v>6</v>
      </c>
      <c r="BC77" s="1045" t="str">
        <f>BC63</f>
        <v>couverts</v>
      </c>
      <c r="BD77" s="324"/>
      <c r="BE77" s="270"/>
      <c r="BF77" s="270"/>
      <c r="BG77" s="270"/>
      <c r="BH77" s="270"/>
      <c r="BI77" s="270"/>
      <c r="BJ77" s="329"/>
      <c r="BP77" s="4">
        <v>1</v>
      </c>
    </row>
    <row r="78" spans="2:68" ht="15.75" x14ac:dyDescent="0.25">
      <c r="B78" s="129" t="s">
        <v>11</v>
      </c>
      <c r="C78" s="130" t="str">
        <f>F78</f>
        <v>Famille à coller.N.Nom de votre recette.Recette mère ►.S.Saisissez le nom de la recette mère</v>
      </c>
      <c r="D78" s="130">
        <f>F76</f>
        <v>6</v>
      </c>
      <c r="E78" s="130" t="str">
        <f>G76</f>
        <v>couverts</v>
      </c>
      <c r="F78" s="131" t="str">
        <f>UPPER(LEFT(H72,1))&amp;LOWER(MID(H72,2,999))&amp;"."&amp;UPPER(LEFT(J72,1))&amp;"."&amp;UPPER(LEFT(J72,1))&amp;LOWER(MID(J72,2,999))&amp;"."&amp;IF(ISTEXT(L78),K78&amp;"."&amp;UPPER(LEFT(L78,1))&amp;"."&amp;UPPER(LEFT(L78,1))&amp;LOWER(MID(L78,2,999)),G78)</f>
        <v>Famille à coller.N.Nom de votre recette.Recette mère ►.S.Saisissez le nom de la recette mère</v>
      </c>
      <c r="G78" s="132" t="s">
        <v>55</v>
      </c>
      <c r="H78" s="3321" t="s">
        <v>56</v>
      </c>
      <c r="I78" s="3321"/>
      <c r="J78" s="3321"/>
      <c r="K78" s="133" t="s">
        <v>57</v>
      </c>
      <c r="L78" s="134" t="s">
        <v>58</v>
      </c>
      <c r="N78" s="514" t="str">
        <f>"cellule "&amp;ADDRESS(ROW(P68),COLUMN(P68),4)&amp;"  format = 0.0 Kg "</f>
        <v xml:space="preserve">cellule P68  format = 0.0 Kg </v>
      </c>
      <c r="O78" s="2557"/>
      <c r="P78" s="567"/>
      <c r="S78" s="66" t="s">
        <v>18</v>
      </c>
      <c r="T78" s="985" t="str">
        <f>T60</f>
        <v>Famille à coller.N.Nom de votre recette.Recette mère ►.S.Saisissez le nom de la recette mère</v>
      </c>
      <c r="U78" s="986">
        <f>U60</f>
        <v>6</v>
      </c>
      <c r="V78" s="987" t="str">
        <f>V60</f>
        <v>couverts</v>
      </c>
      <c r="W78" s="988" t="s">
        <v>150</v>
      </c>
      <c r="X78" s="989"/>
      <c r="Y78" s="990"/>
      <c r="Z78" s="990"/>
      <c r="AA78" s="990"/>
      <c r="AB78" s="990"/>
      <c r="AC78" s="991"/>
      <c r="AD78" s="48"/>
      <c r="AE78" s="514" t="str">
        <f>"cellule "&amp;ADDRESS(ROW(AG68),COLUMN(AG68),4)&amp;"  format = 0.0 Kg pour"</f>
        <v>cellule AG68  format = 0.0 Kg pour</v>
      </c>
      <c r="AF78" s="2557"/>
      <c r="AG78" s="516"/>
      <c r="AI78" s="196" t="str">
        <f t="shared" si="24"/>
        <v>►</v>
      </c>
      <c r="AJ78" s="320" t="str">
        <f>AJ53</f>
        <v>Famille à coller.N.Nom de votre recette.Recette mère ►.S.Saisissez le nom de la recette mère</v>
      </c>
      <c r="AK78" s="320">
        <f>AK53</f>
        <v>6</v>
      </c>
      <c r="AL78" s="1045" t="str">
        <f>AL53</f>
        <v>couverts</v>
      </c>
      <c r="AM78" s="324"/>
      <c r="AN78" s="270"/>
      <c r="AO78" s="270"/>
      <c r="AP78" s="270"/>
      <c r="AQ78" s="270"/>
      <c r="AR78" s="270"/>
      <c r="AS78" s="329"/>
      <c r="AZ78" s="196" t="str">
        <f t="shared" si="27"/>
        <v>►</v>
      </c>
      <c r="BA78" s="320" t="str">
        <f>BA63</f>
        <v>Famille à coller.N.Nom de votre recette.Recette mère ►.S.Saisissez le nom de la recette mère</v>
      </c>
      <c r="BB78" s="320">
        <f>BB63</f>
        <v>6</v>
      </c>
      <c r="BC78" s="1045" t="str">
        <f>BC63</f>
        <v>couverts</v>
      </c>
      <c r="BD78" s="324"/>
      <c r="BE78" s="270"/>
      <c r="BF78" s="270"/>
      <c r="BG78" s="270"/>
      <c r="BH78" s="270"/>
      <c r="BI78" s="270"/>
      <c r="BJ78" s="329"/>
      <c r="BP78" s="4">
        <v>1</v>
      </c>
    </row>
    <row r="79" spans="2:68" ht="17.25" customHeight="1" x14ac:dyDescent="0.25">
      <c r="B79" s="138" t="s">
        <v>11</v>
      </c>
      <c r="C79" s="139" t="str">
        <f>C78</f>
        <v>Famille à coller.N.Nom de votre recette.Recette mère ►.S.Saisissez le nom de la recette mère</v>
      </c>
      <c r="D79" s="140"/>
      <c r="E79" s="140"/>
      <c r="F79" s="141" t="s">
        <v>61</v>
      </c>
      <c r="G79" s="141" t="s">
        <v>62</v>
      </c>
      <c r="H79" s="141" t="s">
        <v>63</v>
      </c>
      <c r="I79" s="141" t="s">
        <v>64</v>
      </c>
      <c r="J79" s="141" t="s">
        <v>65</v>
      </c>
      <c r="K79" s="142" t="s">
        <v>66</v>
      </c>
      <c r="L79" s="143" t="s">
        <v>67</v>
      </c>
      <c r="M79" s="48"/>
      <c r="N79" s="48"/>
      <c r="O79" s="48"/>
      <c r="P79" s="48"/>
      <c r="S79" s="1004" t="s">
        <v>18</v>
      </c>
      <c r="T79" s="998" t="str">
        <f>T60</f>
        <v>Famille à coller.N.Nom de votre recette.Recette mère ►.S.Saisissez le nom de la recette mère</v>
      </c>
      <c r="U79" s="998">
        <f>U60</f>
        <v>6</v>
      </c>
      <c r="V79" s="998" t="str">
        <f>V60</f>
        <v>couverts</v>
      </c>
      <c r="W79" s="315" t="s">
        <v>61</v>
      </c>
      <c r="X79" s="1002">
        <v>9</v>
      </c>
      <c r="Y79" s="999" t="s">
        <v>142</v>
      </c>
      <c r="Z79" s="1000"/>
      <c r="AA79" s="1000"/>
      <c r="AB79" s="1000"/>
      <c r="AC79" s="1001"/>
      <c r="AD79" s="48"/>
      <c r="AI79" s="196" t="str">
        <f t="shared" si="24"/>
        <v>►</v>
      </c>
      <c r="AJ79" s="320" t="str">
        <f>AJ53</f>
        <v>Famille à coller.N.Nom de votre recette.Recette mère ►.S.Saisissez le nom de la recette mère</v>
      </c>
      <c r="AK79" s="320">
        <f>AK53</f>
        <v>6</v>
      </c>
      <c r="AL79" s="1045" t="str">
        <f>AL53</f>
        <v>couverts</v>
      </c>
      <c r="AM79" s="324"/>
      <c r="AN79" s="270"/>
      <c r="AO79" s="270"/>
      <c r="AP79" s="270"/>
      <c r="AQ79" s="270"/>
      <c r="AR79" s="270"/>
      <c r="AS79" s="329"/>
      <c r="AZ79" s="196" t="str">
        <f t="shared" si="27"/>
        <v>►</v>
      </c>
      <c r="BA79" s="320" t="str">
        <f>BA63</f>
        <v>Famille à coller.N.Nom de votre recette.Recette mère ►.S.Saisissez le nom de la recette mère</v>
      </c>
      <c r="BB79" s="320">
        <f>BB63</f>
        <v>6</v>
      </c>
      <c r="BC79" s="1045" t="str">
        <f>BC63</f>
        <v>couverts</v>
      </c>
      <c r="BD79" s="324"/>
      <c r="BE79" s="270"/>
      <c r="BF79" s="270"/>
      <c r="BG79" s="270"/>
      <c r="BH79" s="270"/>
      <c r="BI79" s="270"/>
      <c r="BJ79" s="329"/>
      <c r="BP79" s="4">
        <v>1</v>
      </c>
    </row>
    <row r="80" spans="2:68" ht="15.75" x14ac:dyDescent="0.25">
      <c r="B80" s="66" t="s">
        <v>18</v>
      </c>
      <c r="C80" s="149" t="str">
        <f>C78</f>
        <v>Famille à coller.N.Nom de votre recette.Recette mère ►.S.Saisissez le nom de la recette mère</v>
      </c>
      <c r="D80" s="91"/>
      <c r="E80" s="91"/>
      <c r="F80" s="150" t="s">
        <v>86</v>
      </c>
      <c r="G80" s="151" t="s">
        <v>87</v>
      </c>
      <c r="H80" s="152"/>
      <c r="I80" s="3322" t="s">
        <v>88</v>
      </c>
      <c r="J80" s="3323" t="s">
        <v>89</v>
      </c>
      <c r="K80" s="3324" t="s">
        <v>90</v>
      </c>
      <c r="L80" s="153" t="s">
        <v>91</v>
      </c>
      <c r="M80" s="48"/>
      <c r="N80" s="48"/>
      <c r="O80" s="48"/>
      <c r="P80" s="48"/>
      <c r="S80" s="319" t="s">
        <v>18</v>
      </c>
      <c r="T80" s="1043" t="str">
        <f>T79</f>
        <v>Famille à coller.N.Nom de votre recette.Recette mère ►.S.Saisissez le nom de la recette mère</v>
      </c>
      <c r="U80" s="1043">
        <f>U79</f>
        <v>6</v>
      </c>
      <c r="V80" s="1044" t="str">
        <f>V79</f>
        <v>couverts</v>
      </c>
      <c r="W80" s="321" t="s">
        <v>146</v>
      </c>
      <c r="X80" s="243"/>
      <c r="Y80" s="243"/>
      <c r="Z80" s="243"/>
      <c r="AA80" s="243"/>
      <c r="AB80" s="243"/>
      <c r="AC80" s="322"/>
      <c r="AD80" s="48"/>
      <c r="AE80" s="3329" t="s">
        <v>297</v>
      </c>
      <c r="AF80" s="3330"/>
      <c r="AG80" s="3331"/>
      <c r="AI80" s="196" t="str">
        <f t="shared" si="24"/>
        <v>►</v>
      </c>
      <c r="AJ80" s="320" t="str">
        <f>AJ53</f>
        <v>Famille à coller.N.Nom de votre recette.Recette mère ►.S.Saisissez le nom de la recette mère</v>
      </c>
      <c r="AK80" s="320">
        <f>AK53</f>
        <v>6</v>
      </c>
      <c r="AL80" s="1045" t="str">
        <f>AL53</f>
        <v>couverts</v>
      </c>
      <c r="AM80" s="324"/>
      <c r="AN80" s="270"/>
      <c r="AO80" s="270"/>
      <c r="AP80" s="270"/>
      <c r="AQ80" s="270"/>
      <c r="AR80" s="270"/>
      <c r="AS80" s="329"/>
      <c r="AZ80" s="196" t="str">
        <f t="shared" si="27"/>
        <v>►</v>
      </c>
      <c r="BA80" s="320" t="str">
        <f>BA63</f>
        <v>Famille à coller.N.Nom de votre recette.Recette mère ►.S.Saisissez le nom de la recette mère</v>
      </c>
      <c r="BB80" s="320">
        <f>BB63</f>
        <v>6</v>
      </c>
      <c r="BC80" s="1045" t="str">
        <f>BC63</f>
        <v>couverts</v>
      </c>
      <c r="BD80" s="324"/>
      <c r="BE80" s="270"/>
      <c r="BF80" s="270"/>
      <c r="BG80" s="270"/>
      <c r="BH80" s="270"/>
      <c r="BI80" s="270"/>
      <c r="BJ80" s="329"/>
      <c r="BP80" s="4">
        <v>1</v>
      </c>
    </row>
    <row r="81" spans="2:68" ht="15.75" x14ac:dyDescent="0.25">
      <c r="B81" s="66" t="s">
        <v>18</v>
      </c>
      <c r="C81" s="149" t="str">
        <f>C78</f>
        <v>Famille à coller.N.Nom de votre recette.Recette mère ►.S.Saisissez le nom de la recette mère</v>
      </c>
      <c r="D81" s="91"/>
      <c r="E81" s="91"/>
      <c r="F81" s="2817" t="s">
        <v>103</v>
      </c>
      <c r="G81" s="164" t="s">
        <v>104</v>
      </c>
      <c r="H81" s="165" t="s">
        <v>105</v>
      </c>
      <c r="I81" s="3121"/>
      <c r="J81" s="3123"/>
      <c r="K81" s="3320"/>
      <c r="L81" s="166" t="s">
        <v>106</v>
      </c>
      <c r="S81" s="196" t="str">
        <f t="shared" ref="S81:S91" si="28">IF(OR(W81&lt;&gt;"",X81&lt;&gt; "",Y81&lt;&gt;"",Z81&lt;&gt;""),"A", "►")</f>
        <v>A</v>
      </c>
      <c r="T81" s="320" t="str">
        <f>T79</f>
        <v>Famille à coller.N.Nom de votre recette.Recette mère ►.S.Saisissez le nom de la recette mère</v>
      </c>
      <c r="U81" s="320">
        <f>U79</f>
        <v>6</v>
      </c>
      <c r="V81" s="1045" t="str">
        <f>V79</f>
        <v>couverts</v>
      </c>
      <c r="W81" s="324" t="s">
        <v>149</v>
      </c>
      <c r="X81" s="248"/>
      <c r="Y81" s="248"/>
      <c r="Z81" s="248"/>
      <c r="AA81" s="248"/>
      <c r="AB81" s="248"/>
      <c r="AC81" s="322"/>
      <c r="AD81" s="48"/>
      <c r="AE81" s="490"/>
      <c r="AF81" s="491" t="s">
        <v>300</v>
      </c>
      <c r="AG81" s="547">
        <v>1</v>
      </c>
      <c r="AI81" s="196" t="str">
        <f t="shared" si="24"/>
        <v>►</v>
      </c>
      <c r="AJ81" s="320" t="str">
        <f>AJ53</f>
        <v>Famille à coller.N.Nom de votre recette.Recette mère ►.S.Saisissez le nom de la recette mère</v>
      </c>
      <c r="AK81" s="320">
        <f>AK53</f>
        <v>6</v>
      </c>
      <c r="AL81" s="1045" t="str">
        <f>AL53</f>
        <v>couverts</v>
      </c>
      <c r="AM81" s="324"/>
      <c r="AN81" s="270"/>
      <c r="AO81" s="270"/>
      <c r="AP81" s="270"/>
      <c r="AQ81" s="270"/>
      <c r="AR81" s="270"/>
      <c r="AS81" s="329"/>
      <c r="AZ81" s="196" t="str">
        <f t="shared" si="27"/>
        <v>►</v>
      </c>
      <c r="BA81" s="320" t="str">
        <f>BA63</f>
        <v>Famille à coller.N.Nom de votre recette.Recette mère ►.S.Saisissez le nom de la recette mère</v>
      </c>
      <c r="BB81" s="320">
        <f>BB63</f>
        <v>6</v>
      </c>
      <c r="BC81" s="1045" t="str">
        <f>BC63</f>
        <v>couverts</v>
      </c>
      <c r="BD81" s="324"/>
      <c r="BE81" s="270"/>
      <c r="BF81" s="270"/>
      <c r="BG81" s="270"/>
      <c r="BH81" s="270"/>
      <c r="BI81" s="270"/>
      <c r="BJ81" s="329"/>
      <c r="BP81" s="4">
        <v>1</v>
      </c>
    </row>
    <row r="82" spans="2:68" ht="17.25" x14ac:dyDescent="0.25">
      <c r="B82" s="66" t="s">
        <v>18</v>
      </c>
      <c r="C82" s="149" t="str">
        <f>C78</f>
        <v>Famille à coller.N.Nom de votre recette.Recette mère ►.S.Saisissez le nom de la recette mère</v>
      </c>
      <c r="D82" s="91">
        <f>D78</f>
        <v>6</v>
      </c>
      <c r="E82" s="91" t="str">
        <f>E78</f>
        <v>couverts</v>
      </c>
      <c r="F82" s="174"/>
      <c r="G82" s="175"/>
      <c r="H82" s="176" t="str">
        <f t="shared" ref="H82:H88" si="29">IF(OR(ISTEXT(F82), F82&lt;=0, I82&lt;=0), "", "de")</f>
        <v/>
      </c>
      <c r="I82" s="177"/>
      <c r="J82" s="178"/>
      <c r="K82" s="179">
        <v>1</v>
      </c>
      <c r="L82" s="180"/>
      <c r="S82" s="196" t="str">
        <f t="shared" si="28"/>
        <v>►</v>
      </c>
      <c r="T82" s="320" t="str">
        <f>T79</f>
        <v>Famille à coller.N.Nom de votre recette.Recette mère ►.S.Saisissez le nom de la recette mère</v>
      </c>
      <c r="U82" s="320">
        <f>U79</f>
        <v>6</v>
      </c>
      <c r="V82" s="1045" t="str">
        <f>V79</f>
        <v>couverts</v>
      </c>
      <c r="W82" s="324"/>
      <c r="X82" s="270"/>
      <c r="Y82" s="270"/>
      <c r="Z82" s="270"/>
      <c r="AA82" s="270"/>
      <c r="AB82" s="270"/>
      <c r="AC82" s="329"/>
      <c r="AD82" s="48"/>
      <c r="AE82" s="497" t="s">
        <v>269</v>
      </c>
      <c r="AF82" s="548">
        <v>10</v>
      </c>
      <c r="AG82" s="549">
        <f>AG81/AF82*1000</f>
        <v>100</v>
      </c>
      <c r="AI82" s="196" t="str">
        <f t="shared" si="24"/>
        <v>►</v>
      </c>
      <c r="AJ82" s="320" t="str">
        <f>AJ53</f>
        <v>Famille à coller.N.Nom de votre recette.Recette mère ►.S.Saisissez le nom de la recette mère</v>
      </c>
      <c r="AK82" s="320">
        <f>AK53</f>
        <v>6</v>
      </c>
      <c r="AL82" s="1045" t="str">
        <f>AL53</f>
        <v>couverts</v>
      </c>
      <c r="AM82" s="324"/>
      <c r="AN82" s="270"/>
      <c r="AO82" s="270"/>
      <c r="AP82" s="270"/>
      <c r="AQ82" s="270"/>
      <c r="AR82" s="270"/>
      <c r="AS82" s="329"/>
      <c r="AZ82" s="196" t="str">
        <f t="shared" si="27"/>
        <v>►</v>
      </c>
      <c r="BA82" s="320" t="str">
        <f>BA63</f>
        <v>Famille à coller.N.Nom de votre recette.Recette mère ►.S.Saisissez le nom de la recette mère</v>
      </c>
      <c r="BB82" s="320">
        <f>BB63</f>
        <v>6</v>
      </c>
      <c r="BC82" s="1045" t="str">
        <f>BC63</f>
        <v>couverts</v>
      </c>
      <c r="BD82" s="324"/>
      <c r="BE82" s="270"/>
      <c r="BF82" s="270"/>
      <c r="BG82" s="270"/>
      <c r="BH82" s="270"/>
      <c r="BI82" s="270"/>
      <c r="BJ82" s="329"/>
      <c r="BP82" s="4">
        <v>1</v>
      </c>
    </row>
    <row r="83" spans="2:68" ht="17.25" x14ac:dyDescent="0.25">
      <c r="B83" s="196" t="str">
        <f t="shared" ref="B83:B88" si="30">IF(L83&lt;&gt;"","A","►")</f>
        <v>►</v>
      </c>
      <c r="C83" s="149" t="str">
        <f>C78</f>
        <v>Famille à coller.N.Nom de votre recette.Recette mère ►.S.Saisissez le nom de la recette mère</v>
      </c>
      <c r="D83" s="91">
        <f>D78</f>
        <v>6</v>
      </c>
      <c r="E83" s="91" t="str">
        <f>E78</f>
        <v>couverts</v>
      </c>
      <c r="F83" s="174"/>
      <c r="G83" s="175"/>
      <c r="H83" s="176" t="str">
        <f t="shared" si="29"/>
        <v/>
      </c>
      <c r="I83" s="177"/>
      <c r="J83" s="178"/>
      <c r="K83" s="179">
        <v>1</v>
      </c>
      <c r="L83" s="180"/>
      <c r="S83" s="196" t="str">
        <f t="shared" si="28"/>
        <v>►</v>
      </c>
      <c r="T83" s="320" t="str">
        <f>T79</f>
        <v>Famille à coller.N.Nom de votre recette.Recette mère ►.S.Saisissez le nom de la recette mère</v>
      </c>
      <c r="U83" s="320">
        <f>U79</f>
        <v>6</v>
      </c>
      <c r="V83" s="1045" t="str">
        <f>V79</f>
        <v>couverts</v>
      </c>
      <c r="W83" s="324"/>
      <c r="X83" s="270"/>
      <c r="Y83" s="270"/>
      <c r="Z83" s="270"/>
      <c r="AA83" s="270"/>
      <c r="AB83" s="270"/>
      <c r="AC83" s="329"/>
      <c r="AD83" s="48"/>
      <c r="AE83" s="497" t="s">
        <v>274</v>
      </c>
      <c r="AF83" s="548">
        <v>8</v>
      </c>
      <c r="AG83" s="549">
        <f>AG81/AF83*1000</f>
        <v>125</v>
      </c>
      <c r="AI83" s="196" t="str">
        <f t="shared" si="24"/>
        <v>►</v>
      </c>
      <c r="AJ83" s="320" t="str">
        <f>AJ53</f>
        <v>Famille à coller.N.Nom de votre recette.Recette mère ►.S.Saisissez le nom de la recette mère</v>
      </c>
      <c r="AK83" s="320">
        <f>AK53</f>
        <v>6</v>
      </c>
      <c r="AL83" s="1045" t="str">
        <f>AL53</f>
        <v>couverts</v>
      </c>
      <c r="AM83" s="324"/>
      <c r="AN83" s="270"/>
      <c r="AO83" s="270"/>
      <c r="AP83" s="270"/>
      <c r="AQ83" s="270"/>
      <c r="AR83" s="270"/>
      <c r="AS83" s="329"/>
      <c r="AZ83" s="196" t="str">
        <f t="shared" si="27"/>
        <v>►</v>
      </c>
      <c r="BA83" s="320" t="str">
        <f>BA63</f>
        <v>Famille à coller.N.Nom de votre recette.Recette mère ►.S.Saisissez le nom de la recette mère</v>
      </c>
      <c r="BB83" s="320">
        <f>BB63</f>
        <v>6</v>
      </c>
      <c r="BC83" s="1045" t="str">
        <f>BC63</f>
        <v>couverts</v>
      </c>
      <c r="BD83" s="324"/>
      <c r="BE83" s="270"/>
      <c r="BF83" s="270"/>
      <c r="BG83" s="270"/>
      <c r="BH83" s="270"/>
      <c r="BI83" s="270"/>
      <c r="BJ83" s="329"/>
      <c r="BP83" s="4">
        <v>1</v>
      </c>
    </row>
    <row r="84" spans="2:68" ht="15.75" customHeight="1" x14ac:dyDescent="0.25">
      <c r="B84" s="196" t="str">
        <f t="shared" si="30"/>
        <v>►</v>
      </c>
      <c r="C84" s="149" t="str">
        <f>C78</f>
        <v>Famille à coller.N.Nom de votre recette.Recette mère ►.S.Saisissez le nom de la recette mère</v>
      </c>
      <c r="D84" s="91">
        <f>D78</f>
        <v>6</v>
      </c>
      <c r="E84" s="91" t="str">
        <f>E78</f>
        <v>couverts</v>
      </c>
      <c r="F84" s="174"/>
      <c r="G84" s="209"/>
      <c r="H84" s="176" t="str">
        <f t="shared" si="29"/>
        <v/>
      </c>
      <c r="I84" s="177"/>
      <c r="J84" s="178"/>
      <c r="K84" s="179">
        <v>1</v>
      </c>
      <c r="L84" s="180"/>
      <c r="S84" s="196" t="str">
        <f t="shared" si="28"/>
        <v>►</v>
      </c>
      <c r="T84" s="320" t="str">
        <f>T79</f>
        <v>Famille à coller.N.Nom de votre recette.Recette mère ►.S.Saisissez le nom de la recette mère</v>
      </c>
      <c r="U84" s="320">
        <f>U79</f>
        <v>6</v>
      </c>
      <c r="V84" s="1045" t="str">
        <f>V79</f>
        <v>couverts</v>
      </c>
      <c r="W84" s="324"/>
      <c r="X84" s="270"/>
      <c r="Y84" s="270"/>
      <c r="Z84" s="270"/>
      <c r="AA84" s="270"/>
      <c r="AB84" s="270"/>
      <c r="AC84" s="329"/>
      <c r="AD84" s="48"/>
      <c r="AE84" s="504" t="s">
        <v>275</v>
      </c>
      <c r="AF84" s="548">
        <v>5</v>
      </c>
      <c r="AG84" s="549">
        <f>AG81/AF84*1000</f>
        <v>200</v>
      </c>
      <c r="AI84" s="376" t="s">
        <v>18</v>
      </c>
      <c r="AJ84" s="320" t="str">
        <f>AJ53</f>
        <v>Famille à coller.N.Nom de votre recette.Recette mère ►.S.Saisissez le nom de la recette mère</v>
      </c>
      <c r="AK84" s="320">
        <f>AK53</f>
        <v>6</v>
      </c>
      <c r="AL84" s="1045" t="str">
        <f>AL53</f>
        <v>couverts</v>
      </c>
      <c r="AM84" s="377" t="s">
        <v>153</v>
      </c>
      <c r="AN84" s="280"/>
      <c r="AO84" s="280"/>
      <c r="AP84" s="280"/>
      <c r="AQ84" s="280"/>
      <c r="AR84" s="378"/>
      <c r="AS84" s="379" t="s">
        <v>154</v>
      </c>
      <c r="AZ84" s="196" t="str">
        <f t="shared" si="27"/>
        <v>►</v>
      </c>
      <c r="BA84" s="320" t="str">
        <f>BA63</f>
        <v>Famille à coller.N.Nom de votre recette.Recette mère ►.S.Saisissez le nom de la recette mère</v>
      </c>
      <c r="BB84" s="320">
        <f>BB63</f>
        <v>6</v>
      </c>
      <c r="BC84" s="1045" t="str">
        <f>BC63</f>
        <v>couverts</v>
      </c>
      <c r="BD84" s="324"/>
      <c r="BE84" s="270"/>
      <c r="BF84" s="270"/>
      <c r="BG84" s="270"/>
      <c r="BH84" s="270"/>
      <c r="BI84" s="270"/>
      <c r="BJ84" s="329"/>
      <c r="BP84" s="4">
        <v>1</v>
      </c>
    </row>
    <row r="85" spans="2:68" ht="17.25" x14ac:dyDescent="0.25">
      <c r="B85" s="196" t="str">
        <f t="shared" si="30"/>
        <v>A</v>
      </c>
      <c r="C85" s="149" t="str">
        <f>C78</f>
        <v>Famille à coller.N.Nom de votre recette.Recette mère ►.S.Saisissez le nom de la recette mère</v>
      </c>
      <c r="D85" s="91">
        <f>D78</f>
        <v>6</v>
      </c>
      <c r="E85" s="91" t="str">
        <f>E78</f>
        <v>couverts</v>
      </c>
      <c r="F85" s="174"/>
      <c r="G85" s="209"/>
      <c r="H85" s="176" t="str">
        <f t="shared" si="29"/>
        <v/>
      </c>
      <c r="I85" s="177"/>
      <c r="J85" s="178"/>
      <c r="K85" s="179">
        <v>1</v>
      </c>
      <c r="L85" s="180" t="s">
        <v>1073</v>
      </c>
      <c r="M85" s="48"/>
      <c r="N85" s="48"/>
      <c r="O85" s="48"/>
      <c r="P85" s="48"/>
      <c r="S85" s="196" t="str">
        <f t="shared" si="28"/>
        <v>►</v>
      </c>
      <c r="T85" s="320" t="str">
        <f>T79</f>
        <v>Famille à coller.N.Nom de votre recette.Recette mère ►.S.Saisissez le nom de la recette mère</v>
      </c>
      <c r="U85" s="320">
        <f>U79</f>
        <v>6</v>
      </c>
      <c r="V85" s="1045" t="str">
        <f>V79</f>
        <v>couverts</v>
      </c>
      <c r="W85" s="324"/>
      <c r="X85" s="270"/>
      <c r="Y85" s="270"/>
      <c r="Z85" s="270"/>
      <c r="AA85" s="270"/>
      <c r="AB85" s="270"/>
      <c r="AC85" s="329"/>
      <c r="AD85" s="48"/>
      <c r="AE85" s="497" t="s">
        <v>277</v>
      </c>
      <c r="AF85" s="548">
        <v>6</v>
      </c>
      <c r="AG85" s="549">
        <f>AG81/AF85*1000</f>
        <v>166.66666666666666</v>
      </c>
      <c r="AI85" s="376" t="s">
        <v>18</v>
      </c>
      <c r="AJ85" s="320" t="str">
        <f>AJ53</f>
        <v>Famille à coller.N.Nom de votre recette.Recette mère ►.S.Saisissez le nom de la recette mère</v>
      </c>
      <c r="AK85" s="320">
        <f>AK53</f>
        <v>6</v>
      </c>
      <c r="AL85" s="1045" t="str">
        <f>AL53</f>
        <v>couverts</v>
      </c>
      <c r="AM85" s="381"/>
      <c r="AN85" s="287"/>
      <c r="AO85" s="287"/>
      <c r="AP85" s="287"/>
      <c r="AQ85" s="287"/>
      <c r="AR85" s="382"/>
      <c r="AS85" s="383" t="s">
        <v>155</v>
      </c>
      <c r="AZ85" s="196" t="str">
        <f t="shared" si="27"/>
        <v>►</v>
      </c>
      <c r="BA85" s="320" t="str">
        <f>BA63</f>
        <v>Famille à coller.N.Nom de votre recette.Recette mère ►.S.Saisissez le nom de la recette mère</v>
      </c>
      <c r="BB85" s="320">
        <f>BB63</f>
        <v>6</v>
      </c>
      <c r="BC85" s="1045" t="str">
        <f>BC63</f>
        <v>couverts</v>
      </c>
      <c r="BD85" s="324"/>
      <c r="BE85" s="270"/>
      <c r="BF85" s="270"/>
      <c r="BG85" s="270"/>
      <c r="BH85" s="270"/>
      <c r="BI85" s="270"/>
      <c r="BJ85" s="329"/>
      <c r="BP85" s="4">
        <v>1</v>
      </c>
    </row>
    <row r="86" spans="2:68" ht="17.25" x14ac:dyDescent="0.25">
      <c r="B86" s="196" t="str">
        <f t="shared" si="30"/>
        <v>►</v>
      </c>
      <c r="C86" s="149" t="str">
        <f>C78</f>
        <v>Famille à coller.N.Nom de votre recette.Recette mère ►.S.Saisissez le nom de la recette mère</v>
      </c>
      <c r="D86" s="91">
        <f>D78</f>
        <v>6</v>
      </c>
      <c r="E86" s="91" t="str">
        <f>E78</f>
        <v>couverts</v>
      </c>
      <c r="F86" s="174"/>
      <c r="G86" s="209"/>
      <c r="H86" s="176" t="str">
        <f t="shared" si="29"/>
        <v/>
      </c>
      <c r="I86" s="177"/>
      <c r="J86" s="178"/>
      <c r="K86" s="179">
        <v>1</v>
      </c>
      <c r="L86" s="180"/>
      <c r="M86" s="48"/>
      <c r="N86" s="48"/>
      <c r="O86" s="48"/>
      <c r="P86" s="48"/>
      <c r="S86" s="196" t="str">
        <f t="shared" si="28"/>
        <v>►</v>
      </c>
      <c r="T86" s="320" t="str">
        <f>T79</f>
        <v>Famille à coller.N.Nom de votre recette.Recette mère ►.S.Saisissez le nom de la recette mère</v>
      </c>
      <c r="U86" s="320">
        <f>U79</f>
        <v>6</v>
      </c>
      <c r="V86" s="1045" t="str">
        <f>V79</f>
        <v>couverts</v>
      </c>
      <c r="W86" s="324"/>
      <c r="X86" s="270"/>
      <c r="Y86" s="270"/>
      <c r="Z86" s="270"/>
      <c r="AA86" s="270" t="s">
        <v>177</v>
      </c>
      <c r="AB86" s="270"/>
      <c r="AC86" s="329"/>
      <c r="AD86" s="48"/>
      <c r="AE86" s="497" t="s">
        <v>279</v>
      </c>
      <c r="AF86" s="548">
        <v>10</v>
      </c>
      <c r="AG86" s="549">
        <f>AG81/AF86*1000</f>
        <v>100</v>
      </c>
      <c r="AI86" s="376" t="s">
        <v>18</v>
      </c>
      <c r="AJ86" s="320" t="str">
        <f>AJ53</f>
        <v>Famille à coller.N.Nom de votre recette.Recette mère ►.S.Saisissez le nom de la recette mère</v>
      </c>
      <c r="AK86" s="320">
        <f>AK53</f>
        <v>6</v>
      </c>
      <c r="AL86" s="1045" t="str">
        <f>AL53</f>
        <v>couverts</v>
      </c>
      <c r="AM86" s="2819"/>
      <c r="AN86" s="287"/>
      <c r="AO86" s="287"/>
      <c r="AP86" s="287"/>
      <c r="AQ86" s="287"/>
      <c r="AR86" s="382"/>
      <c r="AS86" s="383" t="s">
        <v>156</v>
      </c>
      <c r="AZ86" s="196" t="str">
        <f t="shared" si="27"/>
        <v>►</v>
      </c>
      <c r="BA86" s="320" t="str">
        <f>BA63</f>
        <v>Famille à coller.N.Nom de votre recette.Recette mère ►.S.Saisissez le nom de la recette mère</v>
      </c>
      <c r="BB86" s="320">
        <f>BB63</f>
        <v>6</v>
      </c>
      <c r="BC86" s="1045" t="str">
        <f>BC63</f>
        <v>couverts</v>
      </c>
      <c r="BD86" s="324"/>
      <c r="BE86" s="270"/>
      <c r="BF86" s="270"/>
      <c r="BG86" s="270"/>
      <c r="BH86" s="270"/>
      <c r="BI86" s="270"/>
      <c r="BJ86" s="329"/>
      <c r="BP86" s="4">
        <v>1</v>
      </c>
    </row>
    <row r="87" spans="2:68" ht="17.25" x14ac:dyDescent="0.25">
      <c r="B87" s="196" t="str">
        <f t="shared" si="30"/>
        <v>►</v>
      </c>
      <c r="C87" s="149" t="str">
        <f>C78</f>
        <v>Famille à coller.N.Nom de votre recette.Recette mère ►.S.Saisissez le nom de la recette mère</v>
      </c>
      <c r="D87" s="91">
        <f>D78</f>
        <v>6</v>
      </c>
      <c r="E87" s="91" t="str">
        <f>E78</f>
        <v>couverts</v>
      </c>
      <c r="F87" s="174"/>
      <c r="G87" s="209"/>
      <c r="H87" s="176" t="str">
        <f t="shared" si="29"/>
        <v/>
      </c>
      <c r="I87" s="177"/>
      <c r="J87" s="178"/>
      <c r="K87" s="179">
        <v>1</v>
      </c>
      <c r="L87" s="180"/>
      <c r="N87" s="48"/>
      <c r="S87" s="196" t="str">
        <f t="shared" si="28"/>
        <v>►</v>
      </c>
      <c r="T87" s="320" t="str">
        <f>T79</f>
        <v>Famille à coller.N.Nom de votre recette.Recette mère ►.S.Saisissez le nom de la recette mère</v>
      </c>
      <c r="U87" s="320">
        <f>U79</f>
        <v>6</v>
      </c>
      <c r="V87" s="320" t="str">
        <f>V79</f>
        <v>couverts</v>
      </c>
      <c r="W87" s="324"/>
      <c r="X87" s="270"/>
      <c r="Y87" s="270"/>
      <c r="Z87" s="270"/>
      <c r="AA87" s="270"/>
      <c r="AB87" s="270"/>
      <c r="AC87" s="329"/>
      <c r="AD87" s="48"/>
      <c r="AE87" s="497" t="s">
        <v>281</v>
      </c>
      <c r="AF87" s="548">
        <v>10</v>
      </c>
      <c r="AG87" s="549">
        <f>AG81/AF87*1000</f>
        <v>100</v>
      </c>
      <c r="AI87" s="376" t="s">
        <v>18</v>
      </c>
      <c r="AJ87" s="320" t="str">
        <f>AJ53</f>
        <v>Famille à coller.N.Nom de votre recette.Recette mère ►.S.Saisissez le nom de la recette mère</v>
      </c>
      <c r="AK87" s="320">
        <f>AK53</f>
        <v>6</v>
      </c>
      <c r="AL87" s="320" t="str">
        <f>AL53</f>
        <v>couverts</v>
      </c>
      <c r="AM87" s="293"/>
      <c r="AN87" s="293"/>
      <c r="AO87" s="293" t="s">
        <v>152</v>
      </c>
      <c r="AP87" s="294"/>
      <c r="AQ87" s="392"/>
      <c r="AR87" s="392"/>
      <c r="AS87" s="393"/>
      <c r="AZ87" s="196" t="str">
        <f t="shared" si="27"/>
        <v>►</v>
      </c>
      <c r="BA87" s="320" t="str">
        <f>BA63</f>
        <v>Famille à coller.N.Nom de votre recette.Recette mère ►.S.Saisissez le nom de la recette mère</v>
      </c>
      <c r="BB87" s="320">
        <f>BB63</f>
        <v>6</v>
      </c>
      <c r="BC87" s="1045" t="str">
        <f>BC63</f>
        <v>couverts</v>
      </c>
      <c r="BD87" s="324"/>
      <c r="BE87" s="270"/>
      <c r="BF87" s="270"/>
      <c r="BG87" s="270"/>
      <c r="BH87" s="270"/>
      <c r="BI87" s="270"/>
      <c r="BJ87" s="329"/>
      <c r="BP87" s="4">
        <v>1</v>
      </c>
    </row>
    <row r="88" spans="2:68" ht="18" thickBot="1" x14ac:dyDescent="0.3">
      <c r="B88" s="196" t="str">
        <f t="shared" si="30"/>
        <v>►</v>
      </c>
      <c r="C88" s="149" t="str">
        <f>C78</f>
        <v>Famille à coller.N.Nom de votre recette.Recette mère ►.S.Saisissez le nom de la recette mère</v>
      </c>
      <c r="D88" s="91">
        <f>D78</f>
        <v>6</v>
      </c>
      <c r="E88" s="91" t="str">
        <f>E78</f>
        <v>couverts</v>
      </c>
      <c r="F88" s="174"/>
      <c r="G88" s="209"/>
      <c r="H88" s="176" t="str">
        <f t="shared" si="29"/>
        <v/>
      </c>
      <c r="I88" s="177"/>
      <c r="J88" s="178"/>
      <c r="K88" s="179">
        <v>1</v>
      </c>
      <c r="L88" s="180"/>
      <c r="N88" s="48"/>
      <c r="S88" s="196" t="str">
        <f t="shared" si="28"/>
        <v>►</v>
      </c>
      <c r="T88" s="320" t="str">
        <f>T79</f>
        <v>Famille à coller.N.Nom de votre recette.Recette mère ►.S.Saisissez le nom de la recette mère</v>
      </c>
      <c r="U88" s="320">
        <f>U79</f>
        <v>6</v>
      </c>
      <c r="V88" s="320" t="str">
        <f>V79</f>
        <v>couverts</v>
      </c>
      <c r="W88" s="324"/>
      <c r="X88" s="270"/>
      <c r="Y88" s="270"/>
      <c r="Z88" s="270"/>
      <c r="AA88" s="270"/>
      <c r="AB88" s="270"/>
      <c r="AC88" s="329"/>
      <c r="AE88" s="497" t="s">
        <v>283</v>
      </c>
      <c r="AF88" s="548">
        <v>10</v>
      </c>
      <c r="AG88" s="549">
        <f>AG81/AF88*1000</f>
        <v>100</v>
      </c>
      <c r="AI88" s="397" t="s">
        <v>18</v>
      </c>
      <c r="AJ88" s="398" t="str">
        <f>AJ53</f>
        <v>Famille à coller.N.Nom de votre recette.Recette mère ►.S.Saisissez le nom de la recette mère</v>
      </c>
      <c r="AK88" s="398">
        <f>AK53</f>
        <v>6</v>
      </c>
      <c r="AL88" s="398" t="str">
        <f>AL53</f>
        <v>couverts</v>
      </c>
      <c r="AM88" s="399" t="s">
        <v>150</v>
      </c>
      <c r="AN88" s="298"/>
      <c r="AO88" s="299"/>
      <c r="AP88" s="300"/>
      <c r="AQ88" s="299"/>
      <c r="AR88" s="299"/>
      <c r="AS88" s="400"/>
      <c r="AZ88" s="196" t="str">
        <f t="shared" si="27"/>
        <v>►</v>
      </c>
      <c r="BA88" s="320" t="str">
        <f>BA63</f>
        <v>Famille à coller.N.Nom de votre recette.Recette mère ►.S.Saisissez le nom de la recette mère</v>
      </c>
      <c r="BB88" s="320">
        <f>BB63</f>
        <v>6</v>
      </c>
      <c r="BC88" s="1045" t="str">
        <f>BC63</f>
        <v>couverts</v>
      </c>
      <c r="BD88" s="324"/>
      <c r="BE88" s="270"/>
      <c r="BF88" s="270"/>
      <c r="BG88" s="270"/>
      <c r="BH88" s="270"/>
      <c r="BI88" s="270"/>
      <c r="BJ88" s="329"/>
      <c r="BP88" s="4">
        <v>1</v>
      </c>
    </row>
    <row r="89" spans="2:68" ht="16.5" thickBot="1" x14ac:dyDescent="0.3">
      <c r="B89" s="66" t="s">
        <v>18</v>
      </c>
      <c r="C89" s="985" t="str">
        <f>C78</f>
        <v>Famille à coller.N.Nom de votre recette.Recette mère ►.S.Saisissez le nom de la recette mère</v>
      </c>
      <c r="D89" s="986">
        <f>D78</f>
        <v>6</v>
      </c>
      <c r="E89" s="987" t="str">
        <f>E78</f>
        <v>couverts</v>
      </c>
      <c r="F89" s="988" t="s">
        <v>150</v>
      </c>
      <c r="G89" s="989"/>
      <c r="H89" s="990"/>
      <c r="I89" s="990"/>
      <c r="J89" s="990"/>
      <c r="K89" s="990"/>
      <c r="L89" s="991"/>
      <c r="N89" s="48"/>
      <c r="S89" s="196" t="str">
        <f t="shared" si="28"/>
        <v>►</v>
      </c>
      <c r="T89" s="320" t="str">
        <f>T79</f>
        <v>Famille à coller.N.Nom de votre recette.Recette mère ►.S.Saisissez le nom de la recette mère</v>
      </c>
      <c r="U89" s="320">
        <f>U79</f>
        <v>6</v>
      </c>
      <c r="V89" s="320" t="str">
        <f>V79</f>
        <v>couverts</v>
      </c>
      <c r="W89" s="324"/>
      <c r="X89" s="270"/>
      <c r="Y89" s="270"/>
      <c r="Z89" s="270"/>
      <c r="AA89" s="270"/>
      <c r="AB89" s="270"/>
      <c r="AC89" s="329"/>
      <c r="AD89" s="49"/>
      <c r="AE89" s="497" t="s">
        <v>286</v>
      </c>
      <c r="AF89" s="548">
        <v>10</v>
      </c>
      <c r="AG89" s="549">
        <f>AG81/AF89*1000</f>
        <v>100</v>
      </c>
      <c r="AI89" s="291" t="s">
        <v>18</v>
      </c>
      <c r="AZ89" s="196" t="str">
        <f t="shared" si="27"/>
        <v>►</v>
      </c>
      <c r="BA89" s="320" t="str">
        <f>BA63</f>
        <v>Famille à coller.N.Nom de votre recette.Recette mère ►.S.Saisissez le nom de la recette mère</v>
      </c>
      <c r="BB89" s="320">
        <f>BB63</f>
        <v>6</v>
      </c>
      <c r="BC89" s="1045" t="str">
        <f>BC63</f>
        <v>couverts</v>
      </c>
      <c r="BD89" s="324"/>
      <c r="BE89" s="270"/>
      <c r="BF89" s="270"/>
      <c r="BG89" s="270"/>
      <c r="BH89" s="270"/>
      <c r="BI89" s="270"/>
      <c r="BJ89" s="329"/>
      <c r="BP89" s="4">
        <v>1</v>
      </c>
    </row>
    <row r="90" spans="2:68" ht="18.75" x14ac:dyDescent="0.25">
      <c r="B90" s="2820" t="s">
        <v>18</v>
      </c>
      <c r="C90" s="998" t="str">
        <f>C78</f>
        <v>Famille à coller.N.Nom de votre recette.Recette mère ►.S.Saisissez le nom de la recette mère</v>
      </c>
      <c r="D90" s="998">
        <f>D78</f>
        <v>6</v>
      </c>
      <c r="E90" s="998" t="str">
        <f>E78</f>
        <v>couverts</v>
      </c>
      <c r="F90" s="1002" t="s">
        <v>61</v>
      </c>
      <c r="G90" s="1002">
        <v>1</v>
      </c>
      <c r="H90" s="999" t="s">
        <v>333</v>
      </c>
      <c r="I90" s="1000"/>
      <c r="J90" s="1000"/>
      <c r="K90" s="1008" t="s">
        <v>334</v>
      </c>
      <c r="L90" s="1001"/>
      <c r="M90" s="526" t="s">
        <v>218</v>
      </c>
      <c r="N90" s="527" t="s">
        <v>1080</v>
      </c>
      <c r="O90" s="527"/>
      <c r="S90" s="196" t="str">
        <f t="shared" si="28"/>
        <v>►</v>
      </c>
      <c r="T90" s="320" t="str">
        <f>T79</f>
        <v>Famille à coller.N.Nom de votre recette.Recette mère ►.S.Saisissez le nom de la recette mère</v>
      </c>
      <c r="U90" s="320">
        <f>U79</f>
        <v>6</v>
      </c>
      <c r="V90" s="320" t="str">
        <f>V79</f>
        <v>couverts</v>
      </c>
      <c r="W90" s="324"/>
      <c r="X90" s="270"/>
      <c r="Y90" s="270"/>
      <c r="Z90" s="270"/>
      <c r="AA90" s="270"/>
      <c r="AB90" s="270"/>
      <c r="AC90" s="329"/>
      <c r="AE90" s="511" t="str">
        <f>"cellule "&amp;ADDRESS(ROW(AG81),COLUMN(AG81),4)&amp;"  vous pouvez saisir un autre poids"</f>
        <v>cellule AG81  vous pouvez saisir un autre poids</v>
      </c>
      <c r="AF90" s="512"/>
      <c r="AG90" s="513"/>
      <c r="AI90" s="54" t="s">
        <v>18</v>
      </c>
      <c r="AJ90" s="55" t="str">
        <f>AJ96</f>
        <v>Famille à coller.N.Nom de votre recette.Recette mère ►.S.Saisissez le nom de la recette mère</v>
      </c>
      <c r="AK90" s="56">
        <f>AK96</f>
        <v>6</v>
      </c>
      <c r="AL90" s="56" t="str">
        <f>AL96</f>
        <v>couverts</v>
      </c>
      <c r="AM90" s="57" t="s">
        <v>6</v>
      </c>
      <c r="AN90" s="58" t="s">
        <v>19</v>
      </c>
      <c r="AO90" s="3315" t="s">
        <v>20</v>
      </c>
      <c r="AP90" s="3315"/>
      <c r="AQ90" s="3285" t="s">
        <v>21</v>
      </c>
      <c r="AR90" s="3285"/>
      <c r="AS90" s="3286"/>
      <c r="AT90" s="1003" t="s">
        <v>218</v>
      </c>
      <c r="AU90" s="429" t="s">
        <v>219</v>
      </c>
      <c r="AV90" s="430"/>
      <c r="AW90" s="430"/>
      <c r="AZ90" s="196" t="str">
        <f t="shared" si="27"/>
        <v>►</v>
      </c>
      <c r="BA90" s="320" t="str">
        <f>BA63</f>
        <v>Famille à coller.N.Nom de votre recette.Recette mère ►.S.Saisissez le nom de la recette mère</v>
      </c>
      <c r="BB90" s="320">
        <f>BB63</f>
        <v>6</v>
      </c>
      <c r="BC90" s="1045" t="str">
        <f>BC63</f>
        <v>couverts</v>
      </c>
      <c r="BD90" s="324"/>
      <c r="BE90" s="270"/>
      <c r="BF90" s="270"/>
      <c r="BG90" s="270"/>
      <c r="BH90" s="270"/>
      <c r="BI90" s="270"/>
      <c r="BJ90" s="329"/>
      <c r="BP90" s="4">
        <v>1</v>
      </c>
    </row>
    <row r="91" spans="2:68" ht="22.5" x14ac:dyDescent="0.25">
      <c r="B91" s="196" t="str">
        <f t="shared" ref="B91:B99" si="31">IF(F91&lt;&gt;"","A","►")</f>
        <v>A</v>
      </c>
      <c r="C91" s="1043" t="str">
        <f>C90</f>
        <v>Famille à coller.N.Nom de votre recette.Recette mère ►.S.Saisissez le nom de la recette mère</v>
      </c>
      <c r="D91" s="1043">
        <f>D90</f>
        <v>6</v>
      </c>
      <c r="E91" s="1044" t="str">
        <f>E90</f>
        <v>couverts</v>
      </c>
      <c r="F91" s="1007" t="s">
        <v>336</v>
      </c>
      <c r="G91" s="606" t="s">
        <v>337</v>
      </c>
      <c r="H91" s="248"/>
      <c r="I91" s="248"/>
      <c r="J91" s="248"/>
      <c r="K91" s="248"/>
      <c r="L91" s="322"/>
      <c r="M91" s="48"/>
      <c r="N91" s="436" t="s">
        <v>221</v>
      </c>
      <c r="S91" s="196" t="str">
        <f t="shared" si="28"/>
        <v>►</v>
      </c>
      <c r="T91" s="320" t="str">
        <f>T79</f>
        <v>Famille à coller.N.Nom de votre recette.Recette mère ►.S.Saisissez le nom de la recette mère</v>
      </c>
      <c r="U91" s="320">
        <f>U79</f>
        <v>6</v>
      </c>
      <c r="V91" s="320" t="str">
        <f>V79</f>
        <v>couverts</v>
      </c>
      <c r="W91" s="324"/>
      <c r="X91" s="270"/>
      <c r="Y91" s="270"/>
      <c r="Z91" s="270"/>
      <c r="AA91" s="270"/>
      <c r="AB91" s="270"/>
      <c r="AC91" s="329"/>
      <c r="AE91" s="514" t="str">
        <f>"cellule "&amp;ADDRESS(ROW(AG81),COLUMN(AG81),4)&amp;"  format = 0.0 Kg "</f>
        <v xml:space="preserve">cellule AG81  format = 0.0 Kg </v>
      </c>
      <c r="AF91" s="2557"/>
      <c r="AG91" s="567"/>
      <c r="AI91" s="66" t="s">
        <v>18</v>
      </c>
      <c r="AJ91" s="67" t="str">
        <f>AJ96</f>
        <v>Famille à coller.N.Nom de votre recette.Recette mère ►.S.Saisissez le nom de la recette mère</v>
      </c>
      <c r="AK91" s="68"/>
      <c r="AL91" s="68"/>
      <c r="AM91" s="69" t="s">
        <v>28</v>
      </c>
      <c r="AN91" s="70" t="s">
        <v>29</v>
      </c>
      <c r="AO91" s="3316"/>
      <c r="AP91" s="3316"/>
      <c r="AQ91" s="3287"/>
      <c r="AR91" s="3287"/>
      <c r="AS91" s="3288"/>
      <c r="AU91" s="436" t="s">
        <v>221</v>
      </c>
      <c r="AV91" s="49"/>
      <c r="AZ91" s="196" t="str">
        <f t="shared" si="27"/>
        <v>►</v>
      </c>
      <c r="BA91" s="320" t="str">
        <f>BA63</f>
        <v>Famille à coller.N.Nom de votre recette.Recette mère ►.S.Saisissez le nom de la recette mère</v>
      </c>
      <c r="BB91" s="320">
        <f>BB63</f>
        <v>6</v>
      </c>
      <c r="BC91" s="1045" t="str">
        <f>BC63</f>
        <v>couverts</v>
      </c>
      <c r="BD91" s="324"/>
      <c r="BE91" s="270"/>
      <c r="BF91" s="270"/>
      <c r="BG91" s="270"/>
      <c r="BH91" s="270"/>
      <c r="BI91" s="270"/>
      <c r="BJ91" s="329"/>
      <c r="BP91" s="4">
        <v>1</v>
      </c>
    </row>
    <row r="92" spans="2:68" ht="18.75" x14ac:dyDescent="0.25">
      <c r="B92" s="196" t="str">
        <f t="shared" si="31"/>
        <v>A</v>
      </c>
      <c r="C92" s="320" t="str">
        <f>C90</f>
        <v>Famille à coller.N.Nom de votre recette.Recette mère ►.S.Saisissez le nom de la recette mère</v>
      </c>
      <c r="D92" s="320">
        <f>D90</f>
        <v>6</v>
      </c>
      <c r="E92" s="1045" t="str">
        <f>E90</f>
        <v>couverts</v>
      </c>
      <c r="F92" s="605" t="s">
        <v>336</v>
      </c>
      <c r="G92" s="606" t="s">
        <v>338</v>
      </c>
      <c r="H92" s="608"/>
      <c r="I92" s="608"/>
      <c r="J92" s="609"/>
      <c r="K92" s="270"/>
      <c r="L92" s="329"/>
      <c r="N92" s="48"/>
      <c r="S92" s="376" t="s">
        <v>18</v>
      </c>
      <c r="T92" s="320" t="str">
        <f>T79</f>
        <v>Famille à coller.N.Nom de votre recette.Recette mère ►.S.Saisissez le nom de la recette mère</v>
      </c>
      <c r="U92" s="320">
        <f>U79</f>
        <v>6</v>
      </c>
      <c r="V92" s="320" t="str">
        <f>V79</f>
        <v>couverts</v>
      </c>
      <c r="W92" s="377" t="s">
        <v>153</v>
      </c>
      <c r="X92" s="280"/>
      <c r="Y92" s="280"/>
      <c r="Z92" s="280"/>
      <c r="AA92" s="280"/>
      <c r="AB92" s="378"/>
      <c r="AC92" s="379" t="s">
        <v>154</v>
      </c>
      <c r="AD92" s="48"/>
      <c r="AE92" s="48"/>
      <c r="AF92" s="48"/>
      <c r="AG92" s="48"/>
      <c r="AI92" s="66" t="s">
        <v>18</v>
      </c>
      <c r="AJ92" s="77" t="str">
        <f>AJ96</f>
        <v>Famille à coller.N.Nom de votre recette.Recette mère ►.S.Saisissez le nom de la recette mère</v>
      </c>
      <c r="AK92" s="78"/>
      <c r="AL92" s="79"/>
      <c r="AM92" s="80"/>
      <c r="AN92" s="81" t="s">
        <v>33</v>
      </c>
      <c r="AO92" s="82"/>
      <c r="AP92" s="83" t="s">
        <v>34</v>
      </c>
      <c r="AQ92" s="84" t="s">
        <v>35</v>
      </c>
      <c r="AR92" s="16"/>
      <c r="AS92" s="85"/>
      <c r="AT92" s="438"/>
      <c r="AZ92" s="196" t="str">
        <f t="shared" si="27"/>
        <v>►</v>
      </c>
      <c r="BA92" s="320" t="str">
        <f>BA63</f>
        <v>Famille à coller.N.Nom de votre recette.Recette mère ►.S.Saisissez le nom de la recette mère</v>
      </c>
      <c r="BB92" s="320">
        <f>BB63</f>
        <v>6</v>
      </c>
      <c r="BC92" s="1045" t="str">
        <f>BC63</f>
        <v>couverts</v>
      </c>
      <c r="BD92" s="324"/>
      <c r="BE92" s="270"/>
      <c r="BF92" s="270"/>
      <c r="BG92" s="270"/>
      <c r="BH92" s="270"/>
      <c r="BI92" s="270"/>
      <c r="BJ92" s="329"/>
      <c r="BP92" s="4">
        <v>1</v>
      </c>
    </row>
    <row r="93" spans="2:68" ht="15.75" x14ac:dyDescent="0.25">
      <c r="B93" s="196" t="str">
        <f t="shared" si="31"/>
        <v>A</v>
      </c>
      <c r="C93" s="320" t="str">
        <f>C90</f>
        <v>Famille à coller.N.Nom de votre recette.Recette mère ►.S.Saisissez le nom de la recette mère</v>
      </c>
      <c r="D93" s="320">
        <f>D90</f>
        <v>6</v>
      </c>
      <c r="E93" s="1045" t="str">
        <f>E90</f>
        <v>couverts</v>
      </c>
      <c r="F93" s="605" t="s">
        <v>336</v>
      </c>
      <c r="G93" s="606" t="s">
        <v>339</v>
      </c>
      <c r="H93" s="248"/>
      <c r="I93" s="248"/>
      <c r="J93" s="270"/>
      <c r="K93" s="270"/>
      <c r="L93" s="329"/>
      <c r="N93" s="48"/>
      <c r="S93" s="376" t="s">
        <v>18</v>
      </c>
      <c r="T93" s="320" t="str">
        <f>T79</f>
        <v>Famille à coller.N.Nom de votre recette.Recette mère ►.S.Saisissez le nom de la recette mère</v>
      </c>
      <c r="U93" s="320">
        <f>U79</f>
        <v>6</v>
      </c>
      <c r="V93" s="320" t="str">
        <f>V79</f>
        <v>couverts</v>
      </c>
      <c r="W93" s="381"/>
      <c r="X93" s="287"/>
      <c r="Y93" s="287"/>
      <c r="Z93" s="287"/>
      <c r="AA93" s="287"/>
      <c r="AB93" s="382"/>
      <c r="AC93" s="383" t="s">
        <v>155</v>
      </c>
      <c r="AD93" s="48"/>
      <c r="AE93" s="48"/>
      <c r="AF93" s="48"/>
      <c r="AG93" s="48"/>
      <c r="AI93" s="66" t="s">
        <v>18</v>
      </c>
      <c r="AJ93" s="91" t="str">
        <f>AJ96</f>
        <v>Famille à coller.N.Nom de votre recette.Recette mère ►.S.Saisissez le nom de la recette mère</v>
      </c>
      <c r="AK93" s="91"/>
      <c r="AL93" s="91"/>
      <c r="AM93" s="92" t="s">
        <v>39</v>
      </c>
      <c r="AN93" s="93"/>
      <c r="AO93" s="93"/>
      <c r="AP93" s="94" t="s">
        <v>40</v>
      </c>
      <c r="AQ93" s="3317" t="str">
        <f>AM96</f>
        <v>Famille à coller.N.Nom de votre recette.Recette mère ►.S.Saisissez le nom de la recette mère</v>
      </c>
      <c r="AR93" s="3317"/>
      <c r="AS93" s="3318"/>
      <c r="AT93" s="438"/>
      <c r="AZ93" s="196" t="str">
        <f t="shared" si="27"/>
        <v>►</v>
      </c>
      <c r="BA93" s="320" t="str">
        <f>BA63</f>
        <v>Famille à coller.N.Nom de votre recette.Recette mère ►.S.Saisissez le nom de la recette mère</v>
      </c>
      <c r="BB93" s="320">
        <f>BB63</f>
        <v>6</v>
      </c>
      <c r="BC93" s="1045" t="str">
        <f>BC63</f>
        <v>couverts</v>
      </c>
      <c r="BD93" s="324"/>
      <c r="BE93" s="270"/>
      <c r="BF93" s="270"/>
      <c r="BG93" s="270"/>
      <c r="BH93" s="270"/>
      <c r="BI93" s="270"/>
      <c r="BJ93" s="329"/>
      <c r="BP93" s="4">
        <v>1</v>
      </c>
    </row>
    <row r="94" spans="2:68" ht="19.5" customHeight="1" thickBot="1" x14ac:dyDescent="0.3">
      <c r="B94" s="196" t="str">
        <f t="shared" si="31"/>
        <v>A</v>
      </c>
      <c r="C94" s="320" t="str">
        <f>C90</f>
        <v>Famille à coller.N.Nom de votre recette.Recette mère ►.S.Saisissez le nom de la recette mère</v>
      </c>
      <c r="D94" s="320">
        <f>D90</f>
        <v>6</v>
      </c>
      <c r="E94" s="1045" t="str">
        <f>E90</f>
        <v>couverts</v>
      </c>
      <c r="F94" s="605" t="s">
        <v>336</v>
      </c>
      <c r="G94" s="606" t="s">
        <v>340</v>
      </c>
      <c r="H94" s="248"/>
      <c r="I94" s="248"/>
      <c r="J94" s="270"/>
      <c r="K94" s="270"/>
      <c r="L94" s="329"/>
      <c r="N94" s="48"/>
      <c r="S94" s="376" t="s">
        <v>18</v>
      </c>
      <c r="T94" s="320" t="str">
        <f>T79</f>
        <v>Famille à coller.N.Nom de votre recette.Recette mère ►.S.Saisissez le nom de la recette mère</v>
      </c>
      <c r="U94" s="320">
        <f>U79</f>
        <v>6</v>
      </c>
      <c r="V94" s="320" t="str">
        <f>V79</f>
        <v>couverts</v>
      </c>
      <c r="W94" s="2819"/>
      <c r="X94" s="287"/>
      <c r="Y94" s="287"/>
      <c r="Z94" s="287"/>
      <c r="AA94" s="287"/>
      <c r="AB94" s="382"/>
      <c r="AC94" s="383" t="s">
        <v>156</v>
      </c>
      <c r="AI94" s="66" t="s">
        <v>18</v>
      </c>
      <c r="AJ94" s="91" t="str">
        <f>AJ96</f>
        <v>Famille à coller.N.Nom de votre recette.Recette mère ►.S.Saisissez le nom de la recette mère</v>
      </c>
      <c r="AK94" s="91"/>
      <c r="AL94" s="91"/>
      <c r="AM94" s="110">
        <v>6</v>
      </c>
      <c r="AN94" s="111" t="s">
        <v>44</v>
      </c>
      <c r="AO94" s="92"/>
      <c r="AP94" s="92"/>
      <c r="AQ94" s="3317"/>
      <c r="AR94" s="3317"/>
      <c r="AS94" s="3318"/>
      <c r="AU94" s="451" t="s">
        <v>227</v>
      </c>
      <c r="AV94" s="452"/>
      <c r="AW94" s="453"/>
      <c r="AZ94" s="196" t="str">
        <f t="shared" si="27"/>
        <v>►</v>
      </c>
      <c r="BA94" s="320" t="str">
        <f>BA63</f>
        <v>Famille à coller.N.Nom de votre recette.Recette mère ►.S.Saisissez le nom de la recette mère</v>
      </c>
      <c r="BB94" s="320">
        <f>BB63</f>
        <v>6</v>
      </c>
      <c r="BC94" s="1045" t="str">
        <f>BC63</f>
        <v>couverts</v>
      </c>
      <c r="BD94" s="324"/>
      <c r="BE94" s="270"/>
      <c r="BF94" s="270"/>
      <c r="BG94" s="270"/>
      <c r="BH94" s="270"/>
      <c r="BI94" s="270"/>
      <c r="BJ94" s="329"/>
      <c r="BP94" s="4">
        <v>1</v>
      </c>
    </row>
    <row r="95" spans="2:68" ht="17.25" thickTop="1" thickBot="1" x14ac:dyDescent="0.3">
      <c r="B95" s="196" t="str">
        <f t="shared" si="31"/>
        <v>A</v>
      </c>
      <c r="C95" s="320" t="str">
        <f>C90</f>
        <v>Famille à coller.N.Nom de votre recette.Recette mère ►.S.Saisissez le nom de la recette mère</v>
      </c>
      <c r="D95" s="320">
        <f>D90</f>
        <v>6</v>
      </c>
      <c r="E95" s="1045" t="str">
        <f>E90</f>
        <v>couverts</v>
      </c>
      <c r="F95" s="605" t="s">
        <v>336</v>
      </c>
      <c r="G95" s="606" t="s">
        <v>341</v>
      </c>
      <c r="H95" s="248"/>
      <c r="I95" s="248"/>
      <c r="J95" s="270"/>
      <c r="K95" s="270"/>
      <c r="L95" s="329"/>
      <c r="N95" s="610" t="s">
        <v>61</v>
      </c>
      <c r="S95" s="376" t="s">
        <v>18</v>
      </c>
      <c r="T95" s="320" t="str">
        <f>T79</f>
        <v>Famille à coller.N.Nom de votre recette.Recette mère ►.S.Saisissez le nom de la recette mère</v>
      </c>
      <c r="U95" s="320">
        <f>U79</f>
        <v>6</v>
      </c>
      <c r="V95" s="320" t="str">
        <f>V79</f>
        <v>couverts</v>
      </c>
      <c r="W95" s="293"/>
      <c r="X95" s="293"/>
      <c r="Y95" s="293" t="s">
        <v>152</v>
      </c>
      <c r="Z95" s="294"/>
      <c r="AA95" s="392"/>
      <c r="AB95" s="392"/>
      <c r="AC95" s="393"/>
      <c r="AI95" s="66" t="s">
        <v>11</v>
      </c>
      <c r="AJ95" s="121" t="str">
        <f>AJ96</f>
        <v>Famille à coller.N.Nom de votre recette.Recette mère ►.S.Saisissez le nom de la recette mère</v>
      </c>
      <c r="AK95" s="121"/>
      <c r="AL95" s="121"/>
      <c r="AM95" s="122"/>
      <c r="AN95" s="123"/>
      <c r="AO95" s="123"/>
      <c r="AP95" s="123"/>
      <c r="AQ95" s="123"/>
      <c r="AR95" s="123"/>
      <c r="AS95" s="124"/>
      <c r="AU95" s="3325" t="s">
        <v>231</v>
      </c>
      <c r="AV95" s="459" t="s">
        <v>232</v>
      </c>
      <c r="AW95" s="460"/>
      <c r="AZ95" s="196" t="str">
        <f t="shared" si="27"/>
        <v>►</v>
      </c>
      <c r="BA95" s="320" t="str">
        <f>BA63</f>
        <v>Famille à coller.N.Nom de votre recette.Recette mère ►.S.Saisissez le nom de la recette mère</v>
      </c>
      <c r="BB95" s="320">
        <f>BB63</f>
        <v>6</v>
      </c>
      <c r="BC95" s="1045" t="str">
        <f>BC63</f>
        <v>couverts</v>
      </c>
      <c r="BD95" s="324"/>
      <c r="BE95" s="270"/>
      <c r="BF95" s="270"/>
      <c r="BG95" s="270"/>
      <c r="BH95" s="270"/>
      <c r="BI95" s="270"/>
      <c r="BJ95" s="329"/>
      <c r="BP95" s="4">
        <v>1</v>
      </c>
    </row>
    <row r="96" spans="2:68" ht="17.25" thickTop="1" thickBot="1" x14ac:dyDescent="0.3">
      <c r="B96" s="196" t="str">
        <f t="shared" si="31"/>
        <v>A</v>
      </c>
      <c r="C96" s="320" t="str">
        <f>C90</f>
        <v>Famille à coller.N.Nom de votre recette.Recette mère ►.S.Saisissez le nom de la recette mère</v>
      </c>
      <c r="D96" s="320">
        <f>D90</f>
        <v>6</v>
      </c>
      <c r="E96" s="320" t="str">
        <f>E90</f>
        <v>couverts</v>
      </c>
      <c r="F96" s="605" t="s">
        <v>336</v>
      </c>
      <c r="G96" s="613" t="s">
        <v>343</v>
      </c>
      <c r="H96" s="248"/>
      <c r="I96" s="608"/>
      <c r="J96" s="270"/>
      <c r="K96" s="270"/>
      <c r="L96" s="329"/>
      <c r="N96" s="482" t="s">
        <v>257</v>
      </c>
      <c r="S96" s="397" t="s">
        <v>18</v>
      </c>
      <c r="T96" s="398" t="str">
        <f>T79</f>
        <v>Famille à coller.N.Nom de votre recette.Recette mère ►.S.Saisissez le nom de la recette mère</v>
      </c>
      <c r="U96" s="398">
        <f>U79</f>
        <v>6</v>
      </c>
      <c r="V96" s="398" t="str">
        <f>V79</f>
        <v>couverts</v>
      </c>
      <c r="W96" s="399" t="s">
        <v>150</v>
      </c>
      <c r="X96" s="298"/>
      <c r="Y96" s="299"/>
      <c r="Z96" s="300"/>
      <c r="AA96" s="299"/>
      <c r="AB96" s="299"/>
      <c r="AC96" s="400"/>
      <c r="AI96" s="129" t="s">
        <v>11</v>
      </c>
      <c r="AJ96" s="130" t="str">
        <f>AM96</f>
        <v>Famille à coller.N.Nom de votre recette.Recette mère ►.S.Saisissez le nom de la recette mère</v>
      </c>
      <c r="AK96" s="130">
        <f>AM94</f>
        <v>6</v>
      </c>
      <c r="AL96" s="130" t="str">
        <f>AN94</f>
        <v>couverts</v>
      </c>
      <c r="AM96" s="131" t="str">
        <f>UPPER(LEFT(AO90,1))&amp;LOWER(MID(AO90,2,999))&amp;"."&amp;UPPER(LEFT(AQ90,1))&amp;"."&amp;UPPER(LEFT(AQ90,1))&amp;LOWER(MID(AQ90,2,999))&amp;"."&amp;IF(ISTEXT(AS96),AR96&amp;"."&amp;UPPER(LEFT(AS96,1))&amp;"."&amp;UPPER(LEFT(AS96,1))&amp;LOWER(MID(AS96,2,999)),AN96)</f>
        <v>Famille à coller.N.Nom de votre recette.Recette mère ►.S.Saisissez le nom de la recette mère</v>
      </c>
      <c r="AN96" s="132" t="s">
        <v>55</v>
      </c>
      <c r="AO96" s="3321" t="s">
        <v>56</v>
      </c>
      <c r="AP96" s="3321"/>
      <c r="AQ96" s="3321"/>
      <c r="AR96" s="133" t="s">
        <v>57</v>
      </c>
      <c r="AS96" s="134" t="s">
        <v>58</v>
      </c>
      <c r="AU96" s="3325"/>
      <c r="AV96" s="459" t="s">
        <v>235</v>
      </c>
      <c r="AW96" s="460"/>
      <c r="AZ96" s="196" t="str">
        <f t="shared" si="27"/>
        <v>►</v>
      </c>
      <c r="BA96" s="320" t="str">
        <f>BA63</f>
        <v>Famille à coller.N.Nom de votre recette.Recette mère ►.S.Saisissez le nom de la recette mère</v>
      </c>
      <c r="BB96" s="320">
        <f>BB63</f>
        <v>6</v>
      </c>
      <c r="BC96" s="1045" t="str">
        <f>BC63</f>
        <v>couverts</v>
      </c>
      <c r="BD96" s="324"/>
      <c r="BE96" s="270"/>
      <c r="BF96" s="270"/>
      <c r="BG96" s="270"/>
      <c r="BH96" s="270"/>
      <c r="BI96" s="270"/>
      <c r="BJ96" s="329"/>
      <c r="BP96" s="4">
        <v>1</v>
      </c>
    </row>
    <row r="97" spans="2:68" ht="15.75" customHeight="1" x14ac:dyDescent="0.25">
      <c r="B97" s="196" t="str">
        <f t="shared" si="31"/>
        <v>A</v>
      </c>
      <c r="C97" s="320" t="str">
        <f>C90</f>
        <v>Famille à coller.N.Nom de votre recette.Recette mère ►.S.Saisissez le nom de la recette mère</v>
      </c>
      <c r="D97" s="320">
        <f>D90</f>
        <v>6</v>
      </c>
      <c r="E97" s="320" t="str">
        <f>E90</f>
        <v>couverts</v>
      </c>
      <c r="F97" s="605" t="s">
        <v>336</v>
      </c>
      <c r="G97" s="606" t="s">
        <v>347</v>
      </c>
      <c r="H97" s="248"/>
      <c r="I97" s="248"/>
      <c r="J97" s="270"/>
      <c r="K97" s="270"/>
      <c r="L97" s="329"/>
      <c r="N97" s="605" t="s">
        <v>336</v>
      </c>
      <c r="S97" s="1005" t="s">
        <v>18</v>
      </c>
      <c r="AI97" s="138" t="s">
        <v>11</v>
      </c>
      <c r="AJ97" s="139" t="str">
        <f>AJ96</f>
        <v>Famille à coller.N.Nom de votre recette.Recette mère ►.S.Saisissez le nom de la recette mère</v>
      </c>
      <c r="AK97" s="140"/>
      <c r="AL97" s="140"/>
      <c r="AM97" s="141" t="s">
        <v>61</v>
      </c>
      <c r="AN97" s="141" t="s">
        <v>62</v>
      </c>
      <c r="AO97" s="141" t="s">
        <v>63</v>
      </c>
      <c r="AP97" s="141" t="s">
        <v>64</v>
      </c>
      <c r="AQ97" s="141" t="s">
        <v>65</v>
      </c>
      <c r="AR97" s="142" t="s">
        <v>66</v>
      </c>
      <c r="AS97" s="143" t="s">
        <v>67</v>
      </c>
      <c r="AU97" s="3325"/>
      <c r="AV97" s="459" t="s">
        <v>238</v>
      </c>
      <c r="AW97" s="460"/>
      <c r="AZ97" s="196" t="str">
        <f t="shared" si="27"/>
        <v>►</v>
      </c>
      <c r="BA97" s="320" t="str">
        <f>BA63</f>
        <v>Famille à coller.N.Nom de votre recette.Recette mère ►.S.Saisissez le nom de la recette mère</v>
      </c>
      <c r="BB97" s="320">
        <f>BB63</f>
        <v>6</v>
      </c>
      <c r="BC97" s="1045" t="str">
        <f>BC63</f>
        <v>couverts</v>
      </c>
      <c r="BD97" s="324"/>
      <c r="BE97" s="270"/>
      <c r="BF97" s="270"/>
      <c r="BG97" s="270"/>
      <c r="BH97" s="270"/>
      <c r="BI97" s="270"/>
      <c r="BJ97" s="329"/>
      <c r="BP97" s="4">
        <v>1</v>
      </c>
    </row>
    <row r="98" spans="2:68" ht="18.75" x14ac:dyDescent="0.25">
      <c r="B98" s="196" t="str">
        <f t="shared" si="31"/>
        <v>A</v>
      </c>
      <c r="C98" s="320" t="str">
        <f>C90</f>
        <v>Famille à coller.N.Nom de votre recette.Recette mère ►.S.Saisissez le nom de la recette mère</v>
      </c>
      <c r="D98" s="320">
        <f>D90</f>
        <v>6</v>
      </c>
      <c r="E98" s="320" t="str">
        <f>E90</f>
        <v>couverts</v>
      </c>
      <c r="F98" s="605" t="s">
        <v>336</v>
      </c>
      <c r="G98" s="606" t="s">
        <v>351</v>
      </c>
      <c r="H98" s="248"/>
      <c r="I98" s="248"/>
      <c r="J98" s="270"/>
      <c r="K98" s="270"/>
      <c r="L98" s="329"/>
      <c r="N98" s="611" t="s">
        <v>342</v>
      </c>
      <c r="S98" s="2820" t="s">
        <v>18</v>
      </c>
      <c r="T98" s="998" t="str">
        <f>T79</f>
        <v>Famille à coller.N.Nom de votre recette.Recette mère ►.S.Saisissez le nom de la recette mère</v>
      </c>
      <c r="U98" s="998">
        <f>U79</f>
        <v>6</v>
      </c>
      <c r="V98" s="998" t="str">
        <f>V79</f>
        <v>couverts</v>
      </c>
      <c r="W98" s="1002" t="s">
        <v>61</v>
      </c>
      <c r="X98" s="1002">
        <v>1</v>
      </c>
      <c r="Y98" s="999" t="s">
        <v>333</v>
      </c>
      <c r="Z98" s="1000"/>
      <c r="AA98" s="1000"/>
      <c r="AB98" s="1008" t="s">
        <v>334</v>
      </c>
      <c r="AC98" s="1001"/>
      <c r="AD98" s="526" t="s">
        <v>218</v>
      </c>
      <c r="AE98" s="527" t="s">
        <v>601</v>
      </c>
      <c r="AF98" s="527"/>
      <c r="AI98" s="66" t="s">
        <v>18</v>
      </c>
      <c r="AJ98" s="1018" t="str">
        <f>AJ96</f>
        <v>Famille à coller.N.Nom de votre recette.Recette mère ►.S.Saisissez le nom de la recette mère</v>
      </c>
      <c r="AK98" s="1019"/>
      <c r="AL98" s="1020"/>
      <c r="AM98" s="150" t="s">
        <v>86</v>
      </c>
      <c r="AN98" s="151" t="s">
        <v>87</v>
      </c>
      <c r="AO98" s="152"/>
      <c r="AP98" s="3186" t="s">
        <v>88</v>
      </c>
      <c r="AQ98" s="3296" t="s">
        <v>89</v>
      </c>
      <c r="AR98" s="3297" t="s">
        <v>90</v>
      </c>
      <c r="AS98" s="153" t="s">
        <v>91</v>
      </c>
      <c r="AU98" s="3325"/>
      <c r="AV98" s="459" t="s">
        <v>243</v>
      </c>
      <c r="AW98" s="460"/>
      <c r="AZ98" s="196" t="str">
        <f t="shared" si="27"/>
        <v>►</v>
      </c>
      <c r="BA98" s="320" t="str">
        <f>BA63</f>
        <v>Famille à coller.N.Nom de votre recette.Recette mère ►.S.Saisissez le nom de la recette mère</v>
      </c>
      <c r="BB98" s="320">
        <f>BB63</f>
        <v>6</v>
      </c>
      <c r="BC98" s="1045" t="str">
        <f>BC63</f>
        <v>couverts</v>
      </c>
      <c r="BD98" s="324"/>
      <c r="BE98" s="270"/>
      <c r="BF98" s="270"/>
      <c r="BG98" s="270"/>
      <c r="BH98" s="270"/>
      <c r="BI98" s="270"/>
      <c r="BJ98" s="329"/>
      <c r="BP98" s="4">
        <v>1</v>
      </c>
    </row>
    <row r="99" spans="2:68" ht="18.75" customHeight="1" x14ac:dyDescent="0.25">
      <c r="B99" s="196" t="str">
        <f t="shared" si="31"/>
        <v>A</v>
      </c>
      <c r="C99" s="320" t="str">
        <f>C90</f>
        <v>Famille à coller.N.Nom de votre recette.Recette mère ►.S.Saisissez le nom de la recette mère</v>
      </c>
      <c r="D99" s="320">
        <f>D90</f>
        <v>6</v>
      </c>
      <c r="E99" s="320" t="str">
        <f>E90</f>
        <v>couverts</v>
      </c>
      <c r="F99" s="605" t="s">
        <v>336</v>
      </c>
      <c r="G99" s="606" t="s">
        <v>352</v>
      </c>
      <c r="H99" s="248"/>
      <c r="I99" s="248"/>
      <c r="J99" s="270"/>
      <c r="K99" s="270"/>
      <c r="L99" s="329"/>
      <c r="N99" s="614" t="s">
        <v>344</v>
      </c>
      <c r="S99" s="196" t="str">
        <f t="shared" ref="S99:S112" si="32">IF(W99&lt;&gt;"","A","►")</f>
        <v>A</v>
      </c>
      <c r="T99" s="1043" t="str">
        <f>T98</f>
        <v>Famille à coller.N.Nom de votre recette.Recette mère ►.S.Saisissez le nom de la recette mère</v>
      </c>
      <c r="U99" s="1043">
        <f>U98</f>
        <v>6</v>
      </c>
      <c r="V99" s="1044" t="str">
        <f>V98</f>
        <v>couverts</v>
      </c>
      <c r="W99" s="1007" t="s">
        <v>336</v>
      </c>
      <c r="X99" s="606" t="s">
        <v>337</v>
      </c>
      <c r="Y99" s="248"/>
      <c r="Z99" s="248"/>
      <c r="AA99" s="248"/>
      <c r="AB99" s="248"/>
      <c r="AC99" s="322"/>
      <c r="AD99" s="48"/>
      <c r="AE99" s="436" t="s">
        <v>221</v>
      </c>
      <c r="AI99" s="66" t="s">
        <v>18</v>
      </c>
      <c r="AJ99" s="149" t="str">
        <f>AJ96</f>
        <v>Famille à coller.N.Nom de votre recette.Recette mère ►.S.Saisissez le nom de la recette mère</v>
      </c>
      <c r="AK99" s="91"/>
      <c r="AL99" s="1021"/>
      <c r="AM99" s="2817" t="s">
        <v>103</v>
      </c>
      <c r="AN99" s="164" t="s">
        <v>104</v>
      </c>
      <c r="AO99" s="165" t="s">
        <v>105</v>
      </c>
      <c r="AP99" s="3121"/>
      <c r="AQ99" s="3123"/>
      <c r="AR99" s="3320"/>
      <c r="AS99" s="166" t="s">
        <v>106</v>
      </c>
      <c r="AU99" s="3325"/>
      <c r="AV99" s="459" t="s">
        <v>246</v>
      </c>
      <c r="AW99" s="460"/>
      <c r="AZ99" s="196" t="str">
        <f t="shared" si="27"/>
        <v>►</v>
      </c>
      <c r="BA99" s="320" t="str">
        <f>BA63</f>
        <v>Famille à coller.N.Nom de votre recette.Recette mère ►.S.Saisissez le nom de la recette mère</v>
      </c>
      <c r="BB99" s="320">
        <f>BB63</f>
        <v>6</v>
      </c>
      <c r="BC99" s="1045" t="str">
        <f>BC63</f>
        <v>couverts</v>
      </c>
      <c r="BD99" s="324"/>
      <c r="BE99" s="270"/>
      <c r="BF99" s="270"/>
      <c r="BG99" s="270"/>
      <c r="BH99" s="270"/>
      <c r="BI99" s="270"/>
      <c r="BJ99" s="329"/>
      <c r="BP99" s="4">
        <v>1</v>
      </c>
    </row>
    <row r="100" spans="2:68" ht="17.25" x14ac:dyDescent="0.25">
      <c r="B100" s="376" t="s">
        <v>18</v>
      </c>
      <c r="C100" s="320" t="str">
        <f>C90</f>
        <v>Famille à coller.N.Nom de votre recette.Recette mère ►.S.Saisissez le nom de la recette mère</v>
      </c>
      <c r="D100" s="320">
        <f>D90</f>
        <v>6</v>
      </c>
      <c r="E100" s="320" t="str">
        <f>E90</f>
        <v>couverts</v>
      </c>
      <c r="F100" s="293"/>
      <c r="G100" s="293"/>
      <c r="H100" s="293" t="s">
        <v>152</v>
      </c>
      <c r="I100" s="294"/>
      <c r="J100" s="392"/>
      <c r="K100" s="392"/>
      <c r="L100" s="393"/>
      <c r="N100" s="614" t="s">
        <v>348</v>
      </c>
      <c r="S100" s="196" t="str">
        <f t="shared" si="32"/>
        <v>A</v>
      </c>
      <c r="T100" s="320" t="str">
        <f>T98</f>
        <v>Famille à coller.N.Nom de votre recette.Recette mère ►.S.Saisissez le nom de la recette mère</v>
      </c>
      <c r="U100" s="320">
        <f>U98</f>
        <v>6</v>
      </c>
      <c r="V100" s="1045" t="str">
        <f>V98</f>
        <v>couverts</v>
      </c>
      <c r="W100" s="605" t="s">
        <v>336</v>
      </c>
      <c r="X100" s="606" t="s">
        <v>338</v>
      </c>
      <c r="Y100" s="608"/>
      <c r="Z100" s="608"/>
      <c r="AA100" s="609"/>
      <c r="AB100" s="270"/>
      <c r="AC100" s="329"/>
      <c r="AE100" s="48"/>
      <c r="AI100" s="66" t="s">
        <v>18</v>
      </c>
      <c r="AJ100" s="149" t="str">
        <f>AJ96</f>
        <v>Famille à coller.N.Nom de votre recette.Recette mère ►.S.Saisissez le nom de la recette mère</v>
      </c>
      <c r="AK100" s="91">
        <f>AK96</f>
        <v>6</v>
      </c>
      <c r="AL100" s="1021" t="str">
        <f>AL96</f>
        <v>couverts</v>
      </c>
      <c r="AM100" s="174"/>
      <c r="AN100" s="209"/>
      <c r="AO100" s="176" t="str">
        <f t="shared" ref="AO100:AO131" si="33">IF(OR(ISTEXT(AM100), AM100&lt;=0, AP100&lt;=0), "", "de")</f>
        <v/>
      </c>
      <c r="AP100" s="177"/>
      <c r="AQ100" s="178"/>
      <c r="AR100" s="179">
        <v>1</v>
      </c>
      <c r="AS100" s="180"/>
      <c r="AU100" s="3325"/>
      <c r="AV100" s="459" t="s">
        <v>250</v>
      </c>
      <c r="AW100" s="460"/>
      <c r="AZ100" s="196" t="str">
        <f t="shared" si="27"/>
        <v>►</v>
      </c>
      <c r="BA100" s="320" t="str">
        <f>BA63</f>
        <v>Famille à coller.N.Nom de votre recette.Recette mère ►.S.Saisissez le nom de la recette mère</v>
      </c>
      <c r="BB100" s="320">
        <f>BB63</f>
        <v>6</v>
      </c>
      <c r="BC100" s="1045" t="str">
        <f>BC63</f>
        <v>couverts</v>
      </c>
      <c r="BD100" s="324"/>
      <c r="BE100" s="270"/>
      <c r="BF100" s="270"/>
      <c r="BG100" s="270"/>
      <c r="BH100" s="270"/>
      <c r="BI100" s="270"/>
      <c r="BJ100" s="329"/>
      <c r="BP100" s="4">
        <v>1</v>
      </c>
    </row>
    <row r="101" spans="2:68" ht="18" thickBot="1" x14ac:dyDescent="0.3">
      <c r="B101" s="397" t="s">
        <v>18</v>
      </c>
      <c r="C101" s="398" t="str">
        <f>C90</f>
        <v>Famille à coller.N.Nom de votre recette.Recette mère ►.S.Saisissez le nom de la recette mère</v>
      </c>
      <c r="D101" s="398">
        <f>D90</f>
        <v>6</v>
      </c>
      <c r="E101" s="398" t="str">
        <f>E90</f>
        <v>couverts</v>
      </c>
      <c r="F101" s="399" t="s">
        <v>150</v>
      </c>
      <c r="G101" s="298"/>
      <c r="H101" s="299"/>
      <c r="I101" s="300"/>
      <c r="J101" s="299"/>
      <c r="K101" s="299"/>
      <c r="L101" s="400"/>
      <c r="S101" s="196" t="str">
        <f t="shared" si="32"/>
        <v>A</v>
      </c>
      <c r="T101" s="320" t="str">
        <f>T98</f>
        <v>Famille à coller.N.Nom de votre recette.Recette mère ►.S.Saisissez le nom de la recette mère</v>
      </c>
      <c r="U101" s="320">
        <f>U98</f>
        <v>6</v>
      </c>
      <c r="V101" s="1045" t="str">
        <f>V98</f>
        <v>couverts</v>
      </c>
      <c r="W101" s="605" t="s">
        <v>336</v>
      </c>
      <c r="X101" s="606" t="s">
        <v>339</v>
      </c>
      <c r="Y101" s="248"/>
      <c r="Z101" s="248"/>
      <c r="AA101" s="270"/>
      <c r="AB101" s="270"/>
      <c r="AC101" s="329"/>
      <c r="AE101" s="48"/>
      <c r="AI101" s="196" t="str">
        <f t="shared" ref="AI101:AI130" si="34">IF(AS101&lt;&gt;"","A","►")</f>
        <v>►</v>
      </c>
      <c r="AJ101" s="149" t="str">
        <f>AJ96</f>
        <v>Famille à coller.N.Nom de votre recette.Recette mère ►.S.Saisissez le nom de la recette mère</v>
      </c>
      <c r="AK101" s="91">
        <f>AK96</f>
        <v>6</v>
      </c>
      <c r="AL101" s="1021" t="str">
        <f>AL96</f>
        <v>couverts</v>
      </c>
      <c r="AM101" s="174"/>
      <c r="AN101" s="209"/>
      <c r="AO101" s="176" t="str">
        <f t="shared" si="33"/>
        <v/>
      </c>
      <c r="AP101" s="177"/>
      <c r="AQ101" s="178"/>
      <c r="AR101" s="179">
        <v>1</v>
      </c>
      <c r="AS101" s="180"/>
      <c r="AU101" s="474" t="s">
        <v>253</v>
      </c>
      <c r="AV101" s="475"/>
      <c r="AW101" s="476"/>
      <c r="AZ101" s="196" t="str">
        <f t="shared" si="27"/>
        <v>►</v>
      </c>
      <c r="BA101" s="320" t="str">
        <f>BA63</f>
        <v>Famille à coller.N.Nom de votre recette.Recette mère ►.S.Saisissez le nom de la recette mère</v>
      </c>
      <c r="BB101" s="320">
        <f>BB63</f>
        <v>6</v>
      </c>
      <c r="BC101" s="1045" t="str">
        <f>BC63</f>
        <v>couverts</v>
      </c>
      <c r="BD101" s="324"/>
      <c r="BE101" s="270"/>
      <c r="BF101" s="270"/>
      <c r="BG101" s="270"/>
      <c r="BH101" s="270"/>
      <c r="BI101" s="270"/>
      <c r="BJ101" s="329"/>
      <c r="BP101" s="4">
        <v>1</v>
      </c>
    </row>
    <row r="102" spans="2:68" ht="16.5" customHeight="1" thickBot="1" x14ac:dyDescent="0.3">
      <c r="B102" s="428" t="s">
        <v>18</v>
      </c>
      <c r="S102" s="196" t="str">
        <f t="shared" si="32"/>
        <v>A</v>
      </c>
      <c r="T102" s="320" t="str">
        <f>T98</f>
        <v>Famille à coller.N.Nom de votre recette.Recette mère ►.S.Saisissez le nom de la recette mère</v>
      </c>
      <c r="U102" s="320">
        <f>U98</f>
        <v>6</v>
      </c>
      <c r="V102" s="1045" t="str">
        <f>V98</f>
        <v>couverts</v>
      </c>
      <c r="W102" s="605" t="s">
        <v>336</v>
      </c>
      <c r="X102" s="606" t="s">
        <v>340</v>
      </c>
      <c r="Y102" s="248"/>
      <c r="Z102" s="248"/>
      <c r="AA102" s="270"/>
      <c r="AB102" s="270"/>
      <c r="AC102" s="329"/>
      <c r="AE102" s="48"/>
      <c r="AI102" s="196" t="str">
        <f t="shared" si="34"/>
        <v>►</v>
      </c>
      <c r="AJ102" s="149" t="str">
        <f>AJ96</f>
        <v>Famille à coller.N.Nom de votre recette.Recette mère ►.S.Saisissez le nom de la recette mère</v>
      </c>
      <c r="AK102" s="91">
        <f>AK96</f>
        <v>6</v>
      </c>
      <c r="AL102" s="1021" t="str">
        <f>AL96</f>
        <v>couverts</v>
      </c>
      <c r="AM102" s="174"/>
      <c r="AN102" s="209"/>
      <c r="AO102" s="176" t="str">
        <f t="shared" si="33"/>
        <v/>
      </c>
      <c r="AP102" s="177"/>
      <c r="AQ102" s="178"/>
      <c r="AR102" s="179">
        <v>1</v>
      </c>
      <c r="AS102" s="180"/>
      <c r="AZ102" s="196" t="str">
        <f t="shared" si="27"/>
        <v>►</v>
      </c>
      <c r="BA102" s="320" t="str">
        <f>BA63</f>
        <v>Famille à coller.N.Nom de votre recette.Recette mère ►.S.Saisissez le nom de la recette mère</v>
      </c>
      <c r="BB102" s="320">
        <f>BB63</f>
        <v>6</v>
      </c>
      <c r="BC102" s="1045" t="str">
        <f>BC63</f>
        <v>couverts</v>
      </c>
      <c r="BD102" s="324"/>
      <c r="BE102" s="270"/>
      <c r="BF102" s="270"/>
      <c r="BG102" s="270"/>
      <c r="BH102" s="270"/>
      <c r="BI102" s="270"/>
      <c r="BJ102" s="329"/>
      <c r="BP102" s="4">
        <v>1</v>
      </c>
    </row>
    <row r="103" spans="2:68" ht="19.5" thickBot="1" x14ac:dyDescent="0.3">
      <c r="B103" s="54" t="s">
        <v>18</v>
      </c>
      <c r="C103" s="55" t="str">
        <f>C109</f>
        <v>Famille à coller.N.Nom de votre recette.Recette mère ►.S.Saisissez le nom de la recette mère</v>
      </c>
      <c r="D103" s="56">
        <f>D109</f>
        <v>6</v>
      </c>
      <c r="E103" s="56" t="str">
        <f>E109</f>
        <v>couverts</v>
      </c>
      <c r="F103" s="57" t="s">
        <v>6</v>
      </c>
      <c r="G103" s="58" t="s">
        <v>19</v>
      </c>
      <c r="H103" s="3315" t="s">
        <v>20</v>
      </c>
      <c r="I103" s="3315"/>
      <c r="J103" s="3285" t="s">
        <v>21</v>
      </c>
      <c r="K103" s="3285"/>
      <c r="L103" s="3286"/>
      <c r="M103" s="1003" t="s">
        <v>218</v>
      </c>
      <c r="N103" s="429" t="s">
        <v>219</v>
      </c>
      <c r="O103" s="430"/>
      <c r="S103" s="196" t="str">
        <f t="shared" si="32"/>
        <v>A</v>
      </c>
      <c r="T103" s="320" t="str">
        <f>T98</f>
        <v>Famille à coller.N.Nom de votre recette.Recette mère ►.S.Saisissez le nom de la recette mère</v>
      </c>
      <c r="U103" s="320">
        <f>U98</f>
        <v>6</v>
      </c>
      <c r="V103" s="1045" t="str">
        <f>V98</f>
        <v>couverts</v>
      </c>
      <c r="W103" s="605" t="s">
        <v>336</v>
      </c>
      <c r="X103" s="606" t="s">
        <v>341</v>
      </c>
      <c r="Y103" s="248"/>
      <c r="Z103" s="248"/>
      <c r="AA103" s="270"/>
      <c r="AB103" s="270"/>
      <c r="AC103" s="329"/>
      <c r="AE103" s="48"/>
      <c r="AI103" s="196" t="str">
        <f t="shared" si="34"/>
        <v>►</v>
      </c>
      <c r="AJ103" s="149" t="str">
        <f>AJ96</f>
        <v>Famille à coller.N.Nom de votre recette.Recette mère ►.S.Saisissez le nom de la recette mère</v>
      </c>
      <c r="AK103" s="91">
        <f>AK96</f>
        <v>6</v>
      </c>
      <c r="AL103" s="1021" t="str">
        <f>AL96</f>
        <v>couverts</v>
      </c>
      <c r="AM103" s="174"/>
      <c r="AN103" s="209"/>
      <c r="AO103" s="176" t="str">
        <f t="shared" si="33"/>
        <v/>
      </c>
      <c r="AP103" s="177"/>
      <c r="AQ103" s="178"/>
      <c r="AR103" s="179">
        <v>1</v>
      </c>
      <c r="AS103" s="180"/>
      <c r="AU103" s="3326" t="s">
        <v>261</v>
      </c>
      <c r="AV103" s="3327"/>
      <c r="AW103" s="3328"/>
      <c r="AZ103" s="196" t="str">
        <f t="shared" si="27"/>
        <v>►</v>
      </c>
      <c r="BA103" s="320" t="str">
        <f>BA63</f>
        <v>Famille à coller.N.Nom de votre recette.Recette mère ►.S.Saisissez le nom de la recette mère</v>
      </c>
      <c r="BB103" s="320">
        <f>BB63</f>
        <v>6</v>
      </c>
      <c r="BC103" s="1045" t="str">
        <f>BC63</f>
        <v>couverts</v>
      </c>
      <c r="BD103" s="324"/>
      <c r="BE103" s="270"/>
      <c r="BF103" s="270"/>
      <c r="BG103" s="270"/>
      <c r="BH103" s="270"/>
      <c r="BI103" s="270"/>
      <c r="BJ103" s="329"/>
      <c r="BP103" s="4">
        <v>1</v>
      </c>
    </row>
    <row r="104" spans="2:68" ht="24" thickTop="1" thickBot="1" x14ac:dyDescent="0.3">
      <c r="B104" s="66" t="s">
        <v>18</v>
      </c>
      <c r="C104" s="67" t="str">
        <f>C109</f>
        <v>Famille à coller.N.Nom de votre recette.Recette mère ►.S.Saisissez le nom de la recette mère</v>
      </c>
      <c r="D104" s="68"/>
      <c r="E104" s="68"/>
      <c r="F104" s="69" t="s">
        <v>28</v>
      </c>
      <c r="G104" s="70" t="s">
        <v>29</v>
      </c>
      <c r="H104" s="3316"/>
      <c r="I104" s="3316"/>
      <c r="J104" s="3287"/>
      <c r="K104" s="3287"/>
      <c r="L104" s="3288"/>
      <c r="N104" s="436" t="s">
        <v>221</v>
      </c>
      <c r="O104" s="49"/>
      <c r="S104" s="196" t="str">
        <f t="shared" si="32"/>
        <v>A</v>
      </c>
      <c r="T104" s="320" t="str">
        <f>T98</f>
        <v>Famille à coller.N.Nom de votre recette.Recette mère ►.S.Saisissez le nom de la recette mère</v>
      </c>
      <c r="U104" s="320">
        <f>U98</f>
        <v>6</v>
      </c>
      <c r="V104" s="1045" t="str">
        <f>V98</f>
        <v>couverts</v>
      </c>
      <c r="W104" s="605" t="s">
        <v>336</v>
      </c>
      <c r="X104" s="613" t="s">
        <v>343</v>
      </c>
      <c r="Y104" s="248"/>
      <c r="Z104" s="608"/>
      <c r="AA104" s="270"/>
      <c r="AB104" s="270"/>
      <c r="AC104" s="329"/>
      <c r="AE104" s="610" t="s">
        <v>61</v>
      </c>
      <c r="AI104" s="196" t="str">
        <f t="shared" si="34"/>
        <v>►</v>
      </c>
      <c r="AJ104" s="149" t="str">
        <f>AJ96</f>
        <v>Famille à coller.N.Nom de votre recette.Recette mère ►.S.Saisissez le nom de la recette mère</v>
      </c>
      <c r="AK104" s="91">
        <f>AK96</f>
        <v>6</v>
      </c>
      <c r="AL104" s="1021" t="str">
        <f>AL96</f>
        <v>couverts</v>
      </c>
      <c r="AM104" s="174">
        <v>5</v>
      </c>
      <c r="AN104" s="209" t="s">
        <v>604</v>
      </c>
      <c r="AO104" s="176" t="str">
        <f t="shared" si="33"/>
        <v/>
      </c>
      <c r="AP104" s="177"/>
      <c r="AQ104" s="178"/>
      <c r="AR104" s="179">
        <v>1</v>
      </c>
      <c r="AS104" s="180"/>
      <c r="AU104" s="490"/>
      <c r="AV104" s="491" t="s">
        <v>264</v>
      </c>
      <c r="AW104" s="492">
        <v>1</v>
      </c>
      <c r="AZ104" s="376" t="s">
        <v>18</v>
      </c>
      <c r="BA104" s="320" t="str">
        <f>BA63</f>
        <v>Famille à coller.N.Nom de votre recette.Recette mère ►.S.Saisissez le nom de la recette mère</v>
      </c>
      <c r="BB104" s="320">
        <f>BB63</f>
        <v>6</v>
      </c>
      <c r="BC104" s="1045" t="str">
        <f>BC63</f>
        <v>couverts</v>
      </c>
      <c r="BD104" s="377" t="s">
        <v>153</v>
      </c>
      <c r="BE104" s="280"/>
      <c r="BF104" s="280"/>
      <c r="BG104" s="280"/>
      <c r="BH104" s="280"/>
      <c r="BI104" s="378"/>
      <c r="BJ104" s="379" t="s">
        <v>154</v>
      </c>
      <c r="BP104" s="4">
        <v>1</v>
      </c>
    </row>
    <row r="105" spans="2:68" ht="19.5" thickTop="1" x14ac:dyDescent="0.25">
      <c r="B105" s="66" t="s">
        <v>18</v>
      </c>
      <c r="C105" s="77" t="str">
        <f>C109</f>
        <v>Famille à coller.N.Nom de votre recette.Recette mère ►.S.Saisissez le nom de la recette mère</v>
      </c>
      <c r="D105" s="78"/>
      <c r="E105" s="79"/>
      <c r="F105" s="80"/>
      <c r="G105" s="81" t="s">
        <v>33</v>
      </c>
      <c r="H105" s="82"/>
      <c r="I105" s="83" t="s">
        <v>34</v>
      </c>
      <c r="J105" s="84" t="s">
        <v>35</v>
      </c>
      <c r="K105" s="16"/>
      <c r="L105" s="85"/>
      <c r="S105" s="196" t="str">
        <f t="shared" si="32"/>
        <v>A</v>
      </c>
      <c r="T105" s="320" t="str">
        <f>T98</f>
        <v>Famille à coller.N.Nom de votre recette.Recette mère ►.S.Saisissez le nom de la recette mère</v>
      </c>
      <c r="U105" s="320">
        <f>U98</f>
        <v>6</v>
      </c>
      <c r="V105" s="1045" t="str">
        <f>V98</f>
        <v>couverts</v>
      </c>
      <c r="W105" s="605" t="s">
        <v>336</v>
      </c>
      <c r="X105" s="606" t="s">
        <v>347</v>
      </c>
      <c r="Y105" s="248"/>
      <c r="Z105" s="248"/>
      <c r="AA105" s="270"/>
      <c r="AB105" s="270"/>
      <c r="AC105" s="329"/>
      <c r="AE105" s="482" t="s">
        <v>257</v>
      </c>
      <c r="AI105" s="196" t="str">
        <f t="shared" si="34"/>
        <v>►</v>
      </c>
      <c r="AJ105" s="149" t="str">
        <f>AJ96</f>
        <v>Famille à coller.N.Nom de votre recette.Recette mère ►.S.Saisissez le nom de la recette mère</v>
      </c>
      <c r="AK105" s="91">
        <f>AK96</f>
        <v>6</v>
      </c>
      <c r="AL105" s="1021" t="str">
        <f>AL96</f>
        <v>couverts</v>
      </c>
      <c r="AM105" s="174"/>
      <c r="AN105" s="209"/>
      <c r="AO105" s="176" t="str">
        <f t="shared" si="33"/>
        <v/>
      </c>
      <c r="AP105" s="177">
        <v>200</v>
      </c>
      <c r="AQ105" s="229" t="s">
        <v>41</v>
      </c>
      <c r="AR105" s="179">
        <v>1</v>
      </c>
      <c r="AS105" s="180"/>
      <c r="AU105" s="497" t="s">
        <v>269</v>
      </c>
      <c r="AV105" s="498">
        <v>100</v>
      </c>
      <c r="AW105" s="499">
        <f>IF(MOD(AW104*1000/AV105,1)=0,AW104*1000/AV105,IF(MOD(AW104*1000/AV105,1)&lt;0.5,INT(AW104*1000/AV105),INT(AW104*1000/AV105)+1))</f>
        <v>10</v>
      </c>
      <c r="AZ105" s="376" t="s">
        <v>18</v>
      </c>
      <c r="BA105" s="320" t="str">
        <f>BA63</f>
        <v>Famille à coller.N.Nom de votre recette.Recette mère ►.S.Saisissez le nom de la recette mère</v>
      </c>
      <c r="BB105" s="320">
        <f>BB63</f>
        <v>6</v>
      </c>
      <c r="BC105" s="1045" t="str">
        <f>BC63</f>
        <v>couverts</v>
      </c>
      <c r="BD105" s="381"/>
      <c r="BE105" s="287"/>
      <c r="BF105" s="287"/>
      <c r="BG105" s="287"/>
      <c r="BH105" s="287"/>
      <c r="BI105" s="382"/>
      <c r="BJ105" s="383" t="s">
        <v>155</v>
      </c>
      <c r="BP105" s="4">
        <v>1</v>
      </c>
    </row>
    <row r="106" spans="2:68" ht="17.25" x14ac:dyDescent="0.25">
      <c r="B106" s="66" t="s">
        <v>18</v>
      </c>
      <c r="C106" s="91" t="str">
        <f>C109</f>
        <v>Famille à coller.N.Nom de votre recette.Recette mère ►.S.Saisissez le nom de la recette mère</v>
      </c>
      <c r="D106" s="91"/>
      <c r="E106" s="91"/>
      <c r="F106" s="92" t="s">
        <v>39</v>
      </c>
      <c r="G106" s="93"/>
      <c r="H106" s="93"/>
      <c r="I106" s="94" t="s">
        <v>40</v>
      </c>
      <c r="J106" s="3317" t="str">
        <f>F109</f>
        <v>Famille à coller.N.Nom de votre recette.Recette mère ►.S.Saisissez le nom de la recette mère</v>
      </c>
      <c r="K106" s="3317"/>
      <c r="L106" s="3318"/>
      <c r="S106" s="196" t="str">
        <f t="shared" si="32"/>
        <v>A</v>
      </c>
      <c r="T106" s="320" t="str">
        <f>T98</f>
        <v>Famille à coller.N.Nom de votre recette.Recette mère ►.S.Saisissez le nom de la recette mère</v>
      </c>
      <c r="U106" s="320">
        <f>U98</f>
        <v>6</v>
      </c>
      <c r="V106" s="320" t="str">
        <f>V98</f>
        <v>couverts</v>
      </c>
      <c r="W106" s="605" t="s">
        <v>336</v>
      </c>
      <c r="X106" s="606" t="s">
        <v>351</v>
      </c>
      <c r="Y106" s="248"/>
      <c r="Z106" s="248"/>
      <c r="AA106" s="270"/>
      <c r="AB106" s="270"/>
      <c r="AC106" s="329"/>
      <c r="AE106" s="605" t="s">
        <v>336</v>
      </c>
      <c r="AI106" s="196" t="str">
        <f t="shared" si="34"/>
        <v>►</v>
      </c>
      <c r="AJ106" s="149" t="str">
        <f>AJ96</f>
        <v>Famille à coller.N.Nom de votre recette.Recette mère ►.S.Saisissez le nom de la recette mère</v>
      </c>
      <c r="AK106" s="91">
        <f>AK96</f>
        <v>6</v>
      </c>
      <c r="AL106" s="1021" t="str">
        <f>AL96</f>
        <v>couverts</v>
      </c>
      <c r="AM106" s="174"/>
      <c r="AN106" s="175"/>
      <c r="AO106" s="176" t="str">
        <f t="shared" si="33"/>
        <v/>
      </c>
      <c r="AP106" s="177">
        <v>200</v>
      </c>
      <c r="AQ106" s="229" t="s">
        <v>41</v>
      </c>
      <c r="AR106" s="179">
        <v>1</v>
      </c>
      <c r="AS106" s="180"/>
      <c r="AU106" s="497" t="s">
        <v>274</v>
      </c>
      <c r="AV106" s="498">
        <v>120</v>
      </c>
      <c r="AW106" s="499">
        <f>IF(MOD(AW104*1000/AV106,1)=0,AW104*1000/AV106,IF(MOD(AW104*1000/AV106,1)&lt;0.5,INT(AW104*1000/AV106),INT(AW104*1000/AV106)+1))</f>
        <v>8</v>
      </c>
      <c r="AZ106" s="376" t="s">
        <v>18</v>
      </c>
      <c r="BA106" s="320" t="str">
        <f>BA63</f>
        <v>Famille à coller.N.Nom de votre recette.Recette mère ►.S.Saisissez le nom de la recette mère</v>
      </c>
      <c r="BB106" s="320">
        <f>BB63</f>
        <v>6</v>
      </c>
      <c r="BC106" s="1045" t="str">
        <f>BC63</f>
        <v>couverts</v>
      </c>
      <c r="BD106" s="2819"/>
      <c r="BE106" s="287"/>
      <c r="BF106" s="287"/>
      <c r="BG106" s="287"/>
      <c r="BH106" s="287"/>
      <c r="BI106" s="382"/>
      <c r="BJ106" s="383" t="s">
        <v>156</v>
      </c>
      <c r="BP106" s="4">
        <v>1</v>
      </c>
    </row>
    <row r="107" spans="2:68" ht="19.5" customHeight="1" x14ac:dyDescent="0.25">
      <c r="B107" s="66" t="s">
        <v>18</v>
      </c>
      <c r="C107" s="91" t="str">
        <f>C109</f>
        <v>Famille à coller.N.Nom de votre recette.Recette mère ►.S.Saisissez le nom de la recette mère</v>
      </c>
      <c r="D107" s="91"/>
      <c r="E107" s="91"/>
      <c r="F107" s="110">
        <v>6</v>
      </c>
      <c r="G107" s="111" t="s">
        <v>44</v>
      </c>
      <c r="H107" s="92"/>
      <c r="I107" s="92"/>
      <c r="J107" s="3317"/>
      <c r="K107" s="3317"/>
      <c r="L107" s="3318"/>
      <c r="S107" s="196" t="str">
        <f t="shared" si="32"/>
        <v>A</v>
      </c>
      <c r="T107" s="320" t="str">
        <f>T98</f>
        <v>Famille à coller.N.Nom de votre recette.Recette mère ►.S.Saisissez le nom de la recette mère</v>
      </c>
      <c r="U107" s="320">
        <f>U98</f>
        <v>6</v>
      </c>
      <c r="V107" s="320" t="str">
        <f>V98</f>
        <v>couverts</v>
      </c>
      <c r="W107" s="605" t="s">
        <v>336</v>
      </c>
      <c r="X107" s="606" t="s">
        <v>352</v>
      </c>
      <c r="Y107" s="248"/>
      <c r="Z107" s="248"/>
      <c r="AA107" s="270"/>
      <c r="AB107" s="270"/>
      <c r="AC107" s="329"/>
      <c r="AE107" s="611" t="s">
        <v>342</v>
      </c>
      <c r="AI107" s="196" t="str">
        <f t="shared" si="34"/>
        <v>►</v>
      </c>
      <c r="AJ107" s="149" t="str">
        <f>AJ96</f>
        <v>Famille à coller.N.Nom de votre recette.Recette mère ►.S.Saisissez le nom de la recette mère</v>
      </c>
      <c r="AK107" s="91">
        <f>AK96</f>
        <v>6</v>
      </c>
      <c r="AL107" s="1021" t="str">
        <f>AL96</f>
        <v>couverts</v>
      </c>
      <c r="AM107" s="174"/>
      <c r="AN107" s="175"/>
      <c r="AO107" s="176" t="str">
        <f t="shared" si="33"/>
        <v/>
      </c>
      <c r="AP107" s="177">
        <v>70</v>
      </c>
      <c r="AQ107" s="229" t="s">
        <v>41</v>
      </c>
      <c r="AR107" s="179">
        <v>1</v>
      </c>
      <c r="AS107" s="180"/>
      <c r="AU107" s="504" t="s">
        <v>275</v>
      </c>
      <c r="AV107" s="498">
        <v>180</v>
      </c>
      <c r="AW107" s="499">
        <f>IF(MOD(AW104*1000/AV107,1)=0,AW104*1000/AV107,IF(MOD(AW104*1000/AV107,1)&lt;0.5,INT(AW104*1000/AV107),INT(AW104*1000/AV107)+1))</f>
        <v>6</v>
      </c>
      <c r="AZ107" s="376" t="s">
        <v>18</v>
      </c>
      <c r="BA107" s="320" t="str">
        <f>BA16</f>
        <v>Famille à coller.N.Nom de votre recette.Recette mère ►.S.Saisissez le nom de la recette mère</v>
      </c>
      <c r="BB107" s="320">
        <f>BB16</f>
        <v>6</v>
      </c>
      <c r="BC107" s="320" t="str">
        <f>BC16</f>
        <v>couverts</v>
      </c>
      <c r="BD107" s="293"/>
      <c r="BE107" s="293"/>
      <c r="BF107" s="293" t="s">
        <v>152</v>
      </c>
      <c r="BG107" s="294"/>
      <c r="BH107" s="392"/>
      <c r="BI107" s="392"/>
      <c r="BJ107" s="393"/>
      <c r="BP107" s="4">
        <v>1</v>
      </c>
    </row>
    <row r="108" spans="2:68" ht="18" thickBot="1" x14ac:dyDescent="0.3">
      <c r="B108" s="66" t="s">
        <v>11</v>
      </c>
      <c r="C108" s="121" t="str">
        <f>C109</f>
        <v>Famille à coller.N.Nom de votre recette.Recette mère ►.S.Saisissez le nom de la recette mère</v>
      </c>
      <c r="D108" s="121"/>
      <c r="E108" s="121"/>
      <c r="F108" s="122"/>
      <c r="G108" s="123"/>
      <c r="H108" s="123"/>
      <c r="I108" s="123"/>
      <c r="J108" s="123"/>
      <c r="K108" s="123"/>
      <c r="L108" s="124"/>
      <c r="S108" s="196" t="str">
        <f t="shared" si="32"/>
        <v>A</v>
      </c>
      <c r="T108" s="320" t="str">
        <f>T98</f>
        <v>Famille à coller.N.Nom de votre recette.Recette mère ►.S.Saisissez le nom de la recette mère</v>
      </c>
      <c r="U108" s="320">
        <f>U98</f>
        <v>6</v>
      </c>
      <c r="V108" s="320" t="str">
        <f>V98</f>
        <v>couverts</v>
      </c>
      <c r="W108" s="605" t="s">
        <v>336</v>
      </c>
      <c r="X108" s="606" t="s">
        <v>353</v>
      </c>
      <c r="Y108" s="248"/>
      <c r="Z108" s="248"/>
      <c r="AA108" s="270"/>
      <c r="AB108" s="270"/>
      <c r="AC108" s="329"/>
      <c r="AE108" s="614" t="s">
        <v>344</v>
      </c>
      <c r="AI108" s="196" t="str">
        <f t="shared" si="34"/>
        <v>►</v>
      </c>
      <c r="AJ108" s="149" t="str">
        <f>AJ96</f>
        <v>Famille à coller.N.Nom de votre recette.Recette mère ►.S.Saisissez le nom de la recette mère</v>
      </c>
      <c r="AK108" s="91">
        <f>AK96</f>
        <v>6</v>
      </c>
      <c r="AL108" s="1021" t="str">
        <f>AL96</f>
        <v>couverts</v>
      </c>
      <c r="AM108" s="174"/>
      <c r="AN108" s="175"/>
      <c r="AO108" s="176" t="str">
        <f t="shared" si="33"/>
        <v/>
      </c>
      <c r="AP108" s="177"/>
      <c r="AQ108" s="178"/>
      <c r="AR108" s="179">
        <v>1</v>
      </c>
      <c r="AS108" s="180"/>
      <c r="AU108" s="497" t="s">
        <v>277</v>
      </c>
      <c r="AV108" s="498">
        <v>180</v>
      </c>
      <c r="AW108" s="499">
        <f>IF(MOD(AW104*1000/AV108,1)=0,AW104*1000/AV108,IF(MOD(AW104*1000/AV108,1)&lt;0.5,INT(AW104*1000/AV108),INT(AW104*1000/AV108)+1))</f>
        <v>6</v>
      </c>
      <c r="AZ108" s="397" t="s">
        <v>18</v>
      </c>
      <c r="BA108" s="398" t="str">
        <f>BA16</f>
        <v>Famille à coller.N.Nom de votre recette.Recette mère ►.S.Saisissez le nom de la recette mère</v>
      </c>
      <c r="BB108" s="398">
        <f>BB16</f>
        <v>6</v>
      </c>
      <c r="BC108" s="398" t="str">
        <f>BC16</f>
        <v>couverts</v>
      </c>
      <c r="BD108" s="399" t="s">
        <v>150</v>
      </c>
      <c r="BE108" s="298"/>
      <c r="BF108" s="299"/>
      <c r="BG108" s="300" t="s">
        <v>203</v>
      </c>
      <c r="BH108" s="299"/>
      <c r="BI108" s="299"/>
      <c r="BJ108" s="400"/>
      <c r="BP108" s="4">
        <v>1</v>
      </c>
    </row>
    <row r="109" spans="2:68" ht="18" thickBot="1" x14ac:dyDescent="0.3">
      <c r="B109" s="129" t="s">
        <v>11</v>
      </c>
      <c r="C109" s="130" t="str">
        <f>F109</f>
        <v>Famille à coller.N.Nom de votre recette.Recette mère ►.S.Saisissez le nom de la recette mère</v>
      </c>
      <c r="D109" s="130">
        <f>F107</f>
        <v>6</v>
      </c>
      <c r="E109" s="130" t="str">
        <f>G107</f>
        <v>couverts</v>
      </c>
      <c r="F109" s="131" t="str">
        <f>UPPER(LEFT(H103,1))&amp;LOWER(MID(H103,2,999))&amp;"."&amp;UPPER(LEFT(J103,1))&amp;"."&amp;UPPER(LEFT(J103,1))&amp;LOWER(MID(J103,2,999))&amp;"."&amp;IF(ISTEXT(L109),K109&amp;"."&amp;UPPER(LEFT(L109,1))&amp;"."&amp;UPPER(LEFT(L109,1))&amp;LOWER(MID(L109,2,999)),G109)</f>
        <v>Famille à coller.N.Nom de votre recette.Recette mère ►.S.Saisissez le nom de la recette mère</v>
      </c>
      <c r="G109" s="132" t="s">
        <v>55</v>
      </c>
      <c r="H109" s="3321" t="s">
        <v>56</v>
      </c>
      <c r="I109" s="3321"/>
      <c r="J109" s="3321"/>
      <c r="K109" s="133" t="s">
        <v>57</v>
      </c>
      <c r="L109" s="134" t="s">
        <v>58</v>
      </c>
      <c r="S109" s="196" t="str">
        <f t="shared" si="32"/>
        <v>A</v>
      </c>
      <c r="T109" s="320" t="str">
        <f>T98</f>
        <v>Famille à coller.N.Nom de votre recette.Recette mère ►.S.Saisissez le nom de la recette mère</v>
      </c>
      <c r="U109" s="320">
        <f>U98</f>
        <v>6</v>
      </c>
      <c r="V109" s="320" t="str">
        <f>V98</f>
        <v>couverts</v>
      </c>
      <c r="W109" s="605" t="s">
        <v>336</v>
      </c>
      <c r="X109" s="606" t="s">
        <v>355</v>
      </c>
      <c r="Y109" s="248"/>
      <c r="Z109" s="248"/>
      <c r="AA109" s="270"/>
      <c r="AB109" s="270"/>
      <c r="AC109" s="329"/>
      <c r="AE109" s="614" t="s">
        <v>348</v>
      </c>
      <c r="AI109" s="196" t="str">
        <f t="shared" si="34"/>
        <v>A</v>
      </c>
      <c r="AJ109" s="149" t="str">
        <f>AJ96</f>
        <v>Famille à coller.N.Nom de votre recette.Recette mère ►.S.Saisissez le nom de la recette mère</v>
      </c>
      <c r="AK109" s="91">
        <f>AK96</f>
        <v>6</v>
      </c>
      <c r="AL109" s="1021" t="str">
        <f>AL96</f>
        <v>couverts</v>
      </c>
      <c r="AM109" s="174" t="s">
        <v>11</v>
      </c>
      <c r="AN109" s="175"/>
      <c r="AO109" s="176" t="str">
        <f t="shared" si="33"/>
        <v/>
      </c>
      <c r="AP109" s="177"/>
      <c r="AQ109" s="178"/>
      <c r="AR109" s="179">
        <v>1</v>
      </c>
      <c r="AS109" s="180" t="s">
        <v>605</v>
      </c>
      <c r="AT109" s="48"/>
      <c r="AU109" s="497" t="s">
        <v>279</v>
      </c>
      <c r="AV109" s="498">
        <v>200</v>
      </c>
      <c r="AW109" s="499">
        <f>IF(MOD(AW104*1000/AV109,1)=0,AW104*1000/AV109,IF(MOD(AW104*1000/AV109,1)&lt;0.5,INT(AW104*1000/AV109),INT(AW104*1000/AV109)+1))</f>
        <v>5</v>
      </c>
      <c r="AZ109" s="291" t="s">
        <v>18</v>
      </c>
      <c r="BP109" s="4">
        <v>1</v>
      </c>
    </row>
    <row r="110" spans="2:68" ht="17.25" customHeight="1" x14ac:dyDescent="0.25">
      <c r="B110" s="138" t="s">
        <v>11</v>
      </c>
      <c r="C110" s="139" t="str">
        <f>C109</f>
        <v>Famille à coller.N.Nom de votre recette.Recette mère ►.S.Saisissez le nom de la recette mère</v>
      </c>
      <c r="D110" s="140"/>
      <c r="E110" s="140"/>
      <c r="F110" s="141" t="s">
        <v>61</v>
      </c>
      <c r="G110" s="141" t="s">
        <v>62</v>
      </c>
      <c r="H110" s="141" t="s">
        <v>63</v>
      </c>
      <c r="I110" s="141" t="s">
        <v>64</v>
      </c>
      <c r="J110" s="141" t="s">
        <v>65</v>
      </c>
      <c r="K110" s="142" t="s">
        <v>66</v>
      </c>
      <c r="L110" s="143" t="s">
        <v>67</v>
      </c>
      <c r="S110" s="196" t="str">
        <f t="shared" si="32"/>
        <v>A</v>
      </c>
      <c r="T110" s="320" t="str">
        <f>T98</f>
        <v>Famille à coller.N.Nom de votre recette.Recette mère ►.S.Saisissez le nom de la recette mère</v>
      </c>
      <c r="U110" s="320">
        <f>U98</f>
        <v>6</v>
      </c>
      <c r="V110" s="320" t="str">
        <f>V98</f>
        <v>couverts</v>
      </c>
      <c r="W110" s="605" t="s">
        <v>336</v>
      </c>
      <c r="X110" s="606" t="s">
        <v>357</v>
      </c>
      <c r="Y110" s="248"/>
      <c r="Z110" s="248"/>
      <c r="AA110" s="270"/>
      <c r="AB110" s="270"/>
      <c r="AC110" s="329"/>
      <c r="AI110" s="196" t="str">
        <f t="shared" si="34"/>
        <v>►</v>
      </c>
      <c r="AJ110" s="149" t="str">
        <f>AJ96</f>
        <v>Famille à coller.N.Nom de votre recette.Recette mère ►.S.Saisissez le nom de la recette mère</v>
      </c>
      <c r="AK110" s="91">
        <f>AK96</f>
        <v>6</v>
      </c>
      <c r="AL110" s="1021" t="str">
        <f>AL96</f>
        <v>couverts</v>
      </c>
      <c r="AM110" s="174"/>
      <c r="AN110" s="175"/>
      <c r="AO110" s="176" t="str">
        <f t="shared" si="33"/>
        <v/>
      </c>
      <c r="AP110" s="177"/>
      <c r="AQ110" s="178"/>
      <c r="AR110" s="179">
        <v>1</v>
      </c>
      <c r="AS110" s="180"/>
      <c r="AT110" s="48"/>
      <c r="AU110" s="497" t="s">
        <v>281</v>
      </c>
      <c r="AV110" s="498">
        <v>110</v>
      </c>
      <c r="AW110" s="499">
        <f>IF(MOD(AW104*1000/AV110,1)=0,AW104*1000/AV110,IF(MOD(AW104*1000/AV110,1)&lt;0.5,INT(AW104*1000/AV110),INT(AW104*1000/AV110)+1))</f>
        <v>9</v>
      </c>
      <c r="AZ110" s="54" t="s">
        <v>18</v>
      </c>
      <c r="BA110" s="55" t="str">
        <f>BA116</f>
        <v>Famille à coller.N.Nom de votre recette.Recette mère ►.S.Saisissez le nom de la recette mère</v>
      </c>
      <c r="BB110" s="56">
        <f>BB116</f>
        <v>6</v>
      </c>
      <c r="BC110" s="56" t="str">
        <f>BC116</f>
        <v>couverts</v>
      </c>
      <c r="BD110" s="57" t="s">
        <v>6</v>
      </c>
      <c r="BE110" s="58" t="s">
        <v>19</v>
      </c>
      <c r="BF110" s="3315" t="s">
        <v>20</v>
      </c>
      <c r="BG110" s="3315"/>
      <c r="BH110" s="3285" t="s">
        <v>21</v>
      </c>
      <c r="BI110" s="3285"/>
      <c r="BJ110" s="3286"/>
      <c r="BK110" s="1003" t="s">
        <v>218</v>
      </c>
      <c r="BL110" s="429" t="s">
        <v>219</v>
      </c>
      <c r="BM110" s="430"/>
      <c r="BP110" s="4">
        <v>1</v>
      </c>
    </row>
    <row r="111" spans="2:68" ht="22.5" x14ac:dyDescent="0.25">
      <c r="B111" s="66" t="s">
        <v>18</v>
      </c>
      <c r="C111" s="149" t="str">
        <f>C109</f>
        <v>Famille à coller.N.Nom de votre recette.Recette mère ►.S.Saisissez le nom de la recette mère</v>
      </c>
      <c r="D111" s="91"/>
      <c r="E111" s="91"/>
      <c r="F111" s="150" t="s">
        <v>86</v>
      </c>
      <c r="G111" s="151" t="s">
        <v>87</v>
      </c>
      <c r="H111" s="152"/>
      <c r="I111" s="3322" t="s">
        <v>88</v>
      </c>
      <c r="J111" s="3323" t="s">
        <v>89</v>
      </c>
      <c r="K111" s="3324" t="s">
        <v>90</v>
      </c>
      <c r="L111" s="153" t="s">
        <v>91</v>
      </c>
      <c r="S111" s="196" t="str">
        <f t="shared" si="32"/>
        <v>A</v>
      </c>
      <c r="T111" s="320" t="str">
        <f>T98</f>
        <v>Famille à coller.N.Nom de votre recette.Recette mère ►.S.Saisissez le nom de la recette mère</v>
      </c>
      <c r="U111" s="320">
        <f>U98</f>
        <v>6</v>
      </c>
      <c r="V111" s="320" t="str">
        <f>V98</f>
        <v>couverts</v>
      </c>
      <c r="W111" s="605" t="s">
        <v>336</v>
      </c>
      <c r="X111" s="606" t="s">
        <v>358</v>
      </c>
      <c r="Y111" s="248"/>
      <c r="Z111" s="248"/>
      <c r="AA111" s="270"/>
      <c r="AB111" s="270"/>
      <c r="AC111" s="329"/>
      <c r="AI111" s="196" t="str">
        <f t="shared" si="34"/>
        <v>►</v>
      </c>
      <c r="AJ111" s="149" t="str">
        <f>AJ96</f>
        <v>Famille à coller.N.Nom de votre recette.Recette mère ►.S.Saisissez le nom de la recette mère</v>
      </c>
      <c r="AK111" s="91">
        <f>AK96</f>
        <v>6</v>
      </c>
      <c r="AL111" s="1021" t="str">
        <f>AL96</f>
        <v>couverts</v>
      </c>
      <c r="AM111" s="174"/>
      <c r="AN111" s="175"/>
      <c r="AO111" s="176" t="str">
        <f t="shared" si="33"/>
        <v/>
      </c>
      <c r="AP111" s="177"/>
      <c r="AQ111" s="178"/>
      <c r="AR111" s="179">
        <v>1</v>
      </c>
      <c r="AS111" s="180"/>
      <c r="AT111" s="48"/>
      <c r="AU111" s="497" t="s">
        <v>283</v>
      </c>
      <c r="AV111" s="498">
        <v>90</v>
      </c>
      <c r="AW111" s="499">
        <f>IF(MOD(AW104*1000/AV111,1)=0,AW104*1000/AV111,IF(MOD(AW104*1000/AV111,1)&lt;0.5,INT(AW104*1000/AV111),INT(AW104*1000/AV111)+1))</f>
        <v>11</v>
      </c>
      <c r="AZ111" s="66" t="s">
        <v>18</v>
      </c>
      <c r="BA111" s="67" t="str">
        <f>BA116</f>
        <v>Famille à coller.N.Nom de votre recette.Recette mère ►.S.Saisissez le nom de la recette mère</v>
      </c>
      <c r="BB111" s="68"/>
      <c r="BC111" s="68"/>
      <c r="BD111" s="69" t="s">
        <v>28</v>
      </c>
      <c r="BE111" s="70" t="s">
        <v>29</v>
      </c>
      <c r="BF111" s="3316"/>
      <c r="BG111" s="3316"/>
      <c r="BH111" s="3287"/>
      <c r="BI111" s="3287"/>
      <c r="BJ111" s="3288"/>
      <c r="BL111" s="436" t="s">
        <v>221</v>
      </c>
      <c r="BM111" s="49"/>
      <c r="BP111" s="4">
        <v>1</v>
      </c>
    </row>
    <row r="112" spans="2:68" ht="18.75" x14ac:dyDescent="0.25">
      <c r="B112" s="66" t="s">
        <v>18</v>
      </c>
      <c r="C112" s="149" t="str">
        <f>C109</f>
        <v>Famille à coller.N.Nom de votre recette.Recette mère ►.S.Saisissez le nom de la recette mère</v>
      </c>
      <c r="D112" s="91"/>
      <c r="E112" s="91"/>
      <c r="F112" s="2817" t="s">
        <v>103</v>
      </c>
      <c r="G112" s="164" t="s">
        <v>104</v>
      </c>
      <c r="H112" s="165" t="s">
        <v>105</v>
      </c>
      <c r="I112" s="3121"/>
      <c r="J112" s="3123"/>
      <c r="K112" s="3320"/>
      <c r="L112" s="166" t="s">
        <v>106</v>
      </c>
      <c r="S112" s="196" t="str">
        <f t="shared" si="32"/>
        <v>►</v>
      </c>
      <c r="T112" s="320" t="str">
        <f>T98</f>
        <v>Famille à coller.N.Nom de votre recette.Recette mère ►.S.Saisissez le nom de la recette mère</v>
      </c>
      <c r="U112" s="320">
        <f>U98</f>
        <v>6</v>
      </c>
      <c r="V112" s="320" t="str">
        <f>V98</f>
        <v>couverts</v>
      </c>
      <c r="W112" s="605"/>
      <c r="X112" s="606"/>
      <c r="Y112" s="248"/>
      <c r="Z112" s="248"/>
      <c r="AA112" s="270"/>
      <c r="AB112" s="270"/>
      <c r="AC112" s="329"/>
      <c r="AI112" s="196" t="str">
        <f t="shared" si="34"/>
        <v>►</v>
      </c>
      <c r="AJ112" s="149" t="str">
        <f>AJ96</f>
        <v>Famille à coller.N.Nom de votre recette.Recette mère ►.S.Saisissez le nom de la recette mère</v>
      </c>
      <c r="AK112" s="91">
        <f>AK96</f>
        <v>6</v>
      </c>
      <c r="AL112" s="1021" t="str">
        <f>AL96</f>
        <v>couverts</v>
      </c>
      <c r="AM112" s="174"/>
      <c r="AN112" s="175"/>
      <c r="AO112" s="176" t="str">
        <f t="shared" si="33"/>
        <v/>
      </c>
      <c r="AP112" s="177"/>
      <c r="AQ112" s="178"/>
      <c r="AR112" s="179">
        <v>1</v>
      </c>
      <c r="AS112" s="180"/>
      <c r="AT112" s="48"/>
      <c r="AU112" s="497" t="s">
        <v>286</v>
      </c>
      <c r="AV112" s="498">
        <v>115</v>
      </c>
      <c r="AW112" s="499">
        <f>IF(MOD(AW104*1000/AV112,1)=0,AW104*1000/AV112,IF(MOD(AW104*1000/AV112,1)&lt;0.5,INT(AW104*1000/AV112),INT(AW104*1000/AV112)+1))</f>
        <v>9</v>
      </c>
      <c r="AZ112" s="66" t="s">
        <v>18</v>
      </c>
      <c r="BA112" s="77" t="str">
        <f>BA116</f>
        <v>Famille à coller.N.Nom de votre recette.Recette mère ►.S.Saisissez le nom de la recette mère</v>
      </c>
      <c r="BB112" s="78"/>
      <c r="BC112" s="79"/>
      <c r="BD112" s="80"/>
      <c r="BE112" s="81" t="s">
        <v>33</v>
      </c>
      <c r="BF112" s="82"/>
      <c r="BG112" s="83" t="s">
        <v>34</v>
      </c>
      <c r="BH112" s="84" t="s">
        <v>35</v>
      </c>
      <c r="BI112" s="16"/>
      <c r="BJ112" s="85"/>
      <c r="BK112" s="438"/>
      <c r="BP112" s="4">
        <v>1</v>
      </c>
    </row>
    <row r="113" spans="2:68" ht="17.25" x14ac:dyDescent="0.25">
      <c r="B113" s="66" t="s">
        <v>18</v>
      </c>
      <c r="C113" s="149" t="str">
        <f>C109</f>
        <v>Famille à coller.N.Nom de votre recette.Recette mère ►.S.Saisissez le nom de la recette mère</v>
      </c>
      <c r="D113" s="91">
        <f>D109</f>
        <v>6</v>
      </c>
      <c r="E113" s="91" t="str">
        <f>E109</f>
        <v>couverts</v>
      </c>
      <c r="F113" s="174"/>
      <c r="G113" s="175"/>
      <c r="H113" s="176" t="str">
        <f t="shared" ref="H113:H119" si="35">IF(OR(ISTEXT(F113), F113&lt;=0, I113&lt;=0), "", "de")</f>
        <v/>
      </c>
      <c r="I113" s="177"/>
      <c r="J113" s="178"/>
      <c r="K113" s="179">
        <v>1</v>
      </c>
      <c r="L113" s="180"/>
      <c r="S113" s="376" t="s">
        <v>18</v>
      </c>
      <c r="T113" s="320" t="str">
        <f>T98</f>
        <v>Famille à coller.N.Nom de votre recette.Recette mère ►.S.Saisissez le nom de la recette mère</v>
      </c>
      <c r="U113" s="320">
        <f>U98</f>
        <v>6</v>
      </c>
      <c r="V113" s="320" t="str">
        <f>V98</f>
        <v>couverts</v>
      </c>
      <c r="W113" s="622"/>
      <c r="X113" s="623"/>
      <c r="Y113" s="248"/>
      <c r="Z113" s="248"/>
      <c r="AA113" s="270"/>
      <c r="AB113" s="270"/>
      <c r="AC113" s="329"/>
      <c r="AI113" s="196" t="str">
        <f t="shared" si="34"/>
        <v>►</v>
      </c>
      <c r="AJ113" s="149" t="str">
        <f>AJ96</f>
        <v>Famille à coller.N.Nom de votre recette.Recette mère ►.S.Saisissez le nom de la recette mère</v>
      </c>
      <c r="AK113" s="91">
        <f>AK96</f>
        <v>6</v>
      </c>
      <c r="AL113" s="1021" t="str">
        <f>AL96</f>
        <v>couverts</v>
      </c>
      <c r="AM113" s="174"/>
      <c r="AN113" s="175"/>
      <c r="AO113" s="176" t="str">
        <f t="shared" si="33"/>
        <v/>
      </c>
      <c r="AP113" s="177"/>
      <c r="AQ113" s="178"/>
      <c r="AR113" s="179">
        <v>1</v>
      </c>
      <c r="AS113" s="180"/>
      <c r="AT113" s="48"/>
      <c r="AU113" s="511" t="str">
        <f>"cellule "&amp;ADDRESS(ROW(AW104),COLUMN(AW104),4)&amp;"  vous pouvez saisir un autre poids"</f>
        <v>cellule AW104  vous pouvez saisir un autre poids</v>
      </c>
      <c r="AV113" s="512"/>
      <c r="AW113" s="513"/>
      <c r="AZ113" s="66" t="s">
        <v>18</v>
      </c>
      <c r="BA113" s="91" t="str">
        <f>BA116</f>
        <v>Famille à coller.N.Nom de votre recette.Recette mère ►.S.Saisissez le nom de la recette mère</v>
      </c>
      <c r="BB113" s="91"/>
      <c r="BC113" s="91"/>
      <c r="BD113" s="92" t="s">
        <v>39</v>
      </c>
      <c r="BE113" s="93"/>
      <c r="BF113" s="93"/>
      <c r="BG113" s="94" t="s">
        <v>40</v>
      </c>
      <c r="BH113" s="3317" t="str">
        <f>BD116</f>
        <v>Famille à coller.N.Nom de votre recette.Recette mère ►.S.Saisissez le nom de la recette mère</v>
      </c>
      <c r="BI113" s="3317"/>
      <c r="BJ113" s="3318"/>
      <c r="BK113" s="438"/>
      <c r="BP113" s="4">
        <v>1</v>
      </c>
    </row>
    <row r="114" spans="2:68" ht="18.75" customHeight="1" x14ac:dyDescent="0.25">
      <c r="B114" s="196" t="str">
        <f t="shared" ref="B114:B119" si="36">IF(L114&lt;&gt;"","A","►")</f>
        <v>►</v>
      </c>
      <c r="C114" s="149" t="str">
        <f>C109</f>
        <v>Famille à coller.N.Nom de votre recette.Recette mère ►.S.Saisissez le nom de la recette mère</v>
      </c>
      <c r="D114" s="91">
        <f>D109</f>
        <v>6</v>
      </c>
      <c r="E114" s="91" t="str">
        <f>E109</f>
        <v>couverts</v>
      </c>
      <c r="F114" s="174"/>
      <c r="G114" s="175"/>
      <c r="H114" s="176" t="str">
        <f t="shared" si="35"/>
        <v/>
      </c>
      <c r="I114" s="177"/>
      <c r="J114" s="178"/>
      <c r="K114" s="179">
        <v>1</v>
      </c>
      <c r="L114" s="180"/>
      <c r="S114" s="376" t="s">
        <v>18</v>
      </c>
      <c r="T114" s="320" t="str">
        <f>T98</f>
        <v>Famille à coller.N.Nom de votre recette.Recette mère ►.S.Saisissez le nom de la recette mère</v>
      </c>
      <c r="U114" s="320">
        <f>U98</f>
        <v>6</v>
      </c>
      <c r="V114" s="320" t="str">
        <f>V98</f>
        <v>couverts</v>
      </c>
      <c r="W114" s="293"/>
      <c r="X114" s="293"/>
      <c r="Y114" s="293" t="s">
        <v>152</v>
      </c>
      <c r="Z114" s="294"/>
      <c r="AA114" s="392"/>
      <c r="AB114" s="392"/>
      <c r="AC114" s="393"/>
      <c r="AI114" s="196" t="str">
        <f t="shared" si="34"/>
        <v>►</v>
      </c>
      <c r="AJ114" s="149" t="str">
        <f>AJ96</f>
        <v>Famille à coller.N.Nom de votre recette.Recette mère ►.S.Saisissez le nom de la recette mère</v>
      </c>
      <c r="AK114" s="91">
        <f>AK96</f>
        <v>6</v>
      </c>
      <c r="AL114" s="1021" t="str">
        <f>AL96</f>
        <v>couverts</v>
      </c>
      <c r="AM114" s="174"/>
      <c r="AN114" s="175"/>
      <c r="AO114" s="176" t="str">
        <f t="shared" si="33"/>
        <v/>
      </c>
      <c r="AP114" s="177"/>
      <c r="AQ114" s="178"/>
      <c r="AR114" s="179">
        <v>1</v>
      </c>
      <c r="AS114" s="180"/>
      <c r="AT114" s="48"/>
      <c r="AU114" s="514" t="str">
        <f>"cellule "&amp;ADDRESS(ROW(AW104),COLUMN(AW104),4)&amp;"  format = 0.0 Kg pour"</f>
        <v>cellule AW104  format = 0.0 Kg pour</v>
      </c>
      <c r="AV114" s="2557"/>
      <c r="AW114" s="516"/>
      <c r="AZ114" s="66" t="s">
        <v>18</v>
      </c>
      <c r="BA114" s="91" t="str">
        <f>BA116</f>
        <v>Famille à coller.N.Nom de votre recette.Recette mère ►.S.Saisissez le nom de la recette mère</v>
      </c>
      <c r="BB114" s="91"/>
      <c r="BC114" s="91"/>
      <c r="BD114" s="110">
        <v>6</v>
      </c>
      <c r="BE114" s="111" t="s">
        <v>44</v>
      </c>
      <c r="BF114" s="92"/>
      <c r="BG114" s="92"/>
      <c r="BH114" s="3317"/>
      <c r="BI114" s="3317"/>
      <c r="BJ114" s="3318"/>
      <c r="BL114" s="451" t="s">
        <v>227</v>
      </c>
      <c r="BM114" s="452"/>
      <c r="BN114" s="453"/>
      <c r="BP114" s="4">
        <v>1</v>
      </c>
    </row>
    <row r="115" spans="2:68" ht="22.5" customHeight="1" thickBot="1" x14ac:dyDescent="0.3">
      <c r="B115" s="196" t="str">
        <f t="shared" si="36"/>
        <v>►</v>
      </c>
      <c r="C115" s="149" t="str">
        <f>C109</f>
        <v>Famille à coller.N.Nom de votre recette.Recette mère ►.S.Saisissez le nom de la recette mère</v>
      </c>
      <c r="D115" s="91">
        <f>D109</f>
        <v>6</v>
      </c>
      <c r="E115" s="91" t="str">
        <f>E109</f>
        <v>couverts</v>
      </c>
      <c r="F115" s="174"/>
      <c r="G115" s="209"/>
      <c r="H115" s="176" t="str">
        <f t="shared" si="35"/>
        <v/>
      </c>
      <c r="I115" s="177"/>
      <c r="J115" s="178"/>
      <c r="K115" s="179">
        <v>1</v>
      </c>
      <c r="L115" s="180"/>
      <c r="S115" s="397" t="s">
        <v>18</v>
      </c>
      <c r="T115" s="398" t="str">
        <f>T98</f>
        <v>Famille à coller.N.Nom de votre recette.Recette mère ►.S.Saisissez le nom de la recette mère</v>
      </c>
      <c r="U115" s="398">
        <f>U98</f>
        <v>6</v>
      </c>
      <c r="V115" s="398" t="str">
        <f>V98</f>
        <v>couverts</v>
      </c>
      <c r="W115" s="399" t="s">
        <v>150</v>
      </c>
      <c r="X115" s="298"/>
      <c r="Y115" s="299"/>
      <c r="Z115" s="300"/>
      <c r="AA115" s="299"/>
      <c r="AB115" s="299"/>
      <c r="AC115" s="400"/>
      <c r="AI115" s="196" t="str">
        <f t="shared" si="34"/>
        <v>►</v>
      </c>
      <c r="AJ115" s="149" t="str">
        <f>AJ96</f>
        <v>Famille à coller.N.Nom de votre recette.Recette mère ►.S.Saisissez le nom de la recette mère</v>
      </c>
      <c r="AK115" s="91">
        <f>AK96</f>
        <v>6</v>
      </c>
      <c r="AL115" s="1021" t="str">
        <f>AL96</f>
        <v>couverts</v>
      </c>
      <c r="AM115" s="174"/>
      <c r="AN115" s="175"/>
      <c r="AO115" s="176" t="str">
        <f t="shared" si="33"/>
        <v/>
      </c>
      <c r="AP115" s="177"/>
      <c r="AQ115" s="178"/>
      <c r="AR115" s="179">
        <v>1</v>
      </c>
      <c r="AS115" s="180"/>
      <c r="AZ115" s="66" t="s">
        <v>11</v>
      </c>
      <c r="BA115" s="121" t="str">
        <f>BA116</f>
        <v>Famille à coller.N.Nom de votre recette.Recette mère ►.S.Saisissez le nom de la recette mère</v>
      </c>
      <c r="BB115" s="121"/>
      <c r="BC115" s="121"/>
      <c r="BD115" s="122"/>
      <c r="BE115" s="123"/>
      <c r="BF115" s="123"/>
      <c r="BG115" s="123"/>
      <c r="BH115" s="123"/>
      <c r="BI115" s="123"/>
      <c r="BJ115" s="124"/>
      <c r="BL115" s="3325" t="s">
        <v>231</v>
      </c>
      <c r="BM115" s="459" t="s">
        <v>232</v>
      </c>
      <c r="BN115" s="460"/>
      <c r="BP115" s="4">
        <v>1</v>
      </c>
    </row>
    <row r="116" spans="2:68" ht="17.25" x14ac:dyDescent="0.25">
      <c r="B116" s="196" t="str">
        <f t="shared" si="36"/>
        <v>A</v>
      </c>
      <c r="C116" s="149" t="str">
        <f>C109</f>
        <v>Famille à coller.N.Nom de votre recette.Recette mère ►.S.Saisissez le nom de la recette mère</v>
      </c>
      <c r="D116" s="91">
        <f>D109</f>
        <v>6</v>
      </c>
      <c r="E116" s="91" t="str">
        <f>E109</f>
        <v>couverts</v>
      </c>
      <c r="F116" s="174"/>
      <c r="G116" s="209"/>
      <c r="H116" s="176" t="str">
        <f t="shared" si="35"/>
        <v/>
      </c>
      <c r="I116" s="177"/>
      <c r="J116" s="178"/>
      <c r="K116" s="179">
        <v>1</v>
      </c>
      <c r="L116" s="180" t="s">
        <v>1073</v>
      </c>
      <c r="S116" s="1005" t="s">
        <v>18</v>
      </c>
      <c r="AI116" s="196" t="str">
        <f t="shared" si="34"/>
        <v>►</v>
      </c>
      <c r="AJ116" s="149" t="str">
        <f>AJ96</f>
        <v>Famille à coller.N.Nom de votre recette.Recette mère ►.S.Saisissez le nom de la recette mère</v>
      </c>
      <c r="AK116" s="91">
        <f>AK96</f>
        <v>6</v>
      </c>
      <c r="AL116" s="1021" t="str">
        <f>AL96</f>
        <v>couverts</v>
      </c>
      <c r="AM116" s="174"/>
      <c r="AN116" s="175"/>
      <c r="AO116" s="176" t="str">
        <f t="shared" si="33"/>
        <v/>
      </c>
      <c r="AP116" s="177"/>
      <c r="AQ116" s="178"/>
      <c r="AR116" s="179">
        <v>1</v>
      </c>
      <c r="AS116" s="180"/>
      <c r="AU116" s="3329" t="s">
        <v>297</v>
      </c>
      <c r="AV116" s="3330"/>
      <c r="AW116" s="3331"/>
      <c r="AZ116" s="129" t="s">
        <v>11</v>
      </c>
      <c r="BA116" s="130" t="str">
        <f>BD116</f>
        <v>Famille à coller.N.Nom de votre recette.Recette mère ►.S.Saisissez le nom de la recette mère</v>
      </c>
      <c r="BB116" s="130">
        <f>BD114</f>
        <v>6</v>
      </c>
      <c r="BC116" s="130" t="str">
        <f>BE114</f>
        <v>couverts</v>
      </c>
      <c r="BD116" s="131" t="str">
        <f>UPPER(LEFT(BF110,1))&amp;LOWER(MID(BF110,2,999))&amp;"."&amp;UPPER(LEFT(BH110,1))&amp;"."&amp;UPPER(LEFT(BH110,1))&amp;LOWER(MID(BH110,2,999))&amp;"."&amp;IF(ISTEXT(BJ116),BI116&amp;"."&amp;UPPER(LEFT(BJ116,1))&amp;"."&amp;UPPER(LEFT(BJ116,1))&amp;LOWER(MID(BJ116,2,999)),BE116)</f>
        <v>Famille à coller.N.Nom de votre recette.Recette mère ►.S.Saisissez le nom de la recette mère</v>
      </c>
      <c r="BE116" s="132" t="s">
        <v>55</v>
      </c>
      <c r="BF116" s="3321" t="s">
        <v>56</v>
      </c>
      <c r="BG116" s="3321"/>
      <c r="BH116" s="3321"/>
      <c r="BI116" s="133" t="s">
        <v>57</v>
      </c>
      <c r="BJ116" s="134" t="s">
        <v>58</v>
      </c>
      <c r="BL116" s="3325"/>
      <c r="BM116" s="459" t="s">
        <v>235</v>
      </c>
      <c r="BN116" s="460"/>
      <c r="BP116" s="4">
        <v>1</v>
      </c>
    </row>
    <row r="117" spans="2:68" ht="18.75" customHeight="1" x14ac:dyDescent="0.25">
      <c r="B117" s="196" t="str">
        <f t="shared" si="36"/>
        <v>►</v>
      </c>
      <c r="C117" s="149" t="str">
        <f>C109</f>
        <v>Famille à coller.N.Nom de votre recette.Recette mère ►.S.Saisissez le nom de la recette mère</v>
      </c>
      <c r="D117" s="91">
        <f>D109</f>
        <v>6</v>
      </c>
      <c r="E117" s="91" t="str">
        <f>E109</f>
        <v>couverts</v>
      </c>
      <c r="F117" s="174"/>
      <c r="G117" s="209"/>
      <c r="H117" s="176" t="str">
        <f t="shared" si="35"/>
        <v/>
      </c>
      <c r="I117" s="177"/>
      <c r="J117" s="178"/>
      <c r="K117" s="179">
        <v>1</v>
      </c>
      <c r="L117" s="180"/>
      <c r="S117" s="2820" t="s">
        <v>18</v>
      </c>
      <c r="T117" s="998" t="str">
        <f>T98</f>
        <v>Famille à coller.N.Nom de votre recette.Recette mère ►.S.Saisissez le nom de la recette mère</v>
      </c>
      <c r="U117" s="998">
        <f>U98</f>
        <v>6</v>
      </c>
      <c r="V117" s="998" t="str">
        <f>V98</f>
        <v>couverts</v>
      </c>
      <c r="W117" s="1002" t="s">
        <v>61</v>
      </c>
      <c r="X117" s="1002">
        <v>5</v>
      </c>
      <c r="Y117" s="1015" t="s">
        <v>367</v>
      </c>
      <c r="Z117" s="1014"/>
      <c r="AA117" s="1014"/>
      <c r="AB117" s="1015"/>
      <c r="AC117" s="1016"/>
      <c r="AD117" s="526" t="s">
        <v>218</v>
      </c>
      <c r="AE117" s="527" t="s">
        <v>601</v>
      </c>
      <c r="AF117" s="527"/>
      <c r="AI117" s="196" t="str">
        <f t="shared" si="34"/>
        <v>►</v>
      </c>
      <c r="AJ117" s="149" t="str">
        <f>AJ96</f>
        <v>Famille à coller.N.Nom de votre recette.Recette mère ►.S.Saisissez le nom de la recette mère</v>
      </c>
      <c r="AK117" s="91">
        <f>AK96</f>
        <v>6</v>
      </c>
      <c r="AL117" s="1021" t="str">
        <f>AL96</f>
        <v>couverts</v>
      </c>
      <c r="AM117" s="174"/>
      <c r="AN117" s="175"/>
      <c r="AO117" s="176" t="str">
        <f t="shared" si="33"/>
        <v/>
      </c>
      <c r="AP117" s="177"/>
      <c r="AQ117" s="178"/>
      <c r="AR117" s="179">
        <v>1</v>
      </c>
      <c r="AS117" s="180"/>
      <c r="AU117" s="490"/>
      <c r="AV117" s="491" t="s">
        <v>300</v>
      </c>
      <c r="AW117" s="547">
        <v>1</v>
      </c>
      <c r="AZ117" s="138" t="s">
        <v>11</v>
      </c>
      <c r="BA117" s="139" t="str">
        <f>BA116</f>
        <v>Famille à coller.N.Nom de votre recette.Recette mère ►.S.Saisissez le nom de la recette mère</v>
      </c>
      <c r="BB117" s="140"/>
      <c r="BC117" s="140"/>
      <c r="BD117" s="141" t="s">
        <v>61</v>
      </c>
      <c r="BE117" s="141" t="s">
        <v>62</v>
      </c>
      <c r="BF117" s="141" t="s">
        <v>63</v>
      </c>
      <c r="BG117" s="141" t="s">
        <v>64</v>
      </c>
      <c r="BH117" s="141" t="s">
        <v>65</v>
      </c>
      <c r="BI117" s="142" t="s">
        <v>66</v>
      </c>
      <c r="BJ117" s="143" t="s">
        <v>67</v>
      </c>
      <c r="BL117" s="3325"/>
      <c r="BM117" s="459" t="s">
        <v>238</v>
      </c>
      <c r="BN117" s="460"/>
      <c r="BP117" s="4">
        <v>1</v>
      </c>
    </row>
    <row r="118" spans="2:68" ht="18.75" x14ac:dyDescent="0.25">
      <c r="B118" s="196" t="str">
        <f t="shared" si="36"/>
        <v>►</v>
      </c>
      <c r="C118" s="149" t="str">
        <f>C109</f>
        <v>Famille à coller.N.Nom de votre recette.Recette mère ►.S.Saisissez le nom de la recette mère</v>
      </c>
      <c r="D118" s="91">
        <f>D109</f>
        <v>6</v>
      </c>
      <c r="E118" s="91" t="str">
        <f>E109</f>
        <v>couverts</v>
      </c>
      <c r="F118" s="174"/>
      <c r="G118" s="209"/>
      <c r="H118" s="176" t="str">
        <f t="shared" si="35"/>
        <v/>
      </c>
      <c r="I118" s="177"/>
      <c r="J118" s="178"/>
      <c r="K118" s="179">
        <v>1</v>
      </c>
      <c r="L118" s="180"/>
      <c r="S118" s="319" t="s">
        <v>18</v>
      </c>
      <c r="T118" s="1043" t="str">
        <f>T117</f>
        <v>Famille à coller.N.Nom de votre recette.Recette mère ►.S.Saisissez le nom de la recette mère</v>
      </c>
      <c r="U118" s="1043">
        <f>U117</f>
        <v>6</v>
      </c>
      <c r="V118" s="1044" t="str">
        <f>V117</f>
        <v>couverts</v>
      </c>
      <c r="W118" s="630" t="s">
        <v>368</v>
      </c>
      <c r="X118" s="248"/>
      <c r="Y118" s="631"/>
      <c r="Z118" s="243"/>
      <c r="AA118" s="243"/>
      <c r="AB118" s="243"/>
      <c r="AC118" s="322"/>
      <c r="AD118" s="48"/>
      <c r="AE118" s="436" t="s">
        <v>221</v>
      </c>
      <c r="AI118" s="196" t="str">
        <f t="shared" si="34"/>
        <v>►</v>
      </c>
      <c r="AJ118" s="149" t="str">
        <f>AJ96</f>
        <v>Famille à coller.N.Nom de votre recette.Recette mère ►.S.Saisissez le nom de la recette mère</v>
      </c>
      <c r="AK118" s="91">
        <f>AK96</f>
        <v>6</v>
      </c>
      <c r="AL118" s="1021" t="str">
        <f>AL96</f>
        <v>couverts</v>
      </c>
      <c r="AM118" s="174"/>
      <c r="AN118" s="175"/>
      <c r="AO118" s="176" t="str">
        <f t="shared" si="33"/>
        <v/>
      </c>
      <c r="AP118" s="177"/>
      <c r="AQ118" s="178"/>
      <c r="AR118" s="179">
        <v>1</v>
      </c>
      <c r="AS118" s="180"/>
      <c r="AU118" s="497" t="s">
        <v>269</v>
      </c>
      <c r="AV118" s="548">
        <v>10</v>
      </c>
      <c r="AW118" s="549">
        <f>AW117/AV118*1000</f>
        <v>100</v>
      </c>
      <c r="AZ118" s="66" t="s">
        <v>18</v>
      </c>
      <c r="BA118" s="1018" t="str">
        <f>BA116</f>
        <v>Famille à coller.N.Nom de votre recette.Recette mère ►.S.Saisissez le nom de la recette mère</v>
      </c>
      <c r="BB118" s="1019"/>
      <c r="BC118" s="1020"/>
      <c r="BD118" s="150" t="s">
        <v>86</v>
      </c>
      <c r="BE118" s="151" t="s">
        <v>87</v>
      </c>
      <c r="BF118" s="152"/>
      <c r="BG118" s="3186" t="s">
        <v>88</v>
      </c>
      <c r="BH118" s="3296" t="s">
        <v>89</v>
      </c>
      <c r="BI118" s="3297" t="s">
        <v>90</v>
      </c>
      <c r="BJ118" s="153" t="s">
        <v>91</v>
      </c>
      <c r="BL118" s="3325"/>
      <c r="BM118" s="459" t="s">
        <v>243</v>
      </c>
      <c r="BN118" s="460"/>
      <c r="BP118" s="4">
        <v>1</v>
      </c>
    </row>
    <row r="119" spans="2:68" ht="17.25" customHeight="1" x14ac:dyDescent="0.25">
      <c r="B119" s="196" t="str">
        <f t="shared" si="36"/>
        <v>►</v>
      </c>
      <c r="C119" s="149" t="str">
        <f>C109</f>
        <v>Famille à coller.N.Nom de votre recette.Recette mère ►.S.Saisissez le nom de la recette mère</v>
      </c>
      <c r="D119" s="91">
        <f>D109</f>
        <v>6</v>
      </c>
      <c r="E119" s="91" t="str">
        <f>E109</f>
        <v>couverts</v>
      </c>
      <c r="F119" s="174"/>
      <c r="G119" s="209"/>
      <c r="H119" s="176" t="str">
        <f t="shared" si="35"/>
        <v/>
      </c>
      <c r="I119" s="177"/>
      <c r="J119" s="178"/>
      <c r="K119" s="179">
        <v>1</v>
      </c>
      <c r="L119" s="180"/>
      <c r="S119" s="319" t="s">
        <v>18</v>
      </c>
      <c r="T119" s="320" t="str">
        <f>T117</f>
        <v>Famille à coller.N.Nom de votre recette.Recette mère ►.S.Saisissez le nom de la recette mère</v>
      </c>
      <c r="U119" s="320">
        <f>U117</f>
        <v>6</v>
      </c>
      <c r="V119" s="1045" t="str">
        <f>V117</f>
        <v>couverts</v>
      </c>
      <c r="W119" s="3332" t="s">
        <v>369</v>
      </c>
      <c r="X119" s="3333"/>
      <c r="Y119" s="3333"/>
      <c r="Z119" s="3333"/>
      <c r="AA119" s="3333"/>
      <c r="AB119" s="3333"/>
      <c r="AC119" s="3334"/>
      <c r="AI119" s="196" t="str">
        <f t="shared" si="34"/>
        <v>►</v>
      </c>
      <c r="AJ119" s="149" t="str">
        <f>AJ96</f>
        <v>Famille à coller.N.Nom de votre recette.Recette mère ►.S.Saisissez le nom de la recette mère</v>
      </c>
      <c r="AK119" s="91">
        <f>AK96</f>
        <v>6</v>
      </c>
      <c r="AL119" s="1021" t="str">
        <f>AL96</f>
        <v>couverts</v>
      </c>
      <c r="AM119" s="174"/>
      <c r="AN119" s="175"/>
      <c r="AO119" s="176" t="str">
        <f t="shared" si="33"/>
        <v/>
      </c>
      <c r="AP119" s="177"/>
      <c r="AQ119" s="178"/>
      <c r="AR119" s="179">
        <v>1</v>
      </c>
      <c r="AS119" s="180"/>
      <c r="AU119" s="497" t="s">
        <v>274</v>
      </c>
      <c r="AV119" s="548">
        <v>8</v>
      </c>
      <c r="AW119" s="549">
        <f>AW117/AV119*1000</f>
        <v>125</v>
      </c>
      <c r="AZ119" s="66" t="s">
        <v>18</v>
      </c>
      <c r="BA119" s="149" t="str">
        <f>BA116</f>
        <v>Famille à coller.N.Nom de votre recette.Recette mère ►.S.Saisissez le nom de la recette mère</v>
      </c>
      <c r="BB119" s="91"/>
      <c r="BC119" s="1021"/>
      <c r="BD119" s="2817" t="s">
        <v>103</v>
      </c>
      <c r="BE119" s="164" t="s">
        <v>104</v>
      </c>
      <c r="BF119" s="165" t="s">
        <v>105</v>
      </c>
      <c r="BG119" s="3121"/>
      <c r="BH119" s="3123"/>
      <c r="BI119" s="3320"/>
      <c r="BJ119" s="166" t="s">
        <v>106</v>
      </c>
      <c r="BL119" s="3325"/>
      <c r="BM119" s="459" t="s">
        <v>246</v>
      </c>
      <c r="BN119" s="460"/>
      <c r="BP119" s="4">
        <v>1</v>
      </c>
    </row>
    <row r="120" spans="2:68" ht="17.25" x14ac:dyDescent="0.25">
      <c r="B120" s="66" t="s">
        <v>18</v>
      </c>
      <c r="C120" s="985" t="str">
        <f>C109</f>
        <v>Famille à coller.N.Nom de votre recette.Recette mère ►.S.Saisissez le nom de la recette mère</v>
      </c>
      <c r="D120" s="986">
        <f>D109</f>
        <v>6</v>
      </c>
      <c r="E120" s="987" t="str">
        <f>E109</f>
        <v>couverts</v>
      </c>
      <c r="F120" s="988" t="s">
        <v>150</v>
      </c>
      <c r="G120" s="989"/>
      <c r="H120" s="990"/>
      <c r="I120" s="990"/>
      <c r="J120" s="990"/>
      <c r="K120" s="990"/>
      <c r="L120" s="991"/>
      <c r="S120" s="319" t="s">
        <v>18</v>
      </c>
      <c r="T120" s="320" t="str">
        <f>T117</f>
        <v>Famille à coller.N.Nom de votre recette.Recette mère ►.S.Saisissez le nom de la recette mère</v>
      </c>
      <c r="U120" s="320">
        <f>U117</f>
        <v>6</v>
      </c>
      <c r="V120" s="1045" t="str">
        <f>V117</f>
        <v>couverts</v>
      </c>
      <c r="W120" s="3332"/>
      <c r="X120" s="3333"/>
      <c r="Y120" s="3333"/>
      <c r="Z120" s="3333"/>
      <c r="AA120" s="3333"/>
      <c r="AB120" s="3333"/>
      <c r="AC120" s="3334"/>
      <c r="AI120" s="196" t="str">
        <f t="shared" si="34"/>
        <v>►</v>
      </c>
      <c r="AJ120" s="149" t="str">
        <f>AJ96</f>
        <v>Famille à coller.N.Nom de votre recette.Recette mère ►.S.Saisissez le nom de la recette mère</v>
      </c>
      <c r="AK120" s="91">
        <f>AK96</f>
        <v>6</v>
      </c>
      <c r="AL120" s="1021" t="str">
        <f>AL96</f>
        <v>couverts</v>
      </c>
      <c r="AM120" s="174"/>
      <c r="AN120" s="175"/>
      <c r="AO120" s="176" t="str">
        <f t="shared" si="33"/>
        <v/>
      </c>
      <c r="AP120" s="177"/>
      <c r="AQ120" s="178"/>
      <c r="AR120" s="179">
        <v>1</v>
      </c>
      <c r="AS120" s="180"/>
      <c r="AU120" s="504" t="s">
        <v>275</v>
      </c>
      <c r="AV120" s="548">
        <v>5</v>
      </c>
      <c r="AW120" s="549">
        <f>AW117/AV120*1000</f>
        <v>200</v>
      </c>
      <c r="AZ120" s="66" t="s">
        <v>18</v>
      </c>
      <c r="BA120" s="149" t="str">
        <f>BA116</f>
        <v>Famille à coller.N.Nom de votre recette.Recette mère ►.S.Saisissez le nom de la recette mère</v>
      </c>
      <c r="BB120" s="91">
        <f>BB116</f>
        <v>6</v>
      </c>
      <c r="BC120" s="1021" t="str">
        <f>BC116</f>
        <v>couverts</v>
      </c>
      <c r="BD120" s="174"/>
      <c r="BE120" s="209"/>
      <c r="BF120" s="228" t="str">
        <f t="shared" ref="BF120:BF161" si="37">IF(OR(ISTEXT(BD120), BD120&lt;=0, BG120&lt;=0), "", "de")</f>
        <v/>
      </c>
      <c r="BG120" s="177"/>
      <c r="BH120" s="178"/>
      <c r="BI120" s="179">
        <v>1</v>
      </c>
      <c r="BJ120" s="180"/>
      <c r="BL120" s="3325"/>
      <c r="BM120" s="459" t="s">
        <v>250</v>
      </c>
      <c r="BN120" s="460"/>
      <c r="BP120" s="4">
        <v>1</v>
      </c>
    </row>
    <row r="121" spans="2:68" ht="18.75" x14ac:dyDescent="0.25">
      <c r="B121" s="2820" t="s">
        <v>18</v>
      </c>
      <c r="C121" s="998" t="str">
        <f>C109</f>
        <v>Famille à coller.N.Nom de votre recette.Recette mère ►.S.Saisissez le nom de la recette mère</v>
      </c>
      <c r="D121" s="998">
        <f>D109</f>
        <v>6</v>
      </c>
      <c r="E121" s="998" t="str">
        <f>E109</f>
        <v>couverts</v>
      </c>
      <c r="F121" s="1002" t="s">
        <v>61</v>
      </c>
      <c r="G121" s="1002">
        <v>1</v>
      </c>
      <c r="H121" s="1015" t="s">
        <v>367</v>
      </c>
      <c r="I121" s="1014"/>
      <c r="J121" s="1014"/>
      <c r="K121" s="1015"/>
      <c r="L121" s="1016"/>
      <c r="M121" s="526" t="s">
        <v>218</v>
      </c>
      <c r="N121" s="527" t="s">
        <v>1081</v>
      </c>
      <c r="O121" s="527"/>
      <c r="S121" s="319" t="s">
        <v>18</v>
      </c>
      <c r="T121" s="320" t="str">
        <f>T117</f>
        <v>Famille à coller.N.Nom de votre recette.Recette mère ►.S.Saisissez le nom de la recette mère</v>
      </c>
      <c r="U121" s="320">
        <f>U117</f>
        <v>6</v>
      </c>
      <c r="V121" s="1045" t="str">
        <f>V117</f>
        <v>couverts</v>
      </c>
      <c r="W121" s="3332"/>
      <c r="X121" s="3333"/>
      <c r="Y121" s="3333"/>
      <c r="Z121" s="3333"/>
      <c r="AA121" s="3333"/>
      <c r="AB121" s="3333"/>
      <c r="AC121" s="3334"/>
      <c r="AI121" s="196" t="str">
        <f t="shared" si="34"/>
        <v>►</v>
      </c>
      <c r="AJ121" s="149" t="str">
        <f>AJ96</f>
        <v>Famille à coller.N.Nom de votre recette.Recette mère ►.S.Saisissez le nom de la recette mère</v>
      </c>
      <c r="AK121" s="91">
        <f>AK96</f>
        <v>6</v>
      </c>
      <c r="AL121" s="1021" t="str">
        <f>AL96</f>
        <v>couverts</v>
      </c>
      <c r="AM121" s="174"/>
      <c r="AN121" s="175"/>
      <c r="AO121" s="176" t="str">
        <f t="shared" si="33"/>
        <v/>
      </c>
      <c r="AP121" s="177"/>
      <c r="AQ121" s="178"/>
      <c r="AR121" s="179">
        <v>1</v>
      </c>
      <c r="AS121" s="180"/>
      <c r="AU121" s="497" t="s">
        <v>277</v>
      </c>
      <c r="AV121" s="548">
        <v>6</v>
      </c>
      <c r="AW121" s="549">
        <f>AW117/AV121*1000</f>
        <v>166.66666666666666</v>
      </c>
      <c r="AZ121" s="196" t="str">
        <f t="shared" ref="AZ121:AZ160" si="38">IF(BJ121&lt;&gt;"","A","►")</f>
        <v>►</v>
      </c>
      <c r="BA121" s="149" t="str">
        <f>BA116</f>
        <v>Famille à coller.N.Nom de votre recette.Recette mère ►.S.Saisissez le nom de la recette mère</v>
      </c>
      <c r="BB121" s="91">
        <f>BB116</f>
        <v>6</v>
      </c>
      <c r="BC121" s="1021" t="str">
        <f>BC116</f>
        <v>couverts</v>
      </c>
      <c r="BD121" s="174"/>
      <c r="BE121" s="209"/>
      <c r="BF121" s="176" t="str">
        <f t="shared" si="37"/>
        <v/>
      </c>
      <c r="BG121" s="177"/>
      <c r="BH121" s="178"/>
      <c r="BI121" s="179">
        <v>1</v>
      </c>
      <c r="BJ121" s="180"/>
      <c r="BL121" s="474" t="s">
        <v>253</v>
      </c>
      <c r="BM121" s="475"/>
      <c r="BN121" s="476"/>
      <c r="BP121" s="4">
        <v>1</v>
      </c>
    </row>
    <row r="122" spans="2:68" ht="18.75" customHeight="1" x14ac:dyDescent="0.25">
      <c r="B122" s="319" t="s">
        <v>18</v>
      </c>
      <c r="C122" s="1043" t="str">
        <f>C121</f>
        <v>Famille à coller.N.Nom de votre recette.Recette mère ►.S.Saisissez le nom de la recette mère</v>
      </c>
      <c r="D122" s="1043">
        <f>D121</f>
        <v>6</v>
      </c>
      <c r="E122" s="1044" t="str">
        <f>E121</f>
        <v>couverts</v>
      </c>
      <c r="F122" s="630" t="s">
        <v>368</v>
      </c>
      <c r="G122" s="248"/>
      <c r="H122" s="631"/>
      <c r="I122" s="243"/>
      <c r="J122" s="243"/>
      <c r="K122" s="243"/>
      <c r="L122" s="322"/>
      <c r="M122" s="48"/>
      <c r="N122" s="436" t="s">
        <v>221</v>
      </c>
      <c r="S122" s="319" t="s">
        <v>18</v>
      </c>
      <c r="T122" s="320" t="str">
        <f>T117</f>
        <v>Famille à coller.N.Nom de votre recette.Recette mère ►.S.Saisissez le nom de la recette mère</v>
      </c>
      <c r="U122" s="320">
        <f>U117</f>
        <v>6</v>
      </c>
      <c r="V122" s="1045" t="str">
        <f>V117</f>
        <v>couverts</v>
      </c>
      <c r="W122" s="632" t="s">
        <v>370</v>
      </c>
      <c r="X122" s="270"/>
      <c r="Y122" s="270"/>
      <c r="Z122" s="270"/>
      <c r="AA122" s="270"/>
      <c r="AB122" s="270"/>
      <c r="AC122" s="329"/>
      <c r="AI122" s="196" t="str">
        <f t="shared" si="34"/>
        <v>►</v>
      </c>
      <c r="AJ122" s="149" t="str">
        <f>AJ96</f>
        <v>Famille à coller.N.Nom de votre recette.Recette mère ►.S.Saisissez le nom de la recette mère</v>
      </c>
      <c r="AK122" s="91">
        <f>AK96</f>
        <v>6</v>
      </c>
      <c r="AL122" s="1021" t="str">
        <f>AL96</f>
        <v>couverts</v>
      </c>
      <c r="AM122" s="174"/>
      <c r="AN122" s="175"/>
      <c r="AO122" s="176" t="str">
        <f t="shared" si="33"/>
        <v/>
      </c>
      <c r="AP122" s="177"/>
      <c r="AQ122" s="178"/>
      <c r="AR122" s="179">
        <v>1</v>
      </c>
      <c r="AS122" s="180"/>
      <c r="AU122" s="497" t="s">
        <v>279</v>
      </c>
      <c r="AV122" s="548">
        <v>10</v>
      </c>
      <c r="AW122" s="549">
        <f>AW117/AV122*1000</f>
        <v>100</v>
      </c>
      <c r="AZ122" s="196" t="str">
        <f t="shared" si="38"/>
        <v>►</v>
      </c>
      <c r="BA122" s="149" t="str">
        <f>BA116</f>
        <v>Famille à coller.N.Nom de votre recette.Recette mère ►.S.Saisissez le nom de la recette mère</v>
      </c>
      <c r="BB122" s="91">
        <f>BB116</f>
        <v>6</v>
      </c>
      <c r="BC122" s="1021" t="str">
        <f>BC116</f>
        <v>couverts</v>
      </c>
      <c r="BD122" s="174"/>
      <c r="BE122" s="209"/>
      <c r="BF122" s="176" t="str">
        <f t="shared" si="37"/>
        <v/>
      </c>
      <c r="BG122" s="177"/>
      <c r="BH122" s="178"/>
      <c r="BI122" s="179">
        <v>1</v>
      </c>
      <c r="BJ122" s="180"/>
      <c r="BP122" s="4">
        <v>1</v>
      </c>
    </row>
    <row r="123" spans="2:68" ht="17.25" customHeight="1" x14ac:dyDescent="0.25">
      <c r="B123" s="319" t="s">
        <v>18</v>
      </c>
      <c r="C123" s="320" t="str">
        <f>C121</f>
        <v>Famille à coller.N.Nom de votre recette.Recette mère ►.S.Saisissez le nom de la recette mère</v>
      </c>
      <c r="D123" s="320">
        <f>D121</f>
        <v>6</v>
      </c>
      <c r="E123" s="1045" t="str">
        <f>E121</f>
        <v>couverts</v>
      </c>
      <c r="F123" s="3332" t="s">
        <v>369</v>
      </c>
      <c r="G123" s="3333"/>
      <c r="H123" s="3333"/>
      <c r="I123" s="3333"/>
      <c r="J123" s="3333"/>
      <c r="K123" s="3333"/>
      <c r="L123" s="3334"/>
      <c r="S123" s="319" t="s">
        <v>18</v>
      </c>
      <c r="T123" s="320" t="str">
        <f>T117</f>
        <v>Famille à coller.N.Nom de votre recette.Recette mère ►.S.Saisissez le nom de la recette mère</v>
      </c>
      <c r="U123" s="320">
        <f>U117</f>
        <v>6</v>
      </c>
      <c r="V123" s="1045" t="str">
        <f>V117</f>
        <v>couverts</v>
      </c>
      <c r="W123" s="633" t="s">
        <v>371</v>
      </c>
      <c r="X123" s="634"/>
      <c r="Y123" s="634"/>
      <c r="Z123" s="634"/>
      <c r="AA123" s="634"/>
      <c r="AB123" s="634"/>
      <c r="AC123" s="635"/>
      <c r="AI123" s="196" t="str">
        <f t="shared" si="34"/>
        <v>►</v>
      </c>
      <c r="AJ123" s="149" t="str">
        <f>AJ96</f>
        <v>Famille à coller.N.Nom de votre recette.Recette mère ►.S.Saisissez le nom de la recette mère</v>
      </c>
      <c r="AK123" s="91">
        <f>AK96</f>
        <v>6</v>
      </c>
      <c r="AL123" s="1021" t="str">
        <f>AL96</f>
        <v>couverts</v>
      </c>
      <c r="AM123" s="174"/>
      <c r="AN123" s="175"/>
      <c r="AO123" s="176" t="str">
        <f t="shared" si="33"/>
        <v/>
      </c>
      <c r="AP123" s="177"/>
      <c r="AQ123" s="178"/>
      <c r="AR123" s="179">
        <v>1</v>
      </c>
      <c r="AS123" s="180"/>
      <c r="AU123" s="497" t="s">
        <v>281</v>
      </c>
      <c r="AV123" s="548">
        <v>10</v>
      </c>
      <c r="AW123" s="549">
        <f>AW117/AV123*1000</f>
        <v>100</v>
      </c>
      <c r="AZ123" s="196" t="str">
        <f t="shared" si="38"/>
        <v>►</v>
      </c>
      <c r="BA123" s="149" t="str">
        <f>BA116</f>
        <v>Famille à coller.N.Nom de votre recette.Recette mère ►.S.Saisissez le nom de la recette mère</v>
      </c>
      <c r="BB123" s="91">
        <f>BB116</f>
        <v>6</v>
      </c>
      <c r="BC123" s="1021" t="str">
        <f>BC116</f>
        <v>couverts</v>
      </c>
      <c r="BD123" s="174"/>
      <c r="BE123" s="209"/>
      <c r="BF123" s="176" t="str">
        <f t="shared" si="37"/>
        <v/>
      </c>
      <c r="BG123" s="177"/>
      <c r="BH123" s="178"/>
      <c r="BI123" s="179">
        <v>1</v>
      </c>
      <c r="BJ123" s="180"/>
      <c r="BL123" s="3326" t="s">
        <v>261</v>
      </c>
      <c r="BM123" s="3327"/>
      <c r="BN123" s="3328"/>
      <c r="BP123" s="4">
        <v>1</v>
      </c>
    </row>
    <row r="124" spans="2:68" ht="17.25" x14ac:dyDescent="0.25">
      <c r="B124" s="319" t="s">
        <v>18</v>
      </c>
      <c r="C124" s="320" t="str">
        <f>C121</f>
        <v>Famille à coller.N.Nom de votre recette.Recette mère ►.S.Saisissez le nom de la recette mère</v>
      </c>
      <c r="D124" s="320">
        <f>D121</f>
        <v>6</v>
      </c>
      <c r="E124" s="1045" t="str">
        <f>E121</f>
        <v>couverts</v>
      </c>
      <c r="F124" s="3332"/>
      <c r="G124" s="3333"/>
      <c r="H124" s="3333"/>
      <c r="I124" s="3333"/>
      <c r="J124" s="3333"/>
      <c r="K124" s="3333"/>
      <c r="L124" s="3334"/>
      <c r="S124" s="319" t="s">
        <v>18</v>
      </c>
      <c r="T124" s="320" t="str">
        <f>T117</f>
        <v>Famille à coller.N.Nom de votre recette.Recette mère ►.S.Saisissez le nom de la recette mère</v>
      </c>
      <c r="U124" s="320">
        <f>U117</f>
        <v>6</v>
      </c>
      <c r="V124" s="1045" t="str">
        <f>V117</f>
        <v>couverts</v>
      </c>
      <c r="W124" s="3335" t="s">
        <v>372</v>
      </c>
      <c r="X124" s="3336"/>
      <c r="Y124" s="3336"/>
      <c r="Z124" s="3336"/>
      <c r="AA124" s="3336"/>
      <c r="AB124" s="3336"/>
      <c r="AC124" s="3337"/>
      <c r="AI124" s="196" t="str">
        <f t="shared" si="34"/>
        <v>►</v>
      </c>
      <c r="AJ124" s="149" t="str">
        <f>AJ96</f>
        <v>Famille à coller.N.Nom de votre recette.Recette mère ►.S.Saisissez le nom de la recette mère</v>
      </c>
      <c r="AK124" s="91">
        <f>AK96</f>
        <v>6</v>
      </c>
      <c r="AL124" s="1021" t="str">
        <f>AL96</f>
        <v>couverts</v>
      </c>
      <c r="AM124" s="174"/>
      <c r="AN124" s="175"/>
      <c r="AO124" s="176" t="str">
        <f t="shared" si="33"/>
        <v/>
      </c>
      <c r="AP124" s="177"/>
      <c r="AQ124" s="178"/>
      <c r="AR124" s="179">
        <v>1</v>
      </c>
      <c r="AS124" s="180"/>
      <c r="AU124" s="497" t="s">
        <v>283</v>
      </c>
      <c r="AV124" s="548">
        <v>10</v>
      </c>
      <c r="AW124" s="549">
        <f>AW117/AV124*1000</f>
        <v>100</v>
      </c>
      <c r="AZ124" s="196" t="str">
        <f t="shared" si="38"/>
        <v>►</v>
      </c>
      <c r="BA124" s="149" t="str">
        <f>BA116</f>
        <v>Famille à coller.N.Nom de votre recette.Recette mère ►.S.Saisissez le nom de la recette mère</v>
      </c>
      <c r="BB124" s="91">
        <f>BB116</f>
        <v>6</v>
      </c>
      <c r="BC124" s="1021" t="str">
        <f>BC116</f>
        <v>couverts</v>
      </c>
      <c r="BD124" s="174"/>
      <c r="BE124" s="209"/>
      <c r="BF124" s="176" t="str">
        <f t="shared" si="37"/>
        <v/>
      </c>
      <c r="BG124" s="177"/>
      <c r="BH124" s="178"/>
      <c r="BI124" s="179">
        <v>1</v>
      </c>
      <c r="BJ124" s="180"/>
      <c r="BL124" s="490"/>
      <c r="BM124" s="491" t="s">
        <v>264</v>
      </c>
      <c r="BN124" s="492">
        <v>1</v>
      </c>
      <c r="BP124" s="4">
        <v>1</v>
      </c>
    </row>
    <row r="125" spans="2:68" ht="17.25" x14ac:dyDescent="0.25">
      <c r="B125" s="319" t="s">
        <v>18</v>
      </c>
      <c r="C125" s="320" t="str">
        <f>C121</f>
        <v>Famille à coller.N.Nom de votre recette.Recette mère ►.S.Saisissez le nom de la recette mère</v>
      </c>
      <c r="D125" s="320">
        <f>D121</f>
        <v>6</v>
      </c>
      <c r="E125" s="1045" t="str">
        <f>E121</f>
        <v>couverts</v>
      </c>
      <c r="F125" s="3332"/>
      <c r="G125" s="3333"/>
      <c r="H125" s="3333"/>
      <c r="I125" s="3333"/>
      <c r="J125" s="3333"/>
      <c r="K125" s="3333"/>
      <c r="L125" s="3334"/>
      <c r="S125" s="319" t="s">
        <v>18</v>
      </c>
      <c r="T125" s="320" t="str">
        <f>T117</f>
        <v>Famille à coller.N.Nom de votre recette.Recette mère ►.S.Saisissez le nom de la recette mère</v>
      </c>
      <c r="U125" s="320">
        <f>U117</f>
        <v>6</v>
      </c>
      <c r="V125" s="320" t="str">
        <f>V117</f>
        <v>couverts</v>
      </c>
      <c r="W125" s="3335"/>
      <c r="X125" s="3336"/>
      <c r="Y125" s="3336"/>
      <c r="Z125" s="3336"/>
      <c r="AA125" s="3336"/>
      <c r="AB125" s="3336"/>
      <c r="AC125" s="3337"/>
      <c r="AI125" s="196" t="str">
        <f t="shared" si="34"/>
        <v>►</v>
      </c>
      <c r="AJ125" s="149" t="str">
        <f>AJ96</f>
        <v>Famille à coller.N.Nom de votre recette.Recette mère ►.S.Saisissez le nom de la recette mère</v>
      </c>
      <c r="AK125" s="91">
        <f>AK96</f>
        <v>6</v>
      </c>
      <c r="AL125" s="1021" t="str">
        <f>AL96</f>
        <v>couverts</v>
      </c>
      <c r="AM125" s="174"/>
      <c r="AN125" s="175"/>
      <c r="AO125" s="176" t="str">
        <f t="shared" si="33"/>
        <v/>
      </c>
      <c r="AP125" s="177"/>
      <c r="AQ125" s="178"/>
      <c r="AR125" s="179">
        <v>1</v>
      </c>
      <c r="AS125" s="180"/>
      <c r="AU125" s="497" t="s">
        <v>286</v>
      </c>
      <c r="AV125" s="548">
        <v>10</v>
      </c>
      <c r="AW125" s="549">
        <f>AW117/AV125*1000</f>
        <v>100</v>
      </c>
      <c r="AZ125" s="196" t="str">
        <f t="shared" si="38"/>
        <v>►</v>
      </c>
      <c r="BA125" s="149" t="str">
        <f>BA116</f>
        <v>Famille à coller.N.Nom de votre recette.Recette mère ►.S.Saisissez le nom de la recette mère</v>
      </c>
      <c r="BB125" s="91">
        <f>BB116</f>
        <v>6</v>
      </c>
      <c r="BC125" s="1021" t="str">
        <f>BC116</f>
        <v>couverts</v>
      </c>
      <c r="BD125" s="174"/>
      <c r="BE125" s="209"/>
      <c r="BF125" s="176" t="str">
        <f t="shared" si="37"/>
        <v/>
      </c>
      <c r="BG125" s="177"/>
      <c r="BH125" s="178"/>
      <c r="BI125" s="179">
        <v>1</v>
      </c>
      <c r="BJ125" s="180"/>
      <c r="BL125" s="497" t="s">
        <v>269</v>
      </c>
      <c r="BM125" s="498">
        <v>100</v>
      </c>
      <c r="BN125" s="499">
        <f>IF(MOD(BN124*1000/BM125,1)=0,BN124*1000/BM125,IF(MOD(BN124*1000/BM125,1)&lt;0.5,INT(BN124*1000/BM125),INT(BN124*1000/BM125)+1))</f>
        <v>10</v>
      </c>
      <c r="BP125" s="4">
        <v>1</v>
      </c>
    </row>
    <row r="126" spans="2:68" ht="17.25" x14ac:dyDescent="0.25">
      <c r="B126" s="319" t="s">
        <v>18</v>
      </c>
      <c r="C126" s="320" t="str">
        <f>C121</f>
        <v>Famille à coller.N.Nom de votre recette.Recette mère ►.S.Saisissez le nom de la recette mère</v>
      </c>
      <c r="D126" s="320">
        <f>D121</f>
        <v>6</v>
      </c>
      <c r="E126" s="1045" t="str">
        <f>E121</f>
        <v>couverts</v>
      </c>
      <c r="F126" s="632" t="s">
        <v>370</v>
      </c>
      <c r="G126" s="270"/>
      <c r="H126" s="270"/>
      <c r="I126" s="270"/>
      <c r="J126" s="270"/>
      <c r="K126" s="270"/>
      <c r="L126" s="329"/>
      <c r="S126" s="319" t="s">
        <v>18</v>
      </c>
      <c r="T126" s="320" t="str">
        <f>T117</f>
        <v>Famille à coller.N.Nom de votre recette.Recette mère ►.S.Saisissez le nom de la recette mère</v>
      </c>
      <c r="U126" s="320">
        <f>U117</f>
        <v>6</v>
      </c>
      <c r="V126" s="320" t="str">
        <f>V117</f>
        <v>couverts</v>
      </c>
      <c r="W126" s="3335"/>
      <c r="X126" s="3336"/>
      <c r="Y126" s="3336"/>
      <c r="Z126" s="3336"/>
      <c r="AA126" s="3336"/>
      <c r="AB126" s="3336"/>
      <c r="AC126" s="3337"/>
      <c r="AI126" s="196" t="str">
        <f t="shared" si="34"/>
        <v>►</v>
      </c>
      <c r="AJ126" s="149" t="str">
        <f>AJ96</f>
        <v>Famille à coller.N.Nom de votre recette.Recette mère ►.S.Saisissez le nom de la recette mère</v>
      </c>
      <c r="AK126" s="91">
        <f>AK96</f>
        <v>6</v>
      </c>
      <c r="AL126" s="1021" t="str">
        <f>AL96</f>
        <v>couverts</v>
      </c>
      <c r="AM126" s="174"/>
      <c r="AN126" s="175"/>
      <c r="AO126" s="176" t="str">
        <f t="shared" si="33"/>
        <v/>
      </c>
      <c r="AP126" s="177"/>
      <c r="AQ126" s="178"/>
      <c r="AR126" s="179">
        <v>1</v>
      </c>
      <c r="AS126" s="180"/>
      <c r="AU126" s="511" t="str">
        <f>"cellule "&amp;ADDRESS(ROW(AW117),COLUMN(AW117),4)&amp;"  vous pouvez saisir un autre poids"</f>
        <v>cellule AW117  vous pouvez saisir un autre poids</v>
      </c>
      <c r="AV126" s="512"/>
      <c r="AW126" s="513"/>
      <c r="AZ126" s="196" t="str">
        <f t="shared" si="38"/>
        <v>►</v>
      </c>
      <c r="BA126" s="149" t="str">
        <f>BA116</f>
        <v>Famille à coller.N.Nom de votre recette.Recette mère ►.S.Saisissez le nom de la recette mère</v>
      </c>
      <c r="BB126" s="91">
        <f>BB116</f>
        <v>6</v>
      </c>
      <c r="BC126" s="1021" t="str">
        <f>BC116</f>
        <v>couverts</v>
      </c>
      <c r="BD126" s="174"/>
      <c r="BE126" s="209"/>
      <c r="BF126" s="176" t="str">
        <f t="shared" si="37"/>
        <v/>
      </c>
      <c r="BG126" s="177"/>
      <c r="BH126" s="178"/>
      <c r="BI126" s="179">
        <v>1</v>
      </c>
      <c r="BJ126" s="180"/>
      <c r="BL126" s="497" t="s">
        <v>274</v>
      </c>
      <c r="BM126" s="498">
        <v>120</v>
      </c>
      <c r="BN126" s="499">
        <f>IF(MOD(BN124*1000/BM126,1)=0,BN124*1000/BM126,IF(MOD(BN124*1000/BM126,1)&lt;0.5,INT(BN124*1000/BM126),INT(BN124*1000/BM126)+1))</f>
        <v>8</v>
      </c>
      <c r="BP126" s="4">
        <v>1</v>
      </c>
    </row>
    <row r="127" spans="2:68" ht="17.25" customHeight="1" x14ac:dyDescent="0.25">
      <c r="B127" s="319" t="s">
        <v>18</v>
      </c>
      <c r="C127" s="320" t="str">
        <f>C121</f>
        <v>Famille à coller.N.Nom de votre recette.Recette mère ►.S.Saisissez le nom de la recette mère</v>
      </c>
      <c r="D127" s="320">
        <f>D121</f>
        <v>6</v>
      </c>
      <c r="E127" s="320" t="str">
        <f>E121</f>
        <v>couverts</v>
      </c>
      <c r="F127" s="633" t="s">
        <v>371</v>
      </c>
      <c r="G127" s="634"/>
      <c r="H127" s="634"/>
      <c r="I127" s="634"/>
      <c r="J127" s="634"/>
      <c r="K127" s="634"/>
      <c r="L127" s="635"/>
      <c r="S127" s="319" t="s">
        <v>18</v>
      </c>
      <c r="T127" s="320" t="str">
        <f>T117</f>
        <v>Famille à coller.N.Nom de votre recette.Recette mère ►.S.Saisissez le nom de la recette mère</v>
      </c>
      <c r="U127" s="320">
        <f>U117</f>
        <v>6</v>
      </c>
      <c r="V127" s="320" t="str">
        <f>V117</f>
        <v>couverts</v>
      </c>
      <c r="W127" s="3335"/>
      <c r="X127" s="3336"/>
      <c r="Y127" s="3336"/>
      <c r="Z127" s="3336"/>
      <c r="AA127" s="3336"/>
      <c r="AB127" s="3336"/>
      <c r="AC127" s="3337"/>
      <c r="AI127" s="196" t="str">
        <f t="shared" si="34"/>
        <v>►</v>
      </c>
      <c r="AJ127" s="149" t="str">
        <f>AJ96</f>
        <v>Famille à coller.N.Nom de votre recette.Recette mère ►.S.Saisissez le nom de la recette mère</v>
      </c>
      <c r="AK127" s="91">
        <f>AK96</f>
        <v>6</v>
      </c>
      <c r="AL127" s="1021" t="str">
        <f>AL96</f>
        <v>couverts</v>
      </c>
      <c r="AM127" s="174"/>
      <c r="AN127" s="175"/>
      <c r="AO127" s="176" t="str">
        <f t="shared" si="33"/>
        <v/>
      </c>
      <c r="AP127" s="177"/>
      <c r="AQ127" s="178"/>
      <c r="AR127" s="179">
        <v>1</v>
      </c>
      <c r="AS127" s="180"/>
      <c r="AU127" s="514" t="str">
        <f>"cellule "&amp;ADDRESS(ROW(AW117),COLUMN(AW117),4)&amp;"  format = 0.0 Kg "</f>
        <v xml:space="preserve">cellule AW117  format = 0.0 Kg </v>
      </c>
      <c r="AV127" s="2557"/>
      <c r="AW127" s="567"/>
      <c r="AZ127" s="196" t="str">
        <f t="shared" si="38"/>
        <v>►</v>
      </c>
      <c r="BA127" s="149" t="str">
        <f>BA116</f>
        <v>Famille à coller.N.Nom de votre recette.Recette mère ►.S.Saisissez le nom de la recette mère</v>
      </c>
      <c r="BB127" s="91">
        <f>BB116</f>
        <v>6</v>
      </c>
      <c r="BC127" s="1021" t="str">
        <f>BC116</f>
        <v>couverts</v>
      </c>
      <c r="BD127" s="174"/>
      <c r="BE127" s="209"/>
      <c r="BF127" s="176" t="str">
        <f t="shared" si="37"/>
        <v/>
      </c>
      <c r="BG127" s="177"/>
      <c r="BH127" s="178"/>
      <c r="BI127" s="179">
        <v>1</v>
      </c>
      <c r="BJ127" s="180"/>
      <c r="BL127" s="504" t="s">
        <v>275</v>
      </c>
      <c r="BM127" s="498">
        <v>180</v>
      </c>
      <c r="BN127" s="499">
        <f>IF(MOD(BN124*1000/BM127,1)=0,BN124*1000/BM127,IF(MOD(BN124*1000/BM127,1)&lt;0.5,INT(BN124*1000/BM127),INT(BN124*1000/BM127)+1))</f>
        <v>6</v>
      </c>
      <c r="BP127" s="4">
        <v>1</v>
      </c>
    </row>
    <row r="128" spans="2:68" ht="17.25" customHeight="1" x14ac:dyDescent="0.25">
      <c r="B128" s="319" t="s">
        <v>18</v>
      </c>
      <c r="C128" s="320" t="str">
        <f>C121</f>
        <v>Famille à coller.N.Nom de votre recette.Recette mère ►.S.Saisissez le nom de la recette mère</v>
      </c>
      <c r="D128" s="320">
        <f>D121</f>
        <v>6</v>
      </c>
      <c r="E128" s="320" t="str">
        <f>E121</f>
        <v>couverts</v>
      </c>
      <c r="F128" s="3335" t="s">
        <v>372</v>
      </c>
      <c r="G128" s="3336"/>
      <c r="H128" s="3336"/>
      <c r="I128" s="3336"/>
      <c r="J128" s="3336"/>
      <c r="K128" s="3336"/>
      <c r="L128" s="3337"/>
      <c r="S128" s="319" t="s">
        <v>18</v>
      </c>
      <c r="T128" s="320" t="str">
        <f>T117</f>
        <v>Famille à coller.N.Nom de votre recette.Recette mère ►.S.Saisissez le nom de la recette mère</v>
      </c>
      <c r="U128" s="320">
        <f>U117</f>
        <v>6</v>
      </c>
      <c r="V128" s="320" t="str">
        <f>V117</f>
        <v>couverts</v>
      </c>
      <c r="W128" s="377" t="s">
        <v>153</v>
      </c>
      <c r="X128" s="280"/>
      <c r="Y128" s="280"/>
      <c r="Z128" s="280"/>
      <c r="AA128" s="280"/>
      <c r="AB128" s="378"/>
      <c r="AC128" s="379"/>
      <c r="AI128" s="196" t="str">
        <f t="shared" si="34"/>
        <v>►</v>
      </c>
      <c r="AJ128" s="149" t="str">
        <f>AJ96</f>
        <v>Famille à coller.N.Nom de votre recette.Recette mère ►.S.Saisissez le nom de la recette mère</v>
      </c>
      <c r="AK128" s="91">
        <f>AK96</f>
        <v>6</v>
      </c>
      <c r="AL128" s="1021" t="str">
        <f>AL96</f>
        <v>couverts</v>
      </c>
      <c r="AM128" s="174"/>
      <c r="AN128" s="175"/>
      <c r="AO128" s="176" t="str">
        <f t="shared" si="33"/>
        <v/>
      </c>
      <c r="AP128" s="177"/>
      <c r="AQ128" s="178"/>
      <c r="AR128" s="179">
        <v>1</v>
      </c>
      <c r="AS128" s="180"/>
      <c r="AZ128" s="196" t="str">
        <f t="shared" si="38"/>
        <v>►</v>
      </c>
      <c r="BA128" s="149" t="str">
        <f>BA116</f>
        <v>Famille à coller.N.Nom de votre recette.Recette mère ►.S.Saisissez le nom de la recette mère</v>
      </c>
      <c r="BB128" s="91">
        <f>BB116</f>
        <v>6</v>
      </c>
      <c r="BC128" s="1021" t="str">
        <f>BC116</f>
        <v>couverts</v>
      </c>
      <c r="BD128" s="174"/>
      <c r="BE128" s="209"/>
      <c r="BF128" s="176" t="str">
        <f t="shared" si="37"/>
        <v/>
      </c>
      <c r="BG128" s="177"/>
      <c r="BH128" s="178"/>
      <c r="BI128" s="179">
        <v>1</v>
      </c>
      <c r="BJ128" s="180"/>
      <c r="BL128" s="497" t="s">
        <v>277</v>
      </c>
      <c r="BM128" s="498">
        <v>180</v>
      </c>
      <c r="BN128" s="499">
        <f>IF(MOD(BN124*1000/BM128,1)=0,BN124*1000/BM128,IF(MOD(BN124*1000/BM128,1)&lt;0.5,INT(BN124*1000/BM128),INT(BN124*1000/BM128)+1))</f>
        <v>6</v>
      </c>
      <c r="BP128" s="4">
        <v>1</v>
      </c>
    </row>
    <row r="129" spans="2:68" ht="17.25" x14ac:dyDescent="0.25">
      <c r="B129" s="319" t="s">
        <v>18</v>
      </c>
      <c r="C129" s="320" t="str">
        <f>C121</f>
        <v>Famille à coller.N.Nom de votre recette.Recette mère ►.S.Saisissez le nom de la recette mère</v>
      </c>
      <c r="D129" s="320">
        <f>D121</f>
        <v>6</v>
      </c>
      <c r="E129" s="320" t="str">
        <f>E121</f>
        <v>couverts</v>
      </c>
      <c r="F129" s="3335"/>
      <c r="G129" s="3336"/>
      <c r="H129" s="3336"/>
      <c r="I129" s="3336"/>
      <c r="J129" s="3336"/>
      <c r="K129" s="3336"/>
      <c r="L129" s="3337"/>
      <c r="S129" s="196" t="str">
        <f t="shared" ref="S129:S132" si="39">IF(OR(W129&lt;&gt;"",X129&lt;&gt; "",Y129&lt;&gt;"",Z129&lt;&gt;""),"A", "►")</f>
        <v>►</v>
      </c>
      <c r="T129" s="320" t="str">
        <f>T117</f>
        <v>Famille à coller.N.Nom de votre recette.Recette mère ►.S.Saisissez le nom de la recette mère</v>
      </c>
      <c r="U129" s="320">
        <f>U117</f>
        <v>6</v>
      </c>
      <c r="V129" s="320" t="str">
        <f>V117</f>
        <v>couverts</v>
      </c>
      <c r="W129" s="637"/>
      <c r="X129" s="638"/>
      <c r="Y129" s="638"/>
      <c r="Z129" s="638"/>
      <c r="AA129" s="638"/>
      <c r="AB129" s="638"/>
      <c r="AC129" s="639"/>
      <c r="AI129" s="196" t="str">
        <f t="shared" si="34"/>
        <v>►</v>
      </c>
      <c r="AJ129" s="149" t="str">
        <f t="shared" ref="AJ129:AJ130" si="40">AJ97</f>
        <v>Famille à coller.N.Nom de votre recette.Recette mère ►.S.Saisissez le nom de la recette mère</v>
      </c>
      <c r="AK129" s="91">
        <f>AK96</f>
        <v>6</v>
      </c>
      <c r="AL129" s="1021" t="str">
        <f>AL96</f>
        <v>couverts</v>
      </c>
      <c r="AM129" s="174"/>
      <c r="AN129" s="175"/>
      <c r="AO129" s="176" t="str">
        <f t="shared" si="33"/>
        <v/>
      </c>
      <c r="AP129" s="177"/>
      <c r="AQ129" s="178"/>
      <c r="AR129" s="179">
        <v>1</v>
      </c>
      <c r="AS129" s="180"/>
      <c r="AZ129" s="196" t="str">
        <f t="shared" si="38"/>
        <v>A</v>
      </c>
      <c r="BA129" s="149" t="str">
        <f>BA116</f>
        <v>Famille à coller.N.Nom de votre recette.Recette mère ►.S.Saisissez le nom de la recette mère</v>
      </c>
      <c r="BB129" s="91">
        <f>BB116</f>
        <v>6</v>
      </c>
      <c r="BC129" s="1021" t="str">
        <f>BC116</f>
        <v>couverts</v>
      </c>
      <c r="BD129" s="174"/>
      <c r="BE129" s="209"/>
      <c r="BF129" s="176" t="str">
        <f t="shared" si="37"/>
        <v/>
      </c>
      <c r="BG129" s="177"/>
      <c r="BH129" s="178"/>
      <c r="BI129" s="179">
        <v>1</v>
      </c>
      <c r="BJ129" s="180" t="s">
        <v>642</v>
      </c>
      <c r="BK129" s="48"/>
      <c r="BL129" s="497" t="s">
        <v>279</v>
      </c>
      <c r="BM129" s="498">
        <v>200</v>
      </c>
      <c r="BN129" s="499">
        <f>IF(MOD(BN124*1000/BM129,1)=0,BN124*1000/BM129,IF(MOD(BN124*1000/BM129,1)&lt;0.5,INT(BN124*1000/BM129),INT(BN124*1000/BM129)+1))</f>
        <v>5</v>
      </c>
      <c r="BP129" s="4">
        <v>1</v>
      </c>
    </row>
    <row r="130" spans="2:68" ht="17.25" x14ac:dyDescent="0.25">
      <c r="B130" s="319" t="s">
        <v>18</v>
      </c>
      <c r="C130" s="320" t="str">
        <f>C121</f>
        <v>Famille à coller.N.Nom de votre recette.Recette mère ►.S.Saisissez le nom de la recette mère</v>
      </c>
      <c r="D130" s="320">
        <f>D121</f>
        <v>6</v>
      </c>
      <c r="E130" s="320" t="str">
        <f>E121</f>
        <v>couverts</v>
      </c>
      <c r="F130" s="3335"/>
      <c r="G130" s="3336"/>
      <c r="H130" s="3336"/>
      <c r="I130" s="3336"/>
      <c r="J130" s="3336"/>
      <c r="K130" s="3336"/>
      <c r="L130" s="3337"/>
      <c r="S130" s="196" t="str">
        <f t="shared" si="39"/>
        <v>►</v>
      </c>
      <c r="T130" s="320" t="str">
        <f>T117</f>
        <v>Famille à coller.N.Nom de votre recette.Recette mère ►.S.Saisissez le nom de la recette mère</v>
      </c>
      <c r="U130" s="320">
        <f>U117</f>
        <v>6</v>
      </c>
      <c r="V130" s="320" t="str">
        <f>V117</f>
        <v>couverts</v>
      </c>
      <c r="W130" s="640"/>
      <c r="X130" s="287"/>
      <c r="Y130" s="287"/>
      <c r="Z130" s="287"/>
      <c r="AA130" s="287"/>
      <c r="AB130" s="382"/>
      <c r="AC130" s="383" t="s">
        <v>154</v>
      </c>
      <c r="AI130" s="196" t="str">
        <f t="shared" si="34"/>
        <v>►</v>
      </c>
      <c r="AJ130" s="149" t="str">
        <f t="shared" si="40"/>
        <v>Famille à coller.N.Nom de votre recette.Recette mère ►.S.Saisissez le nom de la recette mère</v>
      </c>
      <c r="AK130" s="91">
        <f>AK96</f>
        <v>6</v>
      </c>
      <c r="AL130" s="1021" t="str">
        <f>AL96</f>
        <v>couverts</v>
      </c>
      <c r="AM130" s="174"/>
      <c r="AN130" s="175"/>
      <c r="AO130" s="176" t="str">
        <f t="shared" si="33"/>
        <v/>
      </c>
      <c r="AP130" s="177"/>
      <c r="AQ130" s="178"/>
      <c r="AR130" s="179">
        <v>1</v>
      </c>
      <c r="AS130" s="180"/>
      <c r="AZ130" s="196" t="str">
        <f t="shared" si="38"/>
        <v>►</v>
      </c>
      <c r="BA130" s="149" t="str">
        <f>BA116</f>
        <v>Famille à coller.N.Nom de votre recette.Recette mère ►.S.Saisissez le nom de la recette mère</v>
      </c>
      <c r="BB130" s="91">
        <f>BB116</f>
        <v>6</v>
      </c>
      <c r="BC130" s="1021" t="str">
        <f>BC116</f>
        <v>couverts</v>
      </c>
      <c r="BD130" s="174"/>
      <c r="BE130" s="209"/>
      <c r="BF130" s="176" t="str">
        <f t="shared" si="37"/>
        <v/>
      </c>
      <c r="BG130" s="177"/>
      <c r="BH130" s="178"/>
      <c r="BI130" s="179">
        <v>1</v>
      </c>
      <c r="BJ130" s="180"/>
      <c r="BK130" s="48"/>
      <c r="BL130" s="497" t="s">
        <v>281</v>
      </c>
      <c r="BM130" s="498">
        <v>110</v>
      </c>
      <c r="BN130" s="499">
        <f>IF(MOD(BN124*1000/BM130,1)=0,BN124*1000/BM130,IF(MOD(BN124*1000/BM130,1)&lt;0.5,INT(BN124*1000/BM130),INT(BN124*1000/BM130)+1))</f>
        <v>9</v>
      </c>
      <c r="BP130" s="4">
        <v>1</v>
      </c>
    </row>
    <row r="131" spans="2:68" ht="17.25" x14ac:dyDescent="0.25">
      <c r="B131" s="319" t="s">
        <v>18</v>
      </c>
      <c r="C131" s="320" t="str">
        <f>C121</f>
        <v>Famille à coller.N.Nom de votre recette.Recette mère ►.S.Saisissez le nom de la recette mère</v>
      </c>
      <c r="D131" s="320">
        <f>D121</f>
        <v>6</v>
      </c>
      <c r="E131" s="320" t="str">
        <f>E121</f>
        <v>couverts</v>
      </c>
      <c r="F131" s="3335"/>
      <c r="G131" s="3336"/>
      <c r="H131" s="3336"/>
      <c r="I131" s="3336"/>
      <c r="J131" s="3336"/>
      <c r="K131" s="3336"/>
      <c r="L131" s="3337"/>
      <c r="S131" s="196" t="str">
        <f t="shared" si="39"/>
        <v>►</v>
      </c>
      <c r="T131" s="320" t="str">
        <f>T117</f>
        <v>Famille à coller.N.Nom de votre recette.Recette mère ►.S.Saisissez le nom de la recette mère</v>
      </c>
      <c r="U131" s="320">
        <f>U117</f>
        <v>6</v>
      </c>
      <c r="V131" s="320" t="str">
        <f>V117</f>
        <v>couverts</v>
      </c>
      <c r="W131" s="381"/>
      <c r="X131" s="287"/>
      <c r="Y131" s="287"/>
      <c r="Z131" s="287"/>
      <c r="AA131" s="287"/>
      <c r="AB131" s="382"/>
      <c r="AC131" s="383" t="s">
        <v>155</v>
      </c>
      <c r="AI131" s="66" t="s">
        <v>18</v>
      </c>
      <c r="AJ131" s="149" t="str">
        <f>AJ98</f>
        <v>Famille à coller.N.Nom de votre recette.Recette mère ►.S.Saisissez le nom de la recette mère</v>
      </c>
      <c r="AK131" s="91">
        <f>AK96</f>
        <v>6</v>
      </c>
      <c r="AL131" s="1021" t="str">
        <f>AL96</f>
        <v>couverts</v>
      </c>
      <c r="AM131" s="174"/>
      <c r="AN131" s="175"/>
      <c r="AO131" s="176" t="str">
        <f t="shared" si="33"/>
        <v/>
      </c>
      <c r="AP131" s="177"/>
      <c r="AQ131" s="178"/>
      <c r="AR131" s="179">
        <v>1</v>
      </c>
      <c r="AS131" s="180"/>
      <c r="AZ131" s="196" t="str">
        <f t="shared" si="38"/>
        <v>►</v>
      </c>
      <c r="BA131" s="149" t="str">
        <f>BA116</f>
        <v>Famille à coller.N.Nom de votre recette.Recette mère ►.S.Saisissez le nom de la recette mère</v>
      </c>
      <c r="BB131" s="91">
        <f>BB116</f>
        <v>6</v>
      </c>
      <c r="BC131" s="1021" t="str">
        <f>BC116</f>
        <v>couverts</v>
      </c>
      <c r="BD131" s="174"/>
      <c r="BE131" s="209"/>
      <c r="BF131" s="176" t="str">
        <f t="shared" si="37"/>
        <v/>
      </c>
      <c r="BG131" s="177"/>
      <c r="BH131" s="178"/>
      <c r="BI131" s="179">
        <v>1</v>
      </c>
      <c r="BJ131" s="180"/>
      <c r="BK131" s="48"/>
      <c r="BL131" s="497" t="s">
        <v>283</v>
      </c>
      <c r="BM131" s="498">
        <v>90</v>
      </c>
      <c r="BN131" s="499">
        <f>IF(MOD(BN124*1000/BM131,1)=0,BN124*1000/BM131,IF(MOD(BN124*1000/BM131,1)&lt;0.5,INT(BN124*1000/BM131),INT(BN124*1000/BM131)+1))</f>
        <v>11</v>
      </c>
      <c r="BP131" s="4">
        <v>1</v>
      </c>
    </row>
    <row r="132" spans="2:68" ht="17.25" customHeight="1" thickBot="1" x14ac:dyDescent="0.3">
      <c r="B132" s="397" t="s">
        <v>18</v>
      </c>
      <c r="C132" s="398" t="str">
        <f>C121</f>
        <v>Famille à coller.N.Nom de votre recette.Recette mère ►.S.Saisissez le nom de la recette mère</v>
      </c>
      <c r="D132" s="398">
        <f>D121</f>
        <v>6</v>
      </c>
      <c r="E132" s="398" t="str">
        <f>E121</f>
        <v>couverts</v>
      </c>
      <c r="F132" s="399" t="s">
        <v>150</v>
      </c>
      <c r="G132" s="298"/>
      <c r="H132" s="299"/>
      <c r="I132" s="300"/>
      <c r="J132" s="299"/>
      <c r="K132" s="299"/>
      <c r="L132" s="400"/>
      <c r="S132" s="196" t="str">
        <f t="shared" si="39"/>
        <v>►</v>
      </c>
      <c r="T132" s="320" t="str">
        <f>T117</f>
        <v>Famille à coller.N.Nom de votre recette.Recette mère ►.S.Saisissez le nom de la recette mère</v>
      </c>
      <c r="U132" s="320">
        <f>U117</f>
        <v>6</v>
      </c>
      <c r="V132" s="320" t="str">
        <f>V117</f>
        <v>couverts</v>
      </c>
      <c r="W132" s="2819"/>
      <c r="X132" s="287"/>
      <c r="Y132" s="287"/>
      <c r="Z132" s="287"/>
      <c r="AA132" s="287"/>
      <c r="AB132" s="382"/>
      <c r="AC132" s="383" t="s">
        <v>156</v>
      </c>
      <c r="AI132" s="66" t="s">
        <v>18</v>
      </c>
      <c r="AJ132" s="985" t="str">
        <f>AJ96</f>
        <v>Famille à coller.N.Nom de votre recette.Recette mère ►.S.Saisissez le nom de la recette mère</v>
      </c>
      <c r="AK132" s="986">
        <f>AK96</f>
        <v>6</v>
      </c>
      <c r="AL132" s="987" t="str">
        <f>AL96</f>
        <v>couverts</v>
      </c>
      <c r="AM132" s="988" t="s">
        <v>150</v>
      </c>
      <c r="AN132" s="989"/>
      <c r="AO132" s="990"/>
      <c r="AP132" s="990"/>
      <c r="AQ132" s="990"/>
      <c r="AR132" s="990"/>
      <c r="AS132" s="991"/>
      <c r="AZ132" s="196" t="str">
        <f t="shared" si="38"/>
        <v>►</v>
      </c>
      <c r="BA132" s="149" t="str">
        <f>BA116</f>
        <v>Famille à coller.N.Nom de votre recette.Recette mère ►.S.Saisissez le nom de la recette mère</v>
      </c>
      <c r="BB132" s="91">
        <f>BB116</f>
        <v>6</v>
      </c>
      <c r="BC132" s="1021" t="str">
        <f>BC116</f>
        <v>couverts</v>
      </c>
      <c r="BD132" s="174"/>
      <c r="BE132" s="209"/>
      <c r="BF132" s="176" t="str">
        <f t="shared" si="37"/>
        <v/>
      </c>
      <c r="BG132" s="177"/>
      <c r="BH132" s="178"/>
      <c r="BI132" s="179">
        <v>1</v>
      </c>
      <c r="BJ132" s="180"/>
      <c r="BK132" s="48"/>
      <c r="BL132" s="497" t="s">
        <v>286</v>
      </c>
      <c r="BM132" s="498">
        <v>115</v>
      </c>
      <c r="BN132" s="499">
        <f>IF(MOD(BN124*1000/BM132,1)=0,BN124*1000/BM132,IF(MOD(BN124*1000/BM132,1)&lt;0.5,INT(BN124*1000/BM132),INT(BN124*1000/BM132)+1))</f>
        <v>9</v>
      </c>
      <c r="BP132" s="4">
        <v>1</v>
      </c>
    </row>
    <row r="133" spans="2:68" ht="18" thickBot="1" x14ac:dyDescent="0.3">
      <c r="B133" s="428" t="s">
        <v>18</v>
      </c>
      <c r="S133" s="376" t="s">
        <v>18</v>
      </c>
      <c r="T133" s="320" t="str">
        <f>T117</f>
        <v>Famille à coller.N.Nom de votre recette.Recette mère ►.S.Saisissez le nom de la recette mère</v>
      </c>
      <c r="U133" s="320">
        <f>U117</f>
        <v>6</v>
      </c>
      <c r="V133" s="320" t="str">
        <f>V117</f>
        <v>couverts</v>
      </c>
      <c r="W133" s="293"/>
      <c r="X133" s="293"/>
      <c r="Y133" s="293" t="s">
        <v>152</v>
      </c>
      <c r="Z133" s="294"/>
      <c r="AA133" s="392"/>
      <c r="AB133" s="392"/>
      <c r="AC133" s="393"/>
      <c r="AI133" s="1004" t="s">
        <v>18</v>
      </c>
      <c r="AJ133" s="998" t="str">
        <f>AJ96</f>
        <v>Famille à coller.N.Nom de votre recette.Recette mère ►.S.Saisissez le nom de la recette mère</v>
      </c>
      <c r="AK133" s="998">
        <f>AK96</f>
        <v>6</v>
      </c>
      <c r="AL133" s="998" t="str">
        <f>AL96</f>
        <v>couverts</v>
      </c>
      <c r="AM133" s="315" t="s">
        <v>61</v>
      </c>
      <c r="AN133" s="1002">
        <v>9</v>
      </c>
      <c r="AO133" s="999" t="s">
        <v>142</v>
      </c>
      <c r="AP133" s="1000"/>
      <c r="AQ133" s="1000"/>
      <c r="AR133" s="1000"/>
      <c r="AS133" s="1001"/>
      <c r="AZ133" s="196" t="str">
        <f t="shared" si="38"/>
        <v>►</v>
      </c>
      <c r="BA133" s="149" t="str">
        <f>BA116</f>
        <v>Famille à coller.N.Nom de votre recette.Recette mère ►.S.Saisissez le nom de la recette mère</v>
      </c>
      <c r="BB133" s="91">
        <f>BB116</f>
        <v>6</v>
      </c>
      <c r="BC133" s="1021" t="str">
        <f>BC116</f>
        <v>couverts</v>
      </c>
      <c r="BD133" s="174"/>
      <c r="BE133" s="209"/>
      <c r="BF133" s="176" t="str">
        <f t="shared" si="37"/>
        <v/>
      </c>
      <c r="BG133" s="177"/>
      <c r="BH133" s="178"/>
      <c r="BI133" s="179">
        <v>1</v>
      </c>
      <c r="BJ133" s="180"/>
      <c r="BK133" s="48"/>
      <c r="BL133" s="511" t="str">
        <f>"cellule "&amp;ADDRESS(ROW(BN124),COLUMN(BN124),4)&amp;"  vous pouvez saisir un autre poids"</f>
        <v>cellule BN124  vous pouvez saisir un autre poids</v>
      </c>
      <c r="BM133" s="512"/>
      <c r="BN133" s="513"/>
      <c r="BP133" s="4">
        <v>1</v>
      </c>
    </row>
    <row r="134" spans="2:68" ht="19.5" thickBot="1" x14ac:dyDescent="0.3">
      <c r="B134" s="54" t="s">
        <v>18</v>
      </c>
      <c r="C134" s="55" t="str">
        <f>C140</f>
        <v>Famille à coller.N.Nom de votre recette.Recette mère ►.S.Saisissez le nom de la recette mère</v>
      </c>
      <c r="D134" s="56">
        <f>D140</f>
        <v>6</v>
      </c>
      <c r="E134" s="56" t="str">
        <f>E140</f>
        <v>couverts</v>
      </c>
      <c r="F134" s="57" t="s">
        <v>6</v>
      </c>
      <c r="G134" s="58" t="s">
        <v>19</v>
      </c>
      <c r="H134" s="3315" t="s">
        <v>20</v>
      </c>
      <c r="I134" s="3315"/>
      <c r="J134" s="3285" t="s">
        <v>21</v>
      </c>
      <c r="K134" s="3285"/>
      <c r="L134" s="3286"/>
      <c r="M134" s="1003" t="s">
        <v>218</v>
      </c>
      <c r="N134" s="429" t="s">
        <v>219</v>
      </c>
      <c r="O134" s="430"/>
      <c r="S134" s="397" t="s">
        <v>18</v>
      </c>
      <c r="T134" s="398" t="str">
        <f>T117</f>
        <v>Famille à coller.N.Nom de votre recette.Recette mère ►.S.Saisissez le nom de la recette mère</v>
      </c>
      <c r="U134" s="398">
        <f>U117</f>
        <v>6</v>
      </c>
      <c r="V134" s="398" t="str">
        <f>V117</f>
        <v>couverts</v>
      </c>
      <c r="W134" s="399" t="s">
        <v>150</v>
      </c>
      <c r="X134" s="298"/>
      <c r="Y134" s="299"/>
      <c r="Z134" s="300"/>
      <c r="AA134" s="299"/>
      <c r="AB134" s="299"/>
      <c r="AC134" s="400"/>
      <c r="AI134" s="319" t="s">
        <v>18</v>
      </c>
      <c r="AJ134" s="1043" t="str">
        <f>AJ133</f>
        <v>Famille à coller.N.Nom de votre recette.Recette mère ►.S.Saisissez le nom de la recette mère</v>
      </c>
      <c r="AK134" s="1043">
        <f>AK133</f>
        <v>6</v>
      </c>
      <c r="AL134" s="1044" t="str">
        <f>AL133</f>
        <v>couverts</v>
      </c>
      <c r="AM134" s="304" t="s">
        <v>146</v>
      </c>
      <c r="AN134" s="243"/>
      <c r="AO134" s="243"/>
      <c r="AP134" s="243"/>
      <c r="AQ134" s="243"/>
      <c r="AR134" s="243"/>
      <c r="AS134" s="322"/>
      <c r="AZ134" s="196" t="str">
        <f t="shared" si="38"/>
        <v>►</v>
      </c>
      <c r="BA134" s="149" t="str">
        <f>BA116</f>
        <v>Famille à coller.N.Nom de votre recette.Recette mère ►.S.Saisissez le nom de la recette mère</v>
      </c>
      <c r="BB134" s="91">
        <f>BB116</f>
        <v>6</v>
      </c>
      <c r="BC134" s="1021" t="str">
        <f>BC116</f>
        <v>couverts</v>
      </c>
      <c r="BD134" s="174"/>
      <c r="BE134" s="209"/>
      <c r="BF134" s="176" t="str">
        <f t="shared" si="37"/>
        <v/>
      </c>
      <c r="BG134" s="177"/>
      <c r="BH134" s="178"/>
      <c r="BI134" s="179">
        <v>1</v>
      </c>
      <c r="BJ134" s="180"/>
      <c r="BK134" s="48"/>
      <c r="BL134" s="514" t="str">
        <f>"cellule "&amp;ADDRESS(ROW(BN124),COLUMN(BN124),4)&amp;"  format = 0.0 Kg pour"</f>
        <v>cellule BN124  format = 0.0 Kg pour</v>
      </c>
      <c r="BM134" s="2557"/>
      <c r="BN134" s="516"/>
      <c r="BP134" s="4">
        <v>1</v>
      </c>
    </row>
    <row r="135" spans="2:68" ht="22.5" x14ac:dyDescent="0.25">
      <c r="B135" s="66" t="s">
        <v>18</v>
      </c>
      <c r="C135" s="67" t="str">
        <f>C140</f>
        <v>Famille à coller.N.Nom de votre recette.Recette mère ►.S.Saisissez le nom de la recette mère</v>
      </c>
      <c r="D135" s="68"/>
      <c r="E135" s="68"/>
      <c r="F135" s="69" t="s">
        <v>28</v>
      </c>
      <c r="G135" s="70" t="s">
        <v>29</v>
      </c>
      <c r="H135" s="3316"/>
      <c r="I135" s="3316"/>
      <c r="J135" s="3287"/>
      <c r="K135" s="3287"/>
      <c r="L135" s="3288"/>
      <c r="N135" s="436" t="s">
        <v>221</v>
      </c>
      <c r="O135" s="49"/>
      <c r="S135" s="1005" t="s">
        <v>18</v>
      </c>
      <c r="AI135" s="196" t="str">
        <f t="shared" ref="AI135:AI141" si="41">IF(OR(AM135&lt;&gt;"",AN135&lt;&gt; "",AO135&lt;&gt;"",AP135&lt;&gt;""),"A", "►")</f>
        <v>A</v>
      </c>
      <c r="AJ135" s="320" t="str">
        <f>AJ133</f>
        <v>Famille à coller.N.Nom de votre recette.Recette mère ►.S.Saisissez le nom de la recette mère</v>
      </c>
      <c r="AK135" s="320">
        <f>AK133</f>
        <v>6</v>
      </c>
      <c r="AL135" s="1045" t="str">
        <f>AL133</f>
        <v>couverts</v>
      </c>
      <c r="AM135" s="270" t="s">
        <v>149</v>
      </c>
      <c r="AN135" s="248"/>
      <c r="AO135" s="248"/>
      <c r="AP135" s="248"/>
      <c r="AQ135" s="248"/>
      <c r="AR135" s="248"/>
      <c r="AS135" s="322"/>
      <c r="AZ135" s="196" t="str">
        <f t="shared" si="38"/>
        <v>►</v>
      </c>
      <c r="BA135" s="149" t="str">
        <f>BA116</f>
        <v>Famille à coller.N.Nom de votre recette.Recette mère ►.S.Saisissez le nom de la recette mère</v>
      </c>
      <c r="BB135" s="91">
        <f>BB116</f>
        <v>6</v>
      </c>
      <c r="BC135" s="1021" t="str">
        <f>BC116</f>
        <v>couverts</v>
      </c>
      <c r="BD135" s="174"/>
      <c r="BE135" s="209"/>
      <c r="BF135" s="176" t="str">
        <f t="shared" si="37"/>
        <v/>
      </c>
      <c r="BG135" s="177"/>
      <c r="BH135" s="178"/>
      <c r="BI135" s="179">
        <v>1</v>
      </c>
      <c r="BJ135" s="180"/>
      <c r="BP135" s="4">
        <v>1</v>
      </c>
    </row>
    <row r="136" spans="2:68" ht="18.75" x14ac:dyDescent="0.25">
      <c r="B136" s="66" t="s">
        <v>18</v>
      </c>
      <c r="C136" s="77" t="str">
        <f>C140</f>
        <v>Famille à coller.N.Nom de votre recette.Recette mère ►.S.Saisissez le nom de la recette mère</v>
      </c>
      <c r="D136" s="78"/>
      <c r="E136" s="79"/>
      <c r="F136" s="80"/>
      <c r="G136" s="81" t="s">
        <v>33</v>
      </c>
      <c r="H136" s="82"/>
      <c r="I136" s="83" t="s">
        <v>34</v>
      </c>
      <c r="J136" s="84" t="s">
        <v>35</v>
      </c>
      <c r="K136" s="16"/>
      <c r="L136" s="85"/>
      <c r="S136" s="1013" t="s">
        <v>18</v>
      </c>
      <c r="T136" s="998" t="str">
        <f>T117</f>
        <v>Famille à coller.N.Nom de votre recette.Recette mère ►.S.Saisissez le nom de la recette mère</v>
      </c>
      <c r="U136" s="998">
        <f>U117</f>
        <v>6</v>
      </c>
      <c r="V136" s="998" t="str">
        <f>V117</f>
        <v>couverts</v>
      </c>
      <c r="W136" s="1002" t="s">
        <v>61</v>
      </c>
      <c r="X136" s="1002">
        <v>1</v>
      </c>
      <c r="Y136" s="999" t="s">
        <v>333</v>
      </c>
      <c r="Z136" s="1000"/>
      <c r="AA136" s="1000"/>
      <c r="AB136" s="1008"/>
      <c r="AC136" s="1001"/>
      <c r="AD136" s="526" t="s">
        <v>218</v>
      </c>
      <c r="AE136" s="527" t="s">
        <v>601</v>
      </c>
      <c r="AF136" s="527"/>
      <c r="AI136" s="196" t="str">
        <f t="shared" si="41"/>
        <v>►</v>
      </c>
      <c r="AJ136" s="320" t="str">
        <f>AJ133</f>
        <v>Famille à coller.N.Nom de votre recette.Recette mère ►.S.Saisissez le nom de la recette mère</v>
      </c>
      <c r="AK136" s="320">
        <f>AK133</f>
        <v>6</v>
      </c>
      <c r="AL136" s="1045" t="str">
        <f>AL133</f>
        <v>couverts</v>
      </c>
      <c r="AM136" s="270"/>
      <c r="AN136" s="270"/>
      <c r="AO136" s="270"/>
      <c r="AP136" s="270"/>
      <c r="AQ136" s="270"/>
      <c r="AR136" s="270"/>
      <c r="AS136" s="329"/>
      <c r="AZ136" s="196" t="str">
        <f t="shared" si="38"/>
        <v>►</v>
      </c>
      <c r="BA136" s="149" t="str">
        <f>BA116</f>
        <v>Famille à coller.N.Nom de votre recette.Recette mère ►.S.Saisissez le nom de la recette mère</v>
      </c>
      <c r="BB136" s="91">
        <f>BB116</f>
        <v>6</v>
      </c>
      <c r="BC136" s="1021" t="str">
        <f>BC116</f>
        <v>couverts</v>
      </c>
      <c r="BD136" s="174"/>
      <c r="BE136" s="209"/>
      <c r="BF136" s="176" t="str">
        <f t="shared" si="37"/>
        <v/>
      </c>
      <c r="BG136" s="177"/>
      <c r="BH136" s="178"/>
      <c r="BI136" s="179">
        <v>1</v>
      </c>
      <c r="BJ136" s="180"/>
      <c r="BL136" s="3329" t="s">
        <v>297</v>
      </c>
      <c r="BM136" s="3330"/>
      <c r="BN136" s="3331"/>
      <c r="BP136" s="4">
        <v>1</v>
      </c>
    </row>
    <row r="137" spans="2:68" ht="18.75" x14ac:dyDescent="0.25">
      <c r="B137" s="66" t="s">
        <v>18</v>
      </c>
      <c r="C137" s="91" t="str">
        <f>C140</f>
        <v>Famille à coller.N.Nom de votre recette.Recette mère ►.S.Saisissez le nom de la recette mère</v>
      </c>
      <c r="D137" s="91"/>
      <c r="E137" s="91"/>
      <c r="F137" s="92" t="s">
        <v>39</v>
      </c>
      <c r="G137" s="93"/>
      <c r="H137" s="93"/>
      <c r="I137" s="94" t="s">
        <v>40</v>
      </c>
      <c r="J137" s="3317" t="str">
        <f>F140</f>
        <v>Famille à coller.N.Nom de votre recette.Recette mère ►.S.Saisissez le nom de la recette mère</v>
      </c>
      <c r="K137" s="3317"/>
      <c r="L137" s="3318"/>
      <c r="S137" s="319" t="s">
        <v>18</v>
      </c>
      <c r="T137" s="1043" t="str">
        <f>T136</f>
        <v>Famille à coller.N.Nom de votre recette.Recette mère ►.S.Saisissez le nom de la recette mère</v>
      </c>
      <c r="U137" s="1043">
        <f>U136</f>
        <v>6</v>
      </c>
      <c r="V137" s="1044" t="str">
        <f>V136</f>
        <v>couverts</v>
      </c>
      <c r="W137" s="1009" t="s">
        <v>408</v>
      </c>
      <c r="X137" s="1009"/>
      <c r="Y137" s="1009"/>
      <c r="Z137" s="1009"/>
      <c r="AA137" s="1009"/>
      <c r="AB137" s="1009"/>
      <c r="AC137" s="1012"/>
      <c r="AD137" s="48"/>
      <c r="AE137" s="436" t="s">
        <v>221</v>
      </c>
      <c r="AI137" s="196" t="str">
        <f t="shared" si="41"/>
        <v>►</v>
      </c>
      <c r="AJ137" s="320" t="str">
        <f>AJ133</f>
        <v>Famille à coller.N.Nom de votre recette.Recette mère ►.S.Saisissez le nom de la recette mère</v>
      </c>
      <c r="AK137" s="320">
        <f>AK133</f>
        <v>6</v>
      </c>
      <c r="AL137" s="1045" t="str">
        <f>AL133</f>
        <v>couverts</v>
      </c>
      <c r="AM137" s="270"/>
      <c r="AN137" s="270"/>
      <c r="AO137" s="270"/>
      <c r="AP137" s="270"/>
      <c r="AQ137" s="270"/>
      <c r="AR137" s="270"/>
      <c r="AS137" s="329"/>
      <c r="AZ137" s="196" t="str">
        <f t="shared" si="38"/>
        <v>►</v>
      </c>
      <c r="BA137" s="149" t="str">
        <f>BA116</f>
        <v>Famille à coller.N.Nom de votre recette.Recette mère ►.S.Saisissez le nom de la recette mère</v>
      </c>
      <c r="BB137" s="91">
        <f>BB116</f>
        <v>6</v>
      </c>
      <c r="BC137" s="1021" t="str">
        <f>BC116</f>
        <v>couverts</v>
      </c>
      <c r="BD137" s="174"/>
      <c r="BE137" s="209"/>
      <c r="BF137" s="176" t="str">
        <f t="shared" si="37"/>
        <v/>
      </c>
      <c r="BG137" s="177"/>
      <c r="BH137" s="178"/>
      <c r="BI137" s="179">
        <v>1</v>
      </c>
      <c r="BJ137" s="180"/>
      <c r="BL137" s="490"/>
      <c r="BM137" s="491" t="s">
        <v>300</v>
      </c>
      <c r="BN137" s="547">
        <v>1</v>
      </c>
      <c r="BP137" s="4">
        <v>1</v>
      </c>
    </row>
    <row r="138" spans="2:68" ht="19.5" customHeight="1" x14ac:dyDescent="0.25">
      <c r="B138" s="66" t="s">
        <v>18</v>
      </c>
      <c r="C138" s="91" t="str">
        <f>C140</f>
        <v>Famille à coller.N.Nom de votre recette.Recette mère ►.S.Saisissez le nom de la recette mère</v>
      </c>
      <c r="D138" s="91"/>
      <c r="E138" s="91"/>
      <c r="F138" s="110">
        <v>6</v>
      </c>
      <c r="G138" s="111" t="s">
        <v>44</v>
      </c>
      <c r="H138" s="92"/>
      <c r="I138" s="92"/>
      <c r="J138" s="3317"/>
      <c r="K138" s="3317"/>
      <c r="L138" s="3318"/>
      <c r="S138" s="319" t="s">
        <v>18</v>
      </c>
      <c r="T138" s="320" t="str">
        <f>T136</f>
        <v>Famille à coller.N.Nom de votre recette.Recette mère ►.S.Saisissez le nom de la recette mère</v>
      </c>
      <c r="U138" s="320">
        <f>U136</f>
        <v>6</v>
      </c>
      <c r="V138" s="1045" t="str">
        <f>V136</f>
        <v>couverts</v>
      </c>
      <c r="W138" s="678"/>
      <c r="X138" s="679" t="s">
        <v>413</v>
      </c>
      <c r="Y138" s="609"/>
      <c r="Z138" s="609"/>
      <c r="AA138" s="609"/>
      <c r="AB138" s="680" t="s">
        <v>414</v>
      </c>
      <c r="AC138" s="681"/>
      <c r="AI138" s="196" t="str">
        <f t="shared" si="41"/>
        <v>►</v>
      </c>
      <c r="AJ138" s="320" t="str">
        <f>AJ133</f>
        <v>Famille à coller.N.Nom de votre recette.Recette mère ►.S.Saisissez le nom de la recette mère</v>
      </c>
      <c r="AK138" s="320">
        <f>AK133</f>
        <v>6</v>
      </c>
      <c r="AL138" s="1045" t="str">
        <f>AL133</f>
        <v>couverts</v>
      </c>
      <c r="AM138" s="270"/>
      <c r="AN138" s="270"/>
      <c r="AO138" s="270"/>
      <c r="AP138" s="270"/>
      <c r="AQ138" s="270"/>
      <c r="AR138" s="270"/>
      <c r="AS138" s="329"/>
      <c r="AZ138" s="196" t="str">
        <f t="shared" si="38"/>
        <v>►</v>
      </c>
      <c r="BA138" s="149" t="str">
        <f>BA116</f>
        <v>Famille à coller.N.Nom de votre recette.Recette mère ►.S.Saisissez le nom de la recette mère</v>
      </c>
      <c r="BB138" s="91">
        <f>BB116</f>
        <v>6</v>
      </c>
      <c r="BC138" s="1021" t="str">
        <f>BC116</f>
        <v>couverts</v>
      </c>
      <c r="BD138" s="174"/>
      <c r="BE138" s="209"/>
      <c r="BF138" s="176" t="str">
        <f t="shared" si="37"/>
        <v/>
      </c>
      <c r="BG138" s="177"/>
      <c r="BH138" s="178"/>
      <c r="BI138" s="179">
        <v>1</v>
      </c>
      <c r="BJ138" s="180"/>
      <c r="BL138" s="497" t="s">
        <v>269</v>
      </c>
      <c r="BM138" s="548">
        <v>10</v>
      </c>
      <c r="BN138" s="549">
        <f>BN137/BM138*1000</f>
        <v>100</v>
      </c>
      <c r="BP138" s="4">
        <v>1</v>
      </c>
    </row>
    <row r="139" spans="2:68" ht="17.25" x14ac:dyDescent="0.25">
      <c r="B139" s="66" t="s">
        <v>11</v>
      </c>
      <c r="C139" s="121" t="str">
        <f>C140</f>
        <v>Famille à coller.N.Nom de votre recette.Recette mère ►.S.Saisissez le nom de la recette mère</v>
      </c>
      <c r="D139" s="121"/>
      <c r="E139" s="121"/>
      <c r="F139" s="122"/>
      <c r="G139" s="123"/>
      <c r="H139" s="123"/>
      <c r="I139" s="123"/>
      <c r="J139" s="123"/>
      <c r="K139" s="123"/>
      <c r="L139" s="124"/>
      <c r="S139" s="196" t="str">
        <f t="shared" ref="S139:S140" si="42">IF(OR(W139&lt;&gt;"",AB139&lt;&gt; ""),"A", "►")</f>
        <v>A</v>
      </c>
      <c r="T139" s="320" t="str">
        <f>T136</f>
        <v>Famille à coller.N.Nom de votre recette.Recette mère ►.S.Saisissez le nom de la recette mère</v>
      </c>
      <c r="U139" s="320">
        <f>U136</f>
        <v>6</v>
      </c>
      <c r="V139" s="1045" t="str">
        <f>V136</f>
        <v>couverts</v>
      </c>
      <c r="W139" s="678"/>
      <c r="X139" s="682" t="s">
        <v>415</v>
      </c>
      <c r="Y139" s="270"/>
      <c r="Z139" s="270"/>
      <c r="AA139" s="270"/>
      <c r="AB139" s="605" t="s">
        <v>336</v>
      </c>
      <c r="AC139" s="683" t="s">
        <v>416</v>
      </c>
      <c r="AI139" s="196" t="str">
        <f t="shared" si="41"/>
        <v>►</v>
      </c>
      <c r="AJ139" s="320" t="str">
        <f>AJ133</f>
        <v>Famille à coller.N.Nom de votre recette.Recette mère ►.S.Saisissez le nom de la recette mère</v>
      </c>
      <c r="AK139" s="320">
        <f>AK133</f>
        <v>6</v>
      </c>
      <c r="AL139" s="1045" t="str">
        <f>AL133</f>
        <v>couverts</v>
      </c>
      <c r="AM139" s="270"/>
      <c r="AN139" s="270"/>
      <c r="AO139" s="270"/>
      <c r="AP139" s="270"/>
      <c r="AQ139" s="270"/>
      <c r="AR139" s="270"/>
      <c r="AS139" s="329"/>
      <c r="AZ139" s="196" t="str">
        <f t="shared" si="38"/>
        <v>►</v>
      </c>
      <c r="BA139" s="149" t="str">
        <f>BA116</f>
        <v>Famille à coller.N.Nom de votre recette.Recette mère ►.S.Saisissez le nom de la recette mère</v>
      </c>
      <c r="BB139" s="91">
        <f>BB116</f>
        <v>6</v>
      </c>
      <c r="BC139" s="1021" t="str">
        <f>BC116</f>
        <v>couverts</v>
      </c>
      <c r="BD139" s="174"/>
      <c r="BE139" s="209"/>
      <c r="BF139" s="176" t="str">
        <f t="shared" si="37"/>
        <v/>
      </c>
      <c r="BG139" s="177"/>
      <c r="BH139" s="178"/>
      <c r="BI139" s="179">
        <v>1</v>
      </c>
      <c r="BJ139" s="180"/>
      <c r="BL139" s="497" t="s">
        <v>274</v>
      </c>
      <c r="BM139" s="548">
        <v>8</v>
      </c>
      <c r="BN139" s="549">
        <f>BN137/BM139*1000</f>
        <v>125</v>
      </c>
      <c r="BP139" s="4">
        <v>1</v>
      </c>
    </row>
    <row r="140" spans="2:68" ht="18.75" x14ac:dyDescent="0.25">
      <c r="B140" s="129" t="s">
        <v>11</v>
      </c>
      <c r="C140" s="130" t="str">
        <f>F140</f>
        <v>Famille à coller.N.Nom de votre recette.Recette mère ►.S.Saisissez le nom de la recette mère</v>
      </c>
      <c r="D140" s="130">
        <f>F138</f>
        <v>6</v>
      </c>
      <c r="E140" s="130" t="str">
        <f>G138</f>
        <v>couverts</v>
      </c>
      <c r="F140" s="131" t="str">
        <f>UPPER(LEFT(H134,1))&amp;LOWER(MID(H134,2,999))&amp;"."&amp;UPPER(LEFT(J134,1))&amp;"."&amp;UPPER(LEFT(J134,1))&amp;LOWER(MID(J134,2,999))&amp;"."&amp;IF(ISTEXT(L140),K140&amp;"."&amp;UPPER(LEFT(L140,1))&amp;"."&amp;UPPER(LEFT(L140,1))&amp;LOWER(MID(L140,2,999)),G140)</f>
        <v>Famille à coller.N.Nom de votre recette.Recette mère ►.S.Saisissez le nom de la recette mère</v>
      </c>
      <c r="G140" s="132" t="s">
        <v>55</v>
      </c>
      <c r="H140" s="3321" t="s">
        <v>56</v>
      </c>
      <c r="I140" s="3321"/>
      <c r="J140" s="3321"/>
      <c r="K140" s="133" t="s">
        <v>57</v>
      </c>
      <c r="L140" s="134" t="s">
        <v>58</v>
      </c>
      <c r="S140" s="196" t="str">
        <f t="shared" si="42"/>
        <v>A</v>
      </c>
      <c r="T140" s="320" t="str">
        <f>T136</f>
        <v>Famille à coller.N.Nom de votre recette.Recette mère ►.S.Saisissez le nom de la recette mère</v>
      </c>
      <c r="U140" s="320">
        <f>U136</f>
        <v>6</v>
      </c>
      <c r="V140" s="1045" t="str">
        <f>V136</f>
        <v>couverts</v>
      </c>
      <c r="W140" s="678">
        <v>3</v>
      </c>
      <c r="X140" s="682" t="s">
        <v>417</v>
      </c>
      <c r="Y140" s="270"/>
      <c r="Z140" s="270"/>
      <c r="AA140" s="270"/>
      <c r="AB140" s="684"/>
      <c r="AC140" s="683" t="s">
        <v>418</v>
      </c>
      <c r="AI140" s="196" t="str">
        <f t="shared" si="41"/>
        <v>►</v>
      </c>
      <c r="AJ140" s="320" t="str">
        <f>AJ133</f>
        <v>Famille à coller.N.Nom de votre recette.Recette mère ►.S.Saisissez le nom de la recette mère</v>
      </c>
      <c r="AK140" s="320">
        <f>AK133</f>
        <v>6</v>
      </c>
      <c r="AL140" s="1045" t="str">
        <f>AL133</f>
        <v>couverts</v>
      </c>
      <c r="AM140" s="270"/>
      <c r="AN140" s="270"/>
      <c r="AO140" s="270"/>
      <c r="AP140" s="270"/>
      <c r="AQ140" s="270"/>
      <c r="AR140" s="270"/>
      <c r="AS140" s="329"/>
      <c r="AZ140" s="196" t="str">
        <f t="shared" si="38"/>
        <v>►</v>
      </c>
      <c r="BA140" s="149" t="str">
        <f>BA116</f>
        <v>Famille à coller.N.Nom de votre recette.Recette mère ►.S.Saisissez le nom de la recette mère</v>
      </c>
      <c r="BB140" s="91">
        <f>BB116</f>
        <v>6</v>
      </c>
      <c r="BC140" s="1021" t="str">
        <f>BC116</f>
        <v>couverts</v>
      </c>
      <c r="BD140" s="174"/>
      <c r="BE140" s="209"/>
      <c r="BF140" s="176" t="str">
        <f t="shared" si="37"/>
        <v/>
      </c>
      <c r="BG140" s="177"/>
      <c r="BH140" s="178"/>
      <c r="BI140" s="179">
        <v>1</v>
      </c>
      <c r="BJ140" s="180"/>
      <c r="BL140" s="504" t="s">
        <v>275</v>
      </c>
      <c r="BM140" s="548">
        <v>5</v>
      </c>
      <c r="BN140" s="549">
        <f>BN137/BM140*1000</f>
        <v>200</v>
      </c>
      <c r="BP140" s="4">
        <v>1</v>
      </c>
    </row>
    <row r="141" spans="2:68" ht="18.75" customHeight="1" x14ac:dyDescent="0.25">
      <c r="B141" s="138" t="s">
        <v>11</v>
      </c>
      <c r="C141" s="139" t="str">
        <f>C140</f>
        <v>Famille à coller.N.Nom de votre recette.Recette mère ►.S.Saisissez le nom de la recette mère</v>
      </c>
      <c r="D141" s="140"/>
      <c r="E141" s="140"/>
      <c r="F141" s="141" t="s">
        <v>61</v>
      </c>
      <c r="G141" s="141" t="s">
        <v>62</v>
      </c>
      <c r="H141" s="141" t="s">
        <v>63</v>
      </c>
      <c r="I141" s="141" t="s">
        <v>64</v>
      </c>
      <c r="J141" s="141" t="s">
        <v>65</v>
      </c>
      <c r="K141" s="142" t="s">
        <v>66</v>
      </c>
      <c r="L141" s="143" t="s">
        <v>67</v>
      </c>
      <c r="S141" s="196" t="str">
        <f>IF(OR(W141&lt;&gt;"",AB141&lt;&gt; ""),"A", "►")</f>
        <v>►</v>
      </c>
      <c r="T141" s="320" t="str">
        <f>T136</f>
        <v>Famille à coller.N.Nom de votre recette.Recette mère ►.S.Saisissez le nom de la recette mère</v>
      </c>
      <c r="U141" s="320">
        <f>U136</f>
        <v>6</v>
      </c>
      <c r="V141" s="1045" t="str">
        <f>V136</f>
        <v>couverts</v>
      </c>
      <c r="W141" s="678"/>
      <c r="X141" s="682" t="s">
        <v>420</v>
      </c>
      <c r="Y141" s="270"/>
      <c r="Z141" s="270"/>
      <c r="AA141" s="270"/>
      <c r="AB141" s="686"/>
      <c r="AC141" s="687" t="s">
        <v>421</v>
      </c>
      <c r="AI141" s="196" t="str">
        <f t="shared" si="41"/>
        <v>►</v>
      </c>
      <c r="AJ141" s="320" t="str">
        <f>AJ133</f>
        <v>Famille à coller.N.Nom de votre recette.Recette mère ►.S.Saisissez le nom de la recette mère</v>
      </c>
      <c r="AK141" s="320">
        <f>AK133</f>
        <v>6</v>
      </c>
      <c r="AL141" s="1045" t="str">
        <f>AL133</f>
        <v>couverts</v>
      </c>
      <c r="AM141" s="270"/>
      <c r="AN141" s="270"/>
      <c r="AO141" s="270"/>
      <c r="AP141" s="270"/>
      <c r="AQ141" s="270"/>
      <c r="AR141" s="270"/>
      <c r="AS141" s="329"/>
      <c r="AZ141" s="196" t="str">
        <f t="shared" si="38"/>
        <v>►</v>
      </c>
      <c r="BA141" s="149" t="str">
        <f>BA116</f>
        <v>Famille à coller.N.Nom de votre recette.Recette mère ►.S.Saisissez le nom de la recette mère</v>
      </c>
      <c r="BB141" s="91">
        <f>BB116</f>
        <v>6</v>
      </c>
      <c r="BC141" s="1021" t="str">
        <f>BC116</f>
        <v>couverts</v>
      </c>
      <c r="BD141" s="174"/>
      <c r="BE141" s="209"/>
      <c r="BF141" s="176" t="str">
        <f t="shared" si="37"/>
        <v/>
      </c>
      <c r="BG141" s="177"/>
      <c r="BH141" s="178"/>
      <c r="BI141" s="179">
        <v>1</v>
      </c>
      <c r="BJ141" s="180"/>
      <c r="BL141" s="497" t="s">
        <v>277</v>
      </c>
      <c r="BM141" s="548">
        <v>6</v>
      </c>
      <c r="BN141" s="549">
        <f>BN137/BM141*1000</f>
        <v>166.66666666666666</v>
      </c>
      <c r="BP141" s="4">
        <v>1</v>
      </c>
    </row>
    <row r="142" spans="2:68" ht="18.75" x14ac:dyDescent="0.25">
      <c r="B142" s="66" t="s">
        <v>18</v>
      </c>
      <c r="C142" s="149" t="str">
        <f>C140</f>
        <v>Famille à coller.N.Nom de votre recette.Recette mère ►.S.Saisissez le nom de la recette mère</v>
      </c>
      <c r="D142" s="91"/>
      <c r="E142" s="91"/>
      <c r="F142" s="150" t="s">
        <v>86</v>
      </c>
      <c r="G142" s="151" t="s">
        <v>87</v>
      </c>
      <c r="H142" s="152"/>
      <c r="I142" s="3322" t="s">
        <v>88</v>
      </c>
      <c r="J142" s="3323" t="s">
        <v>89</v>
      </c>
      <c r="K142" s="3324" t="s">
        <v>90</v>
      </c>
      <c r="L142" s="153" t="s">
        <v>91</v>
      </c>
      <c r="S142" s="196" t="str">
        <f t="shared" ref="S142:S146" si="43">IF(OR(W142&lt;&gt;"",AB142&lt;&gt; ""),"A", "►")</f>
        <v>A</v>
      </c>
      <c r="T142" s="320" t="str">
        <f>T136</f>
        <v>Famille à coller.N.Nom de votre recette.Recette mère ►.S.Saisissez le nom de la recette mère</v>
      </c>
      <c r="U142" s="320">
        <f>U136</f>
        <v>6</v>
      </c>
      <c r="V142" s="1045" t="str">
        <f>V136</f>
        <v>couverts</v>
      </c>
      <c r="W142" s="678">
        <v>1</v>
      </c>
      <c r="X142" s="682" t="s">
        <v>423</v>
      </c>
      <c r="Y142" s="270"/>
      <c r="Z142" s="270"/>
      <c r="AA142" s="270"/>
      <c r="AB142" s="684"/>
      <c r="AC142" s="683" t="s">
        <v>416</v>
      </c>
      <c r="AI142" s="196" t="str">
        <f t="shared" ref="AI142:AI163" si="44">IF(OR(AP142&lt;&gt;"",AQ142&lt;&gt; "",AR142&lt;&gt;"",AS142&lt;&gt;""),"A", "►")</f>
        <v>►</v>
      </c>
      <c r="AJ142" s="320" t="str">
        <f>AJ133</f>
        <v>Famille à coller.N.Nom de votre recette.Recette mère ►.S.Saisissez le nom de la recette mère</v>
      </c>
      <c r="AK142" s="320">
        <f>AK133</f>
        <v>6</v>
      </c>
      <c r="AL142" s="1045" t="str">
        <f>AL133</f>
        <v>couverts</v>
      </c>
      <c r="AM142" s="270"/>
      <c r="AN142" s="270"/>
      <c r="AO142" s="270"/>
      <c r="AP142" s="270"/>
      <c r="AQ142" s="270"/>
      <c r="AR142" s="270"/>
      <c r="AS142" s="329"/>
      <c r="AZ142" s="196" t="str">
        <f t="shared" si="38"/>
        <v>►</v>
      </c>
      <c r="BA142" s="149" t="str">
        <f>BA116</f>
        <v>Famille à coller.N.Nom de votre recette.Recette mère ►.S.Saisissez le nom de la recette mère</v>
      </c>
      <c r="BB142" s="91">
        <f>BB116</f>
        <v>6</v>
      </c>
      <c r="BC142" s="1021" t="str">
        <f>BC116</f>
        <v>couverts</v>
      </c>
      <c r="BD142" s="174"/>
      <c r="BE142" s="209"/>
      <c r="BF142" s="176" t="str">
        <f t="shared" si="37"/>
        <v/>
      </c>
      <c r="BG142" s="177"/>
      <c r="BH142" s="178"/>
      <c r="BI142" s="179">
        <v>1</v>
      </c>
      <c r="BJ142" s="180"/>
      <c r="BL142" s="497" t="s">
        <v>279</v>
      </c>
      <c r="BM142" s="548">
        <v>10</v>
      </c>
      <c r="BN142" s="549">
        <f>BN137/BM142*1000</f>
        <v>100</v>
      </c>
      <c r="BP142" s="4">
        <v>1</v>
      </c>
    </row>
    <row r="143" spans="2:68" ht="18.75" x14ac:dyDescent="0.25">
      <c r="B143" s="66" t="s">
        <v>18</v>
      </c>
      <c r="C143" s="149" t="str">
        <f>C140</f>
        <v>Famille à coller.N.Nom de votre recette.Recette mère ►.S.Saisissez le nom de la recette mère</v>
      </c>
      <c r="D143" s="91"/>
      <c r="E143" s="91"/>
      <c r="F143" s="2817" t="s">
        <v>103</v>
      </c>
      <c r="G143" s="164" t="s">
        <v>104</v>
      </c>
      <c r="H143" s="165" t="s">
        <v>105</v>
      </c>
      <c r="I143" s="3121"/>
      <c r="J143" s="3123"/>
      <c r="K143" s="3320"/>
      <c r="L143" s="166" t="s">
        <v>106</v>
      </c>
      <c r="S143" s="196" t="str">
        <f t="shared" si="43"/>
        <v>►</v>
      </c>
      <c r="T143" s="320" t="str">
        <f>T136</f>
        <v>Famille à coller.N.Nom de votre recette.Recette mère ►.S.Saisissez le nom de la recette mère</v>
      </c>
      <c r="U143" s="320">
        <f>U136</f>
        <v>6</v>
      </c>
      <c r="V143" s="1045" t="str">
        <f>V136</f>
        <v>couverts</v>
      </c>
      <c r="W143" s="678"/>
      <c r="X143" s="682" t="s">
        <v>425</v>
      </c>
      <c r="Y143" s="270"/>
      <c r="Z143" s="270"/>
      <c r="AA143" s="270"/>
      <c r="AB143" s="684"/>
      <c r="AC143" s="683" t="s">
        <v>426</v>
      </c>
      <c r="AI143" s="196" t="str">
        <f t="shared" si="44"/>
        <v>►</v>
      </c>
      <c r="AJ143" s="320" t="str">
        <f>AJ133</f>
        <v>Famille à coller.N.Nom de votre recette.Recette mère ►.S.Saisissez le nom de la recette mère</v>
      </c>
      <c r="AK143" s="320">
        <f>AK133</f>
        <v>6</v>
      </c>
      <c r="AL143" s="1045" t="str">
        <f>AL133</f>
        <v>couverts</v>
      </c>
      <c r="AM143" s="270"/>
      <c r="AN143" s="270"/>
      <c r="AO143" s="270"/>
      <c r="AP143" s="270"/>
      <c r="AQ143" s="270"/>
      <c r="AR143" s="270"/>
      <c r="AS143" s="329"/>
      <c r="AZ143" s="196" t="str">
        <f t="shared" si="38"/>
        <v>►</v>
      </c>
      <c r="BA143" s="149" t="str">
        <f>BA116</f>
        <v>Famille à coller.N.Nom de votre recette.Recette mère ►.S.Saisissez le nom de la recette mère</v>
      </c>
      <c r="BB143" s="91">
        <f>BB116</f>
        <v>6</v>
      </c>
      <c r="BC143" s="1021" t="str">
        <f>BC116</f>
        <v>couverts</v>
      </c>
      <c r="BD143" s="174"/>
      <c r="BE143" s="209"/>
      <c r="BF143" s="176" t="str">
        <f t="shared" si="37"/>
        <v/>
      </c>
      <c r="BG143" s="177"/>
      <c r="BH143" s="178"/>
      <c r="BI143" s="179">
        <v>1</v>
      </c>
      <c r="BJ143" s="180"/>
      <c r="BL143" s="497" t="s">
        <v>281</v>
      </c>
      <c r="BM143" s="548">
        <v>10</v>
      </c>
      <c r="BN143" s="549">
        <f>BN137/BM143*1000</f>
        <v>100</v>
      </c>
      <c r="BP143" s="4">
        <v>1</v>
      </c>
    </row>
    <row r="144" spans="2:68" ht="17.25" x14ac:dyDescent="0.25">
      <c r="B144" s="66" t="s">
        <v>18</v>
      </c>
      <c r="C144" s="149" t="str">
        <f>C140</f>
        <v>Famille à coller.N.Nom de votre recette.Recette mère ►.S.Saisissez le nom de la recette mère</v>
      </c>
      <c r="D144" s="91">
        <f>D140</f>
        <v>6</v>
      </c>
      <c r="E144" s="91" t="str">
        <f>E140</f>
        <v>couverts</v>
      </c>
      <c r="F144" s="174"/>
      <c r="G144" s="175"/>
      <c r="H144" s="176" t="str">
        <f t="shared" ref="H144:H150" si="45">IF(OR(ISTEXT(F144), F144&lt;=0, I144&lt;=0), "", "de")</f>
        <v/>
      </c>
      <c r="I144" s="177"/>
      <c r="J144" s="178"/>
      <c r="K144" s="179">
        <v>1</v>
      </c>
      <c r="L144" s="180"/>
      <c r="S144" s="196" t="str">
        <f t="shared" si="43"/>
        <v>A</v>
      </c>
      <c r="T144" s="320" t="str">
        <f>T136</f>
        <v>Famille à coller.N.Nom de votre recette.Recette mère ►.S.Saisissez le nom de la recette mère</v>
      </c>
      <c r="U144" s="320">
        <f>U136</f>
        <v>6</v>
      </c>
      <c r="V144" s="320" t="str">
        <f>V136</f>
        <v>couverts</v>
      </c>
      <c r="W144" s="678"/>
      <c r="X144" s="682" t="s">
        <v>428</v>
      </c>
      <c r="Y144" s="270"/>
      <c r="Z144" s="270"/>
      <c r="AA144" s="270"/>
      <c r="AB144" s="614" t="s">
        <v>344</v>
      </c>
      <c r="AC144" s="683" t="s">
        <v>418</v>
      </c>
      <c r="AI144" s="196" t="str">
        <f t="shared" si="44"/>
        <v>A</v>
      </c>
      <c r="AJ144" s="320" t="str">
        <f>AJ133</f>
        <v>Famille à coller.N.Nom de votre recette.Recette mère ►.S.Saisissez le nom de la recette mère</v>
      </c>
      <c r="AK144" s="320">
        <f>AK133</f>
        <v>6</v>
      </c>
      <c r="AL144" s="1045" t="str">
        <f>AL133</f>
        <v>couverts</v>
      </c>
      <c r="AM144" s="270"/>
      <c r="AN144" s="270"/>
      <c r="AO144" s="270"/>
      <c r="AP144" s="270"/>
      <c r="AQ144" s="270"/>
      <c r="AR144" s="270" t="s">
        <v>625</v>
      </c>
      <c r="AS144" s="329"/>
      <c r="AZ144" s="196" t="str">
        <f t="shared" si="38"/>
        <v>►</v>
      </c>
      <c r="BA144" s="149" t="str">
        <f>BA116</f>
        <v>Famille à coller.N.Nom de votre recette.Recette mère ►.S.Saisissez le nom de la recette mère</v>
      </c>
      <c r="BB144" s="91">
        <f>BB116</f>
        <v>6</v>
      </c>
      <c r="BC144" s="1021" t="str">
        <f>BC116</f>
        <v>couverts</v>
      </c>
      <c r="BD144" s="174"/>
      <c r="BE144" s="209"/>
      <c r="BF144" s="176" t="str">
        <f t="shared" si="37"/>
        <v/>
      </c>
      <c r="BG144" s="177"/>
      <c r="BH144" s="178"/>
      <c r="BI144" s="179">
        <v>1</v>
      </c>
      <c r="BJ144" s="180"/>
      <c r="BL144" s="497" t="s">
        <v>283</v>
      </c>
      <c r="BM144" s="548">
        <v>10</v>
      </c>
      <c r="BN144" s="549">
        <f>BN137/BM144*1000</f>
        <v>100</v>
      </c>
      <c r="BP144" s="4">
        <v>1</v>
      </c>
    </row>
    <row r="145" spans="2:68" ht="17.25" x14ac:dyDescent="0.25">
      <c r="B145" s="196" t="str">
        <f t="shared" ref="B145:B150" si="46">IF(L145&lt;&gt;"","A","►")</f>
        <v>►</v>
      </c>
      <c r="C145" s="149" t="str">
        <f>C140</f>
        <v>Famille à coller.N.Nom de votre recette.Recette mère ►.S.Saisissez le nom de la recette mère</v>
      </c>
      <c r="D145" s="91">
        <f>D140</f>
        <v>6</v>
      </c>
      <c r="E145" s="91" t="str">
        <f>E140</f>
        <v>couverts</v>
      </c>
      <c r="F145" s="174"/>
      <c r="G145" s="175"/>
      <c r="H145" s="176" t="str">
        <f t="shared" si="45"/>
        <v/>
      </c>
      <c r="I145" s="177"/>
      <c r="J145" s="178"/>
      <c r="K145" s="179">
        <v>1</v>
      </c>
      <c r="L145" s="180"/>
      <c r="S145" s="196" t="str">
        <f t="shared" si="43"/>
        <v>►</v>
      </c>
      <c r="T145" s="320" t="str">
        <f>T136</f>
        <v>Famille à coller.N.Nom de votre recette.Recette mère ►.S.Saisissez le nom de la recette mère</v>
      </c>
      <c r="U145" s="320">
        <f>U136</f>
        <v>6</v>
      </c>
      <c r="V145" s="320" t="str">
        <f>V136</f>
        <v>couverts</v>
      </c>
      <c r="W145" s="678"/>
      <c r="X145" s="682" t="s">
        <v>430</v>
      </c>
      <c r="Y145" s="270"/>
      <c r="Z145" s="270"/>
      <c r="AA145" s="270"/>
      <c r="AB145" s="686"/>
      <c r="AC145" s="691" t="s">
        <v>431</v>
      </c>
      <c r="AI145" s="196" t="str">
        <f t="shared" si="44"/>
        <v>►</v>
      </c>
      <c r="AJ145" s="320" t="str">
        <f>AJ133</f>
        <v>Famille à coller.N.Nom de votre recette.Recette mère ►.S.Saisissez le nom de la recette mère</v>
      </c>
      <c r="AK145" s="320">
        <f>AK133</f>
        <v>6</v>
      </c>
      <c r="AL145" s="1045" t="str">
        <f>AL133</f>
        <v>couverts</v>
      </c>
      <c r="AM145" s="270"/>
      <c r="AN145" s="270"/>
      <c r="AO145" s="270"/>
      <c r="AP145" s="270"/>
      <c r="AQ145" s="270"/>
      <c r="AR145" s="270"/>
      <c r="AS145" s="329"/>
      <c r="AZ145" s="196" t="str">
        <f t="shared" si="38"/>
        <v>►</v>
      </c>
      <c r="BA145" s="149" t="str">
        <f>BA116</f>
        <v>Famille à coller.N.Nom de votre recette.Recette mère ►.S.Saisissez le nom de la recette mère</v>
      </c>
      <c r="BB145" s="91">
        <f>BB116</f>
        <v>6</v>
      </c>
      <c r="BC145" s="1021" t="str">
        <f>BC116</f>
        <v>couverts</v>
      </c>
      <c r="BD145" s="174"/>
      <c r="BE145" s="209"/>
      <c r="BF145" s="176" t="str">
        <f t="shared" si="37"/>
        <v/>
      </c>
      <c r="BG145" s="177"/>
      <c r="BH145" s="178"/>
      <c r="BI145" s="179">
        <v>1</v>
      </c>
      <c r="BJ145" s="180"/>
      <c r="BL145" s="497" t="s">
        <v>286</v>
      </c>
      <c r="BM145" s="548">
        <v>10</v>
      </c>
      <c r="BN145" s="549">
        <f>BN137/BM145*1000</f>
        <v>100</v>
      </c>
      <c r="BP145" s="4">
        <v>1</v>
      </c>
    </row>
    <row r="146" spans="2:68" ht="18.75" customHeight="1" thickBot="1" x14ac:dyDescent="0.3">
      <c r="B146" s="196" t="str">
        <f t="shared" si="46"/>
        <v>►</v>
      </c>
      <c r="C146" s="149" t="str">
        <f>C140</f>
        <v>Famille à coller.N.Nom de votre recette.Recette mère ►.S.Saisissez le nom de la recette mère</v>
      </c>
      <c r="D146" s="91">
        <f>D140</f>
        <v>6</v>
      </c>
      <c r="E146" s="91" t="str">
        <f>E140</f>
        <v>couverts</v>
      </c>
      <c r="F146" s="174"/>
      <c r="G146" s="209"/>
      <c r="H146" s="176" t="str">
        <f t="shared" si="45"/>
        <v/>
      </c>
      <c r="I146" s="177"/>
      <c r="J146" s="178"/>
      <c r="K146" s="179">
        <v>1</v>
      </c>
      <c r="L146" s="180"/>
      <c r="S146" s="196" t="str">
        <f t="shared" si="43"/>
        <v>A</v>
      </c>
      <c r="T146" s="320" t="str">
        <f>T136</f>
        <v>Famille à coller.N.Nom de votre recette.Recette mère ►.S.Saisissez le nom de la recette mère</v>
      </c>
      <c r="U146" s="320">
        <f>U136</f>
        <v>6</v>
      </c>
      <c r="V146" s="320" t="str">
        <f>V136</f>
        <v>couverts</v>
      </c>
      <c r="W146" s="692"/>
      <c r="X146" s="682" t="s">
        <v>432</v>
      </c>
      <c r="Y146" s="270"/>
      <c r="Z146" s="270"/>
      <c r="AA146" s="270"/>
      <c r="AB146" s="611" t="s">
        <v>342</v>
      </c>
      <c r="AC146" s="683" t="s">
        <v>433</v>
      </c>
      <c r="AI146" s="196" t="str">
        <f t="shared" si="44"/>
        <v>►</v>
      </c>
      <c r="AJ146" s="320" t="str">
        <f>AJ133</f>
        <v>Famille à coller.N.Nom de votre recette.Recette mère ►.S.Saisissez le nom de la recette mère</v>
      </c>
      <c r="AK146" s="320">
        <f>AK133</f>
        <v>6</v>
      </c>
      <c r="AL146" s="1045" t="str">
        <f>AL133</f>
        <v>couverts</v>
      </c>
      <c r="AM146" s="270"/>
      <c r="AN146" s="270"/>
      <c r="AO146" s="270"/>
      <c r="AP146" s="270"/>
      <c r="AQ146" s="270"/>
      <c r="AR146" s="270"/>
      <c r="AS146" s="329"/>
      <c r="AZ146" s="196" t="str">
        <f t="shared" si="38"/>
        <v>►</v>
      </c>
      <c r="BA146" s="149" t="str">
        <f>BA116</f>
        <v>Famille à coller.N.Nom de votre recette.Recette mère ►.S.Saisissez le nom de la recette mère</v>
      </c>
      <c r="BB146" s="91">
        <f>BB116</f>
        <v>6</v>
      </c>
      <c r="BC146" s="1021" t="str">
        <f>BC116</f>
        <v>couverts</v>
      </c>
      <c r="BD146" s="174"/>
      <c r="BE146" s="209"/>
      <c r="BF146" s="176" t="str">
        <f t="shared" si="37"/>
        <v/>
      </c>
      <c r="BG146" s="177"/>
      <c r="BH146" s="178"/>
      <c r="BI146" s="179">
        <v>1</v>
      </c>
      <c r="BJ146" s="180"/>
      <c r="BL146" s="511" t="str">
        <f>"cellule "&amp;ADDRESS(ROW(BN137),COLUMN(BN137),4)&amp;"  vous pouvez saisir un autre poids"</f>
        <v>cellule BN137  vous pouvez saisir un autre poids</v>
      </c>
      <c r="BM146" s="512"/>
      <c r="BN146" s="513"/>
      <c r="BP146" s="4">
        <v>1</v>
      </c>
    </row>
    <row r="147" spans="2:68" ht="19.5" thickTop="1" x14ac:dyDescent="0.25">
      <c r="B147" s="196" t="str">
        <f t="shared" si="46"/>
        <v>A</v>
      </c>
      <c r="C147" s="149" t="str">
        <f>C140</f>
        <v>Famille à coller.N.Nom de votre recette.Recette mère ►.S.Saisissez le nom de la recette mère</v>
      </c>
      <c r="D147" s="91">
        <f>D140</f>
        <v>6</v>
      </c>
      <c r="E147" s="91" t="str">
        <f>E140</f>
        <v>couverts</v>
      </c>
      <c r="F147" s="174"/>
      <c r="G147" s="209"/>
      <c r="H147" s="176" t="str">
        <f t="shared" si="45"/>
        <v/>
      </c>
      <c r="I147" s="177"/>
      <c r="J147" s="178"/>
      <c r="K147" s="179">
        <v>1</v>
      </c>
      <c r="L147" s="180" t="s">
        <v>1073</v>
      </c>
      <c r="S147" s="319" t="s">
        <v>18</v>
      </c>
      <c r="T147" s="320" t="str">
        <f>T136</f>
        <v>Famille à coller.N.Nom de votre recette.Recette mère ►.S.Saisissez le nom de la recette mère</v>
      </c>
      <c r="U147" s="320">
        <f>U136</f>
        <v>6</v>
      </c>
      <c r="V147" s="320" t="str">
        <f>V136</f>
        <v>couverts</v>
      </c>
      <c r="W147" s="693" t="str">
        <f>SUM(W138:W146) &amp; " / " &amp; (COUNTA(W138:W146) * 3)</f>
        <v>4 / 6</v>
      </c>
      <c r="X147" s="270" t="s">
        <v>435</v>
      </c>
      <c r="Y147" s="270"/>
      <c r="Z147" s="270"/>
      <c r="AA147" s="270"/>
      <c r="AB147" s="684"/>
      <c r="AC147" s="683" t="s">
        <v>418</v>
      </c>
      <c r="AI147" s="196" t="str">
        <f t="shared" si="44"/>
        <v>►</v>
      </c>
      <c r="AJ147" s="320" t="str">
        <f>AJ133</f>
        <v>Famille à coller.N.Nom de votre recette.Recette mère ►.S.Saisissez le nom de la recette mère</v>
      </c>
      <c r="AK147" s="320">
        <f>AK133</f>
        <v>6</v>
      </c>
      <c r="AL147" s="1045" t="str">
        <f>AL133</f>
        <v>couverts</v>
      </c>
      <c r="AM147" s="270"/>
      <c r="AN147" s="270"/>
      <c r="AO147" s="270"/>
      <c r="AP147" s="270"/>
      <c r="AQ147" s="270"/>
      <c r="AR147" s="270"/>
      <c r="AS147" s="329"/>
      <c r="AZ147" s="196" t="str">
        <f t="shared" si="38"/>
        <v>►</v>
      </c>
      <c r="BA147" s="149" t="str">
        <f>BA116</f>
        <v>Famille à coller.N.Nom de votre recette.Recette mère ►.S.Saisissez le nom de la recette mère</v>
      </c>
      <c r="BB147" s="91">
        <f>BB116</f>
        <v>6</v>
      </c>
      <c r="BC147" s="1021" t="str">
        <f>BC116</f>
        <v>couverts</v>
      </c>
      <c r="BD147" s="174"/>
      <c r="BE147" s="209"/>
      <c r="BF147" s="176" t="str">
        <f t="shared" si="37"/>
        <v/>
      </c>
      <c r="BG147" s="177"/>
      <c r="BH147" s="178"/>
      <c r="BI147" s="179">
        <v>1</v>
      </c>
      <c r="BJ147" s="180"/>
      <c r="BL147" s="514" t="str">
        <f>"cellule "&amp;ADDRESS(ROW(BN137),COLUMN(BN137),4)&amp;"  format = 0.0 Kg "</f>
        <v xml:space="preserve">cellule BN137  format = 0.0 Kg </v>
      </c>
      <c r="BM147" s="2557"/>
      <c r="BN147" s="567"/>
      <c r="BP147" s="4">
        <v>1</v>
      </c>
    </row>
    <row r="148" spans="2:68" ht="18.75" x14ac:dyDescent="0.25">
      <c r="B148" s="196" t="str">
        <f t="shared" si="46"/>
        <v>►</v>
      </c>
      <c r="C148" s="149" t="str">
        <f>C140</f>
        <v>Famille à coller.N.Nom de votre recette.Recette mère ►.S.Saisissez le nom de la recette mère</v>
      </c>
      <c r="D148" s="91">
        <f>D140</f>
        <v>6</v>
      </c>
      <c r="E148" s="91" t="str">
        <f>E140</f>
        <v>couverts</v>
      </c>
      <c r="F148" s="174"/>
      <c r="G148" s="209"/>
      <c r="H148" s="176" t="str">
        <f t="shared" si="45"/>
        <v/>
      </c>
      <c r="I148" s="177"/>
      <c r="J148" s="178"/>
      <c r="K148" s="179">
        <v>1</v>
      </c>
      <c r="L148" s="180"/>
      <c r="S148" s="319" t="s">
        <v>18</v>
      </c>
      <c r="T148" s="320" t="str">
        <f>T136</f>
        <v>Famille à coller.N.Nom de votre recette.Recette mère ►.S.Saisissez le nom de la recette mère</v>
      </c>
      <c r="U148" s="320">
        <f>U136</f>
        <v>6</v>
      </c>
      <c r="V148" s="320" t="str">
        <f>V136</f>
        <v>couverts</v>
      </c>
      <c r="W148" s="694" t="str">
        <f>SUM(W138:W146) &amp;"/ "&amp;W149</f>
        <v>4/ 27</v>
      </c>
      <c r="X148" s="695" t="s">
        <v>436</v>
      </c>
      <c r="Y148" s="270"/>
      <c r="Z148" s="270"/>
      <c r="AA148" s="270"/>
      <c r="AB148" s="696"/>
      <c r="AC148" s="691" t="s">
        <v>437</v>
      </c>
      <c r="AI148" s="196" t="str">
        <f t="shared" si="44"/>
        <v>►</v>
      </c>
      <c r="AJ148" s="320" t="str">
        <f>AJ133</f>
        <v>Famille à coller.N.Nom de votre recette.Recette mère ►.S.Saisissez le nom de la recette mère</v>
      </c>
      <c r="AK148" s="320">
        <f>AK133</f>
        <v>6</v>
      </c>
      <c r="AL148" s="1045" t="str">
        <f>AL133</f>
        <v>couverts</v>
      </c>
      <c r="AM148" s="270"/>
      <c r="AN148" s="270"/>
      <c r="AO148" s="270"/>
      <c r="AP148" s="270"/>
      <c r="AQ148" s="270"/>
      <c r="AR148" s="270"/>
      <c r="AS148" s="329"/>
      <c r="AZ148" s="196" t="str">
        <f t="shared" si="38"/>
        <v>►</v>
      </c>
      <c r="BA148" s="149" t="str">
        <f>BA116</f>
        <v>Famille à coller.N.Nom de votre recette.Recette mère ►.S.Saisissez le nom de la recette mère</v>
      </c>
      <c r="BB148" s="91">
        <f>BB116</f>
        <v>6</v>
      </c>
      <c r="BC148" s="1021" t="str">
        <f>BC116</f>
        <v>couverts</v>
      </c>
      <c r="BD148" s="174"/>
      <c r="BE148" s="209"/>
      <c r="BF148" s="176" t="str">
        <f t="shared" si="37"/>
        <v/>
      </c>
      <c r="BG148" s="177"/>
      <c r="BH148" s="178"/>
      <c r="BI148" s="179">
        <v>1</v>
      </c>
      <c r="BJ148" s="180"/>
      <c r="BP148" s="4">
        <v>1</v>
      </c>
    </row>
    <row r="149" spans="2:68" ht="19.5" thickBot="1" x14ac:dyDescent="0.3">
      <c r="B149" s="196" t="str">
        <f t="shared" si="46"/>
        <v>►</v>
      </c>
      <c r="C149" s="149" t="str">
        <f>C140</f>
        <v>Famille à coller.N.Nom de votre recette.Recette mère ►.S.Saisissez le nom de la recette mère</v>
      </c>
      <c r="D149" s="91">
        <f>D140</f>
        <v>6</v>
      </c>
      <c r="E149" s="91" t="str">
        <f>E140</f>
        <v>couverts</v>
      </c>
      <c r="F149" s="174"/>
      <c r="G149" s="209"/>
      <c r="H149" s="176" t="str">
        <f t="shared" si="45"/>
        <v/>
      </c>
      <c r="I149" s="177"/>
      <c r="J149" s="178"/>
      <c r="K149" s="179">
        <v>1</v>
      </c>
      <c r="L149" s="180"/>
      <c r="S149" s="319" t="s">
        <v>18</v>
      </c>
      <c r="T149" s="320" t="str">
        <f>T136</f>
        <v>Famille à coller.N.Nom de votre recette.Recette mère ►.S.Saisissez le nom de la recette mère</v>
      </c>
      <c r="U149" s="320">
        <f>U136</f>
        <v>6</v>
      </c>
      <c r="V149" s="320" t="str">
        <f>V136</f>
        <v>couverts</v>
      </c>
      <c r="W149" s="698">
        <v>27</v>
      </c>
      <c r="X149" s="699" t="s">
        <v>439</v>
      </c>
      <c r="Y149" s="270"/>
      <c r="Z149" s="270"/>
      <c r="AA149" s="270"/>
      <c r="AB149" s="684"/>
      <c r="AC149" s="683" t="s">
        <v>440</v>
      </c>
      <c r="AI149" s="196" t="str">
        <f t="shared" si="44"/>
        <v>►</v>
      </c>
      <c r="AJ149" s="320" t="str">
        <f>AJ133</f>
        <v>Famille à coller.N.Nom de votre recette.Recette mère ►.S.Saisissez le nom de la recette mère</v>
      </c>
      <c r="AK149" s="320">
        <f>AK133</f>
        <v>6</v>
      </c>
      <c r="AL149" s="1045" t="str">
        <f>AL133</f>
        <v>couverts</v>
      </c>
      <c r="AM149" s="270"/>
      <c r="AN149" s="270"/>
      <c r="AO149" s="270"/>
      <c r="AP149" s="270"/>
      <c r="AQ149" s="270"/>
      <c r="AR149" s="270"/>
      <c r="AS149" s="329"/>
      <c r="AZ149" s="196" t="str">
        <f t="shared" si="38"/>
        <v>►</v>
      </c>
      <c r="BA149" s="149" t="str">
        <f>BA116</f>
        <v>Famille à coller.N.Nom de votre recette.Recette mère ►.S.Saisissez le nom de la recette mère</v>
      </c>
      <c r="BB149" s="91">
        <f>BB116</f>
        <v>6</v>
      </c>
      <c r="BC149" s="1021" t="str">
        <f>BC116</f>
        <v>couverts</v>
      </c>
      <c r="BD149" s="174"/>
      <c r="BE149" s="209"/>
      <c r="BF149" s="176" t="str">
        <f t="shared" si="37"/>
        <v/>
      </c>
      <c r="BG149" s="177"/>
      <c r="BH149" s="178"/>
      <c r="BI149" s="179">
        <v>1</v>
      </c>
      <c r="BJ149" s="180"/>
      <c r="BP149" s="4">
        <v>1</v>
      </c>
    </row>
    <row r="150" spans="2:68" ht="19.5" thickTop="1" x14ac:dyDescent="0.25">
      <c r="B150" s="196" t="str">
        <f t="shared" si="46"/>
        <v>►</v>
      </c>
      <c r="C150" s="149" t="str">
        <f>C140</f>
        <v>Famille à coller.N.Nom de votre recette.Recette mère ►.S.Saisissez le nom de la recette mère</v>
      </c>
      <c r="D150" s="91">
        <f>D140</f>
        <v>6</v>
      </c>
      <c r="E150" s="91" t="str">
        <f>E140</f>
        <v>couverts</v>
      </c>
      <c r="F150" s="174"/>
      <c r="G150" s="209"/>
      <c r="H150" s="176" t="str">
        <f t="shared" si="45"/>
        <v/>
      </c>
      <c r="I150" s="177"/>
      <c r="J150" s="178"/>
      <c r="K150" s="179">
        <v>1</v>
      </c>
      <c r="L150" s="180"/>
      <c r="S150" s="319" t="s">
        <v>18</v>
      </c>
      <c r="T150" s="320" t="str">
        <f>T136</f>
        <v>Famille à coller.N.Nom de votre recette.Recette mère ►.S.Saisissez le nom de la recette mère</v>
      </c>
      <c r="U150" s="320">
        <f>U136</f>
        <v>6</v>
      </c>
      <c r="V150" s="320" t="str">
        <f>V136</f>
        <v>couverts</v>
      </c>
      <c r="W150" s="324" t="s">
        <v>442</v>
      </c>
      <c r="X150" s="270"/>
      <c r="Y150" s="270"/>
      <c r="Z150" s="270"/>
      <c r="AA150" s="270"/>
      <c r="AB150" s="684"/>
      <c r="AC150" s="701" t="s">
        <v>443</v>
      </c>
      <c r="AI150" s="196" t="str">
        <f t="shared" si="44"/>
        <v>►</v>
      </c>
      <c r="AJ150" s="320" t="str">
        <f>AJ133</f>
        <v>Famille à coller.N.Nom de votre recette.Recette mère ►.S.Saisissez le nom de la recette mère</v>
      </c>
      <c r="AK150" s="320">
        <f>AK133</f>
        <v>6</v>
      </c>
      <c r="AL150" s="1045" t="str">
        <f>AL133</f>
        <v>couverts</v>
      </c>
      <c r="AM150" s="270"/>
      <c r="AN150" s="270"/>
      <c r="AO150" s="270"/>
      <c r="AP150" s="270"/>
      <c r="AQ150" s="270"/>
      <c r="AR150" s="270"/>
      <c r="AS150" s="329"/>
      <c r="AZ150" s="196" t="str">
        <f t="shared" si="38"/>
        <v>►</v>
      </c>
      <c r="BA150" s="149" t="str">
        <f>BA116</f>
        <v>Famille à coller.N.Nom de votre recette.Recette mère ►.S.Saisissez le nom de la recette mère</v>
      </c>
      <c r="BB150" s="91">
        <f>BB116</f>
        <v>6</v>
      </c>
      <c r="BC150" s="1021" t="str">
        <f>BC116</f>
        <v>couverts</v>
      </c>
      <c r="BD150" s="174"/>
      <c r="BE150" s="209"/>
      <c r="BF150" s="176" t="str">
        <f t="shared" si="37"/>
        <v/>
      </c>
      <c r="BG150" s="177"/>
      <c r="BH150" s="178"/>
      <c r="BI150" s="179">
        <v>1</v>
      </c>
      <c r="BJ150" s="180"/>
      <c r="BP150" s="4">
        <v>1</v>
      </c>
    </row>
    <row r="151" spans="2:68" ht="17.25" x14ac:dyDescent="0.25">
      <c r="B151" s="66" t="s">
        <v>18</v>
      </c>
      <c r="C151" s="985" t="str">
        <f>C140</f>
        <v>Famille à coller.N.Nom de votre recette.Recette mère ►.S.Saisissez le nom de la recette mère</v>
      </c>
      <c r="D151" s="986">
        <f>D140</f>
        <v>6</v>
      </c>
      <c r="E151" s="987" t="str">
        <f>E140</f>
        <v>couverts</v>
      </c>
      <c r="F151" s="988" t="s">
        <v>150</v>
      </c>
      <c r="G151" s="989"/>
      <c r="H151" s="990"/>
      <c r="I151" s="990"/>
      <c r="J151" s="990"/>
      <c r="K151" s="990"/>
      <c r="L151" s="991"/>
      <c r="S151" s="376" t="s">
        <v>18</v>
      </c>
      <c r="T151" s="320" t="str">
        <f>T136</f>
        <v>Famille à coller.N.Nom de votre recette.Recette mère ►.S.Saisissez le nom de la recette mère</v>
      </c>
      <c r="U151" s="320">
        <f>U136</f>
        <v>6</v>
      </c>
      <c r="V151" s="320" t="str">
        <f>V136</f>
        <v>couverts</v>
      </c>
      <c r="W151" s="2821"/>
      <c r="X151" s="704"/>
      <c r="Y151" s="704"/>
      <c r="Z151" s="704"/>
      <c r="AA151" s="704"/>
      <c r="AB151" s="704"/>
      <c r="AC151" s="705"/>
      <c r="AI151" s="196" t="str">
        <f t="shared" si="44"/>
        <v>►</v>
      </c>
      <c r="AJ151" s="320" t="str">
        <f>AJ133</f>
        <v>Famille à coller.N.Nom de votre recette.Recette mère ►.S.Saisissez le nom de la recette mère</v>
      </c>
      <c r="AK151" s="320">
        <f>AK133</f>
        <v>6</v>
      </c>
      <c r="AL151" s="1045" t="str">
        <f>AL133</f>
        <v>couverts</v>
      </c>
      <c r="AM151" s="270"/>
      <c r="AN151" s="270"/>
      <c r="AO151" s="270"/>
      <c r="AP151" s="270"/>
      <c r="AQ151" s="270"/>
      <c r="AR151" s="270"/>
      <c r="AS151" s="329"/>
      <c r="AZ151" s="196" t="str">
        <f t="shared" si="38"/>
        <v>►</v>
      </c>
      <c r="BA151" s="149" t="str">
        <f>BA116</f>
        <v>Famille à coller.N.Nom de votre recette.Recette mère ►.S.Saisissez le nom de la recette mère</v>
      </c>
      <c r="BB151" s="91">
        <f>BB116</f>
        <v>6</v>
      </c>
      <c r="BC151" s="1021" t="str">
        <f>BC116</f>
        <v>couverts</v>
      </c>
      <c r="BD151" s="174"/>
      <c r="BE151" s="209"/>
      <c r="BF151" s="176" t="str">
        <f t="shared" si="37"/>
        <v/>
      </c>
      <c r="BG151" s="177"/>
      <c r="BH151" s="178"/>
      <c r="BI151" s="179">
        <v>1</v>
      </c>
      <c r="BJ151" s="180"/>
      <c r="BP151" s="4">
        <v>1</v>
      </c>
    </row>
    <row r="152" spans="2:68" ht="18.75" x14ac:dyDescent="0.25">
      <c r="B152" s="1004" t="s">
        <v>18</v>
      </c>
      <c r="C152" s="998" t="str">
        <f>C140</f>
        <v>Famille à coller.N.Nom de votre recette.Recette mère ►.S.Saisissez le nom de la recette mère</v>
      </c>
      <c r="D152" s="998">
        <f>D140</f>
        <v>6</v>
      </c>
      <c r="E152" s="998" t="str">
        <f>E140</f>
        <v>couverts</v>
      </c>
      <c r="F152" s="315" t="s">
        <v>61</v>
      </c>
      <c r="G152" s="1002">
        <v>1</v>
      </c>
      <c r="H152" s="1362" t="s">
        <v>1075</v>
      </c>
      <c r="I152" s="1014"/>
      <c r="J152" s="1014"/>
      <c r="K152" s="1014"/>
      <c r="L152" s="1016"/>
      <c r="M152" s="526" t="s">
        <v>218</v>
      </c>
      <c r="N152" s="527" t="s">
        <v>1081</v>
      </c>
      <c r="O152" s="527"/>
      <c r="S152" s="376" t="s">
        <v>18</v>
      </c>
      <c r="T152" s="320" t="str">
        <f>T136</f>
        <v>Famille à coller.N.Nom de votre recette.Recette mère ►.S.Saisissez le nom de la recette mère</v>
      </c>
      <c r="U152" s="320">
        <f>U136</f>
        <v>6</v>
      </c>
      <c r="V152" s="320" t="str">
        <f>V136</f>
        <v>couverts</v>
      </c>
      <c r="W152" s="293"/>
      <c r="X152" s="293"/>
      <c r="Y152" s="293" t="s">
        <v>152</v>
      </c>
      <c r="Z152" s="294"/>
      <c r="AA152" s="392"/>
      <c r="AB152" s="392"/>
      <c r="AC152" s="393"/>
      <c r="AI152" s="196" t="str">
        <f t="shared" si="44"/>
        <v>►</v>
      </c>
      <c r="AJ152" s="320" t="str">
        <f>AJ133</f>
        <v>Famille à coller.N.Nom de votre recette.Recette mère ►.S.Saisissez le nom de la recette mère</v>
      </c>
      <c r="AK152" s="320">
        <f>AK133</f>
        <v>6</v>
      </c>
      <c r="AL152" s="1045" t="str">
        <f>AL133</f>
        <v>couverts</v>
      </c>
      <c r="AM152" s="270"/>
      <c r="AN152" s="270"/>
      <c r="AO152" s="270"/>
      <c r="AP152" s="270"/>
      <c r="AQ152" s="270"/>
      <c r="AR152" s="270"/>
      <c r="AS152" s="329"/>
      <c r="AZ152" s="196" t="str">
        <f t="shared" si="38"/>
        <v>►</v>
      </c>
      <c r="BA152" s="149" t="str">
        <f>BA116</f>
        <v>Famille à coller.N.Nom de votre recette.Recette mère ►.S.Saisissez le nom de la recette mère</v>
      </c>
      <c r="BB152" s="91">
        <f>BB116</f>
        <v>6</v>
      </c>
      <c r="BC152" s="1021" t="str">
        <f>BC116</f>
        <v>couverts</v>
      </c>
      <c r="BD152" s="174"/>
      <c r="BE152" s="209"/>
      <c r="BF152" s="176" t="str">
        <f t="shared" si="37"/>
        <v/>
      </c>
      <c r="BG152" s="177"/>
      <c r="BH152" s="178"/>
      <c r="BI152" s="179">
        <v>1</v>
      </c>
      <c r="BJ152" s="180"/>
      <c r="BP152" s="4">
        <v>1</v>
      </c>
    </row>
    <row r="153" spans="2:68" ht="19.5" thickBot="1" x14ac:dyDescent="0.3">
      <c r="B153" s="319" t="s">
        <v>18</v>
      </c>
      <c r="C153" s="1043" t="str">
        <f>C152</f>
        <v>Famille à coller.N.Nom de votre recette.Recette mère ►.S.Saisissez le nom de la recette mère</v>
      </c>
      <c r="D153" s="1043">
        <f>D152</f>
        <v>6</v>
      </c>
      <c r="E153" s="1044" t="str">
        <f>E152</f>
        <v>couverts</v>
      </c>
      <c r="F153" s="678"/>
      <c r="G153" s="679" t="s">
        <v>413</v>
      </c>
      <c r="H153" s="609"/>
      <c r="I153" s="609"/>
      <c r="J153" s="609"/>
      <c r="K153" s="1358" t="s">
        <v>414</v>
      </c>
      <c r="L153" s="681"/>
      <c r="M153" s="48"/>
      <c r="N153" s="436" t="s">
        <v>221</v>
      </c>
      <c r="S153" s="397" t="s">
        <v>18</v>
      </c>
      <c r="T153" s="398" t="str">
        <f>T136</f>
        <v>Famille à coller.N.Nom de votre recette.Recette mère ►.S.Saisissez le nom de la recette mère</v>
      </c>
      <c r="U153" s="398">
        <f>U136</f>
        <v>6</v>
      </c>
      <c r="V153" s="398" t="str">
        <f>V136</f>
        <v>couverts</v>
      </c>
      <c r="W153" s="399" t="s">
        <v>150</v>
      </c>
      <c r="X153" s="298"/>
      <c r="Y153" s="299"/>
      <c r="Z153" s="300"/>
      <c r="AA153" s="299"/>
      <c r="AB153" s="299"/>
      <c r="AC153" s="400"/>
      <c r="AI153" s="196" t="str">
        <f t="shared" si="44"/>
        <v>►</v>
      </c>
      <c r="AJ153" s="320" t="str">
        <f>AJ133</f>
        <v>Famille à coller.N.Nom de votre recette.Recette mère ►.S.Saisissez le nom de la recette mère</v>
      </c>
      <c r="AK153" s="320">
        <f>AK133</f>
        <v>6</v>
      </c>
      <c r="AL153" s="1045" t="str">
        <f>AL133</f>
        <v>couverts</v>
      </c>
      <c r="AM153" s="270"/>
      <c r="AN153" s="270"/>
      <c r="AO153" s="270"/>
      <c r="AP153" s="270"/>
      <c r="AQ153" s="270"/>
      <c r="AR153" s="270"/>
      <c r="AS153" s="329"/>
      <c r="AZ153" s="196" t="str">
        <f t="shared" si="38"/>
        <v>►</v>
      </c>
      <c r="BA153" s="149" t="str">
        <f>BA116</f>
        <v>Famille à coller.N.Nom de votre recette.Recette mère ►.S.Saisissez le nom de la recette mère</v>
      </c>
      <c r="BB153" s="91">
        <f>BB116</f>
        <v>6</v>
      </c>
      <c r="BC153" s="1021" t="str">
        <f>BC116</f>
        <v>couverts</v>
      </c>
      <c r="BD153" s="174"/>
      <c r="BE153" s="209"/>
      <c r="BF153" s="176" t="str">
        <f t="shared" si="37"/>
        <v/>
      </c>
      <c r="BG153" s="177"/>
      <c r="BH153" s="178"/>
      <c r="BI153" s="179">
        <v>1</v>
      </c>
      <c r="BJ153" s="180"/>
      <c r="BP153" s="4">
        <v>1</v>
      </c>
    </row>
    <row r="154" spans="2:68" ht="17.25" x14ac:dyDescent="0.25">
      <c r="B154" s="196" t="str">
        <f t="shared" ref="B154:B157" si="47">IF(OR(F154&lt;&gt;"",K154&lt;&gt; ""),"A", "►")</f>
        <v>A</v>
      </c>
      <c r="C154" s="320" t="str">
        <f>C152</f>
        <v>Famille à coller.N.Nom de votre recette.Recette mère ►.S.Saisissez le nom de la recette mère</v>
      </c>
      <c r="D154" s="320">
        <f>D152</f>
        <v>6</v>
      </c>
      <c r="E154" s="1045" t="str">
        <f>E152</f>
        <v>couverts</v>
      </c>
      <c r="F154" s="678">
        <v>3</v>
      </c>
      <c r="G154" s="682" t="s">
        <v>417</v>
      </c>
      <c r="H154" s="270"/>
      <c r="I154" s="270"/>
      <c r="J154" s="270"/>
      <c r="K154" s="605" t="s">
        <v>336</v>
      </c>
      <c r="L154" s="683" t="s">
        <v>416</v>
      </c>
      <c r="N154" s="48"/>
      <c r="S154" s="1005" t="s">
        <v>18</v>
      </c>
      <c r="AI154" s="196" t="str">
        <f t="shared" si="44"/>
        <v>►</v>
      </c>
      <c r="AJ154" s="320" t="str">
        <f>AJ133</f>
        <v>Famille à coller.N.Nom de votre recette.Recette mère ►.S.Saisissez le nom de la recette mère</v>
      </c>
      <c r="AK154" s="320">
        <f>AK133</f>
        <v>6</v>
      </c>
      <c r="AL154" s="1045" t="str">
        <f>AL133</f>
        <v>couverts</v>
      </c>
      <c r="AM154" s="270"/>
      <c r="AN154" s="270"/>
      <c r="AO154" s="270"/>
      <c r="AP154" s="270"/>
      <c r="AQ154" s="270"/>
      <c r="AR154" s="270"/>
      <c r="AS154" s="329"/>
      <c r="AZ154" s="196" t="str">
        <f t="shared" si="38"/>
        <v>►</v>
      </c>
      <c r="BA154" s="149" t="str">
        <f>BA116</f>
        <v>Famille à coller.N.Nom de votre recette.Recette mère ►.S.Saisissez le nom de la recette mère</v>
      </c>
      <c r="BB154" s="91">
        <f>BB116</f>
        <v>6</v>
      </c>
      <c r="BC154" s="1021" t="str">
        <f>BC116</f>
        <v>couverts</v>
      </c>
      <c r="BD154" s="174"/>
      <c r="BE154" s="209"/>
      <c r="BF154" s="176" t="str">
        <f t="shared" si="37"/>
        <v/>
      </c>
      <c r="BG154" s="177"/>
      <c r="BH154" s="178"/>
      <c r="BI154" s="179">
        <v>1</v>
      </c>
      <c r="BJ154" s="180"/>
      <c r="BP154" s="4">
        <v>1</v>
      </c>
    </row>
    <row r="155" spans="2:68" ht="18.75" x14ac:dyDescent="0.25">
      <c r="B155" s="196" t="str">
        <f t="shared" si="47"/>
        <v>►</v>
      </c>
      <c r="C155" s="320" t="str">
        <f>C152</f>
        <v>Famille à coller.N.Nom de votre recette.Recette mère ►.S.Saisissez le nom de la recette mère</v>
      </c>
      <c r="D155" s="320">
        <f>D152</f>
        <v>6</v>
      </c>
      <c r="E155" s="1045" t="str">
        <f>E152</f>
        <v>couverts</v>
      </c>
      <c r="F155" s="678"/>
      <c r="G155" s="682" t="s">
        <v>420</v>
      </c>
      <c r="H155" s="270"/>
      <c r="I155" s="270"/>
      <c r="J155" s="1359"/>
      <c r="K155" s="684"/>
      <c r="L155" s="1360" t="s">
        <v>418</v>
      </c>
      <c r="N155" s="48"/>
      <c r="S155" s="2820" t="s">
        <v>18</v>
      </c>
      <c r="T155" s="998" t="str">
        <f>T136</f>
        <v>Famille à coller.N.Nom de votre recette.Recette mère ►.S.Saisissez le nom de la recette mère</v>
      </c>
      <c r="U155" s="998">
        <f>U136</f>
        <v>6</v>
      </c>
      <c r="V155" s="998" t="str">
        <f>V136</f>
        <v>couverts</v>
      </c>
      <c r="W155" s="1002" t="s">
        <v>61</v>
      </c>
      <c r="X155" s="1002">
        <v>2</v>
      </c>
      <c r="Y155" s="999" t="s">
        <v>454</v>
      </c>
      <c r="Z155" s="1000"/>
      <c r="AA155" s="1011" t="s">
        <v>455</v>
      </c>
      <c r="AB155" s="1008"/>
      <c r="AC155" s="1001"/>
      <c r="AD155" s="526" t="s">
        <v>218</v>
      </c>
      <c r="AE155" s="527" t="s">
        <v>601</v>
      </c>
      <c r="AF155" s="527"/>
      <c r="AI155" s="196" t="str">
        <f t="shared" si="44"/>
        <v>►</v>
      </c>
      <c r="AJ155" s="320" t="str">
        <f>AJ133</f>
        <v>Famille à coller.N.Nom de votre recette.Recette mère ►.S.Saisissez le nom de la recette mère</v>
      </c>
      <c r="AK155" s="320">
        <f>AK133</f>
        <v>6</v>
      </c>
      <c r="AL155" s="1045" t="str">
        <f>AL133</f>
        <v>couverts</v>
      </c>
      <c r="AM155" s="270"/>
      <c r="AN155" s="270"/>
      <c r="AO155" s="270"/>
      <c r="AP155" s="270"/>
      <c r="AQ155" s="270"/>
      <c r="AR155" s="270"/>
      <c r="AS155" s="329"/>
      <c r="AZ155" s="196" t="str">
        <f t="shared" si="38"/>
        <v>►</v>
      </c>
      <c r="BA155" s="149" t="str">
        <f>BA116</f>
        <v>Famille à coller.N.Nom de votre recette.Recette mère ►.S.Saisissez le nom de la recette mère</v>
      </c>
      <c r="BB155" s="91">
        <f>BB116</f>
        <v>6</v>
      </c>
      <c r="BC155" s="1021" t="str">
        <f>BC116</f>
        <v>couverts</v>
      </c>
      <c r="BD155" s="174"/>
      <c r="BE155" s="209"/>
      <c r="BF155" s="176" t="str">
        <f t="shared" si="37"/>
        <v/>
      </c>
      <c r="BG155" s="177"/>
      <c r="BH155" s="178"/>
      <c r="BI155" s="179">
        <v>1</v>
      </c>
      <c r="BJ155" s="180"/>
      <c r="BP155" s="4">
        <v>1</v>
      </c>
    </row>
    <row r="156" spans="2:68" ht="18.75" x14ac:dyDescent="0.25">
      <c r="B156" s="196" t="str">
        <f t="shared" si="47"/>
        <v>A</v>
      </c>
      <c r="C156" s="320" t="str">
        <f>C152</f>
        <v>Famille à coller.N.Nom de votre recette.Recette mère ►.S.Saisissez le nom de la recette mère</v>
      </c>
      <c r="D156" s="320">
        <f>D152</f>
        <v>6</v>
      </c>
      <c r="E156" s="1045" t="str">
        <f>E152</f>
        <v>couverts</v>
      </c>
      <c r="F156" s="678">
        <v>1</v>
      </c>
      <c r="G156" s="682" t="s">
        <v>423</v>
      </c>
      <c r="H156" s="270"/>
      <c r="I156" s="270"/>
      <c r="J156" s="3341" t="s">
        <v>421</v>
      </c>
      <c r="K156" s="684"/>
      <c r="L156" s="1361" t="s">
        <v>416</v>
      </c>
      <c r="N156" s="48"/>
      <c r="S156" s="319" t="s">
        <v>18</v>
      </c>
      <c r="T156" s="1043" t="str">
        <f>T155</f>
        <v>Famille à coller.N.Nom de votre recette.Recette mère ►.S.Saisissez le nom de la recette mère</v>
      </c>
      <c r="U156" s="1043">
        <f>U155</f>
        <v>6</v>
      </c>
      <c r="V156" s="1044" t="str">
        <f>V155</f>
        <v>couverts</v>
      </c>
      <c r="W156" s="1009" t="s">
        <v>408</v>
      </c>
      <c r="X156" s="1009"/>
      <c r="Y156" s="726"/>
      <c r="Z156" s="726"/>
      <c r="AA156" s="727"/>
      <c r="AB156" s="726"/>
      <c r="AC156" s="1010"/>
      <c r="AD156" s="48"/>
      <c r="AE156" s="436" t="s">
        <v>221</v>
      </c>
      <c r="AI156" s="196" t="str">
        <f t="shared" si="44"/>
        <v>►</v>
      </c>
      <c r="AJ156" s="320" t="str">
        <f>AJ133</f>
        <v>Famille à coller.N.Nom de votre recette.Recette mère ►.S.Saisissez le nom de la recette mère</v>
      </c>
      <c r="AK156" s="320">
        <f>AK133</f>
        <v>6</v>
      </c>
      <c r="AL156" s="1045" t="str">
        <f>AL133</f>
        <v>couverts</v>
      </c>
      <c r="AM156" s="270"/>
      <c r="AN156" s="270"/>
      <c r="AO156" s="270"/>
      <c r="AP156" s="270"/>
      <c r="AQ156" s="270"/>
      <c r="AR156" s="270"/>
      <c r="AS156" s="329"/>
      <c r="AZ156" s="196" t="str">
        <f t="shared" si="38"/>
        <v>►</v>
      </c>
      <c r="BA156" s="149" t="str">
        <f>BA116</f>
        <v>Famille à coller.N.Nom de votre recette.Recette mère ►.S.Saisissez le nom de la recette mère</v>
      </c>
      <c r="BB156" s="91">
        <f>BB116</f>
        <v>6</v>
      </c>
      <c r="BC156" s="1021" t="str">
        <f>BC116</f>
        <v>couverts</v>
      </c>
      <c r="BD156" s="174"/>
      <c r="BE156" s="209"/>
      <c r="BF156" s="176" t="str">
        <f t="shared" si="37"/>
        <v/>
      </c>
      <c r="BG156" s="177"/>
      <c r="BH156" s="178"/>
      <c r="BI156" s="179">
        <v>1</v>
      </c>
      <c r="BJ156" s="180"/>
      <c r="BP156" s="4">
        <v>1</v>
      </c>
    </row>
    <row r="157" spans="2:68" ht="19.5" thickBot="1" x14ac:dyDescent="0.3">
      <c r="B157" s="196" t="str">
        <f t="shared" si="47"/>
        <v>►</v>
      </c>
      <c r="C157" s="320" t="str">
        <f>C152</f>
        <v>Famille à coller.N.Nom de votre recette.Recette mère ►.S.Saisissez le nom de la recette mère</v>
      </c>
      <c r="D157" s="320">
        <f>D152</f>
        <v>6</v>
      </c>
      <c r="E157" s="1045" t="str">
        <f>E152</f>
        <v>couverts</v>
      </c>
      <c r="F157" s="678"/>
      <c r="G157" s="682" t="s">
        <v>428</v>
      </c>
      <c r="H157" s="270"/>
      <c r="I157" s="270"/>
      <c r="J157" s="3342"/>
      <c r="K157" s="684"/>
      <c r="L157" s="683" t="s">
        <v>426</v>
      </c>
      <c r="N157" s="482" t="s">
        <v>257</v>
      </c>
      <c r="S157" s="319" t="s">
        <v>18</v>
      </c>
      <c r="T157" s="320" t="str">
        <f>T155</f>
        <v>Famille à coller.N.Nom de votre recette.Recette mère ►.S.Saisissez le nom de la recette mère</v>
      </c>
      <c r="U157" s="320">
        <f>U155</f>
        <v>6</v>
      </c>
      <c r="V157" s="1045" t="str">
        <f>V155</f>
        <v>couverts</v>
      </c>
      <c r="W157" s="731" t="s">
        <v>458</v>
      </c>
      <c r="X157" s="732" t="s">
        <v>459</v>
      </c>
      <c r="Y157" s="609"/>
      <c r="Z157" s="733" t="s">
        <v>460</v>
      </c>
      <c r="AA157" s="734" t="s">
        <v>461</v>
      </c>
      <c r="AB157" s="270"/>
      <c r="AC157" s="329"/>
      <c r="AI157" s="196" t="str">
        <f t="shared" si="44"/>
        <v>►</v>
      </c>
      <c r="AJ157" s="320" t="str">
        <f>AJ133</f>
        <v>Famille à coller.N.Nom de votre recette.Recette mère ►.S.Saisissez le nom de la recette mère</v>
      </c>
      <c r="AK157" s="320">
        <f>AK133</f>
        <v>6</v>
      </c>
      <c r="AL157" s="1045" t="str">
        <f>AL133</f>
        <v>couverts</v>
      </c>
      <c r="AM157" s="270"/>
      <c r="AN157" s="270"/>
      <c r="AO157" s="270"/>
      <c r="AP157" s="270"/>
      <c r="AQ157" s="270"/>
      <c r="AR157" s="270"/>
      <c r="AS157" s="329"/>
      <c r="AZ157" s="196" t="str">
        <f t="shared" si="38"/>
        <v>►</v>
      </c>
      <c r="BA157" s="149" t="str">
        <f>BA116</f>
        <v>Famille à coller.N.Nom de votre recette.Recette mère ►.S.Saisissez le nom de la recette mère</v>
      </c>
      <c r="BB157" s="91">
        <f>BB116</f>
        <v>6</v>
      </c>
      <c r="BC157" s="1021" t="str">
        <f>BC116</f>
        <v>couverts</v>
      </c>
      <c r="BD157" s="174"/>
      <c r="BE157" s="209"/>
      <c r="BF157" s="176" t="str">
        <f t="shared" si="37"/>
        <v/>
      </c>
      <c r="BG157" s="177"/>
      <c r="BH157" s="178"/>
      <c r="BI157" s="179">
        <v>1</v>
      </c>
      <c r="BJ157" s="180"/>
      <c r="BP157" s="4">
        <v>1</v>
      </c>
    </row>
    <row r="158" spans="2:68" ht="18" thickTop="1" x14ac:dyDescent="0.25">
      <c r="B158" s="376" t="s">
        <v>18</v>
      </c>
      <c r="C158" s="320" t="str">
        <f>C152</f>
        <v>Famille à coller.N.Nom de votre recette.Recette mère ►.S.Saisissez le nom de la recette mère</v>
      </c>
      <c r="D158" s="320">
        <f>D152</f>
        <v>6</v>
      </c>
      <c r="E158" s="320" t="str">
        <f>E152</f>
        <v>couverts</v>
      </c>
      <c r="F158" s="693" t="str">
        <f>SUM(F153:F157) &amp; " / " &amp; (COUNTA(F153:F157) * 3)</f>
        <v>4 / 6</v>
      </c>
      <c r="G158" s="270" t="s">
        <v>435</v>
      </c>
      <c r="H158" s="270"/>
      <c r="I158" s="270"/>
      <c r="J158" s="3343"/>
      <c r="K158" s="614" t="s">
        <v>344</v>
      </c>
      <c r="L158" s="1360" t="s">
        <v>418</v>
      </c>
      <c r="N158" s="605" t="s">
        <v>336</v>
      </c>
      <c r="S158" s="196" t="str">
        <f>IF(OR(W158&lt;&gt;"",X158&lt;&gt; "",Z158&lt;&gt;"",AA158&lt;&gt;""),"A", "►")</f>
        <v>►</v>
      </c>
      <c r="T158" s="320" t="str">
        <f>T155</f>
        <v>Famille à coller.N.Nom de votre recette.Recette mère ►.S.Saisissez le nom de la recette mère</v>
      </c>
      <c r="U158" s="320">
        <f>U155</f>
        <v>6</v>
      </c>
      <c r="V158" s="1045" t="str">
        <f>V155</f>
        <v>couverts</v>
      </c>
      <c r="W158" s="735"/>
      <c r="X158" s="736"/>
      <c r="Y158" s="270"/>
      <c r="Z158" s="737"/>
      <c r="AA158" s="738"/>
      <c r="AB158" s="730" t="s">
        <v>413</v>
      </c>
      <c r="AC158" s="329"/>
      <c r="AI158" s="196" t="str">
        <f t="shared" si="44"/>
        <v>►</v>
      </c>
      <c r="AJ158" s="320" t="str">
        <f>AJ133</f>
        <v>Famille à coller.N.Nom de votre recette.Recette mère ►.S.Saisissez le nom de la recette mère</v>
      </c>
      <c r="AK158" s="320">
        <f>AK133</f>
        <v>6</v>
      </c>
      <c r="AL158" s="1045" t="str">
        <f>AL133</f>
        <v>couverts</v>
      </c>
      <c r="AM158" s="270"/>
      <c r="AN158" s="270"/>
      <c r="AO158" s="270"/>
      <c r="AP158" s="270"/>
      <c r="AQ158" s="270"/>
      <c r="AR158" s="270"/>
      <c r="AS158" s="329"/>
      <c r="AZ158" s="196" t="str">
        <f t="shared" si="38"/>
        <v>►</v>
      </c>
      <c r="BA158" s="149" t="str">
        <f>BA116</f>
        <v>Famille à coller.N.Nom de votre recette.Recette mère ►.S.Saisissez le nom de la recette mère</v>
      </c>
      <c r="BB158" s="91">
        <f>BB116</f>
        <v>6</v>
      </c>
      <c r="BC158" s="1021" t="str">
        <f>BC116</f>
        <v>couverts</v>
      </c>
      <c r="BD158" s="174"/>
      <c r="BE158" s="209"/>
      <c r="BF158" s="176" t="str">
        <f t="shared" si="37"/>
        <v/>
      </c>
      <c r="BG158" s="177"/>
      <c r="BH158" s="178"/>
      <c r="BI158" s="179">
        <v>1</v>
      </c>
      <c r="BJ158" s="180"/>
      <c r="BP158" s="4">
        <v>1</v>
      </c>
    </row>
    <row r="159" spans="2:68" ht="17.25" x14ac:dyDescent="0.25">
      <c r="B159" s="376" t="s">
        <v>18</v>
      </c>
      <c r="C159" s="320" t="str">
        <f>C152</f>
        <v>Famille à coller.N.Nom de votre recette.Recette mère ►.S.Saisissez le nom de la recette mère</v>
      </c>
      <c r="D159" s="320">
        <f>D152</f>
        <v>6</v>
      </c>
      <c r="E159" s="320" t="str">
        <f>E152</f>
        <v>couverts</v>
      </c>
      <c r="F159" s="694" t="str">
        <f>SUM(F153:F157) &amp;"/ "&amp;F160</f>
        <v>4/ 15</v>
      </c>
      <c r="G159" s="695" t="s">
        <v>436</v>
      </c>
      <c r="H159" s="270"/>
      <c r="I159" s="270"/>
      <c r="J159" s="3344" t="s">
        <v>431</v>
      </c>
      <c r="K159" s="611" t="s">
        <v>342</v>
      </c>
      <c r="L159" s="1361" t="s">
        <v>433</v>
      </c>
      <c r="N159" s="611" t="s">
        <v>342</v>
      </c>
      <c r="S159" s="196" t="str">
        <f t="shared" ref="S159:S162" si="48">IF(OR(W159&lt;&gt;"",X159&lt;&gt; "",Z159&lt;&gt;"",AA159&lt;&gt;""),"A", "►")</f>
        <v>A</v>
      </c>
      <c r="T159" s="320" t="str">
        <f>T155</f>
        <v>Famille à coller.N.Nom de votre recette.Recette mère ►.S.Saisissez le nom de la recette mère</v>
      </c>
      <c r="U159" s="320">
        <f>U155</f>
        <v>6</v>
      </c>
      <c r="V159" s="1045" t="str">
        <f>V155</f>
        <v>couverts</v>
      </c>
      <c r="W159" s="735">
        <v>3</v>
      </c>
      <c r="X159" s="736"/>
      <c r="Y159" s="270"/>
      <c r="Z159" s="737"/>
      <c r="AA159" s="738"/>
      <c r="AB159" s="730" t="s">
        <v>417</v>
      </c>
      <c r="AC159" s="329"/>
      <c r="AI159" s="196" t="str">
        <f t="shared" si="44"/>
        <v>►</v>
      </c>
      <c r="AJ159" s="320" t="str">
        <f>AJ133</f>
        <v>Famille à coller.N.Nom de votre recette.Recette mère ►.S.Saisissez le nom de la recette mère</v>
      </c>
      <c r="AK159" s="320">
        <f>AK133</f>
        <v>6</v>
      </c>
      <c r="AL159" s="1045" t="str">
        <f>AL133</f>
        <v>couverts</v>
      </c>
      <c r="AM159" s="270"/>
      <c r="AN159" s="270"/>
      <c r="AO159" s="270"/>
      <c r="AP159" s="270"/>
      <c r="AQ159" s="270"/>
      <c r="AR159" s="270"/>
      <c r="AS159" s="329"/>
      <c r="AZ159" s="196" t="str">
        <f t="shared" si="38"/>
        <v>►</v>
      </c>
      <c r="BA159" s="149" t="str">
        <f>BA116</f>
        <v>Famille à coller.N.Nom de votre recette.Recette mère ►.S.Saisissez le nom de la recette mère</v>
      </c>
      <c r="BB159" s="91">
        <f>BB116</f>
        <v>6</v>
      </c>
      <c r="BC159" s="1021" t="str">
        <f>BC116</f>
        <v>couverts</v>
      </c>
      <c r="BD159" s="174"/>
      <c r="BE159" s="209"/>
      <c r="BF159" s="176" t="str">
        <f t="shared" si="37"/>
        <v/>
      </c>
      <c r="BG159" s="177"/>
      <c r="BH159" s="178"/>
      <c r="BI159" s="179">
        <v>1</v>
      </c>
      <c r="BJ159" s="180"/>
      <c r="BP159" s="4">
        <v>1</v>
      </c>
    </row>
    <row r="160" spans="2:68" ht="19.5" thickBot="1" x14ac:dyDescent="0.3">
      <c r="B160" s="376" t="s">
        <v>18</v>
      </c>
      <c r="C160" s="320" t="str">
        <f>C152</f>
        <v>Famille à coller.N.Nom de votre recette.Recette mère ►.S.Saisissez le nom de la recette mère</v>
      </c>
      <c r="D160" s="320">
        <f>D152</f>
        <v>6</v>
      </c>
      <c r="E160" s="320" t="str">
        <f>E152</f>
        <v>couverts</v>
      </c>
      <c r="F160" s="698">
        <v>15</v>
      </c>
      <c r="G160" s="699" t="s">
        <v>439</v>
      </c>
      <c r="H160" s="270"/>
      <c r="I160" s="270"/>
      <c r="J160" s="3345"/>
      <c r="K160" s="684"/>
      <c r="L160" s="1360" t="s">
        <v>418</v>
      </c>
      <c r="N160" s="614" t="s">
        <v>344</v>
      </c>
      <c r="S160" s="196" t="str">
        <f t="shared" si="48"/>
        <v>►</v>
      </c>
      <c r="T160" s="320" t="str">
        <f>T155</f>
        <v>Famille à coller.N.Nom de votre recette.Recette mère ►.S.Saisissez le nom de la recette mère</v>
      </c>
      <c r="U160" s="320">
        <f>U155</f>
        <v>6</v>
      </c>
      <c r="V160" s="1045" t="str">
        <f>V155</f>
        <v>couverts</v>
      </c>
      <c r="W160" s="735"/>
      <c r="X160" s="736"/>
      <c r="Y160" s="270"/>
      <c r="Z160" s="737"/>
      <c r="AA160" s="738"/>
      <c r="AB160" s="730" t="s">
        <v>420</v>
      </c>
      <c r="AC160" s="329"/>
      <c r="AI160" s="196" t="str">
        <f t="shared" si="44"/>
        <v>►</v>
      </c>
      <c r="AJ160" s="320" t="str">
        <f>AJ133</f>
        <v>Famille à coller.N.Nom de votre recette.Recette mère ►.S.Saisissez le nom de la recette mère</v>
      </c>
      <c r="AK160" s="320">
        <f>AK133</f>
        <v>6</v>
      </c>
      <c r="AL160" s="1045" t="str">
        <f>AL133</f>
        <v>couverts</v>
      </c>
      <c r="AM160" s="270"/>
      <c r="AN160" s="270"/>
      <c r="AO160" s="270"/>
      <c r="AP160" s="270"/>
      <c r="AQ160" s="270"/>
      <c r="AR160" s="270"/>
      <c r="AS160" s="329"/>
      <c r="AZ160" s="196" t="str">
        <f t="shared" si="38"/>
        <v>►</v>
      </c>
      <c r="BA160" s="149" t="str">
        <f>BA116</f>
        <v>Famille à coller.N.Nom de votre recette.Recette mère ►.S.Saisissez le nom de la recette mère</v>
      </c>
      <c r="BB160" s="91">
        <f>BB116</f>
        <v>6</v>
      </c>
      <c r="BC160" s="1021" t="str">
        <f>BC116</f>
        <v>couverts</v>
      </c>
      <c r="BD160" s="174"/>
      <c r="BE160" s="209"/>
      <c r="BF160" s="176" t="str">
        <f t="shared" si="37"/>
        <v/>
      </c>
      <c r="BG160" s="177"/>
      <c r="BH160" s="178"/>
      <c r="BI160" s="179">
        <v>1</v>
      </c>
      <c r="BJ160" s="180"/>
      <c r="BP160" s="4">
        <v>1</v>
      </c>
    </row>
    <row r="161" spans="2:68" ht="19.5" thickTop="1" x14ac:dyDescent="0.25">
      <c r="B161" s="376" t="s">
        <v>18</v>
      </c>
      <c r="C161" s="320" t="str">
        <f>C152</f>
        <v>Famille à coller.N.Nom de votre recette.Recette mère ►.S.Saisissez le nom de la recette mère</v>
      </c>
      <c r="D161" s="320">
        <f>D152</f>
        <v>6</v>
      </c>
      <c r="E161" s="320" t="str">
        <f>E152</f>
        <v>couverts</v>
      </c>
      <c r="F161" s="324" t="s">
        <v>442</v>
      </c>
      <c r="G161" s="270"/>
      <c r="H161" s="270"/>
      <c r="I161" s="270"/>
      <c r="J161" s="3346" t="s">
        <v>437</v>
      </c>
      <c r="K161" s="1357"/>
      <c r="L161" s="683" t="s">
        <v>440</v>
      </c>
      <c r="N161" s="614" t="s">
        <v>348</v>
      </c>
      <c r="S161" s="196" t="str">
        <f t="shared" si="48"/>
        <v>A</v>
      </c>
      <c r="T161" s="320" t="str">
        <f>T155</f>
        <v>Famille à coller.N.Nom de votre recette.Recette mère ►.S.Saisissez le nom de la recette mère</v>
      </c>
      <c r="U161" s="320">
        <f>U155</f>
        <v>6</v>
      </c>
      <c r="V161" s="1045" t="str">
        <f>V155</f>
        <v>couverts</v>
      </c>
      <c r="W161" s="735">
        <v>2</v>
      </c>
      <c r="X161" s="736"/>
      <c r="Y161" s="270"/>
      <c r="Z161" s="737"/>
      <c r="AA161" s="738"/>
      <c r="AB161" s="730" t="s">
        <v>423</v>
      </c>
      <c r="AC161" s="329"/>
      <c r="AI161" s="196" t="str">
        <f t="shared" si="44"/>
        <v>►</v>
      </c>
      <c r="AJ161" s="320" t="str">
        <f>AJ133</f>
        <v>Famille à coller.N.Nom de votre recette.Recette mère ►.S.Saisissez le nom de la recette mère</v>
      </c>
      <c r="AK161" s="320">
        <f>AK133</f>
        <v>6</v>
      </c>
      <c r="AL161" s="1045" t="str">
        <f>AL133</f>
        <v>couverts</v>
      </c>
      <c r="AM161" s="270"/>
      <c r="AN161" s="270"/>
      <c r="AO161" s="270"/>
      <c r="AP161" s="270"/>
      <c r="AQ161" s="270"/>
      <c r="AR161" s="270"/>
      <c r="AS161" s="329"/>
      <c r="AZ161" s="66" t="s">
        <v>18</v>
      </c>
      <c r="BA161" s="149" t="str">
        <f>BA116</f>
        <v>Famille à coller.N.Nom de votre recette.Recette mère ►.S.Saisissez le nom de la recette mère</v>
      </c>
      <c r="BB161" s="91">
        <f>BB116</f>
        <v>6</v>
      </c>
      <c r="BC161" s="1021" t="str">
        <f>BC116</f>
        <v>couverts</v>
      </c>
      <c r="BD161" s="174"/>
      <c r="BE161" s="209"/>
      <c r="BF161" s="176" t="str">
        <f t="shared" si="37"/>
        <v/>
      </c>
      <c r="BG161" s="177"/>
      <c r="BH161" s="178"/>
      <c r="BI161" s="179">
        <v>1</v>
      </c>
      <c r="BJ161" s="180"/>
      <c r="BP161" s="4">
        <v>1</v>
      </c>
    </row>
    <row r="162" spans="2:68" ht="18.75" x14ac:dyDescent="0.25">
      <c r="B162" s="376" t="s">
        <v>18</v>
      </c>
      <c r="C162" s="320" t="str">
        <f>C152</f>
        <v>Famille à coller.N.Nom de votre recette.Recette mère ►.S.Saisissez le nom de la recette mère</v>
      </c>
      <c r="D162" s="320">
        <f>D152</f>
        <v>6</v>
      </c>
      <c r="E162" s="320" t="str">
        <f>E152</f>
        <v>couverts</v>
      </c>
      <c r="F162" s="2821"/>
      <c r="G162" s="704"/>
      <c r="H162" s="704"/>
      <c r="I162" s="704"/>
      <c r="J162" s="3346"/>
      <c r="K162" s="684"/>
      <c r="L162" s="701" t="s">
        <v>443</v>
      </c>
      <c r="N162" s="48"/>
      <c r="S162" s="196" t="str">
        <f t="shared" si="48"/>
        <v>►</v>
      </c>
      <c r="T162" s="320" t="str">
        <f>T155</f>
        <v>Famille à coller.N.Nom de votre recette.Recette mère ►.S.Saisissez le nom de la recette mère</v>
      </c>
      <c r="U162" s="320">
        <f>U155</f>
        <v>6</v>
      </c>
      <c r="V162" s="1045" t="str">
        <f>V155</f>
        <v>couverts</v>
      </c>
      <c r="W162" s="739"/>
      <c r="X162" s="740"/>
      <c r="Y162" s="270"/>
      <c r="Z162" s="741"/>
      <c r="AA162" s="742"/>
      <c r="AB162" s="730" t="s">
        <v>428</v>
      </c>
      <c r="AC162" s="329"/>
      <c r="AI162" s="196" t="str">
        <f t="shared" si="44"/>
        <v>►</v>
      </c>
      <c r="AJ162" s="320" t="str">
        <f>AJ133</f>
        <v>Famille à coller.N.Nom de votre recette.Recette mère ►.S.Saisissez le nom de la recette mère</v>
      </c>
      <c r="AK162" s="320">
        <f>AK133</f>
        <v>6</v>
      </c>
      <c r="AL162" s="1045" t="str">
        <f>AL133</f>
        <v>couverts</v>
      </c>
      <c r="AM162" s="270"/>
      <c r="AN162" s="270"/>
      <c r="AO162" s="270"/>
      <c r="AP162" s="270"/>
      <c r="AQ162" s="270"/>
      <c r="AR162" s="270"/>
      <c r="AS162" s="329"/>
      <c r="AZ162" s="66" t="s">
        <v>18</v>
      </c>
      <c r="BA162" s="985" t="str">
        <f>BA116</f>
        <v>Famille à coller.N.Nom de votre recette.Recette mère ►.S.Saisissez le nom de la recette mère</v>
      </c>
      <c r="BB162" s="1082">
        <f>BB116</f>
        <v>6</v>
      </c>
      <c r="BC162" s="987" t="str">
        <f>BC116</f>
        <v>couverts</v>
      </c>
      <c r="BD162" s="1083" t="s">
        <v>150</v>
      </c>
      <c r="BE162" s="990"/>
      <c r="BF162" s="990"/>
      <c r="BG162" s="990"/>
      <c r="BH162" s="990"/>
      <c r="BI162" s="990"/>
      <c r="BJ162" s="991"/>
      <c r="BP162" s="4">
        <v>1</v>
      </c>
    </row>
    <row r="163" spans="2:68" ht="19.5" thickBot="1" x14ac:dyDescent="0.3">
      <c r="B163" s="397" t="s">
        <v>18</v>
      </c>
      <c r="C163" s="398" t="str">
        <f>C152</f>
        <v>Famille à coller.N.Nom de votre recette.Recette mère ►.S.Saisissez le nom de la recette mère</v>
      </c>
      <c r="D163" s="398">
        <f>D152</f>
        <v>6</v>
      </c>
      <c r="E163" s="398" t="str">
        <f>E152</f>
        <v>couverts</v>
      </c>
      <c r="F163" s="399" t="s">
        <v>150</v>
      </c>
      <c r="G163" s="298"/>
      <c r="H163" s="299"/>
      <c r="I163" s="300"/>
      <c r="J163" s="299"/>
      <c r="K163" s="299"/>
      <c r="L163" s="400"/>
      <c r="S163" s="319" t="s">
        <v>18</v>
      </c>
      <c r="T163" s="320" t="str">
        <f>T155</f>
        <v>Famille à coller.N.Nom de votre recette.Recette mère ►.S.Saisissez le nom de la recette mère</v>
      </c>
      <c r="U163" s="320">
        <f>U155</f>
        <v>6</v>
      </c>
      <c r="V163" s="320" t="str">
        <f>V155</f>
        <v>couverts</v>
      </c>
      <c r="W163" s="2822" t="str">
        <f>SUM(W158:W162) &amp; " / " &amp; (COUNTA(W158:W162) * 3)</f>
        <v>5 / 6</v>
      </c>
      <c r="X163" s="2823" t="str">
        <f>SUM(X158:X162) &amp; " / " &amp; (COUNTA(X158:X162) * 3)</f>
        <v>0 / 0</v>
      </c>
      <c r="Y163" s="270"/>
      <c r="Z163" s="2822" t="str">
        <f>SUM(Z158:Z162) &amp; " / " &amp; (COUNTA(Z158:Z162) * 3)</f>
        <v>0 / 0</v>
      </c>
      <c r="AA163" s="2823" t="str">
        <f>SUM(AA158:AA162) &amp; " / " &amp; (COUNTA(AA158:AA162) * 3)</f>
        <v>0 / 0</v>
      </c>
      <c r="AB163" s="270" t="s">
        <v>435</v>
      </c>
      <c r="AC163" s="329"/>
      <c r="AI163" s="196" t="str">
        <f t="shared" si="44"/>
        <v>►</v>
      </c>
      <c r="AJ163" s="320" t="str">
        <f>AJ133</f>
        <v>Famille à coller.N.Nom de votre recette.Recette mère ►.S.Saisissez le nom de la recette mère</v>
      </c>
      <c r="AK163" s="320">
        <f>AK133</f>
        <v>6</v>
      </c>
      <c r="AL163" s="1045" t="str">
        <f>AL133</f>
        <v>couverts</v>
      </c>
      <c r="AM163" s="270"/>
      <c r="AN163" s="270"/>
      <c r="AO163" s="270"/>
      <c r="AP163" s="270"/>
      <c r="AQ163" s="270"/>
      <c r="AR163" s="270"/>
      <c r="AS163" s="329"/>
      <c r="AZ163" s="1004" t="s">
        <v>18</v>
      </c>
      <c r="BA163" s="998" t="str">
        <f>BA116</f>
        <v>Famille à coller.N.Nom de votre recette.Recette mère ►.S.Saisissez le nom de la recette mère</v>
      </c>
      <c r="BB163" s="998">
        <f>BB116</f>
        <v>6</v>
      </c>
      <c r="BC163" s="998" t="str">
        <f>BC116</f>
        <v>couverts</v>
      </c>
      <c r="BD163" s="315" t="s">
        <v>61</v>
      </c>
      <c r="BE163" s="1002">
        <v>9</v>
      </c>
      <c r="BF163" s="999" t="s">
        <v>142</v>
      </c>
      <c r="BG163" s="1000"/>
      <c r="BH163" s="1000"/>
      <c r="BI163" s="1000"/>
      <c r="BJ163" s="1001"/>
      <c r="BK163" s="526" t="s">
        <v>218</v>
      </c>
      <c r="BL163" s="527" t="s">
        <v>650</v>
      </c>
      <c r="BM163" s="527"/>
      <c r="BP163" s="4">
        <v>1</v>
      </c>
    </row>
    <row r="164" spans="2:68" ht="19.5" thickBot="1" x14ac:dyDescent="0.3">
      <c r="B164" s="428" t="s">
        <v>18</v>
      </c>
      <c r="S164" s="319" t="s">
        <v>18</v>
      </c>
      <c r="T164" s="320" t="str">
        <f>T155</f>
        <v>Famille à coller.N.Nom de votre recette.Recette mère ►.S.Saisissez le nom de la recette mère</v>
      </c>
      <c r="U164" s="320">
        <f>U155</f>
        <v>6</v>
      </c>
      <c r="V164" s="320" t="str">
        <f>V155</f>
        <v>couverts</v>
      </c>
      <c r="W164" s="745" t="str">
        <f>SUM(W158:W162) &amp;"/ "&amp;W165</f>
        <v>5/ 15</v>
      </c>
      <c r="X164" s="746" t="str">
        <f>SUM(X158:X162) &amp;"/ "&amp;X165</f>
        <v>0/ 15</v>
      </c>
      <c r="Y164" s="270"/>
      <c r="Z164" s="745" t="str">
        <f>SUM(Z158:Z162) &amp;"/ "&amp;Z165</f>
        <v>0/ 15</v>
      </c>
      <c r="AA164" s="746" t="str">
        <f>SUM(AA158:AA162) &amp;"/ "&amp;AA165</f>
        <v>0/ 15</v>
      </c>
      <c r="AB164" s="695" t="s">
        <v>436</v>
      </c>
      <c r="AC164" s="329"/>
      <c r="AI164" s="376" t="s">
        <v>18</v>
      </c>
      <c r="AJ164" s="320" t="str">
        <f>AJ133</f>
        <v>Famille à coller.N.Nom de votre recette.Recette mère ►.S.Saisissez le nom de la recette mère</v>
      </c>
      <c r="AK164" s="320">
        <f>AK133</f>
        <v>6</v>
      </c>
      <c r="AL164" s="1045" t="str">
        <f>AL133</f>
        <v>couverts</v>
      </c>
      <c r="AM164" s="377" t="s">
        <v>153</v>
      </c>
      <c r="AN164" s="280"/>
      <c r="AO164" s="280"/>
      <c r="AP164" s="280"/>
      <c r="AQ164" s="280"/>
      <c r="AR164" s="378"/>
      <c r="AS164" s="379" t="s">
        <v>154</v>
      </c>
      <c r="AZ164" s="319" t="s">
        <v>18</v>
      </c>
      <c r="BA164" s="1043" t="str">
        <f>BA163</f>
        <v>Famille à coller.N.Nom de votre recette.Recette mère ►.S.Saisissez le nom de la recette mère</v>
      </c>
      <c r="BB164" s="1043">
        <f>BB163</f>
        <v>6</v>
      </c>
      <c r="BC164" s="1044" t="str">
        <f>BC163</f>
        <v>couverts</v>
      </c>
      <c r="BD164" s="304" t="s">
        <v>146</v>
      </c>
      <c r="BE164" s="243"/>
      <c r="BF164" s="243"/>
      <c r="BG164" s="243"/>
      <c r="BH164" s="243"/>
      <c r="BI164" s="243"/>
      <c r="BJ164" s="322"/>
      <c r="BK164" s="48"/>
      <c r="BL164" s="436" t="s">
        <v>221</v>
      </c>
      <c r="BP164" s="4">
        <v>1</v>
      </c>
    </row>
    <row r="165" spans="2:68" ht="18.75" x14ac:dyDescent="0.25">
      <c r="B165" s="54" t="s">
        <v>18</v>
      </c>
      <c r="C165" s="55" t="str">
        <f>C171</f>
        <v>Famille à coller.N.Nom de votre recette.Recette mère ►.S.Saisissez le nom de la recette mère</v>
      </c>
      <c r="D165" s="56">
        <f>D171</f>
        <v>6</v>
      </c>
      <c r="E165" s="56" t="str">
        <f>E171</f>
        <v>couverts</v>
      </c>
      <c r="F165" s="57" t="s">
        <v>6</v>
      </c>
      <c r="G165" s="58" t="s">
        <v>19</v>
      </c>
      <c r="H165" s="3315" t="s">
        <v>20</v>
      </c>
      <c r="I165" s="3315"/>
      <c r="J165" s="3285" t="s">
        <v>21</v>
      </c>
      <c r="K165" s="3285"/>
      <c r="L165" s="3286"/>
      <c r="M165" s="1003" t="s">
        <v>218</v>
      </c>
      <c r="N165" s="429" t="s">
        <v>219</v>
      </c>
      <c r="O165" s="430"/>
      <c r="S165" s="319" t="s">
        <v>18</v>
      </c>
      <c r="T165" s="320" t="str">
        <f>T155</f>
        <v>Famille à coller.N.Nom de votre recette.Recette mère ►.S.Saisissez le nom de la recette mère</v>
      </c>
      <c r="U165" s="320">
        <f>U155</f>
        <v>6</v>
      </c>
      <c r="V165" s="320" t="str">
        <f>V155</f>
        <v>couverts</v>
      </c>
      <c r="W165" s="747">
        <v>15</v>
      </c>
      <c r="X165" s="748">
        <v>15</v>
      </c>
      <c r="Y165" s="270"/>
      <c r="Z165" s="747">
        <v>15</v>
      </c>
      <c r="AA165" s="748">
        <v>15</v>
      </c>
      <c r="AB165" s="699" t="s">
        <v>439</v>
      </c>
      <c r="AC165" s="329"/>
      <c r="AI165" s="376" t="s">
        <v>18</v>
      </c>
      <c r="AJ165" s="320" t="str">
        <f>AJ133</f>
        <v>Famille à coller.N.Nom de votre recette.Recette mère ►.S.Saisissez le nom de la recette mère</v>
      </c>
      <c r="AK165" s="320">
        <f>AK133</f>
        <v>6</v>
      </c>
      <c r="AL165" s="1045" t="str">
        <f>AL133</f>
        <v>couverts</v>
      </c>
      <c r="AM165" s="381"/>
      <c r="AN165" s="287"/>
      <c r="AO165" s="287"/>
      <c r="AP165" s="287"/>
      <c r="AQ165" s="287"/>
      <c r="AR165" s="382"/>
      <c r="AS165" s="383" t="s">
        <v>155</v>
      </c>
      <c r="AZ165" s="196" t="str">
        <f t="shared" ref="AZ165:AZ203" si="49">IF(OR(BD165&lt;&gt;"",BE165&lt;&gt; "",BF165&lt;&gt;"",BG165&lt;&gt;""),"A", "►")</f>
        <v>A</v>
      </c>
      <c r="BA165" s="320" t="str">
        <f>BA163</f>
        <v>Famille à coller.N.Nom de votre recette.Recette mère ►.S.Saisissez le nom de la recette mère</v>
      </c>
      <c r="BB165" s="320">
        <f>BB163</f>
        <v>6</v>
      </c>
      <c r="BC165" s="1045" t="str">
        <f>BC163</f>
        <v>couverts</v>
      </c>
      <c r="BD165" s="270" t="s">
        <v>149</v>
      </c>
      <c r="BE165" s="248"/>
      <c r="BF165" s="248"/>
      <c r="BG165" s="248"/>
      <c r="BH165" s="248"/>
      <c r="BI165" s="248"/>
      <c r="BJ165" s="322"/>
      <c r="BP165" s="4">
        <v>1</v>
      </c>
    </row>
    <row r="166" spans="2:68" ht="22.5" x14ac:dyDescent="0.25">
      <c r="B166" s="66" t="s">
        <v>18</v>
      </c>
      <c r="C166" s="67" t="str">
        <f>C171</f>
        <v>Famille à coller.N.Nom de votre recette.Recette mère ►.S.Saisissez le nom de la recette mère</v>
      </c>
      <c r="D166" s="68"/>
      <c r="E166" s="68"/>
      <c r="F166" s="69" t="s">
        <v>28</v>
      </c>
      <c r="G166" s="70" t="s">
        <v>29</v>
      </c>
      <c r="H166" s="3316"/>
      <c r="I166" s="3316"/>
      <c r="J166" s="3287"/>
      <c r="K166" s="3287"/>
      <c r="L166" s="3288"/>
      <c r="N166" s="436" t="s">
        <v>221</v>
      </c>
      <c r="O166" s="49"/>
      <c r="S166" s="319" t="s">
        <v>11</v>
      </c>
      <c r="T166" s="320" t="str">
        <f>T155</f>
        <v>Famille à coller.N.Nom de votre recette.Recette mère ►.S.Saisissez le nom de la recette mère</v>
      </c>
      <c r="U166" s="320">
        <f>U155</f>
        <v>6</v>
      </c>
      <c r="V166" s="320" t="str">
        <f>V155</f>
        <v>couverts</v>
      </c>
      <c r="W166" s="2824" t="s">
        <v>469</v>
      </c>
      <c r="Z166" s="751"/>
      <c r="AA166" s="751"/>
      <c r="AB166" s="751"/>
      <c r="AC166" s="752"/>
      <c r="AI166" s="376" t="s">
        <v>18</v>
      </c>
      <c r="AJ166" s="320" t="str">
        <f>AJ133</f>
        <v>Famille à coller.N.Nom de votre recette.Recette mère ►.S.Saisissez le nom de la recette mère</v>
      </c>
      <c r="AK166" s="320">
        <f>AK133</f>
        <v>6</v>
      </c>
      <c r="AL166" s="1045" t="str">
        <f>AL133</f>
        <v>couverts</v>
      </c>
      <c r="AM166" s="2819"/>
      <c r="AN166" s="287"/>
      <c r="AO166" s="287"/>
      <c r="AP166" s="287"/>
      <c r="AQ166" s="287"/>
      <c r="AR166" s="382"/>
      <c r="AS166" s="383" t="s">
        <v>156</v>
      </c>
      <c r="AZ166" s="196" t="str">
        <f t="shared" si="49"/>
        <v>►</v>
      </c>
      <c r="BA166" s="320" t="str">
        <f>BA163</f>
        <v>Famille à coller.N.Nom de votre recette.Recette mère ►.S.Saisissez le nom de la recette mère</v>
      </c>
      <c r="BB166" s="320">
        <f>BB163</f>
        <v>6</v>
      </c>
      <c r="BC166" s="1045" t="str">
        <f>BC163</f>
        <v>couverts</v>
      </c>
      <c r="BD166" s="270"/>
      <c r="BE166" s="270"/>
      <c r="BF166" s="270"/>
      <c r="BG166" s="270"/>
      <c r="BH166" s="270"/>
      <c r="BI166" s="270"/>
      <c r="BJ166" s="329"/>
      <c r="BP166" s="4">
        <v>1</v>
      </c>
    </row>
    <row r="167" spans="2:68" ht="18.75" x14ac:dyDescent="0.25">
      <c r="B167" s="66" t="s">
        <v>18</v>
      </c>
      <c r="C167" s="77" t="str">
        <f>C171</f>
        <v>Famille à coller.N.Nom de votre recette.Recette mère ►.S.Saisissez le nom de la recette mère</v>
      </c>
      <c r="D167" s="78"/>
      <c r="E167" s="79"/>
      <c r="F167" s="80"/>
      <c r="G167" s="81" t="s">
        <v>33</v>
      </c>
      <c r="H167" s="82"/>
      <c r="I167" s="83" t="s">
        <v>34</v>
      </c>
      <c r="J167" s="84" t="s">
        <v>35</v>
      </c>
      <c r="K167" s="16"/>
      <c r="L167" s="85"/>
      <c r="S167" s="319" t="s">
        <v>11</v>
      </c>
      <c r="T167" s="320" t="str">
        <f>T155</f>
        <v>Famille à coller.N.Nom de votre recette.Recette mère ►.S.Saisissez le nom de la recette mère</v>
      </c>
      <c r="U167" s="320">
        <f>U155</f>
        <v>6</v>
      </c>
      <c r="V167" s="320" t="str">
        <f>V155</f>
        <v>couverts</v>
      </c>
      <c r="W167" s="760" t="s">
        <v>472</v>
      </c>
      <c r="Z167" s="751"/>
      <c r="AA167" s="751"/>
      <c r="AB167" s="751"/>
      <c r="AC167" s="752"/>
      <c r="AI167" s="376" t="s">
        <v>18</v>
      </c>
      <c r="AJ167" s="320" t="str">
        <f>AJ133</f>
        <v>Famille à coller.N.Nom de votre recette.Recette mère ►.S.Saisissez le nom de la recette mère</v>
      </c>
      <c r="AK167" s="320">
        <f>AK133</f>
        <v>6</v>
      </c>
      <c r="AL167" s="320" t="str">
        <f>AL133</f>
        <v>couverts</v>
      </c>
      <c r="AM167" s="293"/>
      <c r="AN167" s="293"/>
      <c r="AO167" s="293" t="s">
        <v>152</v>
      </c>
      <c r="AP167" s="294"/>
      <c r="AQ167" s="392"/>
      <c r="AR167" s="392"/>
      <c r="AS167" s="393"/>
      <c r="AZ167" s="196" t="str">
        <f t="shared" si="49"/>
        <v>►</v>
      </c>
      <c r="BA167" s="320" t="str">
        <f>BA163</f>
        <v>Famille à coller.N.Nom de votre recette.Recette mère ►.S.Saisissez le nom de la recette mère</v>
      </c>
      <c r="BB167" s="320">
        <f>BB163</f>
        <v>6</v>
      </c>
      <c r="BC167" s="1045" t="str">
        <f>BC163</f>
        <v>couverts</v>
      </c>
      <c r="BD167" s="270"/>
      <c r="BE167" s="270"/>
      <c r="BF167" s="270"/>
      <c r="BG167" s="270"/>
      <c r="BH167" s="270"/>
      <c r="BI167" s="270"/>
      <c r="BJ167" s="329"/>
      <c r="BP167" s="4">
        <v>1</v>
      </c>
    </row>
    <row r="168" spans="2:68" ht="16.5" thickBot="1" x14ac:dyDescent="0.3">
      <c r="B168" s="66" t="s">
        <v>18</v>
      </c>
      <c r="C168" s="91" t="str">
        <f>C171</f>
        <v>Famille à coller.N.Nom de votre recette.Recette mère ►.S.Saisissez le nom de la recette mère</v>
      </c>
      <c r="D168" s="91"/>
      <c r="E168" s="91"/>
      <c r="F168" s="92" t="s">
        <v>39</v>
      </c>
      <c r="G168" s="93"/>
      <c r="H168" s="93"/>
      <c r="I168" s="94" t="s">
        <v>40</v>
      </c>
      <c r="J168" s="3317" t="str">
        <f>F171</f>
        <v>Famille à coller.N.Nom de votre recette.Recette mère ►.S.Saisissez le nom de la recette mère</v>
      </c>
      <c r="K168" s="3317"/>
      <c r="L168" s="3318"/>
      <c r="S168" s="319" t="s">
        <v>11</v>
      </c>
      <c r="T168" s="320" t="str">
        <f>T155</f>
        <v>Famille à coller.N.Nom de votre recette.Recette mère ►.S.Saisissez le nom de la recette mère</v>
      </c>
      <c r="U168" s="320">
        <f>U155</f>
        <v>6</v>
      </c>
      <c r="V168" s="320" t="str">
        <f>V155</f>
        <v>couverts</v>
      </c>
      <c r="W168" s="760" t="s">
        <v>475</v>
      </c>
      <c r="Z168" s="751"/>
      <c r="AA168" s="751"/>
      <c r="AB168" s="751"/>
      <c r="AC168" s="752"/>
      <c r="AI168" s="397" t="s">
        <v>18</v>
      </c>
      <c r="AJ168" s="398" t="str">
        <f>AJ133</f>
        <v>Famille à coller.N.Nom de votre recette.Recette mère ►.S.Saisissez le nom de la recette mère</v>
      </c>
      <c r="AK168" s="398">
        <f>AK133</f>
        <v>6</v>
      </c>
      <c r="AL168" s="398" t="str">
        <f>AL133</f>
        <v>couverts</v>
      </c>
      <c r="AM168" s="399" t="s">
        <v>150</v>
      </c>
      <c r="AN168" s="298"/>
      <c r="AO168" s="299"/>
      <c r="AP168" s="300"/>
      <c r="AQ168" s="299"/>
      <c r="AR168" s="299"/>
      <c r="AS168" s="400"/>
      <c r="AZ168" s="196" t="str">
        <f t="shared" si="49"/>
        <v>►</v>
      </c>
      <c r="BA168" s="320" t="str">
        <f>BA163</f>
        <v>Famille à coller.N.Nom de votre recette.Recette mère ►.S.Saisissez le nom de la recette mère</v>
      </c>
      <c r="BB168" s="320">
        <f>BB163</f>
        <v>6</v>
      </c>
      <c r="BC168" s="1045" t="str">
        <f>BC163</f>
        <v>couverts</v>
      </c>
      <c r="BD168" s="270"/>
      <c r="BE168" s="270"/>
      <c r="BF168" s="270"/>
      <c r="BG168" s="270"/>
      <c r="BH168" s="270"/>
      <c r="BI168" s="270"/>
      <c r="BJ168" s="329"/>
      <c r="BP168" s="4">
        <v>1</v>
      </c>
    </row>
    <row r="169" spans="2:68" ht="18.75" customHeight="1" x14ac:dyDescent="0.25">
      <c r="B169" s="66" t="s">
        <v>18</v>
      </c>
      <c r="C169" s="91" t="str">
        <f>C171</f>
        <v>Famille à coller.N.Nom de votre recette.Recette mère ►.S.Saisissez le nom de la recette mère</v>
      </c>
      <c r="D169" s="91"/>
      <c r="E169" s="91"/>
      <c r="F169" s="110">
        <v>6</v>
      </c>
      <c r="G169" s="111" t="s">
        <v>44</v>
      </c>
      <c r="H169" s="92"/>
      <c r="I169" s="92"/>
      <c r="J169" s="3317"/>
      <c r="K169" s="3317"/>
      <c r="L169" s="3318"/>
      <c r="S169" s="196" t="str">
        <f t="shared" ref="S169:S170" si="50">IF(OR(W169&lt;&gt;"",X169&lt;&gt; "",Z169&lt;&gt;"",AA169&lt;&gt;""),"A", "►")</f>
        <v>►</v>
      </c>
      <c r="T169" s="320" t="str">
        <f>T155</f>
        <v>Famille à coller.N.Nom de votre recette.Recette mère ►.S.Saisissez le nom de la recette mère</v>
      </c>
      <c r="U169" s="320">
        <f>U155</f>
        <v>6</v>
      </c>
      <c r="V169" s="320" t="str">
        <f>V155</f>
        <v>couverts</v>
      </c>
      <c r="W169" s="767"/>
      <c r="X169" s="270"/>
      <c r="Y169" s="270"/>
      <c r="Z169" s="270"/>
      <c r="AA169" s="270"/>
      <c r="AB169" s="270"/>
      <c r="AC169" s="329"/>
      <c r="AI169" s="291" t="s">
        <v>18</v>
      </c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Z169" s="196" t="str">
        <f t="shared" si="49"/>
        <v>►</v>
      </c>
      <c r="BA169" s="320" t="str">
        <f>BA163</f>
        <v>Famille à coller.N.Nom de votre recette.Recette mère ►.S.Saisissez le nom de la recette mère</v>
      </c>
      <c r="BB169" s="320">
        <f>BB163</f>
        <v>6</v>
      </c>
      <c r="BC169" s="1045" t="str">
        <f>BC163</f>
        <v>couverts</v>
      </c>
      <c r="BD169" s="270"/>
      <c r="BE169" s="270"/>
      <c r="BF169" s="270"/>
      <c r="BG169" s="270"/>
      <c r="BH169" s="270"/>
      <c r="BI169" s="270"/>
      <c r="BJ169" s="329"/>
      <c r="BP169" s="4">
        <v>1</v>
      </c>
    </row>
    <row r="170" spans="2:68" ht="18.75" x14ac:dyDescent="0.25">
      <c r="B170" s="66" t="s">
        <v>11</v>
      </c>
      <c r="C170" s="121" t="str">
        <f>C171</f>
        <v>Famille à coller.N.Nom de votre recette.Recette mère ►.S.Saisissez le nom de la recette mère</v>
      </c>
      <c r="D170" s="121"/>
      <c r="E170" s="121"/>
      <c r="F170" s="122"/>
      <c r="G170" s="123"/>
      <c r="H170" s="123"/>
      <c r="I170" s="123"/>
      <c r="J170" s="123"/>
      <c r="K170" s="123"/>
      <c r="L170" s="124"/>
      <c r="S170" s="196" t="str">
        <f t="shared" si="50"/>
        <v>►</v>
      </c>
      <c r="T170" s="320" t="str">
        <f>T155</f>
        <v>Famille à coller.N.Nom de votre recette.Recette mère ►.S.Saisissez le nom de la recette mère</v>
      </c>
      <c r="U170" s="320">
        <f>U155</f>
        <v>6</v>
      </c>
      <c r="V170" s="320" t="str">
        <f>V155</f>
        <v>couverts</v>
      </c>
      <c r="W170" s="2818"/>
      <c r="X170" s="270"/>
      <c r="Y170" s="270"/>
      <c r="Z170" s="270"/>
      <c r="AA170" s="270"/>
      <c r="AB170" s="270"/>
      <c r="AC170" s="329"/>
      <c r="AI170" s="1013" t="s">
        <v>18</v>
      </c>
      <c r="AJ170" s="998" t="str">
        <f>AJ133</f>
        <v>Famille à coller.N.Nom de votre recette.Recette mère ►.S.Saisissez le nom de la recette mère</v>
      </c>
      <c r="AK170" s="998">
        <f>AK133</f>
        <v>6</v>
      </c>
      <c r="AL170" s="998" t="str">
        <f>AL133</f>
        <v>couverts</v>
      </c>
      <c r="AM170" s="1002" t="s">
        <v>61</v>
      </c>
      <c r="AN170" s="1002">
        <v>8</v>
      </c>
      <c r="AO170" s="999" t="s">
        <v>508</v>
      </c>
      <c r="AP170" s="1000"/>
      <c r="AQ170" s="1000"/>
      <c r="AR170" s="1008" t="s">
        <v>334</v>
      </c>
      <c r="AS170" s="1001"/>
      <c r="AT170" s="526" t="s">
        <v>218</v>
      </c>
      <c r="AU170" s="527" t="s">
        <v>635</v>
      </c>
      <c r="AV170" s="527"/>
      <c r="AZ170" s="196" t="str">
        <f t="shared" si="49"/>
        <v>►</v>
      </c>
      <c r="BA170" s="320" t="str">
        <f>BA163</f>
        <v>Famille à coller.N.Nom de votre recette.Recette mère ►.S.Saisissez le nom de la recette mère</v>
      </c>
      <c r="BB170" s="320">
        <f>BB163</f>
        <v>6</v>
      </c>
      <c r="BC170" s="1045" t="str">
        <f>BC163</f>
        <v>couverts</v>
      </c>
      <c r="BD170" s="270"/>
      <c r="BE170" s="270"/>
      <c r="BF170" s="270"/>
      <c r="BG170" s="270"/>
      <c r="BH170" s="270"/>
      <c r="BI170" s="270"/>
      <c r="BJ170" s="329"/>
      <c r="BP170" s="4">
        <v>1</v>
      </c>
    </row>
    <row r="171" spans="2:68" ht="18.75" x14ac:dyDescent="0.25">
      <c r="B171" s="129" t="s">
        <v>11</v>
      </c>
      <c r="C171" s="130" t="str">
        <f>F171</f>
        <v>Famille à coller.N.Nom de votre recette.Recette mère ►.S.Saisissez le nom de la recette mère</v>
      </c>
      <c r="D171" s="130">
        <f>F169</f>
        <v>6</v>
      </c>
      <c r="E171" s="130" t="str">
        <f>G169</f>
        <v>couverts</v>
      </c>
      <c r="F171" s="131" t="str">
        <f>UPPER(LEFT(H165,1))&amp;LOWER(MID(H165,2,999))&amp;"."&amp;UPPER(LEFT(J165,1))&amp;"."&amp;UPPER(LEFT(J165,1))&amp;LOWER(MID(J165,2,999))&amp;"."&amp;IF(ISTEXT(L171),K171&amp;"."&amp;UPPER(LEFT(L171,1))&amp;"."&amp;UPPER(LEFT(L171,1))&amp;LOWER(MID(L171,2,999)),G171)</f>
        <v>Famille à coller.N.Nom de votre recette.Recette mère ►.S.Saisissez le nom de la recette mère</v>
      </c>
      <c r="G171" s="132" t="s">
        <v>55</v>
      </c>
      <c r="H171" s="3321" t="s">
        <v>56</v>
      </c>
      <c r="I171" s="3321"/>
      <c r="J171" s="3321"/>
      <c r="K171" s="133" t="s">
        <v>57</v>
      </c>
      <c r="L171" s="134" t="s">
        <v>58</v>
      </c>
      <c r="S171" s="319" t="s">
        <v>18</v>
      </c>
      <c r="T171" s="320" t="str">
        <f>T155</f>
        <v>Famille à coller.N.Nom de votre recette.Recette mère ►.S.Saisissez le nom de la recette mère</v>
      </c>
      <c r="U171" s="320">
        <f>U155</f>
        <v>6</v>
      </c>
      <c r="V171" s="320" t="str">
        <f>V155</f>
        <v>couverts</v>
      </c>
      <c r="W171" s="293"/>
      <c r="X171" s="293"/>
      <c r="Y171" s="293" t="s">
        <v>152</v>
      </c>
      <c r="Z171" s="294"/>
      <c r="AA171" s="392"/>
      <c r="AB171" s="392"/>
      <c r="AC171" s="393"/>
      <c r="AI171" s="196" t="str">
        <f t="shared" ref="AI171:AI191" si="51">IF(AM171&lt;&gt;"","A","►")</f>
        <v>A</v>
      </c>
      <c r="AJ171" s="1043" t="str">
        <f>AJ170</f>
        <v>Famille à coller.N.Nom de votre recette.Recette mère ►.S.Saisissez le nom de la recette mère</v>
      </c>
      <c r="AK171" s="1043">
        <f>AK170</f>
        <v>6</v>
      </c>
      <c r="AL171" s="1044" t="str">
        <f>AL170</f>
        <v>couverts</v>
      </c>
      <c r="AM171" s="1007" t="s">
        <v>336</v>
      </c>
      <c r="AN171" s="613" t="s">
        <v>629</v>
      </c>
      <c r="AO171" s="248"/>
      <c r="AP171" s="248"/>
      <c r="AQ171" s="248"/>
      <c r="AR171" s="248"/>
      <c r="AS171" s="322"/>
      <c r="AT171" s="48"/>
      <c r="AU171" s="436" t="s">
        <v>221</v>
      </c>
      <c r="AZ171" s="196" t="str">
        <f t="shared" si="49"/>
        <v>►</v>
      </c>
      <c r="BA171" s="320" t="str">
        <f>BA163</f>
        <v>Famille à coller.N.Nom de votre recette.Recette mère ►.S.Saisissez le nom de la recette mère</v>
      </c>
      <c r="BB171" s="320">
        <f>BB163</f>
        <v>6</v>
      </c>
      <c r="BC171" s="1045" t="str">
        <f>BC163</f>
        <v>couverts</v>
      </c>
      <c r="BD171" s="270"/>
      <c r="BE171" s="270"/>
      <c r="BF171" s="270"/>
      <c r="BG171" s="270"/>
      <c r="BH171" s="270"/>
      <c r="BI171" s="270"/>
      <c r="BJ171" s="329"/>
      <c r="BP171" s="4">
        <v>1</v>
      </c>
    </row>
    <row r="172" spans="2:68" ht="16.5" customHeight="1" thickBot="1" x14ac:dyDescent="0.3">
      <c r="B172" s="138" t="s">
        <v>11</v>
      </c>
      <c r="C172" s="139" t="str">
        <f>C171</f>
        <v>Famille à coller.N.Nom de votre recette.Recette mère ►.S.Saisissez le nom de la recette mère</v>
      </c>
      <c r="D172" s="140"/>
      <c r="E172" s="140"/>
      <c r="F172" s="141" t="s">
        <v>61</v>
      </c>
      <c r="G172" s="141" t="s">
        <v>62</v>
      </c>
      <c r="H172" s="141" t="s">
        <v>63</v>
      </c>
      <c r="I172" s="141" t="s">
        <v>64</v>
      </c>
      <c r="J172" s="141" t="s">
        <v>65</v>
      </c>
      <c r="K172" s="142" t="s">
        <v>66</v>
      </c>
      <c r="L172" s="143" t="s">
        <v>67</v>
      </c>
      <c r="S172" s="397" t="s">
        <v>18</v>
      </c>
      <c r="T172" s="398" t="str">
        <f>T155</f>
        <v>Famille à coller.N.Nom de votre recette.Recette mère ►.S.Saisissez le nom de la recette mère</v>
      </c>
      <c r="U172" s="398">
        <f>U155</f>
        <v>6</v>
      </c>
      <c r="V172" s="398" t="str">
        <f>V155</f>
        <v>couverts</v>
      </c>
      <c r="W172" s="399" t="s">
        <v>150</v>
      </c>
      <c r="X172" s="298"/>
      <c r="Y172" s="299"/>
      <c r="Z172" s="300"/>
      <c r="AA172" s="299"/>
      <c r="AB172" s="299"/>
      <c r="AC172" s="400"/>
      <c r="AI172" s="196" t="str">
        <f t="shared" si="51"/>
        <v>A</v>
      </c>
      <c r="AJ172" s="320" t="str">
        <f>AJ170</f>
        <v>Famille à coller.N.Nom de votre recette.Recette mère ►.S.Saisissez le nom de la recette mère</v>
      </c>
      <c r="AK172" s="320">
        <f>AK170</f>
        <v>6</v>
      </c>
      <c r="AL172" s="1045" t="str">
        <f>AL170</f>
        <v>couverts</v>
      </c>
      <c r="AM172" s="605" t="s">
        <v>336</v>
      </c>
      <c r="AN172" s="613" t="s">
        <v>630</v>
      </c>
      <c r="AO172" s="608"/>
      <c r="AP172" s="608"/>
      <c r="AQ172" s="609"/>
      <c r="AR172" s="270"/>
      <c r="AS172" s="329"/>
      <c r="AU172" s="596"/>
      <c r="AZ172" s="196" t="str">
        <f t="shared" si="49"/>
        <v>►</v>
      </c>
      <c r="BA172" s="320" t="str">
        <f>BA163</f>
        <v>Famille à coller.N.Nom de votre recette.Recette mère ►.S.Saisissez le nom de la recette mère</v>
      </c>
      <c r="BB172" s="320">
        <f>BB163</f>
        <v>6</v>
      </c>
      <c r="BC172" s="1045" t="str">
        <f>BC163</f>
        <v>couverts</v>
      </c>
      <c r="BD172" s="270"/>
      <c r="BE172" s="270"/>
      <c r="BF172" s="270"/>
      <c r="BG172" s="270"/>
      <c r="BH172" s="270" t="s">
        <v>649</v>
      </c>
      <c r="BI172" s="270"/>
      <c r="BJ172" s="329"/>
      <c r="BP172" s="4">
        <v>1</v>
      </c>
    </row>
    <row r="173" spans="2:68" ht="15.75" x14ac:dyDescent="0.25">
      <c r="B173" s="66" t="s">
        <v>18</v>
      </c>
      <c r="C173" s="149" t="str">
        <f>C171</f>
        <v>Famille à coller.N.Nom de votre recette.Recette mère ►.S.Saisissez le nom de la recette mère</v>
      </c>
      <c r="D173" s="91"/>
      <c r="E173" s="91"/>
      <c r="F173" s="150" t="s">
        <v>86</v>
      </c>
      <c r="G173" s="151" t="s">
        <v>87</v>
      </c>
      <c r="H173" s="152"/>
      <c r="I173" s="3322" t="s">
        <v>88</v>
      </c>
      <c r="J173" s="3323" t="s">
        <v>89</v>
      </c>
      <c r="K173" s="3324" t="s">
        <v>90</v>
      </c>
      <c r="L173" s="153" t="s">
        <v>91</v>
      </c>
      <c r="S173" s="1005" t="s">
        <v>18</v>
      </c>
      <c r="AI173" s="196" t="str">
        <f t="shared" si="51"/>
        <v>A</v>
      </c>
      <c r="AJ173" s="320" t="str">
        <f>AJ170</f>
        <v>Famille à coller.N.Nom de votre recette.Recette mère ►.S.Saisissez le nom de la recette mère</v>
      </c>
      <c r="AK173" s="320">
        <f>AK170</f>
        <v>6</v>
      </c>
      <c r="AL173" s="1045" t="str">
        <f>AL170</f>
        <v>couverts</v>
      </c>
      <c r="AM173" s="605" t="s">
        <v>336</v>
      </c>
      <c r="AN173" s="613" t="s">
        <v>631</v>
      </c>
      <c r="AO173" s="248"/>
      <c r="AP173" s="608"/>
      <c r="AQ173" s="270"/>
      <c r="AR173" s="270"/>
      <c r="AS173" s="329"/>
      <c r="AU173" s="48"/>
      <c r="AZ173" s="196" t="str">
        <f t="shared" si="49"/>
        <v>►</v>
      </c>
      <c r="BA173" s="320" t="str">
        <f>BA163</f>
        <v>Famille à coller.N.Nom de votre recette.Recette mère ►.S.Saisissez le nom de la recette mère</v>
      </c>
      <c r="BB173" s="320">
        <f>BB163</f>
        <v>6</v>
      </c>
      <c r="BC173" s="1045" t="str">
        <f>BC163</f>
        <v>couverts</v>
      </c>
      <c r="BD173" s="270"/>
      <c r="BE173" s="270"/>
      <c r="BF173" s="270"/>
      <c r="BG173" s="270"/>
      <c r="BH173" s="270"/>
      <c r="BI173" s="270"/>
      <c r="BJ173" s="329"/>
      <c r="BP173" s="4">
        <v>1</v>
      </c>
    </row>
    <row r="174" spans="2:68" ht="19.5" thickBot="1" x14ac:dyDescent="0.3">
      <c r="B174" s="66" t="s">
        <v>18</v>
      </c>
      <c r="C174" s="149" t="str">
        <f>C171</f>
        <v>Famille à coller.N.Nom de votre recette.Recette mère ►.S.Saisissez le nom de la recette mère</v>
      </c>
      <c r="D174" s="91"/>
      <c r="E174" s="91"/>
      <c r="F174" s="2817" t="s">
        <v>103</v>
      </c>
      <c r="G174" s="164" t="s">
        <v>104</v>
      </c>
      <c r="H174" s="165" t="s">
        <v>105</v>
      </c>
      <c r="I174" s="3121"/>
      <c r="J174" s="3123"/>
      <c r="K174" s="3320"/>
      <c r="L174" s="166" t="s">
        <v>106</v>
      </c>
      <c r="S174" s="2820" t="s">
        <v>18</v>
      </c>
      <c r="T174" s="998" t="str">
        <f>T155</f>
        <v>Famille à coller.N.Nom de votre recette.Recette mère ►.S.Saisissez le nom de la recette mère</v>
      </c>
      <c r="U174" s="998">
        <f>U155</f>
        <v>6</v>
      </c>
      <c r="V174" s="998" t="str">
        <f>V155</f>
        <v>couverts</v>
      </c>
      <c r="W174" s="1002" t="s">
        <v>61</v>
      </c>
      <c r="X174" s="1002">
        <v>4</v>
      </c>
      <c r="Y174" s="999" t="s">
        <v>485</v>
      </c>
      <c r="Z174" s="1000"/>
      <c r="AA174" s="1000"/>
      <c r="AB174" s="1008"/>
      <c r="AC174" s="1001"/>
      <c r="AD174" s="526" t="s">
        <v>218</v>
      </c>
      <c r="AE174" s="527" t="s">
        <v>601</v>
      </c>
      <c r="AF174" s="527"/>
      <c r="AI174" s="196" t="str">
        <f t="shared" si="51"/>
        <v>A</v>
      </c>
      <c r="AJ174" s="320" t="str">
        <f>AJ170</f>
        <v>Famille à coller.N.Nom de votre recette.Recette mère ►.S.Saisissez le nom de la recette mère</v>
      </c>
      <c r="AK174" s="320">
        <f>AK170</f>
        <v>6</v>
      </c>
      <c r="AL174" s="1045" t="str">
        <f>AL170</f>
        <v>couverts</v>
      </c>
      <c r="AM174" s="605" t="s">
        <v>336</v>
      </c>
      <c r="AN174" s="613" t="s">
        <v>632</v>
      </c>
      <c r="AO174" s="248"/>
      <c r="AP174" s="608"/>
      <c r="AQ174" s="270"/>
      <c r="AR174" s="270"/>
      <c r="AS174" s="329"/>
      <c r="AU174" s="48"/>
      <c r="AZ174" s="196" t="str">
        <f t="shared" si="49"/>
        <v>►</v>
      </c>
      <c r="BA174" s="320" t="str">
        <f>BA163</f>
        <v>Famille à coller.N.Nom de votre recette.Recette mère ►.S.Saisissez le nom de la recette mère</v>
      </c>
      <c r="BB174" s="320">
        <f>BB163</f>
        <v>6</v>
      </c>
      <c r="BC174" s="1045" t="str">
        <f>BC163</f>
        <v>couverts</v>
      </c>
      <c r="BD174" s="270"/>
      <c r="BE174" s="270"/>
      <c r="BF174" s="270"/>
      <c r="BG174" s="270"/>
      <c r="BH174" s="270"/>
      <c r="BI174" s="270"/>
      <c r="BJ174" s="329"/>
      <c r="BP174" s="4">
        <v>1</v>
      </c>
    </row>
    <row r="175" spans="2:68" ht="20.25" thickTop="1" thickBot="1" x14ac:dyDescent="0.3">
      <c r="B175" s="66" t="s">
        <v>18</v>
      </c>
      <c r="C175" s="149" t="str">
        <f>C171</f>
        <v>Famille à coller.N.Nom de votre recette.Recette mère ►.S.Saisissez le nom de la recette mère</v>
      </c>
      <c r="D175" s="91">
        <f>D171</f>
        <v>6</v>
      </c>
      <c r="E175" s="91" t="str">
        <f>E171</f>
        <v>couverts</v>
      </c>
      <c r="F175" s="174"/>
      <c r="G175" s="175"/>
      <c r="H175" s="176" t="str">
        <f t="shared" ref="H175:H181" si="52">IF(OR(ISTEXT(F175), F175&lt;=0, I175&lt;=0), "", "de")</f>
        <v/>
      </c>
      <c r="I175" s="177"/>
      <c r="J175" s="178"/>
      <c r="K175" s="179">
        <v>1</v>
      </c>
      <c r="L175" s="180"/>
      <c r="S175" s="319" t="s">
        <v>18</v>
      </c>
      <c r="T175" s="1043" t="str">
        <f>T174</f>
        <v>Famille à coller.N.Nom de votre recette.Recette mère ►.S.Saisissez le nom de la recette mère</v>
      </c>
      <c r="U175" s="1043">
        <f>U174</f>
        <v>6</v>
      </c>
      <c r="V175" s="1044" t="str">
        <f>V174</f>
        <v>couverts</v>
      </c>
      <c r="W175" s="784">
        <v>3.472222222222222E-3</v>
      </c>
      <c r="X175" s="638" t="s">
        <v>486</v>
      </c>
      <c r="Y175" s="785"/>
      <c r="Z175" s="785"/>
      <c r="AA175" s="785"/>
      <c r="AB175" s="786">
        <v>100</v>
      </c>
      <c r="AC175" s="787" t="s">
        <v>487</v>
      </c>
      <c r="AD175" s="48"/>
      <c r="AE175" s="436" t="s">
        <v>221</v>
      </c>
      <c r="AI175" s="196" t="str">
        <f t="shared" si="51"/>
        <v>A</v>
      </c>
      <c r="AJ175" s="320" t="str">
        <f>AJ170</f>
        <v>Famille à coller.N.Nom de votre recette.Recette mère ►.S.Saisissez le nom de la recette mère</v>
      </c>
      <c r="AK175" s="320">
        <f>AK170</f>
        <v>6</v>
      </c>
      <c r="AL175" s="1045" t="str">
        <f>AL170</f>
        <v>couverts</v>
      </c>
      <c r="AM175" s="605" t="s">
        <v>336</v>
      </c>
      <c r="AN175" s="613" t="s">
        <v>633</v>
      </c>
      <c r="AO175" s="248"/>
      <c r="AP175" s="608"/>
      <c r="AQ175" s="270"/>
      <c r="AR175" s="270"/>
      <c r="AS175" s="329"/>
      <c r="AU175" s="48"/>
      <c r="AZ175" s="196" t="str">
        <f t="shared" si="49"/>
        <v>►</v>
      </c>
      <c r="BA175" s="320" t="str">
        <f>BA163</f>
        <v>Famille à coller.N.Nom de votre recette.Recette mère ►.S.Saisissez le nom de la recette mère</v>
      </c>
      <c r="BB175" s="320">
        <f>BB163</f>
        <v>6</v>
      </c>
      <c r="BC175" s="1045" t="str">
        <f>BC163</f>
        <v>couverts</v>
      </c>
      <c r="BD175" s="270"/>
      <c r="BE175" s="270"/>
      <c r="BF175" s="270"/>
      <c r="BG175" s="270"/>
      <c r="BH175" s="270"/>
      <c r="BI175" s="270"/>
      <c r="BJ175" s="329"/>
      <c r="BP175" s="4">
        <v>1</v>
      </c>
    </row>
    <row r="176" spans="2:68" ht="18.75" thickTop="1" thickBot="1" x14ac:dyDescent="0.3">
      <c r="B176" s="196" t="str">
        <f t="shared" ref="B176:B181" si="53">IF(L176&lt;&gt;"","A","►")</f>
        <v>►</v>
      </c>
      <c r="C176" s="149" t="str">
        <f>C171</f>
        <v>Famille à coller.N.Nom de votre recette.Recette mère ►.S.Saisissez le nom de la recette mère</v>
      </c>
      <c r="D176" s="91">
        <f>D171</f>
        <v>6</v>
      </c>
      <c r="E176" s="91" t="str">
        <f>E171</f>
        <v>couverts</v>
      </c>
      <c r="F176" s="174"/>
      <c r="G176" s="175"/>
      <c r="H176" s="176" t="str">
        <f t="shared" si="52"/>
        <v/>
      </c>
      <c r="I176" s="177"/>
      <c r="J176" s="178"/>
      <c r="K176" s="179">
        <v>1</v>
      </c>
      <c r="L176" s="180"/>
      <c r="S176" s="319" t="s">
        <v>18</v>
      </c>
      <c r="T176" s="320" t="str">
        <f>T174</f>
        <v>Famille à coller.N.Nom de votre recette.Recette mère ►.S.Saisissez le nom de la recette mère</v>
      </c>
      <c r="U176" s="320">
        <f>U174</f>
        <v>6</v>
      </c>
      <c r="V176" s="1045" t="str">
        <f>V174</f>
        <v>couverts</v>
      </c>
      <c r="W176" s="792">
        <v>1.0416666666666666E-2</v>
      </c>
      <c r="X176" s="638" t="s">
        <v>488</v>
      </c>
      <c r="Y176" s="785"/>
      <c r="Z176" s="785"/>
      <c r="AA176" s="785"/>
      <c r="AB176" s="793">
        <v>90</v>
      </c>
      <c r="AC176" s="794" t="s">
        <v>489</v>
      </c>
      <c r="AI176" s="196" t="str">
        <f t="shared" si="51"/>
        <v>A</v>
      </c>
      <c r="AJ176" s="320" t="str">
        <f>AJ170</f>
        <v>Famille à coller.N.Nom de votre recette.Recette mère ►.S.Saisissez le nom de la recette mère</v>
      </c>
      <c r="AK176" s="320">
        <f>AK170</f>
        <v>6</v>
      </c>
      <c r="AL176" s="1045" t="str">
        <f>AL170</f>
        <v>couverts</v>
      </c>
      <c r="AM176" s="605" t="s">
        <v>336</v>
      </c>
      <c r="AN176" s="613" t="s">
        <v>634</v>
      </c>
      <c r="AO176" s="248"/>
      <c r="AP176" s="608"/>
      <c r="AQ176" s="270"/>
      <c r="AR176" s="270"/>
      <c r="AS176" s="329"/>
      <c r="AU176" s="610" t="s">
        <v>61</v>
      </c>
      <c r="AZ176" s="196" t="str">
        <f t="shared" si="49"/>
        <v>►</v>
      </c>
      <c r="BA176" s="320" t="str">
        <f>BA163</f>
        <v>Famille à coller.N.Nom de votre recette.Recette mère ►.S.Saisissez le nom de la recette mère</v>
      </c>
      <c r="BB176" s="320">
        <f>BB163</f>
        <v>6</v>
      </c>
      <c r="BC176" s="1045" t="str">
        <f>BC163</f>
        <v>couverts</v>
      </c>
      <c r="BD176" s="270"/>
      <c r="BE176" s="270"/>
      <c r="BF176" s="270"/>
      <c r="BG176" s="270"/>
      <c r="BH176" s="270"/>
      <c r="BI176" s="270"/>
      <c r="BJ176" s="329"/>
      <c r="BP176" s="4">
        <v>1</v>
      </c>
    </row>
    <row r="177" spans="2:68" ht="15.75" customHeight="1" thickTop="1" x14ac:dyDescent="0.25">
      <c r="B177" s="196" t="str">
        <f t="shared" si="53"/>
        <v>►</v>
      </c>
      <c r="C177" s="149" t="str">
        <f>C171</f>
        <v>Famille à coller.N.Nom de votre recette.Recette mère ►.S.Saisissez le nom de la recette mère</v>
      </c>
      <c r="D177" s="91">
        <f>D171</f>
        <v>6</v>
      </c>
      <c r="E177" s="91" t="str">
        <f>E171</f>
        <v>couverts</v>
      </c>
      <c r="F177" s="174"/>
      <c r="G177" s="209"/>
      <c r="H177" s="176" t="str">
        <f t="shared" si="52"/>
        <v/>
      </c>
      <c r="I177" s="177"/>
      <c r="J177" s="178"/>
      <c r="K177" s="179">
        <v>1</v>
      </c>
      <c r="L177" s="180"/>
      <c r="S177" s="319" t="s">
        <v>18</v>
      </c>
      <c r="T177" s="320" t="str">
        <f>T174</f>
        <v>Famille à coller.N.Nom de votre recette.Recette mère ►.S.Saisissez le nom de la recette mère</v>
      </c>
      <c r="U177" s="320">
        <f>U174</f>
        <v>6</v>
      </c>
      <c r="V177" s="1045" t="str">
        <f>V174</f>
        <v>couverts</v>
      </c>
      <c r="W177" s="797">
        <v>2.0833333333333332E-2</v>
      </c>
      <c r="X177" s="638" t="s">
        <v>490</v>
      </c>
      <c r="Y177" s="270"/>
      <c r="Z177" s="270"/>
      <c r="AA177" s="270"/>
      <c r="AB177" s="798" t="s">
        <v>491</v>
      </c>
      <c r="AC177" s="799" t="s">
        <v>492</v>
      </c>
      <c r="AI177" s="196" t="str">
        <f t="shared" si="51"/>
        <v>A</v>
      </c>
      <c r="AJ177" s="320" t="str">
        <f>AJ170</f>
        <v>Famille à coller.N.Nom de votre recette.Recette mère ►.S.Saisissez le nom de la recette mère</v>
      </c>
      <c r="AK177" s="320">
        <f>AK170</f>
        <v>6</v>
      </c>
      <c r="AL177" s="1045" t="str">
        <f>AL170</f>
        <v>couverts</v>
      </c>
      <c r="AM177" s="605" t="s">
        <v>336</v>
      </c>
      <c r="AN177" s="606" t="s">
        <v>343</v>
      </c>
      <c r="AO177" s="248"/>
      <c r="AP177" s="248"/>
      <c r="AQ177" s="270"/>
      <c r="AR177" s="270"/>
      <c r="AS177" s="329"/>
      <c r="AU177" s="482" t="s">
        <v>257</v>
      </c>
      <c r="AZ177" s="196" t="str">
        <f t="shared" si="49"/>
        <v>►</v>
      </c>
      <c r="BA177" s="320" t="str">
        <f>BA163</f>
        <v>Famille à coller.N.Nom de votre recette.Recette mère ►.S.Saisissez le nom de la recette mère</v>
      </c>
      <c r="BB177" s="320">
        <f>BB163</f>
        <v>6</v>
      </c>
      <c r="BC177" s="1045" t="str">
        <f>BC163</f>
        <v>couverts</v>
      </c>
      <c r="BD177" s="270"/>
      <c r="BE177" s="270"/>
      <c r="BF177" s="270"/>
      <c r="BG177" s="270"/>
      <c r="BH177" s="270"/>
      <c r="BI177" s="270"/>
      <c r="BJ177" s="329"/>
      <c r="BP177" s="4">
        <v>1</v>
      </c>
    </row>
    <row r="178" spans="2:68" ht="18.75" x14ac:dyDescent="0.25">
      <c r="B178" s="196" t="str">
        <f t="shared" si="53"/>
        <v>A</v>
      </c>
      <c r="C178" s="149" t="str">
        <f>C171</f>
        <v>Famille à coller.N.Nom de votre recette.Recette mère ►.S.Saisissez le nom de la recette mère</v>
      </c>
      <c r="D178" s="91">
        <f>D171</f>
        <v>6</v>
      </c>
      <c r="E178" s="91" t="str">
        <f>E171</f>
        <v>couverts</v>
      </c>
      <c r="F178" s="174"/>
      <c r="G178" s="209"/>
      <c r="H178" s="176" t="str">
        <f t="shared" si="52"/>
        <v/>
      </c>
      <c r="I178" s="177"/>
      <c r="J178" s="178"/>
      <c r="K178" s="179">
        <v>1</v>
      </c>
      <c r="L178" s="180" t="s">
        <v>1073</v>
      </c>
      <c r="S178" s="319" t="s">
        <v>18</v>
      </c>
      <c r="T178" s="320" t="str">
        <f>T174</f>
        <v>Famille à coller.N.Nom de votre recette.Recette mère ►.S.Saisissez le nom de la recette mère</v>
      </c>
      <c r="U178" s="320">
        <f>U174</f>
        <v>6</v>
      </c>
      <c r="V178" s="1045" t="str">
        <f>V174</f>
        <v>couverts</v>
      </c>
      <c r="W178" s="800">
        <f>W175+W176+W177</f>
        <v>3.4722222222222224E-2</v>
      </c>
      <c r="X178" s="801" t="s">
        <v>493</v>
      </c>
      <c r="Y178" s="270"/>
      <c r="Z178" s="270"/>
      <c r="AA178" s="270"/>
      <c r="AB178" s="798" t="s">
        <v>491</v>
      </c>
      <c r="AC178" s="802" t="s">
        <v>494</v>
      </c>
      <c r="AI178" s="196" t="str">
        <f t="shared" si="51"/>
        <v>A</v>
      </c>
      <c r="AJ178" s="320" t="str">
        <f>AJ170</f>
        <v>Famille à coller.N.Nom de votre recette.Recette mère ►.S.Saisissez le nom de la recette mère</v>
      </c>
      <c r="AK178" s="320">
        <f>AK170</f>
        <v>6</v>
      </c>
      <c r="AL178" s="1045" t="str">
        <f>AL170</f>
        <v>couverts</v>
      </c>
      <c r="AM178" s="605" t="s">
        <v>336</v>
      </c>
      <c r="AN178" s="606" t="s">
        <v>347</v>
      </c>
      <c r="AO178" s="248"/>
      <c r="AP178" s="248"/>
      <c r="AQ178" s="270"/>
      <c r="AR178" s="270"/>
      <c r="AS178" s="329"/>
      <c r="AU178" s="605" t="s">
        <v>336</v>
      </c>
      <c r="AZ178" s="196" t="str">
        <f t="shared" si="49"/>
        <v>►</v>
      </c>
      <c r="BA178" s="320" t="str">
        <f>BA163</f>
        <v>Famille à coller.N.Nom de votre recette.Recette mère ►.S.Saisissez le nom de la recette mère</v>
      </c>
      <c r="BB178" s="320">
        <f>BB163</f>
        <v>6</v>
      </c>
      <c r="BC178" s="1045" t="str">
        <f>BC163</f>
        <v>couverts</v>
      </c>
      <c r="BD178" s="270"/>
      <c r="BE178" s="270"/>
      <c r="BF178" s="270"/>
      <c r="BG178" s="270"/>
      <c r="BH178" s="270"/>
      <c r="BI178" s="270"/>
      <c r="BJ178" s="329"/>
      <c r="BP178" s="4">
        <v>1</v>
      </c>
    </row>
    <row r="179" spans="2:68" ht="17.25" x14ac:dyDescent="0.25">
      <c r="B179" s="196" t="str">
        <f t="shared" si="53"/>
        <v>►</v>
      </c>
      <c r="C179" s="149" t="str">
        <f>C171</f>
        <v>Famille à coller.N.Nom de votre recette.Recette mère ►.S.Saisissez le nom de la recette mère</v>
      </c>
      <c r="D179" s="91">
        <f>D171</f>
        <v>6</v>
      </c>
      <c r="E179" s="91" t="str">
        <f>E171</f>
        <v>couverts</v>
      </c>
      <c r="F179" s="174"/>
      <c r="G179" s="209"/>
      <c r="H179" s="176" t="str">
        <f t="shared" si="52"/>
        <v/>
      </c>
      <c r="I179" s="177"/>
      <c r="J179" s="178"/>
      <c r="K179" s="179">
        <v>1</v>
      </c>
      <c r="L179" s="180"/>
      <c r="S179" s="319" t="s">
        <v>18</v>
      </c>
      <c r="T179" s="320" t="str">
        <f>T174</f>
        <v>Famille à coller.N.Nom de votre recette.Recette mère ►.S.Saisissez le nom de la recette mère</v>
      </c>
      <c r="U179" s="320">
        <f>U174</f>
        <v>6</v>
      </c>
      <c r="V179" s="1045" t="str">
        <f>V174</f>
        <v>couverts</v>
      </c>
      <c r="W179" s="803"/>
      <c r="X179" s="804"/>
      <c r="Y179" s="804"/>
      <c r="Z179" s="804"/>
      <c r="AA179" s="805"/>
      <c r="AB179" s="805"/>
      <c r="AC179" s="806"/>
      <c r="AI179" s="196" t="str">
        <f t="shared" si="51"/>
        <v>A</v>
      </c>
      <c r="AJ179" s="320" t="str">
        <f>AJ170</f>
        <v>Famille à coller.N.Nom de votre recette.Recette mère ►.S.Saisissez le nom de la recette mère</v>
      </c>
      <c r="AK179" s="320">
        <f>AK170</f>
        <v>6</v>
      </c>
      <c r="AL179" s="1045" t="str">
        <f>AL170</f>
        <v>couverts</v>
      </c>
      <c r="AM179" s="605" t="s">
        <v>336</v>
      </c>
      <c r="AN179" s="606" t="s">
        <v>337</v>
      </c>
      <c r="AO179" s="248"/>
      <c r="AP179" s="248"/>
      <c r="AQ179" s="270"/>
      <c r="AR179" s="270"/>
      <c r="AS179" s="329"/>
      <c r="AU179" s="611" t="s">
        <v>342</v>
      </c>
      <c r="AZ179" s="196" t="str">
        <f t="shared" si="49"/>
        <v>►</v>
      </c>
      <c r="BA179" s="320" t="str">
        <f>BA163</f>
        <v>Famille à coller.N.Nom de votre recette.Recette mère ►.S.Saisissez le nom de la recette mère</v>
      </c>
      <c r="BB179" s="320">
        <f>BB163</f>
        <v>6</v>
      </c>
      <c r="BC179" s="1045" t="str">
        <f>BC163</f>
        <v>couverts</v>
      </c>
      <c r="BD179" s="270"/>
      <c r="BE179" s="270"/>
      <c r="BF179" s="270"/>
      <c r="BG179" s="270"/>
      <c r="BH179" s="270"/>
      <c r="BI179" s="270"/>
      <c r="BJ179" s="329"/>
      <c r="BP179" s="4">
        <v>1</v>
      </c>
    </row>
    <row r="180" spans="2:68" ht="17.25" x14ac:dyDescent="0.25">
      <c r="B180" s="196" t="str">
        <f t="shared" si="53"/>
        <v>►</v>
      </c>
      <c r="C180" s="149" t="str">
        <f>C171</f>
        <v>Famille à coller.N.Nom de votre recette.Recette mère ►.S.Saisissez le nom de la recette mère</v>
      </c>
      <c r="D180" s="91">
        <f>D171</f>
        <v>6</v>
      </c>
      <c r="E180" s="91" t="str">
        <f>E171</f>
        <v>couverts</v>
      </c>
      <c r="F180" s="174"/>
      <c r="G180" s="209"/>
      <c r="H180" s="176" t="str">
        <f t="shared" si="52"/>
        <v/>
      </c>
      <c r="I180" s="177"/>
      <c r="J180" s="178"/>
      <c r="K180" s="179">
        <v>1</v>
      </c>
      <c r="L180" s="180"/>
      <c r="S180" s="319" t="s">
        <v>18</v>
      </c>
      <c r="T180" s="320" t="str">
        <f>T174</f>
        <v>Famille à coller.N.Nom de votre recette.Recette mère ►.S.Saisissez le nom de la recette mère</v>
      </c>
      <c r="U180" s="320">
        <f>U174</f>
        <v>6</v>
      </c>
      <c r="V180" s="1045" t="str">
        <f>V174</f>
        <v>couverts</v>
      </c>
      <c r="W180" s="2825" t="s">
        <v>495</v>
      </c>
      <c r="X180" s="808">
        <f>SUM(X181:X184)</f>
        <v>0.18055555555555552</v>
      </c>
      <c r="Y180" s="809"/>
      <c r="Z180" s="810" t="s">
        <v>496</v>
      </c>
      <c r="AA180" s="809" t="s">
        <v>497</v>
      </c>
      <c r="AB180" s="811" t="s">
        <v>498</v>
      </c>
      <c r="AC180" s="812" t="s">
        <v>499</v>
      </c>
      <c r="AI180" s="196" t="str">
        <f t="shared" si="51"/>
        <v>A</v>
      </c>
      <c r="AJ180" s="320" t="str">
        <f>AJ170</f>
        <v>Famille à coller.N.Nom de votre recette.Recette mère ►.S.Saisissez le nom de la recette mère</v>
      </c>
      <c r="AK180" s="320">
        <f>AK170</f>
        <v>6</v>
      </c>
      <c r="AL180" s="1045" t="str">
        <f>AL170</f>
        <v>couverts</v>
      </c>
      <c r="AM180" s="605" t="s">
        <v>336</v>
      </c>
      <c r="AN180" s="606" t="s">
        <v>338</v>
      </c>
      <c r="AO180" s="608"/>
      <c r="AP180" s="608"/>
      <c r="AQ180" s="270"/>
      <c r="AR180" s="270"/>
      <c r="AS180" s="329"/>
      <c r="AU180" s="614" t="s">
        <v>344</v>
      </c>
      <c r="AZ180" s="196" t="str">
        <f t="shared" si="49"/>
        <v>►</v>
      </c>
      <c r="BA180" s="320" t="str">
        <f>BA163</f>
        <v>Famille à coller.N.Nom de votre recette.Recette mère ►.S.Saisissez le nom de la recette mère</v>
      </c>
      <c r="BB180" s="320">
        <f>BB163</f>
        <v>6</v>
      </c>
      <c r="BC180" s="1045" t="str">
        <f>BC163</f>
        <v>couverts</v>
      </c>
      <c r="BD180" s="270"/>
      <c r="BE180" s="270"/>
      <c r="BF180" s="270"/>
      <c r="BG180" s="270"/>
      <c r="BH180" s="270"/>
      <c r="BI180" s="270"/>
      <c r="BJ180" s="329"/>
      <c r="BP180" s="4">
        <v>1</v>
      </c>
    </row>
    <row r="181" spans="2:68" ht="17.25" x14ac:dyDescent="0.25">
      <c r="B181" s="196" t="str">
        <f t="shared" si="53"/>
        <v>►</v>
      </c>
      <c r="C181" s="149" t="str">
        <f>C171</f>
        <v>Famille à coller.N.Nom de votre recette.Recette mère ►.S.Saisissez le nom de la recette mère</v>
      </c>
      <c r="D181" s="91">
        <f>D171</f>
        <v>6</v>
      </c>
      <c r="E181" s="91" t="str">
        <f>E171</f>
        <v>couverts</v>
      </c>
      <c r="F181" s="174"/>
      <c r="G181" s="209"/>
      <c r="H181" s="176" t="str">
        <f t="shared" si="52"/>
        <v/>
      </c>
      <c r="I181" s="177"/>
      <c r="J181" s="178"/>
      <c r="K181" s="179">
        <v>1</v>
      </c>
      <c r="L181" s="180"/>
      <c r="S181" s="196" t="str">
        <f t="shared" ref="S181" si="54">IF(OR(Z181&lt;&gt;"",AA181&lt;&gt; "",AB181&lt;&gt;"",AC181&lt;&gt;""),"A", "►")</f>
        <v>A</v>
      </c>
      <c r="T181" s="320" t="str">
        <f>T174</f>
        <v>Famille à coller.N.Nom de votre recette.Recette mère ►.S.Saisissez le nom de la recette mère</v>
      </c>
      <c r="U181" s="320">
        <f>U174</f>
        <v>6</v>
      </c>
      <c r="V181" s="1045" t="str">
        <f>V174</f>
        <v>couverts</v>
      </c>
      <c r="W181" s="813"/>
      <c r="X181" s="814">
        <v>2.4305555555555556E-2</v>
      </c>
      <c r="Y181" s="16"/>
      <c r="Z181" s="793">
        <v>100</v>
      </c>
      <c r="AA181" s="815">
        <v>0.6</v>
      </c>
      <c r="AB181" s="816" t="s">
        <v>500</v>
      </c>
      <c r="AC181" s="817" t="s">
        <v>501</v>
      </c>
      <c r="AI181" s="196" t="str">
        <f t="shared" si="51"/>
        <v>A</v>
      </c>
      <c r="AJ181" s="320" t="str">
        <f>AJ170</f>
        <v>Famille à coller.N.Nom de votre recette.Recette mère ►.S.Saisissez le nom de la recette mère</v>
      </c>
      <c r="AK181" s="320">
        <f>AK170</f>
        <v>6</v>
      </c>
      <c r="AL181" s="1045" t="str">
        <f>AL170</f>
        <v>couverts</v>
      </c>
      <c r="AM181" s="605" t="s">
        <v>336</v>
      </c>
      <c r="AN181" s="606" t="s">
        <v>339</v>
      </c>
      <c r="AO181" s="248"/>
      <c r="AP181" s="248"/>
      <c r="AQ181" s="270"/>
      <c r="AR181" s="270"/>
      <c r="AS181" s="329"/>
      <c r="AU181" s="614" t="s">
        <v>348</v>
      </c>
      <c r="AZ181" s="196" t="str">
        <f t="shared" si="49"/>
        <v>►</v>
      </c>
      <c r="BA181" s="320" t="str">
        <f>BA163</f>
        <v>Famille à coller.N.Nom de votre recette.Recette mère ►.S.Saisissez le nom de la recette mère</v>
      </c>
      <c r="BB181" s="320">
        <f>BB163</f>
        <v>6</v>
      </c>
      <c r="BC181" s="1045" t="str">
        <f>BC163</f>
        <v>couverts</v>
      </c>
      <c r="BD181" s="270"/>
      <c r="BE181" s="270"/>
      <c r="BF181" s="270"/>
      <c r="BG181" s="270"/>
      <c r="BH181" s="270"/>
      <c r="BI181" s="270"/>
      <c r="BJ181" s="329"/>
      <c r="BP181" s="4">
        <v>1</v>
      </c>
    </row>
    <row r="182" spans="2:68" ht="15.75" x14ac:dyDescent="0.25">
      <c r="B182" s="66" t="s">
        <v>18</v>
      </c>
      <c r="C182" s="985" t="str">
        <f>C171</f>
        <v>Famille à coller.N.Nom de votre recette.Recette mère ►.S.Saisissez le nom de la recette mère</v>
      </c>
      <c r="D182" s="986">
        <f>D171</f>
        <v>6</v>
      </c>
      <c r="E182" s="987" t="str">
        <f>E171</f>
        <v>couverts</v>
      </c>
      <c r="F182" s="988" t="s">
        <v>150</v>
      </c>
      <c r="G182" s="989"/>
      <c r="H182" s="990"/>
      <c r="I182" s="990"/>
      <c r="J182" s="990"/>
      <c r="K182" s="990"/>
      <c r="L182" s="991"/>
      <c r="S182" s="196" t="str">
        <f>IF(OR(W182&lt;&gt;"",Z182&lt;&gt;"",AA182&lt;&gt; "",AB182&lt;&gt;"",AC182&lt;&gt;""),"A", "►")</f>
        <v>A</v>
      </c>
      <c r="T182" s="320" t="str">
        <f>T174</f>
        <v>Famille à coller.N.Nom de votre recette.Recette mère ►.S.Saisissez le nom de la recette mère</v>
      </c>
      <c r="U182" s="320">
        <f>U174</f>
        <v>6</v>
      </c>
      <c r="V182" s="320" t="str">
        <f>V174</f>
        <v>couverts</v>
      </c>
      <c r="W182" s="813" t="s">
        <v>502</v>
      </c>
      <c r="X182" s="814">
        <v>1.0416666666666666E-2</v>
      </c>
      <c r="Y182" s="16"/>
      <c r="Z182" s="793">
        <v>100</v>
      </c>
      <c r="AA182" s="815">
        <v>0.6</v>
      </c>
      <c r="AB182" s="816" t="s">
        <v>503</v>
      </c>
      <c r="AC182" s="817" t="s">
        <v>504</v>
      </c>
      <c r="AI182" s="196" t="str">
        <f t="shared" si="51"/>
        <v>A</v>
      </c>
      <c r="AJ182" s="320" t="str">
        <f>AJ170</f>
        <v>Famille à coller.N.Nom de votre recette.Recette mère ►.S.Saisissez le nom de la recette mère</v>
      </c>
      <c r="AK182" s="320">
        <f>AK170</f>
        <v>6</v>
      </c>
      <c r="AL182" s="1045" t="str">
        <f>AL170</f>
        <v>couverts</v>
      </c>
      <c r="AM182" s="605" t="s">
        <v>336</v>
      </c>
      <c r="AN182" s="606" t="s">
        <v>340</v>
      </c>
      <c r="AO182" s="248"/>
      <c r="AP182" s="248"/>
      <c r="AQ182" s="270"/>
      <c r="AR182" s="270"/>
      <c r="AS182" s="329"/>
      <c r="AZ182" s="196" t="str">
        <f t="shared" si="49"/>
        <v>►</v>
      </c>
      <c r="BA182" s="320" t="str">
        <f>BA163</f>
        <v>Famille à coller.N.Nom de votre recette.Recette mère ►.S.Saisissez le nom de la recette mère</v>
      </c>
      <c r="BB182" s="320">
        <f>BB163</f>
        <v>6</v>
      </c>
      <c r="BC182" s="1045" t="str">
        <f>BC163</f>
        <v>couverts</v>
      </c>
      <c r="BD182" s="270"/>
      <c r="BE182" s="270"/>
      <c r="BF182" s="270"/>
      <c r="BG182" s="270"/>
      <c r="BH182" s="270"/>
      <c r="BI182" s="270"/>
      <c r="BJ182" s="329"/>
      <c r="BP182" s="4">
        <v>1</v>
      </c>
    </row>
    <row r="183" spans="2:68" ht="18.75" x14ac:dyDescent="0.25">
      <c r="B183" s="1004" t="s">
        <v>18</v>
      </c>
      <c r="C183" s="998" t="str">
        <f>C171</f>
        <v>Famille à coller.N.Nom de votre recette.Recette mère ►.S.Saisissez le nom de la recette mère</v>
      </c>
      <c r="D183" s="998">
        <f>D171</f>
        <v>6</v>
      </c>
      <c r="E183" s="998" t="str">
        <f>E171</f>
        <v>couverts</v>
      </c>
      <c r="F183" s="315" t="s">
        <v>61</v>
      </c>
      <c r="G183" s="1002">
        <v>4</v>
      </c>
      <c r="H183" s="999" t="s">
        <v>142</v>
      </c>
      <c r="I183" s="1000"/>
      <c r="J183" s="1000"/>
      <c r="K183" s="1008" t="s">
        <v>334</v>
      </c>
      <c r="L183" s="1001"/>
      <c r="M183" s="526" t="s">
        <v>218</v>
      </c>
      <c r="N183" s="527" t="s">
        <v>1081</v>
      </c>
      <c r="O183" s="527"/>
      <c r="S183" s="196" t="str">
        <f t="shared" ref="S183:S184" si="55">IF(OR(W183&lt;&gt;"",Z183&lt;&gt;"",AA183&lt;&gt; "",AB183&lt;&gt;"",AC183&lt;&gt;""),"A", "►")</f>
        <v>A</v>
      </c>
      <c r="T183" s="320" t="str">
        <f>T174</f>
        <v>Famille à coller.N.Nom de votre recette.Recette mère ►.S.Saisissez le nom de la recette mère</v>
      </c>
      <c r="U183" s="320">
        <f>U174</f>
        <v>6</v>
      </c>
      <c r="V183" s="320" t="str">
        <f>V174</f>
        <v>couverts</v>
      </c>
      <c r="W183" s="813" t="s">
        <v>505</v>
      </c>
      <c r="X183" s="814">
        <v>5.2083333333333301E-2</v>
      </c>
      <c r="Y183" s="16"/>
      <c r="Z183" s="793">
        <v>100</v>
      </c>
      <c r="AA183" s="815">
        <v>0.6</v>
      </c>
      <c r="AB183" s="816" t="s">
        <v>500</v>
      </c>
      <c r="AC183" s="817" t="s">
        <v>506</v>
      </c>
      <c r="AI183" s="196" t="str">
        <f t="shared" si="51"/>
        <v>A</v>
      </c>
      <c r="AJ183" s="320" t="str">
        <f>AJ170</f>
        <v>Famille à coller.N.Nom de votre recette.Recette mère ►.S.Saisissez le nom de la recette mère</v>
      </c>
      <c r="AK183" s="320">
        <f>AK170</f>
        <v>6</v>
      </c>
      <c r="AL183" s="1045" t="str">
        <f>AL170</f>
        <v>couverts</v>
      </c>
      <c r="AM183" s="605" t="s">
        <v>336</v>
      </c>
      <c r="AN183" s="606" t="s">
        <v>341</v>
      </c>
      <c r="AO183" s="248"/>
      <c r="AP183" s="248"/>
      <c r="AQ183" s="270"/>
      <c r="AR183" s="270"/>
      <c r="AS183" s="329"/>
      <c r="AZ183" s="196" t="str">
        <f t="shared" si="49"/>
        <v>►</v>
      </c>
      <c r="BA183" s="320" t="str">
        <f>BA163</f>
        <v>Famille à coller.N.Nom de votre recette.Recette mère ►.S.Saisissez le nom de la recette mère</v>
      </c>
      <c r="BB183" s="320">
        <f>BB163</f>
        <v>6</v>
      </c>
      <c r="BC183" s="1045" t="str">
        <f>BC163</f>
        <v>couverts</v>
      </c>
      <c r="BD183" s="270"/>
      <c r="BE183" s="270"/>
      <c r="BF183" s="270"/>
      <c r="BG183" s="270"/>
      <c r="BH183" s="270"/>
      <c r="BI183" s="270"/>
      <c r="BJ183" s="329"/>
      <c r="BP183" s="4">
        <v>1</v>
      </c>
    </row>
    <row r="184" spans="2:68" ht="18.75" x14ac:dyDescent="0.25">
      <c r="B184" s="319" t="s">
        <v>18</v>
      </c>
      <c r="C184" s="1043" t="str">
        <f>C183</f>
        <v>Famille à coller.N.Nom de votre recette.Recette mère ►.S.Saisissez le nom de la recette mère</v>
      </c>
      <c r="D184" s="1043">
        <f>D183</f>
        <v>6</v>
      </c>
      <c r="E184" s="1044" t="str">
        <f>E183</f>
        <v>couverts</v>
      </c>
      <c r="F184" s="788">
        <v>3.472222222222222E-3</v>
      </c>
      <c r="G184" s="638" t="s">
        <v>486</v>
      </c>
      <c r="H184" s="785"/>
      <c r="I184" s="785"/>
      <c r="J184" s="785"/>
      <c r="K184" s="786">
        <v>100</v>
      </c>
      <c r="L184" s="787" t="s">
        <v>487</v>
      </c>
      <c r="M184" s="48"/>
      <c r="N184" s="436" t="s">
        <v>221</v>
      </c>
      <c r="S184" s="196" t="str">
        <f t="shared" si="55"/>
        <v>A</v>
      </c>
      <c r="T184" s="320" t="str">
        <f>T174</f>
        <v>Famille à coller.N.Nom de votre recette.Recette mère ►.S.Saisissez le nom de la recette mère</v>
      </c>
      <c r="U184" s="320">
        <f>U174</f>
        <v>6</v>
      </c>
      <c r="V184" s="320" t="str">
        <f>V174</f>
        <v>couverts</v>
      </c>
      <c r="W184" s="813" t="s">
        <v>43</v>
      </c>
      <c r="X184" s="814">
        <v>9.375E-2</v>
      </c>
      <c r="Y184" s="16"/>
      <c r="Z184" s="793">
        <v>100</v>
      </c>
      <c r="AA184" s="815">
        <v>0.6</v>
      </c>
      <c r="AB184" s="816" t="s">
        <v>503</v>
      </c>
      <c r="AC184" s="817" t="s">
        <v>507</v>
      </c>
      <c r="AI184" s="196" t="str">
        <f t="shared" si="51"/>
        <v>A</v>
      </c>
      <c r="AJ184" s="320" t="str">
        <f>AJ170</f>
        <v>Famille à coller.N.Nom de votre recette.Recette mère ►.S.Saisissez le nom de la recette mère</v>
      </c>
      <c r="AK184" s="320">
        <f>AK170</f>
        <v>6</v>
      </c>
      <c r="AL184" s="1045" t="str">
        <f>AL170</f>
        <v>couverts</v>
      </c>
      <c r="AM184" s="605" t="s">
        <v>336</v>
      </c>
      <c r="AN184" s="613" t="s">
        <v>343</v>
      </c>
      <c r="AO184" s="248"/>
      <c r="AP184" s="608"/>
      <c r="AQ184" s="270"/>
      <c r="AR184" s="270"/>
      <c r="AS184" s="329"/>
      <c r="AZ184" s="196" t="str">
        <f t="shared" si="49"/>
        <v>►</v>
      </c>
      <c r="BA184" s="320" t="str">
        <f>BA163</f>
        <v>Famille à coller.N.Nom de votre recette.Recette mère ►.S.Saisissez le nom de la recette mère</v>
      </c>
      <c r="BB184" s="320">
        <f>BB163</f>
        <v>6</v>
      </c>
      <c r="BC184" s="1045" t="str">
        <f>BC163</f>
        <v>couverts</v>
      </c>
      <c r="BD184" s="270"/>
      <c r="BE184" s="270"/>
      <c r="BF184" s="270"/>
      <c r="BG184" s="270"/>
      <c r="BH184" s="270"/>
      <c r="BI184" s="270"/>
      <c r="BJ184" s="329"/>
      <c r="BP184" s="4">
        <v>1</v>
      </c>
    </row>
    <row r="185" spans="2:68" ht="15.75" x14ac:dyDescent="0.25">
      <c r="B185" s="319" t="s">
        <v>18</v>
      </c>
      <c r="C185" s="320" t="str">
        <f>C183</f>
        <v>Famille à coller.N.Nom de votre recette.Recette mère ►.S.Saisissez le nom de la recette mère</v>
      </c>
      <c r="D185" s="320">
        <f>D183</f>
        <v>6</v>
      </c>
      <c r="E185" s="1045" t="str">
        <f>E183</f>
        <v>couverts</v>
      </c>
      <c r="F185" s="792">
        <v>1.0416666666666666E-2</v>
      </c>
      <c r="G185" s="638" t="s">
        <v>488</v>
      </c>
      <c r="H185" s="785"/>
      <c r="I185" s="785"/>
      <c r="J185" s="785"/>
      <c r="K185" s="793">
        <v>90</v>
      </c>
      <c r="L185" s="794" t="s">
        <v>489</v>
      </c>
      <c r="S185" s="196" t="str">
        <f t="shared" ref="S185" si="56">IF(OR(W185&lt;&gt;"",X185&lt;&gt; "",Z185&lt;&gt;"",AA185&lt;&gt;""),"A", "►")</f>
        <v>►</v>
      </c>
      <c r="T185" s="320" t="str">
        <f>T174</f>
        <v>Famille à coller.N.Nom de votre recette.Recette mère ►.S.Saisissez le nom de la recette mère</v>
      </c>
      <c r="U185" s="320">
        <f>U174</f>
        <v>6</v>
      </c>
      <c r="V185" s="320" t="str">
        <f>V174</f>
        <v>couverts</v>
      </c>
      <c r="W185" s="819"/>
      <c r="X185" s="820"/>
      <c r="Y185" s="638"/>
      <c r="Z185" s="638"/>
      <c r="AA185" s="638"/>
      <c r="AB185" s="638"/>
      <c r="AC185" s="639"/>
      <c r="AI185" s="196" t="str">
        <f t="shared" si="51"/>
        <v>A</v>
      </c>
      <c r="AJ185" s="320" t="str">
        <f>AJ170</f>
        <v>Famille à coller.N.Nom de votre recette.Recette mère ►.S.Saisissez le nom de la recette mère</v>
      </c>
      <c r="AK185" s="320">
        <f>AK170</f>
        <v>6</v>
      </c>
      <c r="AL185" s="1045" t="str">
        <f>AL170</f>
        <v>couverts</v>
      </c>
      <c r="AM185" s="605" t="s">
        <v>336</v>
      </c>
      <c r="AN185" s="606" t="s">
        <v>347</v>
      </c>
      <c r="AO185" s="248"/>
      <c r="AP185" s="248"/>
      <c r="AQ185" s="270"/>
      <c r="AR185" s="270"/>
      <c r="AS185" s="329"/>
      <c r="AZ185" s="196" t="str">
        <f t="shared" si="49"/>
        <v>►</v>
      </c>
      <c r="BA185" s="320" t="str">
        <f>BA163</f>
        <v>Famille à coller.N.Nom de votre recette.Recette mère ►.S.Saisissez le nom de la recette mère</v>
      </c>
      <c r="BB185" s="320">
        <f>BB163</f>
        <v>6</v>
      </c>
      <c r="BC185" s="1045" t="str">
        <f>BC163</f>
        <v>couverts</v>
      </c>
      <c r="BD185" s="270"/>
      <c r="BE185" s="270"/>
      <c r="BF185" s="270"/>
      <c r="BG185" s="270"/>
      <c r="BH185" s="270"/>
      <c r="BI185" s="270"/>
      <c r="BJ185" s="329"/>
      <c r="BP185" s="4">
        <v>1</v>
      </c>
    </row>
    <row r="186" spans="2:68" ht="18.75" x14ac:dyDescent="0.25">
      <c r="B186" s="319" t="s">
        <v>18</v>
      </c>
      <c r="C186" s="320" t="str">
        <f>C183</f>
        <v>Famille à coller.N.Nom de votre recette.Recette mère ►.S.Saisissez le nom de la recette mère</v>
      </c>
      <c r="D186" s="320">
        <f>D183</f>
        <v>6</v>
      </c>
      <c r="E186" s="1045" t="str">
        <f>E183</f>
        <v>couverts</v>
      </c>
      <c r="F186" s="797">
        <v>2.0833333333333332E-2</v>
      </c>
      <c r="G186" s="638" t="s">
        <v>490</v>
      </c>
      <c r="H186" s="270"/>
      <c r="I186" s="270"/>
      <c r="J186" s="270"/>
      <c r="K186" s="798" t="s">
        <v>491</v>
      </c>
      <c r="L186" s="799" t="s">
        <v>492</v>
      </c>
      <c r="S186" s="376" t="s">
        <v>18</v>
      </c>
      <c r="T186" s="320" t="str">
        <f>T174</f>
        <v>Famille à coller.N.Nom de votre recette.Recette mère ►.S.Saisissez le nom de la recette mère</v>
      </c>
      <c r="U186" s="320">
        <f>U174</f>
        <v>6</v>
      </c>
      <c r="V186" s="320" t="str">
        <f>V174</f>
        <v>couverts</v>
      </c>
      <c r="W186" s="821" t="s">
        <v>194</v>
      </c>
      <c r="X186" s="822"/>
      <c r="Y186" s="822"/>
      <c r="Z186" s="822"/>
      <c r="AA186" s="822"/>
      <c r="AB186" s="822"/>
      <c r="AC186" s="823"/>
      <c r="AI186" s="196" t="str">
        <f t="shared" si="51"/>
        <v>A</v>
      </c>
      <c r="AJ186" s="320" t="str">
        <f>AJ170</f>
        <v>Famille à coller.N.Nom de votre recette.Recette mère ►.S.Saisissez le nom de la recette mère</v>
      </c>
      <c r="AK186" s="320">
        <f>AK170</f>
        <v>6</v>
      </c>
      <c r="AL186" s="1045" t="str">
        <f>AL170</f>
        <v>couverts</v>
      </c>
      <c r="AM186" s="605" t="s">
        <v>336</v>
      </c>
      <c r="AN186" s="606" t="s">
        <v>351</v>
      </c>
      <c r="AO186" s="248"/>
      <c r="AP186" s="248"/>
      <c r="AQ186" s="270"/>
      <c r="AR186" s="270"/>
      <c r="AS186" s="329"/>
      <c r="AZ186" s="196" t="str">
        <f t="shared" si="49"/>
        <v>►</v>
      </c>
      <c r="BA186" s="320" t="str">
        <f>BA163</f>
        <v>Famille à coller.N.Nom de votre recette.Recette mère ►.S.Saisissez le nom de la recette mère</v>
      </c>
      <c r="BB186" s="320">
        <f>BB163</f>
        <v>6</v>
      </c>
      <c r="BC186" s="1045" t="str">
        <f>BC163</f>
        <v>couverts</v>
      </c>
      <c r="BD186" s="270"/>
      <c r="BE186" s="270"/>
      <c r="BF186" s="270"/>
      <c r="BG186" s="270"/>
      <c r="BH186" s="270"/>
      <c r="BI186" s="270"/>
      <c r="BJ186" s="329"/>
      <c r="BP186" s="4">
        <v>1</v>
      </c>
    </row>
    <row r="187" spans="2:68" ht="18.75" x14ac:dyDescent="0.25">
      <c r="B187" s="319" t="s">
        <v>18</v>
      </c>
      <c r="C187" s="320" t="str">
        <f>C183</f>
        <v>Famille à coller.N.Nom de votre recette.Recette mère ►.S.Saisissez le nom de la recette mère</v>
      </c>
      <c r="D187" s="320">
        <f>D183</f>
        <v>6</v>
      </c>
      <c r="E187" s="1045" t="str">
        <f>E183</f>
        <v>couverts</v>
      </c>
      <c r="F187" s="800">
        <f>F184+F185+F186</f>
        <v>3.4722222222222224E-2</v>
      </c>
      <c r="G187" s="801" t="s">
        <v>493</v>
      </c>
      <c r="H187" s="270"/>
      <c r="I187" s="270"/>
      <c r="J187" s="270"/>
      <c r="K187" s="798" t="s">
        <v>491</v>
      </c>
      <c r="L187" s="802" t="s">
        <v>494</v>
      </c>
      <c r="S187" s="196" t="str">
        <f t="shared" ref="S187:S189" si="57">IF(OR(W187&lt;&gt;"",X187&lt;&gt; "",Z187&lt;&gt;"",AA187&lt;&gt;""),"A", "►")</f>
        <v>►</v>
      </c>
      <c r="T187" s="320" t="str">
        <f>T174</f>
        <v>Famille à coller.N.Nom de votre recette.Recette mère ►.S.Saisissez le nom de la recette mère</v>
      </c>
      <c r="U187" s="320">
        <f>U174</f>
        <v>6</v>
      </c>
      <c r="V187" s="320" t="str">
        <f>V174</f>
        <v>couverts</v>
      </c>
      <c r="W187" s="824"/>
      <c r="X187" s="825"/>
      <c r="Y187" s="826"/>
      <c r="Z187" s="826"/>
      <c r="AA187" s="826"/>
      <c r="AB187" s="826"/>
      <c r="AC187" s="827"/>
      <c r="AI187" s="196" t="str">
        <f t="shared" si="51"/>
        <v>A</v>
      </c>
      <c r="AJ187" s="320" t="str">
        <f>AJ170</f>
        <v>Famille à coller.N.Nom de votre recette.Recette mère ►.S.Saisissez le nom de la recette mère</v>
      </c>
      <c r="AK187" s="320">
        <f>AK170</f>
        <v>6</v>
      </c>
      <c r="AL187" s="1045" t="str">
        <f>AL170</f>
        <v>couverts</v>
      </c>
      <c r="AM187" s="605" t="s">
        <v>336</v>
      </c>
      <c r="AN187" s="606" t="s">
        <v>352</v>
      </c>
      <c r="AO187" s="248"/>
      <c r="AP187" s="248"/>
      <c r="AQ187" s="270"/>
      <c r="AR187" s="270"/>
      <c r="AS187" s="329"/>
      <c r="AZ187" s="196" t="str">
        <f t="shared" si="49"/>
        <v>►</v>
      </c>
      <c r="BA187" s="320" t="str">
        <f>BA163</f>
        <v>Famille à coller.N.Nom de votre recette.Recette mère ►.S.Saisissez le nom de la recette mère</v>
      </c>
      <c r="BB187" s="320">
        <f>BB163</f>
        <v>6</v>
      </c>
      <c r="BC187" s="1045" t="str">
        <f>BC163</f>
        <v>couverts</v>
      </c>
      <c r="BD187" s="270"/>
      <c r="BE187" s="270"/>
      <c r="BF187" s="270"/>
      <c r="BG187" s="270"/>
      <c r="BH187" s="270"/>
      <c r="BI187" s="270"/>
      <c r="BJ187" s="329"/>
      <c r="BP187" s="4">
        <v>1</v>
      </c>
    </row>
    <row r="188" spans="2:68" ht="15.75" x14ac:dyDescent="0.25">
      <c r="B188" s="319" t="s">
        <v>18</v>
      </c>
      <c r="C188" s="320" t="str">
        <f>C183</f>
        <v>Famille à coller.N.Nom de votre recette.Recette mère ►.S.Saisissez le nom de la recette mère</v>
      </c>
      <c r="D188" s="320">
        <f>D183</f>
        <v>6</v>
      </c>
      <c r="E188" s="1045" t="str">
        <f>E183</f>
        <v>couverts</v>
      </c>
      <c r="F188" s="803"/>
      <c r="G188" s="804"/>
      <c r="H188" s="804"/>
      <c r="I188" s="804"/>
      <c r="J188" s="805"/>
      <c r="K188" s="805"/>
      <c r="L188" s="806"/>
      <c r="S188" s="196" t="str">
        <f t="shared" si="57"/>
        <v>►</v>
      </c>
      <c r="T188" s="320" t="str">
        <f>T174</f>
        <v>Famille à coller.N.Nom de votre recette.Recette mère ►.S.Saisissez le nom de la recette mère</v>
      </c>
      <c r="U188" s="320">
        <f>U174</f>
        <v>6</v>
      </c>
      <c r="V188" s="320" t="str">
        <f>V174</f>
        <v>couverts</v>
      </c>
      <c r="W188" s="824"/>
      <c r="X188" s="825"/>
      <c r="Y188" s="826"/>
      <c r="Z188" s="826"/>
      <c r="AA188" s="826"/>
      <c r="AB188" s="826"/>
      <c r="AC188" s="383" t="s">
        <v>154</v>
      </c>
      <c r="AI188" s="196" t="str">
        <f t="shared" si="51"/>
        <v>A</v>
      </c>
      <c r="AJ188" s="320" t="str">
        <f>AJ170</f>
        <v>Famille à coller.N.Nom de votre recette.Recette mère ►.S.Saisissez le nom de la recette mère</v>
      </c>
      <c r="AK188" s="320">
        <f>AK170</f>
        <v>6</v>
      </c>
      <c r="AL188" s="1045" t="str">
        <f>AL170</f>
        <v>couverts</v>
      </c>
      <c r="AM188" s="605" t="s">
        <v>336</v>
      </c>
      <c r="AN188" s="606" t="s">
        <v>353</v>
      </c>
      <c r="AO188" s="248"/>
      <c r="AP188" s="248"/>
      <c r="AQ188" s="270"/>
      <c r="AR188" s="270"/>
      <c r="AS188" s="329"/>
      <c r="AZ188" s="196" t="str">
        <f t="shared" si="49"/>
        <v>►</v>
      </c>
      <c r="BA188" s="320" t="str">
        <f>BA163</f>
        <v>Famille à coller.N.Nom de votre recette.Recette mère ►.S.Saisissez le nom de la recette mère</v>
      </c>
      <c r="BB188" s="320">
        <f>BB163</f>
        <v>6</v>
      </c>
      <c r="BC188" s="1045" t="str">
        <f>BC163</f>
        <v>couverts</v>
      </c>
      <c r="BD188" s="270"/>
      <c r="BE188" s="270"/>
      <c r="BF188" s="270"/>
      <c r="BG188" s="270"/>
      <c r="BH188" s="270"/>
      <c r="BI188" s="270"/>
      <c r="BJ188" s="329"/>
      <c r="BP188" s="4">
        <v>1</v>
      </c>
    </row>
    <row r="189" spans="2:68" ht="15.75" x14ac:dyDescent="0.25">
      <c r="B189" s="319" t="s">
        <v>18</v>
      </c>
      <c r="C189" s="320" t="str">
        <f>C183</f>
        <v>Famille à coller.N.Nom de votre recette.Recette mère ►.S.Saisissez le nom de la recette mère</v>
      </c>
      <c r="D189" s="320">
        <f>D183</f>
        <v>6</v>
      </c>
      <c r="E189" s="320" t="str">
        <f>E183</f>
        <v>couverts</v>
      </c>
      <c r="F189" s="821" t="s">
        <v>194</v>
      </c>
      <c r="G189" s="822"/>
      <c r="H189" s="822"/>
      <c r="I189" s="822"/>
      <c r="J189" s="822"/>
      <c r="K189" s="822"/>
      <c r="L189" s="823"/>
      <c r="S189" s="196" t="str">
        <f t="shared" si="57"/>
        <v>►</v>
      </c>
      <c r="T189" s="320" t="str">
        <f>T174</f>
        <v>Famille à coller.N.Nom de votre recette.Recette mère ►.S.Saisissez le nom de la recette mère</v>
      </c>
      <c r="U189" s="320">
        <f>U174</f>
        <v>6</v>
      </c>
      <c r="V189" s="320" t="str">
        <f>V174</f>
        <v>couverts</v>
      </c>
      <c r="W189" s="2826"/>
      <c r="X189" s="825"/>
      <c r="Y189" s="826"/>
      <c r="Z189" s="826"/>
      <c r="AA189" s="826"/>
      <c r="AB189" s="826"/>
      <c r="AC189" s="705" t="s">
        <v>155</v>
      </c>
      <c r="AI189" s="196" t="str">
        <f t="shared" si="51"/>
        <v>A</v>
      </c>
      <c r="AJ189" s="320" t="str">
        <f>AJ170</f>
        <v>Famille à coller.N.Nom de votre recette.Recette mère ►.S.Saisissez le nom de la recette mère</v>
      </c>
      <c r="AK189" s="320">
        <f>AK170</f>
        <v>6</v>
      </c>
      <c r="AL189" s="1045" t="str">
        <f>AL170</f>
        <v>couverts</v>
      </c>
      <c r="AM189" s="605" t="s">
        <v>336</v>
      </c>
      <c r="AN189" s="606" t="s">
        <v>355</v>
      </c>
      <c r="AO189" s="248"/>
      <c r="AP189" s="248"/>
      <c r="AQ189" s="270"/>
      <c r="AR189" s="270"/>
      <c r="AS189" s="329"/>
      <c r="AZ189" s="196" t="str">
        <f t="shared" si="49"/>
        <v>►</v>
      </c>
      <c r="BA189" s="320" t="str">
        <f>BA163</f>
        <v>Famille à coller.N.Nom de votre recette.Recette mère ►.S.Saisissez le nom de la recette mère</v>
      </c>
      <c r="BB189" s="320">
        <f>BB163</f>
        <v>6</v>
      </c>
      <c r="BC189" s="1045" t="str">
        <f>BC163</f>
        <v>couverts</v>
      </c>
      <c r="BD189" s="270"/>
      <c r="BE189" s="270"/>
      <c r="BF189" s="270"/>
      <c r="BG189" s="270"/>
      <c r="BH189" s="270"/>
      <c r="BI189" s="270"/>
      <c r="BJ189" s="329"/>
      <c r="BP189" s="4">
        <v>1</v>
      </c>
    </row>
    <row r="190" spans="2:68" ht="15.75" x14ac:dyDescent="0.25">
      <c r="B190" s="196" t="str">
        <f t="shared" ref="B190:B192" si="58">IF(OR(F190&lt;&gt;"",G190&lt;&gt; "",I190&lt;&gt;"",J190&lt;&gt;""),"A", "►")</f>
        <v>►</v>
      </c>
      <c r="C190" s="320" t="str">
        <f>C183</f>
        <v>Famille à coller.N.Nom de votre recette.Recette mère ►.S.Saisissez le nom de la recette mère</v>
      </c>
      <c r="D190" s="320">
        <f>D183</f>
        <v>6</v>
      </c>
      <c r="E190" s="320" t="str">
        <f>E183</f>
        <v>couverts</v>
      </c>
      <c r="F190" s="324"/>
      <c r="G190" s="270"/>
      <c r="H190" s="270"/>
      <c r="I190" s="270"/>
      <c r="J190" s="270"/>
      <c r="K190" s="270"/>
      <c r="L190" s="383"/>
      <c r="S190" s="376" t="s">
        <v>18</v>
      </c>
      <c r="T190" s="320" t="str">
        <f>T174</f>
        <v>Famille à coller.N.Nom de votre recette.Recette mère ►.S.Saisissez le nom de la recette mère</v>
      </c>
      <c r="U190" s="320">
        <f>U174</f>
        <v>6</v>
      </c>
      <c r="V190" s="320" t="str">
        <f>V174</f>
        <v>couverts</v>
      </c>
      <c r="W190" s="293"/>
      <c r="X190" s="293"/>
      <c r="Y190" s="293" t="s">
        <v>152</v>
      </c>
      <c r="Z190" s="294"/>
      <c r="AA190" s="392"/>
      <c r="AB190" s="392"/>
      <c r="AC190" s="393"/>
      <c r="AI190" s="196" t="str">
        <f t="shared" si="51"/>
        <v>A</v>
      </c>
      <c r="AJ190" s="320" t="str">
        <f>AJ170</f>
        <v>Famille à coller.N.Nom de votre recette.Recette mère ►.S.Saisissez le nom de la recette mère</v>
      </c>
      <c r="AK190" s="320">
        <f>AK170</f>
        <v>6</v>
      </c>
      <c r="AL190" s="1045" t="str">
        <f>AL170</f>
        <v>couverts</v>
      </c>
      <c r="AM190" s="605" t="s">
        <v>336</v>
      </c>
      <c r="AN190" s="606" t="s">
        <v>357</v>
      </c>
      <c r="AO190" s="248"/>
      <c r="AP190" s="248"/>
      <c r="AQ190" s="270"/>
      <c r="AR190" s="270"/>
      <c r="AS190" s="329"/>
      <c r="AZ190" s="196" t="str">
        <f t="shared" si="49"/>
        <v>►</v>
      </c>
      <c r="BA190" s="320" t="str">
        <f>BA163</f>
        <v>Famille à coller.N.Nom de votre recette.Recette mère ►.S.Saisissez le nom de la recette mère</v>
      </c>
      <c r="BB190" s="320">
        <f>BB163</f>
        <v>6</v>
      </c>
      <c r="BC190" s="1045" t="str">
        <f>BC163</f>
        <v>couverts</v>
      </c>
      <c r="BD190" s="270"/>
      <c r="BE190" s="270"/>
      <c r="BF190" s="270"/>
      <c r="BG190" s="270"/>
      <c r="BH190" s="270"/>
      <c r="BI190" s="270"/>
      <c r="BJ190" s="329"/>
      <c r="BP190" s="4">
        <v>1</v>
      </c>
    </row>
    <row r="191" spans="2:68" ht="16.5" thickBot="1" x14ac:dyDescent="0.3">
      <c r="B191" s="196" t="str">
        <f t="shared" si="58"/>
        <v>►</v>
      </c>
      <c r="C191" s="320" t="str">
        <f>C183</f>
        <v>Famille à coller.N.Nom de votre recette.Recette mère ►.S.Saisissez le nom de la recette mère</v>
      </c>
      <c r="D191" s="320">
        <f>D183</f>
        <v>6</v>
      </c>
      <c r="E191" s="320" t="str">
        <f>E183</f>
        <v>couverts</v>
      </c>
      <c r="F191" s="324"/>
      <c r="G191" s="270"/>
      <c r="H191" s="270"/>
      <c r="I191" s="270"/>
      <c r="J191" s="270"/>
      <c r="K191" s="270"/>
      <c r="L191" s="383" t="s">
        <v>154</v>
      </c>
      <c r="S191" s="397" t="s">
        <v>18</v>
      </c>
      <c r="T191" s="398" t="str">
        <f>T174</f>
        <v>Famille à coller.N.Nom de votre recette.Recette mère ►.S.Saisissez le nom de la recette mère</v>
      </c>
      <c r="U191" s="398">
        <f>U174</f>
        <v>6</v>
      </c>
      <c r="V191" s="398" t="str">
        <f>V174</f>
        <v>couverts</v>
      </c>
      <c r="W191" s="399" t="s">
        <v>150</v>
      </c>
      <c r="X191" s="298"/>
      <c r="Y191" s="299"/>
      <c r="Z191" s="300"/>
      <c r="AA191" s="299"/>
      <c r="AB191" s="299"/>
      <c r="AC191" s="400"/>
      <c r="AI191" s="196" t="str">
        <f t="shared" si="51"/>
        <v>A</v>
      </c>
      <c r="AJ191" s="320" t="str">
        <f>AJ170</f>
        <v>Famille à coller.N.Nom de votre recette.Recette mère ►.S.Saisissez le nom de la recette mère</v>
      </c>
      <c r="AK191" s="320">
        <f>AK170</f>
        <v>6</v>
      </c>
      <c r="AL191" s="1045" t="str">
        <f>AL170</f>
        <v>couverts</v>
      </c>
      <c r="AM191" s="605" t="s">
        <v>336</v>
      </c>
      <c r="AN191" s="606" t="s">
        <v>358</v>
      </c>
      <c r="AO191" s="248"/>
      <c r="AP191" s="248"/>
      <c r="AQ191" s="270"/>
      <c r="AR191" s="270"/>
      <c r="AS191" s="329"/>
      <c r="AZ191" s="196" t="str">
        <f t="shared" si="49"/>
        <v>►</v>
      </c>
      <c r="BA191" s="320" t="str">
        <f>BA163</f>
        <v>Famille à coller.N.Nom de votre recette.Recette mère ►.S.Saisissez le nom de la recette mère</v>
      </c>
      <c r="BB191" s="320">
        <f>BB163</f>
        <v>6</v>
      </c>
      <c r="BC191" s="1045" t="str">
        <f>BC163</f>
        <v>couverts</v>
      </c>
      <c r="BD191" s="270"/>
      <c r="BE191" s="270"/>
      <c r="BF191" s="270"/>
      <c r="BG191" s="270"/>
      <c r="BH191" s="270"/>
      <c r="BI191" s="270"/>
      <c r="BJ191" s="329"/>
      <c r="BP191" s="4">
        <v>1</v>
      </c>
    </row>
    <row r="192" spans="2:68" ht="15.75" x14ac:dyDescent="0.25">
      <c r="B192" s="196" t="str">
        <f t="shared" si="58"/>
        <v>►</v>
      </c>
      <c r="C192" s="320" t="str">
        <f>C183</f>
        <v>Famille à coller.N.Nom de votre recette.Recette mère ►.S.Saisissez le nom de la recette mère</v>
      </c>
      <c r="D192" s="320">
        <f>D183</f>
        <v>6</v>
      </c>
      <c r="E192" s="320" t="str">
        <f>E183</f>
        <v>couverts</v>
      </c>
      <c r="F192" s="2818"/>
      <c r="G192" s="270"/>
      <c r="H192" s="270"/>
      <c r="I192" s="270"/>
      <c r="J192" s="270"/>
      <c r="K192" s="270"/>
      <c r="L192" s="383" t="s">
        <v>155</v>
      </c>
      <c r="S192" s="1005" t="s">
        <v>18</v>
      </c>
      <c r="AD192" s="48"/>
      <c r="AE192" s="48"/>
      <c r="AF192" s="48"/>
      <c r="AG192" s="48"/>
      <c r="AI192" s="376" t="s">
        <v>18</v>
      </c>
      <c r="AJ192" s="320" t="str">
        <f>AJ170</f>
        <v>Famille à coller.N.Nom de votre recette.Recette mère ►.S.Saisissez le nom de la recette mère</v>
      </c>
      <c r="AK192" s="320">
        <f>AK170</f>
        <v>6</v>
      </c>
      <c r="AL192" s="1045" t="str">
        <f>AL170</f>
        <v>couverts</v>
      </c>
      <c r="AM192" s="947" t="s">
        <v>146</v>
      </c>
      <c r="AN192" s="948"/>
      <c r="AO192" s="948"/>
      <c r="AP192" s="948"/>
      <c r="AQ192" s="948"/>
      <c r="AR192" s="948"/>
      <c r="AS192" s="949"/>
      <c r="AZ192" s="196" t="str">
        <f t="shared" si="49"/>
        <v>►</v>
      </c>
      <c r="BA192" s="320" t="str">
        <f>BA163</f>
        <v>Famille à coller.N.Nom de votre recette.Recette mère ►.S.Saisissez le nom de la recette mère</v>
      </c>
      <c r="BB192" s="320">
        <f>BB163</f>
        <v>6</v>
      </c>
      <c r="BC192" s="1045" t="str">
        <f>BC163</f>
        <v>couverts</v>
      </c>
      <c r="BD192" s="270"/>
      <c r="BE192" s="270"/>
      <c r="BF192" s="270"/>
      <c r="BG192" s="270"/>
      <c r="BH192" s="270"/>
      <c r="BI192" s="270"/>
      <c r="BJ192" s="329"/>
      <c r="BP192" s="4">
        <v>1</v>
      </c>
    </row>
    <row r="193" spans="2:68" ht="19.5" thickBot="1" x14ac:dyDescent="0.3">
      <c r="B193" s="376" t="s">
        <v>18</v>
      </c>
      <c r="C193" s="320" t="str">
        <f>C183</f>
        <v>Famille à coller.N.Nom de votre recette.Recette mère ►.S.Saisissez le nom de la recette mère</v>
      </c>
      <c r="D193" s="320">
        <f>D183</f>
        <v>6</v>
      </c>
      <c r="E193" s="320" t="str">
        <f>E183</f>
        <v>couverts</v>
      </c>
      <c r="F193" s="293"/>
      <c r="G193" s="293"/>
      <c r="H193" s="293" t="s">
        <v>152</v>
      </c>
      <c r="I193" s="294"/>
      <c r="J193" s="392"/>
      <c r="K193" s="392"/>
      <c r="L193" s="393"/>
      <c r="S193" s="2820" t="s">
        <v>18</v>
      </c>
      <c r="T193" s="998" t="str">
        <f>T174</f>
        <v>Famille à coller.N.Nom de votre recette.Recette mère ►.S.Saisissez le nom de la recette mère</v>
      </c>
      <c r="U193" s="998">
        <f>U174</f>
        <v>6</v>
      </c>
      <c r="V193" s="998" t="str">
        <f>V174</f>
        <v>couverts</v>
      </c>
      <c r="W193" s="1002" t="s">
        <v>61</v>
      </c>
      <c r="X193" s="1002">
        <v>5</v>
      </c>
      <c r="Y193" s="999" t="s">
        <v>508</v>
      </c>
      <c r="Z193" s="1000"/>
      <c r="AA193" s="1000"/>
      <c r="AB193" s="1008" t="s">
        <v>509</v>
      </c>
      <c r="AC193" s="1001"/>
      <c r="AD193" s="526" t="s">
        <v>218</v>
      </c>
      <c r="AE193" s="527" t="s">
        <v>601</v>
      </c>
      <c r="AF193" s="527"/>
      <c r="AG193" s="48"/>
      <c r="AI193" s="196" t="str">
        <f t="shared" ref="AI193:AI200" si="59">IF(OR(AM193&lt;&gt;"",AN193&lt;&gt; "",AO193&lt;&gt;"",AP193&lt;&gt;""),"A", "►")</f>
        <v>►</v>
      </c>
      <c r="AJ193" s="320" t="str">
        <f>AJ170</f>
        <v>Famille à coller.N.Nom de votre recette.Recette mère ►.S.Saisissez le nom de la recette mère</v>
      </c>
      <c r="AK193" s="320">
        <f>AK170</f>
        <v>6</v>
      </c>
      <c r="AL193" s="1045" t="str">
        <f>AL170</f>
        <v>couverts</v>
      </c>
      <c r="AM193" s="819"/>
      <c r="AN193" s="638"/>
      <c r="AO193" s="638"/>
      <c r="AP193" s="638"/>
      <c r="AQ193" s="638"/>
      <c r="AR193" s="638"/>
      <c r="AS193" s="639"/>
      <c r="AZ193" s="196" t="str">
        <f t="shared" si="49"/>
        <v>►</v>
      </c>
      <c r="BA193" s="320" t="str">
        <f>BA163</f>
        <v>Famille à coller.N.Nom de votre recette.Recette mère ►.S.Saisissez le nom de la recette mère</v>
      </c>
      <c r="BB193" s="320">
        <f>BB163</f>
        <v>6</v>
      </c>
      <c r="BC193" s="1045" t="str">
        <f>BC163</f>
        <v>couverts</v>
      </c>
      <c r="BD193" s="270"/>
      <c r="BE193" s="270"/>
      <c r="BF193" s="270"/>
      <c r="BG193" s="270"/>
      <c r="BH193" s="270"/>
      <c r="BI193" s="270"/>
      <c r="BJ193" s="329"/>
      <c r="BP193" s="4">
        <v>1</v>
      </c>
    </row>
    <row r="194" spans="2:68" ht="20.25" thickTop="1" thickBot="1" x14ac:dyDescent="0.3">
      <c r="B194" s="397" t="s">
        <v>18</v>
      </c>
      <c r="C194" s="398" t="str">
        <f>C183</f>
        <v>Famille à coller.N.Nom de votre recette.Recette mère ►.S.Saisissez le nom de la recette mère</v>
      </c>
      <c r="D194" s="398">
        <f>D183</f>
        <v>6</v>
      </c>
      <c r="E194" s="398" t="str">
        <f>E183</f>
        <v>couverts</v>
      </c>
      <c r="F194" s="399" t="s">
        <v>150</v>
      </c>
      <c r="G194" s="298"/>
      <c r="H194" s="299"/>
      <c r="I194" s="300"/>
      <c r="J194" s="299"/>
      <c r="K194" s="299"/>
      <c r="L194" s="400"/>
      <c r="S194" s="319" t="s">
        <v>18</v>
      </c>
      <c r="T194" s="1043" t="str">
        <f>T193</f>
        <v>Famille à coller.N.Nom de votre recette.Recette mère ►.S.Saisissez le nom de la recette mère</v>
      </c>
      <c r="U194" s="1043">
        <f>U193</f>
        <v>6</v>
      </c>
      <c r="V194" s="1044" t="str">
        <f>V193</f>
        <v>couverts</v>
      </c>
      <c r="W194" s="829" t="s">
        <v>86</v>
      </c>
      <c r="X194" s="3338" t="s">
        <v>88</v>
      </c>
      <c r="Y194" s="3339" t="s">
        <v>96</v>
      </c>
      <c r="Z194" s="3347" t="s">
        <v>89</v>
      </c>
      <c r="AA194" s="3348" t="s">
        <v>110</v>
      </c>
      <c r="AB194" s="3350" t="s">
        <v>510</v>
      </c>
      <c r="AC194" s="3352" t="s">
        <v>106</v>
      </c>
      <c r="AD194" s="48"/>
      <c r="AE194" s="436" t="s">
        <v>221</v>
      </c>
      <c r="AI194" s="196" t="str">
        <f t="shared" si="59"/>
        <v>►</v>
      </c>
      <c r="AJ194" s="320" t="str">
        <f>AJ170</f>
        <v>Famille à coller.N.Nom de votre recette.Recette mère ►.S.Saisissez le nom de la recette mère</v>
      </c>
      <c r="AK194" s="320">
        <f>AK170</f>
        <v>6</v>
      </c>
      <c r="AL194" s="1045" t="str">
        <f>AL170</f>
        <v>couverts</v>
      </c>
      <c r="AM194" s="819"/>
      <c r="AN194" s="638"/>
      <c r="AO194" s="638"/>
      <c r="AP194" s="638"/>
      <c r="AQ194" s="638"/>
      <c r="AR194" s="638"/>
      <c r="AS194" s="639"/>
      <c r="AZ194" s="196" t="str">
        <f t="shared" si="49"/>
        <v>►</v>
      </c>
      <c r="BA194" s="320" t="str">
        <f>BA163</f>
        <v>Famille à coller.N.Nom de votre recette.Recette mère ►.S.Saisissez le nom de la recette mère</v>
      </c>
      <c r="BB194" s="320">
        <f>BB163</f>
        <v>6</v>
      </c>
      <c r="BC194" s="1045" t="str">
        <f>BC163</f>
        <v>couverts</v>
      </c>
      <c r="BD194" s="270"/>
      <c r="BE194" s="270"/>
      <c r="BF194" s="270"/>
      <c r="BG194" s="270"/>
      <c r="BH194" s="270"/>
      <c r="BI194" s="270"/>
      <c r="BJ194" s="329"/>
      <c r="BP194" s="4">
        <v>1</v>
      </c>
    </row>
    <row r="195" spans="2:68" ht="16.5" thickBot="1" x14ac:dyDescent="0.3">
      <c r="B195" s="428" t="s">
        <v>18</v>
      </c>
      <c r="S195" s="319" t="s">
        <v>18</v>
      </c>
      <c r="T195" s="320" t="str">
        <f>T193</f>
        <v>Famille à coller.N.Nom de votre recette.Recette mère ►.S.Saisissez le nom de la recette mère</v>
      </c>
      <c r="U195" s="320">
        <f>U193</f>
        <v>6</v>
      </c>
      <c r="V195" s="1045" t="str">
        <f>V193</f>
        <v>couverts</v>
      </c>
      <c r="W195" s="2817" t="s">
        <v>94</v>
      </c>
      <c r="X195" s="3121"/>
      <c r="Y195" s="3340"/>
      <c r="Z195" s="3172"/>
      <c r="AA195" s="3349"/>
      <c r="AB195" s="3351"/>
      <c r="AC195" s="3353"/>
      <c r="AI195" s="196" t="str">
        <f t="shared" si="59"/>
        <v>►</v>
      </c>
      <c r="AJ195" s="320" t="str">
        <f>AJ170</f>
        <v>Famille à coller.N.Nom de votre recette.Recette mère ►.S.Saisissez le nom de la recette mère</v>
      </c>
      <c r="AK195" s="320">
        <f>AK170</f>
        <v>6</v>
      </c>
      <c r="AL195" s="1045" t="str">
        <f>AL170</f>
        <v>couverts</v>
      </c>
      <c r="AM195" s="819"/>
      <c r="AN195" s="638"/>
      <c r="AO195" s="638"/>
      <c r="AP195" s="638"/>
      <c r="AQ195" s="638"/>
      <c r="AR195" s="638"/>
      <c r="AS195" s="639"/>
      <c r="AZ195" s="196" t="str">
        <f t="shared" si="49"/>
        <v>►</v>
      </c>
      <c r="BA195" s="320" t="str">
        <f>BA163</f>
        <v>Famille à coller.N.Nom de votre recette.Recette mère ►.S.Saisissez le nom de la recette mère</v>
      </c>
      <c r="BB195" s="320">
        <f>BB163</f>
        <v>6</v>
      </c>
      <c r="BC195" s="1045" t="str">
        <f>BC163</f>
        <v>couverts</v>
      </c>
      <c r="BD195" s="270"/>
      <c r="BE195" s="270"/>
      <c r="BF195" s="270"/>
      <c r="BG195" s="270"/>
      <c r="BH195" s="270"/>
      <c r="BI195" s="270"/>
      <c r="BJ195" s="329"/>
      <c r="BP195" s="4">
        <v>1</v>
      </c>
    </row>
    <row r="196" spans="2:68" ht="18.75" x14ac:dyDescent="0.25">
      <c r="B196" s="54" t="s">
        <v>18</v>
      </c>
      <c r="C196" s="55" t="str">
        <f>C202</f>
        <v>Famille à coller.N.Nom de votre recette.Recette mère ►.S.Saisissez le nom de la recette mère</v>
      </c>
      <c r="D196" s="56">
        <f>D202</f>
        <v>6</v>
      </c>
      <c r="E196" s="56" t="str">
        <f>E202</f>
        <v>couverts</v>
      </c>
      <c r="F196" s="57" t="s">
        <v>6</v>
      </c>
      <c r="G196" s="58" t="s">
        <v>19</v>
      </c>
      <c r="H196" s="3315" t="s">
        <v>20</v>
      </c>
      <c r="I196" s="3315"/>
      <c r="J196" s="3285" t="s">
        <v>21</v>
      </c>
      <c r="K196" s="3285"/>
      <c r="L196" s="3286"/>
      <c r="M196" s="1003" t="s">
        <v>218</v>
      </c>
      <c r="N196" s="429" t="s">
        <v>219</v>
      </c>
      <c r="O196" s="430"/>
      <c r="S196" s="196" t="str">
        <f>IF(OR(AC196&lt;&gt;""),"A", "►")</f>
        <v>A</v>
      </c>
      <c r="T196" s="320" t="str">
        <f>T193</f>
        <v>Famille à coller.N.Nom de votre recette.Recette mère ►.S.Saisissez le nom de la recette mère</v>
      </c>
      <c r="U196" s="320">
        <f>U193</f>
        <v>6</v>
      </c>
      <c r="V196" s="1045" t="str">
        <f>V193</f>
        <v>couverts</v>
      </c>
      <c r="W196" s="831"/>
      <c r="X196" s="177">
        <v>350</v>
      </c>
      <c r="Y196" s="832">
        <f>IFERROR(INDEX(W202:AC202,MATCH(Z196,W201:AC201,0)) * X196 * IF(ISBLANK(W196), 1, W196), 0)</f>
        <v>0.35000000000000003</v>
      </c>
      <c r="Z196" s="229" t="s">
        <v>41</v>
      </c>
      <c r="AA196" s="190">
        <v>16</v>
      </c>
      <c r="AB196" s="833">
        <f t="shared" ref="AB196:AB197" si="60">((Y196-(Y196*AA196%)))</f>
        <v>0.29400000000000004</v>
      </c>
      <c r="AC196" s="834" t="s">
        <v>511</v>
      </c>
      <c r="AI196" s="196" t="str">
        <f t="shared" si="59"/>
        <v>►</v>
      </c>
      <c r="AJ196" s="320" t="str">
        <f>AJ170</f>
        <v>Famille à coller.N.Nom de votre recette.Recette mère ►.S.Saisissez le nom de la recette mère</v>
      </c>
      <c r="AK196" s="320">
        <f>AK170</f>
        <v>6</v>
      </c>
      <c r="AL196" s="1045" t="str">
        <f>AL170</f>
        <v>couverts</v>
      </c>
      <c r="AM196" s="819"/>
      <c r="AN196" s="638"/>
      <c r="AO196" s="638"/>
      <c r="AP196" s="638"/>
      <c r="AQ196" s="638"/>
      <c r="AR196" s="638"/>
      <c r="AS196" s="639"/>
      <c r="AZ196" s="196" t="str">
        <f t="shared" si="49"/>
        <v>►</v>
      </c>
      <c r="BA196" s="320" t="str">
        <f>BA163</f>
        <v>Famille à coller.N.Nom de votre recette.Recette mère ►.S.Saisissez le nom de la recette mère</v>
      </c>
      <c r="BB196" s="320">
        <f>BB163</f>
        <v>6</v>
      </c>
      <c r="BC196" s="1045" t="str">
        <f>BC163</f>
        <v>couverts</v>
      </c>
      <c r="BD196" s="270"/>
      <c r="BE196" s="270"/>
      <c r="BF196" s="270"/>
      <c r="BG196" s="270"/>
      <c r="BH196" s="270"/>
      <c r="BI196" s="270"/>
      <c r="BJ196" s="329"/>
      <c r="BP196" s="4">
        <v>1</v>
      </c>
    </row>
    <row r="197" spans="2:68" ht="22.5" x14ac:dyDescent="0.25">
      <c r="B197" s="66" t="s">
        <v>18</v>
      </c>
      <c r="C197" s="67" t="str">
        <f>C202</f>
        <v>Famille à coller.N.Nom de votre recette.Recette mère ►.S.Saisissez le nom de la recette mère</v>
      </c>
      <c r="D197" s="68"/>
      <c r="E197" s="68"/>
      <c r="F197" s="69" t="s">
        <v>28</v>
      </c>
      <c r="G197" s="70" t="s">
        <v>29</v>
      </c>
      <c r="H197" s="3316"/>
      <c r="I197" s="3316"/>
      <c r="J197" s="3287"/>
      <c r="K197" s="3287"/>
      <c r="L197" s="3288"/>
      <c r="N197" s="436" t="s">
        <v>221</v>
      </c>
      <c r="O197" s="49"/>
      <c r="S197" s="196" t="str">
        <f t="shared" ref="S197:S199" si="61">IF(OR(AC197&lt;&gt;""),"A", "►")</f>
        <v>A</v>
      </c>
      <c r="T197" s="320" t="str">
        <f>T193</f>
        <v>Famille à coller.N.Nom de votre recette.Recette mère ►.S.Saisissez le nom de la recette mère</v>
      </c>
      <c r="U197" s="320">
        <f>U193</f>
        <v>6</v>
      </c>
      <c r="V197" s="1045" t="str">
        <f>V193</f>
        <v>couverts</v>
      </c>
      <c r="W197" s="835"/>
      <c r="X197" s="836">
        <v>1.2</v>
      </c>
      <c r="Y197" s="832">
        <f>IFERROR(INDEX(W202:AC202,MATCH(Z197,W201:AC201,0)) * X197 * IF(ISBLANK(W197), 1, W197), 0)</f>
        <v>1.2</v>
      </c>
      <c r="Z197" s="510" t="s">
        <v>47</v>
      </c>
      <c r="AA197" s="202">
        <v>22</v>
      </c>
      <c r="AB197" s="833">
        <f t="shared" si="60"/>
        <v>0.93599999999999994</v>
      </c>
      <c r="AC197" s="837" t="s">
        <v>512</v>
      </c>
      <c r="AI197" s="196" t="str">
        <f t="shared" si="59"/>
        <v>►</v>
      </c>
      <c r="AJ197" s="320" t="str">
        <f>AJ170</f>
        <v>Famille à coller.N.Nom de votre recette.Recette mère ►.S.Saisissez le nom de la recette mère</v>
      </c>
      <c r="AK197" s="320">
        <f>AK170</f>
        <v>6</v>
      </c>
      <c r="AL197" s="1045" t="str">
        <f>AL170</f>
        <v>couverts</v>
      </c>
      <c r="AM197" s="819"/>
      <c r="AN197" s="638"/>
      <c r="AO197" s="638"/>
      <c r="AP197" s="638"/>
      <c r="AQ197" s="638"/>
      <c r="AR197" s="638"/>
      <c r="AS197" s="639"/>
      <c r="AZ197" s="196" t="str">
        <f t="shared" si="49"/>
        <v>►</v>
      </c>
      <c r="BA197" s="320" t="str">
        <f>BA163</f>
        <v>Famille à coller.N.Nom de votre recette.Recette mère ►.S.Saisissez le nom de la recette mère</v>
      </c>
      <c r="BB197" s="320">
        <f>BB163</f>
        <v>6</v>
      </c>
      <c r="BC197" s="1045" t="str">
        <f>BC163</f>
        <v>couverts</v>
      </c>
      <c r="BD197" s="270"/>
      <c r="BE197" s="270"/>
      <c r="BF197" s="270"/>
      <c r="BG197" s="270"/>
      <c r="BH197" s="270"/>
      <c r="BI197" s="270"/>
      <c r="BJ197" s="329"/>
      <c r="BP197" s="4">
        <v>1</v>
      </c>
    </row>
    <row r="198" spans="2:68" ht="19.5" customHeight="1" x14ac:dyDescent="0.25">
      <c r="B198" s="66" t="s">
        <v>18</v>
      </c>
      <c r="C198" s="77" t="str">
        <f>C202</f>
        <v>Famille à coller.N.Nom de votre recette.Recette mère ►.S.Saisissez le nom de la recette mère</v>
      </c>
      <c r="D198" s="78"/>
      <c r="E198" s="79"/>
      <c r="F198" s="80"/>
      <c r="G198" s="81" t="s">
        <v>33</v>
      </c>
      <c r="H198" s="82"/>
      <c r="I198" s="83" t="s">
        <v>34</v>
      </c>
      <c r="J198" s="84" t="s">
        <v>35</v>
      </c>
      <c r="K198" s="16"/>
      <c r="L198" s="85"/>
      <c r="S198" s="196" t="str">
        <f t="shared" si="61"/>
        <v>A</v>
      </c>
      <c r="T198" s="320" t="str">
        <f>T193</f>
        <v>Famille à coller.N.Nom de votre recette.Recette mère ►.S.Saisissez le nom de la recette mère</v>
      </c>
      <c r="U198" s="320">
        <f>U193</f>
        <v>6</v>
      </c>
      <c r="V198" s="1045" t="str">
        <f>V193</f>
        <v>couverts</v>
      </c>
      <c r="W198" s="835">
        <v>2</v>
      </c>
      <c r="X198" s="177">
        <v>50</v>
      </c>
      <c r="Y198" s="832">
        <f>IFERROR(INDEX(W202:AC202,MATCH(Z198,W201:AC201,0)) * X198 * IF(ISBLANK(W198), 1, W198), 0)</f>
        <v>0.1</v>
      </c>
      <c r="Z198" s="229" t="s">
        <v>41</v>
      </c>
      <c r="AA198" s="202"/>
      <c r="AB198" s="833">
        <f>((Y198-(Y198*AA198%)))</f>
        <v>0.1</v>
      </c>
      <c r="AC198" s="838" t="s">
        <v>513</v>
      </c>
      <c r="AI198" s="196" t="str">
        <f t="shared" si="59"/>
        <v>►</v>
      </c>
      <c r="AJ198" s="320" t="str">
        <f>AJ170</f>
        <v>Famille à coller.N.Nom de votre recette.Recette mère ►.S.Saisissez le nom de la recette mère</v>
      </c>
      <c r="AK198" s="320">
        <f>AK170</f>
        <v>6</v>
      </c>
      <c r="AL198" s="1045" t="str">
        <f>AL170</f>
        <v>couverts</v>
      </c>
      <c r="AM198" s="819"/>
      <c r="AN198" s="638"/>
      <c r="AO198" s="638"/>
      <c r="AP198" s="638"/>
      <c r="AQ198" s="638"/>
      <c r="AR198" s="638"/>
      <c r="AS198" s="639"/>
      <c r="AZ198" s="196" t="str">
        <f t="shared" si="49"/>
        <v>►</v>
      </c>
      <c r="BA198" s="320" t="str">
        <f>BA163</f>
        <v>Famille à coller.N.Nom de votre recette.Recette mère ►.S.Saisissez le nom de la recette mère</v>
      </c>
      <c r="BB198" s="320">
        <f>BB163</f>
        <v>6</v>
      </c>
      <c r="BC198" s="1045" t="str">
        <f>BC163</f>
        <v>couverts</v>
      </c>
      <c r="BD198" s="270"/>
      <c r="BE198" s="270"/>
      <c r="BF198" s="270"/>
      <c r="BG198" s="270"/>
      <c r="BH198" s="270"/>
      <c r="BI198" s="270"/>
      <c r="BJ198" s="329"/>
      <c r="BP198" s="4">
        <v>1</v>
      </c>
    </row>
    <row r="199" spans="2:68" ht="15.75" x14ac:dyDescent="0.25">
      <c r="B199" s="66" t="s">
        <v>18</v>
      </c>
      <c r="C199" s="91" t="str">
        <f>C202</f>
        <v>Famille à coller.N.Nom de votre recette.Recette mère ►.S.Saisissez le nom de la recette mère</v>
      </c>
      <c r="D199" s="91"/>
      <c r="E199" s="91"/>
      <c r="F199" s="92" t="s">
        <v>39</v>
      </c>
      <c r="G199" s="93"/>
      <c r="H199" s="93"/>
      <c r="I199" s="94" t="s">
        <v>40</v>
      </c>
      <c r="J199" s="3317" t="str">
        <f>F202</f>
        <v>Famille à coller.N.Nom de votre recette.Recette mère ►.S.Saisissez le nom de la recette mère</v>
      </c>
      <c r="K199" s="3317"/>
      <c r="L199" s="3318"/>
      <c r="S199" s="196" t="str">
        <f t="shared" si="61"/>
        <v>A</v>
      </c>
      <c r="T199" s="320" t="str">
        <f>T193</f>
        <v>Famille à coller.N.Nom de votre recette.Recette mère ►.S.Saisissez le nom de la recette mère</v>
      </c>
      <c r="U199" s="320">
        <f>U193</f>
        <v>6</v>
      </c>
      <c r="V199" s="1045" t="str">
        <f>V193</f>
        <v>couverts</v>
      </c>
      <c r="W199" s="835"/>
      <c r="X199" s="177">
        <v>1</v>
      </c>
      <c r="Y199" s="832">
        <f>IFERROR(INDEX(W202:AC202,MATCH(Z199,W201:AC201,0)) * X199 * IF(ISBLANK(W199), 1, W199), 0)</f>
        <v>0.5</v>
      </c>
      <c r="Z199" s="489" t="s">
        <v>123</v>
      </c>
      <c r="AA199" s="202"/>
      <c r="AB199" s="833">
        <f>((Y199-(Y199*AA199%)))</f>
        <v>0.5</v>
      </c>
      <c r="AC199" s="837" t="s">
        <v>514</v>
      </c>
      <c r="AI199" s="196" t="str">
        <f t="shared" si="59"/>
        <v>►</v>
      </c>
      <c r="AJ199" s="320" t="str">
        <f>AJ170</f>
        <v>Famille à coller.N.Nom de votre recette.Recette mère ►.S.Saisissez le nom de la recette mère</v>
      </c>
      <c r="AK199" s="320">
        <f>AK170</f>
        <v>6</v>
      </c>
      <c r="AL199" s="1045" t="str">
        <f>AL170</f>
        <v>couverts</v>
      </c>
      <c r="AM199" s="819"/>
      <c r="AN199" s="638"/>
      <c r="AO199" s="638"/>
      <c r="AP199" s="638"/>
      <c r="AQ199" s="638"/>
      <c r="AR199" s="638"/>
      <c r="AS199" s="639"/>
      <c r="AZ199" s="196" t="str">
        <f t="shared" si="49"/>
        <v>►</v>
      </c>
      <c r="BA199" s="320" t="str">
        <f>BA163</f>
        <v>Famille à coller.N.Nom de votre recette.Recette mère ►.S.Saisissez le nom de la recette mère</v>
      </c>
      <c r="BB199" s="320">
        <f>BB163</f>
        <v>6</v>
      </c>
      <c r="BC199" s="1045" t="str">
        <f>BC163</f>
        <v>couverts</v>
      </c>
      <c r="BD199" s="270"/>
      <c r="BE199" s="270"/>
      <c r="BF199" s="270"/>
      <c r="BG199" s="270"/>
      <c r="BH199" s="270"/>
      <c r="BI199" s="270"/>
      <c r="BJ199" s="329"/>
      <c r="BP199" s="4">
        <v>1</v>
      </c>
    </row>
    <row r="200" spans="2:68" ht="18.75" customHeight="1" x14ac:dyDescent="0.25">
      <c r="B200" s="66" t="s">
        <v>18</v>
      </c>
      <c r="C200" s="91" t="str">
        <f>C202</f>
        <v>Famille à coller.N.Nom de votre recette.Recette mère ►.S.Saisissez le nom de la recette mère</v>
      </c>
      <c r="D200" s="91"/>
      <c r="E200" s="91"/>
      <c r="F200" s="110">
        <v>6</v>
      </c>
      <c r="G200" s="111" t="s">
        <v>44</v>
      </c>
      <c r="H200" s="92"/>
      <c r="I200" s="92"/>
      <c r="J200" s="3317"/>
      <c r="K200" s="3317"/>
      <c r="L200" s="3318"/>
      <c r="S200" s="319" t="s">
        <v>18</v>
      </c>
      <c r="T200" s="320" t="str">
        <f>T193</f>
        <v>Famille à coller.N.Nom de votre recette.Recette mère ►.S.Saisissez le nom de la recette mère</v>
      </c>
      <c r="U200" s="320">
        <f>U193</f>
        <v>6</v>
      </c>
      <c r="V200" s="1045" t="str">
        <f>V193</f>
        <v>couverts</v>
      </c>
      <c r="W200" s="839" t="s">
        <v>515</v>
      </c>
      <c r="X200" s="270"/>
      <c r="Y200" s="270"/>
      <c r="Z200" s="270"/>
      <c r="AA200" s="270"/>
      <c r="AB200" s="270"/>
      <c r="AC200" s="840" t="s">
        <v>516</v>
      </c>
      <c r="AI200" s="196" t="str">
        <f t="shared" si="59"/>
        <v>►</v>
      </c>
      <c r="AJ200" s="320" t="str">
        <f>AJ170</f>
        <v>Famille à coller.N.Nom de votre recette.Recette mère ►.S.Saisissez le nom de la recette mère</v>
      </c>
      <c r="AK200" s="320">
        <f>AK170</f>
        <v>6</v>
      </c>
      <c r="AL200" s="1045" t="str">
        <f>AL170</f>
        <v>couverts</v>
      </c>
      <c r="AM200" s="819"/>
      <c r="AN200" s="638"/>
      <c r="AO200" s="638"/>
      <c r="AP200" s="638"/>
      <c r="AQ200" s="638"/>
      <c r="AR200" s="638"/>
      <c r="AS200" s="639"/>
      <c r="AZ200" s="196" t="str">
        <f t="shared" si="49"/>
        <v>►</v>
      </c>
      <c r="BA200" s="320" t="str">
        <f>BA163</f>
        <v>Famille à coller.N.Nom de votre recette.Recette mère ►.S.Saisissez le nom de la recette mère</v>
      </c>
      <c r="BB200" s="320">
        <f>BB163</f>
        <v>6</v>
      </c>
      <c r="BC200" s="1045" t="str">
        <f>BC163</f>
        <v>couverts</v>
      </c>
      <c r="BD200" s="270"/>
      <c r="BE200" s="270"/>
      <c r="BF200" s="270"/>
      <c r="BG200" s="270"/>
      <c r="BH200" s="270"/>
      <c r="BI200" s="270"/>
      <c r="BJ200" s="329"/>
      <c r="BP200" s="4">
        <v>1</v>
      </c>
    </row>
    <row r="201" spans="2:68" ht="15.75" x14ac:dyDescent="0.25">
      <c r="B201" s="66" t="s">
        <v>11</v>
      </c>
      <c r="C201" s="121" t="str">
        <f>C202</f>
        <v>Famille à coller.N.Nom de votre recette.Recette mère ►.S.Saisissez le nom de la recette mère</v>
      </c>
      <c r="D201" s="121"/>
      <c r="E201" s="121"/>
      <c r="F201" s="122"/>
      <c r="G201" s="123"/>
      <c r="H201" s="123"/>
      <c r="I201" s="123"/>
      <c r="J201" s="123"/>
      <c r="K201" s="123"/>
      <c r="L201" s="124"/>
      <c r="S201" s="319" t="s">
        <v>18</v>
      </c>
      <c r="T201" s="320" t="str">
        <f>T193</f>
        <v>Famille à coller.N.Nom de votre recette.Recette mère ►.S.Saisissez le nom de la recette mère</v>
      </c>
      <c r="U201" s="320">
        <f>U193</f>
        <v>6</v>
      </c>
      <c r="V201" s="320" t="str">
        <f>V193</f>
        <v>couverts</v>
      </c>
      <c r="W201" s="510" t="s">
        <v>47</v>
      </c>
      <c r="X201" s="229" t="s">
        <v>41</v>
      </c>
      <c r="Y201" s="842"/>
      <c r="Z201" s="489" t="s">
        <v>123</v>
      </c>
      <c r="AA201" s="489" t="s">
        <v>120</v>
      </c>
      <c r="AB201" s="496" t="s">
        <v>118</v>
      </c>
      <c r="AC201" s="843" t="s">
        <v>107</v>
      </c>
      <c r="AI201" s="376" t="s">
        <v>18</v>
      </c>
      <c r="AJ201" s="320" t="str">
        <f>AJ170</f>
        <v>Famille à coller.N.Nom de votre recette.Recette mère ►.S.Saisissez le nom de la recette mère</v>
      </c>
      <c r="AK201" s="320">
        <f>AK170</f>
        <v>6</v>
      </c>
      <c r="AL201" s="1045" t="str">
        <f>AL170</f>
        <v>couverts</v>
      </c>
      <c r="AM201" s="377" t="s">
        <v>153</v>
      </c>
      <c r="AN201" s="280"/>
      <c r="AO201" s="280"/>
      <c r="AP201" s="280"/>
      <c r="AQ201" s="280"/>
      <c r="AR201" s="378"/>
      <c r="AS201" s="379" t="s">
        <v>154</v>
      </c>
      <c r="AZ201" s="196" t="str">
        <f t="shared" si="49"/>
        <v>►</v>
      </c>
      <c r="BA201" s="320" t="str">
        <f>BA163</f>
        <v>Famille à coller.N.Nom de votre recette.Recette mère ►.S.Saisissez le nom de la recette mère</v>
      </c>
      <c r="BB201" s="320">
        <f>BB163</f>
        <v>6</v>
      </c>
      <c r="BC201" s="1045" t="str">
        <f>BC163</f>
        <v>couverts</v>
      </c>
      <c r="BD201" s="270"/>
      <c r="BE201" s="270"/>
      <c r="BF201" s="270"/>
      <c r="BG201" s="270"/>
      <c r="BH201" s="270"/>
      <c r="BI201" s="270"/>
      <c r="BJ201" s="329"/>
      <c r="BP201" s="4">
        <v>1</v>
      </c>
    </row>
    <row r="202" spans="2:68" ht="15.75" x14ac:dyDescent="0.25">
      <c r="B202" s="129" t="s">
        <v>11</v>
      </c>
      <c r="C202" s="130" t="str">
        <f>F202</f>
        <v>Famille à coller.N.Nom de votre recette.Recette mère ►.S.Saisissez le nom de la recette mère</v>
      </c>
      <c r="D202" s="130">
        <f>F200</f>
        <v>6</v>
      </c>
      <c r="E202" s="130" t="str">
        <f>G200</f>
        <v>couverts</v>
      </c>
      <c r="F202" s="131" t="str">
        <f>UPPER(LEFT(H196,1))&amp;LOWER(MID(H196,2,999))&amp;"."&amp;UPPER(LEFT(J196,1))&amp;"."&amp;UPPER(LEFT(J196,1))&amp;LOWER(MID(J196,2,999))&amp;"."&amp;IF(ISTEXT(L202),K202&amp;"."&amp;UPPER(LEFT(L202,1))&amp;"."&amp;UPPER(LEFT(L202,1))&amp;LOWER(MID(L202,2,999)),G202)</f>
        <v>Famille à coller.N.Nom de votre recette.Recette mère ►.S.Saisissez le nom de la recette mère</v>
      </c>
      <c r="G202" s="132" t="s">
        <v>55</v>
      </c>
      <c r="H202" s="3321" t="s">
        <v>56</v>
      </c>
      <c r="I202" s="3321"/>
      <c r="J202" s="3321"/>
      <c r="K202" s="133" t="s">
        <v>57</v>
      </c>
      <c r="L202" s="134" t="s">
        <v>58</v>
      </c>
      <c r="S202" s="319" t="s">
        <v>11</v>
      </c>
      <c r="T202" s="320" t="str">
        <f>T193</f>
        <v>Famille à coller.N.Nom de votre recette.Recette mère ►.S.Saisissez le nom de la recette mère</v>
      </c>
      <c r="U202" s="320">
        <f>U193</f>
        <v>6</v>
      </c>
      <c r="V202" s="320" t="str">
        <f>V193</f>
        <v>couverts</v>
      </c>
      <c r="W202" s="844">
        <v>1</v>
      </c>
      <c r="X202" s="844">
        <v>1E-3</v>
      </c>
      <c r="Y202" s="842"/>
      <c r="Z202" s="845">
        <v>0.5</v>
      </c>
      <c r="AA202" s="844">
        <v>0.25</v>
      </c>
      <c r="AB202" s="846">
        <v>1</v>
      </c>
      <c r="AC202" s="847">
        <v>0.01</v>
      </c>
      <c r="AI202" s="376" t="s">
        <v>18</v>
      </c>
      <c r="AJ202" s="320" t="str">
        <f>AJ170</f>
        <v>Famille à coller.N.Nom de votre recette.Recette mère ►.S.Saisissez le nom de la recette mère</v>
      </c>
      <c r="AK202" s="320">
        <f>AK170</f>
        <v>6</v>
      </c>
      <c r="AL202" s="1045" t="str">
        <f>AL170</f>
        <v>couverts</v>
      </c>
      <c r="AM202" s="381"/>
      <c r="AN202" s="287"/>
      <c r="AO202" s="287"/>
      <c r="AP202" s="287"/>
      <c r="AQ202" s="287"/>
      <c r="AR202" s="382"/>
      <c r="AS202" s="383" t="s">
        <v>155</v>
      </c>
      <c r="AZ202" s="196" t="str">
        <f t="shared" si="49"/>
        <v>►</v>
      </c>
      <c r="BA202" s="320" t="str">
        <f>BA163</f>
        <v>Famille à coller.N.Nom de votre recette.Recette mère ►.S.Saisissez le nom de la recette mère</v>
      </c>
      <c r="BB202" s="320">
        <f>BB163</f>
        <v>6</v>
      </c>
      <c r="BC202" s="1045" t="str">
        <f>BC163</f>
        <v>couverts</v>
      </c>
      <c r="BD202" s="270"/>
      <c r="BE202" s="270"/>
      <c r="BF202" s="270"/>
      <c r="BG202" s="270"/>
      <c r="BH202" s="270"/>
      <c r="BI202" s="270"/>
      <c r="BJ202" s="329"/>
      <c r="BP202" s="4">
        <v>1</v>
      </c>
    </row>
    <row r="203" spans="2:68" ht="15.75" customHeight="1" x14ac:dyDescent="0.25">
      <c r="B203" s="138" t="s">
        <v>11</v>
      </c>
      <c r="C203" s="139" t="str">
        <f>C202</f>
        <v>Famille à coller.N.Nom de votre recette.Recette mère ►.S.Saisissez le nom de la recette mère</v>
      </c>
      <c r="D203" s="140"/>
      <c r="E203" s="140"/>
      <c r="F203" s="141" t="s">
        <v>61</v>
      </c>
      <c r="G203" s="141" t="s">
        <v>62</v>
      </c>
      <c r="H203" s="141" t="s">
        <v>63</v>
      </c>
      <c r="I203" s="141" t="s">
        <v>64</v>
      </c>
      <c r="J203" s="141" t="s">
        <v>65</v>
      </c>
      <c r="K203" s="142" t="s">
        <v>66</v>
      </c>
      <c r="L203" s="143" t="s">
        <v>67</v>
      </c>
      <c r="S203" s="319" t="s">
        <v>18</v>
      </c>
      <c r="T203" s="320" t="str">
        <f>T193</f>
        <v>Famille à coller.N.Nom de votre recette.Recette mère ►.S.Saisissez le nom de la recette mère</v>
      </c>
      <c r="U203" s="320">
        <f>U193</f>
        <v>6</v>
      </c>
      <c r="V203" s="320" t="str">
        <f>V193</f>
        <v>couverts</v>
      </c>
      <c r="W203" s="821" t="s">
        <v>194</v>
      </c>
      <c r="X203" s="822"/>
      <c r="Y203" s="822"/>
      <c r="Z203" s="822"/>
      <c r="AA203" s="822"/>
      <c r="AB203" s="822"/>
      <c r="AC203" s="823"/>
      <c r="AI203" s="376" t="s">
        <v>18</v>
      </c>
      <c r="AJ203" s="320" t="str">
        <f>AJ170</f>
        <v>Famille à coller.N.Nom de votre recette.Recette mère ►.S.Saisissez le nom de la recette mère</v>
      </c>
      <c r="AK203" s="320">
        <f>AK170</f>
        <v>6</v>
      </c>
      <c r="AL203" s="1045" t="str">
        <f>AL170</f>
        <v>couverts</v>
      </c>
      <c r="AM203" s="2819"/>
      <c r="AN203" s="287"/>
      <c r="AO203" s="287"/>
      <c r="AP203" s="287"/>
      <c r="AQ203" s="287"/>
      <c r="AR203" s="382"/>
      <c r="AS203" s="383" t="s">
        <v>156</v>
      </c>
      <c r="AZ203" s="196" t="str">
        <f t="shared" si="49"/>
        <v>►</v>
      </c>
      <c r="BA203" s="320" t="str">
        <f>BA163</f>
        <v>Famille à coller.N.Nom de votre recette.Recette mère ►.S.Saisissez le nom de la recette mère</v>
      </c>
      <c r="BB203" s="320">
        <f>BB163</f>
        <v>6</v>
      </c>
      <c r="BC203" s="1045" t="str">
        <f>BC163</f>
        <v>couverts</v>
      </c>
      <c r="BD203" s="270"/>
      <c r="BE203" s="270"/>
      <c r="BF203" s="270"/>
      <c r="BG203" s="270"/>
      <c r="BH203" s="270"/>
      <c r="BI203" s="270"/>
      <c r="BJ203" s="329"/>
      <c r="BP203" s="4">
        <v>1</v>
      </c>
    </row>
    <row r="204" spans="2:68" ht="15.75" x14ac:dyDescent="0.25">
      <c r="B204" s="66" t="s">
        <v>18</v>
      </c>
      <c r="C204" s="149" t="str">
        <f>C202</f>
        <v>Famille à coller.N.Nom de votre recette.Recette mère ►.S.Saisissez le nom de la recette mère</v>
      </c>
      <c r="D204" s="91"/>
      <c r="E204" s="91"/>
      <c r="F204" s="150" t="s">
        <v>86</v>
      </c>
      <c r="G204" s="151" t="s">
        <v>87</v>
      </c>
      <c r="H204" s="152"/>
      <c r="I204" s="3322" t="s">
        <v>88</v>
      </c>
      <c r="J204" s="3323" t="s">
        <v>89</v>
      </c>
      <c r="K204" s="3324" t="s">
        <v>90</v>
      </c>
      <c r="L204" s="153" t="s">
        <v>91</v>
      </c>
      <c r="S204" s="196" t="str">
        <f t="shared" ref="S204:S208" si="62">IF(OR(W204&lt;&gt;"",X204&lt;&gt; "",Z204&lt;&gt;"",AA204&lt;&gt;""),"A", "►")</f>
        <v>►</v>
      </c>
      <c r="T204" s="320" t="str">
        <f>T193</f>
        <v>Famille à coller.N.Nom de votre recette.Recette mère ►.S.Saisissez le nom de la recette mère</v>
      </c>
      <c r="U204" s="320">
        <f>U193</f>
        <v>6</v>
      </c>
      <c r="V204" s="320" t="str">
        <f>V193</f>
        <v>couverts</v>
      </c>
      <c r="W204" s="824"/>
      <c r="X204" s="825"/>
      <c r="Y204" s="826"/>
      <c r="Z204" s="826"/>
      <c r="AA204" s="826"/>
      <c r="AB204" s="826"/>
      <c r="AC204" s="827"/>
      <c r="AI204" s="376" t="s">
        <v>18</v>
      </c>
      <c r="AJ204" s="320" t="str">
        <f>AJ170</f>
        <v>Famille à coller.N.Nom de votre recette.Recette mère ►.S.Saisissez le nom de la recette mère</v>
      </c>
      <c r="AK204" s="320">
        <f>AK170</f>
        <v>6</v>
      </c>
      <c r="AL204" s="320" t="str">
        <f>AL170</f>
        <v>couverts</v>
      </c>
      <c r="AM204" s="293"/>
      <c r="AN204" s="293"/>
      <c r="AO204" s="293" t="s">
        <v>152</v>
      </c>
      <c r="AP204" s="294"/>
      <c r="AQ204" s="392"/>
      <c r="AR204" s="392"/>
      <c r="AS204" s="393"/>
      <c r="AZ204" s="376" t="s">
        <v>18</v>
      </c>
      <c r="BA204" s="320" t="str">
        <f>BA163</f>
        <v>Famille à coller.N.Nom de votre recette.Recette mère ►.S.Saisissez le nom de la recette mère</v>
      </c>
      <c r="BB204" s="320">
        <f>BB163</f>
        <v>6</v>
      </c>
      <c r="BC204" s="1045" t="str">
        <f>BC163</f>
        <v>couverts</v>
      </c>
      <c r="BD204" s="978" t="s">
        <v>153</v>
      </c>
      <c r="BE204" s="280"/>
      <c r="BF204" s="280"/>
      <c r="BG204" s="280"/>
      <c r="BH204" s="280"/>
      <c r="BI204" s="378"/>
      <c r="BJ204" s="379" t="s">
        <v>154</v>
      </c>
      <c r="BP204" s="4">
        <v>1</v>
      </c>
    </row>
    <row r="205" spans="2:68" ht="16.5" thickBot="1" x14ac:dyDescent="0.3">
      <c r="B205" s="66" t="s">
        <v>18</v>
      </c>
      <c r="C205" s="149" t="str">
        <f>C202</f>
        <v>Famille à coller.N.Nom de votre recette.Recette mère ►.S.Saisissez le nom de la recette mère</v>
      </c>
      <c r="D205" s="91"/>
      <c r="E205" s="91"/>
      <c r="F205" s="2817" t="s">
        <v>103</v>
      </c>
      <c r="G205" s="164" t="s">
        <v>104</v>
      </c>
      <c r="H205" s="165" t="s">
        <v>105</v>
      </c>
      <c r="I205" s="3121"/>
      <c r="J205" s="3123"/>
      <c r="K205" s="3320"/>
      <c r="L205" s="166" t="s">
        <v>106</v>
      </c>
      <c r="S205" s="196" t="str">
        <f t="shared" si="62"/>
        <v>►</v>
      </c>
      <c r="T205" s="320" t="str">
        <f>T193</f>
        <v>Famille à coller.N.Nom de votre recette.Recette mère ►.S.Saisissez le nom de la recette mère</v>
      </c>
      <c r="U205" s="320">
        <f>U193</f>
        <v>6</v>
      </c>
      <c r="V205" s="320" t="str">
        <f>V193</f>
        <v>couverts</v>
      </c>
      <c r="W205" s="824"/>
      <c r="X205" s="825"/>
      <c r="Y205" s="826"/>
      <c r="Z205" s="826"/>
      <c r="AA205" s="826"/>
      <c r="AB205" s="826"/>
      <c r="AC205" s="827"/>
      <c r="AI205" s="397" t="s">
        <v>18</v>
      </c>
      <c r="AJ205" s="398" t="str">
        <f>AJ170</f>
        <v>Famille à coller.N.Nom de votre recette.Recette mère ►.S.Saisissez le nom de la recette mère</v>
      </c>
      <c r="AK205" s="398">
        <f>AK170</f>
        <v>6</v>
      </c>
      <c r="AL205" s="398" t="str">
        <f>AL170</f>
        <v>couverts</v>
      </c>
      <c r="AM205" s="399" t="s">
        <v>150</v>
      </c>
      <c r="AN205" s="298"/>
      <c r="AO205" s="299"/>
      <c r="AP205" s="300"/>
      <c r="AQ205" s="299"/>
      <c r="AR205" s="299"/>
      <c r="AS205" s="400"/>
      <c r="AZ205" s="376" t="s">
        <v>18</v>
      </c>
      <c r="BA205" s="320" t="str">
        <f>BA163</f>
        <v>Famille à coller.N.Nom de votre recette.Recette mère ►.S.Saisissez le nom de la recette mère</v>
      </c>
      <c r="BB205" s="320">
        <f>BB163</f>
        <v>6</v>
      </c>
      <c r="BC205" s="1045" t="str">
        <f>BC163</f>
        <v>couverts</v>
      </c>
      <c r="BD205" s="287"/>
      <c r="BE205" s="287"/>
      <c r="BF205" s="287"/>
      <c r="BG205" s="287"/>
      <c r="BH205" s="287"/>
      <c r="BI205" s="382"/>
      <c r="BJ205" s="383" t="s">
        <v>155</v>
      </c>
      <c r="BP205" s="4">
        <v>1</v>
      </c>
    </row>
    <row r="206" spans="2:68" ht="17.25" x14ac:dyDescent="0.25">
      <c r="B206" s="66" t="s">
        <v>18</v>
      </c>
      <c r="C206" s="149" t="str">
        <f>C202</f>
        <v>Famille à coller.N.Nom de votre recette.Recette mère ►.S.Saisissez le nom de la recette mère</v>
      </c>
      <c r="D206" s="91">
        <f>D202</f>
        <v>6</v>
      </c>
      <c r="E206" s="91" t="str">
        <f>E202</f>
        <v>couverts</v>
      </c>
      <c r="F206" s="174"/>
      <c r="G206" s="175"/>
      <c r="H206" s="176" t="str">
        <f t="shared" ref="H206:H212" si="63">IF(OR(ISTEXT(F206), F206&lt;=0, I206&lt;=0), "", "de")</f>
        <v/>
      </c>
      <c r="I206" s="177"/>
      <c r="J206" s="178"/>
      <c r="K206" s="179">
        <v>1</v>
      </c>
      <c r="L206" s="180"/>
      <c r="S206" s="196" t="str">
        <f t="shared" si="62"/>
        <v>►</v>
      </c>
      <c r="T206" s="320" t="str">
        <f>T193</f>
        <v>Famille à coller.N.Nom de votre recette.Recette mère ►.S.Saisissez le nom de la recette mère</v>
      </c>
      <c r="U206" s="320">
        <f>U193</f>
        <v>6</v>
      </c>
      <c r="V206" s="320" t="str">
        <f>V193</f>
        <v>couverts</v>
      </c>
      <c r="W206" s="824"/>
      <c r="X206" s="825"/>
      <c r="Y206" s="826"/>
      <c r="Z206" s="826"/>
      <c r="AA206" s="826"/>
      <c r="AB206" s="826"/>
      <c r="AC206" s="827"/>
      <c r="AI206" s="291" t="s">
        <v>18</v>
      </c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Z206" s="376" t="s">
        <v>18</v>
      </c>
      <c r="BA206" s="320" t="str">
        <f>BA163</f>
        <v>Famille à coller.N.Nom de votre recette.Recette mère ►.S.Saisissez le nom de la recette mère</v>
      </c>
      <c r="BB206" s="320">
        <f>BB163</f>
        <v>6</v>
      </c>
      <c r="BC206" s="1045" t="str">
        <f>BC163</f>
        <v>couverts</v>
      </c>
      <c r="BD206" s="287"/>
      <c r="BE206" s="287"/>
      <c r="BF206" s="287"/>
      <c r="BG206" s="287"/>
      <c r="BH206" s="287"/>
      <c r="BI206" s="382"/>
      <c r="BJ206" s="383" t="s">
        <v>156</v>
      </c>
      <c r="BP206" s="4">
        <v>1</v>
      </c>
    </row>
    <row r="207" spans="2:68" ht="18.75" x14ac:dyDescent="0.25">
      <c r="B207" s="196" t="str">
        <f t="shared" ref="B207:B212" si="64">IF(L207&lt;&gt;"","A","►")</f>
        <v>►</v>
      </c>
      <c r="C207" s="149" t="str">
        <f>C202</f>
        <v>Famille à coller.N.Nom de votre recette.Recette mère ►.S.Saisissez le nom de la recette mère</v>
      </c>
      <c r="D207" s="91">
        <f>D202</f>
        <v>6</v>
      </c>
      <c r="E207" s="91" t="str">
        <f>E202</f>
        <v>couverts</v>
      </c>
      <c r="F207" s="174"/>
      <c r="G207" s="175"/>
      <c r="H207" s="176" t="str">
        <f t="shared" si="63"/>
        <v/>
      </c>
      <c r="I207" s="177"/>
      <c r="J207" s="178"/>
      <c r="K207" s="179">
        <v>1</v>
      </c>
      <c r="L207" s="180"/>
      <c r="S207" s="196" t="str">
        <f t="shared" si="62"/>
        <v>►</v>
      </c>
      <c r="T207" s="320" t="str">
        <f>T193</f>
        <v>Famille à coller.N.Nom de votre recette.Recette mère ►.S.Saisissez le nom de la recette mère</v>
      </c>
      <c r="U207" s="320">
        <f>U193</f>
        <v>6</v>
      </c>
      <c r="V207" s="320" t="str">
        <f>V193</f>
        <v>couverts</v>
      </c>
      <c r="W207" s="824"/>
      <c r="X207" s="825"/>
      <c r="Y207" s="826"/>
      <c r="Z207" s="826"/>
      <c r="AA207" s="826"/>
      <c r="AB207" s="826"/>
      <c r="AC207" s="383" t="s">
        <v>154</v>
      </c>
      <c r="AI207" s="1013" t="s">
        <v>18</v>
      </c>
      <c r="AJ207" s="998" t="str">
        <f>AJ170</f>
        <v>Famille à coller.N.Nom de votre recette.Recette mère ►.S.Saisissez le nom de la recette mère</v>
      </c>
      <c r="AK207" s="998">
        <f>AK170</f>
        <v>6</v>
      </c>
      <c r="AL207" s="998" t="str">
        <f>AL170</f>
        <v>couverts</v>
      </c>
      <c r="AM207" s="1002" t="s">
        <v>61</v>
      </c>
      <c r="AN207" s="1002">
        <v>19</v>
      </c>
      <c r="AO207" s="1015" t="s">
        <v>367</v>
      </c>
      <c r="AP207" s="1014"/>
      <c r="AQ207" s="1014"/>
      <c r="AR207" s="1015"/>
      <c r="AS207" s="1016"/>
      <c r="AT207" s="526" t="s">
        <v>218</v>
      </c>
      <c r="AU207" s="527" t="s">
        <v>635</v>
      </c>
      <c r="AV207" s="527"/>
      <c r="AZ207" s="376" t="s">
        <v>18</v>
      </c>
      <c r="BA207" s="320" t="str">
        <f>BA116</f>
        <v>Famille à coller.N.Nom de votre recette.Recette mère ►.S.Saisissez le nom de la recette mère</v>
      </c>
      <c r="BB207" s="320">
        <f>BB116</f>
        <v>6</v>
      </c>
      <c r="BC207" s="320" t="str">
        <f>BC116</f>
        <v>couverts</v>
      </c>
      <c r="BD207" s="293"/>
      <c r="BE207" s="293"/>
      <c r="BF207" s="293" t="s">
        <v>152</v>
      </c>
      <c r="BG207" s="294"/>
      <c r="BH207" s="392"/>
      <c r="BI207" s="392"/>
      <c r="BJ207" s="393"/>
      <c r="BP207" s="4">
        <v>1</v>
      </c>
    </row>
    <row r="208" spans="2:68" ht="15.75" customHeight="1" thickBot="1" x14ac:dyDescent="0.3">
      <c r="B208" s="196" t="str">
        <f t="shared" si="64"/>
        <v>►</v>
      </c>
      <c r="C208" s="149" t="str">
        <f>C202</f>
        <v>Famille à coller.N.Nom de votre recette.Recette mère ►.S.Saisissez le nom de la recette mère</v>
      </c>
      <c r="D208" s="91">
        <f>D202</f>
        <v>6</v>
      </c>
      <c r="E208" s="91" t="str">
        <f>E202</f>
        <v>couverts</v>
      </c>
      <c r="F208" s="174"/>
      <c r="G208" s="209"/>
      <c r="H208" s="176" t="str">
        <f t="shared" si="63"/>
        <v/>
      </c>
      <c r="I208" s="177"/>
      <c r="J208" s="178"/>
      <c r="K208" s="179">
        <v>1</v>
      </c>
      <c r="L208" s="180"/>
      <c r="S208" s="196" t="str">
        <f t="shared" si="62"/>
        <v>►</v>
      </c>
      <c r="T208" s="320" t="str">
        <f>T193</f>
        <v>Famille à coller.N.Nom de votre recette.Recette mère ►.S.Saisissez le nom de la recette mère</v>
      </c>
      <c r="U208" s="320">
        <f>U193</f>
        <v>6</v>
      </c>
      <c r="V208" s="320" t="str">
        <f>V193</f>
        <v>couverts</v>
      </c>
      <c r="W208" s="2826"/>
      <c r="X208" s="825"/>
      <c r="Y208" s="826"/>
      <c r="Z208" s="826"/>
      <c r="AA208" s="826"/>
      <c r="AB208" s="826"/>
      <c r="AC208" s="705" t="s">
        <v>155</v>
      </c>
      <c r="AI208" s="319" t="s">
        <v>18</v>
      </c>
      <c r="AJ208" s="1043" t="str">
        <f>AJ207</f>
        <v>Famille à coller.N.Nom de votre recette.Recette mère ►.S.Saisissez le nom de la recette mère</v>
      </c>
      <c r="AK208" s="1043">
        <f>AK207</f>
        <v>6</v>
      </c>
      <c r="AL208" s="1044" t="str">
        <f>AL207</f>
        <v>couverts</v>
      </c>
      <c r="AM208" s="630" t="s">
        <v>368</v>
      </c>
      <c r="AN208" s="248"/>
      <c r="AO208" s="631"/>
      <c r="AP208" s="243"/>
      <c r="AQ208" s="243"/>
      <c r="AR208" s="243"/>
      <c r="AS208" s="322"/>
      <c r="AT208" s="48"/>
      <c r="AU208" s="436" t="s">
        <v>221</v>
      </c>
      <c r="AZ208" s="397" t="s">
        <v>18</v>
      </c>
      <c r="BA208" s="398" t="str">
        <f>BA116</f>
        <v>Famille à coller.N.Nom de votre recette.Recette mère ►.S.Saisissez le nom de la recette mère</v>
      </c>
      <c r="BB208" s="398">
        <f>BB116</f>
        <v>6</v>
      </c>
      <c r="BC208" s="398" t="str">
        <f>BC116</f>
        <v>couverts</v>
      </c>
      <c r="BD208" s="399" t="s">
        <v>150</v>
      </c>
      <c r="BE208" s="298"/>
      <c r="BF208" s="299"/>
      <c r="BG208" s="300"/>
      <c r="BH208" s="299"/>
      <c r="BI208" s="299"/>
      <c r="BJ208" s="400"/>
      <c r="BP208" s="4">
        <v>1</v>
      </c>
    </row>
    <row r="209" spans="2:68" ht="17.25" x14ac:dyDescent="0.25">
      <c r="B209" s="196" t="str">
        <f t="shared" si="64"/>
        <v>A</v>
      </c>
      <c r="C209" s="149" t="str">
        <f>C202</f>
        <v>Famille à coller.N.Nom de votre recette.Recette mère ►.S.Saisissez le nom de la recette mère</v>
      </c>
      <c r="D209" s="91">
        <f>D202</f>
        <v>6</v>
      </c>
      <c r="E209" s="91" t="str">
        <f>E202</f>
        <v>couverts</v>
      </c>
      <c r="F209" s="174"/>
      <c r="G209" s="209"/>
      <c r="H209" s="176" t="str">
        <f t="shared" si="63"/>
        <v/>
      </c>
      <c r="I209" s="177"/>
      <c r="J209" s="178"/>
      <c r="K209" s="179">
        <v>1</v>
      </c>
      <c r="L209" s="180" t="s">
        <v>1073</v>
      </c>
      <c r="S209" s="376" t="s">
        <v>18</v>
      </c>
      <c r="T209" s="320" t="str">
        <f>T193</f>
        <v>Famille à coller.N.Nom de votre recette.Recette mère ►.S.Saisissez le nom de la recette mère</v>
      </c>
      <c r="U209" s="320">
        <f>U193</f>
        <v>6</v>
      </c>
      <c r="V209" s="320" t="str">
        <f>V193</f>
        <v>couverts</v>
      </c>
      <c r="W209" s="293"/>
      <c r="X209" s="293"/>
      <c r="Y209" s="293" t="s">
        <v>152</v>
      </c>
      <c r="Z209" s="294"/>
      <c r="AA209" s="392"/>
      <c r="AB209" s="392"/>
      <c r="AC209" s="393"/>
      <c r="AI209" s="319" t="s">
        <v>18</v>
      </c>
      <c r="AJ209" s="320" t="str">
        <f>AJ207</f>
        <v>Famille à coller.N.Nom de votre recette.Recette mère ►.S.Saisissez le nom de la recette mère</v>
      </c>
      <c r="AK209" s="320">
        <f>AK207</f>
        <v>6</v>
      </c>
      <c r="AL209" s="1045" t="str">
        <f>AL207</f>
        <v>couverts</v>
      </c>
      <c r="AM209" s="3332" t="s">
        <v>369</v>
      </c>
      <c r="AN209" s="3333"/>
      <c r="AO209" s="3333"/>
      <c r="AP209" s="3333"/>
      <c r="AQ209" s="3333"/>
      <c r="AR209" s="3333"/>
      <c r="AS209" s="3334"/>
      <c r="AZ209" s="291" t="s">
        <v>18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P209" s="4">
        <v>1</v>
      </c>
    </row>
    <row r="210" spans="2:68" ht="19.5" thickBot="1" x14ac:dyDescent="0.3">
      <c r="B210" s="196" t="str">
        <f t="shared" si="64"/>
        <v>►</v>
      </c>
      <c r="C210" s="149" t="str">
        <f>C202</f>
        <v>Famille à coller.N.Nom de votre recette.Recette mère ►.S.Saisissez le nom de la recette mère</v>
      </c>
      <c r="D210" s="91">
        <f>D202</f>
        <v>6</v>
      </c>
      <c r="E210" s="91" t="str">
        <f>E202</f>
        <v>couverts</v>
      </c>
      <c r="F210" s="174"/>
      <c r="G210" s="209"/>
      <c r="H210" s="176" t="str">
        <f t="shared" si="63"/>
        <v/>
      </c>
      <c r="I210" s="177"/>
      <c r="J210" s="178"/>
      <c r="K210" s="179">
        <v>1</v>
      </c>
      <c r="L210" s="180"/>
      <c r="S210" s="397" t="s">
        <v>18</v>
      </c>
      <c r="T210" s="398" t="str">
        <f>T193</f>
        <v>Famille à coller.N.Nom de votre recette.Recette mère ►.S.Saisissez le nom de la recette mère</v>
      </c>
      <c r="U210" s="398">
        <f>U193</f>
        <v>6</v>
      </c>
      <c r="V210" s="398" t="str">
        <f>V193</f>
        <v>couverts</v>
      </c>
      <c r="W210" s="399" t="s">
        <v>150</v>
      </c>
      <c r="X210" s="298"/>
      <c r="Y210" s="299"/>
      <c r="Z210" s="300"/>
      <c r="AA210" s="299"/>
      <c r="AB210" s="299"/>
      <c r="AC210" s="400"/>
      <c r="AI210" s="319" t="s">
        <v>18</v>
      </c>
      <c r="AJ210" s="320" t="str">
        <f>AJ207</f>
        <v>Famille à coller.N.Nom de votre recette.Recette mère ►.S.Saisissez le nom de la recette mère</v>
      </c>
      <c r="AK210" s="320">
        <f>AK207</f>
        <v>6</v>
      </c>
      <c r="AL210" s="1045" t="str">
        <f>AL207</f>
        <v>couverts</v>
      </c>
      <c r="AM210" s="3332"/>
      <c r="AN210" s="3333"/>
      <c r="AO210" s="3333"/>
      <c r="AP210" s="3333"/>
      <c r="AQ210" s="3333"/>
      <c r="AR210" s="3333"/>
      <c r="AS210" s="3334"/>
      <c r="AZ210" s="1013" t="s">
        <v>18</v>
      </c>
      <c r="BA210" s="998" t="str">
        <f>BA163</f>
        <v>Famille à coller.N.Nom de votre recette.Recette mère ►.S.Saisissez le nom de la recette mère</v>
      </c>
      <c r="BB210" s="998">
        <f>BB163</f>
        <v>6</v>
      </c>
      <c r="BC210" s="998" t="str">
        <f>BC163</f>
        <v>couverts</v>
      </c>
      <c r="BD210" s="1002" t="s">
        <v>61</v>
      </c>
      <c r="BE210" s="1002">
        <v>18</v>
      </c>
      <c r="BF210" s="999" t="s">
        <v>579</v>
      </c>
      <c r="BG210" s="1000"/>
      <c r="BH210" s="1000"/>
      <c r="BI210" s="1008" t="s">
        <v>334</v>
      </c>
      <c r="BJ210" s="1001"/>
      <c r="BK210" s="526" t="s">
        <v>218</v>
      </c>
      <c r="BL210" s="527" t="s">
        <v>650</v>
      </c>
      <c r="BM210" s="527"/>
      <c r="BP210" s="4">
        <v>1</v>
      </c>
    </row>
    <row r="211" spans="2:68" ht="18.75" x14ac:dyDescent="0.25">
      <c r="B211" s="196" t="str">
        <f t="shared" si="64"/>
        <v>►</v>
      </c>
      <c r="C211" s="149" t="str">
        <f>C202</f>
        <v>Famille à coller.N.Nom de votre recette.Recette mère ►.S.Saisissez le nom de la recette mère</v>
      </c>
      <c r="D211" s="91">
        <f>D202</f>
        <v>6</v>
      </c>
      <c r="E211" s="91" t="str">
        <f>E202</f>
        <v>couverts</v>
      </c>
      <c r="F211" s="174"/>
      <c r="G211" s="209"/>
      <c r="H211" s="176" t="str">
        <f t="shared" si="63"/>
        <v/>
      </c>
      <c r="I211" s="177"/>
      <c r="J211" s="178"/>
      <c r="K211" s="179">
        <v>1</v>
      </c>
      <c r="L211" s="180"/>
      <c r="S211" s="1005" t="s">
        <v>18</v>
      </c>
      <c r="AI211" s="319" t="s">
        <v>18</v>
      </c>
      <c r="AJ211" s="320" t="str">
        <f>AJ207</f>
        <v>Famille à coller.N.Nom de votre recette.Recette mère ►.S.Saisissez le nom de la recette mère</v>
      </c>
      <c r="AK211" s="320">
        <f>AK207</f>
        <v>6</v>
      </c>
      <c r="AL211" s="1045" t="str">
        <f>AL207</f>
        <v>couverts</v>
      </c>
      <c r="AM211" s="3332"/>
      <c r="AN211" s="3333"/>
      <c r="AO211" s="3333"/>
      <c r="AP211" s="3333"/>
      <c r="AQ211" s="3333"/>
      <c r="AR211" s="3333"/>
      <c r="AS211" s="3334"/>
      <c r="AZ211" s="196" t="str">
        <f t="shared" ref="AZ211:AZ231" si="65">IF(BD211&lt;&gt;"","A","►")</f>
        <v>A</v>
      </c>
      <c r="BA211" s="1043" t="str">
        <f>BA210</f>
        <v>Famille à coller.N.Nom de votre recette.Recette mère ►.S.Saisissez le nom de la recette mère</v>
      </c>
      <c r="BB211" s="1043">
        <f>BB210</f>
        <v>6</v>
      </c>
      <c r="BC211" s="1044" t="str">
        <f>BC210</f>
        <v>couverts</v>
      </c>
      <c r="BD211" s="605" t="s">
        <v>336</v>
      </c>
      <c r="BE211" s="613" t="s">
        <v>629</v>
      </c>
      <c r="BF211" s="248"/>
      <c r="BG211" s="248"/>
      <c r="BH211" s="248"/>
      <c r="BI211" s="248"/>
      <c r="BJ211" s="322"/>
      <c r="BK211" s="48"/>
      <c r="BL211" s="436" t="s">
        <v>221</v>
      </c>
      <c r="BP211" s="4">
        <v>1</v>
      </c>
    </row>
    <row r="212" spans="2:68" ht="18.75" x14ac:dyDescent="0.25">
      <c r="B212" s="196" t="str">
        <f t="shared" si="64"/>
        <v>►</v>
      </c>
      <c r="C212" s="149" t="str">
        <f>C202</f>
        <v>Famille à coller.N.Nom de votre recette.Recette mère ►.S.Saisissez le nom de la recette mère</v>
      </c>
      <c r="D212" s="91">
        <f>D202</f>
        <v>6</v>
      </c>
      <c r="E212" s="91" t="str">
        <f>E202</f>
        <v>couverts</v>
      </c>
      <c r="F212" s="174"/>
      <c r="G212" s="209"/>
      <c r="H212" s="176" t="str">
        <f t="shared" si="63"/>
        <v/>
      </c>
      <c r="I212" s="177"/>
      <c r="J212" s="178"/>
      <c r="K212" s="179">
        <v>1</v>
      </c>
      <c r="L212" s="180"/>
      <c r="S212" s="2820" t="s">
        <v>18</v>
      </c>
      <c r="T212" s="998" t="str">
        <f>T193</f>
        <v>Famille à coller.N.Nom de votre recette.Recette mère ►.S.Saisissez le nom de la recette mère</v>
      </c>
      <c r="U212" s="998">
        <f>U193</f>
        <v>6</v>
      </c>
      <c r="V212" s="998" t="str">
        <f>V193</f>
        <v>couverts</v>
      </c>
      <c r="W212" s="1002" t="s">
        <v>61</v>
      </c>
      <c r="X212" s="1002">
        <v>3</v>
      </c>
      <c r="Y212" s="999" t="s">
        <v>508</v>
      </c>
      <c r="Z212" s="1000"/>
      <c r="AA212" s="1000"/>
      <c r="AB212" s="1008" t="s">
        <v>334</v>
      </c>
      <c r="AC212" s="1001"/>
      <c r="AD212" s="526" t="s">
        <v>218</v>
      </c>
      <c r="AE212" s="527" t="s">
        <v>601</v>
      </c>
      <c r="AF212" s="527"/>
      <c r="AI212" s="319" t="s">
        <v>18</v>
      </c>
      <c r="AJ212" s="320" t="str">
        <f>AJ207</f>
        <v>Famille à coller.N.Nom de votre recette.Recette mère ►.S.Saisissez le nom de la recette mère</v>
      </c>
      <c r="AK212" s="320">
        <f>AK207</f>
        <v>6</v>
      </c>
      <c r="AL212" s="1045" t="str">
        <f>AL207</f>
        <v>couverts</v>
      </c>
      <c r="AM212" s="632" t="s">
        <v>370</v>
      </c>
      <c r="AN212" s="270"/>
      <c r="AO212" s="270"/>
      <c r="AP212" s="270"/>
      <c r="AQ212" s="270"/>
      <c r="AR212" s="270"/>
      <c r="AS212" s="329"/>
      <c r="AZ212" s="196" t="str">
        <f t="shared" si="65"/>
        <v>A</v>
      </c>
      <c r="BA212" s="320" t="str">
        <f>BA210</f>
        <v>Famille à coller.N.Nom de votre recette.Recette mère ►.S.Saisissez le nom de la recette mère</v>
      </c>
      <c r="BB212" s="320">
        <f>BB210</f>
        <v>6</v>
      </c>
      <c r="BC212" s="1045" t="str">
        <f>BC210</f>
        <v>couverts</v>
      </c>
      <c r="BD212" s="605" t="s">
        <v>336</v>
      </c>
      <c r="BE212" s="613" t="s">
        <v>630</v>
      </c>
      <c r="BF212" s="608"/>
      <c r="BG212" s="608"/>
      <c r="BH212" s="609"/>
      <c r="BI212" s="270"/>
      <c r="BJ212" s="329"/>
      <c r="BP212" s="4">
        <v>1</v>
      </c>
    </row>
    <row r="213" spans="2:68" ht="18.75" customHeight="1" x14ac:dyDescent="0.25">
      <c r="B213" s="66" t="s">
        <v>18</v>
      </c>
      <c r="C213" s="985" t="str">
        <f>C202</f>
        <v>Famille à coller.N.Nom de votre recette.Recette mère ►.S.Saisissez le nom de la recette mère</v>
      </c>
      <c r="D213" s="986">
        <f>D202</f>
        <v>6</v>
      </c>
      <c r="E213" s="987" t="str">
        <f>E202</f>
        <v>couverts</v>
      </c>
      <c r="F213" s="988" t="s">
        <v>150</v>
      </c>
      <c r="G213" s="989"/>
      <c r="H213" s="990"/>
      <c r="I213" s="990"/>
      <c r="J213" s="990"/>
      <c r="K213" s="990"/>
      <c r="L213" s="991"/>
      <c r="S213" s="319" t="s">
        <v>18</v>
      </c>
      <c r="T213" s="1043" t="str">
        <f>T212</f>
        <v>Famille à coller.N.Nom de votre recette.Recette mère ►.S.Saisissez le nom de la recette mère</v>
      </c>
      <c r="U213" s="1043">
        <f>U212</f>
        <v>6</v>
      </c>
      <c r="V213" s="1044" t="str">
        <f>V212</f>
        <v>couverts</v>
      </c>
      <c r="W213" s="848" t="s">
        <v>517</v>
      </c>
      <c r="X213" s="719" t="s">
        <v>518</v>
      </c>
      <c r="Y213" s="719"/>
      <c r="Z213" s="849" t="s">
        <v>519</v>
      </c>
      <c r="AA213" s="849" t="s">
        <v>520</v>
      </c>
      <c r="AB213" s="287"/>
      <c r="AC213" s="850" t="s">
        <v>521</v>
      </c>
      <c r="AD213" s="48"/>
      <c r="AE213" s="436" t="s">
        <v>221</v>
      </c>
      <c r="AI213" s="319" t="s">
        <v>18</v>
      </c>
      <c r="AJ213" s="320" t="str">
        <f>AJ207</f>
        <v>Famille à coller.N.Nom de votre recette.Recette mère ►.S.Saisissez le nom de la recette mère</v>
      </c>
      <c r="AK213" s="320">
        <f>AK207</f>
        <v>6</v>
      </c>
      <c r="AL213" s="1045" t="str">
        <f>AL207</f>
        <v>couverts</v>
      </c>
      <c r="AM213" s="633" t="s">
        <v>371</v>
      </c>
      <c r="AN213" s="634"/>
      <c r="AO213" s="634"/>
      <c r="AP213" s="634"/>
      <c r="AQ213" s="634"/>
      <c r="AR213" s="634"/>
      <c r="AS213" s="635"/>
      <c r="AZ213" s="196" t="str">
        <f t="shared" si="65"/>
        <v>A</v>
      </c>
      <c r="BA213" s="320" t="str">
        <f>BA210</f>
        <v>Famille à coller.N.Nom de votre recette.Recette mère ►.S.Saisissez le nom de la recette mère</v>
      </c>
      <c r="BB213" s="320">
        <f>BB210</f>
        <v>6</v>
      </c>
      <c r="BC213" s="1045" t="str">
        <f>BC210</f>
        <v>couverts</v>
      </c>
      <c r="BD213" s="605" t="s">
        <v>336</v>
      </c>
      <c r="BE213" s="613" t="s">
        <v>631</v>
      </c>
      <c r="BF213" s="248"/>
      <c r="BG213" s="608"/>
      <c r="BH213" s="270"/>
      <c r="BI213" s="270"/>
      <c r="BJ213" s="329"/>
      <c r="BP213" s="4">
        <v>1</v>
      </c>
    </row>
    <row r="214" spans="2:68" ht="18.75" x14ac:dyDescent="0.25">
      <c r="B214" s="1004" t="s">
        <v>18</v>
      </c>
      <c r="C214" s="998" t="str">
        <f>C202</f>
        <v>Famille à coller.N.Nom de votre recette.Recette mère ►.S.Saisissez le nom de la recette mère</v>
      </c>
      <c r="D214" s="998">
        <f>D202</f>
        <v>6</v>
      </c>
      <c r="E214" s="998" t="str">
        <f>E202</f>
        <v>couverts</v>
      </c>
      <c r="F214" s="315" t="s">
        <v>61</v>
      </c>
      <c r="G214" s="1002">
        <v>3</v>
      </c>
      <c r="H214" s="999" t="s">
        <v>142</v>
      </c>
      <c r="I214" s="1000"/>
      <c r="J214" s="1000"/>
      <c r="K214" s="1000"/>
      <c r="L214" s="1365" t="s">
        <v>417</v>
      </c>
      <c r="M214" s="526" t="s">
        <v>218</v>
      </c>
      <c r="N214" s="527" t="s">
        <v>1081</v>
      </c>
      <c r="O214" s="527"/>
      <c r="S214" s="851" t="str">
        <f>IF(OR(W214&lt;&gt;"",X214&lt;&gt; "",Z214&lt;&gt;"",AA214&lt;&gt;""),"A", "►")</f>
        <v>A</v>
      </c>
      <c r="T214" s="320" t="str">
        <f>T212</f>
        <v>Famille à coller.N.Nom de votre recette.Recette mère ►.S.Saisissez le nom de la recette mère</v>
      </c>
      <c r="U214" s="320">
        <f>U212</f>
        <v>6</v>
      </c>
      <c r="V214" s="1045" t="str">
        <f>V212</f>
        <v>couverts</v>
      </c>
      <c r="W214" s="852" t="s">
        <v>522</v>
      </c>
      <c r="X214" s="853">
        <v>4.1666666666666699E-2</v>
      </c>
      <c r="Y214" s="854"/>
      <c r="Z214" s="854">
        <v>220</v>
      </c>
      <c r="AA214" s="855" t="s">
        <v>523</v>
      </c>
      <c r="AB214" s="287"/>
      <c r="AC214" s="856"/>
      <c r="AI214" s="319" t="s">
        <v>18</v>
      </c>
      <c r="AJ214" s="320" t="str">
        <f>AJ207</f>
        <v>Famille à coller.N.Nom de votre recette.Recette mère ►.S.Saisissez le nom de la recette mère</v>
      </c>
      <c r="AK214" s="320">
        <f>AK207</f>
        <v>6</v>
      </c>
      <c r="AL214" s="1045" t="str">
        <f>AL207</f>
        <v>couverts</v>
      </c>
      <c r="AM214" s="3335" t="s">
        <v>372</v>
      </c>
      <c r="AN214" s="3336"/>
      <c r="AO214" s="3336"/>
      <c r="AP214" s="3336"/>
      <c r="AQ214" s="3336"/>
      <c r="AR214" s="3336"/>
      <c r="AS214" s="3337"/>
      <c r="AZ214" s="196" t="str">
        <f t="shared" si="65"/>
        <v>A</v>
      </c>
      <c r="BA214" s="320" t="str">
        <f>BA210</f>
        <v>Famille à coller.N.Nom de votre recette.Recette mère ►.S.Saisissez le nom de la recette mère</v>
      </c>
      <c r="BB214" s="320">
        <f>BB210</f>
        <v>6</v>
      </c>
      <c r="BC214" s="1045" t="str">
        <f>BC210</f>
        <v>couverts</v>
      </c>
      <c r="BD214" s="605" t="s">
        <v>336</v>
      </c>
      <c r="BE214" s="613" t="s">
        <v>632</v>
      </c>
      <c r="BF214" s="248"/>
      <c r="BG214" s="608"/>
      <c r="BH214" s="270"/>
      <c r="BI214" s="270"/>
      <c r="BJ214" s="329"/>
      <c r="BP214" s="4">
        <v>1</v>
      </c>
    </row>
    <row r="215" spans="2:68" ht="18.75" x14ac:dyDescent="0.25">
      <c r="B215" s="319" t="s">
        <v>18</v>
      </c>
      <c r="C215" s="1043" t="str">
        <f>C214</f>
        <v>Famille à coller.N.Nom de votre recette.Recette mère ►.S.Saisissez le nom de la recette mère</v>
      </c>
      <c r="D215" s="1043">
        <f>D214</f>
        <v>6</v>
      </c>
      <c r="E215" s="1044" t="str">
        <f>E214</f>
        <v>couverts</v>
      </c>
      <c r="F215" s="2825" t="s">
        <v>495</v>
      </c>
      <c r="G215" s="808">
        <f>SUM(G216:G219)</f>
        <v>0.18055555555555552</v>
      </c>
      <c r="H215" s="809"/>
      <c r="I215" s="810" t="s">
        <v>496</v>
      </c>
      <c r="J215" s="809" t="s">
        <v>497</v>
      </c>
      <c r="K215" s="811" t="s">
        <v>498</v>
      </c>
      <c r="L215" s="812" t="s">
        <v>499</v>
      </c>
      <c r="M215" s="48"/>
      <c r="N215" s="436" t="s">
        <v>221</v>
      </c>
      <c r="S215" s="857" t="str">
        <f>IF(AA215&lt;&gt;"","A", "►")</f>
        <v>A</v>
      </c>
      <c r="T215" s="320" t="str">
        <f>T212</f>
        <v>Famille à coller.N.Nom de votre recette.Recette mère ►.S.Saisissez le nom de la recette mère</v>
      </c>
      <c r="U215" s="320">
        <f>U212</f>
        <v>6</v>
      </c>
      <c r="V215" s="1045" t="str">
        <f>V212</f>
        <v>couverts</v>
      </c>
      <c r="W215" s="858" t="s">
        <v>517</v>
      </c>
      <c r="X215" s="859"/>
      <c r="Y215" s="859"/>
      <c r="Z215" s="859" t="s">
        <v>524</v>
      </c>
      <c r="AA215" s="860" t="s">
        <v>525</v>
      </c>
      <c r="AB215" s="860"/>
      <c r="AC215" s="856"/>
      <c r="AI215" s="319" t="s">
        <v>18</v>
      </c>
      <c r="AJ215" s="320" t="str">
        <f>AJ207</f>
        <v>Famille à coller.N.Nom de votre recette.Recette mère ►.S.Saisissez le nom de la recette mère</v>
      </c>
      <c r="AK215" s="320">
        <f>AK207</f>
        <v>6</v>
      </c>
      <c r="AL215" s="1045" t="str">
        <f>AL207</f>
        <v>couverts</v>
      </c>
      <c r="AM215" s="3335"/>
      <c r="AN215" s="3336"/>
      <c r="AO215" s="3336"/>
      <c r="AP215" s="3336"/>
      <c r="AQ215" s="3336"/>
      <c r="AR215" s="3336"/>
      <c r="AS215" s="3337"/>
      <c r="AZ215" s="196" t="str">
        <f t="shared" si="65"/>
        <v>A</v>
      </c>
      <c r="BA215" s="320" t="str">
        <f>BA210</f>
        <v>Famille à coller.N.Nom de votre recette.Recette mère ►.S.Saisissez le nom de la recette mère</v>
      </c>
      <c r="BB215" s="320">
        <f>BB210</f>
        <v>6</v>
      </c>
      <c r="BC215" s="1045" t="str">
        <f>BC210</f>
        <v>couverts</v>
      </c>
      <c r="BD215" s="605" t="s">
        <v>336</v>
      </c>
      <c r="BE215" s="613" t="s">
        <v>633</v>
      </c>
      <c r="BF215" s="248"/>
      <c r="BG215" s="608"/>
      <c r="BH215" s="270"/>
      <c r="BI215" s="270"/>
      <c r="BJ215" s="329"/>
      <c r="BP215" s="4">
        <v>1</v>
      </c>
    </row>
    <row r="216" spans="2:68" ht="15.75" x14ac:dyDescent="0.25">
      <c r="B216" s="196" t="str">
        <f t="shared" ref="B216:B220" si="66">IF(OR(I216&lt;&gt;"",J216&lt;&gt; "",K216&lt;&gt;"",L216&lt;&gt;""),"A", "►")</f>
        <v>A</v>
      </c>
      <c r="C216" s="320" t="str">
        <f>C214</f>
        <v>Famille à coller.N.Nom de votre recette.Recette mère ►.S.Saisissez le nom de la recette mère</v>
      </c>
      <c r="D216" s="320">
        <f>D214</f>
        <v>6</v>
      </c>
      <c r="E216" s="1045" t="str">
        <f>E214</f>
        <v>couverts</v>
      </c>
      <c r="F216" s="813"/>
      <c r="G216" s="814">
        <v>2.4305555555555556E-2</v>
      </c>
      <c r="H216" s="16"/>
      <c r="I216" s="793">
        <v>100</v>
      </c>
      <c r="J216" s="815">
        <v>0.6</v>
      </c>
      <c r="K216" s="816" t="s">
        <v>500</v>
      </c>
      <c r="L216" s="817" t="s">
        <v>501</v>
      </c>
      <c r="S216" s="851" t="str">
        <f>IF(OR(W216&lt;&gt;"",X216&lt;&gt; "",Z216&lt;&gt;"",AA216&lt;&gt;""),"A", "►")</f>
        <v>A</v>
      </c>
      <c r="T216" s="320" t="str">
        <f>T212</f>
        <v>Famille à coller.N.Nom de votre recette.Recette mère ►.S.Saisissez le nom de la recette mère</v>
      </c>
      <c r="U216" s="320">
        <f>U212</f>
        <v>6</v>
      </c>
      <c r="V216" s="1045" t="str">
        <f>V212</f>
        <v>couverts</v>
      </c>
      <c r="W216" s="861" t="s">
        <v>526</v>
      </c>
      <c r="X216" s="862"/>
      <c r="Y216" s="863"/>
      <c r="Z216" s="863">
        <v>250</v>
      </c>
      <c r="AA216" s="864" t="s">
        <v>527</v>
      </c>
      <c r="AB216" s="864"/>
      <c r="AC216" s="856"/>
      <c r="AI216" s="319" t="s">
        <v>18</v>
      </c>
      <c r="AJ216" s="320" t="str">
        <f>AJ207</f>
        <v>Famille à coller.N.Nom de votre recette.Recette mère ►.S.Saisissez le nom de la recette mère</v>
      </c>
      <c r="AK216" s="320">
        <f>AK207</f>
        <v>6</v>
      </c>
      <c r="AL216" s="1045" t="str">
        <f>AL207</f>
        <v>couverts</v>
      </c>
      <c r="AM216" s="3335"/>
      <c r="AN216" s="3336"/>
      <c r="AO216" s="3336"/>
      <c r="AP216" s="3336"/>
      <c r="AQ216" s="3336"/>
      <c r="AR216" s="3336"/>
      <c r="AS216" s="3337"/>
      <c r="AZ216" s="196" t="str">
        <f t="shared" si="65"/>
        <v>A</v>
      </c>
      <c r="BA216" s="320" t="str">
        <f>BA210</f>
        <v>Famille à coller.N.Nom de votre recette.Recette mère ►.S.Saisissez le nom de la recette mère</v>
      </c>
      <c r="BB216" s="320">
        <f>BB210</f>
        <v>6</v>
      </c>
      <c r="BC216" s="1045" t="str">
        <f>BC210</f>
        <v>couverts</v>
      </c>
      <c r="BD216" s="605" t="s">
        <v>336</v>
      </c>
      <c r="BE216" s="613" t="s">
        <v>634</v>
      </c>
      <c r="BF216" s="248"/>
      <c r="BG216" s="608"/>
      <c r="BH216" s="270"/>
      <c r="BI216" s="270"/>
      <c r="BJ216" s="329"/>
      <c r="BP216" s="4">
        <v>1</v>
      </c>
    </row>
    <row r="217" spans="2:68" ht="15.75" x14ac:dyDescent="0.25">
      <c r="B217" s="196" t="str">
        <f t="shared" si="66"/>
        <v>A</v>
      </c>
      <c r="C217" s="320" t="str">
        <f>C214</f>
        <v>Famille à coller.N.Nom de votre recette.Recette mère ►.S.Saisissez le nom de la recette mère</v>
      </c>
      <c r="D217" s="320">
        <f>D214</f>
        <v>6</v>
      </c>
      <c r="E217" s="1045" t="str">
        <f>E214</f>
        <v>couverts</v>
      </c>
      <c r="F217" s="813" t="s">
        <v>502</v>
      </c>
      <c r="G217" s="814">
        <v>1.0416666666666666E-2</v>
      </c>
      <c r="H217" s="16"/>
      <c r="I217" s="793">
        <v>100</v>
      </c>
      <c r="J217" s="815">
        <v>0.6</v>
      </c>
      <c r="K217" s="816" t="s">
        <v>503</v>
      </c>
      <c r="L217" s="817" t="s">
        <v>504</v>
      </c>
      <c r="S217" s="857" t="str">
        <f>IF(AA217&lt;&gt;"","A", "►")</f>
        <v>A</v>
      </c>
      <c r="T217" s="320" t="str">
        <f>T212</f>
        <v>Famille à coller.N.Nom de votre recette.Recette mère ►.S.Saisissez le nom de la recette mère</v>
      </c>
      <c r="U217" s="320">
        <f>U212</f>
        <v>6</v>
      </c>
      <c r="V217" s="1045" t="str">
        <f>V212</f>
        <v>couverts</v>
      </c>
      <c r="W217" s="858" t="s">
        <v>517</v>
      </c>
      <c r="X217" s="859"/>
      <c r="Y217" s="859"/>
      <c r="Z217" s="859" t="s">
        <v>524</v>
      </c>
      <c r="AA217" s="860" t="s">
        <v>525</v>
      </c>
      <c r="AB217" s="860"/>
      <c r="AC217" s="856"/>
      <c r="AI217" s="319" t="s">
        <v>18</v>
      </c>
      <c r="AJ217" s="320" t="str">
        <f>AJ207</f>
        <v>Famille à coller.N.Nom de votre recette.Recette mère ►.S.Saisissez le nom de la recette mère</v>
      </c>
      <c r="AK217" s="320">
        <f>AK207</f>
        <v>6</v>
      </c>
      <c r="AL217" s="1045" t="str">
        <f>AL207</f>
        <v>couverts</v>
      </c>
      <c r="AM217" s="3335"/>
      <c r="AN217" s="3336"/>
      <c r="AO217" s="3336"/>
      <c r="AP217" s="3336"/>
      <c r="AQ217" s="3336"/>
      <c r="AR217" s="3336"/>
      <c r="AS217" s="3337"/>
      <c r="AZ217" s="196" t="str">
        <f t="shared" si="65"/>
        <v>A</v>
      </c>
      <c r="BA217" s="320" t="str">
        <f>BA210</f>
        <v>Famille à coller.N.Nom de votre recette.Recette mère ►.S.Saisissez le nom de la recette mère</v>
      </c>
      <c r="BB217" s="320">
        <f>BB210</f>
        <v>6</v>
      </c>
      <c r="BC217" s="1045" t="str">
        <f>BC210</f>
        <v>couverts</v>
      </c>
      <c r="BD217" s="605" t="s">
        <v>336</v>
      </c>
      <c r="BE217" s="606" t="s">
        <v>343</v>
      </c>
      <c r="BF217" s="248"/>
      <c r="BG217" s="248"/>
      <c r="BH217" s="270"/>
      <c r="BI217" s="270"/>
      <c r="BJ217" s="329"/>
      <c r="BL217" s="596"/>
      <c r="BP217" s="4">
        <v>1</v>
      </c>
    </row>
    <row r="218" spans="2:68" ht="15.75" customHeight="1" x14ac:dyDescent="0.25">
      <c r="B218" s="196" t="str">
        <f t="shared" si="66"/>
        <v>A</v>
      </c>
      <c r="C218" s="320" t="str">
        <f>C214</f>
        <v>Famille à coller.N.Nom de votre recette.Recette mère ►.S.Saisissez le nom de la recette mère</v>
      </c>
      <c r="D218" s="320">
        <f>D214</f>
        <v>6</v>
      </c>
      <c r="E218" s="1045" t="str">
        <f>E214</f>
        <v>couverts</v>
      </c>
      <c r="F218" s="813" t="s">
        <v>505</v>
      </c>
      <c r="G218" s="814">
        <v>5.2083333333333301E-2</v>
      </c>
      <c r="H218" s="16"/>
      <c r="I218" s="793">
        <v>100</v>
      </c>
      <c r="J218" s="815">
        <v>0.6</v>
      </c>
      <c r="K218" s="816" t="s">
        <v>500</v>
      </c>
      <c r="L218" s="817" t="s">
        <v>506</v>
      </c>
      <c r="S218" s="851" t="str">
        <f>IF(OR(W218&lt;&gt;"",X218&lt;&gt; "",Z218&lt;&gt;"",AA218&lt;&gt;""),"A", "►")</f>
        <v>A</v>
      </c>
      <c r="T218" s="320" t="str">
        <f>T212</f>
        <v>Famille à coller.N.Nom de votre recette.Recette mère ►.S.Saisissez le nom de la recette mère</v>
      </c>
      <c r="U218" s="320">
        <f>U212</f>
        <v>6</v>
      </c>
      <c r="V218" s="1045" t="str">
        <f>V212</f>
        <v>couverts</v>
      </c>
      <c r="W218" s="861" t="s">
        <v>526</v>
      </c>
      <c r="X218" s="862">
        <v>4.8611111111111112E-3</v>
      </c>
      <c r="Y218" s="863"/>
      <c r="Z218" s="863">
        <v>250</v>
      </c>
      <c r="AA218" s="864" t="s">
        <v>528</v>
      </c>
      <c r="AB218" s="864"/>
      <c r="AC218" s="856"/>
      <c r="AI218" s="376" t="s">
        <v>18</v>
      </c>
      <c r="AJ218" s="320" t="str">
        <f>AJ207</f>
        <v>Famille à coller.N.Nom de votre recette.Recette mère ►.S.Saisissez le nom de la recette mère</v>
      </c>
      <c r="AK218" s="320">
        <f>AK207</f>
        <v>6</v>
      </c>
      <c r="AL218" s="1045" t="str">
        <f>AL207</f>
        <v>couverts</v>
      </c>
      <c r="AM218" s="947" t="s">
        <v>146</v>
      </c>
      <c r="AN218" s="948"/>
      <c r="AO218" s="948"/>
      <c r="AP218" s="948"/>
      <c r="AQ218" s="948"/>
      <c r="AR218" s="948"/>
      <c r="AS218" s="949"/>
      <c r="AZ218" s="196" t="str">
        <f t="shared" si="65"/>
        <v>A</v>
      </c>
      <c r="BA218" s="320" t="str">
        <f>BA210</f>
        <v>Famille à coller.N.Nom de votre recette.Recette mère ►.S.Saisissez le nom de la recette mère</v>
      </c>
      <c r="BB218" s="320">
        <f>BB210</f>
        <v>6</v>
      </c>
      <c r="BC218" s="1045" t="str">
        <f>BC210</f>
        <v>couverts</v>
      </c>
      <c r="BD218" s="605" t="s">
        <v>336</v>
      </c>
      <c r="BE218" s="606" t="s">
        <v>347</v>
      </c>
      <c r="BF218" s="248"/>
      <c r="BG218" s="248"/>
      <c r="BH218" s="270"/>
      <c r="BI218" s="270"/>
      <c r="BJ218" s="329"/>
      <c r="BL218" s="596"/>
      <c r="BP218" s="4">
        <v>1</v>
      </c>
    </row>
    <row r="219" spans="2:68" ht="16.5" thickBot="1" x14ac:dyDescent="0.3">
      <c r="B219" s="196" t="str">
        <f t="shared" si="66"/>
        <v>A</v>
      </c>
      <c r="C219" s="320" t="str">
        <f>C214</f>
        <v>Famille à coller.N.Nom de votre recette.Recette mère ►.S.Saisissez le nom de la recette mère</v>
      </c>
      <c r="D219" s="320">
        <f>D214</f>
        <v>6</v>
      </c>
      <c r="E219" s="1045" t="str">
        <f>E214</f>
        <v>couverts</v>
      </c>
      <c r="F219" s="813" t="s">
        <v>43</v>
      </c>
      <c r="G219" s="814">
        <v>9.375E-2</v>
      </c>
      <c r="H219" s="16"/>
      <c r="I219" s="793">
        <v>100</v>
      </c>
      <c r="J219" s="815">
        <v>0.6</v>
      </c>
      <c r="K219" s="816" t="s">
        <v>503</v>
      </c>
      <c r="L219" s="817" t="s">
        <v>507</v>
      </c>
      <c r="S219" s="857" t="str">
        <f>IF(AA219&lt;&gt;"","A", "►")</f>
        <v>A</v>
      </c>
      <c r="T219" s="320" t="str">
        <f>T212</f>
        <v>Famille à coller.N.Nom de votre recette.Recette mère ►.S.Saisissez le nom de la recette mère</v>
      </c>
      <c r="U219" s="320">
        <f>U212</f>
        <v>6</v>
      </c>
      <c r="V219" s="1045" t="str">
        <f>V212</f>
        <v>couverts</v>
      </c>
      <c r="W219" s="858" t="s">
        <v>517</v>
      </c>
      <c r="X219" s="859"/>
      <c r="Y219" s="859"/>
      <c r="Z219" s="859" t="s">
        <v>524</v>
      </c>
      <c r="AA219" s="860" t="s">
        <v>525</v>
      </c>
      <c r="AB219" s="860"/>
      <c r="AC219" s="856"/>
      <c r="AI219" s="196" t="str">
        <f t="shared" ref="AI219:AI237" si="67">IF(OR(AM219&lt;&gt;"",AN219&lt;&gt; "",AO219&lt;&gt;"",AP219&lt;&gt;""),"A", "►")</f>
        <v>►</v>
      </c>
      <c r="AJ219" s="320" t="str">
        <f>AJ207</f>
        <v>Famille à coller.N.Nom de votre recette.Recette mère ►.S.Saisissez le nom de la recette mère</v>
      </c>
      <c r="AK219" s="320">
        <f>AK207</f>
        <v>6</v>
      </c>
      <c r="AL219" s="1045" t="str">
        <f>AL207</f>
        <v>couverts</v>
      </c>
      <c r="AM219" s="819"/>
      <c r="AN219" s="638"/>
      <c r="AO219" s="638"/>
      <c r="AP219" s="638"/>
      <c r="AQ219" s="638"/>
      <c r="AR219" s="638"/>
      <c r="AS219" s="639"/>
      <c r="AZ219" s="196" t="str">
        <f t="shared" si="65"/>
        <v>A</v>
      </c>
      <c r="BA219" s="320" t="str">
        <f>BA210</f>
        <v>Famille à coller.N.Nom de votre recette.Recette mère ►.S.Saisissez le nom de la recette mère</v>
      </c>
      <c r="BB219" s="320">
        <f>BB210</f>
        <v>6</v>
      </c>
      <c r="BC219" s="1045" t="str">
        <f>BC210</f>
        <v>couverts</v>
      </c>
      <c r="BD219" s="605" t="s">
        <v>336</v>
      </c>
      <c r="BE219" s="606" t="s">
        <v>337</v>
      </c>
      <c r="BF219" s="248"/>
      <c r="BG219" s="248"/>
      <c r="BH219" s="270"/>
      <c r="BI219" s="270"/>
      <c r="BJ219" s="329"/>
      <c r="BL219" s="596"/>
      <c r="BP219" s="4">
        <v>1</v>
      </c>
    </row>
    <row r="220" spans="2:68" ht="17.25" thickTop="1" thickBot="1" x14ac:dyDescent="0.3">
      <c r="B220" s="196" t="str">
        <f t="shared" si="66"/>
        <v>►</v>
      </c>
      <c r="C220" s="320" t="str">
        <f>C214</f>
        <v>Famille à coller.N.Nom de votre recette.Recette mère ►.S.Saisissez le nom de la recette mère</v>
      </c>
      <c r="D220" s="320">
        <f>D214</f>
        <v>6</v>
      </c>
      <c r="E220" s="320" t="str">
        <f>E214</f>
        <v>couverts</v>
      </c>
      <c r="F220" s="819"/>
      <c r="G220" s="820"/>
      <c r="H220" s="638"/>
      <c r="I220" s="638"/>
      <c r="J220" s="638"/>
      <c r="K220" s="638"/>
      <c r="L220" s="639"/>
      <c r="S220" s="851" t="str">
        <f>IF(OR(W220&lt;&gt;"",X220&lt;&gt; "",Z220&lt;&gt;"",AA220&lt;&gt;""),"A", "►")</f>
        <v>A</v>
      </c>
      <c r="T220" s="320" t="str">
        <f>T212</f>
        <v>Famille à coller.N.Nom de votre recette.Recette mère ►.S.Saisissez le nom de la recette mère</v>
      </c>
      <c r="U220" s="320">
        <f>U212</f>
        <v>6</v>
      </c>
      <c r="V220" s="320" t="str">
        <f>V212</f>
        <v>couverts</v>
      </c>
      <c r="W220" s="861" t="s">
        <v>526</v>
      </c>
      <c r="X220" s="862">
        <v>0.10416666666666667</v>
      </c>
      <c r="Y220" s="863"/>
      <c r="Z220" s="863">
        <v>170</v>
      </c>
      <c r="AA220" s="864" t="s">
        <v>529</v>
      </c>
      <c r="AB220" s="864"/>
      <c r="AC220" s="856"/>
      <c r="AI220" s="196" t="str">
        <f t="shared" si="67"/>
        <v>►</v>
      </c>
      <c r="AJ220" s="320" t="str">
        <f>AJ207</f>
        <v>Famille à coller.N.Nom de votre recette.Recette mère ►.S.Saisissez le nom de la recette mère</v>
      </c>
      <c r="AK220" s="320">
        <f>AK207</f>
        <v>6</v>
      </c>
      <c r="AL220" s="1045" t="str">
        <f>AL207</f>
        <v>couverts</v>
      </c>
      <c r="AM220" s="819"/>
      <c r="AN220" s="638"/>
      <c r="AO220" s="638"/>
      <c r="AP220" s="638"/>
      <c r="AQ220" s="638"/>
      <c r="AR220" s="638"/>
      <c r="AS220" s="639"/>
      <c r="AZ220" s="196" t="str">
        <f t="shared" si="65"/>
        <v>A</v>
      </c>
      <c r="BA220" s="320" t="str">
        <f>BA210</f>
        <v>Famille à coller.N.Nom de votre recette.Recette mère ►.S.Saisissez le nom de la recette mère</v>
      </c>
      <c r="BB220" s="320">
        <f>BB210</f>
        <v>6</v>
      </c>
      <c r="BC220" s="1045" t="str">
        <f>BC210</f>
        <v>couverts</v>
      </c>
      <c r="BD220" s="605" t="s">
        <v>336</v>
      </c>
      <c r="BE220" s="606" t="s">
        <v>338</v>
      </c>
      <c r="BF220" s="608"/>
      <c r="BG220" s="608"/>
      <c r="BH220" s="270"/>
      <c r="BI220" s="270"/>
      <c r="BJ220" s="329"/>
      <c r="BL220" s="610" t="s">
        <v>61</v>
      </c>
      <c r="BP220" s="4">
        <v>1</v>
      </c>
    </row>
    <row r="221" spans="2:68" ht="16.5" thickTop="1" x14ac:dyDescent="0.25">
      <c r="B221" s="376" t="s">
        <v>18</v>
      </c>
      <c r="C221" s="320" t="str">
        <f>C214</f>
        <v>Famille à coller.N.Nom de votre recette.Recette mère ►.S.Saisissez le nom de la recette mère</v>
      </c>
      <c r="D221" s="320">
        <f>D214</f>
        <v>6</v>
      </c>
      <c r="E221" s="320" t="str">
        <f>E214</f>
        <v>couverts</v>
      </c>
      <c r="F221" s="821" t="s">
        <v>194</v>
      </c>
      <c r="G221" s="822"/>
      <c r="H221" s="822"/>
      <c r="I221" s="822"/>
      <c r="J221" s="822"/>
      <c r="K221" s="822"/>
      <c r="L221" s="823"/>
      <c r="S221" s="857" t="str">
        <f>IF(AA221&lt;&gt;"","A", "►")</f>
        <v>A</v>
      </c>
      <c r="T221" s="320" t="str">
        <f>T212</f>
        <v>Famille à coller.N.Nom de votre recette.Recette mère ►.S.Saisissez le nom de la recette mère</v>
      </c>
      <c r="U221" s="320">
        <f>U212</f>
        <v>6</v>
      </c>
      <c r="V221" s="320" t="str">
        <f>V212</f>
        <v>couverts</v>
      </c>
      <c r="W221" s="858" t="s">
        <v>517</v>
      </c>
      <c r="X221" s="859"/>
      <c r="Y221" s="859"/>
      <c r="Z221" s="859" t="s">
        <v>524</v>
      </c>
      <c r="AA221" s="860" t="s">
        <v>530</v>
      </c>
      <c r="AB221" s="860"/>
      <c r="AC221" s="856"/>
      <c r="AI221" s="196" t="str">
        <f t="shared" si="67"/>
        <v>►</v>
      </c>
      <c r="AJ221" s="320" t="str">
        <f>AJ207</f>
        <v>Famille à coller.N.Nom de votre recette.Recette mère ►.S.Saisissez le nom de la recette mère</v>
      </c>
      <c r="AK221" s="320">
        <f>AK207</f>
        <v>6</v>
      </c>
      <c r="AL221" s="1045" t="str">
        <f>AL207</f>
        <v>couverts</v>
      </c>
      <c r="AM221" s="767"/>
      <c r="AN221" s="270"/>
      <c r="AO221" s="270"/>
      <c r="AP221" s="270"/>
      <c r="AQ221" s="270"/>
      <c r="AR221" s="270"/>
      <c r="AS221" s="329"/>
      <c r="AZ221" s="196" t="str">
        <f t="shared" si="65"/>
        <v>A</v>
      </c>
      <c r="BA221" s="320" t="str">
        <f>BA210</f>
        <v>Famille à coller.N.Nom de votre recette.Recette mère ►.S.Saisissez le nom de la recette mère</v>
      </c>
      <c r="BB221" s="320">
        <f>BB210</f>
        <v>6</v>
      </c>
      <c r="BC221" s="1045" t="str">
        <f>BC210</f>
        <v>couverts</v>
      </c>
      <c r="BD221" s="605" t="s">
        <v>336</v>
      </c>
      <c r="BE221" s="606" t="s">
        <v>339</v>
      </c>
      <c r="BF221" s="248"/>
      <c r="BG221" s="248"/>
      <c r="BH221" s="270"/>
      <c r="BI221" s="270"/>
      <c r="BJ221" s="329"/>
      <c r="BL221" s="482" t="s">
        <v>257</v>
      </c>
      <c r="BP221" s="4">
        <v>1</v>
      </c>
    </row>
    <row r="222" spans="2:68" ht="15.75" x14ac:dyDescent="0.25">
      <c r="B222" s="196" t="str">
        <f t="shared" ref="B222:B223" si="68">IF(OR(F222&lt;&gt;"",G222&lt;&gt; "",I222&lt;&gt;"",J222&lt;&gt;""),"A", "►")</f>
        <v>►</v>
      </c>
      <c r="C222" s="320" t="str">
        <f>C214</f>
        <v>Famille à coller.N.Nom de votre recette.Recette mère ►.S.Saisissez le nom de la recette mère</v>
      </c>
      <c r="D222" s="320">
        <f>D214</f>
        <v>6</v>
      </c>
      <c r="E222" s="320" t="str">
        <f>E214</f>
        <v>couverts</v>
      </c>
      <c r="F222" s="824"/>
      <c r="G222" s="825"/>
      <c r="H222" s="826"/>
      <c r="I222" s="826"/>
      <c r="J222" s="826"/>
      <c r="K222" s="826"/>
      <c r="L222" s="383" t="s">
        <v>154</v>
      </c>
      <c r="S222" s="851" t="str">
        <f>IF(OR(W222&lt;&gt;"",X222&lt;&gt; "",Z222&lt;&gt;"",AA222&lt;&gt;""),"A", "►")</f>
        <v>A</v>
      </c>
      <c r="T222" s="320" t="str">
        <f>T212</f>
        <v>Famille à coller.N.Nom de votre recette.Recette mère ►.S.Saisissez le nom de la recette mère</v>
      </c>
      <c r="U222" s="320">
        <f>U212</f>
        <v>6</v>
      </c>
      <c r="V222" s="320" t="str">
        <f>V212</f>
        <v>couverts</v>
      </c>
      <c r="W222" s="861" t="s">
        <v>526</v>
      </c>
      <c r="X222" s="862">
        <v>4.8611111111111112E-3</v>
      </c>
      <c r="Y222" s="863"/>
      <c r="Z222" s="863">
        <v>100</v>
      </c>
      <c r="AA222" s="864"/>
      <c r="AB222" s="864"/>
      <c r="AC222" s="856"/>
      <c r="AI222" s="196" t="str">
        <f t="shared" si="67"/>
        <v>►</v>
      </c>
      <c r="AJ222" s="320" t="str">
        <f>AJ207</f>
        <v>Famille à coller.N.Nom de votre recette.Recette mère ►.S.Saisissez le nom de la recette mère</v>
      </c>
      <c r="AK222" s="320">
        <f>AK207</f>
        <v>6</v>
      </c>
      <c r="AL222" s="1045" t="str">
        <f>AL207</f>
        <v>couverts</v>
      </c>
      <c r="AM222" s="767"/>
      <c r="AN222" s="270"/>
      <c r="AO222" s="270"/>
      <c r="AP222" s="270"/>
      <c r="AQ222" s="270"/>
      <c r="AR222" s="270"/>
      <c r="AS222" s="329"/>
      <c r="AZ222" s="196" t="str">
        <f t="shared" si="65"/>
        <v>A</v>
      </c>
      <c r="BA222" s="320" t="str">
        <f>BA210</f>
        <v>Famille à coller.N.Nom de votre recette.Recette mère ►.S.Saisissez le nom de la recette mère</v>
      </c>
      <c r="BB222" s="320">
        <f>BB210</f>
        <v>6</v>
      </c>
      <c r="BC222" s="1045" t="str">
        <f>BC210</f>
        <v>couverts</v>
      </c>
      <c r="BD222" s="605" t="s">
        <v>336</v>
      </c>
      <c r="BE222" s="606" t="s">
        <v>340</v>
      </c>
      <c r="BF222" s="248"/>
      <c r="BG222" s="248"/>
      <c r="BH222" s="270"/>
      <c r="BI222" s="270"/>
      <c r="BJ222" s="329"/>
      <c r="BL222" s="605" t="s">
        <v>336</v>
      </c>
      <c r="BP222" s="4">
        <v>1</v>
      </c>
    </row>
    <row r="223" spans="2:68" ht="15.75" x14ac:dyDescent="0.25">
      <c r="B223" s="196" t="str">
        <f t="shared" si="68"/>
        <v>►</v>
      </c>
      <c r="C223" s="320" t="str">
        <f>C214</f>
        <v>Famille à coller.N.Nom de votre recette.Recette mère ►.S.Saisissez le nom de la recette mère</v>
      </c>
      <c r="D223" s="320">
        <f>D214</f>
        <v>6</v>
      </c>
      <c r="E223" s="320" t="str">
        <f>E214</f>
        <v>couverts</v>
      </c>
      <c r="F223" s="2818"/>
      <c r="G223" s="270"/>
      <c r="H223" s="270"/>
      <c r="I223" s="270"/>
      <c r="J223" s="270"/>
      <c r="K223" s="270"/>
      <c r="L223" s="383" t="s">
        <v>155</v>
      </c>
      <c r="S223" s="857" t="str">
        <f>IF(AA223&lt;&gt;"","A", "►")</f>
        <v>A</v>
      </c>
      <c r="T223" s="320" t="str">
        <f>T212</f>
        <v>Famille à coller.N.Nom de votre recette.Recette mère ►.S.Saisissez le nom de la recette mère</v>
      </c>
      <c r="U223" s="320">
        <f>U212</f>
        <v>6</v>
      </c>
      <c r="V223" s="320" t="str">
        <f>V212</f>
        <v>couverts</v>
      </c>
      <c r="W223" s="858" t="s">
        <v>517</v>
      </c>
      <c r="X223" s="859"/>
      <c r="Y223" s="859"/>
      <c r="Z223" s="859" t="s">
        <v>524</v>
      </c>
      <c r="AA223" s="860" t="s">
        <v>531</v>
      </c>
      <c r="AB223" s="860"/>
      <c r="AC223" s="856"/>
      <c r="AI223" s="196" t="str">
        <f t="shared" si="67"/>
        <v>►</v>
      </c>
      <c r="AJ223" s="320" t="str">
        <f>AJ207</f>
        <v>Famille à coller.N.Nom de votre recette.Recette mère ►.S.Saisissez le nom de la recette mère</v>
      </c>
      <c r="AK223" s="320">
        <f>AK207</f>
        <v>6</v>
      </c>
      <c r="AL223" s="1045" t="str">
        <f>AL207</f>
        <v>couverts</v>
      </c>
      <c r="AM223" s="767"/>
      <c r="AN223" s="270"/>
      <c r="AO223" s="270"/>
      <c r="AP223" s="270"/>
      <c r="AQ223" s="270"/>
      <c r="AR223" s="270"/>
      <c r="AS223" s="329"/>
      <c r="AZ223" s="196" t="str">
        <f t="shared" si="65"/>
        <v>A</v>
      </c>
      <c r="BA223" s="320" t="str">
        <f>BA210</f>
        <v>Famille à coller.N.Nom de votre recette.Recette mère ►.S.Saisissez le nom de la recette mère</v>
      </c>
      <c r="BB223" s="320">
        <f>BB210</f>
        <v>6</v>
      </c>
      <c r="BC223" s="1045" t="str">
        <f>BC210</f>
        <v>couverts</v>
      </c>
      <c r="BD223" s="605" t="s">
        <v>336</v>
      </c>
      <c r="BE223" s="606" t="s">
        <v>341</v>
      </c>
      <c r="BF223" s="248"/>
      <c r="BG223" s="248"/>
      <c r="BH223" s="270"/>
      <c r="BI223" s="270"/>
      <c r="BJ223" s="329"/>
      <c r="BL223" s="611" t="s">
        <v>342</v>
      </c>
      <c r="BP223" s="4">
        <v>1</v>
      </c>
    </row>
    <row r="224" spans="2:68" ht="15.75" x14ac:dyDescent="0.25">
      <c r="B224" s="376" t="s">
        <v>18</v>
      </c>
      <c r="C224" s="320" t="str">
        <f>C214</f>
        <v>Famille à coller.N.Nom de votre recette.Recette mère ►.S.Saisissez le nom de la recette mère</v>
      </c>
      <c r="D224" s="320">
        <f>D214</f>
        <v>6</v>
      </c>
      <c r="E224" s="320" t="str">
        <f>E214</f>
        <v>couverts</v>
      </c>
      <c r="F224" s="293"/>
      <c r="G224" s="293"/>
      <c r="H224" s="293" t="s">
        <v>152</v>
      </c>
      <c r="I224" s="294"/>
      <c r="J224" s="392"/>
      <c r="K224" s="392"/>
      <c r="L224" s="393"/>
      <c r="S224" s="851" t="str">
        <f>IF(OR(W224&lt;&gt;"",X224&lt;&gt; "",Z224&lt;&gt;"",AA224&lt;&gt;""),"A", "►")</f>
        <v>A</v>
      </c>
      <c r="T224" s="320" t="str">
        <f>T212</f>
        <v>Famille à coller.N.Nom de votre recette.Recette mère ►.S.Saisissez le nom de la recette mère</v>
      </c>
      <c r="U224" s="320">
        <f>U212</f>
        <v>6</v>
      </c>
      <c r="V224" s="320" t="str">
        <f>V212</f>
        <v>couverts</v>
      </c>
      <c r="W224" s="861" t="s">
        <v>526</v>
      </c>
      <c r="X224" s="862">
        <v>4.8611111111111112E-3</v>
      </c>
      <c r="Y224" s="863"/>
      <c r="Z224" s="863">
        <v>110</v>
      </c>
      <c r="AA224" s="864"/>
      <c r="AB224" s="864"/>
      <c r="AC224" s="856"/>
      <c r="AI224" s="196" t="str">
        <f t="shared" si="67"/>
        <v>►</v>
      </c>
      <c r="AJ224" s="320" t="str">
        <f>AJ207</f>
        <v>Famille à coller.N.Nom de votre recette.Recette mère ►.S.Saisissez le nom de la recette mère</v>
      </c>
      <c r="AK224" s="320">
        <f>AK207</f>
        <v>6</v>
      </c>
      <c r="AL224" s="1045" t="str">
        <f>AL207</f>
        <v>couverts</v>
      </c>
      <c r="AM224" s="767"/>
      <c r="AN224" s="270"/>
      <c r="AO224" s="270"/>
      <c r="AP224" s="270"/>
      <c r="AQ224" s="270"/>
      <c r="AR224" s="270"/>
      <c r="AS224" s="329"/>
      <c r="AZ224" s="196" t="str">
        <f t="shared" si="65"/>
        <v>A</v>
      </c>
      <c r="BA224" s="320" t="str">
        <f>BA210</f>
        <v>Famille à coller.N.Nom de votre recette.Recette mère ►.S.Saisissez le nom de la recette mère</v>
      </c>
      <c r="BB224" s="320">
        <f>BB210</f>
        <v>6</v>
      </c>
      <c r="BC224" s="1045" t="str">
        <f>BC210</f>
        <v>couverts</v>
      </c>
      <c r="BD224" s="605" t="s">
        <v>336</v>
      </c>
      <c r="BE224" s="613" t="s">
        <v>343</v>
      </c>
      <c r="BF224" s="248"/>
      <c r="BG224" s="608"/>
      <c r="BH224" s="270"/>
      <c r="BI224" s="270"/>
      <c r="BJ224" s="329"/>
      <c r="BL224" s="614" t="s">
        <v>344</v>
      </c>
      <c r="BP224" s="4">
        <v>1</v>
      </c>
    </row>
    <row r="225" spans="2:68" ht="16.5" thickBot="1" x14ac:dyDescent="0.3">
      <c r="B225" s="397" t="s">
        <v>18</v>
      </c>
      <c r="C225" s="398" t="str">
        <f>C214</f>
        <v>Famille à coller.N.Nom de votre recette.Recette mère ►.S.Saisissez le nom de la recette mère</v>
      </c>
      <c r="D225" s="398">
        <f>D214</f>
        <v>6</v>
      </c>
      <c r="E225" s="398" t="str">
        <f>E214</f>
        <v>couverts</v>
      </c>
      <c r="F225" s="399" t="s">
        <v>150</v>
      </c>
      <c r="G225" s="298"/>
      <c r="H225" s="299"/>
      <c r="I225" s="300"/>
      <c r="J225" s="299"/>
      <c r="K225" s="299"/>
      <c r="L225" s="400"/>
      <c r="S225" s="319" t="s">
        <v>18</v>
      </c>
      <c r="T225" s="320" t="str">
        <f>T212</f>
        <v>Famille à coller.N.Nom de votre recette.Recette mère ►.S.Saisissez le nom de la recette mère</v>
      </c>
      <c r="U225" s="320">
        <f>U212</f>
        <v>6</v>
      </c>
      <c r="V225" s="320" t="str">
        <f>V212</f>
        <v>couverts</v>
      </c>
      <c r="W225" s="821" t="s">
        <v>153</v>
      </c>
      <c r="X225" s="865"/>
      <c r="Y225" s="865"/>
      <c r="Z225" s="865"/>
      <c r="AA225" s="865"/>
      <c r="AB225" s="865"/>
      <c r="AC225" s="866"/>
      <c r="AI225" s="196" t="str">
        <f t="shared" si="67"/>
        <v>►</v>
      </c>
      <c r="AJ225" s="320" t="str">
        <f>AJ207</f>
        <v>Famille à coller.N.Nom de votre recette.Recette mère ►.S.Saisissez le nom de la recette mère</v>
      </c>
      <c r="AK225" s="320">
        <f>AK207</f>
        <v>6</v>
      </c>
      <c r="AL225" s="1045" t="str">
        <f>AL207</f>
        <v>couverts</v>
      </c>
      <c r="AM225" s="767"/>
      <c r="AN225" s="270"/>
      <c r="AO225" s="270"/>
      <c r="AP225" s="270"/>
      <c r="AQ225" s="270"/>
      <c r="AR225" s="270"/>
      <c r="AS225" s="329"/>
      <c r="AZ225" s="196" t="str">
        <f t="shared" si="65"/>
        <v>A</v>
      </c>
      <c r="BA225" s="320" t="str">
        <f>BA210</f>
        <v>Famille à coller.N.Nom de votre recette.Recette mère ►.S.Saisissez le nom de la recette mère</v>
      </c>
      <c r="BB225" s="320">
        <f>BB210</f>
        <v>6</v>
      </c>
      <c r="BC225" s="1045" t="str">
        <f>BC210</f>
        <v>couverts</v>
      </c>
      <c r="BD225" s="605" t="s">
        <v>336</v>
      </c>
      <c r="BE225" s="606" t="s">
        <v>347</v>
      </c>
      <c r="BF225" s="248"/>
      <c r="BG225" s="248"/>
      <c r="BH225" s="270"/>
      <c r="BI225" s="270"/>
      <c r="BJ225" s="329"/>
      <c r="BL225" s="614" t="s">
        <v>348</v>
      </c>
      <c r="BP225" s="4">
        <v>1</v>
      </c>
    </row>
    <row r="226" spans="2:68" ht="16.5" thickBot="1" x14ac:dyDescent="0.3">
      <c r="B226" s="428" t="s">
        <v>18</v>
      </c>
      <c r="S226" s="196" t="str">
        <f t="shared" ref="S226:S227" si="69">IF(OR(W226&lt;&gt;"",X226&lt;&gt; "",Z226&lt;&gt;"",AA226&lt;&gt;""),"A", "►")</f>
        <v>►</v>
      </c>
      <c r="T226" s="320" t="str">
        <f>T212</f>
        <v>Famille à coller.N.Nom de votre recette.Recette mère ►.S.Saisissez le nom de la recette mère</v>
      </c>
      <c r="U226" s="320">
        <f>U212</f>
        <v>6</v>
      </c>
      <c r="V226" s="320" t="str">
        <f>V212</f>
        <v>couverts</v>
      </c>
      <c r="W226" s="867"/>
      <c r="X226" s="304"/>
      <c r="Y226" s="304"/>
      <c r="Z226" s="304"/>
      <c r="AA226" s="304"/>
      <c r="AB226" s="304"/>
      <c r="AC226" s="383" t="s">
        <v>154</v>
      </c>
      <c r="AI226" s="196" t="str">
        <f t="shared" si="67"/>
        <v>►</v>
      </c>
      <c r="AJ226" s="320" t="str">
        <f>AJ207</f>
        <v>Famille à coller.N.Nom de votre recette.Recette mère ►.S.Saisissez le nom de la recette mère</v>
      </c>
      <c r="AK226" s="320">
        <f>AK207</f>
        <v>6</v>
      </c>
      <c r="AL226" s="1045" t="str">
        <f>AL207</f>
        <v>couverts</v>
      </c>
      <c r="AM226" s="767"/>
      <c r="AN226" s="270"/>
      <c r="AO226" s="270"/>
      <c r="AP226" s="270"/>
      <c r="AQ226" s="270"/>
      <c r="AR226" s="270"/>
      <c r="AS226" s="329"/>
      <c r="AZ226" s="196" t="str">
        <f t="shared" si="65"/>
        <v>A</v>
      </c>
      <c r="BA226" s="320" t="str">
        <f>BA210</f>
        <v>Famille à coller.N.Nom de votre recette.Recette mère ►.S.Saisissez le nom de la recette mère</v>
      </c>
      <c r="BB226" s="320">
        <f>BB210</f>
        <v>6</v>
      </c>
      <c r="BC226" s="1045" t="str">
        <f>BC210</f>
        <v>couverts</v>
      </c>
      <c r="BD226" s="605" t="s">
        <v>336</v>
      </c>
      <c r="BE226" s="606" t="s">
        <v>351</v>
      </c>
      <c r="BF226" s="248"/>
      <c r="BG226" s="248"/>
      <c r="BH226" s="270"/>
      <c r="BI226" s="270"/>
      <c r="BJ226" s="329"/>
      <c r="BP226" s="4">
        <v>1</v>
      </c>
    </row>
    <row r="227" spans="2:68" ht="18.75" x14ac:dyDescent="0.25">
      <c r="B227" s="54" t="s">
        <v>18</v>
      </c>
      <c r="C227" s="55" t="str">
        <f>C233</f>
        <v>Famille à coller.N.Nom de votre recette.Recette mère ►.S.Saisissez le nom de la recette mère</v>
      </c>
      <c r="D227" s="56">
        <f>D233</f>
        <v>6</v>
      </c>
      <c r="E227" s="56" t="str">
        <f>E233</f>
        <v>couverts</v>
      </c>
      <c r="F227" s="57" t="s">
        <v>6</v>
      </c>
      <c r="G227" s="58" t="s">
        <v>19</v>
      </c>
      <c r="H227" s="3315" t="s">
        <v>20</v>
      </c>
      <c r="I227" s="3315"/>
      <c r="J227" s="3285" t="s">
        <v>21</v>
      </c>
      <c r="K227" s="3285"/>
      <c r="L227" s="3286"/>
      <c r="M227" s="1003" t="s">
        <v>218</v>
      </c>
      <c r="N227" s="429" t="s">
        <v>219</v>
      </c>
      <c r="O227" s="430"/>
      <c r="S227" s="196" t="str">
        <f t="shared" si="69"/>
        <v>►</v>
      </c>
      <c r="T227" s="320" t="str">
        <f>T212</f>
        <v>Famille à coller.N.Nom de votre recette.Recette mère ►.S.Saisissez le nom de la recette mère</v>
      </c>
      <c r="U227" s="320">
        <f>U212</f>
        <v>6</v>
      </c>
      <c r="V227" s="320" t="str">
        <f>V212</f>
        <v>couverts</v>
      </c>
      <c r="W227" s="2818"/>
      <c r="X227" s="270"/>
      <c r="Y227" s="270"/>
      <c r="Z227" s="270"/>
      <c r="AA227" s="270"/>
      <c r="AB227" s="270"/>
      <c r="AC227" s="705" t="s">
        <v>155</v>
      </c>
      <c r="AI227" s="196" t="str">
        <f t="shared" si="67"/>
        <v>►</v>
      </c>
      <c r="AJ227" s="320" t="str">
        <f>AJ207</f>
        <v>Famille à coller.N.Nom de votre recette.Recette mère ►.S.Saisissez le nom de la recette mère</v>
      </c>
      <c r="AK227" s="320">
        <f>AK207</f>
        <v>6</v>
      </c>
      <c r="AL227" s="1045" t="str">
        <f>AL207</f>
        <v>couverts</v>
      </c>
      <c r="AM227" s="767"/>
      <c r="AN227" s="270"/>
      <c r="AO227" s="270"/>
      <c r="AP227" s="270"/>
      <c r="AQ227" s="270"/>
      <c r="AR227" s="270"/>
      <c r="AS227" s="329"/>
      <c r="AZ227" s="196" t="str">
        <f t="shared" si="65"/>
        <v>A</v>
      </c>
      <c r="BA227" s="320" t="str">
        <f>BA210</f>
        <v>Famille à coller.N.Nom de votre recette.Recette mère ►.S.Saisissez le nom de la recette mère</v>
      </c>
      <c r="BB227" s="320">
        <f>BB210</f>
        <v>6</v>
      </c>
      <c r="BC227" s="1045" t="str">
        <f>BC210</f>
        <v>couverts</v>
      </c>
      <c r="BD227" s="605" t="s">
        <v>336</v>
      </c>
      <c r="BE227" s="606" t="s">
        <v>352</v>
      </c>
      <c r="BF227" s="248"/>
      <c r="BG227" s="248"/>
      <c r="BH227" s="270"/>
      <c r="BI227" s="270"/>
      <c r="BJ227" s="329"/>
      <c r="BP227" s="4">
        <v>1</v>
      </c>
    </row>
    <row r="228" spans="2:68" ht="22.5" x14ac:dyDescent="0.25">
      <c r="B228" s="66" t="s">
        <v>18</v>
      </c>
      <c r="C228" s="67" t="str">
        <f>C233</f>
        <v>Famille à coller.N.Nom de votre recette.Recette mère ►.S.Saisissez le nom de la recette mère</v>
      </c>
      <c r="D228" s="68"/>
      <c r="E228" s="68"/>
      <c r="F228" s="69" t="s">
        <v>28</v>
      </c>
      <c r="G228" s="70" t="s">
        <v>29</v>
      </c>
      <c r="H228" s="3316"/>
      <c r="I228" s="3316"/>
      <c r="J228" s="3287"/>
      <c r="K228" s="3287"/>
      <c r="L228" s="3288"/>
      <c r="N228" s="436" t="s">
        <v>221</v>
      </c>
      <c r="O228" s="49"/>
      <c r="S228" s="376" t="s">
        <v>18</v>
      </c>
      <c r="T228" s="320" t="str">
        <f>T212</f>
        <v>Famille à coller.N.Nom de votre recette.Recette mère ►.S.Saisissez le nom de la recette mère</v>
      </c>
      <c r="U228" s="320">
        <f>U212</f>
        <v>6</v>
      </c>
      <c r="V228" s="320" t="str">
        <f>V212</f>
        <v>couverts</v>
      </c>
      <c r="W228" s="293"/>
      <c r="X228" s="293"/>
      <c r="Y228" s="293" t="s">
        <v>152</v>
      </c>
      <c r="Z228" s="294"/>
      <c r="AA228" s="392"/>
      <c r="AB228" s="392"/>
      <c r="AC228" s="393"/>
      <c r="AI228" s="196" t="str">
        <f t="shared" si="67"/>
        <v>►</v>
      </c>
      <c r="AJ228" s="320" t="str">
        <f>AJ207</f>
        <v>Famille à coller.N.Nom de votre recette.Recette mère ►.S.Saisissez le nom de la recette mère</v>
      </c>
      <c r="AK228" s="320">
        <f>AK207</f>
        <v>6</v>
      </c>
      <c r="AL228" s="1045" t="str">
        <f>AL207</f>
        <v>couverts</v>
      </c>
      <c r="AM228" s="767"/>
      <c r="AN228" s="270"/>
      <c r="AO228" s="270"/>
      <c r="AP228" s="270"/>
      <c r="AQ228" s="270"/>
      <c r="AR228" s="270"/>
      <c r="AS228" s="329"/>
      <c r="AZ228" s="196" t="str">
        <f t="shared" si="65"/>
        <v>A</v>
      </c>
      <c r="BA228" s="320" t="str">
        <f>BA210</f>
        <v>Famille à coller.N.Nom de votre recette.Recette mère ►.S.Saisissez le nom de la recette mère</v>
      </c>
      <c r="BB228" s="320">
        <f>BB210</f>
        <v>6</v>
      </c>
      <c r="BC228" s="1045" t="str">
        <f>BC210</f>
        <v>couverts</v>
      </c>
      <c r="BD228" s="605" t="s">
        <v>336</v>
      </c>
      <c r="BE228" s="606" t="s">
        <v>353</v>
      </c>
      <c r="BF228" s="248"/>
      <c r="BG228" s="248"/>
      <c r="BH228" s="270"/>
      <c r="BI228" s="270"/>
      <c r="BJ228" s="329"/>
      <c r="BP228" s="4">
        <v>1</v>
      </c>
    </row>
    <row r="229" spans="2:68" ht="19.5" thickBot="1" x14ac:dyDescent="0.3">
      <c r="B229" s="66" t="s">
        <v>18</v>
      </c>
      <c r="C229" s="77" t="str">
        <f>C233</f>
        <v>Famille à coller.N.Nom de votre recette.Recette mère ►.S.Saisissez le nom de la recette mère</v>
      </c>
      <c r="D229" s="78"/>
      <c r="E229" s="79"/>
      <c r="F229" s="80"/>
      <c r="G229" s="81" t="s">
        <v>33</v>
      </c>
      <c r="H229" s="82"/>
      <c r="I229" s="83" t="s">
        <v>34</v>
      </c>
      <c r="J229" s="84" t="s">
        <v>35</v>
      </c>
      <c r="K229" s="16"/>
      <c r="L229" s="85"/>
      <c r="S229" s="397" t="s">
        <v>18</v>
      </c>
      <c r="T229" s="398" t="str">
        <f>T212</f>
        <v>Famille à coller.N.Nom de votre recette.Recette mère ►.S.Saisissez le nom de la recette mère</v>
      </c>
      <c r="U229" s="398">
        <f>U212</f>
        <v>6</v>
      </c>
      <c r="V229" s="398" t="str">
        <f>V212</f>
        <v>couverts</v>
      </c>
      <c r="W229" s="399" t="s">
        <v>150</v>
      </c>
      <c r="X229" s="298"/>
      <c r="Y229" s="299"/>
      <c r="Z229" s="300"/>
      <c r="AA229" s="299"/>
      <c r="AB229" s="299"/>
      <c r="AC229" s="400"/>
      <c r="AI229" s="196" t="str">
        <f t="shared" si="67"/>
        <v>►</v>
      </c>
      <c r="AJ229" s="320" t="str">
        <f>AJ207</f>
        <v>Famille à coller.N.Nom de votre recette.Recette mère ►.S.Saisissez le nom de la recette mère</v>
      </c>
      <c r="AK229" s="320">
        <f>AK207</f>
        <v>6</v>
      </c>
      <c r="AL229" s="1045" t="str">
        <f>AL207</f>
        <v>couverts</v>
      </c>
      <c r="AM229" s="767"/>
      <c r="AN229" s="270"/>
      <c r="AO229" s="270"/>
      <c r="AP229" s="270"/>
      <c r="AQ229" s="270"/>
      <c r="AR229" s="270"/>
      <c r="AS229" s="329"/>
      <c r="AZ229" s="196" t="str">
        <f t="shared" si="65"/>
        <v>A</v>
      </c>
      <c r="BA229" s="320" t="str">
        <f>BA210</f>
        <v>Famille à coller.N.Nom de votre recette.Recette mère ►.S.Saisissez le nom de la recette mère</v>
      </c>
      <c r="BB229" s="320">
        <f>BB210</f>
        <v>6</v>
      </c>
      <c r="BC229" s="1045" t="str">
        <f>BC210</f>
        <v>couverts</v>
      </c>
      <c r="BD229" s="605" t="s">
        <v>336</v>
      </c>
      <c r="BE229" s="606" t="s">
        <v>355</v>
      </c>
      <c r="BF229" s="248"/>
      <c r="BG229" s="248"/>
      <c r="BH229" s="270"/>
      <c r="BI229" s="270"/>
      <c r="BJ229" s="329"/>
      <c r="BP229" s="4">
        <v>1</v>
      </c>
    </row>
    <row r="230" spans="2:68" ht="15.75" x14ac:dyDescent="0.25">
      <c r="B230" s="66" t="s">
        <v>18</v>
      </c>
      <c r="C230" s="91" t="str">
        <f>C233</f>
        <v>Famille à coller.N.Nom de votre recette.Recette mère ►.S.Saisissez le nom de la recette mère</v>
      </c>
      <c r="D230" s="91"/>
      <c r="E230" s="91"/>
      <c r="F230" s="92" t="s">
        <v>39</v>
      </c>
      <c r="G230" s="93"/>
      <c r="H230" s="93"/>
      <c r="I230" s="94" t="s">
        <v>40</v>
      </c>
      <c r="J230" s="3317" t="str">
        <f>F233</f>
        <v>Famille à coller.N.Nom de votre recette.Recette mère ►.S.Saisissez le nom de la recette mère</v>
      </c>
      <c r="K230" s="3317"/>
      <c r="L230" s="3318"/>
      <c r="S230" s="1005" t="s">
        <v>18</v>
      </c>
      <c r="AI230" s="196" t="str">
        <f t="shared" si="67"/>
        <v>►</v>
      </c>
      <c r="AJ230" s="320" t="str">
        <f>AJ207</f>
        <v>Famille à coller.N.Nom de votre recette.Recette mère ►.S.Saisissez le nom de la recette mère</v>
      </c>
      <c r="AK230" s="320">
        <f>AK207</f>
        <v>6</v>
      </c>
      <c r="AL230" s="1045" t="str">
        <f>AL207</f>
        <v>couverts</v>
      </c>
      <c r="AM230" s="767"/>
      <c r="AN230" s="270"/>
      <c r="AO230" s="270"/>
      <c r="AP230" s="270"/>
      <c r="AQ230" s="270"/>
      <c r="AR230" s="270"/>
      <c r="AS230" s="329"/>
      <c r="AZ230" s="196" t="str">
        <f t="shared" si="65"/>
        <v>A</v>
      </c>
      <c r="BA230" s="320" t="str">
        <f>BA210</f>
        <v>Famille à coller.N.Nom de votre recette.Recette mère ►.S.Saisissez le nom de la recette mère</v>
      </c>
      <c r="BB230" s="320">
        <f>BB210</f>
        <v>6</v>
      </c>
      <c r="BC230" s="1045" t="str">
        <f>BC210</f>
        <v>couverts</v>
      </c>
      <c r="BD230" s="605" t="s">
        <v>336</v>
      </c>
      <c r="BE230" s="606" t="s">
        <v>357</v>
      </c>
      <c r="BF230" s="248"/>
      <c r="BG230" s="248"/>
      <c r="BH230" s="270"/>
      <c r="BI230" s="270"/>
      <c r="BJ230" s="329"/>
      <c r="BP230" s="4">
        <v>1</v>
      </c>
    </row>
    <row r="231" spans="2:68" ht="18.75" customHeight="1" thickBot="1" x14ac:dyDescent="0.3">
      <c r="B231" s="66" t="s">
        <v>18</v>
      </c>
      <c r="C231" s="91" t="str">
        <f>C233</f>
        <v>Famille à coller.N.Nom de votre recette.Recette mère ►.S.Saisissez le nom de la recette mère</v>
      </c>
      <c r="D231" s="91"/>
      <c r="E231" s="91"/>
      <c r="F231" s="110">
        <v>6</v>
      </c>
      <c r="G231" s="111" t="s">
        <v>44</v>
      </c>
      <c r="H231" s="92"/>
      <c r="I231" s="92"/>
      <c r="J231" s="3317"/>
      <c r="K231" s="3317"/>
      <c r="L231" s="3318"/>
      <c r="S231" s="2820" t="s">
        <v>18</v>
      </c>
      <c r="T231" s="998" t="str">
        <f>T212</f>
        <v>Famille à coller.N.Nom de votre recette.Recette mère ►.S.Saisissez le nom de la recette mère</v>
      </c>
      <c r="U231" s="998">
        <f>U212</f>
        <v>6</v>
      </c>
      <c r="V231" s="998" t="str">
        <f>V212</f>
        <v>couverts</v>
      </c>
      <c r="W231" s="1002" t="s">
        <v>61</v>
      </c>
      <c r="X231" s="1002">
        <v>5</v>
      </c>
      <c r="Y231" s="999" t="s">
        <v>508</v>
      </c>
      <c r="Z231" s="1000"/>
      <c r="AA231" s="1000"/>
      <c r="AB231" s="1008" t="s">
        <v>334</v>
      </c>
      <c r="AC231" s="1001"/>
      <c r="AD231" s="526" t="s">
        <v>218</v>
      </c>
      <c r="AE231" s="527" t="s">
        <v>601</v>
      </c>
      <c r="AF231" s="527"/>
      <c r="AI231" s="196" t="str">
        <f t="shared" si="67"/>
        <v>►</v>
      </c>
      <c r="AJ231" s="320" t="str">
        <f>AJ207</f>
        <v>Famille à coller.N.Nom de votre recette.Recette mère ►.S.Saisissez le nom de la recette mère</v>
      </c>
      <c r="AK231" s="320">
        <f>AK207</f>
        <v>6</v>
      </c>
      <c r="AL231" s="1045" t="str">
        <f>AL207</f>
        <v>couverts</v>
      </c>
      <c r="AM231" s="767"/>
      <c r="AN231" s="270"/>
      <c r="AO231" s="270"/>
      <c r="AP231" s="270"/>
      <c r="AQ231" s="270"/>
      <c r="AR231" s="270"/>
      <c r="AS231" s="329"/>
      <c r="AZ231" s="196" t="str">
        <f t="shared" si="65"/>
        <v>A</v>
      </c>
      <c r="BA231" s="320" t="str">
        <f>BA210</f>
        <v>Famille à coller.N.Nom de votre recette.Recette mère ►.S.Saisissez le nom de la recette mère</v>
      </c>
      <c r="BB231" s="320">
        <f>BB210</f>
        <v>6</v>
      </c>
      <c r="BC231" s="1045" t="str">
        <f>BC210</f>
        <v>couverts</v>
      </c>
      <c r="BD231" s="605" t="s">
        <v>336</v>
      </c>
      <c r="BE231" s="606" t="s">
        <v>358</v>
      </c>
      <c r="BF231" s="248"/>
      <c r="BG231" s="248"/>
      <c r="BH231" s="270"/>
      <c r="BI231" s="270"/>
      <c r="BJ231" s="329"/>
      <c r="BP231" s="4">
        <v>1</v>
      </c>
    </row>
    <row r="232" spans="2:68" ht="19.5" thickTop="1" x14ac:dyDescent="0.25">
      <c r="B232" s="66" t="s">
        <v>11</v>
      </c>
      <c r="C232" s="121" t="str">
        <f>C233</f>
        <v>Famille à coller.N.Nom de votre recette.Recette mère ►.S.Saisissez le nom de la recette mère</v>
      </c>
      <c r="D232" s="121"/>
      <c r="E232" s="121"/>
      <c r="F232" s="122"/>
      <c r="G232" s="123"/>
      <c r="H232" s="123"/>
      <c r="I232" s="123"/>
      <c r="J232" s="123"/>
      <c r="K232" s="123"/>
      <c r="L232" s="124"/>
      <c r="S232" s="196" t="str">
        <f>IF(OR(W232&lt;&gt;"",X232&lt;&gt; "",Z232&lt;&gt;"",AA232&lt;&gt;""),"A", "►")</f>
        <v>A</v>
      </c>
      <c r="T232" s="1043" t="str">
        <f>T231</f>
        <v>Famille à coller.N.Nom de votre recette.Recette mère ►.S.Saisissez le nom de la recette mère</v>
      </c>
      <c r="U232" s="1043">
        <f>U231</f>
        <v>6</v>
      </c>
      <c r="V232" s="1044" t="str">
        <f>V231</f>
        <v>couverts</v>
      </c>
      <c r="W232" s="611" t="s">
        <v>342</v>
      </c>
      <c r="X232" s="868">
        <v>1.7361111111111112E-2</v>
      </c>
      <c r="Y232" s="869"/>
      <c r="Z232" s="869">
        <v>3</v>
      </c>
      <c r="AA232" s="870" t="s">
        <v>532</v>
      </c>
      <c r="AB232" s="871"/>
      <c r="AC232" s="872"/>
      <c r="AD232" s="48"/>
      <c r="AE232" s="436" t="s">
        <v>221</v>
      </c>
      <c r="AI232" s="196" t="str">
        <f t="shared" si="67"/>
        <v>►</v>
      </c>
      <c r="AJ232" s="320" t="str">
        <f>AJ207</f>
        <v>Famille à coller.N.Nom de votre recette.Recette mère ►.S.Saisissez le nom de la recette mère</v>
      </c>
      <c r="AK232" s="320">
        <f>AK207</f>
        <v>6</v>
      </c>
      <c r="AL232" s="1045" t="str">
        <f>AL207</f>
        <v>couverts</v>
      </c>
      <c r="AM232" s="767"/>
      <c r="AN232" s="270"/>
      <c r="AO232" s="270"/>
      <c r="AP232" s="270"/>
      <c r="AQ232" s="270"/>
      <c r="AR232" s="270"/>
      <c r="AS232" s="329"/>
      <c r="AZ232" s="376" t="s">
        <v>18</v>
      </c>
      <c r="BA232" s="320" t="str">
        <f>BA210</f>
        <v>Famille à coller.N.Nom de votre recette.Recette mère ►.S.Saisissez le nom de la recette mère</v>
      </c>
      <c r="BB232" s="320">
        <f>BB210</f>
        <v>6</v>
      </c>
      <c r="BC232" s="1045" t="str">
        <f>BC210</f>
        <v>couverts</v>
      </c>
      <c r="BD232" s="947" t="s">
        <v>146</v>
      </c>
      <c r="BE232" s="948"/>
      <c r="BF232" s="948"/>
      <c r="BG232" s="948"/>
      <c r="BH232" s="948"/>
      <c r="BI232" s="948"/>
      <c r="BJ232" s="949"/>
      <c r="BP232" s="4">
        <v>1</v>
      </c>
    </row>
    <row r="233" spans="2:68" ht="15.75" x14ac:dyDescent="0.25">
      <c r="B233" s="129" t="s">
        <v>11</v>
      </c>
      <c r="C233" s="130" t="str">
        <f>F233</f>
        <v>Famille à coller.N.Nom de votre recette.Recette mère ►.S.Saisissez le nom de la recette mère</v>
      </c>
      <c r="D233" s="130">
        <f>F231</f>
        <v>6</v>
      </c>
      <c r="E233" s="130" t="str">
        <f>G231</f>
        <v>couverts</v>
      </c>
      <c r="F233" s="131" t="str">
        <f>UPPER(LEFT(H227,1))&amp;LOWER(MID(H227,2,999))&amp;"."&amp;UPPER(LEFT(J227,1))&amp;"."&amp;UPPER(LEFT(J227,1))&amp;LOWER(MID(J227,2,999))&amp;"."&amp;IF(ISTEXT(L233),K233&amp;"."&amp;UPPER(LEFT(L233,1))&amp;"."&amp;UPPER(LEFT(L233,1))&amp;LOWER(MID(L233,2,999)),G233)</f>
        <v>Famille à coller.N.Nom de votre recette.Recette mère ►.S.Saisissez le nom de la recette mère</v>
      </c>
      <c r="G233" s="132" t="s">
        <v>55</v>
      </c>
      <c r="H233" s="3321" t="s">
        <v>56</v>
      </c>
      <c r="I233" s="3321"/>
      <c r="J233" s="3321"/>
      <c r="K233" s="133" t="s">
        <v>57</v>
      </c>
      <c r="L233" s="134" t="s">
        <v>58</v>
      </c>
      <c r="S233" s="196" t="str">
        <f t="shared" ref="S233:S245" si="70">IF(OR(W233&lt;&gt;"",X233&lt;&gt; "",Z233&lt;&gt;"",AA233&lt;&gt;""),"A", "►")</f>
        <v>A</v>
      </c>
      <c r="T233" s="320" t="str">
        <f>T231</f>
        <v>Famille à coller.N.Nom de votre recette.Recette mère ►.S.Saisissez le nom de la recette mère</v>
      </c>
      <c r="U233" s="320">
        <f>U231</f>
        <v>6</v>
      </c>
      <c r="V233" s="1045" t="str">
        <f>V231</f>
        <v>couverts</v>
      </c>
      <c r="W233" s="611" t="s">
        <v>342</v>
      </c>
      <c r="X233" s="868">
        <v>1.7361111111111112E-2</v>
      </c>
      <c r="Y233" s="869"/>
      <c r="Z233" s="869">
        <v>3</v>
      </c>
      <c r="AA233" s="545" t="s">
        <v>533</v>
      </c>
      <c r="AB233" s="545"/>
      <c r="AC233" s="873"/>
      <c r="AE233" s="596"/>
      <c r="AI233" s="196" t="str">
        <f t="shared" si="67"/>
        <v>►</v>
      </c>
      <c r="AJ233" s="320" t="str">
        <f>AJ207</f>
        <v>Famille à coller.N.Nom de votre recette.Recette mère ►.S.Saisissez le nom de la recette mère</v>
      </c>
      <c r="AK233" s="320">
        <f>AK207</f>
        <v>6</v>
      </c>
      <c r="AL233" s="1045" t="str">
        <f>AL207</f>
        <v>couverts</v>
      </c>
      <c r="AM233" s="767"/>
      <c r="AN233" s="270"/>
      <c r="AO233" s="270"/>
      <c r="AP233" s="270"/>
      <c r="AQ233" s="270"/>
      <c r="AR233" s="270"/>
      <c r="AS233" s="329"/>
      <c r="AZ233" s="196" t="str">
        <f t="shared" ref="AZ233:AZ250" si="71">IF(OR(BD233&lt;&gt;"",BE233&lt;&gt; "",BF233&lt;&gt;"",BG233&lt;&gt;""),"A", "►")</f>
        <v>►</v>
      </c>
      <c r="BA233" s="320" t="str">
        <f>BA210</f>
        <v>Famille à coller.N.Nom de votre recette.Recette mère ►.S.Saisissez le nom de la recette mère</v>
      </c>
      <c r="BB233" s="320">
        <f>BB210</f>
        <v>6</v>
      </c>
      <c r="BC233" s="1045" t="str">
        <f>BC210</f>
        <v>couverts</v>
      </c>
      <c r="BD233" s="819"/>
      <c r="BE233" s="638"/>
      <c r="BF233" s="638"/>
      <c r="BG233" s="638"/>
      <c r="BH233" s="638"/>
      <c r="BI233" s="638"/>
      <c r="BJ233" s="639"/>
      <c r="BP233" s="4">
        <v>1</v>
      </c>
    </row>
    <row r="234" spans="2:68" ht="15.75" customHeight="1" x14ac:dyDescent="0.25">
      <c r="B234" s="138" t="s">
        <v>11</v>
      </c>
      <c r="C234" s="139" t="str">
        <f>C233</f>
        <v>Famille à coller.N.Nom de votre recette.Recette mère ►.S.Saisissez le nom de la recette mère</v>
      </c>
      <c r="D234" s="140"/>
      <c r="E234" s="140"/>
      <c r="F234" s="141" t="s">
        <v>61</v>
      </c>
      <c r="G234" s="141" t="s">
        <v>62</v>
      </c>
      <c r="H234" s="141" t="s">
        <v>63</v>
      </c>
      <c r="I234" s="141" t="s">
        <v>64</v>
      </c>
      <c r="J234" s="141" t="s">
        <v>65</v>
      </c>
      <c r="K234" s="142" t="s">
        <v>66</v>
      </c>
      <c r="L234" s="143" t="s">
        <v>67</v>
      </c>
      <c r="S234" s="196" t="str">
        <f t="shared" si="70"/>
        <v>A</v>
      </c>
      <c r="T234" s="320" t="str">
        <f>T231</f>
        <v>Famille à coller.N.Nom de votre recette.Recette mère ►.S.Saisissez le nom de la recette mère</v>
      </c>
      <c r="U234" s="320">
        <f>U231</f>
        <v>6</v>
      </c>
      <c r="V234" s="1045" t="str">
        <f>V231</f>
        <v>couverts</v>
      </c>
      <c r="W234" s="611" t="s">
        <v>342</v>
      </c>
      <c r="X234" s="868">
        <v>5.9027777777777797E-2</v>
      </c>
      <c r="Y234" s="869"/>
      <c r="Z234" s="869">
        <v>3</v>
      </c>
      <c r="AA234" s="545" t="s">
        <v>534</v>
      </c>
      <c r="AB234" s="545"/>
      <c r="AC234" s="873"/>
      <c r="AE234" s="596"/>
      <c r="AI234" s="196" t="str">
        <f t="shared" si="67"/>
        <v>►</v>
      </c>
      <c r="AJ234" s="320" t="str">
        <f>AJ207</f>
        <v>Famille à coller.N.Nom de votre recette.Recette mère ►.S.Saisissez le nom de la recette mère</v>
      </c>
      <c r="AK234" s="320">
        <f>AK207</f>
        <v>6</v>
      </c>
      <c r="AL234" s="1045" t="str">
        <f>AL207</f>
        <v>couverts</v>
      </c>
      <c r="AM234" s="767"/>
      <c r="AN234" s="270"/>
      <c r="AO234" s="270"/>
      <c r="AP234" s="270"/>
      <c r="AQ234" s="270"/>
      <c r="AR234" s="270"/>
      <c r="AS234" s="329"/>
      <c r="AZ234" s="196" t="str">
        <f t="shared" si="71"/>
        <v>►</v>
      </c>
      <c r="BA234" s="320" t="str">
        <f>BA210</f>
        <v>Famille à coller.N.Nom de votre recette.Recette mère ►.S.Saisissez le nom de la recette mère</v>
      </c>
      <c r="BB234" s="320">
        <f>BB210</f>
        <v>6</v>
      </c>
      <c r="BC234" s="1045" t="str">
        <f>BC210</f>
        <v>couverts</v>
      </c>
      <c r="BD234" s="819"/>
      <c r="BE234" s="638"/>
      <c r="BF234" s="638"/>
      <c r="BG234" s="638"/>
      <c r="BH234" s="638"/>
      <c r="BI234" s="638"/>
      <c r="BJ234" s="639"/>
      <c r="BP234" s="4">
        <v>1</v>
      </c>
    </row>
    <row r="235" spans="2:68" ht="16.5" thickBot="1" x14ac:dyDescent="0.3">
      <c r="B235" s="66" t="s">
        <v>18</v>
      </c>
      <c r="C235" s="149" t="str">
        <f>C233</f>
        <v>Famille à coller.N.Nom de votre recette.Recette mère ►.S.Saisissez le nom de la recette mère</v>
      </c>
      <c r="D235" s="91"/>
      <c r="E235" s="91"/>
      <c r="F235" s="150" t="s">
        <v>86</v>
      </c>
      <c r="G235" s="151" t="s">
        <v>87</v>
      </c>
      <c r="H235" s="152"/>
      <c r="I235" s="3322" t="s">
        <v>88</v>
      </c>
      <c r="J235" s="3323" t="s">
        <v>89</v>
      </c>
      <c r="K235" s="3324" t="s">
        <v>90</v>
      </c>
      <c r="L235" s="153" t="s">
        <v>91</v>
      </c>
      <c r="S235" s="196" t="str">
        <f t="shared" si="70"/>
        <v>A</v>
      </c>
      <c r="T235" s="320" t="str">
        <f>T231</f>
        <v>Famille à coller.N.Nom de votre recette.Recette mère ►.S.Saisissez le nom de la recette mère</v>
      </c>
      <c r="U235" s="320">
        <f>U231</f>
        <v>6</v>
      </c>
      <c r="V235" s="1045" t="str">
        <f>V231</f>
        <v>couverts</v>
      </c>
      <c r="W235" s="611" t="s">
        <v>342</v>
      </c>
      <c r="X235" s="868">
        <v>2.4305555555555556E-2</v>
      </c>
      <c r="Y235" s="869"/>
      <c r="Z235" s="869">
        <v>3</v>
      </c>
      <c r="AA235" s="545" t="s">
        <v>535</v>
      </c>
      <c r="AB235" s="545"/>
      <c r="AC235" s="873"/>
      <c r="AE235" s="48"/>
      <c r="AI235" s="196" t="str">
        <f t="shared" si="67"/>
        <v>►</v>
      </c>
      <c r="AJ235" s="320" t="str">
        <f>AJ207</f>
        <v>Famille à coller.N.Nom de votre recette.Recette mère ►.S.Saisissez le nom de la recette mère</v>
      </c>
      <c r="AK235" s="320">
        <f>AK207</f>
        <v>6</v>
      </c>
      <c r="AL235" s="1045" t="str">
        <f>AL207</f>
        <v>couverts</v>
      </c>
      <c r="AM235" s="767"/>
      <c r="AN235" s="270"/>
      <c r="AO235" s="270"/>
      <c r="AP235" s="270"/>
      <c r="AQ235" s="270"/>
      <c r="AR235" s="270"/>
      <c r="AS235" s="329"/>
      <c r="AZ235" s="196" t="str">
        <f t="shared" si="71"/>
        <v>►</v>
      </c>
      <c r="BA235" s="320" t="str">
        <f>BA210</f>
        <v>Famille à coller.N.Nom de votre recette.Recette mère ►.S.Saisissez le nom de la recette mère</v>
      </c>
      <c r="BB235" s="320">
        <f>BB210</f>
        <v>6</v>
      </c>
      <c r="BC235" s="1045" t="str">
        <f>BC210</f>
        <v>couverts</v>
      </c>
      <c r="BD235" s="819"/>
      <c r="BE235" s="638"/>
      <c r="BF235" s="638"/>
      <c r="BG235" s="638"/>
      <c r="BH235" s="638"/>
      <c r="BI235" s="638"/>
      <c r="BJ235" s="639"/>
      <c r="BP235" s="4">
        <v>1</v>
      </c>
    </row>
    <row r="236" spans="2:68" ht="17.25" thickTop="1" thickBot="1" x14ac:dyDescent="0.3">
      <c r="B236" s="66" t="s">
        <v>18</v>
      </c>
      <c r="C236" s="149" t="str">
        <f>C233</f>
        <v>Famille à coller.N.Nom de votre recette.Recette mère ►.S.Saisissez le nom de la recette mère</v>
      </c>
      <c r="D236" s="91"/>
      <c r="E236" s="91"/>
      <c r="F236" s="2817" t="s">
        <v>103</v>
      </c>
      <c r="G236" s="164" t="s">
        <v>104</v>
      </c>
      <c r="H236" s="165" t="s">
        <v>105</v>
      </c>
      <c r="I236" s="3121"/>
      <c r="J236" s="3123"/>
      <c r="K236" s="3320"/>
      <c r="L236" s="166" t="s">
        <v>106</v>
      </c>
      <c r="S236" s="196" t="str">
        <f t="shared" si="70"/>
        <v>A</v>
      </c>
      <c r="T236" s="320" t="str">
        <f>T231</f>
        <v>Famille à coller.N.Nom de votre recette.Recette mère ►.S.Saisissez le nom de la recette mère</v>
      </c>
      <c r="U236" s="320">
        <f>U231</f>
        <v>6</v>
      </c>
      <c r="V236" s="1045" t="str">
        <f>V231</f>
        <v>couverts</v>
      </c>
      <c r="W236" s="611" t="s">
        <v>342</v>
      </c>
      <c r="X236" s="868">
        <v>1.0416666666666666E-2</v>
      </c>
      <c r="Y236" s="869"/>
      <c r="Z236" s="869">
        <v>170</v>
      </c>
      <c r="AA236" s="545" t="s">
        <v>536</v>
      </c>
      <c r="AB236" s="545"/>
      <c r="AC236" s="873"/>
      <c r="AE236" s="610" t="s">
        <v>61</v>
      </c>
      <c r="AI236" s="196" t="str">
        <f t="shared" si="67"/>
        <v>►</v>
      </c>
      <c r="AJ236" s="320" t="str">
        <f>AJ207</f>
        <v>Famille à coller.N.Nom de votre recette.Recette mère ►.S.Saisissez le nom de la recette mère</v>
      </c>
      <c r="AK236" s="320">
        <f>AK207</f>
        <v>6</v>
      </c>
      <c r="AL236" s="1045" t="str">
        <f>AL207</f>
        <v>couverts</v>
      </c>
      <c r="AM236" s="767"/>
      <c r="AN236" s="270"/>
      <c r="AO236" s="270"/>
      <c r="AP236" s="270"/>
      <c r="AQ236" s="270"/>
      <c r="AR236" s="270"/>
      <c r="AS236" s="329"/>
      <c r="AZ236" s="196" t="str">
        <f t="shared" si="71"/>
        <v>►</v>
      </c>
      <c r="BA236" s="320" t="str">
        <f>BA210</f>
        <v>Famille à coller.N.Nom de votre recette.Recette mère ►.S.Saisissez le nom de la recette mère</v>
      </c>
      <c r="BB236" s="320">
        <f>BB210</f>
        <v>6</v>
      </c>
      <c r="BC236" s="1045" t="str">
        <f>BC210</f>
        <v>couverts</v>
      </c>
      <c r="BD236" s="767"/>
      <c r="BE236" s="270"/>
      <c r="BF236" s="270"/>
      <c r="BG236" s="270"/>
      <c r="BH236" s="270"/>
      <c r="BI236" s="270"/>
      <c r="BJ236" s="329"/>
      <c r="BP236" s="4">
        <v>1</v>
      </c>
    </row>
    <row r="237" spans="2:68" ht="18" thickTop="1" x14ac:dyDescent="0.25">
      <c r="B237" s="66" t="s">
        <v>18</v>
      </c>
      <c r="C237" s="149" t="str">
        <f>C233</f>
        <v>Famille à coller.N.Nom de votre recette.Recette mère ►.S.Saisissez le nom de la recette mère</v>
      </c>
      <c r="D237" s="91">
        <f>D233</f>
        <v>6</v>
      </c>
      <c r="E237" s="91" t="str">
        <f>E233</f>
        <v>couverts</v>
      </c>
      <c r="F237" s="174"/>
      <c r="G237" s="175"/>
      <c r="H237" s="176" t="str">
        <f t="shared" ref="H237:H243" si="72">IF(OR(ISTEXT(F237), F237&lt;=0, I237&lt;=0), "", "de")</f>
        <v/>
      </c>
      <c r="I237" s="177"/>
      <c r="J237" s="178"/>
      <c r="K237" s="179">
        <v>1</v>
      </c>
      <c r="L237" s="180"/>
      <c r="S237" s="196" t="str">
        <f t="shared" si="70"/>
        <v>A</v>
      </c>
      <c r="T237" s="320" t="str">
        <f>T231</f>
        <v>Famille à coller.N.Nom de votre recette.Recette mère ►.S.Saisissez le nom de la recette mère</v>
      </c>
      <c r="U237" s="320">
        <f>U231</f>
        <v>6</v>
      </c>
      <c r="V237" s="1045" t="str">
        <f>V231</f>
        <v>couverts</v>
      </c>
      <c r="W237" s="611" t="s">
        <v>342</v>
      </c>
      <c r="X237" s="868">
        <v>6.9444444444444441E-3</v>
      </c>
      <c r="Y237" s="869"/>
      <c r="Z237" s="869">
        <v>150</v>
      </c>
      <c r="AA237" s="545" t="s">
        <v>527</v>
      </c>
      <c r="AB237" s="545"/>
      <c r="AC237" s="873"/>
      <c r="AE237" s="482" t="s">
        <v>257</v>
      </c>
      <c r="AI237" s="196" t="str">
        <f t="shared" si="67"/>
        <v>►</v>
      </c>
      <c r="AJ237" s="320" t="str">
        <f>AJ207</f>
        <v>Famille à coller.N.Nom de votre recette.Recette mère ►.S.Saisissez le nom de la recette mère</v>
      </c>
      <c r="AK237" s="320">
        <f>AK207</f>
        <v>6</v>
      </c>
      <c r="AL237" s="1045" t="str">
        <f>AL207</f>
        <v>couverts</v>
      </c>
      <c r="AM237" s="767"/>
      <c r="AN237" s="270"/>
      <c r="AO237" s="270"/>
      <c r="AP237" s="270"/>
      <c r="AQ237" s="270"/>
      <c r="AR237" s="270"/>
      <c r="AS237" s="329"/>
      <c r="AZ237" s="196" t="str">
        <f t="shared" si="71"/>
        <v>►</v>
      </c>
      <c r="BA237" s="320" t="str">
        <f>BA210</f>
        <v>Famille à coller.N.Nom de votre recette.Recette mère ►.S.Saisissez le nom de la recette mère</v>
      </c>
      <c r="BB237" s="320">
        <f>BB210</f>
        <v>6</v>
      </c>
      <c r="BC237" s="1045" t="str">
        <f>BC210</f>
        <v>couverts</v>
      </c>
      <c r="BD237" s="767"/>
      <c r="BE237" s="270"/>
      <c r="BF237" s="270"/>
      <c r="BG237" s="270"/>
      <c r="BH237" s="270"/>
      <c r="BI237" s="270"/>
      <c r="BJ237" s="329"/>
      <c r="BP237" s="4">
        <v>1</v>
      </c>
    </row>
    <row r="238" spans="2:68" ht="17.25" x14ac:dyDescent="0.25">
      <c r="B238" s="196" t="str">
        <f t="shared" ref="B238:B243" si="73">IF(L238&lt;&gt;"","A","►")</f>
        <v>►</v>
      </c>
      <c r="C238" s="149" t="str">
        <f>C233</f>
        <v>Famille à coller.N.Nom de votre recette.Recette mère ►.S.Saisissez le nom de la recette mère</v>
      </c>
      <c r="D238" s="91">
        <f>D233</f>
        <v>6</v>
      </c>
      <c r="E238" s="91" t="str">
        <f>E233</f>
        <v>couverts</v>
      </c>
      <c r="F238" s="174"/>
      <c r="G238" s="175"/>
      <c r="H238" s="176" t="str">
        <f t="shared" si="72"/>
        <v/>
      </c>
      <c r="I238" s="177"/>
      <c r="J238" s="178"/>
      <c r="K238" s="179">
        <v>1</v>
      </c>
      <c r="L238" s="180"/>
      <c r="S238" s="196" t="str">
        <f t="shared" si="70"/>
        <v>A</v>
      </c>
      <c r="T238" s="320" t="str">
        <f>T231</f>
        <v>Famille à coller.N.Nom de votre recette.Recette mère ►.S.Saisissez le nom de la recette mère</v>
      </c>
      <c r="U238" s="320">
        <f>U231</f>
        <v>6</v>
      </c>
      <c r="V238" s="1045" t="str">
        <f>V231</f>
        <v>couverts</v>
      </c>
      <c r="W238" s="611" t="s">
        <v>342</v>
      </c>
      <c r="X238" s="868">
        <v>0.10069444444444445</v>
      </c>
      <c r="Y238" s="869"/>
      <c r="Z238" s="869">
        <v>120</v>
      </c>
      <c r="AA238" s="545" t="s">
        <v>537</v>
      </c>
      <c r="AB238" s="502"/>
      <c r="AC238" s="874"/>
      <c r="AE238" s="605" t="s">
        <v>336</v>
      </c>
      <c r="AI238" s="376" t="s">
        <v>18</v>
      </c>
      <c r="AJ238" s="320" t="str">
        <f>AJ207</f>
        <v>Famille à coller.N.Nom de votre recette.Recette mère ►.S.Saisissez le nom de la recette mère</v>
      </c>
      <c r="AK238" s="320">
        <f>AK207</f>
        <v>6</v>
      </c>
      <c r="AL238" s="1045" t="str">
        <f>AL207</f>
        <v>couverts</v>
      </c>
      <c r="AM238" s="377" t="s">
        <v>153</v>
      </c>
      <c r="AN238" s="280"/>
      <c r="AO238" s="280"/>
      <c r="AP238" s="280"/>
      <c r="AQ238" s="280"/>
      <c r="AR238" s="378"/>
      <c r="AS238" s="379" t="s">
        <v>154</v>
      </c>
      <c r="AZ238" s="196" t="str">
        <f t="shared" si="71"/>
        <v>►</v>
      </c>
      <c r="BA238" s="320" t="str">
        <f>BA210</f>
        <v>Famille à coller.N.Nom de votre recette.Recette mère ►.S.Saisissez le nom de la recette mère</v>
      </c>
      <c r="BB238" s="320">
        <f>BB210</f>
        <v>6</v>
      </c>
      <c r="BC238" s="1045" t="str">
        <f>BC210</f>
        <v>couverts</v>
      </c>
      <c r="BD238" s="767"/>
      <c r="BE238" s="270"/>
      <c r="BF238" s="270"/>
      <c r="BG238" s="270"/>
      <c r="BH238" s="270"/>
      <c r="BI238" s="270"/>
      <c r="BJ238" s="329"/>
      <c r="BP238" s="4">
        <v>1</v>
      </c>
    </row>
    <row r="239" spans="2:68" ht="16.5" customHeight="1" x14ac:dyDescent="0.25">
      <c r="B239" s="196" t="str">
        <f t="shared" si="73"/>
        <v>►</v>
      </c>
      <c r="C239" s="149" t="str">
        <f>C233</f>
        <v>Famille à coller.N.Nom de votre recette.Recette mère ►.S.Saisissez le nom de la recette mère</v>
      </c>
      <c r="D239" s="91">
        <f>D233</f>
        <v>6</v>
      </c>
      <c r="E239" s="91" t="str">
        <f>E233</f>
        <v>couverts</v>
      </c>
      <c r="F239" s="174"/>
      <c r="G239" s="209"/>
      <c r="H239" s="176" t="str">
        <f t="shared" si="72"/>
        <v/>
      </c>
      <c r="I239" s="177"/>
      <c r="J239" s="178"/>
      <c r="K239" s="179">
        <v>1</v>
      </c>
      <c r="L239" s="180"/>
      <c r="S239" s="196" t="str">
        <f t="shared" si="70"/>
        <v>A</v>
      </c>
      <c r="T239" s="320" t="str">
        <f>T231</f>
        <v>Famille à coller.N.Nom de votre recette.Recette mère ►.S.Saisissez le nom de la recette mère</v>
      </c>
      <c r="U239" s="320">
        <f>U231</f>
        <v>6</v>
      </c>
      <c r="V239" s="320" t="str">
        <f>V231</f>
        <v>couverts</v>
      </c>
      <c r="W239" s="611" t="s">
        <v>342</v>
      </c>
      <c r="X239" s="868">
        <v>1.3888888888888888E-2</v>
      </c>
      <c r="Y239" s="869"/>
      <c r="Z239" s="869">
        <v>120</v>
      </c>
      <c r="AA239" s="545" t="s">
        <v>538</v>
      </c>
      <c r="AB239" s="502"/>
      <c r="AC239" s="874"/>
      <c r="AE239" s="611" t="s">
        <v>342</v>
      </c>
      <c r="AI239" s="376" t="s">
        <v>18</v>
      </c>
      <c r="AJ239" s="320" t="str">
        <f>AJ207</f>
        <v>Famille à coller.N.Nom de votre recette.Recette mère ►.S.Saisissez le nom de la recette mère</v>
      </c>
      <c r="AK239" s="320">
        <f>AK207</f>
        <v>6</v>
      </c>
      <c r="AL239" s="1045" t="str">
        <f>AL207</f>
        <v>couverts</v>
      </c>
      <c r="AM239" s="381"/>
      <c r="AN239" s="287"/>
      <c r="AO239" s="287"/>
      <c r="AP239" s="287"/>
      <c r="AQ239" s="287"/>
      <c r="AR239" s="382"/>
      <c r="AS239" s="383" t="s">
        <v>155</v>
      </c>
      <c r="AZ239" s="196" t="str">
        <f t="shared" si="71"/>
        <v>►</v>
      </c>
      <c r="BA239" s="320" t="str">
        <f>BA210</f>
        <v>Famille à coller.N.Nom de votre recette.Recette mère ►.S.Saisissez le nom de la recette mère</v>
      </c>
      <c r="BB239" s="320">
        <f>BB210</f>
        <v>6</v>
      </c>
      <c r="BC239" s="1045" t="str">
        <f>BC210</f>
        <v>couverts</v>
      </c>
      <c r="BD239" s="767"/>
      <c r="BE239" s="270"/>
      <c r="BF239" s="270"/>
      <c r="BG239" s="270"/>
      <c r="BH239" s="270"/>
      <c r="BI239" s="270"/>
      <c r="BJ239" s="329"/>
      <c r="BP239" s="4">
        <v>1</v>
      </c>
    </row>
    <row r="240" spans="2:68" ht="17.25" x14ac:dyDescent="0.25">
      <c r="B240" s="196" t="str">
        <f t="shared" si="73"/>
        <v>A</v>
      </c>
      <c r="C240" s="149" t="str">
        <f>C233</f>
        <v>Famille à coller.N.Nom de votre recette.Recette mère ►.S.Saisissez le nom de la recette mère</v>
      </c>
      <c r="D240" s="91">
        <f>D233</f>
        <v>6</v>
      </c>
      <c r="E240" s="91" t="str">
        <f>E233</f>
        <v>couverts</v>
      </c>
      <c r="F240" s="174"/>
      <c r="G240" s="209"/>
      <c r="H240" s="176" t="str">
        <f t="shared" si="72"/>
        <v/>
      </c>
      <c r="I240" s="177"/>
      <c r="J240" s="178"/>
      <c r="K240" s="179">
        <v>1</v>
      </c>
      <c r="L240" s="180" t="s">
        <v>1073</v>
      </c>
      <c r="S240" s="196" t="str">
        <f t="shared" si="70"/>
        <v>A</v>
      </c>
      <c r="T240" s="320" t="str">
        <f>T231</f>
        <v>Famille à coller.N.Nom de votre recette.Recette mère ►.S.Saisissez le nom de la recette mère</v>
      </c>
      <c r="U240" s="320">
        <f>U231</f>
        <v>6</v>
      </c>
      <c r="V240" s="320" t="str">
        <f>V231</f>
        <v>couverts</v>
      </c>
      <c r="W240" s="611" t="s">
        <v>342</v>
      </c>
      <c r="X240" s="868">
        <v>3.125E-2</v>
      </c>
      <c r="Y240" s="869"/>
      <c r="Z240" s="869"/>
      <c r="AA240" s="545" t="s">
        <v>539</v>
      </c>
      <c r="AB240" s="502"/>
      <c r="AC240" s="874"/>
      <c r="AE240" s="614" t="s">
        <v>344</v>
      </c>
      <c r="AI240" s="376" t="s">
        <v>18</v>
      </c>
      <c r="AJ240" s="320" t="str">
        <f>AJ207</f>
        <v>Famille à coller.N.Nom de votre recette.Recette mère ►.S.Saisissez le nom de la recette mère</v>
      </c>
      <c r="AK240" s="320">
        <f>AK207</f>
        <v>6</v>
      </c>
      <c r="AL240" s="1045" t="str">
        <f>AL207</f>
        <v>couverts</v>
      </c>
      <c r="AM240" s="2819"/>
      <c r="AN240" s="287"/>
      <c r="AO240" s="287"/>
      <c r="AP240" s="287"/>
      <c r="AQ240" s="287"/>
      <c r="AR240" s="382"/>
      <c r="AS240" s="383" t="s">
        <v>156</v>
      </c>
      <c r="AZ240" s="196" t="str">
        <f t="shared" si="71"/>
        <v>►</v>
      </c>
      <c r="BA240" s="320" t="str">
        <f>BA210</f>
        <v>Famille à coller.N.Nom de votre recette.Recette mère ►.S.Saisissez le nom de la recette mère</v>
      </c>
      <c r="BB240" s="320">
        <f>BB210</f>
        <v>6</v>
      </c>
      <c r="BC240" s="1045" t="str">
        <f>BC210</f>
        <v>couverts</v>
      </c>
      <c r="BD240" s="767"/>
      <c r="BE240" s="270"/>
      <c r="BF240" s="270"/>
      <c r="BG240" s="270"/>
      <c r="BH240" s="270"/>
      <c r="BI240" s="270"/>
      <c r="BJ240" s="329"/>
      <c r="BP240" s="4">
        <v>1</v>
      </c>
    </row>
    <row r="241" spans="2:68" ht="17.25" x14ac:dyDescent="0.25">
      <c r="B241" s="196" t="str">
        <f t="shared" si="73"/>
        <v>►</v>
      </c>
      <c r="C241" s="149" t="str">
        <f>C233</f>
        <v>Famille à coller.N.Nom de votre recette.Recette mère ►.S.Saisissez le nom de la recette mère</v>
      </c>
      <c r="D241" s="91">
        <f>D233</f>
        <v>6</v>
      </c>
      <c r="E241" s="91" t="str">
        <f>E233</f>
        <v>couverts</v>
      </c>
      <c r="F241" s="174"/>
      <c r="G241" s="209"/>
      <c r="H241" s="176" t="str">
        <f t="shared" si="72"/>
        <v/>
      </c>
      <c r="I241" s="177"/>
      <c r="J241" s="178"/>
      <c r="K241" s="179">
        <v>1</v>
      </c>
      <c r="L241" s="180"/>
      <c r="S241" s="196" t="str">
        <f t="shared" si="70"/>
        <v>A</v>
      </c>
      <c r="T241" s="320" t="str">
        <f>T231</f>
        <v>Famille à coller.N.Nom de votre recette.Recette mère ►.S.Saisissez le nom de la recette mère</v>
      </c>
      <c r="U241" s="320">
        <f>U231</f>
        <v>6</v>
      </c>
      <c r="V241" s="320" t="str">
        <f>V231</f>
        <v>couverts</v>
      </c>
      <c r="W241" s="611" t="s">
        <v>342</v>
      </c>
      <c r="X241" s="868">
        <v>2.4305555555555556E-2</v>
      </c>
      <c r="Y241" s="869"/>
      <c r="Z241" s="869"/>
      <c r="AA241" s="545" t="s">
        <v>540</v>
      </c>
      <c r="AB241" s="502"/>
      <c r="AC241" s="874"/>
      <c r="AE241" s="614" t="s">
        <v>348</v>
      </c>
      <c r="AI241" s="376" t="s">
        <v>18</v>
      </c>
      <c r="AJ241" s="320" t="str">
        <f>AJ207</f>
        <v>Famille à coller.N.Nom de votre recette.Recette mère ►.S.Saisissez le nom de la recette mère</v>
      </c>
      <c r="AK241" s="320">
        <f>AK207</f>
        <v>6</v>
      </c>
      <c r="AL241" s="320" t="str">
        <f>AL207</f>
        <v>couverts</v>
      </c>
      <c r="AM241" s="624"/>
      <c r="AN241" s="293"/>
      <c r="AO241" s="293" t="s">
        <v>152</v>
      </c>
      <c r="AP241" s="294"/>
      <c r="AQ241" s="392"/>
      <c r="AR241" s="392"/>
      <c r="AS241" s="393"/>
      <c r="AZ241" s="196" t="str">
        <f t="shared" si="71"/>
        <v>►</v>
      </c>
      <c r="BA241" s="320" t="str">
        <f>BA210</f>
        <v>Famille à coller.N.Nom de votre recette.Recette mère ►.S.Saisissez le nom de la recette mère</v>
      </c>
      <c r="BB241" s="320">
        <f>BB210</f>
        <v>6</v>
      </c>
      <c r="BC241" s="1045" t="str">
        <f>BC210</f>
        <v>couverts</v>
      </c>
      <c r="BD241" s="767"/>
      <c r="BE241" s="270"/>
      <c r="BF241" s="270"/>
      <c r="BG241" s="270"/>
      <c r="BH241" s="270"/>
      <c r="BI241" s="270"/>
      <c r="BJ241" s="329"/>
      <c r="BP241" s="4">
        <v>1</v>
      </c>
    </row>
    <row r="242" spans="2:68" ht="18" thickBot="1" x14ac:dyDescent="0.3">
      <c r="B242" s="196" t="str">
        <f t="shared" si="73"/>
        <v>►</v>
      </c>
      <c r="C242" s="149" t="str">
        <f>C233</f>
        <v>Famille à coller.N.Nom de votre recette.Recette mère ►.S.Saisissez le nom de la recette mère</v>
      </c>
      <c r="D242" s="91">
        <f>D233</f>
        <v>6</v>
      </c>
      <c r="E242" s="91" t="str">
        <f>E233</f>
        <v>couverts</v>
      </c>
      <c r="F242" s="174"/>
      <c r="G242" s="209"/>
      <c r="H242" s="176" t="str">
        <f t="shared" si="72"/>
        <v/>
      </c>
      <c r="I242" s="177"/>
      <c r="J242" s="178"/>
      <c r="K242" s="179">
        <v>1</v>
      </c>
      <c r="L242" s="180"/>
      <c r="S242" s="196" t="str">
        <f t="shared" si="70"/>
        <v>A</v>
      </c>
      <c r="T242" s="320" t="str">
        <f>T231</f>
        <v>Famille à coller.N.Nom de votre recette.Recette mère ►.S.Saisissez le nom de la recette mère</v>
      </c>
      <c r="U242" s="320">
        <f>U231</f>
        <v>6</v>
      </c>
      <c r="V242" s="320" t="str">
        <f>V231</f>
        <v>couverts</v>
      </c>
      <c r="W242" s="611" t="s">
        <v>342</v>
      </c>
      <c r="X242" s="868">
        <v>7.2916666666666671E-2</v>
      </c>
      <c r="Y242" s="869"/>
      <c r="Z242" s="875" t="s">
        <v>541</v>
      </c>
      <c r="AA242" s="545" t="s">
        <v>542</v>
      </c>
      <c r="AB242" s="502"/>
      <c r="AC242" s="874"/>
      <c r="AI242" s="397" t="s">
        <v>18</v>
      </c>
      <c r="AJ242" s="398" t="str">
        <f>AJ207</f>
        <v>Famille à coller.N.Nom de votre recette.Recette mère ►.S.Saisissez le nom de la recette mère</v>
      </c>
      <c r="AK242" s="398">
        <f>AK207</f>
        <v>6</v>
      </c>
      <c r="AL242" s="398" t="str">
        <f>AL207</f>
        <v>couverts</v>
      </c>
      <c r="AM242" s="399" t="s">
        <v>150</v>
      </c>
      <c r="AN242" s="298"/>
      <c r="AO242" s="299"/>
      <c r="AP242" s="300"/>
      <c r="AQ242" s="299"/>
      <c r="AR242" s="299"/>
      <c r="AS242" s="400"/>
      <c r="AZ242" s="196" t="str">
        <f t="shared" si="71"/>
        <v>►</v>
      </c>
      <c r="BA242" s="320" t="str">
        <f>BA210</f>
        <v>Famille à coller.N.Nom de votre recette.Recette mère ►.S.Saisissez le nom de la recette mère</v>
      </c>
      <c r="BB242" s="320">
        <f>BB210</f>
        <v>6</v>
      </c>
      <c r="BC242" s="1045" t="str">
        <f>BC210</f>
        <v>couverts</v>
      </c>
      <c r="BD242" s="767"/>
      <c r="BE242" s="270"/>
      <c r="BF242" s="270"/>
      <c r="BG242" s="270"/>
      <c r="BH242" s="270"/>
      <c r="BI242" s="270"/>
      <c r="BJ242" s="329"/>
      <c r="BP242" s="4">
        <v>1</v>
      </c>
    </row>
    <row r="243" spans="2:68" ht="17.25" x14ac:dyDescent="0.25">
      <c r="B243" s="196" t="str">
        <f t="shared" si="73"/>
        <v>►</v>
      </c>
      <c r="C243" s="149" t="str">
        <f>C233</f>
        <v>Famille à coller.N.Nom de votre recette.Recette mère ►.S.Saisissez le nom de la recette mère</v>
      </c>
      <c r="D243" s="91">
        <f>D233</f>
        <v>6</v>
      </c>
      <c r="E243" s="91" t="str">
        <f>E233</f>
        <v>couverts</v>
      </c>
      <c r="F243" s="174"/>
      <c r="G243" s="209"/>
      <c r="H243" s="176" t="str">
        <f t="shared" si="72"/>
        <v/>
      </c>
      <c r="I243" s="177"/>
      <c r="J243" s="178"/>
      <c r="K243" s="179">
        <v>1</v>
      </c>
      <c r="L243" s="180"/>
      <c r="S243" s="196" t="str">
        <f t="shared" si="70"/>
        <v>A</v>
      </c>
      <c r="T243" s="320" t="str">
        <f>T231</f>
        <v>Famille à coller.N.Nom de votre recette.Recette mère ►.S.Saisissez le nom de la recette mère</v>
      </c>
      <c r="U243" s="320">
        <f>U231</f>
        <v>6</v>
      </c>
      <c r="V243" s="320" t="str">
        <f>V231</f>
        <v>couverts</v>
      </c>
      <c r="W243" s="611" t="s">
        <v>342</v>
      </c>
      <c r="X243" s="868">
        <v>3.4722222222222224E-2</v>
      </c>
      <c r="Y243" s="869"/>
      <c r="Z243" s="869"/>
      <c r="AA243" s="545" t="s">
        <v>543</v>
      </c>
      <c r="AB243" s="502"/>
      <c r="AC243" s="874"/>
      <c r="AI243" s="291" t="s">
        <v>18</v>
      </c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Z243" s="196" t="str">
        <f t="shared" si="71"/>
        <v>►</v>
      </c>
      <c r="BA243" s="320" t="str">
        <f>BA210</f>
        <v>Famille à coller.N.Nom de votre recette.Recette mère ►.S.Saisissez le nom de la recette mère</v>
      </c>
      <c r="BB243" s="320">
        <f>BB210</f>
        <v>6</v>
      </c>
      <c r="BC243" s="1045" t="str">
        <f>BC210</f>
        <v>couverts</v>
      </c>
      <c r="BD243" s="767"/>
      <c r="BE243" s="270"/>
      <c r="BF243" s="270"/>
      <c r="BG243" s="270"/>
      <c r="BH243" s="270"/>
      <c r="BI243" s="270"/>
      <c r="BJ243" s="329"/>
      <c r="BP243" s="4">
        <v>1</v>
      </c>
    </row>
    <row r="244" spans="2:68" ht="18.75" x14ac:dyDescent="0.25">
      <c r="B244" s="66" t="s">
        <v>18</v>
      </c>
      <c r="C244" s="985" t="str">
        <f>C233</f>
        <v>Famille à coller.N.Nom de votre recette.Recette mère ►.S.Saisissez le nom de la recette mère</v>
      </c>
      <c r="D244" s="986">
        <f>D233</f>
        <v>6</v>
      </c>
      <c r="E244" s="987" t="str">
        <f>E233</f>
        <v>couverts</v>
      </c>
      <c r="F244" s="988" t="s">
        <v>150</v>
      </c>
      <c r="G244" s="989"/>
      <c r="H244" s="990"/>
      <c r="I244" s="990"/>
      <c r="J244" s="990"/>
      <c r="K244" s="990"/>
      <c r="L244" s="991"/>
      <c r="S244" s="196" t="str">
        <f t="shared" si="70"/>
        <v>A</v>
      </c>
      <c r="T244" s="320" t="str">
        <f>T231</f>
        <v>Famille à coller.N.Nom de votre recette.Recette mère ►.S.Saisissez le nom de la recette mère</v>
      </c>
      <c r="U244" s="320">
        <f>U231</f>
        <v>6</v>
      </c>
      <c r="V244" s="320" t="str">
        <f>V231</f>
        <v>couverts</v>
      </c>
      <c r="W244" s="611" t="s">
        <v>342</v>
      </c>
      <c r="X244" s="868"/>
      <c r="Y244" s="876" t="s">
        <v>544</v>
      </c>
      <c r="Z244" s="793">
        <v>65</v>
      </c>
      <c r="AA244" s="877" t="s">
        <v>545</v>
      </c>
      <c r="AB244" s="502"/>
      <c r="AC244" s="874"/>
      <c r="AI244" s="1013" t="s">
        <v>18</v>
      </c>
      <c r="AJ244" s="998" t="str">
        <f>AJ207</f>
        <v>Famille à coller.N.Nom de votre recette.Recette mère ►.S.Saisissez le nom de la recette mère</v>
      </c>
      <c r="AK244" s="998">
        <f>AK207</f>
        <v>6</v>
      </c>
      <c r="AL244" s="998" t="str">
        <f>AL207</f>
        <v>couverts</v>
      </c>
      <c r="AM244" s="1002" t="s">
        <v>61</v>
      </c>
      <c r="AN244" s="1002">
        <v>14</v>
      </c>
      <c r="AO244" s="999" t="s">
        <v>579</v>
      </c>
      <c r="AP244" s="1000"/>
      <c r="AQ244" s="1000"/>
      <c r="AR244" s="1008"/>
      <c r="AS244" s="1001"/>
      <c r="AT244" s="526" t="s">
        <v>218</v>
      </c>
      <c r="AU244" s="527" t="s">
        <v>635</v>
      </c>
      <c r="AV244" s="527"/>
      <c r="AZ244" s="196" t="str">
        <f t="shared" si="71"/>
        <v>►</v>
      </c>
      <c r="BA244" s="320" t="str">
        <f>BA210</f>
        <v>Famille à coller.N.Nom de votre recette.Recette mère ►.S.Saisissez le nom de la recette mère</v>
      </c>
      <c r="BB244" s="320">
        <f>BB210</f>
        <v>6</v>
      </c>
      <c r="BC244" s="1045" t="str">
        <f>BC210</f>
        <v>couverts</v>
      </c>
      <c r="BD244" s="767"/>
      <c r="BE244" s="270"/>
      <c r="BF244" s="270"/>
      <c r="BG244" s="270"/>
      <c r="BH244" s="270"/>
      <c r="BI244" s="270"/>
      <c r="BJ244" s="329"/>
      <c r="BP244" s="4">
        <v>1</v>
      </c>
    </row>
    <row r="245" spans="2:68" ht="18.75" x14ac:dyDescent="0.25">
      <c r="B245" s="1368" t="s">
        <v>18</v>
      </c>
      <c r="C245" s="998" t="str">
        <f>C233</f>
        <v>Famille à coller.N.Nom de votre recette.Recette mère ►.S.Saisissez le nom de la recette mère</v>
      </c>
      <c r="D245" s="998">
        <f>D233</f>
        <v>6</v>
      </c>
      <c r="E245" s="998" t="str">
        <f>E233</f>
        <v>couverts</v>
      </c>
      <c r="F245" s="315" t="s">
        <v>61</v>
      </c>
      <c r="G245" s="1002">
        <v>2</v>
      </c>
      <c r="H245" s="999" t="s">
        <v>142</v>
      </c>
      <c r="I245" s="1000"/>
      <c r="J245" s="1000"/>
      <c r="K245" s="1000"/>
      <c r="L245" s="1365" t="s">
        <v>1079</v>
      </c>
      <c r="M245" s="526" t="s">
        <v>218</v>
      </c>
      <c r="N245" s="527" t="s">
        <v>1081</v>
      </c>
      <c r="O245" s="527"/>
      <c r="S245" s="196" t="str">
        <f t="shared" si="70"/>
        <v>A</v>
      </c>
      <c r="T245" s="320" t="str">
        <f>T231</f>
        <v>Famille à coller.N.Nom de votre recette.Recette mère ►.S.Saisissez le nom de la recette mère</v>
      </c>
      <c r="U245" s="320">
        <f>U231</f>
        <v>6</v>
      </c>
      <c r="V245" s="320" t="str">
        <f>V231</f>
        <v>couverts</v>
      </c>
      <c r="W245" s="611" t="s">
        <v>342</v>
      </c>
      <c r="X245" s="868"/>
      <c r="Y245" s="878" t="s">
        <v>544</v>
      </c>
      <c r="Z245" s="786">
        <v>3</v>
      </c>
      <c r="AA245" s="879" t="s">
        <v>546</v>
      </c>
      <c r="AB245" s="502"/>
      <c r="AC245" s="874"/>
      <c r="AI245" s="319" t="s">
        <v>18</v>
      </c>
      <c r="AJ245" s="1043" t="str">
        <f>AJ244</f>
        <v>Famille à coller.N.Nom de votre recette.Recette mère ►.S.Saisissez le nom de la recette mère</v>
      </c>
      <c r="AK245" s="1043">
        <f>AK244</f>
        <v>6</v>
      </c>
      <c r="AL245" s="1044" t="str">
        <f>AL244</f>
        <v>couverts</v>
      </c>
      <c r="AM245" s="2827" t="s">
        <v>408</v>
      </c>
      <c r="AN245" s="1009"/>
      <c r="AO245" s="1009"/>
      <c r="AP245" s="1009"/>
      <c r="AQ245" s="1009"/>
      <c r="AR245" s="1009"/>
      <c r="AS245" s="1012"/>
      <c r="AT245" s="48"/>
      <c r="AU245" s="436" t="s">
        <v>221</v>
      </c>
      <c r="AZ245" s="196" t="str">
        <f t="shared" si="71"/>
        <v>►</v>
      </c>
      <c r="BA245" s="320" t="str">
        <f>BA210</f>
        <v>Famille à coller.N.Nom de votre recette.Recette mère ►.S.Saisissez le nom de la recette mère</v>
      </c>
      <c r="BB245" s="320">
        <f>BB210</f>
        <v>6</v>
      </c>
      <c r="BC245" s="1045" t="str">
        <f>BC210</f>
        <v>couverts</v>
      </c>
      <c r="BD245" s="767"/>
      <c r="BE245" s="270"/>
      <c r="BF245" s="270"/>
      <c r="BG245" s="270"/>
      <c r="BH245" s="270"/>
      <c r="BI245" s="270"/>
      <c r="BJ245" s="329"/>
      <c r="BP245" s="4">
        <v>1</v>
      </c>
    </row>
    <row r="246" spans="2:68" ht="18.75" x14ac:dyDescent="0.25">
      <c r="B246" s="319" t="s">
        <v>18</v>
      </c>
      <c r="C246" s="1043" t="str">
        <f>C245</f>
        <v>Famille à coller.N.Nom de votre recette.Recette mère ►.S.Saisissez le nom de la recette mère</v>
      </c>
      <c r="D246" s="1043">
        <f>D245</f>
        <v>6</v>
      </c>
      <c r="E246" s="1044" t="str">
        <f>E245</f>
        <v>couverts</v>
      </c>
      <c r="F246" s="150" t="s">
        <v>86</v>
      </c>
      <c r="G246" s="3186" t="s">
        <v>88</v>
      </c>
      <c r="H246" s="3354" t="s">
        <v>96</v>
      </c>
      <c r="I246" s="3187" t="s">
        <v>89</v>
      </c>
      <c r="J246" s="3355" t="s">
        <v>110</v>
      </c>
      <c r="K246" s="3356" t="s">
        <v>510</v>
      </c>
      <c r="L246" s="3357" t="s">
        <v>106</v>
      </c>
      <c r="M246" s="48"/>
      <c r="N246" s="436" t="s">
        <v>221</v>
      </c>
      <c r="S246" s="376" t="s">
        <v>18</v>
      </c>
      <c r="T246" s="320" t="str">
        <f>T231</f>
        <v>Famille à coller.N.Nom de votre recette.Recette mère ►.S.Saisissez le nom de la recette mère</v>
      </c>
      <c r="U246" s="320">
        <f>U231</f>
        <v>6</v>
      </c>
      <c r="V246" s="320" t="str">
        <f>V231</f>
        <v>couverts</v>
      </c>
      <c r="W246" s="880" t="s">
        <v>493</v>
      </c>
      <c r="X246" s="808">
        <f>SUM(X232:X245)</f>
        <v>0.41319444444444448</v>
      </c>
      <c r="AB246" s="502"/>
      <c r="AC246" s="874"/>
      <c r="AI246" s="319" t="s">
        <v>18</v>
      </c>
      <c r="AJ246" s="320" t="str">
        <f>AJ244</f>
        <v>Famille à coller.N.Nom de votre recette.Recette mère ►.S.Saisissez le nom de la recette mère</v>
      </c>
      <c r="AK246" s="320">
        <f>AK244</f>
        <v>6</v>
      </c>
      <c r="AL246" s="1045" t="str">
        <f>AL244</f>
        <v>couverts</v>
      </c>
      <c r="AM246" s="678"/>
      <c r="AN246" s="679" t="s">
        <v>413</v>
      </c>
      <c r="AO246" s="609"/>
      <c r="AP246" s="609"/>
      <c r="AQ246" s="609"/>
      <c r="AR246" s="680" t="s">
        <v>414</v>
      </c>
      <c r="AS246" s="681"/>
      <c r="AZ246" s="196" t="str">
        <f t="shared" si="71"/>
        <v>►</v>
      </c>
      <c r="BA246" s="320" t="str">
        <f>BA210</f>
        <v>Famille à coller.N.Nom de votre recette.Recette mère ►.S.Saisissez le nom de la recette mère</v>
      </c>
      <c r="BB246" s="320">
        <f>BB210</f>
        <v>6</v>
      </c>
      <c r="BC246" s="1045" t="str">
        <f>BC210</f>
        <v>couverts</v>
      </c>
      <c r="BD246" s="767"/>
      <c r="BE246" s="270"/>
      <c r="BF246" s="270"/>
      <c r="BG246" s="270"/>
      <c r="BH246" s="270"/>
      <c r="BI246" s="270"/>
      <c r="BJ246" s="329"/>
      <c r="BP246" s="4">
        <v>1</v>
      </c>
    </row>
    <row r="247" spans="2:68" ht="15.75" x14ac:dyDescent="0.25">
      <c r="B247" s="319" t="s">
        <v>18</v>
      </c>
      <c r="C247" s="320" t="str">
        <f>C245</f>
        <v>Famille à coller.N.Nom de votre recette.Recette mère ►.S.Saisissez le nom de la recette mère</v>
      </c>
      <c r="D247" s="320">
        <f>D245</f>
        <v>6</v>
      </c>
      <c r="E247" s="1045" t="str">
        <f>E245</f>
        <v>couverts</v>
      </c>
      <c r="F247" s="2817" t="s">
        <v>94</v>
      </c>
      <c r="G247" s="3121"/>
      <c r="H247" s="3340"/>
      <c r="I247" s="3172"/>
      <c r="J247" s="3349"/>
      <c r="K247" s="3351"/>
      <c r="L247" s="3353"/>
      <c r="S247" s="376" t="s">
        <v>18</v>
      </c>
      <c r="T247" s="320" t="str">
        <f>T231</f>
        <v>Famille à coller.N.Nom de votre recette.Recette mère ►.S.Saisissez le nom de la recette mère</v>
      </c>
      <c r="U247" s="320">
        <f>U231</f>
        <v>6</v>
      </c>
      <c r="V247" s="320" t="str">
        <f>V231</f>
        <v>couverts</v>
      </c>
      <c r="W247" s="293"/>
      <c r="X247" s="293"/>
      <c r="Y247" s="293" t="s">
        <v>152</v>
      </c>
      <c r="Z247" s="294"/>
      <c r="AA247" s="392"/>
      <c r="AB247" s="392"/>
      <c r="AC247" s="393"/>
      <c r="AI247" s="196" t="str">
        <f t="shared" ref="AI247:AI248" si="74">IF(OR(AM247&lt;&gt;"",AR247&lt;&gt; ""),"A", "►")</f>
        <v>A</v>
      </c>
      <c r="AJ247" s="320" t="str">
        <f>AJ244</f>
        <v>Famille à coller.N.Nom de votre recette.Recette mère ►.S.Saisissez le nom de la recette mère</v>
      </c>
      <c r="AK247" s="320">
        <f>AK244</f>
        <v>6</v>
      </c>
      <c r="AL247" s="1045" t="str">
        <f>AL244</f>
        <v>couverts</v>
      </c>
      <c r="AM247" s="678"/>
      <c r="AN247" s="682" t="s">
        <v>415</v>
      </c>
      <c r="AO247" s="270"/>
      <c r="AP247" s="270"/>
      <c r="AQ247" s="270"/>
      <c r="AR247" s="605" t="s">
        <v>336</v>
      </c>
      <c r="AS247" s="683" t="s">
        <v>416</v>
      </c>
      <c r="AZ247" s="196" t="str">
        <f t="shared" si="71"/>
        <v>►</v>
      </c>
      <c r="BA247" s="320" t="str">
        <f>BA210</f>
        <v>Famille à coller.N.Nom de votre recette.Recette mère ►.S.Saisissez le nom de la recette mère</v>
      </c>
      <c r="BB247" s="320">
        <f>BB210</f>
        <v>6</v>
      </c>
      <c r="BC247" s="1045" t="str">
        <f>BC210</f>
        <v>couverts</v>
      </c>
      <c r="BD247" s="767"/>
      <c r="BE247" s="270"/>
      <c r="BF247" s="270"/>
      <c r="BG247" s="270"/>
      <c r="BH247" s="270"/>
      <c r="BI247" s="270"/>
      <c r="BJ247" s="329"/>
      <c r="BP247" s="4">
        <v>1</v>
      </c>
    </row>
    <row r="248" spans="2:68" ht="19.5" thickBot="1" x14ac:dyDescent="0.3">
      <c r="B248" s="196" t="str">
        <f t="shared" ref="B248:B249" si="75">IF(OR(L248&lt;&gt;""),"A", "►")</f>
        <v>A</v>
      </c>
      <c r="C248" s="320" t="str">
        <f>C245</f>
        <v>Famille à coller.N.Nom de votre recette.Recette mère ►.S.Saisissez le nom de la recette mère</v>
      </c>
      <c r="D248" s="320">
        <f>D245</f>
        <v>6</v>
      </c>
      <c r="E248" s="1045" t="str">
        <f>E245</f>
        <v>couverts</v>
      </c>
      <c r="F248" s="831"/>
      <c r="G248" s="177">
        <v>350</v>
      </c>
      <c r="H248" s="832">
        <f>IFERROR(INDEX(F252:L252,MATCH(I248,F251:L251,0)) * G248 * IF(ISBLANK(F248), 1, F248), 0)</f>
        <v>0.35000000000000003</v>
      </c>
      <c r="I248" s="229" t="s">
        <v>41</v>
      </c>
      <c r="J248" s="190">
        <v>16</v>
      </c>
      <c r="K248" s="833">
        <f t="shared" ref="K248:K249" si="76">((H248-(H248*J248%)))</f>
        <v>0.29400000000000004</v>
      </c>
      <c r="L248" s="834" t="s">
        <v>511</v>
      </c>
      <c r="S248" s="397" t="s">
        <v>18</v>
      </c>
      <c r="T248" s="398" t="str">
        <f>T231</f>
        <v>Famille à coller.N.Nom de votre recette.Recette mère ►.S.Saisissez le nom de la recette mère</v>
      </c>
      <c r="U248" s="398">
        <f>U231</f>
        <v>6</v>
      </c>
      <c r="V248" s="398" t="str">
        <f>V231</f>
        <v>couverts</v>
      </c>
      <c r="W248" s="399" t="s">
        <v>150</v>
      </c>
      <c r="X248" s="298"/>
      <c r="Y248" s="299"/>
      <c r="Z248" s="300"/>
      <c r="AA248" s="299"/>
      <c r="AB248" s="299"/>
      <c r="AC248" s="400"/>
      <c r="AI248" s="196" t="str">
        <f t="shared" si="74"/>
        <v>A</v>
      </c>
      <c r="AJ248" s="320" t="str">
        <f>AJ244</f>
        <v>Famille à coller.N.Nom de votre recette.Recette mère ►.S.Saisissez le nom de la recette mère</v>
      </c>
      <c r="AK248" s="320">
        <f>AK244</f>
        <v>6</v>
      </c>
      <c r="AL248" s="1045" t="str">
        <f>AL244</f>
        <v>couverts</v>
      </c>
      <c r="AM248" s="678">
        <v>3</v>
      </c>
      <c r="AN248" s="682" t="s">
        <v>417</v>
      </c>
      <c r="AO248" s="270"/>
      <c r="AP248" s="270"/>
      <c r="AQ248" s="270"/>
      <c r="AR248" s="684"/>
      <c r="AS248" s="683" t="s">
        <v>418</v>
      </c>
      <c r="AZ248" s="196" t="str">
        <f t="shared" si="71"/>
        <v>►</v>
      </c>
      <c r="BA248" s="320" t="str">
        <f>BA210</f>
        <v>Famille à coller.N.Nom de votre recette.Recette mère ►.S.Saisissez le nom de la recette mère</v>
      </c>
      <c r="BB248" s="320">
        <f>BB210</f>
        <v>6</v>
      </c>
      <c r="BC248" s="1045" t="str">
        <f>BC210</f>
        <v>couverts</v>
      </c>
      <c r="BD248" s="767"/>
      <c r="BE248" s="270"/>
      <c r="BF248" s="270"/>
      <c r="BG248" s="270"/>
      <c r="BH248" s="270"/>
      <c r="BI248" s="270"/>
      <c r="BJ248" s="329"/>
      <c r="BP248" s="4">
        <v>1</v>
      </c>
    </row>
    <row r="249" spans="2:68" ht="15.75" x14ac:dyDescent="0.25">
      <c r="B249" s="196" t="str">
        <f t="shared" si="75"/>
        <v>A</v>
      </c>
      <c r="C249" s="320" t="str">
        <f>C245</f>
        <v>Famille à coller.N.Nom de votre recette.Recette mère ►.S.Saisissez le nom de la recette mère</v>
      </c>
      <c r="D249" s="320">
        <f>D245</f>
        <v>6</v>
      </c>
      <c r="E249" s="1045" t="str">
        <f>E245</f>
        <v>couverts</v>
      </c>
      <c r="F249" s="835"/>
      <c r="G249" s="836">
        <v>1.2</v>
      </c>
      <c r="H249" s="832">
        <f>IFERROR(INDEX(F252:L252,MATCH(I249,F251:L251,0)) * G249 * IF(ISBLANK(F249), 1, F249), 0)</f>
        <v>1.2</v>
      </c>
      <c r="I249" s="510" t="s">
        <v>47</v>
      </c>
      <c r="J249" s="202">
        <v>22</v>
      </c>
      <c r="K249" s="833">
        <f t="shared" si="76"/>
        <v>0.93599999999999994</v>
      </c>
      <c r="L249" s="837" t="s">
        <v>512</v>
      </c>
      <c r="S249" s="1005" t="s">
        <v>18</v>
      </c>
      <c r="AI249" s="196" t="str">
        <f>IF(OR(AM249&lt;&gt;"",AR249&lt;&gt; ""),"A", "►")</f>
        <v>►</v>
      </c>
      <c r="AJ249" s="320" t="str">
        <f>AJ244</f>
        <v>Famille à coller.N.Nom de votre recette.Recette mère ►.S.Saisissez le nom de la recette mère</v>
      </c>
      <c r="AK249" s="320">
        <f>AK244</f>
        <v>6</v>
      </c>
      <c r="AL249" s="1045" t="str">
        <f>AL244</f>
        <v>couverts</v>
      </c>
      <c r="AM249" s="678"/>
      <c r="AN249" s="682" t="s">
        <v>420</v>
      </c>
      <c r="AO249" s="270"/>
      <c r="AP249" s="270"/>
      <c r="AQ249" s="270"/>
      <c r="AR249" s="686"/>
      <c r="AS249" s="687" t="s">
        <v>421</v>
      </c>
      <c r="AZ249" s="196" t="str">
        <f t="shared" si="71"/>
        <v>►</v>
      </c>
      <c r="BA249" s="320" t="str">
        <f>BA210</f>
        <v>Famille à coller.N.Nom de votre recette.Recette mère ►.S.Saisissez le nom de la recette mère</v>
      </c>
      <c r="BB249" s="320">
        <f>BB210</f>
        <v>6</v>
      </c>
      <c r="BC249" s="1045" t="str">
        <f>BC210</f>
        <v>couverts</v>
      </c>
      <c r="BD249" s="767"/>
      <c r="BE249" s="270"/>
      <c r="BF249" s="270"/>
      <c r="BG249" s="270"/>
      <c r="BH249" s="270"/>
      <c r="BI249" s="270"/>
      <c r="BJ249" s="329"/>
      <c r="BP249" s="4">
        <v>1</v>
      </c>
    </row>
    <row r="250" spans="2:68" ht="18.75" customHeight="1" thickBot="1" x14ac:dyDescent="0.3">
      <c r="B250" s="376" t="s">
        <v>11</v>
      </c>
      <c r="C250" s="320" t="str">
        <f>C245</f>
        <v>Famille à coller.N.Nom de votre recette.Recette mère ►.S.Saisissez le nom de la recette mère</v>
      </c>
      <c r="D250" s="320">
        <f>D245</f>
        <v>6</v>
      </c>
      <c r="E250" s="1045" t="str">
        <f>E245</f>
        <v>couverts</v>
      </c>
      <c r="F250" s="839" t="s">
        <v>515</v>
      </c>
      <c r="G250" s="270"/>
      <c r="H250" s="270"/>
      <c r="I250" s="270"/>
      <c r="J250" s="270"/>
      <c r="K250" s="270"/>
      <c r="L250" s="840" t="s">
        <v>516</v>
      </c>
      <c r="S250" s="2820" t="s">
        <v>18</v>
      </c>
      <c r="T250" s="998" t="str">
        <f>T231</f>
        <v>Famille à coller.N.Nom de votre recette.Recette mère ►.S.Saisissez le nom de la recette mère</v>
      </c>
      <c r="U250" s="998">
        <f>U231</f>
        <v>6</v>
      </c>
      <c r="V250" s="998" t="str">
        <f>V231</f>
        <v>couverts</v>
      </c>
      <c r="W250" s="1002" t="s">
        <v>61</v>
      </c>
      <c r="X250" s="1002">
        <v>3</v>
      </c>
      <c r="Y250" s="999" t="s">
        <v>508</v>
      </c>
      <c r="Z250" s="1000"/>
      <c r="AA250" s="1000"/>
      <c r="AB250" s="1008" t="s">
        <v>547</v>
      </c>
      <c r="AC250" s="1001"/>
      <c r="AD250" s="526" t="s">
        <v>218</v>
      </c>
      <c r="AE250" s="527" t="s">
        <v>601</v>
      </c>
      <c r="AF250" s="527"/>
      <c r="AI250" s="196" t="str">
        <f t="shared" ref="AI250:AI254" si="77">IF(OR(AM250&lt;&gt;"",AR250&lt;&gt; ""),"A", "►")</f>
        <v>A</v>
      </c>
      <c r="AJ250" s="320" t="str">
        <f>AJ244</f>
        <v>Famille à coller.N.Nom de votre recette.Recette mère ►.S.Saisissez le nom de la recette mère</v>
      </c>
      <c r="AK250" s="320">
        <f>AK244</f>
        <v>6</v>
      </c>
      <c r="AL250" s="1045" t="str">
        <f>AL244</f>
        <v>couverts</v>
      </c>
      <c r="AM250" s="678">
        <v>1</v>
      </c>
      <c r="AN250" s="682" t="s">
        <v>423</v>
      </c>
      <c r="AO250" s="270"/>
      <c r="AP250" s="270"/>
      <c r="AQ250" s="270"/>
      <c r="AR250" s="684"/>
      <c r="AS250" s="683" t="s">
        <v>416</v>
      </c>
      <c r="AZ250" s="196" t="str">
        <f t="shared" si="71"/>
        <v>►</v>
      </c>
      <c r="BA250" s="320" t="str">
        <f>BA210</f>
        <v>Famille à coller.N.Nom de votre recette.Recette mère ►.S.Saisissez le nom de la recette mère</v>
      </c>
      <c r="BB250" s="320">
        <f>BB210</f>
        <v>6</v>
      </c>
      <c r="BC250" s="1045" t="str">
        <f>BC210</f>
        <v>couverts</v>
      </c>
      <c r="BD250" s="767"/>
      <c r="BE250" s="270"/>
      <c r="BF250" s="270"/>
      <c r="BG250" s="270"/>
      <c r="BH250" s="270"/>
      <c r="BI250" s="270"/>
      <c r="BJ250" s="329"/>
      <c r="BP250" s="4">
        <v>1</v>
      </c>
    </row>
    <row r="251" spans="2:68" ht="19.5" thickTop="1" x14ac:dyDescent="0.25">
      <c r="B251" s="376" t="s">
        <v>18</v>
      </c>
      <c r="C251" s="320" t="str">
        <f>C245</f>
        <v>Famille à coller.N.Nom de votre recette.Recette mère ►.S.Saisissez le nom de la recette mère</v>
      </c>
      <c r="D251" s="320">
        <f>D245</f>
        <v>6</v>
      </c>
      <c r="E251" s="320" t="str">
        <f>E245</f>
        <v>couverts</v>
      </c>
      <c r="F251" s="510" t="s">
        <v>47</v>
      </c>
      <c r="G251" s="229" t="s">
        <v>41</v>
      </c>
      <c r="H251" s="842"/>
      <c r="I251" s="489" t="s">
        <v>123</v>
      </c>
      <c r="J251" s="489" t="s">
        <v>120</v>
      </c>
      <c r="K251" s="496" t="s">
        <v>118</v>
      </c>
      <c r="L251" s="843" t="s">
        <v>107</v>
      </c>
      <c r="S251" s="319" t="s">
        <v>18</v>
      </c>
      <c r="T251" s="1043" t="str">
        <f>T250</f>
        <v>Famille à coller.N.Nom de votre recette.Recette mère ►.S.Saisissez le nom de la recette mère</v>
      </c>
      <c r="U251" s="1043">
        <f>U250</f>
        <v>6</v>
      </c>
      <c r="V251" s="1044" t="str">
        <f>V250</f>
        <v>couverts</v>
      </c>
      <c r="W251" s="633"/>
      <c r="X251" s="881" t="s">
        <v>548</v>
      </c>
      <c r="Y251" s="248"/>
      <c r="Z251" s="248"/>
      <c r="AA251" s="882"/>
      <c r="AB251" s="243"/>
      <c r="AC251" s="883" t="s">
        <v>549</v>
      </c>
      <c r="AD251" s="48"/>
      <c r="AE251" s="436" t="s">
        <v>221</v>
      </c>
      <c r="AI251" s="196" t="str">
        <f t="shared" si="77"/>
        <v>►</v>
      </c>
      <c r="AJ251" s="320" t="str">
        <f>AJ244</f>
        <v>Famille à coller.N.Nom de votre recette.Recette mère ►.S.Saisissez le nom de la recette mère</v>
      </c>
      <c r="AK251" s="320">
        <f>AK244</f>
        <v>6</v>
      </c>
      <c r="AL251" s="1045" t="str">
        <f>AL244</f>
        <v>couverts</v>
      </c>
      <c r="AM251" s="678"/>
      <c r="AN251" s="682" t="s">
        <v>425</v>
      </c>
      <c r="AO251" s="270"/>
      <c r="AP251" s="270"/>
      <c r="AQ251" s="270"/>
      <c r="AR251" s="684"/>
      <c r="AS251" s="683" t="s">
        <v>426</v>
      </c>
      <c r="AZ251" s="376" t="s">
        <v>18</v>
      </c>
      <c r="BA251" s="320" t="str">
        <f>BA210</f>
        <v>Famille à coller.N.Nom de votre recette.Recette mère ►.S.Saisissez le nom de la recette mère</v>
      </c>
      <c r="BB251" s="320">
        <f>BB210</f>
        <v>6</v>
      </c>
      <c r="BC251" s="1045" t="str">
        <f>BC210</f>
        <v>couverts</v>
      </c>
      <c r="BD251" s="978" t="s">
        <v>153</v>
      </c>
      <c r="BE251" s="280"/>
      <c r="BF251" s="280"/>
      <c r="BG251" s="280"/>
      <c r="BH251" s="280"/>
      <c r="BI251" s="378"/>
      <c r="BJ251" s="379" t="s">
        <v>154</v>
      </c>
      <c r="BP251" s="4">
        <v>1</v>
      </c>
    </row>
    <row r="252" spans="2:68" ht="15.75" x14ac:dyDescent="0.25">
      <c r="B252" s="376" t="s">
        <v>11</v>
      </c>
      <c r="C252" s="320" t="str">
        <f>C245</f>
        <v>Famille à coller.N.Nom de votre recette.Recette mère ►.S.Saisissez le nom de la recette mère</v>
      </c>
      <c r="D252" s="320">
        <f>D245</f>
        <v>6</v>
      </c>
      <c r="E252" s="320" t="str">
        <f>E245</f>
        <v>couverts</v>
      </c>
      <c r="F252" s="844">
        <v>1</v>
      </c>
      <c r="G252" s="844">
        <v>1E-3</v>
      </c>
      <c r="H252" s="842"/>
      <c r="I252" s="845">
        <v>0.5</v>
      </c>
      <c r="J252" s="844">
        <v>0.25</v>
      </c>
      <c r="K252" s="846">
        <v>1</v>
      </c>
      <c r="L252" s="847">
        <v>0.01</v>
      </c>
      <c r="S252" s="319" t="s">
        <v>18</v>
      </c>
      <c r="T252" s="320" t="str">
        <f>T250</f>
        <v>Famille à coller.N.Nom de votre recette.Recette mère ►.S.Saisissez le nom de la recette mère</v>
      </c>
      <c r="U252" s="320">
        <f>U250</f>
        <v>6</v>
      </c>
      <c r="V252" s="1045" t="str">
        <f>V250</f>
        <v>couverts</v>
      </c>
      <c r="W252" s="884"/>
      <c r="X252" s="885">
        <v>16</v>
      </c>
      <c r="Y252" s="16"/>
      <c r="Z252" s="886" t="s">
        <v>550</v>
      </c>
      <c r="AA252" t="s">
        <v>551</v>
      </c>
      <c r="AB252" s="248"/>
      <c r="AC252" s="383" t="s">
        <v>552</v>
      </c>
      <c r="AI252" s="196" t="str">
        <f t="shared" si="77"/>
        <v>A</v>
      </c>
      <c r="AJ252" s="320" t="str">
        <f>AJ244</f>
        <v>Famille à coller.N.Nom de votre recette.Recette mère ►.S.Saisissez le nom de la recette mère</v>
      </c>
      <c r="AK252" s="320">
        <f>AK244</f>
        <v>6</v>
      </c>
      <c r="AL252" s="1045" t="str">
        <f>AL244</f>
        <v>couverts</v>
      </c>
      <c r="AM252" s="678"/>
      <c r="AN252" s="682" t="s">
        <v>428</v>
      </c>
      <c r="AO252" s="270"/>
      <c r="AP252" s="270"/>
      <c r="AQ252" s="270"/>
      <c r="AR252" s="614" t="s">
        <v>344</v>
      </c>
      <c r="AS252" s="683" t="s">
        <v>418</v>
      </c>
      <c r="AZ252" s="376" t="s">
        <v>18</v>
      </c>
      <c r="BA252" s="320" t="str">
        <f>BA210</f>
        <v>Famille à coller.N.Nom de votre recette.Recette mère ►.S.Saisissez le nom de la recette mère</v>
      </c>
      <c r="BB252" s="320">
        <f>BB210</f>
        <v>6</v>
      </c>
      <c r="BC252" s="1045" t="str">
        <f>BC210</f>
        <v>couverts</v>
      </c>
      <c r="BD252" s="287"/>
      <c r="BE252" s="287"/>
      <c r="BF252" s="287"/>
      <c r="BG252" s="287"/>
      <c r="BH252" s="287"/>
      <c r="BI252" s="382"/>
      <c r="BJ252" s="383" t="s">
        <v>155</v>
      </c>
      <c r="BP252" s="4">
        <v>1</v>
      </c>
    </row>
    <row r="253" spans="2:68" ht="15.75" x14ac:dyDescent="0.25">
      <c r="B253" s="196" t="str">
        <f t="shared" ref="B253:B254" si="78">IF(OR(F253&lt;&gt;"",G253&lt;&gt; "",I253&lt;&gt;"",J253&lt;&gt;""),"A", "►")</f>
        <v>►</v>
      </c>
      <c r="C253" s="320" t="str">
        <f>C245</f>
        <v>Famille à coller.N.Nom de votre recette.Recette mère ►.S.Saisissez le nom de la recette mère</v>
      </c>
      <c r="D253" s="320">
        <f>D245</f>
        <v>6</v>
      </c>
      <c r="E253" s="320" t="str">
        <f>E245</f>
        <v>couverts</v>
      </c>
      <c r="F253" s="324"/>
      <c r="G253" s="270"/>
      <c r="H253" s="270"/>
      <c r="I253" s="270"/>
      <c r="J253" s="270"/>
      <c r="K253" s="270"/>
      <c r="L253" s="383" t="s">
        <v>154</v>
      </c>
      <c r="S253" s="319" t="s">
        <v>18</v>
      </c>
      <c r="T253" s="320" t="str">
        <f>T250</f>
        <v>Famille à coller.N.Nom de votre recette.Recette mère ►.S.Saisissez le nom de la recette mère</v>
      </c>
      <c r="U253" s="320">
        <f>U250</f>
        <v>6</v>
      </c>
      <c r="V253" s="1045" t="str">
        <f>V250</f>
        <v>couverts</v>
      </c>
      <c r="W253" s="887"/>
      <c r="X253" s="888" t="s">
        <v>553</v>
      </c>
      <c r="Y253" s="888"/>
      <c r="Z253" s="889">
        <v>32</v>
      </c>
      <c r="AA253" s="890" t="str">
        <f>Z252</f>
        <v xml:space="preserve">portions </v>
      </c>
      <c r="AB253" s="270"/>
      <c r="AC253" s="383" t="s">
        <v>554</v>
      </c>
      <c r="AI253" s="196" t="str">
        <f t="shared" si="77"/>
        <v>►</v>
      </c>
      <c r="AJ253" s="320" t="str">
        <f>AJ244</f>
        <v>Famille à coller.N.Nom de votre recette.Recette mère ►.S.Saisissez le nom de la recette mère</v>
      </c>
      <c r="AK253" s="320">
        <f>AK244</f>
        <v>6</v>
      </c>
      <c r="AL253" s="1045" t="str">
        <f>AL244</f>
        <v>couverts</v>
      </c>
      <c r="AM253" s="678"/>
      <c r="AN253" s="682" t="s">
        <v>430</v>
      </c>
      <c r="AO253" s="270"/>
      <c r="AP253" s="270"/>
      <c r="AQ253" s="270"/>
      <c r="AR253" s="686"/>
      <c r="AS253" s="691" t="s">
        <v>431</v>
      </c>
      <c r="AZ253" s="376" t="s">
        <v>18</v>
      </c>
      <c r="BA253" s="320" t="str">
        <f>BA210</f>
        <v>Famille à coller.N.Nom de votre recette.Recette mère ►.S.Saisissez le nom de la recette mère</v>
      </c>
      <c r="BB253" s="320">
        <f>BB210</f>
        <v>6</v>
      </c>
      <c r="BC253" s="1045" t="str">
        <f>BC210</f>
        <v>couverts</v>
      </c>
      <c r="BD253" s="287"/>
      <c r="BE253" s="287"/>
      <c r="BF253" s="287"/>
      <c r="BG253" s="287"/>
      <c r="BH253" s="287"/>
      <c r="BI253" s="382"/>
      <c r="BJ253" s="383" t="s">
        <v>156</v>
      </c>
      <c r="BP253" s="4">
        <v>1</v>
      </c>
    </row>
    <row r="254" spans="2:68" ht="16.5" thickBot="1" x14ac:dyDescent="0.3">
      <c r="B254" s="196" t="str">
        <f t="shared" si="78"/>
        <v>►</v>
      </c>
      <c r="C254" s="320" t="str">
        <f>C245</f>
        <v>Famille à coller.N.Nom de votre recette.Recette mère ►.S.Saisissez le nom de la recette mère</v>
      </c>
      <c r="D254" s="320">
        <f>D245</f>
        <v>6</v>
      </c>
      <c r="E254" s="320" t="str">
        <f>E245</f>
        <v>couverts</v>
      </c>
      <c r="F254" s="2818"/>
      <c r="G254" s="270"/>
      <c r="H254" s="270"/>
      <c r="I254" s="270"/>
      <c r="J254" s="270"/>
      <c r="K254" s="270"/>
      <c r="L254" s="383" t="s">
        <v>155</v>
      </c>
      <c r="S254" s="319" t="s">
        <v>18</v>
      </c>
      <c r="T254" s="320" t="str">
        <f>T250</f>
        <v>Famille à coller.N.Nom de votre recette.Recette mère ►.S.Saisissez le nom de la recette mère</v>
      </c>
      <c r="U254" s="320">
        <f>U250</f>
        <v>6</v>
      </c>
      <c r="V254" s="1045" t="str">
        <f>V250</f>
        <v>couverts</v>
      </c>
      <c r="W254" s="891"/>
      <c r="X254" s="892" t="s">
        <v>555</v>
      </c>
      <c r="Y254" s="16"/>
      <c r="Z254" s="893" t="str">
        <f>X254</f>
        <v>Gastro</v>
      </c>
      <c r="AA254" s="894" t="s">
        <v>556</v>
      </c>
      <c r="AB254" s="270"/>
      <c r="AC254" s="383" t="s">
        <v>557</v>
      </c>
      <c r="AE254" s="48"/>
      <c r="AI254" s="196" t="str">
        <f t="shared" si="77"/>
        <v>A</v>
      </c>
      <c r="AJ254" s="320" t="str">
        <f>AJ244</f>
        <v>Famille à coller.N.Nom de votre recette.Recette mère ►.S.Saisissez le nom de la recette mère</v>
      </c>
      <c r="AK254" s="320">
        <f>AK244</f>
        <v>6</v>
      </c>
      <c r="AL254" s="1045" t="str">
        <f>AL244</f>
        <v>couverts</v>
      </c>
      <c r="AM254" s="692"/>
      <c r="AN254" s="682" t="s">
        <v>432</v>
      </c>
      <c r="AO254" s="270"/>
      <c r="AP254" s="270"/>
      <c r="AQ254" s="270"/>
      <c r="AR254" s="611" t="s">
        <v>342</v>
      </c>
      <c r="AS254" s="683" t="s">
        <v>433</v>
      </c>
      <c r="AZ254" s="376" t="s">
        <v>18</v>
      </c>
      <c r="BA254" s="320" t="str">
        <f>BA163</f>
        <v>Famille à coller.N.Nom de votre recette.Recette mère ►.S.Saisissez le nom de la recette mère</v>
      </c>
      <c r="BB254" s="320">
        <f>BB163</f>
        <v>6</v>
      </c>
      <c r="BC254" s="320" t="str">
        <f>BC163</f>
        <v>couverts</v>
      </c>
      <c r="BD254" s="293"/>
      <c r="BE254" s="293"/>
      <c r="BF254" s="293" t="s">
        <v>152</v>
      </c>
      <c r="BG254" s="294"/>
      <c r="BH254" s="392"/>
      <c r="BI254" s="392"/>
      <c r="BJ254" s="393"/>
      <c r="BP254" s="4">
        <v>1</v>
      </c>
    </row>
    <row r="255" spans="2:68" ht="20.25" thickTop="1" thickBot="1" x14ac:dyDescent="0.3">
      <c r="B255" s="376" t="s">
        <v>18</v>
      </c>
      <c r="C255" s="320" t="str">
        <f>C245</f>
        <v>Famille à coller.N.Nom de votre recette.Recette mère ►.S.Saisissez le nom de la recette mère</v>
      </c>
      <c r="D255" s="320">
        <f>D245</f>
        <v>6</v>
      </c>
      <c r="E255" s="320" t="str">
        <f>E245</f>
        <v>couverts</v>
      </c>
      <c r="F255" s="293"/>
      <c r="G255" s="293"/>
      <c r="H255" s="293" t="s">
        <v>152</v>
      </c>
      <c r="I255" s="294"/>
      <c r="J255" s="392"/>
      <c r="K255" s="392"/>
      <c r="L255" s="393"/>
      <c r="S255" s="196" t="str">
        <f t="shared" ref="S255:S262" si="79">IF(OR(W255&lt;&gt;""),"A", "►")</f>
        <v>A</v>
      </c>
      <c r="T255" s="320" t="str">
        <f>T250</f>
        <v>Famille à coller.N.Nom de votre recette.Recette mère ►.S.Saisissez le nom de la recette mère</v>
      </c>
      <c r="U255" s="320">
        <f>U250</f>
        <v>6</v>
      </c>
      <c r="V255" s="1045" t="str">
        <f>V250</f>
        <v>couverts</v>
      </c>
      <c r="W255" s="605" t="s">
        <v>336</v>
      </c>
      <c r="X255" s="892">
        <v>1</v>
      </c>
      <c r="Y255" s="16"/>
      <c r="Z255" s="895">
        <f>(X255/X252)*Z253</f>
        <v>2</v>
      </c>
      <c r="AA255" s="97" t="s">
        <v>558</v>
      </c>
      <c r="AB255" s="270"/>
      <c r="AC255" s="383" t="s">
        <v>559</v>
      </c>
      <c r="AE255" s="610" t="s">
        <v>61</v>
      </c>
      <c r="AI255" s="319" t="s">
        <v>18</v>
      </c>
      <c r="AJ255" s="320" t="str">
        <f>AJ244</f>
        <v>Famille à coller.N.Nom de votre recette.Recette mère ►.S.Saisissez le nom de la recette mère</v>
      </c>
      <c r="AK255" s="320">
        <f>AK244</f>
        <v>6</v>
      </c>
      <c r="AL255" s="1045" t="str">
        <f>AL244</f>
        <v>couverts</v>
      </c>
      <c r="AM255" s="1050" t="str">
        <f>SUM(AM246:AM254) &amp; " / " &amp; (COUNTA(AM246:AM254) * 3)</f>
        <v>4 / 6</v>
      </c>
      <c r="AN255" s="270" t="s">
        <v>435</v>
      </c>
      <c r="AO255" s="270"/>
      <c r="AP255" s="270"/>
      <c r="AQ255" s="270"/>
      <c r="AR255" s="684"/>
      <c r="AS255" s="683" t="s">
        <v>418</v>
      </c>
      <c r="AZ255" s="397" t="s">
        <v>18</v>
      </c>
      <c r="BA255" s="398" t="str">
        <f>BA163</f>
        <v>Famille à coller.N.Nom de votre recette.Recette mère ►.S.Saisissez le nom de la recette mère</v>
      </c>
      <c r="BB255" s="398">
        <f>BB163</f>
        <v>6</v>
      </c>
      <c r="BC255" s="398" t="str">
        <f>BC163</f>
        <v>couverts</v>
      </c>
      <c r="BD255" s="399" t="s">
        <v>150</v>
      </c>
      <c r="BE255" s="298"/>
      <c r="BF255" s="299"/>
      <c r="BG255" s="300"/>
      <c r="BH255" s="299"/>
      <c r="BI255" s="299"/>
      <c r="BJ255" s="400"/>
      <c r="BP255" s="4">
        <v>1</v>
      </c>
    </row>
    <row r="256" spans="2:68" ht="20.25" thickTop="1" thickBot="1" x14ac:dyDescent="0.3">
      <c r="B256" s="397" t="s">
        <v>18</v>
      </c>
      <c r="C256" s="398" t="str">
        <f>C245</f>
        <v>Famille à coller.N.Nom de votre recette.Recette mère ►.S.Saisissez le nom de la recette mère</v>
      </c>
      <c r="D256" s="398">
        <f>D245</f>
        <v>6</v>
      </c>
      <c r="E256" s="398" t="str">
        <f>E245</f>
        <v>couverts</v>
      </c>
      <c r="F256" s="399" t="s">
        <v>150</v>
      </c>
      <c r="G256" s="298"/>
      <c r="H256" s="299"/>
      <c r="I256" s="300"/>
      <c r="J256" s="299"/>
      <c r="K256" s="299"/>
      <c r="L256" s="400"/>
      <c r="S256" s="196" t="str">
        <f t="shared" si="79"/>
        <v>A</v>
      </c>
      <c r="T256" s="320" t="str">
        <f>T250</f>
        <v>Famille à coller.N.Nom de votre recette.Recette mère ►.S.Saisissez le nom de la recette mère</v>
      </c>
      <c r="U256" s="320">
        <f>U250</f>
        <v>6</v>
      </c>
      <c r="V256" s="1045" t="str">
        <f>V250</f>
        <v>couverts</v>
      </c>
      <c r="W256" s="605" t="s">
        <v>336</v>
      </c>
      <c r="X256" s="892">
        <v>1</v>
      </c>
      <c r="Y256" s="16"/>
      <c r="Z256" s="895">
        <f>(X256/X252)*Z253</f>
        <v>2</v>
      </c>
      <c r="AA256" s="97" t="s">
        <v>560</v>
      </c>
      <c r="AB256" s="270"/>
      <c r="AC256" s="383" t="s">
        <v>561</v>
      </c>
      <c r="AE256" s="482" t="s">
        <v>257</v>
      </c>
      <c r="AI256" s="319" t="s">
        <v>18</v>
      </c>
      <c r="AJ256" s="320" t="str">
        <f>AJ244</f>
        <v>Famille à coller.N.Nom de votre recette.Recette mère ►.S.Saisissez le nom de la recette mère</v>
      </c>
      <c r="AK256" s="320">
        <f>AK244</f>
        <v>6</v>
      </c>
      <c r="AL256" s="1045" t="str">
        <f>AL244</f>
        <v>couverts</v>
      </c>
      <c r="AM256" s="2828" t="str">
        <f>SUM(AM246:AM254) &amp;"/ "&amp;AM257</f>
        <v>4/ 27</v>
      </c>
      <c r="AN256" s="695" t="s">
        <v>436</v>
      </c>
      <c r="AO256" s="270"/>
      <c r="AP256" s="270"/>
      <c r="AQ256" s="270"/>
      <c r="AR256" s="696"/>
      <c r="AS256" s="691" t="s">
        <v>437</v>
      </c>
      <c r="AZ256" s="291" t="s">
        <v>18</v>
      </c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P256" s="4">
        <v>1</v>
      </c>
    </row>
    <row r="257" spans="2:68" ht="19.5" thickBot="1" x14ac:dyDescent="0.3">
      <c r="B257" s="428" t="s">
        <v>18</v>
      </c>
      <c r="S257" s="196" t="str">
        <f t="shared" si="79"/>
        <v>A</v>
      </c>
      <c r="T257" s="320" t="str">
        <f>T250</f>
        <v>Famille à coller.N.Nom de votre recette.Recette mère ►.S.Saisissez le nom de la recette mère</v>
      </c>
      <c r="U257" s="320">
        <f>U250</f>
        <v>6</v>
      </c>
      <c r="V257" s="1045" t="str">
        <f>V250</f>
        <v>couverts</v>
      </c>
      <c r="W257" s="605" t="s">
        <v>336</v>
      </c>
      <c r="X257" s="892">
        <v>1</v>
      </c>
      <c r="Y257" s="16"/>
      <c r="Z257" s="895">
        <f>(X257/X252)*Z253</f>
        <v>2</v>
      </c>
      <c r="AA257" s="97" t="s">
        <v>562</v>
      </c>
      <c r="AB257" s="270"/>
      <c r="AC257" s="383" t="s">
        <v>563</v>
      </c>
      <c r="AE257" s="605" t="s">
        <v>336</v>
      </c>
      <c r="AI257" s="319" t="s">
        <v>18</v>
      </c>
      <c r="AJ257" s="320" t="str">
        <f>AJ244</f>
        <v>Famille à coller.N.Nom de votre recette.Recette mère ►.S.Saisissez le nom de la recette mère</v>
      </c>
      <c r="AK257" s="320">
        <f>AK244</f>
        <v>6</v>
      </c>
      <c r="AL257" s="1045" t="str">
        <f>AL244</f>
        <v>couverts</v>
      </c>
      <c r="AM257" s="1052">
        <v>27</v>
      </c>
      <c r="AN257" s="699" t="s">
        <v>439</v>
      </c>
      <c r="AO257" s="270"/>
      <c r="AP257" s="270"/>
      <c r="AQ257" s="270"/>
      <c r="AR257" s="684"/>
      <c r="AS257" s="683" t="s">
        <v>440</v>
      </c>
      <c r="AZ257" s="1013" t="s">
        <v>18</v>
      </c>
      <c r="BA257" s="998" t="str">
        <f>BA210</f>
        <v>Famille à coller.N.Nom de votre recette.Recette mère ►.S.Saisissez le nom de la recette mère</v>
      </c>
      <c r="BB257" s="998">
        <f>BB210</f>
        <v>6</v>
      </c>
      <c r="BC257" s="998" t="str">
        <f>BC210</f>
        <v>couverts</v>
      </c>
      <c r="BD257" s="1002" t="s">
        <v>61</v>
      </c>
      <c r="BE257" s="1002">
        <v>28</v>
      </c>
      <c r="BF257" s="1015" t="s">
        <v>367</v>
      </c>
      <c r="BG257" s="1014"/>
      <c r="BH257" s="1014"/>
      <c r="BI257" s="1015"/>
      <c r="BJ257" s="1016"/>
      <c r="BK257" s="526" t="s">
        <v>218</v>
      </c>
      <c r="BL257" s="527" t="s">
        <v>650</v>
      </c>
      <c r="BM257" s="527"/>
      <c r="BP257" s="4">
        <v>1</v>
      </c>
    </row>
    <row r="258" spans="2:68" ht="18.75" x14ac:dyDescent="0.25">
      <c r="B258" s="54" t="s">
        <v>18</v>
      </c>
      <c r="C258" s="55" t="str">
        <f>C264</f>
        <v>Famille à coller.N.Nom de votre recette.Recette mère ►.S.Saisissez le nom de la recette mère</v>
      </c>
      <c r="D258" s="56">
        <f>D264</f>
        <v>6</v>
      </c>
      <c r="E258" s="56" t="str">
        <f>E264</f>
        <v>couverts</v>
      </c>
      <c r="F258" s="57" t="s">
        <v>6</v>
      </c>
      <c r="G258" s="58" t="s">
        <v>19</v>
      </c>
      <c r="H258" s="3315" t="s">
        <v>20</v>
      </c>
      <c r="I258" s="3315"/>
      <c r="J258" s="3285" t="s">
        <v>21</v>
      </c>
      <c r="K258" s="3285"/>
      <c r="L258" s="3286"/>
      <c r="M258" s="1003" t="s">
        <v>218</v>
      </c>
      <c r="N258" s="429" t="s">
        <v>219</v>
      </c>
      <c r="O258" s="430"/>
      <c r="S258" s="196" t="str">
        <f t="shared" si="79"/>
        <v>A</v>
      </c>
      <c r="T258" s="320" t="str">
        <f>T250</f>
        <v>Famille à coller.N.Nom de votre recette.Recette mère ►.S.Saisissez le nom de la recette mère</v>
      </c>
      <c r="U258" s="320">
        <f>U250</f>
        <v>6</v>
      </c>
      <c r="V258" s="320" t="str">
        <f>V250</f>
        <v>couverts</v>
      </c>
      <c r="W258" s="605" t="s">
        <v>336</v>
      </c>
      <c r="X258" s="892">
        <v>1</v>
      </c>
      <c r="Y258" s="16"/>
      <c r="Z258" s="895">
        <f>(X258/X252)*Z253</f>
        <v>2</v>
      </c>
      <c r="AA258" s="97" t="s">
        <v>564</v>
      </c>
      <c r="AB258" s="270"/>
      <c r="AC258" s="383" t="s">
        <v>565</v>
      </c>
      <c r="AE258" s="611" t="s">
        <v>342</v>
      </c>
      <c r="AI258" s="319" t="s">
        <v>18</v>
      </c>
      <c r="AJ258" s="320" t="str">
        <f>AJ244</f>
        <v>Famille à coller.N.Nom de votre recette.Recette mère ►.S.Saisissez le nom de la recette mère</v>
      </c>
      <c r="AK258" s="320">
        <f>AK244</f>
        <v>6</v>
      </c>
      <c r="AL258" s="1045" t="str">
        <f>AL244</f>
        <v>couverts</v>
      </c>
      <c r="AM258" s="767" t="s">
        <v>442</v>
      </c>
      <c r="AN258" s="270"/>
      <c r="AO258" s="270"/>
      <c r="AP258" s="270"/>
      <c r="AQ258" s="270"/>
      <c r="AR258" s="684"/>
      <c r="AS258" s="701" t="s">
        <v>443</v>
      </c>
      <c r="AZ258" s="314" t="s">
        <v>18</v>
      </c>
      <c r="BA258" s="1043" t="str">
        <f>BA257</f>
        <v>Famille à coller.N.Nom de votre recette.Recette mère ►.S.Saisissez le nom de la recette mère</v>
      </c>
      <c r="BB258" s="1043">
        <f>BB257</f>
        <v>6</v>
      </c>
      <c r="BC258" s="1044" t="str">
        <f>BC257</f>
        <v>couverts</v>
      </c>
      <c r="BD258" s="630" t="s">
        <v>368</v>
      </c>
      <c r="BE258" s="248"/>
      <c r="BF258" s="631"/>
      <c r="BG258" s="243"/>
      <c r="BH258" s="243"/>
      <c r="BI258" s="243"/>
      <c r="BJ258" s="322"/>
      <c r="BK258" s="48"/>
      <c r="BL258" s="436" t="s">
        <v>221</v>
      </c>
      <c r="BP258" s="4">
        <v>1</v>
      </c>
    </row>
    <row r="259" spans="2:68" ht="22.5" x14ac:dyDescent="0.25">
      <c r="B259" s="66" t="s">
        <v>18</v>
      </c>
      <c r="C259" s="67" t="str">
        <f>C264</f>
        <v>Famille à coller.N.Nom de votre recette.Recette mère ►.S.Saisissez le nom de la recette mère</v>
      </c>
      <c r="D259" s="68"/>
      <c r="E259" s="68"/>
      <c r="F259" s="69" t="s">
        <v>28</v>
      </c>
      <c r="G259" s="70" t="s">
        <v>29</v>
      </c>
      <c r="H259" s="3316"/>
      <c r="I259" s="3316"/>
      <c r="J259" s="3287"/>
      <c r="K259" s="3287"/>
      <c r="L259" s="3288"/>
      <c r="N259" s="436" t="s">
        <v>221</v>
      </c>
      <c r="O259" s="49"/>
      <c r="S259" s="196" t="str">
        <f t="shared" si="79"/>
        <v>A</v>
      </c>
      <c r="T259" s="320" t="str">
        <f>T250</f>
        <v>Famille à coller.N.Nom de votre recette.Recette mère ►.S.Saisissez le nom de la recette mère</v>
      </c>
      <c r="U259" s="320">
        <f>U250</f>
        <v>6</v>
      </c>
      <c r="V259" s="320" t="str">
        <f>V250</f>
        <v>couverts</v>
      </c>
      <c r="W259" s="605" t="s">
        <v>336</v>
      </c>
      <c r="X259" s="892">
        <v>1</v>
      </c>
      <c r="Y259" s="16"/>
      <c r="Z259" s="895">
        <f>(X259/X252)*Z253</f>
        <v>2</v>
      </c>
      <c r="AA259" s="97" t="s">
        <v>566</v>
      </c>
      <c r="AB259" s="270"/>
      <c r="AC259" s="383" t="s">
        <v>567</v>
      </c>
      <c r="AE259" s="614" t="s">
        <v>344</v>
      </c>
      <c r="AI259" s="196" t="str">
        <f t="shared" ref="AI259" si="80">IF(OR(AM259&lt;&gt;"",AN259&lt;&gt; "",AO259&lt;&gt;"",AP259&lt;&gt;""),"A", "►")</f>
        <v>►</v>
      </c>
      <c r="AJ259" s="320" t="str">
        <f>AJ244</f>
        <v>Famille à coller.N.Nom de votre recette.Recette mère ►.S.Saisissez le nom de la recette mère</v>
      </c>
      <c r="AK259" s="320">
        <f>AK244</f>
        <v>6</v>
      </c>
      <c r="AL259" s="1045" t="str">
        <f>AL244</f>
        <v>couverts</v>
      </c>
      <c r="AM259" s="2821"/>
      <c r="AN259" s="704"/>
      <c r="AO259" s="704"/>
      <c r="AP259" s="704"/>
      <c r="AQ259" s="704"/>
      <c r="AR259" s="704"/>
      <c r="AS259" s="705"/>
      <c r="AZ259" s="319" t="s">
        <v>18</v>
      </c>
      <c r="BA259" s="320" t="str">
        <f>BA257</f>
        <v>Famille à coller.N.Nom de votre recette.Recette mère ►.S.Saisissez le nom de la recette mère</v>
      </c>
      <c r="BB259" s="320">
        <f>BB257</f>
        <v>6</v>
      </c>
      <c r="BC259" s="1045" t="str">
        <f>BC257</f>
        <v>couverts</v>
      </c>
      <c r="BD259" s="3332" t="s">
        <v>369</v>
      </c>
      <c r="BE259" s="3333"/>
      <c r="BF259" s="3333"/>
      <c r="BG259" s="3333"/>
      <c r="BH259" s="3333"/>
      <c r="BI259" s="3333"/>
      <c r="BJ259" s="3334"/>
      <c r="BP259" s="4">
        <v>1</v>
      </c>
    </row>
    <row r="260" spans="2:68" ht="18.75" x14ac:dyDescent="0.25">
      <c r="B260" s="66" t="s">
        <v>18</v>
      </c>
      <c r="C260" s="77" t="str">
        <f>C264</f>
        <v>Famille à coller.N.Nom de votre recette.Recette mère ►.S.Saisissez le nom de la recette mère</v>
      </c>
      <c r="D260" s="78"/>
      <c r="E260" s="79"/>
      <c r="F260" s="80"/>
      <c r="G260" s="81" t="s">
        <v>33</v>
      </c>
      <c r="H260" s="82"/>
      <c r="I260" s="83" t="s">
        <v>34</v>
      </c>
      <c r="J260" s="84" t="s">
        <v>35</v>
      </c>
      <c r="K260" s="16"/>
      <c r="L260" s="85"/>
      <c r="S260" s="196" t="str">
        <f t="shared" si="79"/>
        <v>A</v>
      </c>
      <c r="T260" s="320" t="str">
        <f>T250</f>
        <v>Famille à coller.N.Nom de votre recette.Recette mère ►.S.Saisissez le nom de la recette mère</v>
      </c>
      <c r="U260" s="320">
        <f>U250</f>
        <v>6</v>
      </c>
      <c r="V260" s="320" t="str">
        <f>V250</f>
        <v>couverts</v>
      </c>
      <c r="W260" s="896" t="s">
        <v>568</v>
      </c>
      <c r="X260" s="892">
        <v>1</v>
      </c>
      <c r="Y260" s="16"/>
      <c r="Z260" s="895">
        <f>(X260/X252)*Z253</f>
        <v>2</v>
      </c>
      <c r="AA260" s="270"/>
      <c r="AB260" s="270"/>
      <c r="AC260" s="383" t="s">
        <v>569</v>
      </c>
      <c r="AE260" s="614" t="s">
        <v>348</v>
      </c>
      <c r="AI260" s="376" t="s">
        <v>18</v>
      </c>
      <c r="AJ260" s="320" t="str">
        <f>AJ244</f>
        <v>Famille à coller.N.Nom de votre recette.Recette mère ►.S.Saisissez le nom de la recette mère</v>
      </c>
      <c r="AK260" s="320">
        <f>AK244</f>
        <v>6</v>
      </c>
      <c r="AL260" s="1045" t="str">
        <f>AL244</f>
        <v>couverts</v>
      </c>
      <c r="AM260" s="947" t="s">
        <v>146</v>
      </c>
      <c r="AN260" s="948"/>
      <c r="AO260" s="948"/>
      <c r="AP260" s="948"/>
      <c r="AQ260" s="948"/>
      <c r="AR260" s="948"/>
      <c r="AS260" s="949"/>
      <c r="AZ260" s="319" t="s">
        <v>18</v>
      </c>
      <c r="BA260" s="320" t="str">
        <f>BA257</f>
        <v>Famille à coller.N.Nom de votre recette.Recette mère ►.S.Saisissez le nom de la recette mère</v>
      </c>
      <c r="BB260" s="320">
        <f>BB257</f>
        <v>6</v>
      </c>
      <c r="BC260" s="1045" t="str">
        <f>BC257</f>
        <v>couverts</v>
      </c>
      <c r="BD260" s="3332"/>
      <c r="BE260" s="3333"/>
      <c r="BF260" s="3333"/>
      <c r="BG260" s="3333"/>
      <c r="BH260" s="3333"/>
      <c r="BI260" s="3333"/>
      <c r="BJ260" s="3334"/>
      <c r="BP260" s="4">
        <v>1</v>
      </c>
    </row>
    <row r="261" spans="2:68" ht="15.75" x14ac:dyDescent="0.25">
      <c r="B261" s="66" t="s">
        <v>18</v>
      </c>
      <c r="C261" s="91" t="str">
        <f>C264</f>
        <v>Famille à coller.N.Nom de votre recette.Recette mère ►.S.Saisissez le nom de la recette mère</v>
      </c>
      <c r="D261" s="91"/>
      <c r="E261" s="91"/>
      <c r="F261" s="92" t="s">
        <v>39</v>
      </c>
      <c r="G261" s="93"/>
      <c r="H261" s="93"/>
      <c r="I261" s="94" t="s">
        <v>40</v>
      </c>
      <c r="J261" s="3317" t="str">
        <f>F264</f>
        <v>Famille à coller.N.Nom de votre recette.Recette mère ►.S.Saisissez le nom de la recette mère</v>
      </c>
      <c r="K261" s="3317"/>
      <c r="L261" s="3318"/>
      <c r="S261" s="196" t="str">
        <f t="shared" si="79"/>
        <v>A</v>
      </c>
      <c r="T261" s="320" t="str">
        <f>T250</f>
        <v>Famille à coller.N.Nom de votre recette.Recette mère ►.S.Saisissez le nom de la recette mère</v>
      </c>
      <c r="U261" s="320">
        <f>U250</f>
        <v>6</v>
      </c>
      <c r="V261" s="320" t="str">
        <f>V250</f>
        <v>couverts</v>
      </c>
      <c r="W261" s="896" t="s">
        <v>568</v>
      </c>
      <c r="X261" s="892">
        <v>1</v>
      </c>
      <c r="Y261" s="16"/>
      <c r="Z261" s="895">
        <f>(X261/X252)*Z253</f>
        <v>2</v>
      </c>
      <c r="AA261" s="270"/>
      <c r="AB261" s="270"/>
      <c r="AC261" s="383"/>
      <c r="AI261" s="196" t="str">
        <f t="shared" ref="AI261:AI274" si="81">IF(OR(AM261&lt;&gt;"",AN261&lt;&gt; "",AO261&lt;&gt;"",AP261&lt;&gt;""),"A", "►")</f>
        <v>►</v>
      </c>
      <c r="AJ261" s="320" t="str">
        <f>AJ244</f>
        <v>Famille à coller.N.Nom de votre recette.Recette mère ►.S.Saisissez le nom de la recette mère</v>
      </c>
      <c r="AK261" s="320">
        <f>AK244</f>
        <v>6</v>
      </c>
      <c r="AL261" s="1045" t="str">
        <f>AL244</f>
        <v>couverts</v>
      </c>
      <c r="AM261" s="819"/>
      <c r="AN261" s="638"/>
      <c r="AO261" s="638"/>
      <c r="AP261" s="638"/>
      <c r="AQ261" s="638"/>
      <c r="AR261" s="638"/>
      <c r="AS261" s="639"/>
      <c r="AZ261" s="319" t="s">
        <v>18</v>
      </c>
      <c r="BA261" s="320" t="str">
        <f>BA257</f>
        <v>Famille à coller.N.Nom de votre recette.Recette mère ►.S.Saisissez le nom de la recette mère</v>
      </c>
      <c r="BB261" s="320">
        <f>BB257</f>
        <v>6</v>
      </c>
      <c r="BC261" s="1045" t="str">
        <f>BC257</f>
        <v>couverts</v>
      </c>
      <c r="BD261" s="3332"/>
      <c r="BE261" s="3333"/>
      <c r="BF261" s="3333"/>
      <c r="BG261" s="3333"/>
      <c r="BH261" s="3333"/>
      <c r="BI261" s="3333"/>
      <c r="BJ261" s="3334"/>
      <c r="BP261" s="4">
        <v>1</v>
      </c>
    </row>
    <row r="262" spans="2:68" ht="18.75" customHeight="1" x14ac:dyDescent="0.25">
      <c r="B262" s="66" t="s">
        <v>18</v>
      </c>
      <c r="C262" s="91" t="str">
        <f>C264</f>
        <v>Famille à coller.N.Nom de votre recette.Recette mère ►.S.Saisissez le nom de la recette mère</v>
      </c>
      <c r="D262" s="91"/>
      <c r="E262" s="91"/>
      <c r="F262" s="110">
        <v>6</v>
      </c>
      <c r="G262" s="111" t="s">
        <v>44</v>
      </c>
      <c r="H262" s="92"/>
      <c r="I262" s="92"/>
      <c r="J262" s="3317"/>
      <c r="K262" s="3317"/>
      <c r="L262" s="3318"/>
      <c r="S262" s="196" t="str">
        <f t="shared" si="79"/>
        <v>A</v>
      </c>
      <c r="T262" s="320" t="str">
        <f>T250</f>
        <v>Famille à coller.N.Nom de votre recette.Recette mère ►.S.Saisissez le nom de la recette mère</v>
      </c>
      <c r="U262" s="320">
        <f>U250</f>
        <v>6</v>
      </c>
      <c r="V262" s="320" t="str">
        <f>V250</f>
        <v>couverts</v>
      </c>
      <c r="W262" s="896" t="s">
        <v>568</v>
      </c>
      <c r="X262" s="892">
        <v>1</v>
      </c>
      <c r="Y262" s="16"/>
      <c r="Z262" s="895">
        <f>(X262/X252)*Z253</f>
        <v>2</v>
      </c>
      <c r="AA262" s="270"/>
      <c r="AB262" s="270"/>
      <c r="AC262" s="383"/>
      <c r="AI262" s="196" t="str">
        <f t="shared" si="81"/>
        <v>►</v>
      </c>
      <c r="AJ262" s="320" t="str">
        <f>AJ244</f>
        <v>Famille à coller.N.Nom de votre recette.Recette mère ►.S.Saisissez le nom de la recette mère</v>
      </c>
      <c r="AK262" s="320">
        <f>AK244</f>
        <v>6</v>
      </c>
      <c r="AL262" s="1045" t="str">
        <f>AL244</f>
        <v>couverts</v>
      </c>
      <c r="AM262" s="819"/>
      <c r="AN262" s="638"/>
      <c r="AO262" s="638"/>
      <c r="AP262" s="638"/>
      <c r="AQ262" s="638"/>
      <c r="AR262" s="638"/>
      <c r="AS262" s="639"/>
      <c r="AZ262" s="319" t="s">
        <v>18</v>
      </c>
      <c r="BA262" s="320" t="str">
        <f>BA257</f>
        <v>Famille à coller.N.Nom de votre recette.Recette mère ►.S.Saisissez le nom de la recette mère</v>
      </c>
      <c r="BB262" s="320">
        <f>BB257</f>
        <v>6</v>
      </c>
      <c r="BC262" s="1045" t="str">
        <f>BC257</f>
        <v>couverts</v>
      </c>
      <c r="BD262" s="632" t="s">
        <v>370</v>
      </c>
      <c r="BE262" s="270"/>
      <c r="BF262" s="270"/>
      <c r="BG262" s="270"/>
      <c r="BH262" s="270"/>
      <c r="BI262" s="270"/>
      <c r="BJ262" s="329"/>
      <c r="BP262" s="4">
        <v>1</v>
      </c>
    </row>
    <row r="263" spans="2:68" ht="15.75" customHeight="1" x14ac:dyDescent="0.25">
      <c r="B263" s="66" t="s">
        <v>11</v>
      </c>
      <c r="C263" s="121" t="str">
        <f>C264</f>
        <v>Famille à coller.N.Nom de votre recette.Recette mère ►.S.Saisissez le nom de la recette mère</v>
      </c>
      <c r="D263" s="121"/>
      <c r="E263" s="121"/>
      <c r="F263" s="122"/>
      <c r="G263" s="123"/>
      <c r="H263" s="123"/>
      <c r="I263" s="123"/>
      <c r="J263" s="123"/>
      <c r="K263" s="123"/>
      <c r="L263" s="124"/>
      <c r="S263" s="319" t="s">
        <v>18</v>
      </c>
      <c r="T263" s="320" t="str">
        <f>T250</f>
        <v>Famille à coller.N.Nom de votre recette.Recette mère ►.S.Saisissez le nom de la recette mère</v>
      </c>
      <c r="U263" s="320">
        <f>U250</f>
        <v>6</v>
      </c>
      <c r="V263" s="320" t="str">
        <f>V250</f>
        <v>couverts</v>
      </c>
      <c r="W263" s="821" t="s">
        <v>153</v>
      </c>
      <c r="X263" s="865"/>
      <c r="Y263" s="865"/>
      <c r="Z263" s="865"/>
      <c r="AA263" s="865"/>
      <c r="AB263" s="865"/>
      <c r="AC263" s="866"/>
      <c r="AI263" s="196" t="str">
        <f t="shared" si="81"/>
        <v>►</v>
      </c>
      <c r="AJ263" s="320" t="str">
        <f>AJ244</f>
        <v>Famille à coller.N.Nom de votre recette.Recette mère ►.S.Saisissez le nom de la recette mère</v>
      </c>
      <c r="AK263" s="320">
        <f>AK244</f>
        <v>6</v>
      </c>
      <c r="AL263" s="1045" t="str">
        <f>AL244</f>
        <v>couverts</v>
      </c>
      <c r="AM263" s="767"/>
      <c r="AN263" s="270"/>
      <c r="AO263" s="270"/>
      <c r="AP263" s="270"/>
      <c r="AQ263" s="270"/>
      <c r="AR263" s="270"/>
      <c r="AS263" s="329"/>
      <c r="AZ263" s="319" t="s">
        <v>18</v>
      </c>
      <c r="BA263" s="320" t="str">
        <f>BA257</f>
        <v>Famille à coller.N.Nom de votre recette.Recette mère ►.S.Saisissez le nom de la recette mère</v>
      </c>
      <c r="BB263" s="320">
        <f>BB257</f>
        <v>6</v>
      </c>
      <c r="BC263" s="1045" t="str">
        <f>BC257</f>
        <v>couverts</v>
      </c>
      <c r="BD263" s="633" t="s">
        <v>371</v>
      </c>
      <c r="BE263" s="634"/>
      <c r="BF263" s="634"/>
      <c r="BG263" s="634"/>
      <c r="BH263" s="634"/>
      <c r="BI263" s="634"/>
      <c r="BJ263" s="635"/>
      <c r="BP263" s="4">
        <v>1</v>
      </c>
    </row>
    <row r="264" spans="2:68" ht="15.75" x14ac:dyDescent="0.25">
      <c r="B264" s="129" t="s">
        <v>11</v>
      </c>
      <c r="C264" s="130" t="str">
        <f>F264</f>
        <v>Famille à coller.N.Nom de votre recette.Recette mère ►.S.Saisissez le nom de la recette mère</v>
      </c>
      <c r="D264" s="130">
        <f>F262</f>
        <v>6</v>
      </c>
      <c r="E264" s="130" t="str">
        <f>G262</f>
        <v>couverts</v>
      </c>
      <c r="F264" s="131" t="str">
        <f>UPPER(LEFT(H258,1))&amp;LOWER(MID(H258,2,999))&amp;"."&amp;UPPER(LEFT(J258,1))&amp;"."&amp;UPPER(LEFT(J258,1))&amp;LOWER(MID(J258,2,999))&amp;"."&amp;IF(ISTEXT(L264),K264&amp;"."&amp;UPPER(LEFT(L264,1))&amp;"."&amp;UPPER(LEFT(L264,1))&amp;LOWER(MID(L264,2,999)),G264)</f>
        <v>Famille à coller.N.Nom de votre recette.Recette mère ►.S.Saisissez le nom de la recette mère</v>
      </c>
      <c r="G264" s="132" t="s">
        <v>55</v>
      </c>
      <c r="H264" s="3321" t="s">
        <v>56</v>
      </c>
      <c r="I264" s="3321"/>
      <c r="J264" s="3321"/>
      <c r="K264" s="133" t="s">
        <v>57</v>
      </c>
      <c r="L264" s="134" t="s">
        <v>58</v>
      </c>
      <c r="S264" s="196" t="str">
        <f t="shared" ref="S264:S265" si="82">IF(OR(W264&lt;&gt;"",X264&lt;&gt; "",Y264&lt;&gt;"",Z264&lt;&gt;""),"A", "►")</f>
        <v>►</v>
      </c>
      <c r="T264" s="320" t="str">
        <f>T250</f>
        <v>Famille à coller.N.Nom de votre recette.Recette mère ►.S.Saisissez le nom de la recette mère</v>
      </c>
      <c r="U264" s="320">
        <f>U250</f>
        <v>6</v>
      </c>
      <c r="V264" s="320" t="str">
        <f>V250</f>
        <v>couverts</v>
      </c>
      <c r="W264" s="381"/>
      <c r="X264" s="287"/>
      <c r="Y264" s="287"/>
      <c r="Z264" s="287"/>
      <c r="AA264" s="287"/>
      <c r="AB264" s="287"/>
      <c r="AC264" s="383" t="s">
        <v>154</v>
      </c>
      <c r="AI264" s="196" t="str">
        <f t="shared" si="81"/>
        <v>►</v>
      </c>
      <c r="AJ264" s="320" t="str">
        <f>AJ244</f>
        <v>Famille à coller.N.Nom de votre recette.Recette mère ►.S.Saisissez le nom de la recette mère</v>
      </c>
      <c r="AK264" s="320">
        <f>AK244</f>
        <v>6</v>
      </c>
      <c r="AL264" s="1045" t="str">
        <f>AL244</f>
        <v>couverts</v>
      </c>
      <c r="AM264" s="767"/>
      <c r="AN264" s="270"/>
      <c r="AO264" s="270"/>
      <c r="AP264" s="270"/>
      <c r="AQ264" s="270"/>
      <c r="AR264" s="270"/>
      <c r="AS264" s="329"/>
      <c r="AZ264" s="319" t="s">
        <v>18</v>
      </c>
      <c r="BA264" s="320" t="str">
        <f>BA257</f>
        <v>Famille à coller.N.Nom de votre recette.Recette mère ►.S.Saisissez le nom de la recette mère</v>
      </c>
      <c r="BB264" s="320">
        <f>BB257</f>
        <v>6</v>
      </c>
      <c r="BC264" s="1045" t="str">
        <f>BC257</f>
        <v>couverts</v>
      </c>
      <c r="BD264" s="3335" t="s">
        <v>372</v>
      </c>
      <c r="BE264" s="3336"/>
      <c r="BF264" s="3336"/>
      <c r="BG264" s="3336"/>
      <c r="BH264" s="3336"/>
      <c r="BI264" s="3336"/>
      <c r="BJ264" s="3337"/>
      <c r="BP264" s="4">
        <v>1</v>
      </c>
    </row>
    <row r="265" spans="2:68" ht="15.75" customHeight="1" x14ac:dyDescent="0.25">
      <c r="B265" s="138" t="s">
        <v>11</v>
      </c>
      <c r="C265" s="139" t="str">
        <f>C264</f>
        <v>Famille à coller.N.Nom de votre recette.Recette mère ►.S.Saisissez le nom de la recette mère</v>
      </c>
      <c r="D265" s="140"/>
      <c r="E265" s="140"/>
      <c r="F265" s="141" t="s">
        <v>61</v>
      </c>
      <c r="G265" s="141" t="s">
        <v>62</v>
      </c>
      <c r="H265" s="141" t="s">
        <v>63</v>
      </c>
      <c r="I265" s="141" t="s">
        <v>64</v>
      </c>
      <c r="J265" s="141" t="s">
        <v>65</v>
      </c>
      <c r="K265" s="142" t="s">
        <v>66</v>
      </c>
      <c r="L265" s="143" t="s">
        <v>67</v>
      </c>
      <c r="S265" s="196" t="str">
        <f t="shared" si="82"/>
        <v>►</v>
      </c>
      <c r="T265" s="320" t="str">
        <f>T250</f>
        <v>Famille à coller.N.Nom de votre recette.Recette mère ►.S.Saisissez le nom de la recette mère</v>
      </c>
      <c r="U265" s="320">
        <f>U250</f>
        <v>6</v>
      </c>
      <c r="V265" s="320" t="str">
        <f>V250</f>
        <v>couverts</v>
      </c>
      <c r="W265" s="381"/>
      <c r="X265" s="287"/>
      <c r="Y265" s="287"/>
      <c r="Z265" s="287"/>
      <c r="AA265" s="287"/>
      <c r="AB265" s="287"/>
      <c r="AC265" s="383" t="s">
        <v>155</v>
      </c>
      <c r="AI265" s="196" t="str">
        <f t="shared" si="81"/>
        <v>►</v>
      </c>
      <c r="AJ265" s="320" t="str">
        <f>AJ244</f>
        <v>Famille à coller.N.Nom de votre recette.Recette mère ►.S.Saisissez le nom de la recette mère</v>
      </c>
      <c r="AK265" s="320">
        <f>AK244</f>
        <v>6</v>
      </c>
      <c r="AL265" s="1045" t="str">
        <f>AL244</f>
        <v>couverts</v>
      </c>
      <c r="AM265" s="767"/>
      <c r="AN265" s="270"/>
      <c r="AO265" s="270"/>
      <c r="AP265" s="270"/>
      <c r="AQ265" s="270"/>
      <c r="AR265" s="270"/>
      <c r="AS265" s="329"/>
      <c r="AZ265" s="319" t="s">
        <v>18</v>
      </c>
      <c r="BA265" s="320" t="str">
        <f>BA257</f>
        <v>Famille à coller.N.Nom de votre recette.Recette mère ►.S.Saisissez le nom de la recette mère</v>
      </c>
      <c r="BB265" s="320">
        <f>BB257</f>
        <v>6</v>
      </c>
      <c r="BC265" s="1045" t="str">
        <f>BC257</f>
        <v>couverts</v>
      </c>
      <c r="BD265" s="3335"/>
      <c r="BE265" s="3336"/>
      <c r="BF265" s="3336"/>
      <c r="BG265" s="3336"/>
      <c r="BH265" s="3336"/>
      <c r="BI265" s="3336"/>
      <c r="BJ265" s="3337"/>
      <c r="BP265" s="4">
        <v>1</v>
      </c>
    </row>
    <row r="266" spans="2:68" ht="15.75" x14ac:dyDescent="0.25">
      <c r="B266" s="66" t="s">
        <v>18</v>
      </c>
      <c r="C266" s="149" t="str">
        <f>C264</f>
        <v>Famille à coller.N.Nom de votre recette.Recette mère ►.S.Saisissez le nom de la recette mère</v>
      </c>
      <c r="D266" s="91"/>
      <c r="E266" s="91"/>
      <c r="F266" s="150" t="s">
        <v>86</v>
      </c>
      <c r="G266" s="151" t="s">
        <v>87</v>
      </c>
      <c r="H266" s="152"/>
      <c r="I266" s="3322" t="s">
        <v>88</v>
      </c>
      <c r="J266" s="3323" t="s">
        <v>89</v>
      </c>
      <c r="K266" s="3324" t="s">
        <v>90</v>
      </c>
      <c r="L266" s="153" t="s">
        <v>91</v>
      </c>
      <c r="S266" s="376" t="s">
        <v>18</v>
      </c>
      <c r="T266" s="320" t="str">
        <f>T250</f>
        <v>Famille à coller.N.Nom de votre recette.Recette mère ►.S.Saisissez le nom de la recette mère</v>
      </c>
      <c r="U266" s="320">
        <f>U250</f>
        <v>6</v>
      </c>
      <c r="V266" s="320" t="str">
        <f>V250</f>
        <v>couverts</v>
      </c>
      <c r="W266" s="293"/>
      <c r="X266" s="293"/>
      <c r="Y266" s="293" t="s">
        <v>152</v>
      </c>
      <c r="Z266" s="294"/>
      <c r="AA266" s="392"/>
      <c r="AB266" s="392"/>
      <c r="AC266" s="393"/>
      <c r="AI266" s="196" t="str">
        <f t="shared" si="81"/>
        <v>►</v>
      </c>
      <c r="AJ266" s="320" t="str">
        <f>AJ244</f>
        <v>Famille à coller.N.Nom de votre recette.Recette mère ►.S.Saisissez le nom de la recette mère</v>
      </c>
      <c r="AK266" s="320">
        <f>AK244</f>
        <v>6</v>
      </c>
      <c r="AL266" s="1045" t="str">
        <f>AL244</f>
        <v>couverts</v>
      </c>
      <c r="AM266" s="767"/>
      <c r="AN266" s="270"/>
      <c r="AO266" s="270"/>
      <c r="AP266" s="270"/>
      <c r="AQ266" s="270"/>
      <c r="AR266" s="270"/>
      <c r="AS266" s="329"/>
      <c r="AZ266" s="319" t="s">
        <v>18</v>
      </c>
      <c r="BA266" s="320" t="str">
        <f>BA257</f>
        <v>Famille à coller.N.Nom de votre recette.Recette mère ►.S.Saisissez le nom de la recette mère</v>
      </c>
      <c r="BB266" s="320">
        <f>BB257</f>
        <v>6</v>
      </c>
      <c r="BC266" s="1045" t="str">
        <f>BC257</f>
        <v>couverts</v>
      </c>
      <c r="BD266" s="3335"/>
      <c r="BE266" s="3336"/>
      <c r="BF266" s="3336"/>
      <c r="BG266" s="3336"/>
      <c r="BH266" s="3336"/>
      <c r="BI266" s="3336"/>
      <c r="BJ266" s="3337"/>
      <c r="BP266" s="4">
        <v>1</v>
      </c>
    </row>
    <row r="267" spans="2:68" ht="16.5" thickBot="1" x14ac:dyDescent="0.3">
      <c r="B267" s="66" t="s">
        <v>18</v>
      </c>
      <c r="C267" s="149" t="str">
        <f>C264</f>
        <v>Famille à coller.N.Nom de votre recette.Recette mère ►.S.Saisissez le nom de la recette mère</v>
      </c>
      <c r="D267" s="91"/>
      <c r="E267" s="91"/>
      <c r="F267" s="2817" t="s">
        <v>103</v>
      </c>
      <c r="G267" s="164" t="s">
        <v>104</v>
      </c>
      <c r="H267" s="165" t="s">
        <v>105</v>
      </c>
      <c r="I267" s="3121"/>
      <c r="J267" s="3123"/>
      <c r="K267" s="3320"/>
      <c r="L267" s="166" t="s">
        <v>106</v>
      </c>
      <c r="S267" s="397" t="s">
        <v>18</v>
      </c>
      <c r="T267" s="398" t="str">
        <f>T250</f>
        <v>Famille à coller.N.Nom de votre recette.Recette mère ►.S.Saisissez le nom de la recette mère</v>
      </c>
      <c r="U267" s="398">
        <f>U250</f>
        <v>6</v>
      </c>
      <c r="V267" s="398" t="str">
        <f>V250</f>
        <v>couverts</v>
      </c>
      <c r="W267" s="399" t="s">
        <v>150</v>
      </c>
      <c r="X267" s="298"/>
      <c r="Y267" s="299"/>
      <c r="Z267" s="300"/>
      <c r="AA267" s="299"/>
      <c r="AB267" s="299"/>
      <c r="AC267" s="400"/>
      <c r="AI267" s="196" t="str">
        <f t="shared" si="81"/>
        <v>►</v>
      </c>
      <c r="AJ267" s="320" t="str">
        <f>AJ244</f>
        <v>Famille à coller.N.Nom de votre recette.Recette mère ►.S.Saisissez le nom de la recette mère</v>
      </c>
      <c r="AK267" s="320">
        <f>AK244</f>
        <v>6</v>
      </c>
      <c r="AL267" s="1045" t="str">
        <f>AL244</f>
        <v>couverts</v>
      </c>
      <c r="AM267" s="767"/>
      <c r="AN267" s="270"/>
      <c r="AO267" s="270"/>
      <c r="AP267" s="270"/>
      <c r="AQ267" s="270"/>
      <c r="AR267" s="270"/>
      <c r="AS267" s="329"/>
      <c r="AZ267" s="319" t="s">
        <v>18</v>
      </c>
      <c r="BA267" s="320" t="str">
        <f>BA257</f>
        <v>Famille à coller.N.Nom de votre recette.Recette mère ►.S.Saisissez le nom de la recette mère</v>
      </c>
      <c r="BB267" s="320">
        <f>BB257</f>
        <v>6</v>
      </c>
      <c r="BC267" s="1045" t="str">
        <f>BC257</f>
        <v>couverts</v>
      </c>
      <c r="BD267" s="3335"/>
      <c r="BE267" s="3336"/>
      <c r="BF267" s="3336"/>
      <c r="BG267" s="3336"/>
      <c r="BH267" s="3336"/>
      <c r="BI267" s="3336"/>
      <c r="BJ267" s="3337"/>
      <c r="BP267" s="4">
        <v>1</v>
      </c>
    </row>
    <row r="268" spans="2:68" ht="17.25" customHeight="1" x14ac:dyDescent="0.25">
      <c r="B268" s="66" t="s">
        <v>18</v>
      </c>
      <c r="C268" s="149" t="str">
        <f>C264</f>
        <v>Famille à coller.N.Nom de votre recette.Recette mère ►.S.Saisissez le nom de la recette mère</v>
      </c>
      <c r="D268" s="91">
        <f>D264</f>
        <v>6</v>
      </c>
      <c r="E268" s="91" t="str">
        <f>E264</f>
        <v>couverts</v>
      </c>
      <c r="F268" s="174"/>
      <c r="G268" s="175"/>
      <c r="H268" s="176" t="str">
        <f t="shared" ref="H268:H274" si="83">IF(OR(ISTEXT(F268), F268&lt;=0, I268&lt;=0), "", "de")</f>
        <v/>
      </c>
      <c r="I268" s="177"/>
      <c r="J268" s="178"/>
      <c r="K268" s="179">
        <v>1</v>
      </c>
      <c r="L268" s="180"/>
      <c r="S268" s="1005" t="s">
        <v>18</v>
      </c>
      <c r="AI268" s="196" t="str">
        <f t="shared" si="81"/>
        <v>►</v>
      </c>
      <c r="AJ268" s="320" t="str">
        <f>AJ244</f>
        <v>Famille à coller.N.Nom de votre recette.Recette mère ►.S.Saisissez le nom de la recette mère</v>
      </c>
      <c r="AK268" s="320">
        <f>AK244</f>
        <v>6</v>
      </c>
      <c r="AL268" s="1045" t="str">
        <f>AL244</f>
        <v>couverts</v>
      </c>
      <c r="AM268" s="767"/>
      <c r="AN268" s="270"/>
      <c r="AO268" s="270"/>
      <c r="AP268" s="270"/>
      <c r="AQ268" s="270"/>
      <c r="AR268" s="270"/>
      <c r="AS268" s="329"/>
      <c r="AZ268" s="319" t="s">
        <v>18</v>
      </c>
      <c r="BA268" s="320" t="str">
        <f>BA257</f>
        <v>Famille à coller.N.Nom de votre recette.Recette mère ►.S.Saisissez le nom de la recette mère</v>
      </c>
      <c r="BB268" s="320">
        <f>BB257</f>
        <v>6</v>
      </c>
      <c r="BC268" s="1045" t="str">
        <f>BC257</f>
        <v>couverts</v>
      </c>
      <c r="BD268" s="1072"/>
      <c r="BE268" s="1073"/>
      <c r="BF268" s="1073"/>
      <c r="BG268" s="1073"/>
      <c r="BH268" s="1073"/>
      <c r="BI268" s="1074"/>
      <c r="BJ268" s="1075"/>
      <c r="BP268" s="4">
        <v>1</v>
      </c>
    </row>
    <row r="269" spans="2:68" ht="18.75" x14ac:dyDescent="0.25">
      <c r="B269" s="196" t="str">
        <f t="shared" ref="B269:B274" si="84">IF(L269&lt;&gt;"","A","►")</f>
        <v>►</v>
      </c>
      <c r="C269" s="149" t="str">
        <f>C264</f>
        <v>Famille à coller.N.Nom de votre recette.Recette mère ►.S.Saisissez le nom de la recette mère</v>
      </c>
      <c r="D269" s="91">
        <f>D264</f>
        <v>6</v>
      </c>
      <c r="E269" s="91" t="str">
        <f>E264</f>
        <v>couverts</v>
      </c>
      <c r="F269" s="174"/>
      <c r="G269" s="175"/>
      <c r="H269" s="176" t="str">
        <f t="shared" si="83"/>
        <v/>
      </c>
      <c r="I269" s="177"/>
      <c r="J269" s="178"/>
      <c r="K269" s="179">
        <v>1</v>
      </c>
      <c r="L269" s="180"/>
      <c r="S269" s="2820" t="s">
        <v>18</v>
      </c>
      <c r="T269" s="998" t="str">
        <f>T250</f>
        <v>Famille à coller.N.Nom de votre recette.Recette mère ►.S.Saisissez le nom de la recette mère</v>
      </c>
      <c r="U269" s="998">
        <f>U250</f>
        <v>6</v>
      </c>
      <c r="V269" s="998" t="str">
        <f>V250</f>
        <v>couverts</v>
      </c>
      <c r="W269" s="1002" t="s">
        <v>61</v>
      </c>
      <c r="X269" s="1002">
        <v>4</v>
      </c>
      <c r="Y269" s="999" t="s">
        <v>508</v>
      </c>
      <c r="Z269" s="1000"/>
      <c r="AA269" s="1000"/>
      <c r="AB269" s="1008" t="s">
        <v>570</v>
      </c>
      <c r="AC269" s="1001"/>
      <c r="AD269" s="526" t="s">
        <v>218</v>
      </c>
      <c r="AE269" s="527" t="s">
        <v>601</v>
      </c>
      <c r="AF269" s="527"/>
      <c r="AI269" s="196" t="str">
        <f t="shared" si="81"/>
        <v>►</v>
      </c>
      <c r="AJ269" s="320" t="str">
        <f>AJ244</f>
        <v>Famille à coller.N.Nom de votre recette.Recette mère ►.S.Saisissez le nom de la recette mère</v>
      </c>
      <c r="AK269" s="320">
        <f>AK244</f>
        <v>6</v>
      </c>
      <c r="AL269" s="1045" t="str">
        <f>AL244</f>
        <v>couverts</v>
      </c>
      <c r="AM269" s="767"/>
      <c r="AN269" s="270"/>
      <c r="AO269" s="270"/>
      <c r="AP269" s="270"/>
      <c r="AQ269" s="270"/>
      <c r="AR269" s="270"/>
      <c r="AS269" s="329"/>
      <c r="AZ269" s="319" t="s">
        <v>18</v>
      </c>
      <c r="BA269" s="320" t="str">
        <f>BA257</f>
        <v>Famille à coller.N.Nom de votre recette.Recette mère ►.S.Saisissez le nom de la recette mère</v>
      </c>
      <c r="BB269" s="320">
        <f>BB257</f>
        <v>6</v>
      </c>
      <c r="BC269" s="1045" t="str">
        <f>BC257</f>
        <v>couverts</v>
      </c>
      <c r="BD269" s="947" t="s">
        <v>146</v>
      </c>
      <c r="BE269" s="948"/>
      <c r="BF269" s="948"/>
      <c r="BG269" s="948"/>
      <c r="BH269" s="948"/>
      <c r="BI269" s="948"/>
      <c r="BJ269" s="949"/>
      <c r="BP269" s="4">
        <v>1</v>
      </c>
    </row>
    <row r="270" spans="2:68" ht="15.75" customHeight="1" x14ac:dyDescent="0.25">
      <c r="B270" s="196" t="str">
        <f t="shared" si="84"/>
        <v>►</v>
      </c>
      <c r="C270" s="149" t="str">
        <f>C264</f>
        <v>Famille à coller.N.Nom de votre recette.Recette mère ►.S.Saisissez le nom de la recette mère</v>
      </c>
      <c r="D270" s="91">
        <f>D264</f>
        <v>6</v>
      </c>
      <c r="E270" s="91" t="str">
        <f>E264</f>
        <v>couverts</v>
      </c>
      <c r="F270" s="174"/>
      <c r="G270" s="209"/>
      <c r="H270" s="176" t="str">
        <f t="shared" si="83"/>
        <v/>
      </c>
      <c r="I270" s="177"/>
      <c r="J270" s="178"/>
      <c r="K270" s="179">
        <v>1</v>
      </c>
      <c r="L270" s="180"/>
      <c r="S270" s="319" t="s">
        <v>18</v>
      </c>
      <c r="T270" s="1043" t="str">
        <f>T269</f>
        <v>Famille à coller.N.Nom de votre recette.Recette mère ►.S.Saisissez le nom de la recette mère</v>
      </c>
      <c r="U270" s="1043">
        <f>U269</f>
        <v>6</v>
      </c>
      <c r="V270" s="1044" t="str">
        <f>V269</f>
        <v>couverts</v>
      </c>
      <c r="W270" s="16"/>
      <c r="X270" s="16"/>
      <c r="Y270" s="16"/>
      <c r="Z270" s="16"/>
      <c r="AA270" s="16"/>
      <c r="AB270" s="16"/>
      <c r="AC270" s="897"/>
      <c r="AD270" s="48"/>
      <c r="AE270" s="436" t="s">
        <v>221</v>
      </c>
      <c r="AI270" s="196" t="str">
        <f t="shared" si="81"/>
        <v>►</v>
      </c>
      <c r="AJ270" s="320" t="str">
        <f>AJ244</f>
        <v>Famille à coller.N.Nom de votre recette.Recette mère ►.S.Saisissez le nom de la recette mère</v>
      </c>
      <c r="AK270" s="320">
        <f>AK244</f>
        <v>6</v>
      </c>
      <c r="AL270" s="1045" t="str">
        <f>AL244</f>
        <v>couverts</v>
      </c>
      <c r="AM270" s="767"/>
      <c r="AN270" s="270"/>
      <c r="AO270" s="270"/>
      <c r="AP270" s="270"/>
      <c r="AQ270" s="270"/>
      <c r="AR270" s="270"/>
      <c r="AS270" s="329"/>
      <c r="AZ270" s="196" t="str">
        <f t="shared" ref="AZ270:AZ297" si="85">IF(OR(BD270&lt;&gt;"",BE270&lt;&gt; "",BF270&lt;&gt;"",BG270&lt;&gt;""),"A", "►")</f>
        <v>►</v>
      </c>
      <c r="BA270" s="320" t="str">
        <f>BA257</f>
        <v>Famille à coller.N.Nom de votre recette.Recette mère ►.S.Saisissez le nom de la recette mère</v>
      </c>
      <c r="BB270" s="320">
        <f>BB257</f>
        <v>6</v>
      </c>
      <c r="BC270" s="1045" t="str">
        <f>BC257</f>
        <v>couverts</v>
      </c>
      <c r="BD270" s="819"/>
      <c r="BE270" s="638"/>
      <c r="BF270" s="638"/>
      <c r="BG270" s="638"/>
      <c r="BH270" s="638"/>
      <c r="BI270" s="638"/>
      <c r="BJ270" s="639"/>
      <c r="BP270" s="4">
        <v>1</v>
      </c>
    </row>
    <row r="271" spans="2:68" ht="17.25" x14ac:dyDescent="0.25">
      <c r="B271" s="196" t="str">
        <f t="shared" si="84"/>
        <v>A</v>
      </c>
      <c r="C271" s="149" t="str">
        <f>C264</f>
        <v>Famille à coller.N.Nom de votre recette.Recette mère ►.S.Saisissez le nom de la recette mère</v>
      </c>
      <c r="D271" s="91">
        <f>D264</f>
        <v>6</v>
      </c>
      <c r="E271" s="91" t="str">
        <f>E264</f>
        <v>couverts</v>
      </c>
      <c r="F271" s="174"/>
      <c r="G271" s="209"/>
      <c r="H271" s="176" t="str">
        <f t="shared" si="83"/>
        <v/>
      </c>
      <c r="I271" s="177"/>
      <c r="J271" s="178"/>
      <c r="K271" s="179">
        <v>1</v>
      </c>
      <c r="L271" s="180" t="s">
        <v>1073</v>
      </c>
      <c r="S271" s="319" t="s">
        <v>18</v>
      </c>
      <c r="T271" s="320" t="str">
        <f>T269</f>
        <v>Famille à coller.N.Nom de votre recette.Recette mère ►.S.Saisissez le nom de la recette mère</v>
      </c>
      <c r="U271" s="320">
        <f>U269</f>
        <v>6</v>
      </c>
      <c r="V271" s="1045" t="str">
        <f>V269</f>
        <v>couverts</v>
      </c>
      <c r="W271" s="898" t="s">
        <v>571</v>
      </c>
      <c r="X271" s="899" t="s">
        <v>572</v>
      </c>
      <c r="Y271" s="900"/>
      <c r="Z271" s="901" t="s">
        <v>573</v>
      </c>
      <c r="AA271" s="899" t="s">
        <v>18</v>
      </c>
      <c r="AB271" s="899" t="s">
        <v>574</v>
      </c>
      <c r="AC271" s="897" t="s">
        <v>575</v>
      </c>
      <c r="AI271" s="196" t="str">
        <f t="shared" si="81"/>
        <v>►</v>
      </c>
      <c r="AJ271" s="320" t="str">
        <f>AJ244</f>
        <v>Famille à coller.N.Nom de votre recette.Recette mère ►.S.Saisissez le nom de la recette mère</v>
      </c>
      <c r="AK271" s="320">
        <f>AK244</f>
        <v>6</v>
      </c>
      <c r="AL271" s="1045" t="str">
        <f>AL244</f>
        <v>couverts</v>
      </c>
      <c r="AM271" s="767"/>
      <c r="AN271" s="270"/>
      <c r="AO271" s="270"/>
      <c r="AP271" s="270"/>
      <c r="AQ271" s="270"/>
      <c r="AR271" s="270"/>
      <c r="AS271" s="329"/>
      <c r="AZ271" s="196" t="str">
        <f t="shared" si="85"/>
        <v>►</v>
      </c>
      <c r="BA271" s="320" t="str">
        <f>BA257</f>
        <v>Famille à coller.N.Nom de votre recette.Recette mère ►.S.Saisissez le nom de la recette mère</v>
      </c>
      <c r="BB271" s="320">
        <f>BB257</f>
        <v>6</v>
      </c>
      <c r="BC271" s="1045" t="str">
        <f>BC257</f>
        <v>couverts</v>
      </c>
      <c r="BD271" s="819"/>
      <c r="BE271" s="638"/>
      <c r="BF271" s="638"/>
      <c r="BG271" s="638"/>
      <c r="BH271" s="638"/>
      <c r="BI271" s="638"/>
      <c r="BJ271" s="639"/>
      <c r="BP271" s="4">
        <v>1</v>
      </c>
    </row>
    <row r="272" spans="2:68" ht="17.25" x14ac:dyDescent="0.25">
      <c r="B272" s="196" t="str">
        <f t="shared" si="84"/>
        <v>►</v>
      </c>
      <c r="C272" s="149" t="str">
        <f>C264</f>
        <v>Famille à coller.N.Nom de votre recette.Recette mère ►.S.Saisissez le nom de la recette mère</v>
      </c>
      <c r="D272" s="91">
        <f>D264</f>
        <v>6</v>
      </c>
      <c r="E272" s="91" t="str">
        <f>E264</f>
        <v>couverts</v>
      </c>
      <c r="F272" s="174"/>
      <c r="G272" s="209"/>
      <c r="H272" s="176" t="str">
        <f t="shared" si="83"/>
        <v/>
      </c>
      <c r="I272" s="177"/>
      <c r="J272" s="178"/>
      <c r="K272" s="179">
        <v>1</v>
      </c>
      <c r="L272" s="180"/>
      <c r="S272" s="319" t="s">
        <v>18</v>
      </c>
      <c r="T272" s="320" t="str">
        <f>T269</f>
        <v>Famille à coller.N.Nom de votre recette.Recette mère ►.S.Saisissez le nom de la recette mère</v>
      </c>
      <c r="U272" s="320">
        <f>U269</f>
        <v>6</v>
      </c>
      <c r="V272" s="1045" t="str">
        <f>V269</f>
        <v>couverts</v>
      </c>
      <c r="W272" s="902" t="str">
        <f>"cellule "&amp;ADDRESS(ROW(AC272),COLUMN(AC272),4)&amp;"  vous pouvez saisir un autre poids"</f>
        <v>cellule AC272  vous pouvez saisir un autre poids</v>
      </c>
      <c r="X272" s="903"/>
      <c r="Y272" s="904"/>
      <c r="Z272" s="243"/>
      <c r="AA272" s="903"/>
      <c r="AC272" s="905">
        <v>1</v>
      </c>
      <c r="AI272" s="196" t="str">
        <f t="shared" si="81"/>
        <v>►</v>
      </c>
      <c r="AJ272" s="320" t="str">
        <f>AJ244</f>
        <v>Famille à coller.N.Nom de votre recette.Recette mère ►.S.Saisissez le nom de la recette mère</v>
      </c>
      <c r="AK272" s="320">
        <f>AK244</f>
        <v>6</v>
      </c>
      <c r="AL272" s="1045" t="str">
        <f>AL244</f>
        <v>couverts</v>
      </c>
      <c r="AM272" s="767"/>
      <c r="AN272" s="270"/>
      <c r="AO272" s="270"/>
      <c r="AP272" s="270"/>
      <c r="AQ272" s="270"/>
      <c r="AR272" s="270"/>
      <c r="AS272" s="329"/>
      <c r="AZ272" s="196" t="str">
        <f t="shared" si="85"/>
        <v>►</v>
      </c>
      <c r="BA272" s="320" t="str">
        <f>BA257</f>
        <v>Famille à coller.N.Nom de votre recette.Recette mère ►.S.Saisissez le nom de la recette mère</v>
      </c>
      <c r="BB272" s="320">
        <f>BB257</f>
        <v>6</v>
      </c>
      <c r="BC272" s="1045" t="str">
        <f>BC257</f>
        <v>couverts</v>
      </c>
      <c r="BD272" s="767"/>
      <c r="BE272" s="270"/>
      <c r="BF272" s="270"/>
      <c r="BG272" s="270"/>
      <c r="BH272" s="270"/>
      <c r="BI272" s="270"/>
      <c r="BJ272" s="329"/>
      <c r="BP272" s="4">
        <v>1</v>
      </c>
    </row>
    <row r="273" spans="2:68" ht="17.25" x14ac:dyDescent="0.25">
      <c r="B273" s="196" t="str">
        <f t="shared" si="84"/>
        <v>►</v>
      </c>
      <c r="C273" s="149" t="str">
        <f>C264</f>
        <v>Famille à coller.N.Nom de votre recette.Recette mère ►.S.Saisissez le nom de la recette mère</v>
      </c>
      <c r="D273" s="91">
        <f>D264</f>
        <v>6</v>
      </c>
      <c r="E273" s="91" t="str">
        <f>E264</f>
        <v>couverts</v>
      </c>
      <c r="F273" s="174"/>
      <c r="G273" s="209"/>
      <c r="H273" s="176" t="str">
        <f t="shared" si="83"/>
        <v/>
      </c>
      <c r="I273" s="177"/>
      <c r="J273" s="178"/>
      <c r="K273" s="179">
        <v>1</v>
      </c>
      <c r="L273" s="180"/>
      <c r="S273" s="319" t="s">
        <v>18</v>
      </c>
      <c r="T273" s="320" t="str">
        <f>T269</f>
        <v>Famille à coller.N.Nom de votre recette.Recette mère ►.S.Saisissez le nom de la recette mère</v>
      </c>
      <c r="U273" s="320">
        <f>U269</f>
        <v>6</v>
      </c>
      <c r="V273" s="1045" t="str">
        <f>V269</f>
        <v>couverts</v>
      </c>
      <c r="W273" s="906">
        <v>100</v>
      </c>
      <c r="X273" s="498">
        <v>120</v>
      </c>
      <c r="Y273" s="907"/>
      <c r="Z273" s="498">
        <v>180</v>
      </c>
      <c r="AA273" s="498">
        <v>180</v>
      </c>
      <c r="AB273" s="498">
        <v>200</v>
      </c>
      <c r="AC273" s="908" t="s">
        <v>576</v>
      </c>
      <c r="AI273" s="196" t="str">
        <f t="shared" si="81"/>
        <v>►</v>
      </c>
      <c r="AJ273" s="320" t="str">
        <f>AJ244</f>
        <v>Famille à coller.N.Nom de votre recette.Recette mère ►.S.Saisissez le nom de la recette mère</v>
      </c>
      <c r="AK273" s="320">
        <f>AK244</f>
        <v>6</v>
      </c>
      <c r="AL273" s="1045" t="str">
        <f>AL244</f>
        <v>couverts</v>
      </c>
      <c r="AM273" s="767"/>
      <c r="AN273" s="270"/>
      <c r="AO273" s="270"/>
      <c r="AP273" s="270"/>
      <c r="AQ273" s="270"/>
      <c r="AR273" s="270"/>
      <c r="AS273" s="329"/>
      <c r="AZ273" s="196" t="str">
        <f t="shared" si="85"/>
        <v>►</v>
      </c>
      <c r="BA273" s="320" t="str">
        <f>BA257</f>
        <v>Famille à coller.N.Nom de votre recette.Recette mère ►.S.Saisissez le nom de la recette mère</v>
      </c>
      <c r="BB273" s="320">
        <f>BB257</f>
        <v>6</v>
      </c>
      <c r="BC273" s="1045" t="str">
        <f>BC257</f>
        <v>couverts</v>
      </c>
      <c r="BD273" s="767"/>
      <c r="BE273" s="270"/>
      <c r="BF273" s="270"/>
      <c r="BG273" s="270"/>
      <c r="BH273" s="270"/>
      <c r="BI273" s="270"/>
      <c r="BJ273" s="329"/>
      <c r="BP273" s="4">
        <v>1</v>
      </c>
    </row>
    <row r="274" spans="2:68" ht="17.25" x14ac:dyDescent="0.25">
      <c r="B274" s="196" t="str">
        <f t="shared" si="84"/>
        <v>►</v>
      </c>
      <c r="C274" s="149" t="str">
        <f>C264</f>
        <v>Famille à coller.N.Nom de votre recette.Recette mère ►.S.Saisissez le nom de la recette mère</v>
      </c>
      <c r="D274" s="91">
        <f>D264</f>
        <v>6</v>
      </c>
      <c r="E274" s="91" t="str">
        <f>E264</f>
        <v>couverts</v>
      </c>
      <c r="F274" s="174"/>
      <c r="G274" s="209"/>
      <c r="H274" s="176" t="str">
        <f t="shared" si="83"/>
        <v/>
      </c>
      <c r="I274" s="177"/>
      <c r="J274" s="178"/>
      <c r="K274" s="179">
        <v>1</v>
      </c>
      <c r="L274" s="180"/>
      <c r="S274" s="319" t="s">
        <v>18</v>
      </c>
      <c r="T274" s="320" t="str">
        <f>T269</f>
        <v>Famille à coller.N.Nom de votre recette.Recette mère ►.S.Saisissez le nom de la recette mère</v>
      </c>
      <c r="U274" s="320">
        <f>U269</f>
        <v>6</v>
      </c>
      <c r="V274" s="1045" t="str">
        <f>V269</f>
        <v>couverts</v>
      </c>
      <c r="W274" s="909">
        <f>IF(MOD(AC272*1000/W273,1)=0,AC272*1000/W273,IF(MOD(AC272*1000/W273,1)&lt;0.5,INT(AC272*1000/W273),INT(AC272*1000/W273)+1))</f>
        <v>10</v>
      </c>
      <c r="X274" s="910">
        <f>IF(MOD(AC272*1000/X273,1)=0,AC272*1000/X273,IF(MOD(AC272*1000/X273,1)&lt;0.5,INT(AC272*1000/X273),INT(AC272*1000/X273)+1))</f>
        <v>8</v>
      </c>
      <c r="Y274" s="911"/>
      <c r="Z274" s="910">
        <f>IF(MOD(AC272*1000/Z273,1)=0,AC272*1000/Z273,IF(MOD(AC272*1000/Z273,1)&lt;0.5,INT(AC272*1000/Z273),INT(AC272*1000/Z273)+1))</f>
        <v>6</v>
      </c>
      <c r="AA274" s="910">
        <f>IF(MOD(AC272*1000/AA273,1)=0,AC272*1000/AA273,IF(MOD(AC272*1000/AA273,1)&lt;0.5,INT(AC272*1000/AA273),INT(AC272*1000/AA273)+1))</f>
        <v>6</v>
      </c>
      <c r="AB274" s="910">
        <f>IF(MOD(AC272*1000/AB273,1)=0,AC272*1000/AB273,IF(MOD(AC272*1000/AB273,1)&lt;0.5,INT(AC272*1000/AB273),INT(AC272*1000/AB273)+1))</f>
        <v>5</v>
      </c>
      <c r="AC274" s="912" t="s">
        <v>261</v>
      </c>
      <c r="AI274" s="196" t="str">
        <f t="shared" si="81"/>
        <v>►</v>
      </c>
      <c r="AJ274" s="320" t="str">
        <f>AJ244</f>
        <v>Famille à coller.N.Nom de votre recette.Recette mère ►.S.Saisissez le nom de la recette mère</v>
      </c>
      <c r="AK274" s="320">
        <f>AK244</f>
        <v>6</v>
      </c>
      <c r="AL274" s="1045" t="str">
        <f>AL244</f>
        <v>couverts</v>
      </c>
      <c r="AM274" s="767"/>
      <c r="AN274" s="270"/>
      <c r="AO274" s="270"/>
      <c r="AP274" s="270"/>
      <c r="AQ274" s="270"/>
      <c r="AR274" s="270"/>
      <c r="AS274" s="329"/>
      <c r="AZ274" s="196" t="str">
        <f t="shared" si="85"/>
        <v>►</v>
      </c>
      <c r="BA274" s="320" t="str">
        <f>BA257</f>
        <v>Famille à coller.N.Nom de votre recette.Recette mère ►.S.Saisissez le nom de la recette mère</v>
      </c>
      <c r="BB274" s="320">
        <f>BB257</f>
        <v>6</v>
      </c>
      <c r="BC274" s="1045" t="str">
        <f>BC257</f>
        <v>couverts</v>
      </c>
      <c r="BD274" s="767"/>
      <c r="BE274" s="270"/>
      <c r="BF274" s="270"/>
      <c r="BG274" s="270"/>
      <c r="BH274" s="270"/>
      <c r="BI274" s="270"/>
      <c r="BJ274" s="329"/>
      <c r="BP274" s="4">
        <v>1</v>
      </c>
    </row>
    <row r="275" spans="2:68" ht="15.75" x14ac:dyDescent="0.25">
      <c r="B275" s="66" t="s">
        <v>18</v>
      </c>
      <c r="C275" s="985" t="str">
        <f>C264</f>
        <v>Famille à coller.N.Nom de votre recette.Recette mère ►.S.Saisissez le nom de la recette mère</v>
      </c>
      <c r="D275" s="986">
        <f>D264</f>
        <v>6</v>
      </c>
      <c r="E275" s="987" t="str">
        <f>E264</f>
        <v>couverts</v>
      </c>
      <c r="F275" s="988" t="s">
        <v>150</v>
      </c>
      <c r="G275" s="989"/>
      <c r="H275" s="990"/>
      <c r="I275" s="990"/>
      <c r="J275" s="990"/>
      <c r="K275" s="990"/>
      <c r="L275" s="991"/>
      <c r="S275" s="319" t="s">
        <v>18</v>
      </c>
      <c r="T275" s="320" t="str">
        <f>T269</f>
        <v>Famille à coller.N.Nom de votre recette.Recette mère ►.S.Saisissez le nom de la recette mère</v>
      </c>
      <c r="U275" s="320">
        <f>U269</f>
        <v>6</v>
      </c>
      <c r="V275" s="1045" t="str">
        <f>V269</f>
        <v>couverts</v>
      </c>
      <c r="W275" s="902" t="str">
        <f>"cellule "&amp;ADDRESS(ROW(AC275),COLUMN(AC275),4)&amp;"  vous pouvez saisir un autre poids"</f>
        <v>cellule AC275  vous pouvez saisir un autre poids</v>
      </c>
      <c r="X275" s="907"/>
      <c r="Y275" s="913"/>
      <c r="Z275" s="16"/>
      <c r="AA275" s="907"/>
      <c r="AC275" s="914">
        <v>1</v>
      </c>
      <c r="AI275" s="376" t="s">
        <v>18</v>
      </c>
      <c r="AJ275" s="320" t="str">
        <f>AJ244</f>
        <v>Famille à coller.N.Nom de votre recette.Recette mère ►.S.Saisissez le nom de la recette mère</v>
      </c>
      <c r="AK275" s="320">
        <f>AK244</f>
        <v>6</v>
      </c>
      <c r="AL275" s="1045" t="str">
        <f>AL244</f>
        <v>couverts</v>
      </c>
      <c r="AM275" s="377" t="s">
        <v>153</v>
      </c>
      <c r="AN275" s="280"/>
      <c r="AO275" s="280"/>
      <c r="AP275" s="280"/>
      <c r="AQ275" s="280"/>
      <c r="AR275" s="378"/>
      <c r="AS275" s="379" t="s">
        <v>154</v>
      </c>
      <c r="AZ275" s="196" t="str">
        <f t="shared" si="85"/>
        <v>►</v>
      </c>
      <c r="BA275" s="320" t="str">
        <f>BA257</f>
        <v>Famille à coller.N.Nom de votre recette.Recette mère ►.S.Saisissez le nom de la recette mère</v>
      </c>
      <c r="BB275" s="320">
        <f>BB257</f>
        <v>6</v>
      </c>
      <c r="BC275" s="1045" t="str">
        <f>BC257</f>
        <v>couverts</v>
      </c>
      <c r="BD275" s="767"/>
      <c r="BE275" s="270"/>
      <c r="BF275" s="270"/>
      <c r="BG275" s="270"/>
      <c r="BH275" s="270"/>
      <c r="BI275" s="270"/>
      <c r="BJ275" s="329"/>
      <c r="BP275" s="4">
        <v>1</v>
      </c>
    </row>
    <row r="276" spans="2:68" ht="18.75" x14ac:dyDescent="0.25">
      <c r="B276" s="1004" t="s">
        <v>18</v>
      </c>
      <c r="C276" s="998" t="str">
        <f>C264</f>
        <v>Famille à coller.N.Nom de votre recette.Recette mère ►.S.Saisissez le nom de la recette mère</v>
      </c>
      <c r="D276" s="998">
        <f>D264</f>
        <v>6</v>
      </c>
      <c r="E276" s="998" t="str">
        <f>E264</f>
        <v>couverts</v>
      </c>
      <c r="F276" s="315" t="s">
        <v>61</v>
      </c>
      <c r="G276" s="1002">
        <v>1</v>
      </c>
      <c r="H276" s="999" t="s">
        <v>1078</v>
      </c>
      <c r="I276" s="1000"/>
      <c r="J276" s="1000"/>
      <c r="K276" s="1008" t="s">
        <v>334</v>
      </c>
      <c r="L276" s="1001"/>
      <c r="M276" s="526" t="s">
        <v>218</v>
      </c>
      <c r="N276" s="527" t="s">
        <v>1081</v>
      </c>
      <c r="O276" s="527"/>
      <c r="S276" s="319" t="s">
        <v>18</v>
      </c>
      <c r="T276" s="320" t="str">
        <f>T269</f>
        <v>Famille à coller.N.Nom de votre recette.Recette mère ►.S.Saisissez le nom de la recette mère</v>
      </c>
      <c r="U276" s="320">
        <f>U269</f>
        <v>6</v>
      </c>
      <c r="V276" s="1045" t="str">
        <f>V269</f>
        <v>couverts</v>
      </c>
      <c r="W276" s="915">
        <v>10</v>
      </c>
      <c r="X276" s="892">
        <v>8</v>
      </c>
      <c r="Y276" s="916"/>
      <c r="Z276" s="892">
        <v>5</v>
      </c>
      <c r="AA276" s="892">
        <v>6</v>
      </c>
      <c r="AB276" s="892">
        <v>10</v>
      </c>
      <c r="AC276" s="917" t="s">
        <v>577</v>
      </c>
      <c r="AI276" s="376" t="s">
        <v>18</v>
      </c>
      <c r="AJ276" s="320" t="str">
        <f>AJ244</f>
        <v>Famille à coller.N.Nom de votre recette.Recette mère ►.S.Saisissez le nom de la recette mère</v>
      </c>
      <c r="AK276" s="320">
        <f>AK244</f>
        <v>6</v>
      </c>
      <c r="AL276" s="1045" t="str">
        <f>AL244</f>
        <v>couverts</v>
      </c>
      <c r="AM276" s="381"/>
      <c r="AN276" s="287"/>
      <c r="AO276" s="287"/>
      <c r="AP276" s="287"/>
      <c r="AQ276" s="287"/>
      <c r="AR276" s="382"/>
      <c r="AS276" s="383" t="s">
        <v>155</v>
      </c>
      <c r="AZ276" s="196" t="str">
        <f t="shared" si="85"/>
        <v>►</v>
      </c>
      <c r="BA276" s="320" t="str">
        <f>BA257</f>
        <v>Famille à coller.N.Nom de votre recette.Recette mère ►.S.Saisissez le nom de la recette mère</v>
      </c>
      <c r="BB276" s="320">
        <f>BB257</f>
        <v>6</v>
      </c>
      <c r="BC276" s="1045" t="str">
        <f>BC257</f>
        <v>couverts</v>
      </c>
      <c r="BD276" s="767"/>
      <c r="BE276" s="270"/>
      <c r="BF276" s="270"/>
      <c r="BG276" s="270"/>
      <c r="BH276" s="270"/>
      <c r="BI276" s="270"/>
      <c r="BJ276" s="329"/>
      <c r="BP276" s="4">
        <v>1</v>
      </c>
    </row>
    <row r="277" spans="2:68" ht="18.75" x14ac:dyDescent="0.25">
      <c r="B277" s="319" t="s">
        <v>18</v>
      </c>
      <c r="C277" s="1043" t="str">
        <f>C276</f>
        <v>Famille à coller.N.Nom de votre recette.Recette mère ►.S.Saisissez le nom de la recette mère</v>
      </c>
      <c r="D277" s="1043">
        <f>D276</f>
        <v>6</v>
      </c>
      <c r="E277" s="1044" t="str">
        <f>E276</f>
        <v>couverts</v>
      </c>
      <c r="F277" s="848" t="s">
        <v>517</v>
      </c>
      <c r="G277" s="719" t="s">
        <v>518</v>
      </c>
      <c r="H277" s="719"/>
      <c r="I277" s="849" t="s">
        <v>519</v>
      </c>
      <c r="J277" s="849" t="s">
        <v>520</v>
      </c>
      <c r="K277" s="287"/>
      <c r="L277" s="850" t="s">
        <v>521</v>
      </c>
      <c r="M277" s="48"/>
      <c r="N277" s="436" t="s">
        <v>221</v>
      </c>
      <c r="S277" s="319" t="s">
        <v>18</v>
      </c>
      <c r="T277" s="320" t="str">
        <f>T269</f>
        <v>Famille à coller.N.Nom de votre recette.Recette mère ►.S.Saisissez le nom de la recette mère</v>
      </c>
      <c r="U277" s="320">
        <f>U269</f>
        <v>6</v>
      </c>
      <c r="V277" s="320" t="str">
        <f>V269</f>
        <v>couverts</v>
      </c>
      <c r="W277" s="918">
        <f>AC275/W276*1000</f>
        <v>100</v>
      </c>
      <c r="X277" s="919">
        <f>AC275/X276*1000</f>
        <v>125</v>
      </c>
      <c r="Y277" s="100"/>
      <c r="Z277" s="919">
        <f>AC275/Z276*1000</f>
        <v>200</v>
      </c>
      <c r="AA277" s="919">
        <f>AC275/AA276*1000</f>
        <v>166.66666666666666</v>
      </c>
      <c r="AB277" s="919">
        <f>AC275/AB276*1000</f>
        <v>100</v>
      </c>
      <c r="AC277" s="912" t="s">
        <v>297</v>
      </c>
      <c r="AI277" s="376" t="s">
        <v>18</v>
      </c>
      <c r="AJ277" s="320" t="str">
        <f>AJ244</f>
        <v>Famille à coller.N.Nom de votre recette.Recette mère ►.S.Saisissez le nom de la recette mère</v>
      </c>
      <c r="AK277" s="320">
        <f>AK244</f>
        <v>6</v>
      </c>
      <c r="AL277" s="1045" t="str">
        <f>AL244</f>
        <v>couverts</v>
      </c>
      <c r="AM277" s="2819"/>
      <c r="AN277" s="287"/>
      <c r="AO277" s="287"/>
      <c r="AP277" s="287"/>
      <c r="AQ277" s="287"/>
      <c r="AR277" s="382"/>
      <c r="AS277" s="383" t="s">
        <v>156</v>
      </c>
      <c r="AZ277" s="196" t="str">
        <f t="shared" si="85"/>
        <v>►</v>
      </c>
      <c r="BA277" s="320" t="str">
        <f>BA257</f>
        <v>Famille à coller.N.Nom de votre recette.Recette mère ►.S.Saisissez le nom de la recette mère</v>
      </c>
      <c r="BB277" s="320">
        <f>BB257</f>
        <v>6</v>
      </c>
      <c r="BC277" s="1045" t="str">
        <f>BC257</f>
        <v>couverts</v>
      </c>
      <c r="BD277" s="767"/>
      <c r="BE277" s="270"/>
      <c r="BF277" s="270"/>
      <c r="BG277" s="270"/>
      <c r="BH277" s="270"/>
      <c r="BI277" s="270"/>
      <c r="BJ277" s="329"/>
      <c r="BP277" s="4">
        <v>1</v>
      </c>
    </row>
    <row r="278" spans="2:68" ht="15.75" x14ac:dyDescent="0.25">
      <c r="B278" s="851" t="str">
        <f>IF(OR(F278&lt;&gt;"",G278&lt;&gt; "",I278&lt;&gt;"",J278&lt;&gt;""),"A", "►")</f>
        <v>A</v>
      </c>
      <c r="C278" s="320" t="str">
        <f>C276</f>
        <v>Famille à coller.N.Nom de votre recette.Recette mère ►.S.Saisissez le nom de la recette mère</v>
      </c>
      <c r="D278" s="320">
        <f>D276</f>
        <v>6</v>
      </c>
      <c r="E278" s="1045" t="str">
        <f>E276</f>
        <v>couverts</v>
      </c>
      <c r="F278" s="852" t="s">
        <v>522</v>
      </c>
      <c r="G278" s="853">
        <v>4.1666666666666699E-2</v>
      </c>
      <c r="H278" s="854"/>
      <c r="I278" s="854">
        <v>220</v>
      </c>
      <c r="J278" s="855" t="s">
        <v>523</v>
      </c>
      <c r="K278" s="287"/>
      <c r="L278" s="856"/>
      <c r="S278" s="319" t="s">
        <v>18</v>
      </c>
      <c r="T278" s="320" t="str">
        <f>T269</f>
        <v>Famille à coller.N.Nom de votre recette.Recette mère ►.S.Saisissez le nom de la recette mère</v>
      </c>
      <c r="U278" s="320">
        <f>U269</f>
        <v>6</v>
      </c>
      <c r="V278" s="320" t="str">
        <f>V269</f>
        <v>couverts</v>
      </c>
      <c r="W278" s="920" t="s">
        <v>575</v>
      </c>
      <c r="X278" s="921"/>
      <c r="Y278" s="922" t="s">
        <v>274</v>
      </c>
      <c r="Z278" s="921"/>
      <c r="AA278" s="921"/>
      <c r="AB278" s="922" t="s">
        <v>277</v>
      </c>
      <c r="AC278" s="329"/>
      <c r="AI278" s="376" t="s">
        <v>18</v>
      </c>
      <c r="AJ278" s="320" t="str">
        <f>AJ244</f>
        <v>Famille à coller.N.Nom de votre recette.Recette mère ►.S.Saisissez le nom de la recette mère</v>
      </c>
      <c r="AK278" s="320">
        <f>AK244</f>
        <v>6</v>
      </c>
      <c r="AL278" s="320" t="str">
        <f>AL244</f>
        <v>couverts</v>
      </c>
      <c r="AM278" s="624"/>
      <c r="AN278" s="293"/>
      <c r="AO278" s="293" t="s">
        <v>152</v>
      </c>
      <c r="AP278" s="294"/>
      <c r="AQ278" s="392"/>
      <c r="AR278" s="392"/>
      <c r="AS278" s="393"/>
      <c r="AZ278" s="196" t="str">
        <f t="shared" si="85"/>
        <v>►</v>
      </c>
      <c r="BA278" s="320" t="str">
        <f>BA257</f>
        <v>Famille à coller.N.Nom de votre recette.Recette mère ►.S.Saisissez le nom de la recette mère</v>
      </c>
      <c r="BB278" s="320">
        <f>BB257</f>
        <v>6</v>
      </c>
      <c r="BC278" s="1045" t="str">
        <f>BC257</f>
        <v>couverts</v>
      </c>
      <c r="BD278" s="767"/>
      <c r="BE278" s="270"/>
      <c r="BF278" s="270"/>
      <c r="BG278" s="270"/>
      <c r="BH278" s="270"/>
      <c r="BI278" s="270"/>
      <c r="BJ278" s="329"/>
      <c r="BP278" s="4">
        <v>1</v>
      </c>
    </row>
    <row r="279" spans="2:68" ht="16.5" thickBot="1" x14ac:dyDescent="0.3">
      <c r="B279" s="857" t="str">
        <f>IF(J279&lt;&gt;"","A", "►")</f>
        <v>A</v>
      </c>
      <c r="C279" s="320" t="str">
        <f>C276</f>
        <v>Famille à coller.N.Nom de votre recette.Recette mère ►.S.Saisissez le nom de la recette mère</v>
      </c>
      <c r="D279" s="320">
        <f>D276</f>
        <v>6</v>
      </c>
      <c r="E279" s="1045" t="str">
        <f>E276</f>
        <v>couverts</v>
      </c>
      <c r="F279" s="858" t="s">
        <v>517</v>
      </c>
      <c r="G279" s="859"/>
      <c r="H279" s="859"/>
      <c r="I279" s="859" t="s">
        <v>524</v>
      </c>
      <c r="J279" s="860" t="s">
        <v>525</v>
      </c>
      <c r="K279" s="860"/>
      <c r="L279" s="856"/>
      <c r="S279" s="319" t="s">
        <v>18</v>
      </c>
      <c r="T279" s="320" t="str">
        <f>T269</f>
        <v>Famille à coller.N.Nom de votre recette.Recette mère ►.S.Saisissez le nom de la recette mère</v>
      </c>
      <c r="U279" s="320">
        <f>U269</f>
        <v>6</v>
      </c>
      <c r="V279" s="320" t="str">
        <f>V269</f>
        <v>couverts</v>
      </c>
      <c r="W279" s="920" t="s">
        <v>269</v>
      </c>
      <c r="X279" s="921"/>
      <c r="Y279" s="923" t="s">
        <v>275</v>
      </c>
      <c r="Z279" s="921"/>
      <c r="AA279" s="921"/>
      <c r="AB279" s="922" t="s">
        <v>279</v>
      </c>
      <c r="AC279" s="924" t="s">
        <v>578</v>
      </c>
      <c r="AI279" s="397" t="s">
        <v>18</v>
      </c>
      <c r="AJ279" s="398" t="str">
        <f>AJ244</f>
        <v>Famille à coller.N.Nom de votre recette.Recette mère ►.S.Saisissez le nom de la recette mère</v>
      </c>
      <c r="AK279" s="398">
        <f>AK244</f>
        <v>6</v>
      </c>
      <c r="AL279" s="398" t="str">
        <f>AL244</f>
        <v>couverts</v>
      </c>
      <c r="AM279" s="399" t="s">
        <v>150</v>
      </c>
      <c r="AN279" s="298"/>
      <c r="AO279" s="299"/>
      <c r="AP279" s="300"/>
      <c r="AQ279" s="299"/>
      <c r="AR279" s="299"/>
      <c r="AS279" s="400"/>
      <c r="AZ279" s="196" t="str">
        <f t="shared" si="85"/>
        <v>►</v>
      </c>
      <c r="BA279" s="320" t="str">
        <f>BA257</f>
        <v>Famille à coller.N.Nom de votre recette.Recette mère ►.S.Saisissez le nom de la recette mère</v>
      </c>
      <c r="BB279" s="320">
        <f>BB257</f>
        <v>6</v>
      </c>
      <c r="BC279" s="1045" t="str">
        <f>BC257</f>
        <v>couverts</v>
      </c>
      <c r="BD279" s="767"/>
      <c r="BE279" s="270"/>
      <c r="BF279" s="270"/>
      <c r="BG279" s="270"/>
      <c r="BH279" s="270"/>
      <c r="BI279" s="270"/>
      <c r="BJ279" s="329"/>
      <c r="BP279" s="4">
        <v>1</v>
      </c>
    </row>
    <row r="280" spans="2:68" ht="15.75" x14ac:dyDescent="0.25">
      <c r="B280" s="851" t="str">
        <f>IF(OR(F280&lt;&gt;"",G280&lt;&gt; "",I280&lt;&gt;"",J280&lt;&gt;""),"A", "►")</f>
        <v>A</v>
      </c>
      <c r="C280" s="320" t="str">
        <f>C276</f>
        <v>Famille à coller.N.Nom de votre recette.Recette mère ►.S.Saisissez le nom de la recette mère</v>
      </c>
      <c r="D280" s="320">
        <f>D276</f>
        <v>6</v>
      </c>
      <c r="E280" s="1045" t="str">
        <f>E276</f>
        <v>couverts</v>
      </c>
      <c r="F280" s="861" t="s">
        <v>526</v>
      </c>
      <c r="G280" s="862"/>
      <c r="H280" s="863"/>
      <c r="I280" s="863">
        <v>250</v>
      </c>
      <c r="J280" s="864" t="s">
        <v>527</v>
      </c>
      <c r="K280" s="864"/>
      <c r="L280" s="856"/>
      <c r="S280" s="319" t="s">
        <v>18</v>
      </c>
      <c r="T280" s="320" t="str">
        <f>T269</f>
        <v>Famille à coller.N.Nom de votre recette.Recette mère ►.S.Saisissez le nom de la recette mère</v>
      </c>
      <c r="U280" s="320">
        <f>U269</f>
        <v>6</v>
      </c>
      <c r="V280" s="320" t="str">
        <f>V269</f>
        <v>couverts</v>
      </c>
      <c r="W280" s="925" t="s">
        <v>153</v>
      </c>
      <c r="X280" s="926"/>
      <c r="Y280" s="926"/>
      <c r="Z280" s="927"/>
      <c r="AA280" s="927"/>
      <c r="AB280" s="927"/>
      <c r="AC280" s="928"/>
      <c r="AI280" s="291" t="s">
        <v>18</v>
      </c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Z280" s="196" t="str">
        <f t="shared" si="85"/>
        <v>►</v>
      </c>
      <c r="BA280" s="320" t="str">
        <f>BA257</f>
        <v>Famille à coller.N.Nom de votre recette.Recette mère ►.S.Saisissez le nom de la recette mère</v>
      </c>
      <c r="BB280" s="320">
        <f>BB257</f>
        <v>6</v>
      </c>
      <c r="BC280" s="1045" t="str">
        <f>BC257</f>
        <v>couverts</v>
      </c>
      <c r="BD280" s="270"/>
      <c r="BE280" s="270"/>
      <c r="BF280" s="270"/>
      <c r="BG280" s="270"/>
      <c r="BH280" s="270"/>
      <c r="BI280" s="270"/>
      <c r="BJ280" s="329"/>
      <c r="BP280" s="4">
        <v>1</v>
      </c>
    </row>
    <row r="281" spans="2:68" ht="18.75" x14ac:dyDescent="0.25">
      <c r="B281" s="857" t="str">
        <f>IF(J281&lt;&gt;"","A", "►")</f>
        <v>A</v>
      </c>
      <c r="C281" s="320" t="str">
        <f>C276</f>
        <v>Famille à coller.N.Nom de votre recette.Recette mère ►.S.Saisissez le nom de la recette mère</v>
      </c>
      <c r="D281" s="320">
        <f>D276</f>
        <v>6</v>
      </c>
      <c r="E281" s="1045" t="str">
        <f>E276</f>
        <v>couverts</v>
      </c>
      <c r="F281" s="858" t="s">
        <v>517</v>
      </c>
      <c r="G281" s="859"/>
      <c r="H281" s="859"/>
      <c r="I281" s="859" t="s">
        <v>524</v>
      </c>
      <c r="J281" s="860" t="s">
        <v>525</v>
      </c>
      <c r="K281" s="860"/>
      <c r="L281" s="856"/>
      <c r="S281" s="196" t="str">
        <f>IF(OR(W281&lt;&gt;"",X281&lt;&gt; "",Y281&lt;&gt;"",Z281&lt;&gt;""),"A", "►")</f>
        <v>►</v>
      </c>
      <c r="T281" s="320" t="str">
        <f>T269</f>
        <v>Famille à coller.N.Nom de votre recette.Recette mère ►.S.Saisissez le nom de la recette mère</v>
      </c>
      <c r="U281" s="320">
        <f>U269</f>
        <v>6</v>
      </c>
      <c r="V281" s="320" t="str">
        <f>V269</f>
        <v>couverts</v>
      </c>
      <c r="W281" s="929"/>
      <c r="X281" s="930"/>
      <c r="Y281" s="930"/>
      <c r="Z281" s="930"/>
      <c r="AA281" s="930"/>
      <c r="AB281" s="930"/>
      <c r="AC281" s="931"/>
      <c r="AI281" s="1013" t="s">
        <v>18</v>
      </c>
      <c r="AJ281" s="998" t="str">
        <f>AJ244</f>
        <v>Famille à coller.N.Nom de votre recette.Recette mère ►.S.Saisissez le nom de la recette mère</v>
      </c>
      <c r="AK281" s="998">
        <f>AK244</f>
        <v>6</v>
      </c>
      <c r="AL281" s="998" t="str">
        <f>AL244</f>
        <v>couverts</v>
      </c>
      <c r="AM281" s="1002" t="s">
        <v>61</v>
      </c>
      <c r="AN281" s="1002">
        <v>15</v>
      </c>
      <c r="AO281" s="999" t="s">
        <v>454</v>
      </c>
      <c r="AP281" s="1000"/>
      <c r="AQ281" s="1011" t="s">
        <v>455</v>
      </c>
      <c r="AR281" s="1008"/>
      <c r="AS281" s="1001"/>
      <c r="AT281" s="526" t="s">
        <v>218</v>
      </c>
      <c r="AU281" s="527" t="s">
        <v>635</v>
      </c>
      <c r="AV281" s="527"/>
      <c r="AZ281" s="196" t="str">
        <f t="shared" si="85"/>
        <v>►</v>
      </c>
      <c r="BA281" s="320" t="str">
        <f>BA257</f>
        <v>Famille à coller.N.Nom de votre recette.Recette mère ►.S.Saisissez le nom de la recette mère</v>
      </c>
      <c r="BB281" s="320">
        <f>BB257</f>
        <v>6</v>
      </c>
      <c r="BC281" s="1045" t="str">
        <f>BC257</f>
        <v>couverts</v>
      </c>
      <c r="BD281" s="270"/>
      <c r="BE281" s="270"/>
      <c r="BF281" s="270"/>
      <c r="BG281" s="270"/>
      <c r="BH281" s="270"/>
      <c r="BI281" s="270"/>
      <c r="BJ281" s="329"/>
      <c r="BP281" s="4">
        <v>1</v>
      </c>
    </row>
    <row r="282" spans="2:68" ht="18.75" x14ac:dyDescent="0.25">
      <c r="B282" s="851" t="str">
        <f>IF(OR(F282&lt;&gt;"",G282&lt;&gt; "",I282&lt;&gt;"",J282&lt;&gt;""),"A", "►")</f>
        <v>A</v>
      </c>
      <c r="C282" s="320" t="str">
        <f>C276</f>
        <v>Famille à coller.N.Nom de votre recette.Recette mère ►.S.Saisissez le nom de la recette mère</v>
      </c>
      <c r="D282" s="320">
        <f>D276</f>
        <v>6</v>
      </c>
      <c r="E282" s="320" t="str">
        <f>E276</f>
        <v>couverts</v>
      </c>
      <c r="F282" s="861" t="s">
        <v>526</v>
      </c>
      <c r="G282" s="862">
        <v>4.8611111111111112E-3</v>
      </c>
      <c r="H282" s="863"/>
      <c r="I282" s="863">
        <v>250</v>
      </c>
      <c r="J282" s="864" t="s">
        <v>528</v>
      </c>
      <c r="K282" s="864"/>
      <c r="L282" s="856"/>
      <c r="S282" s="196" t="str">
        <f>IF(OR(W282&lt;&gt;"",X282&lt;&gt; "",Y282&lt;&gt;"",Z282&lt;&gt;""),"A", "►")</f>
        <v>►</v>
      </c>
      <c r="T282" s="320" t="str">
        <f>T269</f>
        <v>Famille à coller.N.Nom de votre recette.Recette mère ►.S.Saisissez le nom de la recette mère</v>
      </c>
      <c r="U282" s="320">
        <f>U269</f>
        <v>6</v>
      </c>
      <c r="V282" s="320" t="str">
        <f>V269</f>
        <v>couverts</v>
      </c>
      <c r="W282" s="929"/>
      <c r="X282" s="930"/>
      <c r="Y282" s="930"/>
      <c r="Z282" s="930"/>
      <c r="AA282" s="930"/>
      <c r="AB282" s="930"/>
      <c r="AC282" s="383"/>
      <c r="AI282" s="319" t="s">
        <v>18</v>
      </c>
      <c r="AJ282" s="1043" t="str">
        <f>AJ281</f>
        <v>Famille à coller.N.Nom de votre recette.Recette mère ►.S.Saisissez le nom de la recette mère</v>
      </c>
      <c r="AK282" s="1043">
        <f>AK281</f>
        <v>6</v>
      </c>
      <c r="AL282" s="1044" t="str">
        <f>AL281</f>
        <v>couverts</v>
      </c>
      <c r="AM282" s="1009" t="s">
        <v>408</v>
      </c>
      <c r="AN282" s="1009"/>
      <c r="AO282" s="726"/>
      <c r="AP282" s="726"/>
      <c r="AQ282" s="727"/>
      <c r="AR282" s="726"/>
      <c r="AS282" s="1010"/>
      <c r="AT282" s="48"/>
      <c r="AU282" s="436" t="s">
        <v>221</v>
      </c>
      <c r="AZ282" s="196" t="str">
        <f t="shared" si="85"/>
        <v>►</v>
      </c>
      <c r="BA282" s="320" t="str">
        <f>BA257</f>
        <v>Famille à coller.N.Nom de votre recette.Recette mère ►.S.Saisissez le nom de la recette mère</v>
      </c>
      <c r="BB282" s="320">
        <f>BB257</f>
        <v>6</v>
      </c>
      <c r="BC282" s="1045" t="str">
        <f>BC257</f>
        <v>couverts</v>
      </c>
      <c r="BD282" s="270"/>
      <c r="BE282" s="270"/>
      <c r="BF282" s="270"/>
      <c r="BG282" s="270"/>
      <c r="BH282" s="270"/>
      <c r="BI282" s="270"/>
      <c r="BJ282" s="329"/>
      <c r="BP282" s="4">
        <v>1</v>
      </c>
    </row>
    <row r="283" spans="2:68" ht="15.75" x14ac:dyDescent="0.25">
      <c r="B283" s="857" t="str">
        <f>IF(J283&lt;&gt;"","A", "►")</f>
        <v>A</v>
      </c>
      <c r="C283" s="320" t="str">
        <f>C276</f>
        <v>Famille à coller.N.Nom de votre recette.Recette mère ►.S.Saisissez le nom de la recette mère</v>
      </c>
      <c r="D283" s="320">
        <f>D276</f>
        <v>6</v>
      </c>
      <c r="E283" s="320" t="str">
        <f>E276</f>
        <v>couverts</v>
      </c>
      <c r="F283" s="858" t="s">
        <v>517</v>
      </c>
      <c r="G283" s="859"/>
      <c r="H283" s="859"/>
      <c r="I283" s="859" t="s">
        <v>524</v>
      </c>
      <c r="J283" s="860" t="s">
        <v>525</v>
      </c>
      <c r="K283" s="860"/>
      <c r="L283" s="856"/>
      <c r="S283" s="196" t="str">
        <f>IF(OR(W283&lt;&gt;"",X283&lt;&gt; "",Y283&lt;&gt;"",Z283&lt;&gt;""),"A", "►")</f>
        <v>►</v>
      </c>
      <c r="T283" s="320" t="str">
        <f>T269</f>
        <v>Famille à coller.N.Nom de votre recette.Recette mère ►.S.Saisissez le nom de la recette mère</v>
      </c>
      <c r="U283" s="320">
        <f>U269</f>
        <v>6</v>
      </c>
      <c r="V283" s="320" t="str">
        <f>V269</f>
        <v>couverts</v>
      </c>
      <c r="W283" s="929"/>
      <c r="X283" s="930"/>
      <c r="Y283" s="930"/>
      <c r="Z283" s="930"/>
      <c r="AA283" s="930"/>
      <c r="AB283" s="930"/>
      <c r="AC283" s="383" t="s">
        <v>154</v>
      </c>
      <c r="AI283" s="319" t="s">
        <v>18</v>
      </c>
      <c r="AJ283" s="320" t="str">
        <f>AJ281</f>
        <v>Famille à coller.N.Nom de votre recette.Recette mère ►.S.Saisissez le nom de la recette mère</v>
      </c>
      <c r="AK283" s="320">
        <f>AK281</f>
        <v>6</v>
      </c>
      <c r="AL283" s="1045" t="str">
        <f>AL281</f>
        <v>couverts</v>
      </c>
      <c r="AM283" s="731" t="s">
        <v>458</v>
      </c>
      <c r="AN283" s="732" t="s">
        <v>459</v>
      </c>
      <c r="AO283" s="609"/>
      <c r="AP283" s="733" t="s">
        <v>460</v>
      </c>
      <c r="AQ283" s="734" t="s">
        <v>461</v>
      </c>
      <c r="AR283" s="270"/>
      <c r="AS283" s="329"/>
      <c r="AZ283" s="196" t="str">
        <f t="shared" si="85"/>
        <v>►</v>
      </c>
      <c r="BA283" s="320" t="str">
        <f>BA257</f>
        <v>Famille à coller.N.Nom de votre recette.Recette mère ►.S.Saisissez le nom de la recette mère</v>
      </c>
      <c r="BB283" s="320">
        <f>BB257</f>
        <v>6</v>
      </c>
      <c r="BC283" s="1045" t="str">
        <f>BC257</f>
        <v>couverts</v>
      </c>
      <c r="BD283" s="270"/>
      <c r="BE283" s="270"/>
      <c r="BF283" s="270"/>
      <c r="BG283" s="270"/>
      <c r="BH283" s="270"/>
      <c r="BI283" s="270"/>
      <c r="BJ283" s="329"/>
      <c r="BP283" s="4">
        <v>1</v>
      </c>
    </row>
    <row r="284" spans="2:68" ht="15.75" x14ac:dyDescent="0.25">
      <c r="B284" s="851" t="str">
        <f>IF(OR(F284&lt;&gt;"",G284&lt;&gt; "",I284&lt;&gt;"",J284&lt;&gt;""),"A", "►")</f>
        <v>A</v>
      </c>
      <c r="C284" s="320" t="str">
        <f>C276</f>
        <v>Famille à coller.N.Nom de votre recette.Recette mère ►.S.Saisissez le nom de la recette mère</v>
      </c>
      <c r="D284" s="320">
        <f>D276</f>
        <v>6</v>
      </c>
      <c r="E284" s="320" t="str">
        <f>E276</f>
        <v>couverts</v>
      </c>
      <c r="F284" s="861" t="s">
        <v>526</v>
      </c>
      <c r="G284" s="862">
        <v>0.10416666666666667</v>
      </c>
      <c r="H284" s="863"/>
      <c r="I284" s="863">
        <v>170</v>
      </c>
      <c r="J284" s="864" t="s">
        <v>529</v>
      </c>
      <c r="K284" s="864"/>
      <c r="L284" s="856"/>
      <c r="S284" s="196" t="str">
        <f>IF(OR(W284&lt;&gt;"",X284&lt;&gt; "",Y284&lt;&gt;"",Z284&lt;&gt;""),"A", "►")</f>
        <v>►</v>
      </c>
      <c r="T284" s="320" t="str">
        <f>T269</f>
        <v>Famille à coller.N.Nom de votre recette.Recette mère ►.S.Saisissez le nom de la recette mère</v>
      </c>
      <c r="U284" s="320">
        <f>U269</f>
        <v>6</v>
      </c>
      <c r="V284" s="320" t="str">
        <f>V269</f>
        <v>couverts</v>
      </c>
      <c r="W284" s="929"/>
      <c r="X284" s="930"/>
      <c r="Y284" s="930"/>
      <c r="Z284" s="930"/>
      <c r="AA284" s="930"/>
      <c r="AB284" s="930"/>
      <c r="AC284" s="383" t="s">
        <v>155</v>
      </c>
      <c r="AI284" s="196" t="str">
        <f>IF(OR(AM284&lt;&gt;"",AN284&lt;&gt; "",AP284&lt;&gt;"",AQ284&lt;&gt;""),"A", "►")</f>
        <v>►</v>
      </c>
      <c r="AJ284" s="320" t="str">
        <f>AJ281</f>
        <v>Famille à coller.N.Nom de votre recette.Recette mère ►.S.Saisissez le nom de la recette mère</v>
      </c>
      <c r="AK284" s="320">
        <f>AK281</f>
        <v>6</v>
      </c>
      <c r="AL284" s="1045" t="str">
        <f>AL281</f>
        <v>couverts</v>
      </c>
      <c r="AM284" s="735"/>
      <c r="AN284" s="736"/>
      <c r="AO284" s="270"/>
      <c r="AP284" s="737"/>
      <c r="AQ284" s="738"/>
      <c r="AR284" s="730" t="s">
        <v>413</v>
      </c>
      <c r="AS284" s="329"/>
      <c r="AZ284" s="196" t="str">
        <f t="shared" si="85"/>
        <v>►</v>
      </c>
      <c r="BA284" s="320" t="str">
        <f>BA257</f>
        <v>Famille à coller.N.Nom de votre recette.Recette mère ►.S.Saisissez le nom de la recette mère</v>
      </c>
      <c r="BB284" s="320">
        <f>BB257</f>
        <v>6</v>
      </c>
      <c r="BC284" s="1045" t="str">
        <f>BC257</f>
        <v>couverts</v>
      </c>
      <c r="BD284" s="270"/>
      <c r="BE284" s="270"/>
      <c r="BF284" s="270"/>
      <c r="BG284" s="270"/>
      <c r="BH284" s="270"/>
      <c r="BI284" s="270"/>
      <c r="BJ284" s="329"/>
      <c r="BP284" s="4">
        <v>1</v>
      </c>
    </row>
    <row r="285" spans="2:68" ht="15.75" x14ac:dyDescent="0.25">
      <c r="B285" s="376" t="s">
        <v>18</v>
      </c>
      <c r="C285" s="320" t="str">
        <f>C276</f>
        <v>Famille à coller.N.Nom de votre recette.Recette mère ►.S.Saisissez le nom de la recette mère</v>
      </c>
      <c r="D285" s="320">
        <f>D276</f>
        <v>6</v>
      </c>
      <c r="E285" s="320" t="str">
        <f>E276</f>
        <v>couverts</v>
      </c>
      <c r="F285" s="2818"/>
      <c r="G285" s="808">
        <f>SUM(G278:G284)</f>
        <v>0.15069444444444446</v>
      </c>
      <c r="H285" s="270"/>
      <c r="I285" s="270"/>
      <c r="J285" s="270"/>
      <c r="K285" s="270"/>
      <c r="L285" s="383"/>
      <c r="S285" s="376" t="s">
        <v>18</v>
      </c>
      <c r="T285" s="320" t="str">
        <f>T269</f>
        <v>Famille à coller.N.Nom de votre recette.Recette mère ►.S.Saisissez le nom de la recette mère</v>
      </c>
      <c r="U285" s="320">
        <f>U269</f>
        <v>6</v>
      </c>
      <c r="V285" s="320" t="str">
        <f>V269</f>
        <v>couverts</v>
      </c>
      <c r="W285" s="293"/>
      <c r="X285" s="293"/>
      <c r="Y285" s="293" t="s">
        <v>152</v>
      </c>
      <c r="Z285" s="294"/>
      <c r="AA285" s="392"/>
      <c r="AB285" s="392"/>
      <c r="AC285" s="393"/>
      <c r="AI285" s="196" t="str">
        <f t="shared" ref="AI285:AI288" si="86">IF(OR(AM285&lt;&gt;"",AN285&lt;&gt; "",AP285&lt;&gt;"",AQ285&lt;&gt;""),"A", "►")</f>
        <v>A</v>
      </c>
      <c r="AJ285" s="320" t="str">
        <f>AJ281</f>
        <v>Famille à coller.N.Nom de votre recette.Recette mère ►.S.Saisissez le nom de la recette mère</v>
      </c>
      <c r="AK285" s="320">
        <f>AK281</f>
        <v>6</v>
      </c>
      <c r="AL285" s="1045" t="str">
        <f>AL281</f>
        <v>couverts</v>
      </c>
      <c r="AM285" s="735">
        <v>3</v>
      </c>
      <c r="AN285" s="736"/>
      <c r="AO285" s="270"/>
      <c r="AP285" s="737"/>
      <c r="AQ285" s="738"/>
      <c r="AR285" s="730" t="s">
        <v>417</v>
      </c>
      <c r="AS285" s="329"/>
      <c r="AZ285" s="196" t="str">
        <f t="shared" si="85"/>
        <v>►</v>
      </c>
      <c r="BA285" s="320" t="str">
        <f>BA257</f>
        <v>Famille à coller.N.Nom de votre recette.Recette mère ►.S.Saisissez le nom de la recette mère</v>
      </c>
      <c r="BB285" s="320">
        <f>BB257</f>
        <v>6</v>
      </c>
      <c r="BC285" s="1045" t="str">
        <f>BC257</f>
        <v>couverts</v>
      </c>
      <c r="BD285" s="270"/>
      <c r="BE285" s="270"/>
      <c r="BF285" s="270"/>
      <c r="BG285" s="270"/>
      <c r="BH285" s="270"/>
      <c r="BI285" s="270"/>
      <c r="BJ285" s="329"/>
      <c r="BP285" s="4">
        <v>1</v>
      </c>
    </row>
    <row r="286" spans="2:68" ht="16.5" thickBot="1" x14ac:dyDescent="0.3">
      <c r="B286" s="376" t="s">
        <v>18</v>
      </c>
      <c r="C286" s="320" t="str">
        <f>C276</f>
        <v>Famille à coller.N.Nom de votre recette.Recette mère ►.S.Saisissez le nom de la recette mère</v>
      </c>
      <c r="D286" s="320">
        <f>D276</f>
        <v>6</v>
      </c>
      <c r="E286" s="320" t="str">
        <f>E276</f>
        <v>couverts</v>
      </c>
      <c r="F286" s="293"/>
      <c r="G286" s="293"/>
      <c r="H286" s="293" t="s">
        <v>152</v>
      </c>
      <c r="I286" s="294"/>
      <c r="J286" s="392"/>
      <c r="K286" s="392"/>
      <c r="L286" s="393"/>
      <c r="S286" s="397" t="s">
        <v>18</v>
      </c>
      <c r="T286" s="398" t="str">
        <f>T269</f>
        <v>Famille à coller.N.Nom de votre recette.Recette mère ►.S.Saisissez le nom de la recette mère</v>
      </c>
      <c r="U286" s="398">
        <f>U269</f>
        <v>6</v>
      </c>
      <c r="V286" s="398" t="str">
        <f>V269</f>
        <v>couverts</v>
      </c>
      <c r="W286" s="399" t="s">
        <v>150</v>
      </c>
      <c r="X286" s="298"/>
      <c r="Y286" s="299"/>
      <c r="Z286" s="300" t="s">
        <v>203</v>
      </c>
      <c r="AA286" s="299"/>
      <c r="AB286" s="299"/>
      <c r="AC286" s="400"/>
      <c r="AI286" s="196" t="str">
        <f t="shared" si="86"/>
        <v>►</v>
      </c>
      <c r="AJ286" s="320" t="str">
        <f>AJ281</f>
        <v>Famille à coller.N.Nom de votre recette.Recette mère ►.S.Saisissez le nom de la recette mère</v>
      </c>
      <c r="AK286" s="320">
        <f>AK281</f>
        <v>6</v>
      </c>
      <c r="AL286" s="1045" t="str">
        <f>AL281</f>
        <v>couverts</v>
      </c>
      <c r="AM286" s="735"/>
      <c r="AN286" s="736"/>
      <c r="AO286" s="270"/>
      <c r="AP286" s="737"/>
      <c r="AQ286" s="738"/>
      <c r="AR286" s="730" t="s">
        <v>420</v>
      </c>
      <c r="AS286" s="329"/>
      <c r="AZ286" s="196" t="str">
        <f t="shared" si="85"/>
        <v>►</v>
      </c>
      <c r="BA286" s="320" t="str">
        <f>BA257</f>
        <v>Famille à coller.N.Nom de votre recette.Recette mère ►.S.Saisissez le nom de la recette mère</v>
      </c>
      <c r="BB286" s="320">
        <f>BB257</f>
        <v>6</v>
      </c>
      <c r="BC286" s="1045" t="str">
        <f>BC257</f>
        <v>couverts</v>
      </c>
      <c r="BD286" s="270"/>
      <c r="BE286" s="270"/>
      <c r="BF286" s="270"/>
      <c r="BG286" s="270"/>
      <c r="BH286" s="270"/>
      <c r="BI286" s="270"/>
      <c r="BJ286" s="329"/>
      <c r="BP286" s="4">
        <v>1</v>
      </c>
    </row>
    <row r="287" spans="2:68" ht="16.5" thickBot="1" x14ac:dyDescent="0.3">
      <c r="B287" s="397" t="s">
        <v>18</v>
      </c>
      <c r="C287" s="398" t="str">
        <f>C276</f>
        <v>Famille à coller.N.Nom de votre recette.Recette mère ►.S.Saisissez le nom de la recette mère</v>
      </c>
      <c r="D287" s="398">
        <f>D276</f>
        <v>6</v>
      </c>
      <c r="E287" s="398" t="str">
        <f>E276</f>
        <v>couverts</v>
      </c>
      <c r="F287" s="399" t="s">
        <v>150</v>
      </c>
      <c r="G287" s="298"/>
      <c r="H287" s="299"/>
      <c r="I287" s="300"/>
      <c r="J287" s="299"/>
      <c r="K287" s="299"/>
      <c r="L287" s="400"/>
      <c r="S287" s="1005" t="s">
        <v>18</v>
      </c>
      <c r="AI287" s="196" t="str">
        <f t="shared" si="86"/>
        <v>A</v>
      </c>
      <c r="AJ287" s="320" t="str">
        <f>AJ281</f>
        <v>Famille à coller.N.Nom de votre recette.Recette mère ►.S.Saisissez le nom de la recette mère</v>
      </c>
      <c r="AK287" s="320">
        <f>AK281</f>
        <v>6</v>
      </c>
      <c r="AL287" s="1045" t="str">
        <f>AL281</f>
        <v>couverts</v>
      </c>
      <c r="AM287" s="735">
        <v>2</v>
      </c>
      <c r="AN287" s="736"/>
      <c r="AO287" s="270"/>
      <c r="AP287" s="737"/>
      <c r="AQ287" s="738"/>
      <c r="AR287" s="730" t="s">
        <v>423</v>
      </c>
      <c r="AS287" s="329"/>
      <c r="AZ287" s="196" t="str">
        <f t="shared" si="85"/>
        <v>►</v>
      </c>
      <c r="BA287" s="320" t="str">
        <f>BA257</f>
        <v>Famille à coller.N.Nom de votre recette.Recette mère ►.S.Saisissez le nom de la recette mère</v>
      </c>
      <c r="BB287" s="320">
        <f>BB257</f>
        <v>6</v>
      </c>
      <c r="BC287" s="1045" t="str">
        <f>BC257</f>
        <v>couverts</v>
      </c>
      <c r="BD287" s="270"/>
      <c r="BE287" s="270"/>
      <c r="BF287" s="270"/>
      <c r="BG287" s="270"/>
      <c r="BH287" s="270"/>
      <c r="BI287" s="270"/>
      <c r="BJ287" s="329"/>
      <c r="BP287" s="4">
        <v>1</v>
      </c>
    </row>
    <row r="288" spans="2:68" ht="16.5" thickBot="1" x14ac:dyDescent="0.3">
      <c r="B288" s="428" t="s">
        <v>18</v>
      </c>
      <c r="S288" s="2820" t="s">
        <v>18</v>
      </c>
      <c r="T288" s="998" t="str">
        <f>T269</f>
        <v>Famille à coller.N.Nom de votre recette.Recette mère ►.S.Saisissez le nom de la recette mère</v>
      </c>
      <c r="U288" s="998">
        <f>U269</f>
        <v>6</v>
      </c>
      <c r="V288" s="998" t="str">
        <f>V269</f>
        <v>couverts</v>
      </c>
      <c r="W288" s="1002" t="s">
        <v>61</v>
      </c>
      <c r="X288" s="1002">
        <v>8</v>
      </c>
      <c r="Y288" s="999" t="s">
        <v>579</v>
      </c>
      <c r="Z288" s="1000"/>
      <c r="AA288" s="1000"/>
      <c r="AB288" s="1008" t="s">
        <v>509</v>
      </c>
      <c r="AC288" s="1001"/>
      <c r="AI288" s="196" t="str">
        <f t="shared" si="86"/>
        <v>►</v>
      </c>
      <c r="AJ288" s="320" t="str">
        <f>AJ281</f>
        <v>Famille à coller.N.Nom de votre recette.Recette mère ►.S.Saisissez le nom de la recette mère</v>
      </c>
      <c r="AK288" s="320">
        <f>AK281</f>
        <v>6</v>
      </c>
      <c r="AL288" s="1045" t="str">
        <f>AL281</f>
        <v>couverts</v>
      </c>
      <c r="AM288" s="739"/>
      <c r="AN288" s="740"/>
      <c r="AO288" s="270"/>
      <c r="AP288" s="741"/>
      <c r="AQ288" s="742"/>
      <c r="AR288" s="730" t="s">
        <v>428</v>
      </c>
      <c r="AS288" s="329"/>
      <c r="AZ288" s="196" t="str">
        <f t="shared" si="85"/>
        <v>►</v>
      </c>
      <c r="BA288" s="320" t="str">
        <f>BA257</f>
        <v>Famille à coller.N.Nom de votre recette.Recette mère ►.S.Saisissez le nom de la recette mère</v>
      </c>
      <c r="BB288" s="320">
        <f>BB257</f>
        <v>6</v>
      </c>
      <c r="BC288" s="1045" t="str">
        <f>BC257</f>
        <v>couverts</v>
      </c>
      <c r="BD288" s="270"/>
      <c r="BE288" s="270"/>
      <c r="BF288" s="270"/>
      <c r="BG288" s="270"/>
      <c r="BH288" s="270"/>
      <c r="BI288" s="270"/>
      <c r="BJ288" s="329"/>
      <c r="BP288" s="4">
        <v>1</v>
      </c>
    </row>
    <row r="289" spans="2:68" ht="18.75" x14ac:dyDescent="0.25">
      <c r="B289" s="54" t="s">
        <v>18</v>
      </c>
      <c r="C289" s="55" t="str">
        <f>C295</f>
        <v>Famille à coller.N.Nom de votre recette.Recette mère ►.S.Saisissez le nom de la recette mère</v>
      </c>
      <c r="D289" s="56">
        <f>D295</f>
        <v>6</v>
      </c>
      <c r="E289" s="56" t="str">
        <f>E295</f>
        <v>couverts</v>
      </c>
      <c r="F289" s="57" t="s">
        <v>6</v>
      </c>
      <c r="G289" s="58" t="s">
        <v>19</v>
      </c>
      <c r="H289" s="3315" t="s">
        <v>20</v>
      </c>
      <c r="I289" s="3315"/>
      <c r="J289" s="3285" t="s">
        <v>21</v>
      </c>
      <c r="K289" s="3285"/>
      <c r="L289" s="3286"/>
      <c r="M289" s="1003" t="s">
        <v>218</v>
      </c>
      <c r="N289" s="429" t="s">
        <v>219</v>
      </c>
      <c r="O289" s="430"/>
      <c r="S289" s="319" t="s">
        <v>18</v>
      </c>
      <c r="T289" s="1043" t="str">
        <f>T288</f>
        <v>Famille à coller.N.Nom de votre recette.Recette mère ►.S.Saisissez le nom de la recette mère</v>
      </c>
      <c r="U289" s="1043">
        <f>U288</f>
        <v>6</v>
      </c>
      <c r="V289" s="1044" t="str">
        <f>V288</f>
        <v>couverts</v>
      </c>
      <c r="W289" s="321"/>
      <c r="X289" s="243"/>
      <c r="Y289" s="243"/>
      <c r="Z289" s="243"/>
      <c r="AA289" s="932" t="s">
        <v>580</v>
      </c>
      <c r="AB289" s="243"/>
      <c r="AC289" s="933" t="s">
        <v>581</v>
      </c>
      <c r="AI289" s="319" t="s">
        <v>18</v>
      </c>
      <c r="AJ289" s="320" t="str">
        <f>AJ281</f>
        <v>Famille à coller.N.Nom de votre recette.Recette mère ►.S.Saisissez le nom de la recette mère</v>
      </c>
      <c r="AK289" s="320">
        <f>AK281</f>
        <v>6</v>
      </c>
      <c r="AL289" s="1045" t="str">
        <f>AL281</f>
        <v>couverts</v>
      </c>
      <c r="AM289" s="2822" t="str">
        <f>SUM(AM284:AM288) &amp; " / " &amp; (COUNTA(AM284:AM288) * 3)</f>
        <v>5 / 6</v>
      </c>
      <c r="AN289" s="2823" t="str">
        <f>SUM(AN284:AN288) &amp; " / " &amp; (COUNTA(AN284:AN288) * 3)</f>
        <v>0 / 0</v>
      </c>
      <c r="AO289" s="270"/>
      <c r="AP289" s="2822" t="str">
        <f>SUM(AP284:AP288) &amp; " / " &amp; (COUNTA(AP284:AP288) * 3)</f>
        <v>0 / 0</v>
      </c>
      <c r="AQ289" s="2823" t="str">
        <f>SUM(AQ284:AQ288) &amp; " / " &amp; (COUNTA(AQ284:AQ288) * 3)</f>
        <v>0 / 0</v>
      </c>
      <c r="AR289" s="270" t="s">
        <v>435</v>
      </c>
      <c r="AS289" s="329"/>
      <c r="AZ289" s="196" t="str">
        <f t="shared" si="85"/>
        <v>►</v>
      </c>
      <c r="BA289" s="320" t="str">
        <f>BA257</f>
        <v>Famille à coller.N.Nom de votre recette.Recette mère ►.S.Saisissez le nom de la recette mère</v>
      </c>
      <c r="BB289" s="320">
        <f>BB257</f>
        <v>6</v>
      </c>
      <c r="BC289" s="1045" t="str">
        <f>BC257</f>
        <v>couverts</v>
      </c>
      <c r="BD289" s="270"/>
      <c r="BE289" s="270"/>
      <c r="BF289" s="270"/>
      <c r="BG289" s="270"/>
      <c r="BH289" s="270"/>
      <c r="BI289" s="270"/>
      <c r="BJ289" s="329"/>
      <c r="BP289" s="4">
        <v>1</v>
      </c>
    </row>
    <row r="290" spans="2:68" ht="22.5" x14ac:dyDescent="0.25">
      <c r="B290" s="66" t="s">
        <v>18</v>
      </c>
      <c r="C290" s="67" t="str">
        <f>C295</f>
        <v>Famille à coller.N.Nom de votre recette.Recette mère ►.S.Saisissez le nom de la recette mère</v>
      </c>
      <c r="D290" s="68"/>
      <c r="E290" s="68"/>
      <c r="F290" s="69" t="s">
        <v>28</v>
      </c>
      <c r="G290" s="70" t="s">
        <v>29</v>
      </c>
      <c r="H290" s="3316"/>
      <c r="I290" s="3316"/>
      <c r="J290" s="3287"/>
      <c r="K290" s="3287"/>
      <c r="L290" s="3288"/>
      <c r="N290" s="436" t="s">
        <v>221</v>
      </c>
      <c r="O290" s="49"/>
      <c r="S290" s="319" t="s">
        <v>18</v>
      </c>
      <c r="T290" s="320" t="str">
        <f>T288</f>
        <v>Famille à coller.N.Nom de votre recette.Recette mère ►.S.Saisissez le nom de la recette mère</v>
      </c>
      <c r="U290" s="320">
        <f>U288</f>
        <v>6</v>
      </c>
      <c r="V290" s="1045" t="str">
        <f>V288</f>
        <v>couverts</v>
      </c>
      <c r="W290" s="934" t="s">
        <v>582</v>
      </c>
      <c r="X290" s="935" t="s">
        <v>583</v>
      </c>
      <c r="Y290" s="3310" t="s">
        <v>104</v>
      </c>
      <c r="Z290" s="3310"/>
      <c r="AA290" s="936" t="s">
        <v>584</v>
      </c>
      <c r="AC290" s="937" t="s">
        <v>495</v>
      </c>
      <c r="AI290" s="319" t="s">
        <v>18</v>
      </c>
      <c r="AJ290" s="320" t="str">
        <f>AJ281</f>
        <v>Famille à coller.N.Nom de votre recette.Recette mère ►.S.Saisissez le nom de la recette mère</v>
      </c>
      <c r="AK290" s="320">
        <f>AK281</f>
        <v>6</v>
      </c>
      <c r="AL290" s="1045" t="str">
        <f>AL281</f>
        <v>couverts</v>
      </c>
      <c r="AM290" s="745" t="str">
        <f>SUM(AM284:AM288) &amp;"/ "&amp;AM291</f>
        <v>5/ 15</v>
      </c>
      <c r="AN290" s="746" t="str">
        <f>SUM(AN284:AN288) &amp;"/ "&amp;AN291</f>
        <v>0/ 15</v>
      </c>
      <c r="AO290" s="270"/>
      <c r="AP290" s="745" t="str">
        <f>SUM(AP284:AP288) &amp;"/ "&amp;AP291</f>
        <v>0/ 15</v>
      </c>
      <c r="AQ290" s="746" t="str">
        <f>SUM(AQ284:AQ288) &amp;"/ "&amp;AQ291</f>
        <v>0/ 15</v>
      </c>
      <c r="AR290" s="695" t="s">
        <v>436</v>
      </c>
      <c r="AS290" s="329"/>
      <c r="AZ290" s="196" t="str">
        <f t="shared" si="85"/>
        <v>►</v>
      </c>
      <c r="BA290" s="320" t="str">
        <f>BA257</f>
        <v>Famille à coller.N.Nom de votre recette.Recette mère ►.S.Saisissez le nom de la recette mère</v>
      </c>
      <c r="BB290" s="320">
        <f>BB257</f>
        <v>6</v>
      </c>
      <c r="BC290" s="1045" t="str">
        <f>BC257</f>
        <v>couverts</v>
      </c>
      <c r="BD290" s="270"/>
      <c r="BE290" s="270"/>
      <c r="BF290" s="270"/>
      <c r="BG290" s="270"/>
      <c r="BH290" s="270"/>
      <c r="BI290" s="270"/>
      <c r="BJ290" s="329"/>
      <c r="BP290" s="4">
        <v>1</v>
      </c>
    </row>
    <row r="291" spans="2:68" ht="18.75" x14ac:dyDescent="0.25">
      <c r="B291" s="66" t="s">
        <v>18</v>
      </c>
      <c r="C291" s="77" t="str">
        <f>C295</f>
        <v>Famille à coller.N.Nom de votre recette.Recette mère ►.S.Saisissez le nom de la recette mère</v>
      </c>
      <c r="D291" s="78"/>
      <c r="E291" s="79"/>
      <c r="F291" s="80"/>
      <c r="G291" s="81" t="s">
        <v>33</v>
      </c>
      <c r="H291" s="82"/>
      <c r="I291" s="83" t="s">
        <v>34</v>
      </c>
      <c r="J291" s="84" t="s">
        <v>35</v>
      </c>
      <c r="K291" s="16"/>
      <c r="L291" s="85"/>
      <c r="S291" s="319" t="s">
        <v>18</v>
      </c>
      <c r="T291" s="320" t="str">
        <f>T288</f>
        <v>Famille à coller.N.Nom de votre recette.Recette mère ►.S.Saisissez le nom de la recette mère</v>
      </c>
      <c r="U291" s="320">
        <f>U288</f>
        <v>6</v>
      </c>
      <c r="V291" s="1045" t="str">
        <f>V288</f>
        <v>couverts</v>
      </c>
      <c r="W291" s="3311">
        <v>750</v>
      </c>
      <c r="X291" s="938">
        <v>1</v>
      </c>
      <c r="Y291" s="3312" t="s">
        <v>585</v>
      </c>
      <c r="Z291" s="3312"/>
      <c r="AA291" s="939">
        <v>16</v>
      </c>
      <c r="AB291" s="679">
        <f>X291*W291</f>
        <v>750</v>
      </c>
      <c r="AC291" s="940" t="s">
        <v>586</v>
      </c>
      <c r="AI291" s="319" t="s">
        <v>18</v>
      </c>
      <c r="AJ291" s="320" t="str">
        <f>AJ281</f>
        <v>Famille à coller.N.Nom de votre recette.Recette mère ►.S.Saisissez le nom de la recette mère</v>
      </c>
      <c r="AK291" s="320">
        <f>AK281</f>
        <v>6</v>
      </c>
      <c r="AL291" s="1045" t="str">
        <f>AL281</f>
        <v>couverts</v>
      </c>
      <c r="AM291" s="747">
        <v>15</v>
      </c>
      <c r="AN291" s="748">
        <v>15</v>
      </c>
      <c r="AO291" s="270"/>
      <c r="AP291" s="747">
        <v>15</v>
      </c>
      <c r="AQ291" s="748">
        <v>15</v>
      </c>
      <c r="AR291" s="699" t="s">
        <v>439</v>
      </c>
      <c r="AS291" s="329"/>
      <c r="AZ291" s="196" t="str">
        <f t="shared" si="85"/>
        <v>►</v>
      </c>
      <c r="BA291" s="320" t="str">
        <f>BA257</f>
        <v>Famille à coller.N.Nom de votre recette.Recette mère ►.S.Saisissez le nom de la recette mère</v>
      </c>
      <c r="BB291" s="320">
        <f>BB257</f>
        <v>6</v>
      </c>
      <c r="BC291" s="1045" t="str">
        <f>BC257</f>
        <v>couverts</v>
      </c>
      <c r="BD291" s="270"/>
      <c r="BE291" s="270"/>
      <c r="BF291" s="270"/>
      <c r="BG291" s="270"/>
      <c r="BH291" s="270"/>
      <c r="BI291" s="270"/>
      <c r="BJ291" s="329"/>
      <c r="BP291" s="4">
        <v>1</v>
      </c>
    </row>
    <row r="292" spans="2:68" ht="15.75" x14ac:dyDescent="0.25">
      <c r="B292" s="66" t="s">
        <v>18</v>
      </c>
      <c r="C292" s="91" t="str">
        <f>C295</f>
        <v>Famille à coller.N.Nom de votre recette.Recette mère ►.S.Saisissez le nom de la recette mère</v>
      </c>
      <c r="D292" s="91"/>
      <c r="E292" s="91"/>
      <c r="F292" s="92" t="s">
        <v>39</v>
      </c>
      <c r="G292" s="93"/>
      <c r="H292" s="93"/>
      <c r="I292" s="94" t="s">
        <v>40</v>
      </c>
      <c r="J292" s="3317" t="str">
        <f>F295</f>
        <v>Famille à coller.N.Nom de votre recette.Recette mère ►.S.Saisissez le nom de la recette mère</v>
      </c>
      <c r="K292" s="3317"/>
      <c r="L292" s="3318"/>
      <c r="S292" s="319" t="s">
        <v>18</v>
      </c>
      <c r="T292" s="320" t="str">
        <f>T288</f>
        <v>Famille à coller.N.Nom de votre recette.Recette mère ►.S.Saisissez le nom de la recette mère</v>
      </c>
      <c r="U292" s="320">
        <f>U288</f>
        <v>6</v>
      </c>
      <c r="V292" s="1045" t="str">
        <f>V288</f>
        <v>couverts</v>
      </c>
      <c r="W292" s="3311"/>
      <c r="X292" s="941">
        <v>120</v>
      </c>
      <c r="Y292" s="942" t="s">
        <v>587</v>
      </c>
      <c r="Z292" s="943"/>
      <c r="AA292" s="944">
        <v>1.2</v>
      </c>
      <c r="AB292" s="945">
        <f>(X292*W291)/1000</f>
        <v>90</v>
      </c>
      <c r="AC292" s="3358" t="s">
        <v>588</v>
      </c>
      <c r="AI292" s="319" t="s">
        <v>11</v>
      </c>
      <c r="AJ292" s="320" t="str">
        <f>AJ281</f>
        <v>Famille à coller.N.Nom de votre recette.Recette mère ►.S.Saisissez le nom de la recette mère</v>
      </c>
      <c r="AK292" s="320">
        <f>AK281</f>
        <v>6</v>
      </c>
      <c r="AL292" s="1045" t="str">
        <f>AL281</f>
        <v>couverts</v>
      </c>
      <c r="AM292" s="753" t="s">
        <v>469</v>
      </c>
      <c r="AP292" s="751"/>
      <c r="AQ292" s="751"/>
      <c r="AR292" s="751"/>
      <c r="AS292" s="752"/>
      <c r="AZ292" s="196" t="str">
        <f t="shared" si="85"/>
        <v>►</v>
      </c>
      <c r="BA292" s="320" t="str">
        <f>BA257</f>
        <v>Famille à coller.N.Nom de votre recette.Recette mère ►.S.Saisissez le nom de la recette mère</v>
      </c>
      <c r="BB292" s="320">
        <f>BB257</f>
        <v>6</v>
      </c>
      <c r="BC292" s="1045" t="str">
        <f>BC257</f>
        <v>couverts</v>
      </c>
      <c r="BD292" s="270"/>
      <c r="BE292" s="270"/>
      <c r="BF292" s="270"/>
      <c r="BG292" s="270"/>
      <c r="BH292" s="270"/>
      <c r="BI292" s="270"/>
      <c r="BJ292" s="329"/>
      <c r="BP292" s="4">
        <v>1</v>
      </c>
    </row>
    <row r="293" spans="2:68" ht="18.75" customHeight="1" x14ac:dyDescent="0.25">
      <c r="B293" s="66" t="s">
        <v>18</v>
      </c>
      <c r="C293" s="91" t="str">
        <f>C295</f>
        <v>Famille à coller.N.Nom de votre recette.Recette mère ►.S.Saisissez le nom de la recette mère</v>
      </c>
      <c r="D293" s="91"/>
      <c r="E293" s="91"/>
      <c r="F293" s="110">
        <v>6</v>
      </c>
      <c r="G293" s="111" t="s">
        <v>44</v>
      </c>
      <c r="H293" s="92"/>
      <c r="I293" s="92"/>
      <c r="J293" s="3317"/>
      <c r="K293" s="3317"/>
      <c r="L293" s="3318"/>
      <c r="S293" s="319" t="s">
        <v>18</v>
      </c>
      <c r="T293" s="320" t="str">
        <f>T288</f>
        <v>Famille à coller.N.Nom de votre recette.Recette mère ►.S.Saisissez le nom de la recette mère</v>
      </c>
      <c r="U293" s="320">
        <f>U288</f>
        <v>6</v>
      </c>
      <c r="V293" s="1045" t="str">
        <f>V288</f>
        <v>couverts</v>
      </c>
      <c r="W293" s="946" t="str">
        <f>INT(AB291/AA291) &amp; " " &amp; AC291 &amp; " de " &amp; AA291 &amp; " " &amp; Y291 &amp; IF(MOD(AB291,AA291)&gt;0, " + 1 "&amp;AC291&amp;" de " &amp; TEXT(MOD(AB291,AA291), "0.00") &amp; " " &amp; Y291, "")</f>
        <v>46 Assiette(s) de 16 madeleine(s) + 1 Assiette(s) de 14.00 madeleine(s)</v>
      </c>
      <c r="X293" s="16"/>
      <c r="Y293" s="16"/>
      <c r="Z293" s="16"/>
      <c r="AA293" s="16"/>
      <c r="AB293" s="270"/>
      <c r="AC293" s="3358"/>
      <c r="AI293" s="319" t="s">
        <v>11</v>
      </c>
      <c r="AJ293" s="320" t="str">
        <f>AJ281</f>
        <v>Famille à coller.N.Nom de votre recette.Recette mère ►.S.Saisissez le nom de la recette mère</v>
      </c>
      <c r="AK293" s="320">
        <f>AK281</f>
        <v>6</v>
      </c>
      <c r="AL293" s="1045" t="str">
        <f>AL281</f>
        <v>couverts</v>
      </c>
      <c r="AM293" s="753" t="s">
        <v>472</v>
      </c>
      <c r="AP293" s="751"/>
      <c r="AQ293" s="751"/>
      <c r="AR293" s="751"/>
      <c r="AS293" s="752"/>
      <c r="AZ293" s="196" t="str">
        <f t="shared" si="85"/>
        <v>►</v>
      </c>
      <c r="BA293" s="320" t="str">
        <f>BA257</f>
        <v>Famille à coller.N.Nom de votre recette.Recette mère ►.S.Saisissez le nom de la recette mère</v>
      </c>
      <c r="BB293" s="320">
        <f>BB257</f>
        <v>6</v>
      </c>
      <c r="BC293" s="1045" t="str">
        <f>BC257</f>
        <v>couverts</v>
      </c>
      <c r="BD293" s="270"/>
      <c r="BE293" s="270"/>
      <c r="BF293" s="270"/>
      <c r="BG293" s="270"/>
      <c r="BH293" s="270"/>
      <c r="BI293" s="270"/>
      <c r="BJ293" s="329"/>
      <c r="BP293" s="4">
        <v>1</v>
      </c>
    </row>
    <row r="294" spans="2:68" ht="15.75" x14ac:dyDescent="0.25">
      <c r="B294" s="66" t="s">
        <v>11</v>
      </c>
      <c r="C294" s="121" t="str">
        <f>C295</f>
        <v>Famille à coller.N.Nom de votre recette.Recette mère ►.S.Saisissez le nom de la recette mère</v>
      </c>
      <c r="D294" s="121"/>
      <c r="E294" s="121"/>
      <c r="F294" s="122"/>
      <c r="G294" s="123"/>
      <c r="H294" s="123"/>
      <c r="I294" s="123"/>
      <c r="J294" s="123"/>
      <c r="K294" s="123"/>
      <c r="L294" s="124"/>
      <c r="S294" s="319" t="s">
        <v>18</v>
      </c>
      <c r="T294" s="320" t="str">
        <f>T288</f>
        <v>Famille à coller.N.Nom de votre recette.Recette mère ►.S.Saisissez le nom de la recette mère</v>
      </c>
      <c r="U294" s="320">
        <f>U288</f>
        <v>6</v>
      </c>
      <c r="V294" s="1045" t="str">
        <f>V288</f>
        <v>couverts</v>
      </c>
      <c r="W294" s="243" t="str">
        <f>IF(MOD(AB292, AA292) = 0, INT(AB292/AA292) &amp; " " &amp; AC291 &amp; " de " &amp; AA292 &amp; " kg", INT(AB292/AA292) &amp; " " &amp; AC291 &amp; " de " &amp; AA292 &amp; " kg" &amp; " + 1 "&amp;AC291&amp;" de " &amp; TEXT(MOD(AB292, AA292), "0.00") &amp; " kg")</f>
        <v>75 Assiette(s) de 1.2 kg + 1 Assiette(s) de 0.00 kg</v>
      </c>
      <c r="X294" s="16"/>
      <c r="Y294" s="16"/>
      <c r="Z294" s="16"/>
      <c r="AA294" s="16"/>
      <c r="AB294" s="270"/>
      <c r="AC294" s="3358"/>
      <c r="AI294" s="319" t="s">
        <v>11</v>
      </c>
      <c r="AJ294" s="320" t="str">
        <f>AJ281</f>
        <v>Famille à coller.N.Nom de votre recette.Recette mère ►.S.Saisissez le nom de la recette mère</v>
      </c>
      <c r="AK294" s="320">
        <f>AK281</f>
        <v>6</v>
      </c>
      <c r="AL294" s="1045" t="str">
        <f>AL281</f>
        <v>couverts</v>
      </c>
      <c r="AM294" s="753" t="s">
        <v>475</v>
      </c>
      <c r="AP294" s="751"/>
      <c r="AQ294" s="751"/>
      <c r="AR294" s="751"/>
      <c r="AS294" s="752"/>
      <c r="AZ294" s="196" t="str">
        <f t="shared" si="85"/>
        <v>►</v>
      </c>
      <c r="BA294" s="320" t="str">
        <f>BA257</f>
        <v>Famille à coller.N.Nom de votre recette.Recette mère ►.S.Saisissez le nom de la recette mère</v>
      </c>
      <c r="BB294" s="320">
        <f>BB257</f>
        <v>6</v>
      </c>
      <c r="BC294" s="1045" t="str">
        <f>BC257</f>
        <v>couverts</v>
      </c>
      <c r="BD294" s="270"/>
      <c r="BE294" s="270"/>
      <c r="BF294" s="270"/>
      <c r="BG294" s="270"/>
      <c r="BH294" s="270"/>
      <c r="BI294" s="270"/>
      <c r="BJ294" s="329"/>
      <c r="BP294" s="4">
        <v>1</v>
      </c>
    </row>
    <row r="295" spans="2:68" ht="15.75" x14ac:dyDescent="0.25">
      <c r="B295" s="129" t="s">
        <v>11</v>
      </c>
      <c r="C295" s="130" t="str">
        <f>F295</f>
        <v>Famille à coller.N.Nom de votre recette.Recette mère ►.S.Saisissez le nom de la recette mère</v>
      </c>
      <c r="D295" s="130">
        <f>F293</f>
        <v>6</v>
      </c>
      <c r="E295" s="130" t="str">
        <f>G293</f>
        <v>couverts</v>
      </c>
      <c r="F295" s="131" t="str">
        <f>UPPER(LEFT(H289,1))&amp;LOWER(MID(H289,2,999))&amp;"."&amp;UPPER(LEFT(J289,1))&amp;"."&amp;UPPER(LEFT(J289,1))&amp;LOWER(MID(J289,2,999))&amp;"."&amp;IF(ISTEXT(L295),K295&amp;"."&amp;UPPER(LEFT(L295,1))&amp;"."&amp;UPPER(LEFT(L295,1))&amp;LOWER(MID(L295,2,999)),G295)</f>
        <v>Famille à coller.N.Nom de votre recette.Recette mère ►.S.Saisissez le nom de la recette mère</v>
      </c>
      <c r="G295" s="132" t="s">
        <v>55</v>
      </c>
      <c r="H295" s="3321" t="s">
        <v>56</v>
      </c>
      <c r="I295" s="3321"/>
      <c r="J295" s="3321"/>
      <c r="K295" s="133" t="s">
        <v>57</v>
      </c>
      <c r="L295" s="134" t="s">
        <v>58</v>
      </c>
      <c r="S295" s="319" t="s">
        <v>18</v>
      </c>
      <c r="T295" s="320" t="str">
        <f>T288</f>
        <v>Famille à coller.N.Nom de votre recette.Recette mère ►.S.Saisissez le nom de la recette mère</v>
      </c>
      <c r="U295" s="320">
        <f>U288</f>
        <v>6</v>
      </c>
      <c r="V295" s="1045" t="str">
        <f>V288</f>
        <v>couverts</v>
      </c>
      <c r="W295" s="947" t="s">
        <v>146</v>
      </c>
      <c r="X295" s="948"/>
      <c r="Y295" s="948"/>
      <c r="Z295" s="948"/>
      <c r="AA295" s="948"/>
      <c r="AB295" s="948"/>
      <c r="AC295" s="949"/>
      <c r="AI295" s="196" t="str">
        <f>IF(OR(AM295&lt;&gt;"",AN295&lt;&gt; "",AO295&lt;&gt;"",AP295&lt;&gt;""),"A", "►")</f>
        <v>►</v>
      </c>
      <c r="AJ295" s="320" t="str">
        <f>AJ281</f>
        <v>Famille à coller.N.Nom de votre recette.Recette mère ►.S.Saisissez le nom de la recette mère</v>
      </c>
      <c r="AK295" s="320">
        <f>AK281</f>
        <v>6</v>
      </c>
      <c r="AL295" s="1045" t="str">
        <f>AL281</f>
        <v>couverts</v>
      </c>
      <c r="AM295" s="324"/>
      <c r="AN295" s="270"/>
      <c r="AO295" s="270"/>
      <c r="AP295" s="270"/>
      <c r="AQ295" s="270"/>
      <c r="AR295" s="270"/>
      <c r="AS295" s="329"/>
      <c r="AZ295" s="196" t="str">
        <f t="shared" si="85"/>
        <v>►</v>
      </c>
      <c r="BA295" s="320" t="str">
        <f>BA257</f>
        <v>Famille à coller.N.Nom de votre recette.Recette mère ►.S.Saisissez le nom de la recette mère</v>
      </c>
      <c r="BB295" s="320">
        <f>BB257</f>
        <v>6</v>
      </c>
      <c r="BC295" s="1045" t="str">
        <f>BC257</f>
        <v>couverts</v>
      </c>
      <c r="BD295" s="270"/>
      <c r="BE295" s="270"/>
      <c r="BF295" s="270"/>
      <c r="BG295" s="270"/>
      <c r="BH295" s="270"/>
      <c r="BI295" s="270"/>
      <c r="BJ295" s="329"/>
      <c r="BP295" s="4">
        <v>1</v>
      </c>
    </row>
    <row r="296" spans="2:68" ht="15.75" customHeight="1" x14ac:dyDescent="0.25">
      <c r="B296" s="138" t="s">
        <v>11</v>
      </c>
      <c r="C296" s="139" t="str">
        <f>C295</f>
        <v>Famille à coller.N.Nom de votre recette.Recette mère ►.S.Saisissez le nom de la recette mère</v>
      </c>
      <c r="D296" s="140"/>
      <c r="E296" s="140"/>
      <c r="F296" s="141" t="s">
        <v>61</v>
      </c>
      <c r="G296" s="141" t="s">
        <v>62</v>
      </c>
      <c r="H296" s="141" t="s">
        <v>63</v>
      </c>
      <c r="I296" s="141" t="s">
        <v>64</v>
      </c>
      <c r="J296" s="141" t="s">
        <v>65</v>
      </c>
      <c r="K296" s="142" t="s">
        <v>66</v>
      </c>
      <c r="L296" s="143" t="s">
        <v>67</v>
      </c>
      <c r="S296" s="196" t="str">
        <f>IF(OR(W296&lt;&gt;"",X296&lt;&gt; "",Y296&lt;&gt;"",Z296&lt;&gt;""),"A", "►")</f>
        <v>►</v>
      </c>
      <c r="T296" s="320" t="str">
        <f>T288</f>
        <v>Famille à coller.N.Nom de votre recette.Recette mère ►.S.Saisissez le nom de la recette mère</v>
      </c>
      <c r="U296" s="320">
        <f>U288</f>
        <v>6</v>
      </c>
      <c r="V296" s="320" t="str">
        <f>V288</f>
        <v>couverts</v>
      </c>
      <c r="W296" s="819"/>
      <c r="X296" s="638"/>
      <c r="Y296" s="638"/>
      <c r="Z296" s="638"/>
      <c r="AA296" s="638"/>
      <c r="AB296" s="638"/>
      <c r="AC296" s="639"/>
      <c r="AI296" s="319" t="s">
        <v>18</v>
      </c>
      <c r="AJ296" s="320" t="str">
        <f>AJ281</f>
        <v>Famille à coller.N.Nom de votre recette.Recette mère ►.S.Saisissez le nom de la recette mère</v>
      </c>
      <c r="AK296" s="320">
        <f>AK281</f>
        <v>6</v>
      </c>
      <c r="AL296" s="1045" t="str">
        <f>AL281</f>
        <v>couverts</v>
      </c>
      <c r="AM296" s="947" t="s">
        <v>146</v>
      </c>
      <c r="AN296" s="948"/>
      <c r="AO296" s="948"/>
      <c r="AP296" s="948"/>
      <c r="AQ296" s="948"/>
      <c r="AR296" s="948"/>
      <c r="AS296" s="949"/>
      <c r="AZ296" s="196" t="str">
        <f t="shared" si="85"/>
        <v>►</v>
      </c>
      <c r="BA296" s="320" t="str">
        <f>BA257</f>
        <v>Famille à coller.N.Nom de votre recette.Recette mère ►.S.Saisissez le nom de la recette mère</v>
      </c>
      <c r="BB296" s="320">
        <f>BB257</f>
        <v>6</v>
      </c>
      <c r="BC296" s="1045" t="str">
        <f>BC257</f>
        <v>couverts</v>
      </c>
      <c r="BD296" s="270"/>
      <c r="BE296" s="270"/>
      <c r="BF296" s="270"/>
      <c r="BG296" s="270"/>
      <c r="BH296" s="270"/>
      <c r="BI296" s="270"/>
      <c r="BJ296" s="329"/>
      <c r="BP296" s="4">
        <v>1</v>
      </c>
    </row>
    <row r="297" spans="2:68" ht="15.75" x14ac:dyDescent="0.25">
      <c r="B297" s="66" t="s">
        <v>18</v>
      </c>
      <c r="C297" s="149" t="str">
        <f>C295</f>
        <v>Famille à coller.N.Nom de votre recette.Recette mère ►.S.Saisissez le nom de la recette mère</v>
      </c>
      <c r="D297" s="91"/>
      <c r="E297" s="91"/>
      <c r="F297" s="150" t="s">
        <v>86</v>
      </c>
      <c r="G297" s="151" t="s">
        <v>87</v>
      </c>
      <c r="H297" s="152"/>
      <c r="I297" s="3322" t="s">
        <v>88</v>
      </c>
      <c r="J297" s="3323" t="s">
        <v>89</v>
      </c>
      <c r="K297" s="3324" t="s">
        <v>90</v>
      </c>
      <c r="L297" s="153" t="s">
        <v>91</v>
      </c>
      <c r="S297" s="196" t="str">
        <f t="shared" ref="S297:S303" si="87">IF(OR(W297&lt;&gt;"",X297&lt;&gt; "",Y297&lt;&gt;"",Z297&lt;&gt;""),"A", "►")</f>
        <v>►</v>
      </c>
      <c r="T297" s="320" t="str">
        <f>T288</f>
        <v>Famille à coller.N.Nom de votre recette.Recette mère ►.S.Saisissez le nom de la recette mère</v>
      </c>
      <c r="U297" s="320">
        <f>U288</f>
        <v>6</v>
      </c>
      <c r="V297" s="320" t="str">
        <f>V288</f>
        <v>couverts</v>
      </c>
      <c r="W297" s="819"/>
      <c r="X297" s="638"/>
      <c r="Y297" s="638"/>
      <c r="Z297" s="638"/>
      <c r="AA297" s="638"/>
      <c r="AB297" s="638"/>
      <c r="AC297" s="639"/>
      <c r="AI297" s="196" t="str">
        <f t="shared" ref="AI297:AI311" si="88">IF(OR(AM297&lt;&gt;"",AN297&lt;&gt; "",AO297&lt;&gt;"",AP297&lt;&gt;""),"A", "►")</f>
        <v>►</v>
      </c>
      <c r="AJ297" s="320" t="str">
        <f>AJ281</f>
        <v>Famille à coller.N.Nom de votre recette.Recette mère ►.S.Saisissez le nom de la recette mère</v>
      </c>
      <c r="AK297" s="320">
        <f>AK281</f>
        <v>6</v>
      </c>
      <c r="AL297" s="1045" t="str">
        <f>AL281</f>
        <v>couverts</v>
      </c>
      <c r="AM297" s="819"/>
      <c r="AN297" s="638"/>
      <c r="AO297" s="638"/>
      <c r="AP297" s="638"/>
      <c r="AQ297" s="638"/>
      <c r="AR297" s="638"/>
      <c r="AS297" s="639"/>
      <c r="AZ297" s="196" t="str">
        <f t="shared" si="85"/>
        <v>►</v>
      </c>
      <c r="BA297" s="320" t="str">
        <f>BA257</f>
        <v>Famille à coller.N.Nom de votre recette.Recette mère ►.S.Saisissez le nom de la recette mère</v>
      </c>
      <c r="BB297" s="320">
        <f>BB257</f>
        <v>6</v>
      </c>
      <c r="BC297" s="1045" t="str">
        <f>BC257</f>
        <v>couverts</v>
      </c>
      <c r="BD297" s="270"/>
      <c r="BE297" s="270"/>
      <c r="BF297" s="270"/>
      <c r="BG297" s="270"/>
      <c r="BH297" s="270"/>
      <c r="BI297" s="270"/>
      <c r="BJ297" s="329"/>
      <c r="BP297" s="4">
        <v>1</v>
      </c>
    </row>
    <row r="298" spans="2:68" ht="15.75" x14ac:dyDescent="0.25">
      <c r="B298" s="66" t="s">
        <v>18</v>
      </c>
      <c r="C298" s="149" t="str">
        <f>C295</f>
        <v>Famille à coller.N.Nom de votre recette.Recette mère ►.S.Saisissez le nom de la recette mère</v>
      </c>
      <c r="D298" s="91"/>
      <c r="E298" s="91"/>
      <c r="F298" s="2817" t="s">
        <v>103</v>
      </c>
      <c r="G298" s="164" t="s">
        <v>104</v>
      </c>
      <c r="H298" s="165" t="s">
        <v>105</v>
      </c>
      <c r="I298" s="3121"/>
      <c r="J298" s="3123"/>
      <c r="K298" s="3320"/>
      <c r="L298" s="166" t="s">
        <v>106</v>
      </c>
      <c r="S298" s="196" t="str">
        <f t="shared" si="87"/>
        <v>►</v>
      </c>
      <c r="T298" s="320" t="str">
        <f>T288</f>
        <v>Famille à coller.N.Nom de votre recette.Recette mère ►.S.Saisissez le nom de la recette mère</v>
      </c>
      <c r="U298" s="320">
        <f>U288</f>
        <v>6</v>
      </c>
      <c r="V298" s="320" t="str">
        <f>V288</f>
        <v>couverts</v>
      </c>
      <c r="W298" s="819"/>
      <c r="X298" s="638"/>
      <c r="Y298" s="638"/>
      <c r="Z298" s="638"/>
      <c r="AA298" s="638"/>
      <c r="AB298" s="638"/>
      <c r="AC298" s="639"/>
      <c r="AI298" s="196" t="str">
        <f t="shared" si="88"/>
        <v>►</v>
      </c>
      <c r="AJ298" s="320" t="str">
        <f>AJ281</f>
        <v>Famille à coller.N.Nom de votre recette.Recette mère ►.S.Saisissez le nom de la recette mère</v>
      </c>
      <c r="AK298" s="320">
        <f>AK281</f>
        <v>6</v>
      </c>
      <c r="AL298" s="1045" t="str">
        <f>AL281</f>
        <v>couverts</v>
      </c>
      <c r="AM298" s="819"/>
      <c r="AN298" s="638"/>
      <c r="AO298" s="638"/>
      <c r="AP298" s="638"/>
      <c r="AQ298" s="638"/>
      <c r="AR298" s="638"/>
      <c r="AS298" s="639"/>
      <c r="AZ298" s="376" t="s">
        <v>18</v>
      </c>
      <c r="BA298" s="320" t="str">
        <f>BA257</f>
        <v>Famille à coller.N.Nom de votre recette.Recette mère ►.S.Saisissez le nom de la recette mère</v>
      </c>
      <c r="BB298" s="320">
        <f>BB257</f>
        <v>6</v>
      </c>
      <c r="BC298" s="1045" t="str">
        <f>BC257</f>
        <v>couverts</v>
      </c>
      <c r="BD298" s="978" t="s">
        <v>153</v>
      </c>
      <c r="BE298" s="280"/>
      <c r="BF298" s="280"/>
      <c r="BG298" s="280"/>
      <c r="BH298" s="280"/>
      <c r="BI298" s="378"/>
      <c r="BJ298" s="379" t="s">
        <v>154</v>
      </c>
      <c r="BP298" s="4">
        <v>1</v>
      </c>
    </row>
    <row r="299" spans="2:68" ht="17.25" x14ac:dyDescent="0.25">
      <c r="B299" s="66" t="s">
        <v>18</v>
      </c>
      <c r="C299" s="149" t="str">
        <f>C295</f>
        <v>Famille à coller.N.Nom de votre recette.Recette mère ►.S.Saisissez le nom de la recette mère</v>
      </c>
      <c r="D299" s="91">
        <f>D295</f>
        <v>6</v>
      </c>
      <c r="E299" s="91" t="str">
        <f>E295</f>
        <v>couverts</v>
      </c>
      <c r="F299" s="174"/>
      <c r="G299" s="175"/>
      <c r="H299" s="176" t="str">
        <f t="shared" ref="H299:H305" si="89">IF(OR(ISTEXT(F299), F299&lt;=0, I299&lt;=0), "", "de")</f>
        <v/>
      </c>
      <c r="I299" s="177"/>
      <c r="J299" s="178"/>
      <c r="K299" s="179">
        <v>1</v>
      </c>
      <c r="L299" s="180"/>
      <c r="S299" s="196" t="str">
        <f t="shared" si="87"/>
        <v>►</v>
      </c>
      <c r="T299" s="320" t="str">
        <f>T288</f>
        <v>Famille à coller.N.Nom de votre recette.Recette mère ►.S.Saisissez le nom de la recette mère</v>
      </c>
      <c r="U299" s="320">
        <f>U288</f>
        <v>6</v>
      </c>
      <c r="V299" s="320" t="str">
        <f>V288</f>
        <v>couverts</v>
      </c>
      <c r="W299" s="819"/>
      <c r="X299" s="638"/>
      <c r="Y299" s="638"/>
      <c r="Z299" s="638"/>
      <c r="AA299" s="638"/>
      <c r="AB299" s="638"/>
      <c r="AC299" s="639"/>
      <c r="AI299" s="196" t="str">
        <f t="shared" si="88"/>
        <v>►</v>
      </c>
      <c r="AJ299" s="320" t="str">
        <f>AJ281</f>
        <v>Famille à coller.N.Nom de votre recette.Recette mère ►.S.Saisissez le nom de la recette mère</v>
      </c>
      <c r="AK299" s="320">
        <f>AK281</f>
        <v>6</v>
      </c>
      <c r="AL299" s="1045" t="str">
        <f>AL281</f>
        <v>couverts</v>
      </c>
      <c r="AM299" s="767"/>
      <c r="AN299" s="270"/>
      <c r="AO299" s="270"/>
      <c r="AP299" s="270"/>
      <c r="AQ299" s="270"/>
      <c r="AR299" s="270"/>
      <c r="AS299" s="329"/>
      <c r="AZ299" s="376" t="s">
        <v>18</v>
      </c>
      <c r="BA299" s="320" t="str">
        <f>BA257</f>
        <v>Famille à coller.N.Nom de votre recette.Recette mère ►.S.Saisissez le nom de la recette mère</v>
      </c>
      <c r="BB299" s="320">
        <f>BB257</f>
        <v>6</v>
      </c>
      <c r="BC299" s="1045" t="str">
        <f>BC257</f>
        <v>couverts</v>
      </c>
      <c r="BD299" s="287"/>
      <c r="BE299" s="287"/>
      <c r="BF299" s="287"/>
      <c r="BG299" s="287"/>
      <c r="BH299" s="287"/>
      <c r="BI299" s="382"/>
      <c r="BJ299" s="383" t="s">
        <v>155</v>
      </c>
      <c r="BP299" s="4">
        <v>1</v>
      </c>
    </row>
    <row r="300" spans="2:68" ht="17.25" x14ac:dyDescent="0.25">
      <c r="B300" s="196" t="str">
        <f t="shared" ref="B300:B305" si="90">IF(L300&lt;&gt;"","A","►")</f>
        <v>►</v>
      </c>
      <c r="C300" s="149" t="str">
        <f>C295</f>
        <v>Famille à coller.N.Nom de votre recette.Recette mère ►.S.Saisissez le nom de la recette mère</v>
      </c>
      <c r="D300" s="91">
        <f>D295</f>
        <v>6</v>
      </c>
      <c r="E300" s="91" t="str">
        <f>E295</f>
        <v>couverts</v>
      </c>
      <c r="F300" s="174"/>
      <c r="G300" s="175"/>
      <c r="H300" s="176" t="str">
        <f t="shared" si="89"/>
        <v/>
      </c>
      <c r="I300" s="177"/>
      <c r="J300" s="178"/>
      <c r="K300" s="179">
        <v>1</v>
      </c>
      <c r="L300" s="180"/>
      <c r="S300" s="196" t="str">
        <f t="shared" si="87"/>
        <v>►</v>
      </c>
      <c r="T300" s="320" t="str">
        <f>T288</f>
        <v>Famille à coller.N.Nom de votre recette.Recette mère ►.S.Saisissez le nom de la recette mère</v>
      </c>
      <c r="U300" s="320">
        <f>U288</f>
        <v>6</v>
      </c>
      <c r="V300" s="320" t="str">
        <f>V288</f>
        <v>couverts</v>
      </c>
      <c r="W300" s="819"/>
      <c r="X300" s="638"/>
      <c r="Y300" s="638"/>
      <c r="Z300" s="638"/>
      <c r="AA300" s="638"/>
      <c r="AB300" s="638"/>
      <c r="AC300" s="639"/>
      <c r="AI300" s="196" t="str">
        <f t="shared" si="88"/>
        <v>►</v>
      </c>
      <c r="AJ300" s="320" t="str">
        <f>AJ281</f>
        <v>Famille à coller.N.Nom de votre recette.Recette mère ►.S.Saisissez le nom de la recette mère</v>
      </c>
      <c r="AK300" s="320">
        <f>AK281</f>
        <v>6</v>
      </c>
      <c r="AL300" s="1045" t="str">
        <f>AL281</f>
        <v>couverts</v>
      </c>
      <c r="AM300" s="767"/>
      <c r="AN300" s="270"/>
      <c r="AO300" s="270"/>
      <c r="AP300" s="270"/>
      <c r="AQ300" s="270"/>
      <c r="AR300" s="270"/>
      <c r="AS300" s="329"/>
      <c r="AZ300" s="376" t="s">
        <v>18</v>
      </c>
      <c r="BA300" s="320" t="str">
        <f>BA257</f>
        <v>Famille à coller.N.Nom de votre recette.Recette mère ►.S.Saisissez le nom de la recette mère</v>
      </c>
      <c r="BB300" s="320">
        <f>BB257</f>
        <v>6</v>
      </c>
      <c r="BC300" s="1045" t="str">
        <f>BC257</f>
        <v>couverts</v>
      </c>
      <c r="BD300" s="287"/>
      <c r="BE300" s="287"/>
      <c r="BF300" s="287"/>
      <c r="BG300" s="287"/>
      <c r="BH300" s="287"/>
      <c r="BI300" s="382"/>
      <c r="BJ300" s="383" t="s">
        <v>156</v>
      </c>
      <c r="BP300" s="4">
        <v>1</v>
      </c>
    </row>
    <row r="301" spans="2:68" ht="15.75" customHeight="1" x14ac:dyDescent="0.25">
      <c r="B301" s="196" t="str">
        <f t="shared" si="90"/>
        <v>►</v>
      </c>
      <c r="C301" s="149" t="str">
        <f>C295</f>
        <v>Famille à coller.N.Nom de votre recette.Recette mère ►.S.Saisissez le nom de la recette mère</v>
      </c>
      <c r="D301" s="91">
        <f>D295</f>
        <v>6</v>
      </c>
      <c r="E301" s="91" t="str">
        <f>E295</f>
        <v>couverts</v>
      </c>
      <c r="F301" s="174"/>
      <c r="G301" s="209"/>
      <c r="H301" s="176" t="str">
        <f t="shared" si="89"/>
        <v/>
      </c>
      <c r="I301" s="177"/>
      <c r="J301" s="178"/>
      <c r="K301" s="179">
        <v>1</v>
      </c>
      <c r="L301" s="180"/>
      <c r="S301" s="196" t="str">
        <f t="shared" si="87"/>
        <v>►</v>
      </c>
      <c r="T301" s="320" t="str">
        <f>T288</f>
        <v>Famille à coller.N.Nom de votre recette.Recette mère ►.S.Saisissez le nom de la recette mère</v>
      </c>
      <c r="U301" s="320">
        <f>U288</f>
        <v>6</v>
      </c>
      <c r="V301" s="320" t="str">
        <f>V288</f>
        <v>couverts</v>
      </c>
      <c r="W301" s="819"/>
      <c r="X301" s="638"/>
      <c r="Y301" s="638"/>
      <c r="Z301" s="638"/>
      <c r="AA301" s="638"/>
      <c r="AB301" s="638"/>
      <c r="AC301" s="639"/>
      <c r="AI301" s="196" t="str">
        <f t="shared" si="88"/>
        <v>►</v>
      </c>
      <c r="AJ301" s="320" t="str">
        <f>AJ281</f>
        <v>Famille à coller.N.Nom de votre recette.Recette mère ►.S.Saisissez le nom de la recette mère</v>
      </c>
      <c r="AK301" s="320">
        <f>AK281</f>
        <v>6</v>
      </c>
      <c r="AL301" s="1045" t="str">
        <f>AL281</f>
        <v>couverts</v>
      </c>
      <c r="AM301" s="767"/>
      <c r="AN301" s="270"/>
      <c r="AO301" s="270"/>
      <c r="AP301" s="270"/>
      <c r="AQ301" s="270"/>
      <c r="AR301" s="270"/>
      <c r="AS301" s="329"/>
      <c r="AZ301" s="376" t="s">
        <v>18</v>
      </c>
      <c r="BA301" s="320" t="str">
        <f>BA210</f>
        <v>Famille à coller.N.Nom de votre recette.Recette mère ►.S.Saisissez le nom de la recette mère</v>
      </c>
      <c r="BB301" s="320">
        <f>BB210</f>
        <v>6</v>
      </c>
      <c r="BC301" s="320" t="str">
        <f>BC210</f>
        <v>couverts</v>
      </c>
      <c r="BD301" s="293"/>
      <c r="BE301" s="293"/>
      <c r="BF301" s="293" t="s">
        <v>152</v>
      </c>
      <c r="BG301" s="294"/>
      <c r="BH301" s="392"/>
      <c r="BI301" s="392"/>
      <c r="BJ301" s="393"/>
      <c r="BP301" s="4">
        <v>1</v>
      </c>
    </row>
    <row r="302" spans="2:68" ht="18" thickBot="1" x14ac:dyDescent="0.3">
      <c r="B302" s="196" t="str">
        <f t="shared" si="90"/>
        <v>A</v>
      </c>
      <c r="C302" s="149" t="str">
        <f>C295</f>
        <v>Famille à coller.N.Nom de votre recette.Recette mère ►.S.Saisissez le nom de la recette mère</v>
      </c>
      <c r="D302" s="91">
        <f>D295</f>
        <v>6</v>
      </c>
      <c r="E302" s="91" t="str">
        <f>E295</f>
        <v>couverts</v>
      </c>
      <c r="F302" s="174"/>
      <c r="G302" s="209"/>
      <c r="H302" s="176" t="str">
        <f t="shared" si="89"/>
        <v/>
      </c>
      <c r="I302" s="177"/>
      <c r="J302" s="178"/>
      <c r="K302" s="179">
        <v>1</v>
      </c>
      <c r="L302" s="180" t="s">
        <v>1073</v>
      </c>
      <c r="S302" s="196" t="str">
        <f t="shared" si="87"/>
        <v>►</v>
      </c>
      <c r="T302" s="320" t="str">
        <f>T288</f>
        <v>Famille à coller.N.Nom de votre recette.Recette mère ►.S.Saisissez le nom de la recette mère</v>
      </c>
      <c r="U302" s="320">
        <f>U288</f>
        <v>6</v>
      </c>
      <c r="V302" s="320" t="str">
        <f>V288</f>
        <v>couverts</v>
      </c>
      <c r="W302" s="819"/>
      <c r="X302" s="638"/>
      <c r="Y302" s="638"/>
      <c r="Z302" s="638"/>
      <c r="AA302" s="638"/>
      <c r="AB302" s="638"/>
      <c r="AC302" s="639"/>
      <c r="AI302" s="196" t="str">
        <f t="shared" si="88"/>
        <v>►</v>
      </c>
      <c r="AJ302" s="320" t="str">
        <f>AJ281</f>
        <v>Famille à coller.N.Nom de votre recette.Recette mère ►.S.Saisissez le nom de la recette mère</v>
      </c>
      <c r="AK302" s="320">
        <f>AK281</f>
        <v>6</v>
      </c>
      <c r="AL302" s="1045" t="str">
        <f>AL281</f>
        <v>couverts</v>
      </c>
      <c r="AM302" s="767"/>
      <c r="AN302" s="270"/>
      <c r="AO302" s="270"/>
      <c r="AP302" s="270"/>
      <c r="AQ302" s="270"/>
      <c r="AR302" s="270"/>
      <c r="AS302" s="329"/>
      <c r="AZ302" s="397" t="s">
        <v>18</v>
      </c>
      <c r="BA302" s="398" t="str">
        <f>BA210</f>
        <v>Famille à coller.N.Nom de votre recette.Recette mère ►.S.Saisissez le nom de la recette mère</v>
      </c>
      <c r="BB302" s="398">
        <f>BB210</f>
        <v>6</v>
      </c>
      <c r="BC302" s="398" t="str">
        <f>BC210</f>
        <v>couverts</v>
      </c>
      <c r="BD302" s="399" t="s">
        <v>150</v>
      </c>
      <c r="BE302" s="298"/>
      <c r="BF302" s="299"/>
      <c r="BG302" s="300"/>
      <c r="BH302" s="299"/>
      <c r="BI302" s="299"/>
      <c r="BJ302" s="400"/>
      <c r="BP302" s="4">
        <v>1</v>
      </c>
    </row>
    <row r="303" spans="2:68" ht="17.25" x14ac:dyDescent="0.25">
      <c r="B303" s="196" t="str">
        <f t="shared" si="90"/>
        <v>►</v>
      </c>
      <c r="C303" s="149" t="str">
        <f>C295</f>
        <v>Famille à coller.N.Nom de votre recette.Recette mère ►.S.Saisissez le nom de la recette mère</v>
      </c>
      <c r="D303" s="91">
        <f>D295</f>
        <v>6</v>
      </c>
      <c r="E303" s="91" t="str">
        <f>E295</f>
        <v>couverts</v>
      </c>
      <c r="F303" s="174"/>
      <c r="G303" s="209"/>
      <c r="H303" s="176" t="str">
        <f t="shared" si="89"/>
        <v/>
      </c>
      <c r="I303" s="177"/>
      <c r="J303" s="178"/>
      <c r="K303" s="179">
        <v>1</v>
      </c>
      <c r="L303" s="180"/>
      <c r="S303" s="196" t="str">
        <f t="shared" si="87"/>
        <v>►</v>
      </c>
      <c r="T303" s="320" t="str">
        <f>T288</f>
        <v>Famille à coller.N.Nom de votre recette.Recette mère ►.S.Saisissez le nom de la recette mère</v>
      </c>
      <c r="U303" s="320">
        <f>U288</f>
        <v>6</v>
      </c>
      <c r="V303" s="320" t="str">
        <f>V288</f>
        <v>couverts</v>
      </c>
      <c r="W303" s="819"/>
      <c r="X303" s="638"/>
      <c r="Y303" s="638"/>
      <c r="Z303" s="638"/>
      <c r="AA303" s="638"/>
      <c r="AB303" s="638"/>
      <c r="AC303" s="639"/>
      <c r="AI303" s="196" t="str">
        <f t="shared" si="88"/>
        <v>►</v>
      </c>
      <c r="AJ303" s="320" t="str">
        <f>AJ281</f>
        <v>Famille à coller.N.Nom de votre recette.Recette mère ►.S.Saisissez le nom de la recette mère</v>
      </c>
      <c r="AK303" s="320">
        <f>AK281</f>
        <v>6</v>
      </c>
      <c r="AL303" s="1045" t="str">
        <f>AL281</f>
        <v>couverts</v>
      </c>
      <c r="AM303" s="767"/>
      <c r="AN303" s="270"/>
      <c r="AO303" s="270"/>
      <c r="AP303" s="270"/>
      <c r="AQ303" s="270"/>
      <c r="AR303" s="270"/>
      <c r="AS303" s="329"/>
      <c r="AZ303" s="291" t="s">
        <v>18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P303" s="4">
        <v>1</v>
      </c>
    </row>
    <row r="304" spans="2:68" ht="18.75" x14ac:dyDescent="0.25">
      <c r="B304" s="196" t="str">
        <f t="shared" si="90"/>
        <v>►</v>
      </c>
      <c r="C304" s="149" t="str">
        <f>C295</f>
        <v>Famille à coller.N.Nom de votre recette.Recette mère ►.S.Saisissez le nom de la recette mère</v>
      </c>
      <c r="D304" s="91">
        <f>D295</f>
        <v>6</v>
      </c>
      <c r="E304" s="91" t="str">
        <f>E295</f>
        <v>couverts</v>
      </c>
      <c r="F304" s="174"/>
      <c r="G304" s="209"/>
      <c r="H304" s="176" t="str">
        <f t="shared" si="89"/>
        <v/>
      </c>
      <c r="I304" s="177"/>
      <c r="J304" s="178"/>
      <c r="K304" s="179">
        <v>1</v>
      </c>
      <c r="L304" s="180"/>
      <c r="S304" s="376" t="s">
        <v>18</v>
      </c>
      <c r="T304" s="320" t="str">
        <f>T288</f>
        <v>Famille à coller.N.Nom de votre recette.Recette mère ►.S.Saisissez le nom de la recette mère</v>
      </c>
      <c r="U304" s="320">
        <f>U288</f>
        <v>6</v>
      </c>
      <c r="V304" s="320" t="str">
        <f>V288</f>
        <v>couverts</v>
      </c>
      <c r="W304" s="293"/>
      <c r="X304" s="293"/>
      <c r="Y304" s="293" t="s">
        <v>152</v>
      </c>
      <c r="Z304" s="294"/>
      <c r="AA304" s="392"/>
      <c r="AB304" s="392"/>
      <c r="AC304" s="393"/>
      <c r="AI304" s="196" t="str">
        <f t="shared" si="88"/>
        <v>►</v>
      </c>
      <c r="AJ304" s="320" t="str">
        <f>AJ281</f>
        <v>Famille à coller.N.Nom de votre recette.Recette mère ►.S.Saisissez le nom de la recette mère</v>
      </c>
      <c r="AK304" s="320">
        <f>AK281</f>
        <v>6</v>
      </c>
      <c r="AL304" s="1045" t="str">
        <f>AL281</f>
        <v>couverts</v>
      </c>
      <c r="AM304" s="767"/>
      <c r="AN304" s="270"/>
      <c r="AO304" s="270"/>
      <c r="AP304" s="270"/>
      <c r="AQ304" s="270"/>
      <c r="AR304" s="270"/>
      <c r="AS304" s="329"/>
      <c r="AZ304" s="1013" t="s">
        <v>18</v>
      </c>
      <c r="BA304" s="998" t="str">
        <f>BA257</f>
        <v>Famille à coller.N.Nom de votre recette.Recette mère ►.S.Saisissez le nom de la recette mère</v>
      </c>
      <c r="BB304" s="998">
        <f>BB257</f>
        <v>6</v>
      </c>
      <c r="BC304" s="998" t="str">
        <f>BC257</f>
        <v>couverts</v>
      </c>
      <c r="BD304" s="1002" t="s">
        <v>61</v>
      </c>
      <c r="BE304" s="1002">
        <v>24</v>
      </c>
      <c r="BF304" s="999" t="s">
        <v>579</v>
      </c>
      <c r="BG304" s="1000"/>
      <c r="BH304" s="1000"/>
      <c r="BI304" s="1008"/>
      <c r="BJ304" s="1001"/>
      <c r="BK304" s="526" t="s">
        <v>218</v>
      </c>
      <c r="BL304" s="527" t="s">
        <v>650</v>
      </c>
      <c r="BM304" s="527"/>
      <c r="BP304" s="4">
        <v>1</v>
      </c>
    </row>
    <row r="305" spans="2:68" ht="19.5" thickBot="1" x14ac:dyDescent="0.3">
      <c r="B305" s="196" t="str">
        <f t="shared" si="90"/>
        <v>►</v>
      </c>
      <c r="C305" s="149" t="str">
        <f>C295</f>
        <v>Famille à coller.N.Nom de votre recette.Recette mère ►.S.Saisissez le nom de la recette mère</v>
      </c>
      <c r="D305" s="91">
        <f>D295</f>
        <v>6</v>
      </c>
      <c r="E305" s="91" t="str">
        <f>E295</f>
        <v>couverts</v>
      </c>
      <c r="F305" s="174"/>
      <c r="G305" s="209"/>
      <c r="H305" s="176" t="str">
        <f t="shared" si="89"/>
        <v/>
      </c>
      <c r="I305" s="177"/>
      <c r="J305" s="178"/>
      <c r="K305" s="179">
        <v>1</v>
      </c>
      <c r="L305" s="180"/>
      <c r="S305" s="397" t="s">
        <v>18</v>
      </c>
      <c r="T305" s="398" t="str">
        <f>T288</f>
        <v>Famille à coller.N.Nom de votre recette.Recette mère ►.S.Saisissez le nom de la recette mère</v>
      </c>
      <c r="U305" s="398">
        <f>U288</f>
        <v>6</v>
      </c>
      <c r="V305" s="398" t="str">
        <f>V288</f>
        <v>couverts</v>
      </c>
      <c r="W305" s="399" t="s">
        <v>150</v>
      </c>
      <c r="X305" s="298"/>
      <c r="Y305" s="299"/>
      <c r="Z305" s="300"/>
      <c r="AA305" s="299"/>
      <c r="AB305" s="299"/>
      <c r="AC305" s="400"/>
      <c r="AI305" s="196" t="str">
        <f t="shared" si="88"/>
        <v>►</v>
      </c>
      <c r="AJ305" s="320" t="str">
        <f>AJ281</f>
        <v>Famille à coller.N.Nom de votre recette.Recette mère ►.S.Saisissez le nom de la recette mère</v>
      </c>
      <c r="AK305" s="320">
        <f>AK281</f>
        <v>6</v>
      </c>
      <c r="AL305" s="1045" t="str">
        <f>AL281</f>
        <v>couverts</v>
      </c>
      <c r="AM305" s="767"/>
      <c r="AN305" s="270"/>
      <c r="AO305" s="270"/>
      <c r="AP305" s="270"/>
      <c r="AQ305" s="270"/>
      <c r="AR305" s="270"/>
      <c r="AS305" s="329"/>
      <c r="AZ305" s="319" t="s">
        <v>18</v>
      </c>
      <c r="BA305" s="1043" t="str">
        <f>BA304</f>
        <v>Famille à coller.N.Nom de votre recette.Recette mère ►.S.Saisissez le nom de la recette mère</v>
      </c>
      <c r="BB305" s="1043">
        <f>BB304</f>
        <v>6</v>
      </c>
      <c r="BC305" s="1044" t="str">
        <f>BC304</f>
        <v>couverts</v>
      </c>
      <c r="BD305" s="1009" t="s">
        <v>408</v>
      </c>
      <c r="BE305" s="1009"/>
      <c r="BF305" s="1009"/>
      <c r="BG305" s="1009"/>
      <c r="BH305" s="1009"/>
      <c r="BI305" s="1009"/>
      <c r="BJ305" s="1012"/>
      <c r="BK305" s="48"/>
      <c r="BL305" s="436" t="s">
        <v>221</v>
      </c>
      <c r="BP305" s="4">
        <v>1</v>
      </c>
    </row>
    <row r="306" spans="2:68" ht="15.75" x14ac:dyDescent="0.25">
      <c r="B306" s="66" t="s">
        <v>18</v>
      </c>
      <c r="C306" s="985" t="str">
        <f>C295</f>
        <v>Famille à coller.N.Nom de votre recette.Recette mère ►.S.Saisissez le nom de la recette mère</v>
      </c>
      <c r="D306" s="986">
        <f>D295</f>
        <v>6</v>
      </c>
      <c r="E306" s="987" t="str">
        <f>E295</f>
        <v>couverts</v>
      </c>
      <c r="F306" s="988" t="s">
        <v>150</v>
      </c>
      <c r="G306" s="989"/>
      <c r="H306" s="990"/>
      <c r="I306" s="990"/>
      <c r="J306" s="990"/>
      <c r="K306" s="990"/>
      <c r="L306" s="991"/>
      <c r="S306" s="1005" t="s">
        <v>18</v>
      </c>
      <c r="AI306" s="196" t="str">
        <f t="shared" si="88"/>
        <v>►</v>
      </c>
      <c r="AJ306" s="320" t="str">
        <f>AJ281</f>
        <v>Famille à coller.N.Nom de votre recette.Recette mère ►.S.Saisissez le nom de la recette mère</v>
      </c>
      <c r="AK306" s="320">
        <f>AK281</f>
        <v>6</v>
      </c>
      <c r="AL306" s="1045" t="str">
        <f>AL281</f>
        <v>couverts</v>
      </c>
      <c r="AM306" s="767"/>
      <c r="AN306" s="270"/>
      <c r="AO306" s="270"/>
      <c r="AP306" s="270"/>
      <c r="AQ306" s="270"/>
      <c r="AR306" s="270"/>
      <c r="AS306" s="329"/>
      <c r="AZ306" s="319" t="s">
        <v>18</v>
      </c>
      <c r="BA306" s="320" t="str">
        <f>BA304</f>
        <v>Famille à coller.N.Nom de votre recette.Recette mère ►.S.Saisissez le nom de la recette mère</v>
      </c>
      <c r="BB306" s="320">
        <f>BB304</f>
        <v>6</v>
      </c>
      <c r="BC306" s="1045" t="str">
        <f>BC304</f>
        <v>couverts</v>
      </c>
      <c r="BD306" s="678"/>
      <c r="BE306" s="679" t="s">
        <v>413</v>
      </c>
      <c r="BF306" s="609"/>
      <c r="BG306" s="609"/>
      <c r="BH306" s="609"/>
      <c r="BI306" s="680" t="s">
        <v>414</v>
      </c>
      <c r="BJ306" s="681"/>
      <c r="BP306" s="4">
        <v>1</v>
      </c>
    </row>
    <row r="307" spans="2:68" ht="19.5" thickBot="1" x14ac:dyDescent="0.3">
      <c r="B307" s="1004" t="s">
        <v>18</v>
      </c>
      <c r="C307" s="998" t="str">
        <f>C295</f>
        <v>Famille à coller.N.Nom de votre recette.Recette mère ►.S.Saisissez le nom de la recette mère</v>
      </c>
      <c r="D307" s="998">
        <f>D295</f>
        <v>6</v>
      </c>
      <c r="E307" s="998" t="str">
        <f>E295</f>
        <v>couverts</v>
      </c>
      <c r="F307" s="315" t="s">
        <v>61</v>
      </c>
      <c r="G307" s="1002">
        <v>1</v>
      </c>
      <c r="H307" s="999" t="s">
        <v>1078</v>
      </c>
      <c r="I307" s="1000"/>
      <c r="J307" s="1000"/>
      <c r="K307" s="1008" t="s">
        <v>334</v>
      </c>
      <c r="L307" s="1001"/>
      <c r="M307" s="526" t="s">
        <v>218</v>
      </c>
      <c r="N307" s="527" t="s">
        <v>1081</v>
      </c>
      <c r="O307" s="527"/>
      <c r="S307" s="2820" t="s">
        <v>18</v>
      </c>
      <c r="T307" s="998" t="str">
        <f>T288</f>
        <v>Famille à coller.N.Nom de votre recette.Recette mère ►.S.Saisissez le nom de la recette mère</v>
      </c>
      <c r="U307" s="998">
        <f>U288</f>
        <v>6</v>
      </c>
      <c r="V307" s="998" t="str">
        <f>V288</f>
        <v>couverts</v>
      </c>
      <c r="W307" s="1002" t="s">
        <v>61</v>
      </c>
      <c r="X307" s="1002">
        <v>5</v>
      </c>
      <c r="Y307" s="999" t="s">
        <v>508</v>
      </c>
      <c r="Z307" s="1000"/>
      <c r="AA307" s="1000"/>
      <c r="AB307" s="1008" t="s">
        <v>589</v>
      </c>
      <c r="AC307" s="1001"/>
      <c r="AD307" s="526" t="s">
        <v>218</v>
      </c>
      <c r="AE307" s="527" t="s">
        <v>601</v>
      </c>
      <c r="AF307" s="527"/>
      <c r="AI307" s="196" t="str">
        <f t="shared" si="88"/>
        <v>►</v>
      </c>
      <c r="AJ307" s="320" t="str">
        <f>AJ281</f>
        <v>Famille à coller.N.Nom de votre recette.Recette mère ►.S.Saisissez le nom de la recette mère</v>
      </c>
      <c r="AK307" s="320">
        <f>AK281</f>
        <v>6</v>
      </c>
      <c r="AL307" s="1045" t="str">
        <f>AL281</f>
        <v>couverts</v>
      </c>
      <c r="AM307" s="767"/>
      <c r="AN307" s="270"/>
      <c r="AO307" s="270"/>
      <c r="AP307" s="270"/>
      <c r="AQ307" s="270"/>
      <c r="AR307" s="270"/>
      <c r="AS307" s="329"/>
      <c r="AZ307" s="196" t="str">
        <f t="shared" ref="AZ307:AZ308" si="91">IF(OR(BD307&lt;&gt;"",BI307&lt;&gt; ""),"A", "►")</f>
        <v>A</v>
      </c>
      <c r="BA307" s="320" t="str">
        <f>BA304</f>
        <v>Famille à coller.N.Nom de votre recette.Recette mère ►.S.Saisissez le nom de la recette mère</v>
      </c>
      <c r="BB307" s="320">
        <f>BB304</f>
        <v>6</v>
      </c>
      <c r="BC307" s="1045" t="str">
        <f>BC304</f>
        <v>couverts</v>
      </c>
      <c r="BD307" s="678"/>
      <c r="BE307" s="682" t="s">
        <v>415</v>
      </c>
      <c r="BF307" s="270"/>
      <c r="BG307" s="270"/>
      <c r="BH307" s="270"/>
      <c r="BI307" s="605" t="s">
        <v>336</v>
      </c>
      <c r="BJ307" s="683" t="s">
        <v>416</v>
      </c>
      <c r="BP307" s="4">
        <v>1</v>
      </c>
    </row>
    <row r="308" spans="2:68" ht="19.5" thickTop="1" x14ac:dyDescent="0.25">
      <c r="B308" s="196" t="str">
        <f t="shared" ref="B308:B315" si="92">IF(OR(F308&lt;&gt;"",G308&lt;&gt; "",I308&lt;&gt;"",J308&lt;&gt;""),"A", "►")</f>
        <v>A</v>
      </c>
      <c r="C308" s="1043" t="str">
        <f>C307</f>
        <v>Famille à coller.N.Nom de votre recette.Recette mère ►.S.Saisissez le nom de la recette mère</v>
      </c>
      <c r="D308" s="1043">
        <f>D307</f>
        <v>6</v>
      </c>
      <c r="E308" s="1044" t="str">
        <f>E307</f>
        <v>couverts</v>
      </c>
      <c r="F308" s="1053" t="s">
        <v>342</v>
      </c>
      <c r="G308" s="868">
        <v>1.7361111111111112E-2</v>
      </c>
      <c r="H308" s="869"/>
      <c r="I308" s="869">
        <v>3</v>
      </c>
      <c r="J308" s="870" t="s">
        <v>532</v>
      </c>
      <c r="K308" s="1054"/>
      <c r="L308" s="1055"/>
      <c r="M308" s="48"/>
      <c r="N308" s="436" t="s">
        <v>221</v>
      </c>
      <c r="S308" s="319" t="s">
        <v>18</v>
      </c>
      <c r="T308" s="1043" t="str">
        <f>T307</f>
        <v>Famille à coller.N.Nom de votre recette.Recette mère ►.S.Saisissez le nom de la recette mère</v>
      </c>
      <c r="U308" s="1043">
        <f>U307</f>
        <v>6</v>
      </c>
      <c r="V308" s="1044" t="str">
        <f>V307</f>
        <v>couverts</v>
      </c>
      <c r="W308" s="950"/>
      <c r="X308" s="248"/>
      <c r="Y308" s="248"/>
      <c r="Z308" s="248"/>
      <c r="AA308" s="248"/>
      <c r="AB308" s="248"/>
      <c r="AC308" s="924" t="s">
        <v>578</v>
      </c>
      <c r="AD308" s="48"/>
      <c r="AE308" s="436" t="s">
        <v>221</v>
      </c>
      <c r="AI308" s="196" t="str">
        <f t="shared" si="88"/>
        <v>►</v>
      </c>
      <c r="AJ308" s="320" t="str">
        <f>AJ281</f>
        <v>Famille à coller.N.Nom de votre recette.Recette mère ►.S.Saisissez le nom de la recette mère</v>
      </c>
      <c r="AK308" s="320">
        <f>AK281</f>
        <v>6</v>
      </c>
      <c r="AL308" s="1045" t="str">
        <f>AL281</f>
        <v>couverts</v>
      </c>
      <c r="AM308" s="767"/>
      <c r="AN308" s="270"/>
      <c r="AO308" s="270"/>
      <c r="AP308" s="270"/>
      <c r="AQ308" s="270"/>
      <c r="AR308" s="270"/>
      <c r="AS308" s="329"/>
      <c r="AZ308" s="196" t="str">
        <f t="shared" si="91"/>
        <v>A</v>
      </c>
      <c r="BA308" s="320" t="str">
        <f>BA304</f>
        <v>Famille à coller.N.Nom de votre recette.Recette mère ►.S.Saisissez le nom de la recette mère</v>
      </c>
      <c r="BB308" s="320">
        <f>BB304</f>
        <v>6</v>
      </c>
      <c r="BC308" s="1045" t="str">
        <f>BC304</f>
        <v>couverts</v>
      </c>
      <c r="BD308" s="678">
        <v>3</v>
      </c>
      <c r="BE308" s="682" t="s">
        <v>417</v>
      </c>
      <c r="BF308" s="270"/>
      <c r="BG308" s="270"/>
      <c r="BH308" s="270"/>
      <c r="BI308" s="684"/>
      <c r="BJ308" s="683" t="s">
        <v>418</v>
      </c>
      <c r="BP308" s="4">
        <v>1</v>
      </c>
    </row>
    <row r="309" spans="2:68" ht="15.75" x14ac:dyDescent="0.25">
      <c r="B309" s="196" t="str">
        <f t="shared" si="92"/>
        <v>A</v>
      </c>
      <c r="C309" s="320" t="str">
        <f>C307</f>
        <v>Famille à coller.N.Nom de votre recette.Recette mère ►.S.Saisissez le nom de la recette mère</v>
      </c>
      <c r="D309" s="320">
        <f>D307</f>
        <v>6</v>
      </c>
      <c r="E309" s="1045" t="str">
        <f>E307</f>
        <v>couverts</v>
      </c>
      <c r="F309" s="611" t="s">
        <v>342</v>
      </c>
      <c r="G309" s="868">
        <v>1.7361111111111112E-2</v>
      </c>
      <c r="H309" s="869"/>
      <c r="I309" s="869">
        <v>3</v>
      </c>
      <c r="J309" s="545" t="s">
        <v>533</v>
      </c>
      <c r="K309" s="545"/>
      <c r="L309" s="873"/>
      <c r="N309" s="48"/>
      <c r="S309" s="319" t="s">
        <v>18</v>
      </c>
      <c r="T309" s="320" t="str">
        <f>T307</f>
        <v>Famille à coller.N.Nom de votre recette.Recette mère ►.S.Saisissez le nom de la recette mère</v>
      </c>
      <c r="U309" s="320">
        <f>U307</f>
        <v>6</v>
      </c>
      <c r="V309" s="1045" t="str">
        <f>V307</f>
        <v>couverts</v>
      </c>
      <c r="W309" s="951"/>
      <c r="X309" s="952" t="s">
        <v>590</v>
      </c>
      <c r="Y309" s="270"/>
      <c r="Z309" s="953">
        <v>2</v>
      </c>
      <c r="AA309" s="954"/>
      <c r="AB309" s="955">
        <v>10</v>
      </c>
      <c r="AC309" s="956" t="s">
        <v>591</v>
      </c>
      <c r="AI309" s="196" t="str">
        <f t="shared" si="88"/>
        <v>►</v>
      </c>
      <c r="AJ309" s="320" t="str">
        <f>AJ281</f>
        <v>Famille à coller.N.Nom de votre recette.Recette mère ►.S.Saisissez le nom de la recette mère</v>
      </c>
      <c r="AK309" s="320">
        <f>AK281</f>
        <v>6</v>
      </c>
      <c r="AL309" s="1045" t="str">
        <f>AL281</f>
        <v>couverts</v>
      </c>
      <c r="AM309" s="767"/>
      <c r="AN309" s="270"/>
      <c r="AO309" s="270"/>
      <c r="AP309" s="270"/>
      <c r="AQ309" s="270"/>
      <c r="AR309" s="270"/>
      <c r="AS309" s="329"/>
      <c r="AZ309" s="196" t="str">
        <f>IF(OR(BD309&lt;&gt;"",BI309&lt;&gt; ""),"A", "►")</f>
        <v>►</v>
      </c>
      <c r="BA309" s="320" t="str">
        <f>BA304</f>
        <v>Famille à coller.N.Nom de votre recette.Recette mère ►.S.Saisissez le nom de la recette mère</v>
      </c>
      <c r="BB309" s="320">
        <f>BB304</f>
        <v>6</v>
      </c>
      <c r="BC309" s="1045" t="str">
        <f>BC304</f>
        <v>couverts</v>
      </c>
      <c r="BD309" s="678"/>
      <c r="BE309" s="682" t="s">
        <v>420</v>
      </c>
      <c r="BF309" s="270"/>
      <c r="BG309" s="270"/>
      <c r="BH309" s="270"/>
      <c r="BI309" s="686"/>
      <c r="BJ309" s="687" t="s">
        <v>421</v>
      </c>
      <c r="BP309" s="4">
        <v>1</v>
      </c>
    </row>
    <row r="310" spans="2:68" ht="18.75" x14ac:dyDescent="0.25">
      <c r="B310" s="196" t="str">
        <f t="shared" si="92"/>
        <v>A</v>
      </c>
      <c r="C310" s="320" t="str">
        <f>C307</f>
        <v>Famille à coller.N.Nom de votre recette.Recette mère ►.S.Saisissez le nom de la recette mère</v>
      </c>
      <c r="D310" s="320">
        <f>D307</f>
        <v>6</v>
      </c>
      <c r="E310" s="1045" t="str">
        <f>E307</f>
        <v>couverts</v>
      </c>
      <c r="F310" s="611" t="s">
        <v>342</v>
      </c>
      <c r="G310" s="868">
        <v>5.9027777777777797E-2</v>
      </c>
      <c r="H310" s="869"/>
      <c r="I310" s="869">
        <v>3</v>
      </c>
      <c r="J310" s="545" t="s">
        <v>534</v>
      </c>
      <c r="K310" s="545"/>
      <c r="L310" s="873"/>
      <c r="N310" s="48"/>
      <c r="S310" s="319" t="s">
        <v>18</v>
      </c>
      <c r="T310" s="320" t="str">
        <f>T307</f>
        <v>Famille à coller.N.Nom de votre recette.Recette mère ►.S.Saisissez le nom de la recette mère</v>
      </c>
      <c r="U310" s="320">
        <f>U307</f>
        <v>6</v>
      </c>
      <c r="V310" s="1045" t="str">
        <f>V307</f>
        <v>couverts</v>
      </c>
      <c r="W310" s="957"/>
      <c r="X310" s="958" t="s">
        <v>592</v>
      </c>
      <c r="Y310" s="270"/>
      <c r="Z310" s="959">
        <v>1</v>
      </c>
      <c r="AA310" s="960"/>
      <c r="AB310" s="961">
        <v>15</v>
      </c>
      <c r="AC310" s="962" t="s">
        <v>593</v>
      </c>
      <c r="AI310" s="196" t="str">
        <f t="shared" si="88"/>
        <v>►</v>
      </c>
      <c r="AJ310" s="320" t="str">
        <f>AJ281</f>
        <v>Famille à coller.N.Nom de votre recette.Recette mère ►.S.Saisissez le nom de la recette mère</v>
      </c>
      <c r="AK310" s="320">
        <f>AK281</f>
        <v>6</v>
      </c>
      <c r="AL310" s="1045" t="str">
        <f>AL281</f>
        <v>couverts</v>
      </c>
      <c r="AM310" s="767"/>
      <c r="AN310" s="270"/>
      <c r="AO310" s="270"/>
      <c r="AP310" s="270"/>
      <c r="AQ310" s="270"/>
      <c r="AR310" s="270"/>
      <c r="AS310" s="329"/>
      <c r="AZ310" s="196" t="str">
        <f t="shared" ref="AZ310:AZ314" si="93">IF(OR(BD310&lt;&gt;"",BI310&lt;&gt; ""),"A", "►")</f>
        <v>A</v>
      </c>
      <c r="BA310" s="320" t="str">
        <f>BA304</f>
        <v>Famille à coller.N.Nom de votre recette.Recette mère ►.S.Saisissez le nom de la recette mère</v>
      </c>
      <c r="BB310" s="320">
        <f>BB304</f>
        <v>6</v>
      </c>
      <c r="BC310" s="1045" t="str">
        <f>BC304</f>
        <v>couverts</v>
      </c>
      <c r="BD310" s="678">
        <v>1</v>
      </c>
      <c r="BE310" s="682" t="s">
        <v>423</v>
      </c>
      <c r="BF310" s="270"/>
      <c r="BG310" s="270"/>
      <c r="BH310" s="270"/>
      <c r="BI310" s="684"/>
      <c r="BJ310" s="683" t="s">
        <v>416</v>
      </c>
      <c r="BP310" s="4">
        <v>1</v>
      </c>
    </row>
    <row r="311" spans="2:68" ht="19.5" thickBot="1" x14ac:dyDescent="0.3">
      <c r="B311" s="196" t="str">
        <f t="shared" si="92"/>
        <v>A</v>
      </c>
      <c r="C311" s="320" t="str">
        <f>C307</f>
        <v>Famille à coller.N.Nom de votre recette.Recette mère ►.S.Saisissez le nom de la recette mère</v>
      </c>
      <c r="D311" s="320">
        <f>D307</f>
        <v>6</v>
      </c>
      <c r="E311" s="1045" t="str">
        <f>E307</f>
        <v>couverts</v>
      </c>
      <c r="F311" s="611" t="s">
        <v>342</v>
      </c>
      <c r="G311" s="868">
        <v>2.4305555555555556E-2</v>
      </c>
      <c r="H311" s="869"/>
      <c r="I311" s="869">
        <v>3</v>
      </c>
      <c r="J311" s="545" t="s">
        <v>535</v>
      </c>
      <c r="K311" s="545"/>
      <c r="L311" s="873"/>
      <c r="N311" s="48"/>
      <c r="S311" s="319" t="s">
        <v>18</v>
      </c>
      <c r="T311" s="320" t="str">
        <f>T307</f>
        <v>Famille à coller.N.Nom de votre recette.Recette mère ►.S.Saisissez le nom de la recette mère</v>
      </c>
      <c r="U311" s="320">
        <f>U307</f>
        <v>6</v>
      </c>
      <c r="V311" s="1045" t="str">
        <f>V307</f>
        <v>couverts</v>
      </c>
      <c r="W311" s="963"/>
      <c r="X311" s="964" t="s">
        <v>594</v>
      </c>
      <c r="Y311" s="270"/>
      <c r="Z311" s="965">
        <f>IF(Z309=0,0,IF(Z310=0,0,Z309-Z310))</f>
        <v>1</v>
      </c>
      <c r="AA311" s="966"/>
      <c r="AB311" s="967">
        <f>IF(AB309=0,0,IF(AB310=0,0,AB310-AB309))</f>
        <v>5</v>
      </c>
      <c r="AC311" s="968" t="s">
        <v>595</v>
      </c>
      <c r="AI311" s="196" t="str">
        <f t="shared" si="88"/>
        <v>►</v>
      </c>
      <c r="AJ311" s="320" t="str">
        <f>AJ281</f>
        <v>Famille à coller.N.Nom de votre recette.Recette mère ►.S.Saisissez le nom de la recette mère</v>
      </c>
      <c r="AK311" s="320">
        <f>AK281</f>
        <v>6</v>
      </c>
      <c r="AL311" s="1045" t="str">
        <f>AL281</f>
        <v>couverts</v>
      </c>
      <c r="AM311" s="767"/>
      <c r="AN311" s="270"/>
      <c r="AO311" s="270"/>
      <c r="AP311" s="270"/>
      <c r="AQ311" s="270"/>
      <c r="AR311" s="270"/>
      <c r="AS311" s="329"/>
      <c r="AZ311" s="196" t="str">
        <f t="shared" si="93"/>
        <v>►</v>
      </c>
      <c r="BA311" s="320" t="str">
        <f>BA304</f>
        <v>Famille à coller.N.Nom de votre recette.Recette mère ►.S.Saisissez le nom de la recette mère</v>
      </c>
      <c r="BB311" s="320">
        <f>BB304</f>
        <v>6</v>
      </c>
      <c r="BC311" s="1045" t="str">
        <f>BC304</f>
        <v>couverts</v>
      </c>
      <c r="BD311" s="678"/>
      <c r="BE311" s="682" t="s">
        <v>425</v>
      </c>
      <c r="BF311" s="270"/>
      <c r="BG311" s="270"/>
      <c r="BH311" s="270"/>
      <c r="BI311" s="684"/>
      <c r="BJ311" s="683" t="s">
        <v>426</v>
      </c>
      <c r="BP311" s="4">
        <v>1</v>
      </c>
    </row>
    <row r="312" spans="2:68" ht="17.25" thickTop="1" thickBot="1" x14ac:dyDescent="0.3">
      <c r="B312" s="196" t="str">
        <f t="shared" si="92"/>
        <v>A</v>
      </c>
      <c r="C312" s="320" t="str">
        <f>C307</f>
        <v>Famille à coller.N.Nom de votre recette.Recette mère ►.S.Saisissez le nom de la recette mère</v>
      </c>
      <c r="D312" s="320">
        <f>D307</f>
        <v>6</v>
      </c>
      <c r="E312" s="1045" t="str">
        <f>E307</f>
        <v>couverts</v>
      </c>
      <c r="F312" s="611" t="s">
        <v>342</v>
      </c>
      <c r="G312" s="868">
        <v>1.0416666666666666E-2</v>
      </c>
      <c r="H312" s="869"/>
      <c r="I312" s="869">
        <v>170</v>
      </c>
      <c r="J312" s="545" t="s">
        <v>536</v>
      </c>
      <c r="K312" s="545"/>
      <c r="L312" s="873"/>
      <c r="N312" s="610" t="s">
        <v>61</v>
      </c>
      <c r="S312" s="319" t="s">
        <v>18</v>
      </c>
      <c r="T312" s="320" t="str">
        <f>T307</f>
        <v>Famille à coller.N.Nom de votre recette.Recette mère ►.S.Saisissez le nom de la recette mère</v>
      </c>
      <c r="U312" s="320">
        <f>U307</f>
        <v>6</v>
      </c>
      <c r="V312" s="1045" t="str">
        <f>V307</f>
        <v>couverts</v>
      </c>
      <c r="W312" s="963"/>
      <c r="X312" s="964" t="s">
        <v>596</v>
      </c>
      <c r="Y312" s="270"/>
      <c r="Z312" s="969">
        <f>IF(Z309=0,0,Z311/Z309)</f>
        <v>0.5</v>
      </c>
      <c r="AA312" s="970"/>
      <c r="AB312" s="971">
        <f>IF(AB309=0,0,IF(ISBLANK(AB309),0,(AB311/AB309)*100))</f>
        <v>50</v>
      </c>
      <c r="AC312" s="968" t="s">
        <v>597</v>
      </c>
      <c r="AI312" s="376" t="s">
        <v>18</v>
      </c>
      <c r="AJ312" s="320" t="str">
        <f>AJ281</f>
        <v>Famille à coller.N.Nom de votre recette.Recette mère ►.S.Saisissez le nom de la recette mère</v>
      </c>
      <c r="AK312" s="320">
        <f>AK281</f>
        <v>6</v>
      </c>
      <c r="AL312" s="1045" t="str">
        <f>AL281</f>
        <v>couverts</v>
      </c>
      <c r="AM312" s="377" t="s">
        <v>153</v>
      </c>
      <c r="AN312" s="280"/>
      <c r="AO312" s="280"/>
      <c r="AP312" s="280"/>
      <c r="AQ312" s="280"/>
      <c r="AR312" s="378"/>
      <c r="AS312" s="379" t="s">
        <v>154</v>
      </c>
      <c r="AZ312" s="196" t="str">
        <f t="shared" si="93"/>
        <v>A</v>
      </c>
      <c r="BA312" s="320" t="str">
        <f>BA304</f>
        <v>Famille à coller.N.Nom de votre recette.Recette mère ►.S.Saisissez le nom de la recette mère</v>
      </c>
      <c r="BB312" s="320">
        <f>BB304</f>
        <v>6</v>
      </c>
      <c r="BC312" s="1045" t="str">
        <f>BC304</f>
        <v>couverts</v>
      </c>
      <c r="BD312" s="678"/>
      <c r="BE312" s="682" t="s">
        <v>428</v>
      </c>
      <c r="BF312" s="270"/>
      <c r="BG312" s="270"/>
      <c r="BH312" s="270"/>
      <c r="BI312" s="614" t="s">
        <v>344</v>
      </c>
      <c r="BJ312" s="683" t="s">
        <v>418</v>
      </c>
      <c r="BP312" s="4">
        <v>1</v>
      </c>
    </row>
    <row r="313" spans="2:68" ht="16.5" thickTop="1" x14ac:dyDescent="0.25">
      <c r="B313" s="196" t="str">
        <f t="shared" si="92"/>
        <v>A</v>
      </c>
      <c r="C313" s="320" t="str">
        <f>C307</f>
        <v>Famille à coller.N.Nom de votre recette.Recette mère ►.S.Saisissez le nom de la recette mère</v>
      </c>
      <c r="D313" s="320">
        <f>D307</f>
        <v>6</v>
      </c>
      <c r="E313" s="320" t="str">
        <f>E307</f>
        <v>couverts</v>
      </c>
      <c r="F313" s="611" t="s">
        <v>342</v>
      </c>
      <c r="G313" s="868">
        <v>6.9444444444444441E-3</v>
      </c>
      <c r="H313" s="869"/>
      <c r="I313" s="869">
        <v>150</v>
      </c>
      <c r="J313" s="545" t="s">
        <v>527</v>
      </c>
      <c r="K313" s="545"/>
      <c r="L313" s="873"/>
      <c r="N313" s="482" t="s">
        <v>257</v>
      </c>
      <c r="S313" s="319" t="s">
        <v>18</v>
      </c>
      <c r="T313" s="320" t="str">
        <f>T307</f>
        <v>Famille à coller.N.Nom de votre recette.Recette mère ►.S.Saisissez le nom de la recette mère</v>
      </c>
      <c r="U313" s="320">
        <f>U307</f>
        <v>6</v>
      </c>
      <c r="V313" s="1045" t="str">
        <f>V307</f>
        <v>couverts</v>
      </c>
      <c r="W313" s="957"/>
      <c r="X313" s="958" t="s">
        <v>598</v>
      </c>
      <c r="Y313" s="270"/>
      <c r="Z313" s="972">
        <v>50</v>
      </c>
      <c r="AA313" s="954"/>
      <c r="AB313" s="955">
        <v>10</v>
      </c>
      <c r="AC313" s="956" t="s">
        <v>591</v>
      </c>
      <c r="AI313" s="376" t="s">
        <v>18</v>
      </c>
      <c r="AJ313" s="320" t="str">
        <f>AJ281</f>
        <v>Famille à coller.N.Nom de votre recette.Recette mère ►.S.Saisissez le nom de la recette mère</v>
      </c>
      <c r="AK313" s="320">
        <f>AK281</f>
        <v>6</v>
      </c>
      <c r="AL313" s="1045" t="str">
        <f>AL281</f>
        <v>couverts</v>
      </c>
      <c r="AM313" s="381"/>
      <c r="AN313" s="287"/>
      <c r="AO313" s="287"/>
      <c r="AP313" s="287"/>
      <c r="AQ313" s="287"/>
      <c r="AR313" s="382"/>
      <c r="AS313" s="383" t="s">
        <v>155</v>
      </c>
      <c r="AZ313" s="196" t="str">
        <f t="shared" si="93"/>
        <v>►</v>
      </c>
      <c r="BA313" s="320" t="str">
        <f>BA304</f>
        <v>Famille à coller.N.Nom de votre recette.Recette mère ►.S.Saisissez le nom de la recette mère</v>
      </c>
      <c r="BB313" s="320">
        <f>BB304</f>
        <v>6</v>
      </c>
      <c r="BC313" s="1045" t="str">
        <f>BC304</f>
        <v>couverts</v>
      </c>
      <c r="BD313" s="678"/>
      <c r="BE313" s="682" t="s">
        <v>430</v>
      </c>
      <c r="BF313" s="270"/>
      <c r="BG313" s="270"/>
      <c r="BH313" s="270"/>
      <c r="BI313" s="686"/>
      <c r="BJ313" s="691" t="s">
        <v>431</v>
      </c>
      <c r="BP313" s="4">
        <v>1</v>
      </c>
    </row>
    <row r="314" spans="2:68" ht="16.5" thickBot="1" x14ac:dyDescent="0.3">
      <c r="B314" s="196" t="str">
        <f t="shared" si="92"/>
        <v>A</v>
      </c>
      <c r="C314" s="320" t="str">
        <f>C307</f>
        <v>Famille à coller.N.Nom de votre recette.Recette mère ►.S.Saisissez le nom de la recette mère</v>
      </c>
      <c r="D314" s="320">
        <f>D307</f>
        <v>6</v>
      </c>
      <c r="E314" s="320" t="str">
        <f>E307</f>
        <v>couverts</v>
      </c>
      <c r="F314" s="611" t="s">
        <v>342</v>
      </c>
      <c r="G314" s="868">
        <v>0.10069444444444445</v>
      </c>
      <c r="H314" s="869"/>
      <c r="I314" s="869">
        <v>120</v>
      </c>
      <c r="J314" s="545" t="s">
        <v>537</v>
      </c>
      <c r="K314" s="502"/>
      <c r="L314" s="874"/>
      <c r="N314" s="605" t="s">
        <v>336</v>
      </c>
      <c r="S314" s="319" t="s">
        <v>18</v>
      </c>
      <c r="T314" s="320" t="str">
        <f>T307</f>
        <v>Famille à coller.N.Nom de votre recette.Recette mère ►.S.Saisissez le nom de la recette mère</v>
      </c>
      <c r="U314" s="320">
        <f>U307</f>
        <v>6</v>
      </c>
      <c r="V314" s="1045" t="str">
        <f>V307</f>
        <v>couverts</v>
      </c>
      <c r="W314" s="963"/>
      <c r="X314" s="964" t="s">
        <v>594</v>
      </c>
      <c r="Y314" s="270"/>
      <c r="Z314" s="965">
        <f>Z309*Z313%</f>
        <v>1</v>
      </c>
      <c r="AA314" s="973"/>
      <c r="AB314" s="974">
        <v>50</v>
      </c>
      <c r="AC314" s="975" t="s">
        <v>597</v>
      </c>
      <c r="AI314" s="376" t="s">
        <v>18</v>
      </c>
      <c r="AJ314" s="320" t="str">
        <f>AJ281</f>
        <v>Famille à coller.N.Nom de votre recette.Recette mère ►.S.Saisissez le nom de la recette mère</v>
      </c>
      <c r="AK314" s="320">
        <f>AK281</f>
        <v>6</v>
      </c>
      <c r="AL314" s="1045" t="str">
        <f>AL281</f>
        <v>couverts</v>
      </c>
      <c r="AM314" s="2819"/>
      <c r="AN314" s="287"/>
      <c r="AO314" s="287"/>
      <c r="AP314" s="287"/>
      <c r="AQ314" s="287"/>
      <c r="AR314" s="382"/>
      <c r="AS314" s="383" t="s">
        <v>156</v>
      </c>
      <c r="AZ314" s="196" t="str">
        <f t="shared" si="93"/>
        <v>A</v>
      </c>
      <c r="BA314" s="320" t="str">
        <f>BA304</f>
        <v>Famille à coller.N.Nom de votre recette.Recette mère ►.S.Saisissez le nom de la recette mère</v>
      </c>
      <c r="BB314" s="320">
        <f>BB304</f>
        <v>6</v>
      </c>
      <c r="BC314" s="1045" t="str">
        <f>BC304</f>
        <v>couverts</v>
      </c>
      <c r="BD314" s="692"/>
      <c r="BE314" s="682" t="s">
        <v>432</v>
      </c>
      <c r="BF314" s="270"/>
      <c r="BG314" s="270"/>
      <c r="BH314" s="270"/>
      <c r="BI314" s="611" t="s">
        <v>342</v>
      </c>
      <c r="BJ314" s="683" t="s">
        <v>433</v>
      </c>
      <c r="BP314" s="4">
        <v>1</v>
      </c>
    </row>
    <row r="315" spans="2:68" ht="19.5" thickTop="1" x14ac:dyDescent="0.25">
      <c r="B315" s="196" t="str">
        <f t="shared" si="92"/>
        <v>A</v>
      </c>
      <c r="C315" s="320" t="str">
        <f>C307</f>
        <v>Famille à coller.N.Nom de votre recette.Recette mère ►.S.Saisissez le nom de la recette mère</v>
      </c>
      <c r="D315" s="320">
        <f>D307</f>
        <v>6</v>
      </c>
      <c r="E315" s="320" t="str">
        <f>E307</f>
        <v>couverts</v>
      </c>
      <c r="F315" s="611" t="s">
        <v>342</v>
      </c>
      <c r="G315" s="868"/>
      <c r="H315" s="876"/>
      <c r="I315" s="793">
        <v>65</v>
      </c>
      <c r="J315" s="877" t="s">
        <v>1077</v>
      </c>
      <c r="K315" s="502"/>
      <c r="L315" s="874"/>
      <c r="N315" s="611" t="s">
        <v>342</v>
      </c>
      <c r="S315" s="319" t="s">
        <v>18</v>
      </c>
      <c r="T315" s="320" t="str">
        <f>T307</f>
        <v>Famille à coller.N.Nom de votre recette.Recette mère ►.S.Saisissez le nom de la recette mère</v>
      </c>
      <c r="U315" s="320">
        <f>U307</f>
        <v>6</v>
      </c>
      <c r="V315" s="320" t="str">
        <f>V307</f>
        <v>couverts</v>
      </c>
      <c r="W315" s="963"/>
      <c r="X315" s="964" t="s">
        <v>599</v>
      </c>
      <c r="Y315" s="270"/>
      <c r="Z315" s="965">
        <f>Z309-Z314</f>
        <v>1</v>
      </c>
      <c r="AA315" s="966"/>
      <c r="AB315" s="967">
        <f>AB313*AB314%</f>
        <v>5</v>
      </c>
      <c r="AC315" s="968" t="s">
        <v>595</v>
      </c>
      <c r="AI315" s="376" t="s">
        <v>18</v>
      </c>
      <c r="AJ315" s="320" t="str">
        <f>AJ281</f>
        <v>Famille à coller.N.Nom de votre recette.Recette mère ►.S.Saisissez le nom de la recette mère</v>
      </c>
      <c r="AK315" s="320">
        <f>AK281</f>
        <v>6</v>
      </c>
      <c r="AL315" s="320" t="str">
        <f>AL281</f>
        <v>couverts</v>
      </c>
      <c r="AM315" s="624"/>
      <c r="AN315" s="293"/>
      <c r="AO315" s="293" t="s">
        <v>152</v>
      </c>
      <c r="AP315" s="294"/>
      <c r="AQ315" s="392"/>
      <c r="AR315" s="392"/>
      <c r="AS315" s="393"/>
      <c r="AZ315" s="319" t="s">
        <v>18</v>
      </c>
      <c r="BA315" s="320" t="str">
        <f>BA304</f>
        <v>Famille à coller.N.Nom de votre recette.Recette mère ►.S.Saisissez le nom de la recette mère</v>
      </c>
      <c r="BB315" s="320">
        <f>BB304</f>
        <v>6</v>
      </c>
      <c r="BC315" s="1045" t="str">
        <f>BC304</f>
        <v>couverts</v>
      </c>
      <c r="BD315" s="693" t="str">
        <f>SUM(BD306:BD314) &amp; " / " &amp; (COUNTA(BD306:BD314) * 3)</f>
        <v>4 / 6</v>
      </c>
      <c r="BE315" s="270" t="s">
        <v>435</v>
      </c>
      <c r="BF315" s="270"/>
      <c r="BG315" s="270"/>
      <c r="BH315" s="270"/>
      <c r="BI315" s="684"/>
      <c r="BJ315" s="683" t="s">
        <v>418</v>
      </c>
      <c r="BP315" s="4">
        <v>1</v>
      </c>
    </row>
    <row r="316" spans="2:68" ht="19.5" thickBot="1" x14ac:dyDescent="0.3">
      <c r="B316" s="376" t="s">
        <v>18</v>
      </c>
      <c r="C316" s="320" t="str">
        <f>C307</f>
        <v>Famille à coller.N.Nom de votre recette.Recette mère ►.S.Saisissez le nom de la recette mère</v>
      </c>
      <c r="D316" s="320">
        <f>D307</f>
        <v>6</v>
      </c>
      <c r="E316" s="320" t="str">
        <f>E307</f>
        <v>couverts</v>
      </c>
      <c r="F316" s="1364"/>
      <c r="G316" s="808">
        <f>SUM(G308:G315)</f>
        <v>0.23611111111111113</v>
      </c>
      <c r="H316" s="878"/>
      <c r="I316" s="786">
        <v>3</v>
      </c>
      <c r="J316" s="879" t="s">
        <v>1076</v>
      </c>
      <c r="K316" s="502"/>
      <c r="L316" s="874"/>
      <c r="N316" s="614" t="s">
        <v>344</v>
      </c>
      <c r="S316" s="319" t="s">
        <v>18</v>
      </c>
      <c r="T316" s="320" t="str">
        <f>T307</f>
        <v>Famille à coller.N.Nom de votre recette.Recette mère ►.S.Saisissez le nom de la recette mère</v>
      </c>
      <c r="U316" s="320">
        <f>U307</f>
        <v>6</v>
      </c>
      <c r="V316" s="320" t="str">
        <f>V307</f>
        <v>couverts</v>
      </c>
      <c r="W316" s="767"/>
      <c r="X316" s="730"/>
      <c r="Y316" s="270"/>
      <c r="Z316" s="976"/>
      <c r="AA316" s="977"/>
      <c r="AB316" s="967">
        <f>((AB313*AB314)/100)+AB313</f>
        <v>15</v>
      </c>
      <c r="AC316" s="968" t="s">
        <v>593</v>
      </c>
      <c r="AI316" s="397" t="s">
        <v>18</v>
      </c>
      <c r="AJ316" s="398" t="str">
        <f>AJ281</f>
        <v>Famille à coller.N.Nom de votre recette.Recette mère ►.S.Saisissez le nom de la recette mère</v>
      </c>
      <c r="AK316" s="398">
        <f>AK281</f>
        <v>6</v>
      </c>
      <c r="AL316" s="398" t="str">
        <f>AL281</f>
        <v>couverts</v>
      </c>
      <c r="AM316" s="399" t="s">
        <v>150</v>
      </c>
      <c r="AN316" s="298"/>
      <c r="AO316" s="299"/>
      <c r="AP316" s="300"/>
      <c r="AQ316" s="299"/>
      <c r="AR316" s="299"/>
      <c r="AS316" s="400"/>
      <c r="AZ316" s="319" t="s">
        <v>18</v>
      </c>
      <c r="BA316" s="320" t="str">
        <f>BA304</f>
        <v>Famille à coller.N.Nom de votre recette.Recette mère ►.S.Saisissez le nom de la recette mère</v>
      </c>
      <c r="BB316" s="320">
        <f>BB304</f>
        <v>6</v>
      </c>
      <c r="BC316" s="1045" t="str">
        <f>BC304</f>
        <v>couverts</v>
      </c>
      <c r="BD316" s="694" t="str">
        <f>SUM(BD306:BD314) &amp;"/ "&amp;BD317</f>
        <v>4/ 27</v>
      </c>
      <c r="BE316" s="695" t="s">
        <v>436</v>
      </c>
      <c r="BF316" s="270"/>
      <c r="BG316" s="270"/>
      <c r="BH316" s="270"/>
      <c r="BI316" s="696"/>
      <c r="BJ316" s="691" t="s">
        <v>437</v>
      </c>
      <c r="BP316" s="4">
        <v>1</v>
      </c>
    </row>
    <row r="317" spans="2:68" ht="19.5" thickBot="1" x14ac:dyDescent="0.3">
      <c r="B317" s="376" t="s">
        <v>18</v>
      </c>
      <c r="C317" s="320" t="str">
        <f>C307</f>
        <v>Famille à coller.N.Nom de votre recette.Recette mère ►.S.Saisissez le nom de la recette mère</v>
      </c>
      <c r="D317" s="320">
        <f>D307</f>
        <v>6</v>
      </c>
      <c r="E317" s="320" t="str">
        <f>E307</f>
        <v>couverts</v>
      </c>
      <c r="F317" s="1363"/>
      <c r="G317" s="293"/>
      <c r="H317" s="293" t="s">
        <v>152</v>
      </c>
      <c r="I317" s="294"/>
      <c r="J317" s="392"/>
      <c r="K317" s="392"/>
      <c r="L317" s="393"/>
      <c r="N317" s="614" t="s">
        <v>348</v>
      </c>
      <c r="S317" s="319" t="s">
        <v>18</v>
      </c>
      <c r="T317" s="320" t="str">
        <f>T307</f>
        <v>Famille à coller.N.Nom de votre recette.Recette mère ►.S.Saisissez le nom de la recette mère</v>
      </c>
      <c r="U317" s="320">
        <f>U307</f>
        <v>6</v>
      </c>
      <c r="V317" s="320" t="str">
        <f>V307</f>
        <v>couverts</v>
      </c>
      <c r="W317" s="978" t="s">
        <v>153</v>
      </c>
      <c r="X317" s="978"/>
      <c r="Y317" s="978"/>
      <c r="Z317" s="978"/>
      <c r="AA317" s="978"/>
      <c r="AB317" s="978"/>
      <c r="AC317" s="379"/>
      <c r="AI317" s="291" t="s">
        <v>18</v>
      </c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Z317" s="319" t="s">
        <v>18</v>
      </c>
      <c r="BA317" s="320" t="str">
        <f>BA304</f>
        <v>Famille à coller.N.Nom de votre recette.Recette mère ►.S.Saisissez le nom de la recette mère</v>
      </c>
      <c r="BB317" s="320">
        <f>BB304</f>
        <v>6</v>
      </c>
      <c r="BC317" s="1045" t="str">
        <f>BC304</f>
        <v>couverts</v>
      </c>
      <c r="BD317" s="698">
        <v>27</v>
      </c>
      <c r="BE317" s="699" t="s">
        <v>439</v>
      </c>
      <c r="BF317" s="270"/>
      <c r="BG317" s="270"/>
      <c r="BH317" s="270"/>
      <c r="BI317" s="684"/>
      <c r="BJ317" s="683" t="s">
        <v>440</v>
      </c>
      <c r="BP317" s="4">
        <v>1</v>
      </c>
    </row>
    <row r="318" spans="2:68" ht="20.25" thickTop="1" thickBot="1" x14ac:dyDescent="0.3">
      <c r="B318" s="397" t="s">
        <v>18</v>
      </c>
      <c r="C318" s="398" t="str">
        <f>C307</f>
        <v>Famille à coller.N.Nom de votre recette.Recette mère ►.S.Saisissez le nom de la recette mère</v>
      </c>
      <c r="D318" s="398">
        <f>D307</f>
        <v>6</v>
      </c>
      <c r="E318" s="398" t="str">
        <f>E307</f>
        <v>couverts</v>
      </c>
      <c r="F318" s="399" t="s">
        <v>150</v>
      </c>
      <c r="G318" s="298"/>
      <c r="H318" s="299"/>
      <c r="I318" s="300"/>
      <c r="J318" s="299"/>
      <c r="K318" s="299"/>
      <c r="L318" s="400"/>
      <c r="S318" s="196" t="str">
        <f>IF(OR(W318&lt;&gt;"",X318&lt;&gt; "",Y318&lt;&gt;"",Z318&lt;&gt;""),"A", "►")</f>
        <v>►</v>
      </c>
      <c r="T318" s="320" t="str">
        <f>T307</f>
        <v>Famille à coller.N.Nom de votre recette.Recette mère ►.S.Saisissez le nom de la recette mère</v>
      </c>
      <c r="U318" s="320">
        <f>U307</f>
        <v>6</v>
      </c>
      <c r="V318" s="320" t="str">
        <f>V307</f>
        <v>couverts</v>
      </c>
      <c r="W318" s="979"/>
      <c r="X318" s="979"/>
      <c r="Y318" s="979"/>
      <c r="Z318" s="979"/>
      <c r="AA318" s="979"/>
      <c r="AB318" s="979"/>
      <c r="AC318" s="383"/>
      <c r="AI318" s="1013" t="s">
        <v>18</v>
      </c>
      <c r="AJ318" s="998" t="str">
        <f>AJ281</f>
        <v>Famille à coller.N.Nom de votre recette.Recette mère ►.S.Saisissez le nom de la recette mère</v>
      </c>
      <c r="AK318" s="998">
        <f>AK281</f>
        <v>6</v>
      </c>
      <c r="AL318" s="998" t="str">
        <f>AL281</f>
        <v>couverts</v>
      </c>
      <c r="AM318" s="1002" t="s">
        <v>61</v>
      </c>
      <c r="AN318" s="1002">
        <v>6</v>
      </c>
      <c r="AO318" s="999" t="s">
        <v>508</v>
      </c>
      <c r="AP318" s="1000"/>
      <c r="AQ318" s="1000"/>
      <c r="AR318" s="1008" t="s">
        <v>334</v>
      </c>
      <c r="AS318" s="1001"/>
      <c r="AT318" s="526" t="s">
        <v>218</v>
      </c>
      <c r="AU318" s="527" t="s">
        <v>635</v>
      </c>
      <c r="AV318" s="527"/>
      <c r="AZ318" s="319" t="s">
        <v>18</v>
      </c>
      <c r="BA318" s="320" t="str">
        <f>BA304</f>
        <v>Famille à coller.N.Nom de votre recette.Recette mère ►.S.Saisissez le nom de la recette mère</v>
      </c>
      <c r="BB318" s="320">
        <f>BB304</f>
        <v>6</v>
      </c>
      <c r="BC318" s="1045" t="str">
        <f>BC304</f>
        <v>couverts</v>
      </c>
      <c r="BD318" s="324" t="s">
        <v>442</v>
      </c>
      <c r="BE318" s="270"/>
      <c r="BF318" s="270"/>
      <c r="BG318" s="270"/>
      <c r="BH318" s="270"/>
      <c r="BI318" s="684"/>
      <c r="BJ318" s="701" t="s">
        <v>443</v>
      </c>
      <c r="BP318" s="4">
        <v>1</v>
      </c>
    </row>
    <row r="319" spans="2:68" ht="19.5" thickBot="1" x14ac:dyDescent="0.3">
      <c r="B319" s="428" t="s">
        <v>18</v>
      </c>
      <c r="S319" s="196" t="str">
        <f>IF(OR(W319&lt;&gt;"",X319&lt;&gt; "",Y319&lt;&gt;"",Z319&lt;&gt;""),"A", "►")</f>
        <v>►</v>
      </c>
      <c r="T319" s="320" t="str">
        <f>T307</f>
        <v>Famille à coller.N.Nom de votre recette.Recette mère ►.S.Saisissez le nom de la recette mère</v>
      </c>
      <c r="U319" s="320">
        <f>U307</f>
        <v>6</v>
      </c>
      <c r="V319" s="320" t="str">
        <f>V307</f>
        <v>couverts</v>
      </c>
      <c r="W319" s="979"/>
      <c r="X319" s="979"/>
      <c r="Y319" s="979"/>
      <c r="Z319" s="979"/>
      <c r="AA319" s="979"/>
      <c r="AB319" s="979"/>
      <c r="AC319" s="383"/>
      <c r="AI319" s="319" t="s">
        <v>18</v>
      </c>
      <c r="AJ319" s="1043" t="str">
        <f>AJ318</f>
        <v>Famille à coller.N.Nom de votre recette.Recette mère ►.S.Saisissez le nom de la recette mère</v>
      </c>
      <c r="AK319" s="1043">
        <f>AK318</f>
        <v>6</v>
      </c>
      <c r="AL319" s="1044" t="str">
        <f>AL318</f>
        <v>couverts</v>
      </c>
      <c r="AM319" s="848" t="s">
        <v>517</v>
      </c>
      <c r="AN319" s="719" t="s">
        <v>518</v>
      </c>
      <c r="AO319" s="719"/>
      <c r="AP319" s="849" t="s">
        <v>519</v>
      </c>
      <c r="AQ319" s="849" t="s">
        <v>520</v>
      </c>
      <c r="AR319" s="287"/>
      <c r="AS319" s="850" t="s">
        <v>521</v>
      </c>
      <c r="AT319" s="48"/>
      <c r="AU319" s="436" t="s">
        <v>221</v>
      </c>
      <c r="AZ319" s="196" t="str">
        <f t="shared" ref="AZ319" si="94">IF(OR(BD319&lt;&gt;"",BE319&lt;&gt; "",BF319&lt;&gt;"",BG319&lt;&gt;""),"A", "►")</f>
        <v>►</v>
      </c>
      <c r="BA319" s="320" t="str">
        <f>BA304</f>
        <v>Famille à coller.N.Nom de votre recette.Recette mère ►.S.Saisissez le nom de la recette mère</v>
      </c>
      <c r="BB319" s="320">
        <f>BB304</f>
        <v>6</v>
      </c>
      <c r="BC319" s="1045" t="str">
        <f>BC304</f>
        <v>couverts</v>
      </c>
      <c r="BD319" s="2821"/>
      <c r="BE319" s="704"/>
      <c r="BF319" s="704"/>
      <c r="BG319" s="704"/>
      <c r="BH319" s="704"/>
      <c r="BI319" s="704"/>
      <c r="BJ319" s="705"/>
      <c r="BP319" s="4">
        <v>1</v>
      </c>
    </row>
    <row r="320" spans="2:68" ht="18.75" x14ac:dyDescent="0.25">
      <c r="B320" s="54" t="s">
        <v>18</v>
      </c>
      <c r="C320" s="55" t="str">
        <f>C326</f>
        <v>Famille à coller.N.Nom de votre recette.Recette mère ►.S.Saisissez le nom de la recette mère</v>
      </c>
      <c r="D320" s="56">
        <f>D326</f>
        <v>6</v>
      </c>
      <c r="E320" s="56" t="str">
        <f>E326</f>
        <v>couverts</v>
      </c>
      <c r="F320" s="57" t="s">
        <v>6</v>
      </c>
      <c r="G320" s="58" t="s">
        <v>19</v>
      </c>
      <c r="H320" s="3315" t="s">
        <v>20</v>
      </c>
      <c r="I320" s="3315"/>
      <c r="J320" s="3285" t="s">
        <v>21</v>
      </c>
      <c r="K320" s="3285"/>
      <c r="L320" s="3286"/>
      <c r="M320" s="1003" t="s">
        <v>218</v>
      </c>
      <c r="N320" s="429" t="s">
        <v>219</v>
      </c>
      <c r="O320" s="430"/>
      <c r="S320" s="196" t="str">
        <f>IF(OR(W320&lt;&gt;"",X320&lt;&gt; "",Y320&lt;&gt;"",Z320&lt;&gt;""),"A", "►")</f>
        <v>►</v>
      </c>
      <c r="T320" s="320" t="str">
        <f>T307</f>
        <v>Famille à coller.N.Nom de votre recette.Recette mère ►.S.Saisissez le nom de la recette mère</v>
      </c>
      <c r="U320" s="320">
        <f>U307</f>
        <v>6</v>
      </c>
      <c r="V320" s="320" t="str">
        <f>V307</f>
        <v>couverts</v>
      </c>
      <c r="W320" s="979"/>
      <c r="X320" s="979"/>
      <c r="Y320" s="979"/>
      <c r="Z320" s="979"/>
      <c r="AA320" s="979"/>
      <c r="AB320" s="979"/>
      <c r="AC320" s="383" t="s">
        <v>154</v>
      </c>
      <c r="AI320" s="851" t="str">
        <f>IF(OR(AM320&lt;&gt;"",AN320&lt;&gt; "",AP320&lt;&gt;"",AQ320&lt;&gt;""),"A", "►")</f>
        <v>A</v>
      </c>
      <c r="AJ320" s="320" t="str">
        <f>AJ318</f>
        <v>Famille à coller.N.Nom de votre recette.Recette mère ►.S.Saisissez le nom de la recette mère</v>
      </c>
      <c r="AK320" s="320">
        <f>AK318</f>
        <v>6</v>
      </c>
      <c r="AL320" s="1045" t="str">
        <f>AL318</f>
        <v>couverts</v>
      </c>
      <c r="AM320" s="852" t="s">
        <v>522</v>
      </c>
      <c r="AN320" s="853">
        <v>4.1666666666666699E-2</v>
      </c>
      <c r="AO320" s="854"/>
      <c r="AP320" s="854">
        <v>220</v>
      </c>
      <c r="AQ320" s="855" t="s">
        <v>523</v>
      </c>
      <c r="AR320" s="287"/>
      <c r="AS320" s="856"/>
      <c r="AZ320" s="376" t="s">
        <v>18</v>
      </c>
      <c r="BA320" s="320" t="str">
        <f>BA304</f>
        <v>Famille à coller.N.Nom de votre recette.Recette mère ►.S.Saisissez le nom de la recette mère</v>
      </c>
      <c r="BB320" s="320">
        <f>BB304</f>
        <v>6</v>
      </c>
      <c r="BC320" s="1045" t="str">
        <f>BC304</f>
        <v>couverts</v>
      </c>
      <c r="BD320" s="947" t="s">
        <v>146</v>
      </c>
      <c r="BE320" s="948"/>
      <c r="BF320" s="948"/>
      <c r="BG320" s="948"/>
      <c r="BH320" s="948"/>
      <c r="BI320" s="948"/>
      <c r="BJ320" s="949"/>
      <c r="BP320" s="4">
        <v>1</v>
      </c>
    </row>
    <row r="321" spans="2:68" ht="22.5" x14ac:dyDescent="0.25">
      <c r="B321" s="66" t="s">
        <v>18</v>
      </c>
      <c r="C321" s="67" t="str">
        <f>C326</f>
        <v>Famille à coller.N.Nom de votre recette.Recette mère ►.S.Saisissez le nom de la recette mère</v>
      </c>
      <c r="D321" s="68"/>
      <c r="E321" s="68"/>
      <c r="F321" s="69" t="s">
        <v>28</v>
      </c>
      <c r="G321" s="70" t="s">
        <v>29</v>
      </c>
      <c r="H321" s="3316"/>
      <c r="I321" s="3316"/>
      <c r="J321" s="3287"/>
      <c r="K321" s="3287"/>
      <c r="L321" s="3288"/>
      <c r="N321" s="436" t="s">
        <v>221</v>
      </c>
      <c r="O321" s="49"/>
      <c r="S321" s="196" t="str">
        <f>IF(OR(W321&lt;&gt;"",X321&lt;&gt; "",Y321&lt;&gt;"",Z321&lt;&gt;""),"A", "►")</f>
        <v>►</v>
      </c>
      <c r="T321" s="320" t="str">
        <f>T307</f>
        <v>Famille à coller.N.Nom de votre recette.Recette mère ►.S.Saisissez le nom de la recette mère</v>
      </c>
      <c r="U321" s="320">
        <f>U307</f>
        <v>6</v>
      </c>
      <c r="V321" s="320" t="str">
        <f>V307</f>
        <v>couverts</v>
      </c>
      <c r="W321" s="979"/>
      <c r="X321" s="979"/>
      <c r="Y321" s="979"/>
      <c r="Z321" s="979"/>
      <c r="AA321" s="979"/>
      <c r="AB321" s="979"/>
      <c r="AC321" s="383" t="s">
        <v>155</v>
      </c>
      <c r="AI321" s="857" t="str">
        <f>IF(AQ321&lt;&gt;"","A", "►")</f>
        <v>A</v>
      </c>
      <c r="AJ321" s="320" t="str">
        <f>AJ318</f>
        <v>Famille à coller.N.Nom de votre recette.Recette mère ►.S.Saisissez le nom de la recette mère</v>
      </c>
      <c r="AK321" s="320">
        <f>AK318</f>
        <v>6</v>
      </c>
      <c r="AL321" s="1045" t="str">
        <f>AL318</f>
        <v>couverts</v>
      </c>
      <c r="AM321" s="858" t="s">
        <v>517</v>
      </c>
      <c r="AN321" s="859"/>
      <c r="AO321" s="859"/>
      <c r="AP321" s="859" t="s">
        <v>524</v>
      </c>
      <c r="AQ321" s="860" t="s">
        <v>525</v>
      </c>
      <c r="AR321" s="860"/>
      <c r="AS321" s="856"/>
      <c r="AZ321" s="196" t="str">
        <f t="shared" ref="AZ321:AZ344" si="95">IF(OR(BD321&lt;&gt;"",BE321&lt;&gt; "",BF321&lt;&gt;"",BG321&lt;&gt;""),"A", "►")</f>
        <v>►</v>
      </c>
      <c r="BA321" s="320" t="str">
        <f>BA304</f>
        <v>Famille à coller.N.Nom de votre recette.Recette mère ►.S.Saisissez le nom de la recette mère</v>
      </c>
      <c r="BB321" s="320">
        <f>BB304</f>
        <v>6</v>
      </c>
      <c r="BC321" s="1045" t="str">
        <f>BC304</f>
        <v>couverts</v>
      </c>
      <c r="BD321" s="819"/>
      <c r="BE321" s="638"/>
      <c r="BF321" s="638"/>
      <c r="BG321" s="638"/>
      <c r="BH321" s="638"/>
      <c r="BI321" s="638"/>
      <c r="BJ321" s="639"/>
      <c r="BP321" s="4">
        <v>1</v>
      </c>
    </row>
    <row r="322" spans="2:68" ht="18.75" x14ac:dyDescent="0.25">
      <c r="B322" s="66" t="s">
        <v>18</v>
      </c>
      <c r="C322" s="77" t="str">
        <f>C326</f>
        <v>Famille à coller.N.Nom de votre recette.Recette mère ►.S.Saisissez le nom de la recette mère</v>
      </c>
      <c r="D322" s="78"/>
      <c r="E322" s="79"/>
      <c r="F322" s="80"/>
      <c r="G322" s="81" t="s">
        <v>33</v>
      </c>
      <c r="H322" s="82"/>
      <c r="I322" s="83" t="s">
        <v>34</v>
      </c>
      <c r="J322" s="84" t="s">
        <v>35</v>
      </c>
      <c r="K322" s="16"/>
      <c r="L322" s="85"/>
      <c r="S322" s="196" t="str">
        <f>IF(OR(W322&lt;&gt;"",X322&lt;&gt; "",Y322&lt;&gt;"",Z322&lt;&gt;""),"A", "►")</f>
        <v>►</v>
      </c>
      <c r="T322" s="320" t="str">
        <f>T307</f>
        <v>Famille à coller.N.Nom de votre recette.Recette mère ►.S.Saisissez le nom de la recette mère</v>
      </c>
      <c r="U322" s="320">
        <f>U307</f>
        <v>6</v>
      </c>
      <c r="V322" s="320" t="str">
        <f>V307</f>
        <v>couverts</v>
      </c>
      <c r="W322" s="980"/>
      <c r="X322" s="980"/>
      <c r="Y322" s="980"/>
      <c r="Z322" s="980"/>
      <c r="AA322" s="980"/>
      <c r="AB322" s="980"/>
      <c r="AC322" s="383" t="s">
        <v>156</v>
      </c>
      <c r="AI322" s="851" t="str">
        <f>IF(OR(AM322&lt;&gt;"",AN322&lt;&gt; "",AP322&lt;&gt;"",AQ322&lt;&gt;""),"A", "►")</f>
        <v>A</v>
      </c>
      <c r="AJ322" s="320" t="str">
        <f>AJ318</f>
        <v>Famille à coller.N.Nom de votre recette.Recette mère ►.S.Saisissez le nom de la recette mère</v>
      </c>
      <c r="AK322" s="320">
        <f>AK318</f>
        <v>6</v>
      </c>
      <c r="AL322" s="1045" t="str">
        <f>AL318</f>
        <v>couverts</v>
      </c>
      <c r="AM322" s="861" t="s">
        <v>526</v>
      </c>
      <c r="AN322" s="862"/>
      <c r="AO322" s="863"/>
      <c r="AP322" s="863">
        <v>250</v>
      </c>
      <c r="AQ322" s="864" t="s">
        <v>527</v>
      </c>
      <c r="AR322" s="864"/>
      <c r="AS322" s="856"/>
      <c r="AZ322" s="196" t="str">
        <f t="shared" si="95"/>
        <v>►</v>
      </c>
      <c r="BA322" s="320" t="str">
        <f>BA304</f>
        <v>Famille à coller.N.Nom de votre recette.Recette mère ►.S.Saisissez le nom de la recette mère</v>
      </c>
      <c r="BB322" s="320">
        <f>BB304</f>
        <v>6</v>
      </c>
      <c r="BC322" s="1045" t="str">
        <f>BC304</f>
        <v>couverts</v>
      </c>
      <c r="BD322" s="819"/>
      <c r="BE322" s="638"/>
      <c r="BF322" s="638"/>
      <c r="BG322" s="638"/>
      <c r="BH322" s="638"/>
      <c r="BI322" s="638"/>
      <c r="BJ322" s="639"/>
      <c r="BP322" s="4">
        <v>1</v>
      </c>
    </row>
    <row r="323" spans="2:68" ht="15.75" x14ac:dyDescent="0.25">
      <c r="B323" s="66" t="s">
        <v>18</v>
      </c>
      <c r="C323" s="91" t="str">
        <f>C326</f>
        <v>Famille à coller.N.Nom de votre recette.Recette mère ►.S.Saisissez le nom de la recette mère</v>
      </c>
      <c r="D323" s="91"/>
      <c r="E323" s="91"/>
      <c r="F323" s="92" t="s">
        <v>39</v>
      </c>
      <c r="G323" s="93"/>
      <c r="H323" s="93"/>
      <c r="I323" s="94" t="s">
        <v>40</v>
      </c>
      <c r="J323" s="3317" t="str">
        <f>F326</f>
        <v>Famille à coller.N.Nom de votre recette.Recette mère ►.S.Saisissez le nom de la recette mère</v>
      </c>
      <c r="K323" s="3317"/>
      <c r="L323" s="3318"/>
      <c r="S323" s="376" t="s">
        <v>18</v>
      </c>
      <c r="T323" s="320" t="str">
        <f>T307</f>
        <v>Famille à coller.N.Nom de votre recette.Recette mère ►.S.Saisissez le nom de la recette mère</v>
      </c>
      <c r="U323" s="320">
        <f>U307</f>
        <v>6</v>
      </c>
      <c r="V323" s="320" t="str">
        <f>V307</f>
        <v>couverts</v>
      </c>
      <c r="W323" s="293"/>
      <c r="X323" s="293"/>
      <c r="Y323" s="293" t="s">
        <v>152</v>
      </c>
      <c r="Z323" s="294"/>
      <c r="AA323" s="392"/>
      <c r="AB323" s="392"/>
      <c r="AC323" s="393"/>
      <c r="AI323" s="857" t="str">
        <f>IF(AQ323&lt;&gt;"","A", "►")</f>
        <v>A</v>
      </c>
      <c r="AJ323" s="320" t="str">
        <f>AJ318</f>
        <v>Famille à coller.N.Nom de votre recette.Recette mère ►.S.Saisissez le nom de la recette mère</v>
      </c>
      <c r="AK323" s="320">
        <f>AK318</f>
        <v>6</v>
      </c>
      <c r="AL323" s="1045" t="str">
        <f>AL318</f>
        <v>couverts</v>
      </c>
      <c r="AM323" s="858" t="s">
        <v>517</v>
      </c>
      <c r="AN323" s="859"/>
      <c r="AO323" s="859"/>
      <c r="AP323" s="859" t="s">
        <v>524</v>
      </c>
      <c r="AQ323" s="860" t="s">
        <v>525</v>
      </c>
      <c r="AR323" s="860"/>
      <c r="AS323" s="856"/>
      <c r="AZ323" s="196" t="str">
        <f t="shared" si="95"/>
        <v>►</v>
      </c>
      <c r="BA323" s="320" t="str">
        <f>BA304</f>
        <v>Famille à coller.N.Nom de votre recette.Recette mère ►.S.Saisissez le nom de la recette mère</v>
      </c>
      <c r="BB323" s="320">
        <f>BB304</f>
        <v>6</v>
      </c>
      <c r="BC323" s="1045" t="str">
        <f>BC304</f>
        <v>couverts</v>
      </c>
      <c r="BD323" s="819"/>
      <c r="BE323" s="638"/>
      <c r="BF323" s="638"/>
      <c r="BG323" s="638"/>
      <c r="BH323" s="638"/>
      <c r="BI323" s="638"/>
      <c r="BJ323" s="639"/>
      <c r="BP323" s="4">
        <v>1</v>
      </c>
    </row>
    <row r="324" spans="2:68" ht="18.75" customHeight="1" thickBot="1" x14ac:dyDescent="0.3">
      <c r="B324" s="66" t="s">
        <v>18</v>
      </c>
      <c r="C324" s="91" t="str">
        <f>C326</f>
        <v>Famille à coller.N.Nom de votre recette.Recette mère ►.S.Saisissez le nom de la recette mère</v>
      </c>
      <c r="D324" s="91"/>
      <c r="E324" s="91"/>
      <c r="F324" s="110">
        <v>6</v>
      </c>
      <c r="G324" s="111" t="s">
        <v>44</v>
      </c>
      <c r="H324" s="92"/>
      <c r="I324" s="92"/>
      <c r="J324" s="3317"/>
      <c r="K324" s="3317"/>
      <c r="L324" s="3318"/>
      <c r="S324" s="397" t="s">
        <v>18</v>
      </c>
      <c r="T324" s="398" t="str">
        <f>T307</f>
        <v>Famille à coller.N.Nom de votre recette.Recette mère ►.S.Saisissez le nom de la recette mère</v>
      </c>
      <c r="U324" s="398">
        <f>U307</f>
        <v>6</v>
      </c>
      <c r="V324" s="398" t="str">
        <f>V307</f>
        <v>couverts</v>
      </c>
      <c r="W324" s="399" t="s">
        <v>150</v>
      </c>
      <c r="X324" s="298"/>
      <c r="Y324" s="299"/>
      <c r="Z324" s="300"/>
      <c r="AA324" s="299"/>
      <c r="AB324" s="299"/>
      <c r="AC324" s="400"/>
      <c r="AI324" s="851" t="str">
        <f>IF(OR(AM324&lt;&gt;"",AN324&lt;&gt; "",AP324&lt;&gt;"",AQ324&lt;&gt;""),"A", "►")</f>
        <v>A</v>
      </c>
      <c r="AJ324" s="320" t="str">
        <f>AJ318</f>
        <v>Famille à coller.N.Nom de votre recette.Recette mère ►.S.Saisissez le nom de la recette mère</v>
      </c>
      <c r="AK324" s="320">
        <f>AK318</f>
        <v>6</v>
      </c>
      <c r="AL324" s="1045" t="str">
        <f>AL318</f>
        <v>couverts</v>
      </c>
      <c r="AM324" s="861" t="s">
        <v>526</v>
      </c>
      <c r="AN324" s="862">
        <v>4.8611111111111112E-3</v>
      </c>
      <c r="AO324" s="863"/>
      <c r="AP324" s="863">
        <v>250</v>
      </c>
      <c r="AQ324" s="864" t="s">
        <v>528</v>
      </c>
      <c r="AR324" s="864"/>
      <c r="AS324" s="856"/>
      <c r="AZ324" s="196" t="str">
        <f t="shared" si="95"/>
        <v>►</v>
      </c>
      <c r="BA324" s="320" t="str">
        <f>BA304</f>
        <v>Famille à coller.N.Nom de votre recette.Recette mère ►.S.Saisissez le nom de la recette mère</v>
      </c>
      <c r="BB324" s="320">
        <f>BB304</f>
        <v>6</v>
      </c>
      <c r="BC324" s="1045" t="str">
        <f>BC304</f>
        <v>couverts</v>
      </c>
      <c r="BD324" s="819"/>
      <c r="BE324" s="638"/>
      <c r="BF324" s="638"/>
      <c r="BG324" s="638"/>
      <c r="BH324" s="638"/>
      <c r="BI324" s="638"/>
      <c r="BJ324" s="639"/>
      <c r="BP324" s="4">
        <v>1</v>
      </c>
    </row>
    <row r="325" spans="2:68" ht="15.75" x14ac:dyDescent="0.25">
      <c r="B325" s="66" t="s">
        <v>11</v>
      </c>
      <c r="C325" s="121" t="str">
        <f>C326</f>
        <v>Famille à coller.N.Nom de votre recette.Recette mère ►.S.Saisissez le nom de la recette mère</v>
      </c>
      <c r="D325" s="121"/>
      <c r="E325" s="121"/>
      <c r="F325" s="122"/>
      <c r="G325" s="123"/>
      <c r="H325" s="123"/>
      <c r="I325" s="123"/>
      <c r="J325" s="123"/>
      <c r="K325" s="123"/>
      <c r="L325" s="124"/>
      <c r="S325" s="1005" t="s">
        <v>18</v>
      </c>
      <c r="AI325" s="857" t="str">
        <f>IF(AQ325&lt;&gt;"","A", "►")</f>
        <v>A</v>
      </c>
      <c r="AJ325" s="320" t="str">
        <f>AJ318</f>
        <v>Famille à coller.N.Nom de votre recette.Recette mère ►.S.Saisissez le nom de la recette mère</v>
      </c>
      <c r="AK325" s="320">
        <f>AK318</f>
        <v>6</v>
      </c>
      <c r="AL325" s="1045" t="str">
        <f>AL318</f>
        <v>couverts</v>
      </c>
      <c r="AM325" s="858" t="s">
        <v>517</v>
      </c>
      <c r="AN325" s="859"/>
      <c r="AO325" s="859"/>
      <c r="AP325" s="859" t="s">
        <v>524</v>
      </c>
      <c r="AQ325" s="860" t="s">
        <v>525</v>
      </c>
      <c r="AR325" s="860"/>
      <c r="AS325" s="856"/>
      <c r="AZ325" s="196" t="str">
        <f t="shared" si="95"/>
        <v>►</v>
      </c>
      <c r="BA325" s="320" t="str">
        <f>BA304</f>
        <v>Famille à coller.N.Nom de votre recette.Recette mère ►.S.Saisissez le nom de la recette mère</v>
      </c>
      <c r="BB325" s="320">
        <f>BB304</f>
        <v>6</v>
      </c>
      <c r="BC325" s="1045" t="str">
        <f>BC304</f>
        <v>couverts</v>
      </c>
      <c r="BD325" s="819"/>
      <c r="BE325" s="638"/>
      <c r="BF325" s="638"/>
      <c r="BG325" s="638"/>
      <c r="BH325" s="638"/>
      <c r="BI325" s="638"/>
      <c r="BJ325" s="639"/>
      <c r="BP325" s="4">
        <v>1</v>
      </c>
    </row>
    <row r="326" spans="2:68" ht="18.75" x14ac:dyDescent="0.25">
      <c r="B326" s="129" t="s">
        <v>11</v>
      </c>
      <c r="C326" s="130" t="str">
        <f>F326</f>
        <v>Famille à coller.N.Nom de votre recette.Recette mère ►.S.Saisissez le nom de la recette mère</v>
      </c>
      <c r="D326" s="130">
        <f>F324</f>
        <v>6</v>
      </c>
      <c r="E326" s="130" t="str">
        <f>G324</f>
        <v>couverts</v>
      </c>
      <c r="F326" s="131" t="str">
        <f>UPPER(LEFT(H320,1))&amp;LOWER(MID(H320,2,999))&amp;"."&amp;UPPER(LEFT(J320,1))&amp;"."&amp;UPPER(LEFT(J320,1))&amp;LOWER(MID(J320,2,999))&amp;"."&amp;IF(ISTEXT(L326),K326&amp;"."&amp;UPPER(LEFT(L326,1))&amp;"."&amp;UPPER(LEFT(L326,1))&amp;LOWER(MID(L326,2,999)),G326)</f>
        <v>Famille à coller.N.Nom de votre recette.Recette mère ►.S.Saisissez le nom de la recette mère</v>
      </c>
      <c r="G326" s="132" t="s">
        <v>55</v>
      </c>
      <c r="H326" s="3321" t="s">
        <v>56</v>
      </c>
      <c r="I326" s="3321"/>
      <c r="J326" s="3321"/>
      <c r="K326" s="133" t="s">
        <v>57</v>
      </c>
      <c r="L326" s="134" t="s">
        <v>58</v>
      </c>
      <c r="S326" s="2820" t="s">
        <v>18</v>
      </c>
      <c r="T326" s="998" t="str">
        <f>T307</f>
        <v>Famille à coller.N.Nom de votre recette.Recette mère ►.S.Saisissez le nom de la recette mère</v>
      </c>
      <c r="U326" s="998">
        <f>U307</f>
        <v>6</v>
      </c>
      <c r="V326" s="998" t="str">
        <f>V307</f>
        <v>couverts</v>
      </c>
      <c r="W326" s="1002" t="s">
        <v>61</v>
      </c>
      <c r="X326" s="1002">
        <v>9</v>
      </c>
      <c r="Y326" s="999" t="s">
        <v>142</v>
      </c>
      <c r="Z326" s="1000"/>
      <c r="AA326" s="1000"/>
      <c r="AB326" s="1008"/>
      <c r="AC326" s="1001"/>
      <c r="AD326" s="526" t="s">
        <v>218</v>
      </c>
      <c r="AE326" s="527" t="s">
        <v>601</v>
      </c>
      <c r="AF326" s="527"/>
      <c r="AI326" s="851" t="str">
        <f>IF(OR(AM326&lt;&gt;"",AN326&lt;&gt; "",AP326&lt;&gt;"",AQ326&lt;&gt;""),"A", "►")</f>
        <v>A</v>
      </c>
      <c r="AJ326" s="320" t="str">
        <f>AJ318</f>
        <v>Famille à coller.N.Nom de votre recette.Recette mère ►.S.Saisissez le nom de la recette mère</v>
      </c>
      <c r="AK326" s="320">
        <f>AK318</f>
        <v>6</v>
      </c>
      <c r="AL326" s="1045" t="str">
        <f>AL318</f>
        <v>couverts</v>
      </c>
      <c r="AM326" s="861" t="s">
        <v>526</v>
      </c>
      <c r="AN326" s="862">
        <v>0.10416666666666667</v>
      </c>
      <c r="AO326" s="863"/>
      <c r="AP326" s="863">
        <v>170</v>
      </c>
      <c r="AQ326" s="864" t="s">
        <v>529</v>
      </c>
      <c r="AR326" s="864"/>
      <c r="AS326" s="856"/>
      <c r="AZ326" s="196" t="str">
        <f t="shared" si="95"/>
        <v>►</v>
      </c>
      <c r="BA326" s="320" t="str">
        <f>BA304</f>
        <v>Famille à coller.N.Nom de votre recette.Recette mère ►.S.Saisissez le nom de la recette mère</v>
      </c>
      <c r="BB326" s="320">
        <f>BB304</f>
        <v>6</v>
      </c>
      <c r="BC326" s="1045" t="str">
        <f>BC304</f>
        <v>couverts</v>
      </c>
      <c r="BD326" s="819"/>
      <c r="BE326" s="638"/>
      <c r="BF326" s="638"/>
      <c r="BG326" s="638"/>
      <c r="BH326" s="638"/>
      <c r="BI326" s="638"/>
      <c r="BJ326" s="639"/>
      <c r="BP326" s="4">
        <v>1</v>
      </c>
    </row>
    <row r="327" spans="2:68" ht="15.75" customHeight="1" x14ac:dyDescent="0.25">
      <c r="B327" s="138" t="s">
        <v>11</v>
      </c>
      <c r="C327" s="139" t="str">
        <f>C326</f>
        <v>Famille à coller.N.Nom de votre recette.Recette mère ►.S.Saisissez le nom de la recette mère</v>
      </c>
      <c r="D327" s="140"/>
      <c r="E327" s="140"/>
      <c r="F327" s="141" t="s">
        <v>61</v>
      </c>
      <c r="G327" s="141" t="s">
        <v>62</v>
      </c>
      <c r="H327" s="141" t="s">
        <v>63</v>
      </c>
      <c r="I327" s="141" t="s">
        <v>64</v>
      </c>
      <c r="J327" s="141" t="s">
        <v>65</v>
      </c>
      <c r="K327" s="142" t="s">
        <v>66</v>
      </c>
      <c r="L327" s="143" t="s">
        <v>67</v>
      </c>
      <c r="S327" s="319" t="s">
        <v>18</v>
      </c>
      <c r="T327" s="1043" t="str">
        <f>T326</f>
        <v>Famille à coller.N.Nom de votre recette.Recette mère ►.S.Saisissez le nom de la recette mère</v>
      </c>
      <c r="U327" s="1043">
        <f>U326</f>
        <v>6</v>
      </c>
      <c r="V327" s="1044" t="str">
        <f>V326</f>
        <v>couverts</v>
      </c>
      <c r="W327" s="321" t="s">
        <v>146</v>
      </c>
      <c r="X327" s="243"/>
      <c r="Y327" s="243"/>
      <c r="Z327" s="243"/>
      <c r="AA327" s="243"/>
      <c r="AB327" s="243"/>
      <c r="AC327" s="322"/>
      <c r="AD327" s="48"/>
      <c r="AE327" s="436" t="s">
        <v>221</v>
      </c>
      <c r="AI327" s="857" t="str">
        <f>IF(AQ327&lt;&gt;"","A", "►")</f>
        <v>A</v>
      </c>
      <c r="AJ327" s="320" t="str">
        <f>AJ318</f>
        <v>Famille à coller.N.Nom de votre recette.Recette mère ►.S.Saisissez le nom de la recette mère</v>
      </c>
      <c r="AK327" s="320">
        <f>AK318</f>
        <v>6</v>
      </c>
      <c r="AL327" s="1045" t="str">
        <f>AL318</f>
        <v>couverts</v>
      </c>
      <c r="AM327" s="858" t="s">
        <v>517</v>
      </c>
      <c r="AN327" s="859"/>
      <c r="AO327" s="859"/>
      <c r="AP327" s="859" t="s">
        <v>524</v>
      </c>
      <c r="AQ327" s="860" t="s">
        <v>530</v>
      </c>
      <c r="AR327" s="860"/>
      <c r="AS327" s="856"/>
      <c r="AZ327" s="196" t="str">
        <f t="shared" si="95"/>
        <v>►</v>
      </c>
      <c r="BA327" s="320" t="str">
        <f>BA304</f>
        <v>Famille à coller.N.Nom de votre recette.Recette mère ►.S.Saisissez le nom de la recette mère</v>
      </c>
      <c r="BB327" s="320">
        <f>BB304</f>
        <v>6</v>
      </c>
      <c r="BC327" s="1045" t="str">
        <f>BC304</f>
        <v>couverts</v>
      </c>
      <c r="BD327" s="819"/>
      <c r="BE327" s="638"/>
      <c r="BF327" s="638"/>
      <c r="BG327" s="638"/>
      <c r="BH327" s="638"/>
      <c r="BI327" s="638"/>
      <c r="BJ327" s="639"/>
      <c r="BP327" s="4">
        <v>1</v>
      </c>
    </row>
    <row r="328" spans="2:68" ht="15.75" x14ac:dyDescent="0.25">
      <c r="B328" s="66" t="s">
        <v>18</v>
      </c>
      <c r="C328" s="149" t="str">
        <f>C326</f>
        <v>Famille à coller.N.Nom de votre recette.Recette mère ►.S.Saisissez le nom de la recette mère</v>
      </c>
      <c r="D328" s="91"/>
      <c r="E328" s="91"/>
      <c r="F328" s="150" t="s">
        <v>86</v>
      </c>
      <c r="G328" s="151" t="s">
        <v>87</v>
      </c>
      <c r="H328" s="152"/>
      <c r="I328" s="3322" t="s">
        <v>88</v>
      </c>
      <c r="J328" s="3323" t="s">
        <v>89</v>
      </c>
      <c r="K328" s="3324" t="s">
        <v>90</v>
      </c>
      <c r="L328" s="153" t="s">
        <v>91</v>
      </c>
      <c r="S328" s="196" t="str">
        <f t="shared" ref="S328:S338" si="96">IF(OR(W328&lt;&gt;"",X328&lt;&gt; "",Y328&lt;&gt;"",Z328&lt;&gt;""),"A", "►")</f>
        <v>A</v>
      </c>
      <c r="T328" s="320" t="str">
        <f>T326</f>
        <v>Famille à coller.N.Nom de votre recette.Recette mère ►.S.Saisissez le nom de la recette mère</v>
      </c>
      <c r="U328" s="320">
        <f>U326</f>
        <v>6</v>
      </c>
      <c r="V328" s="1045" t="str">
        <f>V326</f>
        <v>couverts</v>
      </c>
      <c r="W328" s="324" t="s">
        <v>149</v>
      </c>
      <c r="X328" s="248"/>
      <c r="Y328" s="248"/>
      <c r="Z328" s="248"/>
      <c r="AA328" s="248"/>
      <c r="AB328" s="248"/>
      <c r="AC328" s="322"/>
      <c r="AI328" s="851" t="str">
        <f>IF(OR(AM328&lt;&gt;"",AN328&lt;&gt; "",AP328&lt;&gt;"",AQ328&lt;&gt;""),"A", "►")</f>
        <v>A</v>
      </c>
      <c r="AJ328" s="320" t="str">
        <f>AJ318</f>
        <v>Famille à coller.N.Nom de votre recette.Recette mère ►.S.Saisissez le nom de la recette mère</v>
      </c>
      <c r="AK328" s="320">
        <f>AK318</f>
        <v>6</v>
      </c>
      <c r="AL328" s="1045" t="str">
        <f>AL318</f>
        <v>couverts</v>
      </c>
      <c r="AM328" s="861" t="s">
        <v>526</v>
      </c>
      <c r="AN328" s="862">
        <v>4.8611111111111112E-3</v>
      </c>
      <c r="AO328" s="863"/>
      <c r="AP328" s="863">
        <v>100</v>
      </c>
      <c r="AQ328" s="864"/>
      <c r="AR328" s="864"/>
      <c r="AS328" s="856"/>
      <c r="AZ328" s="196" t="str">
        <f t="shared" si="95"/>
        <v>►</v>
      </c>
      <c r="BA328" s="320" t="str">
        <f>BA304</f>
        <v>Famille à coller.N.Nom de votre recette.Recette mère ►.S.Saisissez le nom de la recette mère</v>
      </c>
      <c r="BB328" s="320">
        <f>BB304</f>
        <v>6</v>
      </c>
      <c r="BC328" s="1045" t="str">
        <f>BC304</f>
        <v>couverts</v>
      </c>
      <c r="BD328" s="819"/>
      <c r="BE328" s="638"/>
      <c r="BF328" s="638"/>
      <c r="BG328" s="638"/>
      <c r="BH328" s="638"/>
      <c r="BI328" s="638"/>
      <c r="BJ328" s="639"/>
      <c r="BP328" s="4">
        <v>1</v>
      </c>
    </row>
    <row r="329" spans="2:68" ht="15.75" x14ac:dyDescent="0.25">
      <c r="B329" s="66" t="s">
        <v>18</v>
      </c>
      <c r="C329" s="149" t="str">
        <f>C326</f>
        <v>Famille à coller.N.Nom de votre recette.Recette mère ►.S.Saisissez le nom de la recette mère</v>
      </c>
      <c r="D329" s="91"/>
      <c r="E329" s="91"/>
      <c r="F329" s="2817" t="s">
        <v>103</v>
      </c>
      <c r="G329" s="164" t="s">
        <v>104</v>
      </c>
      <c r="H329" s="165" t="s">
        <v>105</v>
      </c>
      <c r="I329" s="3121"/>
      <c r="J329" s="3123"/>
      <c r="K329" s="3320"/>
      <c r="L329" s="166" t="s">
        <v>106</v>
      </c>
      <c r="S329" s="196" t="str">
        <f t="shared" si="96"/>
        <v>►</v>
      </c>
      <c r="T329" s="320" t="str">
        <f>T326</f>
        <v>Famille à coller.N.Nom de votre recette.Recette mère ►.S.Saisissez le nom de la recette mère</v>
      </c>
      <c r="U329" s="320">
        <f>U326</f>
        <v>6</v>
      </c>
      <c r="V329" s="1045" t="str">
        <f>V326</f>
        <v>couverts</v>
      </c>
      <c r="W329" s="324"/>
      <c r="X329" s="270"/>
      <c r="Y329" s="270"/>
      <c r="Z329" s="270"/>
      <c r="AA329" s="270"/>
      <c r="AB329" s="270"/>
      <c r="AC329" s="329"/>
      <c r="AI329" s="857" t="str">
        <f>IF(AQ329&lt;&gt;"","A", "►")</f>
        <v>A</v>
      </c>
      <c r="AJ329" s="320" t="str">
        <f>AJ318</f>
        <v>Famille à coller.N.Nom de votre recette.Recette mère ►.S.Saisissez le nom de la recette mère</v>
      </c>
      <c r="AK329" s="320">
        <f>AK318</f>
        <v>6</v>
      </c>
      <c r="AL329" s="1045" t="str">
        <f>AL318</f>
        <v>couverts</v>
      </c>
      <c r="AM329" s="858" t="s">
        <v>517</v>
      </c>
      <c r="AN329" s="859"/>
      <c r="AO329" s="859"/>
      <c r="AP329" s="859" t="s">
        <v>524</v>
      </c>
      <c r="AQ329" s="860" t="s">
        <v>531</v>
      </c>
      <c r="AR329" s="860"/>
      <c r="AS329" s="856"/>
      <c r="AZ329" s="196" t="str">
        <f t="shared" si="95"/>
        <v>►</v>
      </c>
      <c r="BA329" s="320" t="str">
        <f>BA304</f>
        <v>Famille à coller.N.Nom de votre recette.Recette mère ►.S.Saisissez le nom de la recette mère</v>
      </c>
      <c r="BB329" s="320">
        <f>BB304</f>
        <v>6</v>
      </c>
      <c r="BC329" s="1045" t="str">
        <f>BC304</f>
        <v>couverts</v>
      </c>
      <c r="BD329" s="819"/>
      <c r="BE329" s="638"/>
      <c r="BF329" s="638"/>
      <c r="BG329" s="638"/>
      <c r="BH329" s="638"/>
      <c r="BI329" s="638"/>
      <c r="BJ329" s="639"/>
      <c r="BP329" s="4">
        <v>1</v>
      </c>
    </row>
    <row r="330" spans="2:68" ht="17.25" x14ac:dyDescent="0.25">
      <c r="B330" s="66" t="s">
        <v>18</v>
      </c>
      <c r="C330" s="149" t="str">
        <f>C326</f>
        <v>Famille à coller.N.Nom de votre recette.Recette mère ►.S.Saisissez le nom de la recette mère</v>
      </c>
      <c r="D330" s="91">
        <f>D326</f>
        <v>6</v>
      </c>
      <c r="E330" s="91" t="str">
        <f>E326</f>
        <v>couverts</v>
      </c>
      <c r="F330" s="174"/>
      <c r="G330" s="175"/>
      <c r="H330" s="176" t="str">
        <f t="shared" ref="H330:H336" si="97">IF(OR(ISTEXT(F330), F330&lt;=0, I330&lt;=0), "", "de")</f>
        <v/>
      </c>
      <c r="I330" s="177"/>
      <c r="J330" s="178"/>
      <c r="K330" s="179">
        <v>1</v>
      </c>
      <c r="L330" s="180"/>
      <c r="S330" s="196" t="str">
        <f t="shared" si="96"/>
        <v>►</v>
      </c>
      <c r="T330" s="320" t="str">
        <f>T326</f>
        <v>Famille à coller.N.Nom de votre recette.Recette mère ►.S.Saisissez le nom de la recette mère</v>
      </c>
      <c r="U330" s="320">
        <f>U326</f>
        <v>6</v>
      </c>
      <c r="V330" s="1045" t="str">
        <f>V326</f>
        <v>couverts</v>
      </c>
      <c r="W330" s="324"/>
      <c r="X330" s="270"/>
      <c r="Y330" s="270"/>
      <c r="Z330" s="270"/>
      <c r="AA330" s="270"/>
      <c r="AB330" s="270"/>
      <c r="AC330" s="329"/>
      <c r="AI330" s="851" t="str">
        <f>IF(OR(AM330&lt;&gt;"",AN330&lt;&gt; "",AP330&lt;&gt;"",AQ330&lt;&gt;""),"A", "►")</f>
        <v>A</v>
      </c>
      <c r="AJ330" s="320" t="str">
        <f>AJ318</f>
        <v>Famille à coller.N.Nom de votre recette.Recette mère ►.S.Saisissez le nom de la recette mère</v>
      </c>
      <c r="AK330" s="320">
        <f>AK318</f>
        <v>6</v>
      </c>
      <c r="AL330" s="1045" t="str">
        <f>AL318</f>
        <v>couverts</v>
      </c>
      <c r="AM330" s="861" t="s">
        <v>526</v>
      </c>
      <c r="AN330" s="862">
        <v>4.8611111111111112E-3</v>
      </c>
      <c r="AO330" s="863"/>
      <c r="AP330" s="863">
        <v>110</v>
      </c>
      <c r="AQ330" s="864"/>
      <c r="AR330" s="864"/>
      <c r="AS330" s="856"/>
      <c r="AZ330" s="196" t="str">
        <f t="shared" si="95"/>
        <v>►</v>
      </c>
      <c r="BA330" s="320" t="str">
        <f>BA304</f>
        <v>Famille à coller.N.Nom de votre recette.Recette mère ►.S.Saisissez le nom de la recette mère</v>
      </c>
      <c r="BB330" s="320">
        <f>BB304</f>
        <v>6</v>
      </c>
      <c r="BC330" s="1045" t="str">
        <f>BC304</f>
        <v>couverts</v>
      </c>
      <c r="BD330" s="819"/>
      <c r="BE330" s="638"/>
      <c r="BF330" s="638"/>
      <c r="BG330" s="638"/>
      <c r="BH330" s="638"/>
      <c r="BI330" s="638"/>
      <c r="BJ330" s="639"/>
      <c r="BP330" s="4">
        <v>1</v>
      </c>
    </row>
    <row r="331" spans="2:68" ht="18" thickBot="1" x14ac:dyDescent="0.3">
      <c r="B331" s="196" t="str">
        <f t="shared" ref="B331:B336" si="98">IF(L331&lt;&gt;"","A","►")</f>
        <v>►</v>
      </c>
      <c r="C331" s="149" t="str">
        <f>C326</f>
        <v>Famille à coller.N.Nom de votre recette.Recette mère ►.S.Saisissez le nom de la recette mère</v>
      </c>
      <c r="D331" s="91">
        <f>D326</f>
        <v>6</v>
      </c>
      <c r="E331" s="91" t="str">
        <f>E326</f>
        <v>couverts</v>
      </c>
      <c r="F331" s="174"/>
      <c r="G331" s="175"/>
      <c r="H331" s="176" t="str">
        <f t="shared" si="97"/>
        <v/>
      </c>
      <c r="I331" s="177"/>
      <c r="J331" s="178"/>
      <c r="K331" s="179">
        <v>1</v>
      </c>
      <c r="L331" s="180"/>
      <c r="S331" s="196" t="str">
        <f t="shared" si="96"/>
        <v>►</v>
      </c>
      <c r="T331" s="320" t="str">
        <f>T326</f>
        <v>Famille à coller.N.Nom de votre recette.Recette mère ►.S.Saisissez le nom de la recette mère</v>
      </c>
      <c r="U331" s="320">
        <f>U326</f>
        <v>6</v>
      </c>
      <c r="V331" s="1045" t="str">
        <f>V326</f>
        <v>couverts</v>
      </c>
      <c r="W331" s="324"/>
      <c r="X331" s="270"/>
      <c r="Y331" s="270"/>
      <c r="Z331" s="270"/>
      <c r="AA331" s="270"/>
      <c r="AB331" s="270"/>
      <c r="AC331" s="329"/>
      <c r="AI331" s="196" t="str">
        <f t="shared" ref="AI331" si="99">IF(OR(AM331&lt;&gt;"",AN331&lt;&gt; "",AO331&lt;&gt;"",AP331&lt;&gt;""),"A", "►")</f>
        <v>►</v>
      </c>
      <c r="AJ331" s="320" t="str">
        <f>AJ318</f>
        <v>Famille à coller.N.Nom de votre recette.Recette mère ►.S.Saisissez le nom de la recette mère</v>
      </c>
      <c r="AK331" s="320">
        <f>AK318</f>
        <v>6</v>
      </c>
      <c r="AL331" s="1045" t="str">
        <f>AL318</f>
        <v>couverts</v>
      </c>
      <c r="AM331" s="270"/>
      <c r="AN331" s="270"/>
      <c r="AO331" s="270"/>
      <c r="AP331" s="270"/>
      <c r="AQ331" s="270"/>
      <c r="AR331" s="270"/>
      <c r="AS331" s="329"/>
      <c r="AZ331" s="196" t="str">
        <f t="shared" si="95"/>
        <v>►</v>
      </c>
      <c r="BA331" s="320" t="str">
        <f>BA304</f>
        <v>Famille à coller.N.Nom de votre recette.Recette mère ►.S.Saisissez le nom de la recette mère</v>
      </c>
      <c r="BB331" s="320">
        <f>BB304</f>
        <v>6</v>
      </c>
      <c r="BC331" s="1045" t="str">
        <f>BC304</f>
        <v>couverts</v>
      </c>
      <c r="BD331" s="819"/>
      <c r="BE331" s="638"/>
      <c r="BF331" s="638"/>
      <c r="BG331" s="638"/>
      <c r="BH331" s="638"/>
      <c r="BI331" s="638"/>
      <c r="BJ331" s="639"/>
      <c r="BP331" s="4">
        <v>1</v>
      </c>
    </row>
    <row r="332" spans="2:68" ht="15.75" customHeight="1" thickTop="1" thickBot="1" x14ac:dyDescent="0.3">
      <c r="B332" s="196" t="str">
        <f t="shared" si="98"/>
        <v>►</v>
      </c>
      <c r="C332" s="149" t="str">
        <f>C326</f>
        <v>Famille à coller.N.Nom de votre recette.Recette mère ►.S.Saisissez le nom de la recette mère</v>
      </c>
      <c r="D332" s="91">
        <f>D326</f>
        <v>6</v>
      </c>
      <c r="E332" s="91" t="str">
        <f>E326</f>
        <v>couverts</v>
      </c>
      <c r="F332" s="174"/>
      <c r="G332" s="209"/>
      <c r="H332" s="176" t="str">
        <f t="shared" si="97"/>
        <v/>
      </c>
      <c r="I332" s="177"/>
      <c r="J332" s="178"/>
      <c r="K332" s="179">
        <v>1</v>
      </c>
      <c r="L332" s="180"/>
      <c r="S332" s="196" t="str">
        <f t="shared" si="96"/>
        <v>►</v>
      </c>
      <c r="T332" s="320" t="str">
        <f>T326</f>
        <v>Famille à coller.N.Nom de votre recette.Recette mère ►.S.Saisissez le nom de la recette mère</v>
      </c>
      <c r="U332" s="320">
        <f>U326</f>
        <v>6</v>
      </c>
      <c r="V332" s="1045" t="str">
        <f>V326</f>
        <v>couverts</v>
      </c>
      <c r="W332" s="324"/>
      <c r="X332" s="270"/>
      <c r="Y332" s="270"/>
      <c r="Z332" s="270"/>
      <c r="AA332" s="270"/>
      <c r="AB332" s="270"/>
      <c r="AC332" s="329"/>
      <c r="AI332" s="319" t="s">
        <v>18</v>
      </c>
      <c r="AJ332" s="320" t="str">
        <f>AJ318</f>
        <v>Famille à coller.N.Nom de votre recette.Recette mère ►.S.Saisissez le nom de la recette mère</v>
      </c>
      <c r="AK332" s="320">
        <f>AK318</f>
        <v>6</v>
      </c>
      <c r="AL332" s="1045" t="str">
        <f>AL318</f>
        <v>couverts</v>
      </c>
      <c r="AM332" s="601"/>
      <c r="AN332" s="600"/>
      <c r="AO332" s="600"/>
      <c r="AP332" s="600"/>
      <c r="AQ332" s="601" t="s">
        <v>547</v>
      </c>
      <c r="AR332" s="601"/>
      <c r="AS332" s="602"/>
      <c r="AZ332" s="196" t="str">
        <f t="shared" si="95"/>
        <v>►</v>
      </c>
      <c r="BA332" s="320" t="str">
        <f>BA304</f>
        <v>Famille à coller.N.Nom de votre recette.Recette mère ►.S.Saisissez le nom de la recette mère</v>
      </c>
      <c r="BB332" s="320">
        <f>BB304</f>
        <v>6</v>
      </c>
      <c r="BC332" s="1045" t="str">
        <f>BC304</f>
        <v>couverts</v>
      </c>
      <c r="BD332" s="819"/>
      <c r="BE332" s="638"/>
      <c r="BF332" s="638"/>
      <c r="BG332" s="638"/>
      <c r="BH332" s="638"/>
      <c r="BI332" s="638"/>
      <c r="BJ332" s="639"/>
      <c r="BP332" s="4">
        <v>1</v>
      </c>
    </row>
    <row r="333" spans="2:68" ht="18" thickTop="1" x14ac:dyDescent="0.25">
      <c r="B333" s="196" t="str">
        <f t="shared" si="98"/>
        <v>A</v>
      </c>
      <c r="C333" s="149" t="str">
        <f>C326</f>
        <v>Famille à coller.N.Nom de votre recette.Recette mère ►.S.Saisissez le nom de la recette mère</v>
      </c>
      <c r="D333" s="91">
        <f>D326</f>
        <v>6</v>
      </c>
      <c r="E333" s="91" t="str">
        <f>E326</f>
        <v>couverts</v>
      </c>
      <c r="F333" s="174"/>
      <c r="G333" s="209"/>
      <c r="H333" s="176" t="str">
        <f t="shared" si="97"/>
        <v/>
      </c>
      <c r="I333" s="177"/>
      <c r="J333" s="178"/>
      <c r="K333" s="179">
        <v>1</v>
      </c>
      <c r="L333" s="180" t="s">
        <v>1073</v>
      </c>
      <c r="S333" s="196" t="str">
        <f t="shared" si="96"/>
        <v>►</v>
      </c>
      <c r="T333" s="320" t="str">
        <f>T326</f>
        <v>Famille à coller.N.Nom de votre recette.Recette mère ►.S.Saisissez le nom de la recette mère</v>
      </c>
      <c r="U333" s="320">
        <f>U326</f>
        <v>6</v>
      </c>
      <c r="V333" s="1045" t="str">
        <f>V326</f>
        <v>couverts</v>
      </c>
      <c r="W333" s="324"/>
      <c r="X333" s="270"/>
      <c r="Y333" s="270"/>
      <c r="Z333" s="270"/>
      <c r="AA333" s="270"/>
      <c r="AB333" s="270"/>
      <c r="AC333" s="329"/>
      <c r="AI333" s="319" t="s">
        <v>18</v>
      </c>
      <c r="AJ333" s="320" t="str">
        <f>AJ318</f>
        <v>Famille à coller.N.Nom de votre recette.Recette mère ►.S.Saisissez le nom de la recette mère</v>
      </c>
      <c r="AK333" s="320">
        <f>AK318</f>
        <v>6</v>
      </c>
      <c r="AL333" s="1045" t="str">
        <f>AL318</f>
        <v>couverts</v>
      </c>
      <c r="AM333" s="633"/>
      <c r="AN333" s="881" t="s">
        <v>548</v>
      </c>
      <c r="AO333" s="248"/>
      <c r="AP333" s="248"/>
      <c r="AQ333" s="882"/>
      <c r="AR333" s="243"/>
      <c r="AS333" s="883" t="s">
        <v>549</v>
      </c>
      <c r="AU333" s="596"/>
      <c r="AZ333" s="196" t="str">
        <f t="shared" si="95"/>
        <v>►</v>
      </c>
      <c r="BA333" s="320" t="str">
        <f>BA304</f>
        <v>Famille à coller.N.Nom de votre recette.Recette mère ►.S.Saisissez le nom de la recette mère</v>
      </c>
      <c r="BB333" s="320">
        <f>BB304</f>
        <v>6</v>
      </c>
      <c r="BC333" s="1045" t="str">
        <f>BC304</f>
        <v>couverts</v>
      </c>
      <c r="BD333" s="819"/>
      <c r="BE333" s="638"/>
      <c r="BF333" s="638"/>
      <c r="BG333" s="638"/>
      <c r="BH333" s="638"/>
      <c r="BI333" s="638"/>
      <c r="BJ333" s="639"/>
      <c r="BP333" s="4">
        <v>1</v>
      </c>
    </row>
    <row r="334" spans="2:68" ht="17.25" x14ac:dyDescent="0.25">
      <c r="B334" s="196" t="str">
        <f t="shared" si="98"/>
        <v>►</v>
      </c>
      <c r="C334" s="149" t="str">
        <f>C326</f>
        <v>Famille à coller.N.Nom de votre recette.Recette mère ►.S.Saisissez le nom de la recette mère</v>
      </c>
      <c r="D334" s="91">
        <f>D326</f>
        <v>6</v>
      </c>
      <c r="E334" s="91" t="str">
        <f>E326</f>
        <v>couverts</v>
      </c>
      <c r="F334" s="174"/>
      <c r="G334" s="209"/>
      <c r="H334" s="176" t="str">
        <f t="shared" si="97"/>
        <v/>
      </c>
      <c r="I334" s="177"/>
      <c r="J334" s="178"/>
      <c r="K334" s="179">
        <v>1</v>
      </c>
      <c r="L334" s="180"/>
      <c r="S334" s="196" t="str">
        <f t="shared" si="96"/>
        <v>►</v>
      </c>
      <c r="T334" s="320" t="str">
        <f>T326</f>
        <v>Famille à coller.N.Nom de votre recette.Recette mère ►.S.Saisissez le nom de la recette mère</v>
      </c>
      <c r="U334" s="320">
        <f>U326</f>
        <v>6</v>
      </c>
      <c r="V334" s="320" t="str">
        <f>V326</f>
        <v>couverts</v>
      </c>
      <c r="W334" s="324"/>
      <c r="X334" s="270"/>
      <c r="Y334" s="270"/>
      <c r="Z334" s="270"/>
      <c r="AA334" s="270"/>
      <c r="AB334" s="270"/>
      <c r="AC334" s="329"/>
      <c r="AI334" s="319" t="s">
        <v>18</v>
      </c>
      <c r="AJ334" s="320" t="str">
        <f>AJ318</f>
        <v>Famille à coller.N.Nom de votre recette.Recette mère ►.S.Saisissez le nom de la recette mère</v>
      </c>
      <c r="AK334" s="320">
        <f>AK318</f>
        <v>6</v>
      </c>
      <c r="AL334" s="1045" t="str">
        <f>AL318</f>
        <v>couverts</v>
      </c>
      <c r="AM334" s="884"/>
      <c r="AN334" s="885">
        <v>16</v>
      </c>
      <c r="AO334" s="16"/>
      <c r="AP334" s="886" t="s">
        <v>550</v>
      </c>
      <c r="AQ334" t="s">
        <v>551</v>
      </c>
      <c r="AR334" s="248"/>
      <c r="AS334" s="383" t="s">
        <v>552</v>
      </c>
      <c r="AU334" s="596"/>
      <c r="AZ334" s="196" t="str">
        <f t="shared" si="95"/>
        <v>►</v>
      </c>
      <c r="BA334" s="320" t="str">
        <f>BA304</f>
        <v>Famille à coller.N.Nom de votre recette.Recette mère ►.S.Saisissez le nom de la recette mère</v>
      </c>
      <c r="BB334" s="320">
        <f>BB304</f>
        <v>6</v>
      </c>
      <c r="BC334" s="1045" t="str">
        <f>BC304</f>
        <v>couverts</v>
      </c>
      <c r="BD334" s="819"/>
      <c r="BE334" s="638"/>
      <c r="BF334" s="638"/>
      <c r="BG334" s="638"/>
      <c r="BH334" s="638"/>
      <c r="BI334" s="638"/>
      <c r="BJ334" s="639"/>
      <c r="BP334" s="4">
        <v>1</v>
      </c>
    </row>
    <row r="335" spans="2:68" ht="18" thickBot="1" x14ac:dyDescent="0.3">
      <c r="B335" s="196" t="str">
        <f t="shared" si="98"/>
        <v>►</v>
      </c>
      <c r="C335" s="149" t="str">
        <f>C326</f>
        <v>Famille à coller.N.Nom de votre recette.Recette mère ►.S.Saisissez le nom de la recette mère</v>
      </c>
      <c r="D335" s="91">
        <f>D326</f>
        <v>6</v>
      </c>
      <c r="E335" s="91" t="str">
        <f>E326</f>
        <v>couverts</v>
      </c>
      <c r="F335" s="174"/>
      <c r="G335" s="209"/>
      <c r="H335" s="176" t="str">
        <f t="shared" si="97"/>
        <v/>
      </c>
      <c r="I335" s="177"/>
      <c r="J335" s="178"/>
      <c r="K335" s="179">
        <v>1</v>
      </c>
      <c r="L335" s="180"/>
      <c r="S335" s="196" t="str">
        <f t="shared" si="96"/>
        <v>►</v>
      </c>
      <c r="T335" s="320" t="str">
        <f>T326</f>
        <v>Famille à coller.N.Nom de votre recette.Recette mère ►.S.Saisissez le nom de la recette mère</v>
      </c>
      <c r="U335" s="320">
        <f>U326</f>
        <v>6</v>
      </c>
      <c r="V335" s="320" t="str">
        <f>V326</f>
        <v>couverts</v>
      </c>
      <c r="W335" s="324"/>
      <c r="X335" s="270"/>
      <c r="Y335" s="270"/>
      <c r="Z335" s="270"/>
      <c r="AA335" s="270"/>
      <c r="AB335" s="270"/>
      <c r="AC335" s="329"/>
      <c r="AI335" s="319" t="s">
        <v>18</v>
      </c>
      <c r="AJ335" s="320" t="str">
        <f>AJ318</f>
        <v>Famille à coller.N.Nom de votre recette.Recette mère ►.S.Saisissez le nom de la recette mère</v>
      </c>
      <c r="AK335" s="320">
        <f>AK318</f>
        <v>6</v>
      </c>
      <c r="AL335" s="1045" t="str">
        <f>AL318</f>
        <v>couverts</v>
      </c>
      <c r="AM335" s="887"/>
      <c r="AN335" s="888" t="s">
        <v>553</v>
      </c>
      <c r="AO335" s="888"/>
      <c r="AP335" s="889">
        <v>32</v>
      </c>
      <c r="AQ335" s="890" t="str">
        <f>AP334</f>
        <v xml:space="preserve">portions </v>
      </c>
      <c r="AR335" s="270"/>
      <c r="AS335" s="383" t="s">
        <v>554</v>
      </c>
      <c r="AU335" s="596"/>
      <c r="AZ335" s="196" t="str">
        <f t="shared" si="95"/>
        <v>►</v>
      </c>
      <c r="BA335" s="320" t="str">
        <f>BA304</f>
        <v>Famille à coller.N.Nom de votre recette.Recette mère ►.S.Saisissez le nom de la recette mère</v>
      </c>
      <c r="BB335" s="320">
        <f>BB304</f>
        <v>6</v>
      </c>
      <c r="BC335" s="1045" t="str">
        <f>BC304</f>
        <v>couverts</v>
      </c>
      <c r="BD335" s="819"/>
      <c r="BE335" s="638"/>
      <c r="BF335" s="638"/>
      <c r="BG335" s="638"/>
      <c r="BH335" s="638"/>
      <c r="BI335" s="638"/>
      <c r="BJ335" s="639"/>
      <c r="BP335" s="4">
        <v>1</v>
      </c>
    </row>
    <row r="336" spans="2:68" ht="18.75" thickTop="1" thickBot="1" x14ac:dyDescent="0.3">
      <c r="B336" s="196" t="str">
        <f t="shared" si="98"/>
        <v>►</v>
      </c>
      <c r="C336" s="149" t="str">
        <f>C326</f>
        <v>Famille à coller.N.Nom de votre recette.Recette mère ►.S.Saisissez le nom de la recette mère</v>
      </c>
      <c r="D336" s="91">
        <f>D326</f>
        <v>6</v>
      </c>
      <c r="E336" s="91" t="str">
        <f>E326</f>
        <v>couverts</v>
      </c>
      <c r="F336" s="174"/>
      <c r="G336" s="209"/>
      <c r="H336" s="176" t="str">
        <f t="shared" si="97"/>
        <v/>
      </c>
      <c r="I336" s="177"/>
      <c r="J336" s="178"/>
      <c r="K336" s="179">
        <v>1</v>
      </c>
      <c r="L336" s="180"/>
      <c r="S336" s="196" t="str">
        <f t="shared" si="96"/>
        <v>►</v>
      </c>
      <c r="T336" s="320" t="str">
        <f>T326</f>
        <v>Famille à coller.N.Nom de votre recette.Recette mère ►.S.Saisissez le nom de la recette mère</v>
      </c>
      <c r="U336" s="320">
        <f>U326</f>
        <v>6</v>
      </c>
      <c r="V336" s="320" t="str">
        <f>V326</f>
        <v>couverts</v>
      </c>
      <c r="W336" s="324"/>
      <c r="X336" s="270"/>
      <c r="Y336" s="270"/>
      <c r="Z336" s="270"/>
      <c r="AA336" s="270"/>
      <c r="AB336" s="270"/>
      <c r="AC336" s="329"/>
      <c r="AI336" s="319" t="s">
        <v>18</v>
      </c>
      <c r="AJ336" s="320" t="str">
        <f>AJ318</f>
        <v>Famille à coller.N.Nom de votre recette.Recette mère ►.S.Saisissez le nom de la recette mère</v>
      </c>
      <c r="AK336" s="320">
        <f>AK318</f>
        <v>6</v>
      </c>
      <c r="AL336" s="1045" t="str">
        <f>AL318</f>
        <v>couverts</v>
      </c>
      <c r="AM336" s="891"/>
      <c r="AN336" s="892" t="s">
        <v>555</v>
      </c>
      <c r="AO336" s="16"/>
      <c r="AP336" s="893" t="str">
        <f>AN336</f>
        <v>Gastro</v>
      </c>
      <c r="AQ336" s="894" t="s">
        <v>556</v>
      </c>
      <c r="AR336" s="270"/>
      <c r="AS336" s="383" t="s">
        <v>557</v>
      </c>
      <c r="AU336" s="610" t="s">
        <v>61</v>
      </c>
      <c r="AZ336" s="196" t="str">
        <f t="shared" si="95"/>
        <v>►</v>
      </c>
      <c r="BA336" s="320" t="str">
        <f>BA304</f>
        <v>Famille à coller.N.Nom de votre recette.Recette mère ►.S.Saisissez le nom de la recette mère</v>
      </c>
      <c r="BB336" s="320">
        <f>BB304</f>
        <v>6</v>
      </c>
      <c r="BC336" s="1045" t="str">
        <f>BC304</f>
        <v>couverts</v>
      </c>
      <c r="BD336" s="819"/>
      <c r="BE336" s="638"/>
      <c r="BF336" s="638"/>
      <c r="BG336" s="638"/>
      <c r="BH336" s="638"/>
      <c r="BI336" s="638"/>
      <c r="BJ336" s="639"/>
      <c r="BP336" s="4">
        <v>1</v>
      </c>
    </row>
    <row r="337" spans="2:68" ht="16.5" thickTop="1" x14ac:dyDescent="0.25">
      <c r="B337" s="66" t="s">
        <v>18</v>
      </c>
      <c r="C337" s="985" t="str">
        <f>C326</f>
        <v>Famille à coller.N.Nom de votre recette.Recette mère ►.S.Saisissez le nom de la recette mère</v>
      </c>
      <c r="D337" s="986">
        <f>D326</f>
        <v>6</v>
      </c>
      <c r="E337" s="987" t="str">
        <f>E326</f>
        <v>couverts</v>
      </c>
      <c r="F337" s="988" t="s">
        <v>150</v>
      </c>
      <c r="G337" s="989"/>
      <c r="H337" s="990"/>
      <c r="I337" s="990"/>
      <c r="J337" s="990"/>
      <c r="K337" s="990"/>
      <c r="L337" s="991"/>
      <c r="S337" s="196" t="str">
        <f t="shared" si="96"/>
        <v>►</v>
      </c>
      <c r="T337" s="320" t="str">
        <f>T326</f>
        <v>Famille à coller.N.Nom de votre recette.Recette mère ►.S.Saisissez le nom de la recette mère</v>
      </c>
      <c r="U337" s="320">
        <f>U326</f>
        <v>6</v>
      </c>
      <c r="V337" s="320" t="str">
        <f>V326</f>
        <v>couverts</v>
      </c>
      <c r="W337" s="324"/>
      <c r="X337" s="270"/>
      <c r="Y337" s="270"/>
      <c r="Z337" s="270"/>
      <c r="AA337" s="270"/>
      <c r="AB337" s="270"/>
      <c r="AC337" s="329"/>
      <c r="AI337" s="196" t="str">
        <f t="shared" ref="AI337:AI344" si="100">IF(OR(AM337&lt;&gt;""),"A", "►")</f>
        <v>A</v>
      </c>
      <c r="AJ337" s="320" t="str">
        <f>AJ318</f>
        <v>Famille à coller.N.Nom de votre recette.Recette mère ►.S.Saisissez le nom de la recette mère</v>
      </c>
      <c r="AK337" s="320">
        <f>AK318</f>
        <v>6</v>
      </c>
      <c r="AL337" s="1045" t="str">
        <f>AL318</f>
        <v>couverts</v>
      </c>
      <c r="AM337" s="605" t="s">
        <v>336</v>
      </c>
      <c r="AN337" s="892">
        <v>1</v>
      </c>
      <c r="AO337" s="16"/>
      <c r="AP337" s="895">
        <f>(AN337/AN334)*AP335</f>
        <v>2</v>
      </c>
      <c r="AQ337" s="97" t="s">
        <v>558</v>
      </c>
      <c r="AR337" s="270"/>
      <c r="AS337" s="383" t="s">
        <v>559</v>
      </c>
      <c r="AU337" s="482" t="s">
        <v>257</v>
      </c>
      <c r="AZ337" s="196" t="str">
        <f t="shared" si="95"/>
        <v>►</v>
      </c>
      <c r="BA337" s="320" t="str">
        <f>BA304</f>
        <v>Famille à coller.N.Nom de votre recette.Recette mère ►.S.Saisissez le nom de la recette mère</v>
      </c>
      <c r="BB337" s="320">
        <f>BB304</f>
        <v>6</v>
      </c>
      <c r="BC337" s="1045" t="str">
        <f>BC304</f>
        <v>couverts</v>
      </c>
      <c r="BD337" s="819"/>
      <c r="BE337" s="638"/>
      <c r="BF337" s="638"/>
      <c r="BG337" s="638"/>
      <c r="BH337" s="638"/>
      <c r="BI337" s="638"/>
      <c r="BJ337" s="639"/>
      <c r="BP337" s="4">
        <v>1</v>
      </c>
    </row>
    <row r="338" spans="2:68" ht="18.75" x14ac:dyDescent="0.25">
      <c r="B338" s="1004" t="s">
        <v>18</v>
      </c>
      <c r="C338" s="998" t="str">
        <f>C326</f>
        <v>Famille à coller.N.Nom de votre recette.Recette mère ►.S.Saisissez le nom de la recette mère</v>
      </c>
      <c r="D338" s="998">
        <f>D326</f>
        <v>6</v>
      </c>
      <c r="E338" s="998" t="str">
        <f>E326</f>
        <v>couverts</v>
      </c>
      <c r="F338" s="315" t="s">
        <v>61</v>
      </c>
      <c r="G338" s="1002">
        <v>2</v>
      </c>
      <c r="H338" s="999" t="s">
        <v>142</v>
      </c>
      <c r="I338" s="1000"/>
      <c r="J338" s="1000"/>
      <c r="K338" s="1000"/>
      <c r="L338" s="1365" t="s">
        <v>589</v>
      </c>
      <c r="M338" s="526" t="s">
        <v>218</v>
      </c>
      <c r="N338" s="527" t="s">
        <v>1081</v>
      </c>
      <c r="O338" s="527"/>
      <c r="S338" s="196" t="str">
        <f t="shared" si="96"/>
        <v>►</v>
      </c>
      <c r="T338" s="320" t="str">
        <f>T326</f>
        <v>Famille à coller.N.Nom de votre recette.Recette mère ►.S.Saisissez le nom de la recette mère</v>
      </c>
      <c r="U338" s="320">
        <f>U326</f>
        <v>6</v>
      </c>
      <c r="V338" s="320" t="str">
        <f>V326</f>
        <v>couverts</v>
      </c>
      <c r="W338" s="324"/>
      <c r="X338" s="270"/>
      <c r="Y338" s="270"/>
      <c r="Z338" s="270"/>
      <c r="AA338" s="270"/>
      <c r="AB338" s="270"/>
      <c r="AC338" s="329"/>
      <c r="AI338" s="196" t="str">
        <f t="shared" si="100"/>
        <v>A</v>
      </c>
      <c r="AJ338" s="320" t="str">
        <f>AJ318</f>
        <v>Famille à coller.N.Nom de votre recette.Recette mère ►.S.Saisissez le nom de la recette mère</v>
      </c>
      <c r="AK338" s="320">
        <f>AK318</f>
        <v>6</v>
      </c>
      <c r="AL338" s="1045" t="str">
        <f>AL318</f>
        <v>couverts</v>
      </c>
      <c r="AM338" s="605" t="s">
        <v>336</v>
      </c>
      <c r="AN338" s="892">
        <v>1</v>
      </c>
      <c r="AO338" s="16"/>
      <c r="AP338" s="895">
        <f>(AN338/AN334)*AP335</f>
        <v>2</v>
      </c>
      <c r="AQ338" s="97" t="s">
        <v>560</v>
      </c>
      <c r="AR338" s="270"/>
      <c r="AS338" s="383" t="s">
        <v>561</v>
      </c>
      <c r="AU338" s="605" t="s">
        <v>336</v>
      </c>
      <c r="AZ338" s="196" t="str">
        <f t="shared" si="95"/>
        <v>►</v>
      </c>
      <c r="BA338" s="320" t="str">
        <f>BA304</f>
        <v>Famille à coller.N.Nom de votre recette.Recette mère ►.S.Saisissez le nom de la recette mère</v>
      </c>
      <c r="BB338" s="320">
        <f>BB304</f>
        <v>6</v>
      </c>
      <c r="BC338" s="1045" t="str">
        <f>BC304</f>
        <v>couverts</v>
      </c>
      <c r="BD338" s="819"/>
      <c r="BE338" s="638"/>
      <c r="BF338" s="638"/>
      <c r="BG338" s="638"/>
      <c r="BH338" s="638"/>
      <c r="BI338" s="638"/>
      <c r="BJ338" s="639"/>
      <c r="BP338" s="4">
        <v>1</v>
      </c>
    </row>
    <row r="339" spans="2:68" ht="18.75" x14ac:dyDescent="0.25">
      <c r="B339" s="376" t="s">
        <v>18</v>
      </c>
      <c r="C339" s="1043" t="str">
        <f>C338</f>
        <v>Famille à coller.N.Nom de votre recette.Recette mère ►.S.Saisissez le nom de la recette mère</v>
      </c>
      <c r="D339" s="1043">
        <f>D338</f>
        <v>6</v>
      </c>
      <c r="E339" s="1044" t="str">
        <f>E338</f>
        <v>couverts</v>
      </c>
      <c r="F339" s="321"/>
      <c r="G339" s="952" t="s">
        <v>590</v>
      </c>
      <c r="H339" s="270"/>
      <c r="I339" s="953">
        <v>2</v>
      </c>
      <c r="J339" s="243"/>
      <c r="K339" s="955">
        <v>10</v>
      </c>
      <c r="L339" s="956" t="s">
        <v>591</v>
      </c>
      <c r="M339" s="48"/>
      <c r="N339" s="436" t="s">
        <v>221</v>
      </c>
      <c r="S339" s="376" t="s">
        <v>18</v>
      </c>
      <c r="T339" s="320" t="str">
        <f>T326</f>
        <v>Famille à coller.N.Nom de votre recette.Recette mère ►.S.Saisissez le nom de la recette mère</v>
      </c>
      <c r="U339" s="320">
        <f>U326</f>
        <v>6</v>
      </c>
      <c r="V339" s="320" t="str">
        <f>V326</f>
        <v>couverts</v>
      </c>
      <c r="W339" s="377" t="s">
        <v>153</v>
      </c>
      <c r="X339" s="280"/>
      <c r="Y339" s="280"/>
      <c r="Z339" s="280"/>
      <c r="AA339" s="280"/>
      <c r="AB339" s="378"/>
      <c r="AC339" s="379"/>
      <c r="AI339" s="196" t="str">
        <f t="shared" si="100"/>
        <v>A</v>
      </c>
      <c r="AJ339" s="320" t="str">
        <f>AJ318</f>
        <v>Famille à coller.N.Nom de votre recette.Recette mère ►.S.Saisissez le nom de la recette mère</v>
      </c>
      <c r="AK339" s="320">
        <f>AK318</f>
        <v>6</v>
      </c>
      <c r="AL339" s="1045" t="str">
        <f>AL318</f>
        <v>couverts</v>
      </c>
      <c r="AM339" s="605" t="s">
        <v>336</v>
      </c>
      <c r="AN339" s="892">
        <v>1</v>
      </c>
      <c r="AO339" s="16"/>
      <c r="AP339" s="895">
        <f>(AN339/AN334)*AP335</f>
        <v>2</v>
      </c>
      <c r="AQ339" s="97" t="s">
        <v>562</v>
      </c>
      <c r="AR339" s="270"/>
      <c r="AS339" s="383" t="s">
        <v>563</v>
      </c>
      <c r="AU339" s="611" t="s">
        <v>342</v>
      </c>
      <c r="AZ339" s="196" t="str">
        <f t="shared" si="95"/>
        <v>►</v>
      </c>
      <c r="BA339" s="320" t="str">
        <f>BA304</f>
        <v>Famille à coller.N.Nom de votre recette.Recette mère ►.S.Saisissez le nom de la recette mère</v>
      </c>
      <c r="BB339" s="320">
        <f>BB304</f>
        <v>6</v>
      </c>
      <c r="BC339" s="1045" t="str">
        <f>BC304</f>
        <v>couverts</v>
      </c>
      <c r="BD339" s="819"/>
      <c r="BE339" s="638"/>
      <c r="BF339" s="638"/>
      <c r="BG339" s="638"/>
      <c r="BH339" s="638"/>
      <c r="BI339" s="638"/>
      <c r="BJ339" s="639"/>
      <c r="BP339" s="4">
        <v>1</v>
      </c>
    </row>
    <row r="340" spans="2:68" ht="15.75" x14ac:dyDescent="0.25">
      <c r="B340" s="376" t="s">
        <v>18</v>
      </c>
      <c r="C340" s="320" t="str">
        <f>C338</f>
        <v>Famille à coller.N.Nom de votre recette.Recette mère ►.S.Saisissez le nom de la recette mère</v>
      </c>
      <c r="D340" s="320">
        <f>D338</f>
        <v>6</v>
      </c>
      <c r="E340" s="1045" t="str">
        <f>E338</f>
        <v>couverts</v>
      </c>
      <c r="F340" s="324" t="s">
        <v>149</v>
      </c>
      <c r="G340" s="958" t="s">
        <v>592</v>
      </c>
      <c r="H340" s="270"/>
      <c r="I340" s="959">
        <v>1</v>
      </c>
      <c r="J340" s="248"/>
      <c r="K340" s="961">
        <v>15</v>
      </c>
      <c r="L340" s="962" t="s">
        <v>593</v>
      </c>
      <c r="S340" s="376" t="s">
        <v>18</v>
      </c>
      <c r="T340" s="320" t="str">
        <f>T326</f>
        <v>Famille à coller.N.Nom de votre recette.Recette mère ►.S.Saisissez le nom de la recette mère</v>
      </c>
      <c r="U340" s="320">
        <f>U326</f>
        <v>6</v>
      </c>
      <c r="V340" s="320" t="str">
        <f>V326</f>
        <v>couverts</v>
      </c>
      <c r="W340" s="381"/>
      <c r="X340" s="287"/>
      <c r="Y340" s="287"/>
      <c r="Z340" s="287"/>
      <c r="AA340" s="287"/>
      <c r="AB340" s="382"/>
      <c r="AC340" s="383" t="s">
        <v>154</v>
      </c>
      <c r="AI340" s="196" t="str">
        <f t="shared" si="100"/>
        <v>A</v>
      </c>
      <c r="AJ340" s="320" t="str">
        <f>AJ318</f>
        <v>Famille à coller.N.Nom de votre recette.Recette mère ►.S.Saisissez le nom de la recette mère</v>
      </c>
      <c r="AK340" s="320">
        <f>AK318</f>
        <v>6</v>
      </c>
      <c r="AL340" s="1045" t="str">
        <f>AL318</f>
        <v>couverts</v>
      </c>
      <c r="AM340" s="605" t="s">
        <v>336</v>
      </c>
      <c r="AN340" s="892">
        <v>1</v>
      </c>
      <c r="AO340" s="16"/>
      <c r="AP340" s="895">
        <f>(AN340/AN334)*AP335</f>
        <v>2</v>
      </c>
      <c r="AQ340" s="97" t="s">
        <v>564</v>
      </c>
      <c r="AR340" s="270"/>
      <c r="AS340" s="383" t="s">
        <v>565</v>
      </c>
      <c r="AU340" s="614" t="s">
        <v>344</v>
      </c>
      <c r="AZ340" s="196" t="str">
        <f t="shared" si="95"/>
        <v>►</v>
      </c>
      <c r="BA340" s="320" t="str">
        <f>BA304</f>
        <v>Famille à coller.N.Nom de votre recette.Recette mère ►.S.Saisissez le nom de la recette mère</v>
      </c>
      <c r="BB340" s="320">
        <f>BB304</f>
        <v>6</v>
      </c>
      <c r="BC340" s="1045" t="str">
        <f>BC304</f>
        <v>couverts</v>
      </c>
      <c r="BD340" s="819"/>
      <c r="BE340" s="638"/>
      <c r="BF340" s="638"/>
      <c r="BG340" s="638"/>
      <c r="BH340" s="638"/>
      <c r="BI340" s="638"/>
      <c r="BJ340" s="639"/>
      <c r="BP340" s="4">
        <v>1</v>
      </c>
    </row>
    <row r="341" spans="2:68" ht="15.75" x14ac:dyDescent="0.25">
      <c r="B341" s="376" t="s">
        <v>18</v>
      </c>
      <c r="C341" s="320" t="str">
        <f>C338</f>
        <v>Famille à coller.N.Nom de votre recette.Recette mère ►.S.Saisissez le nom de la recette mère</v>
      </c>
      <c r="D341" s="320">
        <f>D338</f>
        <v>6</v>
      </c>
      <c r="E341" s="1045" t="str">
        <f>E338</f>
        <v>couverts</v>
      </c>
      <c r="F341" s="324"/>
      <c r="G341" s="964" t="s">
        <v>594</v>
      </c>
      <c r="H341" s="270"/>
      <c r="I341" s="965">
        <f>IF(I339=0,0,IF(I340=0,0,I339-I340))</f>
        <v>1</v>
      </c>
      <c r="J341" s="270"/>
      <c r="K341" s="967">
        <f>IF(K339=0,0,IF(K340=0,0,K340-K339))</f>
        <v>5</v>
      </c>
      <c r="L341" s="968" t="s">
        <v>595</v>
      </c>
      <c r="S341" s="376" t="s">
        <v>18</v>
      </c>
      <c r="T341" s="320" t="str">
        <f>T326</f>
        <v>Famille à coller.N.Nom de votre recette.Recette mère ►.S.Saisissez le nom de la recette mère</v>
      </c>
      <c r="U341" s="320">
        <f>U326</f>
        <v>6</v>
      </c>
      <c r="V341" s="320" t="str">
        <f>V326</f>
        <v>couverts</v>
      </c>
      <c r="W341" s="2819"/>
      <c r="X341" s="287"/>
      <c r="Y341" s="287"/>
      <c r="Z341" s="287"/>
      <c r="AA341" s="287"/>
      <c r="AB341" s="382"/>
      <c r="AC341" s="383" t="s">
        <v>155</v>
      </c>
      <c r="AI341" s="196" t="str">
        <f t="shared" si="100"/>
        <v>A</v>
      </c>
      <c r="AJ341" s="320" t="str">
        <f>AJ318</f>
        <v>Famille à coller.N.Nom de votre recette.Recette mère ►.S.Saisissez le nom de la recette mère</v>
      </c>
      <c r="AK341" s="320">
        <f>AK318</f>
        <v>6</v>
      </c>
      <c r="AL341" s="1045" t="str">
        <f>AL318</f>
        <v>couverts</v>
      </c>
      <c r="AM341" s="605" t="s">
        <v>336</v>
      </c>
      <c r="AN341" s="892">
        <v>1</v>
      </c>
      <c r="AO341" s="16"/>
      <c r="AP341" s="895">
        <f>(AN341/AN334)*AP335</f>
        <v>2</v>
      </c>
      <c r="AQ341" s="97" t="s">
        <v>566</v>
      </c>
      <c r="AR341" s="270"/>
      <c r="AS341" s="383" t="s">
        <v>567</v>
      </c>
      <c r="AU341" s="614" t="s">
        <v>348</v>
      </c>
      <c r="AZ341" s="196" t="str">
        <f t="shared" si="95"/>
        <v>►</v>
      </c>
      <c r="BA341" s="320" t="str">
        <f>BA304</f>
        <v>Famille à coller.N.Nom de votre recette.Recette mère ►.S.Saisissez le nom de la recette mère</v>
      </c>
      <c r="BB341" s="320">
        <f>BB304</f>
        <v>6</v>
      </c>
      <c r="BC341" s="1045" t="str">
        <f>BC304</f>
        <v>couverts</v>
      </c>
      <c r="BD341" s="819"/>
      <c r="BE341" s="638"/>
      <c r="BF341" s="638"/>
      <c r="BG341" s="638"/>
      <c r="BH341" s="638"/>
      <c r="BI341" s="638"/>
      <c r="BJ341" s="639"/>
      <c r="BP341" s="4">
        <v>1</v>
      </c>
    </row>
    <row r="342" spans="2:68" ht="15.75" x14ac:dyDescent="0.25">
      <c r="B342" s="376" t="s">
        <v>18</v>
      </c>
      <c r="C342" s="320" t="str">
        <f>C338</f>
        <v>Famille à coller.N.Nom de votre recette.Recette mère ►.S.Saisissez le nom de la recette mère</v>
      </c>
      <c r="D342" s="320">
        <f>D338</f>
        <v>6</v>
      </c>
      <c r="E342" s="1045" t="str">
        <f>E338</f>
        <v>couverts</v>
      </c>
      <c r="F342" s="324"/>
      <c r="G342" s="964" t="s">
        <v>596</v>
      </c>
      <c r="H342" s="270"/>
      <c r="I342" s="969">
        <f>IF(I339=0,0,I341/I339)</f>
        <v>0.5</v>
      </c>
      <c r="J342" s="270"/>
      <c r="K342" s="971">
        <f>IF(K339=0,0,IF(ISBLANK(K339),0,(K341/K339)*100))</f>
        <v>50</v>
      </c>
      <c r="L342" s="968" t="s">
        <v>597</v>
      </c>
      <c r="S342" s="376" t="s">
        <v>18</v>
      </c>
      <c r="T342" s="320" t="str">
        <f>T326</f>
        <v>Famille à coller.N.Nom de votre recette.Recette mère ►.S.Saisissez le nom de la recette mère</v>
      </c>
      <c r="U342" s="320">
        <f>U326</f>
        <v>6</v>
      </c>
      <c r="V342" s="320" t="str">
        <f>V326</f>
        <v>couverts</v>
      </c>
      <c r="W342" s="293"/>
      <c r="X342" s="293"/>
      <c r="Y342" s="293" t="s">
        <v>152</v>
      </c>
      <c r="Z342" s="294"/>
      <c r="AA342" s="392"/>
      <c r="AB342" s="392"/>
      <c r="AC342" s="393"/>
      <c r="AI342" s="196" t="str">
        <f t="shared" si="100"/>
        <v>A</v>
      </c>
      <c r="AJ342" s="320" t="str">
        <f>AJ318</f>
        <v>Famille à coller.N.Nom de votre recette.Recette mère ►.S.Saisissez le nom de la recette mère</v>
      </c>
      <c r="AK342" s="320">
        <f>AK318</f>
        <v>6</v>
      </c>
      <c r="AL342" s="1045" t="str">
        <f>AL318</f>
        <v>couverts</v>
      </c>
      <c r="AM342" s="896" t="s">
        <v>568</v>
      </c>
      <c r="AN342" s="892">
        <v>1</v>
      </c>
      <c r="AO342" s="16"/>
      <c r="AP342" s="895">
        <f>(AN342/AN334)*AP335</f>
        <v>2</v>
      </c>
      <c r="AQ342" s="270"/>
      <c r="AR342" s="270"/>
      <c r="AS342" s="383" t="s">
        <v>569</v>
      </c>
      <c r="AZ342" s="196" t="str">
        <f t="shared" si="95"/>
        <v>►</v>
      </c>
      <c r="BA342" s="320" t="str">
        <f>BA304</f>
        <v>Famille à coller.N.Nom de votre recette.Recette mère ►.S.Saisissez le nom de la recette mère</v>
      </c>
      <c r="BB342" s="320">
        <f>BB304</f>
        <v>6</v>
      </c>
      <c r="BC342" s="1045" t="str">
        <f>BC304</f>
        <v>couverts</v>
      </c>
      <c r="BD342" s="819"/>
      <c r="BE342" s="638"/>
      <c r="BF342" s="638"/>
      <c r="BG342" s="638"/>
      <c r="BH342" s="638"/>
      <c r="BI342" s="638"/>
      <c r="BJ342" s="639"/>
      <c r="BP342" s="4">
        <v>1</v>
      </c>
    </row>
    <row r="343" spans="2:68" ht="16.5" thickBot="1" x14ac:dyDescent="0.3">
      <c r="B343" s="376" t="s">
        <v>18</v>
      </c>
      <c r="C343" s="320" t="str">
        <f>C338</f>
        <v>Famille à coller.N.Nom de votre recette.Recette mère ►.S.Saisissez le nom de la recette mère</v>
      </c>
      <c r="D343" s="320">
        <f>D338</f>
        <v>6</v>
      </c>
      <c r="E343" s="1045" t="str">
        <f>E338</f>
        <v>couverts</v>
      </c>
      <c r="F343" s="324"/>
      <c r="G343" s="958" t="s">
        <v>598</v>
      </c>
      <c r="H343" s="270"/>
      <c r="I343" s="972">
        <v>50</v>
      </c>
      <c r="J343" s="270"/>
      <c r="K343" s="955">
        <v>10</v>
      </c>
      <c r="L343" s="956" t="s">
        <v>591</v>
      </c>
      <c r="S343" s="397" t="s">
        <v>18</v>
      </c>
      <c r="T343" s="398" t="str">
        <f>T326</f>
        <v>Famille à coller.N.Nom de votre recette.Recette mère ►.S.Saisissez le nom de la recette mère</v>
      </c>
      <c r="U343" s="398">
        <f>U326</f>
        <v>6</v>
      </c>
      <c r="V343" s="398" t="str">
        <f>V326</f>
        <v>couverts</v>
      </c>
      <c r="W343" s="399" t="s">
        <v>150</v>
      </c>
      <c r="X343" s="298"/>
      <c r="Y343" s="299"/>
      <c r="Z343" s="300"/>
      <c r="AA343" s="299"/>
      <c r="AB343" s="299"/>
      <c r="AC343" s="400"/>
      <c r="AI343" s="196" t="str">
        <f t="shared" si="100"/>
        <v>A</v>
      </c>
      <c r="AJ343" s="320" t="str">
        <f>AJ318</f>
        <v>Famille à coller.N.Nom de votre recette.Recette mère ►.S.Saisissez le nom de la recette mère</v>
      </c>
      <c r="AK343" s="320">
        <f>AK318</f>
        <v>6</v>
      </c>
      <c r="AL343" s="1045" t="str">
        <f>AL318</f>
        <v>couverts</v>
      </c>
      <c r="AM343" s="896" t="s">
        <v>568</v>
      </c>
      <c r="AN343" s="892">
        <v>1</v>
      </c>
      <c r="AO343" s="16"/>
      <c r="AP343" s="895">
        <f>(AN343/AN334)*AP335</f>
        <v>2</v>
      </c>
      <c r="AQ343" s="270"/>
      <c r="AR343" s="270"/>
      <c r="AS343" s="383"/>
      <c r="AZ343" s="196" t="str">
        <f t="shared" si="95"/>
        <v>►</v>
      </c>
      <c r="BA343" s="320" t="str">
        <f>BA304</f>
        <v>Famille à coller.N.Nom de votre recette.Recette mère ►.S.Saisissez le nom de la recette mère</v>
      </c>
      <c r="BB343" s="320">
        <f>BB304</f>
        <v>6</v>
      </c>
      <c r="BC343" s="1045" t="str">
        <f>BC304</f>
        <v>couverts</v>
      </c>
      <c r="BD343" s="819"/>
      <c r="BE343" s="638"/>
      <c r="BF343" s="638"/>
      <c r="BG343" s="638"/>
      <c r="BH343" s="638"/>
      <c r="BI343" s="638"/>
      <c r="BJ343" s="639"/>
      <c r="BP343" s="4">
        <v>1</v>
      </c>
    </row>
    <row r="344" spans="2:68" ht="15.75" x14ac:dyDescent="0.25">
      <c r="B344" s="376" t="s">
        <v>18</v>
      </c>
      <c r="C344" s="320" t="str">
        <f>C338</f>
        <v>Famille à coller.N.Nom de votre recette.Recette mère ►.S.Saisissez le nom de la recette mère</v>
      </c>
      <c r="D344" s="320">
        <f>D338</f>
        <v>6</v>
      </c>
      <c r="E344" s="320" t="str">
        <f>E338</f>
        <v>couverts</v>
      </c>
      <c r="F344" s="324"/>
      <c r="G344" s="964" t="s">
        <v>594</v>
      </c>
      <c r="H344" s="270"/>
      <c r="I344" s="965">
        <f>I339*I343%</f>
        <v>1</v>
      </c>
      <c r="J344" s="270"/>
      <c r="K344" s="974">
        <v>50</v>
      </c>
      <c r="L344" s="975" t="s">
        <v>597</v>
      </c>
      <c r="AI344" s="196" t="str">
        <f t="shared" si="100"/>
        <v>A</v>
      </c>
      <c r="AJ344" s="320" t="str">
        <f>AJ318</f>
        <v>Famille à coller.N.Nom de votre recette.Recette mère ►.S.Saisissez le nom de la recette mère</v>
      </c>
      <c r="AK344" s="320">
        <f>AK318</f>
        <v>6</v>
      </c>
      <c r="AL344" s="1045" t="str">
        <f>AL318</f>
        <v>couverts</v>
      </c>
      <c r="AM344" s="896" t="s">
        <v>568</v>
      </c>
      <c r="AN344" s="892">
        <v>1</v>
      </c>
      <c r="AO344" s="16"/>
      <c r="AP344" s="895">
        <f>(AN344/AN334)*AP335</f>
        <v>2</v>
      </c>
      <c r="AQ344" s="270"/>
      <c r="AR344" s="270"/>
      <c r="AS344" s="383"/>
      <c r="AZ344" s="196" t="str">
        <f t="shared" si="95"/>
        <v>►</v>
      </c>
      <c r="BA344" s="320" t="str">
        <f>BA304</f>
        <v>Famille à coller.N.Nom de votre recette.Recette mère ►.S.Saisissez le nom de la recette mère</v>
      </c>
      <c r="BB344" s="320">
        <f>BB304</f>
        <v>6</v>
      </c>
      <c r="BC344" s="1045" t="str">
        <f>BC304</f>
        <v>couverts</v>
      </c>
      <c r="BD344" s="270"/>
      <c r="BE344" s="270"/>
      <c r="BF344" s="270"/>
      <c r="BG344" s="270"/>
      <c r="BH344" s="270"/>
      <c r="BI344" s="270"/>
      <c r="BJ344" s="329"/>
      <c r="BP344" s="4">
        <v>1</v>
      </c>
    </row>
    <row r="345" spans="2:68" ht="15.75" x14ac:dyDescent="0.25">
      <c r="B345" s="376" t="s">
        <v>18</v>
      </c>
      <c r="C345" s="320" t="str">
        <f>C338</f>
        <v>Famille à coller.N.Nom de votre recette.Recette mère ►.S.Saisissez le nom de la recette mère</v>
      </c>
      <c r="D345" s="320">
        <f>D338</f>
        <v>6</v>
      </c>
      <c r="E345" s="320" t="str">
        <f>E338</f>
        <v>couverts</v>
      </c>
      <c r="F345" s="324"/>
      <c r="G345" s="964" t="s">
        <v>599</v>
      </c>
      <c r="H345" s="270"/>
      <c r="I345" s="965">
        <f>I339-I344</f>
        <v>1</v>
      </c>
      <c r="J345" s="270"/>
      <c r="K345" s="967">
        <f>K343*K344%</f>
        <v>5</v>
      </c>
      <c r="L345" s="968" t="s">
        <v>595</v>
      </c>
      <c r="S345" s="4">
        <v>1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1</v>
      </c>
      <c r="AC345" s="4">
        <v>1</v>
      </c>
      <c r="AI345" s="196" t="str">
        <f t="shared" ref="AI345" si="101">IF(OR(AM345&lt;&gt;"",AN345&lt;&gt; "",AO345&lt;&gt;"",AP345&lt;&gt;""),"A", "►")</f>
        <v>►</v>
      </c>
      <c r="AJ345" s="320" t="str">
        <f>AJ318</f>
        <v>Famille à coller.N.Nom de votre recette.Recette mère ►.S.Saisissez le nom de la recette mère</v>
      </c>
      <c r="AK345" s="320">
        <f>AK318</f>
        <v>6</v>
      </c>
      <c r="AL345" s="1045" t="str">
        <f>AL318</f>
        <v>couverts</v>
      </c>
      <c r="AM345" s="270"/>
      <c r="AN345" s="270"/>
      <c r="AO345" s="270"/>
      <c r="AP345" s="270"/>
      <c r="AQ345" s="270"/>
      <c r="AR345" s="270"/>
      <c r="AS345" s="329"/>
      <c r="AZ345" s="376" t="s">
        <v>18</v>
      </c>
      <c r="BA345" s="320" t="str">
        <f>BA304</f>
        <v>Famille à coller.N.Nom de votre recette.Recette mère ►.S.Saisissez le nom de la recette mère</v>
      </c>
      <c r="BB345" s="320">
        <f>BB304</f>
        <v>6</v>
      </c>
      <c r="BC345" s="1045" t="str">
        <f>BC304</f>
        <v>couverts</v>
      </c>
      <c r="BD345" s="978" t="s">
        <v>153</v>
      </c>
      <c r="BE345" s="280"/>
      <c r="BF345" s="280"/>
      <c r="BG345" s="280"/>
      <c r="BH345" s="280"/>
      <c r="BI345" s="378"/>
      <c r="BJ345" s="379" t="s">
        <v>154</v>
      </c>
      <c r="BP345" s="4">
        <v>1</v>
      </c>
    </row>
    <row r="346" spans="2:68" ht="15.75" x14ac:dyDescent="0.25">
      <c r="B346" s="196" t="str">
        <f t="shared" ref="B346:B347" si="102">IF(OR(F346&lt;&gt;"",G346&lt;&gt; "",I346&lt;&gt;"",J346&lt;&gt;""),"A", "►")</f>
        <v>►</v>
      </c>
      <c r="C346" s="320" t="str">
        <f>C338</f>
        <v>Famille à coller.N.Nom de votre recette.Recette mère ►.S.Saisissez le nom de la recette mère</v>
      </c>
      <c r="D346" s="320">
        <f>D338</f>
        <v>6</v>
      </c>
      <c r="E346" s="320" t="str">
        <f>E338</f>
        <v>couverts</v>
      </c>
      <c r="F346" s="324"/>
      <c r="G346" s="270"/>
      <c r="H346" s="270"/>
      <c r="I346" s="270"/>
      <c r="J346" s="270"/>
      <c r="K346" s="967">
        <f>((K343*K344)/100)+K343</f>
        <v>15</v>
      </c>
      <c r="L346" s="968" t="s">
        <v>593</v>
      </c>
      <c r="AI346" s="376" t="s">
        <v>18</v>
      </c>
      <c r="AJ346" s="320" t="str">
        <f>AJ318</f>
        <v>Famille à coller.N.Nom de votre recette.Recette mère ►.S.Saisissez le nom de la recette mère</v>
      </c>
      <c r="AK346" s="320">
        <f>AK318</f>
        <v>6</v>
      </c>
      <c r="AL346" s="1045" t="str">
        <f>AL318</f>
        <v>couverts</v>
      </c>
      <c r="AM346" s="377" t="s">
        <v>153</v>
      </c>
      <c r="AN346" s="280"/>
      <c r="AO346" s="280"/>
      <c r="AP346" s="280"/>
      <c r="AQ346" s="280"/>
      <c r="AR346" s="378"/>
      <c r="AS346" s="379"/>
      <c r="AZ346" s="376" t="s">
        <v>18</v>
      </c>
      <c r="BA346" s="320" t="str">
        <f>BA304</f>
        <v>Famille à coller.N.Nom de votre recette.Recette mère ►.S.Saisissez le nom de la recette mère</v>
      </c>
      <c r="BB346" s="320">
        <f>BB304</f>
        <v>6</v>
      </c>
      <c r="BC346" s="1045" t="str">
        <f>BC304</f>
        <v>couverts</v>
      </c>
      <c r="BD346" s="287"/>
      <c r="BE346" s="287"/>
      <c r="BF346" s="287"/>
      <c r="BG346" s="287"/>
      <c r="BH346" s="287"/>
      <c r="BI346" s="382"/>
      <c r="BJ346" s="383" t="s">
        <v>155</v>
      </c>
      <c r="BP346" s="4">
        <v>1</v>
      </c>
    </row>
    <row r="347" spans="2:68" ht="15.75" x14ac:dyDescent="0.25">
      <c r="B347" s="196" t="str">
        <f t="shared" si="102"/>
        <v>►</v>
      </c>
      <c r="C347" s="320" t="str">
        <f>C338</f>
        <v>Famille à coller.N.Nom de votre recette.Recette mère ►.S.Saisissez le nom de la recette mère</v>
      </c>
      <c r="D347" s="320">
        <f>D338</f>
        <v>6</v>
      </c>
      <c r="E347" s="320" t="str">
        <f>E338</f>
        <v>couverts</v>
      </c>
      <c r="F347" s="2818"/>
      <c r="G347" s="270"/>
      <c r="H347" s="270"/>
      <c r="I347" s="270"/>
      <c r="J347" s="270"/>
      <c r="K347" s="270"/>
      <c r="L347" s="383"/>
      <c r="AI347" s="196" t="str">
        <f t="shared" ref="AI347:AI350" si="103">IF(OR(AM347&lt;&gt;"",AN347&lt;&gt; "",AO347&lt;&gt;"",AP347&lt;&gt;""),"A", "►")</f>
        <v>►</v>
      </c>
      <c r="AJ347" s="320" t="str">
        <f>AJ318</f>
        <v>Famille à coller.N.Nom de votre recette.Recette mère ►.S.Saisissez le nom de la recette mère</v>
      </c>
      <c r="AK347" s="320">
        <f>AK318</f>
        <v>6</v>
      </c>
      <c r="AL347" s="1045" t="str">
        <f>AL318</f>
        <v>couverts</v>
      </c>
      <c r="AM347" s="381"/>
      <c r="AN347" s="287"/>
      <c r="AO347" s="287"/>
      <c r="AP347" s="287"/>
      <c r="AQ347" s="287"/>
      <c r="AR347" s="382"/>
      <c r="AS347" s="383"/>
      <c r="AZ347" s="376" t="s">
        <v>18</v>
      </c>
      <c r="BA347" s="320" t="str">
        <f>BA304</f>
        <v>Famille à coller.N.Nom de votre recette.Recette mère ►.S.Saisissez le nom de la recette mère</v>
      </c>
      <c r="BB347" s="320">
        <f>BB304</f>
        <v>6</v>
      </c>
      <c r="BC347" s="1045" t="str">
        <f>BC304</f>
        <v>couverts</v>
      </c>
      <c r="BD347" s="287"/>
      <c r="BE347" s="287"/>
      <c r="BF347" s="287"/>
      <c r="BG347" s="287"/>
      <c r="BH347" s="287"/>
      <c r="BI347" s="382"/>
      <c r="BJ347" s="383" t="s">
        <v>156</v>
      </c>
      <c r="BP347" s="4">
        <v>1</v>
      </c>
    </row>
    <row r="348" spans="2:68" ht="15.75" x14ac:dyDescent="0.25">
      <c r="B348" s="376" t="s">
        <v>18</v>
      </c>
      <c r="C348" s="320" t="str">
        <f>C338</f>
        <v>Famille à coller.N.Nom de votre recette.Recette mère ►.S.Saisissez le nom de la recette mère</v>
      </c>
      <c r="D348" s="320">
        <f>D338</f>
        <v>6</v>
      </c>
      <c r="E348" s="320" t="str">
        <f>E338</f>
        <v>couverts</v>
      </c>
      <c r="F348" s="293"/>
      <c r="G348" s="293"/>
      <c r="H348" s="293" t="s">
        <v>152</v>
      </c>
      <c r="I348" s="294"/>
      <c r="J348" s="392"/>
      <c r="K348" s="392"/>
      <c r="L348" s="393"/>
      <c r="AI348" s="196" t="str">
        <f t="shared" si="103"/>
        <v>►</v>
      </c>
      <c r="AJ348" s="320" t="str">
        <f>AJ318</f>
        <v>Famille à coller.N.Nom de votre recette.Recette mère ►.S.Saisissez le nom de la recette mère</v>
      </c>
      <c r="AK348" s="320">
        <f>AK318</f>
        <v>6</v>
      </c>
      <c r="AL348" s="1045" t="str">
        <f>AL318</f>
        <v>couverts</v>
      </c>
      <c r="AM348" s="381"/>
      <c r="AN348" s="287"/>
      <c r="AO348" s="287"/>
      <c r="AP348" s="287"/>
      <c r="AQ348" s="287"/>
      <c r="AR348" s="382"/>
      <c r="AS348" s="383"/>
      <c r="AZ348" s="376" t="s">
        <v>18</v>
      </c>
      <c r="BA348" s="320" t="str">
        <f>BA257</f>
        <v>Famille à coller.N.Nom de votre recette.Recette mère ►.S.Saisissez le nom de la recette mère</v>
      </c>
      <c r="BB348" s="320">
        <f>BB257</f>
        <v>6</v>
      </c>
      <c r="BC348" s="320" t="str">
        <f>BC257</f>
        <v>couverts</v>
      </c>
      <c r="BD348" s="293"/>
      <c r="BE348" s="293"/>
      <c r="BF348" s="293" t="s">
        <v>152</v>
      </c>
      <c r="BG348" s="294"/>
      <c r="BH348" s="392"/>
      <c r="BI348" s="392"/>
      <c r="BJ348" s="393"/>
      <c r="BP348" s="4">
        <v>1</v>
      </c>
    </row>
    <row r="349" spans="2:68" ht="16.5" thickBot="1" x14ac:dyDescent="0.3">
      <c r="B349" s="397" t="s">
        <v>18</v>
      </c>
      <c r="C349" s="398" t="str">
        <f>C338</f>
        <v>Famille à coller.N.Nom de votre recette.Recette mère ►.S.Saisissez le nom de la recette mère</v>
      </c>
      <c r="D349" s="398">
        <f>D338</f>
        <v>6</v>
      </c>
      <c r="E349" s="398" t="str">
        <f>E338</f>
        <v>couverts</v>
      </c>
      <c r="F349" s="399" t="s">
        <v>150</v>
      </c>
      <c r="G349" s="298"/>
      <c r="H349" s="299"/>
      <c r="I349" s="300"/>
      <c r="J349" s="299"/>
      <c r="K349" s="299"/>
      <c r="L349" s="400"/>
      <c r="AI349" s="196" t="str">
        <f t="shared" si="103"/>
        <v>►</v>
      </c>
      <c r="AJ349" s="320" t="str">
        <f>AJ318</f>
        <v>Famille à coller.N.Nom de votre recette.Recette mère ►.S.Saisissez le nom de la recette mère</v>
      </c>
      <c r="AK349" s="320">
        <f>AK318</f>
        <v>6</v>
      </c>
      <c r="AL349" s="1045" t="str">
        <f>AL318</f>
        <v>couverts</v>
      </c>
      <c r="AM349" s="381"/>
      <c r="AN349" s="287"/>
      <c r="AO349" s="287"/>
      <c r="AP349" s="287"/>
      <c r="AQ349" s="287"/>
      <c r="AR349" s="382"/>
      <c r="AS349" s="383" t="s">
        <v>154</v>
      </c>
      <c r="AZ349" s="397" t="s">
        <v>18</v>
      </c>
      <c r="BA349" s="398" t="str">
        <f>BA257</f>
        <v>Famille à coller.N.Nom de votre recette.Recette mère ►.S.Saisissez le nom de la recette mère</v>
      </c>
      <c r="BB349" s="398">
        <f>BB257</f>
        <v>6</v>
      </c>
      <c r="BC349" s="398" t="str">
        <f>BC257</f>
        <v>couverts</v>
      </c>
      <c r="BD349" s="399" t="s">
        <v>150</v>
      </c>
      <c r="BE349" s="298"/>
      <c r="BF349" s="299"/>
      <c r="BG349" s="300"/>
      <c r="BH349" s="299"/>
      <c r="BI349" s="299"/>
      <c r="BJ349" s="400"/>
      <c r="BP349" s="4">
        <v>1</v>
      </c>
    </row>
    <row r="350" spans="2:68" ht="16.5" thickBot="1" x14ac:dyDescent="0.3">
      <c r="B350" s="428" t="s">
        <v>18</v>
      </c>
      <c r="AI350" s="196" t="str">
        <f t="shared" si="103"/>
        <v>►</v>
      </c>
      <c r="AJ350" s="320" t="str">
        <f>AJ318</f>
        <v>Famille à coller.N.Nom de votre recette.Recette mère ►.S.Saisissez le nom de la recette mère</v>
      </c>
      <c r="AK350" s="320">
        <f>AK318</f>
        <v>6</v>
      </c>
      <c r="AL350" s="1045" t="str">
        <f>AL318</f>
        <v>couverts</v>
      </c>
      <c r="AM350" s="381"/>
      <c r="AN350" s="287"/>
      <c r="AO350" s="287"/>
      <c r="AP350" s="287"/>
      <c r="AQ350" s="287"/>
      <c r="AR350" s="382"/>
      <c r="AS350" s="383" t="s">
        <v>155</v>
      </c>
      <c r="AZ350" s="291" t="s">
        <v>18</v>
      </c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P350" s="4">
        <v>1</v>
      </c>
    </row>
    <row r="351" spans="2:68" ht="18.75" x14ac:dyDescent="0.25">
      <c r="B351" s="54" t="s">
        <v>18</v>
      </c>
      <c r="C351" s="55" t="str">
        <f>C357</f>
        <v>Famille à coller.N.Nom de votre recette.Recette mère ►.S.Saisissez le nom de la recette mère</v>
      </c>
      <c r="D351" s="56">
        <f>D357</f>
        <v>6</v>
      </c>
      <c r="E351" s="56" t="str">
        <f>E357</f>
        <v>couverts</v>
      </c>
      <c r="F351" s="57" t="s">
        <v>6</v>
      </c>
      <c r="G351" s="58" t="s">
        <v>19</v>
      </c>
      <c r="H351" s="3315" t="s">
        <v>20</v>
      </c>
      <c r="I351" s="3315"/>
      <c r="J351" s="3285" t="s">
        <v>21</v>
      </c>
      <c r="K351" s="3285"/>
      <c r="L351" s="3286"/>
      <c r="M351" s="1003" t="s">
        <v>218</v>
      </c>
      <c r="N351" s="429" t="s">
        <v>219</v>
      </c>
      <c r="O351" s="430"/>
      <c r="AI351" s="376" t="s">
        <v>18</v>
      </c>
      <c r="AJ351" s="320" t="str">
        <f>AJ318</f>
        <v>Famille à coller.N.Nom de votre recette.Recette mère ►.S.Saisissez le nom de la recette mère</v>
      </c>
      <c r="AK351" s="320">
        <f>AK318</f>
        <v>6</v>
      </c>
      <c r="AL351" s="1045" t="str">
        <f>AL318</f>
        <v>couverts</v>
      </c>
      <c r="AM351" s="2819"/>
      <c r="AN351" s="287"/>
      <c r="AO351" s="287"/>
      <c r="AP351" s="287"/>
      <c r="AQ351" s="287"/>
      <c r="AR351" s="382"/>
      <c r="AS351" s="383" t="s">
        <v>156</v>
      </c>
      <c r="AZ351" s="1013" t="s">
        <v>18</v>
      </c>
      <c r="BA351" s="998" t="str">
        <f>BA304</f>
        <v>Famille à coller.N.Nom de votre recette.Recette mère ►.S.Saisissez le nom de la recette mère</v>
      </c>
      <c r="BB351" s="998">
        <f>BB304</f>
        <v>6</v>
      </c>
      <c r="BC351" s="998" t="str">
        <f>BC304</f>
        <v>couverts</v>
      </c>
      <c r="BD351" s="1002" t="s">
        <v>61</v>
      </c>
      <c r="BE351" s="1002">
        <v>25</v>
      </c>
      <c r="BF351" s="999" t="s">
        <v>454</v>
      </c>
      <c r="BG351" s="1000"/>
      <c r="BH351" s="1011" t="s">
        <v>455</v>
      </c>
      <c r="BI351" s="1008"/>
      <c r="BJ351" s="1001"/>
      <c r="BK351" s="526" t="s">
        <v>218</v>
      </c>
      <c r="BL351" s="527" t="s">
        <v>650</v>
      </c>
      <c r="BM351" s="527"/>
      <c r="BP351" s="4">
        <v>1</v>
      </c>
    </row>
    <row r="352" spans="2:68" ht="22.5" x14ac:dyDescent="0.25">
      <c r="B352" s="66" t="s">
        <v>18</v>
      </c>
      <c r="C352" s="67" t="str">
        <f>C357</f>
        <v>Famille à coller.N.Nom de votre recette.Recette mère ►.S.Saisissez le nom de la recette mère</v>
      </c>
      <c r="D352" s="68"/>
      <c r="E352" s="68"/>
      <c r="F352" s="69" t="s">
        <v>28</v>
      </c>
      <c r="G352" s="70" t="s">
        <v>29</v>
      </c>
      <c r="H352" s="3316"/>
      <c r="I352" s="3316"/>
      <c r="J352" s="3287"/>
      <c r="K352" s="3287"/>
      <c r="L352" s="3288"/>
      <c r="N352" s="436" t="s">
        <v>221</v>
      </c>
      <c r="O352" s="49"/>
      <c r="AI352" s="376" t="s">
        <v>18</v>
      </c>
      <c r="AJ352" s="320" t="str">
        <f>AJ318</f>
        <v>Famille à coller.N.Nom de votre recette.Recette mère ►.S.Saisissez le nom de la recette mère</v>
      </c>
      <c r="AK352" s="320">
        <f>AK318</f>
        <v>6</v>
      </c>
      <c r="AL352" s="320" t="str">
        <f>AL318</f>
        <v>couverts</v>
      </c>
      <c r="AM352" s="624"/>
      <c r="AN352" s="293"/>
      <c r="AO352" s="293" t="s">
        <v>152</v>
      </c>
      <c r="AP352" s="294"/>
      <c r="AQ352" s="392"/>
      <c r="AR352" s="392"/>
      <c r="AS352" s="393"/>
      <c r="AZ352" s="319" t="s">
        <v>18</v>
      </c>
      <c r="BA352" s="1043" t="str">
        <f>BA351</f>
        <v>Famille à coller.N.Nom de votre recette.Recette mère ►.S.Saisissez le nom de la recette mère</v>
      </c>
      <c r="BB352" s="1043">
        <f>BB351</f>
        <v>6</v>
      </c>
      <c r="BC352" s="1044" t="str">
        <f>BC351</f>
        <v>couverts</v>
      </c>
      <c r="BD352" s="1009" t="s">
        <v>408</v>
      </c>
      <c r="BE352" s="1009"/>
      <c r="BF352" s="726"/>
      <c r="BG352" s="726"/>
      <c r="BH352" s="727"/>
      <c r="BI352" s="726"/>
      <c r="BJ352" s="1010"/>
      <c r="BK352" s="48"/>
      <c r="BL352" s="436" t="s">
        <v>221</v>
      </c>
      <c r="BP352" s="4">
        <v>1</v>
      </c>
    </row>
    <row r="353" spans="2:68" ht="19.5" thickBot="1" x14ac:dyDescent="0.3">
      <c r="B353" s="66" t="s">
        <v>18</v>
      </c>
      <c r="C353" s="77" t="str">
        <f>C357</f>
        <v>Famille à coller.N.Nom de votre recette.Recette mère ►.S.Saisissez le nom de la recette mère</v>
      </c>
      <c r="D353" s="78"/>
      <c r="E353" s="79"/>
      <c r="F353" s="80"/>
      <c r="G353" s="81" t="s">
        <v>33</v>
      </c>
      <c r="H353" s="82"/>
      <c r="I353" s="83" t="s">
        <v>34</v>
      </c>
      <c r="J353" s="84" t="s">
        <v>35</v>
      </c>
      <c r="K353" s="16"/>
      <c r="L353" s="85"/>
      <c r="AI353" s="397" t="s">
        <v>18</v>
      </c>
      <c r="AJ353" s="398" t="str">
        <f>AJ318</f>
        <v>Famille à coller.N.Nom de votre recette.Recette mère ►.S.Saisissez le nom de la recette mère</v>
      </c>
      <c r="AK353" s="398">
        <f>AK318</f>
        <v>6</v>
      </c>
      <c r="AL353" s="398" t="str">
        <f>AL318</f>
        <v>couverts</v>
      </c>
      <c r="AM353" s="399" t="s">
        <v>150</v>
      </c>
      <c r="AN353" s="298"/>
      <c r="AO353" s="299"/>
      <c r="AP353" s="300"/>
      <c r="AQ353" s="299"/>
      <c r="AR353" s="299"/>
      <c r="AS353" s="400"/>
      <c r="AZ353" s="319" t="s">
        <v>18</v>
      </c>
      <c r="BA353" s="320" t="str">
        <f>BA351</f>
        <v>Famille à coller.N.Nom de votre recette.Recette mère ►.S.Saisissez le nom de la recette mère</v>
      </c>
      <c r="BB353" s="320">
        <f>BB351</f>
        <v>6</v>
      </c>
      <c r="BC353" s="1045" t="str">
        <f>BC351</f>
        <v>couverts</v>
      </c>
      <c r="BD353" s="731" t="s">
        <v>458</v>
      </c>
      <c r="BE353" s="732" t="s">
        <v>459</v>
      </c>
      <c r="BF353" s="609"/>
      <c r="BG353" s="733" t="s">
        <v>460</v>
      </c>
      <c r="BH353" s="734" t="s">
        <v>461</v>
      </c>
      <c r="BI353" s="270"/>
      <c r="BJ353" s="329"/>
      <c r="BP353" s="4">
        <v>1</v>
      </c>
    </row>
    <row r="354" spans="2:68" ht="15.75" x14ac:dyDescent="0.25">
      <c r="B354" s="66" t="s">
        <v>18</v>
      </c>
      <c r="C354" s="91" t="str">
        <f>C357</f>
        <v>Famille à coller.N.Nom de votre recette.Recette mère ►.S.Saisissez le nom de la recette mère</v>
      </c>
      <c r="D354" s="91"/>
      <c r="E354" s="91"/>
      <c r="F354" s="92" t="s">
        <v>39</v>
      </c>
      <c r="G354" s="93"/>
      <c r="H354" s="93"/>
      <c r="I354" s="94" t="s">
        <v>40</v>
      </c>
      <c r="J354" s="3317" t="str">
        <f>F357</f>
        <v>Famille à coller.N.Nom de votre recette.Recette mère ►.S.Saisissez le nom de la recette mère</v>
      </c>
      <c r="K354" s="3317"/>
      <c r="L354" s="3318"/>
      <c r="AI354" s="291" t="s">
        <v>18</v>
      </c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Z354" s="196" t="str">
        <f>IF(OR(BD354&lt;&gt;"",BE354&lt;&gt; "",BG354&lt;&gt;"",BH354&lt;&gt;""),"A", "►")</f>
        <v>►</v>
      </c>
      <c r="BA354" s="320" t="str">
        <f>BA351</f>
        <v>Famille à coller.N.Nom de votre recette.Recette mère ►.S.Saisissez le nom de la recette mère</v>
      </c>
      <c r="BB354" s="320">
        <f>BB351</f>
        <v>6</v>
      </c>
      <c r="BC354" s="1045" t="str">
        <f>BC351</f>
        <v>couverts</v>
      </c>
      <c r="BD354" s="735"/>
      <c r="BE354" s="736"/>
      <c r="BF354" s="270"/>
      <c r="BG354" s="737"/>
      <c r="BH354" s="738"/>
      <c r="BI354" s="730" t="s">
        <v>413</v>
      </c>
      <c r="BJ354" s="329"/>
      <c r="BP354" s="4">
        <v>1</v>
      </c>
    </row>
    <row r="355" spans="2:68" ht="18.75" customHeight="1" x14ac:dyDescent="0.25">
      <c r="B355" s="66" t="s">
        <v>18</v>
      </c>
      <c r="C355" s="91" t="str">
        <f>C357</f>
        <v>Famille à coller.N.Nom de votre recette.Recette mère ►.S.Saisissez le nom de la recette mère</v>
      </c>
      <c r="D355" s="91"/>
      <c r="E355" s="91"/>
      <c r="F355" s="110">
        <v>6</v>
      </c>
      <c r="G355" s="111" t="s">
        <v>44</v>
      </c>
      <c r="H355" s="92"/>
      <c r="I355" s="92"/>
      <c r="J355" s="3317"/>
      <c r="K355" s="3317"/>
      <c r="L355" s="3318"/>
      <c r="AI355" s="1013" t="s">
        <v>18</v>
      </c>
      <c r="AJ355" s="998" t="str">
        <f>AJ318</f>
        <v>Famille à coller.N.Nom de votre recette.Recette mère ►.S.Saisissez le nom de la recette mère</v>
      </c>
      <c r="AK355" s="998">
        <f>AK318</f>
        <v>6</v>
      </c>
      <c r="AL355" s="998" t="str">
        <f>AL318</f>
        <v>couverts</v>
      </c>
      <c r="AM355" s="1002" t="s">
        <v>61</v>
      </c>
      <c r="AN355" s="1002">
        <v>8</v>
      </c>
      <c r="AO355" s="999" t="s">
        <v>579</v>
      </c>
      <c r="AP355" s="1000"/>
      <c r="AQ355" s="1000"/>
      <c r="AR355" s="1008" t="s">
        <v>334</v>
      </c>
      <c r="AS355" s="1001"/>
      <c r="AT355" s="526" t="s">
        <v>218</v>
      </c>
      <c r="AU355" s="527" t="s">
        <v>635</v>
      </c>
      <c r="AV355" s="527"/>
      <c r="AZ355" s="196" t="str">
        <f t="shared" ref="AZ355:AZ358" si="104">IF(OR(BD355&lt;&gt;"",BE355&lt;&gt; "",BG355&lt;&gt;"",BH355&lt;&gt;""),"A", "►")</f>
        <v>A</v>
      </c>
      <c r="BA355" s="320" t="str">
        <f>BA351</f>
        <v>Famille à coller.N.Nom de votre recette.Recette mère ►.S.Saisissez le nom de la recette mère</v>
      </c>
      <c r="BB355" s="320">
        <f>BB351</f>
        <v>6</v>
      </c>
      <c r="BC355" s="1045" t="str">
        <f>BC351</f>
        <v>couverts</v>
      </c>
      <c r="BD355" s="735">
        <v>3</v>
      </c>
      <c r="BE355" s="736"/>
      <c r="BF355" s="270"/>
      <c r="BG355" s="737"/>
      <c r="BH355" s="738"/>
      <c r="BI355" s="730" t="s">
        <v>417</v>
      </c>
      <c r="BJ355" s="329"/>
      <c r="BP355" s="4">
        <v>1</v>
      </c>
    </row>
    <row r="356" spans="2:68" ht="18.75" x14ac:dyDescent="0.25">
      <c r="B356" s="66" t="s">
        <v>11</v>
      </c>
      <c r="C356" s="121" t="str">
        <f>C357</f>
        <v>Famille à coller.N.Nom de votre recette.Recette mère ►.S.Saisissez le nom de la recette mère</v>
      </c>
      <c r="D356" s="121"/>
      <c r="E356" s="121"/>
      <c r="F356" s="122"/>
      <c r="G356" s="123"/>
      <c r="H356" s="123"/>
      <c r="I356" s="123"/>
      <c r="J356" s="123"/>
      <c r="K356" s="123"/>
      <c r="L356" s="124"/>
      <c r="AI356" s="196" t="str">
        <f>IF(OR(AM356&lt;&gt;"",AN356&lt;&gt; "",AP356&lt;&gt;"",AQ356&lt;&gt;""),"A", "►")</f>
        <v>A</v>
      </c>
      <c r="AJ356" s="1043" t="str">
        <f>AJ355</f>
        <v>Famille à coller.N.Nom de votre recette.Recette mère ►.S.Saisissez le nom de la recette mère</v>
      </c>
      <c r="AK356" s="1043">
        <f>AK355</f>
        <v>6</v>
      </c>
      <c r="AL356" s="1044" t="str">
        <f>AL355</f>
        <v>couverts</v>
      </c>
      <c r="AM356" s="1053" t="s">
        <v>342</v>
      </c>
      <c r="AN356" s="868">
        <v>1.7361111111111112E-2</v>
      </c>
      <c r="AO356" s="869"/>
      <c r="AP356" s="869">
        <v>3</v>
      </c>
      <c r="AQ356" s="870" t="s">
        <v>532</v>
      </c>
      <c r="AR356" s="1054"/>
      <c r="AS356" s="1055"/>
      <c r="AT356" s="48"/>
      <c r="AU356" s="436" t="s">
        <v>221</v>
      </c>
      <c r="AZ356" s="196" t="str">
        <f t="shared" si="104"/>
        <v>►</v>
      </c>
      <c r="BA356" s="320" t="str">
        <f>BA351</f>
        <v>Famille à coller.N.Nom de votre recette.Recette mère ►.S.Saisissez le nom de la recette mère</v>
      </c>
      <c r="BB356" s="320">
        <f>BB351</f>
        <v>6</v>
      </c>
      <c r="BC356" s="1045" t="str">
        <f>BC351</f>
        <v>couverts</v>
      </c>
      <c r="BD356" s="735"/>
      <c r="BE356" s="736"/>
      <c r="BF356" s="270"/>
      <c r="BG356" s="737"/>
      <c r="BH356" s="738"/>
      <c r="BI356" s="730" t="s">
        <v>420</v>
      </c>
      <c r="BJ356" s="329"/>
      <c r="BP356" s="4">
        <v>1</v>
      </c>
    </row>
    <row r="357" spans="2:68" ht="15.75" x14ac:dyDescent="0.25">
      <c r="B357" s="129" t="s">
        <v>11</v>
      </c>
      <c r="C357" s="130" t="str">
        <f>F357</f>
        <v>Famille à coller.N.Nom de votre recette.Recette mère ►.S.Saisissez le nom de la recette mère</v>
      </c>
      <c r="D357" s="130">
        <f>F355</f>
        <v>6</v>
      </c>
      <c r="E357" s="130" t="str">
        <f>G355</f>
        <v>couverts</v>
      </c>
      <c r="F357" s="131" t="str">
        <f>UPPER(LEFT(H351,1))&amp;LOWER(MID(H351,2,999))&amp;"."&amp;UPPER(LEFT(J351,1))&amp;"."&amp;UPPER(LEFT(J351,1))&amp;LOWER(MID(J351,2,999))&amp;"."&amp;IF(ISTEXT(L357),K357&amp;"."&amp;UPPER(LEFT(L357,1))&amp;"."&amp;UPPER(LEFT(L357,1))&amp;LOWER(MID(L357,2,999)),G357)</f>
        <v>Famille à coller.N.Nom de votre recette.Recette mère ►.S.Saisissez le nom de la recette mère</v>
      </c>
      <c r="G357" s="132" t="s">
        <v>55</v>
      </c>
      <c r="H357" s="3321" t="s">
        <v>56</v>
      </c>
      <c r="I357" s="3321"/>
      <c r="J357" s="3321"/>
      <c r="K357" s="133" t="s">
        <v>57</v>
      </c>
      <c r="L357" s="134" t="s">
        <v>58</v>
      </c>
      <c r="AI357" s="196" t="str">
        <f t="shared" ref="AI357:AI369" si="105">IF(OR(AM357&lt;&gt;"",AN357&lt;&gt; "",AP357&lt;&gt;"",AQ357&lt;&gt;""),"A", "►")</f>
        <v>A</v>
      </c>
      <c r="AJ357" s="320" t="str">
        <f>AJ355</f>
        <v>Famille à coller.N.Nom de votre recette.Recette mère ►.S.Saisissez le nom de la recette mère</v>
      </c>
      <c r="AK357" s="320">
        <f>AK355</f>
        <v>6</v>
      </c>
      <c r="AL357" s="1045" t="str">
        <f>AL355</f>
        <v>couverts</v>
      </c>
      <c r="AM357" s="611" t="s">
        <v>342</v>
      </c>
      <c r="AN357" s="868">
        <v>1.7361111111111112E-2</v>
      </c>
      <c r="AO357" s="869"/>
      <c r="AP357" s="869">
        <v>3</v>
      </c>
      <c r="AQ357" s="545" t="s">
        <v>533</v>
      </c>
      <c r="AR357" s="545"/>
      <c r="AS357" s="873"/>
      <c r="AU357" s="596"/>
      <c r="AZ357" s="196" t="str">
        <f t="shared" si="104"/>
        <v>A</v>
      </c>
      <c r="BA357" s="320" t="str">
        <f>BA351</f>
        <v>Famille à coller.N.Nom de votre recette.Recette mère ►.S.Saisissez le nom de la recette mère</v>
      </c>
      <c r="BB357" s="320">
        <f>BB351</f>
        <v>6</v>
      </c>
      <c r="BC357" s="1045" t="str">
        <f>BC351</f>
        <v>couverts</v>
      </c>
      <c r="BD357" s="735">
        <v>2</v>
      </c>
      <c r="BE357" s="736"/>
      <c r="BF357" s="270"/>
      <c r="BG357" s="737"/>
      <c r="BH357" s="738"/>
      <c r="BI357" s="730" t="s">
        <v>423</v>
      </c>
      <c r="BJ357" s="329"/>
      <c r="BP357" s="4">
        <v>1</v>
      </c>
    </row>
    <row r="358" spans="2:68" ht="15.75" customHeight="1" x14ac:dyDescent="0.25">
      <c r="B358" s="138" t="s">
        <v>11</v>
      </c>
      <c r="C358" s="139" t="str">
        <f>C357</f>
        <v>Famille à coller.N.Nom de votre recette.Recette mère ►.S.Saisissez le nom de la recette mère</v>
      </c>
      <c r="D358" s="140"/>
      <c r="E358" s="140"/>
      <c r="F358" s="141" t="s">
        <v>61</v>
      </c>
      <c r="G358" s="141" t="s">
        <v>62</v>
      </c>
      <c r="H358" s="141" t="s">
        <v>63</v>
      </c>
      <c r="I358" s="141" t="s">
        <v>64</v>
      </c>
      <c r="J358" s="141" t="s">
        <v>65</v>
      </c>
      <c r="K358" s="142" t="s">
        <v>66</v>
      </c>
      <c r="L358" s="143" t="s">
        <v>67</v>
      </c>
      <c r="AI358" s="196" t="str">
        <f t="shared" si="105"/>
        <v>A</v>
      </c>
      <c r="AJ358" s="320" t="str">
        <f>AJ355</f>
        <v>Famille à coller.N.Nom de votre recette.Recette mère ►.S.Saisissez le nom de la recette mère</v>
      </c>
      <c r="AK358" s="320">
        <f>AK355</f>
        <v>6</v>
      </c>
      <c r="AL358" s="1045" t="str">
        <f>AL355</f>
        <v>couverts</v>
      </c>
      <c r="AM358" s="611" t="s">
        <v>342</v>
      </c>
      <c r="AN358" s="868">
        <v>5.9027777777777797E-2</v>
      </c>
      <c r="AO358" s="869"/>
      <c r="AP358" s="869">
        <v>3</v>
      </c>
      <c r="AQ358" s="545" t="s">
        <v>534</v>
      </c>
      <c r="AR358" s="545"/>
      <c r="AS358" s="873"/>
      <c r="AU358" s="48"/>
      <c r="AZ358" s="196" t="str">
        <f t="shared" si="104"/>
        <v>►</v>
      </c>
      <c r="BA358" s="320" t="str">
        <f>BA351</f>
        <v>Famille à coller.N.Nom de votre recette.Recette mère ►.S.Saisissez le nom de la recette mère</v>
      </c>
      <c r="BB358" s="320">
        <f>BB351</f>
        <v>6</v>
      </c>
      <c r="BC358" s="1045" t="str">
        <f>BC351</f>
        <v>couverts</v>
      </c>
      <c r="BD358" s="739"/>
      <c r="BE358" s="740"/>
      <c r="BF358" s="270"/>
      <c r="BG358" s="741"/>
      <c r="BH358" s="742"/>
      <c r="BI358" s="730" t="s">
        <v>428</v>
      </c>
      <c r="BJ358" s="329"/>
      <c r="BP358" s="4">
        <v>1</v>
      </c>
    </row>
    <row r="359" spans="2:68" ht="16.5" thickBot="1" x14ac:dyDescent="0.3">
      <c r="B359" s="66" t="s">
        <v>18</v>
      </c>
      <c r="C359" s="149" t="str">
        <f>C357</f>
        <v>Famille à coller.N.Nom de votre recette.Recette mère ►.S.Saisissez le nom de la recette mère</v>
      </c>
      <c r="D359" s="91"/>
      <c r="E359" s="91"/>
      <c r="F359" s="150" t="s">
        <v>86</v>
      </c>
      <c r="G359" s="151" t="s">
        <v>87</v>
      </c>
      <c r="H359" s="152"/>
      <c r="I359" s="3322" t="s">
        <v>88</v>
      </c>
      <c r="J359" s="3323" t="s">
        <v>89</v>
      </c>
      <c r="K359" s="3324" t="s">
        <v>90</v>
      </c>
      <c r="L359" s="153" t="s">
        <v>91</v>
      </c>
      <c r="AI359" s="196" t="str">
        <f t="shared" si="105"/>
        <v>A</v>
      </c>
      <c r="AJ359" s="320" t="str">
        <f>AJ355</f>
        <v>Famille à coller.N.Nom de votre recette.Recette mère ►.S.Saisissez le nom de la recette mère</v>
      </c>
      <c r="AK359" s="320">
        <f>AK355</f>
        <v>6</v>
      </c>
      <c r="AL359" s="1045" t="str">
        <f>AL355</f>
        <v>couverts</v>
      </c>
      <c r="AM359" s="611" t="s">
        <v>342</v>
      </c>
      <c r="AN359" s="868">
        <v>2.4305555555555556E-2</v>
      </c>
      <c r="AO359" s="869"/>
      <c r="AP359" s="869">
        <v>3</v>
      </c>
      <c r="AQ359" s="545" t="s">
        <v>535</v>
      </c>
      <c r="AR359" s="545"/>
      <c r="AS359" s="873"/>
      <c r="AU359" s="48"/>
      <c r="AZ359" s="319" t="s">
        <v>18</v>
      </c>
      <c r="BA359" s="320" t="str">
        <f>BA351</f>
        <v>Famille à coller.N.Nom de votre recette.Recette mère ►.S.Saisissez le nom de la recette mère</v>
      </c>
      <c r="BB359" s="320">
        <f>BB351</f>
        <v>6</v>
      </c>
      <c r="BC359" s="1045" t="str">
        <f>BC351</f>
        <v>couverts</v>
      </c>
      <c r="BD359" s="2822" t="str">
        <f>SUM(BD354:BD358) &amp; " / " &amp; (COUNTA(BD354:BD358) * 3)</f>
        <v>5 / 6</v>
      </c>
      <c r="BE359" s="2823" t="str">
        <f>SUM(BE354:BE358) &amp; " / " &amp; (COUNTA(BE354:BE358) * 3)</f>
        <v>0 / 0</v>
      </c>
      <c r="BF359" s="270"/>
      <c r="BG359" s="2822" t="str">
        <f>SUM(BG354:BG358) &amp; " / " &amp; (COUNTA(BG354:BG358) * 3)</f>
        <v>0 / 0</v>
      </c>
      <c r="BH359" s="2823" t="str">
        <f>SUM(BH354:BH358) &amp; " / " &amp; (COUNTA(BH354:BH358) * 3)</f>
        <v>0 / 0</v>
      </c>
      <c r="BI359" s="270" t="s">
        <v>435</v>
      </c>
      <c r="BJ359" s="329"/>
      <c r="BP359" s="4">
        <v>1</v>
      </c>
    </row>
    <row r="360" spans="2:68" ht="17.25" thickTop="1" thickBot="1" x14ac:dyDescent="0.3">
      <c r="B360" s="66" t="s">
        <v>18</v>
      </c>
      <c r="C360" s="149" t="str">
        <f>C357</f>
        <v>Famille à coller.N.Nom de votre recette.Recette mère ►.S.Saisissez le nom de la recette mère</v>
      </c>
      <c r="D360" s="91"/>
      <c r="E360" s="91"/>
      <c r="F360" s="2817" t="s">
        <v>103</v>
      </c>
      <c r="G360" s="164" t="s">
        <v>104</v>
      </c>
      <c r="H360" s="165" t="s">
        <v>105</v>
      </c>
      <c r="I360" s="3121"/>
      <c r="J360" s="3123"/>
      <c r="K360" s="3320"/>
      <c r="L360" s="166" t="s">
        <v>106</v>
      </c>
      <c r="AI360" s="196" t="str">
        <f t="shared" si="105"/>
        <v>A</v>
      </c>
      <c r="AJ360" s="320" t="str">
        <f>AJ355</f>
        <v>Famille à coller.N.Nom de votre recette.Recette mère ►.S.Saisissez le nom de la recette mère</v>
      </c>
      <c r="AK360" s="320">
        <f>AK355</f>
        <v>6</v>
      </c>
      <c r="AL360" s="1045" t="str">
        <f>AL355</f>
        <v>couverts</v>
      </c>
      <c r="AM360" s="611" t="s">
        <v>342</v>
      </c>
      <c r="AN360" s="868">
        <v>1.0416666666666666E-2</v>
      </c>
      <c r="AO360" s="869"/>
      <c r="AP360" s="869">
        <v>170</v>
      </c>
      <c r="AQ360" s="545" t="s">
        <v>536</v>
      </c>
      <c r="AR360" s="545"/>
      <c r="AS360" s="873"/>
      <c r="AU360" s="610" t="s">
        <v>61</v>
      </c>
      <c r="AZ360" s="319" t="s">
        <v>18</v>
      </c>
      <c r="BA360" s="320" t="str">
        <f>BA351</f>
        <v>Famille à coller.N.Nom de votre recette.Recette mère ►.S.Saisissez le nom de la recette mère</v>
      </c>
      <c r="BB360" s="320">
        <f>BB351</f>
        <v>6</v>
      </c>
      <c r="BC360" s="1045" t="str">
        <f>BC351</f>
        <v>couverts</v>
      </c>
      <c r="BD360" s="745" t="str">
        <f>SUM(BD354:BD358) &amp;"/ "&amp;BD361</f>
        <v>5/ 15</v>
      </c>
      <c r="BE360" s="746" t="str">
        <f>SUM(BE354:BE358) &amp;"/ "&amp;BE361</f>
        <v>0/ 15</v>
      </c>
      <c r="BF360" s="270"/>
      <c r="BG360" s="745" t="str">
        <f>SUM(BG354:BG358) &amp;"/ "&amp;BG361</f>
        <v>0/ 15</v>
      </c>
      <c r="BH360" s="746" t="str">
        <f>SUM(BH354:BH358) &amp;"/ "&amp;BH361</f>
        <v>0/ 15</v>
      </c>
      <c r="BI360" s="695" t="s">
        <v>436</v>
      </c>
      <c r="BJ360" s="329"/>
      <c r="BP360" s="4">
        <v>1</v>
      </c>
    </row>
    <row r="361" spans="2:68" ht="18" thickTop="1" x14ac:dyDescent="0.25">
      <c r="B361" s="66" t="s">
        <v>18</v>
      </c>
      <c r="C361" s="149" t="str">
        <f>C357</f>
        <v>Famille à coller.N.Nom de votre recette.Recette mère ►.S.Saisissez le nom de la recette mère</v>
      </c>
      <c r="D361" s="91">
        <f>D357</f>
        <v>6</v>
      </c>
      <c r="E361" s="91" t="str">
        <f>E357</f>
        <v>couverts</v>
      </c>
      <c r="F361" s="174"/>
      <c r="G361" s="175"/>
      <c r="H361" s="176" t="str">
        <f t="shared" ref="H361:H367" si="106">IF(OR(ISTEXT(F361), F361&lt;=0, I361&lt;=0), "", "de")</f>
        <v/>
      </c>
      <c r="I361" s="177"/>
      <c r="J361" s="178"/>
      <c r="K361" s="179">
        <v>1</v>
      </c>
      <c r="L361" s="180"/>
      <c r="AI361" s="196" t="str">
        <f t="shared" si="105"/>
        <v>A</v>
      </c>
      <c r="AJ361" s="320" t="str">
        <f>AJ355</f>
        <v>Famille à coller.N.Nom de votre recette.Recette mère ►.S.Saisissez le nom de la recette mère</v>
      </c>
      <c r="AK361" s="320">
        <f>AK355</f>
        <v>6</v>
      </c>
      <c r="AL361" s="1045" t="str">
        <f>AL355</f>
        <v>couverts</v>
      </c>
      <c r="AM361" s="611" t="s">
        <v>342</v>
      </c>
      <c r="AN361" s="868">
        <v>6.9444444444444441E-3</v>
      </c>
      <c r="AO361" s="869"/>
      <c r="AP361" s="869">
        <v>150</v>
      </c>
      <c r="AQ361" s="545" t="s">
        <v>527</v>
      </c>
      <c r="AR361" s="545"/>
      <c r="AS361" s="873"/>
      <c r="AU361" s="482" t="s">
        <v>257</v>
      </c>
      <c r="AZ361" s="319" t="s">
        <v>18</v>
      </c>
      <c r="BA361" s="320" t="str">
        <f>BA351</f>
        <v>Famille à coller.N.Nom de votre recette.Recette mère ►.S.Saisissez le nom de la recette mère</v>
      </c>
      <c r="BB361" s="320">
        <f>BB351</f>
        <v>6</v>
      </c>
      <c r="BC361" s="1045" t="str">
        <f>BC351</f>
        <v>couverts</v>
      </c>
      <c r="BD361" s="747">
        <v>15</v>
      </c>
      <c r="BE361" s="748">
        <v>15</v>
      </c>
      <c r="BF361" s="270"/>
      <c r="BG361" s="747">
        <v>15</v>
      </c>
      <c r="BH361" s="748">
        <v>15</v>
      </c>
      <c r="BI361" s="699" t="s">
        <v>439</v>
      </c>
      <c r="BJ361" s="329"/>
      <c r="BP361" s="4">
        <v>1</v>
      </c>
    </row>
    <row r="362" spans="2:68" ht="17.25" x14ac:dyDescent="0.25">
      <c r="B362" s="196" t="str">
        <f t="shared" ref="B362:B367" si="107">IF(L362&lt;&gt;"","A","►")</f>
        <v>►</v>
      </c>
      <c r="C362" s="149" t="str">
        <f>C357</f>
        <v>Famille à coller.N.Nom de votre recette.Recette mère ►.S.Saisissez le nom de la recette mère</v>
      </c>
      <c r="D362" s="91">
        <f>D357</f>
        <v>6</v>
      </c>
      <c r="E362" s="91" t="str">
        <f>E357</f>
        <v>couverts</v>
      </c>
      <c r="F362" s="174"/>
      <c r="G362" s="175"/>
      <c r="H362" s="176" t="str">
        <f t="shared" si="106"/>
        <v/>
      </c>
      <c r="I362" s="177"/>
      <c r="J362" s="178"/>
      <c r="K362" s="179">
        <v>1</v>
      </c>
      <c r="L362" s="180"/>
      <c r="AI362" s="196" t="str">
        <f t="shared" si="105"/>
        <v>A</v>
      </c>
      <c r="AJ362" s="320" t="str">
        <f>AJ355</f>
        <v>Famille à coller.N.Nom de votre recette.Recette mère ►.S.Saisissez le nom de la recette mère</v>
      </c>
      <c r="AK362" s="320">
        <f>AK355</f>
        <v>6</v>
      </c>
      <c r="AL362" s="1045" t="str">
        <f>AL355</f>
        <v>couverts</v>
      </c>
      <c r="AM362" s="611" t="s">
        <v>342</v>
      </c>
      <c r="AN362" s="868">
        <v>0.10069444444444445</v>
      </c>
      <c r="AO362" s="869"/>
      <c r="AP362" s="869">
        <v>120</v>
      </c>
      <c r="AQ362" s="545" t="s">
        <v>537</v>
      </c>
      <c r="AR362" s="502"/>
      <c r="AS362" s="874"/>
      <c r="AU362" s="605" t="s">
        <v>336</v>
      </c>
      <c r="AZ362" s="319" t="s">
        <v>11</v>
      </c>
      <c r="BA362" s="320" t="str">
        <f>BA351</f>
        <v>Famille à coller.N.Nom de votre recette.Recette mère ►.S.Saisissez le nom de la recette mère</v>
      </c>
      <c r="BB362" s="320">
        <f>BB351</f>
        <v>6</v>
      </c>
      <c r="BC362" s="1045" t="str">
        <f>BC351</f>
        <v>couverts</v>
      </c>
      <c r="BD362" s="753" t="s">
        <v>469</v>
      </c>
      <c r="BG362" s="751"/>
      <c r="BH362" s="751"/>
      <c r="BI362" s="751"/>
      <c r="BJ362" s="752"/>
      <c r="BP362" s="4">
        <v>1</v>
      </c>
    </row>
    <row r="363" spans="2:68" ht="16.5" customHeight="1" x14ac:dyDescent="0.25">
      <c r="B363" s="196" t="str">
        <f t="shared" si="107"/>
        <v>►</v>
      </c>
      <c r="C363" s="149" t="str">
        <f>C357</f>
        <v>Famille à coller.N.Nom de votre recette.Recette mère ►.S.Saisissez le nom de la recette mère</v>
      </c>
      <c r="D363" s="91">
        <f>D357</f>
        <v>6</v>
      </c>
      <c r="E363" s="91" t="str">
        <f>E357</f>
        <v>couverts</v>
      </c>
      <c r="F363" s="174"/>
      <c r="G363" s="209"/>
      <c r="H363" s="176" t="str">
        <f t="shared" si="106"/>
        <v/>
      </c>
      <c r="I363" s="177"/>
      <c r="J363" s="178"/>
      <c r="K363" s="179">
        <v>1</v>
      </c>
      <c r="L363" s="180"/>
      <c r="AI363" s="196" t="str">
        <f t="shared" si="105"/>
        <v>A</v>
      </c>
      <c r="AJ363" s="320" t="str">
        <f>AJ355</f>
        <v>Famille à coller.N.Nom de votre recette.Recette mère ►.S.Saisissez le nom de la recette mère</v>
      </c>
      <c r="AK363" s="320">
        <f>AK355</f>
        <v>6</v>
      </c>
      <c r="AL363" s="1045" t="str">
        <f>AL355</f>
        <v>couverts</v>
      </c>
      <c r="AM363" s="611" t="s">
        <v>342</v>
      </c>
      <c r="AN363" s="868">
        <v>1.3888888888888888E-2</v>
      </c>
      <c r="AO363" s="869"/>
      <c r="AP363" s="869">
        <v>120</v>
      </c>
      <c r="AQ363" s="545" t="s">
        <v>538</v>
      </c>
      <c r="AR363" s="502"/>
      <c r="AS363" s="874"/>
      <c r="AU363" s="611" t="s">
        <v>342</v>
      </c>
      <c r="AZ363" s="319" t="s">
        <v>11</v>
      </c>
      <c r="BA363" s="320" t="str">
        <f>BA351</f>
        <v>Famille à coller.N.Nom de votre recette.Recette mère ►.S.Saisissez le nom de la recette mère</v>
      </c>
      <c r="BB363" s="320">
        <f>BB351</f>
        <v>6</v>
      </c>
      <c r="BC363" s="1045" t="str">
        <f>BC351</f>
        <v>couverts</v>
      </c>
      <c r="BD363" s="753" t="s">
        <v>472</v>
      </c>
      <c r="BG363" s="751"/>
      <c r="BH363" s="751"/>
      <c r="BI363" s="751"/>
      <c r="BJ363" s="752"/>
      <c r="BP363" s="4">
        <v>1</v>
      </c>
    </row>
    <row r="364" spans="2:68" ht="17.25" x14ac:dyDescent="0.25">
      <c r="B364" s="196" t="str">
        <f t="shared" si="107"/>
        <v>A</v>
      </c>
      <c r="C364" s="149" t="str">
        <f>C357</f>
        <v>Famille à coller.N.Nom de votre recette.Recette mère ►.S.Saisissez le nom de la recette mère</v>
      </c>
      <c r="D364" s="91">
        <f>D357</f>
        <v>6</v>
      </c>
      <c r="E364" s="91" t="str">
        <f>E357</f>
        <v>couverts</v>
      </c>
      <c r="F364" s="174"/>
      <c r="G364" s="209"/>
      <c r="H364" s="176" t="str">
        <f t="shared" si="106"/>
        <v/>
      </c>
      <c r="I364" s="177"/>
      <c r="J364" s="178"/>
      <c r="K364" s="179">
        <v>1</v>
      </c>
      <c r="L364" s="180" t="s">
        <v>1073</v>
      </c>
      <c r="AI364" s="196" t="str">
        <f t="shared" si="105"/>
        <v>A</v>
      </c>
      <c r="AJ364" s="320" t="str">
        <f>AJ355</f>
        <v>Famille à coller.N.Nom de votre recette.Recette mère ►.S.Saisissez le nom de la recette mère</v>
      </c>
      <c r="AK364" s="320">
        <f>AK355</f>
        <v>6</v>
      </c>
      <c r="AL364" s="1045" t="str">
        <f>AL355</f>
        <v>couverts</v>
      </c>
      <c r="AM364" s="611" t="s">
        <v>342</v>
      </c>
      <c r="AN364" s="868">
        <v>3.125E-2</v>
      </c>
      <c r="AO364" s="869"/>
      <c r="AP364" s="869"/>
      <c r="AQ364" s="545" t="s">
        <v>539</v>
      </c>
      <c r="AR364" s="502"/>
      <c r="AS364" s="874"/>
      <c r="AU364" s="614" t="s">
        <v>344</v>
      </c>
      <c r="AZ364" s="319" t="s">
        <v>11</v>
      </c>
      <c r="BA364" s="320" t="str">
        <f>BA351</f>
        <v>Famille à coller.N.Nom de votre recette.Recette mère ►.S.Saisissez le nom de la recette mère</v>
      </c>
      <c r="BB364" s="320">
        <f>BB351</f>
        <v>6</v>
      </c>
      <c r="BC364" s="1045" t="str">
        <f>BC351</f>
        <v>couverts</v>
      </c>
      <c r="BD364" s="753" t="s">
        <v>475</v>
      </c>
      <c r="BG364" s="751"/>
      <c r="BH364" s="751"/>
      <c r="BI364" s="751"/>
      <c r="BJ364" s="752"/>
      <c r="BP364" s="4">
        <v>1</v>
      </c>
    </row>
    <row r="365" spans="2:68" ht="17.25" x14ac:dyDescent="0.25">
      <c r="B365" s="196" t="str">
        <f t="shared" si="107"/>
        <v>►</v>
      </c>
      <c r="C365" s="149" t="str">
        <f>C357</f>
        <v>Famille à coller.N.Nom de votre recette.Recette mère ►.S.Saisissez le nom de la recette mère</v>
      </c>
      <c r="D365" s="91">
        <f>D357</f>
        <v>6</v>
      </c>
      <c r="E365" s="91" t="str">
        <f>E357</f>
        <v>couverts</v>
      </c>
      <c r="F365" s="174"/>
      <c r="G365" s="209"/>
      <c r="H365" s="176" t="str">
        <f t="shared" si="106"/>
        <v/>
      </c>
      <c r="I365" s="177"/>
      <c r="J365" s="178"/>
      <c r="K365" s="179">
        <v>1</v>
      </c>
      <c r="L365" s="180"/>
      <c r="AI365" s="196" t="str">
        <f t="shared" si="105"/>
        <v>A</v>
      </c>
      <c r="AJ365" s="320" t="str">
        <f>AJ355</f>
        <v>Famille à coller.N.Nom de votre recette.Recette mère ►.S.Saisissez le nom de la recette mère</v>
      </c>
      <c r="AK365" s="320">
        <f>AK355</f>
        <v>6</v>
      </c>
      <c r="AL365" s="1045" t="str">
        <f>AL355</f>
        <v>couverts</v>
      </c>
      <c r="AM365" s="611" t="s">
        <v>342</v>
      </c>
      <c r="AN365" s="868">
        <v>2.4305555555555556E-2</v>
      </c>
      <c r="AO365" s="869"/>
      <c r="AP365" s="869"/>
      <c r="AQ365" s="545" t="s">
        <v>540</v>
      </c>
      <c r="AR365" s="502"/>
      <c r="AS365" s="874"/>
      <c r="AU365" s="614" t="s">
        <v>348</v>
      </c>
      <c r="AZ365" s="196" t="str">
        <f>IF(OR(BD365&lt;&gt;"",BE365&lt;&gt; "",BF365&lt;&gt;"",BG365&lt;&gt;""),"A", "►")</f>
        <v>►</v>
      </c>
      <c r="BA365" s="320" t="str">
        <f>BA351</f>
        <v>Famille à coller.N.Nom de votre recette.Recette mère ►.S.Saisissez le nom de la recette mère</v>
      </c>
      <c r="BB365" s="320">
        <f>BB351</f>
        <v>6</v>
      </c>
      <c r="BC365" s="1045" t="str">
        <f>BC351</f>
        <v>couverts</v>
      </c>
      <c r="BD365" s="324"/>
      <c r="BE365" s="270"/>
      <c r="BF365" s="270"/>
      <c r="BG365" s="270"/>
      <c r="BH365" s="270"/>
      <c r="BI365" s="270"/>
      <c r="BJ365" s="329"/>
      <c r="BP365" s="4">
        <v>1</v>
      </c>
    </row>
    <row r="366" spans="2:68" ht="17.25" x14ac:dyDescent="0.25">
      <c r="B366" s="196" t="str">
        <f t="shared" si="107"/>
        <v>►</v>
      </c>
      <c r="C366" s="149" t="str">
        <f>C357</f>
        <v>Famille à coller.N.Nom de votre recette.Recette mère ►.S.Saisissez le nom de la recette mère</v>
      </c>
      <c r="D366" s="91">
        <f>D357</f>
        <v>6</v>
      </c>
      <c r="E366" s="91" t="str">
        <f>E357</f>
        <v>couverts</v>
      </c>
      <c r="F366" s="174"/>
      <c r="G366" s="209"/>
      <c r="H366" s="176" t="str">
        <f t="shared" si="106"/>
        <v/>
      </c>
      <c r="I366" s="177"/>
      <c r="J366" s="178"/>
      <c r="K366" s="179">
        <v>1</v>
      </c>
      <c r="L366" s="180"/>
      <c r="AI366" s="196" t="str">
        <f t="shared" si="105"/>
        <v>A</v>
      </c>
      <c r="AJ366" s="320" t="str">
        <f>AJ355</f>
        <v>Famille à coller.N.Nom de votre recette.Recette mère ►.S.Saisissez le nom de la recette mère</v>
      </c>
      <c r="AK366" s="320">
        <f>AK355</f>
        <v>6</v>
      </c>
      <c r="AL366" s="1045" t="str">
        <f>AL355</f>
        <v>couverts</v>
      </c>
      <c r="AM366" s="611" t="s">
        <v>342</v>
      </c>
      <c r="AN366" s="868">
        <v>7.2916666666666671E-2</v>
      </c>
      <c r="AO366" s="869"/>
      <c r="AP366" s="875" t="s">
        <v>541</v>
      </c>
      <c r="AQ366" s="545" t="s">
        <v>542</v>
      </c>
      <c r="AR366" s="502"/>
      <c r="AS366" s="874"/>
      <c r="AZ366" s="319" t="s">
        <v>18</v>
      </c>
      <c r="BA366" s="320" t="str">
        <f>BA351</f>
        <v>Famille à coller.N.Nom de votre recette.Recette mère ►.S.Saisissez le nom de la recette mère</v>
      </c>
      <c r="BB366" s="320">
        <f>BB351</f>
        <v>6</v>
      </c>
      <c r="BC366" s="1045" t="str">
        <f>BC351</f>
        <v>couverts</v>
      </c>
      <c r="BD366" s="947" t="s">
        <v>146</v>
      </c>
      <c r="BE366" s="948"/>
      <c r="BF366" s="948"/>
      <c r="BG366" s="948"/>
      <c r="BH366" s="948"/>
      <c r="BI366" s="948"/>
      <c r="BJ366" s="949"/>
      <c r="BP366" s="4">
        <v>1</v>
      </c>
    </row>
    <row r="367" spans="2:68" ht="17.25" x14ac:dyDescent="0.25">
      <c r="B367" s="196" t="str">
        <f t="shared" si="107"/>
        <v>►</v>
      </c>
      <c r="C367" s="149" t="str">
        <f>C357</f>
        <v>Famille à coller.N.Nom de votre recette.Recette mère ►.S.Saisissez le nom de la recette mère</v>
      </c>
      <c r="D367" s="91">
        <f>D357</f>
        <v>6</v>
      </c>
      <c r="E367" s="91" t="str">
        <f>E357</f>
        <v>couverts</v>
      </c>
      <c r="F367" s="174"/>
      <c r="G367" s="209"/>
      <c r="H367" s="176" t="str">
        <f t="shared" si="106"/>
        <v/>
      </c>
      <c r="I367" s="177"/>
      <c r="J367" s="178"/>
      <c r="K367" s="179">
        <v>1</v>
      </c>
      <c r="L367" s="180"/>
      <c r="AI367" s="196" t="str">
        <f t="shared" si="105"/>
        <v>A</v>
      </c>
      <c r="AJ367" s="320" t="str">
        <f>AJ355</f>
        <v>Famille à coller.N.Nom de votre recette.Recette mère ►.S.Saisissez le nom de la recette mère</v>
      </c>
      <c r="AK367" s="320">
        <f>AK355</f>
        <v>6</v>
      </c>
      <c r="AL367" s="1045" t="str">
        <f>AL355</f>
        <v>couverts</v>
      </c>
      <c r="AM367" s="611" t="s">
        <v>342</v>
      </c>
      <c r="AN367" s="868">
        <v>3.4722222222222224E-2</v>
      </c>
      <c r="AO367" s="869"/>
      <c r="AP367" s="869"/>
      <c r="AQ367" s="545" t="s">
        <v>543</v>
      </c>
      <c r="AR367" s="502"/>
      <c r="AS367" s="874"/>
      <c r="AZ367" s="196" t="str">
        <f t="shared" ref="AZ367:AZ391" si="108">IF(OR(BD367&lt;&gt;"",BE367&lt;&gt; "",BF367&lt;&gt;"",BG367&lt;&gt;""),"A", "►")</f>
        <v>►</v>
      </c>
      <c r="BA367" s="320" t="str">
        <f>BA351</f>
        <v>Famille à coller.N.Nom de votre recette.Recette mère ►.S.Saisissez le nom de la recette mère</v>
      </c>
      <c r="BB367" s="320">
        <f>BB351</f>
        <v>6</v>
      </c>
      <c r="BC367" s="1045" t="str">
        <f>BC351</f>
        <v>couverts</v>
      </c>
      <c r="BD367" s="819"/>
      <c r="BE367" s="638"/>
      <c r="BF367" s="638"/>
      <c r="BG367" s="638"/>
      <c r="BH367" s="638"/>
      <c r="BI367" s="638"/>
      <c r="BJ367" s="639"/>
      <c r="BP367" s="4">
        <v>1</v>
      </c>
    </row>
    <row r="368" spans="2:68" ht="15.75" x14ac:dyDescent="0.25">
      <c r="B368" s="66" t="s">
        <v>18</v>
      </c>
      <c r="C368" s="985" t="str">
        <f>C357</f>
        <v>Famille à coller.N.Nom de votre recette.Recette mère ►.S.Saisissez le nom de la recette mère</v>
      </c>
      <c r="D368" s="986">
        <f>D357</f>
        <v>6</v>
      </c>
      <c r="E368" s="987" t="str">
        <f>E357</f>
        <v>couverts</v>
      </c>
      <c r="F368" s="988" t="s">
        <v>150</v>
      </c>
      <c r="G368" s="989"/>
      <c r="H368" s="990"/>
      <c r="I368" s="990"/>
      <c r="J368" s="990"/>
      <c r="K368" s="990"/>
      <c r="L368" s="991"/>
      <c r="AI368" s="196" t="str">
        <f t="shared" si="105"/>
        <v>A</v>
      </c>
      <c r="AJ368" s="320" t="str">
        <f>AJ355</f>
        <v>Famille à coller.N.Nom de votre recette.Recette mère ►.S.Saisissez le nom de la recette mère</v>
      </c>
      <c r="AK368" s="320">
        <f>AK355</f>
        <v>6</v>
      </c>
      <c r="AL368" s="1045" t="str">
        <f>AL355</f>
        <v>couverts</v>
      </c>
      <c r="AM368" s="611" t="s">
        <v>342</v>
      </c>
      <c r="AN368" s="868"/>
      <c r="AO368" s="876" t="s">
        <v>544</v>
      </c>
      <c r="AP368" s="793">
        <v>65</v>
      </c>
      <c r="AQ368" s="877" t="s">
        <v>545</v>
      </c>
      <c r="AR368" s="502"/>
      <c r="AS368" s="874"/>
      <c r="AZ368" s="196" t="str">
        <f t="shared" si="108"/>
        <v>►</v>
      </c>
      <c r="BA368" s="320" t="str">
        <f>BA351</f>
        <v>Famille à coller.N.Nom de votre recette.Recette mère ►.S.Saisissez le nom de la recette mère</v>
      </c>
      <c r="BB368" s="320">
        <f>BB351</f>
        <v>6</v>
      </c>
      <c r="BC368" s="1045" t="str">
        <f>BC351</f>
        <v>couverts</v>
      </c>
      <c r="BD368" s="819"/>
      <c r="BE368" s="638"/>
      <c r="BF368" s="638"/>
      <c r="BG368" s="638"/>
      <c r="BH368" s="638"/>
      <c r="BI368" s="638"/>
      <c r="BJ368" s="639"/>
      <c r="BP368" s="4">
        <v>1</v>
      </c>
    </row>
    <row r="369" spans="2:68" ht="18.75" x14ac:dyDescent="0.25">
      <c r="B369" s="1004" t="s">
        <v>18</v>
      </c>
      <c r="C369" s="998" t="str">
        <f>C357</f>
        <v>Famille à coller.N.Nom de votre recette.Recette mère ►.S.Saisissez le nom de la recette mère</v>
      </c>
      <c r="D369" s="998">
        <f>D357</f>
        <v>6</v>
      </c>
      <c r="E369" s="998" t="str">
        <f>E357</f>
        <v>couverts</v>
      </c>
      <c r="F369" s="315" t="s">
        <v>61</v>
      </c>
      <c r="G369" s="1002">
        <v>3</v>
      </c>
      <c r="H369" s="999" t="s">
        <v>142</v>
      </c>
      <c r="I369" s="1000"/>
      <c r="J369" s="1000"/>
      <c r="K369" s="1000"/>
      <c r="L369" s="1365" t="s">
        <v>509</v>
      </c>
      <c r="M369" s="526" t="s">
        <v>218</v>
      </c>
      <c r="N369" s="527" t="s">
        <v>1081</v>
      </c>
      <c r="O369" s="527"/>
      <c r="AI369" s="196" t="str">
        <f t="shared" si="105"/>
        <v>A</v>
      </c>
      <c r="AJ369" s="320" t="str">
        <f>AJ355</f>
        <v>Famille à coller.N.Nom de votre recette.Recette mère ►.S.Saisissez le nom de la recette mère</v>
      </c>
      <c r="AK369" s="320">
        <f>AK355</f>
        <v>6</v>
      </c>
      <c r="AL369" s="1045" t="str">
        <f>AL355</f>
        <v>couverts</v>
      </c>
      <c r="AM369" s="611" t="s">
        <v>342</v>
      </c>
      <c r="AN369" s="868"/>
      <c r="AO369" s="878" t="s">
        <v>544</v>
      </c>
      <c r="AP369" s="786">
        <v>3</v>
      </c>
      <c r="AQ369" s="879" t="s">
        <v>546</v>
      </c>
      <c r="AR369" s="502"/>
      <c r="AS369" s="874"/>
      <c r="AZ369" s="196" t="str">
        <f t="shared" si="108"/>
        <v>►</v>
      </c>
      <c r="BA369" s="320" t="str">
        <f>BA351</f>
        <v>Famille à coller.N.Nom de votre recette.Recette mère ►.S.Saisissez le nom de la recette mère</v>
      </c>
      <c r="BB369" s="320">
        <f>BB351</f>
        <v>6</v>
      </c>
      <c r="BC369" s="1045" t="str">
        <f>BC351</f>
        <v>couverts</v>
      </c>
      <c r="BD369" s="819"/>
      <c r="BE369" s="638"/>
      <c r="BF369" s="638"/>
      <c r="BG369" s="638"/>
      <c r="BH369" s="638"/>
      <c r="BI369" s="638"/>
      <c r="BJ369" s="639"/>
      <c r="BP369" s="4">
        <v>1</v>
      </c>
    </row>
    <row r="370" spans="2:68" ht="18.75" x14ac:dyDescent="0.25">
      <c r="B370" s="319" t="s">
        <v>18</v>
      </c>
      <c r="C370" s="1043" t="str">
        <f>C369</f>
        <v>Famille à coller.N.Nom de votre recette.Recette mère ►.S.Saisissez le nom de la recette mère</v>
      </c>
      <c r="D370" s="1043">
        <f>D369</f>
        <v>6</v>
      </c>
      <c r="E370" s="1044" t="str">
        <f>E369</f>
        <v>couverts</v>
      </c>
      <c r="F370" s="321"/>
      <c r="G370" s="243"/>
      <c r="H370" s="243"/>
      <c r="I370" s="243"/>
      <c r="J370" s="932" t="s">
        <v>580</v>
      </c>
      <c r="K370" s="243"/>
      <c r="L370" s="933" t="s">
        <v>581</v>
      </c>
      <c r="M370" s="48"/>
      <c r="N370" s="436" t="s">
        <v>221</v>
      </c>
      <c r="AI370" s="376" t="s">
        <v>18</v>
      </c>
      <c r="AJ370" s="320" t="str">
        <f>AJ355</f>
        <v>Famille à coller.N.Nom de votre recette.Recette mère ►.S.Saisissez le nom de la recette mère</v>
      </c>
      <c r="AK370" s="320">
        <f>AK355</f>
        <v>6</v>
      </c>
      <c r="AL370" s="1045" t="str">
        <f>AL355</f>
        <v>couverts</v>
      </c>
      <c r="AM370" s="880" t="s">
        <v>493</v>
      </c>
      <c r="AN370" s="808">
        <f>SUM(AN356:AN369)</f>
        <v>0.41319444444444448</v>
      </c>
      <c r="AO370" s="804"/>
      <c r="AP370" s="804"/>
      <c r="AQ370" s="805"/>
      <c r="AR370" s="805"/>
      <c r="AS370" s="806"/>
      <c r="AZ370" s="196" t="str">
        <f t="shared" si="108"/>
        <v>►</v>
      </c>
      <c r="BA370" s="320" t="str">
        <f>BA351</f>
        <v>Famille à coller.N.Nom de votre recette.Recette mère ►.S.Saisissez le nom de la recette mère</v>
      </c>
      <c r="BB370" s="320">
        <f>BB351</f>
        <v>6</v>
      </c>
      <c r="BC370" s="1045" t="str">
        <f>BC351</f>
        <v>couverts</v>
      </c>
      <c r="BD370" s="819"/>
      <c r="BE370" s="638"/>
      <c r="BF370" s="638"/>
      <c r="BG370" s="638"/>
      <c r="BH370" s="638"/>
      <c r="BI370" s="638"/>
      <c r="BJ370" s="639"/>
      <c r="BP370" s="4">
        <v>1</v>
      </c>
    </row>
    <row r="371" spans="2:68" ht="15.75" x14ac:dyDescent="0.25">
      <c r="B371" s="376" t="s">
        <v>18</v>
      </c>
      <c r="C371" s="320" t="str">
        <f>C369</f>
        <v>Famille à coller.N.Nom de votre recette.Recette mère ►.S.Saisissez le nom de la recette mère</v>
      </c>
      <c r="D371" s="320">
        <f>D369</f>
        <v>6</v>
      </c>
      <c r="E371" s="1045" t="str">
        <f>E369</f>
        <v>couverts</v>
      </c>
      <c r="F371" s="1366" t="s">
        <v>582</v>
      </c>
      <c r="G371" s="935" t="s">
        <v>583</v>
      </c>
      <c r="H371" s="3310" t="s">
        <v>104</v>
      </c>
      <c r="I371" s="3310"/>
      <c r="J371" s="936" t="s">
        <v>584</v>
      </c>
      <c r="L371" s="937" t="s">
        <v>495</v>
      </c>
      <c r="AI371" s="196" t="str">
        <f t="shared" ref="AI371" si="109">IF(OR(AP371&lt;&gt;"",AQ371&lt;&gt; "",AR371&lt;&gt;"",AS371&lt;&gt;""),"A", "►")</f>
        <v>A</v>
      </c>
      <c r="AJ371" s="320" t="str">
        <f>AJ355</f>
        <v>Famille à coller.N.Nom de votre recette.Recette mère ►.S.Saisissez le nom de la recette mère</v>
      </c>
      <c r="AK371" s="320">
        <f>AK355</f>
        <v>6</v>
      </c>
      <c r="AL371" s="1045" t="str">
        <f>AL355</f>
        <v>couverts</v>
      </c>
      <c r="AM371" s="2825" t="s">
        <v>495</v>
      </c>
      <c r="AN371" s="810"/>
      <c r="AO371" s="809"/>
      <c r="AP371" s="810" t="s">
        <v>496</v>
      </c>
      <c r="AQ371" s="809" t="s">
        <v>497</v>
      </c>
      <c r="AR371" s="811" t="s">
        <v>498</v>
      </c>
      <c r="AS371" s="812" t="s">
        <v>499</v>
      </c>
      <c r="AZ371" s="196" t="str">
        <f t="shared" si="108"/>
        <v>►</v>
      </c>
      <c r="BA371" s="320" t="str">
        <f>BA351</f>
        <v>Famille à coller.N.Nom de votre recette.Recette mère ►.S.Saisissez le nom de la recette mère</v>
      </c>
      <c r="BB371" s="320">
        <f>BB351</f>
        <v>6</v>
      </c>
      <c r="BC371" s="1045" t="str">
        <f>BC351</f>
        <v>couverts</v>
      </c>
      <c r="BD371" s="819"/>
      <c r="BE371" s="638"/>
      <c r="BF371" s="638"/>
      <c r="BG371" s="638"/>
      <c r="BH371" s="638"/>
      <c r="BI371" s="638"/>
      <c r="BJ371" s="639"/>
      <c r="BP371" s="4">
        <v>1</v>
      </c>
    </row>
    <row r="372" spans="2:68" ht="15.75" x14ac:dyDescent="0.25">
      <c r="B372" s="376" t="s">
        <v>18</v>
      </c>
      <c r="C372" s="320" t="str">
        <f>C369</f>
        <v>Famille à coller.N.Nom de votre recette.Recette mère ►.S.Saisissez le nom de la recette mère</v>
      </c>
      <c r="D372" s="320">
        <f>D369</f>
        <v>6</v>
      </c>
      <c r="E372" s="1045" t="str">
        <f>E369</f>
        <v>couverts</v>
      </c>
      <c r="F372" s="3359">
        <v>750</v>
      </c>
      <c r="G372" s="938">
        <v>1</v>
      </c>
      <c r="H372" s="3312" t="s">
        <v>585</v>
      </c>
      <c r="I372" s="3312"/>
      <c r="J372" s="939">
        <v>16</v>
      </c>
      <c r="K372" s="679">
        <f>G372*F372</f>
        <v>750</v>
      </c>
      <c r="L372" s="940" t="s">
        <v>586</v>
      </c>
      <c r="AI372" s="196" t="str">
        <f>IF(OR(AM372&lt;&gt;"",AP372&lt;&gt;"",AQ372&lt;&gt; "",AR372&lt;&gt;"",AS372&lt;&gt;""),"A", "►")</f>
        <v>A</v>
      </c>
      <c r="AJ372" s="320" t="str">
        <f>AJ355</f>
        <v>Famille à coller.N.Nom de votre recette.Recette mère ►.S.Saisissez le nom de la recette mère</v>
      </c>
      <c r="AK372" s="320">
        <f>AK355</f>
        <v>6</v>
      </c>
      <c r="AL372" s="1045" t="str">
        <f>AL355</f>
        <v>couverts</v>
      </c>
      <c r="AM372" s="818"/>
      <c r="AN372" s="814">
        <v>2.4305555555555556E-2</v>
      </c>
      <c r="AO372" s="16"/>
      <c r="AP372" s="793">
        <v>100</v>
      </c>
      <c r="AQ372" s="815">
        <v>0.6</v>
      </c>
      <c r="AR372" s="816" t="s">
        <v>500</v>
      </c>
      <c r="AS372" s="817" t="s">
        <v>501</v>
      </c>
      <c r="AZ372" s="196" t="str">
        <f t="shared" si="108"/>
        <v>►</v>
      </c>
      <c r="BA372" s="320" t="str">
        <f>BA351</f>
        <v>Famille à coller.N.Nom de votre recette.Recette mère ►.S.Saisissez le nom de la recette mère</v>
      </c>
      <c r="BB372" s="320">
        <f>BB351</f>
        <v>6</v>
      </c>
      <c r="BC372" s="1045" t="str">
        <f>BC351</f>
        <v>couverts</v>
      </c>
      <c r="BD372" s="819"/>
      <c r="BE372" s="638"/>
      <c r="BF372" s="638"/>
      <c r="BG372" s="638"/>
      <c r="BH372" s="638"/>
      <c r="BI372" s="638"/>
      <c r="BJ372" s="639"/>
      <c r="BP372" s="4">
        <v>1</v>
      </c>
    </row>
    <row r="373" spans="2:68" ht="15.75" x14ac:dyDescent="0.25">
      <c r="B373" s="376" t="s">
        <v>18</v>
      </c>
      <c r="C373" s="320" t="str">
        <f>C369</f>
        <v>Famille à coller.N.Nom de votre recette.Recette mère ►.S.Saisissez le nom de la recette mère</v>
      </c>
      <c r="D373" s="320">
        <f>D369</f>
        <v>6</v>
      </c>
      <c r="E373" s="1045" t="str">
        <f>E369</f>
        <v>couverts</v>
      </c>
      <c r="F373" s="3359"/>
      <c r="G373" s="941">
        <v>120</v>
      </c>
      <c r="H373" s="942" t="s">
        <v>587</v>
      </c>
      <c r="I373" s="943"/>
      <c r="J373" s="944">
        <v>1.2</v>
      </c>
      <c r="K373" s="945">
        <f>(G373*F372)/1000</f>
        <v>90</v>
      </c>
      <c r="L373" s="3358" t="s">
        <v>588</v>
      </c>
      <c r="AI373" s="196" t="str">
        <f t="shared" ref="AI373:AI375" si="110">IF(OR(AM373&lt;&gt;"",AP373&lt;&gt;"",AQ373&lt;&gt; "",AR373&lt;&gt;"",AS373&lt;&gt;""),"A", "►")</f>
        <v>A</v>
      </c>
      <c r="AJ373" s="320" t="str">
        <f>AJ355</f>
        <v>Famille à coller.N.Nom de votre recette.Recette mère ►.S.Saisissez le nom de la recette mère</v>
      </c>
      <c r="AK373" s="320">
        <f>AK355</f>
        <v>6</v>
      </c>
      <c r="AL373" s="1045" t="str">
        <f>AL355</f>
        <v>couverts</v>
      </c>
      <c r="AM373" s="818" t="s">
        <v>502</v>
      </c>
      <c r="AN373" s="814">
        <v>1.0416666666666666E-2</v>
      </c>
      <c r="AO373" s="16"/>
      <c r="AP373" s="793">
        <v>100</v>
      </c>
      <c r="AQ373" s="815">
        <v>0.6</v>
      </c>
      <c r="AR373" s="816" t="s">
        <v>503</v>
      </c>
      <c r="AS373" s="817" t="s">
        <v>504</v>
      </c>
      <c r="AZ373" s="196" t="str">
        <f t="shared" si="108"/>
        <v>►</v>
      </c>
      <c r="BA373" s="320" t="str">
        <f>BA351</f>
        <v>Famille à coller.N.Nom de votre recette.Recette mère ►.S.Saisissez le nom de la recette mère</v>
      </c>
      <c r="BB373" s="320">
        <f>BB351</f>
        <v>6</v>
      </c>
      <c r="BC373" s="1045" t="str">
        <f>BC351</f>
        <v>couverts</v>
      </c>
      <c r="BD373" s="819"/>
      <c r="BE373" s="638"/>
      <c r="BF373" s="638"/>
      <c r="BG373" s="638"/>
      <c r="BH373" s="638"/>
      <c r="BI373" s="638"/>
      <c r="BJ373" s="639"/>
      <c r="BP373" s="4">
        <v>1</v>
      </c>
    </row>
    <row r="374" spans="2:68" ht="15.75" x14ac:dyDescent="0.25">
      <c r="B374" s="376" t="s">
        <v>18</v>
      </c>
      <c r="C374" s="320" t="str">
        <f>C369</f>
        <v>Famille à coller.N.Nom de votre recette.Recette mère ►.S.Saisissez le nom de la recette mère</v>
      </c>
      <c r="D374" s="320">
        <f>D369</f>
        <v>6</v>
      </c>
      <c r="E374" s="1045" t="str">
        <f>E369</f>
        <v>couverts</v>
      </c>
      <c r="F374" s="1367" t="str">
        <f>INT(K372/J372) &amp; " " &amp; L372 &amp; " de " &amp; J372 &amp; " " &amp; H372 &amp; IF(MOD(K372,J372)&gt;0, " + 1 "&amp;L372&amp;" de " &amp; TEXT(MOD(K372,J372), "0.00") &amp; " " &amp; H372, "")</f>
        <v>46 Assiette(s) de 16 madeleine(s) + 1 Assiette(s) de 14.00 madeleine(s)</v>
      </c>
      <c r="G374" s="16"/>
      <c r="H374" s="16"/>
      <c r="I374" s="16"/>
      <c r="J374" s="16"/>
      <c r="K374" s="270"/>
      <c r="L374" s="3358"/>
      <c r="AI374" s="196" t="str">
        <f t="shared" si="110"/>
        <v>A</v>
      </c>
      <c r="AJ374" s="320" t="str">
        <f>AJ355</f>
        <v>Famille à coller.N.Nom de votre recette.Recette mère ►.S.Saisissez le nom de la recette mère</v>
      </c>
      <c r="AK374" s="320">
        <f>AK355</f>
        <v>6</v>
      </c>
      <c r="AL374" s="1045" t="str">
        <f>AL355</f>
        <v>couverts</v>
      </c>
      <c r="AM374" s="818" t="s">
        <v>505</v>
      </c>
      <c r="AN374" s="814">
        <v>5.2083333333333301E-2</v>
      </c>
      <c r="AO374" s="16"/>
      <c r="AP374" s="793">
        <v>100</v>
      </c>
      <c r="AQ374" s="815">
        <v>0.6</v>
      </c>
      <c r="AR374" s="816" t="s">
        <v>500</v>
      </c>
      <c r="AS374" s="817" t="s">
        <v>506</v>
      </c>
      <c r="AZ374" s="196" t="str">
        <f t="shared" si="108"/>
        <v>►</v>
      </c>
      <c r="BA374" s="320" t="str">
        <f>BA351</f>
        <v>Famille à coller.N.Nom de votre recette.Recette mère ►.S.Saisissez le nom de la recette mère</v>
      </c>
      <c r="BB374" s="320">
        <f>BB351</f>
        <v>6</v>
      </c>
      <c r="BC374" s="1045" t="str">
        <f>BC351</f>
        <v>couverts</v>
      </c>
      <c r="BD374" s="819"/>
      <c r="BE374" s="638"/>
      <c r="BF374" s="638"/>
      <c r="BG374" s="638"/>
      <c r="BH374" s="638"/>
      <c r="BI374" s="638"/>
      <c r="BJ374" s="639"/>
      <c r="BP374" s="4">
        <v>1</v>
      </c>
    </row>
    <row r="375" spans="2:68" ht="15.75" x14ac:dyDescent="0.25">
      <c r="B375" s="376" t="s">
        <v>18</v>
      </c>
      <c r="C375" s="320" t="str">
        <f>C369</f>
        <v>Famille à coller.N.Nom de votre recette.Recette mère ►.S.Saisissez le nom de la recette mère</v>
      </c>
      <c r="D375" s="320">
        <f>D369</f>
        <v>6</v>
      </c>
      <c r="E375" s="320" t="str">
        <f>E369</f>
        <v>couverts</v>
      </c>
      <c r="F375" s="585" t="str">
        <f>IF(MOD(K373, J373) = 0, INT(K373/J373) &amp; " " &amp; L372 &amp; " de " &amp; J373 &amp; " kg", INT(K373/J373) &amp; " " &amp; L372 &amp; " de " &amp; J373 &amp; " kg" &amp; " + 1 "&amp;L372&amp;" de " &amp; TEXT(MOD(K373, J373), "0.00") &amp; " kg")</f>
        <v>75 Assiette(s) de 1.2 kg + 1 Assiette(s) de 0.00 kg</v>
      </c>
      <c r="G375" s="16"/>
      <c r="H375" s="16"/>
      <c r="I375" s="16"/>
      <c r="J375" s="16"/>
      <c r="K375" s="270"/>
      <c r="L375" s="3358"/>
      <c r="AI375" s="196" t="str">
        <f t="shared" si="110"/>
        <v>A</v>
      </c>
      <c r="AJ375" s="320" t="str">
        <f>AJ355</f>
        <v>Famille à coller.N.Nom de votre recette.Recette mère ►.S.Saisissez le nom de la recette mère</v>
      </c>
      <c r="AK375" s="320">
        <f>AK355</f>
        <v>6</v>
      </c>
      <c r="AL375" s="1045" t="str">
        <f>AL355</f>
        <v>couverts</v>
      </c>
      <c r="AM375" s="818" t="s">
        <v>43</v>
      </c>
      <c r="AN375" s="814">
        <v>9.375E-2</v>
      </c>
      <c r="AO375" s="16"/>
      <c r="AP375" s="793">
        <v>100</v>
      </c>
      <c r="AQ375" s="815">
        <v>0.6</v>
      </c>
      <c r="AR375" s="816" t="s">
        <v>503</v>
      </c>
      <c r="AS375" s="817" t="s">
        <v>507</v>
      </c>
      <c r="AZ375" s="196" t="str">
        <f t="shared" si="108"/>
        <v>►</v>
      </c>
      <c r="BA375" s="320" t="str">
        <f>BA351</f>
        <v>Famille à coller.N.Nom de votre recette.Recette mère ►.S.Saisissez le nom de la recette mère</v>
      </c>
      <c r="BB375" s="320">
        <f>BB351</f>
        <v>6</v>
      </c>
      <c r="BC375" s="1045" t="str">
        <f>BC351</f>
        <v>couverts</v>
      </c>
      <c r="BD375" s="819"/>
      <c r="BE375" s="638"/>
      <c r="BF375" s="638"/>
      <c r="BG375" s="638"/>
      <c r="BH375" s="638"/>
      <c r="BI375" s="638"/>
      <c r="BJ375" s="639"/>
      <c r="BP375" s="4">
        <v>1</v>
      </c>
    </row>
    <row r="376" spans="2:68" ht="15.75" x14ac:dyDescent="0.25">
      <c r="B376" s="196" t="str">
        <f t="shared" ref="B376:B378" si="111">IF(OR(F376&lt;&gt;"",G376&lt;&gt; "",H376&lt;&gt;"",I376&lt;&gt;""),"A", "►")</f>
        <v>►</v>
      </c>
      <c r="C376" s="320" t="str">
        <f>C369</f>
        <v>Famille à coller.N.Nom de votre recette.Recette mère ►.S.Saisissez le nom de la recette mère</v>
      </c>
      <c r="D376" s="320">
        <f>D369</f>
        <v>6</v>
      </c>
      <c r="E376" s="320" t="str">
        <f>E369</f>
        <v>couverts</v>
      </c>
      <c r="F376" s="767"/>
      <c r="G376" s="964"/>
      <c r="H376" s="270"/>
      <c r="I376" s="965"/>
      <c r="J376" s="270"/>
      <c r="K376" s="967"/>
      <c r="L376" s="968"/>
      <c r="AI376" s="376" t="s">
        <v>18</v>
      </c>
      <c r="AJ376" s="320" t="str">
        <f>AJ355</f>
        <v>Famille à coller.N.Nom de votre recette.Recette mère ►.S.Saisissez le nom de la recette mère</v>
      </c>
      <c r="AK376" s="320">
        <f>AK355</f>
        <v>6</v>
      </c>
      <c r="AL376" s="1045" t="str">
        <f>AL355</f>
        <v>couverts</v>
      </c>
      <c r="AM376" s="819"/>
      <c r="AN376" s="808">
        <f>SUM(AN372:AN375)</f>
        <v>0.18055555555555552</v>
      </c>
      <c r="AO376" s="638"/>
      <c r="AP376" s="638"/>
      <c r="AQ376" s="638"/>
      <c r="AR376" s="638"/>
      <c r="AS376" s="639"/>
      <c r="AZ376" s="196" t="str">
        <f t="shared" si="108"/>
        <v>►</v>
      </c>
      <c r="BA376" s="320" t="str">
        <f>BA351</f>
        <v>Famille à coller.N.Nom de votre recette.Recette mère ►.S.Saisissez le nom de la recette mère</v>
      </c>
      <c r="BB376" s="320">
        <f>BB351</f>
        <v>6</v>
      </c>
      <c r="BC376" s="1045" t="str">
        <f>BC351</f>
        <v>couverts</v>
      </c>
      <c r="BD376" s="819"/>
      <c r="BE376" s="638"/>
      <c r="BF376" s="638"/>
      <c r="BG376" s="638"/>
      <c r="BH376" s="638"/>
      <c r="BI376" s="638"/>
      <c r="BJ376" s="639"/>
      <c r="BP376" s="4">
        <v>1</v>
      </c>
    </row>
    <row r="377" spans="2:68" ht="15.75" customHeight="1" x14ac:dyDescent="0.25">
      <c r="B377" s="196" t="str">
        <f t="shared" si="111"/>
        <v>►</v>
      </c>
      <c r="C377" s="320" t="str">
        <f>C369</f>
        <v>Famille à coller.N.Nom de votre recette.Recette mère ►.S.Saisissez le nom de la recette mère</v>
      </c>
      <c r="D377" s="320">
        <f>D369</f>
        <v>6</v>
      </c>
      <c r="E377" s="320" t="str">
        <f>E369</f>
        <v>couverts</v>
      </c>
      <c r="F377" s="767"/>
      <c r="G377" s="270"/>
      <c r="H377" s="270"/>
      <c r="I377" s="270"/>
      <c r="J377" s="270"/>
      <c r="K377" s="967"/>
      <c r="L377" s="968"/>
      <c r="AI377" s="376" t="s">
        <v>18</v>
      </c>
      <c r="AJ377" s="320" t="str">
        <f>AJ355</f>
        <v>Famille à coller.N.Nom de votre recette.Recette mère ►.S.Saisissez le nom de la recette mère</v>
      </c>
      <c r="AK377" s="320">
        <f>AK355</f>
        <v>6</v>
      </c>
      <c r="AL377" s="1045" t="str">
        <f>AL355</f>
        <v>couverts</v>
      </c>
      <c r="AM377" s="947" t="s">
        <v>146</v>
      </c>
      <c r="AN377" s="948"/>
      <c r="AO377" s="948"/>
      <c r="AP377" s="948"/>
      <c r="AQ377" s="948"/>
      <c r="AR377" s="948"/>
      <c r="AS377" s="949"/>
      <c r="AZ377" s="196" t="str">
        <f t="shared" si="108"/>
        <v>►</v>
      </c>
      <c r="BA377" s="320" t="str">
        <f>BA351</f>
        <v>Famille à coller.N.Nom de votre recette.Recette mère ►.S.Saisissez le nom de la recette mère</v>
      </c>
      <c r="BB377" s="320">
        <f>BB351</f>
        <v>6</v>
      </c>
      <c r="BC377" s="1045" t="str">
        <f>BC351</f>
        <v>couverts</v>
      </c>
      <c r="BD377" s="819"/>
      <c r="BE377" s="638"/>
      <c r="BF377" s="638"/>
      <c r="BG377" s="638"/>
      <c r="BH377" s="638"/>
      <c r="BI377" s="638"/>
      <c r="BJ377" s="639"/>
      <c r="BP377" s="4">
        <v>1</v>
      </c>
    </row>
    <row r="378" spans="2:68" ht="15.75" x14ac:dyDescent="0.25">
      <c r="B378" s="196" t="str">
        <f t="shared" si="111"/>
        <v>►</v>
      </c>
      <c r="C378" s="320" t="str">
        <f>C369</f>
        <v>Famille à coller.N.Nom de votre recette.Recette mère ►.S.Saisissez le nom de la recette mère</v>
      </c>
      <c r="D378" s="320">
        <f>D369</f>
        <v>6</v>
      </c>
      <c r="E378" s="320" t="str">
        <f>E369</f>
        <v>couverts</v>
      </c>
      <c r="F378" s="2818"/>
      <c r="G378" s="270"/>
      <c r="H378" s="270"/>
      <c r="I378" s="270"/>
      <c r="J378" s="270"/>
      <c r="K378" s="270"/>
      <c r="L378" s="383"/>
      <c r="AI378" s="196" t="str">
        <f t="shared" ref="AI378:AI385" si="112">IF(OR(AM378&lt;&gt;"",AN378&lt;&gt; "",AO378&lt;&gt;"",AP378&lt;&gt;""),"A", "►")</f>
        <v>►</v>
      </c>
      <c r="AJ378" s="320" t="str">
        <f>AJ355</f>
        <v>Famille à coller.N.Nom de votre recette.Recette mère ►.S.Saisissez le nom de la recette mère</v>
      </c>
      <c r="AK378" s="320">
        <f>AK355</f>
        <v>6</v>
      </c>
      <c r="AL378" s="1045" t="str">
        <f>AL355</f>
        <v>couverts</v>
      </c>
      <c r="AM378" s="819"/>
      <c r="AN378" s="638"/>
      <c r="AO378" s="638"/>
      <c r="AP378" s="638"/>
      <c r="AQ378" s="638"/>
      <c r="AR378" s="638"/>
      <c r="AS378" s="639"/>
      <c r="AZ378" s="196" t="str">
        <f t="shared" si="108"/>
        <v>►</v>
      </c>
      <c r="BA378" s="320" t="str">
        <f>BA351</f>
        <v>Famille à coller.N.Nom de votre recette.Recette mère ►.S.Saisissez le nom de la recette mère</v>
      </c>
      <c r="BB378" s="320">
        <f>BB351</f>
        <v>6</v>
      </c>
      <c r="BC378" s="1045" t="str">
        <f>BC351</f>
        <v>couverts</v>
      </c>
      <c r="BD378" s="819"/>
      <c r="BE378" s="638"/>
      <c r="BF378" s="638"/>
      <c r="BG378" s="638"/>
      <c r="BH378" s="638"/>
      <c r="BI378" s="638"/>
      <c r="BJ378" s="639"/>
      <c r="BP378" s="4">
        <v>1</v>
      </c>
    </row>
    <row r="379" spans="2:68" ht="15.75" x14ac:dyDescent="0.25">
      <c r="B379" s="376" t="s">
        <v>18</v>
      </c>
      <c r="C379" s="320" t="str">
        <f>C369</f>
        <v>Famille à coller.N.Nom de votre recette.Recette mère ►.S.Saisissez le nom de la recette mère</v>
      </c>
      <c r="D379" s="320">
        <f>D369</f>
        <v>6</v>
      </c>
      <c r="E379" s="320" t="str">
        <f>E369</f>
        <v>couverts</v>
      </c>
      <c r="F379" s="293"/>
      <c r="G379" s="293"/>
      <c r="H379" s="293" t="s">
        <v>152</v>
      </c>
      <c r="I379" s="294"/>
      <c r="J379" s="392"/>
      <c r="K379" s="392"/>
      <c r="L379" s="393"/>
      <c r="AI379" s="196" t="str">
        <f t="shared" si="112"/>
        <v>►</v>
      </c>
      <c r="AJ379" s="320" t="str">
        <f>AJ355</f>
        <v>Famille à coller.N.Nom de votre recette.Recette mère ►.S.Saisissez le nom de la recette mère</v>
      </c>
      <c r="AK379" s="320">
        <f>AK355</f>
        <v>6</v>
      </c>
      <c r="AL379" s="1045" t="str">
        <f>AL355</f>
        <v>couverts</v>
      </c>
      <c r="AM379" s="819"/>
      <c r="AN379" s="638"/>
      <c r="AO379" s="638"/>
      <c r="AP379" s="638"/>
      <c r="AQ379" s="638"/>
      <c r="AR379" s="638"/>
      <c r="AS379" s="639"/>
      <c r="AZ379" s="196" t="str">
        <f t="shared" si="108"/>
        <v>►</v>
      </c>
      <c r="BA379" s="320" t="str">
        <f>BA351</f>
        <v>Famille à coller.N.Nom de votre recette.Recette mère ►.S.Saisissez le nom de la recette mère</v>
      </c>
      <c r="BB379" s="320">
        <f>BB351</f>
        <v>6</v>
      </c>
      <c r="BC379" s="1045" t="str">
        <f>BC351</f>
        <v>couverts</v>
      </c>
      <c r="BD379" s="819"/>
      <c r="BE379" s="638"/>
      <c r="BF379" s="638"/>
      <c r="BG379" s="638"/>
      <c r="BH379" s="638"/>
      <c r="BI379" s="638"/>
      <c r="BJ379" s="639"/>
      <c r="BP379" s="4">
        <v>1</v>
      </c>
    </row>
    <row r="380" spans="2:68" ht="16.5" thickBot="1" x14ac:dyDescent="0.3">
      <c r="B380" s="397" t="s">
        <v>18</v>
      </c>
      <c r="C380" s="398" t="str">
        <f>C369</f>
        <v>Famille à coller.N.Nom de votre recette.Recette mère ►.S.Saisissez le nom de la recette mère</v>
      </c>
      <c r="D380" s="398">
        <f>D369</f>
        <v>6</v>
      </c>
      <c r="E380" s="398" t="str">
        <f>E369</f>
        <v>couverts</v>
      </c>
      <c r="F380" s="399" t="s">
        <v>150</v>
      </c>
      <c r="G380" s="298"/>
      <c r="H380" s="299"/>
      <c r="I380" s="300"/>
      <c r="J380" s="299"/>
      <c r="K380" s="299"/>
      <c r="L380" s="400"/>
      <c r="AI380" s="196" t="str">
        <f t="shared" si="112"/>
        <v>►</v>
      </c>
      <c r="AJ380" s="320" t="str">
        <f>AJ355</f>
        <v>Famille à coller.N.Nom de votre recette.Recette mère ►.S.Saisissez le nom de la recette mère</v>
      </c>
      <c r="AK380" s="320">
        <f>AK355</f>
        <v>6</v>
      </c>
      <c r="AL380" s="1045" t="str">
        <f>AL355</f>
        <v>couverts</v>
      </c>
      <c r="AM380" s="819"/>
      <c r="AN380" s="638"/>
      <c r="AO380" s="638"/>
      <c r="AP380" s="638"/>
      <c r="AQ380" s="638"/>
      <c r="AR380" s="638"/>
      <c r="AS380" s="639"/>
      <c r="AZ380" s="196" t="str">
        <f t="shared" si="108"/>
        <v>►</v>
      </c>
      <c r="BA380" s="320" t="str">
        <f>BA351</f>
        <v>Famille à coller.N.Nom de votre recette.Recette mère ►.S.Saisissez le nom de la recette mère</v>
      </c>
      <c r="BB380" s="320">
        <f>BB351</f>
        <v>6</v>
      </c>
      <c r="BC380" s="1045" t="str">
        <f>BC351</f>
        <v>couverts</v>
      </c>
      <c r="BD380" s="819"/>
      <c r="BE380" s="638"/>
      <c r="BF380" s="638"/>
      <c r="BG380" s="638"/>
      <c r="BH380" s="638"/>
      <c r="BI380" s="638"/>
      <c r="BJ380" s="639"/>
      <c r="BP380" s="4">
        <v>1</v>
      </c>
    </row>
    <row r="381" spans="2:68" ht="15.75" x14ac:dyDescent="0.25">
      <c r="AI381" s="196" t="str">
        <f t="shared" si="112"/>
        <v>►</v>
      </c>
      <c r="AJ381" s="320" t="str">
        <f>AJ355</f>
        <v>Famille à coller.N.Nom de votre recette.Recette mère ►.S.Saisissez le nom de la recette mère</v>
      </c>
      <c r="AK381" s="320">
        <f>AK355</f>
        <v>6</v>
      </c>
      <c r="AL381" s="1045" t="str">
        <f>AL355</f>
        <v>couverts</v>
      </c>
      <c r="AM381" s="819"/>
      <c r="AN381" s="638"/>
      <c r="AO381" s="638"/>
      <c r="AP381" s="638"/>
      <c r="AQ381" s="638"/>
      <c r="AR381" s="638"/>
      <c r="AS381" s="639"/>
      <c r="AZ381" s="196" t="str">
        <f t="shared" si="108"/>
        <v>►</v>
      </c>
      <c r="BA381" s="320" t="str">
        <f>BA351</f>
        <v>Famille à coller.N.Nom de votre recette.Recette mère ►.S.Saisissez le nom de la recette mère</v>
      </c>
      <c r="BB381" s="320">
        <f>BB351</f>
        <v>6</v>
      </c>
      <c r="BC381" s="1045" t="str">
        <f>BC351</f>
        <v>couverts</v>
      </c>
      <c r="BD381" s="819"/>
      <c r="BE381" s="638"/>
      <c r="BF381" s="638"/>
      <c r="BG381" s="638"/>
      <c r="BH381" s="638"/>
      <c r="BI381" s="638"/>
      <c r="BJ381" s="639"/>
      <c r="BP381" s="4">
        <v>1</v>
      </c>
    </row>
    <row r="382" spans="2:68" ht="15.75" x14ac:dyDescent="0.25">
      <c r="AI382" s="196" t="str">
        <f t="shared" si="112"/>
        <v>►</v>
      </c>
      <c r="AJ382" s="320" t="str">
        <f>AJ355</f>
        <v>Famille à coller.N.Nom de votre recette.Recette mère ►.S.Saisissez le nom de la recette mère</v>
      </c>
      <c r="AK382" s="320">
        <f>AK355</f>
        <v>6</v>
      </c>
      <c r="AL382" s="1045" t="str">
        <f>AL355</f>
        <v>couverts</v>
      </c>
      <c r="AM382" s="819"/>
      <c r="AN382" s="638"/>
      <c r="AO382" s="638"/>
      <c r="AP382" s="638"/>
      <c r="AQ382" s="638"/>
      <c r="AR382" s="638"/>
      <c r="AS382" s="639"/>
      <c r="AZ382" s="196" t="str">
        <f t="shared" si="108"/>
        <v>►</v>
      </c>
      <c r="BA382" s="320" t="str">
        <f>BA351</f>
        <v>Famille à coller.N.Nom de votre recette.Recette mère ►.S.Saisissez le nom de la recette mère</v>
      </c>
      <c r="BB382" s="320">
        <f>BB351</f>
        <v>6</v>
      </c>
      <c r="BC382" s="1045" t="str">
        <f>BC351</f>
        <v>couverts</v>
      </c>
      <c r="BD382" s="819"/>
      <c r="BE382" s="638"/>
      <c r="BF382" s="638"/>
      <c r="BG382" s="638"/>
      <c r="BH382" s="638"/>
      <c r="BI382" s="638"/>
      <c r="BJ382" s="639"/>
      <c r="BP382" s="4">
        <v>1</v>
      </c>
    </row>
    <row r="383" spans="2:68" ht="15.75" x14ac:dyDescent="0.25">
      <c r="AI383" s="196" t="str">
        <f t="shared" si="112"/>
        <v>►</v>
      </c>
      <c r="AJ383" s="320" t="str">
        <f>AJ355</f>
        <v>Famille à coller.N.Nom de votre recette.Recette mère ►.S.Saisissez le nom de la recette mère</v>
      </c>
      <c r="AK383" s="320">
        <f>AK355</f>
        <v>6</v>
      </c>
      <c r="AL383" s="1045" t="str">
        <f>AL355</f>
        <v>couverts</v>
      </c>
      <c r="AM383" s="819"/>
      <c r="AN383" s="638"/>
      <c r="AO383" s="638"/>
      <c r="AP383" s="638"/>
      <c r="AQ383" s="638"/>
      <c r="AR383" s="638"/>
      <c r="AS383" s="639"/>
      <c r="AZ383" s="196" t="str">
        <f t="shared" si="108"/>
        <v>►</v>
      </c>
      <c r="BA383" s="320" t="str">
        <f>BA351</f>
        <v>Famille à coller.N.Nom de votre recette.Recette mère ►.S.Saisissez le nom de la recette mère</v>
      </c>
      <c r="BB383" s="320">
        <f>BB351</f>
        <v>6</v>
      </c>
      <c r="BC383" s="1045" t="str">
        <f>BC351</f>
        <v>couverts</v>
      </c>
      <c r="BD383" s="819"/>
      <c r="BE383" s="638"/>
      <c r="BF383" s="638"/>
      <c r="BG383" s="638"/>
      <c r="BH383" s="638"/>
      <c r="BI383" s="638"/>
      <c r="BJ383" s="639"/>
      <c r="BP383" s="4">
        <v>1</v>
      </c>
    </row>
    <row r="384" spans="2:68" ht="15.75" x14ac:dyDescent="0.25">
      <c r="AI384" s="196" t="str">
        <f t="shared" si="112"/>
        <v>►</v>
      </c>
      <c r="AJ384" s="320" t="str">
        <f>AJ355</f>
        <v>Famille à coller.N.Nom de votre recette.Recette mère ►.S.Saisissez le nom de la recette mère</v>
      </c>
      <c r="AK384" s="320">
        <f>AK355</f>
        <v>6</v>
      </c>
      <c r="AL384" s="1045" t="str">
        <f>AL355</f>
        <v>couverts</v>
      </c>
      <c r="AM384" s="819"/>
      <c r="AN384" s="638"/>
      <c r="AO384" s="638"/>
      <c r="AP384" s="638"/>
      <c r="AQ384" s="638"/>
      <c r="AR384" s="638"/>
      <c r="AS384" s="639"/>
      <c r="AZ384" s="196" t="str">
        <f t="shared" si="108"/>
        <v>►</v>
      </c>
      <c r="BA384" s="320" t="str">
        <f>BA351</f>
        <v>Famille à coller.N.Nom de votre recette.Recette mère ►.S.Saisissez le nom de la recette mère</v>
      </c>
      <c r="BB384" s="320">
        <f>BB351</f>
        <v>6</v>
      </c>
      <c r="BC384" s="1045" t="str">
        <f>BC351</f>
        <v>couverts</v>
      </c>
      <c r="BD384" s="819"/>
      <c r="BE384" s="638"/>
      <c r="BF384" s="638"/>
      <c r="BG384" s="638"/>
      <c r="BH384" s="638"/>
      <c r="BI384" s="638"/>
      <c r="BJ384" s="639"/>
      <c r="BP384" s="4">
        <v>1</v>
      </c>
    </row>
    <row r="385" spans="35:68" ht="15.75" x14ac:dyDescent="0.25">
      <c r="AI385" s="196" t="str">
        <f t="shared" si="112"/>
        <v>►</v>
      </c>
      <c r="AJ385" s="320" t="str">
        <f>AJ355</f>
        <v>Famille à coller.N.Nom de votre recette.Recette mère ►.S.Saisissez le nom de la recette mère</v>
      </c>
      <c r="AK385" s="320">
        <f>AK355</f>
        <v>6</v>
      </c>
      <c r="AL385" s="1045" t="str">
        <f>AL355</f>
        <v>couverts</v>
      </c>
      <c r="AM385" s="767"/>
      <c r="AN385" s="270"/>
      <c r="AO385" s="270"/>
      <c r="AP385" s="270"/>
      <c r="AQ385" s="270"/>
      <c r="AR385" s="270"/>
      <c r="AS385" s="329"/>
      <c r="AZ385" s="196" t="str">
        <f t="shared" si="108"/>
        <v>►</v>
      </c>
      <c r="BA385" s="320" t="str">
        <f>BA351</f>
        <v>Famille à coller.N.Nom de votre recette.Recette mère ►.S.Saisissez le nom de la recette mère</v>
      </c>
      <c r="BB385" s="320">
        <f>BB351</f>
        <v>6</v>
      </c>
      <c r="BC385" s="1045" t="str">
        <f>BC351</f>
        <v>couverts</v>
      </c>
      <c r="BD385" s="819"/>
      <c r="BE385" s="638"/>
      <c r="BF385" s="638"/>
      <c r="BG385" s="638"/>
      <c r="BH385" s="638"/>
      <c r="BI385" s="638"/>
      <c r="BJ385" s="639"/>
      <c r="BP385" s="4">
        <v>1</v>
      </c>
    </row>
    <row r="386" spans="35:68" ht="15.75" x14ac:dyDescent="0.25">
      <c r="AI386" s="376" t="s">
        <v>18</v>
      </c>
      <c r="AJ386" s="320" t="str">
        <f>AJ355</f>
        <v>Famille à coller.N.Nom de votre recette.Recette mère ►.S.Saisissez le nom de la recette mère</v>
      </c>
      <c r="AK386" s="320">
        <f>AK355</f>
        <v>6</v>
      </c>
      <c r="AL386" s="1045" t="str">
        <f>AL355</f>
        <v>couverts</v>
      </c>
      <c r="AM386" s="377" t="s">
        <v>153</v>
      </c>
      <c r="AN386" s="280"/>
      <c r="AO386" s="280"/>
      <c r="AP386" s="280"/>
      <c r="AQ386" s="280"/>
      <c r="AR386" s="378"/>
      <c r="AS386" s="379" t="s">
        <v>154</v>
      </c>
      <c r="AZ386" s="196" t="str">
        <f t="shared" si="108"/>
        <v>►</v>
      </c>
      <c r="BA386" s="320" t="str">
        <f>BA351</f>
        <v>Famille à coller.N.Nom de votre recette.Recette mère ►.S.Saisissez le nom de la recette mère</v>
      </c>
      <c r="BB386" s="320">
        <f>BB351</f>
        <v>6</v>
      </c>
      <c r="BC386" s="1045" t="str">
        <f>BC351</f>
        <v>couverts</v>
      </c>
      <c r="BD386" s="819"/>
      <c r="BE386" s="638"/>
      <c r="BF386" s="638"/>
      <c r="BG386" s="638"/>
      <c r="BH386" s="638"/>
      <c r="BI386" s="638"/>
      <c r="BJ386" s="639"/>
      <c r="BP386" s="4">
        <v>1</v>
      </c>
    </row>
    <row r="387" spans="35:68" ht="15.75" x14ac:dyDescent="0.25">
      <c r="AI387" s="376" t="s">
        <v>18</v>
      </c>
      <c r="AJ387" s="320" t="str">
        <f>AJ355</f>
        <v>Famille à coller.N.Nom de votre recette.Recette mère ►.S.Saisissez le nom de la recette mère</v>
      </c>
      <c r="AK387" s="320">
        <f>AK355</f>
        <v>6</v>
      </c>
      <c r="AL387" s="1045" t="str">
        <f>AL355</f>
        <v>couverts</v>
      </c>
      <c r="AM387" s="381"/>
      <c r="AN387" s="287"/>
      <c r="AO387" s="287"/>
      <c r="AP387" s="287"/>
      <c r="AQ387" s="287"/>
      <c r="AR387" s="382"/>
      <c r="AS387" s="383" t="s">
        <v>155</v>
      </c>
      <c r="AZ387" s="196" t="str">
        <f t="shared" si="108"/>
        <v>►</v>
      </c>
      <c r="BA387" s="320" t="str">
        <f>BA351</f>
        <v>Famille à coller.N.Nom de votre recette.Recette mère ►.S.Saisissez le nom de la recette mère</v>
      </c>
      <c r="BB387" s="320">
        <f>BB351</f>
        <v>6</v>
      </c>
      <c r="BC387" s="1045" t="str">
        <f>BC351</f>
        <v>couverts</v>
      </c>
      <c r="BD387" s="819"/>
      <c r="BE387" s="638"/>
      <c r="BF387" s="638"/>
      <c r="BG387" s="638"/>
      <c r="BH387" s="638"/>
      <c r="BI387" s="638"/>
      <c r="BJ387" s="639"/>
      <c r="BP387" s="4">
        <v>1</v>
      </c>
    </row>
    <row r="388" spans="35:68" ht="15.75" x14ac:dyDescent="0.25">
      <c r="AI388" s="376" t="s">
        <v>18</v>
      </c>
      <c r="AJ388" s="320" t="str">
        <f>AJ355</f>
        <v>Famille à coller.N.Nom de votre recette.Recette mère ►.S.Saisissez le nom de la recette mère</v>
      </c>
      <c r="AK388" s="320">
        <f>AK355</f>
        <v>6</v>
      </c>
      <c r="AL388" s="1045" t="str">
        <f>AL355</f>
        <v>couverts</v>
      </c>
      <c r="AM388" s="2819"/>
      <c r="AN388" s="287"/>
      <c r="AO388" s="287"/>
      <c r="AP388" s="287"/>
      <c r="AQ388" s="287"/>
      <c r="AR388" s="382"/>
      <c r="AS388" s="383" t="s">
        <v>156</v>
      </c>
      <c r="AZ388" s="196" t="str">
        <f t="shared" si="108"/>
        <v>►</v>
      </c>
      <c r="BA388" s="320" t="str">
        <f>BA351</f>
        <v>Famille à coller.N.Nom de votre recette.Recette mère ►.S.Saisissez le nom de la recette mère</v>
      </c>
      <c r="BB388" s="320">
        <f>BB351</f>
        <v>6</v>
      </c>
      <c r="BC388" s="1045" t="str">
        <f>BC351</f>
        <v>couverts</v>
      </c>
      <c r="BD388" s="819"/>
      <c r="BE388" s="638"/>
      <c r="BF388" s="638"/>
      <c r="BG388" s="638"/>
      <c r="BH388" s="638"/>
      <c r="BI388" s="638"/>
      <c r="BJ388" s="639"/>
      <c r="BP388" s="4">
        <v>1</v>
      </c>
    </row>
    <row r="389" spans="35:68" ht="15.75" x14ac:dyDescent="0.25">
      <c r="AI389" s="376" t="s">
        <v>18</v>
      </c>
      <c r="AJ389" s="320" t="str">
        <f>AJ355</f>
        <v>Famille à coller.N.Nom de votre recette.Recette mère ►.S.Saisissez le nom de la recette mère</v>
      </c>
      <c r="AK389" s="320">
        <f>AK355</f>
        <v>6</v>
      </c>
      <c r="AL389" s="320" t="str">
        <f>AL355</f>
        <v>couverts</v>
      </c>
      <c r="AM389" s="624"/>
      <c r="AN389" s="293"/>
      <c r="AO389" s="293" t="s">
        <v>152</v>
      </c>
      <c r="AP389" s="294"/>
      <c r="AQ389" s="392"/>
      <c r="AR389" s="392"/>
      <c r="AS389" s="393"/>
      <c r="AZ389" s="196" t="str">
        <f t="shared" si="108"/>
        <v>►</v>
      </c>
      <c r="BA389" s="320" t="str">
        <f>BA351</f>
        <v>Famille à coller.N.Nom de votre recette.Recette mère ►.S.Saisissez le nom de la recette mère</v>
      </c>
      <c r="BB389" s="320">
        <f>BB351</f>
        <v>6</v>
      </c>
      <c r="BC389" s="1045" t="str">
        <f>BC351</f>
        <v>couverts</v>
      </c>
      <c r="BD389" s="819"/>
      <c r="BE389" s="638"/>
      <c r="BF389" s="638"/>
      <c r="BG389" s="638"/>
      <c r="BH389" s="638"/>
      <c r="BI389" s="638"/>
      <c r="BJ389" s="639"/>
      <c r="BP389" s="4">
        <v>1</v>
      </c>
    </row>
    <row r="390" spans="35:68" ht="16.5" thickBot="1" x14ac:dyDescent="0.3">
      <c r="AI390" s="397" t="s">
        <v>18</v>
      </c>
      <c r="AJ390" s="398" t="str">
        <f>AJ355</f>
        <v>Famille à coller.N.Nom de votre recette.Recette mère ►.S.Saisissez le nom de la recette mère</v>
      </c>
      <c r="AK390" s="398">
        <f>AK355</f>
        <v>6</v>
      </c>
      <c r="AL390" s="398" t="str">
        <f>AL355</f>
        <v>couverts</v>
      </c>
      <c r="AM390" s="399" t="s">
        <v>150</v>
      </c>
      <c r="AN390" s="298"/>
      <c r="AO390" s="299"/>
      <c r="AP390" s="300"/>
      <c r="AQ390" s="299"/>
      <c r="AR390" s="299"/>
      <c r="AS390" s="400"/>
      <c r="AZ390" s="196" t="str">
        <f t="shared" si="108"/>
        <v>►</v>
      </c>
      <c r="BA390" s="320" t="str">
        <f>BA351</f>
        <v>Famille à coller.N.Nom de votre recette.Recette mère ►.S.Saisissez le nom de la recette mère</v>
      </c>
      <c r="BB390" s="320">
        <f>BB351</f>
        <v>6</v>
      </c>
      <c r="BC390" s="1045" t="str">
        <f>BC351</f>
        <v>couverts</v>
      </c>
      <c r="BD390" s="819"/>
      <c r="BE390" s="638"/>
      <c r="BF390" s="638"/>
      <c r="BG390" s="638"/>
      <c r="BH390" s="638"/>
      <c r="BI390" s="638"/>
      <c r="BJ390" s="639"/>
      <c r="BP390" s="4">
        <v>1</v>
      </c>
    </row>
    <row r="391" spans="35:68" ht="15.75" x14ac:dyDescent="0.25">
      <c r="AI391" s="291" t="s">
        <v>18</v>
      </c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Z391" s="196" t="str">
        <f t="shared" si="108"/>
        <v>►</v>
      </c>
      <c r="BA391" s="320" t="str">
        <f>BA351</f>
        <v>Famille à coller.N.Nom de votre recette.Recette mère ►.S.Saisissez le nom de la recette mère</v>
      </c>
      <c r="BB391" s="320">
        <f>BB351</f>
        <v>6</v>
      </c>
      <c r="BC391" s="1045" t="str">
        <f>BC351</f>
        <v>couverts</v>
      </c>
      <c r="BD391" s="270"/>
      <c r="BE391" s="270"/>
      <c r="BF391" s="270"/>
      <c r="BG391" s="270"/>
      <c r="BH391" s="270"/>
      <c r="BI391" s="270"/>
      <c r="BJ391" s="329"/>
      <c r="BP391" s="4">
        <v>1</v>
      </c>
    </row>
    <row r="392" spans="35:68" ht="18.75" x14ac:dyDescent="0.25">
      <c r="AI392" s="1013" t="s">
        <v>18</v>
      </c>
      <c r="AJ392" s="998" t="str">
        <f>AJ355</f>
        <v>Famille à coller.N.Nom de votre recette.Recette mère ►.S.Saisissez le nom de la recette mère</v>
      </c>
      <c r="AK392" s="998">
        <f>AK355</f>
        <v>6</v>
      </c>
      <c r="AL392" s="998" t="str">
        <f>AL355</f>
        <v>couverts</v>
      </c>
      <c r="AM392" s="1002" t="s">
        <v>61</v>
      </c>
      <c r="AN392" s="1002">
        <v>13</v>
      </c>
      <c r="AO392" s="999" t="s">
        <v>579</v>
      </c>
      <c r="AP392" s="1000"/>
      <c r="AQ392" s="1000"/>
      <c r="AR392" s="1008" t="s">
        <v>570</v>
      </c>
      <c r="AS392" s="1001"/>
      <c r="AT392" s="526" t="s">
        <v>218</v>
      </c>
      <c r="AU392" s="527" t="s">
        <v>635</v>
      </c>
      <c r="AV392" s="527"/>
      <c r="AZ392" s="376" t="s">
        <v>18</v>
      </c>
      <c r="BA392" s="320" t="str">
        <f>BA351</f>
        <v>Famille à coller.N.Nom de votre recette.Recette mère ►.S.Saisissez le nom de la recette mère</v>
      </c>
      <c r="BB392" s="320">
        <f>BB351</f>
        <v>6</v>
      </c>
      <c r="BC392" s="1045" t="str">
        <f>BC351</f>
        <v>couverts</v>
      </c>
      <c r="BD392" s="978" t="s">
        <v>153</v>
      </c>
      <c r="BE392" s="280"/>
      <c r="BF392" s="280"/>
      <c r="BG392" s="280"/>
      <c r="BH392" s="280"/>
      <c r="BI392" s="378"/>
      <c r="BJ392" s="379" t="s">
        <v>154</v>
      </c>
      <c r="BP392" s="4">
        <v>1</v>
      </c>
    </row>
    <row r="393" spans="35:68" ht="18.75" x14ac:dyDescent="0.25">
      <c r="AI393" s="319" t="s">
        <v>18</v>
      </c>
      <c r="AJ393" s="1043" t="str">
        <f>AJ392</f>
        <v>Famille à coller.N.Nom de votre recette.Recette mère ►.S.Saisissez le nom de la recette mère</v>
      </c>
      <c r="AK393" s="1043">
        <f>AK392</f>
        <v>6</v>
      </c>
      <c r="AL393" s="1044" t="str">
        <f>AL392</f>
        <v>couverts</v>
      </c>
      <c r="AM393" s="16"/>
      <c r="AN393" s="16"/>
      <c r="AO393" s="16"/>
      <c r="AP393" s="16"/>
      <c r="AQ393" s="16"/>
      <c r="AR393" s="16"/>
      <c r="AS393" s="897"/>
      <c r="AT393" s="48"/>
      <c r="AU393" s="436" t="s">
        <v>221</v>
      </c>
      <c r="AZ393" s="376" t="s">
        <v>18</v>
      </c>
      <c r="BA393" s="320" t="str">
        <f>BA351</f>
        <v>Famille à coller.N.Nom de votre recette.Recette mère ►.S.Saisissez le nom de la recette mère</v>
      </c>
      <c r="BB393" s="320">
        <f>BB351</f>
        <v>6</v>
      </c>
      <c r="BC393" s="1045" t="str">
        <f>BC351</f>
        <v>couverts</v>
      </c>
      <c r="BD393" s="287"/>
      <c r="BE393" s="287"/>
      <c r="BF393" s="287"/>
      <c r="BG393" s="287"/>
      <c r="BH393" s="287"/>
      <c r="BI393" s="382"/>
      <c r="BJ393" s="383" t="s">
        <v>155</v>
      </c>
      <c r="BP393" s="4">
        <v>1</v>
      </c>
    </row>
    <row r="394" spans="35:68" ht="15.75" x14ac:dyDescent="0.25">
      <c r="AI394" s="319" t="s">
        <v>18</v>
      </c>
      <c r="AJ394" s="320" t="str">
        <f>AJ392</f>
        <v>Famille à coller.N.Nom de votre recette.Recette mère ►.S.Saisissez le nom de la recette mère</v>
      </c>
      <c r="AK394" s="320">
        <f>AK392</f>
        <v>6</v>
      </c>
      <c r="AL394" s="1045" t="str">
        <f>AL392</f>
        <v>couverts</v>
      </c>
      <c r="AM394" s="898" t="s">
        <v>571</v>
      </c>
      <c r="AN394" s="899" t="s">
        <v>572</v>
      </c>
      <c r="AO394" s="900"/>
      <c r="AP394" s="901" t="s">
        <v>573</v>
      </c>
      <c r="AQ394" s="899" t="s">
        <v>18</v>
      </c>
      <c r="AR394" s="899" t="s">
        <v>574</v>
      </c>
      <c r="AS394" s="897" t="s">
        <v>575</v>
      </c>
      <c r="AZ394" s="376" t="s">
        <v>18</v>
      </c>
      <c r="BA394" s="320" t="str">
        <f>BA351</f>
        <v>Famille à coller.N.Nom de votre recette.Recette mère ►.S.Saisissez le nom de la recette mère</v>
      </c>
      <c r="BB394" s="320">
        <f>BB351</f>
        <v>6</v>
      </c>
      <c r="BC394" s="1045" t="str">
        <f>BC351</f>
        <v>couverts</v>
      </c>
      <c r="BD394" s="287"/>
      <c r="BE394" s="287"/>
      <c r="BF394" s="287"/>
      <c r="BG394" s="287"/>
      <c r="BH394" s="287"/>
      <c r="BI394" s="382"/>
      <c r="BJ394" s="383" t="s">
        <v>156</v>
      </c>
      <c r="BP394" s="4">
        <v>1</v>
      </c>
    </row>
    <row r="395" spans="35:68" ht="15.75" x14ac:dyDescent="0.25">
      <c r="AI395" s="319" t="s">
        <v>18</v>
      </c>
      <c r="AJ395" s="320" t="str">
        <f>AJ392</f>
        <v>Famille à coller.N.Nom de votre recette.Recette mère ►.S.Saisissez le nom de la recette mère</v>
      </c>
      <c r="AK395" s="320">
        <f>AK392</f>
        <v>6</v>
      </c>
      <c r="AL395" s="1045" t="str">
        <f>AL392</f>
        <v>couverts</v>
      </c>
      <c r="AM395" s="902" t="str">
        <f>"cellule "&amp;ADDRESS(ROW(AS395),COLUMN(AS395),4)&amp;"  vous pouvez saisir un autre poids"</f>
        <v>cellule AS395  vous pouvez saisir un autre poids</v>
      </c>
      <c r="AN395" s="903"/>
      <c r="AO395" s="904"/>
      <c r="AP395" s="243"/>
      <c r="AQ395" s="903"/>
      <c r="AS395" s="905">
        <v>1</v>
      </c>
      <c r="AZ395" s="376" t="s">
        <v>18</v>
      </c>
      <c r="BA395" s="320" t="str">
        <f>BA304</f>
        <v>Famille à coller.N.Nom de votre recette.Recette mère ►.S.Saisissez le nom de la recette mère</v>
      </c>
      <c r="BB395" s="320">
        <f>BB304</f>
        <v>6</v>
      </c>
      <c r="BC395" s="320" t="str">
        <f>BC304</f>
        <v>couverts</v>
      </c>
      <c r="BD395" s="293"/>
      <c r="BE395" s="293"/>
      <c r="BF395" s="293" t="s">
        <v>152</v>
      </c>
      <c r="BG395" s="294"/>
      <c r="BH395" s="392"/>
      <c r="BI395" s="392"/>
      <c r="BJ395" s="393"/>
      <c r="BP395" s="4">
        <v>1</v>
      </c>
    </row>
    <row r="396" spans="35:68" ht="16.5" thickBot="1" x14ac:dyDescent="0.3">
      <c r="AI396" s="319" t="s">
        <v>18</v>
      </c>
      <c r="AJ396" s="320" t="str">
        <f>AJ392</f>
        <v>Famille à coller.N.Nom de votre recette.Recette mère ►.S.Saisissez le nom de la recette mère</v>
      </c>
      <c r="AK396" s="320">
        <f>AK392</f>
        <v>6</v>
      </c>
      <c r="AL396" s="1045" t="str">
        <f>AL392</f>
        <v>couverts</v>
      </c>
      <c r="AM396" s="906">
        <v>100</v>
      </c>
      <c r="AN396" s="498">
        <v>120</v>
      </c>
      <c r="AO396" s="907"/>
      <c r="AP396" s="498">
        <v>180</v>
      </c>
      <c r="AQ396" s="498">
        <v>180</v>
      </c>
      <c r="AR396" s="498">
        <v>200</v>
      </c>
      <c r="AS396" s="908" t="s">
        <v>576</v>
      </c>
      <c r="AZ396" s="397" t="s">
        <v>18</v>
      </c>
      <c r="BA396" s="398" t="str">
        <f>BA304</f>
        <v>Famille à coller.N.Nom de votre recette.Recette mère ►.S.Saisissez le nom de la recette mère</v>
      </c>
      <c r="BB396" s="398">
        <f>BB304</f>
        <v>6</v>
      </c>
      <c r="BC396" s="398" t="str">
        <f>BC304</f>
        <v>couverts</v>
      </c>
      <c r="BD396" s="399" t="s">
        <v>150</v>
      </c>
      <c r="BE396" s="298"/>
      <c r="BF396" s="299"/>
      <c r="BG396" s="300"/>
      <c r="BH396" s="299"/>
      <c r="BI396" s="299"/>
      <c r="BJ396" s="400"/>
      <c r="BP396" s="4">
        <v>1</v>
      </c>
    </row>
    <row r="397" spans="35:68" ht="15.75" x14ac:dyDescent="0.25">
      <c r="AI397" s="319" t="s">
        <v>18</v>
      </c>
      <c r="AJ397" s="320" t="str">
        <f>AJ392</f>
        <v>Famille à coller.N.Nom de votre recette.Recette mère ►.S.Saisissez le nom de la recette mère</v>
      </c>
      <c r="AK397" s="320">
        <f>AK392</f>
        <v>6</v>
      </c>
      <c r="AL397" s="1045" t="str">
        <f>AL392</f>
        <v>couverts</v>
      </c>
      <c r="AM397" s="909">
        <f>IF(MOD(AS395*1000/AM396,1)=0,AS395*1000/AM396,IF(MOD(AS395*1000/AM396,1)&lt;0.5,INT(AS395*1000/AM396),INT(AS395*1000/AM396)+1))</f>
        <v>10</v>
      </c>
      <c r="AN397" s="910">
        <f>IF(MOD(AS395*1000/AN396,1)=0,AS395*1000/AN396,IF(MOD(AS395*1000/AN396,1)&lt;0.5,INT(AS395*1000/AN396),INT(AS395*1000/AN396)+1))</f>
        <v>8</v>
      </c>
      <c r="AO397" s="911"/>
      <c r="AP397" s="910">
        <f>IF(MOD(AS395*1000/AP396,1)=0,AS395*1000/AP396,IF(MOD(AS395*1000/AP396,1)&lt;0.5,INT(AS395*1000/AP396),INT(AS395*1000/AP396)+1))</f>
        <v>6</v>
      </c>
      <c r="AQ397" s="910">
        <f>IF(MOD(AS395*1000/AQ396,1)=0,AS395*1000/AQ396,IF(MOD(AS395*1000/AQ396,1)&lt;0.5,INT(AS395*1000/AQ396),INT(AS395*1000/AQ396)+1))</f>
        <v>6</v>
      </c>
      <c r="AR397" s="910">
        <f>IF(MOD(AS395*1000/AR396,1)=0,AS395*1000/AR396,IF(MOD(AS395*1000/AR396,1)&lt;0.5,INT(AS395*1000/AR396),INT(AS395*1000/AR396)+1))</f>
        <v>5</v>
      </c>
      <c r="AS397" s="912" t="s">
        <v>261</v>
      </c>
      <c r="AZ397" s="291" t="s">
        <v>18</v>
      </c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P397" s="4">
        <v>1</v>
      </c>
    </row>
    <row r="398" spans="35:68" ht="18.75" x14ac:dyDescent="0.25">
      <c r="AI398" s="319" t="s">
        <v>18</v>
      </c>
      <c r="AJ398" s="320" t="str">
        <f>AJ392</f>
        <v>Famille à coller.N.Nom de votre recette.Recette mère ►.S.Saisissez le nom de la recette mère</v>
      </c>
      <c r="AK398" s="320">
        <f>AK392</f>
        <v>6</v>
      </c>
      <c r="AL398" s="1045" t="str">
        <f>AL392</f>
        <v>couverts</v>
      </c>
      <c r="AM398" s="902" t="str">
        <f>"cellule "&amp;ADDRESS(ROW(AS398),COLUMN(AS398),4)&amp;"  vous pouvez saisir un autre poids"</f>
        <v>cellule AS398  vous pouvez saisir un autre poids</v>
      </c>
      <c r="AN398" s="907"/>
      <c r="AO398" s="913"/>
      <c r="AP398" s="16"/>
      <c r="AQ398" s="907"/>
      <c r="AS398" s="914">
        <v>1</v>
      </c>
      <c r="AZ398" s="1013" t="s">
        <v>18</v>
      </c>
      <c r="BA398" s="998" t="str">
        <f>BA351</f>
        <v>Famille à coller.N.Nom de votre recette.Recette mère ►.S.Saisissez le nom de la recette mère</v>
      </c>
      <c r="BB398" s="998">
        <f>BB351</f>
        <v>6</v>
      </c>
      <c r="BC398" s="998" t="str">
        <f>BC351</f>
        <v>couverts</v>
      </c>
      <c r="BD398" s="1002" t="s">
        <v>61</v>
      </c>
      <c r="BE398" s="1002">
        <v>10</v>
      </c>
      <c r="BF398" s="999" t="s">
        <v>579</v>
      </c>
      <c r="BG398" s="1000"/>
      <c r="BH398" s="1011"/>
      <c r="BI398" s="1008"/>
      <c r="BJ398" s="1001"/>
      <c r="BK398" s="526" t="s">
        <v>218</v>
      </c>
      <c r="BL398" s="527" t="s">
        <v>650</v>
      </c>
      <c r="BM398" s="527"/>
      <c r="BP398" s="4">
        <v>1</v>
      </c>
    </row>
    <row r="399" spans="35:68" ht="18.75" x14ac:dyDescent="0.25">
      <c r="AI399" s="319" t="s">
        <v>18</v>
      </c>
      <c r="AJ399" s="320" t="str">
        <f>AJ392</f>
        <v>Famille à coller.N.Nom de votre recette.Recette mère ►.S.Saisissez le nom de la recette mère</v>
      </c>
      <c r="AK399" s="320">
        <f>AK392</f>
        <v>6</v>
      </c>
      <c r="AL399" s="1045" t="str">
        <f>AL392</f>
        <v>couverts</v>
      </c>
      <c r="AM399" s="915">
        <v>10</v>
      </c>
      <c r="AN399" s="892">
        <v>8</v>
      </c>
      <c r="AO399" s="916"/>
      <c r="AP399" s="892">
        <v>5</v>
      </c>
      <c r="AQ399" s="892">
        <v>6</v>
      </c>
      <c r="AR399" s="892">
        <v>10</v>
      </c>
      <c r="AS399" s="917" t="s">
        <v>577</v>
      </c>
      <c r="AZ399" s="319" t="s">
        <v>18</v>
      </c>
      <c r="BA399" s="1043" t="str">
        <f>BA398</f>
        <v>Famille à coller.N.Nom de votre recette.Recette mère ►.S.Saisissez le nom de la recette mère</v>
      </c>
      <c r="BB399" s="1043">
        <f>BB398</f>
        <v>6</v>
      </c>
      <c r="BC399" s="1044" t="str">
        <f>BC398</f>
        <v>couverts</v>
      </c>
      <c r="BD399" s="788">
        <v>3.472222222222222E-3</v>
      </c>
      <c r="BE399" s="638" t="s">
        <v>486</v>
      </c>
      <c r="BF399" s="785"/>
      <c r="BG399" s="785"/>
      <c r="BH399" s="785"/>
      <c r="BI399" s="786">
        <v>100</v>
      </c>
      <c r="BJ399" s="787" t="s">
        <v>487</v>
      </c>
      <c r="BK399" s="48"/>
      <c r="BL399" s="436" t="s">
        <v>221</v>
      </c>
      <c r="BP399" s="4">
        <v>1</v>
      </c>
    </row>
    <row r="400" spans="35:68" ht="15.75" x14ac:dyDescent="0.25">
      <c r="AI400" s="319" t="s">
        <v>18</v>
      </c>
      <c r="AJ400" s="320" t="str">
        <f>AJ392</f>
        <v>Famille à coller.N.Nom de votre recette.Recette mère ►.S.Saisissez le nom de la recette mère</v>
      </c>
      <c r="AK400" s="320">
        <f>AK392</f>
        <v>6</v>
      </c>
      <c r="AL400" s="1045" t="str">
        <f>AL392</f>
        <v>couverts</v>
      </c>
      <c r="AM400" s="918">
        <f>AS398/AM399*1000</f>
        <v>100</v>
      </c>
      <c r="AN400" s="919">
        <f>AS398/AN399*1000</f>
        <v>125</v>
      </c>
      <c r="AO400" s="100"/>
      <c r="AP400" s="919">
        <f>AS398/AP399*1000</f>
        <v>200</v>
      </c>
      <c r="AQ400" s="919">
        <f>AS398/AQ399*1000</f>
        <v>166.66666666666666</v>
      </c>
      <c r="AR400" s="919">
        <f>AS398/AR399*1000</f>
        <v>100</v>
      </c>
      <c r="AS400" s="912" t="s">
        <v>297</v>
      </c>
      <c r="AZ400" s="319" t="s">
        <v>18</v>
      </c>
      <c r="BA400" s="320" t="str">
        <f>BA398</f>
        <v>Famille à coller.N.Nom de votre recette.Recette mère ►.S.Saisissez le nom de la recette mère</v>
      </c>
      <c r="BB400" s="320">
        <f>BB398</f>
        <v>6</v>
      </c>
      <c r="BC400" s="1045" t="str">
        <f>BC398</f>
        <v>couverts</v>
      </c>
      <c r="BD400" s="792">
        <v>1.0416666666666666E-2</v>
      </c>
      <c r="BE400" s="638" t="s">
        <v>488</v>
      </c>
      <c r="BF400" s="785"/>
      <c r="BG400" s="785"/>
      <c r="BH400" s="785"/>
      <c r="BI400" s="793">
        <v>90</v>
      </c>
      <c r="BJ400" s="794" t="s">
        <v>489</v>
      </c>
      <c r="BP400" s="4">
        <v>1</v>
      </c>
    </row>
    <row r="401" spans="35:68" ht="18.75" x14ac:dyDescent="0.25">
      <c r="AI401" s="319" t="s">
        <v>18</v>
      </c>
      <c r="AJ401" s="320" t="str">
        <f>AJ392</f>
        <v>Famille à coller.N.Nom de votre recette.Recette mère ►.S.Saisissez le nom de la recette mère</v>
      </c>
      <c r="AK401" s="320">
        <f>AK392</f>
        <v>6</v>
      </c>
      <c r="AL401" s="1045" t="str">
        <f>AL392</f>
        <v>couverts</v>
      </c>
      <c r="AM401" s="920" t="s">
        <v>575</v>
      </c>
      <c r="AN401" s="921"/>
      <c r="AO401" s="922" t="s">
        <v>274</v>
      </c>
      <c r="AP401" s="921"/>
      <c r="AQ401" s="921"/>
      <c r="AR401" s="922" t="s">
        <v>277</v>
      </c>
      <c r="AS401" s="329"/>
      <c r="AZ401" s="319" t="s">
        <v>18</v>
      </c>
      <c r="BA401" s="320" t="str">
        <f>BA398</f>
        <v>Famille à coller.N.Nom de votre recette.Recette mère ►.S.Saisissez le nom de la recette mère</v>
      </c>
      <c r="BB401" s="320">
        <f>BB398</f>
        <v>6</v>
      </c>
      <c r="BC401" s="1045" t="str">
        <f>BC398</f>
        <v>couverts</v>
      </c>
      <c r="BD401" s="797">
        <v>2.0833333333333332E-2</v>
      </c>
      <c r="BE401" s="638" t="s">
        <v>490</v>
      </c>
      <c r="BF401" s="270"/>
      <c r="BG401" s="270"/>
      <c r="BH401" s="270"/>
      <c r="BI401" s="798" t="s">
        <v>491</v>
      </c>
      <c r="BJ401" s="799" t="s">
        <v>492</v>
      </c>
      <c r="BP401" s="4">
        <v>1</v>
      </c>
    </row>
    <row r="402" spans="35:68" ht="18.75" x14ac:dyDescent="0.25">
      <c r="AI402" s="319" t="s">
        <v>18</v>
      </c>
      <c r="AJ402" s="320" t="str">
        <f>AJ392</f>
        <v>Famille à coller.N.Nom de votre recette.Recette mère ►.S.Saisissez le nom de la recette mère</v>
      </c>
      <c r="AK402" s="320">
        <f>AK392</f>
        <v>6</v>
      </c>
      <c r="AL402" s="1045" t="str">
        <f>AL392</f>
        <v>couverts</v>
      </c>
      <c r="AM402" s="920" t="s">
        <v>269</v>
      </c>
      <c r="AN402" s="921"/>
      <c r="AO402" s="923" t="s">
        <v>275</v>
      </c>
      <c r="AP402" s="921"/>
      <c r="AQ402" s="921"/>
      <c r="AR402" s="922" t="s">
        <v>279</v>
      </c>
      <c r="AS402" s="924" t="s">
        <v>578</v>
      </c>
      <c r="AZ402" s="319" t="s">
        <v>18</v>
      </c>
      <c r="BA402" s="320" t="str">
        <f>BA398</f>
        <v>Famille à coller.N.Nom de votre recette.Recette mère ►.S.Saisissez le nom de la recette mère</v>
      </c>
      <c r="BB402" s="320">
        <f>BB398</f>
        <v>6</v>
      </c>
      <c r="BC402" s="1045" t="str">
        <f>BC398</f>
        <v>couverts</v>
      </c>
      <c r="BD402" s="800">
        <f>BD399+BD400+BD401</f>
        <v>3.4722222222222224E-2</v>
      </c>
      <c r="BE402" s="801" t="s">
        <v>493</v>
      </c>
      <c r="BF402" s="270"/>
      <c r="BG402" s="270"/>
      <c r="BH402" s="270"/>
      <c r="BI402" s="798" t="s">
        <v>491</v>
      </c>
      <c r="BJ402" s="802" t="s">
        <v>494</v>
      </c>
      <c r="BP402" s="4">
        <v>1</v>
      </c>
    </row>
    <row r="403" spans="35:68" ht="15.75" x14ac:dyDescent="0.25">
      <c r="AI403" s="196" t="str">
        <f t="shared" ref="AI403" si="113">IF(OR(AP403&lt;&gt;"",AQ403&lt;&gt; "",AR403&lt;&gt;"",AS403&lt;&gt;""),"A", "►")</f>
        <v>►</v>
      </c>
      <c r="AJ403" s="320" t="str">
        <f>AJ392</f>
        <v>Famille à coller.N.Nom de votre recette.Recette mère ►.S.Saisissez le nom de la recette mère</v>
      </c>
      <c r="AK403" s="320">
        <f>AK392</f>
        <v>6</v>
      </c>
      <c r="AL403" s="1045" t="str">
        <f>AL392</f>
        <v>couverts</v>
      </c>
      <c r="AM403" s="270"/>
      <c r="AN403" s="270"/>
      <c r="AO403" s="270"/>
      <c r="AP403" s="270"/>
      <c r="AQ403" s="270"/>
      <c r="AR403" s="270"/>
      <c r="AS403" s="329"/>
      <c r="AZ403" s="319" t="s">
        <v>18</v>
      </c>
      <c r="BA403" s="320" t="str">
        <f>BA398</f>
        <v>Famille à coller.N.Nom de votre recette.Recette mère ►.S.Saisissez le nom de la recette mère</v>
      </c>
      <c r="BB403" s="320">
        <f>BB398</f>
        <v>6</v>
      </c>
      <c r="BC403" s="1045" t="str">
        <f>BC398</f>
        <v>couverts</v>
      </c>
      <c r="BD403" s="819"/>
      <c r="BE403" s="638"/>
      <c r="BF403" s="638"/>
      <c r="BG403" s="638"/>
      <c r="BH403" s="638"/>
      <c r="BI403" s="638"/>
      <c r="BJ403" s="639"/>
      <c r="BP403" s="4">
        <v>1</v>
      </c>
    </row>
    <row r="404" spans="35:68" ht="15.75" x14ac:dyDescent="0.25">
      <c r="AI404" s="319" t="s">
        <v>18</v>
      </c>
      <c r="AJ404" s="320" t="str">
        <f>AJ392</f>
        <v>Famille à coller.N.Nom de votre recette.Recette mère ►.S.Saisissez le nom de la recette mère</v>
      </c>
      <c r="AK404" s="320">
        <f>AK392</f>
        <v>6</v>
      </c>
      <c r="AL404" s="1045" t="str">
        <f>AL392</f>
        <v>couverts</v>
      </c>
      <c r="AM404" s="803"/>
      <c r="AN404" s="804"/>
      <c r="AO404" s="804"/>
      <c r="AP404" s="804"/>
      <c r="AQ404" s="805"/>
      <c r="AR404" s="805"/>
      <c r="AS404" s="806"/>
      <c r="AZ404" s="319" t="s">
        <v>18</v>
      </c>
      <c r="BA404" s="320" t="str">
        <f>BA398</f>
        <v>Famille à coller.N.Nom de votre recette.Recette mère ►.S.Saisissez le nom de la recette mère</v>
      </c>
      <c r="BB404" s="320">
        <f>BB398</f>
        <v>6</v>
      </c>
      <c r="BC404" s="1045" t="str">
        <f>BC398</f>
        <v>couverts</v>
      </c>
      <c r="BD404" s="803"/>
      <c r="BE404" s="804"/>
      <c r="BF404" s="804"/>
      <c r="BG404" s="804"/>
      <c r="BH404" s="805"/>
      <c r="BI404" s="805"/>
      <c r="BJ404" s="806"/>
      <c r="BP404" s="4">
        <v>1</v>
      </c>
    </row>
    <row r="405" spans="35:68" ht="15.75" x14ac:dyDescent="0.25">
      <c r="AI405" s="196" t="str">
        <f>IF(OR(AM405&lt;&gt;"",AR405&lt;&gt; ""),"A", "►")</f>
        <v>A</v>
      </c>
      <c r="AJ405" s="320" t="str">
        <f>AJ392</f>
        <v>Famille à coller.N.Nom de votre recette.Recette mère ►.S.Saisissez le nom de la recette mère</v>
      </c>
      <c r="AK405" s="320">
        <f>AK392</f>
        <v>6</v>
      </c>
      <c r="AL405" s="1045" t="str">
        <f>AL392</f>
        <v>couverts</v>
      </c>
      <c r="AM405" s="788">
        <v>3.472222222222222E-3</v>
      </c>
      <c r="AN405" s="638" t="s">
        <v>486</v>
      </c>
      <c r="AO405" s="785"/>
      <c r="AP405" s="785"/>
      <c r="AQ405" s="785"/>
      <c r="AR405" s="786">
        <v>100</v>
      </c>
      <c r="AS405" s="787" t="s">
        <v>487</v>
      </c>
      <c r="AZ405" s="196" t="str">
        <f t="shared" ref="AZ405:AZ410" si="114">IF(OR(BD405&lt;&gt;"",BE405&lt;&gt; "",BF405&lt;&gt;"",BG405&lt;&gt;""),"A", "►")</f>
        <v>A</v>
      </c>
      <c r="BA405" s="320" t="str">
        <f>BA398</f>
        <v>Famille à coller.N.Nom de votre recette.Recette mère ►.S.Saisissez le nom de la recette mère</v>
      </c>
      <c r="BB405" s="320">
        <f>BB398</f>
        <v>6</v>
      </c>
      <c r="BC405" s="1045" t="str">
        <f>BC398</f>
        <v>couverts</v>
      </c>
      <c r="BD405" s="2825" t="s">
        <v>495</v>
      </c>
      <c r="BE405" s="808">
        <f>SUM(BE406:BE409)</f>
        <v>0.18055555555555552</v>
      </c>
      <c r="BF405" s="809"/>
      <c r="BG405" s="810" t="s">
        <v>496</v>
      </c>
      <c r="BH405" s="809" t="s">
        <v>497</v>
      </c>
      <c r="BI405" s="811" t="s">
        <v>498</v>
      </c>
      <c r="BJ405" s="812" t="s">
        <v>499</v>
      </c>
      <c r="BP405" s="4">
        <v>1</v>
      </c>
    </row>
    <row r="406" spans="35:68" ht="15.75" x14ac:dyDescent="0.25">
      <c r="AI406" s="196" t="str">
        <f t="shared" ref="AI406:AI407" si="115">IF(OR(AM406&lt;&gt;"",AR406&lt;&gt; ""),"A", "►")</f>
        <v>A</v>
      </c>
      <c r="AJ406" s="320" t="str">
        <f>AJ392</f>
        <v>Famille à coller.N.Nom de votre recette.Recette mère ►.S.Saisissez le nom de la recette mère</v>
      </c>
      <c r="AK406" s="320">
        <f>AK392</f>
        <v>6</v>
      </c>
      <c r="AL406" s="1045" t="str">
        <f>AL392</f>
        <v>couverts</v>
      </c>
      <c r="AM406" s="792">
        <v>1.0416666666666666E-2</v>
      </c>
      <c r="AN406" s="638" t="s">
        <v>488</v>
      </c>
      <c r="AO406" s="785"/>
      <c r="AP406" s="785"/>
      <c r="AQ406" s="785"/>
      <c r="AR406" s="793">
        <v>90</v>
      </c>
      <c r="AS406" s="794" t="s">
        <v>489</v>
      </c>
      <c r="AZ406" s="196" t="str">
        <f t="shared" si="114"/>
        <v>A</v>
      </c>
      <c r="BA406" s="320" t="str">
        <f>BA398</f>
        <v>Famille à coller.N.Nom de votre recette.Recette mère ►.S.Saisissez le nom de la recette mère</v>
      </c>
      <c r="BB406" s="320">
        <f>BB398</f>
        <v>6</v>
      </c>
      <c r="BC406" s="1045" t="str">
        <f>BC398</f>
        <v>couverts</v>
      </c>
      <c r="BD406" s="818"/>
      <c r="BE406" s="814">
        <v>2.4305555555555556E-2</v>
      </c>
      <c r="BF406" s="16"/>
      <c r="BG406" s="793">
        <v>100</v>
      </c>
      <c r="BH406" s="815">
        <v>0.6</v>
      </c>
      <c r="BI406" s="816" t="s">
        <v>500</v>
      </c>
      <c r="BJ406" s="817" t="s">
        <v>501</v>
      </c>
      <c r="BP406" s="4">
        <v>1</v>
      </c>
    </row>
    <row r="407" spans="35:68" ht="18.75" x14ac:dyDescent="0.25">
      <c r="AI407" s="196" t="str">
        <f t="shared" si="115"/>
        <v>A</v>
      </c>
      <c r="AJ407" s="320" t="str">
        <f>AJ392</f>
        <v>Famille à coller.N.Nom de votre recette.Recette mère ►.S.Saisissez le nom de la recette mère</v>
      </c>
      <c r="AK407" s="320">
        <f>AK392</f>
        <v>6</v>
      </c>
      <c r="AL407" s="1045" t="str">
        <f>AL392</f>
        <v>couverts</v>
      </c>
      <c r="AM407" s="797">
        <v>2.0833333333333332E-2</v>
      </c>
      <c r="AN407" s="638" t="s">
        <v>490</v>
      </c>
      <c r="AO407" s="270"/>
      <c r="AP407" s="270"/>
      <c r="AQ407" s="270"/>
      <c r="AR407" s="798" t="s">
        <v>491</v>
      </c>
      <c r="AS407" s="799" t="s">
        <v>492</v>
      </c>
      <c r="AZ407" s="196" t="str">
        <f t="shared" si="114"/>
        <v>A</v>
      </c>
      <c r="BA407" s="320" t="str">
        <f>BA398</f>
        <v>Famille à coller.N.Nom de votre recette.Recette mère ►.S.Saisissez le nom de la recette mère</v>
      </c>
      <c r="BB407" s="320">
        <f>BB398</f>
        <v>6</v>
      </c>
      <c r="BC407" s="1045" t="str">
        <f>BC398</f>
        <v>couverts</v>
      </c>
      <c r="BD407" s="818" t="s">
        <v>502</v>
      </c>
      <c r="BE407" s="814">
        <v>1.0416666666666666E-2</v>
      </c>
      <c r="BF407" s="16"/>
      <c r="BG407" s="793">
        <v>100</v>
      </c>
      <c r="BH407" s="815">
        <v>0.6</v>
      </c>
      <c r="BI407" s="816" t="s">
        <v>503</v>
      </c>
      <c r="BJ407" s="817" t="s">
        <v>504</v>
      </c>
      <c r="BP407" s="4">
        <v>1</v>
      </c>
    </row>
    <row r="408" spans="35:68" ht="18.75" x14ac:dyDescent="0.25">
      <c r="AI408" s="319" t="s">
        <v>18</v>
      </c>
      <c r="AJ408" s="320" t="str">
        <f>AJ392</f>
        <v>Famille à coller.N.Nom de votre recette.Recette mère ►.S.Saisissez le nom de la recette mère</v>
      </c>
      <c r="AK408" s="320">
        <f>AK392</f>
        <v>6</v>
      </c>
      <c r="AL408" s="1045" t="str">
        <f>AL392</f>
        <v>couverts</v>
      </c>
      <c r="AM408" s="800">
        <f>AM405+AM406+AM407</f>
        <v>3.4722222222222224E-2</v>
      </c>
      <c r="AN408" s="801" t="s">
        <v>493</v>
      </c>
      <c r="AO408" s="270"/>
      <c r="AP408" s="270"/>
      <c r="AQ408" s="270"/>
      <c r="AR408" s="798" t="s">
        <v>491</v>
      </c>
      <c r="AS408" s="802" t="s">
        <v>494</v>
      </c>
      <c r="AZ408" s="196" t="str">
        <f t="shared" si="114"/>
        <v>A</v>
      </c>
      <c r="BA408" s="320" t="str">
        <f>BA398</f>
        <v>Famille à coller.N.Nom de votre recette.Recette mère ►.S.Saisissez le nom de la recette mère</v>
      </c>
      <c r="BB408" s="320">
        <f>BB398</f>
        <v>6</v>
      </c>
      <c r="BC408" s="1045" t="str">
        <f>BC398</f>
        <v>couverts</v>
      </c>
      <c r="BD408" s="818" t="s">
        <v>505</v>
      </c>
      <c r="BE408" s="814">
        <v>5.2083333333333301E-2</v>
      </c>
      <c r="BF408" s="16"/>
      <c r="BG408" s="793">
        <v>100</v>
      </c>
      <c r="BH408" s="815">
        <v>0.6</v>
      </c>
      <c r="BI408" s="816" t="s">
        <v>500</v>
      </c>
      <c r="BJ408" s="817" t="s">
        <v>506</v>
      </c>
      <c r="BP408" s="4">
        <v>1</v>
      </c>
    </row>
    <row r="409" spans="35:68" ht="15.75" x14ac:dyDescent="0.25">
      <c r="AI409" s="319" t="s">
        <v>18</v>
      </c>
      <c r="AJ409" s="320" t="str">
        <f>AJ392</f>
        <v>Famille à coller.N.Nom de votre recette.Recette mère ►.S.Saisissez le nom de la recette mère</v>
      </c>
      <c r="AK409" s="320">
        <f>AK392</f>
        <v>6</v>
      </c>
      <c r="AL409" s="1045" t="str">
        <f>AL392</f>
        <v>couverts</v>
      </c>
      <c r="AM409" s="947" t="s">
        <v>146</v>
      </c>
      <c r="AN409" s="948"/>
      <c r="AO409" s="948"/>
      <c r="AP409" s="948"/>
      <c r="AQ409" s="948"/>
      <c r="AR409" s="948"/>
      <c r="AS409" s="949"/>
      <c r="AZ409" s="196" t="str">
        <f t="shared" si="114"/>
        <v>A</v>
      </c>
      <c r="BA409" s="320" t="str">
        <f>BA398</f>
        <v>Famille à coller.N.Nom de votre recette.Recette mère ►.S.Saisissez le nom de la recette mère</v>
      </c>
      <c r="BB409" s="320">
        <f>BB398</f>
        <v>6</v>
      </c>
      <c r="BC409" s="1045" t="str">
        <f>BC398</f>
        <v>couverts</v>
      </c>
      <c r="BD409" s="818" t="s">
        <v>43</v>
      </c>
      <c r="BE409" s="814">
        <v>9.375E-2</v>
      </c>
      <c r="BF409" s="16"/>
      <c r="BG409" s="793">
        <v>100</v>
      </c>
      <c r="BH409" s="815">
        <v>0.6</v>
      </c>
      <c r="BI409" s="816" t="s">
        <v>503</v>
      </c>
      <c r="BJ409" s="817" t="s">
        <v>507</v>
      </c>
      <c r="BP409" s="4">
        <v>1</v>
      </c>
    </row>
    <row r="410" spans="35:68" ht="15.75" x14ac:dyDescent="0.25">
      <c r="AI410" s="196" t="str">
        <f t="shared" ref="AI410:AI422" si="116">IF(OR(AM410&lt;&gt;"",AN410&lt;&gt; "",AO410&lt;&gt;"",AP410&lt;&gt;""),"A", "►")</f>
        <v>►</v>
      </c>
      <c r="AJ410" s="320" t="str">
        <f>AJ392</f>
        <v>Famille à coller.N.Nom de votre recette.Recette mère ►.S.Saisissez le nom de la recette mère</v>
      </c>
      <c r="AK410" s="320">
        <f>AK392</f>
        <v>6</v>
      </c>
      <c r="AL410" s="1045" t="str">
        <f>AL392</f>
        <v>couverts</v>
      </c>
      <c r="AM410" s="819"/>
      <c r="AN410" s="638"/>
      <c r="AO410" s="638"/>
      <c r="AP410" s="638"/>
      <c r="AQ410" s="638"/>
      <c r="AR410" s="638"/>
      <c r="AS410" s="639"/>
      <c r="AZ410" s="196" t="str">
        <f t="shared" si="114"/>
        <v>►</v>
      </c>
      <c r="BA410" s="320" t="str">
        <f>BA398</f>
        <v>Famille à coller.N.Nom de votre recette.Recette mère ►.S.Saisissez le nom de la recette mère</v>
      </c>
      <c r="BB410" s="320">
        <f>BB398</f>
        <v>6</v>
      </c>
      <c r="BC410" s="1045" t="str">
        <f>BC398</f>
        <v>couverts</v>
      </c>
      <c r="BD410" s="819"/>
      <c r="BE410" s="820"/>
      <c r="BF410" s="638"/>
      <c r="BG410" s="638"/>
      <c r="BH410" s="638"/>
      <c r="BI410" s="638"/>
      <c r="BJ410" s="639"/>
      <c r="BP410" s="4">
        <v>1</v>
      </c>
    </row>
    <row r="411" spans="35:68" ht="15.75" x14ac:dyDescent="0.25">
      <c r="AI411" s="196" t="str">
        <f t="shared" si="116"/>
        <v>►</v>
      </c>
      <c r="AJ411" s="320" t="str">
        <f>AJ392</f>
        <v>Famille à coller.N.Nom de votre recette.Recette mère ►.S.Saisissez le nom de la recette mère</v>
      </c>
      <c r="AK411" s="320">
        <f>AK392</f>
        <v>6</v>
      </c>
      <c r="AL411" s="1045" t="str">
        <f>AL392</f>
        <v>couverts</v>
      </c>
      <c r="AM411" s="819"/>
      <c r="AN411" s="638"/>
      <c r="AO411" s="638"/>
      <c r="AP411" s="638"/>
      <c r="AQ411" s="638"/>
      <c r="AR411" s="638"/>
      <c r="AS411" s="639"/>
      <c r="AZ411" s="319" t="s">
        <v>18</v>
      </c>
      <c r="BA411" s="320" t="str">
        <f>BA398</f>
        <v>Famille à coller.N.Nom de votre recette.Recette mère ►.S.Saisissez le nom de la recette mère</v>
      </c>
      <c r="BB411" s="320">
        <f>BB398</f>
        <v>6</v>
      </c>
      <c r="BC411" s="1045" t="str">
        <f>BC398</f>
        <v>couverts</v>
      </c>
      <c r="BD411" s="947" t="s">
        <v>146</v>
      </c>
      <c r="BE411" s="948"/>
      <c r="BF411" s="948"/>
      <c r="BG411" s="948"/>
      <c r="BH411" s="948"/>
      <c r="BI411" s="948"/>
      <c r="BJ411" s="949"/>
      <c r="BP411" s="4">
        <v>1</v>
      </c>
    </row>
    <row r="412" spans="35:68" ht="15.75" x14ac:dyDescent="0.25">
      <c r="AI412" s="196" t="str">
        <f t="shared" si="116"/>
        <v>►</v>
      </c>
      <c r="AJ412" s="320" t="str">
        <f>AJ392</f>
        <v>Famille à coller.N.Nom de votre recette.Recette mère ►.S.Saisissez le nom de la recette mère</v>
      </c>
      <c r="AK412" s="320">
        <f>AK392</f>
        <v>6</v>
      </c>
      <c r="AL412" s="1045" t="str">
        <f>AL392</f>
        <v>couverts</v>
      </c>
      <c r="AM412" s="819"/>
      <c r="AN412" s="638"/>
      <c r="AO412" s="638"/>
      <c r="AP412" s="638"/>
      <c r="AQ412" s="638"/>
      <c r="AR412" s="638"/>
      <c r="AS412" s="639"/>
      <c r="AZ412" s="196" t="str">
        <f t="shared" ref="AZ412:AZ438" si="117">IF(OR(BD412&lt;&gt;"",BE412&lt;&gt; "",BF412&lt;&gt;"",BG412&lt;&gt;""),"A", "►")</f>
        <v>►</v>
      </c>
      <c r="BA412" s="320" t="str">
        <f>BA398</f>
        <v>Famille à coller.N.Nom de votre recette.Recette mère ►.S.Saisissez le nom de la recette mère</v>
      </c>
      <c r="BB412" s="320">
        <f>BB398</f>
        <v>6</v>
      </c>
      <c r="BC412" s="1045" t="str">
        <f>BC398</f>
        <v>couverts</v>
      </c>
      <c r="BD412" s="819"/>
      <c r="BE412" s="638"/>
      <c r="BF412" s="638"/>
      <c r="BG412" s="638"/>
      <c r="BH412" s="638"/>
      <c r="BI412" s="638"/>
      <c r="BJ412" s="639"/>
      <c r="BP412" s="4">
        <v>1</v>
      </c>
    </row>
    <row r="413" spans="35:68" ht="15.75" x14ac:dyDescent="0.25">
      <c r="AI413" s="196" t="str">
        <f t="shared" si="116"/>
        <v>►</v>
      </c>
      <c r="AJ413" s="320" t="str">
        <f>AJ392</f>
        <v>Famille à coller.N.Nom de votre recette.Recette mère ►.S.Saisissez le nom de la recette mère</v>
      </c>
      <c r="AK413" s="320">
        <f>AK392</f>
        <v>6</v>
      </c>
      <c r="AL413" s="1045" t="str">
        <f>AL392</f>
        <v>couverts</v>
      </c>
      <c r="AM413" s="819"/>
      <c r="AN413" s="638"/>
      <c r="AO413" s="638"/>
      <c r="AP413" s="638"/>
      <c r="AQ413" s="638"/>
      <c r="AR413" s="638"/>
      <c r="AS413" s="639"/>
      <c r="AZ413" s="196" t="str">
        <f t="shared" si="117"/>
        <v>►</v>
      </c>
      <c r="BA413" s="320" t="str">
        <f>BA398</f>
        <v>Famille à coller.N.Nom de votre recette.Recette mère ►.S.Saisissez le nom de la recette mère</v>
      </c>
      <c r="BB413" s="320">
        <f>BB398</f>
        <v>6</v>
      </c>
      <c r="BC413" s="1045" t="str">
        <f>BC398</f>
        <v>couverts</v>
      </c>
      <c r="BD413" s="819"/>
      <c r="BE413" s="638"/>
      <c r="BF413" s="638"/>
      <c r="BG413" s="638"/>
      <c r="BH413" s="638"/>
      <c r="BI413" s="638"/>
      <c r="BJ413" s="639"/>
      <c r="BP413" s="4">
        <v>1</v>
      </c>
    </row>
    <row r="414" spans="35:68" ht="15.75" x14ac:dyDescent="0.25">
      <c r="AI414" s="196" t="str">
        <f t="shared" si="116"/>
        <v>►</v>
      </c>
      <c r="AJ414" s="320" t="str">
        <f>AJ392</f>
        <v>Famille à coller.N.Nom de votre recette.Recette mère ►.S.Saisissez le nom de la recette mère</v>
      </c>
      <c r="AK414" s="320">
        <f>AK392</f>
        <v>6</v>
      </c>
      <c r="AL414" s="1045" t="str">
        <f>AL392</f>
        <v>couverts</v>
      </c>
      <c r="AM414" s="819"/>
      <c r="AN414" s="638"/>
      <c r="AO414" s="638"/>
      <c r="AP414" s="638"/>
      <c r="AQ414" s="638"/>
      <c r="AR414" s="638"/>
      <c r="AS414" s="639"/>
      <c r="AZ414" s="196" t="str">
        <f t="shared" si="117"/>
        <v>►</v>
      </c>
      <c r="BA414" s="320" t="str">
        <f>BA398</f>
        <v>Famille à coller.N.Nom de votre recette.Recette mère ►.S.Saisissez le nom de la recette mère</v>
      </c>
      <c r="BB414" s="320">
        <f>BB398</f>
        <v>6</v>
      </c>
      <c r="BC414" s="1045" t="str">
        <f>BC398</f>
        <v>couverts</v>
      </c>
      <c r="BD414" s="767"/>
      <c r="BE414" s="270"/>
      <c r="BF414" s="270"/>
      <c r="BG414" s="270"/>
      <c r="BH414" s="270"/>
      <c r="BI414" s="270"/>
      <c r="BJ414" s="329"/>
      <c r="BP414" s="4">
        <v>1</v>
      </c>
    </row>
    <row r="415" spans="35:68" ht="15.75" x14ac:dyDescent="0.25">
      <c r="AI415" s="196" t="str">
        <f t="shared" si="116"/>
        <v>►</v>
      </c>
      <c r="AJ415" s="320" t="str">
        <f>AJ392</f>
        <v>Famille à coller.N.Nom de votre recette.Recette mère ►.S.Saisissez le nom de la recette mère</v>
      </c>
      <c r="AK415" s="320">
        <f>AK392</f>
        <v>6</v>
      </c>
      <c r="AL415" s="1045" t="str">
        <f>AL392</f>
        <v>couverts</v>
      </c>
      <c r="AM415" s="819"/>
      <c r="AN415" s="638"/>
      <c r="AO415" s="638"/>
      <c r="AP415" s="638"/>
      <c r="AQ415" s="638"/>
      <c r="AR415" s="638"/>
      <c r="AS415" s="639"/>
      <c r="AZ415" s="196" t="str">
        <f t="shared" si="117"/>
        <v>►</v>
      </c>
      <c r="BA415" s="320" t="str">
        <f>BA398</f>
        <v>Famille à coller.N.Nom de votre recette.Recette mère ►.S.Saisissez le nom de la recette mère</v>
      </c>
      <c r="BB415" s="320">
        <f>BB398</f>
        <v>6</v>
      </c>
      <c r="BC415" s="1045" t="str">
        <f>BC398</f>
        <v>couverts</v>
      </c>
      <c r="BD415" s="767"/>
      <c r="BE415" s="270"/>
      <c r="BF415" s="270"/>
      <c r="BG415" s="270"/>
      <c r="BH415" s="270"/>
      <c r="BI415" s="270"/>
      <c r="BJ415" s="329"/>
      <c r="BP415" s="4">
        <v>1</v>
      </c>
    </row>
    <row r="416" spans="35:68" ht="15.75" x14ac:dyDescent="0.25">
      <c r="AI416" s="196" t="str">
        <f t="shared" si="116"/>
        <v>►</v>
      </c>
      <c r="AJ416" s="320" t="str">
        <f>AJ392</f>
        <v>Famille à coller.N.Nom de votre recette.Recette mère ►.S.Saisissez le nom de la recette mère</v>
      </c>
      <c r="AK416" s="320">
        <f>AK392</f>
        <v>6</v>
      </c>
      <c r="AL416" s="1045" t="str">
        <f>AL392</f>
        <v>couverts</v>
      </c>
      <c r="AM416" s="819"/>
      <c r="AN416" s="638"/>
      <c r="AO416" s="638"/>
      <c r="AP416" s="638"/>
      <c r="AQ416" s="638"/>
      <c r="AR416" s="638"/>
      <c r="AS416" s="639"/>
      <c r="AZ416" s="196" t="str">
        <f t="shared" si="117"/>
        <v>►</v>
      </c>
      <c r="BA416" s="320" t="str">
        <f>BA398</f>
        <v>Famille à coller.N.Nom de votre recette.Recette mère ►.S.Saisissez le nom de la recette mère</v>
      </c>
      <c r="BB416" s="320">
        <f>BB398</f>
        <v>6</v>
      </c>
      <c r="BC416" s="1045" t="str">
        <f>BC398</f>
        <v>couverts</v>
      </c>
      <c r="BD416" s="767"/>
      <c r="BE416" s="270"/>
      <c r="BF416" s="270"/>
      <c r="BG416" s="270"/>
      <c r="BH416" s="270"/>
      <c r="BI416" s="270"/>
      <c r="BJ416" s="329"/>
      <c r="BP416" s="4">
        <v>1</v>
      </c>
    </row>
    <row r="417" spans="35:68" ht="15.75" x14ac:dyDescent="0.25">
      <c r="AI417" s="196" t="str">
        <f t="shared" si="116"/>
        <v>►</v>
      </c>
      <c r="AJ417" s="320" t="str">
        <f>AJ392</f>
        <v>Famille à coller.N.Nom de votre recette.Recette mère ►.S.Saisissez le nom de la recette mère</v>
      </c>
      <c r="AK417" s="320">
        <f>AK392</f>
        <v>6</v>
      </c>
      <c r="AL417" s="1045" t="str">
        <f>AL392</f>
        <v>couverts</v>
      </c>
      <c r="AM417" s="819"/>
      <c r="AN417" s="638"/>
      <c r="AO417" s="638"/>
      <c r="AP417" s="638"/>
      <c r="AQ417" s="638"/>
      <c r="AR417" s="638"/>
      <c r="AS417" s="639"/>
      <c r="AZ417" s="196" t="str">
        <f t="shared" si="117"/>
        <v>►</v>
      </c>
      <c r="BA417" s="320" t="str">
        <f>BA398</f>
        <v>Famille à coller.N.Nom de votre recette.Recette mère ►.S.Saisissez le nom de la recette mère</v>
      </c>
      <c r="BB417" s="320">
        <f>BB398</f>
        <v>6</v>
      </c>
      <c r="BC417" s="1045" t="str">
        <f>BC398</f>
        <v>couverts</v>
      </c>
      <c r="BD417" s="767"/>
      <c r="BE417" s="270"/>
      <c r="BF417" s="270"/>
      <c r="BG417" s="270"/>
      <c r="BH417" s="270"/>
      <c r="BI417" s="270"/>
      <c r="BJ417" s="329"/>
      <c r="BP417" s="4">
        <v>1</v>
      </c>
    </row>
    <row r="418" spans="35:68" ht="15.75" x14ac:dyDescent="0.25">
      <c r="AI418" s="196" t="str">
        <f t="shared" si="116"/>
        <v>►</v>
      </c>
      <c r="AJ418" s="320" t="str">
        <f>AJ392</f>
        <v>Famille à coller.N.Nom de votre recette.Recette mère ►.S.Saisissez le nom de la recette mère</v>
      </c>
      <c r="AK418" s="320">
        <f>AK392</f>
        <v>6</v>
      </c>
      <c r="AL418" s="1045" t="str">
        <f>AL392</f>
        <v>couverts</v>
      </c>
      <c r="AM418" s="819"/>
      <c r="AN418" s="638"/>
      <c r="AO418" s="638"/>
      <c r="AP418" s="638"/>
      <c r="AQ418" s="638"/>
      <c r="AR418" s="638"/>
      <c r="AS418" s="639"/>
      <c r="AZ418" s="196" t="str">
        <f t="shared" si="117"/>
        <v>►</v>
      </c>
      <c r="BA418" s="320" t="str">
        <f>BA398</f>
        <v>Famille à coller.N.Nom de votre recette.Recette mère ►.S.Saisissez le nom de la recette mère</v>
      </c>
      <c r="BB418" s="320">
        <f>BB398</f>
        <v>6</v>
      </c>
      <c r="BC418" s="1045" t="str">
        <f>BC398</f>
        <v>couverts</v>
      </c>
      <c r="BD418" s="767"/>
      <c r="BE418" s="270"/>
      <c r="BF418" s="270"/>
      <c r="BG418" s="270"/>
      <c r="BH418" s="270"/>
      <c r="BI418" s="270"/>
      <c r="BJ418" s="329"/>
      <c r="BP418" s="4">
        <v>1</v>
      </c>
    </row>
    <row r="419" spans="35:68" ht="15.75" x14ac:dyDescent="0.25">
      <c r="AI419" s="196" t="str">
        <f t="shared" si="116"/>
        <v>►</v>
      </c>
      <c r="AJ419" s="320" t="str">
        <f>AJ392</f>
        <v>Famille à coller.N.Nom de votre recette.Recette mère ►.S.Saisissez le nom de la recette mère</v>
      </c>
      <c r="AK419" s="320">
        <f>AK392</f>
        <v>6</v>
      </c>
      <c r="AL419" s="1045" t="str">
        <f>AL392</f>
        <v>couverts</v>
      </c>
      <c r="AM419" s="819"/>
      <c r="AN419" s="638"/>
      <c r="AO419" s="638"/>
      <c r="AP419" s="638"/>
      <c r="AQ419" s="638"/>
      <c r="AR419" s="638"/>
      <c r="AS419" s="639"/>
      <c r="AZ419" s="196" t="str">
        <f t="shared" si="117"/>
        <v>►</v>
      </c>
      <c r="BA419" s="320" t="str">
        <f>BA398</f>
        <v>Famille à coller.N.Nom de votre recette.Recette mère ►.S.Saisissez le nom de la recette mère</v>
      </c>
      <c r="BB419" s="320">
        <f>BB398</f>
        <v>6</v>
      </c>
      <c r="BC419" s="1045" t="str">
        <f>BC398</f>
        <v>couverts</v>
      </c>
      <c r="BD419" s="767"/>
      <c r="BE419" s="270"/>
      <c r="BF419" s="270"/>
      <c r="BG419" s="270"/>
      <c r="BH419" s="270"/>
      <c r="BI419" s="270"/>
      <c r="BJ419" s="329"/>
      <c r="BP419" s="4">
        <v>1</v>
      </c>
    </row>
    <row r="420" spans="35:68" ht="15.75" x14ac:dyDescent="0.25">
      <c r="AI420" s="196" t="str">
        <f t="shared" si="116"/>
        <v>►</v>
      </c>
      <c r="AJ420" s="320" t="str">
        <f>AJ392</f>
        <v>Famille à coller.N.Nom de votre recette.Recette mère ►.S.Saisissez le nom de la recette mère</v>
      </c>
      <c r="AK420" s="320">
        <f>AK392</f>
        <v>6</v>
      </c>
      <c r="AL420" s="1045" t="str">
        <f>AL392</f>
        <v>couverts</v>
      </c>
      <c r="AM420" s="819"/>
      <c r="AN420" s="638"/>
      <c r="AO420" s="638"/>
      <c r="AP420" s="638"/>
      <c r="AQ420" s="638"/>
      <c r="AR420" s="638"/>
      <c r="AS420" s="639"/>
      <c r="AZ420" s="196" t="str">
        <f t="shared" si="117"/>
        <v>►</v>
      </c>
      <c r="BA420" s="320" t="str">
        <f>BA398</f>
        <v>Famille à coller.N.Nom de votre recette.Recette mère ►.S.Saisissez le nom de la recette mère</v>
      </c>
      <c r="BB420" s="320">
        <f>BB398</f>
        <v>6</v>
      </c>
      <c r="BC420" s="1045" t="str">
        <f>BC398</f>
        <v>couverts</v>
      </c>
      <c r="BD420" s="767"/>
      <c r="BE420" s="270"/>
      <c r="BF420" s="270"/>
      <c r="BG420" s="270"/>
      <c r="BH420" s="270"/>
      <c r="BI420" s="270"/>
      <c r="BJ420" s="329"/>
      <c r="BP420" s="4">
        <v>1</v>
      </c>
    </row>
    <row r="421" spans="35:68" ht="15.75" x14ac:dyDescent="0.25">
      <c r="AI421" s="196" t="str">
        <f t="shared" si="116"/>
        <v>►</v>
      </c>
      <c r="AJ421" s="320" t="str">
        <f>AJ392</f>
        <v>Famille à coller.N.Nom de votre recette.Recette mère ►.S.Saisissez le nom de la recette mère</v>
      </c>
      <c r="AK421" s="320">
        <f>AK392</f>
        <v>6</v>
      </c>
      <c r="AL421" s="1045" t="str">
        <f>AL392</f>
        <v>couverts</v>
      </c>
      <c r="AM421" s="819"/>
      <c r="AN421" s="638"/>
      <c r="AO421" s="638"/>
      <c r="AP421" s="638"/>
      <c r="AQ421" s="638"/>
      <c r="AR421" s="638"/>
      <c r="AS421" s="639"/>
      <c r="AZ421" s="196" t="str">
        <f t="shared" si="117"/>
        <v>►</v>
      </c>
      <c r="BA421" s="320" t="str">
        <f>BA398</f>
        <v>Famille à coller.N.Nom de votre recette.Recette mère ►.S.Saisissez le nom de la recette mère</v>
      </c>
      <c r="BB421" s="320">
        <f>BB398</f>
        <v>6</v>
      </c>
      <c r="BC421" s="1045" t="str">
        <f>BC398</f>
        <v>couverts</v>
      </c>
      <c r="BD421" s="767"/>
      <c r="BE421" s="270"/>
      <c r="BF421" s="270"/>
      <c r="BG421" s="270"/>
      <c r="BH421" s="270"/>
      <c r="BI421" s="270"/>
      <c r="BJ421" s="329"/>
      <c r="BP421" s="4">
        <v>1</v>
      </c>
    </row>
    <row r="422" spans="35:68" ht="15.75" x14ac:dyDescent="0.25">
      <c r="AI422" s="196" t="str">
        <f t="shared" si="116"/>
        <v>►</v>
      </c>
      <c r="AJ422" s="320" t="str">
        <f>AJ392</f>
        <v>Famille à coller.N.Nom de votre recette.Recette mère ►.S.Saisissez le nom de la recette mère</v>
      </c>
      <c r="AK422" s="320">
        <f>AK392</f>
        <v>6</v>
      </c>
      <c r="AL422" s="1045" t="str">
        <f>AL392</f>
        <v>couverts</v>
      </c>
      <c r="AM422" s="819"/>
      <c r="AN422" s="638"/>
      <c r="AO422" s="638"/>
      <c r="AP422" s="638"/>
      <c r="AQ422" s="638"/>
      <c r="AR422" s="638"/>
      <c r="AS422" s="639"/>
      <c r="AZ422" s="196" t="str">
        <f t="shared" si="117"/>
        <v>►</v>
      </c>
      <c r="BA422" s="320" t="str">
        <f>BA398</f>
        <v>Famille à coller.N.Nom de votre recette.Recette mère ►.S.Saisissez le nom de la recette mère</v>
      </c>
      <c r="BB422" s="320">
        <f>BB398</f>
        <v>6</v>
      </c>
      <c r="BC422" s="1045" t="str">
        <f>BC398</f>
        <v>couverts</v>
      </c>
      <c r="BD422" s="767"/>
      <c r="BE422" s="270"/>
      <c r="BF422" s="270"/>
      <c r="BG422" s="270"/>
      <c r="BH422" s="270"/>
      <c r="BI422" s="270"/>
      <c r="BJ422" s="329"/>
      <c r="BP422" s="4">
        <v>1</v>
      </c>
    </row>
    <row r="423" spans="35:68" ht="15.75" x14ac:dyDescent="0.25">
      <c r="AI423" s="376" t="s">
        <v>18</v>
      </c>
      <c r="AJ423" s="320" t="str">
        <f>AJ392</f>
        <v>Famille à coller.N.Nom de votre recette.Recette mère ►.S.Saisissez le nom de la recette mère</v>
      </c>
      <c r="AK423" s="320">
        <f>AK392</f>
        <v>6</v>
      </c>
      <c r="AL423" s="1045" t="str">
        <f>AL392</f>
        <v>couverts</v>
      </c>
      <c r="AM423" s="377" t="s">
        <v>153</v>
      </c>
      <c r="AN423" s="280"/>
      <c r="AO423" s="280"/>
      <c r="AP423" s="280"/>
      <c r="AQ423" s="280"/>
      <c r="AR423" s="378"/>
      <c r="AS423" s="379" t="s">
        <v>154</v>
      </c>
      <c r="AZ423" s="196" t="str">
        <f t="shared" si="117"/>
        <v>►</v>
      </c>
      <c r="BA423" s="320" t="str">
        <f>BA398</f>
        <v>Famille à coller.N.Nom de votre recette.Recette mère ►.S.Saisissez le nom de la recette mère</v>
      </c>
      <c r="BB423" s="320">
        <f>BB398</f>
        <v>6</v>
      </c>
      <c r="BC423" s="1045" t="str">
        <f>BC398</f>
        <v>couverts</v>
      </c>
      <c r="BD423" s="767"/>
      <c r="BE423" s="270"/>
      <c r="BF423" s="270"/>
      <c r="BG423" s="270"/>
      <c r="BH423" s="270"/>
      <c r="BI423" s="270"/>
      <c r="BJ423" s="329"/>
      <c r="BP423" s="4">
        <v>1</v>
      </c>
    </row>
    <row r="424" spans="35:68" ht="15.75" x14ac:dyDescent="0.25">
      <c r="AI424" s="376" t="s">
        <v>18</v>
      </c>
      <c r="AJ424" s="320" t="str">
        <f>AJ392</f>
        <v>Famille à coller.N.Nom de votre recette.Recette mère ►.S.Saisissez le nom de la recette mère</v>
      </c>
      <c r="AK424" s="320">
        <f>AK392</f>
        <v>6</v>
      </c>
      <c r="AL424" s="1045" t="str">
        <f>AL392</f>
        <v>couverts</v>
      </c>
      <c r="AM424" s="381"/>
      <c r="AN424" s="287"/>
      <c r="AO424" s="287"/>
      <c r="AP424" s="287"/>
      <c r="AQ424" s="287"/>
      <c r="AR424" s="382"/>
      <c r="AS424" s="383" t="s">
        <v>155</v>
      </c>
      <c r="AZ424" s="196" t="str">
        <f t="shared" si="117"/>
        <v>►</v>
      </c>
      <c r="BA424" s="320" t="str">
        <f>BA398</f>
        <v>Famille à coller.N.Nom de votre recette.Recette mère ►.S.Saisissez le nom de la recette mère</v>
      </c>
      <c r="BB424" s="320">
        <f>BB398</f>
        <v>6</v>
      </c>
      <c r="BC424" s="1045" t="str">
        <f>BC398</f>
        <v>couverts</v>
      </c>
      <c r="BD424" s="767"/>
      <c r="BE424" s="270"/>
      <c r="BF424" s="270"/>
      <c r="BG424" s="270"/>
      <c r="BH424" s="270"/>
      <c r="BI424" s="270"/>
      <c r="BJ424" s="329"/>
      <c r="BP424" s="4">
        <v>1</v>
      </c>
    </row>
    <row r="425" spans="35:68" ht="15.75" x14ac:dyDescent="0.25">
      <c r="AI425" s="376" t="s">
        <v>18</v>
      </c>
      <c r="AJ425" s="320" t="str">
        <f>AJ392</f>
        <v>Famille à coller.N.Nom de votre recette.Recette mère ►.S.Saisissez le nom de la recette mère</v>
      </c>
      <c r="AK425" s="320">
        <f>AK392</f>
        <v>6</v>
      </c>
      <c r="AL425" s="1045" t="str">
        <f>AL392</f>
        <v>couverts</v>
      </c>
      <c r="AM425" s="2819"/>
      <c r="AN425" s="287"/>
      <c r="AO425" s="287"/>
      <c r="AP425" s="287"/>
      <c r="AQ425" s="287"/>
      <c r="AR425" s="382"/>
      <c r="AS425" s="383" t="s">
        <v>156</v>
      </c>
      <c r="AZ425" s="196" t="str">
        <f t="shared" si="117"/>
        <v>►</v>
      </c>
      <c r="BA425" s="320" t="str">
        <f>BA398</f>
        <v>Famille à coller.N.Nom de votre recette.Recette mère ►.S.Saisissez le nom de la recette mère</v>
      </c>
      <c r="BB425" s="320">
        <f>BB398</f>
        <v>6</v>
      </c>
      <c r="BC425" s="1045" t="str">
        <f>BC398</f>
        <v>couverts</v>
      </c>
      <c r="BD425" s="767"/>
      <c r="BE425" s="270"/>
      <c r="BF425" s="270"/>
      <c r="BG425" s="270"/>
      <c r="BH425" s="270"/>
      <c r="BI425" s="270"/>
      <c r="BJ425" s="329"/>
      <c r="BP425" s="4">
        <v>1</v>
      </c>
    </row>
    <row r="426" spans="35:68" ht="15.75" x14ac:dyDescent="0.25">
      <c r="AI426" s="376" t="s">
        <v>18</v>
      </c>
      <c r="AJ426" s="320" t="str">
        <f>AJ392</f>
        <v>Famille à coller.N.Nom de votre recette.Recette mère ►.S.Saisissez le nom de la recette mère</v>
      </c>
      <c r="AK426" s="320">
        <f>AK392</f>
        <v>6</v>
      </c>
      <c r="AL426" s="320" t="str">
        <f>AL392</f>
        <v>couverts</v>
      </c>
      <c r="AM426" s="624"/>
      <c r="AN426" s="293"/>
      <c r="AO426" s="293" t="s">
        <v>152</v>
      </c>
      <c r="AP426" s="294"/>
      <c r="AQ426" s="392"/>
      <c r="AR426" s="392"/>
      <c r="AS426" s="393"/>
      <c r="AZ426" s="196" t="str">
        <f t="shared" si="117"/>
        <v>►</v>
      </c>
      <c r="BA426" s="320" t="str">
        <f>BA398</f>
        <v>Famille à coller.N.Nom de votre recette.Recette mère ►.S.Saisissez le nom de la recette mère</v>
      </c>
      <c r="BB426" s="320">
        <f>BB398</f>
        <v>6</v>
      </c>
      <c r="BC426" s="1045" t="str">
        <f>BC398</f>
        <v>couverts</v>
      </c>
      <c r="BD426" s="767"/>
      <c r="BE426" s="270"/>
      <c r="BF426" s="270"/>
      <c r="BG426" s="270"/>
      <c r="BH426" s="270"/>
      <c r="BI426" s="270"/>
      <c r="BJ426" s="329"/>
      <c r="BP426" s="4">
        <v>1</v>
      </c>
    </row>
    <row r="427" spans="35:68" ht="16.5" thickBot="1" x14ac:dyDescent="0.3">
      <c r="AI427" s="397" t="s">
        <v>18</v>
      </c>
      <c r="AJ427" s="398" t="str">
        <f>AJ392</f>
        <v>Famille à coller.N.Nom de votre recette.Recette mère ►.S.Saisissez le nom de la recette mère</v>
      </c>
      <c r="AK427" s="398">
        <f>AK392</f>
        <v>6</v>
      </c>
      <c r="AL427" s="398" t="str">
        <f>AL392</f>
        <v>couverts</v>
      </c>
      <c r="AM427" s="399" t="s">
        <v>150</v>
      </c>
      <c r="AN427" s="298"/>
      <c r="AO427" s="299"/>
      <c r="AP427" s="300"/>
      <c r="AQ427" s="299"/>
      <c r="AR427" s="299"/>
      <c r="AS427" s="400"/>
      <c r="AZ427" s="196" t="str">
        <f t="shared" si="117"/>
        <v>►</v>
      </c>
      <c r="BA427" s="320" t="str">
        <f>BA398</f>
        <v>Famille à coller.N.Nom de votre recette.Recette mère ►.S.Saisissez le nom de la recette mère</v>
      </c>
      <c r="BB427" s="320">
        <f>BB398</f>
        <v>6</v>
      </c>
      <c r="BC427" s="1045" t="str">
        <f>BC398</f>
        <v>couverts</v>
      </c>
      <c r="BD427" s="767"/>
      <c r="BE427" s="270"/>
      <c r="BF427" s="270"/>
      <c r="BG427" s="270"/>
      <c r="BH427" s="270"/>
      <c r="BI427" s="270"/>
      <c r="BJ427" s="329"/>
      <c r="BP427" s="4">
        <v>1</v>
      </c>
    </row>
    <row r="428" spans="35:68" ht="15.75" x14ac:dyDescent="0.25">
      <c r="AI428" s="291" t="s">
        <v>18</v>
      </c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Z428" s="196" t="str">
        <f t="shared" si="117"/>
        <v>►</v>
      </c>
      <c r="BA428" s="320" t="str">
        <f>BA398</f>
        <v>Famille à coller.N.Nom de votre recette.Recette mère ►.S.Saisissez le nom de la recette mère</v>
      </c>
      <c r="BB428" s="320">
        <f>BB398</f>
        <v>6</v>
      </c>
      <c r="BC428" s="1045" t="str">
        <f>BC398</f>
        <v>couverts</v>
      </c>
      <c r="BD428" s="767"/>
      <c r="BE428" s="270"/>
      <c r="BF428" s="270"/>
      <c r="BG428" s="270"/>
      <c r="BH428" s="270"/>
      <c r="BI428" s="270"/>
      <c r="BJ428" s="329"/>
      <c r="BP428" s="4">
        <v>1</v>
      </c>
    </row>
    <row r="429" spans="35:68" ht="18.75" x14ac:dyDescent="0.25">
      <c r="AI429" s="1013" t="s">
        <v>18</v>
      </c>
      <c r="AJ429" s="998" t="str">
        <f>AJ392</f>
        <v>Famille à coller.N.Nom de votre recette.Recette mère ►.S.Saisissez le nom de la recette mère</v>
      </c>
      <c r="AK429" s="998">
        <f>AK392</f>
        <v>6</v>
      </c>
      <c r="AL429" s="998" t="str">
        <f>AL392</f>
        <v>couverts</v>
      </c>
      <c r="AM429" s="1002" t="s">
        <v>61</v>
      </c>
      <c r="AN429" s="1002">
        <v>9</v>
      </c>
      <c r="AO429" s="999" t="s">
        <v>579</v>
      </c>
      <c r="AP429" s="1000"/>
      <c r="AQ429" s="1000"/>
      <c r="AR429" s="1008" t="s">
        <v>509</v>
      </c>
      <c r="AS429" s="1001"/>
      <c r="AT429" s="526" t="s">
        <v>218</v>
      </c>
      <c r="AU429" s="527" t="s">
        <v>635</v>
      </c>
      <c r="AV429" s="527"/>
      <c r="AZ429" s="196" t="str">
        <f t="shared" si="117"/>
        <v>►</v>
      </c>
      <c r="BA429" s="320" t="str">
        <f>BA398</f>
        <v>Famille à coller.N.Nom de votre recette.Recette mère ►.S.Saisissez le nom de la recette mère</v>
      </c>
      <c r="BB429" s="320">
        <f>BB398</f>
        <v>6</v>
      </c>
      <c r="BC429" s="1045" t="str">
        <f>BC398</f>
        <v>couverts</v>
      </c>
      <c r="BD429" s="767"/>
      <c r="BE429" s="270"/>
      <c r="BF429" s="270"/>
      <c r="BG429" s="270"/>
      <c r="BH429" s="270"/>
      <c r="BI429" s="270"/>
      <c r="BJ429" s="329"/>
      <c r="BP429" s="4">
        <v>1</v>
      </c>
    </row>
    <row r="430" spans="35:68" ht="18.75" x14ac:dyDescent="0.25">
      <c r="AI430" s="319" t="s">
        <v>18</v>
      </c>
      <c r="AJ430" s="1043" t="str">
        <f>AJ429</f>
        <v>Famille à coller.N.Nom de votre recette.Recette mère ►.S.Saisissez le nom de la recette mère</v>
      </c>
      <c r="AK430" s="1043">
        <f>AK429</f>
        <v>6</v>
      </c>
      <c r="AL430" s="1044" t="str">
        <f>AL429</f>
        <v>couverts</v>
      </c>
      <c r="AM430" s="321"/>
      <c r="AN430" s="243"/>
      <c r="AO430" s="243"/>
      <c r="AP430" s="243"/>
      <c r="AQ430" s="932" t="s">
        <v>580</v>
      </c>
      <c r="AR430" s="243"/>
      <c r="AS430" s="933" t="s">
        <v>581</v>
      </c>
      <c r="AT430" s="48"/>
      <c r="AU430" s="436" t="s">
        <v>221</v>
      </c>
      <c r="AZ430" s="196" t="str">
        <f t="shared" si="117"/>
        <v>►</v>
      </c>
      <c r="BA430" s="320" t="str">
        <f>BA398</f>
        <v>Famille à coller.N.Nom de votre recette.Recette mère ►.S.Saisissez le nom de la recette mère</v>
      </c>
      <c r="BB430" s="320">
        <f>BB398</f>
        <v>6</v>
      </c>
      <c r="BC430" s="1045" t="str">
        <f>BC398</f>
        <v>couverts</v>
      </c>
      <c r="BD430" s="767"/>
      <c r="BE430" s="270"/>
      <c r="BF430" s="270"/>
      <c r="BG430" s="270"/>
      <c r="BH430" s="270"/>
      <c r="BI430" s="270"/>
      <c r="BJ430" s="329"/>
      <c r="BP430" s="4">
        <v>1</v>
      </c>
    </row>
    <row r="431" spans="35:68" ht="15.75" x14ac:dyDescent="0.25">
      <c r="AI431" s="319" t="s">
        <v>18</v>
      </c>
      <c r="AJ431" s="320" t="str">
        <f>AJ429</f>
        <v>Famille à coller.N.Nom de votre recette.Recette mère ►.S.Saisissez le nom de la recette mère</v>
      </c>
      <c r="AK431" s="320">
        <f>AK429</f>
        <v>6</v>
      </c>
      <c r="AL431" s="1045" t="str">
        <f>AL429</f>
        <v>couverts</v>
      </c>
      <c r="AM431" s="934" t="s">
        <v>582</v>
      </c>
      <c r="AN431" s="935" t="s">
        <v>583</v>
      </c>
      <c r="AO431" s="3310" t="s">
        <v>104</v>
      </c>
      <c r="AP431" s="3310"/>
      <c r="AQ431" s="936" t="s">
        <v>584</v>
      </c>
      <c r="AS431" s="937" t="s">
        <v>495</v>
      </c>
      <c r="AZ431" s="196" t="str">
        <f t="shared" si="117"/>
        <v>►</v>
      </c>
      <c r="BA431" s="320" t="str">
        <f>BA398</f>
        <v>Famille à coller.N.Nom de votre recette.Recette mère ►.S.Saisissez le nom de la recette mère</v>
      </c>
      <c r="BB431" s="320">
        <f>BB398</f>
        <v>6</v>
      </c>
      <c r="BC431" s="1045" t="str">
        <f>BC398</f>
        <v>couverts</v>
      </c>
      <c r="BD431" s="767"/>
      <c r="BE431" s="270"/>
      <c r="BF431" s="270"/>
      <c r="BG431" s="270"/>
      <c r="BH431" s="270"/>
      <c r="BI431" s="270"/>
      <c r="BJ431" s="329"/>
      <c r="BP431" s="4">
        <v>1</v>
      </c>
    </row>
    <row r="432" spans="35:68" ht="15.75" x14ac:dyDescent="0.25">
      <c r="AI432" s="319" t="s">
        <v>18</v>
      </c>
      <c r="AJ432" s="320" t="str">
        <f>AJ429</f>
        <v>Famille à coller.N.Nom de votre recette.Recette mère ►.S.Saisissez le nom de la recette mère</v>
      </c>
      <c r="AK432" s="320">
        <f>AK429</f>
        <v>6</v>
      </c>
      <c r="AL432" s="1045" t="str">
        <f>AL429</f>
        <v>couverts</v>
      </c>
      <c r="AM432" s="3311">
        <v>750</v>
      </c>
      <c r="AN432" s="938">
        <v>1</v>
      </c>
      <c r="AO432" s="3312" t="s">
        <v>585</v>
      </c>
      <c r="AP432" s="3312"/>
      <c r="AQ432" s="939">
        <v>16</v>
      </c>
      <c r="AR432" s="679">
        <f>AN432*AM432</f>
        <v>750</v>
      </c>
      <c r="AS432" s="940" t="s">
        <v>586</v>
      </c>
      <c r="AZ432" s="196" t="str">
        <f t="shared" si="117"/>
        <v>►</v>
      </c>
      <c r="BA432" s="320" t="str">
        <f>BA398</f>
        <v>Famille à coller.N.Nom de votre recette.Recette mère ►.S.Saisissez le nom de la recette mère</v>
      </c>
      <c r="BB432" s="320">
        <f>BB398</f>
        <v>6</v>
      </c>
      <c r="BC432" s="1045" t="str">
        <f>BC398</f>
        <v>couverts</v>
      </c>
      <c r="BD432" s="767"/>
      <c r="BE432" s="270"/>
      <c r="BF432" s="270"/>
      <c r="BG432" s="270"/>
      <c r="BH432" s="270"/>
      <c r="BI432" s="270"/>
      <c r="BJ432" s="329"/>
      <c r="BP432" s="4">
        <v>1</v>
      </c>
    </row>
    <row r="433" spans="35:68" ht="15.75" x14ac:dyDescent="0.25">
      <c r="AI433" s="319" t="s">
        <v>18</v>
      </c>
      <c r="AJ433" s="320" t="str">
        <f>AJ429</f>
        <v>Famille à coller.N.Nom de votre recette.Recette mère ►.S.Saisissez le nom de la recette mère</v>
      </c>
      <c r="AK433" s="320">
        <f>AK429</f>
        <v>6</v>
      </c>
      <c r="AL433" s="1045" t="str">
        <f>AL429</f>
        <v>couverts</v>
      </c>
      <c r="AM433" s="3311"/>
      <c r="AN433" s="941">
        <v>120</v>
      </c>
      <c r="AO433" s="942" t="s">
        <v>587</v>
      </c>
      <c r="AP433" s="943"/>
      <c r="AQ433" s="944">
        <v>1.2</v>
      </c>
      <c r="AR433" s="945">
        <f>(AN433*AM432)/1000</f>
        <v>90</v>
      </c>
      <c r="AS433" s="3358" t="s">
        <v>588</v>
      </c>
      <c r="AZ433" s="196" t="str">
        <f t="shared" si="117"/>
        <v>►</v>
      </c>
      <c r="BA433" s="320" t="str">
        <f>BA398</f>
        <v>Famille à coller.N.Nom de votre recette.Recette mère ►.S.Saisissez le nom de la recette mère</v>
      </c>
      <c r="BB433" s="320">
        <f>BB398</f>
        <v>6</v>
      </c>
      <c r="BC433" s="1045" t="str">
        <f>BC398</f>
        <v>couverts</v>
      </c>
      <c r="BD433" s="767"/>
      <c r="BE433" s="270"/>
      <c r="BF433" s="270"/>
      <c r="BG433" s="270"/>
      <c r="BH433" s="270"/>
      <c r="BI433" s="270"/>
      <c r="BJ433" s="329"/>
      <c r="BP433" s="4">
        <v>1</v>
      </c>
    </row>
    <row r="434" spans="35:68" ht="15.75" x14ac:dyDescent="0.25">
      <c r="AI434" s="319" t="s">
        <v>18</v>
      </c>
      <c r="AJ434" s="320" t="str">
        <f>AJ429</f>
        <v>Famille à coller.N.Nom de votre recette.Recette mère ►.S.Saisissez le nom de la recette mère</v>
      </c>
      <c r="AK434" s="320">
        <f>AK429</f>
        <v>6</v>
      </c>
      <c r="AL434" s="1045" t="str">
        <f>AL429</f>
        <v>couverts</v>
      </c>
      <c r="AM434" s="946" t="str">
        <f>INT(AR432/AQ432) &amp; " " &amp; AS432 &amp; " de " &amp; AQ432 &amp; " " &amp; AO432 &amp; IF(MOD(AR432,AQ432)&gt;0, " + 1 "&amp;AS432&amp;" de " &amp; TEXT(MOD(AR432,AQ432), "0.00") &amp; " " &amp; AO432, "")</f>
        <v>46 Assiette(s) de 16 madeleine(s) + 1 Assiette(s) de 14.00 madeleine(s)</v>
      </c>
      <c r="AN434" s="16"/>
      <c r="AO434" s="16"/>
      <c r="AP434" s="16"/>
      <c r="AQ434" s="16"/>
      <c r="AR434" s="270"/>
      <c r="AS434" s="3358"/>
      <c r="AZ434" s="196" t="str">
        <f t="shared" si="117"/>
        <v>►</v>
      </c>
      <c r="BA434" s="320" t="str">
        <f>BA398</f>
        <v>Famille à coller.N.Nom de votre recette.Recette mère ►.S.Saisissez le nom de la recette mère</v>
      </c>
      <c r="BB434" s="320">
        <f>BB398</f>
        <v>6</v>
      </c>
      <c r="BC434" s="1045" t="str">
        <f>BC398</f>
        <v>couverts</v>
      </c>
      <c r="BD434" s="767"/>
      <c r="BE434" s="270"/>
      <c r="BF434" s="270"/>
      <c r="BG434" s="270"/>
      <c r="BH434" s="270"/>
      <c r="BI434" s="270"/>
      <c r="BJ434" s="329"/>
      <c r="BP434" s="4">
        <v>1</v>
      </c>
    </row>
    <row r="435" spans="35:68" ht="15.75" x14ac:dyDescent="0.25">
      <c r="AI435" s="319" t="s">
        <v>18</v>
      </c>
      <c r="AJ435" s="320" t="str">
        <f>AJ429</f>
        <v>Famille à coller.N.Nom de votre recette.Recette mère ►.S.Saisissez le nom de la recette mère</v>
      </c>
      <c r="AK435" s="320">
        <f>AK429</f>
        <v>6</v>
      </c>
      <c r="AL435" s="1045" t="str">
        <f>AL429</f>
        <v>couverts</v>
      </c>
      <c r="AM435" s="243" t="str">
        <f>IF(MOD(AR433, AQ433) = 0, INT(AR433/AQ433) &amp; " " &amp; AS432 &amp; " de " &amp; AQ433 &amp; " kg", INT(AR433/AQ433) &amp; " " &amp; AS432 &amp; " de " &amp; AQ433 &amp; " kg" &amp; " + 1 "&amp;AS432&amp;" de " &amp; TEXT(MOD(AR433, AQ433), "0.00") &amp; " kg")</f>
        <v>75 Assiette(s) de 1.2 kg + 1 Assiette(s) de 0.00 kg</v>
      </c>
      <c r="AN435" s="16"/>
      <c r="AO435" s="16"/>
      <c r="AP435" s="16"/>
      <c r="AQ435" s="16"/>
      <c r="AR435" s="270"/>
      <c r="AS435" s="3358"/>
      <c r="AZ435" s="196" t="str">
        <f t="shared" si="117"/>
        <v>►</v>
      </c>
      <c r="BA435" s="320" t="str">
        <f>BA398</f>
        <v>Famille à coller.N.Nom de votre recette.Recette mère ►.S.Saisissez le nom de la recette mère</v>
      </c>
      <c r="BB435" s="320">
        <f>BB398</f>
        <v>6</v>
      </c>
      <c r="BC435" s="1045" t="str">
        <f>BC398</f>
        <v>couverts</v>
      </c>
      <c r="BD435" s="767"/>
      <c r="BE435" s="270"/>
      <c r="BF435" s="270"/>
      <c r="BG435" s="270"/>
      <c r="BH435" s="270"/>
      <c r="BI435" s="270"/>
      <c r="BJ435" s="329"/>
      <c r="BP435" s="4">
        <v>1</v>
      </c>
    </row>
    <row r="436" spans="35:68" ht="16.5" thickBot="1" x14ac:dyDescent="0.3">
      <c r="AI436" s="196" t="str">
        <f t="shared" ref="AI436" si="118">IF(OR(AM436&lt;&gt;"",AN436&lt;&gt; "",AO436&lt;&gt;"",AP436&lt;&gt;""),"A", "►")</f>
        <v>►</v>
      </c>
      <c r="AJ436" s="320" t="str">
        <f>AJ429</f>
        <v>Famille à coller.N.Nom de votre recette.Recette mère ►.S.Saisissez le nom de la recette mère</v>
      </c>
      <c r="AK436" s="320">
        <f>AK429</f>
        <v>6</v>
      </c>
      <c r="AL436" s="1045" t="str">
        <f>AL429</f>
        <v>couverts</v>
      </c>
      <c r="AM436" s="270"/>
      <c r="AN436" s="270"/>
      <c r="AO436" s="270"/>
      <c r="AP436" s="270"/>
      <c r="AQ436" s="270"/>
      <c r="AR436" s="270"/>
      <c r="AS436" s="329"/>
      <c r="AZ436" s="196" t="str">
        <f t="shared" si="117"/>
        <v>►</v>
      </c>
      <c r="BA436" s="320" t="str">
        <f>BA398</f>
        <v>Famille à coller.N.Nom de votre recette.Recette mère ►.S.Saisissez le nom de la recette mère</v>
      </c>
      <c r="BB436" s="320">
        <f>BB398</f>
        <v>6</v>
      </c>
      <c r="BC436" s="1045" t="str">
        <f>BC398</f>
        <v>couverts</v>
      </c>
      <c r="BD436" s="767"/>
      <c r="BE436" s="270"/>
      <c r="BF436" s="270"/>
      <c r="BG436" s="270"/>
      <c r="BH436" s="270"/>
      <c r="BI436" s="270"/>
      <c r="BJ436" s="329"/>
      <c r="BP436" s="4">
        <v>1</v>
      </c>
    </row>
    <row r="437" spans="35:68" ht="15.75" customHeight="1" thickTop="1" thickBot="1" x14ac:dyDescent="0.3">
      <c r="AI437" s="319" t="s">
        <v>18</v>
      </c>
      <c r="AJ437" s="320" t="str">
        <f>AJ429</f>
        <v>Famille à coller.N.Nom de votre recette.Recette mère ►.S.Saisissez le nom de la recette mère</v>
      </c>
      <c r="AK437" s="320">
        <f>AK429</f>
        <v>6</v>
      </c>
      <c r="AL437" s="1045" t="str">
        <f>AL429</f>
        <v>couverts</v>
      </c>
      <c r="AM437" s="601"/>
      <c r="AN437" s="600"/>
      <c r="AO437" s="600"/>
      <c r="AP437" s="600"/>
      <c r="AQ437" s="601" t="s">
        <v>547</v>
      </c>
      <c r="AR437" s="601"/>
      <c r="AS437" s="602"/>
      <c r="AZ437" s="196" t="str">
        <f t="shared" si="117"/>
        <v>►</v>
      </c>
      <c r="BA437" s="320" t="str">
        <f>BA398</f>
        <v>Famille à coller.N.Nom de votre recette.Recette mère ►.S.Saisissez le nom de la recette mère</v>
      </c>
      <c r="BB437" s="320">
        <f>BB398</f>
        <v>6</v>
      </c>
      <c r="BC437" s="1045" t="str">
        <f>BC398</f>
        <v>couverts</v>
      </c>
      <c r="BD437" s="767"/>
      <c r="BE437" s="270"/>
      <c r="BF437" s="270"/>
      <c r="BG437" s="270"/>
      <c r="BH437" s="270"/>
      <c r="BI437" s="270"/>
      <c r="BJ437" s="329"/>
      <c r="BP437" s="4">
        <v>1</v>
      </c>
    </row>
    <row r="438" spans="35:68" ht="16.5" thickTop="1" x14ac:dyDescent="0.25">
      <c r="AI438" s="319" t="s">
        <v>18</v>
      </c>
      <c r="AJ438" s="320" t="str">
        <f>AJ429</f>
        <v>Famille à coller.N.Nom de votre recette.Recette mère ►.S.Saisissez le nom de la recette mère</v>
      </c>
      <c r="AK438" s="320">
        <f>AK429</f>
        <v>6</v>
      </c>
      <c r="AL438" s="1045" t="str">
        <f>AL429</f>
        <v>couverts</v>
      </c>
      <c r="AM438" s="633"/>
      <c r="AN438" s="881" t="s">
        <v>548</v>
      </c>
      <c r="AO438" s="248"/>
      <c r="AP438" s="248"/>
      <c r="AQ438" s="882"/>
      <c r="AR438" s="243"/>
      <c r="AS438" s="883" t="s">
        <v>549</v>
      </c>
      <c r="AU438" s="596"/>
      <c r="AZ438" s="196" t="str">
        <f t="shared" si="117"/>
        <v>►</v>
      </c>
      <c r="BA438" s="320" t="str">
        <f>BA398</f>
        <v>Famille à coller.N.Nom de votre recette.Recette mère ►.S.Saisissez le nom de la recette mère</v>
      </c>
      <c r="BB438" s="320">
        <f>BB398</f>
        <v>6</v>
      </c>
      <c r="BC438" s="1045" t="str">
        <f>BC398</f>
        <v>couverts</v>
      </c>
      <c r="BD438" s="767"/>
      <c r="BE438" s="270"/>
      <c r="BF438" s="270"/>
      <c r="BG438" s="270"/>
      <c r="BH438" s="270"/>
      <c r="BI438" s="270"/>
      <c r="BJ438" s="329"/>
      <c r="BP438" s="4">
        <v>1</v>
      </c>
    </row>
    <row r="439" spans="35:68" ht="15.75" x14ac:dyDescent="0.25">
      <c r="AI439" s="319" t="s">
        <v>18</v>
      </c>
      <c r="AJ439" s="320" t="str">
        <f>AJ429</f>
        <v>Famille à coller.N.Nom de votre recette.Recette mère ►.S.Saisissez le nom de la recette mère</v>
      </c>
      <c r="AK439" s="320">
        <f>AK429</f>
        <v>6</v>
      </c>
      <c r="AL439" s="1045" t="str">
        <f>AL429</f>
        <v>couverts</v>
      </c>
      <c r="AM439" s="884"/>
      <c r="AN439" s="885">
        <v>16</v>
      </c>
      <c r="AO439" s="16"/>
      <c r="AP439" s="886" t="s">
        <v>550</v>
      </c>
      <c r="AQ439" t="s">
        <v>551</v>
      </c>
      <c r="AR439" s="248"/>
      <c r="AS439" s="383" t="s">
        <v>552</v>
      </c>
      <c r="AU439" s="596"/>
      <c r="AZ439" s="376" t="s">
        <v>18</v>
      </c>
      <c r="BA439" s="320" t="str">
        <f>BA398</f>
        <v>Famille à coller.N.Nom de votre recette.Recette mère ►.S.Saisissez le nom de la recette mère</v>
      </c>
      <c r="BB439" s="320">
        <f>BB398</f>
        <v>6</v>
      </c>
      <c r="BC439" s="1045" t="str">
        <f>BC398</f>
        <v>couverts</v>
      </c>
      <c r="BD439" s="978" t="s">
        <v>153</v>
      </c>
      <c r="BE439" s="280"/>
      <c r="BF439" s="280"/>
      <c r="BG439" s="280"/>
      <c r="BH439" s="280"/>
      <c r="BI439" s="378"/>
      <c r="BJ439" s="379" t="s">
        <v>154</v>
      </c>
      <c r="BP439" s="4">
        <v>1</v>
      </c>
    </row>
    <row r="440" spans="35:68" ht="16.5" thickBot="1" x14ac:dyDescent="0.3">
      <c r="AI440" s="319" t="s">
        <v>18</v>
      </c>
      <c r="AJ440" s="320" t="str">
        <f>AJ429</f>
        <v>Famille à coller.N.Nom de votre recette.Recette mère ►.S.Saisissez le nom de la recette mère</v>
      </c>
      <c r="AK440" s="320">
        <f>AK429</f>
        <v>6</v>
      </c>
      <c r="AL440" s="1045" t="str">
        <f>AL429</f>
        <v>couverts</v>
      </c>
      <c r="AM440" s="887"/>
      <c r="AN440" s="888" t="s">
        <v>553</v>
      </c>
      <c r="AO440" s="888"/>
      <c r="AP440" s="889">
        <v>32</v>
      </c>
      <c r="AQ440" s="890" t="str">
        <f>AP439</f>
        <v xml:space="preserve">portions </v>
      </c>
      <c r="AR440" s="270"/>
      <c r="AS440" s="383" t="s">
        <v>554</v>
      </c>
      <c r="AU440" s="596"/>
      <c r="AZ440" s="376" t="s">
        <v>18</v>
      </c>
      <c r="BA440" s="320" t="str">
        <f>BA398</f>
        <v>Famille à coller.N.Nom de votre recette.Recette mère ►.S.Saisissez le nom de la recette mère</v>
      </c>
      <c r="BB440" s="320">
        <f>BB398</f>
        <v>6</v>
      </c>
      <c r="BC440" s="1045" t="str">
        <f>BC398</f>
        <v>couverts</v>
      </c>
      <c r="BD440" s="287"/>
      <c r="BE440" s="287"/>
      <c r="BF440" s="287"/>
      <c r="BG440" s="287"/>
      <c r="BH440" s="287"/>
      <c r="BI440" s="382"/>
      <c r="BJ440" s="383" t="s">
        <v>155</v>
      </c>
      <c r="BP440" s="4">
        <v>1</v>
      </c>
    </row>
    <row r="441" spans="35:68" ht="17.25" thickTop="1" thickBot="1" x14ac:dyDescent="0.3">
      <c r="AI441" s="319" t="s">
        <v>18</v>
      </c>
      <c r="AJ441" s="320" t="str">
        <f>AJ429</f>
        <v>Famille à coller.N.Nom de votre recette.Recette mère ►.S.Saisissez le nom de la recette mère</v>
      </c>
      <c r="AK441" s="320">
        <f>AK429</f>
        <v>6</v>
      </c>
      <c r="AL441" s="1045" t="str">
        <f>AL429</f>
        <v>couverts</v>
      </c>
      <c r="AM441" s="891"/>
      <c r="AN441" s="892" t="s">
        <v>555</v>
      </c>
      <c r="AO441" s="16"/>
      <c r="AP441" s="893" t="str">
        <f>AN441</f>
        <v>Gastro</v>
      </c>
      <c r="AQ441" s="894" t="s">
        <v>556</v>
      </c>
      <c r="AR441" s="270"/>
      <c r="AS441" s="383" t="s">
        <v>557</v>
      </c>
      <c r="AU441" s="610" t="s">
        <v>61</v>
      </c>
      <c r="AZ441" s="376" t="s">
        <v>18</v>
      </c>
      <c r="BA441" s="320" t="str">
        <f>BA398</f>
        <v>Famille à coller.N.Nom de votre recette.Recette mère ►.S.Saisissez le nom de la recette mère</v>
      </c>
      <c r="BB441" s="320">
        <f>BB398</f>
        <v>6</v>
      </c>
      <c r="BC441" s="1045" t="str">
        <f>BC398</f>
        <v>couverts</v>
      </c>
      <c r="BD441" s="287"/>
      <c r="BE441" s="287"/>
      <c r="BF441" s="287"/>
      <c r="BG441" s="287"/>
      <c r="BH441" s="287"/>
      <c r="BI441" s="382"/>
      <c r="BJ441" s="383" t="s">
        <v>156</v>
      </c>
      <c r="BP441" s="4">
        <v>1</v>
      </c>
    </row>
    <row r="442" spans="35:68" ht="16.5" thickTop="1" x14ac:dyDescent="0.25">
      <c r="AI442" s="196" t="str">
        <f t="shared" ref="AI442:AI449" si="119">IF(OR(AM442&lt;&gt;""),"A", "►")</f>
        <v>A</v>
      </c>
      <c r="AJ442" s="320" t="str">
        <f>AJ429</f>
        <v>Famille à coller.N.Nom de votre recette.Recette mère ►.S.Saisissez le nom de la recette mère</v>
      </c>
      <c r="AK442" s="320">
        <f>AK429</f>
        <v>6</v>
      </c>
      <c r="AL442" s="1045" t="str">
        <f>AL429</f>
        <v>couverts</v>
      </c>
      <c r="AM442" s="605" t="s">
        <v>336</v>
      </c>
      <c r="AN442" s="892">
        <v>1</v>
      </c>
      <c r="AO442" s="16"/>
      <c r="AP442" s="895">
        <f>(AN442/AN439)*AP440</f>
        <v>2</v>
      </c>
      <c r="AQ442" s="97" t="s">
        <v>558</v>
      </c>
      <c r="AR442" s="270"/>
      <c r="AS442" s="383" t="s">
        <v>559</v>
      </c>
      <c r="AU442" s="482" t="s">
        <v>257</v>
      </c>
      <c r="AZ442" s="376" t="s">
        <v>18</v>
      </c>
      <c r="BA442" s="320" t="str">
        <f>BA351</f>
        <v>Famille à coller.N.Nom de votre recette.Recette mère ►.S.Saisissez le nom de la recette mère</v>
      </c>
      <c r="BB442" s="320">
        <f>BB351</f>
        <v>6</v>
      </c>
      <c r="BC442" s="320" t="str">
        <f>BC351</f>
        <v>couverts</v>
      </c>
      <c r="BD442" s="293"/>
      <c r="BE442" s="293"/>
      <c r="BF442" s="293" t="s">
        <v>152</v>
      </c>
      <c r="BG442" s="294"/>
      <c r="BH442" s="392"/>
      <c r="BI442" s="392"/>
      <c r="BJ442" s="393"/>
      <c r="BP442" s="4">
        <v>1</v>
      </c>
    </row>
    <row r="443" spans="35:68" ht="16.5" thickBot="1" x14ac:dyDescent="0.3">
      <c r="AI443" s="196" t="str">
        <f t="shared" si="119"/>
        <v>A</v>
      </c>
      <c r="AJ443" s="320" t="str">
        <f>AJ429</f>
        <v>Famille à coller.N.Nom de votre recette.Recette mère ►.S.Saisissez le nom de la recette mère</v>
      </c>
      <c r="AK443" s="320">
        <f>AK429</f>
        <v>6</v>
      </c>
      <c r="AL443" s="1045" t="str">
        <f>AL429</f>
        <v>couverts</v>
      </c>
      <c r="AM443" s="605" t="s">
        <v>336</v>
      </c>
      <c r="AN443" s="892">
        <v>1</v>
      </c>
      <c r="AO443" s="16"/>
      <c r="AP443" s="895">
        <f>(AN443/AN439)*AP440</f>
        <v>2</v>
      </c>
      <c r="AQ443" s="97" t="s">
        <v>560</v>
      </c>
      <c r="AR443" s="270"/>
      <c r="AS443" s="383" t="s">
        <v>561</v>
      </c>
      <c r="AU443" s="605" t="s">
        <v>336</v>
      </c>
      <c r="AZ443" s="397" t="s">
        <v>18</v>
      </c>
      <c r="BA443" s="398" t="str">
        <f>BA351</f>
        <v>Famille à coller.N.Nom de votre recette.Recette mère ►.S.Saisissez le nom de la recette mère</v>
      </c>
      <c r="BB443" s="398">
        <f>BB351</f>
        <v>6</v>
      </c>
      <c r="BC443" s="398" t="str">
        <f>BC351</f>
        <v>couverts</v>
      </c>
      <c r="BD443" s="399" t="s">
        <v>150</v>
      </c>
      <c r="BE443" s="298"/>
      <c r="BF443" s="299"/>
      <c r="BG443" s="300"/>
      <c r="BH443" s="299"/>
      <c r="BI443" s="299"/>
      <c r="BJ443" s="400"/>
      <c r="BP443" s="4">
        <v>1</v>
      </c>
    </row>
    <row r="444" spans="35:68" ht="15.75" x14ac:dyDescent="0.25">
      <c r="AI444" s="196" t="str">
        <f t="shared" si="119"/>
        <v>A</v>
      </c>
      <c r="AJ444" s="320" t="str">
        <f>AJ429</f>
        <v>Famille à coller.N.Nom de votre recette.Recette mère ►.S.Saisissez le nom de la recette mère</v>
      </c>
      <c r="AK444" s="320">
        <f>AK429</f>
        <v>6</v>
      </c>
      <c r="AL444" s="1045" t="str">
        <f>AL429</f>
        <v>couverts</v>
      </c>
      <c r="AM444" s="605" t="s">
        <v>336</v>
      </c>
      <c r="AN444" s="892">
        <v>1</v>
      </c>
      <c r="AO444" s="16"/>
      <c r="AP444" s="895">
        <f>(AN444/AN439)*AP440</f>
        <v>2</v>
      </c>
      <c r="AQ444" s="97" t="s">
        <v>562</v>
      </c>
      <c r="AR444" s="270"/>
      <c r="AS444" s="383" t="s">
        <v>563</v>
      </c>
      <c r="AU444" s="611" t="s">
        <v>342</v>
      </c>
      <c r="AZ444" s="291" t="s">
        <v>18</v>
      </c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P444" s="4">
        <v>1</v>
      </c>
    </row>
    <row r="445" spans="35:68" ht="18.75" x14ac:dyDescent="0.25">
      <c r="AI445" s="196" t="str">
        <f t="shared" si="119"/>
        <v>A</v>
      </c>
      <c r="AJ445" s="320" t="str">
        <f>AJ429</f>
        <v>Famille à coller.N.Nom de votre recette.Recette mère ►.S.Saisissez le nom de la recette mère</v>
      </c>
      <c r="AK445" s="320">
        <f>AK429</f>
        <v>6</v>
      </c>
      <c r="AL445" s="1045" t="str">
        <f>AL429</f>
        <v>couverts</v>
      </c>
      <c r="AM445" s="605" t="s">
        <v>336</v>
      </c>
      <c r="AN445" s="892">
        <v>1</v>
      </c>
      <c r="AO445" s="16"/>
      <c r="AP445" s="895">
        <f>(AN445/AN439)*AP440</f>
        <v>2</v>
      </c>
      <c r="AQ445" s="97" t="s">
        <v>564</v>
      </c>
      <c r="AR445" s="270"/>
      <c r="AS445" s="383" t="s">
        <v>565</v>
      </c>
      <c r="AU445" s="614" t="s">
        <v>344</v>
      </c>
      <c r="AZ445" s="1013" t="s">
        <v>18</v>
      </c>
      <c r="BA445" s="998" t="str">
        <f>BA398</f>
        <v>Famille à coller.N.Nom de votre recette.Recette mère ►.S.Saisissez le nom de la recette mère</v>
      </c>
      <c r="BB445" s="998">
        <f>BB398</f>
        <v>6</v>
      </c>
      <c r="BC445" s="998" t="str">
        <f>BC398</f>
        <v>couverts</v>
      </c>
      <c r="BD445" s="1002" t="s">
        <v>61</v>
      </c>
      <c r="BE445" s="1002">
        <v>3</v>
      </c>
      <c r="BF445" s="999" t="s">
        <v>508</v>
      </c>
      <c r="BG445" s="1000"/>
      <c r="BH445" s="1000"/>
      <c r="BI445" s="1008" t="s">
        <v>334</v>
      </c>
      <c r="BJ445" s="1001"/>
      <c r="BK445" s="526" t="s">
        <v>218</v>
      </c>
      <c r="BL445" s="527" t="s">
        <v>650</v>
      </c>
      <c r="BM445" s="527"/>
      <c r="BP445" s="4">
        <v>1</v>
      </c>
    </row>
    <row r="446" spans="35:68" ht="18.75" x14ac:dyDescent="0.25">
      <c r="AI446" s="196" t="str">
        <f t="shared" si="119"/>
        <v>A</v>
      </c>
      <c r="AJ446" s="320" t="str">
        <f>AJ429</f>
        <v>Famille à coller.N.Nom de votre recette.Recette mère ►.S.Saisissez le nom de la recette mère</v>
      </c>
      <c r="AK446" s="320">
        <f>AK429</f>
        <v>6</v>
      </c>
      <c r="AL446" s="1045" t="str">
        <f>AL429</f>
        <v>couverts</v>
      </c>
      <c r="AM446" s="605" t="s">
        <v>336</v>
      </c>
      <c r="AN446" s="892">
        <v>1</v>
      </c>
      <c r="AO446" s="16"/>
      <c r="AP446" s="895">
        <f>(AN446/AN439)*AP440</f>
        <v>2</v>
      </c>
      <c r="AQ446" s="97" t="s">
        <v>566</v>
      </c>
      <c r="AR446" s="270"/>
      <c r="AS446" s="383" t="s">
        <v>567</v>
      </c>
      <c r="AU446" s="614" t="s">
        <v>348</v>
      </c>
      <c r="AZ446" s="319" t="s">
        <v>18</v>
      </c>
      <c r="BA446" s="1043" t="str">
        <f>BA445</f>
        <v>Famille à coller.N.Nom de votre recette.Recette mère ►.S.Saisissez le nom de la recette mère</v>
      </c>
      <c r="BB446" s="1043">
        <f>BB445</f>
        <v>6</v>
      </c>
      <c r="BC446" s="1044" t="str">
        <f>BC445</f>
        <v>couverts</v>
      </c>
      <c r="BD446" s="848" t="s">
        <v>517</v>
      </c>
      <c r="BE446" s="719" t="s">
        <v>518</v>
      </c>
      <c r="BF446" s="719"/>
      <c r="BG446" s="849" t="s">
        <v>519</v>
      </c>
      <c r="BH446" s="849" t="s">
        <v>520</v>
      </c>
      <c r="BI446" s="287"/>
      <c r="BJ446" s="850" t="s">
        <v>521</v>
      </c>
      <c r="BK446" s="48"/>
      <c r="BL446" s="436" t="s">
        <v>221</v>
      </c>
      <c r="BP446" s="4">
        <v>1</v>
      </c>
    </row>
    <row r="447" spans="35:68" ht="15.75" x14ac:dyDescent="0.25">
      <c r="AI447" s="196" t="str">
        <f t="shared" si="119"/>
        <v>A</v>
      </c>
      <c r="AJ447" s="320" t="str">
        <f>AJ429</f>
        <v>Famille à coller.N.Nom de votre recette.Recette mère ►.S.Saisissez le nom de la recette mère</v>
      </c>
      <c r="AK447" s="320">
        <f>AK429</f>
        <v>6</v>
      </c>
      <c r="AL447" s="1045" t="str">
        <f>AL429</f>
        <v>couverts</v>
      </c>
      <c r="AM447" s="896" t="s">
        <v>568</v>
      </c>
      <c r="AN447" s="892">
        <v>1</v>
      </c>
      <c r="AO447" s="16"/>
      <c r="AP447" s="895">
        <f>(AN447/AN439)*AP440</f>
        <v>2</v>
      </c>
      <c r="AQ447" s="270"/>
      <c r="AR447" s="270"/>
      <c r="AS447" s="383" t="s">
        <v>569</v>
      </c>
      <c r="AZ447" s="851" t="str">
        <f>IF(OR(BD447&lt;&gt;"",BE447&lt;&gt; "",BG447&lt;&gt;"",BH447&lt;&gt;""),"A", "►")</f>
        <v>A</v>
      </c>
      <c r="BA447" s="320" t="str">
        <f>BA445</f>
        <v>Famille à coller.N.Nom de votre recette.Recette mère ►.S.Saisissez le nom de la recette mère</v>
      </c>
      <c r="BB447" s="320">
        <f>BB445</f>
        <v>6</v>
      </c>
      <c r="BC447" s="1045" t="str">
        <f>BC445</f>
        <v>couverts</v>
      </c>
      <c r="BD447" s="852" t="s">
        <v>522</v>
      </c>
      <c r="BE447" s="853">
        <v>4.1666666666666699E-2</v>
      </c>
      <c r="BF447" s="854"/>
      <c r="BG447" s="854">
        <v>220</v>
      </c>
      <c r="BH447" s="855" t="s">
        <v>523</v>
      </c>
      <c r="BI447" s="287"/>
      <c r="BJ447" s="856"/>
      <c r="BP447" s="4">
        <v>1</v>
      </c>
    </row>
    <row r="448" spans="35:68" ht="15.75" x14ac:dyDescent="0.25">
      <c r="AI448" s="196" t="str">
        <f t="shared" si="119"/>
        <v>A</v>
      </c>
      <c r="AJ448" s="320" t="str">
        <f>AJ429</f>
        <v>Famille à coller.N.Nom de votre recette.Recette mère ►.S.Saisissez le nom de la recette mère</v>
      </c>
      <c r="AK448" s="320">
        <f>AK429</f>
        <v>6</v>
      </c>
      <c r="AL448" s="1045" t="str">
        <f>AL429</f>
        <v>couverts</v>
      </c>
      <c r="AM448" s="896" t="s">
        <v>568</v>
      </c>
      <c r="AN448" s="892">
        <v>1</v>
      </c>
      <c r="AO448" s="16"/>
      <c r="AP448" s="895">
        <f>(AN448/AN439)*AP440</f>
        <v>2</v>
      </c>
      <c r="AQ448" s="270"/>
      <c r="AR448" s="270"/>
      <c r="AS448" s="383"/>
      <c r="AZ448" s="857" t="str">
        <f>IF(BH448&lt;&gt;"","A", "►")</f>
        <v>A</v>
      </c>
      <c r="BA448" s="320" t="str">
        <f>BA445</f>
        <v>Famille à coller.N.Nom de votre recette.Recette mère ►.S.Saisissez le nom de la recette mère</v>
      </c>
      <c r="BB448" s="320">
        <f>BB445</f>
        <v>6</v>
      </c>
      <c r="BC448" s="1045" t="str">
        <f>BC445</f>
        <v>couverts</v>
      </c>
      <c r="BD448" s="858" t="s">
        <v>517</v>
      </c>
      <c r="BE448" s="859"/>
      <c r="BF448" s="859"/>
      <c r="BG448" s="859" t="s">
        <v>524</v>
      </c>
      <c r="BH448" s="860" t="s">
        <v>525</v>
      </c>
      <c r="BI448" s="860"/>
      <c r="BJ448" s="856"/>
      <c r="BP448" s="4">
        <v>1</v>
      </c>
    </row>
    <row r="449" spans="35:68" ht="15.75" x14ac:dyDescent="0.25">
      <c r="AI449" s="196" t="str">
        <f t="shared" si="119"/>
        <v>A</v>
      </c>
      <c r="AJ449" s="320" t="str">
        <f>AJ429</f>
        <v>Famille à coller.N.Nom de votre recette.Recette mère ►.S.Saisissez le nom de la recette mère</v>
      </c>
      <c r="AK449" s="320">
        <f>AK429</f>
        <v>6</v>
      </c>
      <c r="AL449" s="1045" t="str">
        <f>AL429</f>
        <v>couverts</v>
      </c>
      <c r="AM449" s="896" t="s">
        <v>568</v>
      </c>
      <c r="AN449" s="892">
        <v>1</v>
      </c>
      <c r="AO449" s="16"/>
      <c r="AP449" s="895">
        <f>(AN449/AN439)*AP440</f>
        <v>2</v>
      </c>
      <c r="AQ449" s="270"/>
      <c r="AR449" s="270"/>
      <c r="AS449" s="383"/>
      <c r="AZ449" s="851" t="str">
        <f>IF(OR(BD449&lt;&gt;"",BE449&lt;&gt; "",BG449&lt;&gt;"",BH449&lt;&gt;""),"A", "►")</f>
        <v>A</v>
      </c>
      <c r="BA449" s="320" t="str">
        <f>BA445</f>
        <v>Famille à coller.N.Nom de votre recette.Recette mère ►.S.Saisissez le nom de la recette mère</v>
      </c>
      <c r="BB449" s="320">
        <f>BB445</f>
        <v>6</v>
      </c>
      <c r="BC449" s="1045" t="str">
        <f>BC445</f>
        <v>couverts</v>
      </c>
      <c r="BD449" s="861" t="s">
        <v>526</v>
      </c>
      <c r="BE449" s="862"/>
      <c r="BF449" s="863"/>
      <c r="BG449" s="863">
        <v>250</v>
      </c>
      <c r="BH449" s="864" t="s">
        <v>527</v>
      </c>
      <c r="BI449" s="864"/>
      <c r="BJ449" s="856"/>
      <c r="BP449" s="4">
        <v>1</v>
      </c>
    </row>
    <row r="450" spans="35:68" ht="15.75" x14ac:dyDescent="0.25">
      <c r="AI450" s="319" t="s">
        <v>18</v>
      </c>
      <c r="AJ450" s="320" t="str">
        <f>AJ429</f>
        <v>Famille à coller.N.Nom de votre recette.Recette mère ►.S.Saisissez le nom de la recette mère</v>
      </c>
      <c r="AK450" s="320">
        <f>AK429</f>
        <v>6</v>
      </c>
      <c r="AL450" s="1045" t="str">
        <f>AL429</f>
        <v>couverts</v>
      </c>
      <c r="AM450" s="947" t="s">
        <v>146</v>
      </c>
      <c r="AN450" s="948"/>
      <c r="AO450" s="948"/>
      <c r="AP450" s="948"/>
      <c r="AQ450" s="948"/>
      <c r="AR450" s="948"/>
      <c r="AS450" s="949"/>
      <c r="AZ450" s="857" t="str">
        <f>IF(BH450&lt;&gt;"","A", "►")</f>
        <v>A</v>
      </c>
      <c r="BA450" s="320" t="str">
        <f>BA445</f>
        <v>Famille à coller.N.Nom de votre recette.Recette mère ►.S.Saisissez le nom de la recette mère</v>
      </c>
      <c r="BB450" s="320">
        <f>BB445</f>
        <v>6</v>
      </c>
      <c r="BC450" s="1045" t="str">
        <f>BC445</f>
        <v>couverts</v>
      </c>
      <c r="BD450" s="858" t="s">
        <v>517</v>
      </c>
      <c r="BE450" s="859"/>
      <c r="BF450" s="859"/>
      <c r="BG450" s="859" t="s">
        <v>524</v>
      </c>
      <c r="BH450" s="860" t="s">
        <v>525</v>
      </c>
      <c r="BI450" s="860"/>
      <c r="BJ450" s="856"/>
      <c r="BP450" s="4">
        <v>1</v>
      </c>
    </row>
    <row r="451" spans="35:68" ht="15.75" x14ac:dyDescent="0.25">
      <c r="AI451" s="196" t="str">
        <f t="shared" ref="AI451:AI459" si="120">IF(OR(AM451&lt;&gt;"",AN451&lt;&gt; "",AO451&lt;&gt;"",AP451&lt;&gt;""),"A", "►")</f>
        <v>►</v>
      </c>
      <c r="AJ451" s="320" t="str">
        <f>AJ429</f>
        <v>Famille à coller.N.Nom de votre recette.Recette mère ►.S.Saisissez le nom de la recette mère</v>
      </c>
      <c r="AK451" s="320">
        <f>AK429</f>
        <v>6</v>
      </c>
      <c r="AL451" s="1045" t="str">
        <f>AL429</f>
        <v>couverts</v>
      </c>
      <c r="AM451" s="819"/>
      <c r="AN451" s="638"/>
      <c r="AO451" s="638"/>
      <c r="AP451" s="638"/>
      <c r="AQ451" s="638"/>
      <c r="AR451" s="638"/>
      <c r="AS451" s="639"/>
      <c r="AZ451" s="851" t="str">
        <f>IF(OR(BD451&lt;&gt;"",BE451&lt;&gt; "",BG451&lt;&gt;"",BH451&lt;&gt;""),"A", "►")</f>
        <v>A</v>
      </c>
      <c r="BA451" s="320" t="str">
        <f>BA445</f>
        <v>Famille à coller.N.Nom de votre recette.Recette mère ►.S.Saisissez le nom de la recette mère</v>
      </c>
      <c r="BB451" s="320">
        <f>BB445</f>
        <v>6</v>
      </c>
      <c r="BC451" s="1045" t="str">
        <f>BC445</f>
        <v>couverts</v>
      </c>
      <c r="BD451" s="861" t="s">
        <v>526</v>
      </c>
      <c r="BE451" s="862">
        <v>4.8611111111111112E-3</v>
      </c>
      <c r="BF451" s="863"/>
      <c r="BG451" s="863">
        <v>250</v>
      </c>
      <c r="BH451" s="864" t="s">
        <v>528</v>
      </c>
      <c r="BI451" s="864"/>
      <c r="BJ451" s="856"/>
      <c r="BP451" s="4">
        <v>1</v>
      </c>
    </row>
    <row r="452" spans="35:68" ht="15.75" x14ac:dyDescent="0.25">
      <c r="AI452" s="196" t="str">
        <f t="shared" si="120"/>
        <v>►</v>
      </c>
      <c r="AJ452" s="320" t="str">
        <f>AJ429</f>
        <v>Famille à coller.N.Nom de votre recette.Recette mère ►.S.Saisissez le nom de la recette mère</v>
      </c>
      <c r="AK452" s="320">
        <f>AK429</f>
        <v>6</v>
      </c>
      <c r="AL452" s="1045" t="str">
        <f>AL429</f>
        <v>couverts</v>
      </c>
      <c r="AM452" s="767"/>
      <c r="AN452" s="270"/>
      <c r="AO452" s="270"/>
      <c r="AP452" s="270"/>
      <c r="AQ452" s="270"/>
      <c r="AR452" s="270"/>
      <c r="AS452" s="329"/>
      <c r="AZ452" s="857" t="str">
        <f>IF(BH452&lt;&gt;"","A", "►")</f>
        <v>A</v>
      </c>
      <c r="BA452" s="320" t="str">
        <f>BA445</f>
        <v>Famille à coller.N.Nom de votre recette.Recette mère ►.S.Saisissez le nom de la recette mère</v>
      </c>
      <c r="BB452" s="320">
        <f>BB445</f>
        <v>6</v>
      </c>
      <c r="BC452" s="1045" t="str">
        <f>BC445</f>
        <v>couverts</v>
      </c>
      <c r="BD452" s="858" t="s">
        <v>517</v>
      </c>
      <c r="BE452" s="859"/>
      <c r="BF452" s="859"/>
      <c r="BG452" s="859" t="s">
        <v>524</v>
      </c>
      <c r="BH452" s="860" t="s">
        <v>525</v>
      </c>
      <c r="BI452" s="860"/>
      <c r="BJ452" s="856"/>
      <c r="BP452" s="4">
        <v>1</v>
      </c>
    </row>
    <row r="453" spans="35:68" ht="15.75" x14ac:dyDescent="0.25">
      <c r="AI453" s="196" t="str">
        <f t="shared" si="120"/>
        <v>►</v>
      </c>
      <c r="AJ453" s="320" t="str">
        <f>AJ429</f>
        <v>Famille à coller.N.Nom de votre recette.Recette mère ►.S.Saisissez le nom de la recette mère</v>
      </c>
      <c r="AK453" s="320">
        <f>AK429</f>
        <v>6</v>
      </c>
      <c r="AL453" s="1045" t="str">
        <f>AL429</f>
        <v>couverts</v>
      </c>
      <c r="AM453" s="767"/>
      <c r="AN453" s="270"/>
      <c r="AO453" s="270"/>
      <c r="AP453" s="270"/>
      <c r="AQ453" s="270"/>
      <c r="AR453" s="270"/>
      <c r="AS453" s="329"/>
      <c r="AZ453" s="851" t="str">
        <f>IF(OR(BD453&lt;&gt;"",BE453&lt;&gt; "",BG453&lt;&gt;"",BH453&lt;&gt;""),"A", "►")</f>
        <v>A</v>
      </c>
      <c r="BA453" s="320" t="str">
        <f>BA445</f>
        <v>Famille à coller.N.Nom de votre recette.Recette mère ►.S.Saisissez le nom de la recette mère</v>
      </c>
      <c r="BB453" s="320">
        <f>BB445</f>
        <v>6</v>
      </c>
      <c r="BC453" s="1045" t="str">
        <f>BC445</f>
        <v>couverts</v>
      </c>
      <c r="BD453" s="861" t="s">
        <v>526</v>
      </c>
      <c r="BE453" s="862">
        <v>0.10416666666666667</v>
      </c>
      <c r="BF453" s="863"/>
      <c r="BG453" s="863">
        <v>170</v>
      </c>
      <c r="BH453" s="864" t="s">
        <v>529</v>
      </c>
      <c r="BI453" s="864"/>
      <c r="BJ453" s="856"/>
      <c r="BP453" s="4">
        <v>1</v>
      </c>
    </row>
    <row r="454" spans="35:68" ht="15.75" x14ac:dyDescent="0.25">
      <c r="AI454" s="196" t="str">
        <f t="shared" si="120"/>
        <v>►</v>
      </c>
      <c r="AJ454" s="320" t="str">
        <f>AJ429</f>
        <v>Famille à coller.N.Nom de votre recette.Recette mère ►.S.Saisissez le nom de la recette mère</v>
      </c>
      <c r="AK454" s="320">
        <f>AK429</f>
        <v>6</v>
      </c>
      <c r="AL454" s="1045" t="str">
        <f>AL429</f>
        <v>couverts</v>
      </c>
      <c r="AM454" s="767"/>
      <c r="AN454" s="270"/>
      <c r="AO454" s="270"/>
      <c r="AP454" s="270"/>
      <c r="AQ454" s="270"/>
      <c r="AR454" s="270"/>
      <c r="AS454" s="329"/>
      <c r="AZ454" s="857" t="str">
        <f>IF(BH454&lt;&gt;"","A", "►")</f>
        <v>A</v>
      </c>
      <c r="BA454" s="320" t="str">
        <f>BA445</f>
        <v>Famille à coller.N.Nom de votre recette.Recette mère ►.S.Saisissez le nom de la recette mère</v>
      </c>
      <c r="BB454" s="320">
        <f>BB445</f>
        <v>6</v>
      </c>
      <c r="BC454" s="1045" t="str">
        <f>BC445</f>
        <v>couverts</v>
      </c>
      <c r="BD454" s="858" t="s">
        <v>517</v>
      </c>
      <c r="BE454" s="859"/>
      <c r="BF454" s="859"/>
      <c r="BG454" s="859" t="s">
        <v>524</v>
      </c>
      <c r="BH454" s="860" t="s">
        <v>530</v>
      </c>
      <c r="BI454" s="860"/>
      <c r="BJ454" s="856"/>
      <c r="BP454" s="4">
        <v>1</v>
      </c>
    </row>
    <row r="455" spans="35:68" ht="15.75" x14ac:dyDescent="0.25">
      <c r="AI455" s="196" t="str">
        <f t="shared" si="120"/>
        <v>►</v>
      </c>
      <c r="AJ455" s="320" t="str">
        <f>AJ429</f>
        <v>Famille à coller.N.Nom de votre recette.Recette mère ►.S.Saisissez le nom de la recette mère</v>
      </c>
      <c r="AK455" s="320">
        <f>AK429</f>
        <v>6</v>
      </c>
      <c r="AL455" s="1045" t="str">
        <f>AL429</f>
        <v>couverts</v>
      </c>
      <c r="AM455" s="767"/>
      <c r="AN455" s="270"/>
      <c r="AO455" s="270"/>
      <c r="AP455" s="270"/>
      <c r="AQ455" s="270"/>
      <c r="AR455" s="270"/>
      <c r="AS455" s="329"/>
      <c r="AZ455" s="851" t="str">
        <f>IF(OR(BD455&lt;&gt;"",BE455&lt;&gt; "",BG455&lt;&gt;"",BH455&lt;&gt;""),"A", "►")</f>
        <v>A</v>
      </c>
      <c r="BA455" s="320" t="str">
        <f>BA445</f>
        <v>Famille à coller.N.Nom de votre recette.Recette mère ►.S.Saisissez le nom de la recette mère</v>
      </c>
      <c r="BB455" s="320">
        <f>BB445</f>
        <v>6</v>
      </c>
      <c r="BC455" s="1045" t="str">
        <f>BC445</f>
        <v>couverts</v>
      </c>
      <c r="BD455" s="861" t="s">
        <v>526</v>
      </c>
      <c r="BE455" s="862">
        <v>4.8611111111111112E-3</v>
      </c>
      <c r="BF455" s="863"/>
      <c r="BG455" s="863">
        <v>100</v>
      </c>
      <c r="BH455" s="864"/>
      <c r="BI455" s="864"/>
      <c r="BJ455" s="856"/>
      <c r="BP455" s="4">
        <v>1</v>
      </c>
    </row>
    <row r="456" spans="35:68" ht="15.75" x14ac:dyDescent="0.25">
      <c r="AI456" s="196" t="str">
        <f t="shared" si="120"/>
        <v>►</v>
      </c>
      <c r="AJ456" s="320" t="str">
        <f>AJ429</f>
        <v>Famille à coller.N.Nom de votre recette.Recette mère ►.S.Saisissez le nom de la recette mère</v>
      </c>
      <c r="AK456" s="320">
        <f>AK429</f>
        <v>6</v>
      </c>
      <c r="AL456" s="1045" t="str">
        <f>AL429</f>
        <v>couverts</v>
      </c>
      <c r="AM456" s="767"/>
      <c r="AN456" s="270"/>
      <c r="AO456" s="270"/>
      <c r="AP456" s="270"/>
      <c r="AQ456" s="270"/>
      <c r="AR456" s="270"/>
      <c r="AS456" s="329"/>
      <c r="AZ456" s="857" t="str">
        <f>IF(BH456&lt;&gt;"","A", "►")</f>
        <v>A</v>
      </c>
      <c r="BA456" s="320" t="str">
        <f>BA445</f>
        <v>Famille à coller.N.Nom de votre recette.Recette mère ►.S.Saisissez le nom de la recette mère</v>
      </c>
      <c r="BB456" s="320">
        <f>BB445</f>
        <v>6</v>
      </c>
      <c r="BC456" s="1045" t="str">
        <f>BC445</f>
        <v>couverts</v>
      </c>
      <c r="BD456" s="858" t="s">
        <v>517</v>
      </c>
      <c r="BE456" s="859"/>
      <c r="BF456" s="859"/>
      <c r="BG456" s="859" t="s">
        <v>524</v>
      </c>
      <c r="BH456" s="860" t="s">
        <v>531</v>
      </c>
      <c r="BI456" s="860"/>
      <c r="BJ456" s="856"/>
      <c r="BP456" s="4">
        <v>1</v>
      </c>
    </row>
    <row r="457" spans="35:68" ht="15.75" x14ac:dyDescent="0.25">
      <c r="AI457" s="196" t="str">
        <f t="shared" si="120"/>
        <v>►</v>
      </c>
      <c r="AJ457" s="320" t="str">
        <f>AJ429</f>
        <v>Famille à coller.N.Nom de votre recette.Recette mère ►.S.Saisissez le nom de la recette mère</v>
      </c>
      <c r="AK457" s="320">
        <f>AK429</f>
        <v>6</v>
      </c>
      <c r="AL457" s="1045" t="str">
        <f>AL429</f>
        <v>couverts</v>
      </c>
      <c r="AM457" s="767"/>
      <c r="AN457" s="270"/>
      <c r="AO457" s="270"/>
      <c r="AP457" s="270"/>
      <c r="AQ457" s="270"/>
      <c r="AR457" s="270"/>
      <c r="AS457" s="329"/>
      <c r="AZ457" s="851" t="str">
        <f>IF(OR(BD457&lt;&gt;"",BE457&lt;&gt; "",BG457&lt;&gt;"",BH457&lt;&gt;""),"A", "►")</f>
        <v>A</v>
      </c>
      <c r="BA457" s="320" t="str">
        <f>BA445</f>
        <v>Famille à coller.N.Nom de votre recette.Recette mère ►.S.Saisissez le nom de la recette mère</v>
      </c>
      <c r="BB457" s="320">
        <f>BB445</f>
        <v>6</v>
      </c>
      <c r="BC457" s="1045" t="str">
        <f>BC445</f>
        <v>couverts</v>
      </c>
      <c r="BD457" s="861" t="s">
        <v>526</v>
      </c>
      <c r="BE457" s="862">
        <v>4.8611111111111112E-3</v>
      </c>
      <c r="BF457" s="863"/>
      <c r="BG457" s="863">
        <v>110</v>
      </c>
      <c r="BH457" s="864"/>
      <c r="BI457" s="864"/>
      <c r="BJ457" s="856"/>
      <c r="BP457" s="4">
        <v>1</v>
      </c>
    </row>
    <row r="458" spans="35:68" ht="16.5" thickBot="1" x14ac:dyDescent="0.3">
      <c r="AI458" s="196" t="str">
        <f t="shared" si="120"/>
        <v>►</v>
      </c>
      <c r="AJ458" s="320" t="str">
        <f>AJ429</f>
        <v>Famille à coller.N.Nom de votre recette.Recette mère ►.S.Saisissez le nom de la recette mère</v>
      </c>
      <c r="AK458" s="320">
        <f>AK429</f>
        <v>6</v>
      </c>
      <c r="AL458" s="1045" t="str">
        <f>AL429</f>
        <v>couverts</v>
      </c>
      <c r="AM458" s="767"/>
      <c r="AN458" s="270"/>
      <c r="AO458" s="270"/>
      <c r="AP458" s="270"/>
      <c r="AQ458" s="270"/>
      <c r="AR458" s="270"/>
      <c r="AS458" s="329"/>
      <c r="AZ458" s="196" t="str">
        <f t="shared" ref="AZ458" si="121">IF(OR(BD458&lt;&gt;"",BE458&lt;&gt; "",BF458&lt;&gt;"",BG458&lt;&gt;""),"A", "►")</f>
        <v>►</v>
      </c>
      <c r="BA458" s="320" t="str">
        <f>BA445</f>
        <v>Famille à coller.N.Nom de votre recette.Recette mère ►.S.Saisissez le nom de la recette mère</v>
      </c>
      <c r="BB458" s="320">
        <f>BB445</f>
        <v>6</v>
      </c>
      <c r="BC458" s="1045" t="str">
        <f>BC445</f>
        <v>couverts</v>
      </c>
      <c r="BD458" s="270"/>
      <c r="BE458" s="270"/>
      <c r="BF458" s="270"/>
      <c r="BG458" s="270"/>
      <c r="BH458" s="270"/>
      <c r="BI458" s="270"/>
      <c r="BJ458" s="329"/>
      <c r="BP458" s="4">
        <v>1</v>
      </c>
    </row>
    <row r="459" spans="35:68" ht="17.25" thickTop="1" thickBot="1" x14ac:dyDescent="0.3">
      <c r="AI459" s="196" t="str">
        <f t="shared" si="120"/>
        <v>►</v>
      </c>
      <c r="AJ459" s="320" t="str">
        <f>AJ429</f>
        <v>Famille à coller.N.Nom de votre recette.Recette mère ►.S.Saisissez le nom de la recette mère</v>
      </c>
      <c r="AK459" s="320">
        <f>AK429</f>
        <v>6</v>
      </c>
      <c r="AL459" s="1045" t="str">
        <f>AL429</f>
        <v>couverts</v>
      </c>
      <c r="AM459" s="767"/>
      <c r="AN459" s="270"/>
      <c r="AO459" s="270"/>
      <c r="AP459" s="270"/>
      <c r="AQ459" s="270"/>
      <c r="AR459" s="270"/>
      <c r="AS459" s="329"/>
      <c r="AZ459" s="319" t="s">
        <v>18</v>
      </c>
      <c r="BA459" s="320" t="str">
        <f>BA445</f>
        <v>Famille à coller.N.Nom de votre recette.Recette mère ►.S.Saisissez le nom de la recette mère</v>
      </c>
      <c r="BB459" s="320">
        <f>BB445</f>
        <v>6</v>
      </c>
      <c r="BC459" s="1045" t="str">
        <f>BC445</f>
        <v>couverts</v>
      </c>
      <c r="BD459" s="601"/>
      <c r="BE459" s="600"/>
      <c r="BF459" s="600"/>
      <c r="BG459" s="600"/>
      <c r="BH459" s="601" t="s">
        <v>547</v>
      </c>
      <c r="BI459" s="601"/>
      <c r="BJ459" s="602"/>
      <c r="BP459" s="4">
        <v>1</v>
      </c>
    </row>
    <row r="460" spans="35:68" ht="16.5" thickTop="1" x14ac:dyDescent="0.25">
      <c r="AI460" s="376" t="s">
        <v>18</v>
      </c>
      <c r="AJ460" s="320" t="str">
        <f>AJ429</f>
        <v>Famille à coller.N.Nom de votre recette.Recette mère ►.S.Saisissez le nom de la recette mère</v>
      </c>
      <c r="AK460" s="320">
        <f>AK429</f>
        <v>6</v>
      </c>
      <c r="AL460" s="1045" t="str">
        <f>AL429</f>
        <v>couverts</v>
      </c>
      <c r="AM460" s="377" t="s">
        <v>153</v>
      </c>
      <c r="AN460" s="280"/>
      <c r="AO460" s="280"/>
      <c r="AP460" s="280"/>
      <c r="AQ460" s="280"/>
      <c r="AR460" s="378"/>
      <c r="AS460" s="379" t="s">
        <v>154</v>
      </c>
      <c r="AZ460" s="319" t="s">
        <v>18</v>
      </c>
      <c r="BA460" s="320" t="str">
        <f>BA445</f>
        <v>Famille à coller.N.Nom de votre recette.Recette mère ►.S.Saisissez le nom de la recette mère</v>
      </c>
      <c r="BB460" s="320">
        <f>BB445</f>
        <v>6</v>
      </c>
      <c r="BC460" s="1045" t="str">
        <f>BC445</f>
        <v>couverts</v>
      </c>
      <c r="BD460" s="633"/>
      <c r="BE460" s="881" t="s">
        <v>548</v>
      </c>
      <c r="BF460" s="248"/>
      <c r="BG460" s="248"/>
      <c r="BH460" s="882"/>
      <c r="BI460" s="243"/>
      <c r="BJ460" s="883" t="s">
        <v>549</v>
      </c>
      <c r="BP460" s="4">
        <v>1</v>
      </c>
    </row>
    <row r="461" spans="35:68" ht="15.75" x14ac:dyDescent="0.25">
      <c r="AI461" s="376" t="s">
        <v>18</v>
      </c>
      <c r="AJ461" s="320" t="str">
        <f>AJ429</f>
        <v>Famille à coller.N.Nom de votre recette.Recette mère ►.S.Saisissez le nom de la recette mère</v>
      </c>
      <c r="AK461" s="320">
        <f>AK429</f>
        <v>6</v>
      </c>
      <c r="AL461" s="1045" t="str">
        <f>AL429</f>
        <v>couverts</v>
      </c>
      <c r="AM461" s="381"/>
      <c r="AN461" s="287"/>
      <c r="AO461" s="287"/>
      <c r="AP461" s="287"/>
      <c r="AQ461" s="287"/>
      <c r="AR461" s="382"/>
      <c r="AS461" s="383" t="s">
        <v>155</v>
      </c>
      <c r="AZ461" s="319" t="s">
        <v>18</v>
      </c>
      <c r="BA461" s="320" t="str">
        <f>BA445</f>
        <v>Famille à coller.N.Nom de votre recette.Recette mère ►.S.Saisissez le nom de la recette mère</v>
      </c>
      <c r="BB461" s="320">
        <f>BB445</f>
        <v>6</v>
      </c>
      <c r="BC461" s="1045" t="str">
        <f>BC445</f>
        <v>couverts</v>
      </c>
      <c r="BD461" s="884"/>
      <c r="BE461" s="885">
        <v>16</v>
      </c>
      <c r="BF461" s="16"/>
      <c r="BG461" s="886" t="s">
        <v>550</v>
      </c>
      <c r="BH461" t="s">
        <v>551</v>
      </c>
      <c r="BI461" s="248"/>
      <c r="BJ461" s="383" t="s">
        <v>552</v>
      </c>
      <c r="BP461" s="4">
        <v>1</v>
      </c>
    </row>
    <row r="462" spans="35:68" ht="15.75" x14ac:dyDescent="0.25">
      <c r="AI462" s="376" t="s">
        <v>18</v>
      </c>
      <c r="AJ462" s="320" t="str">
        <f>AJ429</f>
        <v>Famille à coller.N.Nom de votre recette.Recette mère ►.S.Saisissez le nom de la recette mère</v>
      </c>
      <c r="AK462" s="320">
        <f>AK429</f>
        <v>6</v>
      </c>
      <c r="AL462" s="1045" t="str">
        <f>AL429</f>
        <v>couverts</v>
      </c>
      <c r="AM462" s="2819"/>
      <c r="AN462" s="287"/>
      <c r="AO462" s="287"/>
      <c r="AP462" s="287"/>
      <c r="AQ462" s="287"/>
      <c r="AR462" s="382"/>
      <c r="AS462" s="383" t="s">
        <v>156</v>
      </c>
      <c r="AZ462" s="319" t="s">
        <v>18</v>
      </c>
      <c r="BA462" s="320" t="str">
        <f>BA445</f>
        <v>Famille à coller.N.Nom de votre recette.Recette mère ►.S.Saisissez le nom de la recette mère</v>
      </c>
      <c r="BB462" s="320">
        <f>BB445</f>
        <v>6</v>
      </c>
      <c r="BC462" s="1045" t="str">
        <f>BC445</f>
        <v>couverts</v>
      </c>
      <c r="BD462" s="887"/>
      <c r="BE462" s="888" t="s">
        <v>553</v>
      </c>
      <c r="BF462" s="888"/>
      <c r="BG462" s="889">
        <v>32</v>
      </c>
      <c r="BH462" s="890" t="str">
        <f>BG461</f>
        <v xml:space="preserve">portions </v>
      </c>
      <c r="BI462" s="270"/>
      <c r="BJ462" s="383" t="s">
        <v>554</v>
      </c>
      <c r="BP462" s="4">
        <v>1</v>
      </c>
    </row>
    <row r="463" spans="35:68" ht="15.75" x14ac:dyDescent="0.25">
      <c r="AI463" s="376" t="s">
        <v>18</v>
      </c>
      <c r="AJ463" s="320" t="str">
        <f>AJ429</f>
        <v>Famille à coller.N.Nom de votre recette.Recette mère ►.S.Saisissez le nom de la recette mère</v>
      </c>
      <c r="AK463" s="320">
        <f>AK429</f>
        <v>6</v>
      </c>
      <c r="AL463" s="320" t="str">
        <f>AL429</f>
        <v>couverts</v>
      </c>
      <c r="AM463" s="624"/>
      <c r="AN463" s="293"/>
      <c r="AO463" s="293" t="s">
        <v>152</v>
      </c>
      <c r="AP463" s="294"/>
      <c r="AQ463" s="392"/>
      <c r="AR463" s="392"/>
      <c r="AS463" s="393"/>
      <c r="AZ463" s="319" t="s">
        <v>18</v>
      </c>
      <c r="BA463" s="320" t="str">
        <f>BA445</f>
        <v>Famille à coller.N.Nom de votre recette.Recette mère ►.S.Saisissez le nom de la recette mère</v>
      </c>
      <c r="BB463" s="320">
        <f>BB445</f>
        <v>6</v>
      </c>
      <c r="BC463" s="1045" t="str">
        <f>BC445</f>
        <v>couverts</v>
      </c>
      <c r="BD463" s="891"/>
      <c r="BE463" s="892" t="s">
        <v>555</v>
      </c>
      <c r="BF463" s="16"/>
      <c r="BG463" s="893" t="str">
        <f>BE463</f>
        <v>Gastro</v>
      </c>
      <c r="BH463" s="894" t="s">
        <v>556</v>
      </c>
      <c r="BI463" s="270"/>
      <c r="BJ463" s="383" t="s">
        <v>557</v>
      </c>
      <c r="BP463" s="4">
        <v>1</v>
      </c>
    </row>
    <row r="464" spans="35:68" ht="16.5" thickBot="1" x14ac:dyDescent="0.3">
      <c r="AI464" s="397" t="s">
        <v>18</v>
      </c>
      <c r="AJ464" s="398" t="str">
        <f>AJ429</f>
        <v>Famille à coller.N.Nom de votre recette.Recette mère ►.S.Saisissez le nom de la recette mère</v>
      </c>
      <c r="AK464" s="398">
        <f>AK429</f>
        <v>6</v>
      </c>
      <c r="AL464" s="398" t="str">
        <f>AL429</f>
        <v>couverts</v>
      </c>
      <c r="AM464" s="399" t="s">
        <v>150</v>
      </c>
      <c r="AN464" s="298"/>
      <c r="AO464" s="299"/>
      <c r="AP464" s="300"/>
      <c r="AQ464" s="299"/>
      <c r="AR464" s="299"/>
      <c r="AS464" s="400"/>
      <c r="AZ464" s="196" t="str">
        <f t="shared" ref="AZ464:AZ471" si="122">IF(OR(BD464&lt;&gt;""),"A", "►")</f>
        <v>A</v>
      </c>
      <c r="BA464" s="320" t="str">
        <f>BA445</f>
        <v>Famille à coller.N.Nom de votre recette.Recette mère ►.S.Saisissez le nom de la recette mère</v>
      </c>
      <c r="BB464" s="320">
        <f>BB445</f>
        <v>6</v>
      </c>
      <c r="BC464" s="1045" t="str">
        <f>BC445</f>
        <v>couverts</v>
      </c>
      <c r="BD464" s="605" t="s">
        <v>336</v>
      </c>
      <c r="BE464" s="892">
        <v>1</v>
      </c>
      <c r="BF464" s="16"/>
      <c r="BG464" s="895">
        <f>(BE464/BE461)*BG462</f>
        <v>2</v>
      </c>
      <c r="BH464" s="97" t="s">
        <v>558</v>
      </c>
      <c r="BI464" s="270"/>
      <c r="BJ464" s="383" t="s">
        <v>559</v>
      </c>
      <c r="BP464" s="4">
        <v>1</v>
      </c>
    </row>
    <row r="465" spans="35:68" ht="15.75" x14ac:dyDescent="0.25">
      <c r="AI465" s="291" t="s">
        <v>18</v>
      </c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Z465" s="196" t="str">
        <f t="shared" si="122"/>
        <v>A</v>
      </c>
      <c r="BA465" s="320" t="str">
        <f>BA445</f>
        <v>Famille à coller.N.Nom de votre recette.Recette mère ►.S.Saisissez le nom de la recette mère</v>
      </c>
      <c r="BB465" s="320">
        <f>BB445</f>
        <v>6</v>
      </c>
      <c r="BC465" s="1045" t="str">
        <f>BC445</f>
        <v>couverts</v>
      </c>
      <c r="BD465" s="605" t="s">
        <v>336</v>
      </c>
      <c r="BE465" s="892">
        <v>1</v>
      </c>
      <c r="BF465" s="16"/>
      <c r="BG465" s="895">
        <f>(BE465/BE461)*BG462</f>
        <v>2</v>
      </c>
      <c r="BH465" s="97" t="s">
        <v>560</v>
      </c>
      <c r="BI465" s="270"/>
      <c r="BJ465" s="383" t="s">
        <v>561</v>
      </c>
      <c r="BP465" s="4">
        <v>1</v>
      </c>
    </row>
    <row r="466" spans="35:68" ht="18.75" x14ac:dyDescent="0.25">
      <c r="AI466" s="1013" t="s">
        <v>18</v>
      </c>
      <c r="AJ466" s="998" t="str">
        <f>AJ429</f>
        <v>Famille à coller.N.Nom de votre recette.Recette mère ►.S.Saisissez le nom de la recette mère</v>
      </c>
      <c r="AK466" s="998">
        <f>AK429</f>
        <v>6</v>
      </c>
      <c r="AL466" s="998" t="str">
        <f>AL429</f>
        <v>couverts</v>
      </c>
      <c r="AM466" s="1002" t="s">
        <v>61</v>
      </c>
      <c r="AN466" s="1002">
        <v>10</v>
      </c>
      <c r="AO466" s="999" t="s">
        <v>579</v>
      </c>
      <c r="AP466" s="1000"/>
      <c r="AQ466" s="1000"/>
      <c r="AR466" s="1008" t="s">
        <v>589</v>
      </c>
      <c r="AS466" s="1001"/>
      <c r="AT466" s="526" t="s">
        <v>218</v>
      </c>
      <c r="AU466" s="527" t="s">
        <v>635</v>
      </c>
      <c r="AV466" s="527"/>
      <c r="AZ466" s="196" t="str">
        <f t="shared" si="122"/>
        <v>A</v>
      </c>
      <c r="BA466" s="320" t="str">
        <f>BA445</f>
        <v>Famille à coller.N.Nom de votre recette.Recette mère ►.S.Saisissez le nom de la recette mère</v>
      </c>
      <c r="BB466" s="320">
        <f>BB445</f>
        <v>6</v>
      </c>
      <c r="BC466" s="1045" t="str">
        <f>BC445</f>
        <v>couverts</v>
      </c>
      <c r="BD466" s="605" t="s">
        <v>336</v>
      </c>
      <c r="BE466" s="892">
        <v>1</v>
      </c>
      <c r="BF466" s="16"/>
      <c r="BG466" s="895">
        <f>(BE466/BE461)*BG462</f>
        <v>2</v>
      </c>
      <c r="BH466" s="97" t="s">
        <v>562</v>
      </c>
      <c r="BI466" s="270"/>
      <c r="BJ466" s="383" t="s">
        <v>563</v>
      </c>
      <c r="BP466" s="4">
        <v>1</v>
      </c>
    </row>
    <row r="467" spans="35:68" ht="18.75" x14ac:dyDescent="0.25">
      <c r="AI467" s="319" t="s">
        <v>18</v>
      </c>
      <c r="AJ467" s="1043" t="str">
        <f>AJ466</f>
        <v>Famille à coller.N.Nom de votre recette.Recette mère ►.S.Saisissez le nom de la recette mère</v>
      </c>
      <c r="AK467" s="1043">
        <f>AK466</f>
        <v>6</v>
      </c>
      <c r="AL467" s="1044" t="str">
        <f>AL466</f>
        <v>couverts</v>
      </c>
      <c r="AM467" s="633"/>
      <c r="AN467" s="248"/>
      <c r="AO467" s="248"/>
      <c r="AP467" s="248"/>
      <c r="AQ467" s="248"/>
      <c r="AR467" s="248"/>
      <c r="AS467" s="924" t="s">
        <v>578</v>
      </c>
      <c r="AT467" s="48"/>
      <c r="AU467" s="436" t="s">
        <v>221</v>
      </c>
      <c r="AZ467" s="196" t="str">
        <f t="shared" si="122"/>
        <v>A</v>
      </c>
      <c r="BA467" s="320" t="str">
        <f>BA445</f>
        <v>Famille à coller.N.Nom de votre recette.Recette mère ►.S.Saisissez le nom de la recette mère</v>
      </c>
      <c r="BB467" s="320">
        <f>BB445</f>
        <v>6</v>
      </c>
      <c r="BC467" s="1045" t="str">
        <f>BC445</f>
        <v>couverts</v>
      </c>
      <c r="BD467" s="605" t="s">
        <v>336</v>
      </c>
      <c r="BE467" s="892">
        <v>1</v>
      </c>
      <c r="BF467" s="16"/>
      <c r="BG467" s="895">
        <f>(BE467/BE461)*BG462</f>
        <v>2</v>
      </c>
      <c r="BH467" s="97" t="s">
        <v>564</v>
      </c>
      <c r="BI467" s="270"/>
      <c r="BJ467" s="383" t="s">
        <v>565</v>
      </c>
      <c r="BP467" s="4">
        <v>1</v>
      </c>
    </row>
    <row r="468" spans="35:68" ht="15.75" x14ac:dyDescent="0.25">
      <c r="AI468" s="319" t="s">
        <v>18</v>
      </c>
      <c r="AJ468" s="320" t="str">
        <f>AJ466</f>
        <v>Famille à coller.N.Nom de votre recette.Recette mère ►.S.Saisissez le nom de la recette mère</v>
      </c>
      <c r="AK468" s="320">
        <f>AK466</f>
        <v>6</v>
      </c>
      <c r="AL468" s="1045" t="str">
        <f>AL466</f>
        <v>couverts</v>
      </c>
      <c r="AM468" s="951"/>
      <c r="AN468" s="952" t="s">
        <v>590</v>
      </c>
      <c r="AO468" s="270"/>
      <c r="AP468" s="953">
        <v>2</v>
      </c>
      <c r="AQ468" s="954"/>
      <c r="AR468" s="955">
        <v>10</v>
      </c>
      <c r="AS468" s="956" t="s">
        <v>591</v>
      </c>
      <c r="AZ468" s="196" t="str">
        <f t="shared" si="122"/>
        <v>A</v>
      </c>
      <c r="BA468" s="320" t="str">
        <f>BA445</f>
        <v>Famille à coller.N.Nom de votre recette.Recette mère ►.S.Saisissez le nom de la recette mère</v>
      </c>
      <c r="BB468" s="320">
        <f>BB445</f>
        <v>6</v>
      </c>
      <c r="BC468" s="1045" t="str">
        <f>BC445</f>
        <v>couverts</v>
      </c>
      <c r="BD468" s="605" t="s">
        <v>336</v>
      </c>
      <c r="BE468" s="892">
        <v>1</v>
      </c>
      <c r="BF468" s="16"/>
      <c r="BG468" s="895">
        <f>(BE468/BE461)*BG462</f>
        <v>2</v>
      </c>
      <c r="BH468" s="97" t="s">
        <v>566</v>
      </c>
      <c r="BI468" s="270"/>
      <c r="BJ468" s="383" t="s">
        <v>567</v>
      </c>
      <c r="BP468" s="4">
        <v>1</v>
      </c>
    </row>
    <row r="469" spans="35:68" ht="15.75" x14ac:dyDescent="0.25">
      <c r="AI469" s="319" t="s">
        <v>18</v>
      </c>
      <c r="AJ469" s="320" t="str">
        <f>AJ466</f>
        <v>Famille à coller.N.Nom de votre recette.Recette mère ►.S.Saisissez le nom de la recette mère</v>
      </c>
      <c r="AK469" s="320">
        <f>AK466</f>
        <v>6</v>
      </c>
      <c r="AL469" s="1045" t="str">
        <f>AL466</f>
        <v>couverts</v>
      </c>
      <c r="AM469" s="957"/>
      <c r="AN469" s="958" t="s">
        <v>592</v>
      </c>
      <c r="AO469" s="270"/>
      <c r="AP469" s="959">
        <v>1</v>
      </c>
      <c r="AQ469" s="960"/>
      <c r="AR469" s="961">
        <v>15</v>
      </c>
      <c r="AS469" s="962" t="s">
        <v>593</v>
      </c>
      <c r="AZ469" s="196" t="str">
        <f t="shared" si="122"/>
        <v>A</v>
      </c>
      <c r="BA469" s="320" t="str">
        <f>BA445</f>
        <v>Famille à coller.N.Nom de votre recette.Recette mère ►.S.Saisissez le nom de la recette mère</v>
      </c>
      <c r="BB469" s="320">
        <f>BB445</f>
        <v>6</v>
      </c>
      <c r="BC469" s="1045" t="str">
        <f>BC445</f>
        <v>couverts</v>
      </c>
      <c r="BD469" s="896" t="s">
        <v>568</v>
      </c>
      <c r="BE469" s="892">
        <v>1</v>
      </c>
      <c r="BF469" s="16"/>
      <c r="BG469" s="895">
        <f>(BE469/BE461)*BG462</f>
        <v>2</v>
      </c>
      <c r="BH469" s="270"/>
      <c r="BI469" s="270"/>
      <c r="BJ469" s="383" t="s">
        <v>569</v>
      </c>
      <c r="BP469" s="4">
        <v>1</v>
      </c>
    </row>
    <row r="470" spans="35:68" ht="15.75" x14ac:dyDescent="0.25">
      <c r="AI470" s="319" t="s">
        <v>18</v>
      </c>
      <c r="AJ470" s="320" t="str">
        <f>AJ466</f>
        <v>Famille à coller.N.Nom de votre recette.Recette mère ►.S.Saisissez le nom de la recette mère</v>
      </c>
      <c r="AK470" s="320">
        <f>AK466</f>
        <v>6</v>
      </c>
      <c r="AL470" s="1045" t="str">
        <f>AL466</f>
        <v>couverts</v>
      </c>
      <c r="AM470" s="963"/>
      <c r="AN470" s="964" t="s">
        <v>594</v>
      </c>
      <c r="AO470" s="270"/>
      <c r="AP470" s="965">
        <f>IF(AP468=0,0,IF(AP469=0,0,AP468-AP469))</f>
        <v>1</v>
      </c>
      <c r="AQ470" s="966"/>
      <c r="AR470" s="967">
        <f>IF(AR468=0,0,IF(AR469=0,0,AR469-AR468))</f>
        <v>5</v>
      </c>
      <c r="AS470" s="968" t="s">
        <v>595</v>
      </c>
      <c r="AZ470" s="196" t="str">
        <f t="shared" si="122"/>
        <v>A</v>
      </c>
      <c r="BA470" s="320" t="str">
        <f>BA445</f>
        <v>Famille à coller.N.Nom de votre recette.Recette mère ►.S.Saisissez le nom de la recette mère</v>
      </c>
      <c r="BB470" s="320">
        <f>BB445</f>
        <v>6</v>
      </c>
      <c r="BC470" s="1045" t="str">
        <f>BC445</f>
        <v>couverts</v>
      </c>
      <c r="BD470" s="896" t="s">
        <v>568</v>
      </c>
      <c r="BE470" s="892">
        <v>1</v>
      </c>
      <c r="BF470" s="16"/>
      <c r="BG470" s="895">
        <f>(BE470/BE461)*BG462</f>
        <v>2</v>
      </c>
      <c r="BH470" s="270"/>
      <c r="BI470" s="270"/>
      <c r="BJ470" s="383"/>
      <c r="BP470" s="4">
        <v>1</v>
      </c>
    </row>
    <row r="471" spans="35:68" ht="15.75" x14ac:dyDescent="0.25">
      <c r="AI471" s="319" t="s">
        <v>18</v>
      </c>
      <c r="AJ471" s="320" t="str">
        <f>AJ466</f>
        <v>Famille à coller.N.Nom de votre recette.Recette mère ►.S.Saisissez le nom de la recette mère</v>
      </c>
      <c r="AK471" s="320">
        <f>AK466</f>
        <v>6</v>
      </c>
      <c r="AL471" s="1045" t="str">
        <f>AL466</f>
        <v>couverts</v>
      </c>
      <c r="AM471" s="963"/>
      <c r="AN471" s="964" t="s">
        <v>596</v>
      </c>
      <c r="AO471" s="270"/>
      <c r="AP471" s="969">
        <f>IF(AP468=0,0,AP470/AP468)</f>
        <v>0.5</v>
      </c>
      <c r="AQ471" s="970"/>
      <c r="AR471" s="971">
        <f>IF(AR468=0,0,IF(ISBLANK(AR468),0,(AR470/AR468)*100))</f>
        <v>50</v>
      </c>
      <c r="AS471" s="968" t="s">
        <v>597</v>
      </c>
      <c r="AZ471" s="196" t="str">
        <f t="shared" si="122"/>
        <v>A</v>
      </c>
      <c r="BA471" s="320" t="str">
        <f>BA445</f>
        <v>Famille à coller.N.Nom de votre recette.Recette mère ►.S.Saisissez le nom de la recette mère</v>
      </c>
      <c r="BB471" s="320">
        <f>BB445</f>
        <v>6</v>
      </c>
      <c r="BC471" s="1045" t="str">
        <f>BC445</f>
        <v>couverts</v>
      </c>
      <c r="BD471" s="896" t="s">
        <v>568</v>
      </c>
      <c r="BE471" s="892">
        <v>1</v>
      </c>
      <c r="BF471" s="16"/>
      <c r="BG471" s="895">
        <f>(BE471/BE461)*BG462</f>
        <v>2</v>
      </c>
      <c r="BH471" s="270"/>
      <c r="BI471" s="270"/>
      <c r="BJ471" s="383"/>
      <c r="BP471" s="4">
        <v>1</v>
      </c>
    </row>
    <row r="472" spans="35:68" ht="15.75" x14ac:dyDescent="0.25">
      <c r="AI472" s="319" t="s">
        <v>18</v>
      </c>
      <c r="AJ472" s="320" t="str">
        <f>AJ466</f>
        <v>Famille à coller.N.Nom de votre recette.Recette mère ►.S.Saisissez le nom de la recette mère</v>
      </c>
      <c r="AK472" s="320">
        <f>AK466</f>
        <v>6</v>
      </c>
      <c r="AL472" s="1045" t="str">
        <f>AL466</f>
        <v>couverts</v>
      </c>
      <c r="AM472" s="957"/>
      <c r="AN472" s="958" t="s">
        <v>598</v>
      </c>
      <c r="AO472" s="270"/>
      <c r="AP472" s="972">
        <v>50</v>
      </c>
      <c r="AQ472" s="954"/>
      <c r="AR472" s="955">
        <v>10</v>
      </c>
      <c r="AS472" s="956" t="s">
        <v>591</v>
      </c>
      <c r="AZ472" s="196" t="str">
        <f t="shared" ref="AZ472" si="123">IF(OR(BD472&lt;&gt;"",BE472&lt;&gt; "",BF472&lt;&gt;"",BG472&lt;&gt;""),"A", "►")</f>
        <v>►</v>
      </c>
      <c r="BA472" s="320" t="str">
        <f>BA445</f>
        <v>Famille à coller.N.Nom de votre recette.Recette mère ►.S.Saisissez le nom de la recette mère</v>
      </c>
      <c r="BB472" s="320">
        <f>BB445</f>
        <v>6</v>
      </c>
      <c r="BC472" s="1045" t="str">
        <f>BC445</f>
        <v>couverts</v>
      </c>
      <c r="BD472" s="270"/>
      <c r="BE472" s="270"/>
      <c r="BF472" s="270"/>
      <c r="BG472" s="270"/>
      <c r="BH472" s="270"/>
      <c r="BI472" s="270"/>
      <c r="BJ472" s="329"/>
      <c r="BP472" s="4">
        <v>1</v>
      </c>
    </row>
    <row r="473" spans="35:68" ht="15.75" x14ac:dyDescent="0.25">
      <c r="AI473" s="319" t="s">
        <v>18</v>
      </c>
      <c r="AJ473" s="320" t="str">
        <f>AJ466</f>
        <v>Famille à coller.N.Nom de votre recette.Recette mère ►.S.Saisissez le nom de la recette mère</v>
      </c>
      <c r="AK473" s="320">
        <f>AK466</f>
        <v>6</v>
      </c>
      <c r="AL473" s="1045" t="str">
        <f>AL466</f>
        <v>couverts</v>
      </c>
      <c r="AM473" s="963"/>
      <c r="AN473" s="964" t="s">
        <v>594</v>
      </c>
      <c r="AO473" s="270"/>
      <c r="AP473" s="965">
        <f>AP468*AP472%</f>
        <v>1</v>
      </c>
      <c r="AQ473" s="973"/>
      <c r="AR473" s="974">
        <v>50</v>
      </c>
      <c r="AS473" s="975" t="s">
        <v>597</v>
      </c>
      <c r="AZ473" s="376" t="s">
        <v>18</v>
      </c>
      <c r="BA473" s="320" t="str">
        <f>BA445</f>
        <v>Famille à coller.N.Nom de votre recette.Recette mère ►.S.Saisissez le nom de la recette mère</v>
      </c>
      <c r="BB473" s="320">
        <f>BB445</f>
        <v>6</v>
      </c>
      <c r="BC473" s="1045" t="str">
        <f>BC445</f>
        <v>couverts</v>
      </c>
      <c r="BD473" s="947" t="s">
        <v>146</v>
      </c>
      <c r="BE473" s="948"/>
      <c r="BF473" s="948"/>
      <c r="BG473" s="948"/>
      <c r="BH473" s="948"/>
      <c r="BI473" s="948"/>
      <c r="BJ473" s="949"/>
      <c r="BP473" s="4">
        <v>1</v>
      </c>
    </row>
    <row r="474" spans="35:68" ht="15.75" x14ac:dyDescent="0.25">
      <c r="AI474" s="319" t="s">
        <v>18</v>
      </c>
      <c r="AJ474" s="320" t="str">
        <f>AJ466</f>
        <v>Famille à coller.N.Nom de votre recette.Recette mère ►.S.Saisissez le nom de la recette mère</v>
      </c>
      <c r="AK474" s="320">
        <f>AK466</f>
        <v>6</v>
      </c>
      <c r="AL474" s="1045" t="str">
        <f>AL466</f>
        <v>couverts</v>
      </c>
      <c r="AM474" s="963"/>
      <c r="AN474" s="964" t="s">
        <v>599</v>
      </c>
      <c r="AO474" s="270"/>
      <c r="AP474" s="965">
        <f>AP468-AP473</f>
        <v>1</v>
      </c>
      <c r="AQ474" s="966"/>
      <c r="AR474" s="967">
        <f>AR472*AR473%</f>
        <v>5</v>
      </c>
      <c r="AS474" s="968" t="s">
        <v>595</v>
      </c>
      <c r="AZ474" s="196" t="str">
        <f t="shared" ref="AZ474:AZ485" si="124">IF(OR(BD474&lt;&gt;"",BE474&lt;&gt; "",BF474&lt;&gt;"",BG474&lt;&gt;""),"A", "►")</f>
        <v>►</v>
      </c>
      <c r="BA474" s="320" t="str">
        <f>BA445</f>
        <v>Famille à coller.N.Nom de votre recette.Recette mère ►.S.Saisissez le nom de la recette mère</v>
      </c>
      <c r="BB474" s="320">
        <f>BB445</f>
        <v>6</v>
      </c>
      <c r="BC474" s="1045" t="str">
        <f>BC445</f>
        <v>couverts</v>
      </c>
      <c r="BD474" s="819"/>
      <c r="BE474" s="638"/>
      <c r="BF474" s="638"/>
      <c r="BG474" s="638"/>
      <c r="BH474" s="638"/>
      <c r="BI474" s="638"/>
      <c r="BJ474" s="639"/>
      <c r="BP474" s="4">
        <v>1</v>
      </c>
    </row>
    <row r="475" spans="35:68" ht="15.75" x14ac:dyDescent="0.25">
      <c r="AI475" s="319" t="s">
        <v>18</v>
      </c>
      <c r="AJ475" s="320" t="str">
        <f>AJ466</f>
        <v>Famille à coller.N.Nom de votre recette.Recette mère ►.S.Saisissez le nom de la recette mère</v>
      </c>
      <c r="AK475" s="320">
        <f>AK466</f>
        <v>6</v>
      </c>
      <c r="AL475" s="1045" t="str">
        <f>AL466</f>
        <v>couverts</v>
      </c>
      <c r="AM475" s="767"/>
      <c r="AN475" s="730"/>
      <c r="AO475" s="270"/>
      <c r="AP475" s="976"/>
      <c r="AQ475" s="977"/>
      <c r="AR475" s="967">
        <f>((AR472*AR473)/100)+AR472</f>
        <v>15</v>
      </c>
      <c r="AS475" s="968" t="s">
        <v>593</v>
      </c>
      <c r="AZ475" s="196" t="str">
        <f t="shared" si="124"/>
        <v>►</v>
      </c>
      <c r="BA475" s="320" t="str">
        <f>BA445</f>
        <v>Famille à coller.N.Nom de votre recette.Recette mère ►.S.Saisissez le nom de la recette mère</v>
      </c>
      <c r="BB475" s="320">
        <f>BB445</f>
        <v>6</v>
      </c>
      <c r="BC475" s="1045" t="str">
        <f>BC445</f>
        <v>couverts</v>
      </c>
      <c r="BD475" s="819"/>
      <c r="BE475" s="638"/>
      <c r="BF475" s="638"/>
      <c r="BG475" s="638"/>
      <c r="BH475" s="638"/>
      <c r="BI475" s="638"/>
      <c r="BJ475" s="639"/>
      <c r="BP475" s="4">
        <v>1</v>
      </c>
    </row>
    <row r="476" spans="35:68" ht="15.75" x14ac:dyDescent="0.25">
      <c r="AI476" s="319" t="s">
        <v>18</v>
      </c>
      <c r="AJ476" s="320" t="str">
        <f>AJ466</f>
        <v>Famille à coller.N.Nom de votre recette.Recette mère ►.S.Saisissez le nom de la recette mère</v>
      </c>
      <c r="AK476" s="320">
        <f>AK466</f>
        <v>6</v>
      </c>
      <c r="AL476" s="1045" t="str">
        <f>AL466</f>
        <v>couverts</v>
      </c>
      <c r="AM476" s="803"/>
      <c r="AN476" s="804"/>
      <c r="AO476" s="804"/>
      <c r="AP476" s="804"/>
      <c r="AQ476" s="805"/>
      <c r="AR476" s="805"/>
      <c r="AS476" s="806"/>
      <c r="AZ476" s="196" t="str">
        <f t="shared" si="124"/>
        <v>►</v>
      </c>
      <c r="BA476" s="320" t="str">
        <f>BA445</f>
        <v>Famille à coller.N.Nom de votre recette.Recette mère ►.S.Saisissez le nom de la recette mère</v>
      </c>
      <c r="BB476" s="320">
        <f>BB445</f>
        <v>6</v>
      </c>
      <c r="BC476" s="1045" t="str">
        <f>BC445</f>
        <v>couverts</v>
      </c>
      <c r="BD476" s="767"/>
      <c r="BE476" s="270"/>
      <c r="BF476" s="270"/>
      <c r="BG476" s="270"/>
      <c r="BH476" s="270"/>
      <c r="BI476" s="270"/>
      <c r="BJ476" s="329"/>
      <c r="BP476" s="4">
        <v>1</v>
      </c>
    </row>
    <row r="477" spans="35:68" ht="15.75" x14ac:dyDescent="0.25">
      <c r="AI477" s="319" t="s">
        <v>18</v>
      </c>
      <c r="AJ477" s="320" t="str">
        <f>AJ466</f>
        <v>Famille à coller.N.Nom de votre recette.Recette mère ►.S.Saisissez le nom de la recette mère</v>
      </c>
      <c r="AK477" s="320">
        <f>AK466</f>
        <v>6</v>
      </c>
      <c r="AL477" s="1045" t="str">
        <f>AL466</f>
        <v>couverts</v>
      </c>
      <c r="AM477" s="830" t="s">
        <v>86</v>
      </c>
      <c r="AN477" s="3338" t="s">
        <v>88</v>
      </c>
      <c r="AO477" s="3339" t="s">
        <v>96</v>
      </c>
      <c r="AP477" s="3347" t="s">
        <v>89</v>
      </c>
      <c r="AQ477" s="3348" t="s">
        <v>110</v>
      </c>
      <c r="AR477" s="3350" t="s">
        <v>510</v>
      </c>
      <c r="AS477" s="3352" t="s">
        <v>106</v>
      </c>
      <c r="AZ477" s="196" t="str">
        <f t="shared" si="124"/>
        <v>►</v>
      </c>
      <c r="BA477" s="320" t="str">
        <f>BA445</f>
        <v>Famille à coller.N.Nom de votre recette.Recette mère ►.S.Saisissez le nom de la recette mère</v>
      </c>
      <c r="BB477" s="320">
        <f>BB445</f>
        <v>6</v>
      </c>
      <c r="BC477" s="1045" t="str">
        <f>BC445</f>
        <v>couverts</v>
      </c>
      <c r="BD477" s="767"/>
      <c r="BE477" s="270"/>
      <c r="BF477" s="270"/>
      <c r="BG477" s="270"/>
      <c r="BH477" s="270"/>
      <c r="BI477" s="270"/>
      <c r="BJ477" s="329"/>
      <c r="BP477" s="4">
        <v>1</v>
      </c>
    </row>
    <row r="478" spans="35:68" ht="15.75" x14ac:dyDescent="0.25">
      <c r="AI478" s="319" t="s">
        <v>18</v>
      </c>
      <c r="AJ478" s="320" t="str">
        <f>AJ466</f>
        <v>Famille à coller.N.Nom de votre recette.Recette mère ►.S.Saisissez le nom de la recette mère</v>
      </c>
      <c r="AK478" s="320">
        <f>AK466</f>
        <v>6</v>
      </c>
      <c r="AL478" s="1045" t="str">
        <f>AL466</f>
        <v>couverts</v>
      </c>
      <c r="AM478" s="2817" t="s">
        <v>94</v>
      </c>
      <c r="AN478" s="3121"/>
      <c r="AO478" s="3340"/>
      <c r="AP478" s="3172"/>
      <c r="AQ478" s="3349"/>
      <c r="AR478" s="3351"/>
      <c r="AS478" s="3353"/>
      <c r="AZ478" s="196" t="str">
        <f t="shared" si="124"/>
        <v>►</v>
      </c>
      <c r="BA478" s="320" t="str">
        <f>BA445</f>
        <v>Famille à coller.N.Nom de votre recette.Recette mère ►.S.Saisissez le nom de la recette mère</v>
      </c>
      <c r="BB478" s="320">
        <f>BB445</f>
        <v>6</v>
      </c>
      <c r="BC478" s="1045" t="str">
        <f>BC445</f>
        <v>couverts</v>
      </c>
      <c r="BD478" s="767"/>
      <c r="BE478" s="270"/>
      <c r="BF478" s="270"/>
      <c r="BG478" s="270"/>
      <c r="BH478" s="270"/>
      <c r="BI478" s="270"/>
      <c r="BJ478" s="329"/>
      <c r="BP478" s="4">
        <v>1</v>
      </c>
    </row>
    <row r="479" spans="35:68" ht="15.75" x14ac:dyDescent="0.25">
      <c r="AI479" s="196" t="str">
        <f>IF(OR(AS479&lt;&gt;""),"A", "►")</f>
        <v>A</v>
      </c>
      <c r="AJ479" s="320" t="str">
        <f>AJ466</f>
        <v>Famille à coller.N.Nom de votre recette.Recette mère ►.S.Saisissez le nom de la recette mère</v>
      </c>
      <c r="AK479" s="320">
        <f>AK466</f>
        <v>6</v>
      </c>
      <c r="AL479" s="1045" t="str">
        <f>AL466</f>
        <v>couverts</v>
      </c>
      <c r="AM479" s="175"/>
      <c r="AN479" s="177">
        <v>350</v>
      </c>
      <c r="AO479" s="832">
        <f>IFERROR(INDEX(AM485:AS485,MATCH(AP479,AM484:AS484,0)) * AN479 * IF(ISBLANK(AM479), 1, AM479), 0)</f>
        <v>0.35000000000000003</v>
      </c>
      <c r="AP479" s="229" t="s">
        <v>41</v>
      </c>
      <c r="AQ479" s="190">
        <v>16</v>
      </c>
      <c r="AR479" s="833">
        <f t="shared" ref="AR479:AR480" si="125">((AO479-(AO479*AQ479%)))</f>
        <v>0.29400000000000004</v>
      </c>
      <c r="AS479" s="834" t="s">
        <v>511</v>
      </c>
      <c r="AZ479" s="196" t="str">
        <f t="shared" si="124"/>
        <v>►</v>
      </c>
      <c r="BA479" s="320" t="str">
        <f>BA445</f>
        <v>Famille à coller.N.Nom de votre recette.Recette mère ►.S.Saisissez le nom de la recette mère</v>
      </c>
      <c r="BB479" s="320">
        <f>BB445</f>
        <v>6</v>
      </c>
      <c r="BC479" s="1045" t="str">
        <f>BC445</f>
        <v>couverts</v>
      </c>
      <c r="BD479" s="767"/>
      <c r="BE479" s="270"/>
      <c r="BF479" s="270"/>
      <c r="BG479" s="270"/>
      <c r="BH479" s="270"/>
      <c r="BI479" s="270"/>
      <c r="BJ479" s="329"/>
      <c r="BP479" s="4">
        <v>1</v>
      </c>
    </row>
    <row r="480" spans="35:68" ht="15.75" x14ac:dyDescent="0.25">
      <c r="AI480" s="196" t="str">
        <f t="shared" ref="AI480:AI482" si="126">IF(OR(AS480&lt;&gt;""),"A", "►")</f>
        <v>A</v>
      </c>
      <c r="AJ480" s="320" t="str">
        <f>AJ466</f>
        <v>Famille à coller.N.Nom de votre recette.Recette mère ►.S.Saisissez le nom de la recette mère</v>
      </c>
      <c r="AK480" s="320">
        <f>AK466</f>
        <v>6</v>
      </c>
      <c r="AL480" s="1045" t="str">
        <f>AL466</f>
        <v>couverts</v>
      </c>
      <c r="AM480" s="209"/>
      <c r="AN480" s="836">
        <v>1.2</v>
      </c>
      <c r="AO480" s="832">
        <f>IFERROR(INDEX(AM485:AS485,MATCH(AP480,AM484:AS484,0)) * AN480 * IF(ISBLANK(AM480), 1, AM480), 0)</f>
        <v>1.2</v>
      </c>
      <c r="AP480" s="510" t="s">
        <v>47</v>
      </c>
      <c r="AQ480" s="202">
        <v>22</v>
      </c>
      <c r="AR480" s="833">
        <f t="shared" si="125"/>
        <v>0.93599999999999994</v>
      </c>
      <c r="AS480" s="837" t="s">
        <v>512</v>
      </c>
      <c r="AZ480" s="196" t="str">
        <f t="shared" si="124"/>
        <v>►</v>
      </c>
      <c r="BA480" s="320" t="str">
        <f>BA445</f>
        <v>Famille à coller.N.Nom de votre recette.Recette mère ►.S.Saisissez le nom de la recette mère</v>
      </c>
      <c r="BB480" s="320">
        <f>BB445</f>
        <v>6</v>
      </c>
      <c r="BC480" s="1045" t="str">
        <f>BC445</f>
        <v>couverts</v>
      </c>
      <c r="BD480" s="767"/>
      <c r="BE480" s="270"/>
      <c r="BF480" s="270"/>
      <c r="BG480" s="270"/>
      <c r="BH480" s="270"/>
      <c r="BI480" s="270"/>
      <c r="BJ480" s="329"/>
      <c r="BP480" s="4">
        <v>1</v>
      </c>
    </row>
    <row r="481" spans="35:68" ht="15.75" customHeight="1" x14ac:dyDescent="0.25">
      <c r="AI481" s="196" t="str">
        <f t="shared" si="126"/>
        <v>A</v>
      </c>
      <c r="AJ481" s="320" t="str">
        <f>AJ466</f>
        <v>Famille à coller.N.Nom de votre recette.Recette mère ►.S.Saisissez le nom de la recette mère</v>
      </c>
      <c r="AK481" s="320">
        <f>AK466</f>
        <v>6</v>
      </c>
      <c r="AL481" s="1045" t="str">
        <f>AL466</f>
        <v>couverts</v>
      </c>
      <c r="AM481" s="209">
        <v>2</v>
      </c>
      <c r="AN481" s="177">
        <v>50</v>
      </c>
      <c r="AO481" s="832">
        <f>IFERROR(INDEX(AM485:AS485,MATCH(AP481,AM484:AS484,0)) * AN481 * IF(ISBLANK(AM481), 1, AM481), 0)</f>
        <v>0.1</v>
      </c>
      <c r="AP481" s="229" t="s">
        <v>41</v>
      </c>
      <c r="AQ481" s="202"/>
      <c r="AR481" s="833">
        <f>((AO481-(AO481*AQ481%)))</f>
        <v>0.1</v>
      </c>
      <c r="AS481" s="838" t="s">
        <v>513</v>
      </c>
      <c r="AZ481" s="196" t="str">
        <f t="shared" si="124"/>
        <v>►</v>
      </c>
      <c r="BA481" s="320" t="str">
        <f>BA445</f>
        <v>Famille à coller.N.Nom de votre recette.Recette mère ►.S.Saisissez le nom de la recette mère</v>
      </c>
      <c r="BB481" s="320">
        <f>BB445</f>
        <v>6</v>
      </c>
      <c r="BC481" s="1045" t="str">
        <f>BC445</f>
        <v>couverts</v>
      </c>
      <c r="BD481" s="767"/>
      <c r="BE481" s="270"/>
      <c r="BF481" s="270"/>
      <c r="BG481" s="270"/>
      <c r="BH481" s="270"/>
      <c r="BI481" s="270"/>
      <c r="BJ481" s="329"/>
      <c r="BP481" s="4">
        <v>1</v>
      </c>
    </row>
    <row r="482" spans="35:68" ht="15.75" x14ac:dyDescent="0.25">
      <c r="AI482" s="196" t="str">
        <f t="shared" si="126"/>
        <v>A</v>
      </c>
      <c r="AJ482" s="320" t="str">
        <f>AJ466</f>
        <v>Famille à coller.N.Nom de votre recette.Recette mère ►.S.Saisissez le nom de la recette mère</v>
      </c>
      <c r="AK482" s="320">
        <f>AK466</f>
        <v>6</v>
      </c>
      <c r="AL482" s="1045" t="str">
        <f>AL466</f>
        <v>couverts</v>
      </c>
      <c r="AM482" s="209"/>
      <c r="AN482" s="177">
        <v>1</v>
      </c>
      <c r="AO482" s="832">
        <f>IFERROR(INDEX(AM485:AS485,MATCH(AP482,AM484:AS484,0)) * AN482 * IF(ISBLANK(AM482), 1, AM482), 0)</f>
        <v>0.5</v>
      </c>
      <c r="AP482" s="489" t="s">
        <v>123</v>
      </c>
      <c r="AQ482" s="202"/>
      <c r="AR482" s="833">
        <f>((AO482-(AO482*AQ482%)))</f>
        <v>0.5</v>
      </c>
      <c r="AS482" s="837" t="s">
        <v>514</v>
      </c>
      <c r="AZ482" s="196" t="str">
        <f t="shared" si="124"/>
        <v>►</v>
      </c>
      <c r="BA482" s="320" t="str">
        <f>BA445</f>
        <v>Famille à coller.N.Nom de votre recette.Recette mère ►.S.Saisissez le nom de la recette mère</v>
      </c>
      <c r="BB482" s="320">
        <f>BB445</f>
        <v>6</v>
      </c>
      <c r="BC482" s="1045" t="str">
        <f>BC445</f>
        <v>couverts</v>
      </c>
      <c r="BD482" s="767"/>
      <c r="BE482" s="270"/>
      <c r="BF482" s="270"/>
      <c r="BG482" s="270"/>
      <c r="BH482" s="270"/>
      <c r="BI482" s="270"/>
      <c r="BJ482" s="329"/>
      <c r="BP482" s="4">
        <v>1</v>
      </c>
    </row>
    <row r="483" spans="35:68" ht="15.75" x14ac:dyDescent="0.25">
      <c r="AI483" s="319" t="s">
        <v>18</v>
      </c>
      <c r="AJ483" s="320" t="str">
        <f>AJ466</f>
        <v>Famille à coller.N.Nom de votre recette.Recette mère ►.S.Saisissez le nom de la recette mère</v>
      </c>
      <c r="AK483" s="320">
        <f>AK466</f>
        <v>6</v>
      </c>
      <c r="AL483" s="1045" t="str">
        <f>AL466</f>
        <v>couverts</v>
      </c>
      <c r="AM483" s="841" t="s">
        <v>515</v>
      </c>
      <c r="AN483" s="270"/>
      <c r="AO483" s="270"/>
      <c r="AP483" s="270"/>
      <c r="AQ483" s="270"/>
      <c r="AR483" s="270"/>
      <c r="AS483" s="840" t="s">
        <v>516</v>
      </c>
      <c r="AZ483" s="196" t="str">
        <f t="shared" si="124"/>
        <v>►</v>
      </c>
      <c r="BA483" s="320" t="str">
        <f>BA445</f>
        <v>Famille à coller.N.Nom de votre recette.Recette mère ►.S.Saisissez le nom de la recette mère</v>
      </c>
      <c r="BB483" s="320">
        <f>BB445</f>
        <v>6</v>
      </c>
      <c r="BC483" s="1045" t="str">
        <f>BC445</f>
        <v>couverts</v>
      </c>
      <c r="BD483" s="767"/>
      <c r="BE483" s="270"/>
      <c r="BF483" s="270"/>
      <c r="BG483" s="270"/>
      <c r="BH483" s="270"/>
      <c r="BI483" s="270"/>
      <c r="BJ483" s="329"/>
      <c r="BP483" s="4">
        <v>1</v>
      </c>
    </row>
    <row r="484" spans="35:68" ht="15.75" x14ac:dyDescent="0.25">
      <c r="AI484" s="319" t="s">
        <v>18</v>
      </c>
      <c r="AJ484" s="320" t="str">
        <f>AJ466</f>
        <v>Famille à coller.N.Nom de votre recette.Recette mère ►.S.Saisissez le nom de la recette mère</v>
      </c>
      <c r="AK484" s="320">
        <f>AK466</f>
        <v>6</v>
      </c>
      <c r="AL484" s="1045" t="str">
        <f>AL466</f>
        <v>couverts</v>
      </c>
      <c r="AM484" s="510" t="s">
        <v>47</v>
      </c>
      <c r="AN484" s="229" t="s">
        <v>41</v>
      </c>
      <c r="AO484" s="842"/>
      <c r="AP484" s="489" t="s">
        <v>123</v>
      </c>
      <c r="AQ484" s="489" t="s">
        <v>120</v>
      </c>
      <c r="AR484" s="496" t="s">
        <v>118</v>
      </c>
      <c r="AS484" s="843" t="s">
        <v>107</v>
      </c>
      <c r="AZ484" s="196" t="str">
        <f t="shared" si="124"/>
        <v>►</v>
      </c>
      <c r="BA484" s="320" t="str">
        <f>BA445</f>
        <v>Famille à coller.N.Nom de votre recette.Recette mère ►.S.Saisissez le nom de la recette mère</v>
      </c>
      <c r="BB484" s="320">
        <f>BB445</f>
        <v>6</v>
      </c>
      <c r="BC484" s="1045" t="str">
        <f>BC445</f>
        <v>couverts</v>
      </c>
      <c r="BD484" s="767"/>
      <c r="BE484" s="270"/>
      <c r="BF484" s="270"/>
      <c r="BG484" s="270"/>
      <c r="BH484" s="270"/>
      <c r="BI484" s="270"/>
      <c r="BJ484" s="329"/>
      <c r="BP484" s="4">
        <v>1</v>
      </c>
    </row>
    <row r="485" spans="35:68" ht="15.75" x14ac:dyDescent="0.25">
      <c r="AI485" s="319" t="s">
        <v>11</v>
      </c>
      <c r="AJ485" s="320" t="str">
        <f>AJ466</f>
        <v>Famille à coller.N.Nom de votre recette.Recette mère ►.S.Saisissez le nom de la recette mère</v>
      </c>
      <c r="AK485" s="320">
        <f>AK466</f>
        <v>6</v>
      </c>
      <c r="AL485" s="1045" t="str">
        <f>AL466</f>
        <v>couverts</v>
      </c>
      <c r="AM485" s="844">
        <v>1</v>
      </c>
      <c r="AN485" s="844">
        <v>1E-3</v>
      </c>
      <c r="AO485" s="842"/>
      <c r="AP485" s="845">
        <v>0.5</v>
      </c>
      <c r="AQ485" s="844">
        <v>0.25</v>
      </c>
      <c r="AR485" s="846">
        <v>1</v>
      </c>
      <c r="AS485" s="847">
        <v>0.01</v>
      </c>
      <c r="AZ485" s="196" t="str">
        <f t="shared" si="124"/>
        <v>►</v>
      </c>
      <c r="BA485" s="320" t="str">
        <f>BA445</f>
        <v>Famille à coller.N.Nom de votre recette.Recette mère ►.S.Saisissez le nom de la recette mère</v>
      </c>
      <c r="BB485" s="320">
        <f>BB445</f>
        <v>6</v>
      </c>
      <c r="BC485" s="1045" t="str">
        <f>BC445</f>
        <v>couverts</v>
      </c>
      <c r="BD485" s="767"/>
      <c r="BE485" s="270"/>
      <c r="BF485" s="270"/>
      <c r="BG485" s="270"/>
      <c r="BH485" s="270"/>
      <c r="BI485" s="270"/>
      <c r="BJ485" s="329"/>
      <c r="BP485" s="4">
        <v>1</v>
      </c>
    </row>
    <row r="486" spans="35:68" ht="15.75" x14ac:dyDescent="0.25">
      <c r="AI486" s="319" t="s">
        <v>18</v>
      </c>
      <c r="AJ486" s="320" t="str">
        <f>AJ466</f>
        <v>Famille à coller.N.Nom de votre recette.Recette mère ►.S.Saisissez le nom de la recette mère</v>
      </c>
      <c r="AK486" s="320">
        <f>AK466</f>
        <v>6</v>
      </c>
      <c r="AL486" s="1045" t="str">
        <f>AL466</f>
        <v>couverts</v>
      </c>
      <c r="AM486" s="947" t="s">
        <v>146</v>
      </c>
      <c r="AN486" s="948"/>
      <c r="AO486" s="948"/>
      <c r="AP486" s="948"/>
      <c r="AQ486" s="948"/>
      <c r="AR486" s="948"/>
      <c r="AS486" s="949"/>
      <c r="AZ486" s="376" t="s">
        <v>18</v>
      </c>
      <c r="BA486" s="320" t="str">
        <f>BA445</f>
        <v>Famille à coller.N.Nom de votre recette.Recette mère ►.S.Saisissez le nom de la recette mère</v>
      </c>
      <c r="BB486" s="320">
        <f>BB445</f>
        <v>6</v>
      </c>
      <c r="BC486" s="1045" t="str">
        <f>BC445</f>
        <v>couverts</v>
      </c>
      <c r="BD486" s="978" t="s">
        <v>153</v>
      </c>
      <c r="BE486" s="280"/>
      <c r="BF486" s="280"/>
      <c r="BG486" s="280"/>
      <c r="BH486" s="280"/>
      <c r="BI486" s="378"/>
      <c r="BJ486" s="379" t="s">
        <v>154</v>
      </c>
      <c r="BP486" s="4">
        <v>1</v>
      </c>
    </row>
    <row r="487" spans="35:68" ht="15.75" x14ac:dyDescent="0.25">
      <c r="AI487" s="196" t="str">
        <f t="shared" ref="AI487:AI496" si="127">IF(OR(AM487&lt;&gt;"",AN487&lt;&gt; "",AO487&lt;&gt;"",AP487&lt;&gt;""),"A", "►")</f>
        <v>►</v>
      </c>
      <c r="AJ487" s="320" t="str">
        <f>AJ466</f>
        <v>Famille à coller.N.Nom de votre recette.Recette mère ►.S.Saisissez le nom de la recette mère</v>
      </c>
      <c r="AK487" s="320">
        <f>AK466</f>
        <v>6</v>
      </c>
      <c r="AL487" s="1045" t="str">
        <f>AL466</f>
        <v>couverts</v>
      </c>
      <c r="AM487" s="767"/>
      <c r="AN487" s="270"/>
      <c r="AO487" s="270"/>
      <c r="AP487" s="270"/>
      <c r="AQ487" s="270"/>
      <c r="AR487" s="270"/>
      <c r="AS487" s="329"/>
      <c r="AZ487" s="376" t="s">
        <v>18</v>
      </c>
      <c r="BA487" s="320" t="str">
        <f>BA445</f>
        <v>Famille à coller.N.Nom de votre recette.Recette mère ►.S.Saisissez le nom de la recette mère</v>
      </c>
      <c r="BB487" s="320">
        <f>BB445</f>
        <v>6</v>
      </c>
      <c r="BC487" s="1045" t="str">
        <f>BC445</f>
        <v>couverts</v>
      </c>
      <c r="BD487" s="287"/>
      <c r="BE487" s="287"/>
      <c r="BF487" s="287"/>
      <c r="BG487" s="287"/>
      <c r="BH487" s="287"/>
      <c r="BI487" s="382"/>
      <c r="BJ487" s="383" t="s">
        <v>155</v>
      </c>
      <c r="BP487" s="4">
        <v>1</v>
      </c>
    </row>
    <row r="488" spans="35:68" ht="15.75" x14ac:dyDescent="0.25">
      <c r="AI488" s="196" t="str">
        <f t="shared" si="127"/>
        <v>►</v>
      </c>
      <c r="AJ488" s="320" t="str">
        <f>AJ466</f>
        <v>Famille à coller.N.Nom de votre recette.Recette mère ►.S.Saisissez le nom de la recette mère</v>
      </c>
      <c r="AK488" s="320">
        <f>AK466</f>
        <v>6</v>
      </c>
      <c r="AL488" s="1045" t="str">
        <f>AL466</f>
        <v>couverts</v>
      </c>
      <c r="AM488" s="767"/>
      <c r="AN488" s="270"/>
      <c r="AO488" s="270"/>
      <c r="AP488" s="270"/>
      <c r="AQ488" s="270"/>
      <c r="AR488" s="270"/>
      <c r="AS488" s="329"/>
      <c r="AZ488" s="376" t="s">
        <v>18</v>
      </c>
      <c r="BA488" s="320" t="str">
        <f>BA445</f>
        <v>Famille à coller.N.Nom de votre recette.Recette mère ►.S.Saisissez le nom de la recette mère</v>
      </c>
      <c r="BB488" s="320">
        <f>BB445</f>
        <v>6</v>
      </c>
      <c r="BC488" s="1045" t="str">
        <f>BC445</f>
        <v>couverts</v>
      </c>
      <c r="BD488" s="287"/>
      <c r="BE488" s="287"/>
      <c r="BF488" s="287"/>
      <c r="BG488" s="287"/>
      <c r="BH488" s="287"/>
      <c r="BI488" s="382"/>
      <c r="BJ488" s="383" t="s">
        <v>156</v>
      </c>
      <c r="BP488" s="4">
        <v>1</v>
      </c>
    </row>
    <row r="489" spans="35:68" ht="15.75" x14ac:dyDescent="0.25">
      <c r="AI489" s="196" t="str">
        <f t="shared" si="127"/>
        <v>►</v>
      </c>
      <c r="AJ489" s="320" t="str">
        <f>AJ466</f>
        <v>Famille à coller.N.Nom de votre recette.Recette mère ►.S.Saisissez le nom de la recette mère</v>
      </c>
      <c r="AK489" s="320">
        <f>AK466</f>
        <v>6</v>
      </c>
      <c r="AL489" s="1045" t="str">
        <f>AL466</f>
        <v>couverts</v>
      </c>
      <c r="AM489" s="767"/>
      <c r="AN489" s="270"/>
      <c r="AO489" s="270"/>
      <c r="AP489" s="270"/>
      <c r="AQ489" s="270"/>
      <c r="AR489" s="270"/>
      <c r="AS489" s="329"/>
      <c r="AZ489" s="376" t="s">
        <v>18</v>
      </c>
      <c r="BA489" s="320" t="str">
        <f>BA398</f>
        <v>Famille à coller.N.Nom de votre recette.Recette mère ►.S.Saisissez le nom de la recette mère</v>
      </c>
      <c r="BB489" s="320">
        <f>BB398</f>
        <v>6</v>
      </c>
      <c r="BC489" s="320" t="str">
        <f>BC398</f>
        <v>couverts</v>
      </c>
      <c r="BD489" s="293"/>
      <c r="BE489" s="293"/>
      <c r="BF489" s="293" t="s">
        <v>152</v>
      </c>
      <c r="BG489" s="294"/>
      <c r="BH489" s="392"/>
      <c r="BI489" s="392"/>
      <c r="BJ489" s="393"/>
      <c r="BP489" s="4">
        <v>1</v>
      </c>
    </row>
    <row r="490" spans="35:68" ht="16.5" thickBot="1" x14ac:dyDescent="0.3">
      <c r="AI490" s="196" t="str">
        <f t="shared" si="127"/>
        <v>►</v>
      </c>
      <c r="AJ490" s="320" t="str">
        <f>AJ466</f>
        <v>Famille à coller.N.Nom de votre recette.Recette mère ►.S.Saisissez le nom de la recette mère</v>
      </c>
      <c r="AK490" s="320">
        <f>AK466</f>
        <v>6</v>
      </c>
      <c r="AL490" s="1045" t="str">
        <f>AL466</f>
        <v>couverts</v>
      </c>
      <c r="AM490" s="767"/>
      <c r="AN490" s="270"/>
      <c r="AO490" s="270"/>
      <c r="AP490" s="270"/>
      <c r="AQ490" s="270"/>
      <c r="AR490" s="270"/>
      <c r="AS490" s="329"/>
      <c r="AZ490" s="397" t="s">
        <v>18</v>
      </c>
      <c r="BA490" s="398" t="str">
        <f>BA398</f>
        <v>Famille à coller.N.Nom de votre recette.Recette mère ►.S.Saisissez le nom de la recette mère</v>
      </c>
      <c r="BB490" s="398">
        <f>BB398</f>
        <v>6</v>
      </c>
      <c r="BC490" s="398" t="str">
        <f>BC398</f>
        <v>couverts</v>
      </c>
      <c r="BD490" s="399" t="s">
        <v>150</v>
      </c>
      <c r="BE490" s="298"/>
      <c r="BF490" s="299"/>
      <c r="BG490" s="300"/>
      <c r="BH490" s="299"/>
      <c r="BI490" s="299"/>
      <c r="BJ490" s="400"/>
      <c r="BP490" s="4">
        <v>1</v>
      </c>
    </row>
    <row r="491" spans="35:68" ht="15.75" x14ac:dyDescent="0.25">
      <c r="AI491" s="196" t="str">
        <f t="shared" si="127"/>
        <v>►</v>
      </c>
      <c r="AJ491" s="320" t="str">
        <f>AJ466</f>
        <v>Famille à coller.N.Nom de votre recette.Recette mère ►.S.Saisissez le nom de la recette mère</v>
      </c>
      <c r="AK491" s="320">
        <f>AK466</f>
        <v>6</v>
      </c>
      <c r="AL491" s="1045" t="str">
        <f>AL466</f>
        <v>couverts</v>
      </c>
      <c r="AM491" s="767"/>
      <c r="AN491" s="270"/>
      <c r="AO491" s="270"/>
      <c r="AP491" s="270"/>
      <c r="AQ491" s="270"/>
      <c r="AR491" s="270"/>
      <c r="AS491" s="329"/>
      <c r="AZ491" s="291" t="s">
        <v>18</v>
      </c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P491" s="4">
        <v>1</v>
      </c>
    </row>
    <row r="492" spans="35:68" ht="19.5" thickBot="1" x14ac:dyDescent="0.3">
      <c r="AI492" s="196" t="str">
        <f t="shared" si="127"/>
        <v>►</v>
      </c>
      <c r="AJ492" s="320" t="str">
        <f>AJ466</f>
        <v>Famille à coller.N.Nom de votre recette.Recette mère ►.S.Saisissez le nom de la recette mère</v>
      </c>
      <c r="AK492" s="320">
        <f>AK466</f>
        <v>6</v>
      </c>
      <c r="AL492" s="1045" t="str">
        <f>AL466</f>
        <v>couverts</v>
      </c>
      <c r="AM492" s="767"/>
      <c r="AN492" s="270"/>
      <c r="AO492" s="270"/>
      <c r="AP492" s="270"/>
      <c r="AQ492" s="270"/>
      <c r="AR492" s="270"/>
      <c r="AS492" s="329"/>
      <c r="AZ492" s="1013" t="s">
        <v>18</v>
      </c>
      <c r="BA492" s="998" t="str">
        <f>BA445</f>
        <v>Famille à coller.N.Nom de votre recette.Recette mère ►.S.Saisissez le nom de la recette mère</v>
      </c>
      <c r="BB492" s="998">
        <f>BB445</f>
        <v>6</v>
      </c>
      <c r="BC492" s="998" t="str">
        <f>BC445</f>
        <v>couverts</v>
      </c>
      <c r="BD492" s="1002" t="s">
        <v>61</v>
      </c>
      <c r="BE492" s="1002">
        <v>18</v>
      </c>
      <c r="BF492" s="999" t="s">
        <v>508</v>
      </c>
      <c r="BG492" s="1000"/>
      <c r="BH492" s="1000"/>
      <c r="BI492" s="1008" t="s">
        <v>334</v>
      </c>
      <c r="BJ492" s="1001"/>
      <c r="BK492" s="526" t="s">
        <v>218</v>
      </c>
      <c r="BL492" s="527" t="s">
        <v>650</v>
      </c>
      <c r="BM492" s="527"/>
      <c r="BP492" s="4">
        <v>1</v>
      </c>
    </row>
    <row r="493" spans="35:68" ht="19.5" thickTop="1" x14ac:dyDescent="0.25">
      <c r="AI493" s="196" t="str">
        <f t="shared" si="127"/>
        <v>►</v>
      </c>
      <c r="AJ493" s="320" t="str">
        <f>AJ466</f>
        <v>Famille à coller.N.Nom de votre recette.Recette mère ►.S.Saisissez le nom de la recette mère</v>
      </c>
      <c r="AK493" s="320">
        <f>AK466</f>
        <v>6</v>
      </c>
      <c r="AL493" s="1045" t="str">
        <f>AL466</f>
        <v>couverts</v>
      </c>
      <c r="AM493" s="767"/>
      <c r="AN493" s="270"/>
      <c r="AO493" s="270"/>
      <c r="AP493" s="270"/>
      <c r="AQ493" s="270"/>
      <c r="AR493" s="270"/>
      <c r="AS493" s="329"/>
      <c r="AZ493" s="196" t="str">
        <f t="shared" ref="AZ493:AZ496" si="128">IF(OR(BD493&lt;&gt;""),"A", "►")</f>
        <v>A</v>
      </c>
      <c r="BA493" s="1043" t="str">
        <f>BA492</f>
        <v>Famille à coller.N.Nom de votre recette.Recette mère ►.S.Saisissez le nom de la recette mère</v>
      </c>
      <c r="BB493" s="1043">
        <f>BB492</f>
        <v>6</v>
      </c>
      <c r="BC493" s="1044" t="str">
        <f>BC492</f>
        <v>couverts</v>
      </c>
      <c r="BD493" s="611" t="s">
        <v>342</v>
      </c>
      <c r="BE493" s="868">
        <v>1.7361111111111112E-2</v>
      </c>
      <c r="BF493" s="869"/>
      <c r="BG493" s="869">
        <v>3</v>
      </c>
      <c r="BH493" s="870" t="s">
        <v>532</v>
      </c>
      <c r="BI493" s="871"/>
      <c r="BJ493" s="872"/>
      <c r="BK493" s="48"/>
      <c r="BL493" s="436" t="s">
        <v>221</v>
      </c>
      <c r="BP493" s="4">
        <v>1</v>
      </c>
    </row>
    <row r="494" spans="35:68" ht="15.75" x14ac:dyDescent="0.25">
      <c r="AI494" s="196" t="str">
        <f t="shared" si="127"/>
        <v>►</v>
      </c>
      <c r="AJ494" s="320" t="str">
        <f>AJ466</f>
        <v>Famille à coller.N.Nom de votre recette.Recette mère ►.S.Saisissez le nom de la recette mère</v>
      </c>
      <c r="AK494" s="320">
        <f>AK466</f>
        <v>6</v>
      </c>
      <c r="AL494" s="1045" t="str">
        <f>AL466</f>
        <v>couverts</v>
      </c>
      <c r="AM494" s="767"/>
      <c r="AN494" s="270"/>
      <c r="AO494" s="270"/>
      <c r="AP494" s="270"/>
      <c r="AQ494" s="270"/>
      <c r="AR494" s="270"/>
      <c r="AS494" s="329"/>
      <c r="AZ494" s="196" t="str">
        <f t="shared" si="128"/>
        <v>A</v>
      </c>
      <c r="BA494" s="320" t="str">
        <f>BA492</f>
        <v>Famille à coller.N.Nom de votre recette.Recette mère ►.S.Saisissez le nom de la recette mère</v>
      </c>
      <c r="BB494" s="320">
        <f>BB492</f>
        <v>6</v>
      </c>
      <c r="BC494" s="1045" t="str">
        <f>BC492</f>
        <v>couverts</v>
      </c>
      <c r="BD494" s="611" t="s">
        <v>342</v>
      </c>
      <c r="BE494" s="868">
        <v>1.7361111111111112E-2</v>
      </c>
      <c r="BF494" s="869"/>
      <c r="BG494" s="869">
        <v>3</v>
      </c>
      <c r="BH494" s="545" t="s">
        <v>533</v>
      </c>
      <c r="BI494" s="545"/>
      <c r="BJ494" s="873"/>
      <c r="BP494" s="4">
        <v>1</v>
      </c>
    </row>
    <row r="495" spans="35:68" ht="15.75" x14ac:dyDescent="0.25">
      <c r="AI495" s="196" t="str">
        <f t="shared" si="127"/>
        <v>►</v>
      </c>
      <c r="AJ495" s="320" t="str">
        <f>AJ466</f>
        <v>Famille à coller.N.Nom de votre recette.Recette mère ►.S.Saisissez le nom de la recette mère</v>
      </c>
      <c r="AK495" s="320">
        <f>AK466</f>
        <v>6</v>
      </c>
      <c r="AL495" s="1045" t="str">
        <f>AL466</f>
        <v>couverts</v>
      </c>
      <c r="AM495" s="767"/>
      <c r="AN495" s="270"/>
      <c r="AO495" s="270"/>
      <c r="AP495" s="270"/>
      <c r="AQ495" s="270"/>
      <c r="AR495" s="270"/>
      <c r="AS495" s="329"/>
      <c r="AZ495" s="196" t="str">
        <f t="shared" si="128"/>
        <v>A</v>
      </c>
      <c r="BA495" s="320" t="str">
        <f>BA492</f>
        <v>Famille à coller.N.Nom de votre recette.Recette mère ►.S.Saisissez le nom de la recette mère</v>
      </c>
      <c r="BB495" s="320">
        <f>BB492</f>
        <v>6</v>
      </c>
      <c r="BC495" s="1045" t="str">
        <f>BC492</f>
        <v>couverts</v>
      </c>
      <c r="BD495" s="611" t="s">
        <v>342</v>
      </c>
      <c r="BE495" s="868">
        <v>5.9027777777777797E-2</v>
      </c>
      <c r="BF495" s="869"/>
      <c r="BG495" s="869">
        <v>3</v>
      </c>
      <c r="BH495" s="545" t="s">
        <v>534</v>
      </c>
      <c r="BI495" s="545"/>
      <c r="BJ495" s="873"/>
      <c r="BL495" s="596"/>
      <c r="BP495" s="4">
        <v>1</v>
      </c>
    </row>
    <row r="496" spans="35:68" ht="15.75" x14ac:dyDescent="0.25">
      <c r="AI496" s="196" t="str">
        <f t="shared" si="127"/>
        <v>►</v>
      </c>
      <c r="AJ496" s="320" t="str">
        <f>AJ466</f>
        <v>Famille à coller.N.Nom de votre recette.Recette mère ►.S.Saisissez le nom de la recette mère</v>
      </c>
      <c r="AK496" s="320">
        <f>AK466</f>
        <v>6</v>
      </c>
      <c r="AL496" s="1045" t="str">
        <f>AL466</f>
        <v>couverts</v>
      </c>
      <c r="AM496" s="767"/>
      <c r="AN496" s="270"/>
      <c r="AO496" s="270"/>
      <c r="AP496" s="270"/>
      <c r="AQ496" s="270"/>
      <c r="AR496" s="270"/>
      <c r="AS496" s="329"/>
      <c r="AZ496" s="196" t="str">
        <f t="shared" si="128"/>
        <v>A</v>
      </c>
      <c r="BA496" s="320" t="str">
        <f>BA492</f>
        <v>Famille à coller.N.Nom de votre recette.Recette mère ►.S.Saisissez le nom de la recette mère</v>
      </c>
      <c r="BB496" s="320">
        <f>BB492</f>
        <v>6</v>
      </c>
      <c r="BC496" s="1045" t="str">
        <f>BC492</f>
        <v>couverts</v>
      </c>
      <c r="BD496" s="611" t="s">
        <v>342</v>
      </c>
      <c r="BE496" s="868">
        <v>2.4305555555555556E-2</v>
      </c>
      <c r="BF496" s="869"/>
      <c r="BG496" s="869">
        <v>3</v>
      </c>
      <c r="BH496" s="545" t="s">
        <v>535</v>
      </c>
      <c r="BI496" s="545"/>
      <c r="BJ496" s="873"/>
      <c r="BL496" s="596"/>
      <c r="BP496" s="4">
        <v>1</v>
      </c>
    </row>
    <row r="497" spans="35:68" ht="16.5" thickBot="1" x14ac:dyDescent="0.3">
      <c r="AI497" s="376" t="s">
        <v>18</v>
      </c>
      <c r="AJ497" s="320" t="str">
        <f>AJ466</f>
        <v>Famille à coller.N.Nom de votre recette.Recette mère ►.S.Saisissez le nom de la recette mère</v>
      </c>
      <c r="AK497" s="320">
        <f>AK466</f>
        <v>6</v>
      </c>
      <c r="AL497" s="1045" t="str">
        <f>AL466</f>
        <v>couverts</v>
      </c>
      <c r="AM497" s="377" t="s">
        <v>153</v>
      </c>
      <c r="AN497" s="280"/>
      <c r="AO497" s="280"/>
      <c r="AP497" s="280"/>
      <c r="AQ497" s="280"/>
      <c r="AR497" s="378"/>
      <c r="AS497" s="379" t="s">
        <v>154</v>
      </c>
      <c r="AZ497" s="196" t="str">
        <f>IF(OR(BD497&lt;&gt;""),"A", "►")</f>
        <v>A</v>
      </c>
      <c r="BA497" s="320" t="str">
        <f>BA492</f>
        <v>Famille à coller.N.Nom de votre recette.Recette mère ►.S.Saisissez le nom de la recette mère</v>
      </c>
      <c r="BB497" s="320">
        <f>BB492</f>
        <v>6</v>
      </c>
      <c r="BC497" s="1045" t="str">
        <f>BC492</f>
        <v>couverts</v>
      </c>
      <c r="BD497" s="611" t="s">
        <v>342</v>
      </c>
      <c r="BE497" s="868">
        <v>1.0416666666666666E-2</v>
      </c>
      <c r="BF497" s="869"/>
      <c r="BG497" s="869">
        <v>170</v>
      </c>
      <c r="BH497" s="545" t="s">
        <v>536</v>
      </c>
      <c r="BI497" s="545"/>
      <c r="BJ497" s="873"/>
      <c r="BL497" s="596"/>
      <c r="BP497" s="4">
        <v>1</v>
      </c>
    </row>
    <row r="498" spans="35:68" ht="17.25" thickTop="1" thickBot="1" x14ac:dyDescent="0.3">
      <c r="AI498" s="376" t="s">
        <v>18</v>
      </c>
      <c r="AJ498" s="320" t="str">
        <f>AJ466</f>
        <v>Famille à coller.N.Nom de votre recette.Recette mère ►.S.Saisissez le nom de la recette mère</v>
      </c>
      <c r="AK498" s="320">
        <f>AK466</f>
        <v>6</v>
      </c>
      <c r="AL498" s="1045" t="str">
        <f>AL466</f>
        <v>couverts</v>
      </c>
      <c r="AM498" s="381"/>
      <c r="AN498" s="287"/>
      <c r="AO498" s="287"/>
      <c r="AP498" s="287"/>
      <c r="AQ498" s="287"/>
      <c r="AR498" s="382"/>
      <c r="AS498" s="383" t="s">
        <v>155</v>
      </c>
      <c r="AZ498" s="196" t="str">
        <f t="shared" ref="AZ498:AZ506" si="129">IF(OR(BD498&lt;&gt;""),"A", "►")</f>
        <v>A</v>
      </c>
      <c r="BA498" s="320" t="str">
        <f>BA492</f>
        <v>Famille à coller.N.Nom de votre recette.Recette mère ►.S.Saisissez le nom de la recette mère</v>
      </c>
      <c r="BB498" s="320">
        <f>BB492</f>
        <v>6</v>
      </c>
      <c r="BC498" s="1045" t="str">
        <f>BC492</f>
        <v>couverts</v>
      </c>
      <c r="BD498" s="611" t="s">
        <v>342</v>
      </c>
      <c r="BE498" s="868">
        <v>6.9444444444444441E-3</v>
      </c>
      <c r="BF498" s="869"/>
      <c r="BG498" s="869">
        <v>150</v>
      </c>
      <c r="BH498" s="545" t="s">
        <v>527</v>
      </c>
      <c r="BI498" s="545"/>
      <c r="BJ498" s="873"/>
      <c r="BL498" s="610" t="s">
        <v>61</v>
      </c>
      <c r="BP498" s="4">
        <v>1</v>
      </c>
    </row>
    <row r="499" spans="35:68" ht="16.5" thickTop="1" x14ac:dyDescent="0.25">
      <c r="AI499" s="376" t="s">
        <v>18</v>
      </c>
      <c r="AJ499" s="320" t="str">
        <f>AJ466</f>
        <v>Famille à coller.N.Nom de votre recette.Recette mère ►.S.Saisissez le nom de la recette mère</v>
      </c>
      <c r="AK499" s="320">
        <f>AK466</f>
        <v>6</v>
      </c>
      <c r="AL499" s="1045" t="str">
        <f>AL466</f>
        <v>couverts</v>
      </c>
      <c r="AM499" s="2819"/>
      <c r="AN499" s="287"/>
      <c r="AO499" s="287"/>
      <c r="AP499" s="287"/>
      <c r="AQ499" s="287"/>
      <c r="AR499" s="382"/>
      <c r="AS499" s="383" t="s">
        <v>156</v>
      </c>
      <c r="AZ499" s="196" t="str">
        <f t="shared" si="129"/>
        <v>A</v>
      </c>
      <c r="BA499" s="320" t="str">
        <f>BA492</f>
        <v>Famille à coller.N.Nom de votre recette.Recette mère ►.S.Saisissez le nom de la recette mère</v>
      </c>
      <c r="BB499" s="320">
        <f>BB492</f>
        <v>6</v>
      </c>
      <c r="BC499" s="1045" t="str">
        <f>BC492</f>
        <v>couverts</v>
      </c>
      <c r="BD499" s="611" t="s">
        <v>342</v>
      </c>
      <c r="BE499" s="868">
        <v>0.10069444444444445</v>
      </c>
      <c r="BF499" s="869"/>
      <c r="BG499" s="869">
        <v>120</v>
      </c>
      <c r="BH499" s="545" t="s">
        <v>537</v>
      </c>
      <c r="BI499" s="502"/>
      <c r="BJ499" s="874"/>
      <c r="BL499" s="482" t="s">
        <v>257</v>
      </c>
      <c r="BP499" s="4">
        <v>1</v>
      </c>
    </row>
    <row r="500" spans="35:68" ht="15.75" x14ac:dyDescent="0.25">
      <c r="AI500" s="376" t="s">
        <v>18</v>
      </c>
      <c r="AJ500" s="320" t="str">
        <f>AJ466</f>
        <v>Famille à coller.N.Nom de votre recette.Recette mère ►.S.Saisissez le nom de la recette mère</v>
      </c>
      <c r="AK500" s="320">
        <f>AK466</f>
        <v>6</v>
      </c>
      <c r="AL500" s="320" t="str">
        <f>AL466</f>
        <v>couverts</v>
      </c>
      <c r="AM500" s="624"/>
      <c r="AN500" s="293"/>
      <c r="AO500" s="293" t="s">
        <v>152</v>
      </c>
      <c r="AP500" s="294"/>
      <c r="AQ500" s="392"/>
      <c r="AR500" s="392"/>
      <c r="AS500" s="393"/>
      <c r="AZ500" s="196" t="str">
        <f t="shared" si="129"/>
        <v>A</v>
      </c>
      <c r="BA500" s="320" t="str">
        <f>BA492</f>
        <v>Famille à coller.N.Nom de votre recette.Recette mère ►.S.Saisissez le nom de la recette mère</v>
      </c>
      <c r="BB500" s="320">
        <f>BB492</f>
        <v>6</v>
      </c>
      <c r="BC500" s="1045" t="str">
        <f>BC492</f>
        <v>couverts</v>
      </c>
      <c r="BD500" s="611" t="s">
        <v>342</v>
      </c>
      <c r="BE500" s="868">
        <v>1.3888888888888888E-2</v>
      </c>
      <c r="BF500" s="869"/>
      <c r="BG500" s="869">
        <v>120</v>
      </c>
      <c r="BH500" s="545" t="s">
        <v>538</v>
      </c>
      <c r="BI500" s="502"/>
      <c r="BJ500" s="874"/>
      <c r="BL500" s="605" t="s">
        <v>336</v>
      </c>
      <c r="BP500" s="4">
        <v>1</v>
      </c>
    </row>
    <row r="501" spans="35:68" ht="16.5" thickBot="1" x14ac:dyDescent="0.3">
      <c r="AI501" s="397" t="s">
        <v>18</v>
      </c>
      <c r="AJ501" s="398" t="str">
        <f>AJ466</f>
        <v>Famille à coller.N.Nom de votre recette.Recette mère ►.S.Saisissez le nom de la recette mère</v>
      </c>
      <c r="AK501" s="398">
        <f>AK466</f>
        <v>6</v>
      </c>
      <c r="AL501" s="398" t="str">
        <f>AL466</f>
        <v>couverts</v>
      </c>
      <c r="AM501" s="399" t="s">
        <v>150</v>
      </c>
      <c r="AN501" s="298"/>
      <c r="AO501" s="299"/>
      <c r="AP501" s="300"/>
      <c r="AQ501" s="299"/>
      <c r="AR501" s="299"/>
      <c r="AS501" s="400"/>
      <c r="AZ501" s="196" t="str">
        <f t="shared" si="129"/>
        <v>A</v>
      </c>
      <c r="BA501" s="320" t="str">
        <f>BA492</f>
        <v>Famille à coller.N.Nom de votre recette.Recette mère ►.S.Saisissez le nom de la recette mère</v>
      </c>
      <c r="BB501" s="320">
        <f>BB492</f>
        <v>6</v>
      </c>
      <c r="BC501" s="1045" t="str">
        <f>BC492</f>
        <v>couverts</v>
      </c>
      <c r="BD501" s="611" t="s">
        <v>342</v>
      </c>
      <c r="BE501" s="868">
        <v>3.125E-2</v>
      </c>
      <c r="BF501" s="869"/>
      <c r="BG501" s="869"/>
      <c r="BH501" s="545" t="s">
        <v>539</v>
      </c>
      <c r="BI501" s="502"/>
      <c r="BJ501" s="874"/>
      <c r="BL501" s="611" t="s">
        <v>342</v>
      </c>
      <c r="BP501" s="4">
        <v>1</v>
      </c>
    </row>
    <row r="502" spans="35:68" ht="15.75" x14ac:dyDescent="0.25">
      <c r="AZ502" s="196" t="str">
        <f t="shared" si="129"/>
        <v>A</v>
      </c>
      <c r="BA502" s="320" t="str">
        <f>BA492</f>
        <v>Famille à coller.N.Nom de votre recette.Recette mère ►.S.Saisissez le nom de la recette mère</v>
      </c>
      <c r="BB502" s="320">
        <f>BB492</f>
        <v>6</v>
      </c>
      <c r="BC502" s="1045" t="str">
        <f>BC492</f>
        <v>couverts</v>
      </c>
      <c r="BD502" s="611" t="s">
        <v>342</v>
      </c>
      <c r="BE502" s="868">
        <v>2.4305555555555556E-2</v>
      </c>
      <c r="BF502" s="869"/>
      <c r="BG502" s="869"/>
      <c r="BH502" s="545" t="s">
        <v>540</v>
      </c>
      <c r="BI502" s="502"/>
      <c r="BJ502" s="874"/>
      <c r="BL502" s="614" t="s">
        <v>344</v>
      </c>
      <c r="BP502" s="4">
        <v>1</v>
      </c>
    </row>
    <row r="503" spans="35:68" ht="15.75" x14ac:dyDescent="0.25">
      <c r="AZ503" s="196" t="str">
        <f t="shared" si="129"/>
        <v>A</v>
      </c>
      <c r="BA503" s="320" t="str">
        <f>BA492</f>
        <v>Famille à coller.N.Nom de votre recette.Recette mère ►.S.Saisissez le nom de la recette mère</v>
      </c>
      <c r="BB503" s="320">
        <f>BB492</f>
        <v>6</v>
      </c>
      <c r="BC503" s="1045" t="str">
        <f>BC492</f>
        <v>couverts</v>
      </c>
      <c r="BD503" s="611" t="s">
        <v>342</v>
      </c>
      <c r="BE503" s="868">
        <v>7.2916666666666671E-2</v>
      </c>
      <c r="BF503" s="869"/>
      <c r="BG503" s="875" t="s">
        <v>541</v>
      </c>
      <c r="BH503" s="545" t="s">
        <v>542</v>
      </c>
      <c r="BI503" s="502"/>
      <c r="BJ503" s="874"/>
      <c r="BL503" s="614" t="s">
        <v>348</v>
      </c>
      <c r="BP503" s="4">
        <v>1</v>
      </c>
    </row>
    <row r="504" spans="35:68" ht="15.75" x14ac:dyDescent="0.25">
      <c r="AZ504" s="196" t="str">
        <f t="shared" si="129"/>
        <v>A</v>
      </c>
      <c r="BA504" s="320" t="str">
        <f>BA492</f>
        <v>Famille à coller.N.Nom de votre recette.Recette mère ►.S.Saisissez le nom de la recette mère</v>
      </c>
      <c r="BB504" s="320">
        <f>BB492</f>
        <v>6</v>
      </c>
      <c r="BC504" s="1045" t="str">
        <f>BC492</f>
        <v>couverts</v>
      </c>
      <c r="BD504" s="611" t="s">
        <v>342</v>
      </c>
      <c r="BE504" s="868">
        <v>3.4722222222222224E-2</v>
      </c>
      <c r="BF504" s="869"/>
      <c r="BG504" s="869"/>
      <c r="BH504" s="545" t="s">
        <v>543</v>
      </c>
      <c r="BI504" s="502"/>
      <c r="BJ504" s="874"/>
      <c r="BP504" s="4">
        <v>1</v>
      </c>
    </row>
    <row r="505" spans="35:68" ht="15.75" x14ac:dyDescent="0.25">
      <c r="AZ505" s="196" t="str">
        <f t="shared" si="129"/>
        <v>A</v>
      </c>
      <c r="BA505" s="320" t="str">
        <f>BA492</f>
        <v>Famille à coller.N.Nom de votre recette.Recette mère ►.S.Saisissez le nom de la recette mère</v>
      </c>
      <c r="BB505" s="320">
        <f>BB492</f>
        <v>6</v>
      </c>
      <c r="BC505" s="1045" t="str">
        <f>BC492</f>
        <v>couverts</v>
      </c>
      <c r="BD505" s="611" t="s">
        <v>342</v>
      </c>
      <c r="BE505" s="868"/>
      <c r="BF505" s="876" t="s">
        <v>544</v>
      </c>
      <c r="BG505" s="793">
        <v>65</v>
      </c>
      <c r="BH505" s="877" t="s">
        <v>545</v>
      </c>
      <c r="BI505" s="502"/>
      <c r="BJ505" s="874"/>
      <c r="BP505" s="4">
        <v>1</v>
      </c>
    </row>
    <row r="506" spans="35:68" ht="15.75" x14ac:dyDescent="0.25">
      <c r="AZ506" s="196" t="str">
        <f t="shared" si="129"/>
        <v>A</v>
      </c>
      <c r="BA506" s="320" t="str">
        <f>BA492</f>
        <v>Famille à coller.N.Nom de votre recette.Recette mère ►.S.Saisissez le nom de la recette mère</v>
      </c>
      <c r="BB506" s="320">
        <f>BB492</f>
        <v>6</v>
      </c>
      <c r="BC506" s="1045" t="str">
        <f>BC492</f>
        <v>couverts</v>
      </c>
      <c r="BD506" s="611" t="s">
        <v>342</v>
      </c>
      <c r="BE506" s="868"/>
      <c r="BF506" s="878" t="s">
        <v>544</v>
      </c>
      <c r="BG506" s="786">
        <v>3</v>
      </c>
      <c r="BH506" s="879" t="s">
        <v>546</v>
      </c>
      <c r="BI506" s="502"/>
      <c r="BJ506" s="874"/>
      <c r="BP506" s="4">
        <v>1</v>
      </c>
    </row>
    <row r="507" spans="35:68" ht="15.75" x14ac:dyDescent="0.25">
      <c r="AZ507" s="376" t="s">
        <v>18</v>
      </c>
      <c r="BA507" s="320" t="str">
        <f>BA492</f>
        <v>Famille à coller.N.Nom de votre recette.Recette mère ►.S.Saisissez le nom de la recette mère</v>
      </c>
      <c r="BB507" s="320">
        <f>BB492</f>
        <v>6</v>
      </c>
      <c r="BC507" s="1045" t="str">
        <f>BC492</f>
        <v>couverts</v>
      </c>
      <c r="BD507" s="880" t="s">
        <v>493</v>
      </c>
      <c r="BE507" s="808">
        <f>SUM(BE493:BE506)</f>
        <v>0.41319444444444448</v>
      </c>
      <c r="BI507" s="502"/>
      <c r="BJ507" s="874"/>
      <c r="BP507" s="4">
        <v>1</v>
      </c>
    </row>
    <row r="508" spans="35:68" ht="16.5" thickBot="1" x14ac:dyDescent="0.3">
      <c r="AZ508" s="196" t="str">
        <f t="shared" ref="AZ508" si="130">IF(OR(BD508&lt;&gt;"",BE508&lt;&gt; "",BF508&lt;&gt;"",BG508&lt;&gt;""),"A", "►")</f>
        <v>►</v>
      </c>
      <c r="BA508" s="320" t="str">
        <f>BA492</f>
        <v>Famille à coller.N.Nom de votre recette.Recette mère ►.S.Saisissez le nom de la recette mère</v>
      </c>
      <c r="BB508" s="320">
        <f>BB492</f>
        <v>6</v>
      </c>
      <c r="BC508" s="1045" t="str">
        <f>BC492</f>
        <v>couverts</v>
      </c>
      <c r="BD508" s="270"/>
      <c r="BE508" s="270"/>
      <c r="BF508" s="270"/>
      <c r="BG508" s="270"/>
      <c r="BH508" s="270"/>
      <c r="BI508" s="270"/>
      <c r="BJ508" s="329"/>
      <c r="BP508" s="4">
        <v>1</v>
      </c>
    </row>
    <row r="509" spans="35:68" ht="17.25" thickTop="1" thickBot="1" x14ac:dyDescent="0.3">
      <c r="AZ509" s="376" t="s">
        <v>18</v>
      </c>
      <c r="BA509" s="320" t="str">
        <f>BA492</f>
        <v>Famille à coller.N.Nom de votre recette.Recette mère ►.S.Saisissez le nom de la recette mère</v>
      </c>
      <c r="BB509" s="320">
        <f>BB492</f>
        <v>6</v>
      </c>
      <c r="BC509" s="1045" t="str">
        <f>BC492</f>
        <v>couverts</v>
      </c>
      <c r="BD509" s="1076"/>
      <c r="BE509" s="1077"/>
      <c r="BF509" s="783"/>
      <c r="BG509" s="600"/>
      <c r="BH509" s="721"/>
      <c r="BI509" s="721"/>
      <c r="BJ509" s="602"/>
      <c r="BP509" s="4">
        <v>1</v>
      </c>
    </row>
    <row r="510" spans="35:68" ht="16.5" thickTop="1" x14ac:dyDescent="0.25">
      <c r="AZ510" s="376" t="s">
        <v>18</v>
      </c>
      <c r="BA510" s="320" t="str">
        <f>BA492</f>
        <v>Famille à coller.N.Nom de votre recette.Recette mère ►.S.Saisissez le nom de la recette mère</v>
      </c>
      <c r="BB510" s="320">
        <f>BB492</f>
        <v>6</v>
      </c>
      <c r="BC510" s="1045" t="str">
        <f>BC492</f>
        <v>couverts</v>
      </c>
      <c r="BD510" s="788">
        <v>3.472222222222222E-3</v>
      </c>
      <c r="BE510" s="638" t="s">
        <v>486</v>
      </c>
      <c r="BF510" s="785"/>
      <c r="BG510" s="785"/>
      <c r="BH510" s="785"/>
      <c r="BI510" s="786">
        <v>100</v>
      </c>
      <c r="BJ510" s="787" t="s">
        <v>487</v>
      </c>
      <c r="BP510" s="4">
        <v>1</v>
      </c>
    </row>
    <row r="511" spans="35:68" ht="15.75" x14ac:dyDescent="0.25">
      <c r="AZ511" s="376" t="s">
        <v>18</v>
      </c>
      <c r="BA511" s="320" t="str">
        <f>BA492</f>
        <v>Famille à coller.N.Nom de votre recette.Recette mère ►.S.Saisissez le nom de la recette mère</v>
      </c>
      <c r="BB511" s="320">
        <f>BB492</f>
        <v>6</v>
      </c>
      <c r="BC511" s="1045" t="str">
        <f>BC492</f>
        <v>couverts</v>
      </c>
      <c r="BD511" s="792">
        <v>1.0416666666666666E-2</v>
      </c>
      <c r="BE511" s="638" t="s">
        <v>488</v>
      </c>
      <c r="BF511" s="785"/>
      <c r="BG511" s="785"/>
      <c r="BH511" s="785"/>
      <c r="BI511" s="793">
        <v>90</v>
      </c>
      <c r="BJ511" s="794" t="s">
        <v>489</v>
      </c>
      <c r="BP511" s="4">
        <v>1</v>
      </c>
    </row>
    <row r="512" spans="35:68" ht="18.75" x14ac:dyDescent="0.25">
      <c r="AZ512" s="376" t="s">
        <v>18</v>
      </c>
      <c r="BA512" s="320" t="str">
        <f>BA492</f>
        <v>Famille à coller.N.Nom de votre recette.Recette mère ►.S.Saisissez le nom de la recette mère</v>
      </c>
      <c r="BB512" s="320">
        <f>BB492</f>
        <v>6</v>
      </c>
      <c r="BC512" s="1045" t="str">
        <f>BC492</f>
        <v>couverts</v>
      </c>
      <c r="BD512" s="797">
        <v>2.0833333333333332E-2</v>
      </c>
      <c r="BE512" s="638" t="s">
        <v>490</v>
      </c>
      <c r="BF512" s="270"/>
      <c r="BG512" s="270"/>
      <c r="BH512" s="270"/>
      <c r="BI512" s="798" t="s">
        <v>491</v>
      </c>
      <c r="BJ512" s="799" t="s">
        <v>492</v>
      </c>
      <c r="BP512" s="4">
        <v>1</v>
      </c>
    </row>
    <row r="513" spans="52:68" ht="19.5" thickBot="1" x14ac:dyDescent="0.3">
      <c r="AZ513" s="376" t="s">
        <v>18</v>
      </c>
      <c r="BA513" s="320" t="str">
        <f>BA492</f>
        <v>Famille à coller.N.Nom de votre recette.Recette mère ►.S.Saisissez le nom de la recette mère</v>
      </c>
      <c r="BB513" s="320">
        <f>BB492</f>
        <v>6</v>
      </c>
      <c r="BC513" s="1045" t="str">
        <f>BC492</f>
        <v>couverts</v>
      </c>
      <c r="BD513" s="800">
        <f>BD510+BD511+BD512</f>
        <v>3.4722222222222224E-2</v>
      </c>
      <c r="BE513" s="801" t="s">
        <v>493</v>
      </c>
      <c r="BF513" s="270"/>
      <c r="BG513" s="270"/>
      <c r="BH513" s="270"/>
      <c r="BI513" s="1078" t="s">
        <v>491</v>
      </c>
      <c r="BJ513" s="802" t="s">
        <v>494</v>
      </c>
      <c r="BP513" s="4">
        <v>1</v>
      </c>
    </row>
    <row r="514" spans="52:68" ht="16.5" thickTop="1" x14ac:dyDescent="0.25">
      <c r="AZ514" s="376" t="s">
        <v>18</v>
      </c>
      <c r="BA514" s="320" t="str">
        <f>BA492</f>
        <v>Famille à coller.N.Nom de votre recette.Recette mère ►.S.Saisissez le nom de la recette mère</v>
      </c>
      <c r="BB514" s="320">
        <f>BB492</f>
        <v>6</v>
      </c>
      <c r="BC514" s="1045" t="str">
        <f>BC492</f>
        <v>couverts</v>
      </c>
      <c r="BD514" s="950" t="s">
        <v>146</v>
      </c>
      <c r="BE514" s="948"/>
      <c r="BF514" s="948"/>
      <c r="BG514" s="948"/>
      <c r="BH514" s="948"/>
      <c r="BI514" s="948"/>
      <c r="BJ514" s="949"/>
      <c r="BP514" s="4">
        <v>1</v>
      </c>
    </row>
    <row r="515" spans="52:68" ht="15.75" x14ac:dyDescent="0.25">
      <c r="AZ515" s="196" t="str">
        <f t="shared" ref="AZ515:AZ532" si="131">IF(OR(BD515&lt;&gt;"",BE515&lt;&gt; "",BF515&lt;&gt;"",BG515&lt;&gt;""),"A", "►")</f>
        <v>►</v>
      </c>
      <c r="BA515" s="320" t="str">
        <f>BA492</f>
        <v>Famille à coller.N.Nom de votre recette.Recette mère ►.S.Saisissez le nom de la recette mère</v>
      </c>
      <c r="BB515" s="320">
        <f>BB492</f>
        <v>6</v>
      </c>
      <c r="BC515" s="1045" t="str">
        <f>BC492</f>
        <v>couverts</v>
      </c>
      <c r="BD515" s="819"/>
      <c r="BE515" s="638"/>
      <c r="BF515" s="638"/>
      <c r="BG515" s="638"/>
      <c r="BH515" s="638"/>
      <c r="BI515" s="638"/>
      <c r="BJ515" s="639"/>
      <c r="BP515" s="4">
        <v>1</v>
      </c>
    </row>
    <row r="516" spans="52:68" ht="15.75" x14ac:dyDescent="0.25">
      <c r="AZ516" s="196" t="str">
        <f t="shared" si="131"/>
        <v>►</v>
      </c>
      <c r="BA516" s="320" t="str">
        <f>BA492</f>
        <v>Famille à coller.N.Nom de votre recette.Recette mère ►.S.Saisissez le nom de la recette mère</v>
      </c>
      <c r="BB516" s="320">
        <f>BB492</f>
        <v>6</v>
      </c>
      <c r="BC516" s="1045" t="str">
        <f>BC492</f>
        <v>couverts</v>
      </c>
      <c r="BD516" s="819"/>
      <c r="BE516" s="638"/>
      <c r="BF516" s="638"/>
      <c r="BG516" s="638"/>
      <c r="BH516" s="638"/>
      <c r="BI516" s="638"/>
      <c r="BJ516" s="639"/>
      <c r="BP516" s="4">
        <v>1</v>
      </c>
    </row>
    <row r="517" spans="52:68" ht="15.75" x14ac:dyDescent="0.25">
      <c r="AZ517" s="196" t="str">
        <f t="shared" si="131"/>
        <v>►</v>
      </c>
      <c r="BA517" s="320" t="str">
        <f>BA492</f>
        <v>Famille à coller.N.Nom de votre recette.Recette mère ►.S.Saisissez le nom de la recette mère</v>
      </c>
      <c r="BB517" s="320">
        <f>BB492</f>
        <v>6</v>
      </c>
      <c r="BC517" s="1045" t="str">
        <f>BC492</f>
        <v>couverts</v>
      </c>
      <c r="BD517" s="819"/>
      <c r="BE517" s="638"/>
      <c r="BF517" s="638"/>
      <c r="BG517" s="638"/>
      <c r="BH517" s="638"/>
      <c r="BI517" s="638"/>
      <c r="BJ517" s="639"/>
      <c r="BP517" s="4">
        <v>1</v>
      </c>
    </row>
    <row r="518" spans="52:68" ht="15.75" x14ac:dyDescent="0.25">
      <c r="AZ518" s="196" t="str">
        <f t="shared" si="131"/>
        <v>►</v>
      </c>
      <c r="BA518" s="320" t="str">
        <f>BA492</f>
        <v>Famille à coller.N.Nom de votre recette.Recette mère ►.S.Saisissez le nom de la recette mère</v>
      </c>
      <c r="BB518" s="320">
        <f>BB492</f>
        <v>6</v>
      </c>
      <c r="BC518" s="1045" t="str">
        <f>BC492</f>
        <v>couverts</v>
      </c>
      <c r="BD518" s="819"/>
      <c r="BE518" s="638"/>
      <c r="BF518" s="638"/>
      <c r="BG518" s="638"/>
      <c r="BH518" s="638"/>
      <c r="BI518" s="638"/>
      <c r="BJ518" s="639"/>
      <c r="BP518" s="4">
        <v>1</v>
      </c>
    </row>
    <row r="519" spans="52:68" ht="15.75" x14ac:dyDescent="0.25">
      <c r="AZ519" s="196" t="str">
        <f t="shared" si="131"/>
        <v>►</v>
      </c>
      <c r="BA519" s="320" t="str">
        <f>BA492</f>
        <v>Famille à coller.N.Nom de votre recette.Recette mère ►.S.Saisissez le nom de la recette mère</v>
      </c>
      <c r="BB519" s="320">
        <f>BB492</f>
        <v>6</v>
      </c>
      <c r="BC519" s="1045" t="str">
        <f>BC492</f>
        <v>couverts</v>
      </c>
      <c r="BD519" s="819"/>
      <c r="BE519" s="638"/>
      <c r="BF519" s="638"/>
      <c r="BG519" s="638"/>
      <c r="BH519" s="638"/>
      <c r="BI519" s="638"/>
      <c r="BJ519" s="639"/>
      <c r="BP519" s="4">
        <v>1</v>
      </c>
    </row>
    <row r="520" spans="52:68" ht="15.75" x14ac:dyDescent="0.25">
      <c r="AZ520" s="196" t="str">
        <f t="shared" si="131"/>
        <v>►</v>
      </c>
      <c r="BA520" s="320" t="str">
        <f>BA492</f>
        <v>Famille à coller.N.Nom de votre recette.Recette mère ►.S.Saisissez le nom de la recette mère</v>
      </c>
      <c r="BB520" s="320">
        <f>BB492</f>
        <v>6</v>
      </c>
      <c r="BC520" s="1045" t="str">
        <f>BC492</f>
        <v>couverts</v>
      </c>
      <c r="BD520" s="819"/>
      <c r="BE520" s="638"/>
      <c r="BF520" s="638"/>
      <c r="BG520" s="638"/>
      <c r="BH520" s="638"/>
      <c r="BI520" s="638"/>
      <c r="BJ520" s="639"/>
      <c r="BP520" s="4">
        <v>1</v>
      </c>
    </row>
    <row r="521" spans="52:68" ht="15.75" x14ac:dyDescent="0.25">
      <c r="AZ521" s="196" t="str">
        <f t="shared" si="131"/>
        <v>►</v>
      </c>
      <c r="BA521" s="320" t="str">
        <f>BA492</f>
        <v>Famille à coller.N.Nom de votre recette.Recette mère ►.S.Saisissez le nom de la recette mère</v>
      </c>
      <c r="BB521" s="320">
        <f>BB492</f>
        <v>6</v>
      </c>
      <c r="BC521" s="1045" t="str">
        <f>BC492</f>
        <v>couverts</v>
      </c>
      <c r="BD521" s="819"/>
      <c r="BE521" s="638"/>
      <c r="BF521" s="638"/>
      <c r="BG521" s="638"/>
      <c r="BH521" s="638"/>
      <c r="BI521" s="638"/>
      <c r="BJ521" s="639"/>
      <c r="BP521" s="4">
        <v>1</v>
      </c>
    </row>
    <row r="522" spans="52:68" ht="15.75" x14ac:dyDescent="0.25">
      <c r="AZ522" s="196" t="str">
        <f t="shared" si="131"/>
        <v>►</v>
      </c>
      <c r="BA522" s="320" t="str">
        <f>BA492</f>
        <v>Famille à coller.N.Nom de votre recette.Recette mère ►.S.Saisissez le nom de la recette mère</v>
      </c>
      <c r="BB522" s="320">
        <f>BB492</f>
        <v>6</v>
      </c>
      <c r="BC522" s="1045" t="str">
        <f>BC492</f>
        <v>couverts</v>
      </c>
      <c r="BD522" s="819"/>
      <c r="BE522" s="638"/>
      <c r="BF522" s="638"/>
      <c r="BG522" s="638"/>
      <c r="BH522" s="638"/>
      <c r="BI522" s="638"/>
      <c r="BJ522" s="639"/>
      <c r="BP522" s="4">
        <v>1</v>
      </c>
    </row>
    <row r="523" spans="52:68" ht="15.75" x14ac:dyDescent="0.25">
      <c r="AZ523" s="196" t="str">
        <f t="shared" si="131"/>
        <v>►</v>
      </c>
      <c r="BA523" s="320" t="str">
        <f>BA492</f>
        <v>Famille à coller.N.Nom de votre recette.Recette mère ►.S.Saisissez le nom de la recette mère</v>
      </c>
      <c r="BB523" s="320">
        <f>BB492</f>
        <v>6</v>
      </c>
      <c r="BC523" s="1045" t="str">
        <f>BC492</f>
        <v>couverts</v>
      </c>
      <c r="BD523" s="819"/>
      <c r="BE523" s="638"/>
      <c r="BF523" s="638"/>
      <c r="BG523" s="638"/>
      <c r="BH523" s="638"/>
      <c r="BI523" s="638"/>
      <c r="BJ523" s="639"/>
      <c r="BP523" s="4">
        <v>1</v>
      </c>
    </row>
    <row r="524" spans="52:68" ht="15.75" x14ac:dyDescent="0.25">
      <c r="AZ524" s="196" t="str">
        <f t="shared" si="131"/>
        <v>►</v>
      </c>
      <c r="BA524" s="320" t="str">
        <f>BA492</f>
        <v>Famille à coller.N.Nom de votre recette.Recette mère ►.S.Saisissez le nom de la recette mère</v>
      </c>
      <c r="BB524" s="320">
        <f>BB492</f>
        <v>6</v>
      </c>
      <c r="BC524" s="1045" t="str">
        <f>BC492</f>
        <v>couverts</v>
      </c>
      <c r="BD524" s="819"/>
      <c r="BE524" s="638"/>
      <c r="BF524" s="638"/>
      <c r="BG524" s="638"/>
      <c r="BH524" s="638"/>
      <c r="BI524" s="638"/>
      <c r="BJ524" s="639"/>
      <c r="BP524" s="4">
        <v>1</v>
      </c>
    </row>
    <row r="525" spans="52:68" ht="15.75" x14ac:dyDescent="0.25">
      <c r="AZ525" s="196" t="str">
        <f t="shared" si="131"/>
        <v>►</v>
      </c>
      <c r="BA525" s="320" t="str">
        <f>BA492</f>
        <v>Famille à coller.N.Nom de votre recette.Recette mère ►.S.Saisissez le nom de la recette mère</v>
      </c>
      <c r="BB525" s="320">
        <f>BB492</f>
        <v>6</v>
      </c>
      <c r="BC525" s="1045" t="str">
        <f>BC492</f>
        <v>couverts</v>
      </c>
      <c r="BD525" s="819"/>
      <c r="BE525" s="638"/>
      <c r="BF525" s="638"/>
      <c r="BG525" s="638"/>
      <c r="BH525" s="638"/>
      <c r="BI525" s="638"/>
      <c r="BJ525" s="639"/>
      <c r="BP525" s="4">
        <v>1</v>
      </c>
    </row>
    <row r="526" spans="52:68" ht="15.75" x14ac:dyDescent="0.25">
      <c r="AZ526" s="196" t="str">
        <f t="shared" si="131"/>
        <v>►</v>
      </c>
      <c r="BA526" s="320" t="str">
        <f>BA492</f>
        <v>Famille à coller.N.Nom de votre recette.Recette mère ►.S.Saisissez le nom de la recette mère</v>
      </c>
      <c r="BB526" s="320">
        <f>BB492</f>
        <v>6</v>
      </c>
      <c r="BC526" s="1045" t="str">
        <f>BC492</f>
        <v>couverts</v>
      </c>
      <c r="BD526" s="819"/>
      <c r="BE526" s="638"/>
      <c r="BF526" s="638"/>
      <c r="BG526" s="638"/>
      <c r="BH526" s="638"/>
      <c r="BI526" s="638"/>
      <c r="BJ526" s="639"/>
      <c r="BP526" s="4">
        <v>1</v>
      </c>
    </row>
    <row r="527" spans="52:68" ht="15.75" x14ac:dyDescent="0.25">
      <c r="AZ527" s="196" t="str">
        <f t="shared" si="131"/>
        <v>►</v>
      </c>
      <c r="BA527" s="320" t="str">
        <f>BA492</f>
        <v>Famille à coller.N.Nom de votre recette.Recette mère ►.S.Saisissez le nom de la recette mère</v>
      </c>
      <c r="BB527" s="320">
        <f>BB492</f>
        <v>6</v>
      </c>
      <c r="BC527" s="1045" t="str">
        <f>BC492</f>
        <v>couverts</v>
      </c>
      <c r="BD527" s="819"/>
      <c r="BE527" s="638"/>
      <c r="BF527" s="638"/>
      <c r="BG527" s="638"/>
      <c r="BH527" s="638"/>
      <c r="BI527" s="638"/>
      <c r="BJ527" s="639"/>
      <c r="BP527" s="4">
        <v>1</v>
      </c>
    </row>
    <row r="528" spans="52:68" ht="15.75" x14ac:dyDescent="0.25">
      <c r="AZ528" s="196" t="str">
        <f t="shared" si="131"/>
        <v>►</v>
      </c>
      <c r="BA528" s="320" t="str">
        <f>BA492</f>
        <v>Famille à coller.N.Nom de votre recette.Recette mère ►.S.Saisissez le nom de la recette mère</v>
      </c>
      <c r="BB528" s="320">
        <f>BB492</f>
        <v>6</v>
      </c>
      <c r="BC528" s="1045" t="str">
        <f>BC492</f>
        <v>couverts</v>
      </c>
      <c r="BD528" s="819"/>
      <c r="BE528" s="638"/>
      <c r="BF528" s="638"/>
      <c r="BG528" s="638"/>
      <c r="BH528" s="638"/>
      <c r="BI528" s="638"/>
      <c r="BJ528" s="639"/>
      <c r="BP528" s="4">
        <v>1</v>
      </c>
    </row>
    <row r="529" spans="52:68" ht="15.75" x14ac:dyDescent="0.25">
      <c r="AZ529" s="196" t="str">
        <f t="shared" si="131"/>
        <v>►</v>
      </c>
      <c r="BA529" s="320" t="str">
        <f>BA492</f>
        <v>Famille à coller.N.Nom de votre recette.Recette mère ►.S.Saisissez le nom de la recette mère</v>
      </c>
      <c r="BB529" s="320">
        <f>BB492</f>
        <v>6</v>
      </c>
      <c r="BC529" s="1045" t="str">
        <f>BC492</f>
        <v>couverts</v>
      </c>
      <c r="BD529" s="819"/>
      <c r="BE529" s="638"/>
      <c r="BF529" s="638"/>
      <c r="BG529" s="638"/>
      <c r="BH529" s="638"/>
      <c r="BI529" s="638"/>
      <c r="BJ529" s="639"/>
      <c r="BP529" s="4">
        <v>1</v>
      </c>
    </row>
    <row r="530" spans="52:68" ht="15.75" x14ac:dyDescent="0.25">
      <c r="AZ530" s="196" t="str">
        <f t="shared" si="131"/>
        <v>►</v>
      </c>
      <c r="BA530" s="320" t="str">
        <f>BA492</f>
        <v>Famille à coller.N.Nom de votre recette.Recette mère ►.S.Saisissez le nom de la recette mère</v>
      </c>
      <c r="BB530" s="320">
        <f>BB492</f>
        <v>6</v>
      </c>
      <c r="BC530" s="1045" t="str">
        <f>BC492</f>
        <v>couverts</v>
      </c>
      <c r="BD530" s="819"/>
      <c r="BE530" s="638"/>
      <c r="BF530" s="638"/>
      <c r="BG530" s="638"/>
      <c r="BH530" s="638"/>
      <c r="BI530" s="638"/>
      <c r="BJ530" s="639"/>
      <c r="BP530" s="4">
        <v>1</v>
      </c>
    </row>
    <row r="531" spans="52:68" ht="15.75" x14ac:dyDescent="0.25">
      <c r="AZ531" s="196" t="str">
        <f t="shared" si="131"/>
        <v>►</v>
      </c>
      <c r="BA531" s="320" t="str">
        <f>BA492</f>
        <v>Famille à coller.N.Nom de votre recette.Recette mère ►.S.Saisissez le nom de la recette mère</v>
      </c>
      <c r="BB531" s="320">
        <f>BB492</f>
        <v>6</v>
      </c>
      <c r="BC531" s="1045" t="str">
        <f>BC492</f>
        <v>couverts</v>
      </c>
      <c r="BD531" s="819"/>
      <c r="BE531" s="638"/>
      <c r="BF531" s="638"/>
      <c r="BG531" s="638"/>
      <c r="BH531" s="638"/>
      <c r="BI531" s="638"/>
      <c r="BJ531" s="639"/>
      <c r="BP531" s="4">
        <v>1</v>
      </c>
    </row>
    <row r="532" spans="52:68" ht="15.75" x14ac:dyDescent="0.25">
      <c r="AZ532" s="196" t="str">
        <f t="shared" si="131"/>
        <v>►</v>
      </c>
      <c r="BA532" s="320" t="str">
        <f>BA492</f>
        <v>Famille à coller.N.Nom de votre recette.Recette mère ►.S.Saisissez le nom de la recette mère</v>
      </c>
      <c r="BB532" s="320">
        <f>BB492</f>
        <v>6</v>
      </c>
      <c r="BC532" s="1045" t="str">
        <f>BC492</f>
        <v>couverts</v>
      </c>
      <c r="BD532" s="819"/>
      <c r="BE532" s="638"/>
      <c r="BF532" s="638"/>
      <c r="BG532" s="638"/>
      <c r="BH532" s="638"/>
      <c r="BI532" s="638"/>
      <c r="BJ532" s="639"/>
      <c r="BP532" s="4">
        <v>1</v>
      </c>
    </row>
    <row r="533" spans="52:68" ht="15.75" x14ac:dyDescent="0.25">
      <c r="AZ533" s="376" t="s">
        <v>18</v>
      </c>
      <c r="BA533" s="320" t="str">
        <f>BA492</f>
        <v>Famille à coller.N.Nom de votre recette.Recette mère ►.S.Saisissez le nom de la recette mère</v>
      </c>
      <c r="BB533" s="320">
        <f>BB492</f>
        <v>6</v>
      </c>
      <c r="BC533" s="1045" t="str">
        <f>BC492</f>
        <v>couverts</v>
      </c>
      <c r="BD533" s="978" t="s">
        <v>153</v>
      </c>
      <c r="BE533" s="280"/>
      <c r="BF533" s="280"/>
      <c r="BG533" s="280"/>
      <c r="BH533" s="280"/>
      <c r="BI533" s="378"/>
      <c r="BJ533" s="379" t="s">
        <v>154</v>
      </c>
      <c r="BP533" s="4">
        <v>1</v>
      </c>
    </row>
    <row r="534" spans="52:68" ht="15.75" x14ac:dyDescent="0.25">
      <c r="AZ534" s="376" t="s">
        <v>18</v>
      </c>
      <c r="BA534" s="320" t="str">
        <f>BA492</f>
        <v>Famille à coller.N.Nom de votre recette.Recette mère ►.S.Saisissez le nom de la recette mère</v>
      </c>
      <c r="BB534" s="320">
        <f>BB492</f>
        <v>6</v>
      </c>
      <c r="BC534" s="1045" t="str">
        <f>BC492</f>
        <v>couverts</v>
      </c>
      <c r="BD534" s="287"/>
      <c r="BE534" s="287"/>
      <c r="BF534" s="287"/>
      <c r="BG534" s="287"/>
      <c r="BH534" s="287"/>
      <c r="BI534" s="382"/>
      <c r="BJ534" s="383" t="s">
        <v>155</v>
      </c>
      <c r="BP534" s="4">
        <v>1</v>
      </c>
    </row>
    <row r="535" spans="52:68" ht="15.75" x14ac:dyDescent="0.25">
      <c r="AZ535" s="376" t="s">
        <v>18</v>
      </c>
      <c r="BA535" s="320" t="str">
        <f>BA492</f>
        <v>Famille à coller.N.Nom de votre recette.Recette mère ►.S.Saisissez le nom de la recette mère</v>
      </c>
      <c r="BB535" s="320">
        <f>BB492</f>
        <v>6</v>
      </c>
      <c r="BC535" s="1045" t="str">
        <f>BC492</f>
        <v>couverts</v>
      </c>
      <c r="BD535" s="287"/>
      <c r="BE535" s="287"/>
      <c r="BF535" s="287"/>
      <c r="BG535" s="287"/>
      <c r="BH535" s="287"/>
      <c r="BI535" s="382"/>
      <c r="BJ535" s="383" t="s">
        <v>156</v>
      </c>
      <c r="BP535" s="4">
        <v>1</v>
      </c>
    </row>
    <row r="536" spans="52:68" ht="15.75" x14ac:dyDescent="0.25">
      <c r="AZ536" s="376" t="s">
        <v>18</v>
      </c>
      <c r="BA536" s="320" t="str">
        <f>BA445</f>
        <v>Famille à coller.N.Nom de votre recette.Recette mère ►.S.Saisissez le nom de la recette mère</v>
      </c>
      <c r="BB536" s="320">
        <f>BB445</f>
        <v>6</v>
      </c>
      <c r="BC536" s="320" t="str">
        <f>BC445</f>
        <v>couverts</v>
      </c>
      <c r="BD536" s="293"/>
      <c r="BE536" s="293"/>
      <c r="BF536" s="293" t="s">
        <v>152</v>
      </c>
      <c r="BG536" s="294"/>
      <c r="BH536" s="392"/>
      <c r="BI536" s="392"/>
      <c r="BJ536" s="393"/>
      <c r="BP536" s="4">
        <v>1</v>
      </c>
    </row>
    <row r="537" spans="52:68" ht="16.5" thickBot="1" x14ac:dyDescent="0.3">
      <c r="AZ537" s="397" t="s">
        <v>18</v>
      </c>
      <c r="BA537" s="398" t="str">
        <f>BA445</f>
        <v>Famille à coller.N.Nom de votre recette.Recette mère ►.S.Saisissez le nom de la recette mère</v>
      </c>
      <c r="BB537" s="398">
        <f>BB445</f>
        <v>6</v>
      </c>
      <c r="BC537" s="398" t="str">
        <f>BC445</f>
        <v>couverts</v>
      </c>
      <c r="BD537" s="399" t="s">
        <v>150</v>
      </c>
      <c r="BE537" s="298"/>
      <c r="BF537" s="299"/>
      <c r="BG537" s="300"/>
      <c r="BH537" s="299"/>
      <c r="BI537" s="299"/>
      <c r="BJ537" s="400"/>
      <c r="BP537" s="4">
        <v>1</v>
      </c>
    </row>
    <row r="538" spans="52:68" x14ac:dyDescent="0.25">
      <c r="AZ538" s="291" t="s">
        <v>18</v>
      </c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P538" s="4">
        <v>1</v>
      </c>
    </row>
    <row r="539" spans="52:68" ht="18.75" x14ac:dyDescent="0.25">
      <c r="AZ539" s="1004" t="s">
        <v>18</v>
      </c>
      <c r="BA539" s="998" t="str">
        <f>BA492</f>
        <v>Famille à coller.N.Nom de votre recette.Recette mère ►.S.Saisissez le nom de la recette mère</v>
      </c>
      <c r="BB539" s="998">
        <f>BB492</f>
        <v>6</v>
      </c>
      <c r="BC539" s="998" t="str">
        <f>BC492</f>
        <v>couverts</v>
      </c>
      <c r="BD539" s="315" t="s">
        <v>61</v>
      </c>
      <c r="BE539" s="1002">
        <v>9</v>
      </c>
      <c r="BF539" s="999" t="s">
        <v>142</v>
      </c>
      <c r="BG539" s="1000"/>
      <c r="BH539" s="1000"/>
      <c r="BI539" s="1000"/>
      <c r="BJ539" s="1001"/>
      <c r="BK539" s="526" t="s">
        <v>218</v>
      </c>
      <c r="BL539" s="527" t="s">
        <v>650</v>
      </c>
      <c r="BM539" s="527"/>
      <c r="BP539" s="4">
        <v>1</v>
      </c>
    </row>
    <row r="540" spans="52:68" ht="18.75" x14ac:dyDescent="0.25">
      <c r="AZ540" s="319" t="s">
        <v>18</v>
      </c>
      <c r="BA540" s="1043" t="str">
        <f>BA539</f>
        <v>Famille à coller.N.Nom de votre recette.Recette mère ►.S.Saisissez le nom de la recette mère</v>
      </c>
      <c r="BB540" s="1043">
        <f>BB539</f>
        <v>6</v>
      </c>
      <c r="BC540" s="1044" t="str">
        <f>BC539</f>
        <v>couverts</v>
      </c>
      <c r="BD540" s="304" t="s">
        <v>146</v>
      </c>
      <c r="BE540" s="243"/>
      <c r="BF540" s="243"/>
      <c r="BG540" s="243"/>
      <c r="BH540" s="243"/>
      <c r="BI540" s="243"/>
      <c r="BJ540" s="322"/>
      <c r="BK540" s="48"/>
      <c r="BL540" s="436" t="s">
        <v>221</v>
      </c>
      <c r="BP540" s="4">
        <v>1</v>
      </c>
    </row>
    <row r="541" spans="52:68" ht="15.75" x14ac:dyDescent="0.25">
      <c r="AZ541" s="196" t="str">
        <f t="shared" ref="AZ541:AZ579" si="132">IF(OR(BD541&lt;&gt;"",BE541&lt;&gt; "",BF541&lt;&gt;"",BG541&lt;&gt;""),"A", "►")</f>
        <v>A</v>
      </c>
      <c r="BA541" s="320" t="str">
        <f>BA539</f>
        <v>Famille à coller.N.Nom de votre recette.Recette mère ►.S.Saisissez le nom de la recette mère</v>
      </c>
      <c r="BB541" s="320">
        <f>BB539</f>
        <v>6</v>
      </c>
      <c r="BC541" s="1045" t="str">
        <f>BC539</f>
        <v>couverts</v>
      </c>
      <c r="BD541" s="270" t="s">
        <v>149</v>
      </c>
      <c r="BE541" s="248"/>
      <c r="BF541" s="248"/>
      <c r="BG541" s="248"/>
      <c r="BH541" s="248"/>
      <c r="BI541" s="248"/>
      <c r="BJ541" s="322"/>
      <c r="BL541" s="596"/>
      <c r="BP541" s="4">
        <v>1</v>
      </c>
    </row>
    <row r="542" spans="52:68" ht="15.75" x14ac:dyDescent="0.25">
      <c r="AZ542" s="196" t="str">
        <f t="shared" si="132"/>
        <v>►</v>
      </c>
      <c r="BA542" s="320" t="str">
        <f>BA539</f>
        <v>Famille à coller.N.Nom de votre recette.Recette mère ►.S.Saisissez le nom de la recette mère</v>
      </c>
      <c r="BB542" s="320">
        <f>BB539</f>
        <v>6</v>
      </c>
      <c r="BC542" s="1045" t="str">
        <f>BC539</f>
        <v>couverts</v>
      </c>
      <c r="BD542" s="270"/>
      <c r="BE542" s="270"/>
      <c r="BF542" s="270"/>
      <c r="BG542" s="270"/>
      <c r="BH542" s="270"/>
      <c r="BI542" s="270"/>
      <c r="BJ542" s="329"/>
      <c r="BL542" s="596"/>
      <c r="BP542" s="4">
        <v>1</v>
      </c>
    </row>
    <row r="543" spans="52:68" ht="15.75" x14ac:dyDescent="0.25">
      <c r="AZ543" s="196" t="str">
        <f t="shared" si="132"/>
        <v>►</v>
      </c>
      <c r="BA543" s="320" t="str">
        <f>BA539</f>
        <v>Famille à coller.N.Nom de votre recette.Recette mère ►.S.Saisissez le nom de la recette mère</v>
      </c>
      <c r="BB543" s="320">
        <f>BB539</f>
        <v>6</v>
      </c>
      <c r="BC543" s="1045" t="str">
        <f>BC539</f>
        <v>couverts</v>
      </c>
      <c r="BD543" s="270"/>
      <c r="BE543" s="270"/>
      <c r="BF543" s="270"/>
      <c r="BG543" s="270"/>
      <c r="BH543" s="270"/>
      <c r="BI543" s="270"/>
      <c r="BJ543" s="329"/>
      <c r="BL543" s="596"/>
      <c r="BP543" s="4">
        <v>1</v>
      </c>
    </row>
    <row r="544" spans="52:68" ht="15.75" x14ac:dyDescent="0.25">
      <c r="AZ544" s="196" t="str">
        <f t="shared" si="132"/>
        <v>►</v>
      </c>
      <c r="BA544" s="320" t="str">
        <f>BA539</f>
        <v>Famille à coller.N.Nom de votre recette.Recette mère ►.S.Saisissez le nom de la recette mère</v>
      </c>
      <c r="BB544" s="320">
        <f>BB539</f>
        <v>6</v>
      </c>
      <c r="BC544" s="1045" t="str">
        <f>BC539</f>
        <v>couverts</v>
      </c>
      <c r="BD544" s="270"/>
      <c r="BE544" s="270"/>
      <c r="BF544" s="270"/>
      <c r="BG544" s="270"/>
      <c r="BH544" s="270"/>
      <c r="BI544" s="270"/>
      <c r="BJ544" s="329"/>
      <c r="BP544" s="4">
        <v>1</v>
      </c>
    </row>
    <row r="545" spans="52:68" ht="15.75" x14ac:dyDescent="0.25">
      <c r="AZ545" s="196" t="str">
        <f t="shared" si="132"/>
        <v>►</v>
      </c>
      <c r="BA545" s="320" t="str">
        <f>BA539</f>
        <v>Famille à coller.N.Nom de votre recette.Recette mère ►.S.Saisissez le nom de la recette mère</v>
      </c>
      <c r="BB545" s="320">
        <f>BB539</f>
        <v>6</v>
      </c>
      <c r="BC545" s="1045" t="str">
        <f>BC539</f>
        <v>couverts</v>
      </c>
      <c r="BD545" s="270"/>
      <c r="BE545" s="270"/>
      <c r="BF545" s="270"/>
      <c r="BG545" s="270"/>
      <c r="BH545" s="270"/>
      <c r="BI545" s="270"/>
      <c r="BJ545" s="329"/>
      <c r="BP545" s="4">
        <v>1</v>
      </c>
    </row>
    <row r="546" spans="52:68" ht="15.75" x14ac:dyDescent="0.25">
      <c r="AZ546" s="196" t="str">
        <f t="shared" si="132"/>
        <v>►</v>
      </c>
      <c r="BA546" s="320" t="str">
        <f>BA539</f>
        <v>Famille à coller.N.Nom de votre recette.Recette mère ►.S.Saisissez le nom de la recette mère</v>
      </c>
      <c r="BB546" s="320">
        <f>BB539</f>
        <v>6</v>
      </c>
      <c r="BC546" s="1045" t="str">
        <f>BC539</f>
        <v>couverts</v>
      </c>
      <c r="BD546" s="270"/>
      <c r="BE546" s="270"/>
      <c r="BF546" s="270"/>
      <c r="BG546" s="270"/>
      <c r="BH546" s="270"/>
      <c r="BI546" s="270"/>
      <c r="BJ546" s="329"/>
      <c r="BP546" s="4">
        <v>1</v>
      </c>
    </row>
    <row r="547" spans="52:68" ht="15.75" x14ac:dyDescent="0.25">
      <c r="AZ547" s="196" t="str">
        <f t="shared" si="132"/>
        <v>►</v>
      </c>
      <c r="BA547" s="320" t="str">
        <f>BA539</f>
        <v>Famille à coller.N.Nom de votre recette.Recette mère ►.S.Saisissez le nom de la recette mère</v>
      </c>
      <c r="BB547" s="320">
        <f>BB539</f>
        <v>6</v>
      </c>
      <c r="BC547" s="1045" t="str">
        <f>BC539</f>
        <v>couverts</v>
      </c>
      <c r="BD547" s="270"/>
      <c r="BE547" s="270"/>
      <c r="BF547" s="270"/>
      <c r="BG547" s="270"/>
      <c r="BH547" s="270"/>
      <c r="BI547" s="270"/>
      <c r="BJ547" s="329"/>
      <c r="BP547" s="4">
        <v>1</v>
      </c>
    </row>
    <row r="548" spans="52:68" ht="15.75" x14ac:dyDescent="0.25">
      <c r="AZ548" s="196" t="str">
        <f t="shared" si="132"/>
        <v>►</v>
      </c>
      <c r="BA548" s="320" t="str">
        <f>BA539</f>
        <v>Famille à coller.N.Nom de votre recette.Recette mère ►.S.Saisissez le nom de la recette mère</v>
      </c>
      <c r="BB548" s="320">
        <f>BB539</f>
        <v>6</v>
      </c>
      <c r="BC548" s="1045" t="str">
        <f>BC539</f>
        <v>couverts</v>
      </c>
      <c r="BD548" s="270"/>
      <c r="BE548" s="270"/>
      <c r="BF548" s="270"/>
      <c r="BG548" s="270"/>
      <c r="BH548" s="270" t="s">
        <v>649</v>
      </c>
      <c r="BI548" s="270"/>
      <c r="BJ548" s="329"/>
      <c r="BP548" s="4">
        <v>1</v>
      </c>
    </row>
    <row r="549" spans="52:68" ht="15.75" x14ac:dyDescent="0.25">
      <c r="AZ549" s="196" t="str">
        <f t="shared" si="132"/>
        <v>►</v>
      </c>
      <c r="BA549" s="320" t="str">
        <f>BA539</f>
        <v>Famille à coller.N.Nom de votre recette.Recette mère ►.S.Saisissez le nom de la recette mère</v>
      </c>
      <c r="BB549" s="320">
        <f>BB539</f>
        <v>6</v>
      </c>
      <c r="BC549" s="1045" t="str">
        <f>BC539</f>
        <v>couverts</v>
      </c>
      <c r="BD549" s="270"/>
      <c r="BE549" s="270"/>
      <c r="BF549" s="270"/>
      <c r="BG549" s="270"/>
      <c r="BH549" s="270"/>
      <c r="BI549" s="270"/>
      <c r="BJ549" s="329"/>
      <c r="BP549" s="4">
        <v>1</v>
      </c>
    </row>
    <row r="550" spans="52:68" ht="15.75" x14ac:dyDescent="0.25">
      <c r="AZ550" s="196" t="str">
        <f t="shared" si="132"/>
        <v>►</v>
      </c>
      <c r="BA550" s="320" t="str">
        <f>BA539</f>
        <v>Famille à coller.N.Nom de votre recette.Recette mère ►.S.Saisissez le nom de la recette mère</v>
      </c>
      <c r="BB550" s="320">
        <f>BB539</f>
        <v>6</v>
      </c>
      <c r="BC550" s="1045" t="str">
        <f>BC539</f>
        <v>couverts</v>
      </c>
      <c r="BD550" s="270"/>
      <c r="BE550" s="270"/>
      <c r="BF550" s="270"/>
      <c r="BG550" s="270"/>
      <c r="BH550" s="270"/>
      <c r="BI550" s="270"/>
      <c r="BJ550" s="329"/>
      <c r="BP550" s="4">
        <v>1</v>
      </c>
    </row>
    <row r="551" spans="52:68" ht="15.75" x14ac:dyDescent="0.25">
      <c r="AZ551" s="196" t="str">
        <f t="shared" si="132"/>
        <v>►</v>
      </c>
      <c r="BA551" s="320" t="str">
        <f>BA539</f>
        <v>Famille à coller.N.Nom de votre recette.Recette mère ►.S.Saisissez le nom de la recette mère</v>
      </c>
      <c r="BB551" s="320">
        <f>BB539</f>
        <v>6</v>
      </c>
      <c r="BC551" s="1045" t="str">
        <f>BC539</f>
        <v>couverts</v>
      </c>
      <c r="BD551" s="270"/>
      <c r="BE551" s="270"/>
      <c r="BF551" s="270"/>
      <c r="BG551" s="270"/>
      <c r="BH551" s="270"/>
      <c r="BI551" s="270"/>
      <c r="BJ551" s="329"/>
      <c r="BP551" s="4">
        <v>1</v>
      </c>
    </row>
    <row r="552" spans="52:68" ht="15.75" x14ac:dyDescent="0.25">
      <c r="AZ552" s="196" t="str">
        <f t="shared" si="132"/>
        <v>►</v>
      </c>
      <c r="BA552" s="320" t="str">
        <f>BA539</f>
        <v>Famille à coller.N.Nom de votre recette.Recette mère ►.S.Saisissez le nom de la recette mère</v>
      </c>
      <c r="BB552" s="320">
        <f>BB539</f>
        <v>6</v>
      </c>
      <c r="BC552" s="1045" t="str">
        <f>BC539</f>
        <v>couverts</v>
      </c>
      <c r="BD552" s="270"/>
      <c r="BE552" s="270"/>
      <c r="BF552" s="270"/>
      <c r="BG552" s="270"/>
      <c r="BH552" s="270"/>
      <c r="BI552" s="270"/>
      <c r="BJ552" s="329"/>
      <c r="BP552" s="4">
        <v>1</v>
      </c>
    </row>
    <row r="553" spans="52:68" ht="15.75" x14ac:dyDescent="0.25">
      <c r="AZ553" s="196" t="str">
        <f t="shared" si="132"/>
        <v>►</v>
      </c>
      <c r="BA553" s="320" t="str">
        <f>BA539</f>
        <v>Famille à coller.N.Nom de votre recette.Recette mère ►.S.Saisissez le nom de la recette mère</v>
      </c>
      <c r="BB553" s="320">
        <f>BB539</f>
        <v>6</v>
      </c>
      <c r="BC553" s="1045" t="str">
        <f>BC539</f>
        <v>couverts</v>
      </c>
      <c r="BD553" s="270"/>
      <c r="BE553" s="270"/>
      <c r="BF553" s="270"/>
      <c r="BG553" s="270"/>
      <c r="BH553" s="270"/>
      <c r="BI553" s="270"/>
      <c r="BJ553" s="329"/>
      <c r="BP553" s="4">
        <v>1</v>
      </c>
    </row>
    <row r="554" spans="52:68" ht="15.75" x14ac:dyDescent="0.25">
      <c r="AZ554" s="196" t="str">
        <f t="shared" si="132"/>
        <v>►</v>
      </c>
      <c r="BA554" s="320" t="str">
        <f>BA539</f>
        <v>Famille à coller.N.Nom de votre recette.Recette mère ►.S.Saisissez le nom de la recette mère</v>
      </c>
      <c r="BB554" s="320">
        <f>BB539</f>
        <v>6</v>
      </c>
      <c r="BC554" s="1045" t="str">
        <f>BC539</f>
        <v>couverts</v>
      </c>
      <c r="BD554" s="270"/>
      <c r="BE554" s="270"/>
      <c r="BF554" s="270"/>
      <c r="BG554" s="270"/>
      <c r="BH554" s="270"/>
      <c r="BI554" s="270"/>
      <c r="BJ554" s="329"/>
      <c r="BP554" s="4">
        <v>1</v>
      </c>
    </row>
    <row r="555" spans="52:68" ht="15.75" x14ac:dyDescent="0.25">
      <c r="AZ555" s="196" t="str">
        <f t="shared" si="132"/>
        <v>►</v>
      </c>
      <c r="BA555" s="320" t="str">
        <f>BA539</f>
        <v>Famille à coller.N.Nom de votre recette.Recette mère ►.S.Saisissez le nom de la recette mère</v>
      </c>
      <c r="BB555" s="320">
        <f>BB539</f>
        <v>6</v>
      </c>
      <c r="BC555" s="1045" t="str">
        <f>BC539</f>
        <v>couverts</v>
      </c>
      <c r="BD555" s="270"/>
      <c r="BE555" s="270"/>
      <c r="BF555" s="270"/>
      <c r="BG555" s="270"/>
      <c r="BH555" s="270"/>
      <c r="BI555" s="270"/>
      <c r="BJ555" s="329"/>
      <c r="BP555" s="4">
        <v>1</v>
      </c>
    </row>
    <row r="556" spans="52:68" ht="15.75" x14ac:dyDescent="0.25">
      <c r="AZ556" s="196" t="str">
        <f t="shared" si="132"/>
        <v>►</v>
      </c>
      <c r="BA556" s="320" t="str">
        <f>BA539</f>
        <v>Famille à coller.N.Nom de votre recette.Recette mère ►.S.Saisissez le nom de la recette mère</v>
      </c>
      <c r="BB556" s="320">
        <f>BB539</f>
        <v>6</v>
      </c>
      <c r="BC556" s="1045" t="str">
        <f>BC539</f>
        <v>couverts</v>
      </c>
      <c r="BD556" s="270"/>
      <c r="BE556" s="270"/>
      <c r="BF556" s="270"/>
      <c r="BG556" s="270"/>
      <c r="BH556" s="270"/>
      <c r="BI556" s="270"/>
      <c r="BJ556" s="329"/>
      <c r="BP556" s="4">
        <v>1</v>
      </c>
    </row>
    <row r="557" spans="52:68" ht="15.75" x14ac:dyDescent="0.25">
      <c r="AZ557" s="196" t="str">
        <f t="shared" si="132"/>
        <v>►</v>
      </c>
      <c r="BA557" s="320" t="str">
        <f>BA539</f>
        <v>Famille à coller.N.Nom de votre recette.Recette mère ►.S.Saisissez le nom de la recette mère</v>
      </c>
      <c r="BB557" s="320">
        <f>BB539</f>
        <v>6</v>
      </c>
      <c r="BC557" s="1045" t="str">
        <f>BC539</f>
        <v>couverts</v>
      </c>
      <c r="BD557" s="270"/>
      <c r="BE557" s="270"/>
      <c r="BF557" s="270"/>
      <c r="BG557" s="270"/>
      <c r="BH557" s="270"/>
      <c r="BI557" s="270"/>
      <c r="BJ557" s="329"/>
      <c r="BP557" s="4">
        <v>1</v>
      </c>
    </row>
    <row r="558" spans="52:68" ht="15.75" x14ac:dyDescent="0.25">
      <c r="AZ558" s="196" t="str">
        <f t="shared" si="132"/>
        <v>►</v>
      </c>
      <c r="BA558" s="320" t="str">
        <f>BA539</f>
        <v>Famille à coller.N.Nom de votre recette.Recette mère ►.S.Saisissez le nom de la recette mère</v>
      </c>
      <c r="BB558" s="320">
        <f>BB539</f>
        <v>6</v>
      </c>
      <c r="BC558" s="1045" t="str">
        <f>BC539</f>
        <v>couverts</v>
      </c>
      <c r="BD558" s="270"/>
      <c r="BE558" s="270"/>
      <c r="BF558" s="270"/>
      <c r="BG558" s="270"/>
      <c r="BH558" s="270"/>
      <c r="BI558" s="270"/>
      <c r="BJ558" s="329"/>
      <c r="BP558" s="4">
        <v>1</v>
      </c>
    </row>
    <row r="559" spans="52:68" ht="15.75" x14ac:dyDescent="0.25">
      <c r="AZ559" s="196" t="str">
        <f t="shared" si="132"/>
        <v>►</v>
      </c>
      <c r="BA559" s="320" t="str">
        <f>BA539</f>
        <v>Famille à coller.N.Nom de votre recette.Recette mère ►.S.Saisissez le nom de la recette mère</v>
      </c>
      <c r="BB559" s="320">
        <f>BB539</f>
        <v>6</v>
      </c>
      <c r="BC559" s="1045" t="str">
        <f>BC539</f>
        <v>couverts</v>
      </c>
      <c r="BD559" s="270"/>
      <c r="BE559" s="270"/>
      <c r="BF559" s="270"/>
      <c r="BG559" s="270"/>
      <c r="BH559" s="270"/>
      <c r="BI559" s="270"/>
      <c r="BJ559" s="329"/>
      <c r="BP559" s="4">
        <v>1</v>
      </c>
    </row>
    <row r="560" spans="52:68" ht="15.75" x14ac:dyDescent="0.25">
      <c r="AZ560" s="196" t="str">
        <f t="shared" si="132"/>
        <v>►</v>
      </c>
      <c r="BA560" s="320" t="str">
        <f>BA539</f>
        <v>Famille à coller.N.Nom de votre recette.Recette mère ►.S.Saisissez le nom de la recette mère</v>
      </c>
      <c r="BB560" s="320">
        <f>BB539</f>
        <v>6</v>
      </c>
      <c r="BC560" s="1045" t="str">
        <f>BC539</f>
        <v>couverts</v>
      </c>
      <c r="BD560" s="270"/>
      <c r="BE560" s="270"/>
      <c r="BF560" s="270"/>
      <c r="BG560" s="270"/>
      <c r="BH560" s="270"/>
      <c r="BI560" s="270"/>
      <c r="BJ560" s="329"/>
      <c r="BP560" s="4">
        <v>1</v>
      </c>
    </row>
    <row r="561" spans="52:68" ht="15.75" x14ac:dyDescent="0.25">
      <c r="AZ561" s="196" t="str">
        <f t="shared" si="132"/>
        <v>►</v>
      </c>
      <c r="BA561" s="320" t="str">
        <f>BA539</f>
        <v>Famille à coller.N.Nom de votre recette.Recette mère ►.S.Saisissez le nom de la recette mère</v>
      </c>
      <c r="BB561" s="320">
        <f>BB539</f>
        <v>6</v>
      </c>
      <c r="BC561" s="1045" t="str">
        <f>BC539</f>
        <v>couverts</v>
      </c>
      <c r="BD561" s="270"/>
      <c r="BE561" s="270"/>
      <c r="BF561" s="270"/>
      <c r="BG561" s="270"/>
      <c r="BH561" s="270"/>
      <c r="BI561" s="270"/>
      <c r="BJ561" s="329"/>
      <c r="BP561" s="4">
        <v>1</v>
      </c>
    </row>
    <row r="562" spans="52:68" ht="15.75" x14ac:dyDescent="0.25">
      <c r="AZ562" s="196" t="str">
        <f t="shared" si="132"/>
        <v>►</v>
      </c>
      <c r="BA562" s="320" t="str">
        <f>BA539</f>
        <v>Famille à coller.N.Nom de votre recette.Recette mère ►.S.Saisissez le nom de la recette mère</v>
      </c>
      <c r="BB562" s="320">
        <f>BB539</f>
        <v>6</v>
      </c>
      <c r="BC562" s="1045" t="str">
        <f>BC539</f>
        <v>couverts</v>
      </c>
      <c r="BD562" s="270"/>
      <c r="BE562" s="270"/>
      <c r="BF562" s="270"/>
      <c r="BG562" s="270"/>
      <c r="BH562" s="270"/>
      <c r="BI562" s="270"/>
      <c r="BJ562" s="329"/>
      <c r="BP562" s="4">
        <v>1</v>
      </c>
    </row>
    <row r="563" spans="52:68" ht="15.75" x14ac:dyDescent="0.25">
      <c r="AZ563" s="196" t="str">
        <f t="shared" si="132"/>
        <v>►</v>
      </c>
      <c r="BA563" s="320" t="str">
        <f>BA539</f>
        <v>Famille à coller.N.Nom de votre recette.Recette mère ►.S.Saisissez le nom de la recette mère</v>
      </c>
      <c r="BB563" s="320">
        <f>BB539</f>
        <v>6</v>
      </c>
      <c r="BC563" s="1045" t="str">
        <f>BC539</f>
        <v>couverts</v>
      </c>
      <c r="BD563" s="270"/>
      <c r="BE563" s="270"/>
      <c r="BF563" s="270"/>
      <c r="BG563" s="270"/>
      <c r="BH563" s="270"/>
      <c r="BI563" s="270"/>
      <c r="BJ563" s="329"/>
      <c r="BP563" s="4">
        <v>1</v>
      </c>
    </row>
    <row r="564" spans="52:68" ht="15.75" x14ac:dyDescent="0.25">
      <c r="AZ564" s="196" t="str">
        <f t="shared" si="132"/>
        <v>►</v>
      </c>
      <c r="BA564" s="320" t="str">
        <f>BA539</f>
        <v>Famille à coller.N.Nom de votre recette.Recette mère ►.S.Saisissez le nom de la recette mère</v>
      </c>
      <c r="BB564" s="320">
        <f>BB539</f>
        <v>6</v>
      </c>
      <c r="BC564" s="1045" t="str">
        <f>BC539</f>
        <v>couverts</v>
      </c>
      <c r="BD564" s="270"/>
      <c r="BE564" s="270"/>
      <c r="BF564" s="270"/>
      <c r="BG564" s="270"/>
      <c r="BH564" s="270"/>
      <c r="BI564" s="270"/>
      <c r="BJ564" s="329"/>
      <c r="BP564" s="4">
        <v>1</v>
      </c>
    </row>
    <row r="565" spans="52:68" ht="15.75" x14ac:dyDescent="0.25">
      <c r="AZ565" s="196" t="str">
        <f t="shared" si="132"/>
        <v>►</v>
      </c>
      <c r="BA565" s="320" t="str">
        <f>BA539</f>
        <v>Famille à coller.N.Nom de votre recette.Recette mère ►.S.Saisissez le nom de la recette mère</v>
      </c>
      <c r="BB565" s="320">
        <f>BB539</f>
        <v>6</v>
      </c>
      <c r="BC565" s="1045" t="str">
        <f>BC539</f>
        <v>couverts</v>
      </c>
      <c r="BD565" s="270"/>
      <c r="BE565" s="270"/>
      <c r="BF565" s="270"/>
      <c r="BG565" s="270"/>
      <c r="BH565" s="270"/>
      <c r="BI565" s="270"/>
      <c r="BJ565" s="329"/>
      <c r="BP565" s="4">
        <v>1</v>
      </c>
    </row>
    <row r="566" spans="52:68" ht="15.75" x14ac:dyDescent="0.25">
      <c r="AZ566" s="196" t="str">
        <f t="shared" si="132"/>
        <v>►</v>
      </c>
      <c r="BA566" s="320" t="str">
        <f>BA539</f>
        <v>Famille à coller.N.Nom de votre recette.Recette mère ►.S.Saisissez le nom de la recette mère</v>
      </c>
      <c r="BB566" s="320">
        <f>BB539</f>
        <v>6</v>
      </c>
      <c r="BC566" s="1045" t="str">
        <f>BC539</f>
        <v>couverts</v>
      </c>
      <c r="BD566" s="270"/>
      <c r="BE566" s="270"/>
      <c r="BF566" s="270"/>
      <c r="BG566" s="270"/>
      <c r="BH566" s="270"/>
      <c r="BI566" s="270"/>
      <c r="BJ566" s="329"/>
      <c r="BP566" s="4">
        <v>1</v>
      </c>
    </row>
    <row r="567" spans="52:68" ht="15.75" x14ac:dyDescent="0.25">
      <c r="AZ567" s="196" t="str">
        <f t="shared" si="132"/>
        <v>►</v>
      </c>
      <c r="BA567" s="320" t="str">
        <f>BA539</f>
        <v>Famille à coller.N.Nom de votre recette.Recette mère ►.S.Saisissez le nom de la recette mère</v>
      </c>
      <c r="BB567" s="320">
        <f>BB539</f>
        <v>6</v>
      </c>
      <c r="BC567" s="1045" t="str">
        <f>BC539</f>
        <v>couverts</v>
      </c>
      <c r="BD567" s="270"/>
      <c r="BE567" s="270"/>
      <c r="BF567" s="270"/>
      <c r="BG567" s="270"/>
      <c r="BH567" s="270"/>
      <c r="BI567" s="270"/>
      <c r="BJ567" s="329"/>
      <c r="BP567" s="4">
        <v>1</v>
      </c>
    </row>
    <row r="568" spans="52:68" ht="15.75" x14ac:dyDescent="0.25">
      <c r="AZ568" s="196" t="str">
        <f t="shared" si="132"/>
        <v>►</v>
      </c>
      <c r="BA568" s="320" t="str">
        <f>BA539</f>
        <v>Famille à coller.N.Nom de votre recette.Recette mère ►.S.Saisissez le nom de la recette mère</v>
      </c>
      <c r="BB568" s="320">
        <f>BB539</f>
        <v>6</v>
      </c>
      <c r="BC568" s="1045" t="str">
        <f>BC539</f>
        <v>couverts</v>
      </c>
      <c r="BD568" s="270"/>
      <c r="BE568" s="270"/>
      <c r="BF568" s="270"/>
      <c r="BG568" s="270"/>
      <c r="BH568" s="270"/>
      <c r="BI568" s="270"/>
      <c r="BJ568" s="329"/>
      <c r="BP568" s="4">
        <v>1</v>
      </c>
    </row>
    <row r="569" spans="52:68" ht="15.75" x14ac:dyDescent="0.25">
      <c r="AZ569" s="196" t="str">
        <f t="shared" si="132"/>
        <v>►</v>
      </c>
      <c r="BA569" s="320" t="str">
        <f>BA539</f>
        <v>Famille à coller.N.Nom de votre recette.Recette mère ►.S.Saisissez le nom de la recette mère</v>
      </c>
      <c r="BB569" s="320">
        <f>BB539</f>
        <v>6</v>
      </c>
      <c r="BC569" s="1045" t="str">
        <f>BC539</f>
        <v>couverts</v>
      </c>
      <c r="BD569" s="270"/>
      <c r="BE569" s="270"/>
      <c r="BF569" s="270"/>
      <c r="BG569" s="270"/>
      <c r="BH569" s="270"/>
      <c r="BI569" s="270"/>
      <c r="BJ569" s="329"/>
      <c r="BP569" s="4">
        <v>1</v>
      </c>
    </row>
    <row r="570" spans="52:68" ht="15.75" x14ac:dyDescent="0.25">
      <c r="AZ570" s="196" t="str">
        <f t="shared" si="132"/>
        <v>►</v>
      </c>
      <c r="BA570" s="320" t="str">
        <f>BA539</f>
        <v>Famille à coller.N.Nom de votre recette.Recette mère ►.S.Saisissez le nom de la recette mère</v>
      </c>
      <c r="BB570" s="320">
        <f>BB539</f>
        <v>6</v>
      </c>
      <c r="BC570" s="1045" t="str">
        <f>BC539</f>
        <v>couverts</v>
      </c>
      <c r="BD570" s="270"/>
      <c r="BE570" s="270"/>
      <c r="BF570" s="270"/>
      <c r="BG570" s="270"/>
      <c r="BH570" s="270"/>
      <c r="BI570" s="270"/>
      <c r="BJ570" s="329"/>
      <c r="BP570" s="4">
        <v>1</v>
      </c>
    </row>
    <row r="571" spans="52:68" ht="15.75" x14ac:dyDescent="0.25">
      <c r="AZ571" s="196" t="str">
        <f t="shared" si="132"/>
        <v>►</v>
      </c>
      <c r="BA571" s="320" t="str">
        <f>BA539</f>
        <v>Famille à coller.N.Nom de votre recette.Recette mère ►.S.Saisissez le nom de la recette mère</v>
      </c>
      <c r="BB571" s="320">
        <f>BB539</f>
        <v>6</v>
      </c>
      <c r="BC571" s="1045" t="str">
        <f>BC539</f>
        <v>couverts</v>
      </c>
      <c r="BD571" s="270"/>
      <c r="BE571" s="270"/>
      <c r="BF571" s="270"/>
      <c r="BG571" s="270"/>
      <c r="BH571" s="270"/>
      <c r="BI571" s="270"/>
      <c r="BJ571" s="329"/>
      <c r="BP571" s="4">
        <v>1</v>
      </c>
    </row>
    <row r="572" spans="52:68" ht="15.75" x14ac:dyDescent="0.25">
      <c r="AZ572" s="196" t="str">
        <f t="shared" si="132"/>
        <v>►</v>
      </c>
      <c r="BA572" s="320" t="str">
        <f>BA539</f>
        <v>Famille à coller.N.Nom de votre recette.Recette mère ►.S.Saisissez le nom de la recette mère</v>
      </c>
      <c r="BB572" s="320">
        <f>BB539</f>
        <v>6</v>
      </c>
      <c r="BC572" s="1045" t="str">
        <f>BC539</f>
        <v>couverts</v>
      </c>
      <c r="BD572" s="270"/>
      <c r="BE572" s="270"/>
      <c r="BF572" s="270"/>
      <c r="BG572" s="270"/>
      <c r="BH572" s="270"/>
      <c r="BI572" s="270"/>
      <c r="BJ572" s="329"/>
      <c r="BP572" s="4">
        <v>1</v>
      </c>
    </row>
    <row r="573" spans="52:68" ht="15.75" x14ac:dyDescent="0.25">
      <c r="AZ573" s="196" t="str">
        <f t="shared" si="132"/>
        <v>►</v>
      </c>
      <c r="BA573" s="320" t="str">
        <f>BA539</f>
        <v>Famille à coller.N.Nom de votre recette.Recette mère ►.S.Saisissez le nom de la recette mère</v>
      </c>
      <c r="BB573" s="320">
        <f>BB539</f>
        <v>6</v>
      </c>
      <c r="BC573" s="1045" t="str">
        <f>BC539</f>
        <v>couverts</v>
      </c>
      <c r="BD573" s="270"/>
      <c r="BE573" s="270"/>
      <c r="BF573" s="270"/>
      <c r="BG573" s="270"/>
      <c r="BH573" s="270"/>
      <c r="BI573" s="270"/>
      <c r="BJ573" s="329"/>
      <c r="BP573" s="4">
        <v>1</v>
      </c>
    </row>
    <row r="574" spans="52:68" ht="15.75" x14ac:dyDescent="0.25">
      <c r="AZ574" s="196" t="str">
        <f t="shared" si="132"/>
        <v>►</v>
      </c>
      <c r="BA574" s="320" t="str">
        <f>BA539</f>
        <v>Famille à coller.N.Nom de votre recette.Recette mère ►.S.Saisissez le nom de la recette mère</v>
      </c>
      <c r="BB574" s="320">
        <f>BB539</f>
        <v>6</v>
      </c>
      <c r="BC574" s="1045" t="str">
        <f>BC539</f>
        <v>couverts</v>
      </c>
      <c r="BD574" s="270"/>
      <c r="BE574" s="270"/>
      <c r="BF574" s="270"/>
      <c r="BG574" s="270"/>
      <c r="BH574" s="270"/>
      <c r="BI574" s="270"/>
      <c r="BJ574" s="329"/>
      <c r="BP574" s="4">
        <v>1</v>
      </c>
    </row>
    <row r="575" spans="52:68" ht="15.75" x14ac:dyDescent="0.25">
      <c r="AZ575" s="196" t="str">
        <f t="shared" si="132"/>
        <v>►</v>
      </c>
      <c r="BA575" s="320" t="str">
        <f>BA539</f>
        <v>Famille à coller.N.Nom de votre recette.Recette mère ►.S.Saisissez le nom de la recette mère</v>
      </c>
      <c r="BB575" s="320">
        <f>BB539</f>
        <v>6</v>
      </c>
      <c r="BC575" s="1045" t="str">
        <f>BC539</f>
        <v>couverts</v>
      </c>
      <c r="BD575" s="270"/>
      <c r="BE575" s="270"/>
      <c r="BF575" s="270"/>
      <c r="BG575" s="270"/>
      <c r="BH575" s="270"/>
      <c r="BI575" s="270"/>
      <c r="BJ575" s="329"/>
      <c r="BP575" s="4">
        <v>1</v>
      </c>
    </row>
    <row r="576" spans="52:68" ht="15.75" x14ac:dyDescent="0.25">
      <c r="AZ576" s="196" t="str">
        <f t="shared" si="132"/>
        <v>►</v>
      </c>
      <c r="BA576" s="320" t="str">
        <f>BA539</f>
        <v>Famille à coller.N.Nom de votre recette.Recette mère ►.S.Saisissez le nom de la recette mère</v>
      </c>
      <c r="BB576" s="320">
        <f>BB539</f>
        <v>6</v>
      </c>
      <c r="BC576" s="1045" t="str">
        <f>BC539</f>
        <v>couverts</v>
      </c>
      <c r="BD576" s="270"/>
      <c r="BE576" s="270"/>
      <c r="BF576" s="270"/>
      <c r="BG576" s="270"/>
      <c r="BH576" s="270"/>
      <c r="BI576" s="270"/>
      <c r="BJ576" s="329"/>
      <c r="BP576" s="4">
        <v>1</v>
      </c>
    </row>
    <row r="577" spans="52:68" ht="15.75" x14ac:dyDescent="0.25">
      <c r="AZ577" s="196" t="str">
        <f t="shared" si="132"/>
        <v>►</v>
      </c>
      <c r="BA577" s="320" t="str">
        <f>BA539</f>
        <v>Famille à coller.N.Nom de votre recette.Recette mère ►.S.Saisissez le nom de la recette mère</v>
      </c>
      <c r="BB577" s="320">
        <f>BB539</f>
        <v>6</v>
      </c>
      <c r="BC577" s="1045" t="str">
        <f>BC539</f>
        <v>couverts</v>
      </c>
      <c r="BD577" s="270"/>
      <c r="BE577" s="270"/>
      <c r="BF577" s="270"/>
      <c r="BG577" s="270"/>
      <c r="BH577" s="270"/>
      <c r="BI577" s="270"/>
      <c r="BJ577" s="329"/>
      <c r="BP577" s="4">
        <v>1</v>
      </c>
    </row>
    <row r="578" spans="52:68" ht="15.75" x14ac:dyDescent="0.25">
      <c r="AZ578" s="196" t="str">
        <f t="shared" si="132"/>
        <v>►</v>
      </c>
      <c r="BA578" s="320" t="str">
        <f>BA539</f>
        <v>Famille à coller.N.Nom de votre recette.Recette mère ►.S.Saisissez le nom de la recette mère</v>
      </c>
      <c r="BB578" s="320">
        <f>BB539</f>
        <v>6</v>
      </c>
      <c r="BC578" s="1045" t="str">
        <f>BC539</f>
        <v>couverts</v>
      </c>
      <c r="BD578" s="270"/>
      <c r="BE578" s="270"/>
      <c r="BF578" s="270"/>
      <c r="BG578" s="270"/>
      <c r="BH578" s="270"/>
      <c r="BI578" s="270"/>
      <c r="BJ578" s="329"/>
      <c r="BP578" s="4">
        <v>1</v>
      </c>
    </row>
    <row r="579" spans="52:68" ht="15.75" x14ac:dyDescent="0.25">
      <c r="AZ579" s="196" t="str">
        <f t="shared" si="132"/>
        <v>►</v>
      </c>
      <c r="BA579" s="320" t="str">
        <f>BA539</f>
        <v>Famille à coller.N.Nom de votre recette.Recette mère ►.S.Saisissez le nom de la recette mère</v>
      </c>
      <c r="BB579" s="320">
        <f>BB539</f>
        <v>6</v>
      </c>
      <c r="BC579" s="1045" t="str">
        <f>BC539</f>
        <v>couverts</v>
      </c>
      <c r="BD579" s="270"/>
      <c r="BE579" s="270"/>
      <c r="BF579" s="270"/>
      <c r="BG579" s="270"/>
      <c r="BH579" s="270"/>
      <c r="BI579" s="270"/>
      <c r="BJ579" s="329"/>
      <c r="BP579" s="4">
        <v>1</v>
      </c>
    </row>
    <row r="580" spans="52:68" ht="15.75" x14ac:dyDescent="0.25">
      <c r="AZ580" s="376" t="s">
        <v>18</v>
      </c>
      <c r="BA580" s="320" t="str">
        <f>BA539</f>
        <v>Famille à coller.N.Nom de votre recette.Recette mère ►.S.Saisissez le nom de la recette mère</v>
      </c>
      <c r="BB580" s="320">
        <f>BB539</f>
        <v>6</v>
      </c>
      <c r="BC580" s="1045" t="str">
        <f>BC539</f>
        <v>couverts</v>
      </c>
      <c r="BD580" s="978" t="s">
        <v>153</v>
      </c>
      <c r="BE580" s="280"/>
      <c r="BF580" s="280"/>
      <c r="BG580" s="280"/>
      <c r="BH580" s="280"/>
      <c r="BI580" s="378"/>
      <c r="BJ580" s="379" t="s">
        <v>154</v>
      </c>
      <c r="BP580" s="4">
        <v>1</v>
      </c>
    </row>
    <row r="581" spans="52:68" ht="15.75" x14ac:dyDescent="0.25">
      <c r="AZ581" s="376" t="s">
        <v>18</v>
      </c>
      <c r="BA581" s="320" t="str">
        <f>BA539</f>
        <v>Famille à coller.N.Nom de votre recette.Recette mère ►.S.Saisissez le nom de la recette mère</v>
      </c>
      <c r="BB581" s="320">
        <f>BB539</f>
        <v>6</v>
      </c>
      <c r="BC581" s="1045" t="str">
        <f>BC539</f>
        <v>couverts</v>
      </c>
      <c r="BD581" s="287"/>
      <c r="BE581" s="287"/>
      <c r="BF581" s="287"/>
      <c r="BG581" s="287"/>
      <c r="BH581" s="287"/>
      <c r="BI581" s="382"/>
      <c r="BJ581" s="383" t="s">
        <v>155</v>
      </c>
      <c r="BP581" s="4">
        <v>1</v>
      </c>
    </row>
    <row r="582" spans="52:68" ht="15.75" x14ac:dyDescent="0.25">
      <c r="AZ582" s="376" t="s">
        <v>18</v>
      </c>
      <c r="BA582" s="320" t="str">
        <f>BA539</f>
        <v>Famille à coller.N.Nom de votre recette.Recette mère ►.S.Saisissez le nom de la recette mère</v>
      </c>
      <c r="BB582" s="320">
        <f>BB539</f>
        <v>6</v>
      </c>
      <c r="BC582" s="1045" t="str">
        <f>BC539</f>
        <v>couverts</v>
      </c>
      <c r="BD582" s="287"/>
      <c r="BE582" s="287"/>
      <c r="BF582" s="287"/>
      <c r="BG582" s="287"/>
      <c r="BH582" s="287"/>
      <c r="BI582" s="382"/>
      <c r="BJ582" s="383" t="s">
        <v>156</v>
      </c>
      <c r="BP582" s="4">
        <v>1</v>
      </c>
    </row>
    <row r="583" spans="52:68" ht="15.75" x14ac:dyDescent="0.25">
      <c r="AZ583" s="376" t="s">
        <v>18</v>
      </c>
      <c r="BA583" s="320" t="str">
        <f>BA492</f>
        <v>Famille à coller.N.Nom de votre recette.Recette mère ►.S.Saisissez le nom de la recette mère</v>
      </c>
      <c r="BB583" s="320">
        <f>BB492</f>
        <v>6</v>
      </c>
      <c r="BC583" s="320" t="str">
        <f>BC492</f>
        <v>couverts</v>
      </c>
      <c r="BD583" s="293"/>
      <c r="BE583" s="293"/>
      <c r="BF583" s="293" t="s">
        <v>152</v>
      </c>
      <c r="BG583" s="294"/>
      <c r="BH583" s="392"/>
      <c r="BI583" s="392"/>
      <c r="BJ583" s="393"/>
      <c r="BP583" s="4">
        <v>1</v>
      </c>
    </row>
    <row r="584" spans="52:68" ht="16.5" thickBot="1" x14ac:dyDescent="0.3">
      <c r="AZ584" s="397" t="s">
        <v>18</v>
      </c>
      <c r="BA584" s="398" t="str">
        <f>BA492</f>
        <v>Famille à coller.N.Nom de votre recette.Recette mère ►.S.Saisissez le nom de la recette mère</v>
      </c>
      <c r="BB584" s="398">
        <f>BB492</f>
        <v>6</v>
      </c>
      <c r="BC584" s="398" t="str">
        <f>BC492</f>
        <v>couverts</v>
      </c>
      <c r="BD584" s="399" t="s">
        <v>150</v>
      </c>
      <c r="BE584" s="298"/>
      <c r="BF584" s="299"/>
      <c r="BG584" s="300"/>
      <c r="BH584" s="299"/>
      <c r="BI584" s="299"/>
      <c r="BJ584" s="400"/>
      <c r="BP584" s="4">
        <v>1</v>
      </c>
    </row>
    <row r="585" spans="52:68" x14ac:dyDescent="0.25">
      <c r="AZ585" s="291" t="s">
        <v>18</v>
      </c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P585" s="4">
        <v>1</v>
      </c>
    </row>
    <row r="586" spans="52:68" ht="18.75" x14ac:dyDescent="0.25">
      <c r="AZ586" s="1013" t="s">
        <v>18</v>
      </c>
      <c r="BA586" s="998" t="str">
        <f>BA539</f>
        <v>Famille à coller.N.Nom de votre recette.Recette mère ►.S.Saisissez le nom de la recette mère</v>
      </c>
      <c r="BB586" s="998">
        <f>BB539</f>
        <v>6</v>
      </c>
      <c r="BC586" s="998" t="str">
        <f>BC539</f>
        <v>couverts</v>
      </c>
      <c r="BD586" s="1002" t="s">
        <v>61</v>
      </c>
      <c r="BE586" s="1002">
        <v>4</v>
      </c>
      <c r="BF586" s="999" t="s">
        <v>508</v>
      </c>
      <c r="BG586" s="1000"/>
      <c r="BH586" s="1000"/>
      <c r="BI586" s="1008" t="s">
        <v>570</v>
      </c>
      <c r="BJ586" s="1001"/>
      <c r="BK586" s="526" t="s">
        <v>218</v>
      </c>
      <c r="BL586" s="527" t="s">
        <v>650</v>
      </c>
      <c r="BM586" s="527"/>
      <c r="BP586" s="4">
        <v>1</v>
      </c>
    </row>
    <row r="587" spans="52:68" ht="18.75" x14ac:dyDescent="0.25">
      <c r="AZ587" s="319" t="s">
        <v>18</v>
      </c>
      <c r="BA587" s="1043" t="str">
        <f>BA586</f>
        <v>Famille à coller.N.Nom de votre recette.Recette mère ►.S.Saisissez le nom de la recette mère</v>
      </c>
      <c r="BB587" s="1043">
        <f>BB586</f>
        <v>6</v>
      </c>
      <c r="BC587" s="1044" t="str">
        <f>BC586</f>
        <v>couverts</v>
      </c>
      <c r="BD587" s="16"/>
      <c r="BE587" s="16"/>
      <c r="BF587" s="16"/>
      <c r="BG587" s="16"/>
      <c r="BH587" s="16"/>
      <c r="BI587" s="16"/>
      <c r="BJ587" s="897"/>
      <c r="BK587" s="48"/>
      <c r="BL587" s="436" t="s">
        <v>221</v>
      </c>
      <c r="BP587" s="4">
        <v>1</v>
      </c>
    </row>
    <row r="588" spans="52:68" ht="15.75" x14ac:dyDescent="0.25">
      <c r="AZ588" s="319" t="s">
        <v>18</v>
      </c>
      <c r="BA588" s="320" t="str">
        <f>BA586</f>
        <v>Famille à coller.N.Nom de votre recette.Recette mère ►.S.Saisissez le nom de la recette mère</v>
      </c>
      <c r="BB588" s="320">
        <f>BB586</f>
        <v>6</v>
      </c>
      <c r="BC588" s="1045" t="str">
        <f>BC586</f>
        <v>couverts</v>
      </c>
      <c r="BD588" s="898" t="s">
        <v>571</v>
      </c>
      <c r="BE588" s="899" t="s">
        <v>572</v>
      </c>
      <c r="BF588" s="900"/>
      <c r="BG588" s="901" t="s">
        <v>573</v>
      </c>
      <c r="BH588" s="899" t="s">
        <v>18</v>
      </c>
      <c r="BI588" s="899" t="s">
        <v>574</v>
      </c>
      <c r="BJ588" s="897" t="s">
        <v>575</v>
      </c>
      <c r="BP588" s="4">
        <v>1</v>
      </c>
    </row>
    <row r="589" spans="52:68" ht="15.75" x14ac:dyDescent="0.25">
      <c r="AZ589" s="319" t="s">
        <v>18</v>
      </c>
      <c r="BA589" s="320" t="str">
        <f>BA586</f>
        <v>Famille à coller.N.Nom de votre recette.Recette mère ►.S.Saisissez le nom de la recette mère</v>
      </c>
      <c r="BB589" s="320">
        <f>BB586</f>
        <v>6</v>
      </c>
      <c r="BC589" s="1045" t="str">
        <f>BC586</f>
        <v>couverts</v>
      </c>
      <c r="BD589" s="902" t="str">
        <f>"cellule "&amp;ADDRESS(ROW(BJ589),COLUMN(BJ589),4)&amp;"  vous pouvez saisir un autre poids"</f>
        <v>cellule BJ589  vous pouvez saisir un autre poids</v>
      </c>
      <c r="BE589" s="903"/>
      <c r="BF589" s="904"/>
      <c r="BG589" s="243"/>
      <c r="BH589" s="903"/>
      <c r="BJ589" s="905">
        <v>1</v>
      </c>
      <c r="BP589" s="4">
        <v>1</v>
      </c>
    </row>
    <row r="590" spans="52:68" x14ac:dyDescent="0.25">
      <c r="AZ590" s="319" t="s">
        <v>18</v>
      </c>
      <c r="BA590" s="320" t="str">
        <f>BA586</f>
        <v>Famille à coller.N.Nom de votre recette.Recette mère ►.S.Saisissez le nom de la recette mère</v>
      </c>
      <c r="BB590" s="320">
        <f>BB586</f>
        <v>6</v>
      </c>
      <c r="BC590" s="1045" t="str">
        <f>BC586</f>
        <v>couverts</v>
      </c>
      <c r="BD590" s="906">
        <v>100</v>
      </c>
      <c r="BE590" s="498">
        <v>120</v>
      </c>
      <c r="BF590" s="907"/>
      <c r="BG590" s="498">
        <v>180</v>
      </c>
      <c r="BH590" s="498">
        <v>180</v>
      </c>
      <c r="BI590" s="498">
        <v>200</v>
      </c>
      <c r="BJ590" s="908" t="s">
        <v>576</v>
      </c>
      <c r="BP590" s="4">
        <v>1</v>
      </c>
    </row>
    <row r="591" spans="52:68" ht="15.75" x14ac:dyDescent="0.25">
      <c r="AZ591" s="319" t="s">
        <v>18</v>
      </c>
      <c r="BA591" s="320" t="str">
        <f>BA586</f>
        <v>Famille à coller.N.Nom de votre recette.Recette mère ►.S.Saisissez le nom de la recette mère</v>
      </c>
      <c r="BB591" s="320">
        <f>BB586</f>
        <v>6</v>
      </c>
      <c r="BC591" s="1045" t="str">
        <f>BC586</f>
        <v>couverts</v>
      </c>
      <c r="BD591" s="909">
        <f>IF(MOD(BJ589*1000/BD590,1)=0,BJ589*1000/BD590,IF(MOD(BJ589*1000/BD590,1)&lt;0.5,INT(BJ589*1000/BD590),INT(BJ589*1000/BD590)+1))</f>
        <v>10</v>
      </c>
      <c r="BE591" s="910">
        <f>IF(MOD(BJ589*1000/BE590,1)=0,BJ589*1000/BE590,IF(MOD(BJ589*1000/BE590,1)&lt;0.5,INT(BJ589*1000/BE590),INT(BJ589*1000/BE590)+1))</f>
        <v>8</v>
      </c>
      <c r="BF591" s="911"/>
      <c r="BG591" s="910">
        <f>IF(MOD(BJ589*1000/BG590,1)=0,BJ589*1000/BG590,IF(MOD(BJ589*1000/BG590,1)&lt;0.5,INT(BJ589*1000/BG590),INT(BJ589*1000/BG590)+1))</f>
        <v>6</v>
      </c>
      <c r="BH591" s="910">
        <f>IF(MOD(BJ589*1000/BH590,1)=0,BJ589*1000/BH590,IF(MOD(BJ589*1000/BH590,1)&lt;0.5,INT(BJ589*1000/BH590),INT(BJ589*1000/BH590)+1))</f>
        <v>6</v>
      </c>
      <c r="BI591" s="910">
        <f>IF(MOD(BJ589*1000/BI590,1)=0,BJ589*1000/BI590,IF(MOD(BJ589*1000/BI590,1)&lt;0.5,INT(BJ589*1000/BI590),INT(BJ589*1000/BI590)+1))</f>
        <v>5</v>
      </c>
      <c r="BJ591" s="912" t="s">
        <v>261</v>
      </c>
      <c r="BP591" s="4">
        <v>1</v>
      </c>
    </row>
    <row r="592" spans="52:68" ht="15.75" x14ac:dyDescent="0.25">
      <c r="AZ592" s="319" t="s">
        <v>18</v>
      </c>
      <c r="BA592" s="320" t="str">
        <f>BA586</f>
        <v>Famille à coller.N.Nom de votre recette.Recette mère ►.S.Saisissez le nom de la recette mère</v>
      </c>
      <c r="BB592" s="320">
        <f>BB586</f>
        <v>6</v>
      </c>
      <c r="BC592" s="1045" t="str">
        <f>BC586</f>
        <v>couverts</v>
      </c>
      <c r="BD592" s="902" t="str">
        <f>"cellule "&amp;ADDRESS(ROW(BJ592),COLUMN(BJ592),4)&amp;"  vous pouvez saisir un autre poids"</f>
        <v>cellule BJ592  vous pouvez saisir un autre poids</v>
      </c>
      <c r="BE592" s="907"/>
      <c r="BF592" s="913"/>
      <c r="BG592" s="16"/>
      <c r="BH592" s="907"/>
      <c r="BJ592" s="914">
        <v>1</v>
      </c>
      <c r="BP592" s="4">
        <v>1</v>
      </c>
    </row>
    <row r="593" spans="52:68" x14ac:dyDescent="0.25">
      <c r="AZ593" s="319" t="s">
        <v>18</v>
      </c>
      <c r="BA593" s="320" t="str">
        <f>BA586</f>
        <v>Famille à coller.N.Nom de votre recette.Recette mère ►.S.Saisissez le nom de la recette mère</v>
      </c>
      <c r="BB593" s="320">
        <f>BB586</f>
        <v>6</v>
      </c>
      <c r="BC593" s="1045" t="str">
        <f>BC586</f>
        <v>couverts</v>
      </c>
      <c r="BD593" s="915">
        <v>10</v>
      </c>
      <c r="BE593" s="892">
        <v>8</v>
      </c>
      <c r="BF593" s="916"/>
      <c r="BG593" s="892">
        <v>5</v>
      </c>
      <c r="BH593" s="892">
        <v>6</v>
      </c>
      <c r="BI593" s="892">
        <v>10</v>
      </c>
      <c r="BJ593" s="917" t="s">
        <v>577</v>
      </c>
      <c r="BP593" s="4">
        <v>1</v>
      </c>
    </row>
    <row r="594" spans="52:68" x14ac:dyDescent="0.25">
      <c r="AZ594" s="319" t="s">
        <v>18</v>
      </c>
      <c r="BA594" s="320" t="str">
        <f>BA586</f>
        <v>Famille à coller.N.Nom de votre recette.Recette mère ►.S.Saisissez le nom de la recette mère</v>
      </c>
      <c r="BB594" s="320">
        <f>BB586</f>
        <v>6</v>
      </c>
      <c r="BC594" s="1045" t="str">
        <f>BC586</f>
        <v>couverts</v>
      </c>
      <c r="BD594" s="918">
        <f>BJ592/BD593*1000</f>
        <v>100</v>
      </c>
      <c r="BE594" s="919">
        <f>BJ592/BE593*1000</f>
        <v>125</v>
      </c>
      <c r="BF594" s="100"/>
      <c r="BG594" s="919">
        <f>BJ592/BG593*1000</f>
        <v>200</v>
      </c>
      <c r="BH594" s="919">
        <f>BJ592/BH593*1000</f>
        <v>166.66666666666666</v>
      </c>
      <c r="BI594" s="919">
        <f>BJ592/BI593*1000</f>
        <v>100</v>
      </c>
      <c r="BJ594" s="912" t="s">
        <v>297</v>
      </c>
      <c r="BP594" s="4">
        <v>1</v>
      </c>
    </row>
    <row r="595" spans="52:68" ht="15.75" x14ac:dyDescent="0.25">
      <c r="AZ595" s="319" t="s">
        <v>18</v>
      </c>
      <c r="BA595" s="320" t="str">
        <f>BA586</f>
        <v>Famille à coller.N.Nom de votre recette.Recette mère ►.S.Saisissez le nom de la recette mère</v>
      </c>
      <c r="BB595" s="320">
        <f>BB586</f>
        <v>6</v>
      </c>
      <c r="BC595" s="1045" t="str">
        <f>BC586</f>
        <v>couverts</v>
      </c>
      <c r="BD595" s="920" t="s">
        <v>575</v>
      </c>
      <c r="BE595" s="921"/>
      <c r="BF595" s="922" t="s">
        <v>274</v>
      </c>
      <c r="BG595" s="921"/>
      <c r="BH595" s="921"/>
      <c r="BI595" s="922" t="s">
        <v>277</v>
      </c>
      <c r="BJ595" s="329"/>
      <c r="BP595" s="4">
        <v>1</v>
      </c>
    </row>
    <row r="596" spans="52:68" ht="15.75" x14ac:dyDescent="0.25">
      <c r="AZ596" s="319" t="s">
        <v>18</v>
      </c>
      <c r="BA596" s="320" t="str">
        <f>BA586</f>
        <v>Famille à coller.N.Nom de votre recette.Recette mère ►.S.Saisissez le nom de la recette mère</v>
      </c>
      <c r="BB596" s="320">
        <f>BB586</f>
        <v>6</v>
      </c>
      <c r="BC596" s="1045" t="str">
        <f>BC586</f>
        <v>couverts</v>
      </c>
      <c r="BD596" s="920" t="s">
        <v>269</v>
      </c>
      <c r="BE596" s="921"/>
      <c r="BF596" s="923" t="s">
        <v>275</v>
      </c>
      <c r="BG596" s="921"/>
      <c r="BH596" s="921"/>
      <c r="BI596" s="922" t="s">
        <v>279</v>
      </c>
      <c r="BJ596" s="924" t="s">
        <v>578</v>
      </c>
      <c r="BP596" s="4">
        <v>1</v>
      </c>
    </row>
    <row r="597" spans="52:68" ht="16.5" thickBot="1" x14ac:dyDescent="0.3">
      <c r="AZ597" s="319" t="s">
        <v>18</v>
      </c>
      <c r="BA597" s="320" t="str">
        <f>BA586</f>
        <v>Famille à coller.N.Nom de votre recette.Recette mère ►.S.Saisissez le nom de la recette mère</v>
      </c>
      <c r="BB597" s="320">
        <f>BB586</f>
        <v>6</v>
      </c>
      <c r="BC597" s="1045" t="str">
        <f>BC586</f>
        <v>couverts</v>
      </c>
      <c r="BD597" s="270"/>
      <c r="BE597" s="270"/>
      <c r="BF597" s="270"/>
      <c r="BG597" s="270"/>
      <c r="BH597" s="270"/>
      <c r="BI597" s="270"/>
      <c r="BJ597" s="329"/>
      <c r="BP597" s="4">
        <v>1</v>
      </c>
    </row>
    <row r="598" spans="52:68" ht="16.5" thickTop="1" thickBot="1" x14ac:dyDescent="0.3">
      <c r="AZ598" s="319" t="s">
        <v>18</v>
      </c>
      <c r="BA598" s="320" t="str">
        <f>BA586</f>
        <v>Famille à coller.N.Nom de votre recette.Recette mère ►.S.Saisissez le nom de la recette mère</v>
      </c>
      <c r="BB598" s="320">
        <f>BB586</f>
        <v>6</v>
      </c>
      <c r="BC598" s="1045" t="str">
        <f>BC586</f>
        <v>couverts</v>
      </c>
      <c r="BD598" s="721" t="s">
        <v>509</v>
      </c>
      <c r="BE598" s="599"/>
      <c r="BF598" s="783" t="s">
        <v>588</v>
      </c>
      <c r="BG598" s="600"/>
      <c r="BH598" s="721"/>
      <c r="BI598" s="721"/>
      <c r="BJ598" s="602"/>
      <c r="BP598" s="4">
        <v>1</v>
      </c>
    </row>
    <row r="599" spans="52:68" ht="16.5" thickTop="1" x14ac:dyDescent="0.25">
      <c r="AZ599" s="319" t="s">
        <v>18</v>
      </c>
      <c r="BA599" s="320" t="str">
        <f>BA586</f>
        <v>Famille à coller.N.Nom de votre recette.Recette mère ►.S.Saisissez le nom de la recette mère</v>
      </c>
      <c r="BB599" s="320">
        <f>BB586</f>
        <v>6</v>
      </c>
      <c r="BC599" s="1045" t="str">
        <f>BC586</f>
        <v>couverts</v>
      </c>
      <c r="BD599" s="321"/>
      <c r="BE599" s="243"/>
      <c r="BF599" s="243"/>
      <c r="BG599" s="243"/>
      <c r="BH599" s="932" t="s">
        <v>580</v>
      </c>
      <c r="BI599" s="243"/>
      <c r="BJ599" s="933"/>
      <c r="BP599" s="4">
        <v>1</v>
      </c>
    </row>
    <row r="600" spans="52:68" x14ac:dyDescent="0.25">
      <c r="AZ600" s="319" t="s">
        <v>18</v>
      </c>
      <c r="BA600" s="320" t="str">
        <f>BA586</f>
        <v>Famille à coller.N.Nom de votre recette.Recette mère ►.S.Saisissez le nom de la recette mère</v>
      </c>
      <c r="BB600" s="320">
        <f>BB586</f>
        <v>6</v>
      </c>
      <c r="BC600" s="1045" t="str">
        <f>BC586</f>
        <v>couverts</v>
      </c>
      <c r="BD600" s="934" t="s">
        <v>582</v>
      </c>
      <c r="BE600" s="935" t="s">
        <v>583</v>
      </c>
      <c r="BF600" s="3310" t="s">
        <v>104</v>
      </c>
      <c r="BG600" s="3310"/>
      <c r="BH600" s="936" t="s">
        <v>584</v>
      </c>
      <c r="BJ600" s="937" t="s">
        <v>495</v>
      </c>
      <c r="BP600" s="4">
        <v>1</v>
      </c>
    </row>
    <row r="601" spans="52:68" ht="15.75" x14ac:dyDescent="0.25">
      <c r="AZ601" s="319" t="s">
        <v>18</v>
      </c>
      <c r="BA601" s="320" t="str">
        <f>BA586</f>
        <v>Famille à coller.N.Nom de votre recette.Recette mère ►.S.Saisissez le nom de la recette mère</v>
      </c>
      <c r="BB601" s="320">
        <f>BB586</f>
        <v>6</v>
      </c>
      <c r="BC601" s="1045" t="str">
        <f>BC586</f>
        <v>couverts</v>
      </c>
      <c r="BD601" s="3311">
        <v>750</v>
      </c>
      <c r="BE601" s="938">
        <v>1</v>
      </c>
      <c r="BF601" s="3312" t="s">
        <v>585</v>
      </c>
      <c r="BG601" s="3312"/>
      <c r="BH601" s="939">
        <v>16</v>
      </c>
      <c r="BI601" s="679">
        <f>BE601*BD601</f>
        <v>750</v>
      </c>
      <c r="BJ601" s="940" t="s">
        <v>586</v>
      </c>
      <c r="BP601" s="4">
        <v>1</v>
      </c>
    </row>
    <row r="602" spans="52:68" ht="15.75" x14ac:dyDescent="0.25">
      <c r="AZ602" s="319" t="s">
        <v>18</v>
      </c>
      <c r="BA602" s="320" t="str">
        <f>BA586</f>
        <v>Famille à coller.N.Nom de votre recette.Recette mère ►.S.Saisissez le nom de la recette mère</v>
      </c>
      <c r="BB602" s="320">
        <f>BB586</f>
        <v>6</v>
      </c>
      <c r="BC602" s="1045" t="str">
        <f>BC586</f>
        <v>couverts</v>
      </c>
      <c r="BD602" s="3311"/>
      <c r="BE602" s="941">
        <v>120</v>
      </c>
      <c r="BF602" s="942" t="s">
        <v>587</v>
      </c>
      <c r="BG602" s="943"/>
      <c r="BH602" s="944">
        <v>1.2</v>
      </c>
      <c r="BI602" s="945">
        <f>(BE602*BD601)/1000</f>
        <v>90</v>
      </c>
      <c r="BJ602" s="3358" t="s">
        <v>581</v>
      </c>
      <c r="BP602" s="4">
        <v>1</v>
      </c>
    </row>
    <row r="603" spans="52:68" ht="15.75" x14ac:dyDescent="0.25">
      <c r="AZ603" s="319" t="s">
        <v>18</v>
      </c>
      <c r="BA603" s="320" t="str">
        <f>BA586</f>
        <v>Famille à coller.N.Nom de votre recette.Recette mère ►.S.Saisissez le nom de la recette mère</v>
      </c>
      <c r="BB603" s="320">
        <f>BB586</f>
        <v>6</v>
      </c>
      <c r="BC603" s="1045" t="str">
        <f>BC586</f>
        <v>couverts</v>
      </c>
      <c r="BD603" s="946" t="str">
        <f>INT(BI601/BH601) &amp; " " &amp; BJ601 &amp; " de " &amp; BH601 &amp; " " &amp; BF601 &amp; IF(MOD(BI601,BH601)&gt;0, " + 1 "&amp;BJ601&amp;" de " &amp; TEXT(MOD(BI601,BH601), "0.00") &amp; " " &amp; BF601, "")</f>
        <v>46 Assiette(s) de 16 madeleine(s) + 1 Assiette(s) de 14.00 madeleine(s)</v>
      </c>
      <c r="BE603" s="16"/>
      <c r="BF603" s="16"/>
      <c r="BG603" s="16"/>
      <c r="BH603" s="16"/>
      <c r="BI603" s="270"/>
      <c r="BJ603" s="3358"/>
      <c r="BP603" s="4">
        <v>1</v>
      </c>
    </row>
    <row r="604" spans="52:68" ht="15.75" x14ac:dyDescent="0.25">
      <c r="AZ604" s="319" t="s">
        <v>18</v>
      </c>
      <c r="BA604" s="320" t="str">
        <f>BA586</f>
        <v>Famille à coller.N.Nom de votre recette.Recette mère ►.S.Saisissez le nom de la recette mère</v>
      </c>
      <c r="BB604" s="320">
        <f>BB586</f>
        <v>6</v>
      </c>
      <c r="BC604" s="1045" t="str">
        <f>BC586</f>
        <v>couverts</v>
      </c>
      <c r="BD604" s="243" t="str">
        <f>IF(MOD(BI602, BH602) = 0, INT(BI602/BH602) &amp; " " &amp; BJ601 &amp; " de " &amp; BH602 &amp; " kg", INT(BI602/BH602) &amp; " " &amp; BJ601 &amp; " de " &amp; BH602 &amp; " kg" &amp; " + 1 "&amp;BJ601&amp;" de " &amp; TEXT(MOD(BI602, BH602), "0.00") &amp; " kg")</f>
        <v>75 Assiette(s) de 1.2 kg + 1 Assiette(s) de 0.00 kg</v>
      </c>
      <c r="BE604" s="16"/>
      <c r="BF604" s="16"/>
      <c r="BG604" s="16"/>
      <c r="BH604" s="16"/>
      <c r="BI604" s="270"/>
      <c r="BJ604" s="3358"/>
      <c r="BP604" s="4">
        <v>1</v>
      </c>
    </row>
    <row r="605" spans="52:68" ht="15.75" x14ac:dyDescent="0.25">
      <c r="AZ605" s="196" t="str">
        <f t="shared" ref="AZ605" si="133">IF(OR(BD605&lt;&gt;"",BE605&lt;&gt; "",BF605&lt;&gt;"",BG605&lt;&gt;""),"A", "►")</f>
        <v>►</v>
      </c>
      <c r="BA605" s="320" t="str">
        <f>BA586</f>
        <v>Famille à coller.N.Nom de votre recette.Recette mère ►.S.Saisissez le nom de la recette mère</v>
      </c>
      <c r="BB605" s="320">
        <f>BB586</f>
        <v>6</v>
      </c>
      <c r="BC605" s="1045" t="str">
        <f>BC586</f>
        <v>couverts</v>
      </c>
      <c r="BD605" s="270"/>
      <c r="BE605" s="270"/>
      <c r="BF605" s="270"/>
      <c r="BG605" s="270"/>
      <c r="BH605" s="270"/>
      <c r="BI605" s="270"/>
      <c r="BJ605" s="329"/>
      <c r="BP605" s="4">
        <v>1</v>
      </c>
    </row>
    <row r="606" spans="52:68" ht="15.75" customHeight="1" x14ac:dyDescent="0.25">
      <c r="AZ606" s="319" t="s">
        <v>18</v>
      </c>
      <c r="BA606" s="320" t="str">
        <f>BA586</f>
        <v>Famille à coller.N.Nom de votre recette.Recette mère ►.S.Saisissez le nom de la recette mère</v>
      </c>
      <c r="BB606" s="320">
        <f>BB586</f>
        <v>6</v>
      </c>
      <c r="BC606" s="1045" t="str">
        <f>BC586</f>
        <v>couverts</v>
      </c>
      <c r="BD606" s="947" t="s">
        <v>146</v>
      </c>
      <c r="BE606" s="948"/>
      <c r="BF606" s="948"/>
      <c r="BG606" s="948"/>
      <c r="BH606" s="948"/>
      <c r="BI606" s="948"/>
      <c r="BJ606" s="949"/>
      <c r="BP606" s="4">
        <v>1</v>
      </c>
    </row>
    <row r="607" spans="52:68" ht="15.75" x14ac:dyDescent="0.25">
      <c r="AZ607" s="196" t="str">
        <f t="shared" ref="AZ607:AZ626" si="134">IF(OR(BD607&lt;&gt;"",BE607&lt;&gt; "",BF607&lt;&gt;"",BG607&lt;&gt;""),"A", "►")</f>
        <v>►</v>
      </c>
      <c r="BA607" s="320" t="str">
        <f>BA586</f>
        <v>Famille à coller.N.Nom de votre recette.Recette mère ►.S.Saisissez le nom de la recette mère</v>
      </c>
      <c r="BB607" s="320">
        <f>BB586</f>
        <v>6</v>
      </c>
      <c r="BC607" s="1045" t="str">
        <f>BC586</f>
        <v>couverts</v>
      </c>
      <c r="BD607" s="819"/>
      <c r="BE607" s="638"/>
      <c r="BF607" s="638"/>
      <c r="BG607" s="638"/>
      <c r="BH607" s="638"/>
      <c r="BI607" s="638"/>
      <c r="BJ607" s="639"/>
      <c r="BP607" s="4">
        <v>1</v>
      </c>
    </row>
    <row r="608" spans="52:68" ht="15.75" x14ac:dyDescent="0.25">
      <c r="AZ608" s="196" t="str">
        <f t="shared" si="134"/>
        <v>►</v>
      </c>
      <c r="BA608" s="320" t="str">
        <f>BA586</f>
        <v>Famille à coller.N.Nom de votre recette.Recette mère ►.S.Saisissez le nom de la recette mère</v>
      </c>
      <c r="BB608" s="320">
        <f>BB586</f>
        <v>6</v>
      </c>
      <c r="BC608" s="1045" t="str">
        <f>BC586</f>
        <v>couverts</v>
      </c>
      <c r="BD608" s="819"/>
      <c r="BE608" s="638"/>
      <c r="BF608" s="638"/>
      <c r="BG608" s="638"/>
      <c r="BH608" s="638"/>
      <c r="BI608" s="638"/>
      <c r="BJ608" s="639"/>
      <c r="BP608" s="4">
        <v>1</v>
      </c>
    </row>
    <row r="609" spans="52:68" ht="15.75" x14ac:dyDescent="0.25">
      <c r="AZ609" s="196" t="str">
        <f t="shared" si="134"/>
        <v>►</v>
      </c>
      <c r="BA609" s="320" t="str">
        <f>BA586</f>
        <v>Famille à coller.N.Nom de votre recette.Recette mère ►.S.Saisissez le nom de la recette mère</v>
      </c>
      <c r="BB609" s="320">
        <f>BB586</f>
        <v>6</v>
      </c>
      <c r="BC609" s="1045" t="str">
        <f>BC586</f>
        <v>couverts</v>
      </c>
      <c r="BD609" s="819"/>
      <c r="BE609" s="638"/>
      <c r="BF609" s="638"/>
      <c r="BG609" s="638"/>
      <c r="BH609" s="638"/>
      <c r="BI609" s="638"/>
      <c r="BJ609" s="639"/>
      <c r="BP609" s="4">
        <v>1</v>
      </c>
    </row>
    <row r="610" spans="52:68" ht="15.75" x14ac:dyDescent="0.25">
      <c r="AZ610" s="196" t="str">
        <f t="shared" si="134"/>
        <v>►</v>
      </c>
      <c r="BA610" s="320" t="str">
        <f>BA586</f>
        <v>Famille à coller.N.Nom de votre recette.Recette mère ►.S.Saisissez le nom de la recette mère</v>
      </c>
      <c r="BB610" s="320">
        <f>BB586</f>
        <v>6</v>
      </c>
      <c r="BC610" s="1045" t="str">
        <f>BC586</f>
        <v>couverts</v>
      </c>
      <c r="BD610" s="819"/>
      <c r="BE610" s="638"/>
      <c r="BF610" s="638"/>
      <c r="BG610" s="638"/>
      <c r="BH610" s="638"/>
      <c r="BI610" s="638"/>
      <c r="BJ610" s="639"/>
      <c r="BP610" s="4">
        <v>1</v>
      </c>
    </row>
    <row r="611" spans="52:68" ht="15.75" x14ac:dyDescent="0.25">
      <c r="AZ611" s="196" t="str">
        <f t="shared" si="134"/>
        <v>►</v>
      </c>
      <c r="BA611" s="320" t="str">
        <f>BA586</f>
        <v>Famille à coller.N.Nom de votre recette.Recette mère ►.S.Saisissez le nom de la recette mère</v>
      </c>
      <c r="BB611" s="320">
        <f>BB586</f>
        <v>6</v>
      </c>
      <c r="BC611" s="1045" t="str">
        <f>BC586</f>
        <v>couverts</v>
      </c>
      <c r="BD611" s="819"/>
      <c r="BE611" s="638"/>
      <c r="BF611" s="638"/>
      <c r="BG611" s="638"/>
      <c r="BH611" s="638"/>
      <c r="BI611" s="638"/>
      <c r="BJ611" s="639"/>
      <c r="BP611" s="4">
        <v>1</v>
      </c>
    </row>
    <row r="612" spans="52:68" ht="15.75" x14ac:dyDescent="0.25">
      <c r="AZ612" s="196" t="str">
        <f t="shared" si="134"/>
        <v>►</v>
      </c>
      <c r="BA612" s="320" t="str">
        <f>BA586</f>
        <v>Famille à coller.N.Nom de votre recette.Recette mère ►.S.Saisissez le nom de la recette mère</v>
      </c>
      <c r="BB612" s="320">
        <f>BB586</f>
        <v>6</v>
      </c>
      <c r="BC612" s="1045" t="str">
        <f>BC586</f>
        <v>couverts</v>
      </c>
      <c r="BD612" s="819"/>
      <c r="BE612" s="638"/>
      <c r="BF612" s="638"/>
      <c r="BG612" s="638"/>
      <c r="BH612" s="638"/>
      <c r="BI612" s="638"/>
      <c r="BJ612" s="639"/>
      <c r="BP612" s="4">
        <v>1</v>
      </c>
    </row>
    <row r="613" spans="52:68" ht="15.75" x14ac:dyDescent="0.25">
      <c r="AZ613" s="196" t="str">
        <f t="shared" si="134"/>
        <v>►</v>
      </c>
      <c r="BA613" s="320" t="str">
        <f>BA586</f>
        <v>Famille à coller.N.Nom de votre recette.Recette mère ►.S.Saisissez le nom de la recette mère</v>
      </c>
      <c r="BB613" s="320">
        <f>BB586</f>
        <v>6</v>
      </c>
      <c r="BC613" s="1045" t="str">
        <f>BC586</f>
        <v>couverts</v>
      </c>
      <c r="BD613" s="819"/>
      <c r="BE613" s="638"/>
      <c r="BF613" s="638"/>
      <c r="BG613" s="638"/>
      <c r="BH613" s="638"/>
      <c r="BI613" s="638"/>
      <c r="BJ613" s="639"/>
      <c r="BP613" s="4">
        <v>1</v>
      </c>
    </row>
    <row r="614" spans="52:68" ht="15.75" x14ac:dyDescent="0.25">
      <c r="AZ614" s="196" t="str">
        <f t="shared" si="134"/>
        <v>►</v>
      </c>
      <c r="BA614" s="320" t="str">
        <f>BA586</f>
        <v>Famille à coller.N.Nom de votre recette.Recette mère ►.S.Saisissez le nom de la recette mère</v>
      </c>
      <c r="BB614" s="320">
        <f>BB586</f>
        <v>6</v>
      </c>
      <c r="BC614" s="1045" t="str">
        <f>BC586</f>
        <v>couverts</v>
      </c>
      <c r="BD614" s="819"/>
      <c r="BE614" s="638"/>
      <c r="BF614" s="638"/>
      <c r="BG614" s="638"/>
      <c r="BH614" s="638"/>
      <c r="BI614" s="638"/>
      <c r="BJ614" s="639"/>
      <c r="BP614" s="4">
        <v>1</v>
      </c>
    </row>
    <row r="615" spans="52:68" ht="15.75" x14ac:dyDescent="0.25">
      <c r="AZ615" s="196" t="str">
        <f t="shared" si="134"/>
        <v>►</v>
      </c>
      <c r="BA615" s="320" t="str">
        <f>BA586</f>
        <v>Famille à coller.N.Nom de votre recette.Recette mère ►.S.Saisissez le nom de la recette mère</v>
      </c>
      <c r="BB615" s="320">
        <f>BB586</f>
        <v>6</v>
      </c>
      <c r="BC615" s="1045" t="str">
        <f>BC586</f>
        <v>couverts</v>
      </c>
      <c r="BD615" s="819"/>
      <c r="BE615" s="638"/>
      <c r="BF615" s="638"/>
      <c r="BG615" s="638"/>
      <c r="BH615" s="638"/>
      <c r="BI615" s="638"/>
      <c r="BJ615" s="639"/>
      <c r="BP615" s="4">
        <v>1</v>
      </c>
    </row>
    <row r="616" spans="52:68" ht="15.75" x14ac:dyDescent="0.25">
      <c r="AZ616" s="196" t="str">
        <f t="shared" si="134"/>
        <v>►</v>
      </c>
      <c r="BA616" s="320" t="str">
        <f>BA586</f>
        <v>Famille à coller.N.Nom de votre recette.Recette mère ►.S.Saisissez le nom de la recette mère</v>
      </c>
      <c r="BB616" s="320">
        <f>BB586</f>
        <v>6</v>
      </c>
      <c r="BC616" s="1045" t="str">
        <f>BC586</f>
        <v>couverts</v>
      </c>
      <c r="BD616" s="819"/>
      <c r="BE616" s="638"/>
      <c r="BF616" s="638"/>
      <c r="BG616" s="638"/>
      <c r="BH616" s="638"/>
      <c r="BI616" s="638"/>
      <c r="BJ616" s="639"/>
      <c r="BP616" s="4">
        <v>1</v>
      </c>
    </row>
    <row r="617" spans="52:68" ht="15.75" x14ac:dyDescent="0.25">
      <c r="AZ617" s="196" t="str">
        <f t="shared" si="134"/>
        <v>►</v>
      </c>
      <c r="BA617" s="320" t="str">
        <f>BA586</f>
        <v>Famille à coller.N.Nom de votre recette.Recette mère ►.S.Saisissez le nom de la recette mère</v>
      </c>
      <c r="BB617" s="320">
        <f>BB586</f>
        <v>6</v>
      </c>
      <c r="BC617" s="1045" t="str">
        <f>BC586</f>
        <v>couverts</v>
      </c>
      <c r="BD617" s="819"/>
      <c r="BE617" s="638"/>
      <c r="BF617" s="638"/>
      <c r="BG617" s="638"/>
      <c r="BH617" s="638"/>
      <c r="BI617" s="638"/>
      <c r="BJ617" s="639"/>
      <c r="BP617" s="4">
        <v>1</v>
      </c>
    </row>
    <row r="618" spans="52:68" ht="15.75" x14ac:dyDescent="0.25">
      <c r="AZ618" s="196" t="str">
        <f t="shared" si="134"/>
        <v>►</v>
      </c>
      <c r="BA618" s="320" t="str">
        <f>BA586</f>
        <v>Famille à coller.N.Nom de votre recette.Recette mère ►.S.Saisissez le nom de la recette mère</v>
      </c>
      <c r="BB618" s="320">
        <f>BB586</f>
        <v>6</v>
      </c>
      <c r="BC618" s="1045" t="str">
        <f>BC586</f>
        <v>couverts</v>
      </c>
      <c r="BD618" s="819"/>
      <c r="BE618" s="638"/>
      <c r="BF618" s="638"/>
      <c r="BG618" s="638"/>
      <c r="BH618" s="638"/>
      <c r="BI618" s="638"/>
      <c r="BJ618" s="639"/>
      <c r="BP618" s="4">
        <v>1</v>
      </c>
    </row>
    <row r="619" spans="52:68" ht="15.75" x14ac:dyDescent="0.25">
      <c r="AZ619" s="196" t="str">
        <f t="shared" si="134"/>
        <v>►</v>
      </c>
      <c r="BA619" s="320" t="str">
        <f>BA586</f>
        <v>Famille à coller.N.Nom de votre recette.Recette mère ►.S.Saisissez le nom de la recette mère</v>
      </c>
      <c r="BB619" s="320">
        <f>BB586</f>
        <v>6</v>
      </c>
      <c r="BC619" s="1045" t="str">
        <f>BC586</f>
        <v>couverts</v>
      </c>
      <c r="BD619" s="819"/>
      <c r="BE619" s="638"/>
      <c r="BF619" s="638"/>
      <c r="BG619" s="638"/>
      <c r="BH619" s="638"/>
      <c r="BI619" s="638"/>
      <c r="BJ619" s="639"/>
      <c r="BP619" s="4">
        <v>1</v>
      </c>
    </row>
    <row r="620" spans="52:68" ht="15.75" x14ac:dyDescent="0.25">
      <c r="AZ620" s="196" t="str">
        <f t="shared" si="134"/>
        <v>►</v>
      </c>
      <c r="BA620" s="320" t="str">
        <f>BA586</f>
        <v>Famille à coller.N.Nom de votre recette.Recette mère ►.S.Saisissez le nom de la recette mère</v>
      </c>
      <c r="BB620" s="320">
        <f>BB586</f>
        <v>6</v>
      </c>
      <c r="BC620" s="1045" t="str">
        <f>BC586</f>
        <v>couverts</v>
      </c>
      <c r="BD620" s="819"/>
      <c r="BE620" s="638"/>
      <c r="BF620" s="638"/>
      <c r="BG620" s="638"/>
      <c r="BH620" s="638"/>
      <c r="BI620" s="638"/>
      <c r="BJ620" s="639"/>
      <c r="BP620" s="4">
        <v>1</v>
      </c>
    </row>
    <row r="621" spans="52:68" ht="15.75" x14ac:dyDescent="0.25">
      <c r="AZ621" s="196" t="str">
        <f t="shared" si="134"/>
        <v>►</v>
      </c>
      <c r="BA621" s="320" t="str">
        <f>BA586</f>
        <v>Famille à coller.N.Nom de votre recette.Recette mère ►.S.Saisissez le nom de la recette mère</v>
      </c>
      <c r="BB621" s="320">
        <f>BB586</f>
        <v>6</v>
      </c>
      <c r="BC621" s="1045" t="str">
        <f>BC586</f>
        <v>couverts</v>
      </c>
      <c r="BD621" s="819"/>
      <c r="BE621" s="638"/>
      <c r="BF621" s="638"/>
      <c r="BG621" s="638"/>
      <c r="BH621" s="638"/>
      <c r="BI621" s="638"/>
      <c r="BJ621" s="639"/>
      <c r="BP621" s="4">
        <v>1</v>
      </c>
    </row>
    <row r="622" spans="52:68" ht="15.75" x14ac:dyDescent="0.25">
      <c r="AZ622" s="196" t="str">
        <f t="shared" si="134"/>
        <v>►</v>
      </c>
      <c r="BA622" s="320" t="str">
        <f>BA586</f>
        <v>Famille à coller.N.Nom de votre recette.Recette mère ►.S.Saisissez le nom de la recette mère</v>
      </c>
      <c r="BB622" s="320">
        <f>BB586</f>
        <v>6</v>
      </c>
      <c r="BC622" s="1045" t="str">
        <f>BC586</f>
        <v>couverts</v>
      </c>
      <c r="BD622" s="819"/>
      <c r="BE622" s="638"/>
      <c r="BF622" s="638"/>
      <c r="BG622" s="638"/>
      <c r="BH622" s="638"/>
      <c r="BI622" s="638"/>
      <c r="BJ622" s="639"/>
      <c r="BP622" s="4">
        <v>1</v>
      </c>
    </row>
    <row r="623" spans="52:68" ht="15.75" x14ac:dyDescent="0.25">
      <c r="AZ623" s="196" t="str">
        <f t="shared" si="134"/>
        <v>►</v>
      </c>
      <c r="BA623" s="320" t="str">
        <f>BA586</f>
        <v>Famille à coller.N.Nom de votre recette.Recette mère ►.S.Saisissez le nom de la recette mère</v>
      </c>
      <c r="BB623" s="320">
        <f>BB586</f>
        <v>6</v>
      </c>
      <c r="BC623" s="1045" t="str">
        <f>BC586</f>
        <v>couverts</v>
      </c>
      <c r="BD623" s="819"/>
      <c r="BE623" s="638"/>
      <c r="BF623" s="638"/>
      <c r="BG623" s="638"/>
      <c r="BH623" s="638"/>
      <c r="BI623" s="638"/>
      <c r="BJ623" s="639"/>
      <c r="BP623" s="4">
        <v>1</v>
      </c>
    </row>
    <row r="624" spans="52:68" ht="15.75" x14ac:dyDescent="0.25">
      <c r="AZ624" s="196" t="str">
        <f t="shared" si="134"/>
        <v>►</v>
      </c>
      <c r="BA624" s="320" t="str">
        <f>BA586</f>
        <v>Famille à coller.N.Nom de votre recette.Recette mère ►.S.Saisissez le nom de la recette mère</v>
      </c>
      <c r="BB624" s="320">
        <f>BB586</f>
        <v>6</v>
      </c>
      <c r="BC624" s="1045" t="str">
        <f>BC586</f>
        <v>couverts</v>
      </c>
      <c r="BD624" s="819"/>
      <c r="BE624" s="638"/>
      <c r="BF624" s="638"/>
      <c r="BG624" s="638"/>
      <c r="BH624" s="638"/>
      <c r="BI624" s="638"/>
      <c r="BJ624" s="639"/>
      <c r="BP624" s="4">
        <v>1</v>
      </c>
    </row>
    <row r="625" spans="52:68" ht="15.75" x14ac:dyDescent="0.25">
      <c r="AZ625" s="196" t="str">
        <f t="shared" si="134"/>
        <v>►</v>
      </c>
      <c r="BA625" s="320" t="str">
        <f>BA586</f>
        <v>Famille à coller.N.Nom de votre recette.Recette mère ►.S.Saisissez le nom de la recette mère</v>
      </c>
      <c r="BB625" s="320">
        <f>BB586</f>
        <v>6</v>
      </c>
      <c r="BC625" s="1045" t="str">
        <f>BC586</f>
        <v>couverts</v>
      </c>
      <c r="BD625" s="819"/>
      <c r="BE625" s="638"/>
      <c r="BF625" s="638"/>
      <c r="BG625" s="638"/>
      <c r="BH625" s="638"/>
      <c r="BI625" s="638"/>
      <c r="BJ625" s="639"/>
      <c r="BP625" s="4">
        <v>1</v>
      </c>
    </row>
    <row r="626" spans="52:68" ht="15.75" x14ac:dyDescent="0.25">
      <c r="AZ626" s="196" t="str">
        <f t="shared" si="134"/>
        <v>►</v>
      </c>
      <c r="BA626" s="320" t="str">
        <f>BA586</f>
        <v>Famille à coller.N.Nom de votre recette.Recette mère ►.S.Saisissez le nom de la recette mère</v>
      </c>
      <c r="BB626" s="320">
        <f>BB586</f>
        <v>6</v>
      </c>
      <c r="BC626" s="1045" t="str">
        <f>BC586</f>
        <v>couverts</v>
      </c>
      <c r="BD626" s="819"/>
      <c r="BE626" s="638"/>
      <c r="BF626" s="638"/>
      <c r="BG626" s="638"/>
      <c r="BH626" s="638"/>
      <c r="BI626" s="638"/>
      <c r="BJ626" s="639"/>
      <c r="BP626" s="4">
        <v>1</v>
      </c>
    </row>
    <row r="627" spans="52:68" ht="15.75" x14ac:dyDescent="0.25">
      <c r="AZ627" s="376" t="s">
        <v>18</v>
      </c>
      <c r="BA627" s="320" t="str">
        <f>BA586</f>
        <v>Famille à coller.N.Nom de votre recette.Recette mère ►.S.Saisissez le nom de la recette mère</v>
      </c>
      <c r="BB627" s="320">
        <f>BB586</f>
        <v>6</v>
      </c>
      <c r="BC627" s="1045" t="str">
        <f>BC586</f>
        <v>couverts</v>
      </c>
      <c r="BD627" s="978" t="s">
        <v>153</v>
      </c>
      <c r="BE627" s="280"/>
      <c r="BF627" s="280"/>
      <c r="BG627" s="280"/>
      <c r="BH627" s="280"/>
      <c r="BI627" s="378"/>
      <c r="BJ627" s="379" t="s">
        <v>154</v>
      </c>
      <c r="BP627" s="4">
        <v>1</v>
      </c>
    </row>
    <row r="628" spans="52:68" ht="15.75" x14ac:dyDescent="0.25">
      <c r="AZ628" s="376" t="s">
        <v>18</v>
      </c>
      <c r="BA628" s="320" t="str">
        <f>BA586</f>
        <v>Famille à coller.N.Nom de votre recette.Recette mère ►.S.Saisissez le nom de la recette mère</v>
      </c>
      <c r="BB628" s="320">
        <f>BB586</f>
        <v>6</v>
      </c>
      <c r="BC628" s="1045" t="str">
        <f>BC586</f>
        <v>couverts</v>
      </c>
      <c r="BD628" s="287"/>
      <c r="BE628" s="287"/>
      <c r="BF628" s="287"/>
      <c r="BG628" s="287"/>
      <c r="BH628" s="287"/>
      <c r="BI628" s="382"/>
      <c r="BJ628" s="383" t="s">
        <v>155</v>
      </c>
      <c r="BP628" s="4">
        <v>1</v>
      </c>
    </row>
    <row r="629" spans="52:68" ht="15.75" x14ac:dyDescent="0.25">
      <c r="AZ629" s="376" t="s">
        <v>18</v>
      </c>
      <c r="BA629" s="320" t="str">
        <f>BA586</f>
        <v>Famille à coller.N.Nom de votre recette.Recette mère ►.S.Saisissez le nom de la recette mère</v>
      </c>
      <c r="BB629" s="320">
        <f>BB586</f>
        <v>6</v>
      </c>
      <c r="BC629" s="1045" t="str">
        <f>BC586</f>
        <v>couverts</v>
      </c>
      <c r="BD629" s="287"/>
      <c r="BE629" s="287"/>
      <c r="BF629" s="287"/>
      <c r="BG629" s="287"/>
      <c r="BH629" s="287"/>
      <c r="BI629" s="382"/>
      <c r="BJ629" s="383" t="s">
        <v>156</v>
      </c>
      <c r="BP629" s="4">
        <v>1</v>
      </c>
    </row>
    <row r="630" spans="52:68" ht="15.75" x14ac:dyDescent="0.25">
      <c r="AZ630" s="376" t="s">
        <v>18</v>
      </c>
      <c r="BA630" s="320" t="str">
        <f>BA539</f>
        <v>Famille à coller.N.Nom de votre recette.Recette mère ►.S.Saisissez le nom de la recette mère</v>
      </c>
      <c r="BB630" s="320">
        <f>BB539</f>
        <v>6</v>
      </c>
      <c r="BC630" s="320" t="str">
        <f>BC539</f>
        <v>couverts</v>
      </c>
      <c r="BD630" s="293"/>
      <c r="BE630" s="293"/>
      <c r="BF630" s="293" t="s">
        <v>152</v>
      </c>
      <c r="BG630" s="294"/>
      <c r="BH630" s="392"/>
      <c r="BI630" s="392"/>
      <c r="BJ630" s="393"/>
      <c r="BP630" s="4">
        <v>1</v>
      </c>
    </row>
    <row r="631" spans="52:68" ht="16.5" thickBot="1" x14ac:dyDescent="0.3">
      <c r="AZ631" s="397" t="s">
        <v>18</v>
      </c>
      <c r="BA631" s="398" t="str">
        <f>BA539</f>
        <v>Famille à coller.N.Nom de votre recette.Recette mère ►.S.Saisissez le nom de la recette mère</v>
      </c>
      <c r="BB631" s="398">
        <f>BB539</f>
        <v>6</v>
      </c>
      <c r="BC631" s="398" t="str">
        <f>BC539</f>
        <v>couverts</v>
      </c>
      <c r="BD631" s="399" t="s">
        <v>150</v>
      </c>
      <c r="BE631" s="298"/>
      <c r="BF631" s="299"/>
      <c r="BG631" s="300"/>
      <c r="BH631" s="299"/>
      <c r="BI631" s="299"/>
      <c r="BJ631" s="400"/>
      <c r="BP631" s="4">
        <v>1</v>
      </c>
    </row>
    <row r="632" spans="52:68" x14ac:dyDescent="0.25">
      <c r="AZ632" s="291" t="s">
        <v>18</v>
      </c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P632" s="4">
        <v>1</v>
      </c>
    </row>
    <row r="633" spans="52:68" ht="19.5" thickBot="1" x14ac:dyDescent="0.3">
      <c r="AZ633" s="1013" t="s">
        <v>18</v>
      </c>
      <c r="BA633" s="998" t="str">
        <f>BA586</f>
        <v>Famille à coller.N.Nom de votre recette.Recette mère ►.S.Saisissez le nom de la recette mère</v>
      </c>
      <c r="BB633" s="998">
        <f>BB586</f>
        <v>6</v>
      </c>
      <c r="BC633" s="998" t="str">
        <f>BC586</f>
        <v>couverts</v>
      </c>
      <c r="BD633" s="1002" t="s">
        <v>61</v>
      </c>
      <c r="BE633" s="1002">
        <v>5</v>
      </c>
      <c r="BF633" s="999" t="s">
        <v>508</v>
      </c>
      <c r="BG633" s="1000"/>
      <c r="BH633" s="1000"/>
      <c r="BI633" s="1008" t="s">
        <v>589</v>
      </c>
      <c r="BJ633" s="1001"/>
      <c r="BK633" s="526" t="s">
        <v>218</v>
      </c>
      <c r="BL633" s="527" t="s">
        <v>650</v>
      </c>
      <c r="BM633" s="527"/>
      <c r="BP633" s="4">
        <v>1</v>
      </c>
    </row>
    <row r="634" spans="52:68" ht="19.5" thickTop="1" x14ac:dyDescent="0.25">
      <c r="AZ634" s="319" t="s">
        <v>18</v>
      </c>
      <c r="BA634" s="1043" t="str">
        <f>BA633</f>
        <v>Famille à coller.N.Nom de votre recette.Recette mère ►.S.Saisissez le nom de la recette mère</v>
      </c>
      <c r="BB634" s="1043">
        <f>BB633</f>
        <v>6</v>
      </c>
      <c r="BC634" s="1044" t="str">
        <f>BC633</f>
        <v>couverts</v>
      </c>
      <c r="BD634" s="950"/>
      <c r="BE634" s="248"/>
      <c r="BF634" s="248"/>
      <c r="BG634" s="248"/>
      <c r="BH634" s="248"/>
      <c r="BI634" s="248"/>
      <c r="BJ634" s="924" t="s">
        <v>578</v>
      </c>
      <c r="BK634" s="48"/>
      <c r="BL634" s="436" t="s">
        <v>221</v>
      </c>
      <c r="BP634" s="4">
        <v>1</v>
      </c>
    </row>
    <row r="635" spans="52:68" ht="15.75" x14ac:dyDescent="0.25">
      <c r="AZ635" s="319" t="s">
        <v>18</v>
      </c>
      <c r="BA635" s="320" t="str">
        <f>BA633</f>
        <v>Famille à coller.N.Nom de votre recette.Recette mère ►.S.Saisissez le nom de la recette mère</v>
      </c>
      <c r="BB635" s="320">
        <f>BB633</f>
        <v>6</v>
      </c>
      <c r="BC635" s="1045" t="str">
        <f>BC633</f>
        <v>couverts</v>
      </c>
      <c r="BD635" s="951"/>
      <c r="BE635" s="952" t="s">
        <v>590</v>
      </c>
      <c r="BF635" s="270"/>
      <c r="BG635" s="953">
        <v>2</v>
      </c>
      <c r="BH635" s="954"/>
      <c r="BI635" s="955">
        <v>10</v>
      </c>
      <c r="BJ635" s="956" t="s">
        <v>591</v>
      </c>
      <c r="BP635" s="4">
        <v>1</v>
      </c>
    </row>
    <row r="636" spans="52:68" ht="15.75" x14ac:dyDescent="0.25">
      <c r="AZ636" s="319" t="s">
        <v>18</v>
      </c>
      <c r="BA636" s="320" t="str">
        <f>BA633</f>
        <v>Famille à coller.N.Nom de votre recette.Recette mère ►.S.Saisissez le nom de la recette mère</v>
      </c>
      <c r="BB636" s="320">
        <f>BB633</f>
        <v>6</v>
      </c>
      <c r="BC636" s="1045" t="str">
        <f>BC633</f>
        <v>couverts</v>
      </c>
      <c r="BD636" s="957"/>
      <c r="BE636" s="958" t="s">
        <v>592</v>
      </c>
      <c r="BF636" s="270"/>
      <c r="BG636" s="959">
        <v>1</v>
      </c>
      <c r="BH636" s="960"/>
      <c r="BI636" s="961">
        <v>15</v>
      </c>
      <c r="BJ636" s="962" t="s">
        <v>593</v>
      </c>
      <c r="BP636" s="4">
        <v>1</v>
      </c>
    </row>
    <row r="637" spans="52:68" ht="15.75" x14ac:dyDescent="0.25">
      <c r="AZ637" s="319" t="s">
        <v>18</v>
      </c>
      <c r="BA637" s="320" t="str">
        <f>BA633</f>
        <v>Famille à coller.N.Nom de votre recette.Recette mère ►.S.Saisissez le nom de la recette mère</v>
      </c>
      <c r="BB637" s="320">
        <f>BB633</f>
        <v>6</v>
      </c>
      <c r="BC637" s="1045" t="str">
        <f>BC633</f>
        <v>couverts</v>
      </c>
      <c r="BD637" s="963"/>
      <c r="BE637" s="964" t="s">
        <v>594</v>
      </c>
      <c r="BF637" s="270"/>
      <c r="BG637" s="965">
        <f>IF(BG635=0,0,IF(BG636=0,0,BG635-BG636))</f>
        <v>1</v>
      </c>
      <c r="BH637" s="966"/>
      <c r="BI637" s="967">
        <f>IF(BI635=0,0,IF(BI636=0,0,BI636-BI635))</f>
        <v>5</v>
      </c>
      <c r="BJ637" s="968" t="s">
        <v>595</v>
      </c>
      <c r="BP637" s="4">
        <v>1</v>
      </c>
    </row>
    <row r="638" spans="52:68" ht="15.75" x14ac:dyDescent="0.25">
      <c r="AZ638" s="319" t="s">
        <v>18</v>
      </c>
      <c r="BA638" s="320" t="str">
        <f>BA633</f>
        <v>Famille à coller.N.Nom de votre recette.Recette mère ►.S.Saisissez le nom de la recette mère</v>
      </c>
      <c r="BB638" s="320">
        <f>BB633</f>
        <v>6</v>
      </c>
      <c r="BC638" s="1045" t="str">
        <f>BC633</f>
        <v>couverts</v>
      </c>
      <c r="BD638" s="963"/>
      <c r="BE638" s="964" t="s">
        <v>596</v>
      </c>
      <c r="BF638" s="270"/>
      <c r="BG638" s="969">
        <f>IF(BG635=0,0,BG637/BG635)</f>
        <v>0.5</v>
      </c>
      <c r="BH638" s="970"/>
      <c r="BI638" s="971">
        <f>IF(BI635=0,0,IF(ISBLANK(BI635),0,(BI637/BI635)*100))</f>
        <v>50</v>
      </c>
      <c r="BJ638" s="968" t="s">
        <v>597</v>
      </c>
      <c r="BP638" s="4">
        <v>1</v>
      </c>
    </row>
    <row r="639" spans="52:68" ht="15.75" x14ac:dyDescent="0.25">
      <c r="AZ639" s="319" t="s">
        <v>18</v>
      </c>
      <c r="BA639" s="320" t="str">
        <f>BA633</f>
        <v>Famille à coller.N.Nom de votre recette.Recette mère ►.S.Saisissez le nom de la recette mère</v>
      </c>
      <c r="BB639" s="320">
        <f>BB633</f>
        <v>6</v>
      </c>
      <c r="BC639" s="1045" t="str">
        <f>BC633</f>
        <v>couverts</v>
      </c>
      <c r="BD639" s="957"/>
      <c r="BE639" s="958" t="s">
        <v>598</v>
      </c>
      <c r="BF639" s="270"/>
      <c r="BG639" s="972">
        <v>50</v>
      </c>
      <c r="BH639" s="954"/>
      <c r="BI639" s="955">
        <v>10</v>
      </c>
      <c r="BJ639" s="956" t="s">
        <v>591</v>
      </c>
      <c r="BP639" s="4">
        <v>1</v>
      </c>
    </row>
    <row r="640" spans="52:68" ht="15.75" x14ac:dyDescent="0.25">
      <c r="AZ640" s="319" t="s">
        <v>18</v>
      </c>
      <c r="BA640" s="320" t="str">
        <f>BA633</f>
        <v>Famille à coller.N.Nom de votre recette.Recette mère ►.S.Saisissez le nom de la recette mère</v>
      </c>
      <c r="BB640" s="320">
        <f>BB633</f>
        <v>6</v>
      </c>
      <c r="BC640" s="1045" t="str">
        <f>BC633</f>
        <v>couverts</v>
      </c>
      <c r="BD640" s="963"/>
      <c r="BE640" s="964" t="s">
        <v>594</v>
      </c>
      <c r="BF640" s="270"/>
      <c r="BG640" s="965">
        <f>BG635*BG639%</f>
        <v>1</v>
      </c>
      <c r="BH640" s="973"/>
      <c r="BI640" s="974">
        <v>50</v>
      </c>
      <c r="BJ640" s="975" t="s">
        <v>597</v>
      </c>
      <c r="BP640" s="4">
        <v>1</v>
      </c>
    </row>
    <row r="641" spans="52:68" ht="15.75" x14ac:dyDescent="0.25">
      <c r="AZ641" s="319" t="s">
        <v>18</v>
      </c>
      <c r="BA641" s="320" t="str">
        <f>BA633</f>
        <v>Famille à coller.N.Nom de votre recette.Recette mère ►.S.Saisissez le nom de la recette mère</v>
      </c>
      <c r="BB641" s="320">
        <f>BB633</f>
        <v>6</v>
      </c>
      <c r="BC641" s="1045" t="str">
        <f>BC633</f>
        <v>couverts</v>
      </c>
      <c r="BD641" s="963"/>
      <c r="BE641" s="964" t="s">
        <v>599</v>
      </c>
      <c r="BF641" s="270"/>
      <c r="BG641" s="965">
        <f>BG635-BG640</f>
        <v>1</v>
      </c>
      <c r="BH641" s="966"/>
      <c r="BI641" s="967">
        <f>BI639*BI640%</f>
        <v>5</v>
      </c>
      <c r="BJ641" s="968" t="s">
        <v>595</v>
      </c>
      <c r="BP641" s="4">
        <v>1</v>
      </c>
    </row>
    <row r="642" spans="52:68" ht="15.75" x14ac:dyDescent="0.25">
      <c r="AZ642" s="319" t="s">
        <v>18</v>
      </c>
      <c r="BA642" s="320" t="str">
        <f>BA633</f>
        <v>Famille à coller.N.Nom de votre recette.Recette mère ►.S.Saisissez le nom de la recette mère</v>
      </c>
      <c r="BB642" s="320">
        <f>BB633</f>
        <v>6</v>
      </c>
      <c r="BC642" s="1045" t="str">
        <f>BC633</f>
        <v>couverts</v>
      </c>
      <c r="BD642" s="767"/>
      <c r="BE642" s="730"/>
      <c r="BF642" s="270"/>
      <c r="BG642" s="976"/>
      <c r="BH642" s="977"/>
      <c r="BI642" s="967">
        <f>((BI639*BI640)/100)+BI639</f>
        <v>15</v>
      </c>
      <c r="BJ642" s="968" t="s">
        <v>593</v>
      </c>
      <c r="BP642" s="4">
        <v>1</v>
      </c>
    </row>
    <row r="643" spans="52:68" ht="15.75" x14ac:dyDescent="0.25">
      <c r="AZ643" s="319" t="s">
        <v>18</v>
      </c>
      <c r="BA643" s="320" t="str">
        <f>BA633</f>
        <v>Famille à coller.N.Nom de votre recette.Recette mère ►.S.Saisissez le nom de la recette mère</v>
      </c>
      <c r="BB643" s="320">
        <f>BB633</f>
        <v>6</v>
      </c>
      <c r="BC643" s="1045" t="str">
        <f>BC633</f>
        <v>couverts</v>
      </c>
      <c r="BD643" s="1079"/>
      <c r="BE643" s="1080"/>
      <c r="BF643" s="1080"/>
      <c r="BG643" s="1080"/>
      <c r="BH643" s="1080"/>
      <c r="BI643" s="1080"/>
      <c r="BJ643" s="1081"/>
      <c r="BP643" s="4">
        <v>1</v>
      </c>
    </row>
    <row r="644" spans="52:68" x14ac:dyDescent="0.25">
      <c r="AZ644" s="319" t="s">
        <v>18</v>
      </c>
      <c r="BA644" s="320" t="str">
        <f>BA633</f>
        <v>Famille à coller.N.Nom de votre recette.Recette mère ►.S.Saisissez le nom de la recette mère</v>
      </c>
      <c r="BB644" s="320">
        <f>BB633</f>
        <v>6</v>
      </c>
      <c r="BC644" s="1045" t="str">
        <f>BC633</f>
        <v>couverts</v>
      </c>
      <c r="BD644" s="830" t="s">
        <v>86</v>
      </c>
      <c r="BE644" s="3338" t="s">
        <v>88</v>
      </c>
      <c r="BF644" s="3339" t="s">
        <v>96</v>
      </c>
      <c r="BG644" s="3347" t="s">
        <v>89</v>
      </c>
      <c r="BH644" s="3348" t="s">
        <v>110</v>
      </c>
      <c r="BI644" s="3350" t="s">
        <v>510</v>
      </c>
      <c r="BJ644" s="3352" t="s">
        <v>106</v>
      </c>
      <c r="BP644" s="4">
        <v>1</v>
      </c>
    </row>
    <row r="645" spans="52:68" x14ac:dyDescent="0.25">
      <c r="AZ645" s="319" t="s">
        <v>18</v>
      </c>
      <c r="BA645" s="320" t="str">
        <f>BA633</f>
        <v>Famille à coller.N.Nom de votre recette.Recette mère ►.S.Saisissez le nom de la recette mère</v>
      </c>
      <c r="BB645" s="320">
        <f>BB633</f>
        <v>6</v>
      </c>
      <c r="BC645" s="1045" t="str">
        <f>BC633</f>
        <v>couverts</v>
      </c>
      <c r="BD645" s="2817" t="s">
        <v>94</v>
      </c>
      <c r="BE645" s="3121"/>
      <c r="BF645" s="3340"/>
      <c r="BG645" s="3172"/>
      <c r="BH645" s="3349"/>
      <c r="BI645" s="3351"/>
      <c r="BJ645" s="3353"/>
      <c r="BP645" s="4">
        <v>1</v>
      </c>
    </row>
    <row r="646" spans="52:68" ht="15.75" x14ac:dyDescent="0.25">
      <c r="AZ646" s="196" t="str">
        <f>IF(OR(BJ646&lt;&gt;""),"A", "►")</f>
        <v>A</v>
      </c>
      <c r="BA646" s="320" t="str">
        <f>BA633</f>
        <v>Famille à coller.N.Nom de votre recette.Recette mère ►.S.Saisissez le nom de la recette mère</v>
      </c>
      <c r="BB646" s="320">
        <f>BB633</f>
        <v>6</v>
      </c>
      <c r="BC646" s="1045" t="str">
        <f>BC633</f>
        <v>couverts</v>
      </c>
      <c r="BD646" s="175"/>
      <c r="BE646" s="177">
        <v>350</v>
      </c>
      <c r="BF646" s="832">
        <f>IFERROR(INDEX(BD652:BJ652,MATCH(BG646,BD651:BJ651,0)) * BE646 * IF(ISBLANK(BD646), 1, BD646), 0)</f>
        <v>0.35000000000000003</v>
      </c>
      <c r="BG646" s="229" t="s">
        <v>41</v>
      </c>
      <c r="BH646" s="190">
        <v>16</v>
      </c>
      <c r="BI646" s="833">
        <f t="shared" ref="BI646:BI647" si="135">((BF646-(BF646*BH646%)))</f>
        <v>0.29400000000000004</v>
      </c>
      <c r="BJ646" s="834" t="s">
        <v>511</v>
      </c>
      <c r="BP646" s="4">
        <v>1</v>
      </c>
    </row>
    <row r="647" spans="52:68" ht="15.75" x14ac:dyDescent="0.25">
      <c r="AZ647" s="196" t="str">
        <f t="shared" ref="AZ647:AZ649" si="136">IF(OR(BJ647&lt;&gt;""),"A", "►")</f>
        <v>A</v>
      </c>
      <c r="BA647" s="320" t="str">
        <f>BA633</f>
        <v>Famille à coller.N.Nom de votre recette.Recette mère ►.S.Saisissez le nom de la recette mère</v>
      </c>
      <c r="BB647" s="320">
        <f>BB633</f>
        <v>6</v>
      </c>
      <c r="BC647" s="1045" t="str">
        <f>BC633</f>
        <v>couverts</v>
      </c>
      <c r="BD647" s="209"/>
      <c r="BE647" s="836">
        <v>1.2</v>
      </c>
      <c r="BF647" s="832">
        <f>IFERROR(INDEX(BD652:BJ652,MATCH(BG647,BD651:BJ651,0)) * BE647 * IF(ISBLANK(BD647), 1, BD647), 0)</f>
        <v>1.2</v>
      </c>
      <c r="BG647" s="510" t="s">
        <v>47</v>
      </c>
      <c r="BH647" s="202">
        <v>22</v>
      </c>
      <c r="BI647" s="833">
        <f t="shared" si="135"/>
        <v>0.93599999999999994</v>
      </c>
      <c r="BJ647" s="837" t="s">
        <v>512</v>
      </c>
      <c r="BP647" s="4">
        <v>1</v>
      </c>
    </row>
    <row r="648" spans="52:68" ht="15" customHeight="1" x14ac:dyDescent="0.25">
      <c r="AZ648" s="196" t="str">
        <f t="shared" si="136"/>
        <v>A</v>
      </c>
      <c r="BA648" s="320" t="str">
        <f>BA633</f>
        <v>Famille à coller.N.Nom de votre recette.Recette mère ►.S.Saisissez le nom de la recette mère</v>
      </c>
      <c r="BB648" s="320">
        <f>BB633</f>
        <v>6</v>
      </c>
      <c r="BC648" s="1045" t="str">
        <f>BC633</f>
        <v>couverts</v>
      </c>
      <c r="BD648" s="209">
        <v>2</v>
      </c>
      <c r="BE648" s="177">
        <v>50</v>
      </c>
      <c r="BF648" s="832">
        <f>IFERROR(INDEX(BD652:BJ652,MATCH(BG648,BD651:BJ651,0)) * BE648 * IF(ISBLANK(BD648), 1, BD648), 0)</f>
        <v>0.1</v>
      </c>
      <c r="BG648" s="229" t="s">
        <v>41</v>
      </c>
      <c r="BH648" s="202"/>
      <c r="BI648" s="833">
        <f>((BF648-(BF648*BH648%)))</f>
        <v>0.1</v>
      </c>
      <c r="BJ648" s="838" t="s">
        <v>513</v>
      </c>
      <c r="BP648" s="4">
        <v>1</v>
      </c>
    </row>
    <row r="649" spans="52:68" ht="15.75" x14ac:dyDescent="0.25">
      <c r="AZ649" s="196" t="str">
        <f t="shared" si="136"/>
        <v>A</v>
      </c>
      <c r="BA649" s="320" t="str">
        <f>BA633</f>
        <v>Famille à coller.N.Nom de votre recette.Recette mère ►.S.Saisissez le nom de la recette mère</v>
      </c>
      <c r="BB649" s="320">
        <f>BB633</f>
        <v>6</v>
      </c>
      <c r="BC649" s="1045" t="str">
        <f>BC633</f>
        <v>couverts</v>
      </c>
      <c r="BD649" s="209"/>
      <c r="BE649" s="177">
        <v>1</v>
      </c>
      <c r="BF649" s="832">
        <f>IFERROR(INDEX(BD652:BJ652,MATCH(BG649,BD651:BJ651,0)) * BE649 * IF(ISBLANK(BD649), 1, BD649), 0)</f>
        <v>0.5</v>
      </c>
      <c r="BG649" s="489" t="s">
        <v>123</v>
      </c>
      <c r="BH649" s="202"/>
      <c r="BI649" s="833">
        <f>((BF649-(BF649*BH649%)))</f>
        <v>0.5</v>
      </c>
      <c r="BJ649" s="837" t="s">
        <v>514</v>
      </c>
      <c r="BP649" s="4">
        <v>1</v>
      </c>
    </row>
    <row r="650" spans="52:68" ht="15.75" x14ac:dyDescent="0.25">
      <c r="AZ650" s="319" t="s">
        <v>18</v>
      </c>
      <c r="BA650" s="320" t="str">
        <f>BA633</f>
        <v>Famille à coller.N.Nom de votre recette.Recette mère ►.S.Saisissez le nom de la recette mère</v>
      </c>
      <c r="BB650" s="320">
        <f>BB633</f>
        <v>6</v>
      </c>
      <c r="BC650" s="1045" t="str">
        <f>BC633</f>
        <v>couverts</v>
      </c>
      <c r="BD650" s="841" t="s">
        <v>515</v>
      </c>
      <c r="BE650" s="270"/>
      <c r="BF650" s="270"/>
      <c r="BG650" s="270"/>
      <c r="BH650" s="270"/>
      <c r="BI650" s="270"/>
      <c r="BJ650" s="840" t="s">
        <v>516</v>
      </c>
      <c r="BP650" s="4">
        <v>1</v>
      </c>
    </row>
    <row r="651" spans="52:68" ht="15.75" x14ac:dyDescent="0.25">
      <c r="AZ651" s="319" t="s">
        <v>18</v>
      </c>
      <c r="BA651" s="320" t="str">
        <f>BA633</f>
        <v>Famille à coller.N.Nom de votre recette.Recette mère ►.S.Saisissez le nom de la recette mère</v>
      </c>
      <c r="BB651" s="320">
        <f>BB633</f>
        <v>6</v>
      </c>
      <c r="BC651" s="1045" t="str">
        <f>BC633</f>
        <v>couverts</v>
      </c>
      <c r="BD651" s="510" t="s">
        <v>47</v>
      </c>
      <c r="BE651" s="229" t="s">
        <v>41</v>
      </c>
      <c r="BF651" s="842"/>
      <c r="BG651" s="489" t="s">
        <v>123</v>
      </c>
      <c r="BH651" s="489" t="s">
        <v>120</v>
      </c>
      <c r="BI651" s="496" t="s">
        <v>118</v>
      </c>
      <c r="BJ651" s="843" t="s">
        <v>107</v>
      </c>
      <c r="BP651" s="4">
        <v>1</v>
      </c>
    </row>
    <row r="652" spans="52:68" ht="15.75" x14ac:dyDescent="0.25">
      <c r="AZ652" s="319" t="s">
        <v>11</v>
      </c>
      <c r="BA652" s="320" t="str">
        <f>BA633</f>
        <v>Famille à coller.N.Nom de votre recette.Recette mère ►.S.Saisissez le nom de la recette mère</v>
      </c>
      <c r="BB652" s="320">
        <f>BB633</f>
        <v>6</v>
      </c>
      <c r="BC652" s="1045" t="str">
        <f>BC633</f>
        <v>couverts</v>
      </c>
      <c r="BD652" s="844">
        <v>1</v>
      </c>
      <c r="BE652" s="844">
        <v>1E-3</v>
      </c>
      <c r="BF652" s="842"/>
      <c r="BG652" s="845">
        <v>0.5</v>
      </c>
      <c r="BH652" s="844">
        <v>0.25</v>
      </c>
      <c r="BI652" s="846">
        <v>1</v>
      </c>
      <c r="BJ652" s="847">
        <v>0.01</v>
      </c>
      <c r="BP652" s="4">
        <v>1</v>
      </c>
    </row>
    <row r="653" spans="52:68" ht="16.5" thickBot="1" x14ac:dyDescent="0.3">
      <c r="AZ653" s="319" t="s">
        <v>11</v>
      </c>
      <c r="BA653" s="320" t="str">
        <f>BA633</f>
        <v>Famille à coller.N.Nom de votre recette.Recette mère ►.S.Saisissez le nom de la recette mère</v>
      </c>
      <c r="BB653" s="320">
        <f>BB633</f>
        <v>6</v>
      </c>
      <c r="BC653" s="1045" t="str">
        <f>BC633</f>
        <v>couverts</v>
      </c>
      <c r="BD653" s="270"/>
      <c r="BE653" s="270"/>
      <c r="BF653" s="270"/>
      <c r="BG653" s="270"/>
      <c r="BH653" s="270"/>
      <c r="BI653" s="270"/>
      <c r="BJ653" s="329"/>
      <c r="BP653" s="4">
        <v>1</v>
      </c>
    </row>
    <row r="654" spans="52:68" ht="16.5" thickTop="1" x14ac:dyDescent="0.25">
      <c r="AZ654" s="319" t="s">
        <v>18</v>
      </c>
      <c r="BA654" s="320" t="str">
        <f>BA633</f>
        <v>Famille à coller.N.Nom de votre recette.Recette mère ►.S.Saisissez le nom de la recette mère</v>
      </c>
      <c r="BB654" s="320">
        <f>BB633</f>
        <v>6</v>
      </c>
      <c r="BC654" s="1045" t="str">
        <f>BC633</f>
        <v>couverts</v>
      </c>
      <c r="BD654" s="950" t="s">
        <v>146</v>
      </c>
      <c r="BE654" s="948"/>
      <c r="BF654" s="948"/>
      <c r="BG654" s="948"/>
      <c r="BH654" s="948"/>
      <c r="BI654" s="948"/>
      <c r="BJ654" s="949"/>
      <c r="BP654" s="4">
        <v>1</v>
      </c>
    </row>
    <row r="655" spans="52:68" ht="15.75" x14ac:dyDescent="0.25">
      <c r="AZ655" s="196" t="str">
        <f t="shared" ref="AZ655:AZ673" si="137">IF(OR(BD655&lt;&gt;"",BE655&lt;&gt; "",BF655&lt;&gt;"",BG655&lt;&gt;""),"A", "►")</f>
        <v>►</v>
      </c>
      <c r="BA655" s="320" t="str">
        <f>BA633</f>
        <v>Famille à coller.N.Nom de votre recette.Recette mère ►.S.Saisissez le nom de la recette mère</v>
      </c>
      <c r="BB655" s="320">
        <f>BB633</f>
        <v>6</v>
      </c>
      <c r="BC655" s="1045" t="str">
        <f>BC633</f>
        <v>couverts</v>
      </c>
      <c r="BD655" s="819"/>
      <c r="BE655" s="638"/>
      <c r="BF655" s="638"/>
      <c r="BG655" s="638"/>
      <c r="BH655" s="638"/>
      <c r="BI655" s="638"/>
      <c r="BJ655" s="639"/>
      <c r="BP655" s="4">
        <v>1</v>
      </c>
    </row>
    <row r="656" spans="52:68" ht="15.75" x14ac:dyDescent="0.25">
      <c r="AZ656" s="196" t="str">
        <f t="shared" si="137"/>
        <v>►</v>
      </c>
      <c r="BA656" s="320" t="str">
        <f>BA633</f>
        <v>Famille à coller.N.Nom de votre recette.Recette mère ►.S.Saisissez le nom de la recette mère</v>
      </c>
      <c r="BB656" s="320">
        <f>BB633</f>
        <v>6</v>
      </c>
      <c r="BC656" s="1045" t="str">
        <f>BC633</f>
        <v>couverts</v>
      </c>
      <c r="BD656" s="819"/>
      <c r="BE656" s="638"/>
      <c r="BF656" s="638"/>
      <c r="BG656" s="638"/>
      <c r="BH656" s="638"/>
      <c r="BI656" s="638"/>
      <c r="BJ656" s="639"/>
      <c r="BP656" s="4">
        <v>1</v>
      </c>
    </row>
    <row r="657" spans="52:68" ht="15.75" x14ac:dyDescent="0.25">
      <c r="AZ657" s="196" t="str">
        <f t="shared" si="137"/>
        <v>►</v>
      </c>
      <c r="BA657" s="320" t="str">
        <f>BA633</f>
        <v>Famille à coller.N.Nom de votre recette.Recette mère ►.S.Saisissez le nom de la recette mère</v>
      </c>
      <c r="BB657" s="320">
        <f>BB633</f>
        <v>6</v>
      </c>
      <c r="BC657" s="1045" t="str">
        <f>BC633</f>
        <v>couverts</v>
      </c>
      <c r="BD657" s="767"/>
      <c r="BE657" s="270"/>
      <c r="BF657" s="270"/>
      <c r="BG657" s="270"/>
      <c r="BH657" s="270"/>
      <c r="BI657" s="270"/>
      <c r="BJ657" s="329"/>
      <c r="BP657" s="4">
        <v>1</v>
      </c>
    </row>
    <row r="658" spans="52:68" ht="15.75" x14ac:dyDescent="0.25">
      <c r="AZ658" s="196" t="str">
        <f t="shared" si="137"/>
        <v>►</v>
      </c>
      <c r="BA658" s="320" t="str">
        <f>BA633</f>
        <v>Famille à coller.N.Nom de votre recette.Recette mère ►.S.Saisissez le nom de la recette mère</v>
      </c>
      <c r="BB658" s="320">
        <f>BB633</f>
        <v>6</v>
      </c>
      <c r="BC658" s="1045" t="str">
        <f>BC633</f>
        <v>couverts</v>
      </c>
      <c r="BD658" s="767"/>
      <c r="BE658" s="270"/>
      <c r="BF658" s="270"/>
      <c r="BG658" s="270"/>
      <c r="BH658" s="270"/>
      <c r="BI658" s="270"/>
      <c r="BJ658" s="329"/>
      <c r="BP658" s="4">
        <v>1</v>
      </c>
    </row>
    <row r="659" spans="52:68" ht="15.75" x14ac:dyDescent="0.25">
      <c r="AZ659" s="196" t="str">
        <f t="shared" si="137"/>
        <v>►</v>
      </c>
      <c r="BA659" s="320" t="str">
        <f>BA633</f>
        <v>Famille à coller.N.Nom de votre recette.Recette mère ►.S.Saisissez le nom de la recette mère</v>
      </c>
      <c r="BB659" s="320">
        <f>BB633</f>
        <v>6</v>
      </c>
      <c r="BC659" s="1045" t="str">
        <f>BC633</f>
        <v>couverts</v>
      </c>
      <c r="BD659" s="767"/>
      <c r="BE659" s="270"/>
      <c r="BF659" s="270"/>
      <c r="BG659" s="270"/>
      <c r="BH659" s="270"/>
      <c r="BI659" s="270"/>
      <c r="BJ659" s="329"/>
      <c r="BP659" s="4">
        <v>1</v>
      </c>
    </row>
    <row r="660" spans="52:68" ht="15.75" x14ac:dyDescent="0.25">
      <c r="AZ660" s="196" t="str">
        <f t="shared" si="137"/>
        <v>►</v>
      </c>
      <c r="BA660" s="320" t="str">
        <f>BA633</f>
        <v>Famille à coller.N.Nom de votre recette.Recette mère ►.S.Saisissez le nom de la recette mère</v>
      </c>
      <c r="BB660" s="320">
        <f>BB633</f>
        <v>6</v>
      </c>
      <c r="BC660" s="1045" t="str">
        <f>BC633</f>
        <v>couverts</v>
      </c>
      <c r="BD660" s="767"/>
      <c r="BE660" s="270"/>
      <c r="BF660" s="270"/>
      <c r="BG660" s="270"/>
      <c r="BH660" s="270"/>
      <c r="BI660" s="270"/>
      <c r="BJ660" s="329"/>
      <c r="BP660" s="4">
        <v>1</v>
      </c>
    </row>
    <row r="661" spans="52:68" ht="15.75" x14ac:dyDescent="0.25">
      <c r="AZ661" s="196" t="str">
        <f t="shared" si="137"/>
        <v>►</v>
      </c>
      <c r="BA661" s="320" t="str">
        <f>BA633</f>
        <v>Famille à coller.N.Nom de votre recette.Recette mère ►.S.Saisissez le nom de la recette mère</v>
      </c>
      <c r="BB661" s="320">
        <f>BB633</f>
        <v>6</v>
      </c>
      <c r="BC661" s="1045" t="str">
        <f>BC633</f>
        <v>couverts</v>
      </c>
      <c r="BD661" s="767"/>
      <c r="BE661" s="270"/>
      <c r="BF661" s="270"/>
      <c r="BG661" s="270"/>
      <c r="BH661" s="270"/>
      <c r="BI661" s="270"/>
      <c r="BJ661" s="329"/>
      <c r="BP661" s="4">
        <v>1</v>
      </c>
    </row>
    <row r="662" spans="52:68" ht="15.75" x14ac:dyDescent="0.25">
      <c r="AZ662" s="196" t="str">
        <f t="shared" si="137"/>
        <v>►</v>
      </c>
      <c r="BA662" s="320" t="str">
        <f>BA633</f>
        <v>Famille à coller.N.Nom de votre recette.Recette mère ►.S.Saisissez le nom de la recette mère</v>
      </c>
      <c r="BB662" s="320">
        <f>BB633</f>
        <v>6</v>
      </c>
      <c r="BC662" s="1045" t="str">
        <f>BC633</f>
        <v>couverts</v>
      </c>
      <c r="BD662" s="767"/>
      <c r="BE662" s="270"/>
      <c r="BF662" s="270"/>
      <c r="BG662" s="270"/>
      <c r="BH662" s="270"/>
      <c r="BI662" s="270"/>
      <c r="BJ662" s="329"/>
      <c r="BP662" s="4">
        <v>1</v>
      </c>
    </row>
    <row r="663" spans="52:68" ht="15.75" x14ac:dyDescent="0.25">
      <c r="AZ663" s="196" t="str">
        <f t="shared" si="137"/>
        <v>►</v>
      </c>
      <c r="BA663" s="320" t="str">
        <f>BA633</f>
        <v>Famille à coller.N.Nom de votre recette.Recette mère ►.S.Saisissez le nom de la recette mère</v>
      </c>
      <c r="BB663" s="320">
        <f>BB633</f>
        <v>6</v>
      </c>
      <c r="BC663" s="1045" t="str">
        <f>BC633</f>
        <v>couverts</v>
      </c>
      <c r="BD663" s="767"/>
      <c r="BE663" s="270"/>
      <c r="BF663" s="270"/>
      <c r="BG663" s="270"/>
      <c r="BH663" s="270"/>
      <c r="BI663" s="270"/>
      <c r="BJ663" s="329"/>
      <c r="BP663" s="4">
        <v>1</v>
      </c>
    </row>
    <row r="664" spans="52:68" ht="15.75" x14ac:dyDescent="0.25">
      <c r="AZ664" s="196" t="str">
        <f t="shared" si="137"/>
        <v>►</v>
      </c>
      <c r="BA664" s="320" t="str">
        <f>BA633</f>
        <v>Famille à coller.N.Nom de votre recette.Recette mère ►.S.Saisissez le nom de la recette mère</v>
      </c>
      <c r="BB664" s="320">
        <f>BB633</f>
        <v>6</v>
      </c>
      <c r="BC664" s="1045" t="str">
        <f>BC633</f>
        <v>couverts</v>
      </c>
      <c r="BD664" s="767"/>
      <c r="BE664" s="270"/>
      <c r="BF664" s="270"/>
      <c r="BG664" s="270"/>
      <c r="BH664" s="270"/>
      <c r="BI664" s="270"/>
      <c r="BJ664" s="329"/>
      <c r="BP664" s="4">
        <v>1</v>
      </c>
    </row>
    <row r="665" spans="52:68" ht="15.75" x14ac:dyDescent="0.25">
      <c r="AZ665" s="196" t="str">
        <f t="shared" si="137"/>
        <v>►</v>
      </c>
      <c r="BA665" s="320" t="str">
        <f>BA633</f>
        <v>Famille à coller.N.Nom de votre recette.Recette mère ►.S.Saisissez le nom de la recette mère</v>
      </c>
      <c r="BB665" s="320">
        <f>BB633</f>
        <v>6</v>
      </c>
      <c r="BC665" s="1045" t="str">
        <f>BC633</f>
        <v>couverts</v>
      </c>
      <c r="BD665" s="767"/>
      <c r="BE665" s="270"/>
      <c r="BF665" s="270"/>
      <c r="BG665" s="270"/>
      <c r="BH665" s="270"/>
      <c r="BI665" s="270"/>
      <c r="BJ665" s="329"/>
      <c r="BP665" s="4">
        <v>1</v>
      </c>
    </row>
    <row r="666" spans="52:68" ht="15.75" x14ac:dyDescent="0.25">
      <c r="AZ666" s="196" t="str">
        <f t="shared" si="137"/>
        <v>►</v>
      </c>
      <c r="BA666" s="320" t="str">
        <f>BA633</f>
        <v>Famille à coller.N.Nom de votre recette.Recette mère ►.S.Saisissez le nom de la recette mère</v>
      </c>
      <c r="BB666" s="320">
        <f>BB633</f>
        <v>6</v>
      </c>
      <c r="BC666" s="1045" t="str">
        <f>BC633</f>
        <v>couverts</v>
      </c>
      <c r="BD666" s="767"/>
      <c r="BE666" s="270"/>
      <c r="BF666" s="270"/>
      <c r="BG666" s="270"/>
      <c r="BH666" s="270"/>
      <c r="BI666" s="270"/>
      <c r="BJ666" s="329"/>
      <c r="BP666" s="4">
        <v>1</v>
      </c>
    </row>
    <row r="667" spans="52:68" ht="15.75" x14ac:dyDescent="0.25">
      <c r="AZ667" s="196" t="str">
        <f t="shared" si="137"/>
        <v>►</v>
      </c>
      <c r="BA667" s="320" t="str">
        <f>BA633</f>
        <v>Famille à coller.N.Nom de votre recette.Recette mère ►.S.Saisissez le nom de la recette mère</v>
      </c>
      <c r="BB667" s="320">
        <f>BB633</f>
        <v>6</v>
      </c>
      <c r="BC667" s="1045" t="str">
        <f>BC633</f>
        <v>couverts</v>
      </c>
      <c r="BD667" s="767"/>
      <c r="BE667" s="270"/>
      <c r="BF667" s="270"/>
      <c r="BG667" s="270"/>
      <c r="BH667" s="270"/>
      <c r="BI667" s="270"/>
      <c r="BJ667" s="329"/>
      <c r="BP667" s="4">
        <v>1</v>
      </c>
    </row>
    <row r="668" spans="52:68" ht="15.75" x14ac:dyDescent="0.25">
      <c r="AZ668" s="196" t="str">
        <f t="shared" si="137"/>
        <v>►</v>
      </c>
      <c r="BA668" s="320" t="str">
        <f>BA633</f>
        <v>Famille à coller.N.Nom de votre recette.Recette mère ►.S.Saisissez le nom de la recette mère</v>
      </c>
      <c r="BB668" s="320">
        <f>BB633</f>
        <v>6</v>
      </c>
      <c r="BC668" s="1045" t="str">
        <f>BC633</f>
        <v>couverts</v>
      </c>
      <c r="BD668" s="767"/>
      <c r="BE668" s="270"/>
      <c r="BF668" s="270"/>
      <c r="BG668" s="270"/>
      <c r="BH668" s="270"/>
      <c r="BI668" s="270"/>
      <c r="BJ668" s="329"/>
      <c r="BP668" s="4">
        <v>1</v>
      </c>
    </row>
    <row r="669" spans="52:68" ht="15.75" x14ac:dyDescent="0.25">
      <c r="AZ669" s="196" t="str">
        <f t="shared" si="137"/>
        <v>►</v>
      </c>
      <c r="BA669" s="320" t="str">
        <f>BA633</f>
        <v>Famille à coller.N.Nom de votre recette.Recette mère ►.S.Saisissez le nom de la recette mère</v>
      </c>
      <c r="BB669" s="320">
        <f>BB633</f>
        <v>6</v>
      </c>
      <c r="BC669" s="1045" t="str">
        <f>BC633</f>
        <v>couverts</v>
      </c>
      <c r="BD669" s="767"/>
      <c r="BE669" s="270"/>
      <c r="BF669" s="270"/>
      <c r="BG669" s="270"/>
      <c r="BH669" s="270"/>
      <c r="BI669" s="270"/>
      <c r="BJ669" s="329"/>
      <c r="BP669" s="4">
        <v>1</v>
      </c>
    </row>
    <row r="670" spans="52:68" ht="15.75" x14ac:dyDescent="0.25">
      <c r="AZ670" s="196" t="str">
        <f t="shared" si="137"/>
        <v>►</v>
      </c>
      <c r="BA670" s="320" t="str">
        <f>BA633</f>
        <v>Famille à coller.N.Nom de votre recette.Recette mère ►.S.Saisissez le nom de la recette mère</v>
      </c>
      <c r="BB670" s="320">
        <f>BB633</f>
        <v>6</v>
      </c>
      <c r="BC670" s="1045" t="str">
        <f>BC633</f>
        <v>couverts</v>
      </c>
      <c r="BD670" s="767"/>
      <c r="BE670" s="270"/>
      <c r="BF670" s="270"/>
      <c r="BG670" s="270"/>
      <c r="BH670" s="270"/>
      <c r="BI670" s="270"/>
      <c r="BJ670" s="329"/>
      <c r="BP670" s="4">
        <v>1</v>
      </c>
    </row>
    <row r="671" spans="52:68" ht="15.75" x14ac:dyDescent="0.25">
      <c r="AZ671" s="196" t="str">
        <f t="shared" si="137"/>
        <v>►</v>
      </c>
      <c r="BA671" s="320" t="str">
        <f>BA633</f>
        <v>Famille à coller.N.Nom de votre recette.Recette mère ►.S.Saisissez le nom de la recette mère</v>
      </c>
      <c r="BB671" s="320">
        <f>BB633</f>
        <v>6</v>
      </c>
      <c r="BC671" s="1045" t="str">
        <f>BC633</f>
        <v>couverts</v>
      </c>
      <c r="BD671" s="767"/>
      <c r="BE671" s="270"/>
      <c r="BF671" s="270"/>
      <c r="BG671" s="270"/>
      <c r="BH671" s="270"/>
      <c r="BI671" s="270"/>
      <c r="BJ671" s="329"/>
      <c r="BP671" s="4">
        <v>1</v>
      </c>
    </row>
    <row r="672" spans="52:68" ht="15.75" x14ac:dyDescent="0.25">
      <c r="AZ672" s="196" t="str">
        <f t="shared" si="137"/>
        <v>►</v>
      </c>
      <c r="BA672" s="320" t="str">
        <f>BA633</f>
        <v>Famille à coller.N.Nom de votre recette.Recette mère ►.S.Saisissez le nom de la recette mère</v>
      </c>
      <c r="BB672" s="320">
        <f>BB633</f>
        <v>6</v>
      </c>
      <c r="BC672" s="1045" t="str">
        <f>BC633</f>
        <v>couverts</v>
      </c>
      <c r="BD672" s="767"/>
      <c r="BE672" s="270"/>
      <c r="BF672" s="270"/>
      <c r="BG672" s="270"/>
      <c r="BH672" s="270"/>
      <c r="BI672" s="270"/>
      <c r="BJ672" s="329"/>
      <c r="BP672" s="4">
        <v>1</v>
      </c>
    </row>
    <row r="673" spans="1:70" ht="15.75" x14ac:dyDescent="0.25">
      <c r="AZ673" s="196" t="str">
        <f t="shared" si="137"/>
        <v>►</v>
      </c>
      <c r="BA673" s="320" t="str">
        <f>BA633</f>
        <v>Famille à coller.N.Nom de votre recette.Recette mère ►.S.Saisissez le nom de la recette mère</v>
      </c>
      <c r="BB673" s="320">
        <f>BB633</f>
        <v>6</v>
      </c>
      <c r="BC673" s="1045" t="str">
        <f>BC633</f>
        <v>couverts</v>
      </c>
      <c r="BD673" s="767"/>
      <c r="BE673" s="270"/>
      <c r="BF673" s="270"/>
      <c r="BG673" s="270"/>
      <c r="BH673" s="270"/>
      <c r="BI673" s="270"/>
      <c r="BJ673" s="329"/>
      <c r="BP673" s="4">
        <v>1</v>
      </c>
    </row>
    <row r="674" spans="1:70" ht="15.75" x14ac:dyDescent="0.25">
      <c r="AZ674" s="376" t="s">
        <v>18</v>
      </c>
      <c r="BA674" s="320" t="str">
        <f>BA633</f>
        <v>Famille à coller.N.Nom de votre recette.Recette mère ►.S.Saisissez le nom de la recette mère</v>
      </c>
      <c r="BB674" s="320">
        <f>BB633</f>
        <v>6</v>
      </c>
      <c r="BC674" s="1045" t="str">
        <f>BC633</f>
        <v>couverts</v>
      </c>
      <c r="BD674" s="978" t="s">
        <v>153</v>
      </c>
      <c r="BE674" s="280"/>
      <c r="BF674" s="280"/>
      <c r="BG674" s="280"/>
      <c r="BH674" s="280"/>
      <c r="BI674" s="378"/>
      <c r="BJ674" s="379" t="s">
        <v>154</v>
      </c>
      <c r="BP674" s="4">
        <v>1</v>
      </c>
    </row>
    <row r="675" spans="1:70" ht="15.75" x14ac:dyDescent="0.25">
      <c r="AZ675" s="376" t="s">
        <v>18</v>
      </c>
      <c r="BA675" s="320" t="str">
        <f>BA633</f>
        <v>Famille à coller.N.Nom de votre recette.Recette mère ►.S.Saisissez le nom de la recette mère</v>
      </c>
      <c r="BB675" s="320">
        <f>BB633</f>
        <v>6</v>
      </c>
      <c r="BC675" s="1045" t="str">
        <f>BC633</f>
        <v>couverts</v>
      </c>
      <c r="BD675" s="287"/>
      <c r="BE675" s="287"/>
      <c r="BF675" s="287"/>
      <c r="BG675" s="287"/>
      <c r="BH675" s="287"/>
      <c r="BI675" s="382"/>
      <c r="BJ675" s="383" t="s">
        <v>155</v>
      </c>
      <c r="BP675" s="4">
        <v>1</v>
      </c>
    </row>
    <row r="676" spans="1:70" ht="15.75" x14ac:dyDescent="0.25">
      <c r="AZ676" s="376" t="s">
        <v>18</v>
      </c>
      <c r="BA676" s="320" t="str">
        <f>BA633</f>
        <v>Famille à coller.N.Nom de votre recette.Recette mère ►.S.Saisissez le nom de la recette mère</v>
      </c>
      <c r="BB676" s="320">
        <f>BB633</f>
        <v>6</v>
      </c>
      <c r="BC676" s="1045" t="str">
        <f>BC633</f>
        <v>couverts</v>
      </c>
      <c r="BD676" s="287"/>
      <c r="BE676" s="287"/>
      <c r="BF676" s="287"/>
      <c r="BG676" s="287"/>
      <c r="BH676" s="287"/>
      <c r="BI676" s="382"/>
      <c r="BJ676" s="383" t="s">
        <v>156</v>
      </c>
      <c r="BP676" s="4">
        <v>1</v>
      </c>
    </row>
    <row r="677" spans="1:70" ht="15.75" x14ac:dyDescent="0.25">
      <c r="AZ677" s="376" t="s">
        <v>18</v>
      </c>
      <c r="BA677" s="320" t="str">
        <f>BA586</f>
        <v>Famille à coller.N.Nom de votre recette.Recette mère ►.S.Saisissez le nom de la recette mère</v>
      </c>
      <c r="BB677" s="320">
        <f>BB586</f>
        <v>6</v>
      </c>
      <c r="BC677" s="320" t="str">
        <f>BC586</f>
        <v>couverts</v>
      </c>
      <c r="BD677" s="293"/>
      <c r="BE677" s="293"/>
      <c r="BF677" s="293" t="s">
        <v>152</v>
      </c>
      <c r="BG677" s="294"/>
      <c r="BH677" s="392"/>
      <c r="BI677" s="392"/>
      <c r="BJ677" s="393"/>
      <c r="BP677" s="4">
        <v>1</v>
      </c>
    </row>
    <row r="678" spans="1:70" ht="16.5" thickBot="1" x14ac:dyDescent="0.3">
      <c r="AZ678" s="397" t="s">
        <v>18</v>
      </c>
      <c r="BA678" s="398" t="str">
        <f>BA586</f>
        <v>Famille à coller.N.Nom de votre recette.Recette mère ►.S.Saisissez le nom de la recette mère</v>
      </c>
      <c r="BB678" s="398">
        <f>BB586</f>
        <v>6</v>
      </c>
      <c r="BC678" s="398" t="str">
        <f>BC586</f>
        <v>couverts</v>
      </c>
      <c r="BD678" s="399" t="s">
        <v>150</v>
      </c>
      <c r="BE678" s="298"/>
      <c r="BF678" s="299"/>
      <c r="BG678" s="300"/>
      <c r="BH678" s="299"/>
      <c r="BI678" s="299"/>
      <c r="BJ678" s="400"/>
      <c r="BP678" s="4">
        <v>1</v>
      </c>
    </row>
    <row r="679" spans="1:70" x14ac:dyDescent="0.25">
      <c r="BP679" s="4">
        <v>1</v>
      </c>
    </row>
    <row r="680" spans="1:70" x14ac:dyDescent="0.25">
      <c r="BP680" s="4">
        <v>1</v>
      </c>
    </row>
    <row r="681" spans="1:70" x14ac:dyDescent="0.25">
      <c r="BP681" s="981" t="s">
        <v>600</v>
      </c>
    </row>
    <row r="682" spans="1:70" x14ac:dyDescent="0.25">
      <c r="A682" s="4">
        <v>1</v>
      </c>
      <c r="B682" s="4">
        <v>1</v>
      </c>
      <c r="C682" s="4">
        <v>1</v>
      </c>
      <c r="D682" s="4">
        <v>1</v>
      </c>
      <c r="E682" s="4">
        <v>1</v>
      </c>
      <c r="F682" s="4">
        <v>1</v>
      </c>
      <c r="G682" s="4">
        <v>1</v>
      </c>
      <c r="H682" s="4">
        <v>1</v>
      </c>
      <c r="I682" s="4">
        <v>1</v>
      </c>
      <c r="J682" s="4">
        <v>1</v>
      </c>
      <c r="K682" s="4">
        <v>1</v>
      </c>
      <c r="L682" s="4">
        <v>1</v>
      </c>
      <c r="M682" s="4">
        <v>1</v>
      </c>
      <c r="N682" s="4">
        <v>1</v>
      </c>
      <c r="O682" s="4">
        <v>1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1</v>
      </c>
      <c r="AC682" s="4">
        <v>1</v>
      </c>
      <c r="AD682" s="4">
        <v>1</v>
      </c>
      <c r="AE682" s="4">
        <v>1</v>
      </c>
      <c r="AF682" s="4">
        <v>1</v>
      </c>
      <c r="AG682" s="4">
        <v>1</v>
      </c>
      <c r="AH682" s="4">
        <v>1</v>
      </c>
      <c r="AI682" s="4">
        <v>1</v>
      </c>
      <c r="AJ682" s="4">
        <v>1</v>
      </c>
      <c r="AK682" s="4">
        <v>1</v>
      </c>
      <c r="AL682" s="4">
        <v>1</v>
      </c>
      <c r="AM682" s="4">
        <v>1</v>
      </c>
      <c r="AN682" s="4">
        <v>1</v>
      </c>
      <c r="AO682" s="4">
        <v>1</v>
      </c>
      <c r="AP682" s="4">
        <v>1</v>
      </c>
      <c r="AQ682" s="4">
        <v>1</v>
      </c>
      <c r="AR682" s="4">
        <v>1</v>
      </c>
      <c r="AS682" s="4">
        <v>1</v>
      </c>
      <c r="AT682" s="4">
        <v>1</v>
      </c>
      <c r="AU682" s="4">
        <v>1</v>
      </c>
      <c r="AV682" s="4">
        <v>1</v>
      </c>
      <c r="AW682" s="4">
        <v>1</v>
      </c>
      <c r="AX682" s="4">
        <v>1</v>
      </c>
      <c r="AY682" s="4">
        <v>1</v>
      </c>
      <c r="AZ682" s="4">
        <v>1</v>
      </c>
      <c r="BA682" s="4">
        <v>1</v>
      </c>
      <c r="BB682" s="4">
        <v>1</v>
      </c>
      <c r="BC682" s="4">
        <v>1</v>
      </c>
      <c r="BD682" s="4">
        <v>1</v>
      </c>
      <c r="BE682" s="4">
        <v>1</v>
      </c>
      <c r="BF682" s="4">
        <v>1</v>
      </c>
      <c r="BG682" s="4">
        <v>1</v>
      </c>
      <c r="BH682" s="4">
        <v>1</v>
      </c>
      <c r="BI682" s="4">
        <v>1</v>
      </c>
      <c r="BJ682" s="4">
        <v>1</v>
      </c>
      <c r="BK682" s="4">
        <v>1</v>
      </c>
      <c r="BL682" s="4">
        <v>1</v>
      </c>
      <c r="BM682" s="4">
        <v>1</v>
      </c>
      <c r="BN682" s="4">
        <v>1</v>
      </c>
      <c r="BO682" s="4">
        <v>1</v>
      </c>
      <c r="BP682" s="982" t="str">
        <f>ADDRESS(ROW(),COLUMN(),4)</f>
        <v>BP682</v>
      </c>
      <c r="BQ682" s="983"/>
      <c r="BR682" s="984" t="str">
        <f>ADDRESS(ROW(),COLUMN(),4)</f>
        <v>BR682</v>
      </c>
    </row>
  </sheetData>
  <mergeCells count="193">
    <mergeCell ref="BF600:BG600"/>
    <mergeCell ref="BD601:BD602"/>
    <mergeCell ref="BF601:BG601"/>
    <mergeCell ref="BJ602:BJ604"/>
    <mergeCell ref="BE644:BE645"/>
    <mergeCell ref="BF644:BF645"/>
    <mergeCell ref="BG644:BG645"/>
    <mergeCell ref="BH644:BH645"/>
    <mergeCell ref="BI644:BI645"/>
    <mergeCell ref="BJ644:BJ645"/>
    <mergeCell ref="AS433:AS435"/>
    <mergeCell ref="AN477:AN478"/>
    <mergeCell ref="AO477:AO478"/>
    <mergeCell ref="AP477:AP478"/>
    <mergeCell ref="AQ477:AQ478"/>
    <mergeCell ref="AR477:AR478"/>
    <mergeCell ref="AS477:AS478"/>
    <mergeCell ref="F372:F373"/>
    <mergeCell ref="H372:I372"/>
    <mergeCell ref="L373:L375"/>
    <mergeCell ref="AO431:AP431"/>
    <mergeCell ref="AM432:AM433"/>
    <mergeCell ref="AO432:AP432"/>
    <mergeCell ref="J354:L355"/>
    <mergeCell ref="H357:J357"/>
    <mergeCell ref="I359:I360"/>
    <mergeCell ref="J359:J360"/>
    <mergeCell ref="K359:K360"/>
    <mergeCell ref="H371:I371"/>
    <mergeCell ref="J323:L324"/>
    <mergeCell ref="H326:J326"/>
    <mergeCell ref="I328:I329"/>
    <mergeCell ref="J328:J329"/>
    <mergeCell ref="K328:K329"/>
    <mergeCell ref="H351:I352"/>
    <mergeCell ref="J351:L352"/>
    <mergeCell ref="AC292:AC294"/>
    <mergeCell ref="H295:J295"/>
    <mergeCell ref="I297:I298"/>
    <mergeCell ref="J297:J298"/>
    <mergeCell ref="K297:K298"/>
    <mergeCell ref="H320:I321"/>
    <mergeCell ref="J320:L321"/>
    <mergeCell ref="H289:I290"/>
    <mergeCell ref="J289:L290"/>
    <mergeCell ref="Y290:Z290"/>
    <mergeCell ref="W291:W292"/>
    <mergeCell ref="Y291:Z291"/>
    <mergeCell ref="J292:L293"/>
    <mergeCell ref="H258:I259"/>
    <mergeCell ref="J258:L259"/>
    <mergeCell ref="BD259:BJ261"/>
    <mergeCell ref="J261:L262"/>
    <mergeCell ref="H264:J264"/>
    <mergeCell ref="BD264:BJ267"/>
    <mergeCell ref="I266:I267"/>
    <mergeCell ref="J266:J267"/>
    <mergeCell ref="K266:K267"/>
    <mergeCell ref="G246:G247"/>
    <mergeCell ref="H246:H247"/>
    <mergeCell ref="I246:I247"/>
    <mergeCell ref="J246:J247"/>
    <mergeCell ref="K246:K247"/>
    <mergeCell ref="L246:L247"/>
    <mergeCell ref="AM214:AS217"/>
    <mergeCell ref="H227:I228"/>
    <mergeCell ref="J227:L228"/>
    <mergeCell ref="J230:L231"/>
    <mergeCell ref="H233:J233"/>
    <mergeCell ref="I235:I236"/>
    <mergeCell ref="J235:J236"/>
    <mergeCell ref="K235:K236"/>
    <mergeCell ref="J199:L200"/>
    <mergeCell ref="H202:J202"/>
    <mergeCell ref="I204:I205"/>
    <mergeCell ref="J204:J205"/>
    <mergeCell ref="K204:K205"/>
    <mergeCell ref="AM209:AS211"/>
    <mergeCell ref="Z194:Z195"/>
    <mergeCell ref="AA194:AA195"/>
    <mergeCell ref="AB194:AB195"/>
    <mergeCell ref="AC194:AC195"/>
    <mergeCell ref="H196:I197"/>
    <mergeCell ref="J196:L197"/>
    <mergeCell ref="H171:J171"/>
    <mergeCell ref="I173:I174"/>
    <mergeCell ref="J173:J174"/>
    <mergeCell ref="K173:K174"/>
    <mergeCell ref="X194:X195"/>
    <mergeCell ref="Y194:Y195"/>
    <mergeCell ref="J156:J158"/>
    <mergeCell ref="J159:J160"/>
    <mergeCell ref="J161:J162"/>
    <mergeCell ref="H165:I166"/>
    <mergeCell ref="J165:L166"/>
    <mergeCell ref="J168:L169"/>
    <mergeCell ref="H134:I135"/>
    <mergeCell ref="J134:L135"/>
    <mergeCell ref="BL136:BN136"/>
    <mergeCell ref="J137:L138"/>
    <mergeCell ref="H140:J140"/>
    <mergeCell ref="I142:I143"/>
    <mergeCell ref="J142:J143"/>
    <mergeCell ref="K142:K143"/>
    <mergeCell ref="BI118:BI119"/>
    <mergeCell ref="W119:AC121"/>
    <mergeCell ref="F123:L125"/>
    <mergeCell ref="BL123:BN123"/>
    <mergeCell ref="W124:AC127"/>
    <mergeCell ref="F128:L131"/>
    <mergeCell ref="BH110:BJ111"/>
    <mergeCell ref="I111:I112"/>
    <mergeCell ref="J111:J112"/>
    <mergeCell ref="K111:K112"/>
    <mergeCell ref="BH113:BJ114"/>
    <mergeCell ref="BL115:BL120"/>
    <mergeCell ref="AU116:AW116"/>
    <mergeCell ref="BF116:BH116"/>
    <mergeCell ref="BG118:BG119"/>
    <mergeCell ref="BH118:BH119"/>
    <mergeCell ref="H103:I104"/>
    <mergeCell ref="J103:L104"/>
    <mergeCell ref="AU103:AW103"/>
    <mergeCell ref="J106:L107"/>
    <mergeCell ref="H109:J109"/>
    <mergeCell ref="BF110:BG111"/>
    <mergeCell ref="AQ93:AS94"/>
    <mergeCell ref="AU95:AU100"/>
    <mergeCell ref="AO96:AQ96"/>
    <mergeCell ref="AP98:AP99"/>
    <mergeCell ref="AQ98:AQ99"/>
    <mergeCell ref="AR98:AR99"/>
    <mergeCell ref="I80:I81"/>
    <mergeCell ref="J80:J81"/>
    <mergeCell ref="K80:K81"/>
    <mergeCell ref="AE80:AG80"/>
    <mergeCell ref="AO90:AP91"/>
    <mergeCell ref="AQ90:AS91"/>
    <mergeCell ref="N67:P67"/>
    <mergeCell ref="AE67:AG67"/>
    <mergeCell ref="H72:I73"/>
    <mergeCell ref="J72:L73"/>
    <mergeCell ref="J75:L76"/>
    <mergeCell ref="H78:J78"/>
    <mergeCell ref="N54:P54"/>
    <mergeCell ref="Y54:Z55"/>
    <mergeCell ref="AA54:AC55"/>
    <mergeCell ref="AA57:AC58"/>
    <mergeCell ref="AE59:AE64"/>
    <mergeCell ref="Y60:AA60"/>
    <mergeCell ref="Z62:Z63"/>
    <mergeCell ref="AA62:AA63"/>
    <mergeCell ref="AB62:AB63"/>
    <mergeCell ref="H41:I42"/>
    <mergeCell ref="J41:L42"/>
    <mergeCell ref="J44:L45"/>
    <mergeCell ref="N46:N51"/>
    <mergeCell ref="H47:J47"/>
    <mergeCell ref="I49:I50"/>
    <mergeCell ref="J49:J50"/>
    <mergeCell ref="K49:K50"/>
    <mergeCell ref="AP18:AP19"/>
    <mergeCell ref="AQ18:AQ19"/>
    <mergeCell ref="AR18:AR19"/>
    <mergeCell ref="BG18:BG19"/>
    <mergeCell ref="BH18:BH19"/>
    <mergeCell ref="BI18:BI19"/>
    <mergeCell ref="H16:J16"/>
    <mergeCell ref="Y16:AA16"/>
    <mergeCell ref="AO16:AQ16"/>
    <mergeCell ref="BF16:BH16"/>
    <mergeCell ref="I18:I19"/>
    <mergeCell ref="J18:J19"/>
    <mergeCell ref="K18:K19"/>
    <mergeCell ref="Z18:Z19"/>
    <mergeCell ref="AA18:AA19"/>
    <mergeCell ref="AB18:AB19"/>
    <mergeCell ref="BF10:BG11"/>
    <mergeCell ref="BH10:BJ11"/>
    <mergeCell ref="J13:L14"/>
    <mergeCell ref="AA13:AC14"/>
    <mergeCell ref="AQ13:AS14"/>
    <mergeCell ref="BH13:BJ14"/>
    <mergeCell ref="B3:B5"/>
    <mergeCell ref="S3:S5"/>
    <mergeCell ref="AI3:AI5"/>
    <mergeCell ref="AZ3:AZ5"/>
    <mergeCell ref="H10:I11"/>
    <mergeCell ref="J10:L11"/>
    <mergeCell ref="Y10:Z11"/>
    <mergeCell ref="AA10:AC11"/>
    <mergeCell ref="AO10:AP11"/>
    <mergeCell ref="AQ10:AS11"/>
  </mergeCells>
  <conditionalFormatting sqref="K20:K26">
    <cfRule type="cellIs" dxfId="85" priority="18" operator="notEqual">
      <formula>1</formula>
    </cfRule>
  </conditionalFormatting>
  <conditionalFormatting sqref="K51:K57">
    <cfRule type="cellIs" dxfId="84" priority="17" operator="notEqual">
      <formula>1</formula>
    </cfRule>
  </conditionalFormatting>
  <conditionalFormatting sqref="K82:K88">
    <cfRule type="cellIs" dxfId="83" priority="16" operator="notEqual">
      <formula>1</formula>
    </cfRule>
  </conditionalFormatting>
  <conditionalFormatting sqref="K113:K119">
    <cfRule type="cellIs" dxfId="82" priority="15" operator="notEqual">
      <formula>1</formula>
    </cfRule>
  </conditionalFormatting>
  <conditionalFormatting sqref="K144:K150">
    <cfRule type="cellIs" dxfId="81" priority="14" operator="notEqual">
      <formula>1</formula>
    </cfRule>
  </conditionalFormatting>
  <conditionalFormatting sqref="K175:K181">
    <cfRule type="cellIs" dxfId="80" priority="13" operator="notEqual">
      <formula>1</formula>
    </cfRule>
  </conditionalFormatting>
  <conditionalFormatting sqref="K206:K212">
    <cfRule type="cellIs" dxfId="79" priority="12" operator="notEqual">
      <formula>1</formula>
    </cfRule>
  </conditionalFormatting>
  <conditionalFormatting sqref="K237:K243">
    <cfRule type="cellIs" dxfId="78" priority="11" operator="notEqual">
      <formula>1</formula>
    </cfRule>
  </conditionalFormatting>
  <conditionalFormatting sqref="K268:K274">
    <cfRule type="cellIs" dxfId="77" priority="10" operator="notEqual">
      <formula>1</formula>
    </cfRule>
  </conditionalFormatting>
  <conditionalFormatting sqref="K299:K305">
    <cfRule type="cellIs" dxfId="76" priority="9" operator="notEqual">
      <formula>1</formula>
    </cfRule>
  </conditionalFormatting>
  <conditionalFormatting sqref="K330:K336">
    <cfRule type="cellIs" dxfId="75" priority="8" operator="notEqual">
      <formula>1</formula>
    </cfRule>
  </conditionalFormatting>
  <conditionalFormatting sqref="K361:K367">
    <cfRule type="cellIs" dxfId="74" priority="7" operator="notEqual">
      <formula>1</formula>
    </cfRule>
  </conditionalFormatting>
  <conditionalFormatting sqref="AB20:AB33">
    <cfRule type="cellIs" dxfId="73" priority="6" operator="notEqual">
      <formula>1</formula>
    </cfRule>
  </conditionalFormatting>
  <conditionalFormatting sqref="AB64:AB77">
    <cfRule type="cellIs" dxfId="72" priority="5" operator="notEqual">
      <formula>1</formula>
    </cfRule>
  </conditionalFormatting>
  <conditionalFormatting sqref="AR20:AR51">
    <cfRule type="cellIs" dxfId="71" priority="3" operator="notEqual">
      <formula>1</formula>
    </cfRule>
  </conditionalFormatting>
  <conditionalFormatting sqref="AR100:AR131">
    <cfRule type="cellIs" dxfId="70" priority="4" operator="notEqual">
      <formula>1</formula>
    </cfRule>
  </conditionalFormatting>
  <conditionalFormatting sqref="BI20:BI61">
    <cfRule type="cellIs" dxfId="69" priority="2" operator="notEqual">
      <formula>1</formula>
    </cfRule>
  </conditionalFormatting>
  <conditionalFormatting sqref="BI120:BI161">
    <cfRule type="cellIs" dxfId="68" priority="1" operator="notEqual">
      <formula>1</formula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851E2-0E55-4725-9286-5E150B7199F7}">
  <dimension ref="A1:BP387"/>
  <sheetViews>
    <sheetView zoomScaleNormal="100" workbookViewId="0">
      <selection activeCell="C94" sqref="C94:L94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11.7109375" style="49" customWidth="1"/>
    <col min="23" max="25" width="14.7109375" style="49" customWidth="1"/>
    <col min="26" max="26" width="11.7109375" style="49" customWidth="1"/>
    <col min="27" max="27" width="17.7109375" style="49" customWidth="1"/>
    <col min="28" max="28" width="2.85546875" customWidth="1"/>
    <col min="29" max="29" width="14.7109375" customWidth="1"/>
    <col min="30" max="30" width="11.7109375" customWidth="1"/>
    <col min="31" max="31" width="17.7109375" customWidth="1"/>
    <col min="32" max="32" width="5.5703125" customWidth="1"/>
    <col min="33" max="33" width="10.7109375" style="49" customWidth="1"/>
    <col min="34" max="34" width="9.42578125" style="49" customWidth="1"/>
    <col min="35" max="35" width="99.7109375" style="49" customWidth="1"/>
    <col min="36" max="36" width="6" style="49" customWidth="1"/>
    <col min="37" max="37" width="5.7109375" style="49" customWidth="1"/>
    <col min="38" max="40" width="10.7109375" style="49" customWidth="1"/>
    <col min="42" max="42" width="7.5703125" style="31" customWidth="1"/>
    <col min="43" max="43" width="3.85546875" style="49" customWidth="1"/>
    <col min="44" max="48" width="11.7109375" style="31" customWidth="1"/>
    <col min="49" max="52" width="11.42578125" style="31"/>
    <col min="53" max="53" width="19.7109375" style="31" customWidth="1"/>
    <col min="54" max="54" width="19" style="31" customWidth="1"/>
    <col min="55" max="55" width="25.7109375" style="31" customWidth="1"/>
    <col min="56" max="56" width="16.7109375" style="31" customWidth="1"/>
    <col min="57" max="57" width="3.7109375" style="49" customWidth="1"/>
    <col min="58" max="58" width="19.7109375" customWidth="1"/>
    <col min="59" max="59" width="18.7109375" customWidth="1"/>
    <col min="60" max="60" width="25.7109375" customWidth="1"/>
    <col min="61" max="61" width="16.7109375" customWidth="1"/>
    <col min="62" max="62" width="17" bestFit="1" customWidth="1"/>
    <col min="63" max="63" width="11.7109375" customWidth="1"/>
    <col min="64" max="64" width="28" customWidth="1"/>
    <col min="65" max="65" width="6.140625" customWidth="1"/>
    <col min="66" max="66" width="8.7109375" style="31" customWidth="1"/>
    <col min="67" max="67" width="11.42578125" style="48"/>
    <col min="68" max="68" width="43.5703125" style="48" customWidth="1"/>
  </cols>
  <sheetData>
    <row r="1" spans="1:68" ht="15.75" thickTop="1" x14ac:dyDescent="0.25">
      <c r="A1" s="982" t="str">
        <f>ADDRESS(ROW(),COLUMN(),4)</f>
        <v>A1</v>
      </c>
      <c r="B1" s="1" t="str">
        <f t="shared" ref="B1:AA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C1" s="1" t="str">
        <f>SUBSTITUTE(ADDRESS(1,COLUMN(),4),"1","")</f>
        <v>AC</v>
      </c>
      <c r="AD1" s="1" t="str">
        <f>SUBSTITUTE(ADDRESS(1,COLUMN(),4),"1","")</f>
        <v>AD</v>
      </c>
      <c r="AE1" s="1" t="str">
        <f>SUBSTITUTE(ADDRESS(1,COLUMN(),4),"1","")</f>
        <v>AE</v>
      </c>
      <c r="AG1" s="2738" t="str">
        <f t="shared" ref="AG1:AN1" si="1">SUBSTITUTE(ADDRESS(1,COLUMN(),4),"1","")</f>
        <v>AG</v>
      </c>
      <c r="AH1" s="2738" t="str">
        <f t="shared" si="1"/>
        <v>AH</v>
      </c>
      <c r="AI1" s="2738" t="str">
        <f t="shared" si="1"/>
        <v>AI</v>
      </c>
      <c r="AJ1" s="2738" t="str">
        <f t="shared" si="1"/>
        <v>AJ</v>
      </c>
      <c r="AK1" s="2738" t="str">
        <f t="shared" si="1"/>
        <v>AK</v>
      </c>
      <c r="AL1" s="2738" t="str">
        <f t="shared" si="1"/>
        <v>AL</v>
      </c>
      <c r="AM1" s="2738" t="str">
        <f t="shared" si="1"/>
        <v>AM</v>
      </c>
      <c r="AN1" s="2738" t="str">
        <f t="shared" si="1"/>
        <v>AN</v>
      </c>
      <c r="AP1" s="2" t="str">
        <f>SUBSTITUTE(ADDRESS(1,COLUMN(),4),"1","")</f>
        <v>AP</v>
      </c>
      <c r="AQ1" s="3"/>
      <c r="AR1" s="1058" t="str">
        <f>SUBSTITUTE(ADDRESS(1,COLUMN(),4),"1","")</f>
        <v>AR</v>
      </c>
      <c r="AS1" s="1058" t="str">
        <f>SUBSTITUTE(ADDRESS(1,COLUMN(),4),"1","")</f>
        <v>AS</v>
      </c>
      <c r="AT1" s="1058" t="str">
        <f>SUBSTITUTE(ADDRESS(1,COLUMN(),4),"1","")</f>
        <v>AT</v>
      </c>
      <c r="AU1" s="1058" t="str">
        <f>SUBSTITUTE(ADDRESS(1,COLUMN(),4),"1","")</f>
        <v>AU</v>
      </c>
      <c r="AV1" s="1058" t="str">
        <f>SUBSTITUTE(ADDRESS(1,COLUMN(),4),"1","")</f>
        <v>AV</v>
      </c>
      <c r="AW1" s="118"/>
      <c r="AX1" s="118"/>
      <c r="AY1" s="118"/>
      <c r="BA1" s="1058" t="str">
        <f t="shared" ref="BA1:BD1" si="2">SUBSTITUTE(ADDRESS(1,COLUMN(),4),"1","")</f>
        <v>BA</v>
      </c>
      <c r="BB1" s="1058" t="str">
        <f t="shared" si="2"/>
        <v>BB</v>
      </c>
      <c r="BC1" s="1058" t="str">
        <f t="shared" si="2"/>
        <v>BC</v>
      </c>
      <c r="BD1" s="1058" t="str">
        <f t="shared" si="2"/>
        <v>BD</v>
      </c>
      <c r="BE1" s="3"/>
      <c r="BF1" s="1058" t="str">
        <f t="shared" ref="BF1:BL1" si="3">SUBSTITUTE(ADDRESS(1,COLUMN(),4),"1","")</f>
        <v>BF</v>
      </c>
      <c r="BG1" s="1058" t="str">
        <f t="shared" si="3"/>
        <v>BG</v>
      </c>
      <c r="BH1" s="1058" t="str">
        <f t="shared" si="3"/>
        <v>BH</v>
      </c>
      <c r="BI1" s="1058" t="str">
        <f t="shared" si="3"/>
        <v>BI</v>
      </c>
      <c r="BJ1" s="1058" t="str">
        <f t="shared" si="3"/>
        <v>BJ</v>
      </c>
      <c r="BK1" s="1058" t="str">
        <f t="shared" si="3"/>
        <v>BK</v>
      </c>
      <c r="BL1" s="1058" t="str">
        <f t="shared" si="3"/>
        <v>BL</v>
      </c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.75" thickBot="1" x14ac:dyDescent="0.3">
      <c r="A2" s="8">
        <f t="shared" ref="A2:AA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7">
        <f t="shared" ca="1" si="4"/>
        <v>1</v>
      </c>
      <c r="N2" s="7">
        <f t="shared" ca="1" si="4"/>
        <v>11</v>
      </c>
      <c r="O2" s="7">
        <f t="shared" ca="1" si="4"/>
        <v>11</v>
      </c>
      <c r="P2" s="7">
        <f t="shared" ca="1" si="4"/>
        <v>11</v>
      </c>
      <c r="Q2" s="7">
        <f t="shared" ca="1" si="4"/>
        <v>11</v>
      </c>
      <c r="R2" s="7">
        <f t="shared" ca="1" si="4"/>
        <v>14</v>
      </c>
      <c r="S2" s="7">
        <f t="shared" ca="1" si="4"/>
        <v>14</v>
      </c>
      <c r="T2" s="7">
        <f t="shared" ca="1" si="4"/>
        <v>11</v>
      </c>
      <c r="U2" s="7">
        <f t="shared" ca="1" si="4"/>
        <v>17</v>
      </c>
      <c r="V2" s="7">
        <f t="shared" ca="1" si="4"/>
        <v>11</v>
      </c>
      <c r="W2" s="7">
        <f t="shared" ca="1" si="4"/>
        <v>14</v>
      </c>
      <c r="X2" s="7">
        <f t="shared" ca="1" si="4"/>
        <v>14</v>
      </c>
      <c r="Y2" s="7">
        <f t="shared" ca="1" si="4"/>
        <v>14</v>
      </c>
      <c r="Z2" s="7">
        <f t="shared" ca="1" si="4"/>
        <v>11</v>
      </c>
      <c r="AA2" s="7">
        <f t="shared" ca="1" si="4"/>
        <v>17</v>
      </c>
      <c r="AC2" s="9">
        <f t="shared" ref="AC2:AE2" ca="1" si="5">CELL("largeur",AC2)</f>
        <v>14</v>
      </c>
      <c r="AD2" s="9">
        <f t="shared" ca="1" si="5"/>
        <v>11</v>
      </c>
      <c r="AE2" s="9">
        <f t="shared" ca="1" si="5"/>
        <v>17</v>
      </c>
      <c r="AG2" s="9">
        <f t="shared" ref="AG2:AN2" ca="1" si="6">CELL("largeur",AG2)</f>
        <v>10</v>
      </c>
      <c r="AH2" s="9">
        <f t="shared" ca="1" si="6"/>
        <v>9</v>
      </c>
      <c r="AI2" s="9">
        <f t="shared" ca="1" si="6"/>
        <v>99</v>
      </c>
      <c r="AJ2" s="9">
        <f t="shared" ca="1" si="6"/>
        <v>5</v>
      </c>
      <c r="AK2" s="9">
        <f t="shared" ca="1" si="6"/>
        <v>5</v>
      </c>
      <c r="AL2" s="9">
        <f t="shared" ca="1" si="6"/>
        <v>10</v>
      </c>
      <c r="AM2" s="9">
        <f t="shared" ca="1" si="6"/>
        <v>10</v>
      </c>
      <c r="AN2" s="9">
        <f t="shared" ca="1" si="6"/>
        <v>10</v>
      </c>
      <c r="AP2" s="9">
        <f ca="1">CELL("largeur",AP2)</f>
        <v>7</v>
      </c>
      <c r="AQ2" s="3"/>
      <c r="AR2" s="9">
        <f ca="1">CELL("largeur",AR2)</f>
        <v>11</v>
      </c>
      <c r="AS2" s="9">
        <f ca="1">CELL("largeur",AS2)</f>
        <v>11</v>
      </c>
      <c r="AT2" s="9">
        <f ca="1">CELL("largeur",AT2)</f>
        <v>11</v>
      </c>
      <c r="AU2" s="9">
        <f ca="1">CELL("largeur",AU2)</f>
        <v>11</v>
      </c>
      <c r="AV2" s="9">
        <f ca="1">CELL("largeur",AV2)</f>
        <v>11</v>
      </c>
      <c r="AW2" s="118"/>
      <c r="AX2" s="118"/>
      <c r="AY2" s="118"/>
      <c r="BA2" s="9">
        <f ca="1">CELL("largeur",BA2)</f>
        <v>19</v>
      </c>
      <c r="BB2" s="9">
        <f ca="1">CELL("largeur",BB2)</f>
        <v>18</v>
      </c>
      <c r="BC2" s="9">
        <f ca="1">CELL("largeur",BC2)</f>
        <v>25</v>
      </c>
      <c r="BD2" s="9">
        <f ca="1">CELL("largeur",BD2)</f>
        <v>16</v>
      </c>
      <c r="BE2" s="3"/>
      <c r="BF2" s="9">
        <f t="shared" ref="BF2:BL2" ca="1" si="7">CELL("largeur",BF2)</f>
        <v>19</v>
      </c>
      <c r="BG2" s="9">
        <f t="shared" ca="1" si="7"/>
        <v>18</v>
      </c>
      <c r="BH2" s="9">
        <f t="shared" ca="1" si="7"/>
        <v>25</v>
      </c>
      <c r="BI2" s="9">
        <f t="shared" ca="1" si="7"/>
        <v>16</v>
      </c>
      <c r="BJ2" s="9">
        <f t="shared" ca="1" si="7"/>
        <v>16</v>
      </c>
      <c r="BK2" s="9">
        <f t="shared" ca="1" si="7"/>
        <v>11</v>
      </c>
      <c r="BL2" s="9">
        <f t="shared" ca="1" si="7"/>
        <v>27</v>
      </c>
      <c r="BN2" s="4">
        <v>1</v>
      </c>
      <c r="BO2" s="10"/>
      <c r="BP2" s="10" t="s">
        <v>0</v>
      </c>
    </row>
    <row r="3" spans="1:68" ht="23.25" x14ac:dyDescent="0.25">
      <c r="B3" s="3240" t="s">
        <v>1</v>
      </c>
      <c r="C3" s="11"/>
      <c r="D3" s="12"/>
      <c r="E3" s="12"/>
      <c r="F3" s="1059"/>
      <c r="G3" s="1059"/>
      <c r="H3" s="1059"/>
      <c r="I3" s="1059"/>
      <c r="J3" s="1059"/>
      <c r="K3" s="1059"/>
      <c r="L3" s="2813" t="s">
        <v>2368</v>
      </c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3"/>
      <c r="Z3" s="14" t="s">
        <v>2</v>
      </c>
      <c r="AA3" s="15" t="str">
        <f>BN387</f>
        <v>BN387</v>
      </c>
      <c r="AC3" s="30"/>
      <c r="AD3" s="30"/>
      <c r="AE3" s="30"/>
      <c r="AG3" s="30"/>
      <c r="AH3" s="30"/>
      <c r="AI3" s="30"/>
      <c r="AJ3" s="30"/>
      <c r="AK3" s="30"/>
      <c r="AL3" s="30"/>
      <c r="AM3" s="30"/>
      <c r="AN3" s="30"/>
      <c r="AP3" s="16"/>
      <c r="AQ3" s="16"/>
      <c r="AR3" s="1060"/>
      <c r="AS3" s="1060"/>
      <c r="AT3" s="1060"/>
      <c r="AU3" s="1060"/>
      <c r="AV3" s="1060"/>
      <c r="AW3" s="118"/>
      <c r="AX3" s="118"/>
      <c r="AY3" s="118"/>
      <c r="BE3" s="3"/>
      <c r="BF3" s="31"/>
      <c r="BG3" s="31"/>
      <c r="BH3" s="31"/>
      <c r="BI3" s="31"/>
      <c r="BJ3" s="31"/>
      <c r="BK3" s="31"/>
      <c r="BL3" s="31"/>
      <c r="BN3" s="4">
        <v>1</v>
      </c>
      <c r="BO3" s="17">
        <f ca="1">COUNTA(A1:BM386) + COUNTBLANK(A1:BM386)</f>
        <v>25328</v>
      </c>
      <c r="BP3" s="18" t="str">
        <f>"cellules entre"&amp;" " &amp;A1&amp;" et  "&amp;BN387</f>
        <v>cellules entre A1 et  BN387</v>
      </c>
    </row>
    <row r="4" spans="1:68" ht="23.25" x14ac:dyDescent="0.25">
      <c r="B4" s="3319"/>
      <c r="C4" s="19"/>
      <c r="D4" s="20"/>
      <c r="E4" s="20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21"/>
      <c r="Z4" s="22"/>
      <c r="AA4" s="23"/>
      <c r="AC4" s="30"/>
      <c r="AD4" s="30"/>
      <c r="AE4" s="30"/>
      <c r="AG4" s="30"/>
      <c r="AH4" s="30"/>
      <c r="AI4" s="30"/>
      <c r="AJ4" s="30"/>
      <c r="AK4" s="30"/>
      <c r="AL4" s="30"/>
      <c r="AM4" s="30"/>
      <c r="AN4" s="30"/>
      <c r="AP4" s="16"/>
      <c r="AQ4" s="16"/>
      <c r="AR4" s="1060"/>
      <c r="AS4" s="1060"/>
      <c r="AT4" s="1060"/>
      <c r="AU4" s="1060"/>
      <c r="AV4" s="1060"/>
      <c r="AW4" s="118"/>
      <c r="AX4" s="118"/>
      <c r="AY4" s="118"/>
      <c r="BE4" s="3"/>
      <c r="BF4" s="31"/>
      <c r="BG4" s="31"/>
      <c r="BH4" s="31"/>
      <c r="BI4" s="31"/>
      <c r="BJ4" s="31"/>
      <c r="BK4" s="31"/>
      <c r="BL4" s="31"/>
      <c r="BN4" s="4">
        <v>1</v>
      </c>
      <c r="BO4" s="17">
        <f ca="1">COUNTA(A1:BM386)</f>
        <v>3903</v>
      </c>
      <c r="BP4" s="18" t="s">
        <v>3</v>
      </c>
    </row>
    <row r="5" spans="1:68" ht="19.5" customHeight="1" thickBot="1" x14ac:dyDescent="0.3">
      <c r="B5" s="3241"/>
      <c r="C5" s="24"/>
      <c r="D5" s="25"/>
      <c r="E5" s="25"/>
      <c r="F5" s="29"/>
      <c r="G5" s="29"/>
      <c r="H5" s="29"/>
      <c r="I5" s="29"/>
      <c r="J5" s="29"/>
      <c r="K5" s="29"/>
      <c r="L5" s="29" t="s">
        <v>651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6" t="s">
        <v>2375</v>
      </c>
      <c r="Z5" s="26"/>
      <c r="AA5" s="28"/>
      <c r="AC5" s="30"/>
      <c r="AD5" s="30"/>
      <c r="AE5" s="30"/>
      <c r="AG5" s="30"/>
      <c r="AH5" s="30"/>
      <c r="AI5" s="30"/>
      <c r="AJ5" s="30"/>
      <c r="AK5" s="30"/>
      <c r="AL5" s="30"/>
      <c r="AM5" s="30"/>
      <c r="AN5" s="30"/>
      <c r="AP5" s="30"/>
      <c r="AQ5" s="3"/>
      <c r="AR5" s="118"/>
      <c r="AS5" s="118"/>
      <c r="AT5" s="118"/>
      <c r="AU5" s="118"/>
      <c r="AV5" s="118"/>
      <c r="AW5" s="118"/>
      <c r="AX5" s="118"/>
      <c r="AY5" s="118"/>
      <c r="BE5" s="3"/>
      <c r="BF5" s="31"/>
      <c r="BG5" s="31"/>
      <c r="BH5" s="31"/>
      <c r="BI5" s="31"/>
      <c r="BJ5" s="31"/>
      <c r="BK5" s="31"/>
      <c r="BL5" s="31"/>
      <c r="BN5" s="4">
        <v>1</v>
      </c>
      <c r="BO5" s="17">
        <f ca="1">COUNTBLANK(A1:BM386)</f>
        <v>21425</v>
      </c>
      <c r="BP5" s="18" t="s">
        <v>4</v>
      </c>
    </row>
    <row r="6" spans="1:68" ht="15.75" x14ac:dyDescent="0.25">
      <c r="B6" s="16"/>
      <c r="C6" s="16"/>
      <c r="D6" s="16"/>
      <c r="E6" s="32" t="s">
        <v>5</v>
      </c>
      <c r="F6" s="33" t="str">
        <f ca="1">CELL("nomfichier")</f>
        <v>C:\Users\Joel\Desktop\ccr17.envoyé\[ff.B.16.colonnes.22.03.2025.xlsx]Répertoire.B.10.recettes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 t="s">
        <v>6</v>
      </c>
      <c r="AC6" s="30"/>
      <c r="AD6" s="30"/>
      <c r="AE6" s="30"/>
      <c r="AG6" s="30"/>
      <c r="AH6" s="30"/>
      <c r="AI6" s="30"/>
      <c r="AJ6" s="30"/>
      <c r="AK6" s="30"/>
      <c r="AL6" s="30"/>
      <c r="AM6" s="30"/>
      <c r="AN6" s="30"/>
      <c r="AP6" s="30"/>
      <c r="AQ6" s="3"/>
      <c r="AR6" s="118"/>
      <c r="AS6" s="118"/>
      <c r="AT6" s="118"/>
      <c r="AU6" s="118"/>
      <c r="AV6" s="118"/>
      <c r="AW6" s="16"/>
      <c r="AX6" s="16"/>
      <c r="AY6" s="118"/>
      <c r="BE6" s="3"/>
      <c r="BF6" s="31"/>
      <c r="BG6" s="31"/>
      <c r="BH6" s="31"/>
      <c r="BI6" s="31"/>
      <c r="BJ6" s="31"/>
      <c r="BK6" s="31"/>
      <c r="BL6" s="31"/>
      <c r="BN6" s="4">
        <v>1</v>
      </c>
      <c r="BO6" s="17" cm="1">
        <f t="array" ref="BO6">SUM(BN1:BN385+2)</f>
        <v>1155</v>
      </c>
      <c r="BP6" s="18" t="s">
        <v>7</v>
      </c>
    </row>
    <row r="7" spans="1:68" ht="15.75" customHeight="1" x14ac:dyDescent="0.25">
      <c r="B7" s="2688" t="s">
        <v>11</v>
      </c>
      <c r="C7" s="2734"/>
      <c r="D7" s="37"/>
      <c r="E7" s="37"/>
      <c r="F7" s="37"/>
      <c r="G7" s="37"/>
      <c r="H7" s="2696" t="s">
        <v>218</v>
      </c>
      <c r="I7" s="123" t="str">
        <f ca="1">IF(COUNTIF(B2:L2, "&lt;0.5")&gt;0, COUNTIF(B2:L2, "&lt;0.5") &amp; " ◄ colonnes masquées", "◄ De " &amp; ADDRESS(2, COLUMN(B2), 4) &amp; " à " &amp; ADDRESS(2, COLUMN(L2), 4) &amp; " pas de colonnes masquées")</f>
        <v>◄ De B2 à L2 pas de colonnes masquées</v>
      </c>
      <c r="J7" s="37"/>
      <c r="K7" s="37"/>
      <c r="L7" s="46"/>
      <c r="M7" s="16"/>
      <c r="N7" s="38"/>
      <c r="O7" s="38"/>
      <c r="P7" s="38"/>
      <c r="Q7" s="2696" t="str">
        <f ca="1">"◄  "&amp;AA15</f>
        <v>◄  Aucune colonne masquée</v>
      </c>
      <c r="R7" s="2811"/>
      <c r="S7" s="2811"/>
      <c r="T7" s="38"/>
      <c r="U7" s="38"/>
      <c r="V7" s="38"/>
      <c r="W7" s="38"/>
      <c r="X7" s="38"/>
      <c r="Y7" s="38"/>
      <c r="Z7" s="38"/>
      <c r="AA7" s="38"/>
      <c r="AC7" s="30"/>
      <c r="AD7" s="30"/>
      <c r="AE7" s="30"/>
      <c r="AG7" s="30"/>
      <c r="AH7" s="30"/>
      <c r="AI7" s="30"/>
      <c r="AJ7" s="30"/>
      <c r="AK7" s="30"/>
      <c r="AL7" s="30"/>
      <c r="AM7" s="30"/>
      <c r="AN7" s="30"/>
      <c r="AP7" s="40" t="s">
        <v>9</v>
      </c>
      <c r="AQ7" s="3"/>
      <c r="AR7" s="118"/>
      <c r="AS7" s="118"/>
      <c r="AT7" s="118"/>
      <c r="AU7" s="118"/>
      <c r="AV7" s="118"/>
      <c r="AW7" s="16"/>
      <c r="AX7" s="16"/>
      <c r="AY7" s="16"/>
      <c r="AZ7"/>
      <c r="BE7" s="3"/>
      <c r="BN7" s="4">
        <v>1</v>
      </c>
      <c r="BO7" s="17">
        <f>SUM(A387:BM387)+1</f>
        <v>66</v>
      </c>
      <c r="BP7" s="18" t="s">
        <v>10</v>
      </c>
    </row>
    <row r="8" spans="1:68" ht="21" customHeight="1" x14ac:dyDescent="0.25">
      <c r="B8" s="37"/>
      <c r="C8" s="2691" t="s">
        <v>2246</v>
      </c>
      <c r="D8" s="2691"/>
      <c r="E8" s="2691"/>
      <c r="F8" s="2691"/>
      <c r="G8" s="2691"/>
      <c r="H8" s="45"/>
      <c r="I8" s="37"/>
      <c r="J8" s="37"/>
      <c r="K8" s="37"/>
      <c r="L8" s="46"/>
      <c r="M8" s="16"/>
      <c r="N8" s="2691" t="s">
        <v>2246</v>
      </c>
      <c r="O8" s="2691"/>
      <c r="P8" s="2691"/>
      <c r="Q8" s="2733" t="s">
        <v>13</v>
      </c>
      <c r="R8" s="37"/>
      <c r="S8" s="37"/>
      <c r="T8" s="37"/>
      <c r="U8" s="37"/>
      <c r="V8" s="37"/>
      <c r="W8" s="16"/>
      <c r="X8" s="2988" t="str">
        <f ca="1">"Page N°"&amp;_xlfn.SHEET()</f>
        <v>Page N°7</v>
      </c>
      <c r="Y8" s="37"/>
      <c r="Z8" s="37"/>
      <c r="AA8" s="37"/>
      <c r="AC8" s="2736" t="s">
        <v>8</v>
      </c>
      <c r="AD8" s="2736"/>
      <c r="AE8" s="2736"/>
      <c r="AG8" s="30"/>
      <c r="AH8" s="30"/>
      <c r="AI8" s="30"/>
      <c r="AJ8" s="30"/>
      <c r="AK8" s="30"/>
      <c r="AL8" s="30"/>
      <c r="AM8" s="30"/>
      <c r="AN8" s="30"/>
      <c r="AP8" s="47" t="s">
        <v>15</v>
      </c>
      <c r="AQ8" s="3"/>
      <c r="AR8" s="30"/>
      <c r="AS8" s="30"/>
      <c r="AT8" s="30"/>
      <c r="AU8" s="30"/>
      <c r="AV8" s="30"/>
      <c r="AW8" s="16"/>
      <c r="AX8" s="16"/>
      <c r="AY8" s="16"/>
      <c r="AZ8"/>
      <c r="BE8" s="3"/>
      <c r="BN8" s="4">
        <v>1</v>
      </c>
    </row>
    <row r="9" spans="1:68" ht="19.5" thickBot="1" x14ac:dyDescent="0.3">
      <c r="B9" s="37"/>
      <c r="C9" s="2735" t="s">
        <v>2274</v>
      </c>
      <c r="D9" s="43"/>
      <c r="E9" s="43"/>
      <c r="F9" s="43"/>
      <c r="G9" s="44"/>
      <c r="H9" s="16"/>
      <c r="M9" s="16"/>
      <c r="N9" s="2932" t="s">
        <v>2351</v>
      </c>
      <c r="O9" s="2691"/>
      <c r="P9" s="2737"/>
      <c r="Q9" s="2733" t="s">
        <v>16</v>
      </c>
      <c r="R9" s="49"/>
      <c r="V9"/>
      <c r="W9"/>
      <c r="X9"/>
      <c r="Y9"/>
      <c r="Z9"/>
      <c r="AA9"/>
      <c r="AC9" s="2931" t="s">
        <v>2350</v>
      </c>
      <c r="AD9" s="100"/>
      <c r="AE9" s="100"/>
      <c r="AG9" s="30"/>
      <c r="AH9" s="30"/>
      <c r="AI9" s="30"/>
      <c r="AJ9" s="30"/>
      <c r="AK9" s="30"/>
      <c r="AL9" s="30"/>
      <c r="AM9" s="30"/>
      <c r="AN9" s="30"/>
      <c r="AP9" s="51" t="s">
        <v>14</v>
      </c>
      <c r="AQ9" s="3"/>
      <c r="AR9" s="52" t="s">
        <v>17</v>
      </c>
      <c r="AS9" s="30"/>
      <c r="AT9" s="30"/>
      <c r="AU9" s="30"/>
      <c r="AV9" s="30"/>
      <c r="AW9" s="16"/>
      <c r="AX9" s="16"/>
      <c r="AY9" s="16"/>
      <c r="AZ9"/>
      <c r="BE9" s="3"/>
      <c r="BF9" s="31"/>
      <c r="BG9" s="31"/>
      <c r="BH9" s="31"/>
      <c r="BI9" s="31"/>
      <c r="BJ9" s="31"/>
      <c r="BK9" s="31"/>
      <c r="BL9" s="31"/>
      <c r="BN9" s="4">
        <v>1</v>
      </c>
    </row>
    <row r="10" spans="1:68" ht="22.5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315" t="s">
        <v>20</v>
      </c>
      <c r="I10" s="3315"/>
      <c r="J10" s="3285" t="s">
        <v>21</v>
      </c>
      <c r="K10" s="3285"/>
      <c r="L10" s="3286"/>
      <c r="N10" s="2974" t="s">
        <v>6</v>
      </c>
      <c r="O10" s="62"/>
      <c r="P10" s="62"/>
      <c r="Q10" s="61"/>
      <c r="R10" s="61"/>
      <c r="S10" s="61"/>
      <c r="T10" s="61"/>
      <c r="U10" s="61"/>
      <c r="V10" s="61"/>
      <c r="W10" s="61"/>
      <c r="X10" s="3367" t="str">
        <f>H10</f>
        <v>Famille à coller</v>
      </c>
      <c r="Y10" s="3367"/>
      <c r="Z10" s="3369" t="str">
        <f>UPPER(LEFT(J10,1))</f>
        <v>N</v>
      </c>
      <c r="AA10" s="3371" t="s">
        <v>25</v>
      </c>
      <c r="AC10" s="2860" t="s">
        <v>22</v>
      </c>
      <c r="AD10" s="2947">
        <v>0</v>
      </c>
      <c r="AE10" s="2948" t="s">
        <v>23</v>
      </c>
      <c r="AG10" s="3360" t="s">
        <v>2080</v>
      </c>
      <c r="AH10" s="3361"/>
      <c r="AI10" s="3361"/>
      <c r="AJ10" s="3361"/>
      <c r="AK10" s="3361"/>
      <c r="AL10" s="3361"/>
      <c r="AM10" s="3361"/>
      <c r="AN10" s="3362"/>
      <c r="AP10" s="54" t="str">
        <f t="shared" ref="AP10:AP43" si="8">B10</f>
        <v>A</v>
      </c>
      <c r="AQ10" s="3"/>
      <c r="AR10" s="63" t="s">
        <v>26</v>
      </c>
      <c r="AS10" s="64"/>
      <c r="AT10" s="64"/>
      <c r="AU10" s="65"/>
      <c r="AV10" s="65"/>
      <c r="AW10" s="16"/>
      <c r="AX10" s="16"/>
      <c r="AY10" s="16"/>
      <c r="AZ10"/>
      <c r="BA10" s="3114" t="s">
        <v>2314</v>
      </c>
      <c r="BB10" s="3115"/>
      <c r="BC10" s="3115"/>
      <c r="BD10" s="3116"/>
      <c r="BE10" s="3"/>
      <c r="BF10" s="3114" t="s">
        <v>27</v>
      </c>
      <c r="BG10" s="3115"/>
      <c r="BH10" s="3115"/>
      <c r="BI10" s="3115"/>
      <c r="BJ10" s="3115"/>
      <c r="BK10" s="3115"/>
      <c r="BL10" s="3116"/>
      <c r="BN10" s="4">
        <v>1</v>
      </c>
    </row>
    <row r="11" spans="1:68" ht="22.5" customHeight="1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316"/>
      <c r="I11" s="3316"/>
      <c r="J11" s="3287"/>
      <c r="K11" s="3287"/>
      <c r="L11" s="3288"/>
      <c r="N11" s="2975" t="s">
        <v>6</v>
      </c>
      <c r="O11" s="74"/>
      <c r="P11" s="74"/>
      <c r="Q11" s="73"/>
      <c r="R11" s="73"/>
      <c r="S11" s="73"/>
      <c r="T11" s="73"/>
      <c r="U11" s="73"/>
      <c r="V11" s="73"/>
      <c r="W11" s="73"/>
      <c r="X11" s="3368"/>
      <c r="Y11" s="3368"/>
      <c r="Z11" s="3370"/>
      <c r="AA11" s="3372"/>
      <c r="AC11" s="2860" t="s">
        <v>30</v>
      </c>
      <c r="AD11" s="2949">
        <v>0</v>
      </c>
      <c r="AE11" s="72" t="s">
        <v>31</v>
      </c>
      <c r="AG11" s="3363"/>
      <c r="AH11" s="3274"/>
      <c r="AI11" s="3274"/>
      <c r="AJ11" s="3274"/>
      <c r="AK11" s="3274"/>
      <c r="AL11" s="3274"/>
      <c r="AM11" s="3274"/>
      <c r="AN11" s="3364"/>
      <c r="AP11" s="66" t="str">
        <f t="shared" si="8"/>
        <v>A</v>
      </c>
      <c r="AQ11" s="3"/>
      <c r="AR11" s="75" t="s">
        <v>32</v>
      </c>
      <c r="AS11" s="76"/>
      <c r="AT11" s="76"/>
      <c r="AU11" s="76"/>
      <c r="AV11" s="76"/>
      <c r="AW11" s="16"/>
      <c r="AX11" s="16"/>
      <c r="AY11" s="16"/>
      <c r="AZ11"/>
      <c r="BA11" s="3117"/>
      <c r="BB11" s="3118"/>
      <c r="BC11" s="3118"/>
      <c r="BD11" s="3119"/>
      <c r="BE11" s="3"/>
      <c r="BF11" s="3117"/>
      <c r="BG11" s="3118"/>
      <c r="BH11" s="3118"/>
      <c r="BI11" s="3118"/>
      <c r="BJ11" s="3118"/>
      <c r="BK11" s="3118"/>
      <c r="BL11" s="3119"/>
      <c r="BN11" s="4">
        <v>1</v>
      </c>
    </row>
    <row r="12" spans="1:68" ht="22.5" customHeight="1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N12" s="2976" t="s">
        <v>6</v>
      </c>
      <c r="O12" s="89"/>
      <c r="P12" s="89"/>
      <c r="Q12" s="84"/>
      <c r="R12" s="84"/>
      <c r="S12" s="84"/>
      <c r="T12" s="84"/>
      <c r="U12" s="84"/>
      <c r="V12" s="84"/>
      <c r="W12" s="16"/>
      <c r="X12" s="86"/>
      <c r="Y12" s="90" t="s">
        <v>38</v>
      </c>
      <c r="Z12" s="87">
        <v>50</v>
      </c>
      <c r="AA12" s="88" t="str">
        <f>AA13</f>
        <v>couverts</v>
      </c>
      <c r="AC12" s="2860" t="s">
        <v>36</v>
      </c>
      <c r="AD12" s="2949">
        <v>0</v>
      </c>
      <c r="AE12" s="72" t="s">
        <v>37</v>
      </c>
      <c r="AG12" s="3365" t="s">
        <v>2084</v>
      </c>
      <c r="AH12" s="3279"/>
      <c r="AI12" s="3279"/>
      <c r="AJ12" s="3279"/>
      <c r="AK12" s="3279"/>
      <c r="AL12" s="3279"/>
      <c r="AM12" s="3279"/>
      <c r="AN12" s="3366"/>
      <c r="AP12" s="66" t="str">
        <f t="shared" si="8"/>
        <v>A</v>
      </c>
      <c r="AQ12" s="3"/>
      <c r="AR12" s="76"/>
      <c r="AS12" s="64"/>
      <c r="AT12" s="64"/>
      <c r="AU12" s="65"/>
      <c r="AV12" s="65"/>
      <c r="AW12" s="16"/>
      <c r="AX12" s="16"/>
      <c r="AY12" s="16"/>
      <c r="AZ12"/>
      <c r="BA12" s="3117"/>
      <c r="BB12" s="3118"/>
      <c r="BC12" s="3118"/>
      <c r="BD12" s="3119"/>
      <c r="BE12" s="3"/>
      <c r="BF12" s="3117"/>
      <c r="BG12" s="3118"/>
      <c r="BH12" s="3118"/>
      <c r="BI12" s="3118"/>
      <c r="BJ12" s="3118"/>
      <c r="BK12" s="3118"/>
      <c r="BL12" s="3119"/>
      <c r="BN12" s="4">
        <v>1</v>
      </c>
      <c r="BP12" s="48" t="s">
        <v>2366</v>
      </c>
    </row>
    <row r="13" spans="1:68" ht="15.75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317" t="str">
        <f>F16</f>
        <v>Famille à coller.N.Nom de votre recette.Recette mère ►.S.Saisissez le nom de la recette mère</v>
      </c>
      <c r="K13" s="3317"/>
      <c r="L13" s="3318"/>
      <c r="N13" s="2977"/>
      <c r="O13" s="100"/>
      <c r="P13" s="100"/>
      <c r="Q13" s="16"/>
      <c r="R13" s="16"/>
      <c r="S13" s="16"/>
      <c r="T13" s="16"/>
      <c r="U13" s="16"/>
      <c r="V13" s="16"/>
      <c r="W13" s="16"/>
      <c r="X13" s="97"/>
      <c r="Y13" s="101" t="s">
        <v>42</v>
      </c>
      <c r="Z13" s="98">
        <v>10</v>
      </c>
      <c r="AA13" s="99" t="s">
        <v>44</v>
      </c>
      <c r="AC13" s="229" t="s">
        <v>41</v>
      </c>
      <c r="AD13" s="2950">
        <f t="shared" ref="AD13:AD27" si="9">AE13 / 1000</f>
        <v>1E-3</v>
      </c>
      <c r="AE13" s="96">
        <v>1</v>
      </c>
      <c r="AF13" s="438"/>
      <c r="AG13" s="2597"/>
      <c r="AH13" s="942"/>
      <c r="AI13" s="942"/>
      <c r="AJ13" s="942"/>
      <c r="AK13" s="942"/>
      <c r="AL13" s="942"/>
      <c r="AM13" s="942"/>
      <c r="AN13" s="2739"/>
      <c r="AP13" s="66" t="str">
        <f t="shared" si="8"/>
        <v>A</v>
      </c>
      <c r="AQ13" s="3"/>
      <c r="AR13" s="75" t="s">
        <v>45</v>
      </c>
      <c r="AS13" s="76"/>
      <c r="AT13" s="76"/>
      <c r="AU13" s="76"/>
      <c r="AV13" s="76"/>
      <c r="AW13" s="16"/>
      <c r="AX13" s="16"/>
      <c r="AY13" s="16"/>
      <c r="AZ13"/>
      <c r="BA13" s="102" t="s">
        <v>46</v>
      </c>
      <c r="BB13" s="103"/>
      <c r="BC13" s="104"/>
      <c r="BD13" s="105"/>
      <c r="BE13" s="106"/>
      <c r="BF13" s="107"/>
      <c r="BG13" s="108"/>
      <c r="BH13" s="108"/>
      <c r="BI13" s="108"/>
      <c r="BJ13" s="108"/>
      <c r="BK13" s="108"/>
      <c r="BL13" s="109"/>
      <c r="BN13" s="4">
        <v>1</v>
      </c>
    </row>
    <row r="14" spans="1:68" ht="15.75" customHeight="1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10">
        <v>6</v>
      </c>
      <c r="G14" s="111" t="s">
        <v>44</v>
      </c>
      <c r="H14" s="92"/>
      <c r="I14" s="92"/>
      <c r="J14" s="3317"/>
      <c r="K14" s="3317"/>
      <c r="L14" s="3318"/>
      <c r="N14" s="2977"/>
      <c r="O14" s="100"/>
      <c r="P14" s="100"/>
      <c r="Q14" s="16"/>
      <c r="R14" s="16"/>
      <c r="S14" s="16"/>
      <c r="T14" s="16"/>
      <c r="U14" s="16"/>
      <c r="V14" s="16"/>
      <c r="W14" s="16"/>
      <c r="X14" s="112"/>
      <c r="Y14" s="112" t="s">
        <v>48</v>
      </c>
      <c r="Z14" s="113"/>
      <c r="AA14" s="114"/>
      <c r="AC14" s="510" t="s">
        <v>47</v>
      </c>
      <c r="AD14" s="2950">
        <f t="shared" si="9"/>
        <v>1</v>
      </c>
      <c r="AE14" s="96">
        <v>1000</v>
      </c>
      <c r="AF14" s="438"/>
      <c r="AG14" s="2597"/>
      <c r="AH14" s="942"/>
      <c r="AI14" s="942"/>
      <c r="AJ14" s="942"/>
      <c r="AK14" s="942"/>
      <c r="AL14" s="942"/>
      <c r="AM14" s="942"/>
      <c r="AN14" s="2739"/>
      <c r="AP14" s="66" t="str">
        <f t="shared" si="8"/>
        <v>A</v>
      </c>
      <c r="AQ14" s="3"/>
      <c r="AR14" s="76"/>
      <c r="AS14" s="64"/>
      <c r="AT14" s="64"/>
      <c r="AU14" s="65"/>
      <c r="AV14" s="65"/>
      <c r="AW14" s="16"/>
      <c r="AX14" s="16"/>
      <c r="AY14" s="16"/>
      <c r="AZ14"/>
      <c r="BA14" s="117"/>
      <c r="BB14" s="118"/>
      <c r="BC14" s="118"/>
      <c r="BD14" s="119"/>
      <c r="BE14" s="3"/>
      <c r="BF14" s="107"/>
      <c r="BG14" s="120" t="s">
        <v>50</v>
      </c>
      <c r="BH14" s="108"/>
      <c r="BI14" s="108"/>
      <c r="BJ14" s="108"/>
      <c r="BK14" s="108"/>
      <c r="BL14" s="109"/>
      <c r="BN14" s="4">
        <v>1</v>
      </c>
    </row>
    <row r="15" spans="1:68" ht="21" x14ac:dyDescent="0.25">
      <c r="B15" s="66" t="s">
        <v>11</v>
      </c>
      <c r="C15" s="121" t="str">
        <f>C16</f>
        <v>Famille à coller.N.Nom de votre recette.Recette mère ►.S.Saisissez le nom de la recette mère</v>
      </c>
      <c r="D15" s="121"/>
      <c r="E15" s="121"/>
      <c r="F15" s="122"/>
      <c r="G15" s="123"/>
      <c r="H15" s="123"/>
      <c r="I15" s="123"/>
      <c r="J15" s="123"/>
      <c r="K15" s="123"/>
      <c r="L15" s="124"/>
      <c r="N15" s="2871">
        <f>IF(OR(ISBLANK(Z12), ISBLANK(Z13)), 0, Z12/Z13)</f>
        <v>5</v>
      </c>
      <c r="O15" s="125"/>
      <c r="P15" s="125"/>
      <c r="Q15" s="125"/>
      <c r="R15" s="125"/>
      <c r="S15" s="125"/>
      <c r="T15" s="125"/>
      <c r="U15" s="125"/>
      <c r="V15" s="125"/>
      <c r="W15" s="126"/>
      <c r="X15" s="126"/>
      <c r="Y15" s="126"/>
      <c r="Z15" s="126"/>
      <c r="AA15" s="127" t="str">
        <f ca="1">IF(COUNTIF(C42:AA42,"&lt;0.5")=0,"Aucune colonne masquée",COUNTIF(C42:AA42,"&lt;0.5")&amp;" colonnes masquées : "&amp;(N16&amp;O16&amp;P16))</f>
        <v>Aucune colonne masquée</v>
      </c>
      <c r="AC15" s="495" t="s">
        <v>51</v>
      </c>
      <c r="AD15" s="2950">
        <f t="shared" si="9"/>
        <v>0.25</v>
      </c>
      <c r="AE15" s="96">
        <v>250</v>
      </c>
      <c r="AF15" s="438"/>
      <c r="AG15" s="2597"/>
      <c r="AH15" s="942"/>
      <c r="AI15" s="942"/>
      <c r="AJ15" s="942"/>
      <c r="AK15" s="942"/>
      <c r="AL15" s="942"/>
      <c r="AM15" s="942"/>
      <c r="AN15" s="2739"/>
      <c r="AP15" s="66" t="str">
        <f t="shared" si="8"/>
        <v>►</v>
      </c>
      <c r="AQ15" s="3"/>
      <c r="AR15" s="75" t="s">
        <v>52</v>
      </c>
      <c r="AS15" s="76"/>
      <c r="AT15" s="76"/>
      <c r="AU15" s="76"/>
      <c r="AV15" s="76"/>
      <c r="AW15" s="16"/>
      <c r="AX15" s="16"/>
      <c r="AY15" s="16"/>
      <c r="AZ15"/>
      <c r="BA15" s="102" t="s">
        <v>53</v>
      </c>
      <c r="BB15" s="103"/>
      <c r="BC15" s="104"/>
      <c r="BD15" s="105"/>
      <c r="BE15" s="3"/>
      <c r="BF15" s="107"/>
      <c r="BG15" s="128" t="s">
        <v>54</v>
      </c>
      <c r="BH15" s="108"/>
      <c r="BI15" s="108"/>
      <c r="BJ15" s="108"/>
      <c r="BK15" s="108"/>
      <c r="BL15" s="109"/>
      <c r="BN15" s="4">
        <v>1</v>
      </c>
      <c r="BP15" s="48" t="s">
        <v>2352</v>
      </c>
    </row>
    <row r="16" spans="1:68" ht="16.5" thickBot="1" x14ac:dyDescent="0.3">
      <c r="B16" s="129" t="s">
        <v>11</v>
      </c>
      <c r="C16" s="130" t="str">
        <f>F16</f>
        <v>Famille à coller.N.Nom de votre recette.Recette mère ►.S.Saisissez le nom de la recette mère</v>
      </c>
      <c r="D16" s="130">
        <f>F14</f>
        <v>6</v>
      </c>
      <c r="E16" s="130" t="str">
        <f>G14</f>
        <v>couverts</v>
      </c>
      <c r="F16" s="131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2" t="s">
        <v>55</v>
      </c>
      <c r="H16" s="3321" t="s">
        <v>56</v>
      </c>
      <c r="I16" s="3321"/>
      <c r="J16" s="3321"/>
      <c r="K16" s="133" t="s">
        <v>57</v>
      </c>
      <c r="L16" s="134" t="s">
        <v>58</v>
      </c>
      <c r="N16" s="2872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&amp;IF(L42&lt;0.5,L41&amp;".","")&amp;IF(M42&lt;0.5,M41&amp;".","")&amp;IF(N42&lt;0.5,N41&amp;".","")</f>
        <v/>
      </c>
      <c r="O16" s="135" t="str">
        <f ca="1">IF(O42&lt;0.5,O41&amp;".","")&amp;IF(P42&lt;0.5,P41&amp;".","")&amp;IF(Q42&lt;0.5,Q41&amp;".","")&amp;IF(R42&lt;0.5,R41&amp;".","")&amp;IF(S42&lt;0.5,S41&amp;".","")&amp;IF(T42&lt;0.5,T41&amp;".","")&amp;IF(U42&lt;0.5,U41&amp;".","")&amp;IF(V42&lt;0.5,V41&amp;".","")&amp;IF(W42&lt;0.5,W41&amp;".","")&amp;IF(X42&lt;0.5,X41&amp;".","")&amp;IF(Y42&lt;0.5,Y41&amp;".","")&amp;IF(Z42&lt;0.5,Z41&amp;".","")&amp;IF(AA42&lt;0.5,AA41&amp;".","")</f>
        <v/>
      </c>
      <c r="P16" s="135" t="str">
        <f ca="1">IF(S42&lt;0.5,S41&amp;".","")&amp;IF(T42&lt;0.5,T41&amp;".","")&amp;IF(U42&lt;0.5,U41&amp;".","")&amp;IF(V42&lt;0.5,V41&amp;".","")&amp;IF(W42&lt;0.5,W41&amp;".","")&amp;IF(X42&lt;0.5,X41&amp;".","")&amp;IF(Y42&lt;0.5,Y41&amp;".","")&amp;IF(Z42&lt;0.5,Z41&amp;".","")&amp;IF(AA42&lt;0.5,AA41&amp;".","")</f>
        <v/>
      </c>
      <c r="Q16" s="135"/>
      <c r="R16" s="135"/>
      <c r="S16" s="135"/>
      <c r="T16" s="135"/>
      <c r="U16" s="135"/>
      <c r="V16" s="135"/>
      <c r="W16" s="136"/>
      <c r="X16" s="136"/>
      <c r="Y16" s="136"/>
      <c r="Z16" s="137"/>
      <c r="AA16" s="127" t="str">
        <f>ROWS(B10:B43)-SUBTOTAL(103,B10:B43)&amp;" "&amp;"Lignes masquées"</f>
        <v>0 Lignes masquées</v>
      </c>
      <c r="AC16" s="495" t="s">
        <v>59</v>
      </c>
      <c r="AD16" s="2950">
        <f t="shared" si="9"/>
        <v>0.5</v>
      </c>
      <c r="AE16" s="96">
        <v>500</v>
      </c>
      <c r="AF16" s="438"/>
      <c r="AG16" s="2597"/>
      <c r="AH16" s="942"/>
      <c r="AI16" s="942"/>
      <c r="AJ16" s="942"/>
      <c r="AK16" s="942"/>
      <c r="AL16" s="942"/>
      <c r="AM16" s="942"/>
      <c r="AN16" s="2739"/>
      <c r="AP16" s="129" t="str">
        <f t="shared" si="8"/>
        <v>►</v>
      </c>
      <c r="AQ16" s="3"/>
      <c r="AR16" s="76"/>
      <c r="AS16" s="76"/>
      <c r="AT16" s="76"/>
      <c r="AU16" s="76"/>
      <c r="AV16" s="76"/>
      <c r="AW16" s="16"/>
      <c r="AX16" s="16"/>
      <c r="AY16" s="16"/>
      <c r="AZ16"/>
      <c r="BA16" s="117"/>
      <c r="BB16" s="118"/>
      <c r="BC16" s="118"/>
      <c r="BD16" s="119"/>
      <c r="BE16" s="3"/>
      <c r="BF16" s="107"/>
      <c r="BG16" s="128" t="s">
        <v>60</v>
      </c>
      <c r="BH16" s="108"/>
      <c r="BI16" s="108"/>
      <c r="BJ16" s="108"/>
      <c r="BK16" s="108"/>
      <c r="BL16" s="109"/>
      <c r="BN16" s="4">
        <v>1</v>
      </c>
      <c r="BP16" s="48" t="s">
        <v>2353</v>
      </c>
    </row>
    <row r="17" spans="1:68" ht="22.5" thickTop="1" thickBot="1" x14ac:dyDescent="0.3">
      <c r="B17" s="138" t="s">
        <v>11</v>
      </c>
      <c r="C17" s="139" t="str">
        <f>C16</f>
        <v>Famille à coller.N.Nom de votre recette.Recette mère ►.S.Saisissez le nom de la recette mère</v>
      </c>
      <c r="D17" s="140"/>
      <c r="E17" s="140"/>
      <c r="F17" s="141" t="s">
        <v>61</v>
      </c>
      <c r="G17" s="141" t="s">
        <v>62</v>
      </c>
      <c r="H17" s="141" t="s">
        <v>63</v>
      </c>
      <c r="I17" s="141" t="s">
        <v>64</v>
      </c>
      <c r="J17" s="2987" t="s">
        <v>65</v>
      </c>
      <c r="K17" s="142" t="s">
        <v>66</v>
      </c>
      <c r="L17" s="143" t="s">
        <v>67</v>
      </c>
      <c r="N17" s="2980" t="s">
        <v>69</v>
      </c>
      <c r="O17" s="308" t="s">
        <v>70</v>
      </c>
      <c r="P17" s="308" t="s">
        <v>71</v>
      </c>
      <c r="Q17" s="144" t="s">
        <v>72</v>
      </c>
      <c r="R17" s="144" t="s">
        <v>73</v>
      </c>
      <c r="S17" s="144" t="s">
        <v>74</v>
      </c>
      <c r="T17" s="144" t="s">
        <v>75</v>
      </c>
      <c r="U17" s="144" t="s">
        <v>76</v>
      </c>
      <c r="V17" s="144" t="s">
        <v>77</v>
      </c>
      <c r="W17" s="144" t="s">
        <v>78</v>
      </c>
      <c r="X17" s="144" t="s">
        <v>79</v>
      </c>
      <c r="Y17" s="144" t="s">
        <v>80</v>
      </c>
      <c r="Z17" s="144" t="s">
        <v>81</v>
      </c>
      <c r="AA17" s="145" t="s">
        <v>82</v>
      </c>
      <c r="AC17" s="495" t="s">
        <v>68</v>
      </c>
      <c r="AD17" s="2950">
        <f t="shared" si="9"/>
        <v>0.33332999999999996</v>
      </c>
      <c r="AE17" s="96">
        <v>333.33</v>
      </c>
      <c r="AF17" s="438"/>
      <c r="AG17" s="2597"/>
      <c r="AH17" s="942"/>
      <c r="AI17" s="942"/>
      <c r="AJ17" s="942"/>
      <c r="AK17" s="942"/>
      <c r="AL17" s="942"/>
      <c r="AM17" s="942"/>
      <c r="AN17" s="2739"/>
      <c r="AP17" s="138" t="str">
        <f t="shared" si="8"/>
        <v>►</v>
      </c>
      <c r="AQ17" s="3"/>
      <c r="AR17" s="146" t="s">
        <v>83</v>
      </c>
      <c r="AS17" s="147"/>
      <c r="AT17" s="147"/>
      <c r="AU17" s="147"/>
      <c r="AV17" s="147"/>
      <c r="AW17" s="16"/>
      <c r="AX17" s="16"/>
      <c r="AY17" s="16"/>
      <c r="AZ17"/>
      <c r="BA17" s="148" t="s">
        <v>84</v>
      </c>
      <c r="BB17" s="103"/>
      <c r="BC17" s="104"/>
      <c r="BD17" s="105"/>
      <c r="BE17" s="3"/>
      <c r="BF17" s="107"/>
      <c r="BG17" s="128" t="s">
        <v>85</v>
      </c>
      <c r="BH17" s="108"/>
      <c r="BI17" s="108"/>
      <c r="BJ17" s="108"/>
      <c r="BK17" s="108"/>
      <c r="BL17" s="109"/>
      <c r="BN17" s="4">
        <v>1</v>
      </c>
      <c r="BP17" s="48" t="s">
        <v>2354</v>
      </c>
    </row>
    <row r="18" spans="1:68" ht="15.75" customHeight="1" thickTop="1" x14ac:dyDescent="0.25">
      <c r="B18" s="66" t="s">
        <v>18</v>
      </c>
      <c r="C18" s="149" t="str">
        <f>C16</f>
        <v>Famille à coller.N.Nom de votre recette.Recette mère ►.S.Saisissez le nom de la recette mère</v>
      </c>
      <c r="D18" s="91"/>
      <c r="E18" s="91"/>
      <c r="F18" s="150" t="s">
        <v>86</v>
      </c>
      <c r="G18" s="151" t="s">
        <v>87</v>
      </c>
      <c r="H18" s="152"/>
      <c r="I18" s="3322" t="s">
        <v>88</v>
      </c>
      <c r="J18" s="3323" t="s">
        <v>89</v>
      </c>
      <c r="K18" s="3324" t="s">
        <v>90</v>
      </c>
      <c r="L18" s="153" t="s">
        <v>91</v>
      </c>
      <c r="N18" s="3380" t="s">
        <v>96</v>
      </c>
      <c r="O18" s="3373" t="s">
        <v>99</v>
      </c>
      <c r="P18" s="3375" t="s">
        <v>93</v>
      </c>
      <c r="Q18" s="156" t="s">
        <v>97</v>
      </c>
      <c r="R18" s="157" t="s">
        <v>94</v>
      </c>
      <c r="S18" s="3300" t="s">
        <v>94</v>
      </c>
      <c r="T18" s="3377" t="s">
        <v>95</v>
      </c>
      <c r="U18" s="158">
        <f>T13</f>
        <v>0</v>
      </c>
      <c r="V18" s="159" t="str">
        <f>ROUND(W27-U27,3)&amp;"Kg"&amp;"  "&amp;IF(W27&gt;0, ROUND((W27 - O27) / W27* 100, 2), 0)&amp;"%"</f>
        <v>0Kg  0%</v>
      </c>
      <c r="W18" s="3192" t="s">
        <v>2323</v>
      </c>
      <c r="X18" s="3378"/>
      <c r="Y18" s="160" t="s">
        <v>100</v>
      </c>
      <c r="Z18" s="161">
        <f>IFERROR(Z27/Z13,0)</f>
        <v>3.6</v>
      </c>
      <c r="AA18" s="162"/>
      <c r="AC18" s="496" t="s">
        <v>92</v>
      </c>
      <c r="AD18" s="2951">
        <f t="shared" si="9"/>
        <v>1E-3</v>
      </c>
      <c r="AE18" s="155">
        <v>1</v>
      </c>
      <c r="AF18" s="438"/>
      <c r="AG18" s="2597"/>
      <c r="AH18" s="942"/>
      <c r="AI18" s="942"/>
      <c r="AJ18" s="942"/>
      <c r="AK18" s="942"/>
      <c r="AL18" s="942"/>
      <c r="AM18" s="942"/>
      <c r="AN18" s="2739"/>
      <c r="AP18" s="66" t="str">
        <f t="shared" si="8"/>
        <v>A</v>
      </c>
      <c r="AQ18" s="3"/>
      <c r="AR18" s="146" t="s">
        <v>101</v>
      </c>
      <c r="AS18" s="64"/>
      <c r="AT18" s="147"/>
      <c r="AU18" s="147"/>
      <c r="AV18" s="147"/>
      <c r="AW18" s="16"/>
      <c r="AX18" s="16"/>
      <c r="AY18" s="16"/>
      <c r="AZ18"/>
      <c r="BA18" s="117"/>
      <c r="BB18" s="118"/>
      <c r="BC18" s="118"/>
      <c r="BD18" s="119"/>
      <c r="BE18" s="3"/>
      <c r="BF18" s="107"/>
      <c r="BG18" s="128" t="s">
        <v>102</v>
      </c>
      <c r="BH18" s="108"/>
      <c r="BI18" s="108"/>
      <c r="BJ18" s="108"/>
      <c r="BK18" s="108"/>
      <c r="BL18" s="109"/>
      <c r="BN18" s="4">
        <v>1</v>
      </c>
      <c r="BP18" s="48" t="s">
        <v>2355</v>
      </c>
    </row>
    <row r="19" spans="1:68" ht="16.5" customHeight="1" x14ac:dyDescent="0.25">
      <c r="B19" s="66" t="s">
        <v>18</v>
      </c>
      <c r="C19" s="149" t="str">
        <f>C16</f>
        <v>Famille à coller.N.Nom de votre recette.Recette mère ►.S.Saisissez le nom de la recette mère</v>
      </c>
      <c r="D19" s="91"/>
      <c r="E19" s="91"/>
      <c r="F19" s="163" t="s">
        <v>103</v>
      </c>
      <c r="G19" s="164" t="s">
        <v>104</v>
      </c>
      <c r="H19" s="165" t="s">
        <v>105</v>
      </c>
      <c r="I19" s="3121"/>
      <c r="J19" s="3123"/>
      <c r="K19" s="3125"/>
      <c r="L19" s="166" t="s">
        <v>106</v>
      </c>
      <c r="N19" s="3381"/>
      <c r="O19" s="3374"/>
      <c r="P19" s="3376"/>
      <c r="Q19" s="167" t="s">
        <v>108</v>
      </c>
      <c r="R19" s="168">
        <v>1</v>
      </c>
      <c r="S19" s="3301"/>
      <c r="T19" s="3194"/>
      <c r="U19" s="169" t="s">
        <v>109</v>
      </c>
      <c r="V19" s="170" t="s">
        <v>110</v>
      </c>
      <c r="W19" s="3194"/>
      <c r="X19" s="3379"/>
      <c r="Y19" s="171" t="s">
        <v>111</v>
      </c>
      <c r="Z19" s="172" t="s">
        <v>112</v>
      </c>
      <c r="AA19" s="173" t="s">
        <v>113</v>
      </c>
      <c r="AC19" s="496" t="s">
        <v>107</v>
      </c>
      <c r="AD19" s="2951">
        <f t="shared" si="9"/>
        <v>0.01</v>
      </c>
      <c r="AE19" s="155">
        <v>10</v>
      </c>
      <c r="AF19" s="438"/>
      <c r="AG19" s="2597"/>
      <c r="AH19" s="942"/>
      <c r="AI19" s="942"/>
      <c r="AJ19" s="942"/>
      <c r="AK19" s="942"/>
      <c r="AL19" s="942"/>
      <c r="AM19" s="942"/>
      <c r="AN19" s="2739"/>
      <c r="AP19" s="66" t="str">
        <f t="shared" si="8"/>
        <v>A</v>
      </c>
      <c r="AQ19" s="3"/>
      <c r="AR19" s="146" t="s">
        <v>114</v>
      </c>
      <c r="AS19" s="147"/>
      <c r="AT19" s="147"/>
      <c r="AU19" s="147"/>
      <c r="AV19" s="147"/>
      <c r="AW19" s="16"/>
      <c r="AX19" s="16"/>
      <c r="AY19" s="16"/>
      <c r="AZ19"/>
      <c r="BA19" s="148" t="s">
        <v>115</v>
      </c>
      <c r="BB19" s="103"/>
      <c r="BC19" s="104"/>
      <c r="BD19" s="105"/>
      <c r="BE19" s="3"/>
      <c r="BF19" s="107"/>
      <c r="BG19" s="128" t="s">
        <v>116</v>
      </c>
      <c r="BH19" s="108"/>
      <c r="BI19" s="108"/>
      <c r="BJ19" s="108"/>
      <c r="BK19" s="108"/>
      <c r="BL19" s="109"/>
      <c r="BN19" s="4">
        <v>1</v>
      </c>
      <c r="BP19" s="48" t="s">
        <v>2356</v>
      </c>
    </row>
    <row r="20" spans="1:68" ht="18.75" x14ac:dyDescent="0.25">
      <c r="B20" s="66" t="s">
        <v>18</v>
      </c>
      <c r="C20" s="149" t="str">
        <f>C16</f>
        <v>Famille à coller.N.Nom de votre recette.Recette mère ►.S.Saisissez le nom de la recette mère</v>
      </c>
      <c r="D20" s="91">
        <f>D16</f>
        <v>6</v>
      </c>
      <c r="E20" s="91" t="str">
        <f>E16</f>
        <v>couverts</v>
      </c>
      <c r="F20" s="174">
        <v>2</v>
      </c>
      <c r="G20" s="175" t="s">
        <v>513</v>
      </c>
      <c r="H20" s="176" t="str">
        <f t="shared" ref="H20:H22" si="10">IF(OR(ISTEXT(F20), F20&lt;=0, I20&lt;=0), "", "de")</f>
        <v/>
      </c>
      <c r="I20" s="177"/>
      <c r="J20" s="229" t="s">
        <v>41</v>
      </c>
      <c r="K20" s="179">
        <v>1</v>
      </c>
      <c r="L20" s="180" t="s">
        <v>2320</v>
      </c>
      <c r="N20" s="2978">
        <f>IF(ISTEXT(F20), 0, IFERROR(INDEX(AD10:AD27, MATCH(J20, AC10:AC27, 0)) * I20 * IF(ISBLANK(F20), 1, F20), 0))</f>
        <v>0</v>
      </c>
      <c r="O20" s="186">
        <f t="shared" ref="O20:O26" si="11">((P20-(P20*V20%)))</f>
        <v>0</v>
      </c>
      <c r="P20" s="183">
        <f>IF(ISNUMBER(K20), N20*K20*N15, 0)</f>
        <v>0</v>
      </c>
      <c r="Q20" s="187">
        <f>IF(N27=0,0,(N20/N27)*R19*1000)</f>
        <v>0</v>
      </c>
      <c r="R20" s="184">
        <f>IFERROR(IF(NOT(ISNUMBER(F20)), 0, (F20/N27)*R19), 0)</f>
        <v>0</v>
      </c>
      <c r="S20" s="181">
        <f>IF(AND(ISNUMBER(F20), ISNUMBER(K20)), F20 * K20 * N15, 0)</f>
        <v>10</v>
      </c>
      <c r="T20" s="188" t="str">
        <f t="shared" ref="T20:T26" si="12">G20</f>
        <v>œufs</v>
      </c>
      <c r="U20" s="189">
        <f t="shared" ref="U20:U26" si="13">IF(O20=0,0,IF(O20&gt;=1,ROUND(O20,3)&amp;" Kg",INT(O20*1000)&amp;" g"))</f>
        <v>0</v>
      </c>
      <c r="V20" s="190"/>
      <c r="W20" s="191">
        <f t="shared" ref="W20:W26" si="14">IF(P20=0,0,IF(OR(J20="Kg",J20="g"),IF(ROUND(P20,3)&gt;=1,ROUND(P20,3)&amp;" Kg",ROUND(P20*1000,0)&amp;" g"),IF(J20="demi(s)",ROUND(P20*0.5,0)&amp;" demi(s)",IF(J20="quart(s)",ROUND(P20*0.25,0)&amp;" quart(s)",IF(ROUND(P20,3)&gt;=1,ROUND(P20,3)&amp;" L",ROUND(P20*100,0)&amp;" cl")))))</f>
        <v>0</v>
      </c>
      <c r="X20" s="192" t="str">
        <f>IF(OR(P20=0,ISBLANK(J20)),"",IF(ROUND(P20/INDEX(AD10:AD27,MATCH(J20,AC10:AC27,0)),1)&amp;" "&amp;J20=W20,"",ROUND(P20/INDEX(AD10:AD27,MATCH(J20,AC10:AC27,0)),1)&amp;" "&amp;J20))</f>
        <v/>
      </c>
      <c r="Y20" s="193"/>
      <c r="Z20" s="194">
        <f>IF(OR(ISTEXT(Y20), ISBLANK(Y20), ISTEXT(F20)), 0, IF(N20=0, S20*Y20, P20*W27))</f>
        <v>0</v>
      </c>
      <c r="AA20" s="195">
        <f>IF(ISERROR(Z20/Z27),"",Z20/Z27)</f>
        <v>0</v>
      </c>
      <c r="AC20" s="496" t="s">
        <v>117</v>
      </c>
      <c r="AD20" s="2951">
        <f t="shared" si="9"/>
        <v>0.1</v>
      </c>
      <c r="AE20" s="155">
        <v>100</v>
      </c>
      <c r="AF20" s="438"/>
      <c r="AG20" s="2597"/>
      <c r="AH20" s="942"/>
      <c r="AI20" s="942"/>
      <c r="AJ20" s="942"/>
      <c r="AK20" s="942"/>
      <c r="AL20" s="942"/>
      <c r="AM20" s="942"/>
      <c r="AN20" s="2739"/>
      <c r="AP20" s="66" t="str">
        <f t="shared" si="8"/>
        <v>A</v>
      </c>
      <c r="AQ20" s="3"/>
      <c r="AR20" s="146"/>
      <c r="AS20" s="147"/>
      <c r="AT20" s="147"/>
      <c r="AU20" s="147"/>
      <c r="AV20" s="147"/>
      <c r="AW20" s="16"/>
      <c r="AX20" s="16"/>
      <c r="AY20" s="16"/>
      <c r="AZ20"/>
      <c r="BA20" s="117"/>
      <c r="BB20" s="118"/>
      <c r="BC20" s="118"/>
      <c r="BD20" s="119"/>
      <c r="BE20" s="3"/>
      <c r="BF20" s="107"/>
      <c r="BG20" s="108"/>
      <c r="BH20" s="108"/>
      <c r="BI20" s="108"/>
      <c r="BJ20" s="108"/>
      <c r="BK20" s="108"/>
      <c r="BL20" s="109"/>
      <c r="BN20" s="4">
        <v>1</v>
      </c>
      <c r="BP20" s="48" t="s">
        <v>2357</v>
      </c>
    </row>
    <row r="21" spans="1:68" ht="21" x14ac:dyDescent="0.25">
      <c r="B21" s="196" t="str">
        <f t="shared" ref="B21:B26" si="15">IF(L21&lt;&gt;"","A","►")</f>
        <v>A</v>
      </c>
      <c r="C21" s="149" t="str">
        <f>C16</f>
        <v>Famille à coller.N.Nom de votre recette.Recette mère ►.S.Saisissez le nom de la recette mère</v>
      </c>
      <c r="D21" s="91">
        <f>D16</f>
        <v>6</v>
      </c>
      <c r="E21" s="91" t="str">
        <f>E16</f>
        <v>couverts</v>
      </c>
      <c r="F21" s="174"/>
      <c r="G21" s="175"/>
      <c r="H21" s="176" t="str">
        <f t="shared" si="10"/>
        <v/>
      </c>
      <c r="I21" s="177"/>
      <c r="J21" s="229" t="s">
        <v>41</v>
      </c>
      <c r="K21" s="179">
        <v>1</v>
      </c>
      <c r="L21" s="180" t="s">
        <v>2321</v>
      </c>
      <c r="N21" s="2978">
        <f>IF(ISTEXT(F21), 0, IFERROR(INDEX(AD10:AD27, MATCH(J21, AC10:AC27, 0)) * I21 * IF(ISBLANK(F21), 1, F21), 0))</f>
        <v>0</v>
      </c>
      <c r="O21" s="186">
        <f t="shared" si="11"/>
        <v>0</v>
      </c>
      <c r="P21" s="198">
        <f>IF(ISNUMBER(K21), N21*K21*N15, 0)</f>
        <v>0</v>
      </c>
      <c r="Q21" s="187">
        <f>IF(N27=0,0,(N21/N27)*R19*1000)</f>
        <v>0</v>
      </c>
      <c r="R21" s="184">
        <f>IFERROR(IF(NOT(ISNUMBER(F21)), 0, (F21/N27)*R19), 0)</f>
        <v>0</v>
      </c>
      <c r="S21" s="197">
        <f>IF(AND(ISNUMBER(F21), ISNUMBER(K21)), F21 * K21 * N15, 0)</f>
        <v>0</v>
      </c>
      <c r="T21" s="200">
        <f t="shared" si="12"/>
        <v>0</v>
      </c>
      <c r="U21" s="201">
        <f t="shared" si="13"/>
        <v>0</v>
      </c>
      <c r="V21" s="202"/>
      <c r="W21" s="203">
        <f t="shared" si="14"/>
        <v>0</v>
      </c>
      <c r="X21" s="204" t="str">
        <f>IF(OR(P21=0,ISBLANK(J21)),"",IF(ROUND(P21/INDEX(AD10:AD27,MATCH(J21,AC10:AC27,0)),1)&amp;" "&amp;J21=W21,"",ROUND(P21/INDEX(AD10:AD27,MATCH(J21,AC10:AC27,0)),1)&amp;" "&amp;J21))</f>
        <v/>
      </c>
      <c r="Y21" s="205">
        <v>7.45</v>
      </c>
      <c r="Z21" s="206">
        <f>IF(OR(ISTEXT(Y21), ISBLANK(Y21), ISTEXT(F21)), 0, IF(N21=0, S21*Y21, P21*W27))</f>
        <v>0</v>
      </c>
      <c r="AA21" s="207">
        <f>IF(ISERROR(Z21/Z27),"",Z21/Z27)</f>
        <v>0</v>
      </c>
      <c r="AC21" s="496" t="s">
        <v>118</v>
      </c>
      <c r="AD21" s="2951">
        <f t="shared" si="9"/>
        <v>1</v>
      </c>
      <c r="AE21" s="155">
        <v>1000</v>
      </c>
      <c r="AF21" s="438"/>
      <c r="AG21" s="2597"/>
      <c r="AH21" s="942"/>
      <c r="AI21" s="942"/>
      <c r="AJ21" s="942"/>
      <c r="AK21" s="942"/>
      <c r="AL21" s="942"/>
      <c r="AM21" s="942"/>
      <c r="AN21" s="2739"/>
      <c r="AP21" s="196" t="str">
        <f t="shared" si="8"/>
        <v>A</v>
      </c>
      <c r="AQ21" s="3"/>
      <c r="AR21" s="146"/>
      <c r="AS21" s="147"/>
      <c r="AT21" s="147"/>
      <c r="AU21" s="147"/>
      <c r="AV21" s="147"/>
      <c r="AW21" s="16"/>
      <c r="AX21" s="16"/>
      <c r="AY21" s="16"/>
      <c r="AZ21"/>
      <c r="BA21" s="208" t="s">
        <v>119</v>
      </c>
      <c r="BB21" s="103"/>
      <c r="BC21" s="104"/>
      <c r="BD21" s="105"/>
      <c r="BE21" s="3"/>
      <c r="BF21" s="107"/>
      <c r="BG21" s="108"/>
      <c r="BH21" s="108"/>
      <c r="BI21" s="108"/>
      <c r="BJ21" s="108"/>
      <c r="BK21" s="108"/>
      <c r="BL21" s="109"/>
      <c r="BN21" s="4">
        <v>1</v>
      </c>
      <c r="BP21" s="48" t="s">
        <v>2358</v>
      </c>
    </row>
    <row r="22" spans="1:68" ht="21" x14ac:dyDescent="0.25">
      <c r="B22" s="196" t="str">
        <f t="shared" si="15"/>
        <v>A</v>
      </c>
      <c r="C22" s="149" t="str">
        <f>C16</f>
        <v>Famille à coller.N.Nom de votre recette.Recette mère ►.S.Saisissez le nom de la recette mère</v>
      </c>
      <c r="D22" s="91">
        <f>D16</f>
        <v>6</v>
      </c>
      <c r="E22" s="91" t="str">
        <f>E16</f>
        <v>couverts</v>
      </c>
      <c r="F22" s="174">
        <v>1.5</v>
      </c>
      <c r="G22" s="209"/>
      <c r="H22" s="176" t="str">
        <f t="shared" si="10"/>
        <v/>
      </c>
      <c r="I22" s="177"/>
      <c r="J22" s="229" t="s">
        <v>41</v>
      </c>
      <c r="K22" s="179">
        <v>1</v>
      </c>
      <c r="L22" s="180" t="s">
        <v>1551</v>
      </c>
      <c r="N22" s="2978">
        <f>IF(ISTEXT(F22), 0, IFERROR(INDEX(AD10:AD27, MATCH(J22, AC10:AC27, 0)) * I22 * IF(ISBLANK(F22), 1, F22), 0))</f>
        <v>0</v>
      </c>
      <c r="O22" s="186">
        <f t="shared" si="11"/>
        <v>0</v>
      </c>
      <c r="P22" s="198">
        <f>IF(ISNUMBER(K22), N22*K22*N15, 0)</f>
        <v>0</v>
      </c>
      <c r="Q22" s="187">
        <f>IF(N27=0,0,(N22/N27)*R19*1000)</f>
        <v>0</v>
      </c>
      <c r="R22" s="184">
        <f>IFERROR(IF(NOT(ISNUMBER(F22)), 0, (F22/N27)*R19), 0)</f>
        <v>0</v>
      </c>
      <c r="S22" s="210">
        <f>IF(AND(ISNUMBER(F22), ISNUMBER(K22)), F22 * K22 * N15, 0)</f>
        <v>7.5</v>
      </c>
      <c r="T22" s="211">
        <f t="shared" si="12"/>
        <v>0</v>
      </c>
      <c r="U22" s="212">
        <f t="shared" si="13"/>
        <v>0</v>
      </c>
      <c r="V22" s="202"/>
      <c r="W22" s="213">
        <f t="shared" si="14"/>
        <v>0</v>
      </c>
      <c r="X22" s="214" t="str">
        <f>IF(OR(P22=0,ISBLANK(J22)),"",IF(ROUND(P22/INDEX(AD10:AD27,MATCH(J22,AC10:AC27,0)),1)&amp;" "&amp;J22=W22,"",ROUND(P22/INDEX(AD10:AD27,MATCH(J22,AC10:AC27,0)),1)&amp;" "&amp;J22))</f>
        <v/>
      </c>
      <c r="Y22" s="215">
        <v>4.8</v>
      </c>
      <c r="Z22" s="216">
        <f>IF(OR(ISTEXT(Y22), ISBLANK(Y22), ISTEXT(F22)), 0, IF(N22=0, S22*Y22, P22*W27))</f>
        <v>36</v>
      </c>
      <c r="AA22" s="217">
        <f>IF(ISERROR(Z22/Z27),"",Z22/Z27)</f>
        <v>1</v>
      </c>
      <c r="AC22" s="489" t="s">
        <v>120</v>
      </c>
      <c r="AD22" s="2951">
        <f t="shared" si="9"/>
        <v>0.25</v>
      </c>
      <c r="AE22" s="155">
        <v>250</v>
      </c>
      <c r="AF22" s="438"/>
      <c r="AG22" s="2597"/>
      <c r="AH22" s="942"/>
      <c r="AI22" s="942"/>
      <c r="AJ22" s="942"/>
      <c r="AK22" s="942"/>
      <c r="AL22" s="942"/>
      <c r="AM22" s="942"/>
      <c r="AN22" s="2739"/>
      <c r="AP22" s="196" t="str">
        <f t="shared" si="8"/>
        <v>A</v>
      </c>
      <c r="AQ22" s="3"/>
      <c r="AR22" s="76"/>
      <c r="AS22" s="76"/>
      <c r="AT22" s="76"/>
      <c r="AU22" s="76"/>
      <c r="AV22" s="76"/>
      <c r="AW22" s="16"/>
      <c r="AX22" s="16"/>
      <c r="AY22" s="16"/>
      <c r="AZ22"/>
      <c r="BA22" s="117"/>
      <c r="BB22" s="118"/>
      <c r="BC22" s="118"/>
      <c r="BD22" s="119"/>
      <c r="BE22" s="3"/>
      <c r="BF22" s="107"/>
      <c r="BG22" s="218" t="s">
        <v>121</v>
      </c>
      <c r="BH22" s="108"/>
      <c r="BI22" s="108"/>
      <c r="BJ22" s="108"/>
      <c r="BK22" s="108"/>
      <c r="BL22" s="109"/>
      <c r="BN22" s="4">
        <v>1</v>
      </c>
      <c r="BP22" s="48" t="s">
        <v>2359</v>
      </c>
    </row>
    <row r="23" spans="1:68" ht="21.75" thickBot="1" x14ac:dyDescent="0.3">
      <c r="B23" s="196" t="str">
        <f t="shared" si="15"/>
        <v>A</v>
      </c>
      <c r="C23" s="149" t="str">
        <f>C16</f>
        <v>Famille à coller.N.Nom de votre recette.Recette mère ►.S.Saisissez le nom de la recette mère</v>
      </c>
      <c r="D23" s="91">
        <f>D16</f>
        <v>6</v>
      </c>
      <c r="E23" s="91" t="str">
        <f>E16</f>
        <v>couverts</v>
      </c>
      <c r="F23" s="174"/>
      <c r="G23" s="209"/>
      <c r="H23" s="176" t="str">
        <f t="shared" ref="H23:H26" si="16">IF(OR(ISTEXT(F23), F23&lt;=0, I23&lt;=0), "", "de")</f>
        <v/>
      </c>
      <c r="I23" s="177"/>
      <c r="J23" s="178"/>
      <c r="K23" s="179">
        <v>1</v>
      </c>
      <c r="L23" s="180" t="s">
        <v>1073</v>
      </c>
      <c r="N23" s="2978">
        <f>IF(ISTEXT(F23), 0, IFERROR(INDEX(AD10:AD27, MATCH(J23, AC10:AC27, 0)) * I23 * IF(ISBLANK(F23), 1, F23), 0))</f>
        <v>0</v>
      </c>
      <c r="O23" s="186">
        <f t="shared" si="11"/>
        <v>0</v>
      </c>
      <c r="P23" s="198">
        <f>IF(ISNUMBER(K23), N23*K23*N15, 0)</f>
        <v>0</v>
      </c>
      <c r="Q23" s="187">
        <f>IF(N27=0,0,(N23/N27)*R19*1000)</f>
        <v>0</v>
      </c>
      <c r="R23" s="184">
        <f>IFERROR(IF(NOT(ISNUMBER(F23)), 0, (F23/N27)*R19), 0)</f>
        <v>0</v>
      </c>
      <c r="S23" s="197">
        <f>IF(AND(ISNUMBER(F23), ISNUMBER(K23)), F23 * K23 * N15, 0)</f>
        <v>0</v>
      </c>
      <c r="T23" s="200">
        <f t="shared" si="12"/>
        <v>0</v>
      </c>
      <c r="U23" s="201">
        <f t="shared" si="13"/>
        <v>0</v>
      </c>
      <c r="V23" s="202"/>
      <c r="W23" s="203">
        <f t="shared" si="14"/>
        <v>0</v>
      </c>
      <c r="X23" s="204" t="str">
        <f>IF(OR(P23=0,ISBLANK(J23)),"",IF(ROUND(P23/INDEX(AD10:AD27,MATCH(J23,AC10:AC27,0)),1)&amp;" "&amp;J23=W23,"",ROUND(P23/INDEX(AD10:AD27,MATCH(J23,AC10:AC27,0)),1)&amp;" "&amp;J23))</f>
        <v/>
      </c>
      <c r="Y23" s="205">
        <v>1.5</v>
      </c>
      <c r="Z23" s="206">
        <f>IF(OR(ISTEXT(Y23), ISBLANK(Y23), ISTEXT(F23)), 0, IF(N23=0, S23*Y23, P23*W27))</f>
        <v>0</v>
      </c>
      <c r="AA23" s="207">
        <f>IF(ISERROR(Z23/Z27),"",Z23/Z27)</f>
        <v>0</v>
      </c>
      <c r="AC23" s="489" t="s">
        <v>123</v>
      </c>
      <c r="AD23" s="2951">
        <f t="shared" si="9"/>
        <v>0.5</v>
      </c>
      <c r="AE23" s="155">
        <v>500</v>
      </c>
      <c r="AF23" s="438"/>
      <c r="AG23" s="2597"/>
      <c r="AH23" s="942"/>
      <c r="AI23" s="942"/>
      <c r="AJ23" s="942"/>
      <c r="AK23" s="942"/>
      <c r="AL23" s="942"/>
      <c r="AM23" s="942"/>
      <c r="AN23" s="2739"/>
      <c r="AP23" s="196" t="str">
        <f t="shared" si="8"/>
        <v>A</v>
      </c>
      <c r="AQ23" s="3"/>
      <c r="AR23" s="76"/>
      <c r="AS23" s="76"/>
      <c r="AT23" s="76"/>
      <c r="AU23" s="76"/>
      <c r="AV23" s="76"/>
      <c r="AW23" s="16"/>
      <c r="AX23" s="16"/>
      <c r="AY23" s="16"/>
      <c r="AZ23"/>
      <c r="BA23" s="208" t="s">
        <v>124</v>
      </c>
      <c r="BB23" s="103"/>
      <c r="BC23" s="104"/>
      <c r="BD23" s="105"/>
      <c r="BE23" s="3"/>
      <c r="BF23" s="107"/>
      <c r="BG23" s="108"/>
      <c r="BH23" s="108"/>
      <c r="BI23" s="108"/>
      <c r="BJ23" s="108"/>
      <c r="BK23" s="108"/>
      <c r="BL23" s="109"/>
      <c r="BN23" s="4">
        <v>1</v>
      </c>
      <c r="BP23" s="48" t="s">
        <v>2360</v>
      </c>
    </row>
    <row r="24" spans="1:68" ht="18" customHeight="1" thickTop="1" x14ac:dyDescent="0.25">
      <c r="B24" s="196" t="str">
        <f t="shared" si="15"/>
        <v>►</v>
      </c>
      <c r="C24" s="149" t="str">
        <f>C16</f>
        <v>Famille à coller.N.Nom de votre recette.Recette mère ►.S.Saisissez le nom de la recette mère</v>
      </c>
      <c r="D24" s="91">
        <f>D16</f>
        <v>6</v>
      </c>
      <c r="E24" s="91" t="str">
        <f>E16</f>
        <v>couverts</v>
      </c>
      <c r="F24" s="174"/>
      <c r="G24" s="209"/>
      <c r="H24" s="176" t="str">
        <f t="shared" si="16"/>
        <v/>
      </c>
      <c r="I24" s="177"/>
      <c r="J24" s="178"/>
      <c r="K24" s="179">
        <v>1</v>
      </c>
      <c r="L24" s="180"/>
      <c r="N24" s="2978">
        <f>IF(ISTEXT(F24), 0, IFERROR(INDEX(AD10:AD27, MATCH(J24, AC10:AC27, 0)) * I24 * IF(ISBLANK(F24), 1, F24), 0))</f>
        <v>0</v>
      </c>
      <c r="O24" s="186">
        <f t="shared" si="11"/>
        <v>0</v>
      </c>
      <c r="P24" s="198">
        <f>IF(ISNUMBER(K24), N24*K24*N15, 0)</f>
        <v>0</v>
      </c>
      <c r="Q24" s="187">
        <f>IF(N27=0,0,(N24/N27)*R19*1000)</f>
        <v>0</v>
      </c>
      <c r="R24" s="184">
        <f>IFERROR(IF(NOT(ISNUMBER(F24)), 0, (F24/N27)*R19), 0)</f>
        <v>0</v>
      </c>
      <c r="S24" s="210">
        <f>IF(AND(ISNUMBER(F24), ISNUMBER(K24)), F24 * K24 * N15, 0)</f>
        <v>0</v>
      </c>
      <c r="T24" s="211">
        <f t="shared" si="12"/>
        <v>0</v>
      </c>
      <c r="U24" s="212">
        <f t="shared" si="13"/>
        <v>0</v>
      </c>
      <c r="V24" s="202"/>
      <c r="W24" s="213">
        <f t="shared" si="14"/>
        <v>0</v>
      </c>
      <c r="X24" s="214" t="str">
        <f>IF(OR(P24=0,ISBLANK(J24)),"",IF(ROUND(P24/INDEX(AD10:AD27,MATCH(J24,AC10:AC27,0)),1)&amp;" "&amp;J24=W24,"",ROUND(P24/INDEX(AD10:AD27,MATCH(J24,AC10:AC27,0)),1)&amp;" "&amp;J24))</f>
        <v/>
      </c>
      <c r="Y24" s="215">
        <v>1.5</v>
      </c>
      <c r="Z24" s="216">
        <f>IF(OR(ISTEXT(Y24), ISBLANK(Y24), ISTEXT(F24)), 0, IF(N24=0, S24*Y24, P24*W27))</f>
        <v>0</v>
      </c>
      <c r="AA24" s="217">
        <f>IF(ISERROR(Z24/Z27),"",Z24/Z27)</f>
        <v>0</v>
      </c>
      <c r="AC24" s="2879" t="s">
        <v>125</v>
      </c>
      <c r="AD24" s="2951">
        <f t="shared" si="9"/>
        <v>0.1</v>
      </c>
      <c r="AE24" s="155">
        <v>100</v>
      </c>
      <c r="AF24" s="438"/>
      <c r="AG24" s="2597"/>
      <c r="AH24" s="942"/>
      <c r="AI24" s="942"/>
      <c r="AJ24" s="942"/>
      <c r="AK24" s="942"/>
      <c r="AL24" s="942"/>
      <c r="AM24" s="942"/>
      <c r="AN24" s="2739"/>
      <c r="AP24" s="196" t="str">
        <f t="shared" si="8"/>
        <v>►</v>
      </c>
      <c r="AQ24" s="3"/>
      <c r="AR24" s="76"/>
      <c r="AS24" s="76"/>
      <c r="AT24" s="76"/>
      <c r="AU24" s="76"/>
      <c r="AV24" s="76"/>
      <c r="AW24" s="16"/>
      <c r="AX24" s="16"/>
      <c r="AY24" s="16"/>
      <c r="AZ24"/>
      <c r="BA24" s="117"/>
      <c r="BB24" s="118"/>
      <c r="BC24" s="118"/>
      <c r="BD24" s="119"/>
      <c r="BE24" s="3"/>
      <c r="BF24" s="219" t="s">
        <v>86</v>
      </c>
      <c r="BG24" s="220" t="s">
        <v>87</v>
      </c>
      <c r="BH24" s="221"/>
      <c r="BI24" s="3120" t="s">
        <v>88</v>
      </c>
      <c r="BJ24" s="3122" t="s">
        <v>89</v>
      </c>
      <c r="BK24" s="3124" t="s">
        <v>90</v>
      </c>
      <c r="BL24" s="222" t="s">
        <v>91</v>
      </c>
      <c r="BN24" s="4">
        <v>1</v>
      </c>
      <c r="BP24" s="48" t="s">
        <v>2361</v>
      </c>
    </row>
    <row r="25" spans="1:68" ht="18" customHeight="1" x14ac:dyDescent="0.25">
      <c r="B25" s="196" t="str">
        <f t="shared" si="15"/>
        <v>►</v>
      </c>
      <c r="C25" s="149" t="str">
        <f>C16</f>
        <v>Famille à coller.N.Nom de votre recette.Recette mère ►.S.Saisissez le nom de la recette mère</v>
      </c>
      <c r="D25" s="91">
        <f>D16</f>
        <v>6</v>
      </c>
      <c r="E25" s="91" t="str">
        <f>E16</f>
        <v>couverts</v>
      </c>
      <c r="F25" s="174"/>
      <c r="G25" s="209"/>
      <c r="H25" s="176" t="str">
        <f t="shared" si="16"/>
        <v/>
      </c>
      <c r="I25" s="177"/>
      <c r="J25" s="178"/>
      <c r="K25" s="179">
        <v>1</v>
      </c>
      <c r="L25" s="180"/>
      <c r="N25" s="2978">
        <f>IF(ISTEXT(F25), 0, IFERROR(INDEX(AD10:AD27, MATCH(J25, AC10:AC27, 0)) * I25 * IF(ISBLANK(F25), 1, F25), 0))</f>
        <v>0</v>
      </c>
      <c r="O25" s="186">
        <f t="shared" si="11"/>
        <v>0</v>
      </c>
      <c r="P25" s="198">
        <f>IF(ISNUMBER(K25), N25*K25*N15, 0)</f>
        <v>0</v>
      </c>
      <c r="Q25" s="187">
        <f>IF(N27=0,0,(N25/N27)*R19*1000)</f>
        <v>0</v>
      </c>
      <c r="R25" s="184">
        <f>IFERROR(IF(NOT(ISNUMBER(F25)), 0, (F25/N27)*R19), 0)</f>
        <v>0</v>
      </c>
      <c r="S25" s="197">
        <f>IF(AND(ISNUMBER(F25), ISNUMBER(K25)), F25 * K25 * N15, 0)</f>
        <v>0</v>
      </c>
      <c r="T25" s="200">
        <f t="shared" si="12"/>
        <v>0</v>
      </c>
      <c r="U25" s="201">
        <f t="shared" si="13"/>
        <v>0</v>
      </c>
      <c r="V25" s="202"/>
      <c r="W25" s="203">
        <f t="shared" si="14"/>
        <v>0</v>
      </c>
      <c r="X25" s="204" t="str">
        <f>IF(OR(P25=0,ISBLANK(J25)),"",IF(ROUND(P25/INDEX(AD10:AD27,MATCH(J25,AC10:AC27,0)),1)&amp;" "&amp;J25=W25,"",ROUND(P25/INDEX(AD10:AD27,MATCH(J25,AC10:AC27,0)),1)&amp;" "&amp;J25))</f>
        <v/>
      </c>
      <c r="Y25" s="205">
        <v>1.5</v>
      </c>
      <c r="Z25" s="206">
        <f>IF(OR(ISTEXT(Y25), ISBLANK(Y25), ISTEXT(F25)), 0, IF(N25=0, S25*Y25, P25*W27))</f>
        <v>0</v>
      </c>
      <c r="AA25" s="207">
        <f>IF(ISERROR(Z25/Z27),"",Z25/Z27)</f>
        <v>0</v>
      </c>
      <c r="AC25" s="1446" t="s">
        <v>126</v>
      </c>
      <c r="AD25" s="2951">
        <f t="shared" si="9"/>
        <v>4.9299999999999995E-3</v>
      </c>
      <c r="AE25" s="223">
        <v>4.93</v>
      </c>
      <c r="AF25" s="438"/>
      <c r="AG25" s="2613"/>
      <c r="AH25" s="2614" t="s">
        <v>2255</v>
      </c>
      <c r="AI25" s="2242"/>
      <c r="AJ25" s="942"/>
      <c r="AK25" s="942"/>
      <c r="AL25" s="942"/>
      <c r="AM25" s="942"/>
      <c r="AN25" s="2739"/>
      <c r="AP25" s="196" t="str">
        <f t="shared" si="8"/>
        <v>►</v>
      </c>
      <c r="AQ25" s="3"/>
      <c r="AR25" s="76"/>
      <c r="AS25" s="76"/>
      <c r="AT25" s="76"/>
      <c r="AU25" s="76"/>
      <c r="AV25" s="76"/>
      <c r="AW25" s="16"/>
      <c r="AX25" s="16"/>
      <c r="AY25" s="16"/>
      <c r="AZ25"/>
      <c r="BA25" s="224" t="s">
        <v>127</v>
      </c>
      <c r="BB25" s="103"/>
      <c r="BC25" s="104"/>
      <c r="BD25" s="105"/>
      <c r="BE25" s="3"/>
      <c r="BF25" s="225" t="s">
        <v>103</v>
      </c>
      <c r="BG25" s="164" t="s">
        <v>104</v>
      </c>
      <c r="BH25" s="165" t="s">
        <v>105</v>
      </c>
      <c r="BI25" s="3121"/>
      <c r="BJ25" s="3123"/>
      <c r="BK25" s="3125"/>
      <c r="BL25" s="226" t="s">
        <v>106</v>
      </c>
      <c r="BN25" s="4">
        <v>1</v>
      </c>
      <c r="BP25" s="48" t="s">
        <v>2362</v>
      </c>
    </row>
    <row r="26" spans="1:68" ht="17.25" x14ac:dyDescent="0.25">
      <c r="B26" s="196" t="str">
        <f t="shared" si="15"/>
        <v>►</v>
      </c>
      <c r="C26" s="149" t="str">
        <f>C16</f>
        <v>Famille à coller.N.Nom de votre recette.Recette mère ►.S.Saisissez le nom de la recette mère</v>
      </c>
      <c r="D26" s="91">
        <f>D16</f>
        <v>6</v>
      </c>
      <c r="E26" s="91" t="str">
        <f>E16</f>
        <v>couverts</v>
      </c>
      <c r="F26" s="174"/>
      <c r="G26" s="209"/>
      <c r="H26" s="176" t="str">
        <f t="shared" si="16"/>
        <v/>
      </c>
      <c r="I26" s="177"/>
      <c r="J26" s="178"/>
      <c r="K26" s="179">
        <v>1</v>
      </c>
      <c r="L26" s="180"/>
      <c r="N26" s="2978">
        <f>IF(ISTEXT(F26), 0, IFERROR(INDEX(AD10:AD27, MATCH(J26, AC10:AC27, 0)) * I26 * IF(ISBLANK(F26), 1, F26), 0))</f>
        <v>0</v>
      </c>
      <c r="O26" s="186">
        <f t="shared" si="11"/>
        <v>0</v>
      </c>
      <c r="P26" s="198">
        <f>IF(ISNUMBER(K26), N26*K26*N15, 0)</f>
        <v>0</v>
      </c>
      <c r="Q26" s="187">
        <f>IF(N27=0,0,(N26/N27)*R19*1000)</f>
        <v>0</v>
      </c>
      <c r="R26" s="184">
        <f>IFERROR(IF(NOT(ISNUMBER(F26)), 0, (F26/N27)*R19), 0)</f>
        <v>0</v>
      </c>
      <c r="S26" s="210">
        <f>IF(AND(ISNUMBER(F26), ISNUMBER(K26)), F26 * K26 * N15, 0)</f>
        <v>0</v>
      </c>
      <c r="T26" s="211">
        <f t="shared" si="12"/>
        <v>0</v>
      </c>
      <c r="U26" s="212">
        <f t="shared" si="13"/>
        <v>0</v>
      </c>
      <c r="V26" s="202"/>
      <c r="W26" s="213">
        <f t="shared" si="14"/>
        <v>0</v>
      </c>
      <c r="X26" s="214" t="str">
        <f>IF(OR(P26=0,ISBLANK(J26)),"",IF(ROUND(P26/INDEX(AD10:AD27,MATCH(J26,AC10:AC27,0)),1)&amp;" "&amp;J26=W26,"",ROUND(P26/INDEX(AD10:AD27,MATCH(J26,AC10:AC27,0)),1)&amp;" "&amp;J26))</f>
        <v/>
      </c>
      <c r="Y26" s="215">
        <v>1.5</v>
      </c>
      <c r="Z26" s="216">
        <f>IF(OR(ISTEXT(Y26), ISBLANK(Y26), ISTEXT(F26)), 0, IF(N26=0, S26*Y26, P26*W27))</f>
        <v>0</v>
      </c>
      <c r="AA26" s="217">
        <f>IF(ISERROR(Z26/Z27),"",Z26/Z27)</f>
        <v>0</v>
      </c>
      <c r="AC26" s="1446" t="s">
        <v>128</v>
      </c>
      <c r="AD26" s="2951">
        <f t="shared" si="9"/>
        <v>1.4999999999999999E-2</v>
      </c>
      <c r="AE26" s="155">
        <v>15</v>
      </c>
      <c r="AF26" s="438"/>
      <c r="AG26" s="2740" t="s">
        <v>2282</v>
      </c>
      <c r="AH26" s="942"/>
      <c r="AI26" s="942"/>
      <c r="AJ26" s="942"/>
      <c r="AK26" s="942"/>
      <c r="AL26" s="942"/>
      <c r="AM26" s="942"/>
      <c r="AN26" s="2739"/>
      <c r="AP26" s="196" t="str">
        <f t="shared" si="8"/>
        <v>►</v>
      </c>
      <c r="AQ26" s="3"/>
      <c r="AR26" s="76"/>
      <c r="AS26" s="76"/>
      <c r="AT26" s="76"/>
      <c r="AU26" s="76"/>
      <c r="AV26" s="76"/>
      <c r="AW26" s="16"/>
      <c r="AX26" s="16"/>
      <c r="AY26" s="16"/>
      <c r="AZ26"/>
      <c r="BA26" s="117"/>
      <c r="BB26" s="118"/>
      <c r="BC26" s="118"/>
      <c r="BD26" s="119"/>
      <c r="BE26" s="3"/>
      <c r="BF26" s="227"/>
      <c r="BG26" s="175"/>
      <c r="BH26" s="228" t="str">
        <f>IF(AND(BF26&gt;0,BI26&gt;0),"de","")</f>
        <v/>
      </c>
      <c r="BI26" s="177">
        <v>150</v>
      </c>
      <c r="BJ26" s="229" t="s">
        <v>41</v>
      </c>
      <c r="BK26" s="179">
        <v>1</v>
      </c>
      <c r="BL26" s="230" t="s">
        <v>129</v>
      </c>
      <c r="BN26" s="4">
        <v>1</v>
      </c>
      <c r="BP26" s="48" t="s">
        <v>2363</v>
      </c>
    </row>
    <row r="27" spans="1:68" s="48" customFormat="1" ht="21" x14ac:dyDescent="0.25">
      <c r="A27"/>
      <c r="B27" s="66" t="s">
        <v>18</v>
      </c>
      <c r="C27" s="985" t="str">
        <f>C16</f>
        <v>Famille à coller.N.Nom de votre recette.Recette mère ►.S.Saisissez le nom de la recette mère</v>
      </c>
      <c r="D27" s="986">
        <f>D16</f>
        <v>6</v>
      </c>
      <c r="E27" s="987" t="str">
        <f>E16</f>
        <v>couverts</v>
      </c>
      <c r="F27" s="988" t="s">
        <v>150</v>
      </c>
      <c r="G27" s="989"/>
      <c r="H27" s="990"/>
      <c r="I27" s="990"/>
      <c r="J27" s="990"/>
      <c r="K27" s="990"/>
      <c r="L27" s="991"/>
      <c r="M27"/>
      <c r="N27" s="2983">
        <f>SUM(N20:N26)</f>
        <v>0</v>
      </c>
      <c r="O27" s="257">
        <f>SUM(O20:O26)</f>
        <v>0</v>
      </c>
      <c r="P27" s="259">
        <f>SUM(P20:P26)</f>
        <v>0</v>
      </c>
      <c r="Q27" s="260"/>
      <c r="R27" s="260"/>
      <c r="S27" s="261"/>
      <c r="T27" s="262"/>
      <c r="U27" s="263">
        <f>O27</f>
        <v>0</v>
      </c>
      <c r="V27" s="264" t="str">
        <f>ROUND(W27-U27,3)&amp;"Kg"&amp;"  "&amp;IF(W27&gt;0, ROUND((W27 - O27) / W27 * 100, 2), 0)&amp;"%"</f>
        <v>0Kg  0%</v>
      </c>
      <c r="W27" s="265">
        <f>P27</f>
        <v>0</v>
      </c>
      <c r="X27" s="266"/>
      <c r="Y27" s="267"/>
      <c r="Z27" s="268">
        <f>IF(SUM(Z20:Z26)=0,"",SUM(Z20:Z26))</f>
        <v>36</v>
      </c>
      <c r="AA27" s="269">
        <f>IF(ISERROR(Z27/Z27),"",Z27/Z27)</f>
        <v>1</v>
      </c>
      <c r="AB27"/>
      <c r="AC27" s="1446" t="s">
        <v>151</v>
      </c>
      <c r="AD27" s="2952">
        <f t="shared" si="9"/>
        <v>0.35</v>
      </c>
      <c r="AE27" s="1031">
        <v>350</v>
      </c>
      <c r="AF27" s="438"/>
      <c r="AG27" s="2740" t="s">
        <v>2092</v>
      </c>
      <c r="AH27" s="942"/>
      <c r="AI27" s="942"/>
      <c r="AJ27" s="942"/>
      <c r="AK27" s="942"/>
      <c r="AL27" s="942"/>
      <c r="AM27" s="942"/>
      <c r="AN27" s="2739"/>
      <c r="AO27"/>
      <c r="AP27" s="66" t="str">
        <f t="shared" si="8"/>
        <v>A</v>
      </c>
      <c r="AQ27" s="3"/>
      <c r="AR27" s="76"/>
      <c r="AS27" s="76"/>
      <c r="AT27" s="76"/>
      <c r="AU27" s="76"/>
      <c r="AV27" s="76"/>
      <c r="AW27" s="16"/>
      <c r="AX27" s="16"/>
      <c r="AY27" s="16"/>
      <c r="AZ27"/>
      <c r="BA27" s="224" t="s">
        <v>89</v>
      </c>
      <c r="BB27" s="103"/>
      <c r="BC27" s="104"/>
      <c r="BD27" s="105"/>
      <c r="BE27" s="3"/>
      <c r="BF27" s="227"/>
      <c r="BG27" s="175"/>
      <c r="BH27" s="228" t="s">
        <v>131</v>
      </c>
      <c r="BI27" s="177">
        <v>8</v>
      </c>
      <c r="BJ27" s="229" t="s">
        <v>41</v>
      </c>
      <c r="BK27" s="179">
        <v>1</v>
      </c>
      <c r="BL27" s="230" t="s">
        <v>132</v>
      </c>
      <c r="BM27"/>
      <c r="BN27" s="4">
        <v>1</v>
      </c>
      <c r="BP27" s="48" t="s">
        <v>2364</v>
      </c>
    </row>
    <row r="28" spans="1:68" s="48" customFormat="1" ht="18.75" x14ac:dyDescent="0.25">
      <c r="A28" s="296">
        <f>ROW()</f>
        <v>28</v>
      </c>
      <c r="B28" s="1004" t="s">
        <v>18</v>
      </c>
      <c r="C28" s="998" t="str">
        <f>C16</f>
        <v>Famille à coller.N.Nom de votre recette.Recette mère ►.S.Saisissez le nom de la recette mère</v>
      </c>
      <c r="D28" s="998">
        <f>D16</f>
        <v>6</v>
      </c>
      <c r="E28" s="998" t="str">
        <f>E16</f>
        <v>couverts</v>
      </c>
      <c r="F28" s="315" t="s">
        <v>61</v>
      </c>
      <c r="G28" s="1002">
        <v>9</v>
      </c>
      <c r="H28" s="999" t="s">
        <v>142</v>
      </c>
      <c r="I28" s="1000"/>
      <c r="J28" s="1000"/>
      <c r="K28" s="1000"/>
      <c r="L28" s="1001"/>
      <c r="M28"/>
      <c r="N28" s="2885"/>
      <c r="O28" s="1000"/>
      <c r="P28" s="1000"/>
      <c r="Q28" s="1000"/>
      <c r="R28" s="1000"/>
      <c r="S28" s="1000"/>
      <c r="T28" s="1000"/>
      <c r="U28" s="1000"/>
      <c r="V28" s="1000"/>
      <c r="W28" s="1000"/>
      <c r="X28" s="1000"/>
      <c r="Y28" s="1000"/>
      <c r="Z28" s="1000"/>
      <c r="AA28" s="1354"/>
      <c r="AB28"/>
      <c r="AC28" s="1000"/>
      <c r="AD28" s="1000"/>
      <c r="AE28" s="1000"/>
      <c r="AF28" s="438"/>
      <c r="AG28" s="2740" t="s">
        <v>2097</v>
      </c>
      <c r="AH28" s="942"/>
      <c r="AI28" s="942"/>
      <c r="AJ28" s="942"/>
      <c r="AK28" s="942"/>
      <c r="AL28" s="942"/>
      <c r="AM28" s="942"/>
      <c r="AN28" s="2739"/>
      <c r="AO28"/>
      <c r="AP28" s="1004" t="str">
        <f t="shared" si="8"/>
        <v>A</v>
      </c>
      <c r="AQ28" s="3"/>
      <c r="AR28" s="146" t="s">
        <v>134</v>
      </c>
      <c r="AS28" s="64"/>
      <c r="AT28" s="64"/>
      <c r="AU28" s="65"/>
      <c r="AV28" s="65"/>
      <c r="AW28" s="16"/>
      <c r="AX28" s="16"/>
      <c r="AY28" s="16"/>
      <c r="AZ28"/>
      <c r="BA28" s="117"/>
      <c r="BB28" s="118"/>
      <c r="BC28" s="118"/>
      <c r="BD28" s="119"/>
      <c r="BE28" s="3"/>
      <c r="BF28" s="227"/>
      <c r="BG28" s="175"/>
      <c r="BH28" s="176" t="s">
        <v>131</v>
      </c>
      <c r="BI28" s="177">
        <v>105</v>
      </c>
      <c r="BJ28" s="229" t="s">
        <v>41</v>
      </c>
      <c r="BK28" s="179">
        <v>1</v>
      </c>
      <c r="BL28" s="230" t="s">
        <v>135</v>
      </c>
      <c r="BM28"/>
      <c r="BN28" s="4">
        <v>1</v>
      </c>
      <c r="BP28" s="48" t="s">
        <v>2365</v>
      </c>
    </row>
    <row r="29" spans="1:68" s="48" customFormat="1" ht="21" x14ac:dyDescent="0.25">
      <c r="A29"/>
      <c r="B29" s="319" t="s">
        <v>18</v>
      </c>
      <c r="C29" s="1043" t="str">
        <f>C28</f>
        <v>Famille à coller.N.Nom de votre recette.Recette mère ►.S.Saisissez le nom de la recette mère</v>
      </c>
      <c r="D29" s="1043">
        <f>D28</f>
        <v>6</v>
      </c>
      <c r="E29" s="1044" t="str">
        <f>E28</f>
        <v>couverts</v>
      </c>
      <c r="F29" s="321" t="s">
        <v>146</v>
      </c>
      <c r="G29" s="243"/>
      <c r="H29" s="243"/>
      <c r="I29" s="243"/>
      <c r="J29" s="243"/>
      <c r="K29" s="243"/>
      <c r="L29" s="322"/>
      <c r="M29"/>
      <c r="N29" s="2982"/>
      <c r="O29" s="310"/>
      <c r="P29" s="310"/>
      <c r="Q29" s="2933" t="s">
        <v>163</v>
      </c>
      <c r="R29" s="1355"/>
      <c r="S29" s="1355"/>
      <c r="T29" s="1355"/>
      <c r="U29" s="1355"/>
      <c r="V29" s="1355"/>
      <c r="W29" s="1355"/>
      <c r="X29" s="1355"/>
      <c r="Y29" s="1355"/>
      <c r="Z29" s="1355"/>
      <c r="AA29" s="1356"/>
      <c r="AB29"/>
      <c r="AF29" s="438"/>
      <c r="AG29" s="2740" t="s">
        <v>2101</v>
      </c>
      <c r="AH29" s="942"/>
      <c r="AI29" s="942"/>
      <c r="AJ29" s="248" t="s">
        <v>1084</v>
      </c>
      <c r="AK29" s="942"/>
      <c r="AL29" s="942"/>
      <c r="AM29" s="942"/>
      <c r="AN29" s="2739"/>
      <c r="AO29"/>
      <c r="AP29" s="319" t="str">
        <f t="shared" si="8"/>
        <v>A</v>
      </c>
      <c r="AQ29" s="3"/>
      <c r="AR29" s="146" t="s">
        <v>137</v>
      </c>
      <c r="AS29" s="64"/>
      <c r="AT29" s="64"/>
      <c r="AU29" s="65"/>
      <c r="AV29" s="65"/>
      <c r="AW29" s="16"/>
      <c r="AX29" s="16"/>
      <c r="AY29" s="16"/>
      <c r="AZ29"/>
      <c r="BA29" s="231" t="s">
        <v>138</v>
      </c>
      <c r="BB29" s="232"/>
      <c r="BC29" s="104"/>
      <c r="BD29" s="105"/>
      <c r="BE29" s="3"/>
      <c r="BF29" s="107"/>
      <c r="BG29" s="108"/>
      <c r="BH29" s="108"/>
      <c r="BI29" s="108"/>
      <c r="BJ29" s="108"/>
      <c r="BK29" s="108"/>
      <c r="BL29" s="109"/>
      <c r="BM29"/>
      <c r="BN29" s="4">
        <v>1</v>
      </c>
    </row>
    <row r="30" spans="1:68" s="48" customFormat="1" ht="15.75" customHeight="1" thickBot="1" x14ac:dyDescent="0.3">
      <c r="A30"/>
      <c r="B30" s="196" t="str">
        <f t="shared" ref="B30:B37" si="17">IF(OR(F30&lt;&gt;"",G30&lt;&gt; "",H30&lt;&gt;"",I30&lt;&gt;""),"A", "►")</f>
        <v>A</v>
      </c>
      <c r="C30" s="320" t="str">
        <f>C28</f>
        <v>Famille à coller.N.Nom de votre recette.Recette mère ►.S.Saisissez le nom de la recette mère</v>
      </c>
      <c r="D30" s="320">
        <f>D28</f>
        <v>6</v>
      </c>
      <c r="E30" s="1045" t="str">
        <f>E28</f>
        <v>couverts</v>
      </c>
      <c r="F30" s="324" t="s">
        <v>149</v>
      </c>
      <c r="G30" s="248"/>
      <c r="H30" s="248"/>
      <c r="I30" s="248"/>
      <c r="J30" s="248"/>
      <c r="K30" s="248"/>
      <c r="L30" s="322"/>
      <c r="M30"/>
      <c r="N30" s="2982"/>
      <c r="O30" s="310"/>
      <c r="P30" s="310"/>
      <c r="Q30" s="2940"/>
      <c r="R30" s="2941"/>
      <c r="S30" s="2941"/>
      <c r="T30" s="2941"/>
      <c r="U30" s="2941"/>
      <c r="V30" s="2941"/>
      <c r="W30" s="2941"/>
      <c r="X30" s="2941"/>
      <c r="Y30" s="2941"/>
      <c r="Z30" s="2941"/>
      <c r="AA30" s="2942"/>
      <c r="AB30"/>
      <c r="AF30" s="438"/>
      <c r="AG30" s="2741" t="s">
        <v>2102</v>
      </c>
      <c r="AH30" s="942"/>
      <c r="AI30" s="942"/>
      <c r="AJ30" s="2742" t="s">
        <v>1085</v>
      </c>
      <c r="AK30" s="942"/>
      <c r="AL30" s="942"/>
      <c r="AM30" s="942"/>
      <c r="AN30" s="2739"/>
      <c r="AO30"/>
      <c r="AP30" s="196" t="str">
        <f t="shared" si="8"/>
        <v>A</v>
      </c>
      <c r="AQ30" s="3"/>
      <c r="AR30" s="76"/>
      <c r="AS30" s="76"/>
      <c r="AT30" s="76"/>
      <c r="AU30" s="76"/>
      <c r="AV30" s="76"/>
      <c r="AW30" s="16"/>
      <c r="AX30" s="16"/>
      <c r="AY30" s="16"/>
      <c r="AZ30"/>
      <c r="BA30" s="117"/>
      <c r="BB30" s="118"/>
      <c r="BC30" s="118"/>
      <c r="BD30" s="119"/>
      <c r="BE30" s="3"/>
      <c r="BF30" s="107"/>
      <c r="BG30" s="218" t="s">
        <v>140</v>
      </c>
      <c r="BH30" s="108"/>
      <c r="BI30" s="108"/>
      <c r="BJ30" s="108"/>
      <c r="BK30" s="108"/>
      <c r="BL30" s="109"/>
      <c r="BM30"/>
      <c r="BN30" s="4">
        <v>1</v>
      </c>
    </row>
    <row r="31" spans="1:68" s="48" customFormat="1" ht="18.75" customHeight="1" thickBot="1" x14ac:dyDescent="0.3">
      <c r="A31"/>
      <c r="B31" s="196" t="str">
        <f t="shared" si="17"/>
        <v>►</v>
      </c>
      <c r="C31" s="320" t="str">
        <f>C28</f>
        <v>Famille à coller.N.Nom de votre recette.Recette mère ►.S.Saisissez le nom de la recette mère</v>
      </c>
      <c r="D31" s="320">
        <f>D28</f>
        <v>6</v>
      </c>
      <c r="E31" s="1045" t="str">
        <f>E28</f>
        <v>couverts</v>
      </c>
      <c r="F31" s="324"/>
      <c r="G31" s="270"/>
      <c r="H31" s="270"/>
      <c r="I31" s="270"/>
      <c r="J31" s="270"/>
      <c r="K31" s="270"/>
      <c r="L31" s="329"/>
      <c r="M31"/>
      <c r="N31" s="2982"/>
      <c r="O31" s="310"/>
      <c r="P31" s="310"/>
      <c r="Q31" s="2940"/>
      <c r="R31" s="2941"/>
      <c r="S31" s="2941"/>
      <c r="T31" s="2941"/>
      <c r="U31" s="2941"/>
      <c r="V31" s="2941"/>
      <c r="W31" s="2941"/>
      <c r="X31" s="2941"/>
      <c r="Y31" s="2941"/>
      <c r="Z31" s="2941"/>
      <c r="AA31" s="2942"/>
      <c r="AB31"/>
      <c r="AF31" s="438"/>
      <c r="AG31" s="3395" t="s">
        <v>2256</v>
      </c>
      <c r="AH31" s="3396"/>
      <c r="AI31" s="3396"/>
      <c r="AJ31" s="3396"/>
      <c r="AK31" s="3396"/>
      <c r="AL31" s="3396"/>
      <c r="AM31" s="3396"/>
      <c r="AN31" s="3397"/>
      <c r="AO31"/>
      <c r="AP31" s="196" t="str">
        <f t="shared" si="8"/>
        <v>►</v>
      </c>
      <c r="AQ31" s="3"/>
      <c r="AR31" s="76"/>
      <c r="AS31" s="76"/>
      <c r="AT31" s="76"/>
      <c r="AU31" s="76"/>
      <c r="AV31" s="76"/>
      <c r="AW31" s="16"/>
      <c r="AX31" s="16"/>
      <c r="AY31" s="16"/>
      <c r="AZ31"/>
      <c r="BA31" s="34" t="s">
        <v>8</v>
      </c>
      <c r="BB31" s="35"/>
      <c r="BC31" s="36"/>
      <c r="BD31" s="119"/>
      <c r="BE31" s="3"/>
      <c r="BF31" s="233" t="s">
        <v>61</v>
      </c>
      <c r="BG31" s="234">
        <v>9</v>
      </c>
      <c r="BH31" s="235" t="s">
        <v>142</v>
      </c>
      <c r="BI31" s="236"/>
      <c r="BJ31" s="236"/>
      <c r="BK31" s="236"/>
      <c r="BL31" s="237"/>
      <c r="BM31"/>
      <c r="BN31" s="4">
        <v>1</v>
      </c>
    </row>
    <row r="32" spans="1:68" s="48" customFormat="1" ht="18.75" customHeight="1" thickBot="1" x14ac:dyDescent="0.3">
      <c r="A32"/>
      <c r="B32" s="196" t="str">
        <f t="shared" si="17"/>
        <v>►</v>
      </c>
      <c r="C32" s="320" t="str">
        <f>C28</f>
        <v>Famille à coller.N.Nom de votre recette.Recette mère ►.S.Saisissez le nom de la recette mère</v>
      </c>
      <c r="D32" s="320">
        <f>D28</f>
        <v>6</v>
      </c>
      <c r="E32" s="1045" t="str">
        <f>E28</f>
        <v>couverts</v>
      </c>
      <c r="F32" s="324"/>
      <c r="G32" s="270"/>
      <c r="H32" s="270"/>
      <c r="I32" s="270"/>
      <c r="J32" s="270"/>
      <c r="K32" s="270" t="s">
        <v>1074</v>
      </c>
      <c r="L32" s="329"/>
      <c r="M32"/>
      <c r="N32" s="2982"/>
      <c r="O32" s="310"/>
      <c r="P32" s="310"/>
      <c r="Q32" s="2940"/>
      <c r="R32" s="2941"/>
      <c r="S32" s="2941"/>
      <c r="T32" s="2941"/>
      <c r="U32" s="2941"/>
      <c r="V32" s="2941"/>
      <c r="W32" s="2941"/>
      <c r="X32" s="2941"/>
      <c r="Y32" s="2941"/>
      <c r="Z32" s="2941"/>
      <c r="AA32" s="2942"/>
      <c r="AB32"/>
      <c r="AF32" s="438"/>
      <c r="AG32" s="3252"/>
      <c r="AH32" s="3248"/>
      <c r="AI32" s="3248"/>
      <c r="AJ32" s="3248"/>
      <c r="AK32" s="3248"/>
      <c r="AL32" s="3248"/>
      <c r="AM32" s="3248"/>
      <c r="AN32" s="3253"/>
      <c r="AO32"/>
      <c r="AP32" s="196" t="str">
        <f t="shared" si="8"/>
        <v>►</v>
      </c>
      <c r="AQ32" s="3"/>
      <c r="AR32" s="238" t="s">
        <v>144</v>
      </c>
      <c r="AS32" s="64"/>
      <c r="AT32" s="64"/>
      <c r="AU32" s="65"/>
      <c r="AV32" s="65"/>
      <c r="AW32" s="16"/>
      <c r="AX32" s="16"/>
      <c r="AY32" s="16"/>
      <c r="AZ32"/>
      <c r="BA32" s="239" t="s">
        <v>145</v>
      </c>
      <c r="BB32" s="240"/>
      <c r="BC32" s="241"/>
      <c r="BD32" s="119"/>
      <c r="BE32" s="3"/>
      <c r="BF32" s="242" t="s">
        <v>146</v>
      </c>
      <c r="BG32" s="243"/>
      <c r="BH32" s="243"/>
      <c r="BI32" s="243"/>
      <c r="BJ32" s="243"/>
      <c r="BK32" s="243"/>
      <c r="BL32" s="244"/>
      <c r="BM32"/>
      <c r="BN32" s="4">
        <v>1</v>
      </c>
    </row>
    <row r="33" spans="1:66" s="48" customFormat="1" ht="18.75" customHeight="1" x14ac:dyDescent="0.25">
      <c r="A33"/>
      <c r="B33" s="196" t="str">
        <f t="shared" si="17"/>
        <v>►</v>
      </c>
      <c r="C33" s="320" t="str">
        <f>C28</f>
        <v>Famille à coller.N.Nom de votre recette.Recette mère ►.S.Saisissez le nom de la recette mère</v>
      </c>
      <c r="D33" s="320">
        <f>D28</f>
        <v>6</v>
      </c>
      <c r="E33" s="1045" t="str">
        <f>E28</f>
        <v>couverts</v>
      </c>
      <c r="F33" s="324"/>
      <c r="G33" s="270"/>
      <c r="H33" s="270"/>
      <c r="I33" s="270"/>
      <c r="J33" s="270"/>
      <c r="K33" s="270"/>
      <c r="L33" s="329"/>
      <c r="M33"/>
      <c r="N33" s="2982"/>
      <c r="O33" s="310"/>
      <c r="P33" s="310"/>
      <c r="Q33" s="633" t="s">
        <v>165</v>
      </c>
      <c r="R33" s="311"/>
      <c r="S33" s="311"/>
      <c r="T33" s="325"/>
      <c r="U33" s="325"/>
      <c r="V33" s="325"/>
      <c r="W33" s="325"/>
      <c r="X33" s="325"/>
      <c r="Y33" s="325"/>
      <c r="Z33" s="325"/>
      <c r="AA33" s="331"/>
      <c r="AB33"/>
      <c r="AF33"/>
      <c r="AG33" s="3398" t="s">
        <v>2283</v>
      </c>
      <c r="AH33" s="3399"/>
      <c r="AI33" s="3399"/>
      <c r="AJ33" s="3399"/>
      <c r="AK33" s="3399"/>
      <c r="AL33" s="3399"/>
      <c r="AM33" s="3399"/>
      <c r="AN33" s="3400"/>
      <c r="AO33"/>
      <c r="AP33" s="196" t="str">
        <f t="shared" si="8"/>
        <v>►</v>
      </c>
      <c r="AQ33" s="3"/>
      <c r="AR33" s="245" t="s">
        <v>148</v>
      </c>
      <c r="AS33" s="64"/>
      <c r="AT33" s="64"/>
      <c r="AU33" s="65"/>
      <c r="AV33" s="65"/>
      <c r="AW33" s="16"/>
      <c r="AX33" s="16"/>
      <c r="AY33" s="16"/>
      <c r="AZ33"/>
      <c r="BA33" s="246" t="s">
        <v>22</v>
      </c>
      <c r="BB33" s="59">
        <v>0</v>
      </c>
      <c r="BC33" s="60" t="s">
        <v>23</v>
      </c>
      <c r="BD33" s="119"/>
      <c r="BE33" s="3"/>
      <c r="BF33" s="247" t="s">
        <v>149</v>
      </c>
      <c r="BG33" s="248"/>
      <c r="BH33" s="248"/>
      <c r="BI33" s="248"/>
      <c r="BJ33" s="248"/>
      <c r="BK33" s="248"/>
      <c r="BL33" s="244"/>
      <c r="BM33"/>
      <c r="BN33" s="4">
        <v>1</v>
      </c>
    </row>
    <row r="34" spans="1:66" s="48" customFormat="1" ht="15.75" customHeight="1" x14ac:dyDescent="0.25">
      <c r="A34"/>
      <c r="B34" s="196" t="str">
        <f t="shared" si="17"/>
        <v>►</v>
      </c>
      <c r="C34" s="320" t="str">
        <f>C28</f>
        <v>Famille à coller.N.Nom de votre recette.Recette mère ►.S.Saisissez le nom de la recette mère</v>
      </c>
      <c r="D34" s="320">
        <f>D28</f>
        <v>6</v>
      </c>
      <c r="E34" s="320" t="str">
        <f>E28</f>
        <v>couverts</v>
      </c>
      <c r="F34" s="324"/>
      <c r="G34" s="270"/>
      <c r="H34" s="270"/>
      <c r="I34" s="270"/>
      <c r="J34" s="270"/>
      <c r="K34" s="270"/>
      <c r="L34" s="329"/>
      <c r="N34" s="2982"/>
      <c r="O34" s="310"/>
      <c r="P34" s="310"/>
      <c r="Q34" s="2935" t="s">
        <v>169</v>
      </c>
      <c r="R34" s="2936"/>
      <c r="S34" s="2936"/>
      <c r="T34" s="2937"/>
      <c r="U34" s="2937"/>
      <c r="V34" s="2937"/>
      <c r="W34" s="2937"/>
      <c r="X34" s="2937"/>
      <c r="Y34" s="2937"/>
      <c r="Z34" s="2937"/>
      <c r="AA34" s="2938"/>
      <c r="AF34"/>
      <c r="AG34" s="3401" t="s">
        <v>2284</v>
      </c>
      <c r="AH34" s="3402"/>
      <c r="AI34" s="3402"/>
      <c r="AJ34" s="3402"/>
      <c r="AK34" s="3402"/>
      <c r="AL34" s="3402"/>
      <c r="AM34" s="2743"/>
      <c r="AN34" s="2744" t="str">
        <f>AJ84</f>
        <v>◄ cellule AI84</v>
      </c>
      <c r="AO34"/>
      <c r="AP34" s="376" t="str">
        <f t="shared" si="8"/>
        <v>►</v>
      </c>
      <c r="AQ34" s="3"/>
      <c r="AR34" s="76"/>
      <c r="AS34" s="76"/>
      <c r="AT34" s="76"/>
      <c r="AU34" s="76"/>
      <c r="AV34" s="76"/>
      <c r="AW34" s="16"/>
      <c r="AX34" s="16"/>
      <c r="AY34" s="16"/>
      <c r="AZ34"/>
      <c r="BA34" s="246" t="s">
        <v>30</v>
      </c>
      <c r="BB34" s="71">
        <v>0</v>
      </c>
      <c r="BC34" s="72" t="s">
        <v>31</v>
      </c>
      <c r="BD34" s="119"/>
      <c r="BE34" s="3"/>
      <c r="BF34" s="247"/>
      <c r="BG34" s="270"/>
      <c r="BH34" s="270"/>
      <c r="BI34" s="270"/>
      <c r="BJ34" s="270"/>
      <c r="BK34" s="270"/>
      <c r="BL34" s="271"/>
      <c r="BM34"/>
      <c r="BN34" s="4">
        <v>1</v>
      </c>
    </row>
    <row r="35" spans="1:66" s="48" customFormat="1" ht="18.75" customHeight="1" x14ac:dyDescent="0.25">
      <c r="A35"/>
      <c r="B35" s="196" t="str">
        <f t="shared" si="17"/>
        <v>►</v>
      </c>
      <c r="C35" s="320" t="str">
        <f>C28</f>
        <v>Famille à coller.N.Nom de votre recette.Recette mère ►.S.Saisissez le nom de la recette mère</v>
      </c>
      <c r="D35" s="320">
        <f>D28</f>
        <v>6</v>
      </c>
      <c r="E35" s="320" t="str">
        <f>E28</f>
        <v>couverts</v>
      </c>
      <c r="F35" s="324"/>
      <c r="G35" s="270"/>
      <c r="H35" s="270"/>
      <c r="I35" s="270"/>
      <c r="J35" s="270"/>
      <c r="K35" s="270"/>
      <c r="L35" s="383"/>
      <c r="N35" s="2982"/>
      <c r="O35" s="310"/>
      <c r="P35" s="310"/>
      <c r="Q35" s="2935"/>
      <c r="R35" s="2936"/>
      <c r="S35" s="2936"/>
      <c r="T35" s="2937"/>
      <c r="U35" s="2937"/>
      <c r="V35" s="2937"/>
      <c r="W35" s="2937"/>
      <c r="X35" s="2937"/>
      <c r="Y35" s="2937"/>
      <c r="Z35" s="2937"/>
      <c r="AA35" s="2938"/>
      <c r="AF35"/>
      <c r="AG35" s="2257" t="s">
        <v>2109</v>
      </c>
      <c r="AH35" s="2253"/>
      <c r="AI35" s="2253"/>
      <c r="AJ35" s="2253"/>
      <c r="AK35" s="2253"/>
      <c r="AL35" s="2253"/>
      <c r="AM35" s="2253"/>
      <c r="AN35" s="2745"/>
      <c r="AO35"/>
      <c r="AP35" s="376" t="str">
        <f t="shared" si="8"/>
        <v>►</v>
      </c>
      <c r="AQ35" s="3"/>
      <c r="AR35" s="76"/>
      <c r="AS35" s="76"/>
      <c r="AT35" s="76"/>
      <c r="AU35" s="76"/>
      <c r="AV35" s="76"/>
      <c r="AW35" s="16"/>
      <c r="AX35" s="16"/>
      <c r="AY35" s="16"/>
      <c r="AZ35"/>
      <c r="BA35" s="246" t="s">
        <v>36</v>
      </c>
      <c r="BB35" s="71">
        <v>0</v>
      </c>
      <c r="BC35" s="72" t="s">
        <v>37</v>
      </c>
      <c r="BD35" s="119"/>
      <c r="BE35" s="3"/>
      <c r="BF35" s="247"/>
      <c r="BG35" s="270"/>
      <c r="BH35" s="270"/>
      <c r="BI35" s="270"/>
      <c r="BJ35" s="270"/>
      <c r="BK35" s="270"/>
      <c r="BL35" s="271"/>
      <c r="BM35"/>
      <c r="BN35" s="4">
        <v>1</v>
      </c>
    </row>
    <row r="36" spans="1:66" s="48" customFormat="1" ht="18.75" customHeight="1" x14ac:dyDescent="0.25">
      <c r="A36"/>
      <c r="B36" s="196" t="str">
        <f t="shared" si="17"/>
        <v>►</v>
      </c>
      <c r="C36" s="320" t="str">
        <f>C28</f>
        <v>Famille à coller.N.Nom de votre recette.Recette mère ►.S.Saisissez le nom de la recette mère</v>
      </c>
      <c r="D36" s="320">
        <f>D28</f>
        <v>6</v>
      </c>
      <c r="E36" s="320" t="str">
        <f>E28</f>
        <v>couverts</v>
      </c>
      <c r="F36" s="324"/>
      <c r="G36" s="270"/>
      <c r="H36" s="270"/>
      <c r="I36" s="270"/>
      <c r="J36" s="270"/>
      <c r="K36" s="270"/>
      <c r="L36" s="383" t="s">
        <v>154</v>
      </c>
      <c r="N36" s="2982"/>
      <c r="O36" s="310"/>
      <c r="P36" s="310"/>
      <c r="Q36" s="2935"/>
      <c r="R36" s="2936"/>
      <c r="S36" s="2936"/>
      <c r="T36" s="2937"/>
      <c r="U36" s="2937"/>
      <c r="V36" s="2937"/>
      <c r="W36" s="2937"/>
      <c r="X36" s="2937"/>
      <c r="Y36" s="2937"/>
      <c r="Z36" s="2937"/>
      <c r="AA36" s="2938"/>
      <c r="AF36"/>
      <c r="AG36" s="2257" t="s">
        <v>2109</v>
      </c>
      <c r="AH36" s="2253"/>
      <c r="AI36" s="2253"/>
      <c r="AJ36" s="2253"/>
      <c r="AK36" s="2253"/>
      <c r="AL36" s="2253"/>
      <c r="AM36" s="2253"/>
      <c r="AN36" s="2745"/>
      <c r="AO36"/>
      <c r="AP36" s="376" t="str">
        <f t="shared" si="8"/>
        <v>►</v>
      </c>
      <c r="AQ36" s="3"/>
      <c r="AR36" s="76"/>
      <c r="AS36" s="76"/>
      <c r="AT36" s="76"/>
      <c r="AU36" s="76"/>
      <c r="AV36" s="76"/>
      <c r="AW36" s="16"/>
      <c r="AX36" s="16"/>
      <c r="AY36" s="16"/>
      <c r="AZ36"/>
      <c r="BA36" s="278" t="s">
        <v>41</v>
      </c>
      <c r="BB36" s="95">
        <f t="shared" ref="BB36:BB47" si="18">BC36 / 1000</f>
        <v>1E-3</v>
      </c>
      <c r="BC36" s="96">
        <v>1</v>
      </c>
      <c r="BD36" s="119"/>
      <c r="BE36" s="3"/>
      <c r="BF36" s="279" t="s">
        <v>153</v>
      </c>
      <c r="BG36" s="280"/>
      <c r="BH36" s="280"/>
      <c r="BI36" s="280"/>
      <c r="BJ36" s="280"/>
      <c r="BK36" s="280"/>
      <c r="BL36" s="281" t="s">
        <v>154</v>
      </c>
      <c r="BM36"/>
      <c r="BN36" s="4">
        <v>1</v>
      </c>
    </row>
    <row r="37" spans="1:66" s="48" customFormat="1" ht="18.75" customHeight="1" x14ac:dyDescent="0.25">
      <c r="A37"/>
      <c r="B37" s="196" t="str">
        <f t="shared" si="17"/>
        <v>►</v>
      </c>
      <c r="C37" s="320" t="str">
        <f>C28</f>
        <v>Famille à coller.N.Nom de votre recette.Recette mère ►.S.Saisissez le nom de la recette mère</v>
      </c>
      <c r="D37" s="320">
        <f>D28</f>
        <v>6</v>
      </c>
      <c r="E37" s="320" t="str">
        <f>E28</f>
        <v>couverts</v>
      </c>
      <c r="F37" s="772"/>
      <c r="G37" s="270"/>
      <c r="H37" s="270"/>
      <c r="I37" s="270"/>
      <c r="J37" s="270"/>
      <c r="K37" s="270"/>
      <c r="L37" s="383" t="s">
        <v>155</v>
      </c>
      <c r="N37" s="2982"/>
      <c r="O37" s="310"/>
      <c r="P37" s="310"/>
      <c r="Q37" s="2934" t="s">
        <v>189</v>
      </c>
      <c r="R37" s="2939"/>
      <c r="S37" s="2939"/>
      <c r="T37" s="352"/>
      <c r="U37" s="352"/>
      <c r="V37" s="352"/>
      <c r="W37" s="352"/>
      <c r="X37" s="352"/>
      <c r="Y37" s="352"/>
      <c r="Z37" s="352"/>
      <c r="AA37" s="372"/>
      <c r="AF37"/>
      <c r="AG37" s="2257"/>
      <c r="AH37" s="2253"/>
      <c r="AI37" s="2253"/>
      <c r="AJ37" s="2253"/>
      <c r="AK37" s="2253"/>
      <c r="AL37" s="2253"/>
      <c r="AM37" s="2253"/>
      <c r="AN37" s="2745"/>
      <c r="AO37"/>
      <c r="AP37" s="376" t="str">
        <f t="shared" si="8"/>
        <v>►</v>
      </c>
      <c r="AQ37" s="3"/>
      <c r="AR37" s="76"/>
      <c r="AS37" s="76"/>
      <c r="AT37" s="76"/>
      <c r="AU37" s="76"/>
      <c r="AV37" s="76"/>
      <c r="AW37" s="16"/>
      <c r="AX37" s="16"/>
      <c r="AY37" s="16"/>
      <c r="AZ37"/>
      <c r="BA37" s="285" t="s">
        <v>47</v>
      </c>
      <c r="BB37" s="95">
        <f t="shared" si="18"/>
        <v>1</v>
      </c>
      <c r="BC37" s="96">
        <v>1000</v>
      </c>
      <c r="BD37" s="119"/>
      <c r="BE37" s="3"/>
      <c r="BF37" s="286"/>
      <c r="BG37" s="287"/>
      <c r="BH37" s="287"/>
      <c r="BI37" s="287"/>
      <c r="BJ37" s="287"/>
      <c r="BK37" s="287"/>
      <c r="BL37" s="288" t="s">
        <v>155</v>
      </c>
      <c r="BM37"/>
      <c r="BN37" s="4">
        <v>1</v>
      </c>
    </row>
    <row r="38" spans="1:66" s="48" customFormat="1" ht="15.75" customHeight="1" x14ac:dyDescent="0.25">
      <c r="A38"/>
      <c r="B38" s="376" t="s">
        <v>18</v>
      </c>
      <c r="C38" s="320" t="str">
        <f>C28</f>
        <v>Famille à coller.N.Nom de votre recette.Recette mère ►.S.Saisissez le nom de la recette mère</v>
      </c>
      <c r="D38" s="320">
        <f>D28</f>
        <v>6</v>
      </c>
      <c r="E38" s="320" t="str">
        <f>E28</f>
        <v>couverts</v>
      </c>
      <c r="F38" s="293"/>
      <c r="G38" s="293"/>
      <c r="H38" s="293" t="s">
        <v>152</v>
      </c>
      <c r="I38" s="294"/>
      <c r="J38" s="392"/>
      <c r="K38" s="392"/>
      <c r="L38" s="393"/>
      <c r="N38" s="2982"/>
      <c r="O38" s="310"/>
      <c r="P38" s="310"/>
      <c r="Q38" s="2934"/>
      <c r="R38" s="2939"/>
      <c r="S38" s="2939"/>
      <c r="T38" s="352"/>
      <c r="U38" s="352"/>
      <c r="V38" s="352"/>
      <c r="W38" s="352"/>
      <c r="X38" s="352"/>
      <c r="Y38" s="352"/>
      <c r="Z38" s="352"/>
      <c r="AA38" s="372"/>
      <c r="AF38"/>
      <c r="AG38" s="2257"/>
      <c r="AH38" s="2253"/>
      <c r="AI38" s="2253"/>
      <c r="AM38" s="2253"/>
      <c r="AN38" s="2745"/>
      <c r="AO38"/>
      <c r="AP38" s="376" t="str">
        <f t="shared" si="8"/>
        <v>A</v>
      </c>
      <c r="AQ38" s="3"/>
      <c r="AR38" s="76"/>
      <c r="AS38" s="76"/>
      <c r="AT38" s="76"/>
      <c r="AU38" s="76"/>
      <c r="AV38" s="76"/>
      <c r="AW38" s="16"/>
      <c r="AX38" s="16"/>
      <c r="AY38" s="16"/>
      <c r="AZ38"/>
      <c r="BA38" s="289" t="s">
        <v>51</v>
      </c>
      <c r="BB38" s="95">
        <f t="shared" si="18"/>
        <v>0.25</v>
      </c>
      <c r="BC38" s="96">
        <v>250</v>
      </c>
      <c r="BD38" s="119"/>
      <c r="BE38" s="3"/>
      <c r="BF38" s="290"/>
      <c r="BG38" s="287"/>
      <c r="BH38" s="287"/>
      <c r="BI38" s="287"/>
      <c r="BJ38" s="287"/>
      <c r="BK38" s="287"/>
      <c r="BL38" s="288" t="s">
        <v>156</v>
      </c>
      <c r="BM38"/>
      <c r="BN38" s="4">
        <v>1</v>
      </c>
    </row>
    <row r="39" spans="1:66" s="48" customFormat="1" ht="19.5" customHeight="1" thickBot="1" x14ac:dyDescent="0.3">
      <c r="A39"/>
      <c r="B39" s="397" t="s">
        <v>18</v>
      </c>
      <c r="C39" s="398" t="str">
        <f>C28</f>
        <v>Famille à coller.N.Nom de votre recette.Recette mère ►.S.Saisissez le nom de la recette mère</v>
      </c>
      <c r="D39" s="398">
        <f>D28</f>
        <v>6</v>
      </c>
      <c r="E39" s="398" t="str">
        <f>E28</f>
        <v>couverts</v>
      </c>
      <c r="F39" s="399" t="s">
        <v>150</v>
      </c>
      <c r="G39" s="298"/>
      <c r="H39" s="299"/>
      <c r="I39" s="300"/>
      <c r="J39" s="299"/>
      <c r="K39" s="299"/>
      <c r="L39" s="400"/>
      <c r="N39" s="2982"/>
      <c r="O39" s="310"/>
      <c r="P39" s="310"/>
      <c r="Q39" s="2934"/>
      <c r="R39" s="2939"/>
      <c r="S39" s="2939"/>
      <c r="T39" s="352"/>
      <c r="U39" s="352"/>
      <c r="V39" s="352"/>
      <c r="W39" s="352"/>
      <c r="X39" s="352"/>
      <c r="Y39" s="352"/>
      <c r="Z39" s="352"/>
      <c r="AA39" s="372"/>
      <c r="AF39"/>
      <c r="AG39" s="2257"/>
      <c r="AH39" s="2253"/>
      <c r="AI39" s="2253"/>
      <c r="AM39" s="2253"/>
      <c r="AN39" s="2745"/>
      <c r="AO39"/>
      <c r="AP39" s="397" t="str">
        <f t="shared" si="8"/>
        <v>A</v>
      </c>
      <c r="AQ39" s="3"/>
      <c r="AR39" s="76"/>
      <c r="AS39" s="76"/>
      <c r="AT39" s="76"/>
      <c r="AU39" s="76"/>
      <c r="AV39" s="76"/>
      <c r="AW39" s="16"/>
      <c r="AX39" s="16"/>
      <c r="AY39" s="16"/>
      <c r="AZ39"/>
      <c r="BA39" s="289" t="s">
        <v>59</v>
      </c>
      <c r="BB39" s="95">
        <f t="shared" si="18"/>
        <v>0.5</v>
      </c>
      <c r="BC39" s="96">
        <v>500</v>
      </c>
      <c r="BD39" s="119"/>
      <c r="BE39" s="3"/>
      <c r="BF39" s="292"/>
      <c r="BG39" s="293"/>
      <c r="BH39" s="293" t="s">
        <v>152</v>
      </c>
      <c r="BI39" s="294"/>
      <c r="BJ39" s="294"/>
      <c r="BK39" s="294"/>
      <c r="BL39" s="295"/>
      <c r="BM39"/>
      <c r="BN39" s="4">
        <v>1</v>
      </c>
    </row>
    <row r="40" spans="1:66" s="48" customFormat="1" ht="18.75" customHeight="1" thickBot="1" x14ac:dyDescent="0.3">
      <c r="A40"/>
      <c r="B40" s="272" t="s">
        <v>11</v>
      </c>
      <c r="C40" s="404" t="str">
        <f>C28</f>
        <v>Famille à coller.N.Nom de votre recette.Recette mère ►.S.Saisissez le nom de la recette mère</v>
      </c>
      <c r="D40" s="404">
        <f>D28</f>
        <v>6</v>
      </c>
      <c r="E40" s="320" t="str">
        <f>E28</f>
        <v>couverts</v>
      </c>
      <c r="F40" s="2984"/>
      <c r="G40" s="2985"/>
      <c r="H40" s="2984" t="s">
        <v>5</v>
      </c>
      <c r="I40" s="407" t="s">
        <v>208</v>
      </c>
      <c r="J40" s="408"/>
      <c r="K40" s="408"/>
      <c r="L40" s="408"/>
      <c r="M40" s="2986"/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9" t="s">
        <v>6</v>
      </c>
      <c r="AF40"/>
      <c r="AG40" s="2257"/>
      <c r="AH40" s="2253"/>
      <c r="AI40" s="2253"/>
      <c r="AM40" s="2253"/>
      <c r="AN40" s="2745"/>
      <c r="AO40"/>
      <c r="AP40" s="272" t="str">
        <f t="shared" si="8"/>
        <v>►</v>
      </c>
      <c r="AQ40" s="3"/>
      <c r="AR40" s="146" t="s">
        <v>157</v>
      </c>
      <c r="AS40" s="64"/>
      <c r="AT40" s="64"/>
      <c r="AU40" s="65"/>
      <c r="AV40" s="65"/>
      <c r="AW40" s="16"/>
      <c r="AX40" s="16"/>
      <c r="AY40" s="16"/>
      <c r="AZ40"/>
      <c r="BA40" s="289" t="s">
        <v>68</v>
      </c>
      <c r="BB40" s="95">
        <f t="shared" si="18"/>
        <v>0.33332999999999996</v>
      </c>
      <c r="BC40" s="96">
        <v>333.33</v>
      </c>
      <c r="BD40" s="119"/>
      <c r="BE40" s="3"/>
      <c r="BF40" s="297" t="s">
        <v>150</v>
      </c>
      <c r="BG40" s="298"/>
      <c r="BH40" s="299"/>
      <c r="BI40" s="300"/>
      <c r="BJ40" s="300"/>
      <c r="BK40" s="300"/>
      <c r="BL40" s="301"/>
      <c r="BM40"/>
      <c r="BN40" s="4">
        <v>1</v>
      </c>
    </row>
    <row r="41" spans="1:66" s="48" customFormat="1" ht="15.75" customHeight="1" x14ac:dyDescent="0.25">
      <c r="A41"/>
      <c r="B41" s="412" t="s">
        <v>11</v>
      </c>
      <c r="C41" s="273" t="str">
        <f t="shared" ref="C41:E41" si="19">SUBSTITUTE(ADDRESS(1,COLUMN(),4),"1","")</f>
        <v>C</v>
      </c>
      <c r="D41" s="273" t="str">
        <f t="shared" si="19"/>
        <v>D</v>
      </c>
      <c r="E41" s="273" t="str">
        <f t="shared" si="19"/>
        <v>E</v>
      </c>
      <c r="F41" s="274" t="str">
        <f t="shared" ref="F41:AA41" si="20">SUBSTITUTE(ADDRESS(1,COLUMN(),4),"1","")</f>
        <v>F</v>
      </c>
      <c r="G41" s="274" t="str">
        <f t="shared" si="20"/>
        <v>G</v>
      </c>
      <c r="H41" s="274" t="str">
        <f t="shared" si="20"/>
        <v>H</v>
      </c>
      <c r="I41" s="274" t="str">
        <f t="shared" si="20"/>
        <v>I</v>
      </c>
      <c r="J41" s="274" t="str">
        <f t="shared" si="20"/>
        <v>J</v>
      </c>
      <c r="K41" s="274" t="str">
        <f t="shared" si="20"/>
        <v>K</v>
      </c>
      <c r="L41" s="274" t="str">
        <f t="shared" si="20"/>
        <v>L</v>
      </c>
      <c r="M41" s="274" t="str">
        <f t="shared" si="20"/>
        <v>M</v>
      </c>
      <c r="N41" s="274" t="str">
        <f t="shared" si="20"/>
        <v>N</v>
      </c>
      <c r="O41" s="274" t="str">
        <f t="shared" si="20"/>
        <v>O</v>
      </c>
      <c r="P41" s="274" t="str">
        <f t="shared" si="20"/>
        <v>P</v>
      </c>
      <c r="Q41" s="274" t="str">
        <f t="shared" si="20"/>
        <v>Q</v>
      </c>
      <c r="R41" s="274" t="str">
        <f t="shared" si="20"/>
        <v>R</v>
      </c>
      <c r="S41" s="274" t="str">
        <f t="shared" si="20"/>
        <v>S</v>
      </c>
      <c r="T41" s="274" t="str">
        <f t="shared" si="20"/>
        <v>T</v>
      </c>
      <c r="U41" s="274" t="str">
        <f t="shared" si="20"/>
        <v>U</v>
      </c>
      <c r="V41" s="274" t="str">
        <f t="shared" si="20"/>
        <v>V</v>
      </c>
      <c r="W41" s="274" t="str">
        <f t="shared" si="20"/>
        <v>W</v>
      </c>
      <c r="X41" s="274" t="str">
        <f t="shared" si="20"/>
        <v>X</v>
      </c>
      <c r="Y41" s="274" t="str">
        <f t="shared" si="20"/>
        <v>Y</v>
      </c>
      <c r="Z41" s="274" t="str">
        <f t="shared" si="20"/>
        <v>Z</v>
      </c>
      <c r="AA41" s="275" t="str">
        <f t="shared" si="20"/>
        <v>AA</v>
      </c>
      <c r="AF41"/>
      <c r="AG41" s="2257"/>
      <c r="AH41" s="2253"/>
      <c r="AI41" s="2253"/>
      <c r="AM41" s="2253"/>
      <c r="AN41" s="2745"/>
      <c r="AO41"/>
      <c r="AP41" s="412" t="str">
        <f t="shared" si="8"/>
        <v>►</v>
      </c>
      <c r="AQ41" s="3"/>
      <c r="AR41" s="146" t="s">
        <v>158</v>
      </c>
      <c r="AS41" s="64"/>
      <c r="AT41" s="64"/>
      <c r="AU41" s="65"/>
      <c r="AV41" s="65"/>
      <c r="AW41" s="16"/>
      <c r="AX41" s="16"/>
      <c r="AY41" s="16"/>
      <c r="AZ41"/>
      <c r="BA41" s="302" t="s">
        <v>92</v>
      </c>
      <c r="BB41" s="154">
        <f t="shared" si="18"/>
        <v>1E-3</v>
      </c>
      <c r="BC41" s="155">
        <v>1</v>
      </c>
      <c r="BD41" s="119"/>
      <c r="BE41" s="3"/>
      <c r="BF41" s="242" t="s">
        <v>159</v>
      </c>
      <c r="BG41" s="303"/>
      <c r="BH41" s="304"/>
      <c r="BI41" s="305"/>
      <c r="BJ41" s="305"/>
      <c r="BK41" s="305"/>
      <c r="BL41" s="306"/>
      <c r="BM41"/>
      <c r="BN41" s="4">
        <v>1</v>
      </c>
    </row>
    <row r="42" spans="1:66" s="48" customFormat="1" ht="18.75" x14ac:dyDescent="0.25">
      <c r="A42"/>
      <c r="B42" s="412" t="s">
        <v>11</v>
      </c>
      <c r="C42" s="282">
        <f t="shared" ref="C42:E42" ca="1" si="21">CELL("largeur",C42)</f>
        <v>2</v>
      </c>
      <c r="D42" s="282">
        <f t="shared" ca="1" si="21"/>
        <v>2</v>
      </c>
      <c r="E42" s="282">
        <f t="shared" ca="1" si="21"/>
        <v>2</v>
      </c>
      <c r="F42" s="283">
        <f t="shared" ref="F42:AA42" ca="1" si="22">CELL("largeur",F42)</f>
        <v>11</v>
      </c>
      <c r="G42" s="283">
        <f t="shared" ca="1" si="22"/>
        <v>11</v>
      </c>
      <c r="H42" s="283">
        <f t="shared" ca="1" si="22"/>
        <v>3</v>
      </c>
      <c r="I42" s="283">
        <f t="shared" ca="1" si="22"/>
        <v>11</v>
      </c>
      <c r="J42" s="283">
        <f t="shared" ca="1" si="22"/>
        <v>11</v>
      </c>
      <c r="K42" s="283">
        <f t="shared" ca="1" si="22"/>
        <v>12</v>
      </c>
      <c r="L42" s="283">
        <f t="shared" ca="1" si="22"/>
        <v>40</v>
      </c>
      <c r="M42" s="283">
        <f t="shared" ca="1" si="22"/>
        <v>1</v>
      </c>
      <c r="N42" s="283">
        <f t="shared" ca="1" si="22"/>
        <v>11</v>
      </c>
      <c r="O42" s="283">
        <f t="shared" ca="1" si="22"/>
        <v>11</v>
      </c>
      <c r="P42" s="283">
        <f t="shared" ca="1" si="22"/>
        <v>11</v>
      </c>
      <c r="Q42" s="283">
        <f t="shared" ca="1" si="22"/>
        <v>11</v>
      </c>
      <c r="R42" s="283">
        <f t="shared" ca="1" si="22"/>
        <v>14</v>
      </c>
      <c r="S42" s="283">
        <f t="shared" ca="1" si="22"/>
        <v>14</v>
      </c>
      <c r="T42" s="283">
        <f t="shared" ca="1" si="22"/>
        <v>11</v>
      </c>
      <c r="U42" s="283">
        <f t="shared" ca="1" si="22"/>
        <v>17</v>
      </c>
      <c r="V42" s="283">
        <f t="shared" ca="1" si="22"/>
        <v>11</v>
      </c>
      <c r="W42" s="283">
        <f t="shared" ca="1" si="22"/>
        <v>14</v>
      </c>
      <c r="X42" s="283">
        <f t="shared" ca="1" si="22"/>
        <v>14</v>
      </c>
      <c r="Y42" s="283">
        <f t="shared" ca="1" si="22"/>
        <v>14</v>
      </c>
      <c r="Z42" s="283">
        <f t="shared" ca="1" si="22"/>
        <v>11</v>
      </c>
      <c r="AA42" s="284">
        <f t="shared" ca="1" si="22"/>
        <v>17</v>
      </c>
      <c r="AF42"/>
      <c r="AG42" s="2257"/>
      <c r="AH42" s="2253"/>
      <c r="AI42" s="2253"/>
      <c r="AM42" s="2253"/>
      <c r="AN42" s="2745"/>
      <c r="AO42"/>
      <c r="AP42" s="412" t="str">
        <f t="shared" si="8"/>
        <v>►</v>
      </c>
      <c r="AQ42" s="3"/>
      <c r="AR42" s="146" t="s">
        <v>160</v>
      </c>
      <c r="AS42" s="64"/>
      <c r="AT42" s="64"/>
      <c r="AU42" s="65"/>
      <c r="AV42" s="65"/>
      <c r="AW42" s="16"/>
      <c r="AX42" s="16"/>
      <c r="AY42" s="16"/>
      <c r="AZ42"/>
      <c r="BA42" s="302" t="s">
        <v>107</v>
      </c>
      <c r="BB42" s="154">
        <f t="shared" si="18"/>
        <v>0.01</v>
      </c>
      <c r="BC42" s="155">
        <v>10</v>
      </c>
      <c r="BD42" s="119"/>
      <c r="BE42" s="3"/>
      <c r="BF42" s="242" t="s">
        <v>161</v>
      </c>
      <c r="BG42" s="303"/>
      <c r="BH42" s="304"/>
      <c r="BI42" s="305"/>
      <c r="BJ42" s="305"/>
      <c r="BK42" s="305"/>
      <c r="BL42" s="306"/>
      <c r="BM42"/>
      <c r="BN42" s="4">
        <v>1</v>
      </c>
    </row>
    <row r="43" spans="1:66" s="48" customFormat="1" ht="16.5" customHeight="1" thickBot="1" x14ac:dyDescent="0.3">
      <c r="A43"/>
      <c r="B43" s="423" t="s">
        <v>18</v>
      </c>
      <c r="C43" s="424">
        <v>2</v>
      </c>
      <c r="D43" s="424">
        <v>2</v>
      </c>
      <c r="E43" s="424">
        <v>2</v>
      </c>
      <c r="F43" s="424">
        <v>11</v>
      </c>
      <c r="G43" s="424">
        <v>11</v>
      </c>
      <c r="H43" s="424">
        <v>3</v>
      </c>
      <c r="I43" s="424">
        <v>11</v>
      </c>
      <c r="J43" s="424">
        <v>11</v>
      </c>
      <c r="K43" s="424">
        <v>12</v>
      </c>
      <c r="L43" s="424">
        <v>40</v>
      </c>
      <c r="M43" s="424">
        <v>1</v>
      </c>
      <c r="N43" s="424">
        <v>11</v>
      </c>
      <c r="O43" s="424">
        <v>11</v>
      </c>
      <c r="P43" s="424">
        <v>11</v>
      </c>
      <c r="Q43" s="424">
        <v>11</v>
      </c>
      <c r="R43" s="424">
        <v>14</v>
      </c>
      <c r="S43" s="424">
        <v>14</v>
      </c>
      <c r="T43" s="424">
        <v>11</v>
      </c>
      <c r="U43" s="424">
        <v>17</v>
      </c>
      <c r="V43" s="424">
        <v>11</v>
      </c>
      <c r="W43" s="424">
        <v>14</v>
      </c>
      <c r="X43" s="424">
        <v>14</v>
      </c>
      <c r="Y43" s="424">
        <v>14</v>
      </c>
      <c r="Z43" s="424">
        <v>11</v>
      </c>
      <c r="AA43" s="425">
        <v>17</v>
      </c>
      <c r="AF43"/>
      <c r="AG43" s="2257"/>
      <c r="AH43" s="2253"/>
      <c r="AI43" s="2253"/>
      <c r="AM43" s="2253"/>
      <c r="AN43" s="2745"/>
      <c r="AO43"/>
      <c r="AP43" s="423" t="str">
        <f t="shared" si="8"/>
        <v>A</v>
      </c>
      <c r="AQ43" s="3"/>
      <c r="AR43" s="76"/>
      <c r="AS43" s="76"/>
      <c r="AT43" s="76"/>
      <c r="AU43" s="76"/>
      <c r="AV43" s="76"/>
      <c r="AW43" s="16"/>
      <c r="AX43" s="16"/>
      <c r="AY43" s="16"/>
      <c r="AZ43"/>
      <c r="BA43" s="302" t="s">
        <v>117</v>
      </c>
      <c r="BB43" s="154">
        <f t="shared" si="18"/>
        <v>0.1</v>
      </c>
      <c r="BC43" s="155">
        <v>100</v>
      </c>
      <c r="BD43" s="119"/>
      <c r="BE43" s="3"/>
      <c r="BF43" s="307" t="s">
        <v>11</v>
      </c>
      <c r="BG43" s="139" t="s">
        <v>162</v>
      </c>
      <c r="BH43" s="140"/>
      <c r="BI43" s="140"/>
      <c r="BJ43" s="141" t="s">
        <v>61</v>
      </c>
      <c r="BK43" s="141" t="s">
        <v>62</v>
      </c>
      <c r="BL43" s="306"/>
      <c r="BM43"/>
      <c r="BN43" s="4">
        <v>1</v>
      </c>
    </row>
    <row r="44" spans="1:66" s="48" customFormat="1" ht="16.5" thickBot="1" x14ac:dyDescent="0.3">
      <c r="A44"/>
      <c r="B44" s="1369" t="s">
        <v>18</v>
      </c>
      <c r="C44" s="1370"/>
      <c r="D44" s="1370"/>
      <c r="E44" s="1370"/>
      <c r="F44" s="1370"/>
      <c r="G44" s="1370"/>
      <c r="H44" s="1370"/>
      <c r="I44" s="1370"/>
      <c r="J44" s="1370"/>
      <c r="K44"/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F44"/>
      <c r="AG44" s="2257"/>
      <c r="AH44" s="2253"/>
      <c r="AI44" s="2253"/>
      <c r="AJ44" s="2253"/>
      <c r="AK44" s="2253"/>
      <c r="AL44" s="2253"/>
      <c r="AM44" s="2253"/>
      <c r="AN44" s="2745"/>
      <c r="AO44"/>
      <c r="AP44"/>
      <c r="AQ44" s="3"/>
      <c r="AR44" s="76"/>
      <c r="AS44" s="76"/>
      <c r="AT44" s="76"/>
      <c r="AU44" s="76"/>
      <c r="AV44" s="76"/>
      <c r="AW44" s="16"/>
      <c r="AX44" s="16"/>
      <c r="AY44" s="16"/>
      <c r="AZ44"/>
      <c r="BA44" s="302" t="s">
        <v>118</v>
      </c>
      <c r="BB44" s="154">
        <f t="shared" si="18"/>
        <v>1</v>
      </c>
      <c r="BC44" s="155">
        <v>1000</v>
      </c>
      <c r="BD44" s="119"/>
      <c r="BE44" s="3"/>
      <c r="BF44" s="309" t="s">
        <v>18</v>
      </c>
      <c r="BG44" s="149" t="s">
        <v>162</v>
      </c>
      <c r="BH44" s="91"/>
      <c r="BI44" s="91"/>
      <c r="BJ44" s="150" t="s">
        <v>86</v>
      </c>
      <c r="BK44" s="151" t="s">
        <v>87</v>
      </c>
      <c r="BL44" s="306"/>
      <c r="BM44"/>
      <c r="BN44" s="4">
        <v>1</v>
      </c>
    </row>
    <row r="45" spans="1:66" s="48" customFormat="1" ht="15" customHeight="1" x14ac:dyDescent="0.25">
      <c r="A45"/>
      <c r="B45" s="54" t="s">
        <v>18</v>
      </c>
      <c r="C45" s="55" t="str">
        <f>C51</f>
        <v>Famille à coller.N.Nom de votre recette.Recette mère ►.S.Saisissez le nom de la recette mère</v>
      </c>
      <c r="D45" s="56">
        <f>D51</f>
        <v>6</v>
      </c>
      <c r="E45" s="56" t="str">
        <f>E51</f>
        <v>couverts</v>
      </c>
      <c r="F45" s="57" t="s">
        <v>6</v>
      </c>
      <c r="G45" s="58" t="s">
        <v>19</v>
      </c>
      <c r="H45" s="3315" t="s">
        <v>20</v>
      </c>
      <c r="I45" s="3315"/>
      <c r="J45" s="3285" t="s">
        <v>21</v>
      </c>
      <c r="K45" s="3285"/>
      <c r="L45" s="3286"/>
      <c r="N45" s="2943"/>
      <c r="O45" s="310"/>
      <c r="P45" s="310"/>
      <c r="Q45" s="1003" t="s">
        <v>218</v>
      </c>
      <c r="R45" s="429" t="s">
        <v>219</v>
      </c>
      <c r="S45" s="430"/>
      <c r="T45"/>
      <c r="U45"/>
      <c r="V45"/>
      <c r="AA45"/>
      <c r="AF45"/>
      <c r="AG45" s="2257"/>
      <c r="AH45" s="2253"/>
      <c r="AI45" s="2253"/>
      <c r="AJ45" s="2253"/>
      <c r="AK45" s="2253"/>
      <c r="AL45" s="2253"/>
      <c r="AM45" s="2253"/>
      <c r="AN45" s="2745"/>
      <c r="AO45"/>
      <c r="AP45"/>
      <c r="AQ45" s="3"/>
      <c r="AR45" s="76"/>
      <c r="AS45" s="76"/>
      <c r="AT45" s="76"/>
      <c r="AU45" s="76"/>
      <c r="AV45" s="76"/>
      <c r="AW45" s="16"/>
      <c r="AX45" s="16"/>
      <c r="AY45" s="16"/>
      <c r="AZ45"/>
      <c r="BA45" s="313" t="s">
        <v>120</v>
      </c>
      <c r="BB45" s="154">
        <f t="shared" si="18"/>
        <v>0.25</v>
      </c>
      <c r="BC45" s="155">
        <v>250</v>
      </c>
      <c r="BD45" s="119"/>
      <c r="BE45" s="3"/>
      <c r="BF45" s="309" t="s">
        <v>18</v>
      </c>
      <c r="BG45" s="149" t="s">
        <v>162</v>
      </c>
      <c r="BH45" s="91"/>
      <c r="BI45" s="91"/>
      <c r="BJ45" s="163" t="s">
        <v>103</v>
      </c>
      <c r="BK45" s="164" t="s">
        <v>104</v>
      </c>
      <c r="BL45" s="306"/>
      <c r="BM45"/>
      <c r="BN45" s="4">
        <v>1</v>
      </c>
    </row>
    <row r="46" spans="1:66" s="48" customFormat="1" ht="15" customHeight="1" x14ac:dyDescent="0.25">
      <c r="A46"/>
      <c r="B46" s="66" t="s">
        <v>18</v>
      </c>
      <c r="C46" s="67" t="str">
        <f>C51</f>
        <v>Famille à coller.N.Nom de votre recette.Recette mère ►.S.Saisissez le nom de la recette mère</v>
      </c>
      <c r="D46" s="68"/>
      <c r="E46" s="68"/>
      <c r="F46" s="69" t="s">
        <v>28</v>
      </c>
      <c r="G46" s="70" t="s">
        <v>29</v>
      </c>
      <c r="H46" s="3316"/>
      <c r="I46" s="3316"/>
      <c r="J46" s="3287"/>
      <c r="K46" s="3287"/>
      <c r="L46" s="3288"/>
      <c r="N46" s="2943"/>
      <c r="O46" s="310"/>
      <c r="P46" s="310"/>
      <c r="Q46"/>
      <c r="R46" s="436" t="s">
        <v>221</v>
      </c>
      <c r="S46" s="49"/>
      <c r="T46"/>
      <c r="U46"/>
      <c r="V46"/>
      <c r="AA46"/>
      <c r="AF46"/>
      <c r="AG46" s="2257"/>
      <c r="AH46" s="2253"/>
      <c r="AI46" s="2253"/>
      <c r="AJ46" s="2253"/>
      <c r="AK46" s="2253"/>
      <c r="AL46" s="2253"/>
      <c r="AM46" s="2253"/>
      <c r="AN46" s="2745"/>
      <c r="AO46"/>
      <c r="AP46"/>
      <c r="AQ46" s="3"/>
      <c r="AR46" s="76"/>
      <c r="AS46" s="76"/>
      <c r="AT46" s="76"/>
      <c r="AU46" s="76"/>
      <c r="AV46" s="76"/>
      <c r="AW46" s="16"/>
      <c r="AX46" s="16"/>
      <c r="AY46" s="16"/>
      <c r="AZ46"/>
      <c r="BA46" s="313" t="s">
        <v>123</v>
      </c>
      <c r="BB46" s="154">
        <f t="shared" si="18"/>
        <v>0.5</v>
      </c>
      <c r="BC46" s="155">
        <v>500</v>
      </c>
      <c r="BD46" s="119"/>
      <c r="BE46" s="3"/>
      <c r="BF46" s="309" t="s">
        <v>18</v>
      </c>
      <c r="BG46" s="149" t="s">
        <v>162</v>
      </c>
      <c r="BH46" s="91">
        <v>6</v>
      </c>
      <c r="BI46" s="91" t="s">
        <v>44</v>
      </c>
      <c r="BJ46" s="174"/>
      <c r="BK46" s="175"/>
      <c r="BL46" s="306"/>
      <c r="BM46"/>
      <c r="BN46" s="4">
        <v>1</v>
      </c>
    </row>
    <row r="47" spans="1:66" s="48" customFormat="1" ht="21" customHeight="1" x14ac:dyDescent="0.25">
      <c r="A47"/>
      <c r="B47" s="66" t="s">
        <v>18</v>
      </c>
      <c r="C47" s="77" t="str">
        <f>C51</f>
        <v>Famille à coller.N.Nom de votre recette.Recette mère ►.S.Saisissez le nom de la recette mère</v>
      </c>
      <c r="D47" s="78"/>
      <c r="E47" s="79"/>
      <c r="F47" s="80"/>
      <c r="G47" s="81" t="s">
        <v>33</v>
      </c>
      <c r="H47" s="82"/>
      <c r="I47" s="83" t="s">
        <v>34</v>
      </c>
      <c r="J47" s="84" t="s">
        <v>35</v>
      </c>
      <c r="K47" s="16"/>
      <c r="L47" s="85"/>
      <c r="N47" s="2943"/>
      <c r="O47" s="310"/>
      <c r="P47" s="310"/>
      <c r="Q47" s="438"/>
      <c r="R47"/>
      <c r="S47"/>
      <c r="T47"/>
      <c r="U47"/>
      <c r="V47"/>
      <c r="AA47"/>
      <c r="AF47"/>
      <c r="AG47" s="2257"/>
      <c r="AH47" s="2253"/>
      <c r="AI47" s="2253"/>
      <c r="AJ47" s="2253"/>
      <c r="AK47" s="2253"/>
      <c r="AL47" s="2253"/>
      <c r="AM47" s="2253"/>
      <c r="AN47" s="2745"/>
      <c r="AO47"/>
      <c r="AP47"/>
      <c r="AQ47" s="3"/>
      <c r="AR47" s="76"/>
      <c r="AS47" s="76"/>
      <c r="AT47" s="76"/>
      <c r="AU47" s="76"/>
      <c r="AV47" s="76"/>
      <c r="AW47" s="16"/>
      <c r="AX47" s="16"/>
      <c r="AY47" s="16"/>
      <c r="AZ47"/>
      <c r="BA47" s="317" t="s">
        <v>125</v>
      </c>
      <c r="BB47" s="154">
        <f t="shared" si="18"/>
        <v>0.1</v>
      </c>
      <c r="BC47" s="155">
        <v>100</v>
      </c>
      <c r="BD47" s="119"/>
      <c r="BE47" s="3"/>
      <c r="BF47" s="318" t="s">
        <v>11</v>
      </c>
      <c r="BG47" s="149" t="s">
        <v>162</v>
      </c>
      <c r="BH47" s="91">
        <v>6</v>
      </c>
      <c r="BI47" s="91" t="s">
        <v>44</v>
      </c>
      <c r="BJ47" s="174"/>
      <c r="BK47" s="175"/>
      <c r="BL47" s="306"/>
      <c r="BM47"/>
      <c r="BN47" s="4">
        <v>1</v>
      </c>
    </row>
    <row r="48" spans="1:66" s="48" customFormat="1" ht="15.75" customHeight="1" x14ac:dyDescent="0.25">
      <c r="A48"/>
      <c r="B48" s="66" t="s">
        <v>18</v>
      </c>
      <c r="C48" s="91" t="str">
        <f>C51</f>
        <v>Famille à coller.N.Nom de votre recette.Recette mère ►.S.Saisissez le nom de la recette mère</v>
      </c>
      <c r="D48" s="91"/>
      <c r="E48" s="91"/>
      <c r="F48" s="92" t="s">
        <v>39</v>
      </c>
      <c r="G48" s="93"/>
      <c r="H48" s="93"/>
      <c r="I48" s="94" t="s">
        <v>40</v>
      </c>
      <c r="J48" s="3317" t="str">
        <f>F51</f>
        <v>Famille à coller.N.Nom de votre recette.Recette mère ►.S.Saisissez le nom de la recette mère</v>
      </c>
      <c r="K48" s="3317"/>
      <c r="L48" s="3318"/>
      <c r="N48" s="2943"/>
      <c r="O48" s="310"/>
      <c r="P48" s="310"/>
      <c r="Q48" s="438"/>
      <c r="R48"/>
      <c r="S48"/>
      <c r="T48"/>
      <c r="U48"/>
      <c r="V48" s="49"/>
      <c r="AA48" s="49"/>
      <c r="AF48"/>
      <c r="AG48" s="2257"/>
      <c r="AH48" s="2253"/>
      <c r="AI48" s="2253"/>
      <c r="AJ48" s="2253"/>
      <c r="AK48" s="2253"/>
      <c r="AL48" s="2253"/>
      <c r="AM48" s="2253"/>
      <c r="AN48" s="2745"/>
      <c r="AO48"/>
      <c r="AP48"/>
      <c r="AQ48" s="3"/>
      <c r="AR48" s="76"/>
      <c r="AS48" s="76"/>
      <c r="AT48" s="76"/>
      <c r="AU48" s="76"/>
      <c r="AV48" s="76"/>
      <c r="AW48" s="16"/>
      <c r="AX48" s="16"/>
      <c r="AY48" s="16"/>
      <c r="AZ48"/>
      <c r="BA48" s="323"/>
      <c r="BD48" s="119"/>
      <c r="BE48" s="3"/>
      <c r="BF48" s="318" t="str">
        <f>IF(BP52&lt;&gt;"","A","►")</f>
        <v>►</v>
      </c>
      <c r="BG48" s="149" t="s">
        <v>162</v>
      </c>
      <c r="BH48" s="91">
        <v>6</v>
      </c>
      <c r="BI48" s="91" t="s">
        <v>44</v>
      </c>
      <c r="BJ48" s="174"/>
      <c r="BK48" s="209"/>
      <c r="BL48" s="306"/>
      <c r="BM48"/>
      <c r="BN48" s="4">
        <v>1</v>
      </c>
    </row>
    <row r="49" spans="1:66" s="48" customFormat="1" ht="15.75" customHeight="1" thickBot="1" x14ac:dyDescent="0.3">
      <c r="A49"/>
      <c r="B49" s="66" t="s">
        <v>18</v>
      </c>
      <c r="C49" s="91" t="str">
        <f>C51</f>
        <v>Famille à coller.N.Nom de votre recette.Recette mère ►.S.Saisissez le nom de la recette mère</v>
      </c>
      <c r="D49" s="91"/>
      <c r="E49" s="91"/>
      <c r="F49" s="110">
        <v>6</v>
      </c>
      <c r="G49" s="111" t="s">
        <v>44</v>
      </c>
      <c r="H49" s="92"/>
      <c r="I49" s="92"/>
      <c r="J49" s="3317"/>
      <c r="K49" s="3317"/>
      <c r="L49" s="3318"/>
      <c r="N49" s="2943"/>
      <c r="O49" s="310"/>
      <c r="P49" s="310"/>
      <c r="Q49"/>
      <c r="R49" s="451" t="s">
        <v>227</v>
      </c>
      <c r="S49" s="452"/>
      <c r="T49" s="453"/>
      <c r="U49"/>
      <c r="V49" s="49"/>
      <c r="AA49" s="49"/>
      <c r="AF49"/>
      <c r="AG49" s="2257"/>
      <c r="AH49" s="2253"/>
      <c r="AI49" s="2253"/>
      <c r="AJ49" s="2253"/>
      <c r="AK49" s="2253"/>
      <c r="AL49" s="2253"/>
      <c r="AM49" s="2253"/>
      <c r="AN49" s="2745"/>
      <c r="AO49"/>
      <c r="AP49"/>
      <c r="AQ49" s="3"/>
      <c r="AR49" s="76"/>
      <c r="AS49" s="76"/>
      <c r="AT49" s="76"/>
      <c r="AU49" s="76"/>
      <c r="AV49" s="76"/>
      <c r="AW49" s="16"/>
      <c r="AX49" s="16"/>
      <c r="AY49" s="16"/>
      <c r="AZ49"/>
      <c r="BA49" s="323"/>
      <c r="BB49" s="326" t="s">
        <v>164</v>
      </c>
      <c r="BC49" s="327"/>
      <c r="BD49" s="119"/>
      <c r="BE49" s="3"/>
      <c r="BF49" s="328" t="s">
        <v>18</v>
      </c>
      <c r="BG49" s="250">
        <f>BG41</f>
        <v>0</v>
      </c>
      <c r="BH49" s="251">
        <f>BH41</f>
        <v>0</v>
      </c>
      <c r="BI49" s="252">
        <f>BI41</f>
        <v>0</v>
      </c>
      <c r="BJ49" s="253" t="s">
        <v>150</v>
      </c>
      <c r="BK49" s="254"/>
      <c r="BL49" s="306"/>
      <c r="BM49"/>
      <c r="BN49" s="4">
        <v>1</v>
      </c>
    </row>
    <row r="50" spans="1:66" s="48" customFormat="1" ht="15.75" customHeight="1" x14ac:dyDescent="0.25">
      <c r="A50"/>
      <c r="B50" s="66" t="s">
        <v>11</v>
      </c>
      <c r="C50" s="121" t="str">
        <f>C51</f>
        <v>Famille à coller.N.Nom de votre recette.Recette mère ►.S.Saisissez le nom de la recette mère</v>
      </c>
      <c r="D50" s="121"/>
      <c r="E50" s="121"/>
      <c r="F50" s="122"/>
      <c r="G50" s="123"/>
      <c r="H50" s="123"/>
      <c r="I50" s="123"/>
      <c r="J50" s="123"/>
      <c r="K50" s="123"/>
      <c r="L50" s="124"/>
      <c r="N50" s="2943"/>
      <c r="O50" s="310"/>
      <c r="P50" s="310"/>
      <c r="Q50"/>
      <c r="R50" s="3325" t="s">
        <v>231</v>
      </c>
      <c r="S50" s="459" t="s">
        <v>232</v>
      </c>
      <c r="T50" s="460"/>
      <c r="U50"/>
      <c r="V50" s="49"/>
      <c r="AA50" s="49"/>
      <c r="AF50"/>
      <c r="AG50" s="2257"/>
      <c r="AH50" s="2253"/>
      <c r="AI50" s="2253"/>
      <c r="AJ50" s="2253"/>
      <c r="AK50" s="2253"/>
      <c r="AL50" s="2253"/>
      <c r="AM50" s="2253"/>
      <c r="AN50" s="2745"/>
      <c r="AO50"/>
      <c r="AP50"/>
      <c r="AQ50" s="3"/>
      <c r="AR50" s="333" t="s">
        <v>166</v>
      </c>
      <c r="AS50" s="76"/>
      <c r="AT50" s="76"/>
      <c r="AU50" s="76"/>
      <c r="AV50" s="76"/>
      <c r="AW50" s="16"/>
      <c r="AX50" s="16"/>
      <c r="AY50" s="16"/>
      <c r="AZ50"/>
      <c r="BA50" s="323"/>
      <c r="BB50" s="334" t="s">
        <v>167</v>
      </c>
      <c r="BC50" s="335" t="s">
        <v>168</v>
      </c>
      <c r="BD50" s="119"/>
      <c r="BE50" s="3"/>
      <c r="BF50" s="336"/>
      <c r="BG50" s="337"/>
      <c r="BH50" s="338"/>
      <c r="BI50" s="339"/>
      <c r="BJ50" s="340"/>
      <c r="BK50" s="303"/>
      <c r="BL50" s="306"/>
      <c r="BM50"/>
      <c r="BN50" s="4">
        <v>1</v>
      </c>
    </row>
    <row r="51" spans="1:66" s="48" customFormat="1" ht="18.75" customHeight="1" x14ac:dyDescent="0.25">
      <c r="A51"/>
      <c r="B51" s="129" t="s">
        <v>11</v>
      </c>
      <c r="C51" s="130" t="str">
        <f>F51</f>
        <v>Famille à coller.N.Nom de votre recette.Recette mère ►.S.Saisissez le nom de la recette mère</v>
      </c>
      <c r="D51" s="130">
        <f>F49</f>
        <v>6</v>
      </c>
      <c r="E51" s="130" t="str">
        <f>G49</f>
        <v>couverts</v>
      </c>
      <c r="F51" s="131" t="str">
        <f>UPPER(LEFT(H45,1))&amp;LOWER(MID(H45,2,999))&amp;"."&amp;UPPER(LEFT(J45,1))&amp;"."&amp;UPPER(LEFT(J45,1))&amp;LOWER(MID(J45,2,999))&amp;"."&amp;IF(ISTEXT(L51),K51&amp;"."&amp;UPPER(LEFT(L51,1))&amp;"."&amp;UPPER(LEFT(L51,1))&amp;LOWER(MID(L51,2,999)),G51)</f>
        <v>Famille à coller.N.Nom de votre recette.Recette mère ►.S.Saisissez le nom de la recette mère</v>
      </c>
      <c r="G51" s="132" t="s">
        <v>55</v>
      </c>
      <c r="H51" s="3321" t="s">
        <v>56</v>
      </c>
      <c r="I51" s="3321"/>
      <c r="J51" s="3321"/>
      <c r="K51" s="133" t="s">
        <v>57</v>
      </c>
      <c r="L51" s="134" t="s">
        <v>58</v>
      </c>
      <c r="N51" s="2943"/>
      <c r="O51" s="310"/>
      <c r="P51" s="310"/>
      <c r="Q51"/>
      <c r="R51" s="3325"/>
      <c r="S51" s="459" t="s">
        <v>235</v>
      </c>
      <c r="T51" s="460"/>
      <c r="U51"/>
      <c r="V51" s="49"/>
      <c r="AA51" s="49"/>
      <c r="AF51"/>
      <c r="AG51" s="2257"/>
      <c r="AH51" s="2253"/>
      <c r="AI51" s="2253"/>
      <c r="AJ51" s="2253"/>
      <c r="AK51" s="2253"/>
      <c r="AL51" s="2253"/>
      <c r="AM51" s="2253"/>
      <c r="AN51" s="2745"/>
      <c r="AO51"/>
      <c r="AP51"/>
      <c r="AQ51" s="3"/>
      <c r="AR51" s="341" t="s">
        <v>170</v>
      </c>
      <c r="AS51" s="147"/>
      <c r="AT51" s="147"/>
      <c r="AU51" s="147"/>
      <c r="AV51" s="147"/>
      <c r="AW51" s="16" t="s">
        <v>6</v>
      </c>
      <c r="AX51" s="16"/>
      <c r="AY51" s="16"/>
      <c r="AZ51"/>
      <c r="BA51" s="323"/>
      <c r="BB51" s="334" t="s">
        <v>171</v>
      </c>
      <c r="BC51" s="335" t="s">
        <v>172</v>
      </c>
      <c r="BD51" s="119"/>
      <c r="BE51" s="3"/>
      <c r="BF51" s="3151" t="s">
        <v>173</v>
      </c>
      <c r="BG51" s="3152"/>
      <c r="BH51" s="3152"/>
      <c r="BI51" s="3152"/>
      <c r="BJ51" s="3152"/>
      <c r="BK51" s="3152"/>
      <c r="BL51" s="3153"/>
      <c r="BM51"/>
      <c r="BN51" s="4">
        <v>1</v>
      </c>
    </row>
    <row r="52" spans="1:66" s="48" customFormat="1" ht="18.75" customHeight="1" x14ac:dyDescent="0.25">
      <c r="A52"/>
      <c r="B52" s="138" t="s">
        <v>11</v>
      </c>
      <c r="C52" s="139" t="str">
        <f>C51</f>
        <v>Famille à coller.N.Nom de votre recette.Recette mère ►.S.Saisissez le nom de la recette mère</v>
      </c>
      <c r="D52" s="140"/>
      <c r="E52" s="140"/>
      <c r="F52" s="141" t="s">
        <v>61</v>
      </c>
      <c r="G52" s="141" t="s">
        <v>62</v>
      </c>
      <c r="H52" s="141" t="s">
        <v>63</v>
      </c>
      <c r="I52" s="141" t="s">
        <v>64</v>
      </c>
      <c r="J52" s="141" t="s">
        <v>65</v>
      </c>
      <c r="K52" s="142" t="s">
        <v>66</v>
      </c>
      <c r="L52" s="143" t="s">
        <v>67</v>
      </c>
      <c r="N52" s="2943"/>
      <c r="O52" s="310"/>
      <c r="P52" s="310"/>
      <c r="Q52"/>
      <c r="R52" s="3325"/>
      <c r="S52" s="459" t="s">
        <v>238</v>
      </c>
      <c r="T52" s="460"/>
      <c r="U52"/>
      <c r="V52" s="49"/>
      <c r="AA52" s="49"/>
      <c r="AF52"/>
      <c r="AG52" s="2257"/>
      <c r="AH52" s="2253"/>
      <c r="AI52" s="2253"/>
      <c r="AJ52" s="2253"/>
      <c r="AK52" s="2253"/>
      <c r="AL52" s="2253"/>
      <c r="AM52" s="2253"/>
      <c r="AN52" s="2745"/>
      <c r="AO52"/>
      <c r="AP52"/>
      <c r="AQ52" s="3"/>
      <c r="AR52" s="333" t="s">
        <v>174</v>
      </c>
      <c r="AS52" s="147"/>
      <c r="AT52" s="147"/>
      <c r="AU52" s="147"/>
      <c r="AV52" s="147"/>
      <c r="AW52" s="16"/>
      <c r="AX52" s="16"/>
      <c r="AY52" s="16"/>
      <c r="AZ52"/>
      <c r="BA52" s="323"/>
      <c r="BB52" s="334" t="s">
        <v>175</v>
      </c>
      <c r="BC52" s="335" t="s">
        <v>176</v>
      </c>
      <c r="BD52" s="119"/>
      <c r="BE52" s="3"/>
      <c r="BF52" s="3151"/>
      <c r="BG52" s="3152"/>
      <c r="BH52" s="3152"/>
      <c r="BI52" s="3152"/>
      <c r="BJ52" s="3152"/>
      <c r="BK52" s="3152"/>
      <c r="BL52" s="3153"/>
      <c r="BM52"/>
      <c r="BN52" s="4">
        <v>1</v>
      </c>
    </row>
    <row r="53" spans="1:66" s="48" customFormat="1" ht="15.75" customHeight="1" thickBot="1" x14ac:dyDescent="0.3">
      <c r="A53"/>
      <c r="B53" s="66" t="s">
        <v>18</v>
      </c>
      <c r="C53" s="149" t="str">
        <f>C51</f>
        <v>Famille à coller.N.Nom de votre recette.Recette mère ►.S.Saisissez le nom de la recette mère</v>
      </c>
      <c r="D53" s="91"/>
      <c r="E53" s="91"/>
      <c r="F53" s="150" t="s">
        <v>86</v>
      </c>
      <c r="G53" s="151" t="s">
        <v>87</v>
      </c>
      <c r="H53" s="152"/>
      <c r="I53" s="3322" t="s">
        <v>88</v>
      </c>
      <c r="J53" s="3323" t="s">
        <v>89</v>
      </c>
      <c r="K53" s="3324" t="s">
        <v>90</v>
      </c>
      <c r="L53" s="153" t="s">
        <v>91</v>
      </c>
      <c r="N53" s="2943"/>
      <c r="O53" s="310"/>
      <c r="P53" s="310"/>
      <c r="Q53"/>
      <c r="R53" s="3325"/>
      <c r="S53" s="459" t="s">
        <v>243</v>
      </c>
      <c r="T53" s="460"/>
      <c r="U53"/>
      <c r="V53" s="49"/>
      <c r="AA53" s="49"/>
      <c r="AF53"/>
      <c r="AG53" s="2257"/>
      <c r="AH53" s="2253"/>
      <c r="AI53" s="2253"/>
      <c r="AJ53" s="2253"/>
      <c r="AK53" s="2253"/>
      <c r="AL53" s="2253"/>
      <c r="AM53" s="2253"/>
      <c r="AN53" s="2745"/>
      <c r="AO53"/>
      <c r="AP53"/>
      <c r="AQ53" s="3"/>
      <c r="AR53" s="341" t="s">
        <v>178</v>
      </c>
      <c r="AS53" s="147"/>
      <c r="AT53" s="147"/>
      <c r="AU53" s="147"/>
      <c r="AV53" s="147"/>
      <c r="AW53" s="16"/>
      <c r="AX53" s="16"/>
      <c r="AY53" s="16"/>
      <c r="AZ53"/>
      <c r="BA53" s="323"/>
      <c r="BB53" s="334" t="s">
        <v>179</v>
      </c>
      <c r="BC53" s="335" t="s">
        <v>180</v>
      </c>
      <c r="BD53" s="119"/>
      <c r="BE53" s="3"/>
      <c r="BF53" s="344"/>
      <c r="BG53" s="345" t="s">
        <v>181</v>
      </c>
      <c r="BH53" s="342"/>
      <c r="BI53" s="342"/>
      <c r="BJ53" s="342"/>
      <c r="BK53" s="342"/>
      <c r="BL53" s="343"/>
      <c r="BM53"/>
      <c r="BN53" s="4">
        <v>1</v>
      </c>
    </row>
    <row r="54" spans="1:66" s="48" customFormat="1" ht="15.75" customHeight="1" x14ac:dyDescent="0.25">
      <c r="A54"/>
      <c r="B54" s="66" t="s">
        <v>18</v>
      </c>
      <c r="C54" s="149" t="str">
        <f>C51</f>
        <v>Famille à coller.N.Nom de votre recette.Recette mère ►.S.Saisissez le nom de la recette mère</v>
      </c>
      <c r="D54" s="91"/>
      <c r="E54" s="91"/>
      <c r="F54" s="163" t="s">
        <v>103</v>
      </c>
      <c r="G54" s="164" t="s">
        <v>104</v>
      </c>
      <c r="H54" s="165" t="s">
        <v>105</v>
      </c>
      <c r="I54" s="3121"/>
      <c r="J54" s="3123"/>
      <c r="K54" s="3125"/>
      <c r="L54" s="166" t="s">
        <v>106</v>
      </c>
      <c r="N54" s="2943"/>
      <c r="O54" s="310"/>
      <c r="P54" s="310"/>
      <c r="Q54"/>
      <c r="R54" s="3325"/>
      <c r="S54" s="459" t="s">
        <v>246</v>
      </c>
      <c r="T54" s="460"/>
      <c r="U54"/>
      <c r="V54" s="49"/>
      <c r="AA54" s="49"/>
      <c r="AF54"/>
      <c r="AG54" s="2257"/>
      <c r="AH54" s="2253"/>
      <c r="AI54" s="2253"/>
      <c r="AJ54" s="2253"/>
      <c r="AK54" s="2253"/>
      <c r="AL54" s="2253"/>
      <c r="AM54" s="2253"/>
      <c r="AN54" s="2745"/>
      <c r="AO54"/>
      <c r="AP54"/>
      <c r="AQ54" s="3"/>
      <c r="AR54" s="333" t="s">
        <v>182</v>
      </c>
      <c r="AS54" s="76"/>
      <c r="AT54" s="76"/>
      <c r="AU54" s="76"/>
      <c r="AV54" s="76"/>
      <c r="AW54" s="16"/>
      <c r="AX54" s="16"/>
      <c r="AY54" s="16"/>
      <c r="AZ54"/>
      <c r="BA54" s="323"/>
      <c r="BB54" s="346" t="s">
        <v>183</v>
      </c>
      <c r="BC54" s="347" t="s">
        <v>184</v>
      </c>
      <c r="BD54" s="119"/>
      <c r="BE54" s="3"/>
      <c r="BF54" s="348" t="s">
        <v>18</v>
      </c>
      <c r="BG54" s="349" t="s">
        <v>185</v>
      </c>
      <c r="BH54" s="350">
        <v>18</v>
      </c>
      <c r="BI54" s="350" t="s">
        <v>43</v>
      </c>
      <c r="BJ54" s="351" t="s">
        <v>186</v>
      </c>
      <c r="BK54" s="3154" t="s">
        <v>187</v>
      </c>
      <c r="BL54" s="3156" t="s">
        <v>188</v>
      </c>
      <c r="BM54"/>
      <c r="BN54" s="4">
        <v>1</v>
      </c>
    </row>
    <row r="55" spans="1:66" s="48" customFormat="1" ht="18.75" x14ac:dyDescent="0.25">
      <c r="A55"/>
      <c r="B55" s="66" t="s">
        <v>18</v>
      </c>
      <c r="C55" s="149" t="str">
        <f>C51</f>
        <v>Famille à coller.N.Nom de votre recette.Recette mère ►.S.Saisissez le nom de la recette mère</v>
      </c>
      <c r="D55" s="91">
        <f>D51</f>
        <v>6</v>
      </c>
      <c r="E55" s="91" t="str">
        <f>E51</f>
        <v>couverts</v>
      </c>
      <c r="F55" s="174"/>
      <c r="G55" s="175"/>
      <c r="H55" s="176" t="str">
        <f t="shared" ref="H55:H61" si="23">IF(OR(ISTEXT(F55), F55&lt;=0, I55&lt;=0), "", "de")</f>
        <v/>
      </c>
      <c r="I55" s="177"/>
      <c r="J55" s="178"/>
      <c r="K55" s="179">
        <v>1</v>
      </c>
      <c r="L55" s="180"/>
      <c r="N55" s="2943"/>
      <c r="O55" s="310"/>
      <c r="P55" s="310"/>
      <c r="Q55"/>
      <c r="R55" s="3325"/>
      <c r="S55" s="459" t="s">
        <v>250</v>
      </c>
      <c r="T55" s="460"/>
      <c r="U55"/>
      <c r="V55" s="49"/>
      <c r="AA55" s="49"/>
      <c r="AF55"/>
      <c r="AG55" s="2257"/>
      <c r="AH55" s="2253"/>
      <c r="AI55" s="2253"/>
      <c r="AJ55" s="2253"/>
      <c r="AK55" s="2253"/>
      <c r="AL55" s="2253"/>
      <c r="AM55" s="2253"/>
      <c r="AN55" s="2745"/>
      <c r="AO55"/>
      <c r="AP55"/>
      <c r="AQ55" s="3"/>
      <c r="AR55" s="341" t="s">
        <v>190</v>
      </c>
      <c r="AS55" s="64"/>
      <c r="AT55" s="64"/>
      <c r="AU55" s="64"/>
      <c r="AV55" s="65"/>
      <c r="AW55" s="16"/>
      <c r="AX55" s="16"/>
      <c r="AY55" s="16"/>
      <c r="AZ55"/>
      <c r="BA55" s="353" t="s">
        <v>191</v>
      </c>
      <c r="BB55" s="354"/>
      <c r="BC55" s="355"/>
      <c r="BD55" s="356"/>
      <c r="BE55" s="106"/>
      <c r="BF55" s="357" t="s">
        <v>18</v>
      </c>
      <c r="BG55" s="358" t="s">
        <v>185</v>
      </c>
      <c r="BH55" s="359"/>
      <c r="BI55" s="359"/>
      <c r="BJ55" s="360" t="s">
        <v>186</v>
      </c>
      <c r="BK55" s="3155"/>
      <c r="BL55" s="3157"/>
      <c r="BM55"/>
      <c r="BN55" s="4">
        <v>1</v>
      </c>
    </row>
    <row r="56" spans="1:66" s="48" customFormat="1" ht="17.25" customHeight="1" x14ac:dyDescent="0.25">
      <c r="A56"/>
      <c r="B56" s="196" t="str">
        <f t="shared" ref="B56:B61" si="24">IF(L56&lt;&gt;"","A","►")</f>
        <v>►</v>
      </c>
      <c r="C56" s="149" t="str">
        <f>C51</f>
        <v>Famille à coller.N.Nom de votre recette.Recette mère ►.S.Saisissez le nom de la recette mère</v>
      </c>
      <c r="D56" s="91">
        <f>D51</f>
        <v>6</v>
      </c>
      <c r="E56" s="91" t="str">
        <f>E51</f>
        <v>couverts</v>
      </c>
      <c r="F56" s="174"/>
      <c r="G56" s="175"/>
      <c r="H56" s="176" t="str">
        <f t="shared" si="23"/>
        <v/>
      </c>
      <c r="I56" s="177"/>
      <c r="J56" s="178"/>
      <c r="K56" s="179">
        <v>1</v>
      </c>
      <c r="L56" s="180"/>
      <c r="N56" s="2943"/>
      <c r="O56" s="310"/>
      <c r="P56" s="310"/>
      <c r="Q56"/>
      <c r="R56" s="474" t="s">
        <v>253</v>
      </c>
      <c r="S56" s="475"/>
      <c r="T56" s="476"/>
      <c r="U56"/>
      <c r="V56" s="49"/>
      <c r="AA56" s="49"/>
      <c r="AF56"/>
      <c r="AG56" s="2257"/>
      <c r="AH56" s="2253"/>
      <c r="AI56" s="2253"/>
      <c r="AJ56" s="2253"/>
      <c r="AK56" s="2253"/>
      <c r="AL56" s="2253"/>
      <c r="AM56" s="2253"/>
      <c r="AN56" s="2745"/>
      <c r="AO56"/>
      <c r="AP56"/>
      <c r="AQ56" s="3"/>
      <c r="AR56" s="76"/>
      <c r="AS56" s="76"/>
      <c r="AT56" s="76"/>
      <c r="AU56" s="76"/>
      <c r="AV56" s="76"/>
      <c r="AW56" s="16"/>
      <c r="AX56" s="16"/>
      <c r="AY56" s="16"/>
      <c r="AZ56"/>
      <c r="BA56" s="3111" t="s">
        <v>192</v>
      </c>
      <c r="BB56" s="3112"/>
      <c r="BC56" s="3112"/>
      <c r="BD56" s="3113"/>
      <c r="BE56" s="106"/>
      <c r="BF56" s="357" t="s">
        <v>18</v>
      </c>
      <c r="BG56" s="362" t="s">
        <v>185</v>
      </c>
      <c r="BH56" s="362"/>
      <c r="BI56" s="363" t="s">
        <v>193</v>
      </c>
      <c r="BJ56" s="364"/>
      <c r="BK56" s="365"/>
      <c r="BL56" s="366" t="s">
        <v>34</v>
      </c>
      <c r="BM56"/>
      <c r="BN56" s="4">
        <v>1</v>
      </c>
    </row>
    <row r="57" spans="1:66" s="48" customFormat="1" ht="17.25" x14ac:dyDescent="0.25">
      <c r="A57"/>
      <c r="B57" s="196" t="str">
        <f t="shared" si="24"/>
        <v>►</v>
      </c>
      <c r="C57" s="149" t="str">
        <f>C51</f>
        <v>Famille à coller.N.Nom de votre recette.Recette mère ►.S.Saisissez le nom de la recette mère</v>
      </c>
      <c r="D57" s="91">
        <f>D51</f>
        <v>6</v>
      </c>
      <c r="E57" s="91" t="str">
        <f>E51</f>
        <v>couverts</v>
      </c>
      <c r="F57" s="174"/>
      <c r="G57" s="209"/>
      <c r="H57" s="176" t="str">
        <f t="shared" si="23"/>
        <v/>
      </c>
      <c r="I57" s="177"/>
      <c r="J57" s="178"/>
      <c r="K57" s="179">
        <v>1</v>
      </c>
      <c r="L57" s="180"/>
      <c r="N57" s="2943"/>
      <c r="O57" s="310"/>
      <c r="P57" s="310"/>
      <c r="Q57"/>
      <c r="R57"/>
      <c r="S57"/>
      <c r="T57"/>
      <c r="U57"/>
      <c r="V57" s="49"/>
      <c r="AA57" s="49"/>
      <c r="AF57"/>
      <c r="AG57" s="2257"/>
      <c r="AH57" s="2253"/>
      <c r="AI57" s="2253"/>
      <c r="AJ57" s="2253"/>
      <c r="AK57" s="2253"/>
      <c r="AL57" s="2253"/>
      <c r="AM57" s="2253"/>
      <c r="AN57" s="2745"/>
      <c r="AO57"/>
      <c r="AP57"/>
      <c r="AQ57" s="3"/>
      <c r="AR57" s="76"/>
      <c r="AS57" s="76"/>
      <c r="AT57" s="76"/>
      <c r="AU57" s="76"/>
      <c r="AV57" s="76"/>
      <c r="AW57" s="16"/>
      <c r="AX57" s="16"/>
      <c r="AY57" s="16"/>
      <c r="AZ57"/>
      <c r="BA57" s="3111"/>
      <c r="BB57" s="3112"/>
      <c r="BC57" s="3112"/>
      <c r="BD57" s="3113"/>
      <c r="BE57" s="106"/>
      <c r="BF57" s="357" t="s">
        <v>18</v>
      </c>
      <c r="BG57" s="367" t="s">
        <v>185</v>
      </c>
      <c r="BH57" s="367"/>
      <c r="BI57" s="368"/>
      <c r="BJ57" s="93"/>
      <c r="BK57" s="93"/>
      <c r="BL57" s="369"/>
      <c r="BM57"/>
      <c r="BN57" s="4">
        <v>1</v>
      </c>
    </row>
    <row r="58" spans="1:66" s="48" customFormat="1" ht="18" customHeight="1" x14ac:dyDescent="0.25">
      <c r="A58"/>
      <c r="B58" s="196" t="str">
        <f t="shared" si="24"/>
        <v>A</v>
      </c>
      <c r="C58" s="149" t="str">
        <f>C51</f>
        <v>Famille à coller.N.Nom de votre recette.Recette mère ►.S.Saisissez le nom de la recette mère</v>
      </c>
      <c r="D58" s="91">
        <f>D51</f>
        <v>6</v>
      </c>
      <c r="E58" s="91" t="str">
        <f>E51</f>
        <v>couverts</v>
      </c>
      <c r="F58" s="174"/>
      <c r="G58" s="209"/>
      <c r="H58" s="176" t="str">
        <f t="shared" si="23"/>
        <v/>
      </c>
      <c r="I58" s="177"/>
      <c r="J58" s="178"/>
      <c r="K58" s="179">
        <v>1</v>
      </c>
      <c r="L58" s="180" t="s">
        <v>1073</v>
      </c>
      <c r="N58" s="2943"/>
      <c r="O58" s="310"/>
      <c r="P58" s="310"/>
      <c r="Q58"/>
      <c r="R58" s="3385" t="s">
        <v>261</v>
      </c>
      <c r="S58" s="3386"/>
      <c r="T58" s="3387"/>
      <c r="U58"/>
      <c r="V58" s="49"/>
      <c r="AA58" s="49"/>
      <c r="AF58"/>
      <c r="AG58" s="2257"/>
      <c r="AH58" s="2253"/>
      <c r="AI58" s="2253"/>
      <c r="AJ58" s="2253"/>
      <c r="AK58" s="2253"/>
      <c r="AL58" s="2253"/>
      <c r="AM58" s="2253"/>
      <c r="AN58" s="2745"/>
      <c r="AO58"/>
      <c r="AP58"/>
      <c r="AQ58" s="3"/>
      <c r="AR58" s="76"/>
      <c r="AS58" s="76"/>
      <c r="AT58" s="76"/>
      <c r="AU58" s="76"/>
      <c r="AV58" s="76"/>
      <c r="AW58" s="16"/>
      <c r="AX58" s="16"/>
      <c r="AY58" s="16"/>
      <c r="AZ58"/>
      <c r="BA58" s="3111"/>
      <c r="BB58" s="3112"/>
      <c r="BC58" s="3112"/>
      <c r="BD58" s="3113"/>
      <c r="BE58" s="106"/>
      <c r="BF58" s="357" t="s">
        <v>18</v>
      </c>
      <c r="BG58" s="367" t="s">
        <v>185</v>
      </c>
      <c r="BH58" s="367"/>
      <c r="BI58" s="368"/>
      <c r="BJ58" s="110">
        <v>18</v>
      </c>
      <c r="BK58" s="111" t="s">
        <v>43</v>
      </c>
      <c r="BL58" s="370" t="s">
        <v>39</v>
      </c>
      <c r="BM58"/>
      <c r="BN58" s="4">
        <v>1</v>
      </c>
    </row>
    <row r="59" spans="1:66" s="48" customFormat="1" ht="18" customHeight="1" x14ac:dyDescent="0.25">
      <c r="A59"/>
      <c r="B59" s="196" t="str">
        <f t="shared" si="24"/>
        <v>►</v>
      </c>
      <c r="C59" s="149" t="str">
        <f>C51</f>
        <v>Famille à coller.N.Nom de votre recette.Recette mère ►.S.Saisissez le nom de la recette mère</v>
      </c>
      <c r="D59" s="91">
        <f>D51</f>
        <v>6</v>
      </c>
      <c r="E59" s="91" t="str">
        <f>E51</f>
        <v>couverts</v>
      </c>
      <c r="F59" s="174"/>
      <c r="G59" s="209"/>
      <c r="H59" s="176" t="str">
        <f t="shared" si="23"/>
        <v/>
      </c>
      <c r="I59" s="177"/>
      <c r="J59" s="178"/>
      <c r="K59" s="179">
        <v>1</v>
      </c>
      <c r="L59" s="180"/>
      <c r="N59" s="2943"/>
      <c r="O59" s="310"/>
      <c r="P59" s="310"/>
      <c r="Q59"/>
      <c r="R59" s="490"/>
      <c r="S59" s="491" t="s">
        <v>264</v>
      </c>
      <c r="T59" s="492">
        <v>1</v>
      </c>
      <c r="U59"/>
      <c r="V59" s="49"/>
      <c r="AA59" s="49"/>
      <c r="AF59"/>
      <c r="AG59" s="2257"/>
      <c r="AH59" s="2253"/>
      <c r="AI59" s="2253"/>
      <c r="AJ59" s="2253"/>
      <c r="AK59" s="2253"/>
      <c r="AL59" s="2253"/>
      <c r="AM59" s="2253"/>
      <c r="AN59" s="2745"/>
      <c r="AO59"/>
      <c r="AP59"/>
      <c r="AQ59" s="3"/>
      <c r="AR59" s="76"/>
      <c r="AS59" s="76"/>
      <c r="AT59" s="76"/>
      <c r="AU59" s="76"/>
      <c r="AV59" s="76"/>
      <c r="AW59" s="16"/>
      <c r="AX59" s="16"/>
      <c r="AY59" s="16"/>
      <c r="AZ59"/>
      <c r="BA59" s="3111"/>
      <c r="BB59" s="3112"/>
      <c r="BC59" s="3112"/>
      <c r="BD59" s="3113"/>
      <c r="BE59" s="106"/>
      <c r="BF59" s="357" t="s">
        <v>11</v>
      </c>
      <c r="BG59" s="367" t="s">
        <v>185</v>
      </c>
      <c r="BH59" s="367"/>
      <c r="BI59" s="368"/>
      <c r="BJ59" s="374" t="s">
        <v>195</v>
      </c>
      <c r="BK59" s="16"/>
      <c r="BL59" s="375"/>
      <c r="BM59"/>
      <c r="BN59" s="4">
        <v>1</v>
      </c>
    </row>
    <row r="60" spans="1:66" s="48" customFormat="1" ht="17.25" customHeight="1" x14ac:dyDescent="0.25">
      <c r="A60"/>
      <c r="B60" s="196" t="str">
        <f t="shared" si="24"/>
        <v>►</v>
      </c>
      <c r="C60" s="149" t="str">
        <f>C51</f>
        <v>Famille à coller.N.Nom de votre recette.Recette mère ►.S.Saisissez le nom de la recette mère</v>
      </c>
      <c r="D60" s="91">
        <f>D51</f>
        <v>6</v>
      </c>
      <c r="E60" s="91" t="str">
        <f>E51</f>
        <v>couverts</v>
      </c>
      <c r="F60" s="174"/>
      <c r="G60" s="209"/>
      <c r="H60" s="176" t="str">
        <f t="shared" si="23"/>
        <v/>
      </c>
      <c r="I60" s="177"/>
      <c r="J60" s="178"/>
      <c r="K60" s="179">
        <v>1</v>
      </c>
      <c r="L60" s="180"/>
      <c r="N60" s="2943"/>
      <c r="O60" s="310"/>
      <c r="P60" s="310"/>
      <c r="Q60"/>
      <c r="R60" s="497" t="s">
        <v>269</v>
      </c>
      <c r="S60" s="498">
        <v>100</v>
      </c>
      <c r="T60" s="499">
        <f>IF(MOD(T59*1000/S60,1)=0,T59*1000/S60,IF(MOD(T59*1000/S60,1)&lt;0.5,INT(T59*1000/S60),INT(T59*1000/S60)+1))</f>
        <v>10</v>
      </c>
      <c r="U60"/>
      <c r="V60" s="49"/>
      <c r="AA60" s="49"/>
      <c r="AF60"/>
      <c r="AG60" s="2257"/>
      <c r="AH60" s="2253"/>
      <c r="AI60" s="2253"/>
      <c r="AJ60" s="2253"/>
      <c r="AK60" s="2253"/>
      <c r="AL60" s="2253"/>
      <c r="AM60" s="2253"/>
      <c r="AN60" s="2745"/>
      <c r="AO60"/>
      <c r="AP60"/>
      <c r="AQ60" s="3"/>
      <c r="AR60" s="76"/>
      <c r="AS60" s="76"/>
      <c r="AT60" s="76"/>
      <c r="AU60" s="76"/>
      <c r="AV60" s="76"/>
      <c r="AW60" s="16"/>
      <c r="AX60" s="16"/>
      <c r="AY60" s="16"/>
      <c r="AZ60"/>
      <c r="BA60" s="3161" t="s">
        <v>196</v>
      </c>
      <c r="BB60" s="3162"/>
      <c r="BC60" s="3162"/>
      <c r="BD60" s="3163"/>
      <c r="BE60" s="106"/>
      <c r="BF60" s="107"/>
      <c r="BG60" s="108"/>
      <c r="BH60" s="108"/>
      <c r="BI60" s="108"/>
      <c r="BJ60" s="3164" t="s">
        <v>56</v>
      </c>
      <c r="BK60" s="3164"/>
      <c r="BL60" s="3165"/>
      <c r="BM60"/>
      <c r="BN60" s="4">
        <v>1</v>
      </c>
    </row>
    <row r="61" spans="1:66" s="48" customFormat="1" ht="21" customHeight="1" x14ac:dyDescent="0.25">
      <c r="A61"/>
      <c r="B61" s="196" t="str">
        <f t="shared" si="24"/>
        <v>►</v>
      </c>
      <c r="C61" s="149" t="str">
        <f>C51</f>
        <v>Famille à coller.N.Nom de votre recette.Recette mère ►.S.Saisissez le nom de la recette mère</v>
      </c>
      <c r="D61" s="91">
        <f>D51</f>
        <v>6</v>
      </c>
      <c r="E61" s="91" t="str">
        <f>E51</f>
        <v>couverts</v>
      </c>
      <c r="F61" s="174"/>
      <c r="G61" s="209"/>
      <c r="H61" s="176" t="str">
        <f t="shared" si="23"/>
        <v/>
      </c>
      <c r="I61" s="177"/>
      <c r="J61" s="178"/>
      <c r="K61" s="179">
        <v>1</v>
      </c>
      <c r="L61" s="180"/>
      <c r="N61" s="2943"/>
      <c r="O61" s="310"/>
      <c r="P61" s="310"/>
      <c r="Q61"/>
      <c r="R61" s="497" t="s">
        <v>274</v>
      </c>
      <c r="S61" s="498">
        <v>120</v>
      </c>
      <c r="T61" s="499">
        <f>IF(MOD(T59*1000/S61,1)=0,T59*1000/S61,IF(MOD(T59*1000/S61,1)&lt;0.5,INT(T59*1000/S61),INT(T59*1000/S61)+1))</f>
        <v>8</v>
      </c>
      <c r="U61"/>
      <c r="V61" s="49"/>
      <c r="AA61" s="49"/>
      <c r="AF61"/>
      <c r="AG61" s="2257"/>
      <c r="AH61" s="2253"/>
      <c r="AI61" s="2253"/>
      <c r="AJ61" s="2253"/>
      <c r="AK61" s="2253"/>
      <c r="AL61" s="2253"/>
      <c r="AM61" s="2253"/>
      <c r="AN61" s="2745"/>
      <c r="AO61"/>
      <c r="AP61"/>
      <c r="AQ61" s="3"/>
      <c r="AR61" s="76"/>
      <c r="AS61" s="76"/>
      <c r="AT61" s="76"/>
      <c r="AU61" s="76"/>
      <c r="AV61" s="76"/>
      <c r="AW61" s="16"/>
      <c r="AX61" s="16"/>
      <c r="AY61" s="16"/>
      <c r="AZ61"/>
      <c r="BA61" s="3161"/>
      <c r="BB61" s="3162"/>
      <c r="BC61" s="3162"/>
      <c r="BD61" s="3163"/>
      <c r="BE61" s="106"/>
      <c r="BF61" s="384"/>
      <c r="BG61" s="385" t="s">
        <v>197</v>
      </c>
      <c r="BH61" s="386" t="s">
        <v>188</v>
      </c>
      <c r="BI61" s="386"/>
      <c r="BJ61" s="3166" t="s">
        <v>198</v>
      </c>
      <c r="BK61" s="3166"/>
      <c r="BL61" s="3167"/>
      <c r="BM61"/>
      <c r="BN61" s="4">
        <v>1</v>
      </c>
    </row>
    <row r="62" spans="1:66" s="48" customFormat="1" ht="21" x14ac:dyDescent="0.25">
      <c r="A62"/>
      <c r="B62" s="66" t="s">
        <v>18</v>
      </c>
      <c r="C62" s="985" t="str">
        <f>C51</f>
        <v>Famille à coller.N.Nom de votre recette.Recette mère ►.S.Saisissez le nom de la recette mère</v>
      </c>
      <c r="D62" s="986">
        <f>D51</f>
        <v>6</v>
      </c>
      <c r="E62" s="987" t="str">
        <f>E51</f>
        <v>couverts</v>
      </c>
      <c r="F62" s="988" t="s">
        <v>150</v>
      </c>
      <c r="G62" s="989"/>
      <c r="H62" s="990"/>
      <c r="I62" s="990"/>
      <c r="J62" s="990"/>
      <c r="K62" s="990"/>
      <c r="L62" s="991"/>
      <c r="N62" s="2943"/>
      <c r="O62" s="310"/>
      <c r="P62" s="310"/>
      <c r="Q62"/>
      <c r="R62" s="504" t="s">
        <v>275</v>
      </c>
      <c r="S62" s="498">
        <v>180</v>
      </c>
      <c r="T62" s="499">
        <f>IF(MOD(T59*1000/S62,1)=0,T59*1000/S62,IF(MOD(T59*1000/S62,1)&lt;0.5,INT(T59*1000/S62),INT(T59*1000/S62)+1))</f>
        <v>6</v>
      </c>
      <c r="U62"/>
      <c r="V62" s="49"/>
      <c r="AA62" s="49"/>
      <c r="AF62"/>
      <c r="AG62" s="2257"/>
      <c r="AH62" s="2253"/>
      <c r="AI62" s="2253"/>
      <c r="AJ62" s="2253"/>
      <c r="AK62" s="2253"/>
      <c r="AL62" s="2253"/>
      <c r="AM62" s="2253"/>
      <c r="AN62" s="2745"/>
      <c r="AO62"/>
      <c r="AP62"/>
      <c r="AQ62" s="3"/>
      <c r="AR62" s="76"/>
      <c r="AS62" s="76"/>
      <c r="AT62" s="76"/>
      <c r="AU62" s="76"/>
      <c r="AV62" s="76"/>
      <c r="AW62" s="16"/>
      <c r="AX62" s="16"/>
      <c r="AY62" s="16"/>
      <c r="AZ62"/>
      <c r="BA62" s="390"/>
      <c r="BC62" s="104"/>
      <c r="BD62" s="105"/>
      <c r="BE62" s="106"/>
      <c r="BF62" s="384"/>
      <c r="BG62" s="385" t="s">
        <v>199</v>
      </c>
      <c r="BH62" s="391" t="s">
        <v>200</v>
      </c>
      <c r="BI62" s="108"/>
      <c r="BJ62" s="3166"/>
      <c r="BK62" s="3166"/>
      <c r="BL62" s="3167"/>
      <c r="BM62"/>
      <c r="BN62" s="4">
        <v>1</v>
      </c>
    </row>
    <row r="63" spans="1:66" s="48" customFormat="1" ht="21" customHeight="1" x14ac:dyDescent="0.25">
      <c r="A63"/>
      <c r="B63" s="1004" t="s">
        <v>18</v>
      </c>
      <c r="C63" s="998" t="str">
        <f>C51</f>
        <v>Famille à coller.N.Nom de votre recette.Recette mère ►.S.Saisissez le nom de la recette mère</v>
      </c>
      <c r="D63" s="998">
        <f>D51</f>
        <v>6</v>
      </c>
      <c r="E63" s="998" t="str">
        <f>E51</f>
        <v>couverts</v>
      </c>
      <c r="F63" s="315" t="s">
        <v>61</v>
      </c>
      <c r="G63" s="1002">
        <v>9</v>
      </c>
      <c r="H63" s="999" t="s">
        <v>142</v>
      </c>
      <c r="I63" s="1000"/>
      <c r="J63" s="1000"/>
      <c r="K63" s="1000"/>
      <c r="L63" s="1001"/>
      <c r="N63" s="2943"/>
      <c r="O63" s="310"/>
      <c r="P63" s="310"/>
      <c r="Q63"/>
      <c r="R63" s="497" t="s">
        <v>277</v>
      </c>
      <c r="S63" s="498">
        <v>180</v>
      </c>
      <c r="T63" s="499">
        <f>IF(MOD(T59*1000/S63,1)=0,T59*1000/S63,IF(MOD(T59*1000/S63,1)&lt;0.5,INT(T59*1000/S63),INT(T59*1000/S63)+1))</f>
        <v>6</v>
      </c>
      <c r="U63"/>
      <c r="V63" s="49"/>
      <c r="AA63" s="49"/>
      <c r="AF63"/>
      <c r="AG63" s="2257"/>
      <c r="AH63" s="2253"/>
      <c r="AI63" s="2253"/>
      <c r="AJ63" s="2253"/>
      <c r="AK63" s="2253"/>
      <c r="AL63" s="2253"/>
      <c r="AM63" s="2253"/>
      <c r="AN63" s="2745"/>
      <c r="AO63"/>
      <c r="AP63"/>
      <c r="AQ63" s="3"/>
      <c r="AR63" s="76"/>
      <c r="AS63" s="447" t="s">
        <v>233</v>
      </c>
      <c r="AT63" s="76"/>
      <c r="AU63" s="76"/>
      <c r="AV63" s="76"/>
      <c r="AW63" s="76"/>
      <c r="AX63" s="76"/>
      <c r="AY63" s="76"/>
      <c r="AZ63"/>
      <c r="BA63" s="394" t="s">
        <v>90</v>
      </c>
      <c r="BB63" s="395" t="s">
        <v>201</v>
      </c>
      <c r="BC63" s="355"/>
      <c r="BD63" s="105"/>
      <c r="BE63" s="106"/>
      <c r="BF63" s="384"/>
      <c r="BG63" s="385" t="s">
        <v>202</v>
      </c>
      <c r="BH63" s="396" t="s">
        <v>187</v>
      </c>
      <c r="BI63" s="108"/>
      <c r="BJ63" s="3168" t="str">
        <f>"Recette *"&amp;BH61&amp;"/ Famille* "&amp;BH63&amp;"/ Auteur* "&amp;BH62&amp;" /Recette Mère ► "&amp;BI66</f>
        <v>Recette *CHIBOUST PAMPLEMOUSSE/ Famille* Dessert assiette/ Auteur* Jean-Jacques Borne MOF 1994 /Recette Mère ► MILLE-FEUILLE meringue et chiboust pamplemousse aux fraises des bois</v>
      </c>
      <c r="BK63" s="3168"/>
      <c r="BL63" s="3169"/>
      <c r="BM63"/>
      <c r="BN63" s="4">
        <v>1</v>
      </c>
    </row>
    <row r="64" spans="1:66" s="48" customFormat="1" ht="17.25" customHeight="1" x14ac:dyDescent="0.25">
      <c r="A64"/>
      <c r="B64" s="319" t="s">
        <v>18</v>
      </c>
      <c r="C64" s="1043" t="str">
        <f>C63</f>
        <v>Famille à coller.N.Nom de votre recette.Recette mère ►.S.Saisissez le nom de la recette mère</v>
      </c>
      <c r="D64" s="1043">
        <f>D63</f>
        <v>6</v>
      </c>
      <c r="E64" s="1044" t="str">
        <f>E63</f>
        <v>couverts</v>
      </c>
      <c r="F64" s="321" t="s">
        <v>146</v>
      </c>
      <c r="G64" s="243"/>
      <c r="H64" s="243"/>
      <c r="I64" s="243"/>
      <c r="J64" s="243"/>
      <c r="K64" s="243"/>
      <c r="L64" s="322"/>
      <c r="N64" s="2943"/>
      <c r="O64" s="310"/>
      <c r="P64" s="310"/>
      <c r="R64" s="497" t="s">
        <v>279</v>
      </c>
      <c r="S64" s="498">
        <v>200</v>
      </c>
      <c r="T64" s="499">
        <f>IF(MOD(T59*1000/S64,1)=0,T59*1000/S64,IF(MOD(T59*1000/S64,1)&lt;0.5,INT(T59*1000/S64),INT(T59*1000/S64)+1))</f>
        <v>5</v>
      </c>
      <c r="U64"/>
      <c r="V64" s="49"/>
      <c r="AA64" s="49"/>
      <c r="AF64"/>
      <c r="AG64" s="2257"/>
      <c r="AH64" s="2253"/>
      <c r="AI64" s="2253"/>
      <c r="AJ64" s="2253"/>
      <c r="AK64" s="2253"/>
      <c r="AL64" s="2253"/>
      <c r="AM64" s="2253"/>
      <c r="AN64" s="2745"/>
      <c r="AO64"/>
      <c r="AP64"/>
      <c r="AQ64" s="3"/>
      <c r="AR64" s="76"/>
      <c r="AS64" s="461"/>
      <c r="AT64" s="76"/>
      <c r="AU64" s="76"/>
      <c r="AV64" s="76"/>
      <c r="AW64" s="76"/>
      <c r="AX64" s="76"/>
      <c r="AY64" s="76"/>
      <c r="AZ64"/>
      <c r="BA64" s="402" t="s">
        <v>205</v>
      </c>
      <c r="BB64" s="395"/>
      <c r="BC64" s="355"/>
      <c r="BD64" s="105"/>
      <c r="BE64" s="106"/>
      <c r="BF64" s="384"/>
      <c r="BG64" s="385" t="s">
        <v>206</v>
      </c>
      <c r="BH64" s="403" t="s">
        <v>207</v>
      </c>
      <c r="BI64" s="108"/>
      <c r="BJ64" s="3168"/>
      <c r="BK64" s="3168"/>
      <c r="BL64" s="3169"/>
      <c r="BM64"/>
      <c r="BN64" s="4">
        <v>1</v>
      </c>
    </row>
    <row r="65" spans="1:66" s="48" customFormat="1" ht="18.75" x14ac:dyDescent="0.25">
      <c r="A65"/>
      <c r="B65" s="196" t="str">
        <f t="shared" ref="B65:B68" si="25">IF(OR(F65&lt;&gt;"",G65&lt;&gt; "",H65&lt;&gt;"",I65&lt;&gt;""),"A", "►")</f>
        <v>A</v>
      </c>
      <c r="C65" s="320" t="str">
        <f>C63</f>
        <v>Famille à coller.N.Nom de votre recette.Recette mère ►.S.Saisissez le nom de la recette mère</v>
      </c>
      <c r="D65" s="320">
        <f>D63</f>
        <v>6</v>
      </c>
      <c r="E65" s="1045" t="str">
        <f>E63</f>
        <v>couverts</v>
      </c>
      <c r="F65" s="324" t="s">
        <v>149</v>
      </c>
      <c r="G65" s="248"/>
      <c r="H65" s="248"/>
      <c r="I65" s="248"/>
      <c r="J65" s="248"/>
      <c r="K65" s="248"/>
      <c r="L65" s="322"/>
      <c r="N65" s="2943"/>
      <c r="O65" s="310"/>
      <c r="P65" s="310"/>
      <c r="R65" s="497" t="s">
        <v>281</v>
      </c>
      <c r="S65" s="498">
        <v>110</v>
      </c>
      <c r="T65" s="499">
        <f>IF(MOD(T59*1000/S65,1)=0,T59*1000/S65,IF(MOD(T59*1000/S65,1)&lt;0.5,INT(T59*1000/S65),INT(T59*1000/S65)+1))</f>
        <v>9</v>
      </c>
      <c r="U65"/>
      <c r="V65" s="49"/>
      <c r="AA65" s="49"/>
      <c r="AF65"/>
      <c r="AG65" s="2257"/>
      <c r="AH65" s="2253"/>
      <c r="AI65" s="2253"/>
      <c r="AJ65" s="2253"/>
      <c r="AK65" s="2253"/>
      <c r="AL65" s="2253"/>
      <c r="AM65" s="2253"/>
      <c r="AN65" s="2745"/>
      <c r="AO65"/>
      <c r="AP65"/>
      <c r="AQ65" s="3"/>
      <c r="AR65" s="446" t="s">
        <v>239</v>
      </c>
      <c r="AS65" s="447" t="s">
        <v>240</v>
      </c>
      <c r="AT65" s="76"/>
      <c r="AU65" s="76"/>
      <c r="AV65" s="76"/>
      <c r="AW65" s="76"/>
      <c r="AX65" s="76"/>
      <c r="AY65" s="76"/>
      <c r="AZ65"/>
      <c r="BA65" s="410" t="s">
        <v>210</v>
      </c>
      <c r="BB65" s="411"/>
      <c r="BC65" s="104"/>
      <c r="BD65" s="105"/>
      <c r="BE65" s="106"/>
      <c r="BF65" s="107"/>
      <c r="BG65" s="108"/>
      <c r="BH65" s="108"/>
      <c r="BI65" s="108"/>
      <c r="BJ65" s="3168"/>
      <c r="BK65" s="3168"/>
      <c r="BL65" s="3169"/>
      <c r="BM65"/>
      <c r="BN65" s="4">
        <v>1</v>
      </c>
    </row>
    <row r="66" spans="1:66" s="48" customFormat="1" ht="18.75" x14ac:dyDescent="0.25">
      <c r="A66"/>
      <c r="B66" s="196" t="str">
        <f t="shared" si="25"/>
        <v>►</v>
      </c>
      <c r="C66" s="320" t="str">
        <f>C63</f>
        <v>Famille à coller.N.Nom de votre recette.Recette mère ►.S.Saisissez le nom de la recette mère</v>
      </c>
      <c r="D66" s="320">
        <f>D63</f>
        <v>6</v>
      </c>
      <c r="E66" s="1045" t="str">
        <f>E63</f>
        <v>couverts</v>
      </c>
      <c r="F66" s="324"/>
      <c r="G66" s="270"/>
      <c r="H66" s="270"/>
      <c r="I66" s="270"/>
      <c r="J66" s="270"/>
      <c r="K66" s="270"/>
      <c r="L66" s="329"/>
      <c r="N66" s="2943"/>
      <c r="O66" s="310"/>
      <c r="P66" s="310"/>
      <c r="R66" s="497" t="s">
        <v>283</v>
      </c>
      <c r="S66" s="498">
        <v>90</v>
      </c>
      <c r="T66" s="499">
        <f>IF(MOD(T59*1000/S66,1)=0,T59*1000/S66,IF(MOD(T59*1000/S66,1)&lt;0.5,INT(T59*1000/S66),INT(T59*1000/S66)+1))</f>
        <v>11</v>
      </c>
      <c r="U66"/>
      <c r="V66" s="49"/>
      <c r="AA66" s="49"/>
      <c r="AF66"/>
      <c r="AG66" s="2257"/>
      <c r="AH66" s="2253"/>
      <c r="AI66" s="2253"/>
      <c r="AJ66" s="2253"/>
      <c r="AK66" s="2253"/>
      <c r="AL66" s="2253"/>
      <c r="AM66" s="2253"/>
      <c r="AN66" s="2745"/>
      <c r="AO66"/>
      <c r="AP66"/>
      <c r="AQ66" s="3"/>
      <c r="AR66" s="76"/>
      <c r="AS66" s="447" t="s">
        <v>244</v>
      </c>
      <c r="AT66" s="76"/>
      <c r="AU66" s="76"/>
      <c r="AV66" s="76"/>
      <c r="AW66" s="76"/>
      <c r="AX66" s="76"/>
      <c r="AY66" s="76"/>
      <c r="AZ66"/>
      <c r="BA66" s="414" t="s">
        <v>212</v>
      </c>
      <c r="BB66" s="415"/>
      <c r="BC66" s="104"/>
      <c r="BD66" s="105"/>
      <c r="BE66" s="106"/>
      <c r="BF66" s="416"/>
      <c r="BG66" s="417"/>
      <c r="BH66" s="418" t="s">
        <v>213</v>
      </c>
      <c r="BI66" s="419" t="s">
        <v>214</v>
      </c>
      <c r="BJ66" s="420"/>
      <c r="BK66" s="420"/>
      <c r="BL66" s="421"/>
      <c r="BM66"/>
      <c r="BN66" s="4">
        <v>1</v>
      </c>
    </row>
    <row r="67" spans="1:66" s="48" customFormat="1" ht="17.25" customHeight="1" x14ac:dyDescent="0.25">
      <c r="A67"/>
      <c r="B67" s="196" t="str">
        <f t="shared" si="25"/>
        <v>►</v>
      </c>
      <c r="C67" s="320" t="str">
        <f>C63</f>
        <v>Famille à coller.N.Nom de votre recette.Recette mère ►.S.Saisissez le nom de la recette mère</v>
      </c>
      <c r="D67" s="320">
        <f>D63</f>
        <v>6</v>
      </c>
      <c r="E67" s="1045" t="str">
        <f>E63</f>
        <v>couverts</v>
      </c>
      <c r="F67" s="324"/>
      <c r="G67" s="270"/>
      <c r="H67" s="270"/>
      <c r="I67" s="270"/>
      <c r="J67" s="270"/>
      <c r="K67" s="270" t="s">
        <v>1074</v>
      </c>
      <c r="L67" s="329"/>
      <c r="N67" s="2943"/>
      <c r="O67" s="310"/>
      <c r="P67" s="310"/>
      <c r="R67" s="497" t="s">
        <v>286</v>
      </c>
      <c r="S67" s="498">
        <v>115</v>
      </c>
      <c r="T67" s="499">
        <f>IF(MOD(T59*1000/S67,1)=0,T59*1000/S67,IF(MOD(T59*1000/S67,1)&lt;0.5,INT(T59*1000/S67),INT(T59*1000/S67)+1))</f>
        <v>9</v>
      </c>
      <c r="U67"/>
      <c r="V67" s="49"/>
      <c r="AA67" s="49"/>
      <c r="AF67"/>
      <c r="AG67" s="2257"/>
      <c r="AH67" s="2253"/>
      <c r="AI67" s="2253"/>
      <c r="AJ67" s="2253"/>
      <c r="AK67" s="2253"/>
      <c r="AL67" s="2253"/>
      <c r="AM67" s="2253"/>
      <c r="AN67" s="2745"/>
      <c r="AO67"/>
      <c r="AP67"/>
      <c r="AQ67" s="3"/>
      <c r="AR67" s="76"/>
      <c r="AS67" s="447" t="s">
        <v>247</v>
      </c>
      <c r="AT67" s="76"/>
      <c r="AU67" s="76"/>
      <c r="AV67" s="76"/>
      <c r="AW67" s="76"/>
      <c r="AX67" s="76"/>
      <c r="AY67" s="76"/>
      <c r="AZ67"/>
      <c r="BA67" s="414" t="s">
        <v>215</v>
      </c>
      <c r="BB67" s="415"/>
      <c r="BC67" s="104"/>
      <c r="BD67" s="105"/>
      <c r="BE67" s="106"/>
      <c r="BF67" s="107"/>
      <c r="BG67" s="422"/>
      <c r="BH67" s="108"/>
      <c r="BI67" s="108"/>
      <c r="BJ67" s="108"/>
      <c r="BK67" s="108"/>
      <c r="BL67" s="109"/>
      <c r="BM67"/>
      <c r="BN67" s="4">
        <v>1</v>
      </c>
    </row>
    <row r="68" spans="1:66" s="48" customFormat="1" ht="18" customHeight="1" x14ac:dyDescent="0.25">
      <c r="A68"/>
      <c r="B68" s="196" t="str">
        <f t="shared" si="25"/>
        <v>►</v>
      </c>
      <c r="C68" s="320" t="str">
        <f>C63</f>
        <v>Famille à coller.N.Nom de votre recette.Recette mère ►.S.Saisissez le nom de la recette mère</v>
      </c>
      <c r="D68" s="320">
        <f>D63</f>
        <v>6</v>
      </c>
      <c r="E68" s="1045" t="str">
        <f>E63</f>
        <v>couverts</v>
      </c>
      <c r="F68" s="324"/>
      <c r="G68" s="270"/>
      <c r="H68" s="270"/>
      <c r="I68" s="270"/>
      <c r="J68" s="270"/>
      <c r="K68" s="270"/>
      <c r="L68" s="329"/>
      <c r="N68" s="2943"/>
      <c r="O68" s="310"/>
      <c r="P68" s="310"/>
      <c r="R68" s="511" t="str">
        <f>"cellule "&amp;ADDRESS(ROW(T59),COLUMN(T59),4)&amp;"  vous pouvez saisir un autre poids"</f>
        <v>cellule T59  vous pouvez saisir un autre poids</v>
      </c>
      <c r="S68" s="512"/>
      <c r="T68" s="513"/>
      <c r="U68"/>
      <c r="V68" s="49"/>
      <c r="AA68" s="49"/>
      <c r="AF68"/>
      <c r="AG68" s="2257"/>
      <c r="AH68" s="2253"/>
      <c r="AI68" s="2253"/>
      <c r="AJ68" s="2253"/>
      <c r="AK68" s="2253"/>
      <c r="AL68" s="2253"/>
      <c r="AM68" s="2253"/>
      <c r="AN68" s="2745"/>
      <c r="AO68"/>
      <c r="AP68"/>
      <c r="AQ68" s="3"/>
      <c r="AR68" s="76"/>
      <c r="AS68" s="447" t="s">
        <v>251</v>
      </c>
      <c r="AT68" s="76"/>
      <c r="AU68" s="76"/>
      <c r="AV68" s="76"/>
      <c r="AW68" s="76"/>
      <c r="AX68" s="76"/>
      <c r="AY68" s="76"/>
      <c r="AZ68"/>
      <c r="BA68" s="414" t="s">
        <v>216</v>
      </c>
      <c r="BB68" s="415"/>
      <c r="BC68" s="104"/>
      <c r="BD68" s="105"/>
      <c r="BE68" s="106"/>
      <c r="BF68" s="427" t="s">
        <v>119</v>
      </c>
      <c r="BG68" s="422"/>
      <c r="BH68" s="108"/>
      <c r="BI68" s="108"/>
      <c r="BJ68" s="108"/>
      <c r="BK68" s="108"/>
      <c r="BL68" s="109"/>
      <c r="BM68"/>
      <c r="BN68" s="4">
        <v>1</v>
      </c>
    </row>
    <row r="69" spans="1:66" s="48" customFormat="1" ht="17.25" customHeight="1" x14ac:dyDescent="0.25">
      <c r="A69"/>
      <c r="B69" s="376" t="s">
        <v>18</v>
      </c>
      <c r="C69" s="320" t="str">
        <f>C63</f>
        <v>Famille à coller.N.Nom de votre recette.Recette mère ►.S.Saisissez le nom de la recette mère</v>
      </c>
      <c r="D69" s="320">
        <f>D63</f>
        <v>6</v>
      </c>
      <c r="E69" s="320" t="str">
        <f>E63</f>
        <v>couverts</v>
      </c>
      <c r="F69" s="324"/>
      <c r="G69" s="270"/>
      <c r="H69" s="270"/>
      <c r="I69" s="270"/>
      <c r="J69" s="270"/>
      <c r="K69" s="270"/>
      <c r="L69" s="329"/>
      <c r="N69" s="2943"/>
      <c r="O69" s="310"/>
      <c r="P69" s="310"/>
      <c r="R69" s="514" t="str">
        <f>"cellule "&amp;ADDRESS(ROW(T59),COLUMN(T59),4)&amp;"  format = 0.0 Kg pour"</f>
        <v>cellule T59  format = 0.0 Kg pour</v>
      </c>
      <c r="S69" s="515"/>
      <c r="T69" s="516"/>
      <c r="U69"/>
      <c r="V69" s="49"/>
      <c r="AA69" s="49"/>
      <c r="AF69"/>
      <c r="AG69" s="2257"/>
      <c r="AH69" s="2253"/>
      <c r="AI69" s="2253"/>
      <c r="AJ69" s="2253"/>
      <c r="AK69" s="2253"/>
      <c r="AL69" s="2253"/>
      <c r="AM69" s="2253"/>
      <c r="AN69" s="2745"/>
      <c r="AO69"/>
      <c r="AP69"/>
      <c r="AQ69" s="3"/>
      <c r="AR69" s="76"/>
      <c r="AS69" s="447" t="s">
        <v>254</v>
      </c>
      <c r="AT69" s="76"/>
      <c r="AU69" s="76"/>
      <c r="AV69" s="76"/>
      <c r="AW69" s="76"/>
      <c r="AX69" s="76"/>
      <c r="AY69" s="76"/>
      <c r="AZ69"/>
      <c r="BA69" s="414" t="s">
        <v>217</v>
      </c>
      <c r="BB69" s="415"/>
      <c r="BC69" s="104"/>
      <c r="BD69" s="105"/>
      <c r="BE69" s="106"/>
      <c r="BF69" s="107"/>
      <c r="BG69" s="422"/>
      <c r="BH69" s="108"/>
      <c r="BI69" s="108"/>
      <c r="BJ69" s="108"/>
      <c r="BK69" s="108"/>
      <c r="BL69" s="109"/>
      <c r="BM69"/>
      <c r="BN69" s="4">
        <v>1</v>
      </c>
    </row>
    <row r="70" spans="1:66" s="48" customFormat="1" ht="15.75" customHeight="1" x14ac:dyDescent="0.25">
      <c r="A70"/>
      <c r="B70" s="376" t="s">
        <v>18</v>
      </c>
      <c r="C70" s="320" t="str">
        <f>C63</f>
        <v>Famille à coller.N.Nom de votre recette.Recette mère ►.S.Saisissez le nom de la recette mère</v>
      </c>
      <c r="D70" s="320">
        <f>D63</f>
        <v>6</v>
      </c>
      <c r="E70" s="320" t="str">
        <f>E63</f>
        <v>couverts</v>
      </c>
      <c r="F70" s="324"/>
      <c r="G70" s="270"/>
      <c r="H70" s="270"/>
      <c r="I70" s="270"/>
      <c r="J70" s="270"/>
      <c r="K70" s="270"/>
      <c r="L70" s="383"/>
      <c r="N70" s="2943"/>
      <c r="O70" s="310"/>
      <c r="P70" s="310"/>
      <c r="R70"/>
      <c r="S70"/>
      <c r="T70"/>
      <c r="U70"/>
      <c r="V70" s="49"/>
      <c r="AA70" s="49"/>
      <c r="AF70"/>
      <c r="AG70" s="2257"/>
      <c r="AH70" s="2253"/>
      <c r="AI70" s="2253"/>
      <c r="AJ70" s="2253"/>
      <c r="AK70" s="2253"/>
      <c r="AL70" s="2253"/>
      <c r="AM70" s="2253"/>
      <c r="AN70" s="2745"/>
      <c r="AO70"/>
      <c r="AP70"/>
      <c r="AQ70" s="3"/>
      <c r="AR70" s="76"/>
      <c r="AS70" s="447" t="s">
        <v>228</v>
      </c>
      <c r="AT70" s="76"/>
      <c r="AU70" s="76"/>
      <c r="AV70" s="76"/>
      <c r="AW70" s="76"/>
      <c r="AX70" s="76"/>
      <c r="AY70" s="76"/>
      <c r="AZ70"/>
      <c r="BA70" s="414" t="s">
        <v>220</v>
      </c>
      <c r="BB70" s="431"/>
      <c r="BC70" s="104"/>
      <c r="BD70" s="105"/>
      <c r="BE70" s="106"/>
      <c r="BF70" s="432"/>
      <c r="BG70" s="433"/>
      <c r="BH70" s="434"/>
      <c r="BI70" s="433"/>
      <c r="BJ70" s="433"/>
      <c r="BK70" s="433"/>
      <c r="BL70" s="435"/>
      <c r="BM70"/>
      <c r="BN70" s="4">
        <v>1</v>
      </c>
    </row>
    <row r="71" spans="1:66" s="48" customFormat="1" ht="15.75" customHeight="1" thickBot="1" x14ac:dyDescent="0.3">
      <c r="A71"/>
      <c r="B71" s="376" t="s">
        <v>18</v>
      </c>
      <c r="C71" s="320" t="str">
        <f>C63</f>
        <v>Famille à coller.N.Nom de votre recette.Recette mère ►.S.Saisissez le nom de la recette mère</v>
      </c>
      <c r="D71" s="320">
        <f>D63</f>
        <v>6</v>
      </c>
      <c r="E71" s="320" t="str">
        <f>E63</f>
        <v>couverts</v>
      </c>
      <c r="F71" s="324"/>
      <c r="G71" s="270"/>
      <c r="H71" s="270"/>
      <c r="I71" s="270"/>
      <c r="J71" s="270"/>
      <c r="K71" s="270"/>
      <c r="L71" s="383" t="s">
        <v>154</v>
      </c>
      <c r="N71" s="2943"/>
      <c r="O71" s="310"/>
      <c r="P71" s="310"/>
      <c r="R71" s="3382" t="s">
        <v>297</v>
      </c>
      <c r="S71" s="3383"/>
      <c r="T71" s="3384"/>
      <c r="U71"/>
      <c r="V71" s="49"/>
      <c r="AA71" s="49"/>
      <c r="AF71"/>
      <c r="AG71" s="2257"/>
      <c r="AH71" s="2253"/>
      <c r="AI71" s="2253"/>
      <c r="AJ71" s="2253"/>
      <c r="AK71" s="2253"/>
      <c r="AL71" s="2253"/>
      <c r="AM71" s="2253"/>
      <c r="AN71" s="2745"/>
      <c r="AO71"/>
      <c r="AP71"/>
      <c r="AQ71" s="3"/>
      <c r="AR71" s="76"/>
      <c r="AS71" s="447" t="s">
        <v>233</v>
      </c>
      <c r="AT71" s="76"/>
      <c r="AU71" s="76"/>
      <c r="AV71" s="76"/>
      <c r="AW71" s="76"/>
      <c r="AX71" s="76"/>
      <c r="AY71" s="76"/>
      <c r="AZ71"/>
      <c r="BA71" s="414"/>
      <c r="BB71" s="431"/>
      <c r="BC71" s="104"/>
      <c r="BD71" s="105"/>
      <c r="BE71" s="106"/>
      <c r="BF71" s="437" t="s">
        <v>222</v>
      </c>
      <c r="BG71" s="248"/>
      <c r="BH71" s="248"/>
      <c r="BI71" s="248"/>
      <c r="BJ71" s="16"/>
      <c r="BK71" s="248"/>
      <c r="BL71" s="244"/>
      <c r="BM71"/>
      <c r="BN71" s="4">
        <v>1</v>
      </c>
    </row>
    <row r="72" spans="1:66" s="48" customFormat="1" ht="19.5" customHeight="1" thickTop="1" x14ac:dyDescent="0.25">
      <c r="A72"/>
      <c r="B72" s="376" t="s">
        <v>18</v>
      </c>
      <c r="C72" s="320" t="str">
        <f>C63</f>
        <v>Famille à coller.N.Nom de votre recette.Recette mère ►.S.Saisissez le nom de la recette mère</v>
      </c>
      <c r="D72" s="320">
        <f>D63</f>
        <v>6</v>
      </c>
      <c r="E72" s="320" t="str">
        <f>E63</f>
        <v>couverts</v>
      </c>
      <c r="F72" s="772"/>
      <c r="G72" s="270"/>
      <c r="H72" s="270"/>
      <c r="I72" s="270"/>
      <c r="J72" s="270"/>
      <c r="K72" s="270"/>
      <c r="L72" s="383" t="s">
        <v>155</v>
      </c>
      <c r="N72" s="2943"/>
      <c r="O72" s="310"/>
      <c r="P72" s="310"/>
      <c r="R72" s="490"/>
      <c r="S72" s="491" t="s">
        <v>300</v>
      </c>
      <c r="T72" s="547">
        <v>1</v>
      </c>
      <c r="U72"/>
      <c r="V72" s="49"/>
      <c r="AA72" s="49"/>
      <c r="AF72"/>
      <c r="AG72" s="2257"/>
      <c r="AH72" s="2253"/>
      <c r="AI72" s="2253"/>
      <c r="AJ72" s="2253"/>
      <c r="AK72" s="2253"/>
      <c r="AL72" s="2253"/>
      <c r="AM72" s="2253"/>
      <c r="AN72" s="2745"/>
      <c r="AO72"/>
      <c r="AP72"/>
      <c r="AQ72" s="3"/>
      <c r="AR72" s="76"/>
      <c r="AS72" s="461"/>
      <c r="AT72" s="76"/>
      <c r="AU72" s="76"/>
      <c r="AV72" s="76"/>
      <c r="AW72" s="76"/>
      <c r="AX72" s="76"/>
      <c r="AY72" s="76"/>
      <c r="AZ72"/>
      <c r="BA72" s="323"/>
      <c r="BB72" s="439" t="s">
        <v>66</v>
      </c>
      <c r="BC72" s="243" t="s">
        <v>90</v>
      </c>
      <c r="BD72" s="440"/>
      <c r="BE72" s="106"/>
      <c r="BF72" s="441" t="s">
        <v>86</v>
      </c>
      <c r="BG72" s="442" t="s">
        <v>87</v>
      </c>
      <c r="BH72" s="443"/>
      <c r="BI72" s="3170" t="s">
        <v>88</v>
      </c>
      <c r="BJ72" s="3171" t="s">
        <v>89</v>
      </c>
      <c r="BK72" s="3173" t="s">
        <v>90</v>
      </c>
      <c r="BL72" s="445" t="s">
        <v>91</v>
      </c>
      <c r="BM72"/>
      <c r="BN72" s="4">
        <v>1</v>
      </c>
    </row>
    <row r="73" spans="1:66" s="48" customFormat="1" ht="15.75" x14ac:dyDescent="0.25">
      <c r="A73"/>
      <c r="B73" s="376" t="s">
        <v>18</v>
      </c>
      <c r="C73" s="320" t="str">
        <f>C63</f>
        <v>Famille à coller.N.Nom de votre recette.Recette mère ►.S.Saisissez le nom de la recette mère</v>
      </c>
      <c r="D73" s="320">
        <f>D63</f>
        <v>6</v>
      </c>
      <c r="E73" s="320" t="str">
        <f>E63</f>
        <v>couverts</v>
      </c>
      <c r="F73" s="293"/>
      <c r="G73" s="293"/>
      <c r="H73" s="293" t="s">
        <v>152</v>
      </c>
      <c r="I73" s="294"/>
      <c r="J73" s="392"/>
      <c r="K73" s="392"/>
      <c r="L73" s="393"/>
      <c r="N73" s="2943"/>
      <c r="O73" s="310"/>
      <c r="P73" s="310"/>
      <c r="R73" s="497" t="s">
        <v>269</v>
      </c>
      <c r="S73" s="548">
        <v>10</v>
      </c>
      <c r="T73" s="549">
        <f>T72/S73*1000</f>
        <v>100</v>
      </c>
      <c r="U73"/>
      <c r="V73" s="49"/>
      <c r="AA73" s="49"/>
      <c r="AF73"/>
      <c r="AG73" s="2257"/>
      <c r="AH73" s="2253"/>
      <c r="AI73" s="2253"/>
      <c r="AJ73" s="2253"/>
      <c r="AK73" s="2253"/>
      <c r="AL73" s="2253"/>
      <c r="AM73" s="2253"/>
      <c r="AN73" s="2745"/>
      <c r="AO73"/>
      <c r="AP73"/>
      <c r="AQ73"/>
      <c r="AR73" s="1046" t="s">
        <v>626</v>
      </c>
      <c r="AS73" s="1047"/>
      <c r="AT73" s="1047"/>
      <c r="AU73" s="76"/>
      <c r="AV73" s="76"/>
      <c r="AW73" s="76"/>
      <c r="AX73" s="76"/>
      <c r="AY73" s="76"/>
      <c r="AZ73"/>
      <c r="BA73" s="323"/>
      <c r="BB73" s="448" t="s">
        <v>226</v>
      </c>
      <c r="BC73" s="243"/>
      <c r="BD73" s="440"/>
      <c r="BE73" s="106"/>
      <c r="BF73" s="225" t="s">
        <v>103</v>
      </c>
      <c r="BG73" s="164" t="s">
        <v>104</v>
      </c>
      <c r="BH73" s="165" t="s">
        <v>105</v>
      </c>
      <c r="BI73" s="3121"/>
      <c r="BJ73" s="3172"/>
      <c r="BK73" s="3174"/>
      <c r="BL73" s="450" t="s">
        <v>106</v>
      </c>
      <c r="BM73"/>
      <c r="BN73" s="4">
        <v>1</v>
      </c>
    </row>
    <row r="74" spans="1:66" s="48" customFormat="1" ht="16.5" thickBot="1" x14ac:dyDescent="0.3">
      <c r="A74"/>
      <c r="B74" s="397" t="s">
        <v>18</v>
      </c>
      <c r="C74" s="398" t="str">
        <f>C63</f>
        <v>Famille à coller.N.Nom de votre recette.Recette mère ►.S.Saisissez le nom de la recette mère</v>
      </c>
      <c r="D74" s="398">
        <f>D63</f>
        <v>6</v>
      </c>
      <c r="E74" s="398" t="str">
        <f>E63</f>
        <v>couverts</v>
      </c>
      <c r="F74" s="399" t="s">
        <v>150</v>
      </c>
      <c r="G74" s="298"/>
      <c r="H74" s="299"/>
      <c r="I74" s="300"/>
      <c r="J74" s="299"/>
      <c r="K74" s="299"/>
      <c r="L74" s="400"/>
      <c r="N74" s="2943"/>
      <c r="O74" s="310"/>
      <c r="P74" s="310"/>
      <c r="R74" s="497" t="s">
        <v>274</v>
      </c>
      <c r="S74" s="548">
        <v>8</v>
      </c>
      <c r="T74" s="549">
        <f>T72/S74*1000</f>
        <v>125</v>
      </c>
      <c r="U74"/>
      <c r="V74" s="49"/>
      <c r="AA74" s="49"/>
      <c r="AF74"/>
      <c r="AG74" s="2257"/>
      <c r="AH74" s="2253"/>
      <c r="AI74" s="2253"/>
      <c r="AJ74" s="2253"/>
      <c r="AK74" s="2253"/>
      <c r="AL74" s="2253"/>
      <c r="AM74" s="2253"/>
      <c r="AN74" s="2745"/>
      <c r="AO74"/>
      <c r="AP74"/>
      <c r="AQ74"/>
      <c r="AR74" s="1047" t="s">
        <v>627</v>
      </c>
      <c r="AS74" s="1047"/>
      <c r="AT74" s="1047"/>
      <c r="AU74" s="76"/>
      <c r="AV74" s="76"/>
      <c r="AW74" s="76"/>
      <c r="AX74" s="76"/>
      <c r="AY74" s="76"/>
      <c r="AZ74"/>
      <c r="BA74" s="323"/>
      <c r="BB74" s="454" t="s">
        <v>229</v>
      </c>
      <c r="BC74" s="243"/>
      <c r="BD74" s="440"/>
      <c r="BE74" s="106"/>
      <c r="BF74" s="455">
        <v>27</v>
      </c>
      <c r="BG74" s="209" t="s">
        <v>230</v>
      </c>
      <c r="BH74" s="456" t="s">
        <v>105</v>
      </c>
      <c r="BI74" s="177">
        <v>20</v>
      </c>
      <c r="BJ74" s="229" t="s">
        <v>41</v>
      </c>
      <c r="BK74" s="457">
        <v>1</v>
      </c>
      <c r="BL74" s="458" t="s">
        <v>135</v>
      </c>
      <c r="BM74"/>
      <c r="BN74" s="4">
        <v>1</v>
      </c>
    </row>
    <row r="75" spans="1:66" s="48" customFormat="1" ht="19.5" thickBot="1" x14ac:dyDescent="0.3">
      <c r="A75"/>
      <c r="B75" s="428" t="s">
        <v>18</v>
      </c>
      <c r="C75"/>
      <c r="D75"/>
      <c r="E75"/>
      <c r="F75"/>
      <c r="G75"/>
      <c r="H75"/>
      <c r="I75"/>
      <c r="J75"/>
      <c r="K75"/>
      <c r="L75"/>
      <c r="N75" s="2943"/>
      <c r="O75" s="310"/>
      <c r="P75" s="310"/>
      <c r="R75" s="504" t="s">
        <v>275</v>
      </c>
      <c r="S75" s="548">
        <v>5</v>
      </c>
      <c r="T75" s="549">
        <f>T72/S75*1000</f>
        <v>200</v>
      </c>
      <c r="U75"/>
      <c r="V75" s="49"/>
      <c r="AA75" s="49"/>
      <c r="AF75"/>
      <c r="AG75" s="3403" t="s">
        <v>2070</v>
      </c>
      <c r="AH75" s="3404"/>
      <c r="AI75" s="3404"/>
      <c r="AJ75" s="3404"/>
      <c r="AK75" s="3404"/>
      <c r="AL75" s="3404"/>
      <c r="AM75" s="3404"/>
      <c r="AN75" s="3405"/>
      <c r="AO75"/>
      <c r="AP75"/>
      <c r="AQ75"/>
      <c r="AR75" s="1047" t="s">
        <v>628</v>
      </c>
      <c r="AS75" s="1047"/>
      <c r="AT75" s="1047"/>
      <c r="AU75" s="76"/>
      <c r="AV75" s="76"/>
      <c r="AW75" s="76"/>
      <c r="AX75" s="76"/>
      <c r="AY75" s="76"/>
      <c r="AZ75"/>
      <c r="BA75" s="323"/>
      <c r="BB75" s="454" t="s">
        <v>234</v>
      </c>
      <c r="BC75" s="243"/>
      <c r="BD75" s="440"/>
      <c r="BE75" s="106"/>
      <c r="BF75" s="437"/>
      <c r="BG75" s="248"/>
      <c r="BH75" s="248"/>
      <c r="BI75" s="248"/>
      <c r="BJ75" s="16"/>
      <c r="BK75" s="248"/>
      <c r="BL75" s="244"/>
      <c r="BM75"/>
      <c r="BN75" s="4">
        <v>1</v>
      </c>
    </row>
    <row r="76" spans="1:66" s="48" customFormat="1" ht="15.75" customHeight="1" x14ac:dyDescent="0.25">
      <c r="A76"/>
      <c r="B76" s="54" t="s">
        <v>18</v>
      </c>
      <c r="C76" s="55" t="str">
        <f>C82</f>
        <v>Famille à coller.N.Nom de votre recette.Recette mère ►.S.Saisissez le nom de la recette mère</v>
      </c>
      <c r="D76" s="56">
        <f>D82</f>
        <v>6</v>
      </c>
      <c r="E76" s="56" t="str">
        <f>E82</f>
        <v>couverts</v>
      </c>
      <c r="F76" s="57" t="s">
        <v>6</v>
      </c>
      <c r="G76" s="58" t="s">
        <v>19</v>
      </c>
      <c r="H76" s="3315" t="s">
        <v>20</v>
      </c>
      <c r="I76" s="3315"/>
      <c r="J76" s="3285" t="s">
        <v>21</v>
      </c>
      <c r="K76" s="3285"/>
      <c r="L76" s="3286"/>
      <c r="N76" s="2943"/>
      <c r="O76" s="310"/>
      <c r="P76" s="310"/>
      <c r="R76" s="497" t="s">
        <v>277</v>
      </c>
      <c r="S76" s="548">
        <v>6</v>
      </c>
      <c r="T76" s="549">
        <f>T72/S76*1000</f>
        <v>166.66666666666666</v>
      </c>
      <c r="U76"/>
      <c r="V76" s="49"/>
      <c r="AA76" s="49"/>
      <c r="AF76"/>
      <c r="AG76" s="3406" t="s">
        <v>2285</v>
      </c>
      <c r="AH76" s="3407"/>
      <c r="AI76" s="3407"/>
      <c r="AJ76" s="3407"/>
      <c r="AK76" s="3407"/>
      <c r="AL76" s="3407"/>
      <c r="AM76" s="3407"/>
      <c r="AN76" s="3408"/>
      <c r="AO76"/>
      <c r="AP76"/>
      <c r="AQ76" s="3"/>
      <c r="AR76" s="76"/>
      <c r="AS76" s="461"/>
      <c r="AT76" s="76"/>
      <c r="AU76" s="76"/>
      <c r="AV76" s="76"/>
      <c r="AW76" s="76"/>
      <c r="AX76" s="76"/>
      <c r="AY76" s="76"/>
      <c r="AZ76"/>
      <c r="BA76" s="323" t="s">
        <v>236</v>
      </c>
      <c r="BB76" s="243"/>
      <c r="BC76" s="243"/>
      <c r="BD76" s="440"/>
      <c r="BE76" s="106"/>
      <c r="BF76" s="462" t="s">
        <v>105</v>
      </c>
      <c r="BG76" s="463" t="s">
        <v>237</v>
      </c>
      <c r="BH76" s="463"/>
      <c r="BI76" s="463"/>
      <c r="BJ76" s="16"/>
      <c r="BK76" s="248"/>
      <c r="BL76" s="244"/>
      <c r="BM76"/>
      <c r="BN76" s="4">
        <v>1</v>
      </c>
    </row>
    <row r="77" spans="1:66" s="48" customFormat="1" ht="15.75" customHeight="1" x14ac:dyDescent="0.25">
      <c r="A77"/>
      <c r="B77" s="66" t="s">
        <v>18</v>
      </c>
      <c r="C77" s="67" t="str">
        <f>C82</f>
        <v>Famille à coller.N.Nom de votre recette.Recette mère ►.S.Saisissez le nom de la recette mère</v>
      </c>
      <c r="D77" s="68"/>
      <c r="E77" s="68"/>
      <c r="F77" s="69" t="s">
        <v>28</v>
      </c>
      <c r="G77" s="70" t="s">
        <v>29</v>
      </c>
      <c r="H77" s="3316"/>
      <c r="I77" s="3316"/>
      <c r="J77" s="3287"/>
      <c r="K77" s="3287"/>
      <c r="L77" s="3288"/>
      <c r="N77" s="2943"/>
      <c r="O77" s="310"/>
      <c r="P77" s="310"/>
      <c r="R77" s="497" t="s">
        <v>279</v>
      </c>
      <c r="S77" s="548">
        <v>10</v>
      </c>
      <c r="T77" s="549">
        <f>T72/S77*1000</f>
        <v>100</v>
      </c>
      <c r="U77"/>
      <c r="V77" s="49"/>
      <c r="AA77" s="49"/>
      <c r="AF77"/>
      <c r="AG77" s="3409" t="s">
        <v>2286</v>
      </c>
      <c r="AH77" s="3410"/>
      <c r="AI77" s="2746" t="str">
        <f ca="1">"Largeur de cette colonne = "&amp;CELL("largeur",AI80)</f>
        <v>Largeur de cette colonne = 99</v>
      </c>
      <c r="AJ77" s="2747"/>
      <c r="AK77" s="3413" t="s">
        <v>2287</v>
      </c>
      <c r="AL77" s="3413"/>
      <c r="AM77" s="3413"/>
      <c r="AN77" s="3414"/>
      <c r="AO77"/>
      <c r="AP77"/>
      <c r="AQ77" s="3"/>
      <c r="AR77"/>
      <c r="AS77"/>
      <c r="AT77"/>
      <c r="AU77"/>
      <c r="AV77"/>
      <c r="AW77"/>
      <c r="AX77"/>
      <c r="AY77"/>
      <c r="AZ77"/>
      <c r="BA77" s="323" t="s">
        <v>241</v>
      </c>
      <c r="BB77" s="243"/>
      <c r="BC77" s="243"/>
      <c r="BD77" s="440"/>
      <c r="BE77" s="106"/>
      <c r="BF77" s="437" t="s">
        <v>242</v>
      </c>
      <c r="BG77" s="248"/>
      <c r="BH77" s="248"/>
      <c r="BI77" s="248"/>
      <c r="BJ77" s="16"/>
      <c r="BK77" s="248"/>
      <c r="BL77" s="244"/>
      <c r="BM77"/>
      <c r="BN77" s="4">
        <v>1</v>
      </c>
    </row>
    <row r="78" spans="1:66" s="48" customFormat="1" ht="21.75" thickBot="1" x14ac:dyDescent="0.3">
      <c r="A78"/>
      <c r="B78" s="66" t="s">
        <v>18</v>
      </c>
      <c r="C78" s="77" t="str">
        <f>C82</f>
        <v>Famille à coller.N.Nom de votre recette.Recette mère ►.S.Saisissez le nom de la recette mère</v>
      </c>
      <c r="D78" s="78"/>
      <c r="E78" s="79"/>
      <c r="F78" s="80"/>
      <c r="G78" s="81" t="s">
        <v>33</v>
      </c>
      <c r="H78" s="82"/>
      <c r="I78" s="83" t="s">
        <v>34</v>
      </c>
      <c r="J78" s="84" t="s">
        <v>35</v>
      </c>
      <c r="K78" s="16"/>
      <c r="L78" s="85"/>
      <c r="N78" s="2943"/>
      <c r="O78" s="310"/>
      <c r="P78" s="310"/>
      <c r="R78" s="497" t="s">
        <v>281</v>
      </c>
      <c r="S78" s="548">
        <v>10</v>
      </c>
      <c r="T78" s="549">
        <f>T72/S78*1000</f>
        <v>100</v>
      </c>
      <c r="U78"/>
      <c r="V78" s="49"/>
      <c r="AA78" s="49"/>
      <c r="AF78"/>
      <c r="AG78" s="3411"/>
      <c r="AH78" s="3412"/>
      <c r="AI78" s="2748" t="str">
        <f ca="1">IF(AG79&lt;&gt;AG82,AG83,AH83&amp;" "&amp;AG82)</f>
        <v>Largeur du postit 99</v>
      </c>
      <c r="AJ78" s="2747"/>
      <c r="AK78" s="3415"/>
      <c r="AL78" s="3415"/>
      <c r="AM78" s="3415"/>
      <c r="AN78" s="3416"/>
      <c r="AO78"/>
      <c r="AP78"/>
      <c r="AQ78" s="3"/>
      <c r="AR78"/>
      <c r="AS78"/>
      <c r="AT78"/>
      <c r="AU78"/>
      <c r="AV78"/>
      <c r="AW78"/>
      <c r="AX78"/>
      <c r="AY78"/>
      <c r="AZ78"/>
      <c r="BA78" s="323" t="s">
        <v>245</v>
      </c>
      <c r="BB78" s="243"/>
      <c r="BC78" s="243"/>
      <c r="BD78" s="440"/>
      <c r="BE78" s="106"/>
      <c r="BF78" s="464"/>
      <c r="BG78" s="248"/>
      <c r="BH78" s="248"/>
      <c r="BI78" s="248"/>
      <c r="BJ78" s="16"/>
      <c r="BK78" s="465" t="s">
        <v>138</v>
      </c>
      <c r="BL78" s="244"/>
      <c r="BM78"/>
      <c r="BN78" s="4">
        <v>1</v>
      </c>
    </row>
    <row r="79" spans="1:66" s="48" customFormat="1" ht="16.5" customHeight="1" thickTop="1" thickBot="1" x14ac:dyDescent="0.3">
      <c r="A79"/>
      <c r="B79" s="66" t="s">
        <v>18</v>
      </c>
      <c r="C79" s="91" t="str">
        <f>C82</f>
        <v>Famille à coller.N.Nom de votre recette.Recette mère ►.S.Saisissez le nom de la recette mère</v>
      </c>
      <c r="D79" s="91"/>
      <c r="E79" s="91"/>
      <c r="F79" s="92" t="s">
        <v>39</v>
      </c>
      <c r="G79" s="93"/>
      <c r="H79" s="93"/>
      <c r="I79" s="94" t="s">
        <v>40</v>
      </c>
      <c r="J79" s="3317" t="str">
        <f>F82</f>
        <v>Famille à coller.N.Nom de votre recette.Recette mère ►.S.Saisissez le nom de la recette mère</v>
      </c>
      <c r="K79" s="3317"/>
      <c r="L79" s="3318"/>
      <c r="N79" s="2943"/>
      <c r="O79" s="310"/>
      <c r="P79" s="310"/>
      <c r="Q79"/>
      <c r="R79" s="497" t="s">
        <v>283</v>
      </c>
      <c r="S79" s="548">
        <v>10</v>
      </c>
      <c r="T79" s="549">
        <f>T72/S79*1000</f>
        <v>100</v>
      </c>
      <c r="U79"/>
      <c r="V79" s="49"/>
      <c r="AA79" s="49"/>
      <c r="AF79"/>
      <c r="AG79" s="2749">
        <f ca="1">SUM(F2:L2)</f>
        <v>99</v>
      </c>
      <c r="AH79" s="49"/>
      <c r="AI79" s="2750" t="s">
        <v>2288</v>
      </c>
      <c r="AJ79" s="2747"/>
      <c r="AK79" s="3415"/>
      <c r="AL79" s="3415"/>
      <c r="AM79" s="3415"/>
      <c r="AN79" s="3416"/>
      <c r="AO79"/>
      <c r="AP79"/>
      <c r="AQ79" s="3"/>
      <c r="AR79"/>
      <c r="AS79"/>
      <c r="AT79"/>
      <c r="AU79"/>
      <c r="AV79"/>
      <c r="AW79"/>
      <c r="AX79"/>
      <c r="AY79"/>
      <c r="AZ79"/>
      <c r="BA79" s="323" t="s">
        <v>248</v>
      </c>
      <c r="BB79" s="243"/>
      <c r="BC79" s="243"/>
      <c r="BD79" s="440"/>
      <c r="BE79" s="106"/>
      <c r="BF79" s="3184" t="s">
        <v>88</v>
      </c>
      <c r="BG79" s="444" t="s">
        <v>89</v>
      </c>
      <c r="BH79" s="466" t="s">
        <v>91</v>
      </c>
      <c r="BI79" s="467" t="s">
        <v>96</v>
      </c>
      <c r="BJ79" s="16"/>
      <c r="BK79" s="468" t="s">
        <v>249</v>
      </c>
      <c r="BL79" s="244"/>
      <c r="BM79"/>
      <c r="BN79" s="4">
        <v>1</v>
      </c>
    </row>
    <row r="80" spans="1:66" s="48" customFormat="1" ht="19.5" customHeight="1" thickTop="1" x14ac:dyDescent="0.25">
      <c r="A80"/>
      <c r="B80" s="66" t="s">
        <v>18</v>
      </c>
      <c r="C80" s="91" t="str">
        <f>C82</f>
        <v>Famille à coller.N.Nom de votre recette.Recette mère ►.S.Saisissez le nom de la recette mère</v>
      </c>
      <c r="D80" s="91"/>
      <c r="E80" s="91"/>
      <c r="F80" s="110">
        <v>6</v>
      </c>
      <c r="G80" s="111" t="s">
        <v>44</v>
      </c>
      <c r="H80" s="92"/>
      <c r="I80" s="92"/>
      <c r="J80" s="3317"/>
      <c r="K80" s="3317"/>
      <c r="L80" s="3318"/>
      <c r="N80" s="2943"/>
      <c r="O80" s="310"/>
      <c r="P80" s="310"/>
      <c r="Q80" s="49"/>
      <c r="R80" s="497" t="s">
        <v>286</v>
      </c>
      <c r="S80" s="548">
        <v>10</v>
      </c>
      <c r="T80" s="549">
        <f>T72/S80*1000</f>
        <v>100</v>
      </c>
      <c r="U80"/>
      <c r="V80" s="49"/>
      <c r="AA80" s="49"/>
      <c r="AF80"/>
      <c r="AG80" s="2751">
        <f>SUM(COUNTIF(AJ92:AJ143,"&gt;0"))</f>
        <v>10</v>
      </c>
      <c r="AH80" s="2752"/>
      <c r="AI80" s="3304">
        <v>90</v>
      </c>
      <c r="AJ80" s="2753"/>
      <c r="AK80" s="3417" t="s">
        <v>2289</v>
      </c>
      <c r="AL80" s="3417"/>
      <c r="AM80" s="3417"/>
      <c r="AN80" s="3418"/>
      <c r="AO80"/>
      <c r="AP80"/>
      <c r="AQ80" s="3"/>
      <c r="AR80"/>
      <c r="AS80"/>
      <c r="AT80"/>
      <c r="AU80"/>
      <c r="AV80"/>
      <c r="AW80"/>
      <c r="AX80"/>
      <c r="AY80"/>
      <c r="AZ80"/>
      <c r="BA80" s="469"/>
      <c r="BB80" s="470"/>
      <c r="BC80" s="104"/>
      <c r="BD80" s="105"/>
      <c r="BE80" s="106"/>
      <c r="BF80" s="3185"/>
      <c r="BG80" s="449"/>
      <c r="BH80" s="471" t="s">
        <v>106</v>
      </c>
      <c r="BI80" s="472"/>
      <c r="BJ80" s="16"/>
      <c r="BK80" s="473" t="s">
        <v>252</v>
      </c>
      <c r="BL80" s="244"/>
      <c r="BM80"/>
      <c r="BN80" s="4">
        <v>1</v>
      </c>
    </row>
    <row r="81" spans="1:66" s="48" customFormat="1" ht="17.25" customHeight="1" x14ac:dyDescent="0.25">
      <c r="A81"/>
      <c r="B81" s="66" t="s">
        <v>11</v>
      </c>
      <c r="C81" s="121" t="str">
        <f>C82</f>
        <v>Famille à coller.N.Nom de votre recette.Recette mère ►.S.Saisissez le nom de la recette mère</v>
      </c>
      <c r="D81" s="121"/>
      <c r="E81" s="121"/>
      <c r="F81" s="122"/>
      <c r="G81" s="123"/>
      <c r="H81" s="123"/>
      <c r="I81" s="123"/>
      <c r="J81" s="123"/>
      <c r="K81" s="123"/>
      <c r="L81" s="124"/>
      <c r="N81" s="2943"/>
      <c r="O81" s="310"/>
      <c r="P81" s="310"/>
      <c r="Q81"/>
      <c r="R81" s="511" t="str">
        <f>"cellule "&amp;ADDRESS(ROW(T72),COLUMN(T72),4)&amp;"  vous pouvez saisir un autre poids"</f>
        <v>cellule T72  vous pouvez saisir un autre poids</v>
      </c>
      <c r="S81" s="512"/>
      <c r="T81" s="513"/>
      <c r="U81"/>
      <c r="V81" s="49"/>
      <c r="AA81" s="49"/>
      <c r="AF81"/>
      <c r="AG81" s="2754" t="s">
        <v>2290</v>
      </c>
      <c r="AH81" s="243"/>
      <c r="AI81" s="3304"/>
      <c r="AJ81" s="2753"/>
      <c r="AK81" s="3417"/>
      <c r="AL81" s="3417"/>
      <c r="AM81" s="3417"/>
      <c r="AN81" s="3418"/>
      <c r="AO81"/>
      <c r="AP81"/>
      <c r="AQ81" s="3"/>
      <c r="AR81"/>
      <c r="AS81"/>
      <c r="AT81"/>
      <c r="AU81"/>
      <c r="AV81"/>
      <c r="AW81"/>
      <c r="AX81"/>
      <c r="AY81"/>
      <c r="AZ81"/>
      <c r="BA81" s="477">
        <v>3</v>
      </c>
      <c r="BB81" s="478" t="s">
        <v>255</v>
      </c>
      <c r="BC81" s="104"/>
      <c r="BD81" s="105"/>
      <c r="BE81" s="106"/>
      <c r="BF81" s="479">
        <v>20</v>
      </c>
      <c r="BG81" s="229" t="s">
        <v>41</v>
      </c>
      <c r="BH81" s="480" t="s">
        <v>135</v>
      </c>
      <c r="BI81" s="481" t="s">
        <v>256</v>
      </c>
      <c r="BJ81" s="16"/>
      <c r="BK81" s="482" t="s">
        <v>257</v>
      </c>
      <c r="BL81" s="244"/>
      <c r="BM81"/>
      <c r="BN81" s="4">
        <v>1</v>
      </c>
    </row>
    <row r="82" spans="1:66" s="48" customFormat="1" ht="15.75" customHeight="1" x14ac:dyDescent="0.25">
      <c r="A82"/>
      <c r="B82" s="129" t="s">
        <v>11</v>
      </c>
      <c r="C82" s="130" t="str">
        <f>F82</f>
        <v>Famille à coller.N.Nom de votre recette.Recette mère ►.S.Saisissez le nom de la recette mère</v>
      </c>
      <c r="D82" s="130">
        <f>F80</f>
        <v>6</v>
      </c>
      <c r="E82" s="130" t="str">
        <f>G80</f>
        <v>couverts</v>
      </c>
      <c r="F82" s="131" t="str">
        <f>UPPER(LEFT(H76,1))&amp;LOWER(MID(H76,2,999))&amp;"."&amp;UPPER(LEFT(J76,1))&amp;"."&amp;UPPER(LEFT(J76,1))&amp;LOWER(MID(J76,2,999))&amp;"."&amp;IF(ISTEXT(L82),K82&amp;"."&amp;UPPER(LEFT(L82,1))&amp;"."&amp;UPPER(LEFT(L82,1))&amp;LOWER(MID(L82,2,999)),G82)</f>
        <v>Famille à coller.N.Nom de votre recette.Recette mère ►.S.Saisissez le nom de la recette mère</v>
      </c>
      <c r="G82" s="132" t="s">
        <v>55</v>
      </c>
      <c r="H82" s="3321" t="s">
        <v>56</v>
      </c>
      <c r="I82" s="3321"/>
      <c r="J82" s="3321"/>
      <c r="K82" s="133" t="s">
        <v>57</v>
      </c>
      <c r="L82" s="134" t="s">
        <v>58</v>
      </c>
      <c r="N82" s="2943"/>
      <c r="O82" s="310"/>
      <c r="P82" s="310"/>
      <c r="Q82"/>
      <c r="R82" s="514" t="str">
        <f>"cellule "&amp;ADDRESS(ROW(T72),COLUMN(T72),4)&amp;"  format = 0.0 Kg "</f>
        <v xml:space="preserve">cellule T72  format = 0.0 Kg </v>
      </c>
      <c r="S82" s="515"/>
      <c r="T82" s="567"/>
      <c r="U82"/>
      <c r="V82" s="49"/>
      <c r="AA82" s="49"/>
      <c r="AF82"/>
      <c r="AG82" s="2749" cm="1">
        <f t="array" aca="1" ref="AG82:AH82" ca="1">CELL("largeur",AI80)</f>
        <v>99</v>
      </c>
      <c r="AH82" s="2755" t="b">
        <f ca="1"/>
        <v>0</v>
      </c>
      <c r="AI82" s="2756" t="s">
        <v>2291</v>
      </c>
      <c r="AJ82" s="2753"/>
      <c r="AK82" s="3417"/>
      <c r="AL82" s="3417"/>
      <c r="AM82" s="3417"/>
      <c r="AN82" s="3418"/>
      <c r="AO82"/>
      <c r="AP82"/>
      <c r="AQ82" s="3"/>
      <c r="AR82"/>
      <c r="AS82"/>
      <c r="AT82"/>
      <c r="AU82"/>
      <c r="AV82"/>
      <c r="AW82"/>
      <c r="AX82"/>
      <c r="AY82"/>
      <c r="AZ82"/>
      <c r="BA82" s="483" t="s">
        <v>258</v>
      </c>
      <c r="BB82" s="484"/>
      <c r="BC82" s="104"/>
      <c r="BD82" s="105"/>
      <c r="BE82" s="106"/>
      <c r="BF82" s="485">
        <v>1.75</v>
      </c>
      <c r="BG82" s="486" t="s">
        <v>47</v>
      </c>
      <c r="BH82" s="480" t="s">
        <v>259</v>
      </c>
      <c r="BI82" s="481" t="s">
        <v>260</v>
      </c>
      <c r="BJ82" s="16"/>
      <c r="BK82" s="229" t="s">
        <v>41</v>
      </c>
      <c r="BL82" s="244"/>
      <c r="BM82"/>
      <c r="BN82" s="4">
        <v>1</v>
      </c>
    </row>
    <row r="83" spans="1:66" s="48" customFormat="1" ht="16.5" customHeight="1" x14ac:dyDescent="0.25">
      <c r="A83"/>
      <c r="B83" s="138" t="s">
        <v>11</v>
      </c>
      <c r="C83" s="139" t="str">
        <f>C82</f>
        <v>Famille à coller.N.Nom de votre recette.Recette mère ►.S.Saisissez le nom de la recette mère</v>
      </c>
      <c r="D83" s="140"/>
      <c r="E83" s="140"/>
      <c r="F83" s="141" t="s">
        <v>61</v>
      </c>
      <c r="G83" s="141" t="s">
        <v>62</v>
      </c>
      <c r="H83" s="141" t="s">
        <v>63</v>
      </c>
      <c r="I83" s="141" t="s">
        <v>64</v>
      </c>
      <c r="J83" s="141" t="s">
        <v>65</v>
      </c>
      <c r="K83" s="142" t="s">
        <v>66</v>
      </c>
      <c r="L83" s="143" t="s">
        <v>67</v>
      </c>
      <c r="N83" s="2943"/>
      <c r="O83" s="310"/>
      <c r="P83" s="310"/>
      <c r="U83"/>
      <c r="V83" s="49"/>
      <c r="AA83" s="49"/>
      <c r="AF83"/>
      <c r="AG83" s="2757" t="s">
        <v>2292</v>
      </c>
      <c r="AH83" s="2758" t="s">
        <v>2293</v>
      </c>
      <c r="AI83" s="2759" t="s">
        <v>2294</v>
      </c>
      <c r="AJ83" s="2760"/>
      <c r="AK83" s="2761"/>
      <c r="AL83" s="2761"/>
      <c r="AM83" s="3391" t="s">
        <v>2295</v>
      </c>
      <c r="AN83" s="3392"/>
      <c r="AO83"/>
      <c r="AP83"/>
      <c r="AQ83" s="3"/>
      <c r="AR83"/>
      <c r="AS83"/>
      <c r="AT83"/>
      <c r="AU83"/>
      <c r="AV83"/>
      <c r="AW83"/>
      <c r="AX83"/>
      <c r="AY83"/>
      <c r="AZ83"/>
      <c r="BA83" s="487"/>
      <c r="BB83" s="488"/>
      <c r="BC83" s="104"/>
      <c r="BD83" s="105"/>
      <c r="BE83" s="106"/>
      <c r="BF83" s="479">
        <v>1.345</v>
      </c>
      <c r="BG83" s="489" t="s">
        <v>123</v>
      </c>
      <c r="BH83" s="480" t="s">
        <v>262</v>
      </c>
      <c r="BI83" s="481" t="s">
        <v>263</v>
      </c>
      <c r="BJ83" s="16"/>
      <c r="BK83" s="486" t="s">
        <v>47</v>
      </c>
      <c r="BL83" s="244"/>
      <c r="BM83"/>
      <c r="BN83" s="4">
        <v>1</v>
      </c>
    </row>
    <row r="84" spans="1:66" s="48" customFormat="1" ht="18.75" customHeight="1" x14ac:dyDescent="0.25">
      <c r="A84"/>
      <c r="B84" s="66" t="s">
        <v>18</v>
      </c>
      <c r="C84" s="149" t="str">
        <f>C82</f>
        <v>Famille à coller.N.Nom de votre recette.Recette mère ►.S.Saisissez le nom de la recette mère</v>
      </c>
      <c r="D84" s="91"/>
      <c r="E84" s="91"/>
      <c r="F84" s="150" t="s">
        <v>86</v>
      </c>
      <c r="G84" s="151" t="s">
        <v>87</v>
      </c>
      <c r="H84" s="152"/>
      <c r="I84" s="3322" t="s">
        <v>88</v>
      </c>
      <c r="J84" s="3323" t="s">
        <v>89</v>
      </c>
      <c r="K84" s="3324" t="s">
        <v>90</v>
      </c>
      <c r="L84" s="153" t="s">
        <v>91</v>
      </c>
      <c r="N84" s="2943"/>
      <c r="O84" s="310"/>
      <c r="P84" s="310"/>
      <c r="U84"/>
      <c r="V84" s="49"/>
      <c r="AA84" s="49"/>
      <c r="AF84"/>
      <c r="AG84" s="2762" t="str">
        <f t="shared" ref="AG84:AG87" si="26">LEN(AI84) - LEN(SUBSTITUTE(AI84, " ", "")) + 1&amp;" Mots"</f>
        <v>99 Mots</v>
      </c>
      <c r="AH84" s="2763">
        <f>LEN(AI84)</f>
        <v>553</v>
      </c>
      <c r="AI84" s="2764" t="s">
        <v>2296</v>
      </c>
      <c r="AJ84" s="2765" t="str">
        <f t="shared" ref="AJ84:AJ87" si="27">"◄ cellule "&amp;ADDRESS(ROW(AI84),COLUMN(AI84),4)</f>
        <v>◄ cellule AI84</v>
      </c>
      <c r="AK84" s="2765"/>
      <c r="AL84" s="2766"/>
      <c r="AM84" s="3391"/>
      <c r="AN84" s="3392"/>
      <c r="AO84"/>
      <c r="AP84"/>
      <c r="AQ84" s="3"/>
      <c r="AR84"/>
      <c r="AS84"/>
      <c r="AT84"/>
      <c r="AU84"/>
      <c r="AV84"/>
      <c r="AW84"/>
      <c r="AX84"/>
      <c r="AY84"/>
      <c r="AZ84"/>
      <c r="BA84" s="493" t="s">
        <v>265</v>
      </c>
      <c r="BB84" s="494"/>
      <c r="BC84" s="104"/>
      <c r="BD84" s="105"/>
      <c r="BE84" s="106"/>
      <c r="BF84" s="479">
        <v>3</v>
      </c>
      <c r="BG84" s="495" t="s">
        <v>266</v>
      </c>
      <c r="BH84" s="480" t="s">
        <v>267</v>
      </c>
      <c r="BI84" s="481" t="s">
        <v>268</v>
      </c>
      <c r="BJ84" s="16"/>
      <c r="BK84" s="496" t="s">
        <v>118</v>
      </c>
      <c r="BL84" s="244"/>
      <c r="BM84"/>
      <c r="BN84" s="4">
        <v>1</v>
      </c>
    </row>
    <row r="85" spans="1:66" s="48" customFormat="1" ht="15.75" customHeight="1" x14ac:dyDescent="0.25">
      <c r="A85"/>
      <c r="B85" s="66" t="s">
        <v>18</v>
      </c>
      <c r="C85" s="149" t="str">
        <f>C82</f>
        <v>Famille à coller.N.Nom de votre recette.Recette mère ►.S.Saisissez le nom de la recette mère</v>
      </c>
      <c r="D85" s="91"/>
      <c r="E85" s="91"/>
      <c r="F85" s="163" t="s">
        <v>103</v>
      </c>
      <c r="G85" s="164" t="s">
        <v>104</v>
      </c>
      <c r="H85" s="165" t="s">
        <v>105</v>
      </c>
      <c r="I85" s="3121"/>
      <c r="J85" s="3123"/>
      <c r="K85" s="3125"/>
      <c r="L85" s="166" t="s">
        <v>106</v>
      </c>
      <c r="N85" s="2943"/>
      <c r="O85" s="310"/>
      <c r="P85" s="310"/>
      <c r="Q85"/>
      <c r="R85"/>
      <c r="S85"/>
      <c r="T85"/>
      <c r="U85"/>
      <c r="V85" s="49"/>
      <c r="AA85" s="49"/>
      <c r="AF85"/>
      <c r="AG85" s="2762" t="str">
        <f t="shared" si="26"/>
        <v>16 Mots</v>
      </c>
      <c r="AH85" s="2763">
        <f t="shared" ref="AH85:AH88" si="28">LEN(AI85)</f>
        <v>86</v>
      </c>
      <c r="AI85" s="2764" t="s">
        <v>2297</v>
      </c>
      <c r="AJ85" s="2765" t="str">
        <f t="shared" si="27"/>
        <v>◄ cellule AI85</v>
      </c>
      <c r="AK85" s="2765"/>
      <c r="AL85" s="2766"/>
      <c r="AM85" s="3391"/>
      <c r="AN85" s="3392"/>
      <c r="AO85"/>
      <c r="AP85"/>
      <c r="AQ85" s="3"/>
      <c r="AR85"/>
      <c r="AS85"/>
      <c r="AT85"/>
      <c r="AU85"/>
      <c r="AV85"/>
      <c r="AW85"/>
      <c r="AX85"/>
      <c r="AY85"/>
      <c r="AZ85"/>
      <c r="BA85" s="483" t="s">
        <v>270</v>
      </c>
      <c r="BB85" s="494"/>
      <c r="BC85" s="104"/>
      <c r="BD85" s="105"/>
      <c r="BE85" s="106"/>
      <c r="BF85" s="500">
        <v>2.5</v>
      </c>
      <c r="BG85" s="489" t="s">
        <v>271</v>
      </c>
      <c r="BH85" s="480" t="s">
        <v>272</v>
      </c>
      <c r="BI85" s="481" t="s">
        <v>273</v>
      </c>
      <c r="BJ85" s="16"/>
      <c r="BK85" s="496" t="s">
        <v>107</v>
      </c>
      <c r="BL85" s="244"/>
      <c r="BM85"/>
      <c r="BN85" s="4">
        <v>1</v>
      </c>
    </row>
    <row r="86" spans="1:66" s="48" customFormat="1" ht="17.25" x14ac:dyDescent="0.25">
      <c r="A86"/>
      <c r="B86" s="66" t="s">
        <v>18</v>
      </c>
      <c r="C86" s="149" t="str">
        <f>C82</f>
        <v>Famille à coller.N.Nom de votre recette.Recette mère ►.S.Saisissez le nom de la recette mère</v>
      </c>
      <c r="D86" s="91">
        <f>D82</f>
        <v>6</v>
      </c>
      <c r="E86" s="91" t="str">
        <f>E82</f>
        <v>couverts</v>
      </c>
      <c r="F86" s="174"/>
      <c r="G86" s="175"/>
      <c r="H86" s="176" t="str">
        <f t="shared" ref="H86:H92" si="29">IF(OR(ISTEXT(F86), F86&lt;=0, I86&lt;=0), "", "de")</f>
        <v/>
      </c>
      <c r="I86" s="177"/>
      <c r="J86" s="178"/>
      <c r="K86" s="179">
        <v>1</v>
      </c>
      <c r="L86" s="180"/>
      <c r="N86" s="2943"/>
      <c r="O86" s="310"/>
      <c r="P86" s="310"/>
      <c r="Q86"/>
      <c r="R86"/>
      <c r="S86"/>
      <c r="T86"/>
      <c r="U86"/>
      <c r="V86" s="49"/>
      <c r="AA86" s="49"/>
      <c r="AF86"/>
      <c r="AG86" s="2762" t="str">
        <f t="shared" si="26"/>
        <v>17 Mots</v>
      </c>
      <c r="AH86" s="2763">
        <f t="shared" si="28"/>
        <v>84</v>
      </c>
      <c r="AI86" s="2764" t="s">
        <v>2298</v>
      </c>
      <c r="AJ86" s="2765" t="str">
        <f t="shared" si="27"/>
        <v>◄ cellule AI86</v>
      </c>
      <c r="AK86" s="2765"/>
      <c r="AL86" s="2766"/>
      <c r="AM86" s="3391"/>
      <c r="AN86" s="3392"/>
      <c r="AO86"/>
      <c r="AP86"/>
      <c r="AQ86" s="3"/>
      <c r="AR86"/>
      <c r="AS86"/>
      <c r="AT86"/>
      <c r="AU86"/>
      <c r="AV86"/>
      <c r="AW86"/>
      <c r="AX86"/>
      <c r="AY86"/>
      <c r="AZ86"/>
      <c r="BA86" s="501">
        <v>10</v>
      </c>
      <c r="BB86" s="502" t="s">
        <v>44</v>
      </c>
      <c r="BC86" s="104"/>
      <c r="BD86" s="105"/>
      <c r="BE86" s="106"/>
      <c r="BF86" s="503"/>
      <c r="BG86"/>
      <c r="BH86"/>
      <c r="BI86"/>
      <c r="BJ86" s="16"/>
      <c r="BK86" s="496" t="s">
        <v>117</v>
      </c>
      <c r="BL86" s="244"/>
      <c r="BM86"/>
      <c r="BN86" s="4">
        <v>1</v>
      </c>
    </row>
    <row r="87" spans="1:66" s="48" customFormat="1" ht="17.25" x14ac:dyDescent="0.25">
      <c r="A87"/>
      <c r="B87" s="196" t="str">
        <f t="shared" ref="B87:B92" si="30">IF(L87&lt;&gt;"","A","►")</f>
        <v>►</v>
      </c>
      <c r="C87" s="149" t="str">
        <f>C82</f>
        <v>Famille à coller.N.Nom de votre recette.Recette mère ►.S.Saisissez le nom de la recette mère</v>
      </c>
      <c r="D87" s="91">
        <f>D82</f>
        <v>6</v>
      </c>
      <c r="E87" s="91" t="str">
        <f>E82</f>
        <v>couverts</v>
      </c>
      <c r="F87" s="174"/>
      <c r="G87" s="175"/>
      <c r="H87" s="176" t="str">
        <f t="shared" si="29"/>
        <v/>
      </c>
      <c r="I87" s="177"/>
      <c r="J87" s="178"/>
      <c r="K87" s="179">
        <v>1</v>
      </c>
      <c r="L87" s="180"/>
      <c r="N87" s="2943"/>
      <c r="O87" s="310"/>
      <c r="P87" s="310"/>
      <c r="Q87"/>
      <c r="R87"/>
      <c r="S87"/>
      <c r="T87"/>
      <c r="U87"/>
      <c r="V87" s="49"/>
      <c r="AA87" s="49"/>
      <c r="AF87"/>
      <c r="AG87" s="2762" t="str">
        <f t="shared" si="26"/>
        <v>7 Mots</v>
      </c>
      <c r="AH87" s="2763">
        <f t="shared" si="28"/>
        <v>43</v>
      </c>
      <c r="AI87" s="2764" t="s">
        <v>2299</v>
      </c>
      <c r="AJ87" s="2765" t="str">
        <f t="shared" si="27"/>
        <v>◄ cellule AI87</v>
      </c>
      <c r="AK87" s="2765"/>
      <c r="AL87" s="2766"/>
      <c r="AM87" s="3391"/>
      <c r="AN87" s="3392"/>
      <c r="AO87"/>
      <c r="AP87"/>
      <c r="AQ87" s="3"/>
      <c r="AR87"/>
      <c r="AS87"/>
      <c r="AT87"/>
      <c r="AU87"/>
      <c r="AV87"/>
      <c r="AW87"/>
      <c r="AX87"/>
      <c r="AY87"/>
      <c r="AZ87"/>
      <c r="BA87" s="483" t="s">
        <v>276</v>
      </c>
      <c r="BB87" s="494"/>
      <c r="BC87" s="104"/>
      <c r="BD87" s="105"/>
      <c r="BE87" s="106"/>
      <c r="BF87" s="505"/>
      <c r="BG87" s="16"/>
      <c r="BH87" s="16"/>
      <c r="BI87" s="16"/>
      <c r="BJ87" s="506"/>
      <c r="BK87" s="496" t="s">
        <v>92</v>
      </c>
      <c r="BL87" s="244"/>
      <c r="BM87"/>
      <c r="BN87" s="4">
        <v>1</v>
      </c>
    </row>
    <row r="88" spans="1:66" s="48" customFormat="1" ht="17.25" customHeight="1" x14ac:dyDescent="0.25">
      <c r="A88"/>
      <c r="B88" s="196" t="str">
        <f t="shared" si="30"/>
        <v>►</v>
      </c>
      <c r="C88" s="149" t="str">
        <f>C82</f>
        <v>Famille à coller.N.Nom de votre recette.Recette mère ►.S.Saisissez le nom de la recette mère</v>
      </c>
      <c r="D88" s="91">
        <f>D82</f>
        <v>6</v>
      </c>
      <c r="E88" s="91" t="str">
        <f>E82</f>
        <v>couverts</v>
      </c>
      <c r="F88" s="174"/>
      <c r="G88" s="209"/>
      <c r="H88" s="176" t="str">
        <f t="shared" si="29"/>
        <v/>
      </c>
      <c r="I88" s="177"/>
      <c r="J88" s="178"/>
      <c r="K88" s="179">
        <v>1</v>
      </c>
      <c r="L88" s="180"/>
      <c r="N88" s="2943"/>
      <c r="O88" s="310"/>
      <c r="P88" s="310"/>
      <c r="Q88"/>
      <c r="R88"/>
      <c r="S88"/>
      <c r="T88"/>
      <c r="U88"/>
      <c r="V88" s="49"/>
      <c r="AA88" s="49"/>
      <c r="AF88"/>
      <c r="AG88" s="2757"/>
      <c r="AH88" s="2763">
        <f t="shared" si="28"/>
        <v>1</v>
      </c>
      <c r="AI88" s="2765" t="s">
        <v>6</v>
      </c>
      <c r="AJ88" s="2760"/>
      <c r="AK88" s="2761"/>
      <c r="AL88" s="2761"/>
      <c r="AM88" s="3391"/>
      <c r="AN88" s="3392"/>
      <c r="AO88"/>
      <c r="AP88"/>
      <c r="AQ88" s="3"/>
      <c r="AR88"/>
      <c r="AS88"/>
      <c r="AT88"/>
      <c r="AU88"/>
      <c r="AV88"/>
      <c r="AW88"/>
      <c r="AX88"/>
      <c r="AY88"/>
      <c r="AZ88"/>
      <c r="BA88" s="501">
        <v>5</v>
      </c>
      <c r="BB88" s="31"/>
      <c r="BC88" s="104"/>
      <c r="BD88" s="105"/>
      <c r="BE88" s="106"/>
      <c r="BF88" s="414"/>
      <c r="BG88" s="433" t="s">
        <v>278</v>
      </c>
      <c r="BH88" s="433"/>
      <c r="BI88" s="433"/>
      <c r="BJ88" s="506"/>
      <c r="BK88" s="489" t="s">
        <v>123</v>
      </c>
      <c r="BL88" s="244"/>
      <c r="BM88"/>
      <c r="BN88" s="4">
        <v>1</v>
      </c>
    </row>
    <row r="89" spans="1:66" s="48" customFormat="1" ht="17.25" customHeight="1" x14ac:dyDescent="0.25">
      <c r="A89"/>
      <c r="B89" s="196" t="str">
        <f t="shared" si="30"/>
        <v>A</v>
      </c>
      <c r="C89" s="149" t="str">
        <f>C82</f>
        <v>Famille à coller.N.Nom de votre recette.Recette mère ►.S.Saisissez le nom de la recette mère</v>
      </c>
      <c r="D89" s="91">
        <f>D82</f>
        <v>6</v>
      </c>
      <c r="E89" s="91" t="str">
        <f>E82</f>
        <v>couverts</v>
      </c>
      <c r="F89" s="174"/>
      <c r="G89" s="209"/>
      <c r="H89" s="176" t="str">
        <f t="shared" si="29"/>
        <v/>
      </c>
      <c r="I89" s="177"/>
      <c r="J89" s="178"/>
      <c r="K89" s="179">
        <v>1</v>
      </c>
      <c r="L89" s="180" t="s">
        <v>1073</v>
      </c>
      <c r="N89" s="2943"/>
      <c r="O89" s="310"/>
      <c r="P89" s="310"/>
      <c r="U89"/>
      <c r="V89" s="49"/>
      <c r="AA89" s="49"/>
      <c r="AF89"/>
      <c r="AG89" s="3393" t="s">
        <v>2300</v>
      </c>
      <c r="AH89" s="3394"/>
      <c r="AI89" s="3394"/>
      <c r="AJ89" s="2760"/>
      <c r="AK89" s="2761"/>
      <c r="AL89" s="2761"/>
      <c r="AM89" s="3391"/>
      <c r="AN89" s="3392"/>
      <c r="AO89"/>
      <c r="AP89"/>
      <c r="AQ89" s="3"/>
      <c r="AR89"/>
      <c r="AS89"/>
      <c r="AT89"/>
      <c r="AU89"/>
      <c r="AV89"/>
      <c r="AW89"/>
      <c r="AX89"/>
      <c r="AY89"/>
      <c r="AZ89"/>
      <c r="BA89" s="507" t="s">
        <v>48</v>
      </c>
      <c r="BB89" s="113" t="s">
        <v>280</v>
      </c>
      <c r="BC89" s="508"/>
      <c r="BD89" s="105"/>
      <c r="BE89" s="106"/>
      <c r="BF89" s="437"/>
      <c r="BG89"/>
      <c r="BH89" s="248"/>
      <c r="BI89" s="248"/>
      <c r="BJ89" s="16"/>
      <c r="BK89" s="489" t="s">
        <v>120</v>
      </c>
      <c r="BL89" s="244"/>
      <c r="BM89"/>
      <c r="BN89" s="4">
        <v>1</v>
      </c>
    </row>
    <row r="90" spans="1:66" s="48" customFormat="1" ht="22.5" x14ac:dyDescent="0.25">
      <c r="A90"/>
      <c r="B90" s="196" t="str">
        <f t="shared" si="30"/>
        <v>►</v>
      </c>
      <c r="C90" s="149" t="str">
        <f>C82</f>
        <v>Famille à coller.N.Nom de votre recette.Recette mère ►.S.Saisissez le nom de la recette mère</v>
      </c>
      <c r="D90" s="91">
        <f>D82</f>
        <v>6</v>
      </c>
      <c r="E90" s="91" t="str">
        <f>E82</f>
        <v>couverts</v>
      </c>
      <c r="F90" s="174"/>
      <c r="G90" s="209"/>
      <c r="H90" s="176" t="str">
        <f t="shared" si="29"/>
        <v/>
      </c>
      <c r="I90" s="177"/>
      <c r="J90" s="178"/>
      <c r="K90" s="179">
        <v>1</v>
      </c>
      <c r="L90" s="180"/>
      <c r="N90" s="2943"/>
      <c r="O90" s="310"/>
      <c r="P90" s="310"/>
      <c r="U90"/>
      <c r="V90" s="49"/>
      <c r="AA90" s="49"/>
      <c r="AF90"/>
      <c r="AG90" s="2767" t="s">
        <v>2145</v>
      </c>
      <c r="AH90" s="2768" t="str">
        <f>"ligne " &amp;ROW()</f>
        <v>ligne 90</v>
      </c>
      <c r="AI90" s="2769" t="s">
        <v>11</v>
      </c>
      <c r="AJ90" s="2770" t="s">
        <v>6</v>
      </c>
      <c r="AK90" s="2771" t="s">
        <v>2072</v>
      </c>
      <c r="AL90" s="2771"/>
      <c r="AM90" s="2771"/>
      <c r="AN90" s="2772"/>
      <c r="AO90"/>
      <c r="AP90"/>
      <c r="AQ90"/>
      <c r="AR90"/>
      <c r="AS90"/>
      <c r="AT90"/>
      <c r="AU90"/>
      <c r="AV90"/>
      <c r="AW90"/>
      <c r="AX90"/>
      <c r="AY90"/>
      <c r="AZ90"/>
      <c r="BA90" s="410" t="s">
        <v>282</v>
      </c>
      <c r="BB90" s="494"/>
      <c r="BC90" s="355"/>
      <c r="BD90" s="356"/>
      <c r="BE90" s="106"/>
      <c r="BF90" s="437" t="s">
        <v>222</v>
      </c>
      <c r="BG90"/>
      <c r="BH90" s="16"/>
      <c r="BI90" s="16"/>
      <c r="BJ90" s="16"/>
      <c r="BK90" s="495" t="s">
        <v>51</v>
      </c>
      <c r="BL90" s="244"/>
      <c r="BM90"/>
      <c r="BN90" s="4">
        <v>1</v>
      </c>
    </row>
    <row r="91" spans="1:66" s="48" customFormat="1" ht="17.25" x14ac:dyDescent="0.25">
      <c r="A91"/>
      <c r="B91" s="196" t="str">
        <f t="shared" si="30"/>
        <v>►</v>
      </c>
      <c r="C91" s="149" t="str">
        <f>C82</f>
        <v>Famille à coller.N.Nom de votre recette.Recette mère ►.S.Saisissez le nom de la recette mère</v>
      </c>
      <c r="D91" s="91">
        <f>D82</f>
        <v>6</v>
      </c>
      <c r="E91" s="91" t="str">
        <f>E82</f>
        <v>couverts</v>
      </c>
      <c r="F91" s="174"/>
      <c r="G91" s="209"/>
      <c r="H91" s="176" t="str">
        <f t="shared" si="29"/>
        <v/>
      </c>
      <c r="I91" s="177"/>
      <c r="J91" s="178"/>
      <c r="K91" s="179">
        <v>1</v>
      </c>
      <c r="L91" s="180"/>
      <c r="N91" s="2943"/>
      <c r="O91" s="310"/>
      <c r="P91" s="310"/>
      <c r="Q91"/>
      <c r="S91"/>
      <c r="T91"/>
      <c r="U91"/>
      <c r="V91" s="49"/>
      <c r="AA91" s="49"/>
      <c r="AF91"/>
      <c r="AG91" s="2773">
        <f>SUM(AG92:AG143)</f>
        <v>754</v>
      </c>
      <c r="AH91" s="2774">
        <v>0</v>
      </c>
      <c r="AI91" s="2775" t="str">
        <f>"colonne  "&amp;SUBSTITUTE(ADDRESS(1,COLUMN(),4),"1","")</f>
        <v>colonne  AI</v>
      </c>
      <c r="AJ91" s="2770" t="s">
        <v>6</v>
      </c>
      <c r="AK91" s="2776" t="s">
        <v>2301</v>
      </c>
      <c r="AL91" s="2777" t="s">
        <v>2302</v>
      </c>
      <c r="AM91" s="2777" t="s">
        <v>2303</v>
      </c>
      <c r="AN91" s="2778"/>
      <c r="AO91"/>
      <c r="AP91"/>
      <c r="AQ91"/>
      <c r="AR91"/>
      <c r="AS91"/>
      <c r="AT91"/>
      <c r="AU91"/>
      <c r="AV91"/>
      <c r="AW91"/>
      <c r="AX91"/>
      <c r="AY91"/>
      <c r="AZ91"/>
      <c r="BA91" s="509" t="s">
        <v>284</v>
      </c>
      <c r="BB91" s="494"/>
      <c r="BC91" s="355"/>
      <c r="BD91" s="356"/>
      <c r="BE91" s="106"/>
      <c r="BF91" s="414" t="s">
        <v>285</v>
      </c>
      <c r="BG91"/>
      <c r="BH91" s="16"/>
      <c r="BI91" s="16"/>
      <c r="BJ91" s="16"/>
      <c r="BK91" s="510" t="s">
        <v>59</v>
      </c>
      <c r="BL91" s="244"/>
      <c r="BM91"/>
      <c r="BN91" s="4">
        <v>1</v>
      </c>
    </row>
    <row r="92" spans="1:66" s="48" customFormat="1" ht="17.25" x14ac:dyDescent="0.25">
      <c r="A92"/>
      <c r="B92" s="196" t="str">
        <f t="shared" si="30"/>
        <v>►</v>
      </c>
      <c r="C92" s="149" t="str">
        <f>C82</f>
        <v>Famille à coller.N.Nom de votre recette.Recette mère ►.S.Saisissez le nom de la recette mère</v>
      </c>
      <c r="D92" s="91">
        <f>D82</f>
        <v>6</v>
      </c>
      <c r="E92" s="91" t="str">
        <f>E82</f>
        <v>couverts</v>
      </c>
      <c r="F92" s="174"/>
      <c r="G92" s="209"/>
      <c r="H92" s="176" t="str">
        <f t="shared" si="29"/>
        <v/>
      </c>
      <c r="I92" s="177"/>
      <c r="J92" s="178"/>
      <c r="K92" s="179">
        <v>1</v>
      </c>
      <c r="L92" s="180"/>
      <c r="N92" s="2943"/>
      <c r="O92" s="310"/>
      <c r="P92" s="310"/>
      <c r="Q92"/>
      <c r="S92"/>
      <c r="T92"/>
      <c r="U92"/>
      <c r="V92" s="49"/>
      <c r="AA92" s="49"/>
      <c r="AF92"/>
      <c r="AG92" s="2369">
        <f>IF(AI92=AI90,1,LEN(AI92))</f>
        <v>99</v>
      </c>
      <c r="AH92" s="2779" cm="1">
        <f t="array" ref="AH92">IF(AK92="", "", IFERROR(MAX(IF(ISNUMBER(AH91:AH91), AH91:AH91)) + 1, ""))</f>
        <v>1</v>
      </c>
      <c r="AI92" s="785" t="str" cm="1">
        <f t="array" ref="AI92">IFERROR(INDEX(AK92:AK143, MATCH(ROW()-MIN(ROW(AK92:AK143))+1, AH92:AH143, 0)), "")</f>
        <v>1  Le texte collé dans le cadre est découpé en plusieurs lignes en fonction du nombre de caractères</v>
      </c>
      <c r="AJ92" s="2780">
        <f t="shared" ref="AJ92:AJ143" si="31">IF(AG92&gt;0,1,0)</f>
        <v>1</v>
      </c>
      <c r="AK92" s="2781" t="str">
        <f t="shared" ref="AK92:AK143" si="32">IFERROR(IF(AM92=0, "", AM92), "")</f>
        <v>1  Le texte collé dans le cadre est découpé en plusieurs lignes en fonction du nombre de caractères</v>
      </c>
      <c r="AL92" s="2782" t="str">
        <f>AI84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2" s="2783" t="str">
        <f>IF(AND(AL92&lt;&gt;"", AL96&lt;&gt;""), IF(LEN(AL92)&lt;AL96, AL92, IFERROR(LEFT(AL95, IF(ISNUMBER(FIND(" ", AL95)), FIND(" ", AL95 &amp; " ", AL96) - 1, LEN(AL95))), "")), "")</f>
        <v>1  Le texte collé dans le cadre est découpé en plusieurs lignes en fonction du nombre de caractères</v>
      </c>
      <c r="AN92" s="2231" t="str">
        <f>IF(AM92="","",RIGHT(AL95,LEN(AL95)-LEN(AM92)-1))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2"/>
      <c r="AP92"/>
      <c r="AQ92"/>
      <c r="AR92"/>
      <c r="AS92"/>
      <c r="AT92"/>
      <c r="AU92"/>
      <c r="AV92"/>
      <c r="AW92"/>
      <c r="AX92"/>
      <c r="AY92"/>
      <c r="AZ92"/>
      <c r="BA92" s="509"/>
      <c r="BB92" s="494"/>
      <c r="BC92" s="355"/>
      <c r="BD92" s="356"/>
      <c r="BE92" s="106"/>
      <c r="BF92" s="414" t="s">
        <v>287</v>
      </c>
      <c r="BG92"/>
      <c r="BH92" s="16"/>
      <c r="BI92" s="16"/>
      <c r="BJ92" s="16"/>
      <c r="BK92" s="16"/>
      <c r="BL92" s="244"/>
      <c r="BM92"/>
      <c r="BN92" s="4">
        <v>1</v>
      </c>
    </row>
    <row r="93" spans="1:66" s="48" customFormat="1" ht="16.5" customHeight="1" thickBot="1" x14ac:dyDescent="0.3">
      <c r="A93"/>
      <c r="B93" s="66" t="s">
        <v>18</v>
      </c>
      <c r="C93" s="985" t="str">
        <f>C82</f>
        <v>Famille à coller.N.Nom de votre recette.Recette mère ►.S.Saisissez le nom de la recette mère</v>
      </c>
      <c r="D93" s="986">
        <f>D82</f>
        <v>6</v>
      </c>
      <c r="E93" s="987" t="str">
        <f>E82</f>
        <v>couverts</v>
      </c>
      <c r="F93" s="988" t="s">
        <v>150</v>
      </c>
      <c r="G93" s="989"/>
      <c r="H93" s="990"/>
      <c r="I93" s="990"/>
      <c r="J93" s="990"/>
      <c r="K93" s="990"/>
      <c r="L93" s="991"/>
      <c r="N93" s="2943"/>
      <c r="O93" s="310"/>
      <c r="P93" s="310"/>
      <c r="Q93"/>
      <c r="S93"/>
      <c r="T93"/>
      <c r="U93"/>
      <c r="V93" s="49"/>
      <c r="AA93" s="49"/>
      <c r="AF93"/>
      <c r="AG93" s="2369">
        <f>IF(AI93=AI90,1,LEN(AI93))</f>
        <v>84</v>
      </c>
      <c r="AH93" s="2779" cm="1">
        <f t="array" ref="AH93">IF(AK93="", "", IFERROR(MAX(IF(ISNUMBER(AH91:AH92), AH91:AH92)) + 1, ""))</f>
        <v>2</v>
      </c>
      <c r="AI93" s="785" t="str" cm="1">
        <f t="array" ref="AI93">IFERROR(INDEX(AK92:AK143, MATCH(ROW()-MIN(ROW(AK92:AK143))+1, AH92:AH143, 0)), "")</f>
        <v>saisis Factionnement sans couper les mots et ajusté à la largeur de votre colonne en</v>
      </c>
      <c r="AJ93" s="2780">
        <f t="shared" si="31"/>
        <v>1</v>
      </c>
      <c r="AK93" s="2781" t="str">
        <f t="shared" si="32"/>
        <v>saisis Factionnement sans couper les mots et ajusté à la largeur de votre colonne en</v>
      </c>
      <c r="AL93" s="2235" t="str">
        <f>SUBSTITUTE(SUBSTITUTE(SUBSTITUTE(SUBSTITUTE(SUBSTITUTE(AL92,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3" s="2236" t="str">
        <f>IF(LEN(AN92)&lt;=AL96,AN92,LEFT(AN92,FIND("#",SUBSTITUTE(LEFT(AN92,AL96+1)," ","#",LEN(LEFT(AN92,AL96+1))-LEN(SUBSTITUTE(LEFT(AN92,AL96+1)," ",""))))-1))</f>
        <v>saisis Factionnement sans couper les mots et ajusté à la largeur de votre colonne en</v>
      </c>
      <c r="AN93" s="2237" t="str">
        <f t="shared" ref="AN93:AN104" si="33">IF(AM93="","",IFERROR(RIGHT(AN92,LEN(AN92)-LEN(AM93)-1),""))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3"/>
      <c r="AP93"/>
      <c r="AQ93"/>
      <c r="AR93"/>
      <c r="AS93"/>
      <c r="AT93"/>
      <c r="AU93"/>
      <c r="AV93"/>
      <c r="AW93"/>
      <c r="AX93"/>
      <c r="AY93"/>
      <c r="AZ93"/>
      <c r="BA93" s="509"/>
      <c r="BB93" s="494"/>
      <c r="BC93" s="355"/>
      <c r="BD93" s="356"/>
      <c r="BE93" s="106"/>
      <c r="BF93" s="414"/>
      <c r="BG93" s="16"/>
      <c r="BH93" s="16"/>
      <c r="BI93" s="16"/>
      <c r="BJ93" s="16"/>
      <c r="BK93" s="16"/>
      <c r="BL93" s="244"/>
      <c r="BM93"/>
      <c r="BN93" s="4">
        <v>1</v>
      </c>
    </row>
    <row r="94" spans="1:66" s="48" customFormat="1" ht="19.5" customHeight="1" thickTop="1" x14ac:dyDescent="0.25">
      <c r="A94"/>
      <c r="B94" s="1006" t="s">
        <v>18</v>
      </c>
      <c r="C94" s="998" t="str">
        <f>C82</f>
        <v>Famille à coller.N.Nom de votre recette.Recette mère ►.S.Saisissez le nom de la recette mère</v>
      </c>
      <c r="D94" s="998">
        <f>D82</f>
        <v>6</v>
      </c>
      <c r="E94" s="998" t="str">
        <f>E82</f>
        <v>couverts</v>
      </c>
      <c r="F94" s="1002" t="s">
        <v>61</v>
      </c>
      <c r="G94" s="1002">
        <v>1</v>
      </c>
      <c r="H94" s="999" t="s">
        <v>333</v>
      </c>
      <c r="I94" s="1000"/>
      <c r="J94" s="1000"/>
      <c r="K94" s="1008" t="s">
        <v>334</v>
      </c>
      <c r="L94" s="1001"/>
      <c r="N94" s="2943"/>
      <c r="O94" s="310"/>
      <c r="P94" s="310"/>
      <c r="Q94" s="526" t="s">
        <v>218</v>
      </c>
      <c r="R94" s="527" t="s">
        <v>1080</v>
      </c>
      <c r="S94" s="527"/>
      <c r="T94" s="527"/>
      <c r="U94"/>
      <c r="V94" s="49"/>
      <c r="AA94" s="49"/>
      <c r="AF94"/>
      <c r="AG94" s="2369">
        <f>IF(AI94=AI90,1,LEN(AI94))</f>
        <v>90</v>
      </c>
      <c r="AH94" s="2779" cm="1">
        <f t="array" ref="AH94">IF(AK94="", "", IFERROR(MAX(IF(ISNUMBER(AH91:AH93), AH91:AH93)) + 1, ""))</f>
        <v>3</v>
      </c>
      <c r="AI94" s="785" t="str" cm="1">
        <f t="array" ref="AI94">IFERROR(INDEX(AK92:AK143, MATCH(ROW()-MIN(ROW(AK92:AK143))+1, AH92:AH143, 0)), "")</f>
        <v>supprimant les lignes vides Saisissez un nombre de caractères pour que le texte ne déborde</v>
      </c>
      <c r="AJ94" s="2780">
        <f t="shared" si="31"/>
        <v>1</v>
      </c>
      <c r="AK94" s="2781" t="str">
        <f t="shared" si="32"/>
        <v>supprimant les lignes vides Saisissez un nombre de caractères pour que le texte ne déborde</v>
      </c>
      <c r="AL94" s="2235" t="str">
        <f>IFERROR(SUBSTITUTE(SUBSTITUTE(SUBSTITUTE(SUBSTITUTE(SUBSTITUTE(SUBSTITUTE(AL93, ",", " "), ".", " "), ";", " "), "-", " "), ":", " "), "?", " "), AL93)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4" s="2236" t="str">
        <f>IF(LEN(AN93)&lt;=AL96,AN93,LEFT(AN93,FIND("#",SUBSTITUTE(LEFT(AN93,AL96+1)," ","#",LEN(LEFT(AN93,AL96+1))-LEN(SUBSTITUTE(LEFT(AN93,AL96+1)," ",""))))-1))</f>
        <v>supprimant les lignes vides Saisissez un nombre de caractères pour que le texte ne déborde</v>
      </c>
      <c r="AN94" s="2237" t="str">
        <f t="shared" si="33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4"/>
      <c r="AP94"/>
      <c r="AQ94"/>
      <c r="AR94"/>
      <c r="AS94"/>
      <c r="AT94"/>
      <c r="AU94"/>
      <c r="AV94"/>
      <c r="AW94"/>
      <c r="AX94"/>
      <c r="AY94"/>
      <c r="AZ94"/>
      <c r="BA94" s="410" t="s">
        <v>288</v>
      </c>
      <c r="BB94" s="494"/>
      <c r="BC94" s="355"/>
      <c r="BD94" s="356"/>
      <c r="BE94" s="106"/>
      <c r="BF94" s="441" t="s">
        <v>86</v>
      </c>
      <c r="BG94" s="442" t="s">
        <v>87</v>
      </c>
      <c r="BH94" s="443"/>
      <c r="BI94" s="3170" t="s">
        <v>88</v>
      </c>
      <c r="BJ94" s="3171" t="s">
        <v>89</v>
      </c>
      <c r="BK94" s="517" t="s">
        <v>91</v>
      </c>
      <c r="BL94" s="518"/>
      <c r="BM94"/>
      <c r="BN94" s="4">
        <v>1</v>
      </c>
    </row>
    <row r="95" spans="1:66" s="48" customFormat="1" ht="18.75" x14ac:dyDescent="0.25">
      <c r="A95"/>
      <c r="B95" s="196" t="str">
        <f t="shared" ref="B95:B103" si="34">IF(F95&lt;&gt;"","A","►")</f>
        <v>A</v>
      </c>
      <c r="C95" s="1043" t="str">
        <f>C94</f>
        <v>Famille à coller.N.Nom de votre recette.Recette mère ►.S.Saisissez le nom de la recette mère</v>
      </c>
      <c r="D95" s="1043">
        <f>D94</f>
        <v>6</v>
      </c>
      <c r="E95" s="1044" t="str">
        <f>E94</f>
        <v>couverts</v>
      </c>
      <c r="F95" s="1007" t="s">
        <v>336</v>
      </c>
      <c r="G95" s="606" t="s">
        <v>337</v>
      </c>
      <c r="H95" s="248"/>
      <c r="I95" s="248"/>
      <c r="J95" s="248"/>
      <c r="K95" s="248"/>
      <c r="L95" s="322"/>
      <c r="N95" s="2943"/>
      <c r="O95" s="310"/>
      <c r="P95" s="310"/>
      <c r="R95" s="436" t="s">
        <v>221</v>
      </c>
      <c r="S95"/>
      <c r="T95"/>
      <c r="U95"/>
      <c r="V95" s="49"/>
      <c r="AA95" s="49"/>
      <c r="AF95"/>
      <c r="AG95" s="2369">
        <f>IF(AI95=AI90,1,LEN(AI95))</f>
        <v>87</v>
      </c>
      <c r="AH95" s="2779" cm="1">
        <f t="array" ref="AH95">IF(AK95="", "", IFERROR(MAX(IF(ISNUMBER(AH91:AH94), AH91:AH94)) + 1, ""))</f>
        <v>4</v>
      </c>
      <c r="AI95" s="785" t="str" cm="1">
        <f t="array" ref="AI95">IFERROR(INDEX(AK92:AK143, MATCH(ROW()-MIN(ROW(AK92:AK143))+1, AH92:AH143, 0)), "")</f>
        <v>pas de la colonne ►avec une police Calibri taille 11 vous aurez davantage de caractères</v>
      </c>
      <c r="AJ95" s="2780">
        <f t="shared" si="31"/>
        <v>1</v>
      </c>
      <c r="AK95" s="2781" t="str">
        <f t="shared" si="32"/>
        <v>pas de la colonne ►avec une police Calibri taille 11 vous aurez davantage de caractères</v>
      </c>
      <c r="AL95" s="2235" t="str">
        <f>IFERROR(SUBSTITUTE(SUBSTITUTE(SUBSTITUTE(SUBSTITUTE(AL94, " , ", " "), ";", " "), "  ", " "), " ", " "), AL94)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5" s="2236" t="str">
        <f>IF(LEN(AN94)&lt;=AL96,AN94,LEFT(AN94,FIND("#",SUBSTITUTE(LEFT(AN94,AL96+1)," ","#",LEN(LEFT(AN94,AL96+1))-LEN(SUBSTITUTE(LEFT(AN94,AL96+1)," ",""))))-1))</f>
        <v>pas de la colonne ►avec une police Calibri taille 11 vous aurez davantage de caractères</v>
      </c>
      <c r="AN95" s="2237" t="str">
        <f t="shared" si="33"/>
        <v>par lignes à vous de choisir votre police ►Lorsque vous masquez des lignes ou colonnes ou que vous saisssez une nouvelle valeur appuyez sur la touche F9 pour forcer Excel à recalculer</v>
      </c>
      <c r="AO95"/>
      <c r="AP95"/>
      <c r="AQ95"/>
      <c r="AR95"/>
      <c r="AS95"/>
      <c r="AT95"/>
      <c r="AU95"/>
      <c r="AV95"/>
      <c r="AW95"/>
      <c r="AX95"/>
      <c r="AY95"/>
      <c r="AZ95"/>
      <c r="BA95" s="519" t="s">
        <v>289</v>
      </c>
      <c r="BB95" s="520"/>
      <c r="BC95" s="104"/>
      <c r="BD95" s="105"/>
      <c r="BE95" s="521"/>
      <c r="BF95" s="522" t="s">
        <v>103</v>
      </c>
      <c r="BG95" s="523" t="s">
        <v>104</v>
      </c>
      <c r="BH95" s="176" t="s">
        <v>105</v>
      </c>
      <c r="BI95" s="3186"/>
      <c r="BJ95" s="3187"/>
      <c r="BK95" s="524" t="s">
        <v>106</v>
      </c>
      <c r="BL95" s="525"/>
      <c r="BM95"/>
      <c r="BN95" s="4">
        <v>1</v>
      </c>
    </row>
    <row r="96" spans="1:66" s="48" customFormat="1" ht="16.5" customHeight="1" x14ac:dyDescent="0.25">
      <c r="A96"/>
      <c r="B96" s="196" t="str">
        <f t="shared" si="34"/>
        <v>A</v>
      </c>
      <c r="C96" s="320" t="str">
        <f>C94</f>
        <v>Famille à coller.N.Nom de votre recette.Recette mère ►.S.Saisissez le nom de la recette mère</v>
      </c>
      <c r="D96" s="320">
        <f>D94</f>
        <v>6</v>
      </c>
      <c r="E96" s="1045" t="str">
        <f>E94</f>
        <v>couverts</v>
      </c>
      <c r="F96" s="605" t="s">
        <v>336</v>
      </c>
      <c r="G96" s="606" t="s">
        <v>338</v>
      </c>
      <c r="H96" s="608"/>
      <c r="I96" s="608"/>
      <c r="J96" s="609"/>
      <c r="K96" s="270"/>
      <c r="L96" s="329"/>
      <c r="N96" s="2943"/>
      <c r="O96" s="310"/>
      <c r="P96" s="310"/>
      <c r="Q96"/>
      <c r="S96"/>
      <c r="T96"/>
      <c r="U96"/>
      <c r="V96" s="49"/>
      <c r="AA96" s="49"/>
      <c r="AF96"/>
      <c r="AG96" s="2369">
        <f>IF(AI96=AI90,1,LEN(AI96))</f>
        <v>89</v>
      </c>
      <c r="AH96" s="2779" cm="1">
        <f t="array" ref="AH96">IF(AK96="", "", IFERROR(MAX(IF(ISNUMBER(AH91:AH95), AH91:AH95)) + 1, ""))</f>
        <v>5</v>
      </c>
      <c r="AI96" s="785" t="str" cm="1">
        <f t="array" ref="AI96">IFERROR(INDEX(AK92:AK143, MATCH(ROW()-MIN(ROW(AK92:AK143))+1, AH92:AH143, 0)), "")</f>
        <v>par lignes à vous de choisir votre police ►Lorsque vous masquez des lignes ou colonnes ou</v>
      </c>
      <c r="AJ96" s="2780">
        <f t="shared" si="31"/>
        <v>1</v>
      </c>
      <c r="AK96" s="2781" t="str">
        <f t="shared" si="32"/>
        <v>par lignes à vous de choisir votre police ►Lorsque vous masquez des lignes ou colonnes ou</v>
      </c>
      <c r="AL96" s="2240">
        <f>AI80</f>
        <v>90</v>
      </c>
      <c r="AM96" s="2236" t="str">
        <f>IF(LEN(AN95)&lt;=AL96,AN95,LEFT(AN95,FIND("#",SUBSTITUTE(LEFT(AN95,AL96+1)," ","#",LEN(LEFT(AN95,AL96+1))-LEN(SUBSTITUTE(LEFT(AN95,AL96+1)," ",""))))-1))</f>
        <v>par lignes à vous de choisir votre police ►Lorsque vous masquez des lignes ou colonnes ou</v>
      </c>
      <c r="AN96" s="2237" t="str">
        <f t="shared" si="33"/>
        <v>que vous saisssez une nouvelle valeur appuyez sur la touche F9 pour forcer Excel à recalculer</v>
      </c>
      <c r="AO96"/>
      <c r="AP96"/>
      <c r="AQ96"/>
      <c r="AR96"/>
      <c r="AS96"/>
      <c r="AT96"/>
      <c r="AU96"/>
      <c r="AV96"/>
      <c r="AW96"/>
      <c r="AX96"/>
      <c r="AY96"/>
      <c r="AZ96"/>
      <c r="BA96" s="528" t="s">
        <v>290</v>
      </c>
      <c r="BB96" s="520"/>
      <c r="BC96" s="104"/>
      <c r="BD96" s="105"/>
      <c r="BE96" s="521"/>
      <c r="BF96" s="529">
        <v>27</v>
      </c>
      <c r="BG96" s="530" t="s">
        <v>230</v>
      </c>
      <c r="BH96" s="531" t="s">
        <v>105</v>
      </c>
      <c r="BI96" s="532">
        <v>20</v>
      </c>
      <c r="BJ96" s="533" t="s">
        <v>41</v>
      </c>
      <c r="BK96" s="534" t="s">
        <v>135</v>
      </c>
      <c r="BL96" s="535"/>
      <c r="BM96"/>
      <c r="BN96" s="4">
        <v>1</v>
      </c>
    </row>
    <row r="97" spans="1:66" s="48" customFormat="1" ht="16.5" customHeight="1" x14ac:dyDescent="0.25">
      <c r="A97"/>
      <c r="B97" s="196" t="str">
        <f t="shared" si="34"/>
        <v>A</v>
      </c>
      <c r="C97" s="320" t="str">
        <f>C94</f>
        <v>Famille à coller.N.Nom de votre recette.Recette mère ►.S.Saisissez le nom de la recette mère</v>
      </c>
      <c r="D97" s="320">
        <f>D94</f>
        <v>6</v>
      </c>
      <c r="E97" s="1045" t="str">
        <f>E94</f>
        <v>couverts</v>
      </c>
      <c r="F97" s="605" t="s">
        <v>336</v>
      </c>
      <c r="G97" s="606" t="s">
        <v>339</v>
      </c>
      <c r="H97" s="248"/>
      <c r="I97" s="248"/>
      <c r="J97" s="270"/>
      <c r="K97" s="270"/>
      <c r="L97" s="329"/>
      <c r="N97" s="2943"/>
      <c r="O97" s="310"/>
      <c r="P97" s="310"/>
      <c r="Q97"/>
      <c r="S97"/>
      <c r="T97"/>
      <c r="U97"/>
      <c r="V97" s="49"/>
      <c r="AA97" s="49"/>
      <c r="AF97"/>
      <c r="AG97" s="2369">
        <f>IF(AI97=AI90,1,LEN(AI97))</f>
        <v>82</v>
      </c>
      <c r="AH97" s="2779" cm="1">
        <f t="array" ref="AH97">IF(AK97="", "", IFERROR(MAX(IF(ISNUMBER(AH91:AH96), AH91:AH96)) + 1, ""))</f>
        <v>6</v>
      </c>
      <c r="AI97" s="785" t="str" cm="1">
        <f t="array" ref="AI97">IFERROR(INDEX(AK92:AK143, MATCH(ROW()-MIN(ROW(AK92:AK143))+1, AH92:AH143, 0)), "")</f>
        <v>que vous saisssez une nouvelle valeur appuyez sur la touche F9 pour forcer Excel à</v>
      </c>
      <c r="AJ97" s="2780">
        <f t="shared" si="31"/>
        <v>1</v>
      </c>
      <c r="AK97" s="2781" t="str">
        <f t="shared" si="32"/>
        <v>que vous saisssez une nouvelle valeur appuyez sur la touche F9 pour forcer Excel à</v>
      </c>
      <c r="AL97" s="2244"/>
      <c r="AM97" s="2236" t="str">
        <f>IF(LEN(AN96)&lt;=AL96,AN96,LEFT(AN96,FIND("#",SUBSTITUTE(LEFT(AN96,AL96+1)," ","#",LEN(LEFT(AN96,AL96+1))-LEN(SUBSTITUTE(LEFT(AN96,AL96+1)," ",""))))-1))</f>
        <v>que vous saisssez une nouvelle valeur appuyez sur la touche F9 pour forcer Excel à</v>
      </c>
      <c r="AN97" s="2237" t="str">
        <f t="shared" si="33"/>
        <v>recalculer</v>
      </c>
      <c r="AO97"/>
      <c r="AP97"/>
      <c r="AQ97"/>
      <c r="AR97"/>
      <c r="AS97"/>
      <c r="AT97"/>
      <c r="AU97"/>
      <c r="AV97"/>
      <c r="AW97"/>
      <c r="AX97"/>
      <c r="AY97"/>
      <c r="AZ97"/>
      <c r="BA97" s="536" t="s">
        <v>291</v>
      </c>
      <c r="BB97" s="520"/>
      <c r="BC97" s="104"/>
      <c r="BD97" s="105"/>
      <c r="BE97" s="49"/>
      <c r="BF97" s="529"/>
      <c r="BG97" s="530" t="s">
        <v>292</v>
      </c>
      <c r="BH97" s="531"/>
      <c r="BI97" s="532">
        <v>1</v>
      </c>
      <c r="BJ97" s="537" t="s">
        <v>266</v>
      </c>
      <c r="BK97" s="534" t="s">
        <v>293</v>
      </c>
      <c r="BL97" s="535"/>
      <c r="BM97"/>
      <c r="BN97" s="4">
        <v>1</v>
      </c>
    </row>
    <row r="98" spans="1:66" s="48" customFormat="1" ht="15.75" customHeight="1" thickBot="1" x14ac:dyDescent="0.3">
      <c r="A98"/>
      <c r="B98" s="196" t="str">
        <f t="shared" si="34"/>
        <v>A</v>
      </c>
      <c r="C98" s="320" t="str">
        <f>C94</f>
        <v>Famille à coller.N.Nom de votre recette.Recette mère ►.S.Saisissez le nom de la recette mère</v>
      </c>
      <c r="D98" s="320">
        <f>D94</f>
        <v>6</v>
      </c>
      <c r="E98" s="1045" t="str">
        <f>E94</f>
        <v>couverts</v>
      </c>
      <c r="F98" s="605" t="s">
        <v>336</v>
      </c>
      <c r="G98" s="606" t="s">
        <v>340</v>
      </c>
      <c r="H98" s="248"/>
      <c r="I98" s="248"/>
      <c r="J98" s="270"/>
      <c r="K98" s="270"/>
      <c r="L98" s="329"/>
      <c r="N98" s="2943"/>
      <c r="O98" s="310"/>
      <c r="P98" s="310"/>
      <c r="Q98"/>
      <c r="S98"/>
      <c r="T98"/>
      <c r="U98"/>
      <c r="V98" s="49"/>
      <c r="AA98" s="49"/>
      <c r="AF98"/>
      <c r="AG98" s="2369">
        <f>IF(AI98=AI90,1,LEN(AI98))</f>
        <v>10</v>
      </c>
      <c r="AH98" s="2779" cm="1">
        <f t="array" ref="AH98">IF(AK98="", "", IFERROR(MAX(IF(ISNUMBER(AH91:AH97), AH91:AH97)) + 1, ""))</f>
        <v>7</v>
      </c>
      <c r="AI98" s="785" t="str" cm="1">
        <f t="array" ref="AI98">IFERROR(INDEX(AK92:AK143, MATCH(ROW()-MIN(ROW(AK92:AK143))+1, AH92:AH143, 0)), "")</f>
        <v>recalculer</v>
      </c>
      <c r="AJ98" s="2780">
        <f t="shared" si="31"/>
        <v>1</v>
      </c>
      <c r="AK98" s="2781" t="str">
        <f t="shared" si="32"/>
        <v>recalculer</v>
      </c>
      <c r="AL98" s="2244"/>
      <c r="AM98" s="2236" t="str">
        <f>IF(LEN(AN97)&lt;=AL96,AN97,LEFT(AN97,FIND("#",SUBSTITUTE(LEFT(AN97,AL96+1)," ","#",LEN(LEFT(AN97,AL96+1))-LEN(SUBSTITUTE(LEFT(AN97,AL96+1)," ",""))))-1))</f>
        <v>recalculer</v>
      </c>
      <c r="AN98" s="2237" t="str">
        <f t="shared" si="33"/>
        <v/>
      </c>
      <c r="AO98"/>
      <c r="AP98"/>
      <c r="AQ98"/>
      <c r="AR98"/>
      <c r="AS98"/>
      <c r="AT98"/>
      <c r="AU98"/>
      <c r="AV98"/>
      <c r="AW98"/>
      <c r="AX98"/>
      <c r="AY98"/>
      <c r="AZ98"/>
      <c r="BA98" s="538">
        <v>16</v>
      </c>
      <c r="BB98" s="539" t="s">
        <v>44</v>
      </c>
      <c r="BC98" s="104"/>
      <c r="BD98" s="540"/>
      <c r="BE98" s="49"/>
      <c r="BF98" s="541"/>
      <c r="BG98" s="530" t="s">
        <v>294</v>
      </c>
      <c r="BH98" s="531"/>
      <c r="BI98" s="532">
        <v>1</v>
      </c>
      <c r="BJ98" s="542" t="s">
        <v>295</v>
      </c>
      <c r="BK98" s="534" t="s">
        <v>296</v>
      </c>
      <c r="BL98" s="535"/>
      <c r="BM98"/>
      <c r="BN98" s="4">
        <v>1</v>
      </c>
    </row>
    <row r="99" spans="1:66" s="48" customFormat="1" ht="15.75" customHeight="1" thickTop="1" thickBot="1" x14ac:dyDescent="0.3">
      <c r="A99"/>
      <c r="B99" s="196" t="str">
        <f t="shared" si="34"/>
        <v>A</v>
      </c>
      <c r="C99" s="320" t="str">
        <f>C94</f>
        <v>Famille à coller.N.Nom de votre recette.Recette mère ►.S.Saisissez le nom de la recette mère</v>
      </c>
      <c r="D99" s="320">
        <f>D94</f>
        <v>6</v>
      </c>
      <c r="E99" s="1045" t="str">
        <f>E94</f>
        <v>couverts</v>
      </c>
      <c r="F99" s="605" t="s">
        <v>336</v>
      </c>
      <c r="G99" s="606" t="s">
        <v>341</v>
      </c>
      <c r="H99" s="248"/>
      <c r="I99" s="248"/>
      <c r="J99" s="270"/>
      <c r="K99" s="270"/>
      <c r="L99" s="329"/>
      <c r="N99" s="2943"/>
      <c r="O99" s="310"/>
      <c r="P99" s="310"/>
      <c r="Q99"/>
      <c r="R99" s="610" t="s">
        <v>61</v>
      </c>
      <c r="S99"/>
      <c r="T99"/>
      <c r="U99"/>
      <c r="V99" s="49"/>
      <c r="AA99" s="49"/>
      <c r="AF99"/>
      <c r="AG99" s="2369">
        <f>IF(AI99=AI90,1,LEN(AI99))</f>
        <v>86</v>
      </c>
      <c r="AH99" s="2779" t="str" cm="1">
        <f t="array" ref="AH99">IF(AK99="", "", IFERROR(MAX(IF(ISNUMBER(AH91:AH98), AH91:AH98)) + 1, ""))</f>
        <v/>
      </c>
      <c r="AI99" s="785" t="str" cm="1">
        <f t="array" ref="AI99">IFERROR(INDEX(AK92:AK143, MATCH(ROW()-MIN(ROW(AK92:AK143))+1, AH92:AH143, 0)), "")</f>
        <v>► Saisissez ou coller les lignes du brouillon que vous voulez couper dans ces 4 lignes</v>
      </c>
      <c r="AJ99" s="2780">
        <f t="shared" si="31"/>
        <v>1</v>
      </c>
      <c r="AK99" s="2781" t="str">
        <f t="shared" si="32"/>
        <v/>
      </c>
      <c r="AL99" s="2244"/>
      <c r="AM99" s="2236" t="str">
        <f>IF(LEN(AN98)&lt;=AL96,AN98,LEFT(AN98,FIND("#",SUBSTITUTE(LEFT(AN98,AL96+1)," ","#",LEN(LEFT(AN98,AL96+1))-LEN(SUBSTITUTE(LEFT(AN98,AL96+1)," ",""))))-1))</f>
        <v/>
      </c>
      <c r="AN99" s="2237" t="str">
        <f t="shared" si="33"/>
        <v/>
      </c>
      <c r="AO99"/>
      <c r="AP99"/>
      <c r="AQ99"/>
      <c r="AR99"/>
      <c r="AS99"/>
      <c r="AT99"/>
      <c r="AU99"/>
      <c r="AV99"/>
      <c r="AW99"/>
      <c r="AX99"/>
      <c r="AY99"/>
      <c r="AZ99"/>
      <c r="BA99" s="538">
        <v>25</v>
      </c>
      <c r="BB99" s="539" t="s">
        <v>280</v>
      </c>
      <c r="BC99" s="104"/>
      <c r="BD99" s="540"/>
      <c r="BE99" s="49"/>
      <c r="BF99" s="541"/>
      <c r="BG99" s="530"/>
      <c r="BH99" s="531"/>
      <c r="BI99" s="532">
        <v>3</v>
      </c>
      <c r="BJ99" s="543" t="s">
        <v>120</v>
      </c>
      <c r="BK99" s="534" t="s">
        <v>262</v>
      </c>
      <c r="BL99" s="535"/>
      <c r="BM99"/>
      <c r="BN99" s="4">
        <v>1</v>
      </c>
    </row>
    <row r="100" spans="1:66" s="48" customFormat="1" ht="15.75" customHeight="1" thickTop="1" x14ac:dyDescent="0.25">
      <c r="A100"/>
      <c r="B100" s="196" t="str">
        <f t="shared" si="34"/>
        <v>A</v>
      </c>
      <c r="C100" s="320" t="str">
        <f>C94</f>
        <v>Famille à coller.N.Nom de votre recette.Recette mère ►.S.Saisissez le nom de la recette mère</v>
      </c>
      <c r="D100" s="320">
        <f>D94</f>
        <v>6</v>
      </c>
      <c r="E100" s="320" t="str">
        <f>E94</f>
        <v>couverts</v>
      </c>
      <c r="F100" s="605" t="s">
        <v>336</v>
      </c>
      <c r="G100" s="613" t="s">
        <v>343</v>
      </c>
      <c r="H100" s="248"/>
      <c r="I100" s="608"/>
      <c r="J100" s="270"/>
      <c r="K100" s="270"/>
      <c r="L100" s="329"/>
      <c r="N100" s="2943"/>
      <c r="O100" s="310"/>
      <c r="P100" s="310"/>
      <c r="Q100"/>
      <c r="R100" s="482" t="s">
        <v>257</v>
      </c>
      <c r="S100"/>
      <c r="T100"/>
      <c r="U100"/>
      <c r="V100" s="49"/>
      <c r="AA100" s="49"/>
      <c r="AF100"/>
      <c r="AG100" s="2369">
        <f>IF(AI100=AI90,1,LEN(AI100))</f>
        <v>84</v>
      </c>
      <c r="AH100" s="2779" t="str" cm="1">
        <f t="array" ref="AH100">IF(AK100="", "", IFERROR(MAX(IF(ISNUMBER(AH91:AH99), AH91:AH99)) + 1, ""))</f>
        <v/>
      </c>
      <c r="AI100" s="785" t="str" cm="1">
        <f t="array" ref="AI100">IFERROR(INDEX(AK92:AK143, MATCH(ROW()-MIN(ROW(AK92:AK143))+1, AH92:AH143, 0)), "")</f>
        <v xml:space="preserve"> et saisissez un nombre de caractères pour que le texte ne déborde pas de la colonne</v>
      </c>
      <c r="AJ100" s="2780">
        <f t="shared" si="31"/>
        <v>1</v>
      </c>
      <c r="AK100" s="2781" t="str">
        <f t="shared" si="32"/>
        <v/>
      </c>
      <c r="AL100" s="2244"/>
      <c r="AM100" s="2236" t="str">
        <f>IF(LEN(AN99)&lt;=AL96,AN99,LEFT(AN99,FIND("#",SUBSTITUTE(LEFT(AN99,AL96+1)," ","#",LEN(LEFT(AN99,AL96+1))-LEN(SUBSTITUTE(LEFT(AN99,AL96+1)," ",""))))-1))</f>
        <v/>
      </c>
      <c r="AN100" s="2237" t="str">
        <f t="shared" si="33"/>
        <v/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 s="544" t="str">
        <f>BA94</f>
        <v>augmentez ou diminuez la valeur saisie</v>
      </c>
      <c r="BB100" s="545"/>
      <c r="BC100" s="104"/>
      <c r="BD100" s="356"/>
      <c r="BE100" s="49"/>
      <c r="BF100" s="541">
        <v>0.25</v>
      </c>
      <c r="BG100" s="530" t="s">
        <v>298</v>
      </c>
      <c r="BH100" s="531"/>
      <c r="BI100" s="532"/>
      <c r="BJ100" s="546"/>
      <c r="BK100" s="534" t="s">
        <v>299</v>
      </c>
      <c r="BL100" s="535"/>
      <c r="BM100"/>
      <c r="BN100" s="4">
        <v>1</v>
      </c>
    </row>
    <row r="101" spans="1:66" s="48" customFormat="1" ht="15.75" customHeight="1" thickBot="1" x14ac:dyDescent="0.3">
      <c r="A101"/>
      <c r="B101" s="196" t="str">
        <f t="shared" si="34"/>
        <v>A</v>
      </c>
      <c r="C101" s="320" t="str">
        <f>C94</f>
        <v>Famille à coller.N.Nom de votre recette.Recette mère ►.S.Saisissez le nom de la recette mère</v>
      </c>
      <c r="D101" s="320">
        <f>D94</f>
        <v>6</v>
      </c>
      <c r="E101" s="320" t="str">
        <f>E94</f>
        <v>couverts</v>
      </c>
      <c r="F101" s="605" t="s">
        <v>336</v>
      </c>
      <c r="G101" s="606" t="s">
        <v>347</v>
      </c>
      <c r="H101" s="248"/>
      <c r="I101" s="248"/>
      <c r="J101" s="270"/>
      <c r="K101" s="270"/>
      <c r="L101" s="329"/>
      <c r="N101" s="2943"/>
      <c r="O101" s="310"/>
      <c r="P101" s="310"/>
      <c r="Q101"/>
      <c r="R101" s="605" t="s">
        <v>336</v>
      </c>
      <c r="S101"/>
      <c r="T101"/>
      <c r="U101"/>
      <c r="V101" s="49"/>
      <c r="AA101" s="49"/>
      <c r="AF101"/>
      <c r="AG101" s="2369">
        <f>IF(AI101=AI90,1,LEN(AI101))</f>
        <v>43</v>
      </c>
      <c r="AH101" s="2779" t="str" cm="1">
        <f t="array" ref="AH101">IF(AK101="", "", IFERROR(MAX(IF(ISNUMBER(AH91:AH100), AH91:AH100)) + 1, ""))</f>
        <v/>
      </c>
      <c r="AI101" s="785" t="str" cm="1">
        <f t="array" ref="AI101">IFERROR(INDEX(AK92:AK143, MATCH(ROW()-MIN(ROW(AK92:AK143))+1, AH92:AH143, 0)), "")</f>
        <v>►Police  choisissez celle qui vous convient</v>
      </c>
      <c r="AJ101" s="2780">
        <f t="shared" si="31"/>
        <v>1</v>
      </c>
      <c r="AK101" s="2781" t="str">
        <f t="shared" si="32"/>
        <v/>
      </c>
      <c r="AL101" s="2244"/>
      <c r="AM101" s="2236" t="str">
        <f>IF(LEN(AN100)&lt;=AL96,AN100,LEFT(AN100,FIND("#",SUBSTITUTE(LEFT(AN100,AL96+1)," ","#",LEN(LEFT(AN100,AL96+1))-LEN(SUBSTITUTE(LEFT(AN100,AL96+1)," ",""))))-1))</f>
        <v/>
      </c>
      <c r="AN101" s="2237" t="str">
        <f t="shared" si="33"/>
        <v/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 s="323"/>
      <c r="BB101" s="243"/>
      <c r="BC101" s="243"/>
      <c r="BD101" s="440"/>
      <c r="BE101" s="49"/>
      <c r="BF101" s="541">
        <v>0.5</v>
      </c>
      <c r="BG101" s="530" t="s">
        <v>294</v>
      </c>
      <c r="BH101" s="531"/>
      <c r="BI101" s="532"/>
      <c r="BJ101" s="546"/>
      <c r="BK101" s="534" t="s">
        <v>296</v>
      </c>
      <c r="BL101" s="535"/>
      <c r="BM101"/>
      <c r="BN101" s="4">
        <v>1</v>
      </c>
    </row>
    <row r="102" spans="1:66" s="48" customFormat="1" ht="15.75" customHeight="1" thickTop="1" x14ac:dyDescent="0.25">
      <c r="A102"/>
      <c r="B102" s="196" t="str">
        <f t="shared" si="34"/>
        <v>A</v>
      </c>
      <c r="C102" s="320" t="str">
        <f>C94</f>
        <v>Famille à coller.N.Nom de votre recette.Recette mère ►.S.Saisissez le nom de la recette mère</v>
      </c>
      <c r="D102" s="320">
        <f>D94</f>
        <v>6</v>
      </c>
      <c r="E102" s="320" t="str">
        <f>E94</f>
        <v>couverts</v>
      </c>
      <c r="F102" s="605" t="s">
        <v>336</v>
      </c>
      <c r="G102" s="606" t="s">
        <v>351</v>
      </c>
      <c r="H102" s="248"/>
      <c r="I102" s="248"/>
      <c r="J102" s="270"/>
      <c r="K102" s="270"/>
      <c r="L102" s="329"/>
      <c r="N102" s="2943"/>
      <c r="O102" s="310"/>
      <c r="P102" s="310"/>
      <c r="Q102"/>
      <c r="R102" s="611" t="s">
        <v>342</v>
      </c>
      <c r="S102"/>
      <c r="T102"/>
      <c r="U102"/>
      <c r="V102" s="49"/>
      <c r="AA102" s="49"/>
      <c r="AF102"/>
      <c r="AG102" s="2369">
        <f>IF(AI102=AI90,1,LEN(AI102))</f>
        <v>0</v>
      </c>
      <c r="AH102" s="2779" t="str" cm="1">
        <f t="array" ref="AH102">IF(AK102="", "", IFERROR(MAX(IF(ISNUMBER(AH91:AH101), AH91:AH101)) + 1, ""))</f>
        <v/>
      </c>
      <c r="AI102" s="785" t="str" cm="1">
        <f t="array" ref="AI102">IFERROR(INDEX(AK92:AK143, MATCH(ROW()-MIN(ROW(AK92:AK143))+1, AH92:AH143, 0)), "")</f>
        <v/>
      </c>
      <c r="AJ102" s="2780">
        <f t="shared" si="31"/>
        <v>0</v>
      </c>
      <c r="AK102" s="2781" t="str">
        <f t="shared" si="32"/>
        <v/>
      </c>
      <c r="AL102" s="2244"/>
      <c r="AM102" s="2236" t="str">
        <f>IF(LEN(AN101)&lt;=AL96,AN101,LEFT(AN101,FIND("#",SUBSTITUTE(LEFT(AN101,AL96+1)," ","#",LEN(LEFT(AN101,AL96+1))-LEN(SUBSTITUTE(LEFT(AN101,AL96+1)," ",""))))-1))</f>
        <v/>
      </c>
      <c r="AN102" s="2237" t="str">
        <f t="shared" si="33"/>
        <v/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 s="3188" t="s">
        <v>301</v>
      </c>
      <c r="BB102" s="3189"/>
      <c r="BC102" s="3192" t="s">
        <v>98</v>
      </c>
      <c r="BD102" s="3193"/>
      <c r="BE102" s="49"/>
      <c r="BF102" s="541">
        <v>0.75</v>
      </c>
      <c r="BG102" s="530" t="s">
        <v>302</v>
      </c>
      <c r="BH102" s="531"/>
      <c r="BI102" s="532"/>
      <c r="BJ102" s="546"/>
      <c r="BK102" s="534" t="s">
        <v>303</v>
      </c>
      <c r="BL102" s="535"/>
      <c r="BM102"/>
      <c r="BN102" s="4">
        <v>1</v>
      </c>
    </row>
    <row r="103" spans="1:66" s="48" customFormat="1" ht="15.75" customHeight="1" x14ac:dyDescent="0.25">
      <c r="A103"/>
      <c r="B103" s="196" t="str">
        <f t="shared" si="34"/>
        <v>A</v>
      </c>
      <c r="C103" s="320" t="str">
        <f>C94</f>
        <v>Famille à coller.N.Nom de votre recette.Recette mère ►.S.Saisissez le nom de la recette mère</v>
      </c>
      <c r="D103" s="320">
        <f>D94</f>
        <v>6</v>
      </c>
      <c r="E103" s="320" t="str">
        <f>E94</f>
        <v>couverts</v>
      </c>
      <c r="F103" s="605" t="s">
        <v>336</v>
      </c>
      <c r="G103" s="606" t="s">
        <v>352</v>
      </c>
      <c r="H103" s="248"/>
      <c r="I103" s="248"/>
      <c r="J103" s="270"/>
      <c r="K103" s="270"/>
      <c r="L103" s="329"/>
      <c r="N103" s="2943"/>
      <c r="O103" s="310"/>
      <c r="P103" s="310"/>
      <c r="Q103"/>
      <c r="R103" s="614" t="s">
        <v>344</v>
      </c>
      <c r="S103"/>
      <c r="T103"/>
      <c r="U103"/>
      <c r="V103" s="49"/>
      <c r="AA103" s="49"/>
      <c r="AF103"/>
      <c r="AG103" s="2369">
        <f>IF(AI103=AI90,1,LEN(AI103))</f>
        <v>0</v>
      </c>
      <c r="AH103" s="2779" t="str" cm="1">
        <f t="array" ref="AH103">IF(AK103="", "", IFERROR(MAX(IF(ISNUMBER(AH91:AH102), AH91:AH102)) + 1, ""))</f>
        <v/>
      </c>
      <c r="AI103" s="785" t="str" cm="1">
        <f t="array" ref="AI103">IFERROR(INDEX(AK92:AK143, MATCH(ROW()-MIN(ROW(AK92:AK143))+1, AH92:AH143, 0)), "")</f>
        <v/>
      </c>
      <c r="AJ103" s="2780">
        <f t="shared" si="31"/>
        <v>0</v>
      </c>
      <c r="AK103" s="2781" t="str">
        <f t="shared" si="32"/>
        <v/>
      </c>
      <c r="AL103" s="2244"/>
      <c r="AM103" s="2236" t="str">
        <f>IF(LEN(AN102)&lt;=AL96,AN102,LEFT(AN102,FIND("#",SUBSTITUTE(LEFT(AN102,AL96+1)," ","#",LEN(LEFT(AN102,AL96+1))-LEN(SUBSTITUTE(LEFT(AN102,AL96+1)," ",""))))-1))</f>
        <v/>
      </c>
      <c r="AN103" s="2237" t="str">
        <f t="shared" si="33"/>
        <v/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 s="3190"/>
      <c r="BB103" s="3191"/>
      <c r="BC103" s="3194"/>
      <c r="BD103" s="3195"/>
      <c r="BE103" s="49"/>
      <c r="BF103" s="455">
        <v>2</v>
      </c>
      <c r="BG103" s="550" t="s">
        <v>304</v>
      </c>
      <c r="BH103" s="531"/>
      <c r="BI103" s="532"/>
      <c r="BJ103" s="546"/>
      <c r="BK103" s="534"/>
      <c r="BL103" s="535"/>
      <c r="BM103"/>
      <c r="BN103" s="4">
        <v>1</v>
      </c>
    </row>
    <row r="104" spans="1:66" s="48" customFormat="1" ht="15.75" customHeight="1" x14ac:dyDescent="0.25">
      <c r="A104"/>
      <c r="B104" s="376" t="s">
        <v>18</v>
      </c>
      <c r="C104" s="320" t="str">
        <f>C94</f>
        <v>Famille à coller.N.Nom de votre recette.Recette mère ►.S.Saisissez le nom de la recette mère</v>
      </c>
      <c r="D104" s="320">
        <f>D94</f>
        <v>6</v>
      </c>
      <c r="E104" s="320" t="str">
        <f>E94</f>
        <v>couverts</v>
      </c>
      <c r="F104" s="293"/>
      <c r="G104" s="293"/>
      <c r="H104" s="293" t="s">
        <v>152</v>
      </c>
      <c r="I104" s="294"/>
      <c r="J104" s="392"/>
      <c r="K104" s="392"/>
      <c r="L104" s="393"/>
      <c r="N104" s="2943"/>
      <c r="O104" s="310"/>
      <c r="P104" s="310"/>
      <c r="Q104"/>
      <c r="R104" s="614" t="s">
        <v>348</v>
      </c>
      <c r="S104"/>
      <c r="T104"/>
      <c r="U104"/>
      <c r="V104" s="49"/>
      <c r="AA104" s="49"/>
      <c r="AF104"/>
      <c r="AG104" s="2369">
        <f>IF(AI104=AI90,1,LEN(AI104))</f>
        <v>0</v>
      </c>
      <c r="AH104" s="2779" t="str" cm="1">
        <f t="array" ref="AH104">IF(AK104="", "", IFERROR(MAX(IF(ISNUMBER(AH91:AH103), AH91:AH103)) + 1, ""))</f>
        <v/>
      </c>
      <c r="AI104" s="785" t="str" cm="1">
        <f t="array" ref="AI104">IFERROR(INDEX(AK92:AK143, MATCH(ROW()-MIN(ROW(AK92:AK143))+1, AH92:AH143, 0)), "")</f>
        <v/>
      </c>
      <c r="AJ104" s="2780">
        <f t="shared" si="31"/>
        <v>0</v>
      </c>
      <c r="AK104" s="2781" t="str">
        <f t="shared" si="32"/>
        <v/>
      </c>
      <c r="AL104" s="2244"/>
      <c r="AM104" s="2236" t="str">
        <f>IF(LEN(AN103)&lt;=AL96,AN103,LEFT(AN103,FIND("#",SUBSTITUTE(LEFT(AN103,AL96+1)," ","#",LEN(LEFT(AN103,AL96+1))-LEN(SUBSTITUTE(LEFT(AN103,AL96+1)," ",""))))-1))</f>
        <v/>
      </c>
      <c r="AN104" s="2237" t="str">
        <f t="shared" si="33"/>
        <v/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 s="313" t="s">
        <v>123</v>
      </c>
      <c r="BB104" s="489" t="s">
        <v>120</v>
      </c>
      <c r="BC104" s="551" t="s">
        <v>305</v>
      </c>
      <c r="BD104" s="552" t="s">
        <v>306</v>
      </c>
      <c r="BE104" s="49"/>
      <c r="BF104" s="455">
        <v>1</v>
      </c>
      <c r="BG104" s="553" t="s">
        <v>30</v>
      </c>
      <c r="BH104" s="531"/>
      <c r="BI104" s="532"/>
      <c r="BJ104" s="546"/>
      <c r="BK104" s="534" t="s">
        <v>307</v>
      </c>
      <c r="BL104" s="535"/>
      <c r="BM104"/>
      <c r="BN104" s="4">
        <v>1</v>
      </c>
    </row>
    <row r="105" spans="1:66" s="48" customFormat="1" ht="15.75" customHeight="1" thickBot="1" x14ac:dyDescent="0.3">
      <c r="A105"/>
      <c r="B105" s="397" t="s">
        <v>18</v>
      </c>
      <c r="C105" s="398" t="str">
        <f>C94</f>
        <v>Famille à coller.N.Nom de votre recette.Recette mère ►.S.Saisissez le nom de la recette mère</v>
      </c>
      <c r="D105" s="398">
        <f>D94</f>
        <v>6</v>
      </c>
      <c r="E105" s="398" t="str">
        <f>E94</f>
        <v>couverts</v>
      </c>
      <c r="F105" s="399" t="s">
        <v>150</v>
      </c>
      <c r="G105" s="298"/>
      <c r="H105" s="299"/>
      <c r="I105" s="300"/>
      <c r="J105" s="299"/>
      <c r="K105" s="299"/>
      <c r="L105" s="400"/>
      <c r="N105" s="2943"/>
      <c r="O105" s="310"/>
      <c r="P105" s="310"/>
      <c r="Q105"/>
      <c r="R105"/>
      <c r="S105"/>
      <c r="T105"/>
      <c r="U105"/>
      <c r="V105" s="49"/>
      <c r="AA105" s="49"/>
      <c r="AF105"/>
      <c r="AG105" s="2369">
        <f>IF(AI105=AI90,1,LEN(AI105))</f>
        <v>0</v>
      </c>
      <c r="AH105" s="2779" cm="1">
        <f t="array" ref="AH105">IF(AK105="", "", IFERROR(MAX(IF(ISNUMBER(AH91:AH104), AH91:AH104)) + 1, ""))</f>
        <v>8</v>
      </c>
      <c r="AI105" s="785" t="str" cm="1">
        <f t="array" ref="AI105">IFERROR(INDEX(AK92:AK143, MATCH(ROW()-MIN(ROW(AK92:AK143))+1, AH92:AH143, 0)), "")</f>
        <v/>
      </c>
      <c r="AJ105" s="2780">
        <f t="shared" si="31"/>
        <v>0</v>
      </c>
      <c r="AK105" s="2784" t="str">
        <f t="shared" si="32"/>
        <v>► Saisissez ou coller les lignes du brouillon que vous voulez couper dans ces 4 lignes</v>
      </c>
      <c r="AL105" s="2782" t="str">
        <f>AI85</f>
        <v>► Saisissez ou coller les lignes du brouillon que vous voulez couper dans ces 4 lignes</v>
      </c>
      <c r="AM105" s="2785" t="str">
        <f>IF(AND(AL105&lt;&gt;"", AL109&lt;&gt;""), IF(LEN(AL105)&lt;AL109, AL105, IFERROR(LEFT(AL108, IF(ISNUMBER(FIND(" ", AL108)), FIND(" ", AL108 &amp; " ", AL109) - 1, LEN(AL108))), "")), "")</f>
        <v>► Saisissez ou coller les lignes du brouillon que vous voulez couper dans ces 4 lignes</v>
      </c>
      <c r="AN105" s="2786" t="e">
        <f>IF(AM105="","",RIGHT(AL108,LEN(AL108)-LEN(AM105)-1))</f>
        <v>#VALUE!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 s="554">
        <v>0.25</v>
      </c>
      <c r="BB105" s="555">
        <v>0.5</v>
      </c>
      <c r="BC105" s="556" t="s">
        <v>308</v>
      </c>
      <c r="BD105" s="557"/>
      <c r="BE105" s="49"/>
      <c r="BF105" s="558"/>
      <c r="BG105" s="45" t="s">
        <v>287</v>
      </c>
      <c r="BH105" s="16"/>
      <c r="BI105" s="16"/>
      <c r="BJ105" s="16"/>
      <c r="BK105" s="16"/>
      <c r="BL105" s="244"/>
      <c r="BM105"/>
      <c r="BN105" s="4">
        <v>1</v>
      </c>
    </row>
    <row r="106" spans="1:66" s="48" customFormat="1" ht="16.5" thickBot="1" x14ac:dyDescent="0.3">
      <c r="A106"/>
      <c r="B106" s="428" t="s">
        <v>18</v>
      </c>
      <c r="C106"/>
      <c r="D106"/>
      <c r="E106"/>
      <c r="F106"/>
      <c r="G106"/>
      <c r="H106"/>
      <c r="I106"/>
      <c r="J106"/>
      <c r="K106"/>
      <c r="L106"/>
      <c r="N106" s="2943"/>
      <c r="O106" s="310"/>
      <c r="P106" s="310"/>
      <c r="Q106"/>
      <c r="R106"/>
      <c r="S106"/>
      <c r="T106"/>
      <c r="U106"/>
      <c r="V106" s="49"/>
      <c r="AA106" s="49"/>
      <c r="AF106"/>
      <c r="AG106" s="2369">
        <f>IF(AI106=AI90,1,LEN(AI106))</f>
        <v>0</v>
      </c>
      <c r="AH106" s="2779" t="str" cm="1">
        <f t="array" ref="AH106">IF(AK106="", "", IFERROR(MAX(IF(ISNUMBER(AH91:AH105), AH91:AH105)) + 1, ""))</f>
        <v/>
      </c>
      <c r="AI106" s="785" t="str" cm="1">
        <f t="array" ref="AI106">IFERROR(INDEX(AK92:AK143, MATCH(ROW()-MIN(ROW(AK92:AK143))+1, AH92:AH143, 0)), "")</f>
        <v/>
      </c>
      <c r="AJ106" s="2780">
        <f t="shared" si="31"/>
        <v>0</v>
      </c>
      <c r="AK106" s="2784" t="str">
        <f t="shared" si="32"/>
        <v/>
      </c>
      <c r="AL106" s="2787" t="str">
        <f>SUBSTITUTE(SUBSTITUTE(SUBSTITUTE(SUBSTITUTE(SUBSTITUTE(AL105, ",", "♦"), ";", "♦"), ".", "♦"), " ♦", " "), "♦", " ")</f>
        <v>► Saisissez ou coller les lignes du brouillon que vous voulez couper dans ces 4 lignes</v>
      </c>
      <c r="AM106" s="2785" t="e">
        <f>IF(LEN(AN105)&lt;=AL109, AN105, IFERROR(LEFT(AN105, FIND("#", SUBSTITUTE(LEFT(AN105, AL109+1), " ", "#", LEN(LEFT(AN105, AL109+1))-LEN(SUBSTITUTE(LEFT(AN105, AL109+1), " ", ""))))-1), AN105))</f>
        <v>#VALUE!</v>
      </c>
      <c r="AN106" s="2786" t="e">
        <f t="shared" ref="AN106:AN117" si="35">IF(AM106="","",IFERROR(RIGHT(AN105,LEN(AN105)-LEN(AM106)-1),""))</f>
        <v>#VALUE!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 s="323"/>
      <c r="BB106" s="243"/>
      <c r="BC106" s="243"/>
      <c r="BD106" s="440"/>
      <c r="BE106" s="49"/>
      <c r="BF106" s="559"/>
      <c r="BG106" s="560"/>
      <c r="BH106" s="16"/>
      <c r="BI106" s="16"/>
      <c r="BJ106" s="16"/>
      <c r="BK106" s="16"/>
      <c r="BL106" s="244"/>
      <c r="BM106"/>
      <c r="BN106" s="4">
        <v>1</v>
      </c>
    </row>
    <row r="107" spans="1:66" s="48" customFormat="1" ht="16.5" customHeight="1" x14ac:dyDescent="0.25">
      <c r="A107"/>
      <c r="B107" s="54" t="s">
        <v>18</v>
      </c>
      <c r="C107" s="55" t="str">
        <f>C113</f>
        <v>Famille à coller.N.Nom de votre recette.Recette mère ►.S.Saisissez le nom de la recette mère</v>
      </c>
      <c r="D107" s="56">
        <f>D113</f>
        <v>6</v>
      </c>
      <c r="E107" s="56" t="str">
        <f>E113</f>
        <v>couverts</v>
      </c>
      <c r="F107" s="57" t="s">
        <v>6</v>
      </c>
      <c r="G107" s="58" t="s">
        <v>19</v>
      </c>
      <c r="H107" s="3315" t="s">
        <v>20</v>
      </c>
      <c r="I107" s="3315"/>
      <c r="J107" s="3285" t="s">
        <v>21</v>
      </c>
      <c r="K107" s="3285"/>
      <c r="L107" s="3286"/>
      <c r="N107" s="2943"/>
      <c r="O107" s="310"/>
      <c r="P107" s="310"/>
      <c r="Q107" s="1003" t="s">
        <v>218</v>
      </c>
      <c r="R107" s="429" t="s">
        <v>219</v>
      </c>
      <c r="S107" s="430"/>
      <c r="T107"/>
      <c r="U107"/>
      <c r="V107" s="49"/>
      <c r="AA107" s="49"/>
      <c r="AF107"/>
      <c r="AG107" s="2369">
        <f>IF(AI107=AI90,1,LEN(AI107))</f>
        <v>0</v>
      </c>
      <c r="AH107" s="2779" t="str" cm="1">
        <f t="array" ref="AH107">IF(AK107="", "", IFERROR(MAX(IF(ISNUMBER(AH91:AH106), AH91:AH106)) + 1, ""))</f>
        <v/>
      </c>
      <c r="AI107" s="785" t="str" cm="1">
        <f t="array" ref="AI107">IFERROR(INDEX(AK92:AK143, MATCH(ROW()-MIN(ROW(AK92:AK143))+1, AH92:AH143, 0)), "")</f>
        <v/>
      </c>
      <c r="AJ107" s="2780">
        <f t="shared" si="31"/>
        <v>0</v>
      </c>
      <c r="AK107" s="2784" t="str">
        <f t="shared" si="32"/>
        <v/>
      </c>
      <c r="AL107" s="2787" t="str">
        <f>IFERROR(SUBSTITUTE(SUBSTITUTE(SUBSTITUTE(SUBSTITUTE(SUBSTITUTE(SUBSTITUTE(AL106, ",", " "), ".", " "), ";", " "), "-", " "), ":", " "), "?", " "), AL106)</f>
        <v>► Saisissez ou coller les lignes du brouillon que vous voulez couper dans ces 4 lignes</v>
      </c>
      <c r="AM107" s="2785" t="e">
        <f>IF(LEN(AN106)&lt;=AL109,AN106,LEFT(AN106,FIND("#",SUBSTITUTE(LEFT(AN106,AL109+1)," ","#",LEN(LEFT(AN106,AL109+1))-LEN(SUBSTITUTE(LEFT(AN106,AL109+1)," ",""))))-1))</f>
        <v>#VALUE!</v>
      </c>
      <c r="AN107" s="2786" t="e">
        <f t="shared" si="35"/>
        <v>#VALUE!</v>
      </c>
      <c r="AO107"/>
      <c r="AP107"/>
      <c r="AQ107"/>
      <c r="AR107"/>
      <c r="AS107"/>
      <c r="AT107"/>
      <c r="AU107"/>
      <c r="AV107"/>
      <c r="AW107"/>
      <c r="AX107"/>
      <c r="AY107" s="31"/>
      <c r="AZ107" s="31"/>
      <c r="BA107" s="289" t="s">
        <v>266</v>
      </c>
      <c r="BB107" s="510" t="s">
        <v>295</v>
      </c>
      <c r="BC107" s="561" t="s">
        <v>309</v>
      </c>
      <c r="BD107" s="562" t="s">
        <v>310</v>
      </c>
      <c r="BE107" s="49"/>
      <c r="BF107" s="563"/>
      <c r="BG107" s="560" t="s">
        <v>311</v>
      </c>
      <c r="BH107" s="16"/>
      <c r="BI107" s="16"/>
      <c r="BJ107" s="16"/>
      <c r="BK107" s="16"/>
      <c r="BL107" s="244"/>
      <c r="BM107"/>
      <c r="BN107" s="4">
        <v>1</v>
      </c>
    </row>
    <row r="108" spans="1:66" s="48" customFormat="1" ht="16.5" customHeight="1" x14ac:dyDescent="0.25">
      <c r="A108"/>
      <c r="B108" s="66" t="s">
        <v>18</v>
      </c>
      <c r="C108" s="67" t="str">
        <f>C113</f>
        <v>Famille à coller.N.Nom de votre recette.Recette mère ►.S.Saisissez le nom de la recette mère</v>
      </c>
      <c r="D108" s="68"/>
      <c r="E108" s="68"/>
      <c r="F108" s="69" t="s">
        <v>28</v>
      </c>
      <c r="G108" s="70" t="s">
        <v>29</v>
      </c>
      <c r="H108" s="3316"/>
      <c r="I108" s="3316"/>
      <c r="J108" s="3287"/>
      <c r="K108" s="3287"/>
      <c r="L108" s="3288"/>
      <c r="N108" s="2943"/>
      <c r="O108" s="310"/>
      <c r="P108" s="310"/>
      <c r="Q108"/>
      <c r="R108" s="436" t="s">
        <v>221</v>
      </c>
      <c r="S108" s="49"/>
      <c r="T108"/>
      <c r="U108"/>
      <c r="V108" s="49"/>
      <c r="AA108" s="49"/>
      <c r="AF108"/>
      <c r="AG108" s="2369">
        <f>IF(AI108=AI90,1,LEN(AI108))</f>
        <v>0</v>
      </c>
      <c r="AH108" s="2779" t="str" cm="1">
        <f t="array" ref="AH108">IF(AK108="", "", IFERROR(MAX(IF(ISNUMBER(AH91:AH107), AH91:AH107)) + 1, ""))</f>
        <v/>
      </c>
      <c r="AI108" s="785" t="str" cm="1">
        <f t="array" ref="AI108">IFERROR(INDEX(AK92:AK143, MATCH(ROW()-MIN(ROW(AK92:AK143))+1, AH92:AH143, 0)), "")</f>
        <v/>
      </c>
      <c r="AJ108" s="2780">
        <f t="shared" si="31"/>
        <v>0</v>
      </c>
      <c r="AK108" s="2784" t="str">
        <f t="shared" si="32"/>
        <v/>
      </c>
      <c r="AL108" s="2787" t="str">
        <f>IFERROR(SUBSTITUTE(SUBSTITUTE(SUBSTITUTE(SUBSTITUTE(AL107, " , ", " "), ";", " "), "  ", " "), " ", " "), AL107)</f>
        <v>► Saisissez ou coller les lignes du brouillon que vous voulez couper dans ces 4 lignes</v>
      </c>
      <c r="AM108" s="2785" t="e">
        <f>IF(LEN(AN107)&lt;=AL109,AN107,LEFT(AN107,FIND("#",SUBSTITUTE(LEFT(AN107,AL109+1)," ","#",LEN(LEFT(AN107,AL109+1))-LEN(SUBSTITUTE(LEFT(AN107,AL109+1)," ",""))))-1))</f>
        <v>#VALUE!</v>
      </c>
      <c r="AN108" s="2786" t="e">
        <f t="shared" si="35"/>
        <v>#VALUE!</v>
      </c>
      <c r="AO108"/>
      <c r="AP108"/>
      <c r="AQ108"/>
      <c r="AR108"/>
      <c r="AS108"/>
      <c r="AT108"/>
      <c r="AU108"/>
      <c r="AV108"/>
      <c r="AW108"/>
      <c r="AX108"/>
      <c r="AY108" s="31"/>
      <c r="AZ108" s="31"/>
      <c r="BA108" s="554">
        <v>0.25</v>
      </c>
      <c r="BB108" s="555">
        <v>0.5</v>
      </c>
      <c r="BC108" s="556" t="s">
        <v>312</v>
      </c>
      <c r="BD108" s="557"/>
      <c r="BE108" s="49"/>
      <c r="BF108" s="563" t="s">
        <v>196</v>
      </c>
      <c r="BG108" s="560"/>
      <c r="BH108" s="16"/>
      <c r="BI108" s="16"/>
      <c r="BJ108" s="16"/>
      <c r="BK108" s="16"/>
      <c r="BL108" s="244"/>
      <c r="BM108"/>
      <c r="BN108" s="4">
        <v>1</v>
      </c>
    </row>
    <row r="109" spans="1:66" s="48" customFormat="1" ht="18.75" x14ac:dyDescent="0.25">
      <c r="A109"/>
      <c r="B109" s="66" t="s">
        <v>18</v>
      </c>
      <c r="C109" s="77" t="str">
        <f>C113</f>
        <v>Famille à coller.N.Nom de votre recette.Recette mère ►.S.Saisissez le nom de la recette mère</v>
      </c>
      <c r="D109" s="78"/>
      <c r="E109" s="79"/>
      <c r="F109" s="80"/>
      <c r="G109" s="81" t="s">
        <v>33</v>
      </c>
      <c r="H109" s="82"/>
      <c r="I109" s="83" t="s">
        <v>34</v>
      </c>
      <c r="J109" s="84" t="s">
        <v>35</v>
      </c>
      <c r="K109" s="16"/>
      <c r="L109" s="85"/>
      <c r="N109" s="2943"/>
      <c r="O109" s="310"/>
      <c r="P109" s="310"/>
      <c r="Q109"/>
      <c r="R109"/>
      <c r="S109"/>
      <c r="T109"/>
      <c r="U109"/>
      <c r="V109" s="49"/>
      <c r="AA109" s="49"/>
      <c r="AF109"/>
      <c r="AG109" s="2369">
        <f>IF(AI109=AI90,1,LEN(AI109))</f>
        <v>0</v>
      </c>
      <c r="AH109" s="2779" t="str" cm="1">
        <f t="array" ref="AH109">IF(AK109="", "", IFERROR(MAX(IF(ISNUMBER(AH91:AH108), AH91:AH108)) + 1, ""))</f>
        <v/>
      </c>
      <c r="AI109" s="785" t="str" cm="1">
        <f t="array" ref="AI109">IFERROR(INDEX(AK92:AK143, MATCH(ROW()-MIN(ROW(AK92:AK143))+1, AH92:AH143, 0)), "")</f>
        <v/>
      </c>
      <c r="AJ109" s="2780">
        <f t="shared" si="31"/>
        <v>0</v>
      </c>
      <c r="AK109" s="2784" t="str">
        <f t="shared" si="32"/>
        <v/>
      </c>
      <c r="AL109" s="2240">
        <f>AI80</f>
        <v>90</v>
      </c>
      <c r="AM109" s="2785" t="e">
        <f>IF(LEN(AN108)&lt;=AL109,AN108,LEFT(AN108,FIND("#",SUBSTITUTE(LEFT(AN108,AL109+1)," ","#",LEN(LEFT(AN108,AL109+1))-LEN(SUBSTITUTE(LEFT(AN108,AL109+1)," ",""))))-1))</f>
        <v>#VALUE!</v>
      </c>
      <c r="AN109" s="2786" t="e">
        <f t="shared" si="35"/>
        <v>#VALUE!</v>
      </c>
      <c r="AO109"/>
      <c r="AP109"/>
      <c r="AQ109"/>
      <c r="AR109"/>
      <c r="AS109"/>
      <c r="AT109"/>
      <c r="AU109"/>
      <c r="AV109"/>
      <c r="AW109"/>
      <c r="AX109"/>
      <c r="AY109" s="31"/>
      <c r="AZ109" s="31"/>
      <c r="BA109" s="323" t="s">
        <v>313</v>
      </c>
      <c r="BB109" s="243" t="s">
        <v>314</v>
      </c>
      <c r="BC109" s="243"/>
      <c r="BD109" s="440"/>
      <c r="BE109" s="49"/>
      <c r="BF109" s="559"/>
      <c r="BG109" s="478"/>
      <c r="BH109" s="16"/>
      <c r="BI109" s="16"/>
      <c r="BJ109" s="16"/>
      <c r="BK109" s="16"/>
      <c r="BL109" s="244"/>
      <c r="BM109"/>
      <c r="BN109" s="4">
        <v>1</v>
      </c>
    </row>
    <row r="110" spans="1:66" s="48" customFormat="1" ht="15" customHeight="1" x14ac:dyDescent="0.25">
      <c r="A110"/>
      <c r="B110" s="66" t="s">
        <v>18</v>
      </c>
      <c r="C110" s="91" t="str">
        <f>C113</f>
        <v>Famille à coller.N.Nom de votre recette.Recette mère ►.S.Saisissez le nom de la recette mère</v>
      </c>
      <c r="D110" s="91"/>
      <c r="E110" s="91"/>
      <c r="F110" s="92" t="s">
        <v>39</v>
      </c>
      <c r="G110" s="93"/>
      <c r="H110" s="93"/>
      <c r="I110" s="94" t="s">
        <v>40</v>
      </c>
      <c r="J110" s="3317" t="str">
        <f>F113</f>
        <v>Famille à coller.N.Nom de votre recette.Recette mère ►.S.Saisissez le nom de la recette mère</v>
      </c>
      <c r="K110" s="3317"/>
      <c r="L110" s="3318"/>
      <c r="N110" s="2943"/>
      <c r="O110" s="310"/>
      <c r="P110" s="310"/>
      <c r="Q110"/>
      <c r="R110"/>
      <c r="S110"/>
      <c r="T110"/>
      <c r="U110"/>
      <c r="V110" s="49"/>
      <c r="AA110" s="49"/>
      <c r="AF110"/>
      <c r="AG110" s="2369">
        <f>IF(AI110=AI90,1,LEN(AI110))</f>
        <v>0</v>
      </c>
      <c r="AH110" s="2779" t="str" cm="1">
        <f t="array" ref="AH110">IF(AK110="", "", IFERROR(MAX(IF(ISNUMBER(AH91:AH109), AH91:AH109)) + 1, ""))</f>
        <v/>
      </c>
      <c r="AI110" s="785" t="str" cm="1">
        <f t="array" ref="AI110">IFERROR(INDEX(AK92:AK143, MATCH(ROW()-MIN(ROW(AK92:AK143))+1, AH92:AH143, 0)), "")</f>
        <v/>
      </c>
      <c r="AJ110" s="2780">
        <f t="shared" si="31"/>
        <v>0</v>
      </c>
      <c r="AK110" s="2784" t="str">
        <f t="shared" si="32"/>
        <v/>
      </c>
      <c r="AL110" s="2788"/>
      <c r="AM110" s="2785" t="e">
        <f>IF(LEN(AN109)&lt;=AL109,AN109,LEFT(AN109,FIND("#",SUBSTITUTE(LEFT(AN109,AL109+1)," ","#",LEN(LEFT(AN109,AL109+1))-LEN(SUBSTITUTE(LEFT(AN109,AL109+1)," ",""))))-1))</f>
        <v>#VALUE!</v>
      </c>
      <c r="AN110" s="2786" t="e">
        <f t="shared" si="35"/>
        <v>#VALUE!</v>
      </c>
      <c r="AO110"/>
      <c r="AP110"/>
      <c r="AQ110"/>
      <c r="AR110"/>
      <c r="AS110"/>
      <c r="AT110"/>
      <c r="AU110"/>
      <c r="AV110"/>
      <c r="AW110" s="16"/>
      <c r="AX110" s="16"/>
      <c r="AY110" s="16"/>
      <c r="AZ110"/>
      <c r="BA110" s="564"/>
      <c r="BB110" s="565"/>
      <c r="BC110" s="565"/>
      <c r="BD110" s="566"/>
      <c r="BE110" s="49"/>
      <c r="BF110" s="559"/>
      <c r="BG110" s="478" t="s">
        <v>315</v>
      </c>
      <c r="BH110" s="16"/>
      <c r="BI110" s="16"/>
      <c r="BJ110" s="16"/>
      <c r="BK110" s="16"/>
      <c r="BL110" s="244"/>
      <c r="BM110"/>
      <c r="BN110" s="4">
        <v>1</v>
      </c>
    </row>
    <row r="111" spans="1:66" s="48" customFormat="1" ht="16.5" customHeight="1" x14ac:dyDescent="0.25">
      <c r="A111"/>
      <c r="B111" s="66" t="s">
        <v>18</v>
      </c>
      <c r="C111" s="91" t="str">
        <f>C113</f>
        <v>Famille à coller.N.Nom de votre recette.Recette mère ►.S.Saisissez le nom de la recette mère</v>
      </c>
      <c r="D111" s="91"/>
      <c r="E111" s="91"/>
      <c r="F111" s="110">
        <v>6</v>
      </c>
      <c r="G111" s="111" t="s">
        <v>44</v>
      </c>
      <c r="H111" s="92"/>
      <c r="I111" s="92"/>
      <c r="J111" s="3317"/>
      <c r="K111" s="3317"/>
      <c r="L111" s="3318"/>
      <c r="N111" s="2943"/>
      <c r="O111" s="310"/>
      <c r="P111" s="310"/>
      <c r="Q111"/>
      <c r="R111"/>
      <c r="S111"/>
      <c r="T111"/>
      <c r="U111"/>
      <c r="V111" s="49"/>
      <c r="AA111" s="49"/>
      <c r="AF111"/>
      <c r="AG111" s="2369">
        <f>IF(AI111=AI90,1,LEN(AI111))</f>
        <v>0</v>
      </c>
      <c r="AH111" s="2779" t="str" cm="1">
        <f t="array" ref="AH111">IF(AK111="", "", IFERROR(MAX(IF(ISNUMBER(AH91:AH110), AH91:AH110)) + 1, ""))</f>
        <v/>
      </c>
      <c r="AI111" s="785" t="str" cm="1">
        <f t="array" ref="AI111">IFERROR(INDEX(AK92:AK143, MATCH(ROW()-MIN(ROW(AK92:AK143))+1, AH92:AH143, 0)), "")</f>
        <v/>
      </c>
      <c r="AJ111" s="2780">
        <f t="shared" si="31"/>
        <v>0</v>
      </c>
      <c r="AK111" s="2784" t="str">
        <f t="shared" si="32"/>
        <v/>
      </c>
      <c r="AL111" s="2788"/>
      <c r="AM111" s="2785" t="e">
        <f>IF(LEN(AN110)&lt;=AL109,AN110,LEFT(AN110,FIND("#",SUBSTITUTE(LEFT(AN110,AL109+1)," ","#",LEN(LEFT(AN110,AL109+1))-LEN(SUBSTITUTE(LEFT(AN110,AL109+1)," ",""))))-1))</f>
        <v>#VALUE!</v>
      </c>
      <c r="AN111" s="2786" t="e">
        <f t="shared" si="35"/>
        <v>#VALUE!</v>
      </c>
      <c r="AO111"/>
      <c r="AP111"/>
      <c r="AQ111"/>
      <c r="AR111"/>
      <c r="AS111"/>
      <c r="AT111"/>
      <c r="AU111"/>
      <c r="AV111"/>
      <c r="AW111" s="16"/>
      <c r="AX111" s="16"/>
      <c r="AY111" s="16"/>
      <c r="AZ111"/>
      <c r="BA111" s="568"/>
      <c r="BB111" s="494"/>
      <c r="BC111" s="355"/>
      <c r="BD111" s="356"/>
      <c r="BE111" s="49"/>
      <c r="BF111" s="569" t="s">
        <v>316</v>
      </c>
      <c r="BG111" s="16"/>
      <c r="BH111" s="16"/>
      <c r="BI111" s="16"/>
      <c r="BJ111" s="16"/>
      <c r="BK111" s="16"/>
      <c r="BL111" s="244"/>
      <c r="BM111"/>
      <c r="BN111" s="4">
        <v>1</v>
      </c>
    </row>
    <row r="112" spans="1:66" s="48" customFormat="1" ht="16.5" thickBot="1" x14ac:dyDescent="0.3">
      <c r="A112"/>
      <c r="B112" s="66" t="s">
        <v>11</v>
      </c>
      <c r="C112" s="121" t="str">
        <f>C113</f>
        <v>Famille à coller.N.Nom de votre recette.Recette mère ►.S.Saisissez le nom de la recette mère</v>
      </c>
      <c r="D112" s="121"/>
      <c r="E112" s="121"/>
      <c r="F112" s="122"/>
      <c r="G112" s="123"/>
      <c r="H112" s="123"/>
      <c r="I112" s="123"/>
      <c r="J112" s="123"/>
      <c r="K112" s="123"/>
      <c r="L112" s="124"/>
      <c r="N112" s="2943"/>
      <c r="O112" s="310"/>
      <c r="P112" s="310"/>
      <c r="Q112"/>
      <c r="R112"/>
      <c r="S112"/>
      <c r="T112"/>
      <c r="U112"/>
      <c r="V112" s="49"/>
      <c r="AA112" s="49"/>
      <c r="AF112"/>
      <c r="AG112" s="2369">
        <f>IF(AI112=AI90,1,LEN(AI112))</f>
        <v>0</v>
      </c>
      <c r="AH112" s="2779" t="str" cm="1">
        <f t="array" ref="AH112">IF(AK112="", "", IFERROR(MAX(IF(ISNUMBER(AH91:AH111), AH91:AH111)) + 1, ""))</f>
        <v/>
      </c>
      <c r="AI112" s="785" t="str" cm="1">
        <f t="array" ref="AI112">IFERROR(INDEX(AK92:AK143, MATCH(ROW()-MIN(ROW(AK92:AK143))+1, AH92:AH143, 0)), "")</f>
        <v/>
      </c>
      <c r="AJ112" s="2780">
        <f t="shared" si="31"/>
        <v>0</v>
      </c>
      <c r="AK112" s="2784" t="str">
        <f t="shared" si="32"/>
        <v/>
      </c>
      <c r="AL112" s="2788"/>
      <c r="AM112" s="2785" t="e">
        <f>IF(LEN(AN111)&lt;=AL109,AN111,LEFT(AN111,FIND("#",SUBSTITUTE(LEFT(AN111,AL109+1)," ","#",LEN(LEFT(AN111,AL109+1))-LEN(SUBSTITUTE(LEFT(AN111,AL109+1)," ",""))))-1))</f>
        <v>#VALUE!</v>
      </c>
      <c r="AN112" s="2786" t="e">
        <f t="shared" si="35"/>
        <v>#VALUE!</v>
      </c>
      <c r="AO112"/>
      <c r="AP112"/>
      <c r="AQ112"/>
      <c r="AR112"/>
      <c r="AS112"/>
      <c r="AT112"/>
      <c r="AU112"/>
      <c r="AV112"/>
      <c r="AW112" s="31"/>
      <c r="AX112" s="31"/>
      <c r="AY112" s="31"/>
      <c r="AZ112" s="31"/>
      <c r="BA112" s="568" t="s">
        <v>317</v>
      </c>
      <c r="BB112" s="494"/>
      <c r="BC112" s="355"/>
      <c r="BD112" s="356"/>
      <c r="BE112" s="49"/>
      <c r="BF112" s="559"/>
      <c r="BG112" s="16"/>
      <c r="BH112" s="16"/>
      <c r="BI112" s="16"/>
      <c r="BJ112" s="16"/>
      <c r="BK112" s="16"/>
      <c r="BL112" s="244"/>
      <c r="BM112"/>
      <c r="BN112" s="4">
        <v>1</v>
      </c>
    </row>
    <row r="113" spans="1:66" s="48" customFormat="1" ht="19.5" customHeight="1" thickTop="1" x14ac:dyDescent="0.25">
      <c r="A113"/>
      <c r="B113" s="129" t="s">
        <v>11</v>
      </c>
      <c r="C113" s="130" t="str">
        <f>F113</f>
        <v>Famille à coller.N.Nom de votre recette.Recette mère ►.S.Saisissez le nom de la recette mère</v>
      </c>
      <c r="D113" s="130">
        <f>F111</f>
        <v>6</v>
      </c>
      <c r="E113" s="130" t="str">
        <f>G111</f>
        <v>couverts</v>
      </c>
      <c r="F113" s="131" t="str">
        <f>UPPER(LEFT(H107,1))&amp;LOWER(MID(H107,2,999))&amp;"."&amp;UPPER(LEFT(J107,1))&amp;"."&amp;UPPER(LEFT(J107,1))&amp;LOWER(MID(J107,2,999))&amp;"."&amp;IF(ISTEXT(L113),K113&amp;"."&amp;UPPER(LEFT(L113,1))&amp;"."&amp;UPPER(LEFT(L113,1))&amp;LOWER(MID(L113,2,999)),G113)</f>
        <v>Famille à coller.N.Nom de votre recette.Recette mère ►.S.Saisissez le nom de la recette mère</v>
      </c>
      <c r="G113" s="132" t="s">
        <v>55</v>
      </c>
      <c r="H113" s="3321" t="s">
        <v>56</v>
      </c>
      <c r="I113" s="3321"/>
      <c r="J113" s="3321"/>
      <c r="K113" s="133" t="s">
        <v>57</v>
      </c>
      <c r="L113" s="134" t="s">
        <v>58</v>
      </c>
      <c r="N113" s="2943"/>
      <c r="O113" s="310"/>
      <c r="P113" s="310"/>
      <c r="Q113"/>
      <c r="R113"/>
      <c r="S113"/>
      <c r="T113"/>
      <c r="U113"/>
      <c r="V113" s="49"/>
      <c r="AA113" s="49"/>
      <c r="AF113"/>
      <c r="AG113" s="2369">
        <f>IF(AI113=AI90,1,LEN(AI113))</f>
        <v>0</v>
      </c>
      <c r="AH113" s="2779" t="str" cm="1">
        <f t="array" ref="AH113">IF(AK113="", "", IFERROR(MAX(IF(ISNUMBER(AH91:AH112), AH91:AH112)) + 1, ""))</f>
        <v/>
      </c>
      <c r="AI113" s="785" t="str" cm="1">
        <f t="array" ref="AI113">IFERROR(INDEX(AK92:AK143, MATCH(ROW()-MIN(ROW(AK92:AK143))+1, AH92:AH143, 0)), "")</f>
        <v/>
      </c>
      <c r="AJ113" s="2780">
        <f t="shared" si="31"/>
        <v>0</v>
      </c>
      <c r="AK113" s="2784" t="str">
        <f t="shared" si="32"/>
        <v/>
      </c>
      <c r="AL113" s="2788"/>
      <c r="AM113" s="2785" t="e">
        <f>IF(LEN(AN112)&lt;=AL109,AN112,LEFT(AN112,FIND("#",SUBSTITUTE(LEFT(AN112,AL109+1)," ","#",LEN(LEFT(AN112,AL109+1))-LEN(SUBSTITUTE(LEFT(AN112,AL109+1)," ",""))))-1))</f>
        <v>#VALUE!</v>
      </c>
      <c r="AN113" s="2786" t="e">
        <f t="shared" si="35"/>
        <v>#VALUE!</v>
      </c>
      <c r="AO113"/>
      <c r="AP113"/>
      <c r="AQ113"/>
      <c r="AR113"/>
      <c r="AS113"/>
      <c r="AT113"/>
      <c r="AU113"/>
      <c r="AV113"/>
      <c r="AW113" s="31"/>
      <c r="AX113" s="31"/>
      <c r="AY113" s="31"/>
      <c r="AZ113" s="31"/>
      <c r="BA113" s="570" t="s">
        <v>318</v>
      </c>
      <c r="BB113" s="470"/>
      <c r="BC113" s="104"/>
      <c r="BD113" s="105"/>
      <c r="BE113" s="49"/>
      <c r="BF113" s="559"/>
      <c r="BG113" s="3198" t="s">
        <v>301</v>
      </c>
      <c r="BH113" s="3189"/>
      <c r="BI113" s="3192" t="s">
        <v>98</v>
      </c>
      <c r="BJ113" s="3192"/>
      <c r="BK113" s="16"/>
      <c r="BL113" s="244"/>
      <c r="BM113"/>
      <c r="BN113" s="4">
        <v>1</v>
      </c>
    </row>
    <row r="114" spans="1:66" s="48" customFormat="1" ht="15.75" customHeight="1" x14ac:dyDescent="0.25">
      <c r="A114"/>
      <c r="B114" s="138" t="s">
        <v>11</v>
      </c>
      <c r="C114" s="139" t="str">
        <f>C113</f>
        <v>Famille à coller.N.Nom de votre recette.Recette mère ►.S.Saisissez le nom de la recette mère</v>
      </c>
      <c r="D114" s="140"/>
      <c r="E114" s="140"/>
      <c r="F114" s="141" t="s">
        <v>61</v>
      </c>
      <c r="G114" s="141" t="s">
        <v>62</v>
      </c>
      <c r="H114" s="141" t="s">
        <v>63</v>
      </c>
      <c r="I114" s="141" t="s">
        <v>64</v>
      </c>
      <c r="J114" s="141" t="s">
        <v>65</v>
      </c>
      <c r="K114" s="142" t="s">
        <v>66</v>
      </c>
      <c r="L114" s="143" t="s">
        <v>67</v>
      </c>
      <c r="N114" s="2943"/>
      <c r="O114" s="310"/>
      <c r="P114" s="310"/>
      <c r="Q114"/>
      <c r="R114"/>
      <c r="S114"/>
      <c r="T114"/>
      <c r="U114"/>
      <c r="V114" s="49"/>
      <c r="AA114" s="49"/>
      <c r="AF114"/>
      <c r="AG114" s="2369">
        <f>IF(AI114=AI90,1,LEN(AI114))</f>
        <v>0</v>
      </c>
      <c r="AH114" s="2779" t="str" cm="1">
        <f t="array" ref="AH114">IF(AK114="", "", IFERROR(MAX(IF(ISNUMBER(AH91:AH113), AH91:AH113)) + 1, ""))</f>
        <v/>
      </c>
      <c r="AI114" s="785" t="str" cm="1">
        <f t="array" ref="AI114">IFERROR(INDEX(AK92:AK143, MATCH(ROW()-MIN(ROW(AK92:AK143))+1, AH92:AH143, 0)), "")</f>
        <v/>
      </c>
      <c r="AJ114" s="2780">
        <f t="shared" si="31"/>
        <v>0</v>
      </c>
      <c r="AK114" s="2784" t="str">
        <f t="shared" si="32"/>
        <v/>
      </c>
      <c r="AL114" s="2788"/>
      <c r="AM114" s="2785" t="e">
        <f>IF(LEN(AN113)&lt;=AL109,AN113,LEFT(AN113,FIND("#",SUBSTITUTE(LEFT(AN113,AL109+1)," ","#",LEN(LEFT(AN113,AL109+1))-LEN(SUBSTITUTE(LEFT(AN113,AL109+1)," ",""))))-1))</f>
        <v>#VALUE!</v>
      </c>
      <c r="AN114" s="2786" t="e">
        <f t="shared" si="35"/>
        <v>#VALUE!</v>
      </c>
      <c r="AO114"/>
      <c r="AP114"/>
      <c r="AQ114"/>
      <c r="AR114"/>
      <c r="AS114"/>
      <c r="AT114"/>
      <c r="AU114"/>
      <c r="AV114"/>
      <c r="AW114" s="31"/>
      <c r="AX114" s="31"/>
      <c r="AY114" s="31"/>
      <c r="AZ114" s="31"/>
      <c r="BA114" s="571"/>
      <c r="BB114" s="118"/>
      <c r="BC114" s="118"/>
      <c r="BD114" s="119"/>
      <c r="BE114" s="49"/>
      <c r="BF114" s="559"/>
      <c r="BG114" s="572" t="s">
        <v>123</v>
      </c>
      <c r="BH114" s="573" t="s">
        <v>120</v>
      </c>
      <c r="BI114" s="574" t="s">
        <v>305</v>
      </c>
      <c r="BJ114" s="575" t="s">
        <v>306</v>
      </c>
      <c r="BK114" s="16"/>
      <c r="BL114" s="244"/>
      <c r="BM114"/>
      <c r="BN114" s="4">
        <v>1</v>
      </c>
    </row>
    <row r="115" spans="1:66" s="48" customFormat="1" ht="15" customHeight="1" x14ac:dyDescent="0.25">
      <c r="A115"/>
      <c r="B115" s="66" t="s">
        <v>18</v>
      </c>
      <c r="C115" s="149" t="str">
        <f>C113</f>
        <v>Famille à coller.N.Nom de votre recette.Recette mère ►.S.Saisissez le nom de la recette mère</v>
      </c>
      <c r="D115" s="91"/>
      <c r="E115" s="91"/>
      <c r="F115" s="150" t="s">
        <v>86</v>
      </c>
      <c r="G115" s="151" t="s">
        <v>87</v>
      </c>
      <c r="H115" s="152"/>
      <c r="I115" s="3322" t="s">
        <v>88</v>
      </c>
      <c r="J115" s="3323" t="s">
        <v>89</v>
      </c>
      <c r="K115" s="3324" t="s">
        <v>90</v>
      </c>
      <c r="L115" s="153" t="s">
        <v>91</v>
      </c>
      <c r="N115" s="2943"/>
      <c r="O115" s="310"/>
      <c r="P115" s="310"/>
      <c r="Q115"/>
      <c r="R115"/>
      <c r="S115"/>
      <c r="T115"/>
      <c r="U115"/>
      <c r="V115" s="49"/>
      <c r="AA115" s="49"/>
      <c r="AF115"/>
      <c r="AG115" s="2369">
        <f>IF(AI115=AI90,1,LEN(AI115))</f>
        <v>0</v>
      </c>
      <c r="AH115" s="2779" t="str" cm="1">
        <f t="array" ref="AH115">IF(AK115="", "", IFERROR(MAX(IF(ISNUMBER(AH91:AH114), AH91:AH114)) + 1, ""))</f>
        <v/>
      </c>
      <c r="AI115" s="785" t="str" cm="1">
        <f t="array" ref="AI115">IFERROR(INDEX(AK92:AK143, MATCH(ROW()-MIN(ROW(AK92:AK143))+1, AH92:AH143, 0)), "")</f>
        <v/>
      </c>
      <c r="AJ115" s="2780">
        <f t="shared" si="31"/>
        <v>0</v>
      </c>
      <c r="AK115" s="2784" t="str">
        <f t="shared" si="32"/>
        <v/>
      </c>
      <c r="AL115" s="2788"/>
      <c r="AM115" s="2785" t="e">
        <f>IF(LEN(AN114)&lt;=AL109,AN114,LEFT(AN114,FIND("#",SUBSTITUTE(LEFT(AN114,AL109+1)," ","#",LEN(LEFT(AN114,AL109+1))-LEN(SUBSTITUTE(LEFT(AN114,AL109+1)," ",""))))-1))</f>
        <v>#VALUE!</v>
      </c>
      <c r="AN115" s="2786" t="e">
        <f t="shared" si="35"/>
        <v>#VALUE!</v>
      </c>
      <c r="AO115"/>
      <c r="AP115"/>
      <c r="AQ115"/>
      <c r="AR115"/>
      <c r="AS115"/>
      <c r="AT115"/>
      <c r="AU115"/>
      <c r="AV115"/>
      <c r="AW115" s="31"/>
      <c r="AX115" s="31"/>
      <c r="AY115" s="31"/>
      <c r="AZ115" s="31"/>
      <c r="BA115" s="576" t="s">
        <v>319</v>
      </c>
      <c r="BB115" s="577" t="s">
        <v>320</v>
      </c>
      <c r="BC115" s="118"/>
      <c r="BD115" s="119"/>
      <c r="BE115" s="49"/>
      <c r="BF115" s="559"/>
      <c r="BG115" s="578">
        <v>0.25</v>
      </c>
      <c r="BH115" s="555">
        <v>0.5</v>
      </c>
      <c r="BI115" s="579" t="s">
        <v>321</v>
      </c>
      <c r="BJ115" s="580"/>
      <c r="BK115" s="16"/>
      <c r="BL115" s="244"/>
      <c r="BM115"/>
      <c r="BN115" s="4">
        <v>1</v>
      </c>
    </row>
    <row r="116" spans="1:66" s="48" customFormat="1" ht="15.75" customHeight="1" x14ac:dyDescent="0.25">
      <c r="A116"/>
      <c r="B116" s="66" t="s">
        <v>18</v>
      </c>
      <c r="C116" s="149" t="str">
        <f>C113</f>
        <v>Famille à coller.N.Nom de votre recette.Recette mère ►.S.Saisissez le nom de la recette mère</v>
      </c>
      <c r="D116" s="91"/>
      <c r="E116" s="91"/>
      <c r="F116" s="163" t="s">
        <v>103</v>
      </c>
      <c r="G116" s="164" t="s">
        <v>104</v>
      </c>
      <c r="H116" s="165" t="s">
        <v>105</v>
      </c>
      <c r="I116" s="3121"/>
      <c r="J116" s="3123"/>
      <c r="K116" s="3125"/>
      <c r="L116" s="166" t="s">
        <v>106</v>
      </c>
      <c r="N116" s="2943"/>
      <c r="O116" s="310"/>
      <c r="P116" s="310"/>
      <c r="Q116"/>
      <c r="R116"/>
      <c r="S116"/>
      <c r="T116"/>
      <c r="U116"/>
      <c r="V116" s="49"/>
      <c r="AA116" s="49"/>
      <c r="AF116"/>
      <c r="AG116" s="2369">
        <f>IF(AI116=AI90,1,LEN(AI116))</f>
        <v>0</v>
      </c>
      <c r="AH116" s="2779" t="str" cm="1">
        <f t="array" ref="AH116">IF(AK116="", "", IFERROR(MAX(IF(ISNUMBER(AH91:AH115), AH91:AH115)) + 1, ""))</f>
        <v/>
      </c>
      <c r="AI116" s="785" t="str" cm="1">
        <f t="array" ref="AI116">IFERROR(INDEX(AK92:AK143, MATCH(ROW()-MIN(ROW(AK92:AK143))+1, AH92:AH143, 0)), "")</f>
        <v/>
      </c>
      <c r="AJ116" s="2780">
        <f t="shared" si="31"/>
        <v>0</v>
      </c>
      <c r="AK116" s="2784" t="str">
        <f t="shared" si="32"/>
        <v/>
      </c>
      <c r="AL116" s="2788"/>
      <c r="AM116" s="2785" t="e">
        <f>IF(LEN(AN115)&lt;=AL109,AN115,LEFT(AN115,FIND("#",SUBSTITUTE(LEFT(AN115,AL109+1)," ","#",LEN(LEFT(AN115,AL109+1))-LEN(SUBSTITUTE(LEFT(AN115,AL109+1)," ",""))))-1))</f>
        <v>#VALUE!</v>
      </c>
      <c r="AN116" s="2786" t="e">
        <f t="shared" si="35"/>
        <v>#VALUE!</v>
      </c>
      <c r="AO116"/>
      <c r="AP116"/>
      <c r="AQ116"/>
      <c r="AR116"/>
      <c r="AS116"/>
      <c r="AT116"/>
      <c r="AU116"/>
      <c r="AV116"/>
      <c r="AW116" s="31"/>
      <c r="AX116" s="31"/>
      <c r="AY116" s="31"/>
      <c r="AZ116" s="31"/>
      <c r="BA116" s="581" t="s">
        <v>322</v>
      </c>
      <c r="BB116" s="118"/>
      <c r="BC116" s="118"/>
      <c r="BD116" s="119"/>
      <c r="BE116" s="49"/>
      <c r="BF116" s="559"/>
      <c r="BG116" s="582" t="s">
        <v>266</v>
      </c>
      <c r="BH116" s="583" t="s">
        <v>295</v>
      </c>
      <c r="BI116" s="574" t="s">
        <v>309</v>
      </c>
      <c r="BJ116" s="584" t="s">
        <v>310</v>
      </c>
      <c r="BK116" s="16"/>
      <c r="BL116" s="244"/>
      <c r="BM116"/>
      <c r="BN116" s="4">
        <v>1</v>
      </c>
    </row>
    <row r="117" spans="1:66" s="48" customFormat="1" ht="15" customHeight="1" x14ac:dyDescent="0.25">
      <c r="A117"/>
      <c r="B117" s="66" t="s">
        <v>18</v>
      </c>
      <c r="C117" s="149" t="str">
        <f>C113</f>
        <v>Famille à coller.N.Nom de votre recette.Recette mère ►.S.Saisissez le nom de la recette mère</v>
      </c>
      <c r="D117" s="91">
        <f>D113</f>
        <v>6</v>
      </c>
      <c r="E117" s="91" t="str">
        <f>E113</f>
        <v>couverts</v>
      </c>
      <c r="F117" s="174"/>
      <c r="G117" s="175"/>
      <c r="H117" s="176" t="str">
        <f t="shared" ref="H117:H123" si="36">IF(OR(ISTEXT(F117), F117&lt;=0, I117&lt;=0), "", "de")</f>
        <v/>
      </c>
      <c r="I117" s="177"/>
      <c r="J117" s="178"/>
      <c r="K117" s="179">
        <v>1</v>
      </c>
      <c r="L117" s="180"/>
      <c r="N117" s="2943"/>
      <c r="O117" s="310"/>
      <c r="P117" s="310"/>
      <c r="Q117"/>
      <c r="R117"/>
      <c r="S117"/>
      <c r="T117"/>
      <c r="U117"/>
      <c r="V117" s="49"/>
      <c r="AA117" s="49"/>
      <c r="AF117"/>
      <c r="AG117" s="2369">
        <f>IF(AI117=AI90,1,LEN(AI117))</f>
        <v>0</v>
      </c>
      <c r="AH117" s="2779" t="str" cm="1">
        <f t="array" ref="AH117">IF(AK117="", "", IFERROR(MAX(IF(ISNUMBER(AH91:AH116), AH91:AH116)) + 1, ""))</f>
        <v/>
      </c>
      <c r="AI117" s="785" t="str" cm="1">
        <f t="array" ref="AI117">IFERROR(INDEX(AK92:AK143, MATCH(ROW()-MIN(ROW(AK92:AK143))+1, AH92:AH143, 0)), "")</f>
        <v/>
      </c>
      <c r="AJ117" s="2780">
        <f t="shared" si="31"/>
        <v>0</v>
      </c>
      <c r="AK117" s="2784" t="str">
        <f t="shared" si="32"/>
        <v/>
      </c>
      <c r="AL117" s="2788"/>
      <c r="AM117" s="2785" t="e">
        <f>IF(LEN(AN116)&lt;=AL109,AN116,LEFT(AN116,FIND("#",SUBSTITUTE(LEFT(AN116,AL109+1)," ","#",LEN(LEFT(AN116,AL109+1))-LEN(SUBSTITUTE(LEFT(AN116,AL109+1)," ",""))))-1))</f>
        <v>#VALUE!</v>
      </c>
      <c r="AN117" s="2786" t="e">
        <f t="shared" si="35"/>
        <v>#VALUE!</v>
      </c>
      <c r="AO117"/>
      <c r="AP117"/>
      <c r="AQ117"/>
      <c r="AR117"/>
      <c r="AS117"/>
      <c r="AT117"/>
      <c r="AU117"/>
      <c r="AV117"/>
      <c r="AW117" s="31"/>
      <c r="AX117" s="31"/>
      <c r="AY117" s="31"/>
      <c r="AZ117" s="31"/>
      <c r="BA117" s="571"/>
      <c r="BB117" s="118"/>
      <c r="BC117" s="118"/>
      <c r="BD117" s="119"/>
      <c r="BE117" s="49"/>
      <c r="BF117" s="559"/>
      <c r="BG117" s="578">
        <v>0.25</v>
      </c>
      <c r="BH117" s="555">
        <v>0.5</v>
      </c>
      <c r="BI117" s="579" t="s">
        <v>323</v>
      </c>
      <c r="BJ117" s="580"/>
      <c r="BK117" s="16"/>
      <c r="BL117" s="244"/>
      <c r="BM117"/>
      <c r="BN117" s="4">
        <v>1</v>
      </c>
    </row>
    <row r="118" spans="1:66" s="48" customFormat="1" ht="15" customHeight="1" x14ac:dyDescent="0.25">
      <c r="A118"/>
      <c r="B118" s="196" t="str">
        <f t="shared" ref="B118:B123" si="37">IF(L118&lt;&gt;"","A","►")</f>
        <v>►</v>
      </c>
      <c r="C118" s="149" t="str">
        <f>C113</f>
        <v>Famille à coller.N.Nom de votre recette.Recette mère ►.S.Saisissez le nom de la recette mère</v>
      </c>
      <c r="D118" s="91">
        <f>D113</f>
        <v>6</v>
      </c>
      <c r="E118" s="91" t="str">
        <f>E113</f>
        <v>couverts</v>
      </c>
      <c r="F118" s="174"/>
      <c r="G118" s="175"/>
      <c r="H118" s="176" t="str">
        <f t="shared" si="36"/>
        <v/>
      </c>
      <c r="I118" s="177"/>
      <c r="J118" s="178"/>
      <c r="K118" s="179">
        <v>1</v>
      </c>
      <c r="L118" s="180"/>
      <c r="N118" s="2943"/>
      <c r="O118" s="310"/>
      <c r="P118" s="310"/>
      <c r="Q118"/>
      <c r="R118"/>
      <c r="S118"/>
      <c r="T118"/>
      <c r="U118"/>
      <c r="V118" s="49"/>
      <c r="AA118" s="49"/>
      <c r="AF118"/>
      <c r="AG118" s="2369">
        <f>IF(AI118=AI90,1,LEN(AI118))</f>
        <v>0</v>
      </c>
      <c r="AH118" s="2779" cm="1">
        <f t="array" ref="AH118">IF(AK118="", "", IFERROR(MAX(IF(ISNUMBER(AH91:AH117), AH91:AH117)) + 1, ""))</f>
        <v>9</v>
      </c>
      <c r="AI118" s="785" t="str" cm="1">
        <f t="array" ref="AI118">IFERROR(INDEX(AK92:AK143, MATCH(ROW()-MIN(ROW(AK92:AK143))+1, AH92:AH143, 0)), "")</f>
        <v/>
      </c>
      <c r="AJ118" s="2780">
        <f t="shared" si="31"/>
        <v>0</v>
      </c>
      <c r="AK118" s="2781" t="str">
        <f t="shared" si="32"/>
        <v xml:space="preserve"> et saisissez un nombre de caractères pour que le texte ne déborde pas de la colonne</v>
      </c>
      <c r="AL118" s="2782" t="str">
        <f>AI86</f>
        <v xml:space="preserve"> et saisissez un nombre de caractères pour que le texte ne déborde pas de la colonne</v>
      </c>
      <c r="AM118" s="2236" t="str">
        <f>IF(AND(AL118&lt;&gt;"", AL122&lt;&gt;""), IF(LEN(AL118)&lt;AL122, AL118, IFERROR(LEFT(AL121, IF(ISNUMBER(FIND(" ", AL121)), FIND(" ", AL121 &amp; " ", AL122) - 1, LEN(AL121))), "")), "")</f>
        <v xml:space="preserve"> et saisissez un nombre de caractères pour que le texte ne déborde pas de la colonne</v>
      </c>
      <c r="AN118" s="2231" t="e">
        <f>IF(AM118="","",RIGHT(AL121,LEN(AL121)-LEN(AM118)-1))</f>
        <v>#VALUE!</v>
      </c>
      <c r="AO118"/>
      <c r="AP118"/>
      <c r="AQ118"/>
      <c r="AR118"/>
      <c r="AS118"/>
      <c r="AT118"/>
      <c r="AU118"/>
      <c r="AV118"/>
      <c r="AW118" s="31"/>
      <c r="AX118" s="31"/>
      <c r="AY118" s="31"/>
      <c r="AZ118" s="31"/>
      <c r="BA118" s="323" t="s">
        <v>324</v>
      </c>
      <c r="BB118" s="243"/>
      <c r="BC118" s="243"/>
      <c r="BD118" s="440"/>
      <c r="BE118" s="49"/>
      <c r="BF118" s="559"/>
      <c r="BG118" s="585" t="s">
        <v>313</v>
      </c>
      <c r="BH118" s="243" t="s">
        <v>314</v>
      </c>
      <c r="BI118" s="243"/>
      <c r="BJ118" s="243"/>
      <c r="BK118" s="16"/>
      <c r="BL118" s="244"/>
      <c r="BM118"/>
      <c r="BN118" s="4">
        <v>1</v>
      </c>
    </row>
    <row r="119" spans="1:66" s="48" customFormat="1" ht="15.75" customHeight="1" thickBot="1" x14ac:dyDescent="0.3">
      <c r="A119"/>
      <c r="B119" s="196" t="str">
        <f t="shared" si="37"/>
        <v>►</v>
      </c>
      <c r="C119" s="149" t="str">
        <f>C113</f>
        <v>Famille à coller.N.Nom de votre recette.Recette mère ►.S.Saisissez le nom de la recette mère</v>
      </c>
      <c r="D119" s="91">
        <f>D113</f>
        <v>6</v>
      </c>
      <c r="E119" s="91" t="str">
        <f>E113</f>
        <v>couverts</v>
      </c>
      <c r="F119" s="174"/>
      <c r="G119" s="209"/>
      <c r="H119" s="176" t="str">
        <f t="shared" si="36"/>
        <v/>
      </c>
      <c r="I119" s="177"/>
      <c r="J119" s="178"/>
      <c r="K119" s="179">
        <v>1</v>
      </c>
      <c r="L119" s="180"/>
      <c r="N119" s="2943"/>
      <c r="O119" s="310"/>
      <c r="P119" s="310"/>
      <c r="Q119"/>
      <c r="R119"/>
      <c r="S119"/>
      <c r="T119"/>
      <c r="U119"/>
      <c r="V119" s="49"/>
      <c r="AA119" s="49"/>
      <c r="AF119"/>
      <c r="AG119" s="2369">
        <f>IF(AI119=AI90,1,LEN(AI119))</f>
        <v>0</v>
      </c>
      <c r="AH119" s="2779" t="str" cm="1">
        <f t="array" ref="AH119">IF(AK119="", "", IFERROR(MAX(IF(ISNUMBER(AH91:AH118), AH91:AH118)) + 1, ""))</f>
        <v/>
      </c>
      <c r="AI119" s="785" t="str" cm="1">
        <f t="array" ref="AI119">IFERROR(INDEX(AK92:AK143, MATCH(ROW()-MIN(ROW(AK92:AK143))+1, AH92:AH143, 0)), "")</f>
        <v/>
      </c>
      <c r="AJ119" s="2780">
        <f t="shared" si="31"/>
        <v>0</v>
      </c>
      <c r="AK119" s="2781" t="str">
        <f t="shared" si="32"/>
        <v/>
      </c>
      <c r="AL119" s="2235" t="str">
        <f>SUBSTITUTE(SUBSTITUTE(SUBSTITUTE(SUBSTITUTE(SUBSTITUTE(AL118, ",", "♦"), ";", "♦"), ".", "♦"), " ♦", " "), "♦", " ")</f>
        <v xml:space="preserve"> et saisissez un nombre de caractères pour que le texte ne déborde pas de la colonne</v>
      </c>
      <c r="AM119" s="2236" t="e">
        <f>IF(LEN(AN118)&lt;=AL122,AN118,LEFT(AN118,FIND("#",SUBSTITUTE(LEFT(AN118,AL122+1)," ","#",LEN(LEFT(AN118,AL122+1))-LEN(SUBSTITUTE(LEFT(AN118,AL122+1)," ",""))))-1))</f>
        <v>#VALUE!</v>
      </c>
      <c r="AN119" s="2237" t="e">
        <f t="shared" ref="AN119:AN130" si="38">IF(AM119="","",IFERROR(RIGHT(AN118,LEN(AN118)-LEN(AM119)-1),""))</f>
        <v>#VALUE!</v>
      </c>
      <c r="AO119"/>
      <c r="AP119"/>
      <c r="AQ119"/>
      <c r="AR119"/>
      <c r="AS119"/>
      <c r="AT119"/>
      <c r="AU119"/>
      <c r="AV119"/>
      <c r="AW119" s="31"/>
      <c r="AX119" s="31"/>
      <c r="AY119" s="31"/>
      <c r="AZ119" s="31"/>
      <c r="BA119" s="586">
        <v>12</v>
      </c>
      <c r="BB119" s="243" t="s">
        <v>325</v>
      </c>
      <c r="BC119" s="243"/>
      <c r="BD119" s="440"/>
      <c r="BF119" s="559"/>
      <c r="BG119" s="587" t="s">
        <v>191</v>
      </c>
      <c r="BH119" s="588"/>
      <c r="BI119" s="589"/>
      <c r="BJ119" s="589"/>
      <c r="BK119" s="16"/>
      <c r="BL119" s="244"/>
      <c r="BM119"/>
      <c r="BN119" s="4">
        <v>1</v>
      </c>
    </row>
    <row r="120" spans="1:66" s="48" customFormat="1" ht="15.75" customHeight="1" x14ac:dyDescent="0.25">
      <c r="A120"/>
      <c r="B120" s="196" t="str">
        <f t="shared" si="37"/>
        <v>A</v>
      </c>
      <c r="C120" s="149" t="str">
        <f>C113</f>
        <v>Famille à coller.N.Nom de votre recette.Recette mère ►.S.Saisissez le nom de la recette mère</v>
      </c>
      <c r="D120" s="91">
        <f>D113</f>
        <v>6</v>
      </c>
      <c r="E120" s="91" t="str">
        <f>E113</f>
        <v>couverts</v>
      </c>
      <c r="F120" s="174"/>
      <c r="G120" s="209"/>
      <c r="H120" s="176" t="str">
        <f t="shared" si="36"/>
        <v/>
      </c>
      <c r="I120" s="177"/>
      <c r="J120" s="178"/>
      <c r="K120" s="179">
        <v>1</v>
      </c>
      <c r="L120" s="180" t="s">
        <v>1073</v>
      </c>
      <c r="N120" s="2943"/>
      <c r="O120" s="310"/>
      <c r="P120" s="310"/>
      <c r="Q120"/>
      <c r="R120"/>
      <c r="S120"/>
      <c r="T120"/>
      <c r="U120"/>
      <c r="V120" s="49"/>
      <c r="AA120" s="49"/>
      <c r="AF120"/>
      <c r="AG120" s="2369">
        <f>IF(AI120=AI90,1,LEN(AI120))</f>
        <v>0</v>
      </c>
      <c r="AH120" s="2779" t="str" cm="1">
        <f t="array" ref="AH120">IF(AK120="", "", IFERROR(MAX(IF(ISNUMBER(AH91:AH119), AH91:AH119)) + 1, ""))</f>
        <v/>
      </c>
      <c r="AI120" s="785" t="str" cm="1">
        <f t="array" ref="AI120">IFERROR(INDEX(AK92:AK143, MATCH(ROW()-MIN(ROW(AK92:AK143))+1, AH92:AH143, 0)), "")</f>
        <v/>
      </c>
      <c r="AJ120" s="2780">
        <f t="shared" si="31"/>
        <v>0</v>
      </c>
      <c r="AK120" s="2781" t="str">
        <f t="shared" si="32"/>
        <v/>
      </c>
      <c r="AL120" s="2235" t="str">
        <f>IFERROR(SUBSTITUTE(SUBSTITUTE(SUBSTITUTE(SUBSTITUTE(SUBSTITUTE(SUBSTITUTE(AL119, ",", " "), ".", " "), ";", " "), "-", " "), ":", " "), "?", " "), AL119)</f>
        <v xml:space="preserve"> et saisissez un nombre de caractères pour que le texte ne déborde pas de la colonne</v>
      </c>
      <c r="AM120" s="2236" t="e">
        <f>IF(LEN(AN119)&lt;=AL122,AN119,LEFT(AN119,FIND("#",SUBSTITUTE(LEFT(AN119,AL122+1)," ","#",LEN(LEFT(AN119,AL122+1))-LEN(SUBSTITUTE(LEFT(AN119,AL122+1)," ",""))))-1))</f>
        <v>#VALUE!</v>
      </c>
      <c r="AN120" s="2237" t="e">
        <f t="shared" si="38"/>
        <v>#VALUE!</v>
      </c>
      <c r="AO120"/>
      <c r="AP120"/>
      <c r="AQ120"/>
      <c r="AR120"/>
      <c r="AS120"/>
      <c r="AT120"/>
      <c r="AU120"/>
      <c r="AV120"/>
      <c r="AW120" s="31"/>
      <c r="AX120" s="31"/>
      <c r="AY120" s="31"/>
      <c r="AZ120" s="31"/>
      <c r="BA120" s="590">
        <f ca="1">CELL("largeur",BA120)</f>
        <v>19</v>
      </c>
      <c r="BB120" s="243" t="s">
        <v>326</v>
      </c>
      <c r="BC120" s="243"/>
      <c r="BD120" s="440"/>
      <c r="BF120" s="559"/>
      <c r="BG120" s="16"/>
      <c r="BH120" s="16"/>
      <c r="BI120" s="16"/>
      <c r="BJ120" s="16"/>
      <c r="BK120" s="16"/>
      <c r="BL120" s="244"/>
      <c r="BM120"/>
      <c r="BN120" s="4">
        <v>1</v>
      </c>
    </row>
    <row r="121" spans="1:66" s="48" customFormat="1" ht="17.25" x14ac:dyDescent="0.25">
      <c r="A121"/>
      <c r="B121" s="196" t="str">
        <f t="shared" si="37"/>
        <v>►</v>
      </c>
      <c r="C121" s="149" t="str">
        <f>C113</f>
        <v>Famille à coller.N.Nom de votre recette.Recette mère ►.S.Saisissez le nom de la recette mère</v>
      </c>
      <c r="D121" s="91">
        <f>D113</f>
        <v>6</v>
      </c>
      <c r="E121" s="91" t="str">
        <f>E113</f>
        <v>couverts</v>
      </c>
      <c r="F121" s="174"/>
      <c r="G121" s="209"/>
      <c r="H121" s="176" t="str">
        <f t="shared" si="36"/>
        <v/>
      </c>
      <c r="I121" s="177"/>
      <c r="J121" s="178"/>
      <c r="K121" s="179">
        <v>1</v>
      </c>
      <c r="L121" s="180"/>
      <c r="N121" s="2943"/>
      <c r="O121" s="310"/>
      <c r="P121" s="310"/>
      <c r="Q121"/>
      <c r="R121"/>
      <c r="S121"/>
      <c r="T121"/>
      <c r="U121"/>
      <c r="V121" s="49"/>
      <c r="AA121" s="49"/>
      <c r="AF121"/>
      <c r="AG121" s="2369">
        <f>IF(AI121=AI90,1,LEN(AI121))</f>
        <v>0</v>
      </c>
      <c r="AH121" s="2779" t="str" cm="1">
        <f t="array" ref="AH121">IF(AK121="", "", IFERROR(MAX(IF(ISNUMBER(AH91:AH120), AH91:AH120)) + 1, ""))</f>
        <v/>
      </c>
      <c r="AI121" s="785" t="str" cm="1">
        <f t="array" ref="AI121">IFERROR(INDEX(AK92:AK143, MATCH(ROW()-MIN(ROW(AK92:AK143))+1, AH92:AH143, 0)), "")</f>
        <v/>
      </c>
      <c r="AJ121" s="2780">
        <f t="shared" si="31"/>
        <v>0</v>
      </c>
      <c r="AK121" s="2781" t="str">
        <f t="shared" si="32"/>
        <v/>
      </c>
      <c r="AL121" s="2235" t="str">
        <f>IFERROR(SUBSTITUTE(SUBSTITUTE(SUBSTITUTE(SUBSTITUTE(AL120, " , ", " "), ";", " "), "  ", " "), " ", " "), AL120)</f>
        <v xml:space="preserve"> et saisissez un nombre de caractères pour que le texte ne déborde pas de la colonne</v>
      </c>
      <c r="AM121" s="2236" t="e">
        <f>IF(LEN(AN120)&lt;=AL122,AN120,LEFT(AN120,FIND("#",SUBSTITUTE(LEFT(AN120,AL122+1)," ","#",LEN(LEFT(AN120,AL122+1))-LEN(SUBSTITUTE(LEFT(AN120,AL122+1)," ",""))))-1))</f>
        <v>#VALUE!</v>
      </c>
      <c r="AN121" s="2237" t="e">
        <f t="shared" si="38"/>
        <v>#VALUE!</v>
      </c>
      <c r="AO121"/>
      <c r="AP121"/>
      <c r="AQ121"/>
      <c r="AR121"/>
      <c r="AS121"/>
      <c r="AT121"/>
      <c r="AU121"/>
      <c r="AV121"/>
      <c r="AW121" s="31"/>
      <c r="AX121" s="31"/>
      <c r="AY121" s="31"/>
      <c r="AZ121" s="31"/>
      <c r="BA121" s="323" t="s">
        <v>327</v>
      </c>
      <c r="BB121" s="243"/>
      <c r="BC121" s="243"/>
      <c r="BD121" s="440"/>
      <c r="BF121" s="414"/>
      <c r="BG121" s="433" t="s">
        <v>278</v>
      </c>
      <c r="BH121" s="433"/>
      <c r="BI121" s="433"/>
      <c r="BJ121" s="506"/>
      <c r="BK121" s="16"/>
      <c r="BL121" s="244"/>
      <c r="BM121"/>
      <c r="BN121" s="4">
        <v>1</v>
      </c>
    </row>
    <row r="122" spans="1:66" s="48" customFormat="1" ht="17.25" x14ac:dyDescent="0.25">
      <c r="A122"/>
      <c r="B122" s="196" t="str">
        <f t="shared" si="37"/>
        <v>►</v>
      </c>
      <c r="C122" s="149" t="str">
        <f>C113</f>
        <v>Famille à coller.N.Nom de votre recette.Recette mère ►.S.Saisissez le nom de la recette mère</v>
      </c>
      <c r="D122" s="91">
        <f>D113</f>
        <v>6</v>
      </c>
      <c r="E122" s="91" t="str">
        <f>E113</f>
        <v>couverts</v>
      </c>
      <c r="F122" s="174"/>
      <c r="G122" s="209"/>
      <c r="H122" s="176" t="str">
        <f t="shared" si="36"/>
        <v/>
      </c>
      <c r="I122" s="177"/>
      <c r="J122" s="178"/>
      <c r="K122" s="179">
        <v>1</v>
      </c>
      <c r="L122" s="180"/>
      <c r="N122" s="2943"/>
      <c r="O122" s="310"/>
      <c r="P122" s="310"/>
      <c r="Q122"/>
      <c r="R122"/>
      <c r="S122"/>
      <c r="T122"/>
      <c r="U122"/>
      <c r="V122" s="49"/>
      <c r="AA122" s="49"/>
      <c r="AF122"/>
      <c r="AG122" s="2369">
        <f>IF(AI122=AI90,1,LEN(AI122))</f>
        <v>0</v>
      </c>
      <c r="AH122" s="2779" t="str" cm="1">
        <f t="array" ref="AH122">IF(AK122="", "", IFERROR(MAX(IF(ISNUMBER(AH91:AH121), AH91:AH121)) + 1, ""))</f>
        <v/>
      </c>
      <c r="AI122" s="785" t="str" cm="1">
        <f t="array" ref="AI122">IFERROR(INDEX(AK92:AK143, MATCH(ROW()-MIN(ROW(AK92:AK143))+1, AH92:AH143, 0)), "")</f>
        <v/>
      </c>
      <c r="AJ122" s="2780">
        <f t="shared" si="31"/>
        <v>0</v>
      </c>
      <c r="AK122" s="2781" t="str">
        <f t="shared" si="32"/>
        <v/>
      </c>
      <c r="AL122" s="2240">
        <f>AI80</f>
        <v>90</v>
      </c>
      <c r="AM122" s="2236" t="e">
        <f>IF(LEN(AN121)&lt;=AL122,AN121,LEFT(AN121,FIND("#",SUBSTITUTE(LEFT(AN121,AL122+1)," ","#",LEN(LEFT(AN121,AL122+1))-LEN(SUBSTITUTE(LEFT(AN121,AL122+1)," ",""))))-1))</f>
        <v>#VALUE!</v>
      </c>
      <c r="AN122" s="2237" t="e">
        <f t="shared" si="38"/>
        <v>#VALUE!</v>
      </c>
      <c r="AO122"/>
      <c r="AP122"/>
      <c r="AQ122"/>
      <c r="AR122"/>
      <c r="AS122"/>
      <c r="AT122"/>
      <c r="AU122"/>
      <c r="AV122"/>
      <c r="AW122" s="31"/>
      <c r="AX122" s="31"/>
      <c r="AY122" s="31"/>
      <c r="AZ122" s="31"/>
      <c r="BA122" s="323" t="s">
        <v>328</v>
      </c>
      <c r="BB122" s="243"/>
      <c r="BC122" s="243"/>
      <c r="BD122" s="440"/>
      <c r="BF122" s="437"/>
      <c r="BG122"/>
      <c r="BH122" s="248"/>
      <c r="BI122" s="248"/>
      <c r="BJ122" s="16"/>
      <c r="BK122" s="16"/>
      <c r="BL122" s="244"/>
      <c r="BM122"/>
      <c r="BN122" s="4">
        <v>1</v>
      </c>
    </row>
    <row r="123" spans="1:66" s="48" customFormat="1" ht="15.75" customHeight="1" x14ac:dyDescent="0.25">
      <c r="A123"/>
      <c r="B123" s="196" t="str">
        <f t="shared" si="37"/>
        <v>►</v>
      </c>
      <c r="C123" s="149" t="str">
        <f>C113</f>
        <v>Famille à coller.N.Nom de votre recette.Recette mère ►.S.Saisissez le nom de la recette mère</v>
      </c>
      <c r="D123" s="91">
        <f>D113</f>
        <v>6</v>
      </c>
      <c r="E123" s="91" t="str">
        <f>E113</f>
        <v>couverts</v>
      </c>
      <c r="F123" s="174"/>
      <c r="G123" s="209"/>
      <c r="H123" s="176" t="str">
        <f t="shared" si="36"/>
        <v/>
      </c>
      <c r="I123" s="177"/>
      <c r="J123" s="178"/>
      <c r="K123" s="179">
        <v>1</v>
      </c>
      <c r="L123" s="180"/>
      <c r="N123" s="2943"/>
      <c r="O123" s="310"/>
      <c r="P123" s="310"/>
      <c r="Q123"/>
      <c r="R123"/>
      <c r="S123"/>
      <c r="T123"/>
      <c r="U123"/>
      <c r="V123" s="49"/>
      <c r="AA123" s="49"/>
      <c r="AF123"/>
      <c r="AG123" s="2369">
        <f>IF(AI123=AI90,1,LEN(AI123))</f>
        <v>0</v>
      </c>
      <c r="AH123" s="2779" t="str" cm="1">
        <f t="array" ref="AH123">IF(AK123="", "", IFERROR(MAX(IF(ISNUMBER(AH91:AH122), AH91:AH122)) + 1, ""))</f>
        <v/>
      </c>
      <c r="AI123" s="785" t="str" cm="1">
        <f t="array" ref="AI123">IFERROR(INDEX(AK92:AK143, MATCH(ROW()-MIN(ROW(AK92:AK143))+1, AH92:AH143, 0)), "")</f>
        <v/>
      </c>
      <c r="AJ123" s="2780">
        <f t="shared" si="31"/>
        <v>0</v>
      </c>
      <c r="AK123" s="2781" t="str">
        <f t="shared" si="32"/>
        <v/>
      </c>
      <c r="AL123" s="2244"/>
      <c r="AM123" s="2236" t="e">
        <f>IF(LEN(AN122)&lt;=AL122,AN122,LEFT(AN122,FIND("#",SUBSTITUTE(LEFT(AN122,AL122+1)," ","#",LEN(LEFT(AN122,AL122+1))-LEN(SUBSTITUTE(LEFT(AN122,AL122+1)," ",""))))-1))</f>
        <v>#VALUE!</v>
      </c>
      <c r="AN123" s="2237" t="e">
        <f t="shared" si="38"/>
        <v>#VALUE!</v>
      </c>
      <c r="AO123"/>
      <c r="AP123"/>
      <c r="AQ123"/>
      <c r="AR123"/>
      <c r="AS123"/>
      <c r="AT123"/>
      <c r="AU123"/>
      <c r="AV123"/>
      <c r="AW123" s="31"/>
      <c r="AX123" s="31"/>
      <c r="AY123" s="31"/>
      <c r="AZ123" s="31"/>
      <c r="BA123" s="323" t="s">
        <v>329</v>
      </c>
      <c r="BB123" s="591"/>
      <c r="BC123" s="591"/>
      <c r="BD123" s="592"/>
      <c r="BF123" s="437"/>
      <c r="BG123" s="248" t="s">
        <v>222</v>
      </c>
      <c r="BH123" s="16"/>
      <c r="BI123" s="16"/>
      <c r="BJ123" s="16"/>
      <c r="BK123" s="16"/>
      <c r="BL123" s="244"/>
      <c r="BM123"/>
      <c r="BN123" s="4">
        <v>1</v>
      </c>
    </row>
    <row r="124" spans="1:66" s="48" customFormat="1" ht="15.75" x14ac:dyDescent="0.25">
      <c r="A124"/>
      <c r="B124" s="66" t="s">
        <v>18</v>
      </c>
      <c r="C124" s="985" t="str">
        <f>C113</f>
        <v>Famille à coller.N.Nom de votre recette.Recette mère ►.S.Saisissez le nom de la recette mère</v>
      </c>
      <c r="D124" s="986">
        <f>D113</f>
        <v>6</v>
      </c>
      <c r="E124" s="987" t="str">
        <f>E113</f>
        <v>couverts</v>
      </c>
      <c r="F124" s="988" t="s">
        <v>150</v>
      </c>
      <c r="G124" s="989"/>
      <c r="H124" s="990"/>
      <c r="I124" s="990"/>
      <c r="J124" s="990"/>
      <c r="K124" s="990"/>
      <c r="L124" s="991"/>
      <c r="N124" s="2943"/>
      <c r="O124" s="310"/>
      <c r="P124" s="310"/>
      <c r="Q124"/>
      <c r="R124"/>
      <c r="S124"/>
      <c r="T124"/>
      <c r="U124"/>
      <c r="V124" s="49"/>
      <c r="AA124" s="49"/>
      <c r="AF124"/>
      <c r="AG124" s="2369">
        <f>IF(AI124=AI90,1,LEN(AI124))</f>
        <v>0</v>
      </c>
      <c r="AH124" s="2779" t="str" cm="1">
        <f t="array" ref="AH124">IF(AK124="", "", IFERROR(MAX(IF(ISNUMBER(AH91:AH123), AH91:AH123)) + 1, ""))</f>
        <v/>
      </c>
      <c r="AI124" s="785" t="str" cm="1">
        <f t="array" ref="AI124">IFERROR(INDEX(AK92:AK143, MATCH(ROW()-MIN(ROW(AK92:AK143))+1, AH92:AH143, 0)), "")</f>
        <v/>
      </c>
      <c r="AJ124" s="2780">
        <f t="shared" si="31"/>
        <v>0</v>
      </c>
      <c r="AK124" s="2781" t="str">
        <f t="shared" si="32"/>
        <v/>
      </c>
      <c r="AL124" s="2244"/>
      <c r="AM124" s="2236" t="e">
        <f>IF(LEN(AN123)&lt;=AL122,AN123,LEFT(AN123,FIND("#",SUBSTITUTE(LEFT(AN123,AL122+1)," ","#",LEN(LEFT(AN123,AL122+1))-LEN(SUBSTITUTE(LEFT(AN123,AL122+1)," ",""))))-1))</f>
        <v>#VALUE!</v>
      </c>
      <c r="AN124" s="2237" t="e">
        <f t="shared" si="38"/>
        <v>#VALUE!</v>
      </c>
      <c r="AO124"/>
      <c r="AP124"/>
      <c r="AQ124"/>
      <c r="AR124"/>
      <c r="AS124"/>
      <c r="AT124"/>
      <c r="AU124"/>
      <c r="AV124"/>
      <c r="AW124" s="31"/>
      <c r="AX124" s="31"/>
      <c r="AY124" s="31"/>
      <c r="AZ124" s="31"/>
      <c r="BA124" s="593"/>
      <c r="BB124" s="591"/>
      <c r="BC124" s="591"/>
      <c r="BD124" s="592"/>
      <c r="BF124" s="414"/>
      <c r="BG124" s="594" t="s">
        <v>285</v>
      </c>
      <c r="BH124" s="16"/>
      <c r="BI124" s="16"/>
      <c r="BJ124" s="16"/>
      <c r="BK124" s="16"/>
      <c r="BL124" s="244"/>
      <c r="BM124"/>
      <c r="BN124" s="4">
        <v>1</v>
      </c>
    </row>
    <row r="125" spans="1:66" s="48" customFormat="1" ht="18.75" x14ac:dyDescent="0.25">
      <c r="A125"/>
      <c r="B125" s="1006" t="s">
        <v>18</v>
      </c>
      <c r="C125" s="998" t="str">
        <f>C113</f>
        <v>Famille à coller.N.Nom de votre recette.Recette mère ►.S.Saisissez le nom de la recette mère</v>
      </c>
      <c r="D125" s="998">
        <f>D113</f>
        <v>6</v>
      </c>
      <c r="E125" s="998" t="str">
        <f>E113</f>
        <v>couverts</v>
      </c>
      <c r="F125" s="1002" t="s">
        <v>61</v>
      </c>
      <c r="G125" s="1002">
        <v>1</v>
      </c>
      <c r="H125" s="1015" t="s">
        <v>367</v>
      </c>
      <c r="I125" s="1014"/>
      <c r="J125" s="1014"/>
      <c r="K125" s="1015"/>
      <c r="L125" s="1016"/>
      <c r="N125" s="2943"/>
      <c r="O125" s="310"/>
      <c r="P125" s="310"/>
      <c r="Q125" s="526" t="s">
        <v>218</v>
      </c>
      <c r="R125" s="527" t="s">
        <v>1081</v>
      </c>
      <c r="S125" s="527"/>
      <c r="T125" s="527"/>
      <c r="U125"/>
      <c r="V125" s="49"/>
      <c r="AA125" s="49"/>
      <c r="AF125"/>
      <c r="AG125" s="2369">
        <f>IF(AI125=AI90,1,LEN(AI125))</f>
        <v>0</v>
      </c>
      <c r="AH125" s="2779" t="str" cm="1">
        <f t="array" ref="AH125">IF(AK125="", "", IFERROR(MAX(IF(ISNUMBER(AH91:AH124), AH91:AH124)) + 1, ""))</f>
        <v/>
      </c>
      <c r="AI125" s="785" t="str" cm="1">
        <f t="array" ref="AI125">IFERROR(INDEX(AK92:AK143, MATCH(ROW()-MIN(ROW(AK92:AK143))+1, AH92:AH143, 0)), "")</f>
        <v/>
      </c>
      <c r="AJ125" s="2780">
        <f t="shared" si="31"/>
        <v>0</v>
      </c>
      <c r="AK125" s="2781" t="str">
        <f t="shared" si="32"/>
        <v/>
      </c>
      <c r="AL125" s="2244"/>
      <c r="AM125" s="2236" t="e">
        <f>IF(LEN(AN124)&lt;=AL122,AN124,LEFT(AN124,FIND("#",SUBSTITUTE(LEFT(AN124,AL122+1)," ","#",LEN(LEFT(AN124,AL122+1))-LEN(SUBSTITUTE(LEFT(AN124,AL122+1)," ",""))))-1))</f>
        <v>#VALUE!</v>
      </c>
      <c r="AN125" s="2237" t="e">
        <f t="shared" si="38"/>
        <v>#VALUE!</v>
      </c>
      <c r="AO125"/>
      <c r="AP125"/>
      <c r="AQ125"/>
      <c r="AR125"/>
      <c r="AS125"/>
      <c r="AT125"/>
      <c r="AU125"/>
      <c r="AV125"/>
      <c r="AW125" s="31"/>
      <c r="AX125" s="31"/>
      <c r="AY125" s="31"/>
      <c r="AZ125" s="31"/>
      <c r="BA125" s="595" t="s">
        <v>11</v>
      </c>
      <c r="BB125" s="118" t="s">
        <v>330</v>
      </c>
      <c r="BC125" s="118"/>
      <c r="BD125" s="592"/>
      <c r="BF125" s="414"/>
      <c r="BG125" s="594" t="s">
        <v>287</v>
      </c>
      <c r="BH125" s="16"/>
      <c r="BI125" s="16"/>
      <c r="BJ125" s="16"/>
      <c r="BK125" s="16"/>
      <c r="BL125" s="244"/>
      <c r="BM125"/>
      <c r="BN125" s="4">
        <v>1</v>
      </c>
    </row>
    <row r="126" spans="1:66" s="48" customFormat="1" ht="18.75" x14ac:dyDescent="0.25">
      <c r="A126"/>
      <c r="B126" s="319" t="s">
        <v>18</v>
      </c>
      <c r="C126" s="1043" t="str">
        <f>C125</f>
        <v>Famille à coller.N.Nom de votre recette.Recette mère ►.S.Saisissez le nom de la recette mère</v>
      </c>
      <c r="D126" s="1043">
        <f>D125</f>
        <v>6</v>
      </c>
      <c r="E126" s="1044" t="str">
        <f>E125</f>
        <v>couverts</v>
      </c>
      <c r="F126" s="630" t="s">
        <v>368</v>
      </c>
      <c r="G126" s="248"/>
      <c r="H126" s="631"/>
      <c r="I126" s="243"/>
      <c r="J126" s="243"/>
      <c r="K126" s="243"/>
      <c r="L126" s="322"/>
      <c r="N126" s="2943"/>
      <c r="O126" s="310"/>
      <c r="P126" s="310"/>
      <c r="R126" s="436" t="s">
        <v>221</v>
      </c>
      <c r="S126"/>
      <c r="T126"/>
      <c r="U126"/>
      <c r="V126" s="49"/>
      <c r="AA126" s="49"/>
      <c r="AF126"/>
      <c r="AG126" s="2369">
        <f>IF(AI126=AI90,1,LEN(AI126))</f>
        <v>0</v>
      </c>
      <c r="AH126" s="2779" t="str" cm="1">
        <f t="array" ref="AH126">IF(AK126="", "", IFERROR(MAX(IF(ISNUMBER(AH91:AH125), AH91:AH125)) + 1, ""))</f>
        <v/>
      </c>
      <c r="AI126" s="785" t="str" cm="1">
        <f t="array" ref="AI126">IFERROR(INDEX(AK92:AK143, MATCH(ROW()-MIN(ROW(AK92:AK143))+1, AH92:AH143, 0)), "")</f>
        <v/>
      </c>
      <c r="AJ126" s="2780">
        <f t="shared" si="31"/>
        <v>0</v>
      </c>
      <c r="AK126" s="2781" t="str">
        <f t="shared" si="32"/>
        <v/>
      </c>
      <c r="AL126" s="2244"/>
      <c r="AM126" s="2236" t="e">
        <f>IF(LEN(AN125)&lt;=AL122,AN125,LEFT(AN125,FIND("#",SUBSTITUTE(LEFT(AN125,AL122+1)," ","#",LEN(LEFT(AN125,AL122+1))-LEN(SUBSTITUTE(LEFT(AN125,AL122+1)," ",""))))-1))</f>
        <v>#VALUE!</v>
      </c>
      <c r="AN126" s="2237" t="e">
        <f t="shared" si="38"/>
        <v>#VALUE!</v>
      </c>
      <c r="AO126"/>
      <c r="AP126"/>
      <c r="AQ126"/>
      <c r="AR126"/>
      <c r="AS126"/>
      <c r="AT126"/>
      <c r="AU126"/>
      <c r="AV126"/>
      <c r="AW126" s="31"/>
      <c r="AX126" s="31"/>
      <c r="AY126" s="31"/>
      <c r="AZ126" s="31"/>
      <c r="BA126" s="117"/>
      <c r="BB126" s="118" t="s">
        <v>331</v>
      </c>
      <c r="BC126" s="591"/>
      <c r="BD126" s="592"/>
      <c r="BF126" s="559"/>
      <c r="BG126" s="16"/>
      <c r="BH126" s="16"/>
      <c r="BI126" s="16"/>
      <c r="BJ126" s="16"/>
      <c r="BK126" s="16"/>
      <c r="BL126" s="244"/>
      <c r="BM126"/>
      <c r="BN126" s="4">
        <v>1</v>
      </c>
    </row>
    <row r="127" spans="1:66" s="48" customFormat="1" ht="15.75" x14ac:dyDescent="0.25">
      <c r="A127"/>
      <c r="B127" s="319" t="s">
        <v>18</v>
      </c>
      <c r="C127" s="320" t="str">
        <f>C125</f>
        <v>Famille à coller.N.Nom de votre recette.Recette mère ►.S.Saisissez le nom de la recette mère</v>
      </c>
      <c r="D127" s="320">
        <f>D125</f>
        <v>6</v>
      </c>
      <c r="E127" s="1045" t="str">
        <f>E125</f>
        <v>couverts</v>
      </c>
      <c r="F127" s="3332" t="s">
        <v>369</v>
      </c>
      <c r="G127" s="3333"/>
      <c r="H127" s="3333"/>
      <c r="I127" s="3333"/>
      <c r="J127" s="3333"/>
      <c r="K127" s="3333"/>
      <c r="L127" s="3334"/>
      <c r="N127" s="2943"/>
      <c r="O127" s="310"/>
      <c r="P127" s="310"/>
      <c r="Q127"/>
      <c r="R127"/>
      <c r="S127"/>
      <c r="T127"/>
      <c r="U127"/>
      <c r="V127" s="49"/>
      <c r="AA127" s="49"/>
      <c r="AF127"/>
      <c r="AG127" s="2369">
        <f>IF(AI127=AI90,1,LEN(AI127))</f>
        <v>0</v>
      </c>
      <c r="AH127" s="2779" t="str" cm="1">
        <f t="array" ref="AH127">IF(AK127="", "", IFERROR(MAX(IF(ISNUMBER(AH91:AH126), AH91:AH126)) + 1, ""))</f>
        <v/>
      </c>
      <c r="AI127" s="785" t="str" cm="1">
        <f t="array" ref="AI127">IFERROR(INDEX(AK92:AK143, MATCH(ROW()-MIN(ROW(AK92:AK143))+1, AH92:AH143, 0)), "")</f>
        <v/>
      </c>
      <c r="AJ127" s="2780">
        <f t="shared" si="31"/>
        <v>0</v>
      </c>
      <c r="AK127" s="2781" t="str">
        <f t="shared" si="32"/>
        <v/>
      </c>
      <c r="AL127" s="2244"/>
      <c r="AM127" s="2236" t="e">
        <f>IF(LEN(AN126)&lt;=AL122,AN126,LEFT(AN126,FIND("#",SUBSTITUTE(LEFT(AN126,AL122+1)," ","#",LEN(LEFT(AN126,AL122+1))-LEN(SUBSTITUTE(LEFT(AN126,AL122+1)," ",""))))-1))</f>
        <v>#VALUE!</v>
      </c>
      <c r="AN127" s="2237" t="e">
        <f t="shared" si="38"/>
        <v>#VALUE!</v>
      </c>
      <c r="AO127"/>
      <c r="AP127"/>
      <c r="AQ127"/>
      <c r="AR127"/>
      <c r="AS127"/>
      <c r="AT127"/>
      <c r="AU127"/>
      <c r="AV127"/>
      <c r="AW127" s="31"/>
      <c r="AX127" s="31"/>
      <c r="AY127" s="31"/>
      <c r="AZ127" s="31"/>
      <c r="BA127" s="117"/>
      <c r="BB127" s="591"/>
      <c r="BC127" s="591"/>
      <c r="BD127" s="592"/>
      <c r="BF127" s="559"/>
      <c r="BG127" s="16"/>
      <c r="BH127" s="16"/>
      <c r="BI127" s="16"/>
      <c r="BJ127" s="16"/>
      <c r="BK127" s="16"/>
      <c r="BL127" s="244"/>
      <c r="BM127"/>
      <c r="BN127" s="4">
        <v>1</v>
      </c>
    </row>
    <row r="128" spans="1:66" s="48" customFormat="1" ht="18.75" customHeight="1" x14ac:dyDescent="0.25">
      <c r="A128"/>
      <c r="B128" s="319" t="s">
        <v>18</v>
      </c>
      <c r="C128" s="320" t="str">
        <f>C125</f>
        <v>Famille à coller.N.Nom de votre recette.Recette mère ►.S.Saisissez le nom de la recette mère</v>
      </c>
      <c r="D128" s="320">
        <f>D125</f>
        <v>6</v>
      </c>
      <c r="E128" s="1045" t="str">
        <f>E125</f>
        <v>couverts</v>
      </c>
      <c r="F128" s="3332"/>
      <c r="G128" s="3333"/>
      <c r="H128" s="3333"/>
      <c r="I128" s="3333"/>
      <c r="J128" s="3333"/>
      <c r="K128" s="3333"/>
      <c r="L128" s="3334"/>
      <c r="N128" s="2943"/>
      <c r="O128" s="310"/>
      <c r="P128" s="310"/>
      <c r="Q128"/>
      <c r="R128"/>
      <c r="S128"/>
      <c r="T128"/>
      <c r="U128"/>
      <c r="V128" s="49"/>
      <c r="AA128" s="49"/>
      <c r="AF128"/>
      <c r="AG128" s="2369">
        <f>IF(AI128=AI90,1,LEN(AI128))</f>
        <v>0</v>
      </c>
      <c r="AH128" s="2779" t="str" cm="1">
        <f t="array" ref="AH128">IF(AK128="", "", IFERROR(MAX(IF(ISNUMBER(AH91:AH127), AH91:AH127)) + 1, ""))</f>
        <v/>
      </c>
      <c r="AI128" s="785" t="str" cm="1">
        <f t="array" ref="AI128">IFERROR(INDEX(AK92:AK143, MATCH(ROW()-MIN(ROW(AK92:AK143))+1, AH92:AH143, 0)), "")</f>
        <v/>
      </c>
      <c r="AJ128" s="2780">
        <f t="shared" si="31"/>
        <v>0</v>
      </c>
      <c r="AK128" s="2781" t="str">
        <f t="shared" si="32"/>
        <v/>
      </c>
      <c r="AL128" s="2244"/>
      <c r="AM128" s="2236" t="e">
        <f>IF(LEN(AN127)&lt;=AL122,AN127,LEFT(AN127,FIND("#",SUBSTITUTE(LEFT(AN127,AL122+1)," ","#",LEN(LEFT(AN127,AL122+1))-LEN(SUBSTITUTE(LEFT(AN127,AL122+1)," ",""))))-1))</f>
        <v>#VALUE!</v>
      </c>
      <c r="AN128" s="2237" t="e">
        <f t="shared" si="38"/>
        <v>#VALUE!</v>
      </c>
      <c r="AO128"/>
      <c r="AP128"/>
      <c r="AQ128"/>
      <c r="AR128"/>
      <c r="AS128"/>
      <c r="AT128"/>
      <c r="AU128"/>
      <c r="AV128"/>
      <c r="AW128" s="31"/>
      <c r="AX128" s="31"/>
      <c r="AY128" s="31"/>
      <c r="AZ128" s="31"/>
      <c r="BA128" s="597" t="s">
        <v>332</v>
      </c>
      <c r="BB128" s="598"/>
      <c r="BC128" s="591"/>
      <c r="BD128" s="592"/>
      <c r="BF128" s="559"/>
      <c r="BG128" s="16"/>
      <c r="BH128" s="16"/>
      <c r="BI128" s="16"/>
      <c r="BJ128" s="16"/>
      <c r="BK128" s="16"/>
      <c r="BL128" s="244"/>
      <c r="BM128"/>
      <c r="BN128" s="4">
        <v>1</v>
      </c>
    </row>
    <row r="129" spans="1:66" s="48" customFormat="1" ht="15.75" x14ac:dyDescent="0.25">
      <c r="A129"/>
      <c r="B129" s="319" t="s">
        <v>18</v>
      </c>
      <c r="C129" s="320" t="str">
        <f>C125</f>
        <v>Famille à coller.N.Nom de votre recette.Recette mère ►.S.Saisissez le nom de la recette mère</v>
      </c>
      <c r="D129" s="320">
        <f>D125</f>
        <v>6</v>
      </c>
      <c r="E129" s="1045" t="str">
        <f>E125</f>
        <v>couverts</v>
      </c>
      <c r="F129" s="3332"/>
      <c r="G129" s="3333"/>
      <c r="H129" s="3333"/>
      <c r="I129" s="3333"/>
      <c r="J129" s="3333"/>
      <c r="K129" s="3333"/>
      <c r="L129" s="3334"/>
      <c r="N129" s="2943"/>
      <c r="O129" s="310"/>
      <c r="P129" s="310"/>
      <c r="Q129"/>
      <c r="R129"/>
      <c r="S129"/>
      <c r="T129"/>
      <c r="U129"/>
      <c r="V129" s="49"/>
      <c r="AA129" s="49"/>
      <c r="AF129"/>
      <c r="AG129" s="2369">
        <f>IF(AI129=AI90,1,LEN(AI129))</f>
        <v>0</v>
      </c>
      <c r="AH129" s="2779" t="str" cm="1">
        <f t="array" ref="AH129">IF(AK129="", "", IFERROR(MAX(IF(ISNUMBER(AH91:AH128), AH91:AH128)) + 1, ""))</f>
        <v/>
      </c>
      <c r="AI129" s="785" t="str" cm="1">
        <f t="array" ref="AI129">IFERROR(INDEX(AK92:AK143, MATCH(ROW()-MIN(ROW(AK92:AK143))+1, AH92:AH143, 0)), "")</f>
        <v/>
      </c>
      <c r="AJ129" s="2780">
        <f t="shared" si="31"/>
        <v>0</v>
      </c>
      <c r="AK129" s="2781" t="str">
        <f t="shared" si="32"/>
        <v/>
      </c>
      <c r="AL129" s="2244"/>
      <c r="AM129" s="2236" t="e">
        <f>IF(LEN(AN128)&lt;=AL122,AN128,LEFT(AN128,FIND("#",SUBSTITUTE(LEFT(AN128,AL122+1)," ","#",LEN(LEFT(AN128,AL122+1))-LEN(SUBSTITUTE(LEFT(AN128,AL122+1)," ",""))))-1))</f>
        <v>#VALUE!</v>
      </c>
      <c r="AN129" s="2237" t="e">
        <f t="shared" si="38"/>
        <v>#VALUE!</v>
      </c>
      <c r="AO129"/>
      <c r="AP129"/>
      <c r="AQ129"/>
      <c r="AR129"/>
      <c r="AS129"/>
      <c r="AT129"/>
      <c r="AU129"/>
      <c r="AV129"/>
      <c r="AW129" s="31"/>
      <c r="AX129" s="31"/>
      <c r="AY129" s="31"/>
      <c r="AZ129" s="31"/>
      <c r="BA129" s="603" t="s">
        <v>335</v>
      </c>
      <c r="BB129" s="604"/>
      <c r="BC129" s="591"/>
      <c r="BD129" s="592"/>
      <c r="BF129" s="559"/>
      <c r="BG129" s="16"/>
      <c r="BH129" s="16"/>
      <c r="BI129" s="16"/>
      <c r="BJ129" s="16"/>
      <c r="BK129" s="16"/>
      <c r="BL129" s="244"/>
      <c r="BM129"/>
      <c r="BN129" s="4">
        <v>1</v>
      </c>
    </row>
    <row r="130" spans="1:66" s="48" customFormat="1" ht="16.5" customHeight="1" x14ac:dyDescent="0.25">
      <c r="A130"/>
      <c r="B130" s="319" t="s">
        <v>18</v>
      </c>
      <c r="C130" s="320" t="str">
        <f>C125</f>
        <v>Famille à coller.N.Nom de votre recette.Recette mère ►.S.Saisissez le nom de la recette mère</v>
      </c>
      <c r="D130" s="320">
        <f>D125</f>
        <v>6</v>
      </c>
      <c r="E130" s="1045" t="str">
        <f>E125</f>
        <v>couverts</v>
      </c>
      <c r="F130" s="632" t="s">
        <v>370</v>
      </c>
      <c r="G130" s="270"/>
      <c r="H130" s="270"/>
      <c r="I130" s="270"/>
      <c r="J130" s="270"/>
      <c r="K130" s="270"/>
      <c r="L130" s="329"/>
      <c r="N130" s="2943"/>
      <c r="O130" s="310"/>
      <c r="P130" s="310"/>
      <c r="Q130"/>
      <c r="R130"/>
      <c r="S130"/>
      <c r="T130"/>
      <c r="U130"/>
      <c r="V130" s="49"/>
      <c r="AA130" s="49"/>
      <c r="AF130"/>
      <c r="AG130" s="2369">
        <f>IF(AI130=AI90,1,LEN(AI130))</f>
        <v>0</v>
      </c>
      <c r="AH130" s="2779" t="str" cm="1">
        <f t="array" ref="AH130">IF(AK130="", "", IFERROR(MAX(IF(ISNUMBER(AH91:AH129), AH91:AH129)) + 1, ""))</f>
        <v/>
      </c>
      <c r="AI130" s="785" t="str" cm="1">
        <f t="array" ref="AI130">IFERROR(INDEX(AK92:AK143, MATCH(ROW()-MIN(ROW(AK92:AK143))+1, AH92:AH143, 0)), "")</f>
        <v/>
      </c>
      <c r="AJ130" s="2780">
        <f t="shared" si="31"/>
        <v>0</v>
      </c>
      <c r="AK130" s="2781" t="str">
        <f t="shared" si="32"/>
        <v/>
      </c>
      <c r="AL130" s="2244"/>
      <c r="AM130" s="2236" t="e">
        <f>IF(LEN(AN129)&lt;=AL122,AN129,LEFT(AN129,FIND("#",SUBSTITUTE(LEFT(AN129,AL122+1)," ","#",LEN(LEFT(AN129,AL122+1))-LEN(SUBSTITUTE(LEFT(AN129,AL122+1)," ",""))))-1))</f>
        <v>#VALUE!</v>
      </c>
      <c r="AN130" s="2237" t="e">
        <f t="shared" si="38"/>
        <v>#VALUE!</v>
      </c>
      <c r="AO130"/>
      <c r="AP130"/>
      <c r="AQ130"/>
      <c r="AR130"/>
      <c r="AS130"/>
      <c r="AT130"/>
      <c r="AU130"/>
      <c r="AV130"/>
      <c r="AW130" s="31"/>
      <c r="AX130" s="31"/>
      <c r="AY130" s="31"/>
      <c r="AZ130" s="31"/>
      <c r="BA130" s="607" t="s">
        <v>18</v>
      </c>
      <c r="BB130" s="604"/>
      <c r="BC130" s="591"/>
      <c r="BD130" s="592"/>
      <c r="BF130" s="559"/>
      <c r="BG130" s="16"/>
      <c r="BH130" s="16"/>
      <c r="BI130" s="16"/>
      <c r="BJ130" s="16"/>
      <c r="BK130" s="16"/>
      <c r="BL130" s="244"/>
      <c r="BM130"/>
      <c r="BN130" s="4">
        <v>1</v>
      </c>
    </row>
    <row r="131" spans="1:66" s="48" customFormat="1" ht="15.75" x14ac:dyDescent="0.25">
      <c r="A131"/>
      <c r="B131" s="319" t="s">
        <v>18</v>
      </c>
      <c r="C131" s="320" t="str">
        <f>C125</f>
        <v>Famille à coller.N.Nom de votre recette.Recette mère ►.S.Saisissez le nom de la recette mère</v>
      </c>
      <c r="D131" s="320">
        <f>D125</f>
        <v>6</v>
      </c>
      <c r="E131" s="320" t="str">
        <f>E125</f>
        <v>couverts</v>
      </c>
      <c r="F131" s="633" t="s">
        <v>371</v>
      </c>
      <c r="G131" s="634"/>
      <c r="H131" s="634"/>
      <c r="I131" s="634"/>
      <c r="J131" s="634"/>
      <c r="K131" s="634"/>
      <c r="L131" s="635"/>
      <c r="N131" s="2943"/>
      <c r="O131" s="310"/>
      <c r="P131" s="310"/>
      <c r="Q131"/>
      <c r="R131"/>
      <c r="S131"/>
      <c r="T131"/>
      <c r="U131"/>
      <c r="V131" s="49"/>
      <c r="AA131" s="49"/>
      <c r="AF131"/>
      <c r="AG131" s="2369">
        <f>IF(AI131=AI90,1,LEN(AI131))</f>
        <v>0</v>
      </c>
      <c r="AH131" s="2779" cm="1">
        <f t="array" ref="AH131">IF(AK131="", "", IFERROR(MAX(IF(ISNUMBER(AH91:AH130), AH91:AH130)) + 1, ""))</f>
        <v>10</v>
      </c>
      <c r="AI131" s="785" t="str" cm="1">
        <f t="array" ref="AI131">IFERROR(INDEX(AK92:AK143, MATCH(ROW()-MIN(ROW(AK92:AK143))+1, AH92:AH143, 0)), "")</f>
        <v/>
      </c>
      <c r="AJ131" s="2780">
        <f t="shared" si="31"/>
        <v>0</v>
      </c>
      <c r="AK131" s="2784" t="str">
        <f t="shared" si="32"/>
        <v>►Police  choisissez celle qui vous convient</v>
      </c>
      <c r="AL131" s="2782" t="str">
        <f>AI87</f>
        <v>►Police  choisissez celle qui vous convient</v>
      </c>
      <c r="AM131" s="2785" t="str">
        <f>IF(AND(AL131&lt;&gt;"", AL135&lt;&gt;""), IF(LEN(AL131)&lt;AL135, AL131, IFERROR(LEFT(AL134, IF(ISNUMBER(FIND(" ", AL134)), FIND(" ", AL134 &amp; " ", AL135) - 1, LEN(AL134))), "")), "")</f>
        <v>►Police  choisissez celle qui vous convient</v>
      </c>
      <c r="AN131" s="2786" t="e">
        <f>IF(AM131="","",RIGHT(AL134,LEN(AL134)-LEN(AM131)-1))</f>
        <v>#VALUE!</v>
      </c>
      <c r="AO131"/>
      <c r="AP131"/>
      <c r="AQ131"/>
      <c r="AR131"/>
      <c r="AS131"/>
      <c r="AT131"/>
      <c r="AU131"/>
      <c r="AV131"/>
      <c r="AW131" s="31"/>
      <c r="AX131" s="31"/>
      <c r="AY131" s="31"/>
      <c r="AZ131" s="31"/>
      <c r="BA131" s="597" t="s">
        <v>32</v>
      </c>
      <c r="BB131" s="598"/>
      <c r="BC131" s="591"/>
      <c r="BD131" s="592"/>
      <c r="BF131" s="559"/>
      <c r="BG131" s="16"/>
      <c r="BH131" s="16"/>
      <c r="BI131" s="16"/>
      <c r="BJ131" s="16"/>
      <c r="BK131" s="16"/>
      <c r="BL131" s="244"/>
      <c r="BM131"/>
      <c r="BN131" s="4">
        <v>1</v>
      </c>
    </row>
    <row r="132" spans="1:66" s="48" customFormat="1" ht="15.75" x14ac:dyDescent="0.25">
      <c r="A132"/>
      <c r="B132" s="319" t="s">
        <v>18</v>
      </c>
      <c r="C132" s="320" t="str">
        <f>C125</f>
        <v>Famille à coller.N.Nom de votre recette.Recette mère ►.S.Saisissez le nom de la recette mère</v>
      </c>
      <c r="D132" s="320">
        <f>D125</f>
        <v>6</v>
      </c>
      <c r="E132" s="320" t="str">
        <f>E125</f>
        <v>couverts</v>
      </c>
      <c r="F132" s="3335" t="s">
        <v>372</v>
      </c>
      <c r="G132" s="3336"/>
      <c r="H132" s="3336"/>
      <c r="I132" s="3336"/>
      <c r="J132" s="3336"/>
      <c r="K132" s="3336"/>
      <c r="L132" s="3337"/>
      <c r="N132" s="2943"/>
      <c r="O132" s="310"/>
      <c r="P132" s="310"/>
      <c r="Q132"/>
      <c r="R132"/>
      <c r="S132"/>
      <c r="T132"/>
      <c r="U132"/>
      <c r="V132" s="49"/>
      <c r="AA132" s="49"/>
      <c r="AF132"/>
      <c r="AG132" s="2369">
        <f>IF(AI132=AI90,1,LEN(AI132))</f>
        <v>0</v>
      </c>
      <c r="AH132" s="2779" t="str" cm="1">
        <f t="array" ref="AH132">IF(AK132="", "", IFERROR(MAX(IF(ISNUMBER(AH91:AH131), AH91:AH131)) + 1, ""))</f>
        <v/>
      </c>
      <c r="AI132" s="785" t="str" cm="1">
        <f t="array" ref="AI132">IFERROR(INDEX(AK92:AK143, MATCH(ROW()-MIN(ROW(AK92:AK143))+1, AH92:AH143, 0)), "")</f>
        <v/>
      </c>
      <c r="AJ132" s="2780">
        <f t="shared" si="31"/>
        <v>0</v>
      </c>
      <c r="AK132" s="2784" t="str">
        <f t="shared" si="32"/>
        <v/>
      </c>
      <c r="AL132" s="2787" t="str">
        <f>SUBSTITUTE(SUBSTITUTE(SUBSTITUTE(SUBSTITUTE(SUBSTITUTE(AL131, ",", "♦"), ";", "♦"), ".", "♦"), " ♦", " "), "♦", " ")</f>
        <v>►Police  choisissez celle qui vous convient</v>
      </c>
      <c r="AM132" s="2785" t="e">
        <f>IF(LEN(AN131)&lt;=AL135,AN131,LEFT(AN131,FIND("#",SUBSTITUTE(LEFT(AN131,AL135+1)," ","#",LEN(LEFT(AN131,AL135+1))-LEN(SUBSTITUTE(LEFT(AN131,AL135+1)," ",""))))-1))</f>
        <v>#VALUE!</v>
      </c>
      <c r="AN132" s="2786" t="e">
        <f t="shared" ref="AN132:AN143" si="39">IF(AM132="","",IFERROR(RIGHT(AN131,LEN(AN131)-LEN(AM132)-1),""))</f>
        <v>#VALUE!</v>
      </c>
      <c r="AO132"/>
      <c r="AP132"/>
      <c r="AQ132"/>
      <c r="AR132"/>
      <c r="AS132"/>
      <c r="AT132"/>
      <c r="AU132"/>
      <c r="AV132"/>
      <c r="AW132" s="31"/>
      <c r="AX132" s="31"/>
      <c r="AY132" s="31"/>
      <c r="AZ132" s="31"/>
      <c r="BA132" s="597" t="s">
        <v>45</v>
      </c>
      <c r="BB132" s="598"/>
      <c r="BC132" s="591"/>
      <c r="BD132" s="592"/>
      <c r="BF132" s="559"/>
      <c r="BG132" s="16"/>
      <c r="BH132" s="16"/>
      <c r="BI132" s="16"/>
      <c r="BJ132" s="16"/>
      <c r="BK132" s="16"/>
      <c r="BL132" s="244"/>
      <c r="BM132"/>
      <c r="BN132" s="4">
        <v>1</v>
      </c>
    </row>
    <row r="133" spans="1:66" s="48" customFormat="1" ht="18.75" customHeight="1" x14ac:dyDescent="0.25">
      <c r="A133"/>
      <c r="B133" s="319" t="s">
        <v>18</v>
      </c>
      <c r="C133" s="320" t="str">
        <f>C125</f>
        <v>Famille à coller.N.Nom de votre recette.Recette mère ►.S.Saisissez le nom de la recette mère</v>
      </c>
      <c r="D133" s="320">
        <f>D125</f>
        <v>6</v>
      </c>
      <c r="E133" s="320" t="str">
        <f>E125</f>
        <v>couverts</v>
      </c>
      <c r="F133" s="3335"/>
      <c r="G133" s="3336"/>
      <c r="H133" s="3336"/>
      <c r="I133" s="3336"/>
      <c r="J133" s="3336"/>
      <c r="K133" s="3336"/>
      <c r="L133" s="3337"/>
      <c r="N133" s="2943"/>
      <c r="O133" s="310"/>
      <c r="P133" s="310"/>
      <c r="Q133"/>
      <c r="R133"/>
      <c r="S133"/>
      <c r="T133"/>
      <c r="U133"/>
      <c r="V133" s="49"/>
      <c r="AA133" s="49"/>
      <c r="AF133"/>
      <c r="AG133" s="2369">
        <f>IF(AI133=AI90,1,LEN(AI133))</f>
        <v>0</v>
      </c>
      <c r="AH133" s="2779" t="str" cm="1">
        <f t="array" ref="AH133">IF(AK133="", "", IFERROR(MAX(IF(ISNUMBER(AH91:AH132), AH91:AH132)) + 1, ""))</f>
        <v/>
      </c>
      <c r="AI133" s="785" t="str" cm="1">
        <f t="array" ref="AI133">IFERROR(INDEX(AK92:AK143, MATCH(ROW()-MIN(ROW(AK92:AK143))+1, AH92:AH143, 0)), "")</f>
        <v/>
      </c>
      <c r="AJ133" s="2780">
        <f t="shared" si="31"/>
        <v>0</v>
      </c>
      <c r="AK133" s="2784" t="str">
        <f t="shared" si="32"/>
        <v/>
      </c>
      <c r="AL133" s="2787" t="str">
        <f>IFERROR(SUBSTITUTE(SUBSTITUTE(SUBSTITUTE(SUBSTITUTE(SUBSTITUTE(SUBSTITUTE(AL132, ",", " "), ".", " "), ";", " "), "-", " "), ":", " "), "?", " "), AL132)</f>
        <v>►Police  choisissez celle qui vous convient</v>
      </c>
      <c r="AM133" s="2785" t="e">
        <f>IF(LEN(AN132)&lt;=AL135,AN132,LEFT(AN132,FIND("#",SUBSTITUTE(LEFT(AN132,AL135+1)," ","#",LEN(LEFT(AN132,AL135+1))-LEN(SUBSTITUTE(LEFT(AN132,AL135+1)," ",""))))-1))</f>
        <v>#VALUE!</v>
      </c>
      <c r="AN133" s="2786" t="e">
        <f t="shared" si="39"/>
        <v>#VALUE!</v>
      </c>
      <c r="AO133"/>
      <c r="AP133"/>
      <c r="AQ133"/>
      <c r="AR133"/>
      <c r="AS133"/>
      <c r="AT133"/>
      <c r="AU133"/>
      <c r="AV133"/>
      <c r="AW133" s="31"/>
      <c r="AX133" s="31"/>
      <c r="AY133" s="31"/>
      <c r="AZ133" s="31"/>
      <c r="BA133" s="410" t="s">
        <v>345</v>
      </c>
      <c r="BB133" s="494"/>
      <c r="BC133" s="494"/>
      <c r="BD133" s="615"/>
      <c r="BF133" s="432"/>
      <c r="BG133" s="433"/>
      <c r="BH133" s="434"/>
      <c r="BI133" s="433"/>
      <c r="BJ133" s="433"/>
      <c r="BK133" s="433"/>
      <c r="BL133" s="435"/>
      <c r="BM133"/>
      <c r="BN133" s="4">
        <v>1</v>
      </c>
    </row>
    <row r="134" spans="1:66" s="48" customFormat="1" ht="15.75" x14ac:dyDescent="0.25">
      <c r="A134"/>
      <c r="B134" s="319" t="s">
        <v>18</v>
      </c>
      <c r="C134" s="320" t="str">
        <f>C125</f>
        <v>Famille à coller.N.Nom de votre recette.Recette mère ►.S.Saisissez le nom de la recette mère</v>
      </c>
      <c r="D134" s="320">
        <f>D125</f>
        <v>6</v>
      </c>
      <c r="E134" s="320" t="str">
        <f>E125</f>
        <v>couverts</v>
      </c>
      <c r="F134" s="3335"/>
      <c r="G134" s="3336"/>
      <c r="H134" s="3336"/>
      <c r="I134" s="3336"/>
      <c r="J134" s="3336"/>
      <c r="K134" s="3336"/>
      <c r="L134" s="3337"/>
      <c r="N134" s="2943"/>
      <c r="O134" s="310"/>
      <c r="P134" s="310"/>
      <c r="Q134"/>
      <c r="R134"/>
      <c r="S134"/>
      <c r="T134"/>
      <c r="U134"/>
      <c r="V134" s="49"/>
      <c r="AA134" s="49"/>
      <c r="AF134"/>
      <c r="AG134" s="2369">
        <f>IF(AI134=AI90,1,LEN(AI134))</f>
        <v>0</v>
      </c>
      <c r="AH134" s="2779" t="str" cm="1">
        <f t="array" ref="AH134">IF(AK134="", "", IFERROR(MAX(IF(ISNUMBER(AH91:AH133), AH91:AH133)) + 1, ""))</f>
        <v/>
      </c>
      <c r="AI134" s="785" t="str" cm="1">
        <f t="array" ref="AI134">IFERROR(INDEX(AK92:AK143, MATCH(ROW()-MIN(ROW(AK92:AK143))+1, AH92:AH143, 0)), "")</f>
        <v/>
      </c>
      <c r="AJ134" s="2780">
        <f t="shared" si="31"/>
        <v>0</v>
      </c>
      <c r="AK134" s="2784" t="str">
        <f t="shared" si="32"/>
        <v/>
      </c>
      <c r="AL134" s="2787" t="str">
        <f>IFERROR(SUBSTITUTE(SUBSTITUTE(SUBSTITUTE(SUBSTITUTE(AL133, " , ", " "), ";", " "), "  ", " "), " ", " "), AL133)</f>
        <v>►Police choisissez celle qui vous convient</v>
      </c>
      <c r="AM134" s="2785" t="e">
        <f>IF(LEN(AN133)&lt;=AL135,AN133,LEFT(AN133,FIND("#",SUBSTITUTE(LEFT(AN133,AL135+1)," ","#",LEN(LEFT(AN133,AL135+1))-LEN(SUBSTITUTE(LEFT(AN133,AL135+1)," ",""))))-1))</f>
        <v>#VALUE!</v>
      </c>
      <c r="AN134" s="2786" t="e">
        <f t="shared" si="39"/>
        <v>#VALUE!</v>
      </c>
      <c r="AO134"/>
      <c r="AP134"/>
      <c r="AQ134"/>
      <c r="AR134"/>
      <c r="AS134"/>
      <c r="AT134"/>
      <c r="AU134"/>
      <c r="AV134"/>
      <c r="AW134" s="31"/>
      <c r="AX134" s="31"/>
      <c r="AY134" s="31"/>
      <c r="AZ134" s="31"/>
      <c r="BA134" s="410" t="s">
        <v>349</v>
      </c>
      <c r="BB134" s="494"/>
      <c r="BC134" s="494"/>
      <c r="BD134" s="615"/>
      <c r="BF134" s="559"/>
      <c r="BG134" s="612"/>
      <c r="BH134" s="612"/>
      <c r="BI134" s="589"/>
      <c r="BJ134" s="589"/>
      <c r="BK134" s="248"/>
      <c r="BL134" s="244"/>
      <c r="BM134"/>
      <c r="BN134" s="4">
        <v>1</v>
      </c>
    </row>
    <row r="135" spans="1:66" s="48" customFormat="1" ht="15.75" x14ac:dyDescent="0.25">
      <c r="A135"/>
      <c r="B135" s="319" t="s">
        <v>18</v>
      </c>
      <c r="C135" s="320" t="str">
        <f>C125</f>
        <v>Famille à coller.N.Nom de votre recette.Recette mère ►.S.Saisissez le nom de la recette mère</v>
      </c>
      <c r="D135" s="320">
        <f>D125</f>
        <v>6</v>
      </c>
      <c r="E135" s="320" t="str">
        <f>E125</f>
        <v>couverts</v>
      </c>
      <c r="F135" s="3335"/>
      <c r="G135" s="3336"/>
      <c r="H135" s="3336"/>
      <c r="I135" s="3336"/>
      <c r="J135" s="3336"/>
      <c r="K135" s="3336"/>
      <c r="L135" s="3337"/>
      <c r="N135" s="2943"/>
      <c r="O135" s="310"/>
      <c r="P135" s="310"/>
      <c r="Q135"/>
      <c r="R135"/>
      <c r="S135"/>
      <c r="T135"/>
      <c r="U135"/>
      <c r="V135" s="49"/>
      <c r="AA135" s="49"/>
      <c r="AF135"/>
      <c r="AG135" s="2369">
        <f>IF(AI135=AI90,1,LEN(AI135))</f>
        <v>0</v>
      </c>
      <c r="AH135" s="2779" t="str" cm="1">
        <f t="array" ref="AH135">IF(AK135="", "", IFERROR(MAX(IF(ISNUMBER(AH91:AH134), AH91:AH134)) + 1, ""))</f>
        <v/>
      </c>
      <c r="AI135" s="785" t="str" cm="1">
        <f t="array" ref="AI135">IFERROR(INDEX(AK92:AK143, MATCH(ROW()-MIN(ROW(AK92:AK143))+1, AH92:AH143, 0)), "")</f>
        <v/>
      </c>
      <c r="AJ135" s="2780">
        <f t="shared" si="31"/>
        <v>0</v>
      </c>
      <c r="AK135" s="2784" t="str">
        <f t="shared" si="32"/>
        <v/>
      </c>
      <c r="AL135" s="2240">
        <f>AI80</f>
        <v>90</v>
      </c>
      <c r="AM135" s="2785" t="e">
        <f>IF(LEN(AN134)&lt;=AL135,AN134,LEFT(AN134,FIND("#",SUBSTITUTE(LEFT(AN134,AL135+1)," ","#",LEN(LEFT(AN134,AL135+1))-LEN(SUBSTITUTE(LEFT(AN134,AL135+1)," ",""))))-1))</f>
        <v>#VALUE!</v>
      </c>
      <c r="AN135" s="2786" t="e">
        <f t="shared" si="39"/>
        <v>#VALUE!</v>
      </c>
      <c r="AO135"/>
      <c r="AP135"/>
      <c r="AQ135"/>
      <c r="AR135"/>
      <c r="AS135"/>
      <c r="AT135"/>
      <c r="AU135"/>
      <c r="AV135"/>
      <c r="AW135" s="31"/>
      <c r="AX135" s="31"/>
      <c r="AY135" s="31"/>
      <c r="AZ135" s="31"/>
      <c r="BA135" s="571"/>
      <c r="BB135" s="31"/>
      <c r="BC135" s="31"/>
      <c r="BD135" s="617"/>
      <c r="BF135" s="3209" t="s">
        <v>87</v>
      </c>
      <c r="BG135" s="616" t="s">
        <v>346</v>
      </c>
      <c r="BH135" s="494"/>
      <c r="BI135" s="494"/>
      <c r="BJ135" s="506"/>
      <c r="BK135" s="16"/>
      <c r="BL135" s="244"/>
      <c r="BM135"/>
      <c r="BN135" s="4">
        <v>1</v>
      </c>
    </row>
    <row r="136" spans="1:66" s="48" customFormat="1" ht="16.5" customHeight="1" thickBot="1" x14ac:dyDescent="0.3">
      <c r="A136"/>
      <c r="B136" s="397" t="s">
        <v>18</v>
      </c>
      <c r="C136" s="398" t="str">
        <f>C125</f>
        <v>Famille à coller.N.Nom de votre recette.Recette mère ►.S.Saisissez le nom de la recette mère</v>
      </c>
      <c r="D136" s="398">
        <f>D125</f>
        <v>6</v>
      </c>
      <c r="E136" s="398" t="str">
        <f>E125</f>
        <v>couverts</v>
      </c>
      <c r="F136" s="399" t="s">
        <v>150</v>
      </c>
      <c r="G136" s="298"/>
      <c r="H136" s="299"/>
      <c r="I136" s="300"/>
      <c r="J136" s="299"/>
      <c r="K136" s="299"/>
      <c r="L136" s="400"/>
      <c r="N136" s="2943"/>
      <c r="O136" s="310"/>
      <c r="P136" s="310"/>
      <c r="Q136"/>
      <c r="R136"/>
      <c r="S136"/>
      <c r="T136"/>
      <c r="U136"/>
      <c r="V136" s="49"/>
      <c r="AA136" s="49"/>
      <c r="AF136"/>
      <c r="AG136" s="2369">
        <f>IF(AI136=AI90,1,LEN(AI136))</f>
        <v>0</v>
      </c>
      <c r="AH136" s="2779" t="str" cm="1">
        <f t="array" ref="AH136">IF(AK136="", "", IFERROR(MAX(IF(ISNUMBER(AH91:AH135), AH91:AH135)) + 1, ""))</f>
        <v/>
      </c>
      <c r="AI136" s="785" t="str" cm="1">
        <f t="array" ref="AI136">IFERROR(INDEX(AK92:AK143, MATCH(ROW()-MIN(ROW(AK92:AK143))+1, AH92:AH143, 0)), "")</f>
        <v/>
      </c>
      <c r="AJ136" s="2780">
        <f t="shared" si="31"/>
        <v>0</v>
      </c>
      <c r="AK136" s="2784" t="str">
        <f t="shared" si="32"/>
        <v/>
      </c>
      <c r="AL136" s="2788"/>
      <c r="AM136" s="2785" t="e">
        <f>IF(LEN(AN135)&lt;=AL135,AN135,LEFT(AN135,FIND("#",SUBSTITUTE(LEFT(AN135,AL135+1)," ","#",LEN(LEFT(AN135,AL135+1))-LEN(SUBSTITUTE(LEFT(AN135,AL135+1)," ",""))))-1))</f>
        <v>#VALUE!</v>
      </c>
      <c r="AN136" s="2786" t="e">
        <f t="shared" si="39"/>
        <v>#VALUE!</v>
      </c>
      <c r="AO136"/>
      <c r="AP136"/>
      <c r="AQ136"/>
      <c r="AR136"/>
      <c r="AS136"/>
      <c r="AT136"/>
      <c r="AU136"/>
      <c r="AV136"/>
      <c r="AW136" s="31"/>
      <c r="AX136" s="31"/>
      <c r="AY136" s="31"/>
      <c r="AZ136" s="31"/>
      <c r="BA136" s="618">
        <v>19</v>
      </c>
      <c r="BB136" s="619">
        <v>18</v>
      </c>
      <c r="BC136" s="619">
        <v>25</v>
      </c>
      <c r="BD136" s="620">
        <v>16</v>
      </c>
      <c r="BF136" s="3209"/>
      <c r="BG136" s="3210" t="s">
        <v>350</v>
      </c>
      <c r="BH136" s="3210"/>
      <c r="BI136" s="3210"/>
      <c r="BJ136" s="3210"/>
      <c r="BK136" s="3210"/>
      <c r="BL136" s="3211"/>
      <c r="BM136"/>
      <c r="BN136" s="4">
        <v>1</v>
      </c>
    </row>
    <row r="137" spans="1:66" s="48" customFormat="1" ht="15.75" customHeight="1" thickBot="1" x14ac:dyDescent="0.3">
      <c r="A137"/>
      <c r="B137" s="428" t="s">
        <v>18</v>
      </c>
      <c r="C137"/>
      <c r="D137"/>
      <c r="E137"/>
      <c r="F137"/>
      <c r="G137"/>
      <c r="H137"/>
      <c r="I137"/>
      <c r="J137"/>
      <c r="K137"/>
      <c r="L137"/>
      <c r="N137" s="2943"/>
      <c r="O137" s="310"/>
      <c r="P137" s="310"/>
      <c r="Q137"/>
      <c r="R137"/>
      <c r="S137"/>
      <c r="T137"/>
      <c r="U137"/>
      <c r="V137" s="49"/>
      <c r="AA137" s="49"/>
      <c r="AF137"/>
      <c r="AG137" s="2369">
        <f>IF(AI137=AI90,1,LEN(AI137))</f>
        <v>0</v>
      </c>
      <c r="AH137" s="2779" t="str" cm="1">
        <f t="array" ref="AH137">IF(AK137="", "", IFERROR(MAX(IF(ISNUMBER(AH91:AH136), AH91:AH136)) + 1, ""))</f>
        <v/>
      </c>
      <c r="AI137" s="785" t="str" cm="1">
        <f t="array" ref="AI137">IFERROR(INDEX(AK92:AK143, MATCH(ROW()-MIN(ROW(AK92:AK143))+1, AH92:AH143, 0)), "")</f>
        <v/>
      </c>
      <c r="AJ137" s="2780">
        <f t="shared" si="31"/>
        <v>0</v>
      </c>
      <c r="AK137" s="2784" t="str">
        <f t="shared" si="32"/>
        <v/>
      </c>
      <c r="AL137" s="2788"/>
      <c r="AM137" s="2785" t="e">
        <f>IF(LEN(AN136)&lt;=AL135,AN136,LEFT(AN136,FIND("#",SUBSTITUTE(LEFT(AN136,AL135+1)," ","#",LEN(LEFT(AN136,AL135+1))-LEN(SUBSTITUTE(LEFT(AN136,AL135+1)," ",""))))-1))</f>
        <v>#VALUE!</v>
      </c>
      <c r="AN137" s="2786" t="e">
        <f t="shared" si="39"/>
        <v>#VALUE!</v>
      </c>
      <c r="AO137"/>
      <c r="AP137"/>
      <c r="AQ137"/>
      <c r="AR137"/>
      <c r="AS137"/>
      <c r="AT137"/>
      <c r="AU137"/>
      <c r="AV137"/>
      <c r="AW137" s="31"/>
      <c r="AX137" s="31"/>
      <c r="AY137" s="31"/>
      <c r="AZ137" s="31"/>
      <c r="BA137" s="9">
        <f ca="1">CELL("largeur",BA137)</f>
        <v>19</v>
      </c>
      <c r="BB137" s="9">
        <f ca="1">CELL("largeur",BB137)</f>
        <v>18</v>
      </c>
      <c r="BC137" s="9">
        <f ca="1">CELL("largeur",BC137)</f>
        <v>25</v>
      </c>
      <c r="BD137" s="9">
        <f ca="1">CELL("largeur",BD137)</f>
        <v>16</v>
      </c>
      <c r="BF137" s="3209"/>
      <c r="BG137" s="3210"/>
      <c r="BH137" s="3210"/>
      <c r="BI137" s="3210"/>
      <c r="BJ137" s="3210"/>
      <c r="BK137" s="3210"/>
      <c r="BL137" s="3211"/>
      <c r="BM137"/>
      <c r="BN137" s="4">
        <v>1</v>
      </c>
    </row>
    <row r="138" spans="1:66" s="48" customFormat="1" ht="18.75" x14ac:dyDescent="0.25">
      <c r="A138"/>
      <c r="B138" s="54" t="s">
        <v>18</v>
      </c>
      <c r="C138" s="55" t="str">
        <f>C144</f>
        <v>Famille à coller.N.Nom de votre recette.Recette mère ►.S.Saisissez le nom de la recette mère</v>
      </c>
      <c r="D138" s="56">
        <f>D144</f>
        <v>6</v>
      </c>
      <c r="E138" s="56" t="str">
        <f>E144</f>
        <v>couverts</v>
      </c>
      <c r="F138" s="57" t="s">
        <v>6</v>
      </c>
      <c r="G138" s="58" t="s">
        <v>19</v>
      </c>
      <c r="H138" s="3315" t="s">
        <v>20</v>
      </c>
      <c r="I138" s="3315"/>
      <c r="J138" s="3285" t="s">
        <v>21</v>
      </c>
      <c r="K138" s="3285"/>
      <c r="L138" s="3286"/>
      <c r="N138" s="2943"/>
      <c r="O138" s="310"/>
      <c r="P138" s="310"/>
      <c r="Q138" s="1003" t="s">
        <v>218</v>
      </c>
      <c r="R138" s="429" t="s">
        <v>219</v>
      </c>
      <c r="S138" s="430"/>
      <c r="T138"/>
      <c r="U138"/>
      <c r="V138" s="49"/>
      <c r="AA138" s="49"/>
      <c r="AF138"/>
      <c r="AG138" s="2369">
        <f>IF(AI138=AI90,1,LEN(AI138))</f>
        <v>0</v>
      </c>
      <c r="AH138" s="2779" t="str" cm="1">
        <f t="array" ref="AH138">IF(AK138="", "", IFERROR(MAX(IF(ISNUMBER(AH91:AH137), AH91:AH137)) + 1, ""))</f>
        <v/>
      </c>
      <c r="AI138" s="785" t="str" cm="1">
        <f t="array" ref="AI138">IFERROR(INDEX(AK92:AK143, MATCH(ROW()-MIN(ROW(AK92:AK143))+1, AH92:AH143, 0)), "")</f>
        <v/>
      </c>
      <c r="AJ138" s="2780">
        <f t="shared" si="31"/>
        <v>0</v>
      </c>
      <c r="AK138" s="2784" t="str">
        <f t="shared" si="32"/>
        <v/>
      </c>
      <c r="AL138" s="2788"/>
      <c r="AM138" s="2785" t="e">
        <f>IF(LEN(AN137)&lt;=AL135,AN137,LEFT(AN137,FIND("#",SUBSTITUTE(LEFT(AN137,AL135+1)," ","#",LEN(LEFT(AN137,AL135+1))-LEN(SUBSTITUTE(LEFT(AN137,AL135+1)," ",""))))-1))</f>
        <v>#VALUE!</v>
      </c>
      <c r="AN138" s="2786" t="e">
        <f t="shared" si="39"/>
        <v>#VALUE!</v>
      </c>
      <c r="AO138"/>
      <c r="AP138"/>
      <c r="AQ138"/>
      <c r="AR138"/>
      <c r="AS138"/>
      <c r="AT138"/>
      <c r="AU138"/>
      <c r="AV138"/>
      <c r="AW138" s="31"/>
      <c r="AX138" s="31"/>
      <c r="AY138" s="31"/>
      <c r="AZ138" s="31"/>
      <c r="BA138" s="31"/>
      <c r="BB138" s="31"/>
      <c r="BC138" s="31"/>
      <c r="BD138" s="31"/>
      <c r="BF138" s="3209"/>
      <c r="BG138" s="3210"/>
      <c r="BH138" s="3210"/>
      <c r="BI138" s="3210"/>
      <c r="BJ138" s="3210"/>
      <c r="BK138" s="3210"/>
      <c r="BL138" s="3211"/>
      <c r="BM138"/>
      <c r="BN138" s="4">
        <v>1</v>
      </c>
    </row>
    <row r="139" spans="1:66" s="48" customFormat="1" ht="18.75" customHeight="1" x14ac:dyDescent="0.25">
      <c r="A139"/>
      <c r="B139" s="66" t="s">
        <v>18</v>
      </c>
      <c r="C139" s="67" t="str">
        <f>C144</f>
        <v>Famille à coller.N.Nom de votre recette.Recette mère ►.S.Saisissez le nom de la recette mère</v>
      </c>
      <c r="D139" s="68"/>
      <c r="E139" s="68"/>
      <c r="F139" s="69" t="s">
        <v>28</v>
      </c>
      <c r="G139" s="70" t="s">
        <v>29</v>
      </c>
      <c r="H139" s="3316"/>
      <c r="I139" s="3316"/>
      <c r="J139" s="3287"/>
      <c r="K139" s="3287"/>
      <c r="L139" s="3288"/>
      <c r="N139" s="2943"/>
      <c r="O139" s="310"/>
      <c r="P139" s="310"/>
      <c r="Q139"/>
      <c r="R139" s="436" t="s">
        <v>221</v>
      </c>
      <c r="S139" s="49"/>
      <c r="T139"/>
      <c r="U139"/>
      <c r="V139" s="49"/>
      <c r="AA139" s="49"/>
      <c r="AF139"/>
      <c r="AG139" s="2369">
        <f>IF(AI139=AI90,1,LEN(AI139))</f>
        <v>0</v>
      </c>
      <c r="AH139" s="2779" t="str" cm="1">
        <f t="array" ref="AH139">IF(AK139="", "", IFERROR(MAX(IF(ISNUMBER(AH91:AH138), AH91:AH138)) + 1, ""))</f>
        <v/>
      </c>
      <c r="AI139" s="785" t="str" cm="1">
        <f t="array" ref="AI139">IFERROR(INDEX(AK92:AK143, MATCH(ROW()-MIN(ROW(AK92:AK143))+1, AH92:AH143, 0)), "")</f>
        <v/>
      </c>
      <c r="AJ139" s="2780">
        <f t="shared" si="31"/>
        <v>0</v>
      </c>
      <c r="AK139" s="2784" t="str">
        <f t="shared" si="32"/>
        <v/>
      </c>
      <c r="AL139" s="2788"/>
      <c r="AM139" s="2785" t="e">
        <f>IF(LEN(AN138)&lt;=AL135,AN138,LEFT(AN138,FIND("#",SUBSTITUTE(LEFT(AN138,AL135+1)," ","#",LEN(LEFT(AN138,AL135+1))-LEN(SUBSTITUTE(LEFT(AN138,AL135+1)," ",""))))-1))</f>
        <v>#VALUE!</v>
      </c>
      <c r="AN139" s="2786" t="e">
        <f t="shared" si="39"/>
        <v>#VALUE!</v>
      </c>
      <c r="AO139"/>
      <c r="AP139"/>
      <c r="AQ139"/>
      <c r="AR139"/>
      <c r="AS139"/>
      <c r="AT139"/>
      <c r="AU139"/>
      <c r="AV139"/>
      <c r="AW139" s="31"/>
      <c r="AX139" s="31"/>
      <c r="AY139" s="31"/>
      <c r="AZ139" s="31"/>
      <c r="BA139" s="49"/>
      <c r="BB139" s="49"/>
      <c r="BC139" s="49"/>
      <c r="BD139" s="49"/>
      <c r="BF139" s="3209"/>
      <c r="BG139" s="494" t="s">
        <v>354</v>
      </c>
      <c r="BH139" s="494"/>
      <c r="BI139" s="494"/>
      <c r="BJ139" s="494"/>
      <c r="BK139" s="16"/>
      <c r="BL139" s="244"/>
      <c r="BM139"/>
      <c r="BN139" s="4">
        <v>1</v>
      </c>
    </row>
    <row r="140" spans="1:66" s="48" customFormat="1" ht="18.75" x14ac:dyDescent="0.25">
      <c r="A140"/>
      <c r="B140" s="66" t="s">
        <v>18</v>
      </c>
      <c r="C140" s="77" t="str">
        <f>C144</f>
        <v>Famille à coller.N.Nom de votre recette.Recette mère ►.S.Saisissez le nom de la recette mère</v>
      </c>
      <c r="D140" s="78"/>
      <c r="E140" s="79"/>
      <c r="F140" s="80"/>
      <c r="G140" s="81" t="s">
        <v>33</v>
      </c>
      <c r="H140" s="82"/>
      <c r="I140" s="83" t="s">
        <v>34</v>
      </c>
      <c r="J140" s="84" t="s">
        <v>35</v>
      </c>
      <c r="K140" s="16"/>
      <c r="L140" s="85"/>
      <c r="N140" s="2943"/>
      <c r="O140" s="310"/>
      <c r="P140" s="310"/>
      <c r="Q140"/>
      <c r="R140"/>
      <c r="S140"/>
      <c r="T140"/>
      <c r="U140"/>
      <c r="V140" s="49"/>
      <c r="AA140" s="49"/>
      <c r="AF140"/>
      <c r="AG140" s="2369">
        <f>IF(AI140=AI90,1,LEN(AI140))</f>
        <v>0</v>
      </c>
      <c r="AH140" s="2779" t="str" cm="1">
        <f t="array" ref="AH140">IF(AK140="", "", IFERROR(MAX(IF(ISNUMBER(AH91:AH139), AH91:AH139)) + 1, ""))</f>
        <v/>
      </c>
      <c r="AI140" s="785" t="str" cm="1">
        <f t="array" ref="AI140">IFERROR(INDEX(AK92:AK143, MATCH(ROW()-MIN(ROW(AK92:AK143))+1, AH92:AH143, 0)), "")</f>
        <v/>
      </c>
      <c r="AJ140" s="2780">
        <f t="shared" si="31"/>
        <v>0</v>
      </c>
      <c r="AK140" s="2784" t="str">
        <f t="shared" si="32"/>
        <v/>
      </c>
      <c r="AL140" s="2788"/>
      <c r="AM140" s="2785" t="e">
        <f>IF(LEN(AN139)&lt;=AL135,AN139,LEFT(AN139,FIND("#",SUBSTITUTE(LEFT(AN139,AL135+1)," ","#",LEN(LEFT(AN139,AL135+1))-LEN(SUBSTITUTE(LEFT(AN139,AL135+1)," ",""))))-1))</f>
        <v>#VALUE!</v>
      </c>
      <c r="AN140" s="2786" t="e">
        <f t="shared" si="39"/>
        <v>#VALUE!</v>
      </c>
      <c r="AO140"/>
      <c r="AP140"/>
      <c r="AQ140"/>
      <c r="AR140"/>
      <c r="AS140"/>
      <c r="AT140"/>
      <c r="AU140"/>
      <c r="AV140"/>
      <c r="AW140" s="31"/>
      <c r="AX140" s="31"/>
      <c r="AY140" s="31"/>
      <c r="AZ140" s="31"/>
      <c r="BA140" s="49"/>
      <c r="BB140" s="49"/>
      <c r="BC140" s="49"/>
      <c r="BD140" s="49"/>
      <c r="BF140" s="3209"/>
      <c r="BG140" s="494" t="s">
        <v>356</v>
      </c>
      <c r="BH140" s="621"/>
      <c r="BI140" s="621"/>
      <c r="BJ140" s="621"/>
      <c r="BK140" s="16"/>
      <c r="BL140" s="244"/>
      <c r="BM140"/>
      <c r="BN140" s="4">
        <v>1</v>
      </c>
    </row>
    <row r="141" spans="1:66" s="48" customFormat="1" ht="15.75" x14ac:dyDescent="0.25">
      <c r="A141"/>
      <c r="B141" s="66" t="s">
        <v>18</v>
      </c>
      <c r="C141" s="91" t="str">
        <f>C144</f>
        <v>Famille à coller.N.Nom de votre recette.Recette mère ►.S.Saisissez le nom de la recette mère</v>
      </c>
      <c r="D141" s="91"/>
      <c r="E141" s="91"/>
      <c r="F141" s="92" t="s">
        <v>39</v>
      </c>
      <c r="G141" s="93"/>
      <c r="H141" s="93"/>
      <c r="I141" s="94" t="s">
        <v>40</v>
      </c>
      <c r="J141" s="3317" t="str">
        <f>F144</f>
        <v>Famille à coller.N.Nom de votre recette.Recette mère ►.S.Saisissez le nom de la recette mère</v>
      </c>
      <c r="K141" s="3317"/>
      <c r="L141" s="3318"/>
      <c r="N141" s="2943"/>
      <c r="O141" s="310"/>
      <c r="P141" s="310"/>
      <c r="Q141"/>
      <c r="R141"/>
      <c r="S141"/>
      <c r="T141"/>
      <c r="U141"/>
      <c r="V141" s="49"/>
      <c r="AA141" s="49"/>
      <c r="AF141"/>
      <c r="AG141" s="2369">
        <f>IF(AI141=AI90,1,LEN(AI141))</f>
        <v>0</v>
      </c>
      <c r="AH141" s="2779" t="str" cm="1">
        <f t="array" ref="AH141">IF(AK141="", "", IFERROR(MAX(IF(ISNUMBER(AH91:AH140), AH91:AH140)) + 1, ""))</f>
        <v/>
      </c>
      <c r="AI141" s="785" t="str" cm="1">
        <f t="array" ref="AI141">IFERROR(INDEX(AK92:AK143, MATCH(ROW()-MIN(ROW(AK92:AK143))+1, AH92:AH143, 0)), "")</f>
        <v/>
      </c>
      <c r="AJ141" s="2780">
        <f t="shared" si="31"/>
        <v>0</v>
      </c>
      <c r="AK141" s="2784" t="str">
        <f t="shared" si="32"/>
        <v/>
      </c>
      <c r="AL141" s="2788"/>
      <c r="AM141" s="2785" t="e">
        <f>IF(LEN(AN140)&lt;=AL135,AN140,LEFT(AN140,FIND("#",SUBSTITUTE(LEFT(AN140,AL135+1)," ","#",LEN(LEFT(AN140,AL135+1))-LEN(SUBSTITUTE(LEFT(AN140,AL135+1)," ",""))))-1))</f>
        <v>#VALUE!</v>
      </c>
      <c r="AN141" s="2786" t="e">
        <f t="shared" si="39"/>
        <v>#VALUE!</v>
      </c>
      <c r="AO141"/>
      <c r="AP141"/>
      <c r="AQ141"/>
      <c r="AR141"/>
      <c r="AS141"/>
      <c r="AT141"/>
      <c r="AU141"/>
      <c r="AV141"/>
      <c r="AW141" s="31"/>
      <c r="AX141" s="31"/>
      <c r="AY141" s="31"/>
      <c r="AZ141" s="31"/>
      <c r="BA141" s="49"/>
      <c r="BB141" s="49"/>
      <c r="BC141" s="49"/>
      <c r="BD141" s="49"/>
      <c r="BF141" s="559"/>
      <c r="BG141" s="612"/>
      <c r="BH141" s="612"/>
      <c r="BI141" s="589"/>
      <c r="BJ141" s="589"/>
      <c r="BK141" s="248"/>
      <c r="BL141" s="244"/>
      <c r="BM141"/>
      <c r="BN141" s="4">
        <v>1</v>
      </c>
    </row>
    <row r="142" spans="1:66" s="48" customFormat="1" ht="15.75" customHeight="1" x14ac:dyDescent="0.25">
      <c r="A142"/>
      <c r="B142" s="66" t="s">
        <v>18</v>
      </c>
      <c r="C142" s="91" t="str">
        <f>C144</f>
        <v>Famille à coller.N.Nom de votre recette.Recette mère ►.S.Saisissez le nom de la recette mère</v>
      </c>
      <c r="D142" s="91"/>
      <c r="E142" s="91"/>
      <c r="F142" s="110">
        <v>6</v>
      </c>
      <c r="G142" s="111" t="s">
        <v>44</v>
      </c>
      <c r="H142" s="92"/>
      <c r="I142" s="92"/>
      <c r="J142" s="3317"/>
      <c r="K142" s="3317"/>
      <c r="L142" s="3318"/>
      <c r="N142" s="2943"/>
      <c r="O142" s="310"/>
      <c r="P142" s="310"/>
      <c r="Q142"/>
      <c r="R142"/>
      <c r="S142"/>
      <c r="T142"/>
      <c r="U142"/>
      <c r="V142" s="49"/>
      <c r="AA142" s="49"/>
      <c r="AF142"/>
      <c r="AG142" s="2369">
        <f>IF(AI142=AI90,1,LEN(AI142))</f>
        <v>0</v>
      </c>
      <c r="AH142" s="2779" t="str" cm="1">
        <f t="array" ref="AH142">IF(AK142="", "", IFERROR(MAX(IF(ISNUMBER(AH91:AH141), AH91:AH141)) + 1, ""))</f>
        <v/>
      </c>
      <c r="AI142" s="785" t="str" cm="1">
        <f t="array" ref="AI142">IFERROR(INDEX(AK92:AK143, MATCH(ROW()-MIN(ROW(AK92:AK143))+1, AH92:AH143, 0)), "")</f>
        <v/>
      </c>
      <c r="AJ142" s="2780">
        <f t="shared" si="31"/>
        <v>0</v>
      </c>
      <c r="AK142" s="2784" t="str">
        <f t="shared" si="32"/>
        <v/>
      </c>
      <c r="AL142" s="2788"/>
      <c r="AM142" s="2785" t="e">
        <f>IF(LEN(AN141)&lt;=AL135,AN141,LEFT(AN141,FIND("#",SUBSTITUTE(LEFT(AN141,AL135+1)," ","#",LEN(LEFT(AN141,AL135+1))-LEN(SUBSTITUTE(LEFT(AN141,AL135+1)," ",""))))-1))</f>
        <v>#VALUE!</v>
      </c>
      <c r="AN142" s="2786" t="e">
        <f t="shared" si="39"/>
        <v>#VALUE!</v>
      </c>
      <c r="AO142"/>
      <c r="AP142"/>
      <c r="AQ142"/>
      <c r="AR142"/>
      <c r="AS142"/>
      <c r="AT142"/>
      <c r="AU142"/>
      <c r="AV142"/>
      <c r="AW142" s="31"/>
      <c r="AX142" s="31"/>
      <c r="AY142" s="31"/>
      <c r="AZ142" s="31"/>
      <c r="BA142" s="49"/>
      <c r="BB142" s="49"/>
      <c r="BC142" s="49"/>
      <c r="BD142" s="49"/>
      <c r="BF142" s="432"/>
      <c r="BG142" s="433"/>
      <c r="BH142" s="434"/>
      <c r="BI142" s="433"/>
      <c r="BJ142" s="433"/>
      <c r="BK142" s="433"/>
      <c r="BL142" s="435"/>
      <c r="BM142"/>
      <c r="BN142" s="4">
        <v>1</v>
      </c>
    </row>
    <row r="143" spans="1:66" s="48" customFormat="1" ht="16.5" thickBot="1" x14ac:dyDescent="0.3">
      <c r="A143"/>
      <c r="B143" s="66" t="s">
        <v>11</v>
      </c>
      <c r="C143" s="121" t="str">
        <f>C144</f>
        <v>Famille à coller.N.Nom de votre recette.Recette mère ►.S.Saisissez le nom de la recette mère</v>
      </c>
      <c r="D143" s="121"/>
      <c r="E143" s="121"/>
      <c r="F143" s="122"/>
      <c r="G143" s="123"/>
      <c r="H143" s="123"/>
      <c r="I143" s="123"/>
      <c r="J143" s="123"/>
      <c r="K143" s="123"/>
      <c r="L143" s="124"/>
      <c r="N143" s="2943"/>
      <c r="O143" s="310"/>
      <c r="P143" s="310"/>
      <c r="Q143"/>
      <c r="R143"/>
      <c r="S143"/>
      <c r="T143"/>
      <c r="U143"/>
      <c r="V143" s="49"/>
      <c r="AA143" s="49"/>
      <c r="AF143"/>
      <c r="AG143" s="2369">
        <f>IF(AI143=AI90,1,LEN(AI143))</f>
        <v>0</v>
      </c>
      <c r="AH143" s="2779" t="str" cm="1">
        <f t="array" ref="AH143">IF(AK143="", "", IFERROR(MAX(IF(ISNUMBER(AH91:AH142), AH91:AH142)) + 1, ""))</f>
        <v/>
      </c>
      <c r="AI143" s="785" t="str" cm="1">
        <f t="array" ref="AI143">IFERROR(INDEX(AK92:AK143, MATCH(ROW()-MIN(ROW(AK92:AK143))+1, AH92:AH143, 0)), "")</f>
        <v/>
      </c>
      <c r="AJ143" s="2789">
        <f t="shared" si="31"/>
        <v>0</v>
      </c>
      <c r="AK143" s="2790" t="str">
        <f t="shared" si="32"/>
        <v/>
      </c>
      <c r="AL143" s="2791"/>
      <c r="AM143" s="2792" t="e">
        <f>IF(LEN(AN142)&lt;=AL135,AN142,LEFT(AN142,FIND("#",SUBSTITUTE(LEFT(AN142,AL135+1)," ","#",LEN(LEFT(AN142,AL135+1))-LEN(SUBSTITUTE(LEFT(AN142,AL135+1)," ",""))))-1))</f>
        <v>#VALUE!</v>
      </c>
      <c r="AN143" s="2793" t="e">
        <f t="shared" si="39"/>
        <v>#VALUE!</v>
      </c>
      <c r="AO143"/>
      <c r="AP143"/>
      <c r="AQ143"/>
      <c r="AR143"/>
      <c r="AS143"/>
      <c r="AT143"/>
      <c r="AU143"/>
      <c r="AV143"/>
      <c r="AW143" s="31"/>
      <c r="AX143" s="31"/>
      <c r="AY143" s="31"/>
      <c r="AZ143" s="31"/>
      <c r="BA143" s="49"/>
      <c r="BB143" s="49"/>
      <c r="BC143" s="49"/>
      <c r="BD143" s="49"/>
      <c r="BF143" s="559"/>
      <c r="BG143" s="612"/>
      <c r="BH143" s="612"/>
      <c r="BI143" s="589"/>
      <c r="BJ143" s="589"/>
      <c r="BK143" s="248"/>
      <c r="BL143" s="244"/>
      <c r="BM143"/>
      <c r="BN143" s="4">
        <v>1</v>
      </c>
    </row>
    <row r="144" spans="1:66" s="48" customFormat="1" ht="16.5" thickTop="1" x14ac:dyDescent="0.25">
      <c r="A144"/>
      <c r="B144" s="129" t="s">
        <v>11</v>
      </c>
      <c r="C144" s="130" t="str">
        <f>F144</f>
        <v>Famille à coller.N.Nom de votre recette.Recette mère ►.S.Saisissez le nom de la recette mère</v>
      </c>
      <c r="D144" s="130">
        <f>F142</f>
        <v>6</v>
      </c>
      <c r="E144" s="130" t="str">
        <f>G142</f>
        <v>couverts</v>
      </c>
      <c r="F144" s="131" t="str">
        <f>UPPER(LEFT(H138,1))&amp;LOWER(MID(H138,2,999))&amp;"."&amp;UPPER(LEFT(J138,1))&amp;"."&amp;UPPER(LEFT(J138,1))&amp;LOWER(MID(J138,2,999))&amp;"."&amp;IF(ISTEXT(L144),K144&amp;"."&amp;UPPER(LEFT(L144,1))&amp;"."&amp;UPPER(LEFT(L144,1))&amp;LOWER(MID(L144,2,999)),G144)</f>
        <v>Famille à coller.N.Nom de votre recette.Recette mère ►.S.Saisissez le nom de la recette mère</v>
      </c>
      <c r="G144" s="132" t="s">
        <v>55</v>
      </c>
      <c r="H144" s="3321" t="s">
        <v>56</v>
      </c>
      <c r="I144" s="3321"/>
      <c r="J144" s="3321"/>
      <c r="K144" s="133" t="s">
        <v>57</v>
      </c>
      <c r="L144" s="134" t="s">
        <v>58</v>
      </c>
      <c r="N144" s="2943"/>
      <c r="O144" s="310"/>
      <c r="P144" s="310"/>
      <c r="Q144"/>
      <c r="R144"/>
      <c r="S144"/>
      <c r="T144"/>
      <c r="U144"/>
      <c r="V144" s="49"/>
      <c r="AA144" s="49"/>
      <c r="AF144"/>
      <c r="AG144" s="2794">
        <v>10</v>
      </c>
      <c r="AH144" s="2795">
        <v>9</v>
      </c>
      <c r="AI144" s="2795" t="s">
        <v>2304</v>
      </c>
      <c r="AJ144" s="2795">
        <v>4</v>
      </c>
      <c r="AK144" s="2795">
        <v>5</v>
      </c>
      <c r="AL144" s="2795">
        <v>11</v>
      </c>
      <c r="AM144" s="2795">
        <v>15</v>
      </c>
      <c r="AN144" s="2796">
        <v>11</v>
      </c>
      <c r="AO144"/>
      <c r="AP144"/>
      <c r="AQ144"/>
      <c r="AR144"/>
      <c r="AS144"/>
      <c r="AT144"/>
      <c r="AU144"/>
      <c r="AV144"/>
      <c r="AW144" s="31"/>
      <c r="AX144" s="31"/>
      <c r="AY144" s="31"/>
      <c r="AZ144" s="31"/>
      <c r="BA144" s="49"/>
      <c r="BB144" s="49"/>
      <c r="BC144" s="49"/>
      <c r="BD144" s="49"/>
      <c r="BF144" s="3199" t="s">
        <v>359</v>
      </c>
      <c r="BG144" s="3200" t="s">
        <v>360</v>
      </c>
      <c r="BH144" s="395" t="s">
        <v>201</v>
      </c>
      <c r="BI144" s="118"/>
      <c r="BJ144" s="118"/>
      <c r="BK144" s="118"/>
      <c r="BL144" s="244"/>
      <c r="BM144"/>
      <c r="BN144" s="4">
        <v>1</v>
      </c>
    </row>
    <row r="145" spans="1:66" s="48" customFormat="1" ht="15.75" customHeight="1" thickBot="1" x14ac:dyDescent="0.3">
      <c r="A145"/>
      <c r="B145" s="138" t="s">
        <v>11</v>
      </c>
      <c r="C145" s="139" t="str">
        <f>C144</f>
        <v>Famille à coller.N.Nom de votre recette.Recette mère ►.S.Saisissez le nom de la recette mère</v>
      </c>
      <c r="D145" s="140"/>
      <c r="E145" s="140"/>
      <c r="F145" s="141" t="s">
        <v>61</v>
      </c>
      <c r="G145" s="141" t="s">
        <v>62</v>
      </c>
      <c r="H145" s="141" t="s">
        <v>63</v>
      </c>
      <c r="I145" s="141" t="s">
        <v>64</v>
      </c>
      <c r="J145" s="141" t="s">
        <v>65</v>
      </c>
      <c r="K145" s="142" t="s">
        <v>66</v>
      </c>
      <c r="L145" s="143" t="s">
        <v>67</v>
      </c>
      <c r="N145" s="2943"/>
      <c r="O145" s="310"/>
      <c r="P145" s="310"/>
      <c r="Q145"/>
      <c r="R145"/>
      <c r="S145"/>
      <c r="T145"/>
      <c r="U145"/>
      <c r="V145" s="49"/>
      <c r="AA145" s="49"/>
      <c r="AF145"/>
      <c r="AG145" s="2797">
        <f t="shared" ref="AG145:AN145" ca="1" si="40">CELL("largeur",AG145)</f>
        <v>10</v>
      </c>
      <c r="AH145" s="2798">
        <f t="shared" ca="1" si="40"/>
        <v>9</v>
      </c>
      <c r="AI145" s="2798">
        <f t="shared" ca="1" si="40"/>
        <v>99</v>
      </c>
      <c r="AJ145" s="2798">
        <f t="shared" ca="1" si="40"/>
        <v>5</v>
      </c>
      <c r="AK145" s="2798">
        <f t="shared" ca="1" si="40"/>
        <v>5</v>
      </c>
      <c r="AL145" s="2798">
        <f t="shared" ca="1" si="40"/>
        <v>10</v>
      </c>
      <c r="AM145" s="2798">
        <f t="shared" ca="1" si="40"/>
        <v>10</v>
      </c>
      <c r="AN145" s="2799">
        <f t="shared" ca="1" si="40"/>
        <v>10</v>
      </c>
      <c r="AO145"/>
      <c r="AP145"/>
      <c r="AQ145"/>
      <c r="AR145"/>
      <c r="AS145"/>
      <c r="AT145"/>
      <c r="AU145"/>
      <c r="AV145"/>
      <c r="AW145" s="31"/>
      <c r="AX145" s="31"/>
      <c r="AY145" s="31"/>
      <c r="AZ145" s="31"/>
      <c r="BA145" s="49"/>
      <c r="BB145" s="49"/>
      <c r="BC145" s="49"/>
      <c r="BD145" s="49"/>
      <c r="BF145" s="3199"/>
      <c r="BG145" s="3201"/>
      <c r="BH145" s="395" t="s">
        <v>205</v>
      </c>
      <c r="BI145" s="118"/>
      <c r="BJ145" s="118"/>
      <c r="BK145" s="118"/>
      <c r="BL145" s="244"/>
      <c r="BM145"/>
      <c r="BN145" s="4">
        <v>1</v>
      </c>
    </row>
    <row r="146" spans="1:66" s="48" customFormat="1" ht="15.75" x14ac:dyDescent="0.25">
      <c r="A146"/>
      <c r="B146" s="66" t="s">
        <v>18</v>
      </c>
      <c r="C146" s="149" t="str">
        <f>C144</f>
        <v>Famille à coller.N.Nom de votre recette.Recette mère ►.S.Saisissez le nom de la recette mère</v>
      </c>
      <c r="D146" s="91"/>
      <c r="E146" s="91"/>
      <c r="F146" s="150" t="s">
        <v>86</v>
      </c>
      <c r="G146" s="151" t="s">
        <v>87</v>
      </c>
      <c r="H146" s="152"/>
      <c r="I146" s="3322" t="s">
        <v>88</v>
      </c>
      <c r="J146" s="3323" t="s">
        <v>89</v>
      </c>
      <c r="K146" s="3324" t="s">
        <v>90</v>
      </c>
      <c r="L146" s="153" t="s">
        <v>91</v>
      </c>
      <c r="N146" s="2943"/>
      <c r="O146" s="310"/>
      <c r="P146" s="310"/>
      <c r="Q146"/>
      <c r="R146"/>
      <c r="S146"/>
      <c r="T146"/>
      <c r="U146"/>
      <c r="V146" s="49"/>
      <c r="AA146" s="49"/>
      <c r="AF146"/>
      <c r="AG146" s="49"/>
      <c r="AH146" s="49"/>
      <c r="AI146" s="49"/>
      <c r="AJ146" s="49"/>
      <c r="AK146" s="49"/>
      <c r="AL146" s="49"/>
      <c r="AM146" s="49"/>
      <c r="AN146" s="49"/>
      <c r="AO146"/>
      <c r="AP146"/>
      <c r="AQ146"/>
      <c r="AR146"/>
      <c r="AS146"/>
      <c r="AT146"/>
      <c r="AU146"/>
      <c r="AV146"/>
      <c r="AW146" s="31"/>
      <c r="AX146" s="31"/>
      <c r="AY146" s="31"/>
      <c r="AZ146" s="31"/>
      <c r="BA146" s="49"/>
      <c r="BB146" s="49"/>
      <c r="BC146" s="49"/>
      <c r="BD146" s="49"/>
      <c r="BF146" s="3199"/>
      <c r="BG146" s="625">
        <v>1</v>
      </c>
      <c r="BH146" s="248"/>
      <c r="BI146" s="118"/>
      <c r="BJ146" s="118"/>
      <c r="BK146" s="118"/>
      <c r="BL146" s="244"/>
      <c r="BM146"/>
      <c r="BN146" s="4">
        <v>1</v>
      </c>
    </row>
    <row r="147" spans="1:66" s="48" customFormat="1" ht="18.75" customHeight="1" x14ac:dyDescent="0.25">
      <c r="A147"/>
      <c r="B147" s="66" t="s">
        <v>18</v>
      </c>
      <c r="C147" s="149" t="str">
        <f>C144</f>
        <v>Famille à coller.N.Nom de votre recette.Recette mère ►.S.Saisissez le nom de la recette mère</v>
      </c>
      <c r="D147" s="91"/>
      <c r="E147" s="91"/>
      <c r="F147" s="163" t="s">
        <v>103</v>
      </c>
      <c r="G147" s="164" t="s">
        <v>104</v>
      </c>
      <c r="H147" s="165" t="s">
        <v>105</v>
      </c>
      <c r="I147" s="3121"/>
      <c r="J147" s="3123"/>
      <c r="K147" s="3125"/>
      <c r="L147" s="166" t="s">
        <v>106</v>
      </c>
      <c r="N147" s="2943"/>
      <c r="O147" s="310"/>
      <c r="P147" s="310"/>
      <c r="Q147"/>
      <c r="R147"/>
      <c r="S147"/>
      <c r="T147"/>
      <c r="U147"/>
      <c r="V147" s="49"/>
      <c r="AA147" s="49"/>
      <c r="AF147"/>
      <c r="AG147" s="49"/>
      <c r="AH147" s="49"/>
      <c r="AI147" s="2801" t="s">
        <v>2305</v>
      </c>
      <c r="AJ147" s="49"/>
      <c r="AK147" s="49"/>
      <c r="AL147" s="49"/>
      <c r="AM147" s="49"/>
      <c r="AN147" s="49"/>
      <c r="AO147"/>
      <c r="AP147"/>
      <c r="AQ147"/>
      <c r="AR147"/>
      <c r="AS147"/>
      <c r="AT147"/>
      <c r="AU147"/>
      <c r="AV147"/>
      <c r="AW147" s="31"/>
      <c r="AX147" s="31"/>
      <c r="AY147" s="31"/>
      <c r="AZ147" s="31"/>
      <c r="BA147" s="49"/>
      <c r="BB147" s="49"/>
      <c r="BC147" s="49"/>
      <c r="BD147" s="49"/>
      <c r="BF147" s="3199"/>
      <c r="BG147" s="179">
        <v>2</v>
      </c>
      <c r="BH147" s="16"/>
      <c r="BI147" s="118"/>
      <c r="BJ147" s="118"/>
      <c r="BK147" s="118"/>
      <c r="BL147" s="244"/>
      <c r="BM147"/>
      <c r="BN147" s="4">
        <v>1</v>
      </c>
    </row>
    <row r="148" spans="1:66" s="48" customFormat="1" ht="15.75" customHeight="1" x14ac:dyDescent="0.25">
      <c r="A148"/>
      <c r="B148" s="66" t="s">
        <v>18</v>
      </c>
      <c r="C148" s="149" t="str">
        <f>C144</f>
        <v>Famille à coller.N.Nom de votre recette.Recette mère ►.S.Saisissez le nom de la recette mère</v>
      </c>
      <c r="D148" s="91">
        <f>D144</f>
        <v>6</v>
      </c>
      <c r="E148" s="91" t="str">
        <f>E144</f>
        <v>couverts</v>
      </c>
      <c r="F148" s="174"/>
      <c r="G148" s="175"/>
      <c r="H148" s="176" t="str">
        <f t="shared" ref="H148:H154" si="41">IF(OR(ISTEXT(F148), F148&lt;=0, I148&lt;=0), "", "de")</f>
        <v/>
      </c>
      <c r="I148" s="177"/>
      <c r="J148" s="178"/>
      <c r="K148" s="179">
        <v>1</v>
      </c>
      <c r="L148" s="180"/>
      <c r="N148" s="2943"/>
      <c r="O148" s="310"/>
      <c r="P148" s="310"/>
      <c r="Q148"/>
      <c r="R148"/>
      <c r="S148"/>
      <c r="T148"/>
      <c r="U148"/>
      <c r="V148" s="49"/>
      <c r="AA148" s="49"/>
      <c r="AF148"/>
      <c r="AG148" s="49"/>
      <c r="AH148" s="49"/>
      <c r="AI148" s="2802" t="s">
        <v>2306</v>
      </c>
      <c r="AJ148" s="49"/>
      <c r="AK148" s="49"/>
      <c r="AL148" s="49"/>
      <c r="AM148" s="49"/>
      <c r="AN148" s="49"/>
      <c r="AO148"/>
      <c r="AP148"/>
      <c r="AQ148"/>
      <c r="AR148"/>
      <c r="AS148"/>
      <c r="AT148"/>
      <c r="AU148"/>
      <c r="AV148"/>
      <c r="AW148" s="31"/>
      <c r="AX148" s="31"/>
      <c r="AY148" s="31"/>
      <c r="AZ148" s="31"/>
      <c r="BA148" s="49"/>
      <c r="BB148" s="49"/>
      <c r="BC148" s="49"/>
      <c r="BD148" s="49"/>
      <c r="BF148" s="3199"/>
      <c r="BG148" s="626" t="s">
        <v>361</v>
      </c>
      <c r="BH148" s="411"/>
      <c r="BI148" s="118"/>
      <c r="BJ148" s="118"/>
      <c r="BK148" s="118"/>
      <c r="BL148" s="244"/>
      <c r="BM148"/>
      <c r="BN148" s="4">
        <v>1</v>
      </c>
    </row>
    <row r="149" spans="1:66" s="48" customFormat="1" ht="18.75" x14ac:dyDescent="0.25">
      <c r="A149"/>
      <c r="B149" s="196" t="str">
        <f t="shared" ref="B149:B154" si="42">IF(L149&lt;&gt;"","A","►")</f>
        <v>►</v>
      </c>
      <c r="C149" s="149" t="str">
        <f>C144</f>
        <v>Famille à coller.N.Nom de votre recette.Recette mère ►.S.Saisissez le nom de la recette mère</v>
      </c>
      <c r="D149" s="91">
        <f>D144</f>
        <v>6</v>
      </c>
      <c r="E149" s="91" t="str">
        <f>E144</f>
        <v>couverts</v>
      </c>
      <c r="F149" s="174"/>
      <c r="G149" s="175"/>
      <c r="H149" s="176" t="str">
        <f t="shared" si="41"/>
        <v/>
      </c>
      <c r="I149" s="177"/>
      <c r="J149" s="178"/>
      <c r="K149" s="179">
        <v>1</v>
      </c>
      <c r="L149" s="180"/>
      <c r="N149" s="2943"/>
      <c r="O149" s="310"/>
      <c r="P149" s="310"/>
      <c r="Q149"/>
      <c r="R149"/>
      <c r="S149"/>
      <c r="T149"/>
      <c r="U149"/>
      <c r="V149" s="49"/>
      <c r="AA149" s="49"/>
      <c r="AF149"/>
      <c r="AG149" s="49"/>
      <c r="AH149" s="49"/>
      <c r="AI149" s="2803" t="s">
        <v>2307</v>
      </c>
      <c r="AJ149" s="49"/>
      <c r="AK149" s="49"/>
      <c r="AL149" s="49"/>
      <c r="AM149" s="49"/>
      <c r="AN149" s="49"/>
      <c r="AO149"/>
      <c r="AP149"/>
      <c r="AQ149"/>
      <c r="AR149"/>
      <c r="AS149"/>
      <c r="AT149"/>
      <c r="AU149"/>
      <c r="AV149"/>
      <c r="AW149" s="31"/>
      <c r="AX149" s="31"/>
      <c r="AY149" s="31"/>
      <c r="AZ149" s="31"/>
      <c r="BA149" s="49"/>
      <c r="BB149" s="49"/>
      <c r="BC149" s="49"/>
      <c r="BD149" s="49"/>
      <c r="BF149" s="3199"/>
      <c r="BG149" s="627" t="s">
        <v>362</v>
      </c>
      <c r="BH149" s="415"/>
      <c r="BI149" s="118"/>
      <c r="BJ149" s="118"/>
      <c r="BK149" s="118"/>
      <c r="BL149" s="244"/>
      <c r="BM149"/>
      <c r="BN149" s="4">
        <v>1</v>
      </c>
    </row>
    <row r="150" spans="1:66" s="48" customFormat="1" ht="15.75" customHeight="1" x14ac:dyDescent="0.25">
      <c r="A150"/>
      <c r="B150" s="196" t="str">
        <f t="shared" si="42"/>
        <v>►</v>
      </c>
      <c r="C150" s="149" t="str">
        <f>C144</f>
        <v>Famille à coller.N.Nom de votre recette.Recette mère ►.S.Saisissez le nom de la recette mère</v>
      </c>
      <c r="D150" s="91">
        <f>D144</f>
        <v>6</v>
      </c>
      <c r="E150" s="91" t="str">
        <f>E144</f>
        <v>couverts</v>
      </c>
      <c r="F150" s="174"/>
      <c r="G150" s="209"/>
      <c r="H150" s="176" t="str">
        <f t="shared" si="41"/>
        <v/>
      </c>
      <c r="I150" s="177"/>
      <c r="J150" s="178"/>
      <c r="K150" s="179">
        <v>1</v>
      </c>
      <c r="L150" s="180"/>
      <c r="N150" s="2943"/>
      <c r="O150" s="310"/>
      <c r="P150" s="310"/>
      <c r="Q150"/>
      <c r="R150"/>
      <c r="S150"/>
      <c r="T150"/>
      <c r="U150"/>
      <c r="V150" s="49"/>
      <c r="AA150" s="49"/>
      <c r="AF150"/>
      <c r="AG150" s="49"/>
      <c r="AH150" s="49"/>
      <c r="AI150" s="2804" t="s">
        <v>2308</v>
      </c>
      <c r="AJ150" s="49"/>
      <c r="AK150" s="49"/>
      <c r="AL150" s="49"/>
      <c r="AM150" s="49"/>
      <c r="AN150" s="49"/>
      <c r="AO150"/>
      <c r="AP150"/>
      <c r="AQ150"/>
      <c r="AR150"/>
      <c r="AS150"/>
      <c r="AT150"/>
      <c r="AU150"/>
      <c r="AV150"/>
      <c r="AW150" s="31"/>
      <c r="AX150" s="31"/>
      <c r="AY150" s="31"/>
      <c r="AZ150" s="31"/>
      <c r="BA150" s="49"/>
      <c r="BB150" s="49"/>
      <c r="BC150" s="49"/>
      <c r="BD150" s="49"/>
      <c r="BF150" s="3199"/>
      <c r="BG150" s="627" t="s">
        <v>363</v>
      </c>
      <c r="BH150" s="415"/>
      <c r="BI150" s="118"/>
      <c r="BJ150" s="118"/>
      <c r="BK150" s="118"/>
      <c r="BL150" s="244"/>
      <c r="BM150"/>
      <c r="BN150" s="4">
        <v>1</v>
      </c>
    </row>
    <row r="151" spans="1:66" s="48" customFormat="1" ht="15.75" customHeight="1" x14ac:dyDescent="0.25">
      <c r="A151"/>
      <c r="B151" s="196" t="str">
        <f t="shared" si="42"/>
        <v>A</v>
      </c>
      <c r="C151" s="149" t="str">
        <f>C144</f>
        <v>Famille à coller.N.Nom de votre recette.Recette mère ►.S.Saisissez le nom de la recette mère</v>
      </c>
      <c r="D151" s="91">
        <f>D144</f>
        <v>6</v>
      </c>
      <c r="E151" s="91" t="str">
        <f>E144</f>
        <v>couverts</v>
      </c>
      <c r="F151" s="174"/>
      <c r="G151" s="209"/>
      <c r="H151" s="176" t="str">
        <f t="shared" si="41"/>
        <v/>
      </c>
      <c r="I151" s="177"/>
      <c r="J151" s="178"/>
      <c r="K151" s="179">
        <v>1</v>
      </c>
      <c r="L151" s="180" t="s">
        <v>1073</v>
      </c>
      <c r="N151" s="2943"/>
      <c r="O151" s="310"/>
      <c r="P151" s="310"/>
      <c r="Q151"/>
      <c r="R151"/>
      <c r="S151"/>
      <c r="T151"/>
      <c r="U151"/>
      <c r="V151" s="49"/>
      <c r="AA151" s="49"/>
      <c r="AF151"/>
      <c r="AG151" s="49"/>
      <c r="AH151" s="49"/>
      <c r="AI151" s="2805" t="s">
        <v>2309</v>
      </c>
      <c r="AJ151" s="49"/>
      <c r="AK151" s="49"/>
      <c r="AL151" s="49"/>
      <c r="AM151" s="49"/>
      <c r="AN151" s="49"/>
      <c r="AO151"/>
      <c r="AP151"/>
      <c r="AQ151"/>
      <c r="AR151"/>
      <c r="AS151"/>
      <c r="AT151"/>
      <c r="AU151"/>
      <c r="AV151"/>
      <c r="AW151" s="31"/>
      <c r="AX151" s="31"/>
      <c r="AY151" s="31"/>
      <c r="AZ151" s="31"/>
      <c r="BA151" s="49"/>
      <c r="BB151" s="49"/>
      <c r="BC151" s="49"/>
      <c r="BD151" s="49"/>
      <c r="BF151" s="3199"/>
      <c r="BG151" t="s">
        <v>364</v>
      </c>
      <c r="BH151" s="415"/>
      <c r="BI151" s="118"/>
      <c r="BJ151" s="118"/>
      <c r="BK151" s="118"/>
      <c r="BL151" s="244"/>
      <c r="BM151"/>
      <c r="BN151" s="4">
        <v>1</v>
      </c>
    </row>
    <row r="152" spans="1:66" s="48" customFormat="1" ht="18.75" x14ac:dyDescent="0.25">
      <c r="A152"/>
      <c r="B152" s="196" t="str">
        <f t="shared" si="42"/>
        <v>►</v>
      </c>
      <c r="C152" s="149" t="str">
        <f>C144</f>
        <v>Famille à coller.N.Nom de votre recette.Recette mère ►.S.Saisissez le nom de la recette mère</v>
      </c>
      <c r="D152" s="91">
        <f>D144</f>
        <v>6</v>
      </c>
      <c r="E152" s="91" t="str">
        <f>E144</f>
        <v>couverts</v>
      </c>
      <c r="F152" s="174"/>
      <c r="G152" s="209"/>
      <c r="H152" s="176" t="str">
        <f t="shared" si="41"/>
        <v/>
      </c>
      <c r="I152" s="177"/>
      <c r="J152" s="178"/>
      <c r="K152" s="179">
        <v>1</v>
      </c>
      <c r="L152" s="180"/>
      <c r="N152" s="2943"/>
      <c r="O152" s="310"/>
      <c r="P152" s="310"/>
      <c r="Q152"/>
      <c r="R152"/>
      <c r="S152"/>
      <c r="T152"/>
      <c r="U152"/>
      <c r="V152" s="49"/>
      <c r="AA152" s="49"/>
      <c r="AF152"/>
      <c r="AG152" s="49"/>
      <c r="AH152" s="49"/>
      <c r="AI152" s="2806" t="s">
        <v>2310</v>
      </c>
      <c r="AJ152" s="49"/>
      <c r="AK152" s="49"/>
      <c r="AL152" s="49"/>
      <c r="AM152" s="49"/>
      <c r="AN152" s="49"/>
      <c r="AO152"/>
      <c r="AP152"/>
      <c r="AQ152"/>
      <c r="AR152"/>
      <c r="AS152"/>
      <c r="AT152"/>
      <c r="AU152"/>
      <c r="AV152"/>
      <c r="AW152" s="31"/>
      <c r="AX152" s="31"/>
      <c r="AY152" s="31"/>
      <c r="AZ152" s="31"/>
      <c r="BA152" s="49"/>
      <c r="BB152" s="49"/>
      <c r="BC152" s="49"/>
      <c r="BD152" s="49"/>
      <c r="BF152" s="3199"/>
      <c r="BG152" s="628" t="s">
        <v>365</v>
      </c>
      <c r="BH152" s="415"/>
      <c r="BI152" s="118"/>
      <c r="BJ152" s="118"/>
      <c r="BK152" s="118"/>
      <c r="BL152" s="244"/>
      <c r="BM152"/>
      <c r="BN152" s="4">
        <v>1</v>
      </c>
    </row>
    <row r="153" spans="1:66" s="48" customFormat="1" ht="15.75" customHeight="1" x14ac:dyDescent="0.25">
      <c r="A153"/>
      <c r="B153" s="196" t="str">
        <f t="shared" si="42"/>
        <v>►</v>
      </c>
      <c r="C153" s="149" t="str">
        <f>C144</f>
        <v>Famille à coller.N.Nom de votre recette.Recette mère ►.S.Saisissez le nom de la recette mère</v>
      </c>
      <c r="D153" s="91">
        <f>D144</f>
        <v>6</v>
      </c>
      <c r="E153" s="91" t="str">
        <f>E144</f>
        <v>couverts</v>
      </c>
      <c r="F153" s="174"/>
      <c r="G153" s="209"/>
      <c r="H153" s="176" t="str">
        <f t="shared" si="41"/>
        <v/>
      </c>
      <c r="I153" s="177"/>
      <c r="J153" s="178"/>
      <c r="K153" s="179">
        <v>1</v>
      </c>
      <c r="L153" s="180"/>
      <c r="N153" s="2943"/>
      <c r="O153" s="310"/>
      <c r="P153" s="310"/>
      <c r="Q153"/>
      <c r="R153"/>
      <c r="S153"/>
      <c r="T153"/>
      <c r="U153"/>
      <c r="V153" s="49"/>
      <c r="AA153" s="49"/>
      <c r="AF153"/>
      <c r="AG153" s="49"/>
      <c r="AH153" s="49"/>
      <c r="AI153" s="2807" t="s">
        <v>2311</v>
      </c>
      <c r="AJ153" s="49"/>
      <c r="AK153" s="49"/>
      <c r="AL153" s="49"/>
      <c r="AM153" s="49"/>
      <c r="AN153" s="49"/>
      <c r="AO153"/>
      <c r="AP153"/>
      <c r="AQ153"/>
      <c r="AR153"/>
      <c r="AS153"/>
      <c r="AT153"/>
      <c r="AU153"/>
      <c r="AV153"/>
      <c r="AW153" s="31"/>
      <c r="AX153" s="31"/>
      <c r="AY153" s="31"/>
      <c r="AZ153" s="31"/>
      <c r="BA153" s="49"/>
      <c r="BB153" s="49"/>
      <c r="BC153" s="49"/>
      <c r="BD153" s="49"/>
      <c r="BF153" s="3199"/>
      <c r="BG153" s="627" t="s">
        <v>366</v>
      </c>
      <c r="BH153" s="431"/>
      <c r="BI153" s="118"/>
      <c r="BJ153" s="118"/>
      <c r="BK153" s="118"/>
      <c r="BL153" s="244"/>
      <c r="BM153"/>
      <c r="BN153" s="4">
        <v>1</v>
      </c>
    </row>
    <row r="154" spans="1:66" s="48" customFormat="1" ht="16.5" customHeight="1" x14ac:dyDescent="0.25">
      <c r="A154"/>
      <c r="B154" s="196" t="str">
        <f t="shared" si="42"/>
        <v>►</v>
      </c>
      <c r="C154" s="149" t="str">
        <f>C144</f>
        <v>Famille à coller.N.Nom de votre recette.Recette mère ►.S.Saisissez le nom de la recette mère</v>
      </c>
      <c r="D154" s="91">
        <f>D144</f>
        <v>6</v>
      </c>
      <c r="E154" s="91" t="str">
        <f>E144</f>
        <v>couverts</v>
      </c>
      <c r="F154" s="174"/>
      <c r="G154" s="209"/>
      <c r="H154" s="176" t="str">
        <f t="shared" si="41"/>
        <v/>
      </c>
      <c r="I154" s="177"/>
      <c r="J154" s="178"/>
      <c r="K154" s="179">
        <v>1</v>
      </c>
      <c r="L154" s="180"/>
      <c r="N154" s="2943"/>
      <c r="O154" s="310"/>
      <c r="P154" s="310"/>
      <c r="Q154"/>
      <c r="R154"/>
      <c r="S154"/>
      <c r="T154"/>
      <c r="U154"/>
      <c r="V154" s="49"/>
      <c r="AA154" s="49"/>
      <c r="AF154"/>
      <c r="AG154" s="49"/>
      <c r="AH154" s="49"/>
      <c r="AI154" s="2808" t="s">
        <v>2312</v>
      </c>
      <c r="AJ154" s="49"/>
      <c r="AK154" s="49"/>
      <c r="AL154" s="49"/>
      <c r="AM154" s="49"/>
      <c r="AN154" s="49"/>
      <c r="AO154"/>
      <c r="AP154"/>
      <c r="AQ154"/>
      <c r="AR154"/>
      <c r="AS154"/>
      <c r="AT154"/>
      <c r="AU154"/>
      <c r="AV154"/>
      <c r="AW154" s="31"/>
      <c r="AX154" s="31"/>
      <c r="AY154" s="31"/>
      <c r="AZ154" s="31"/>
      <c r="BA154" s="49"/>
      <c r="BB154" s="49"/>
      <c r="BC154" s="49"/>
      <c r="BD154" s="49"/>
      <c r="BF154" s="559"/>
      <c r="BG154" s="16"/>
      <c r="BH154" s="16"/>
      <c r="BI154" s="16"/>
      <c r="BJ154" s="16"/>
      <c r="BK154" s="16"/>
      <c r="BL154" s="629"/>
      <c r="BM154"/>
      <c r="BN154" s="4">
        <v>1</v>
      </c>
    </row>
    <row r="155" spans="1:66" s="48" customFormat="1" ht="18" x14ac:dyDescent="0.25">
      <c r="A155"/>
      <c r="B155" s="66" t="s">
        <v>18</v>
      </c>
      <c r="C155" s="985" t="str">
        <f>C144</f>
        <v>Famille à coller.N.Nom de votre recette.Recette mère ►.S.Saisissez le nom de la recette mère</v>
      </c>
      <c r="D155" s="986">
        <f>D144</f>
        <v>6</v>
      </c>
      <c r="E155" s="987" t="str">
        <f>E144</f>
        <v>couverts</v>
      </c>
      <c r="F155" s="988" t="s">
        <v>150</v>
      </c>
      <c r="G155" s="989"/>
      <c r="H155" s="990"/>
      <c r="I155" s="990"/>
      <c r="J155" s="990"/>
      <c r="K155" s="990"/>
      <c r="L155" s="991"/>
      <c r="N155" s="2943"/>
      <c r="O155" s="310"/>
      <c r="P155" s="310"/>
      <c r="Q155"/>
      <c r="R155"/>
      <c r="S155"/>
      <c r="T155"/>
      <c r="U155"/>
      <c r="V155" s="49"/>
      <c r="AA155" s="49"/>
      <c r="AF155"/>
      <c r="AG155" s="49"/>
      <c r="AH155" s="49"/>
      <c r="AI155" s="2809" t="s">
        <v>2313</v>
      </c>
      <c r="AJ155" s="49"/>
      <c r="AK155" s="49"/>
      <c r="AL155" s="49"/>
      <c r="AM155" s="49"/>
      <c r="AN155" s="49"/>
      <c r="AO155"/>
      <c r="AP155"/>
      <c r="AQ155"/>
      <c r="AR155"/>
      <c r="AS155"/>
      <c r="AT155"/>
      <c r="AU155"/>
      <c r="AV155"/>
      <c r="AW155" s="31"/>
      <c r="AX155" s="31"/>
      <c r="AY155" s="31"/>
      <c r="AZ155" s="31"/>
      <c r="BA155" s="49"/>
      <c r="BB155" s="49"/>
      <c r="BC155" s="49"/>
      <c r="BD155" s="49"/>
      <c r="BF155" s="559"/>
      <c r="BG155" s="16"/>
      <c r="BH155" s="16"/>
      <c r="BI155" s="16"/>
      <c r="BJ155" s="16"/>
      <c r="BK155" s="16"/>
      <c r="BL155" s="629"/>
      <c r="BM155"/>
      <c r="BN155" s="4">
        <v>1</v>
      </c>
    </row>
    <row r="156" spans="1:66" s="48" customFormat="1" ht="18.75" x14ac:dyDescent="0.25">
      <c r="A156"/>
      <c r="B156" s="1004" t="s">
        <v>18</v>
      </c>
      <c r="C156" s="998" t="str">
        <f>C144</f>
        <v>Famille à coller.N.Nom de votre recette.Recette mère ►.S.Saisissez le nom de la recette mère</v>
      </c>
      <c r="D156" s="998">
        <f>D144</f>
        <v>6</v>
      </c>
      <c r="E156" s="998" t="str">
        <f>E144</f>
        <v>couverts</v>
      </c>
      <c r="F156" s="315" t="s">
        <v>61</v>
      </c>
      <c r="G156" s="1002">
        <v>1</v>
      </c>
      <c r="H156" s="1362" t="s">
        <v>1075</v>
      </c>
      <c r="I156" s="1014"/>
      <c r="J156" s="1014"/>
      <c r="K156" s="1014"/>
      <c r="L156" s="1016"/>
      <c r="N156" s="2943"/>
      <c r="O156" s="310"/>
      <c r="P156" s="310"/>
      <c r="Q156" s="526" t="s">
        <v>218</v>
      </c>
      <c r="R156" s="527" t="s">
        <v>1081</v>
      </c>
      <c r="S156" s="527"/>
      <c r="T156" s="527"/>
      <c r="U156"/>
      <c r="V156" s="49"/>
      <c r="AA156" s="49"/>
      <c r="AF156"/>
      <c r="AG156" s="49"/>
      <c r="AH156" s="49"/>
      <c r="AI156" s="49"/>
      <c r="AJ156" s="49"/>
      <c r="AK156" s="49"/>
      <c r="AL156" s="49"/>
      <c r="AM156" s="49"/>
      <c r="AN156" s="49"/>
      <c r="AO156"/>
      <c r="AP156"/>
      <c r="AQ156"/>
      <c r="AR156"/>
      <c r="AS156"/>
      <c r="AT156"/>
      <c r="AU156"/>
      <c r="AV156"/>
      <c r="AW156" s="31"/>
      <c r="AX156" s="31"/>
      <c r="AY156" s="31"/>
      <c r="AZ156" s="31"/>
      <c r="BA156" s="49"/>
      <c r="BB156" s="49"/>
      <c r="BC156" s="49"/>
      <c r="BD156" s="49"/>
      <c r="BF156" s="559"/>
      <c r="BG156" s="16"/>
      <c r="BH156" s="16"/>
      <c r="BI156" s="16"/>
      <c r="BJ156" s="16"/>
      <c r="BK156" s="16"/>
      <c r="BL156" s="629"/>
      <c r="BM156"/>
      <c r="BN156" s="4">
        <v>1</v>
      </c>
    </row>
    <row r="157" spans="1:66" s="48" customFormat="1" ht="15.75" customHeight="1" x14ac:dyDescent="0.25">
      <c r="A157"/>
      <c r="B157" s="319" t="s">
        <v>18</v>
      </c>
      <c r="C157" s="1043" t="str">
        <f>C156</f>
        <v>Famille à coller.N.Nom de votre recette.Recette mère ►.S.Saisissez le nom de la recette mère</v>
      </c>
      <c r="D157" s="1043">
        <f>D156</f>
        <v>6</v>
      </c>
      <c r="E157" s="1044" t="str">
        <f>E156</f>
        <v>couverts</v>
      </c>
      <c r="F157" s="678"/>
      <c r="G157" s="679" t="s">
        <v>413</v>
      </c>
      <c r="H157" s="609"/>
      <c r="I157" s="609"/>
      <c r="J157" s="609"/>
      <c r="K157" s="1358" t="s">
        <v>414</v>
      </c>
      <c r="L157" s="681"/>
      <c r="N157" s="2943"/>
      <c r="O157" s="310"/>
      <c r="P157" s="310"/>
      <c r="R157" s="436" t="s">
        <v>221</v>
      </c>
      <c r="S157"/>
      <c r="T157"/>
      <c r="U157"/>
      <c r="V157" s="49"/>
      <c r="AA157" s="49"/>
      <c r="AF157"/>
      <c r="AG157" s="49"/>
      <c r="AH157" s="49"/>
      <c r="AI157" s="49"/>
      <c r="AJ157" s="49"/>
      <c r="AK157" s="49"/>
      <c r="AL157" s="49"/>
      <c r="AM157" s="49"/>
      <c r="AN157" s="49"/>
      <c r="AO157"/>
      <c r="AP157"/>
      <c r="AQ157"/>
      <c r="AR157"/>
      <c r="AS157"/>
      <c r="AT157"/>
      <c r="AU157"/>
      <c r="AV157"/>
      <c r="AW157" s="31"/>
      <c r="AX157" s="31"/>
      <c r="AY157" s="31"/>
      <c r="AZ157" s="31"/>
      <c r="BA157" s="49"/>
      <c r="BB157" s="49"/>
      <c r="BC157" s="49"/>
      <c r="BD157" s="49"/>
      <c r="BF157" s="559"/>
      <c r="BG157" s="16"/>
      <c r="BH157" s="16"/>
      <c r="BI157" s="16"/>
      <c r="BJ157" s="16"/>
      <c r="BK157" s="16"/>
      <c r="BL157" s="629"/>
      <c r="BM157"/>
      <c r="BN157" s="4">
        <v>1</v>
      </c>
    </row>
    <row r="158" spans="1:66" s="48" customFormat="1" ht="15.75" customHeight="1" x14ac:dyDescent="0.25">
      <c r="A158"/>
      <c r="B158" s="196" t="str">
        <f t="shared" ref="B158:B161" si="43">IF(OR(F158&lt;&gt;"",K158&lt;&gt; ""),"A", "►")</f>
        <v>A</v>
      </c>
      <c r="C158" s="320" t="str">
        <f>C156</f>
        <v>Famille à coller.N.Nom de votre recette.Recette mère ►.S.Saisissez le nom de la recette mère</v>
      </c>
      <c r="D158" s="320">
        <f>D156</f>
        <v>6</v>
      </c>
      <c r="E158" s="1045" t="str">
        <f>E156</f>
        <v>couverts</v>
      </c>
      <c r="F158" s="678">
        <v>3</v>
      </c>
      <c r="G158" s="682" t="s">
        <v>417</v>
      </c>
      <c r="H158" s="270"/>
      <c r="I158" s="270"/>
      <c r="J158" s="270"/>
      <c r="K158" s="605" t="s">
        <v>336</v>
      </c>
      <c r="L158" s="683" t="s">
        <v>416</v>
      </c>
      <c r="N158" s="2943"/>
      <c r="O158" s="310"/>
      <c r="P158" s="310"/>
      <c r="Q158"/>
      <c r="S158"/>
      <c r="T158"/>
      <c r="U158"/>
      <c r="V158" s="49"/>
      <c r="AA158" s="49"/>
      <c r="AF158"/>
      <c r="AG158" s="49"/>
      <c r="AH158" s="49"/>
      <c r="AI158" s="49"/>
      <c r="AJ158" s="49"/>
      <c r="AK158" s="49"/>
      <c r="AL158" s="49"/>
      <c r="AM158" s="49"/>
      <c r="AN158" s="49"/>
      <c r="AO158"/>
      <c r="AP158"/>
      <c r="AQ158"/>
      <c r="AR158"/>
      <c r="AS158"/>
      <c r="AT158"/>
      <c r="AU158"/>
      <c r="AV158"/>
      <c r="AW158" s="31"/>
      <c r="AX158" s="31"/>
      <c r="AY158" s="31"/>
      <c r="AZ158" s="31"/>
      <c r="BA158" s="49"/>
      <c r="BB158" s="49"/>
      <c r="BC158" s="49"/>
      <c r="BD158" s="49"/>
      <c r="BF158" s="559"/>
      <c r="BG158" s="16"/>
      <c r="BH158" s="16"/>
      <c r="BI158" s="16"/>
      <c r="BJ158" s="16"/>
      <c r="BK158" s="16"/>
      <c r="BL158" s="629"/>
      <c r="BM158"/>
      <c r="BN158" s="4">
        <v>1</v>
      </c>
    </row>
    <row r="159" spans="1:66" s="48" customFormat="1" ht="16.5" customHeight="1" x14ac:dyDescent="0.25">
      <c r="A159"/>
      <c r="B159" s="196" t="str">
        <f t="shared" si="43"/>
        <v>►</v>
      </c>
      <c r="C159" s="320" t="str">
        <f>C156</f>
        <v>Famille à coller.N.Nom de votre recette.Recette mère ►.S.Saisissez le nom de la recette mère</v>
      </c>
      <c r="D159" s="320">
        <f>D156</f>
        <v>6</v>
      </c>
      <c r="E159" s="1045" t="str">
        <f>E156</f>
        <v>couverts</v>
      </c>
      <c r="F159" s="678"/>
      <c r="G159" s="682" t="s">
        <v>420</v>
      </c>
      <c r="H159" s="270"/>
      <c r="I159" s="270"/>
      <c r="J159" s="1359"/>
      <c r="K159" s="684"/>
      <c r="L159" s="1360" t="s">
        <v>418</v>
      </c>
      <c r="N159" s="2943"/>
      <c r="O159" s="310"/>
      <c r="P159" s="310"/>
      <c r="Q159"/>
      <c r="S159"/>
      <c r="T159"/>
      <c r="U159"/>
      <c r="V159" s="49"/>
      <c r="AA159" s="49"/>
      <c r="AF159"/>
      <c r="AG159" s="49"/>
      <c r="AH159" s="49"/>
      <c r="AI159" s="49"/>
      <c r="AJ159" s="49"/>
      <c r="AK159" s="49"/>
      <c r="AL159" s="49"/>
      <c r="AM159" s="49"/>
      <c r="AN159" s="49"/>
      <c r="AO159"/>
      <c r="AP159"/>
      <c r="AQ159"/>
      <c r="AR159"/>
      <c r="AS159"/>
      <c r="AT159"/>
      <c r="AU159"/>
      <c r="AV159"/>
      <c r="AW159" s="31"/>
      <c r="AX159" s="31"/>
      <c r="AY159" s="31"/>
      <c r="AZ159" s="31"/>
      <c r="BA159" s="49"/>
      <c r="BB159" s="49"/>
      <c r="BC159" s="49"/>
      <c r="BD159" s="49"/>
      <c r="BF159" s="559"/>
      <c r="BG159" s="16"/>
      <c r="BH159" s="16"/>
      <c r="BI159" s="16"/>
      <c r="BJ159" s="16"/>
      <c r="BK159" s="16"/>
      <c r="BL159" s="629"/>
      <c r="BM159"/>
      <c r="BN159" s="4">
        <v>1</v>
      </c>
    </row>
    <row r="160" spans="1:66" s="48" customFormat="1" ht="16.5" customHeight="1" x14ac:dyDescent="0.25">
      <c r="A160"/>
      <c r="B160" s="196" t="str">
        <f t="shared" si="43"/>
        <v>A</v>
      </c>
      <c r="C160" s="320" t="str">
        <f>C156</f>
        <v>Famille à coller.N.Nom de votre recette.Recette mère ►.S.Saisissez le nom de la recette mère</v>
      </c>
      <c r="D160" s="320">
        <f>D156</f>
        <v>6</v>
      </c>
      <c r="E160" s="1045" t="str">
        <f>E156</f>
        <v>couverts</v>
      </c>
      <c r="F160" s="678">
        <v>1</v>
      </c>
      <c r="G160" s="682" t="s">
        <v>423</v>
      </c>
      <c r="H160" s="270"/>
      <c r="I160" s="270"/>
      <c r="J160" s="3341" t="s">
        <v>421</v>
      </c>
      <c r="K160" s="684"/>
      <c r="L160" s="1361" t="s">
        <v>416</v>
      </c>
      <c r="N160" s="2943"/>
      <c r="O160" s="310"/>
      <c r="P160" s="310"/>
      <c r="Q160"/>
      <c r="S160"/>
      <c r="T160"/>
      <c r="U160"/>
      <c r="V160" s="49"/>
      <c r="AA160" s="49"/>
      <c r="AF160"/>
      <c r="AG160" s="49"/>
      <c r="AH160" s="49"/>
      <c r="AI160" s="49"/>
      <c r="AJ160" s="49"/>
      <c r="AK160" s="49"/>
      <c r="AL160" s="49"/>
      <c r="AM160" s="49"/>
      <c r="AN160" s="49"/>
      <c r="AO160"/>
      <c r="AP160"/>
      <c r="AQ160"/>
      <c r="AR160"/>
      <c r="AS160"/>
      <c r="AT160"/>
      <c r="AU160"/>
      <c r="AV160"/>
      <c r="AW160" s="31"/>
      <c r="AX160" s="31"/>
      <c r="AY160" s="31"/>
      <c r="AZ160" s="31"/>
      <c r="BA160" s="49"/>
      <c r="BB160" s="49"/>
      <c r="BC160" s="49"/>
      <c r="BD160" s="49"/>
      <c r="BF160" s="559"/>
      <c r="BG160" s="16"/>
      <c r="BH160" s="16"/>
      <c r="BI160" s="16"/>
      <c r="BJ160" s="16"/>
      <c r="BK160" s="16"/>
      <c r="BL160" s="629"/>
      <c r="BM160"/>
      <c r="BN160" s="4">
        <v>1</v>
      </c>
    </row>
    <row r="161" spans="1:66" s="48" customFormat="1" ht="15.75" customHeight="1" thickBot="1" x14ac:dyDescent="0.3">
      <c r="A161"/>
      <c r="B161" s="196" t="str">
        <f t="shared" si="43"/>
        <v>►</v>
      </c>
      <c r="C161" s="320" t="str">
        <f>C156</f>
        <v>Famille à coller.N.Nom de votre recette.Recette mère ►.S.Saisissez le nom de la recette mère</v>
      </c>
      <c r="D161" s="320">
        <f>D156</f>
        <v>6</v>
      </c>
      <c r="E161" s="1045" t="str">
        <f>E156</f>
        <v>couverts</v>
      </c>
      <c r="F161" s="678"/>
      <c r="G161" s="682" t="s">
        <v>428</v>
      </c>
      <c r="H161" s="270"/>
      <c r="I161" s="270"/>
      <c r="J161" s="3342"/>
      <c r="K161" s="684"/>
      <c r="L161" s="683" t="s">
        <v>426</v>
      </c>
      <c r="N161" s="2943"/>
      <c r="O161" s="310"/>
      <c r="P161" s="310"/>
      <c r="Q161"/>
      <c r="R161" s="482" t="s">
        <v>257</v>
      </c>
      <c r="S161"/>
      <c r="T161"/>
      <c r="U161"/>
      <c r="V161" s="49"/>
      <c r="AA161" s="49"/>
      <c r="AF161"/>
      <c r="AG161" s="49"/>
      <c r="AH161" s="49"/>
      <c r="AI161" s="49"/>
      <c r="AJ161" s="49"/>
      <c r="AK161" s="49"/>
      <c r="AL161" s="49"/>
      <c r="AM161" s="49"/>
      <c r="AN161" s="49"/>
      <c r="AO161"/>
      <c r="AP161"/>
      <c r="AQ161"/>
      <c r="AR161"/>
      <c r="AS161"/>
      <c r="AT161"/>
      <c r="AU161"/>
      <c r="AV161"/>
      <c r="AW161" s="31"/>
      <c r="AX161" s="31"/>
      <c r="AY161" s="31"/>
      <c r="AZ161" s="31"/>
      <c r="BA161" s="49"/>
      <c r="BB161" s="49"/>
      <c r="BC161" s="49"/>
      <c r="BD161" s="49"/>
      <c r="BF161" s="559"/>
      <c r="BG161" s="16"/>
      <c r="BH161" s="16"/>
      <c r="BI161" s="16"/>
      <c r="BJ161" s="16"/>
      <c r="BK161" s="16"/>
      <c r="BL161" s="629"/>
      <c r="BM161"/>
      <c r="BN161" s="4">
        <v>1</v>
      </c>
    </row>
    <row r="162" spans="1:66" s="48" customFormat="1" ht="15.75" customHeight="1" thickTop="1" x14ac:dyDescent="0.25">
      <c r="A162"/>
      <c r="B162" s="376" t="s">
        <v>18</v>
      </c>
      <c r="C162" s="320" t="str">
        <f>C156</f>
        <v>Famille à coller.N.Nom de votre recette.Recette mère ►.S.Saisissez le nom de la recette mère</v>
      </c>
      <c r="D162" s="320">
        <f>D156</f>
        <v>6</v>
      </c>
      <c r="E162" s="320" t="str">
        <f>E156</f>
        <v>couverts</v>
      </c>
      <c r="F162" s="693" t="str">
        <f>SUM(F157:F161) &amp; " / " &amp; (COUNTA(F157:F161) * 3)</f>
        <v>4 / 6</v>
      </c>
      <c r="G162" s="270" t="s">
        <v>435</v>
      </c>
      <c r="H162" s="270"/>
      <c r="I162" s="270"/>
      <c r="J162" s="3343"/>
      <c r="K162" s="614" t="s">
        <v>344</v>
      </c>
      <c r="L162" s="1360" t="s">
        <v>418</v>
      </c>
      <c r="N162" s="2943"/>
      <c r="O162" s="310"/>
      <c r="P162" s="310"/>
      <c r="Q162"/>
      <c r="R162" s="605" t="s">
        <v>336</v>
      </c>
      <c r="S162"/>
      <c r="T162"/>
      <c r="U162"/>
      <c r="V162" s="49"/>
      <c r="AA162" s="49"/>
      <c r="AF162"/>
      <c r="AG162" s="49"/>
      <c r="AH162" s="49"/>
      <c r="AI162" s="49"/>
      <c r="AJ162" s="49"/>
      <c r="AK162" s="49"/>
      <c r="AL162" s="49"/>
      <c r="AM162" s="49"/>
      <c r="AN162" s="49"/>
      <c r="AO162"/>
      <c r="AP162"/>
      <c r="AQ162"/>
      <c r="AR162"/>
      <c r="AS162"/>
      <c r="AT162"/>
      <c r="AU162"/>
      <c r="AV162"/>
      <c r="AW162" s="31"/>
      <c r="AX162" s="31"/>
      <c r="AY162" s="31"/>
      <c r="AZ162" s="31"/>
      <c r="BA162" s="49"/>
      <c r="BB162" s="49"/>
      <c r="BC162" s="49"/>
      <c r="BD162" s="49"/>
      <c r="BF162" s="559"/>
      <c r="BG162" s="16"/>
      <c r="BH162" s="16"/>
      <c r="BI162" s="16"/>
      <c r="BJ162" s="16"/>
      <c r="BK162" s="16"/>
      <c r="BL162" s="629"/>
      <c r="BM162"/>
      <c r="BN162" s="4">
        <v>1</v>
      </c>
    </row>
    <row r="163" spans="1:66" s="48" customFormat="1" ht="17.25" customHeight="1" x14ac:dyDescent="0.25">
      <c r="A163"/>
      <c r="B163" s="376" t="s">
        <v>18</v>
      </c>
      <c r="C163" s="320" t="str">
        <f>C156</f>
        <v>Famille à coller.N.Nom de votre recette.Recette mère ►.S.Saisissez le nom de la recette mère</v>
      </c>
      <c r="D163" s="320">
        <f>D156</f>
        <v>6</v>
      </c>
      <c r="E163" s="320" t="str">
        <f>E156</f>
        <v>couverts</v>
      </c>
      <c r="F163" s="694" t="str">
        <f>SUM(F157:F161) &amp;"/ "&amp;F164</f>
        <v>4/ 15</v>
      </c>
      <c r="G163" s="695" t="s">
        <v>436</v>
      </c>
      <c r="H163" s="270"/>
      <c r="I163" s="270"/>
      <c r="J163" s="3344" t="s">
        <v>431</v>
      </c>
      <c r="K163" s="611" t="s">
        <v>342</v>
      </c>
      <c r="L163" s="1361" t="s">
        <v>433</v>
      </c>
      <c r="N163" s="2943"/>
      <c r="O163" s="310"/>
      <c r="P163" s="310"/>
      <c r="Q163"/>
      <c r="R163" s="611" t="s">
        <v>342</v>
      </c>
      <c r="S163"/>
      <c r="T163"/>
      <c r="U163"/>
      <c r="V163" s="49"/>
      <c r="AA163" s="49"/>
      <c r="AF163"/>
      <c r="AG163" s="49"/>
      <c r="AH163" s="49"/>
      <c r="AI163" s="49"/>
      <c r="AJ163" s="49"/>
      <c r="AK163" s="49"/>
      <c r="AL163" s="49"/>
      <c r="AM163" s="49"/>
      <c r="AN163" s="49"/>
      <c r="AO163"/>
      <c r="AP163"/>
      <c r="AQ163"/>
      <c r="AR163"/>
      <c r="AS163"/>
      <c r="AT163"/>
      <c r="AU163"/>
      <c r="AV163"/>
      <c r="AW163" s="31"/>
      <c r="AX163" s="31"/>
      <c r="AY163" s="31"/>
      <c r="AZ163" s="31"/>
      <c r="BA163" s="49"/>
      <c r="BB163" s="49"/>
      <c r="BC163" s="49"/>
      <c r="BD163" s="49"/>
      <c r="BF163" s="559"/>
      <c r="BG163" s="16"/>
      <c r="BH163" s="16"/>
      <c r="BI163" s="16"/>
      <c r="BJ163" s="16"/>
      <c r="BK163" s="16"/>
      <c r="BL163" s="629"/>
      <c r="BM163"/>
      <c r="BN163" s="4">
        <v>1</v>
      </c>
    </row>
    <row r="164" spans="1:66" s="48" customFormat="1" ht="19.5" thickBot="1" x14ac:dyDescent="0.3">
      <c r="A164"/>
      <c r="B164" s="376" t="s">
        <v>18</v>
      </c>
      <c r="C164" s="320" t="str">
        <f>C156</f>
        <v>Famille à coller.N.Nom de votre recette.Recette mère ►.S.Saisissez le nom de la recette mère</v>
      </c>
      <c r="D164" s="320">
        <f>D156</f>
        <v>6</v>
      </c>
      <c r="E164" s="320" t="str">
        <f>E156</f>
        <v>couverts</v>
      </c>
      <c r="F164" s="698">
        <v>15</v>
      </c>
      <c r="G164" s="699" t="s">
        <v>439</v>
      </c>
      <c r="H164" s="270"/>
      <c r="I164" s="270"/>
      <c r="J164" s="3345"/>
      <c r="K164" s="684"/>
      <c r="L164" s="1360" t="s">
        <v>418</v>
      </c>
      <c r="N164" s="2943"/>
      <c r="O164" s="310"/>
      <c r="P164" s="310"/>
      <c r="Q164"/>
      <c r="R164" s="614" t="s">
        <v>344</v>
      </c>
      <c r="S164"/>
      <c r="T164"/>
      <c r="U164"/>
      <c r="V164" s="49"/>
      <c r="AA164" s="49"/>
      <c r="AF164"/>
      <c r="AG164" s="49"/>
      <c r="AH164" s="49"/>
      <c r="AI164" s="49"/>
      <c r="AJ164" s="49"/>
      <c r="AK164" s="49"/>
      <c r="AL164" s="49"/>
      <c r="AM164" s="49"/>
      <c r="AN164" s="49"/>
      <c r="AO164"/>
      <c r="AP164"/>
      <c r="AQ164"/>
      <c r="AR164"/>
      <c r="AS164"/>
      <c r="AT164"/>
      <c r="AU164"/>
      <c r="AV164"/>
      <c r="AW164" s="31"/>
      <c r="AX164" s="31"/>
      <c r="AY164" s="31"/>
      <c r="AZ164" s="31"/>
      <c r="BA164" s="49"/>
      <c r="BB164" s="49"/>
      <c r="BC164" s="49"/>
      <c r="BD164" s="49"/>
      <c r="BF164" s="559"/>
      <c r="BG164" s="16"/>
      <c r="BH164" s="16"/>
      <c r="BI164" s="16"/>
      <c r="BJ164" s="16"/>
      <c r="BK164" s="16"/>
      <c r="BL164" s="629"/>
      <c r="BM164"/>
      <c r="BN164" s="4">
        <v>1</v>
      </c>
    </row>
    <row r="165" spans="1:66" s="48" customFormat="1" ht="16.5" customHeight="1" thickTop="1" x14ac:dyDescent="0.25">
      <c r="A165"/>
      <c r="B165" s="376" t="s">
        <v>18</v>
      </c>
      <c r="C165" s="320" t="str">
        <f>C156</f>
        <v>Famille à coller.N.Nom de votre recette.Recette mère ►.S.Saisissez le nom de la recette mère</v>
      </c>
      <c r="D165" s="320">
        <f>D156</f>
        <v>6</v>
      </c>
      <c r="E165" s="320" t="str">
        <f>E156</f>
        <v>couverts</v>
      </c>
      <c r="F165" s="324" t="s">
        <v>442</v>
      </c>
      <c r="G165" s="270"/>
      <c r="H165" s="270"/>
      <c r="I165" s="270"/>
      <c r="J165" s="3346" t="s">
        <v>437</v>
      </c>
      <c r="K165" s="1357"/>
      <c r="L165" s="683" t="s">
        <v>440</v>
      </c>
      <c r="N165" s="2943"/>
      <c r="O165" s="310"/>
      <c r="P165" s="310"/>
      <c r="Q165"/>
      <c r="R165" s="614" t="s">
        <v>348</v>
      </c>
      <c r="S165"/>
      <c r="T165"/>
      <c r="U165"/>
      <c r="V165" s="49"/>
      <c r="AA165" s="49"/>
      <c r="AF165"/>
      <c r="AG165" s="49"/>
      <c r="AH165" s="49"/>
      <c r="AI165" s="49"/>
      <c r="AJ165" s="49"/>
      <c r="AK165" s="49"/>
      <c r="AL165" s="49"/>
      <c r="AM165" s="49"/>
      <c r="AN165" s="49"/>
      <c r="AO165"/>
      <c r="AP165"/>
      <c r="AQ165"/>
      <c r="AR165"/>
      <c r="AS165"/>
      <c r="AT165"/>
      <c r="AU165"/>
      <c r="AV165"/>
      <c r="AW165" s="31"/>
      <c r="AX165" s="31"/>
      <c r="AY165" s="31"/>
      <c r="AZ165" s="31"/>
      <c r="BA165" s="49"/>
      <c r="BB165" s="49"/>
      <c r="BC165" s="49"/>
      <c r="BD165" s="49"/>
      <c r="BF165" s="559"/>
      <c r="BG165" s="16"/>
      <c r="BH165" s="16"/>
      <c r="BI165" s="16"/>
      <c r="BJ165" s="16"/>
      <c r="BK165" s="16"/>
      <c r="BL165" s="629"/>
      <c r="BM165"/>
      <c r="BN165" s="4">
        <v>1</v>
      </c>
    </row>
    <row r="166" spans="1:66" s="48" customFormat="1" ht="18.75" x14ac:dyDescent="0.25">
      <c r="A166"/>
      <c r="B166" s="376" t="s">
        <v>18</v>
      </c>
      <c r="C166" s="320" t="str">
        <f>C156</f>
        <v>Famille à coller.N.Nom de votre recette.Recette mère ►.S.Saisissez le nom de la recette mère</v>
      </c>
      <c r="D166" s="320">
        <f>D156</f>
        <v>6</v>
      </c>
      <c r="E166" s="320" t="str">
        <f>E156</f>
        <v>couverts</v>
      </c>
      <c r="F166" s="703"/>
      <c r="G166" s="704"/>
      <c r="H166" s="704"/>
      <c r="I166" s="704"/>
      <c r="J166" s="3346"/>
      <c r="K166" s="684"/>
      <c r="L166" s="701" t="s">
        <v>443</v>
      </c>
      <c r="N166" s="2943"/>
      <c r="O166" s="310"/>
      <c r="P166" s="310"/>
      <c r="Q166"/>
      <c r="S166"/>
      <c r="T166"/>
      <c r="U166"/>
      <c r="V166" s="49"/>
      <c r="AA166" s="49"/>
      <c r="AF166"/>
      <c r="AG166" s="49"/>
      <c r="AH166" s="49"/>
      <c r="AI166" s="49"/>
      <c r="AJ166" s="49"/>
      <c r="AK166" s="49"/>
      <c r="AL166" s="49"/>
      <c r="AM166" s="49"/>
      <c r="AN166" s="49"/>
      <c r="AO166"/>
      <c r="AP166"/>
      <c r="AQ166"/>
      <c r="AR166"/>
      <c r="AS166"/>
      <c r="AT166"/>
      <c r="AU166"/>
      <c r="AV166"/>
      <c r="AW166" s="31"/>
      <c r="AX166" s="31"/>
      <c r="AY166" s="31"/>
      <c r="AZ166" s="31"/>
      <c r="BA166" s="49"/>
      <c r="BB166" s="49"/>
      <c r="BC166" s="49"/>
      <c r="BD166" s="49"/>
      <c r="BF166" s="432"/>
      <c r="BG166" s="636" t="s">
        <v>373</v>
      </c>
      <c r="BH166" s="434"/>
      <c r="BI166" s="433"/>
      <c r="BJ166" s="433"/>
      <c r="BK166" s="433"/>
      <c r="BL166" s="435"/>
      <c r="BM166"/>
      <c r="BN166" s="4">
        <v>1</v>
      </c>
    </row>
    <row r="167" spans="1:66" s="48" customFormat="1" ht="15.75" customHeight="1" thickBot="1" x14ac:dyDescent="0.3">
      <c r="A167"/>
      <c r="B167" s="397" t="s">
        <v>18</v>
      </c>
      <c r="C167" s="398" t="str">
        <f>C156</f>
        <v>Famille à coller.N.Nom de votre recette.Recette mère ►.S.Saisissez le nom de la recette mère</v>
      </c>
      <c r="D167" s="398">
        <f>D156</f>
        <v>6</v>
      </c>
      <c r="E167" s="398" t="str">
        <f>E156</f>
        <v>couverts</v>
      </c>
      <c r="F167" s="399" t="s">
        <v>150</v>
      </c>
      <c r="G167" s="298"/>
      <c r="H167" s="299"/>
      <c r="I167" s="300"/>
      <c r="J167" s="299"/>
      <c r="K167" s="299"/>
      <c r="L167" s="400"/>
      <c r="N167" s="2943"/>
      <c r="O167" s="310"/>
      <c r="P167" s="310"/>
      <c r="Q167"/>
      <c r="R167"/>
      <c r="S167"/>
      <c r="T167"/>
      <c r="U167"/>
      <c r="V167" s="49"/>
      <c r="AA167" s="49"/>
      <c r="AF167"/>
      <c r="AG167" s="49"/>
      <c r="AH167" s="49"/>
      <c r="AI167" s="49"/>
      <c r="AJ167" s="49"/>
      <c r="AK167" s="49"/>
      <c r="AL167" s="49"/>
      <c r="AM167" s="49"/>
      <c r="AN167" s="49"/>
      <c r="AO167"/>
      <c r="AP167"/>
      <c r="AQ167"/>
      <c r="AR167"/>
      <c r="AS167"/>
      <c r="AT167"/>
      <c r="AU167"/>
      <c r="AV167"/>
      <c r="AW167" s="31"/>
      <c r="AX167" s="31"/>
      <c r="AY167" s="31"/>
      <c r="AZ167" s="31"/>
      <c r="BA167" s="49"/>
      <c r="BB167" s="49"/>
      <c r="BC167" s="49"/>
      <c r="BD167" s="49"/>
      <c r="BF167" s="559"/>
      <c r="BG167"/>
      <c r="BH167"/>
      <c r="BI167" s="16"/>
      <c r="BJ167" s="16"/>
      <c r="BK167" s="16"/>
      <c r="BL167" s="629"/>
      <c r="BM167"/>
      <c r="BN167" s="4">
        <v>1</v>
      </c>
    </row>
    <row r="168" spans="1:66" s="48" customFormat="1" ht="16.5" thickBot="1" x14ac:dyDescent="0.3">
      <c r="A168"/>
      <c r="B168" s="428" t="s">
        <v>18</v>
      </c>
      <c r="C168"/>
      <c r="D168"/>
      <c r="E168"/>
      <c r="F168"/>
      <c r="G168"/>
      <c r="H168"/>
      <c r="I168"/>
      <c r="J168"/>
      <c r="K168"/>
      <c r="L168"/>
      <c r="N168" s="2943"/>
      <c r="O168" s="310"/>
      <c r="P168" s="310"/>
      <c r="Q168"/>
      <c r="R168"/>
      <c r="S168"/>
      <c r="T168"/>
      <c r="U168"/>
      <c r="V168" s="49"/>
      <c r="AA168" s="49"/>
      <c r="AF168"/>
      <c r="AG168" s="49"/>
      <c r="AH168" s="49"/>
      <c r="AI168" s="49"/>
      <c r="AJ168" s="49"/>
      <c r="AK168" s="49"/>
      <c r="AL168" s="49"/>
      <c r="AM168" s="49"/>
      <c r="AN168" s="49"/>
      <c r="AO168"/>
      <c r="AP168"/>
      <c r="AQ168"/>
      <c r="AR168"/>
      <c r="AS168"/>
      <c r="AT168"/>
      <c r="AU168"/>
      <c r="AV168"/>
      <c r="AW168" s="31"/>
      <c r="AX168" s="31"/>
      <c r="AY168" s="31"/>
      <c r="AZ168" s="31"/>
      <c r="BA168" s="49"/>
      <c r="BB168" s="49"/>
      <c r="BC168" s="49"/>
      <c r="BD168" s="49"/>
      <c r="BF168" s="559"/>
      <c r="BG168" s="641">
        <v>149.92240344353021</v>
      </c>
      <c r="BH168" s="642">
        <v>8</v>
      </c>
      <c r="BI168" s="16"/>
      <c r="BJ168" s="248" t="s">
        <v>374</v>
      </c>
      <c r="BK168" s="16"/>
      <c r="BL168" s="629"/>
      <c r="BM168"/>
      <c r="BN168" s="4">
        <v>1</v>
      </c>
    </row>
    <row r="169" spans="1:66" s="48" customFormat="1" ht="18.75" x14ac:dyDescent="0.25">
      <c r="A169"/>
      <c r="B169" s="54" t="s">
        <v>18</v>
      </c>
      <c r="C169" s="55" t="str">
        <f>C175</f>
        <v>Famille à coller.N.Nom de votre recette.Recette mère ►.S.Saisissez le nom de la recette mère</v>
      </c>
      <c r="D169" s="56">
        <f>D175</f>
        <v>6</v>
      </c>
      <c r="E169" s="56" t="str">
        <f>E175</f>
        <v>couverts</v>
      </c>
      <c r="F169" s="57" t="s">
        <v>6</v>
      </c>
      <c r="G169" s="58" t="s">
        <v>19</v>
      </c>
      <c r="H169" s="3315" t="s">
        <v>20</v>
      </c>
      <c r="I169" s="3315"/>
      <c r="J169" s="3285" t="s">
        <v>21</v>
      </c>
      <c r="K169" s="3285"/>
      <c r="L169" s="3286"/>
      <c r="N169" s="2943"/>
      <c r="O169" s="310"/>
      <c r="P169" s="310"/>
      <c r="Q169" s="1003" t="s">
        <v>218</v>
      </c>
      <c r="R169" s="429" t="s">
        <v>219</v>
      </c>
      <c r="S169" s="430"/>
      <c r="T169"/>
      <c r="U169"/>
      <c r="V169" s="49"/>
      <c r="AA169" s="49"/>
      <c r="AF169"/>
      <c r="AG169" s="49"/>
      <c r="AH169" s="49"/>
      <c r="AI169" s="49"/>
      <c r="AJ169" s="49"/>
      <c r="AK169" s="49"/>
      <c r="AL169" s="49"/>
      <c r="AM169" s="49"/>
      <c r="AN169" s="49"/>
      <c r="AO169"/>
      <c r="AP169"/>
      <c r="AQ169"/>
      <c r="AR169"/>
      <c r="AS169"/>
      <c r="AT169"/>
      <c r="AU169"/>
      <c r="AV169"/>
      <c r="AW169" s="31"/>
      <c r="AX169" s="31"/>
      <c r="AY169" s="31"/>
      <c r="AZ169" s="31"/>
      <c r="BA169" s="49"/>
      <c r="BB169" s="49"/>
      <c r="BC169" s="49"/>
      <c r="BD169" s="49"/>
      <c r="BF169" s="559"/>
      <c r="BG169" s="643">
        <v>1.28</v>
      </c>
      <c r="BH169" s="644">
        <v>7</v>
      </c>
      <c r="BI169" s="16"/>
      <c r="BJ169" s="248" t="s">
        <v>375</v>
      </c>
      <c r="BK169" s="16"/>
      <c r="BL169" s="629"/>
      <c r="BM169"/>
      <c r="BN169" s="4">
        <v>1</v>
      </c>
    </row>
    <row r="170" spans="1:66" s="48" customFormat="1" ht="15.75" customHeight="1" x14ac:dyDescent="0.25">
      <c r="A170"/>
      <c r="B170" s="66" t="s">
        <v>18</v>
      </c>
      <c r="C170" s="67" t="str">
        <f>C175</f>
        <v>Famille à coller.N.Nom de votre recette.Recette mère ►.S.Saisissez le nom de la recette mère</v>
      </c>
      <c r="D170" s="68"/>
      <c r="E170" s="68"/>
      <c r="F170" s="69" t="s">
        <v>28</v>
      </c>
      <c r="G170" s="70" t="s">
        <v>29</v>
      </c>
      <c r="H170" s="3316"/>
      <c r="I170" s="3316"/>
      <c r="J170" s="3287"/>
      <c r="K170" s="3287"/>
      <c r="L170" s="3288"/>
      <c r="N170" s="2943"/>
      <c r="O170" s="310"/>
      <c r="P170" s="310"/>
      <c r="Q170"/>
      <c r="R170" s="436" t="s">
        <v>221</v>
      </c>
      <c r="S170" s="49"/>
      <c r="T170"/>
      <c r="U170"/>
      <c r="V170" s="49"/>
      <c r="AA170" s="49"/>
      <c r="AF170"/>
      <c r="AG170" s="49"/>
      <c r="AH170" s="49"/>
      <c r="AI170" s="49"/>
      <c r="AJ170" s="49"/>
      <c r="AK170" s="49"/>
      <c r="AL170" s="49"/>
      <c r="AM170" s="49"/>
      <c r="AN170" s="49"/>
      <c r="AO170"/>
      <c r="AP170"/>
      <c r="AQ170"/>
      <c r="AR170"/>
      <c r="AS170"/>
      <c r="AT170"/>
      <c r="AU170"/>
      <c r="AV170"/>
      <c r="AW170" s="31"/>
      <c r="AX170" s="31"/>
      <c r="AY170" s="31"/>
      <c r="AZ170" s="31"/>
      <c r="BA170" s="49"/>
      <c r="BB170" s="49"/>
      <c r="BC170" s="49"/>
      <c r="BD170" s="49"/>
      <c r="BF170" s="559"/>
      <c r="BG170" s="645">
        <v>3</v>
      </c>
      <c r="BH170" s="646">
        <v>0.38194444444444442</v>
      </c>
      <c r="BI170" s="16"/>
      <c r="BJ170" s="647" t="s">
        <v>376</v>
      </c>
      <c r="BK170" s="648" t="s">
        <v>377</v>
      </c>
      <c r="BL170" s="649" t="s">
        <v>378</v>
      </c>
      <c r="BM170"/>
      <c r="BN170" s="4">
        <v>1</v>
      </c>
    </row>
    <row r="171" spans="1:66" s="48" customFormat="1" ht="18.75" x14ac:dyDescent="0.25">
      <c r="A171"/>
      <c r="B171" s="66" t="s">
        <v>18</v>
      </c>
      <c r="C171" s="77" t="str">
        <f>C175</f>
        <v>Famille à coller.N.Nom de votre recette.Recette mère ►.S.Saisissez le nom de la recette mère</v>
      </c>
      <c r="D171" s="78"/>
      <c r="E171" s="79"/>
      <c r="F171" s="80"/>
      <c r="G171" s="81" t="s">
        <v>33</v>
      </c>
      <c r="H171" s="82"/>
      <c r="I171" s="83" t="s">
        <v>34</v>
      </c>
      <c r="J171" s="84" t="s">
        <v>35</v>
      </c>
      <c r="K171" s="16"/>
      <c r="L171" s="85"/>
      <c r="N171" s="2943"/>
      <c r="O171" s="310"/>
      <c r="P171" s="310"/>
      <c r="Q171"/>
      <c r="R171"/>
      <c r="S171"/>
      <c r="T171"/>
      <c r="U171"/>
      <c r="V171" s="49"/>
      <c r="AA171" s="49"/>
      <c r="AF171"/>
      <c r="AG171" s="49"/>
      <c r="AH171" s="49"/>
      <c r="AI171" s="49"/>
      <c r="AJ171" s="49"/>
      <c r="AK171" s="49"/>
      <c r="AL171" s="49"/>
      <c r="AM171" s="49"/>
      <c r="AN171" s="49"/>
      <c r="AO171"/>
      <c r="AP171"/>
      <c r="AQ171"/>
      <c r="AR171"/>
      <c r="AS171"/>
      <c r="AT171"/>
      <c r="AU171"/>
      <c r="AV171"/>
      <c r="AW171" s="31"/>
      <c r="AX171" s="31"/>
      <c r="AY171" s="31"/>
      <c r="AZ171" s="31"/>
      <c r="BA171" s="49"/>
      <c r="BB171" s="49"/>
      <c r="BC171" s="49"/>
      <c r="BD171" s="49"/>
      <c r="BF171" s="323"/>
      <c r="BG171" s="650">
        <v>2</v>
      </c>
      <c r="BH171" s="651">
        <v>6</v>
      </c>
      <c r="BI171" s="16"/>
      <c r="BJ171" s="652" t="s">
        <v>379</v>
      </c>
      <c r="BK171" s="653" t="s">
        <v>380</v>
      </c>
      <c r="BL171" s="654" t="s">
        <v>381</v>
      </c>
      <c r="BM171"/>
      <c r="BN171" s="4">
        <v>1</v>
      </c>
    </row>
    <row r="172" spans="1:66" s="48" customFormat="1" ht="15.75" x14ac:dyDescent="0.25">
      <c r="A172"/>
      <c r="B172" s="66" t="s">
        <v>18</v>
      </c>
      <c r="C172" s="91" t="str">
        <f>C175</f>
        <v>Famille à coller.N.Nom de votre recette.Recette mère ►.S.Saisissez le nom de la recette mère</v>
      </c>
      <c r="D172" s="91"/>
      <c r="E172" s="91"/>
      <c r="F172" s="92" t="s">
        <v>39</v>
      </c>
      <c r="G172" s="93"/>
      <c r="H172" s="93"/>
      <c r="I172" s="94" t="s">
        <v>40</v>
      </c>
      <c r="J172" s="3317" t="str">
        <f>F175</f>
        <v>Famille à coller.N.Nom de votre recette.Recette mère ►.S.Saisissez le nom de la recette mère</v>
      </c>
      <c r="K172" s="3317"/>
      <c r="L172" s="3318"/>
      <c r="N172" s="2943"/>
      <c r="O172" s="310"/>
      <c r="P172" s="310"/>
      <c r="Q172"/>
      <c r="R172"/>
      <c r="S172"/>
      <c r="T172"/>
      <c r="U172"/>
      <c r="V172" s="49"/>
      <c r="AA172" s="49"/>
      <c r="AF172"/>
      <c r="AG172" s="49"/>
      <c r="AH172" s="49"/>
      <c r="AI172" s="49"/>
      <c r="AJ172" s="49"/>
      <c r="AK172" s="49"/>
      <c r="AL172" s="49"/>
      <c r="AM172" s="49"/>
      <c r="AN172" s="49"/>
      <c r="AO172"/>
      <c r="AP172"/>
      <c r="AQ172"/>
      <c r="AR172"/>
      <c r="AS172"/>
      <c r="AT172"/>
      <c r="AU172"/>
      <c r="AV172"/>
      <c r="AW172" s="31"/>
      <c r="AX172" s="31"/>
      <c r="AY172" s="31"/>
      <c r="AZ172" s="31"/>
      <c r="BA172" s="49"/>
      <c r="BB172" s="49"/>
      <c r="BC172" s="49"/>
      <c r="BD172" s="49"/>
      <c r="BF172" s="410"/>
      <c r="BG172" s="655">
        <v>2</v>
      </c>
      <c r="BH172" s="656">
        <f>ROW()</f>
        <v>172</v>
      </c>
      <c r="BI172" s="16"/>
      <c r="BJ172"/>
      <c r="BK172"/>
      <c r="BL172" s="401"/>
      <c r="BM172"/>
      <c r="BN172" s="4">
        <v>1</v>
      </c>
    </row>
    <row r="173" spans="1:66" s="48" customFormat="1" ht="15.75" customHeight="1" x14ac:dyDescent="0.25">
      <c r="A173"/>
      <c r="B173" s="66" t="s">
        <v>18</v>
      </c>
      <c r="C173" s="91" t="str">
        <f>C175</f>
        <v>Famille à coller.N.Nom de votre recette.Recette mère ►.S.Saisissez le nom de la recette mère</v>
      </c>
      <c r="D173" s="91"/>
      <c r="E173" s="91"/>
      <c r="F173" s="110">
        <v>6</v>
      </c>
      <c r="G173" s="111" t="s">
        <v>44</v>
      </c>
      <c r="H173" s="92"/>
      <c r="I173" s="92"/>
      <c r="J173" s="3317"/>
      <c r="K173" s="3317"/>
      <c r="L173" s="3318"/>
      <c r="N173" s="2943"/>
      <c r="O173" s="310"/>
      <c r="P173" s="310"/>
      <c r="Q173"/>
      <c r="R173"/>
      <c r="S173"/>
      <c r="T173"/>
      <c r="U173"/>
      <c r="V173" s="49"/>
      <c r="AA173" s="49"/>
      <c r="AF173"/>
      <c r="AG173" s="49"/>
      <c r="AH173" s="49"/>
      <c r="AI173" s="49"/>
      <c r="AJ173" s="49"/>
      <c r="AK173" s="49"/>
      <c r="AL173" s="49"/>
      <c r="AM173" s="49"/>
      <c r="AN173" s="49"/>
      <c r="AO173"/>
      <c r="AP173"/>
      <c r="AQ173"/>
      <c r="AR173"/>
      <c r="AS173"/>
      <c r="AT173"/>
      <c r="AU173"/>
      <c r="AV173"/>
      <c r="AW173" s="31"/>
      <c r="AX173" s="31"/>
      <c r="AY173" s="31"/>
      <c r="AZ173" s="31"/>
      <c r="BA173" s="49"/>
      <c r="BB173" s="49"/>
      <c r="BC173" s="49"/>
      <c r="BD173" s="49"/>
      <c r="BF173" s="503"/>
      <c r="BG173" s="657">
        <v>5</v>
      </c>
      <c r="BH173" s="658"/>
      <c r="BI173" s="16"/>
      <c r="BJ173" s="659" t="s">
        <v>382</v>
      </c>
      <c r="BK173" s="660" t="s">
        <v>383</v>
      </c>
      <c r="BL173" s="661" t="s">
        <v>384</v>
      </c>
      <c r="BM173"/>
      <c r="BN173" s="4">
        <v>1</v>
      </c>
    </row>
    <row r="174" spans="1:66" s="48" customFormat="1" ht="16.5" customHeight="1" x14ac:dyDescent="0.25">
      <c r="A174"/>
      <c r="B174" s="66" t="s">
        <v>11</v>
      </c>
      <c r="C174" s="121" t="str">
        <f>C175</f>
        <v>Famille à coller.N.Nom de votre recette.Recette mère ►.S.Saisissez le nom de la recette mère</v>
      </c>
      <c r="D174" s="121"/>
      <c r="E174" s="121"/>
      <c r="F174" s="122"/>
      <c r="G174" s="123"/>
      <c r="H174" s="123"/>
      <c r="I174" s="123"/>
      <c r="J174" s="123"/>
      <c r="K174" s="123"/>
      <c r="L174" s="124"/>
      <c r="N174" s="2943"/>
      <c r="O174" s="310"/>
      <c r="P174" s="310"/>
      <c r="Q174"/>
      <c r="R174"/>
      <c r="S174"/>
      <c r="T174"/>
      <c r="U174"/>
      <c r="V174" s="49"/>
      <c r="AA174" s="49"/>
      <c r="AF174"/>
      <c r="AG174" s="49"/>
      <c r="AH174" s="49"/>
      <c r="AI174" s="49"/>
      <c r="AJ174" s="49"/>
      <c r="AK174" s="49"/>
      <c r="AL174" s="49"/>
      <c r="AM174" s="49"/>
      <c r="AN174" s="49"/>
      <c r="AO174"/>
      <c r="AP174"/>
      <c r="AQ174"/>
      <c r="AR174"/>
      <c r="AS174"/>
      <c r="AT174"/>
      <c r="AU174"/>
      <c r="AV174"/>
      <c r="AW174" s="31"/>
      <c r="AX174" s="31"/>
      <c r="AY174" s="31"/>
      <c r="AZ174" s="31"/>
      <c r="BA174" s="49"/>
      <c r="BB174" s="49"/>
      <c r="BC174" s="49"/>
      <c r="BD174" s="49"/>
      <c r="BF174" s="117"/>
      <c r="BG174" s="662">
        <v>12</v>
      </c>
      <c r="BH174" s="663">
        <f>ROW()</f>
        <v>174</v>
      </c>
      <c r="BI174" s="16"/>
      <c r="BJ174" s="664" t="s">
        <v>385</v>
      </c>
      <c r="BK174" s="665" t="s">
        <v>386</v>
      </c>
      <c r="BL174" s="666" t="s">
        <v>387</v>
      </c>
      <c r="BM174"/>
      <c r="BN174" s="4">
        <v>1</v>
      </c>
    </row>
    <row r="175" spans="1:66" s="48" customFormat="1" ht="16.5" customHeight="1" x14ac:dyDescent="0.25">
      <c r="A175"/>
      <c r="B175" s="129" t="s">
        <v>11</v>
      </c>
      <c r="C175" s="130" t="str">
        <f>F175</f>
        <v>Famille à coller.N.Nom de votre recette.Recette mère ►.S.Saisissez le nom de la recette mère</v>
      </c>
      <c r="D175" s="130">
        <f>F173</f>
        <v>6</v>
      </c>
      <c r="E175" s="130" t="str">
        <f>G173</f>
        <v>couverts</v>
      </c>
      <c r="F175" s="131" t="str">
        <f>UPPER(LEFT(H169,1))&amp;LOWER(MID(H169,2,999))&amp;"."&amp;UPPER(LEFT(J169,1))&amp;"."&amp;UPPER(LEFT(J169,1))&amp;LOWER(MID(J169,2,999))&amp;"."&amp;IF(ISTEXT(L175),K175&amp;"."&amp;UPPER(LEFT(L175,1))&amp;"."&amp;UPPER(LEFT(L175,1))&amp;LOWER(MID(L175,2,999)),G175)</f>
        <v>Famille à coller.N.Nom de votre recette.Recette mère ►.S.Saisissez le nom de la recette mère</v>
      </c>
      <c r="G175" s="132" t="s">
        <v>55</v>
      </c>
      <c r="H175" s="3321" t="s">
        <v>56</v>
      </c>
      <c r="I175" s="3321"/>
      <c r="J175" s="3321"/>
      <c r="K175" s="133" t="s">
        <v>57</v>
      </c>
      <c r="L175" s="134" t="s">
        <v>58</v>
      </c>
      <c r="N175" s="2943"/>
      <c r="O175" s="310"/>
      <c r="P175" s="310"/>
      <c r="Q175"/>
      <c r="R175"/>
      <c r="S175"/>
      <c r="T175"/>
      <c r="U175"/>
      <c r="V175" s="49"/>
      <c r="AA175" s="49"/>
      <c r="AF175"/>
      <c r="AG175" s="49"/>
      <c r="AH175" s="49"/>
      <c r="AI175" s="49"/>
      <c r="AJ175" s="49"/>
      <c r="AK175" s="49"/>
      <c r="AL175" s="49"/>
      <c r="AM175" s="49"/>
      <c r="AN175" s="49"/>
      <c r="AO175"/>
      <c r="AP175"/>
      <c r="AQ175"/>
      <c r="AR175"/>
      <c r="AS175"/>
      <c r="AT175"/>
      <c r="AU175"/>
      <c r="AV175"/>
      <c r="AW175" s="31"/>
      <c r="AX175" s="31"/>
      <c r="AY175" s="31"/>
      <c r="AZ175" s="31"/>
      <c r="BA175" s="49"/>
      <c r="BB175" s="49"/>
      <c r="BC175" s="49"/>
      <c r="BD175" s="49"/>
      <c r="BF175" s="117"/>
      <c r="BG175" s="31"/>
      <c r="BH175" s="31"/>
      <c r="BI175" s="16"/>
      <c r="BJ175"/>
      <c r="BK175"/>
      <c r="BL175" s="401"/>
      <c r="BM175"/>
      <c r="BN175" s="4">
        <v>1</v>
      </c>
    </row>
    <row r="176" spans="1:66" s="48" customFormat="1" ht="15.75" customHeight="1" x14ac:dyDescent="0.25">
      <c r="A176"/>
      <c r="B176" s="138" t="s">
        <v>11</v>
      </c>
      <c r="C176" s="139" t="str">
        <f>C175</f>
        <v>Famille à coller.N.Nom de votre recette.Recette mère ►.S.Saisissez le nom de la recette mère</v>
      </c>
      <c r="D176" s="140"/>
      <c r="E176" s="140"/>
      <c r="F176" s="141" t="s">
        <v>61</v>
      </c>
      <c r="G176" s="141" t="s">
        <v>62</v>
      </c>
      <c r="H176" s="141" t="s">
        <v>63</v>
      </c>
      <c r="I176" s="141" t="s">
        <v>64</v>
      </c>
      <c r="J176" s="141" t="s">
        <v>65</v>
      </c>
      <c r="K176" s="142" t="s">
        <v>66</v>
      </c>
      <c r="L176" s="143" t="s">
        <v>67</v>
      </c>
      <c r="N176" s="2943"/>
      <c r="O176" s="310"/>
      <c r="P176" s="310"/>
      <c r="Q176"/>
      <c r="R176"/>
      <c r="S176"/>
      <c r="T176"/>
      <c r="U176"/>
      <c r="V176" s="49"/>
      <c r="AA176" s="49"/>
      <c r="AF176"/>
      <c r="AG176" s="49"/>
      <c r="AH176" s="49"/>
      <c r="AI176" s="49"/>
      <c r="AJ176" s="49"/>
      <c r="AK176" s="49"/>
      <c r="AL176" s="49"/>
      <c r="AM176" s="49"/>
      <c r="AN176" s="49"/>
      <c r="AO176"/>
      <c r="AP176"/>
      <c r="AQ176"/>
      <c r="AR176"/>
      <c r="AS176"/>
      <c r="AT176"/>
      <c r="AU176"/>
      <c r="AV176"/>
      <c r="AW176" s="31"/>
      <c r="AX176" s="31"/>
      <c r="AY176" s="31"/>
      <c r="AZ176" s="31"/>
      <c r="BA176" s="49"/>
      <c r="BB176" s="49"/>
      <c r="BC176" s="49"/>
      <c r="BD176" s="49"/>
      <c r="BE176" s="31"/>
      <c r="BF176" s="117"/>
      <c r="BG176" s="667" t="s">
        <v>388</v>
      </c>
      <c r="BH176" s="667" t="s">
        <v>389</v>
      </c>
      <c r="BI176" s="16"/>
      <c r="BJ176" s="668" t="s">
        <v>390</v>
      </c>
      <c r="BK176" s="669" t="s">
        <v>391</v>
      </c>
      <c r="BL176" s="670" t="s">
        <v>392</v>
      </c>
      <c r="BM176"/>
      <c r="BN176" s="4">
        <v>1</v>
      </c>
    </row>
    <row r="177" spans="1:66" s="48" customFormat="1" ht="18.75" customHeight="1" x14ac:dyDescent="0.25">
      <c r="A177"/>
      <c r="B177" s="66" t="s">
        <v>18</v>
      </c>
      <c r="C177" s="149" t="str">
        <f>C175</f>
        <v>Famille à coller.N.Nom de votre recette.Recette mère ►.S.Saisissez le nom de la recette mère</v>
      </c>
      <c r="D177" s="91"/>
      <c r="E177" s="91"/>
      <c r="F177" s="150" t="s">
        <v>86</v>
      </c>
      <c r="G177" s="151" t="s">
        <v>87</v>
      </c>
      <c r="H177" s="152"/>
      <c r="I177" s="3322" t="s">
        <v>88</v>
      </c>
      <c r="J177" s="3323" t="s">
        <v>89</v>
      </c>
      <c r="K177" s="3324" t="s">
        <v>90</v>
      </c>
      <c r="L177" s="153" t="s">
        <v>91</v>
      </c>
      <c r="N177" s="2943"/>
      <c r="O177" s="310"/>
      <c r="P177" s="310"/>
      <c r="Q177"/>
      <c r="R177"/>
      <c r="S177"/>
      <c r="T177"/>
      <c r="U177"/>
      <c r="V177" s="49"/>
      <c r="AA177" s="49"/>
      <c r="AF177"/>
      <c r="AG177" s="49"/>
      <c r="AH177" s="49"/>
      <c r="AI177" s="49"/>
      <c r="AJ177" s="49"/>
      <c r="AK177" s="49"/>
      <c r="AL177" s="49"/>
      <c r="AM177" s="49"/>
      <c r="AN177" s="49"/>
      <c r="AO177"/>
      <c r="AP177"/>
      <c r="AQ177"/>
      <c r="AR177"/>
      <c r="AS177"/>
      <c r="AT177"/>
      <c r="AU177"/>
      <c r="AV177"/>
      <c r="AW177" s="31"/>
      <c r="AX177" s="31"/>
      <c r="AY177" s="31"/>
      <c r="AZ177" s="31"/>
      <c r="BA177" s="49"/>
      <c r="BB177" s="49"/>
      <c r="BC177" s="49"/>
      <c r="BD177" s="49"/>
      <c r="BE177" s="31"/>
      <c r="BF177" s="117"/>
      <c r="BG177" s="667" t="s">
        <v>393</v>
      </c>
      <c r="BH177" s="667" t="s">
        <v>394</v>
      </c>
      <c r="BI177" s="16"/>
      <c r="BJ177" s="671" t="s">
        <v>395</v>
      </c>
      <c r="BK177" s="672" t="s">
        <v>396</v>
      </c>
      <c r="BL177" s="673" t="s">
        <v>397</v>
      </c>
      <c r="BM177"/>
      <c r="BN177" s="4">
        <v>1</v>
      </c>
    </row>
    <row r="178" spans="1:66" s="48" customFormat="1" ht="15.75" customHeight="1" x14ac:dyDescent="0.25">
      <c r="A178"/>
      <c r="B178" s="66" t="s">
        <v>18</v>
      </c>
      <c r="C178" s="149" t="str">
        <f>C175</f>
        <v>Famille à coller.N.Nom de votre recette.Recette mère ►.S.Saisissez le nom de la recette mère</v>
      </c>
      <c r="D178" s="91"/>
      <c r="E178" s="91"/>
      <c r="F178" s="163" t="s">
        <v>103</v>
      </c>
      <c r="G178" s="164" t="s">
        <v>104</v>
      </c>
      <c r="H178" s="165" t="s">
        <v>105</v>
      </c>
      <c r="I178" s="3121"/>
      <c r="J178" s="3123"/>
      <c r="K178" s="3125"/>
      <c r="L178" s="166" t="s">
        <v>106</v>
      </c>
      <c r="N178" s="2943"/>
      <c r="O178" s="310"/>
      <c r="P178" s="310"/>
      <c r="Q178"/>
      <c r="R178"/>
      <c r="S178"/>
      <c r="T178"/>
      <c r="U178"/>
      <c r="V178" s="49"/>
      <c r="AA178" s="49"/>
      <c r="AF178"/>
      <c r="AG178" s="49"/>
      <c r="AH178" s="49"/>
      <c r="AI178" s="49"/>
      <c r="AJ178" s="49"/>
      <c r="AK178" s="49"/>
      <c r="AL178" s="49"/>
      <c r="AM178" s="49"/>
      <c r="AN178" s="49"/>
      <c r="AO178"/>
      <c r="AP178"/>
      <c r="AQ178"/>
      <c r="AR178"/>
      <c r="AS178"/>
      <c r="AT178"/>
      <c r="AU178"/>
      <c r="AV178"/>
      <c r="AW178" s="31"/>
      <c r="AX178" s="31"/>
      <c r="AY178" s="31"/>
      <c r="AZ178" s="31"/>
      <c r="BA178" s="49"/>
      <c r="BB178" s="49"/>
      <c r="BC178" s="49"/>
      <c r="BD178" s="49"/>
      <c r="BE178" s="31"/>
      <c r="BF178" s="117"/>
      <c r="BG178" s="667" t="s">
        <v>398</v>
      </c>
      <c r="BH178" s="667" t="s">
        <v>399</v>
      </c>
      <c r="BI178" s="16"/>
      <c r="BJ178" s="16"/>
      <c r="BK178" s="16"/>
      <c r="BL178" s="629"/>
      <c r="BM178"/>
      <c r="BN178" s="4">
        <v>1</v>
      </c>
    </row>
    <row r="179" spans="1:66" s="48" customFormat="1" ht="17.25" x14ac:dyDescent="0.25">
      <c r="A179"/>
      <c r="B179" s="66" t="s">
        <v>18</v>
      </c>
      <c r="C179" s="149" t="str">
        <f>C175</f>
        <v>Famille à coller.N.Nom de votre recette.Recette mère ►.S.Saisissez le nom de la recette mère</v>
      </c>
      <c r="D179" s="91">
        <f>D175</f>
        <v>6</v>
      </c>
      <c r="E179" s="91" t="str">
        <f>E175</f>
        <v>couverts</v>
      </c>
      <c r="F179" s="174"/>
      <c r="G179" s="175"/>
      <c r="H179" s="176" t="str">
        <f t="shared" ref="H179:H185" si="44">IF(OR(ISTEXT(F179), F179&lt;=0, I179&lt;=0), "", "de")</f>
        <v/>
      </c>
      <c r="I179" s="177"/>
      <c r="J179" s="178"/>
      <c r="K179" s="179">
        <v>1</v>
      </c>
      <c r="L179" s="180"/>
      <c r="N179" s="2943"/>
      <c r="O179" s="310"/>
      <c r="P179" s="310"/>
      <c r="Q179"/>
      <c r="R179"/>
      <c r="S179"/>
      <c r="T179"/>
      <c r="U179"/>
      <c r="V179" s="49"/>
      <c r="AA179" s="49"/>
      <c r="AF179"/>
      <c r="AG179" s="49"/>
      <c r="AH179" s="49"/>
      <c r="AI179" s="49"/>
      <c r="AJ179" s="49"/>
      <c r="AK179" s="49"/>
      <c r="AL179" s="49"/>
      <c r="AM179" s="49"/>
      <c r="AN179" s="49"/>
      <c r="AO179"/>
      <c r="AP179"/>
      <c r="AQ179"/>
      <c r="AR179"/>
      <c r="AS179"/>
      <c r="AT179"/>
      <c r="AU179"/>
      <c r="AV179"/>
      <c r="AW179" s="31"/>
      <c r="AX179" s="31"/>
      <c r="AY179" s="31"/>
      <c r="AZ179" s="31"/>
      <c r="BA179" s="49"/>
      <c r="BB179" s="49"/>
      <c r="BC179" s="49"/>
      <c r="BD179" s="49"/>
      <c r="BE179" s="31"/>
      <c r="BF179" s="505"/>
      <c r="BG179" s="667" t="s">
        <v>400</v>
      </c>
      <c r="BH179" s="667" t="s">
        <v>401</v>
      </c>
      <c r="BI179" s="16"/>
      <c r="BJ179" s="674" t="s">
        <v>402</v>
      </c>
      <c r="BK179" s="675" t="s">
        <v>403</v>
      </c>
      <c r="BL179" s="629"/>
      <c r="BM179"/>
      <c r="BN179" s="4">
        <v>1</v>
      </c>
    </row>
    <row r="180" spans="1:66" s="48" customFormat="1" ht="15.75" customHeight="1" x14ac:dyDescent="0.25">
      <c r="A180"/>
      <c r="B180" s="196" t="str">
        <f t="shared" ref="B180:B185" si="45">IF(L180&lt;&gt;"","A","►")</f>
        <v>►</v>
      </c>
      <c r="C180" s="149" t="str">
        <f>C175</f>
        <v>Famille à coller.N.Nom de votre recette.Recette mère ►.S.Saisissez le nom de la recette mère</v>
      </c>
      <c r="D180" s="91">
        <f>D175</f>
        <v>6</v>
      </c>
      <c r="E180" s="91" t="str">
        <f>E175</f>
        <v>couverts</v>
      </c>
      <c r="F180" s="174"/>
      <c r="G180" s="175"/>
      <c r="H180" s="176" t="str">
        <f t="shared" si="44"/>
        <v/>
      </c>
      <c r="I180" s="177"/>
      <c r="J180" s="178"/>
      <c r="K180" s="179">
        <v>1</v>
      </c>
      <c r="L180" s="180"/>
      <c r="N180" s="2943"/>
      <c r="O180" s="310"/>
      <c r="P180" s="310"/>
      <c r="Q180"/>
      <c r="R180"/>
      <c r="S180"/>
      <c r="T180"/>
      <c r="U180"/>
      <c r="V180" s="49"/>
      <c r="AA180" s="49"/>
      <c r="AF180"/>
      <c r="AG180" s="49"/>
      <c r="AH180" s="49"/>
      <c r="AI180" s="49"/>
      <c r="AJ180" s="49"/>
      <c r="AK180" s="49"/>
      <c r="AL180" s="49"/>
      <c r="AM180" s="49"/>
      <c r="AN180" s="49"/>
      <c r="AO180"/>
      <c r="AP180"/>
      <c r="AQ180"/>
      <c r="AR180"/>
      <c r="AS180"/>
      <c r="AT180"/>
      <c r="AU180"/>
      <c r="AV180"/>
      <c r="AW180" s="31"/>
      <c r="AX180" s="31"/>
      <c r="AY180" s="31"/>
      <c r="AZ180" s="31"/>
      <c r="BA180" s="49"/>
      <c r="BB180" s="49"/>
      <c r="BC180" s="49"/>
      <c r="BD180" s="49"/>
      <c r="BE180" s="31"/>
      <c r="BF180" s="505"/>
      <c r="BG180" s="667" t="s">
        <v>404</v>
      </c>
      <c r="BH180" s="667" t="s">
        <v>405</v>
      </c>
      <c r="BI180" s="16"/>
      <c r="BJ180" s="16"/>
      <c r="BK180" s="16"/>
      <c r="BL180" s="629"/>
      <c r="BM180"/>
      <c r="BN180" s="4">
        <v>1</v>
      </c>
    </row>
    <row r="181" spans="1:66" s="48" customFormat="1" ht="15.75" customHeight="1" x14ac:dyDescent="0.25">
      <c r="A181"/>
      <c r="B181" s="196" t="str">
        <f t="shared" si="45"/>
        <v>►</v>
      </c>
      <c r="C181" s="149" t="str">
        <f>C175</f>
        <v>Famille à coller.N.Nom de votre recette.Recette mère ►.S.Saisissez le nom de la recette mère</v>
      </c>
      <c r="D181" s="91">
        <f>D175</f>
        <v>6</v>
      </c>
      <c r="E181" s="91" t="str">
        <f>E175</f>
        <v>couverts</v>
      </c>
      <c r="F181" s="174"/>
      <c r="G181" s="209"/>
      <c r="H181" s="176" t="str">
        <f t="shared" si="44"/>
        <v/>
      </c>
      <c r="I181" s="177"/>
      <c r="J181" s="178"/>
      <c r="K181" s="179">
        <v>1</v>
      </c>
      <c r="L181" s="180"/>
      <c r="N181" s="2943"/>
      <c r="O181" s="310"/>
      <c r="P181" s="310"/>
      <c r="Q181"/>
      <c r="R181"/>
      <c r="S181"/>
      <c r="T181"/>
      <c r="U181"/>
      <c r="V181" s="49"/>
      <c r="AA181" s="49"/>
      <c r="AF181"/>
      <c r="AG181" s="49"/>
      <c r="AH181" s="49"/>
      <c r="AI181" s="49"/>
      <c r="AJ181" s="49"/>
      <c r="AK181" s="49"/>
      <c r="AL181" s="49"/>
      <c r="AM181" s="49"/>
      <c r="AN181" s="49"/>
      <c r="AO181"/>
      <c r="AP181"/>
      <c r="AQ181"/>
      <c r="AR181"/>
      <c r="AS181"/>
      <c r="AT181"/>
      <c r="AU181"/>
      <c r="AV181"/>
      <c r="AW181" s="31"/>
      <c r="AX181" s="31"/>
      <c r="AY181" s="31"/>
      <c r="AZ181" s="31"/>
      <c r="BA181" s="49"/>
      <c r="BB181" s="49"/>
      <c r="BC181" s="49"/>
      <c r="BD181" s="49"/>
      <c r="BE181" s="31"/>
      <c r="BF181" s="505"/>
      <c r="BG181" s="667" t="s">
        <v>406</v>
      </c>
      <c r="BH181" s="658">
        <v>1</v>
      </c>
      <c r="BI181" s="16"/>
      <c r="BJ181" s="16" t="s">
        <v>407</v>
      </c>
      <c r="BK181" s="16"/>
      <c r="BL181" s="629"/>
      <c r="BM181"/>
      <c r="BN181" s="4">
        <v>1</v>
      </c>
    </row>
    <row r="182" spans="1:66" s="48" customFormat="1" ht="17.25" x14ac:dyDescent="0.25">
      <c r="A182"/>
      <c r="B182" s="196" t="str">
        <f t="shared" si="45"/>
        <v>A</v>
      </c>
      <c r="C182" s="149" t="str">
        <f>C175</f>
        <v>Famille à coller.N.Nom de votre recette.Recette mère ►.S.Saisissez le nom de la recette mère</v>
      </c>
      <c r="D182" s="91">
        <f>D175</f>
        <v>6</v>
      </c>
      <c r="E182" s="91" t="str">
        <f>E175</f>
        <v>couverts</v>
      </c>
      <c r="F182" s="174"/>
      <c r="G182" s="209"/>
      <c r="H182" s="176" t="str">
        <f t="shared" si="44"/>
        <v/>
      </c>
      <c r="I182" s="177"/>
      <c r="J182" s="178"/>
      <c r="K182" s="179">
        <v>1</v>
      </c>
      <c r="L182" s="180" t="s">
        <v>1073</v>
      </c>
      <c r="N182" s="2943"/>
      <c r="O182" s="310"/>
      <c r="P182" s="310"/>
      <c r="Q182"/>
      <c r="R182"/>
      <c r="S182"/>
      <c r="T182"/>
      <c r="U182"/>
      <c r="V182" s="49"/>
      <c r="AA182" s="49"/>
      <c r="AF182"/>
      <c r="AG182" s="49"/>
      <c r="AH182" s="49"/>
      <c r="AI182" s="49"/>
      <c r="AJ182" s="49"/>
      <c r="AK182" s="49"/>
      <c r="AL182" s="49"/>
      <c r="AM182" s="49"/>
      <c r="AN182" s="49"/>
      <c r="AO182"/>
      <c r="AP182"/>
      <c r="AQ182"/>
      <c r="AR182"/>
      <c r="AS182"/>
      <c r="AT182"/>
      <c r="AU182"/>
      <c r="AV182"/>
      <c r="AW182" s="31"/>
      <c r="AX182" s="31"/>
      <c r="AY182" s="31"/>
      <c r="AZ182" s="31"/>
      <c r="BA182" s="49"/>
      <c r="BB182" s="49"/>
      <c r="BC182" s="49"/>
      <c r="BD182" s="49"/>
      <c r="BE182" s="31"/>
      <c r="BF182" s="505"/>
      <c r="BG182" s="667" t="s">
        <v>409</v>
      </c>
      <c r="BH182" s="667" t="s">
        <v>410</v>
      </c>
      <c r="BI182" s="676" t="s">
        <v>411</v>
      </c>
      <c r="BJ182" s="677" t="s">
        <v>412</v>
      </c>
      <c r="BK182" s="16"/>
      <c r="BL182" s="629" t="s">
        <v>6</v>
      </c>
      <c r="BM182"/>
      <c r="BN182" s="4">
        <v>1</v>
      </c>
    </row>
    <row r="183" spans="1:66" s="48" customFormat="1" ht="17.25" x14ac:dyDescent="0.25">
      <c r="A183"/>
      <c r="B183" s="196" t="str">
        <f t="shared" si="45"/>
        <v>►</v>
      </c>
      <c r="C183" s="149" t="str">
        <f>C175</f>
        <v>Famille à coller.N.Nom de votre recette.Recette mère ►.S.Saisissez le nom de la recette mère</v>
      </c>
      <c r="D183" s="91">
        <f>D175</f>
        <v>6</v>
      </c>
      <c r="E183" s="91" t="str">
        <f>E175</f>
        <v>couverts</v>
      </c>
      <c r="F183" s="174"/>
      <c r="G183" s="209"/>
      <c r="H183" s="176" t="str">
        <f t="shared" si="44"/>
        <v/>
      </c>
      <c r="I183" s="177"/>
      <c r="J183" s="178"/>
      <c r="K183" s="179">
        <v>1</v>
      </c>
      <c r="L183" s="180"/>
      <c r="N183" s="2943"/>
      <c r="O183" s="310"/>
      <c r="P183" s="310"/>
      <c r="Q183"/>
      <c r="R183"/>
      <c r="S183"/>
      <c r="T183"/>
      <c r="U183"/>
      <c r="V183" s="49"/>
      <c r="AA183" s="49"/>
      <c r="AF183"/>
      <c r="AG183" s="49"/>
      <c r="AH183" s="49"/>
      <c r="AI183" s="49"/>
      <c r="AJ183" s="49"/>
      <c r="AK183" s="49"/>
      <c r="AL183" s="49"/>
      <c r="AM183" s="49"/>
      <c r="AN183" s="49"/>
      <c r="AO183"/>
      <c r="AP183"/>
      <c r="AQ183"/>
      <c r="AR183"/>
      <c r="AS183"/>
      <c r="AT183"/>
      <c r="AU183"/>
      <c r="AV183"/>
      <c r="AW183" s="31"/>
      <c r="AX183" s="31"/>
      <c r="AY183" s="31"/>
      <c r="AZ183" s="31"/>
      <c r="BA183" s="49"/>
      <c r="BB183" s="49"/>
      <c r="BC183" s="49"/>
      <c r="BD183" s="49"/>
      <c r="BE183" s="31"/>
      <c r="BF183" s="559"/>
      <c r="BG183" s="16"/>
      <c r="BH183" s="16"/>
      <c r="BI183" s="16"/>
      <c r="BJ183" s="16"/>
      <c r="BK183" s="16"/>
      <c r="BL183" s="629"/>
      <c r="BM183"/>
      <c r="BN183" s="4">
        <v>1</v>
      </c>
    </row>
    <row r="184" spans="1:66" s="48" customFormat="1" ht="17.25" x14ac:dyDescent="0.25">
      <c r="A184"/>
      <c r="B184" s="196" t="str">
        <f t="shared" si="45"/>
        <v>►</v>
      </c>
      <c r="C184" s="149" t="str">
        <f>C175</f>
        <v>Famille à coller.N.Nom de votre recette.Recette mère ►.S.Saisissez le nom de la recette mère</v>
      </c>
      <c r="D184" s="91">
        <f>D175</f>
        <v>6</v>
      </c>
      <c r="E184" s="91" t="str">
        <f>E175</f>
        <v>couverts</v>
      </c>
      <c r="F184" s="174"/>
      <c r="G184" s="209"/>
      <c r="H184" s="176" t="str">
        <f t="shared" si="44"/>
        <v/>
      </c>
      <c r="I184" s="177"/>
      <c r="J184" s="178"/>
      <c r="K184" s="179">
        <v>1</v>
      </c>
      <c r="L184" s="180"/>
      <c r="N184" s="2943"/>
      <c r="O184" s="310"/>
      <c r="P184" s="310"/>
      <c r="Q184"/>
      <c r="R184"/>
      <c r="S184"/>
      <c r="T184"/>
      <c r="U184"/>
      <c r="V184" s="49"/>
      <c r="AA184" s="49"/>
      <c r="AF184"/>
      <c r="AG184" s="49"/>
      <c r="AH184" s="49"/>
      <c r="AI184" s="49"/>
      <c r="AJ184" s="49"/>
      <c r="AK184" s="49"/>
      <c r="AL184" s="49"/>
      <c r="AM184" s="49"/>
      <c r="AN184" s="49"/>
      <c r="AO184"/>
      <c r="AP184"/>
      <c r="AQ184"/>
      <c r="AR184"/>
      <c r="AS184"/>
      <c r="AT184"/>
      <c r="AU184"/>
      <c r="AV184"/>
      <c r="AW184" s="31"/>
      <c r="AX184" s="31"/>
      <c r="AY184" s="31"/>
      <c r="AZ184" s="31"/>
      <c r="BA184" s="49"/>
      <c r="BB184" s="49"/>
      <c r="BC184" s="49"/>
      <c r="BD184" s="49"/>
      <c r="BE184" s="31"/>
      <c r="BF184" s="559"/>
      <c r="BG184" s="16"/>
      <c r="BH184" s="16"/>
      <c r="BI184" s="16"/>
      <c r="BJ184" s="16"/>
      <c r="BK184" s="16"/>
      <c r="BL184" s="629"/>
      <c r="BM184"/>
      <c r="BN184" s="4">
        <v>1</v>
      </c>
    </row>
    <row r="185" spans="1:66" s="48" customFormat="1" ht="19.5" customHeight="1" x14ac:dyDescent="0.25">
      <c r="A185"/>
      <c r="B185" s="196" t="str">
        <f t="shared" si="45"/>
        <v>►</v>
      </c>
      <c r="C185" s="149" t="str">
        <f>C175</f>
        <v>Famille à coller.N.Nom de votre recette.Recette mère ►.S.Saisissez le nom de la recette mère</v>
      </c>
      <c r="D185" s="91">
        <f>D175</f>
        <v>6</v>
      </c>
      <c r="E185" s="91" t="str">
        <f>E175</f>
        <v>couverts</v>
      </c>
      <c r="F185" s="174"/>
      <c r="G185" s="209"/>
      <c r="H185" s="176" t="str">
        <f t="shared" si="44"/>
        <v/>
      </c>
      <c r="I185" s="177"/>
      <c r="J185" s="178"/>
      <c r="K185" s="179">
        <v>1</v>
      </c>
      <c r="L185" s="180"/>
      <c r="N185" s="2943"/>
      <c r="O185" s="310"/>
      <c r="P185" s="310"/>
      <c r="Q185"/>
      <c r="R185"/>
      <c r="S185"/>
      <c r="T185"/>
      <c r="U185"/>
      <c r="V185" s="49"/>
      <c r="AA185" s="49"/>
      <c r="AF185"/>
      <c r="AG185" s="49"/>
      <c r="AH185" s="49"/>
      <c r="AI185" s="49"/>
      <c r="AJ185" s="49"/>
      <c r="AK185" s="49"/>
      <c r="AL185" s="49"/>
      <c r="AM185" s="49"/>
      <c r="AN185" s="49"/>
      <c r="AO185"/>
      <c r="AP185"/>
      <c r="AQ185"/>
      <c r="AR185"/>
      <c r="AS185"/>
      <c r="AT185"/>
      <c r="AU185"/>
      <c r="AV185"/>
      <c r="AW185" s="31"/>
      <c r="AX185" s="31"/>
      <c r="AY185" s="31"/>
      <c r="AZ185" s="31"/>
      <c r="BA185" s="49"/>
      <c r="BB185" s="49"/>
      <c r="BC185" s="49"/>
      <c r="BD185" s="49"/>
      <c r="BE185" s="31"/>
      <c r="BF185" s="559"/>
      <c r="BG185" s="685" t="s">
        <v>419</v>
      </c>
      <c r="BH185" s="16"/>
      <c r="BI185" s="16"/>
      <c r="BJ185" s="16"/>
      <c r="BK185" s="16"/>
      <c r="BL185" s="629"/>
      <c r="BM185"/>
      <c r="BN185" s="4">
        <v>1</v>
      </c>
    </row>
    <row r="186" spans="1:66" s="48" customFormat="1" ht="16.5" customHeight="1" x14ac:dyDescent="0.25">
      <c r="A186"/>
      <c r="B186" s="66" t="s">
        <v>18</v>
      </c>
      <c r="C186" s="985" t="str">
        <f>C175</f>
        <v>Famille à coller.N.Nom de votre recette.Recette mère ►.S.Saisissez le nom de la recette mère</v>
      </c>
      <c r="D186" s="986">
        <f>D175</f>
        <v>6</v>
      </c>
      <c r="E186" s="987" t="str">
        <f>E175</f>
        <v>couverts</v>
      </c>
      <c r="F186" s="988" t="s">
        <v>150</v>
      </c>
      <c r="G186" s="989"/>
      <c r="H186" s="990"/>
      <c r="I186" s="990"/>
      <c r="J186" s="990"/>
      <c r="K186" s="990"/>
      <c r="L186" s="991"/>
      <c r="N186" s="2943"/>
      <c r="O186" s="310"/>
      <c r="P186" s="310"/>
      <c r="Q186"/>
      <c r="R186"/>
      <c r="S186"/>
      <c r="T186"/>
      <c r="U186"/>
      <c r="V186" s="49"/>
      <c r="AA186" s="49"/>
      <c r="AF186"/>
      <c r="AG186" s="49"/>
      <c r="AH186" s="49"/>
      <c r="AI186" s="49"/>
      <c r="AJ186" s="49"/>
      <c r="AK186" s="49"/>
      <c r="AL186" s="49"/>
      <c r="AM186" s="49"/>
      <c r="AN186" s="49"/>
      <c r="AO186"/>
      <c r="AP186"/>
      <c r="AQ186"/>
      <c r="AR186"/>
      <c r="AS186"/>
      <c r="AT186"/>
      <c r="AU186"/>
      <c r="AV186"/>
      <c r="AW186" s="31"/>
      <c r="AX186" s="31"/>
      <c r="AY186" s="31"/>
      <c r="AZ186" s="31"/>
      <c r="BA186" s="49"/>
      <c r="BB186" s="49"/>
      <c r="BC186" s="49"/>
      <c r="BD186" s="49"/>
      <c r="BE186" s="31"/>
      <c r="BF186" s="559"/>
      <c r="BG186" s="688" t="s">
        <v>422</v>
      </c>
      <c r="BH186" s="16"/>
      <c r="BI186" s="16"/>
      <c r="BJ186" s="16"/>
      <c r="BK186" s="16"/>
      <c r="BL186" s="629"/>
      <c r="BM186"/>
      <c r="BN186" s="4">
        <v>1</v>
      </c>
    </row>
    <row r="187" spans="1:66" s="48" customFormat="1" ht="18.75" x14ac:dyDescent="0.25">
      <c r="A187"/>
      <c r="B187" s="1004" t="s">
        <v>18</v>
      </c>
      <c r="C187" s="998" t="str">
        <f>C175</f>
        <v>Famille à coller.N.Nom de votre recette.Recette mère ►.S.Saisissez le nom de la recette mère</v>
      </c>
      <c r="D187" s="998">
        <f>D175</f>
        <v>6</v>
      </c>
      <c r="E187" s="998" t="str">
        <f>E175</f>
        <v>couverts</v>
      </c>
      <c r="F187" s="315" t="s">
        <v>61</v>
      </c>
      <c r="G187" s="1002">
        <v>4</v>
      </c>
      <c r="H187" s="999" t="s">
        <v>142</v>
      </c>
      <c r="I187" s="1000"/>
      <c r="J187" s="1000"/>
      <c r="K187" s="1008" t="s">
        <v>334</v>
      </c>
      <c r="L187" s="1001"/>
      <c r="N187" s="2943"/>
      <c r="O187" s="310"/>
      <c r="P187" s="310"/>
      <c r="Q187" s="526" t="s">
        <v>218</v>
      </c>
      <c r="R187" s="527" t="s">
        <v>1081</v>
      </c>
      <c r="S187" s="527"/>
      <c r="T187" s="527"/>
      <c r="U187"/>
      <c r="V187" s="49"/>
      <c r="AA187" s="49"/>
      <c r="AF187"/>
      <c r="AG187" s="49"/>
      <c r="AH187" s="49"/>
      <c r="AI187" s="49"/>
      <c r="AJ187" s="49"/>
      <c r="AK187" s="49"/>
      <c r="AL187" s="49"/>
      <c r="AM187" s="49"/>
      <c r="AN187" s="49"/>
      <c r="AO187"/>
      <c r="AP187"/>
      <c r="AQ187"/>
      <c r="AR187"/>
      <c r="AS187"/>
      <c r="AT187"/>
      <c r="AU187"/>
      <c r="AV187"/>
      <c r="AW187" s="31"/>
      <c r="AX187" s="31"/>
      <c r="AY187" s="31"/>
      <c r="AZ187" s="31"/>
      <c r="BA187" s="49"/>
      <c r="BB187" s="49"/>
      <c r="BC187" s="49"/>
      <c r="BD187" s="49"/>
      <c r="BE187" s="31"/>
      <c r="BF187" s="559"/>
      <c r="BG187" s="688" t="s">
        <v>424</v>
      </c>
      <c r="BH187" s="16"/>
      <c r="BI187" s="16"/>
      <c r="BJ187" s="16"/>
      <c r="BK187" s="16"/>
      <c r="BL187" s="629"/>
      <c r="BM187"/>
      <c r="BN187" s="4">
        <v>1</v>
      </c>
    </row>
    <row r="188" spans="1:66" s="48" customFormat="1" ht="18.75" x14ac:dyDescent="0.25">
      <c r="A188"/>
      <c r="B188" s="319" t="s">
        <v>18</v>
      </c>
      <c r="C188" s="1043" t="str">
        <f>C187</f>
        <v>Famille à coller.N.Nom de votre recette.Recette mère ►.S.Saisissez le nom de la recette mère</v>
      </c>
      <c r="D188" s="1043">
        <f>D187</f>
        <v>6</v>
      </c>
      <c r="E188" s="1044" t="str">
        <f>E187</f>
        <v>couverts</v>
      </c>
      <c r="F188" s="788">
        <v>3.472222222222222E-3</v>
      </c>
      <c r="G188" s="638" t="s">
        <v>486</v>
      </c>
      <c r="H188" s="785"/>
      <c r="I188" s="785"/>
      <c r="J188" s="785"/>
      <c r="K188" s="786">
        <v>100</v>
      </c>
      <c r="L188" s="787" t="s">
        <v>487</v>
      </c>
      <c r="N188" s="2943"/>
      <c r="O188" s="310"/>
      <c r="P188" s="310"/>
      <c r="R188" s="436" t="s">
        <v>221</v>
      </c>
      <c r="S188"/>
      <c r="T188"/>
      <c r="U188"/>
      <c r="V188" s="49"/>
      <c r="AA188" s="49"/>
      <c r="AF188"/>
      <c r="AG188" s="49"/>
      <c r="AH188" s="49"/>
      <c r="AI188" s="49"/>
      <c r="AJ188" s="49"/>
      <c r="AK188" s="49"/>
      <c r="AL188" s="49"/>
      <c r="AM188" s="49"/>
      <c r="AN188" s="49"/>
      <c r="AO188"/>
      <c r="AP188"/>
      <c r="AQ188"/>
      <c r="AR188"/>
      <c r="AS188"/>
      <c r="AT188"/>
      <c r="AU188"/>
      <c r="AV188"/>
      <c r="AW188" s="31"/>
      <c r="AX188" s="31"/>
      <c r="AY188" s="31"/>
      <c r="AZ188" s="31"/>
      <c r="BA188" s="49"/>
      <c r="BB188" s="49"/>
      <c r="BC188" s="49"/>
      <c r="BD188" s="49"/>
      <c r="BE188" s="31"/>
      <c r="BF188" s="559"/>
      <c r="BG188" s="689" t="s">
        <v>427</v>
      </c>
      <c r="BH188" s="16"/>
      <c r="BI188" s="16"/>
      <c r="BJ188" s="16"/>
      <c r="BK188" s="16"/>
      <c r="BL188" s="629"/>
      <c r="BM188"/>
      <c r="BN188" s="4">
        <v>1</v>
      </c>
    </row>
    <row r="189" spans="1:66" s="48" customFormat="1" ht="16.5" customHeight="1" x14ac:dyDescent="0.25">
      <c r="A189"/>
      <c r="B189" s="319" t="s">
        <v>18</v>
      </c>
      <c r="C189" s="320" t="str">
        <f>C187</f>
        <v>Famille à coller.N.Nom de votre recette.Recette mère ►.S.Saisissez le nom de la recette mère</v>
      </c>
      <c r="D189" s="320">
        <f>D187</f>
        <v>6</v>
      </c>
      <c r="E189" s="1045" t="str">
        <f>E187</f>
        <v>couverts</v>
      </c>
      <c r="F189" s="792">
        <v>1.0416666666666666E-2</v>
      </c>
      <c r="G189" s="638" t="s">
        <v>488</v>
      </c>
      <c r="H189" s="785"/>
      <c r="I189" s="785"/>
      <c r="J189" s="785"/>
      <c r="K189" s="793">
        <v>90</v>
      </c>
      <c r="L189" s="794" t="s">
        <v>489</v>
      </c>
      <c r="N189" s="2943"/>
      <c r="O189" s="310"/>
      <c r="P189" s="310"/>
      <c r="Q189"/>
      <c r="R189"/>
      <c r="S189"/>
      <c r="T189"/>
      <c r="U189"/>
      <c r="V189" s="49"/>
      <c r="AA189" s="49"/>
      <c r="AF189"/>
      <c r="AG189" s="49"/>
      <c r="AH189" s="49"/>
      <c r="AI189" s="49"/>
      <c r="AJ189" s="49"/>
      <c r="AK189" s="49"/>
      <c r="AL189" s="49"/>
      <c r="AM189" s="49"/>
      <c r="AN189" s="49"/>
      <c r="AO189"/>
      <c r="AP189"/>
      <c r="AQ189"/>
      <c r="AR189"/>
      <c r="AS189"/>
      <c r="AT189"/>
      <c r="AU189"/>
      <c r="AV189"/>
      <c r="AW189" s="31"/>
      <c r="AX189" s="31"/>
      <c r="AY189" s="31"/>
      <c r="AZ189" s="31"/>
      <c r="BA189" s="49"/>
      <c r="BB189" s="49"/>
      <c r="BC189" s="49"/>
      <c r="BD189" s="49"/>
      <c r="BE189" s="31"/>
      <c r="BF189" s="559"/>
      <c r="BG189" s="690" t="s">
        <v>429</v>
      </c>
      <c r="BH189" s="16"/>
      <c r="BI189" s="16"/>
      <c r="BJ189" s="16"/>
      <c r="BK189" s="16"/>
      <c r="BL189" s="629"/>
      <c r="BM189"/>
      <c r="BN189" s="4">
        <v>1</v>
      </c>
    </row>
    <row r="190" spans="1:66" s="48" customFormat="1" ht="18.75" x14ac:dyDescent="0.25">
      <c r="A190"/>
      <c r="B190" s="319" t="s">
        <v>18</v>
      </c>
      <c r="C190" s="320" t="str">
        <f>C187</f>
        <v>Famille à coller.N.Nom de votre recette.Recette mère ►.S.Saisissez le nom de la recette mère</v>
      </c>
      <c r="D190" s="320">
        <f>D187</f>
        <v>6</v>
      </c>
      <c r="E190" s="1045" t="str">
        <f>E187</f>
        <v>couverts</v>
      </c>
      <c r="F190" s="797">
        <v>2.0833333333333332E-2</v>
      </c>
      <c r="G190" s="638" t="s">
        <v>490</v>
      </c>
      <c r="H190" s="270"/>
      <c r="I190" s="270"/>
      <c r="J190" s="270"/>
      <c r="K190" s="798" t="s">
        <v>491</v>
      </c>
      <c r="L190" s="799" t="s">
        <v>492</v>
      </c>
      <c r="N190" s="2943"/>
      <c r="O190" s="310"/>
      <c r="P190" s="310"/>
      <c r="Q190"/>
      <c r="R190"/>
      <c r="S190"/>
      <c r="T190"/>
      <c r="U190"/>
      <c r="V190" s="49"/>
      <c r="AA190" s="49"/>
      <c r="AF190"/>
      <c r="AG190" s="49"/>
      <c r="AH190" s="49"/>
      <c r="AI190" s="49"/>
      <c r="AJ190" s="49"/>
      <c r="AK190" s="49"/>
      <c r="AL190" s="49"/>
      <c r="AM190" s="49"/>
      <c r="AN190" s="49"/>
      <c r="AO190"/>
      <c r="AP190"/>
      <c r="AQ190"/>
      <c r="AR190"/>
      <c r="AS190"/>
      <c r="AT190"/>
      <c r="AU190"/>
      <c r="AV190"/>
      <c r="AW190" s="31"/>
      <c r="AX190" s="31"/>
      <c r="AY190" s="31"/>
      <c r="AZ190" s="31"/>
      <c r="BA190" s="49"/>
      <c r="BB190" s="49"/>
      <c r="BC190" s="49"/>
      <c r="BD190" s="49"/>
      <c r="BE190" s="31"/>
      <c r="BF190" s="559"/>
      <c r="BG190"/>
      <c r="BH190"/>
      <c r="BI190"/>
      <c r="BJ190"/>
      <c r="BK190"/>
      <c r="BL190" s="629"/>
      <c r="BM190"/>
      <c r="BN190" s="4">
        <v>1</v>
      </c>
    </row>
    <row r="191" spans="1:66" s="48" customFormat="1" ht="18.75" x14ac:dyDescent="0.25">
      <c r="A191"/>
      <c r="B191" s="319" t="s">
        <v>18</v>
      </c>
      <c r="C191" s="320" t="str">
        <f>C187</f>
        <v>Famille à coller.N.Nom de votre recette.Recette mère ►.S.Saisissez le nom de la recette mère</v>
      </c>
      <c r="D191" s="320">
        <f>D187</f>
        <v>6</v>
      </c>
      <c r="E191" s="1045" t="str">
        <f>E187</f>
        <v>couverts</v>
      </c>
      <c r="F191" s="800">
        <f>F188+F189+F190</f>
        <v>3.4722222222222224E-2</v>
      </c>
      <c r="G191" s="801" t="s">
        <v>493</v>
      </c>
      <c r="H191" s="270"/>
      <c r="I191" s="270"/>
      <c r="J191" s="270"/>
      <c r="K191" s="798" t="s">
        <v>491</v>
      </c>
      <c r="L191" s="802" t="s">
        <v>494</v>
      </c>
      <c r="N191" s="2943"/>
      <c r="O191" s="310"/>
      <c r="P191" s="310"/>
      <c r="Q191"/>
      <c r="R191"/>
      <c r="S191"/>
      <c r="T191"/>
      <c r="U191"/>
      <c r="V191" s="49"/>
      <c r="AA191" s="49"/>
      <c r="AF191"/>
      <c r="AG191" s="49"/>
      <c r="AH191" s="49"/>
      <c r="AI191" s="49"/>
      <c r="AJ191" s="49"/>
      <c r="AK191" s="49"/>
      <c r="AL191" s="49"/>
      <c r="AM191" s="49"/>
      <c r="AN191" s="49"/>
      <c r="AO191"/>
      <c r="AP191"/>
      <c r="AQ191"/>
      <c r="AR191"/>
      <c r="AS191"/>
      <c r="AT191"/>
      <c r="AU191"/>
      <c r="AV191"/>
      <c r="AW191" s="31"/>
      <c r="AX191" s="31"/>
      <c r="AY191" s="31"/>
      <c r="AZ191" s="31"/>
      <c r="BA191" s="49"/>
      <c r="BB191" s="49"/>
      <c r="BC191" s="49"/>
      <c r="BD191" s="49"/>
      <c r="BE191" s="31"/>
      <c r="BF191" s="432"/>
      <c r="BG191" s="636" t="s">
        <v>434</v>
      </c>
      <c r="BH191" s="434"/>
      <c r="BI191" s="433"/>
      <c r="BJ191" s="433"/>
      <c r="BK191" s="433"/>
      <c r="BL191" s="435"/>
      <c r="BM191"/>
      <c r="BN191" s="4">
        <v>1</v>
      </c>
    </row>
    <row r="192" spans="1:66" s="48" customFormat="1" ht="15.75" x14ac:dyDescent="0.25">
      <c r="A192"/>
      <c r="B192" s="319" t="s">
        <v>18</v>
      </c>
      <c r="C192" s="320" t="str">
        <f>C187</f>
        <v>Famille à coller.N.Nom de votre recette.Recette mère ►.S.Saisissez le nom de la recette mère</v>
      </c>
      <c r="D192" s="320">
        <f>D187</f>
        <v>6</v>
      </c>
      <c r="E192" s="1045" t="str">
        <f>E187</f>
        <v>couverts</v>
      </c>
      <c r="F192" s="803"/>
      <c r="G192" s="804"/>
      <c r="H192" s="804"/>
      <c r="I192" s="804"/>
      <c r="J192" s="805"/>
      <c r="K192" s="805"/>
      <c r="L192" s="806"/>
      <c r="N192" s="2943"/>
      <c r="O192" s="310"/>
      <c r="P192" s="310"/>
      <c r="Q192"/>
      <c r="R192"/>
      <c r="S192"/>
      <c r="T192"/>
      <c r="U192"/>
      <c r="V192" s="49"/>
      <c r="AA192" s="49"/>
      <c r="AF192"/>
      <c r="AG192" s="49"/>
      <c r="AH192" s="49"/>
      <c r="AI192" s="49"/>
      <c r="AJ192" s="49"/>
      <c r="AK192" s="49"/>
      <c r="AL192" s="49"/>
      <c r="AM192" s="49"/>
      <c r="AN192" s="49"/>
      <c r="AO192"/>
      <c r="AP192"/>
      <c r="AQ192"/>
      <c r="AR192"/>
      <c r="AS192"/>
      <c r="AT192"/>
      <c r="AU192"/>
      <c r="AV192"/>
      <c r="AW192" s="31"/>
      <c r="AX192" s="31"/>
      <c r="AY192" s="31"/>
      <c r="AZ192" s="31"/>
      <c r="BA192" s="49"/>
      <c r="BB192" s="49"/>
      <c r="BC192" s="49"/>
      <c r="BD192" s="49"/>
      <c r="BE192" s="31"/>
      <c r="BF192" s="505"/>
      <c r="BG192" s="657"/>
      <c r="BH192" s="506"/>
      <c r="BI192" s="16"/>
      <c r="BJ192" s="16"/>
      <c r="BK192" s="16"/>
      <c r="BL192" s="629"/>
      <c r="BM192"/>
      <c r="BN192" s="4">
        <v>1</v>
      </c>
    </row>
    <row r="193" spans="1:66" s="48" customFormat="1" ht="15.75" customHeight="1" x14ac:dyDescent="0.25">
      <c r="A193"/>
      <c r="B193" s="319" t="s">
        <v>18</v>
      </c>
      <c r="C193" s="320" t="str">
        <f>C187</f>
        <v>Famille à coller.N.Nom de votre recette.Recette mère ►.S.Saisissez le nom de la recette mère</v>
      </c>
      <c r="D193" s="320">
        <f>D187</f>
        <v>6</v>
      </c>
      <c r="E193" s="320" t="str">
        <f>E187</f>
        <v>couverts</v>
      </c>
      <c r="F193" s="821" t="s">
        <v>194</v>
      </c>
      <c r="G193" s="822"/>
      <c r="H193" s="822"/>
      <c r="I193" s="822"/>
      <c r="J193" s="822"/>
      <c r="K193" s="822"/>
      <c r="L193" s="823"/>
      <c r="N193" s="2943"/>
      <c r="O193" s="310"/>
      <c r="P193" s="310"/>
      <c r="Q193"/>
      <c r="R193"/>
      <c r="S193"/>
      <c r="T193"/>
      <c r="U193"/>
      <c r="V193" s="49"/>
      <c r="AA193" s="49"/>
      <c r="AF193"/>
      <c r="AG193" s="49"/>
      <c r="AH193" s="49"/>
      <c r="AI193" s="49"/>
      <c r="AJ193" s="49"/>
      <c r="AK193" s="49"/>
      <c r="AL193" s="49"/>
      <c r="AM193" s="49"/>
      <c r="AN193" s="49"/>
      <c r="AO193"/>
      <c r="AP193"/>
      <c r="AQ193"/>
      <c r="AR193"/>
      <c r="AS193"/>
      <c r="AT193"/>
      <c r="AU193"/>
      <c r="AV193"/>
      <c r="AW193" s="31"/>
      <c r="AX193" s="31"/>
      <c r="AY193" s="31"/>
      <c r="AZ193" s="31"/>
      <c r="BA193" s="49"/>
      <c r="BB193" s="49"/>
      <c r="BC193" s="49"/>
      <c r="BD193" s="49"/>
      <c r="BE193" s="31"/>
      <c r="BF193" s="505"/>
      <c r="BG193" s="697" t="s">
        <v>438</v>
      </c>
      <c r="BH193" s="118"/>
      <c r="BI193" s="118"/>
      <c r="BJ193" s="118"/>
      <c r="BK193" s="16"/>
      <c r="BL193" s="629"/>
      <c r="BM193"/>
      <c r="BN193" s="4">
        <v>1</v>
      </c>
    </row>
    <row r="194" spans="1:66" s="48" customFormat="1" ht="15.75" x14ac:dyDescent="0.25">
      <c r="A194"/>
      <c r="B194" s="196" t="str">
        <f t="shared" ref="B194:B196" si="46">IF(OR(F194&lt;&gt;"",G194&lt;&gt; "",I194&lt;&gt;"",J194&lt;&gt;""),"A", "►")</f>
        <v>►</v>
      </c>
      <c r="C194" s="320" t="str">
        <f>C187</f>
        <v>Famille à coller.N.Nom de votre recette.Recette mère ►.S.Saisissez le nom de la recette mère</v>
      </c>
      <c r="D194" s="320">
        <f>D187</f>
        <v>6</v>
      </c>
      <c r="E194" s="320" t="str">
        <f>E187</f>
        <v>couverts</v>
      </c>
      <c r="F194" s="324"/>
      <c r="G194" s="270"/>
      <c r="H194" s="270"/>
      <c r="I194" s="270"/>
      <c r="J194" s="270"/>
      <c r="K194" s="270"/>
      <c r="L194" s="383"/>
      <c r="N194" s="2943"/>
      <c r="O194" s="310"/>
      <c r="P194" s="310"/>
      <c r="Q194"/>
      <c r="R194"/>
      <c r="S194"/>
      <c r="T194"/>
      <c r="U194"/>
      <c r="V194" s="49"/>
      <c r="AA194" s="49"/>
      <c r="AF194"/>
      <c r="AG194" s="49"/>
      <c r="AH194" s="49"/>
      <c r="AI194" s="49"/>
      <c r="AJ194" s="49"/>
      <c r="AK194" s="49"/>
      <c r="AL194" s="49"/>
      <c r="AM194" s="49"/>
      <c r="AN194" s="49"/>
      <c r="AO194"/>
      <c r="AP194"/>
      <c r="AQ194"/>
      <c r="AR194"/>
      <c r="AS194"/>
      <c r="AT194"/>
      <c r="AU194"/>
      <c r="AV194"/>
      <c r="AW194" s="31"/>
      <c r="AX194" s="31"/>
      <c r="AY194" s="31"/>
      <c r="AZ194" s="31"/>
      <c r="BA194" s="49"/>
      <c r="BB194" s="49"/>
      <c r="BC194" s="49"/>
      <c r="BD194" s="49"/>
      <c r="BE194" s="31"/>
      <c r="BF194" s="571"/>
      <c r="BG194" s="700" t="s">
        <v>14</v>
      </c>
      <c r="BH194" s="118" t="s">
        <v>441</v>
      </c>
      <c r="BI194" s="118"/>
      <c r="BJ194" s="118"/>
      <c r="BK194" s="16"/>
      <c r="BL194" s="629"/>
      <c r="BM194"/>
      <c r="BN194" s="4">
        <v>1</v>
      </c>
    </row>
    <row r="195" spans="1:66" s="48" customFormat="1" ht="15.75" x14ac:dyDescent="0.25">
      <c r="A195"/>
      <c r="B195" s="196" t="str">
        <f t="shared" si="46"/>
        <v>►</v>
      </c>
      <c r="C195" s="320" t="str">
        <f>C187</f>
        <v>Famille à coller.N.Nom de votre recette.Recette mère ►.S.Saisissez le nom de la recette mère</v>
      </c>
      <c r="D195" s="320">
        <f>D187</f>
        <v>6</v>
      </c>
      <c r="E195" s="320" t="str">
        <f>E187</f>
        <v>couverts</v>
      </c>
      <c r="F195" s="324"/>
      <c r="G195" s="270"/>
      <c r="H195" s="270"/>
      <c r="I195" s="270"/>
      <c r="J195" s="270"/>
      <c r="K195" s="270"/>
      <c r="L195" s="383" t="s">
        <v>154</v>
      </c>
      <c r="N195" s="2943"/>
      <c r="O195" s="310"/>
      <c r="P195" s="310"/>
      <c r="Q195"/>
      <c r="R195"/>
      <c r="S195"/>
      <c r="T195"/>
      <c r="U195"/>
      <c r="V195" s="49"/>
      <c r="AA195" s="49"/>
      <c r="AF195"/>
      <c r="AG195" s="49"/>
      <c r="AH195" s="49"/>
      <c r="AI195" s="49"/>
      <c r="AJ195" s="49"/>
      <c r="AK195" s="49"/>
      <c r="AL195" s="49"/>
      <c r="AM195" s="49"/>
      <c r="AN195" s="49"/>
      <c r="AO195"/>
      <c r="AP195"/>
      <c r="AQ195"/>
      <c r="AR195"/>
      <c r="AS195"/>
      <c r="AT195"/>
      <c r="AU195"/>
      <c r="AV195"/>
      <c r="AW195" s="31"/>
      <c r="AX195" s="31"/>
      <c r="AY195" s="31"/>
      <c r="AZ195" s="31"/>
      <c r="BA195" s="49"/>
      <c r="BB195" s="49"/>
      <c r="BC195" s="49"/>
      <c r="BD195" s="49"/>
      <c r="BE195" s="31"/>
      <c r="BF195" s="505"/>
      <c r="BG195" s="702" t="str">
        <f>IF(COLUMN()-COLUMN(BG195)+1&lt;=26, CHAR(64+COLUMN()-COLUMN(BG195)+1), CHAR(64+INT((COLUMN()-COLUMN(BG195))/26))&amp;CHAR(64+MOD(COLUMN()-COLUMN(BG195)-1,26)+1))</f>
        <v>A</v>
      </c>
      <c r="BH195" s="118"/>
      <c r="BI195" s="118"/>
      <c r="BJ195" s="118"/>
      <c r="BK195" s="16"/>
      <c r="BL195" s="629"/>
      <c r="BM195"/>
      <c r="BN195" s="4">
        <v>1</v>
      </c>
    </row>
    <row r="196" spans="1:66" s="48" customFormat="1" ht="15.75" customHeight="1" x14ac:dyDescent="0.25">
      <c r="A196"/>
      <c r="B196" s="196" t="str">
        <f t="shared" si="46"/>
        <v>►</v>
      </c>
      <c r="C196" s="320" t="str">
        <f>C187</f>
        <v>Famille à coller.N.Nom de votre recette.Recette mère ►.S.Saisissez le nom de la recette mère</v>
      </c>
      <c r="D196" s="320">
        <f>D187</f>
        <v>6</v>
      </c>
      <c r="E196" s="320" t="str">
        <f>E187</f>
        <v>couverts</v>
      </c>
      <c r="F196" s="772"/>
      <c r="G196" s="270"/>
      <c r="H196" s="270"/>
      <c r="I196" s="270"/>
      <c r="J196" s="270"/>
      <c r="K196" s="270"/>
      <c r="L196" s="383" t="s">
        <v>155</v>
      </c>
      <c r="N196" s="2943"/>
      <c r="O196" s="310"/>
      <c r="P196" s="310"/>
      <c r="Q196"/>
      <c r="R196"/>
      <c r="S196"/>
      <c r="T196"/>
      <c r="U196"/>
      <c r="V196" s="49"/>
      <c r="AA196" s="49"/>
      <c r="AF196"/>
      <c r="AG196" s="49"/>
      <c r="AH196" s="49"/>
      <c r="AI196" s="49"/>
      <c r="AJ196" s="49"/>
      <c r="AK196" s="49"/>
      <c r="AL196" s="49"/>
      <c r="AM196" s="49"/>
      <c r="AN196" s="49"/>
      <c r="AO196"/>
      <c r="AP196"/>
      <c r="AQ196"/>
      <c r="AR196"/>
      <c r="AS196"/>
      <c r="AT196"/>
      <c r="AU196"/>
      <c r="AV196"/>
      <c r="AW196" s="31"/>
      <c r="AX196" s="31"/>
      <c r="AY196" s="31"/>
      <c r="AZ196" s="31"/>
      <c r="BA196" s="49"/>
      <c r="BB196" s="49"/>
      <c r="BC196" s="49"/>
      <c r="BD196" s="49"/>
      <c r="BE196" s="31"/>
      <c r="BF196" s="505"/>
      <c r="BG196" s="706" t="s">
        <v>444</v>
      </c>
      <c r="BH196" s="118"/>
      <c r="BI196" s="118"/>
      <c r="BJ196" s="118"/>
      <c r="BK196" s="16"/>
      <c r="BL196" s="629"/>
      <c r="BM196"/>
      <c r="BN196" s="4">
        <v>1</v>
      </c>
    </row>
    <row r="197" spans="1:66" s="48" customFormat="1" ht="16.5" thickBot="1" x14ac:dyDescent="0.3">
      <c r="A197"/>
      <c r="B197" s="376" t="s">
        <v>18</v>
      </c>
      <c r="C197" s="320" t="str">
        <f>C187</f>
        <v>Famille à coller.N.Nom de votre recette.Recette mère ►.S.Saisissez le nom de la recette mère</v>
      </c>
      <c r="D197" s="320">
        <f>D187</f>
        <v>6</v>
      </c>
      <c r="E197" s="320" t="str">
        <f>E187</f>
        <v>couverts</v>
      </c>
      <c r="F197" s="293"/>
      <c r="G197" s="293"/>
      <c r="H197" s="293" t="s">
        <v>152</v>
      </c>
      <c r="I197" s="294"/>
      <c r="J197" s="392"/>
      <c r="K197" s="392"/>
      <c r="L197" s="393"/>
      <c r="N197" s="2943"/>
      <c r="O197" s="310"/>
      <c r="P197" s="310"/>
      <c r="Q197"/>
      <c r="R197"/>
      <c r="S197"/>
      <c r="T197"/>
      <c r="U197"/>
      <c r="V197" s="49"/>
      <c r="AA197" s="49"/>
      <c r="AF197"/>
      <c r="AG197" s="49"/>
      <c r="AH197" s="49"/>
      <c r="AI197" s="49"/>
      <c r="AJ197" s="49"/>
      <c r="AK197" s="49"/>
      <c r="AL197" s="49"/>
      <c r="AM197" s="49"/>
      <c r="AN197" s="49"/>
      <c r="AO197"/>
      <c r="AP197"/>
      <c r="AQ197"/>
      <c r="AR197"/>
      <c r="AS197"/>
      <c r="AT197"/>
      <c r="AU197"/>
      <c r="AV197"/>
      <c r="AW197" s="31"/>
      <c r="AX197" s="31"/>
      <c r="AY197" s="31"/>
      <c r="AZ197" s="31"/>
      <c r="BA197" s="49"/>
      <c r="BB197" s="49"/>
      <c r="BC197" s="49"/>
      <c r="BD197" s="49"/>
      <c r="BE197" s="31"/>
      <c r="BF197" s="559"/>
      <c r="BG197" s="16"/>
      <c r="BH197" s="16"/>
      <c r="BI197" s="16"/>
      <c r="BJ197" s="16"/>
      <c r="BK197" s="16"/>
      <c r="BL197" s="629"/>
      <c r="BM197"/>
      <c r="BN197" s="4">
        <v>1</v>
      </c>
    </row>
    <row r="198" spans="1:66" s="48" customFormat="1" ht="15.75" customHeight="1" thickBot="1" x14ac:dyDescent="0.35">
      <c r="A198"/>
      <c r="B198" s="397" t="s">
        <v>18</v>
      </c>
      <c r="C198" s="398" t="str">
        <f>C187</f>
        <v>Famille à coller.N.Nom de votre recette.Recette mère ►.S.Saisissez le nom de la recette mère</v>
      </c>
      <c r="D198" s="398">
        <f>D187</f>
        <v>6</v>
      </c>
      <c r="E198" s="398" t="str">
        <f>E187</f>
        <v>couverts</v>
      </c>
      <c r="F198" s="399" t="s">
        <v>150</v>
      </c>
      <c r="G198" s="298"/>
      <c r="H198" s="299"/>
      <c r="I198" s="300"/>
      <c r="J198" s="299"/>
      <c r="K198" s="299"/>
      <c r="L198" s="400"/>
      <c r="N198" s="2943"/>
      <c r="O198" s="310"/>
      <c r="P198" s="310"/>
      <c r="Q198"/>
      <c r="R198"/>
      <c r="S198"/>
      <c r="T198"/>
      <c r="U198"/>
      <c r="V198" s="49"/>
      <c r="AA198" s="49"/>
      <c r="AF198"/>
      <c r="AG198" s="49"/>
      <c r="AH198" s="49"/>
      <c r="AI198" s="49"/>
      <c r="AJ198" s="49"/>
      <c r="AK198" s="49"/>
      <c r="AL198" s="49"/>
      <c r="AM198" s="49"/>
      <c r="AN198" s="49"/>
      <c r="AO198"/>
      <c r="AP198"/>
      <c r="AQ198"/>
      <c r="AR198"/>
      <c r="AS198"/>
      <c r="AT198"/>
      <c r="AU198"/>
      <c r="AV198"/>
      <c r="AW198" s="31"/>
      <c r="AX198" s="31"/>
      <c r="AY198" s="31"/>
      <c r="AZ198" s="31"/>
      <c r="BA198" s="49"/>
      <c r="BB198" s="49"/>
      <c r="BC198" s="49"/>
      <c r="BD198" s="49"/>
      <c r="BE198" s="31"/>
      <c r="BF198" s="707" t="s">
        <v>1</v>
      </c>
      <c r="BG198" s="3202" t="s">
        <v>445</v>
      </c>
      <c r="BH198" s="3202"/>
      <c r="BI198" s="3202"/>
      <c r="BJ198" s="3202"/>
      <c r="BK198" s="3202"/>
      <c r="BL198" s="3203"/>
      <c r="BM198"/>
      <c r="BN198" s="4">
        <v>1</v>
      </c>
    </row>
    <row r="199" spans="1:66" s="48" customFormat="1" ht="15.75" customHeight="1" thickBot="1" x14ac:dyDescent="0.3">
      <c r="A199"/>
      <c r="B199" s="428" t="s">
        <v>18</v>
      </c>
      <c r="C199"/>
      <c r="D199"/>
      <c r="E199"/>
      <c r="F199"/>
      <c r="G199"/>
      <c r="H199"/>
      <c r="I199"/>
      <c r="J199"/>
      <c r="K199"/>
      <c r="L199"/>
      <c r="N199" s="2943"/>
      <c r="O199" s="310"/>
      <c r="P199" s="310"/>
      <c r="Q199"/>
      <c r="R199"/>
      <c r="S199"/>
      <c r="T199"/>
      <c r="U199"/>
      <c r="V199" s="49"/>
      <c r="AA199" s="49"/>
      <c r="AF199"/>
      <c r="AG199" s="49"/>
      <c r="AH199" s="49"/>
      <c r="AI199" s="49"/>
      <c r="AJ199" s="49"/>
      <c r="AK199" s="49"/>
      <c r="AL199" s="49"/>
      <c r="AM199" s="49"/>
      <c r="AN199" s="49"/>
      <c r="AO199"/>
      <c r="AP199"/>
      <c r="AQ199"/>
      <c r="AR199"/>
      <c r="AS199"/>
      <c r="AT199"/>
      <c r="AU199"/>
      <c r="AV199"/>
      <c r="AW199" s="31"/>
      <c r="AX199" s="31"/>
      <c r="AY199" s="31"/>
      <c r="AZ199" s="31"/>
      <c r="BA199" s="49"/>
      <c r="BB199" s="49"/>
      <c r="BC199" s="49"/>
      <c r="BD199" s="49"/>
      <c r="BE199" s="31"/>
      <c r="BF199" s="3204" t="s">
        <v>446</v>
      </c>
      <c r="BG199" s="3205"/>
      <c r="BH199" s="3205"/>
      <c r="BI199" s="3205"/>
      <c r="BJ199" s="3205"/>
      <c r="BK199" s="3205"/>
      <c r="BL199" s="3206"/>
      <c r="BM199"/>
      <c r="BN199" s="4">
        <v>1</v>
      </c>
    </row>
    <row r="200" spans="1:66" s="48" customFormat="1" ht="19.5" thickBot="1" x14ac:dyDescent="0.3">
      <c r="A200"/>
      <c r="B200" s="54" t="s">
        <v>18</v>
      </c>
      <c r="C200" s="55" t="str">
        <f>C206</f>
        <v>Famille à coller.N.Nom de votre recette.Recette mère ►.S.Saisissez le nom de la recette mère</v>
      </c>
      <c r="D200" s="56">
        <f>D206</f>
        <v>6</v>
      </c>
      <c r="E200" s="56" t="str">
        <f>E206</f>
        <v>couverts</v>
      </c>
      <c r="F200" s="57" t="s">
        <v>6</v>
      </c>
      <c r="G200" s="58" t="s">
        <v>19</v>
      </c>
      <c r="H200" s="3315" t="s">
        <v>20</v>
      </c>
      <c r="I200" s="3315"/>
      <c r="J200" s="3285" t="s">
        <v>21</v>
      </c>
      <c r="K200" s="3285"/>
      <c r="L200" s="3286"/>
      <c r="N200" s="2943"/>
      <c r="O200" s="310"/>
      <c r="P200" s="310"/>
      <c r="Q200" s="1003" t="s">
        <v>218</v>
      </c>
      <c r="R200" s="429" t="s">
        <v>219</v>
      </c>
      <c r="S200" s="430"/>
      <c r="T200"/>
      <c r="U200"/>
      <c r="V200" s="49"/>
      <c r="AA200" s="49"/>
      <c r="AF200"/>
      <c r="AG200" s="49"/>
      <c r="AH200" s="49"/>
      <c r="AI200" s="49"/>
      <c r="AJ200" s="49"/>
      <c r="AK200" s="49"/>
      <c r="AL200" s="49"/>
      <c r="AM200" s="49"/>
      <c r="AN200" s="49"/>
      <c r="AO200"/>
      <c r="AP200"/>
      <c r="AQ200"/>
      <c r="AR200"/>
      <c r="AS200"/>
      <c r="AT200"/>
      <c r="AU200"/>
      <c r="AV200"/>
      <c r="AW200" s="31"/>
      <c r="AX200" s="31"/>
      <c r="AY200" s="31"/>
      <c r="AZ200" s="31"/>
      <c r="BA200" s="49"/>
      <c r="BB200" s="49"/>
      <c r="BC200" s="49"/>
      <c r="BD200" s="49"/>
      <c r="BE200" s="31"/>
      <c r="BF200" s="708"/>
      <c r="BG200" s="709" t="s">
        <v>447</v>
      </c>
      <c r="BH200" s="710" t="s">
        <v>448</v>
      </c>
      <c r="BI200" s="711" t="s">
        <v>449</v>
      </c>
      <c r="BJ200" s="712" t="s">
        <v>450</v>
      </c>
      <c r="BK200" s="16"/>
      <c r="BL200" s="713" t="s">
        <v>451</v>
      </c>
      <c r="BM200"/>
      <c r="BN200" s="4">
        <v>1</v>
      </c>
    </row>
    <row r="201" spans="1:66" s="48" customFormat="1" ht="16.5" customHeight="1" thickTop="1" thickBot="1" x14ac:dyDescent="0.3">
      <c r="A201"/>
      <c r="B201" s="66" t="s">
        <v>18</v>
      </c>
      <c r="C201" s="67" t="str">
        <f>C206</f>
        <v>Famille à coller.N.Nom de votre recette.Recette mère ►.S.Saisissez le nom de la recette mère</v>
      </c>
      <c r="D201" s="68"/>
      <c r="E201" s="68"/>
      <c r="F201" s="69" t="s">
        <v>28</v>
      </c>
      <c r="G201" s="70" t="s">
        <v>29</v>
      </c>
      <c r="H201" s="3316"/>
      <c r="I201" s="3316"/>
      <c r="J201" s="3287"/>
      <c r="K201" s="3287"/>
      <c r="L201" s="3288"/>
      <c r="N201" s="2943"/>
      <c r="O201" s="310"/>
      <c r="P201" s="310"/>
      <c r="Q201"/>
      <c r="R201" s="436" t="s">
        <v>221</v>
      </c>
      <c r="S201" s="49"/>
      <c r="T201"/>
      <c r="U201"/>
      <c r="V201" s="49"/>
      <c r="AA201" s="49"/>
      <c r="AF201"/>
      <c r="AG201" s="49"/>
      <c r="AH201" s="49"/>
      <c r="AI201" s="49"/>
      <c r="AJ201" s="49"/>
      <c r="AK201" s="49"/>
      <c r="AL201" s="49"/>
      <c r="AM201" s="49"/>
      <c r="AN201" s="49"/>
      <c r="AO201"/>
      <c r="AP201"/>
      <c r="AQ201"/>
      <c r="AR201"/>
      <c r="AS201"/>
      <c r="AT201"/>
      <c r="AU201"/>
      <c r="AV201"/>
      <c r="AW201" s="31"/>
      <c r="AX201" s="31"/>
      <c r="AY201" s="31"/>
      <c r="AZ201" s="31"/>
      <c r="BA201" s="49"/>
      <c r="BB201" s="49"/>
      <c r="BC201" s="49"/>
      <c r="BD201" s="49"/>
      <c r="BE201" s="31"/>
      <c r="BF201" s="708"/>
      <c r="BG201" s="714" t="s">
        <v>452</v>
      </c>
      <c r="BH201" s="715">
        <f>LEN(BG201) - LEN(SUBSTITUTE(BG201, " ", "")) + 1</f>
        <v>45</v>
      </c>
      <c r="BI201" s="715">
        <f>LEN(BG201)</f>
        <v>263</v>
      </c>
      <c r="BJ201" s="716">
        <v>70</v>
      </c>
      <c r="BK201"/>
      <c r="BL201" s="717" t="str">
        <f>TEXT(ROUND(LEN(BG201)/BJ201, 1), "0.0") &amp; " lignes"</f>
        <v>3.8 lignes</v>
      </c>
      <c r="BM201"/>
      <c r="BN201" s="4">
        <v>1</v>
      </c>
    </row>
    <row r="202" spans="1:66" s="48" customFormat="1" ht="19.5" customHeight="1" thickTop="1" x14ac:dyDescent="0.25">
      <c r="A202"/>
      <c r="B202" s="66" t="s">
        <v>18</v>
      </c>
      <c r="C202" s="77" t="str">
        <f>C206</f>
        <v>Famille à coller.N.Nom de votre recette.Recette mère ►.S.Saisissez le nom de la recette mère</v>
      </c>
      <c r="D202" s="78"/>
      <c r="E202" s="79"/>
      <c r="F202" s="80"/>
      <c r="G202" s="81" t="s">
        <v>33</v>
      </c>
      <c r="H202" s="82"/>
      <c r="I202" s="83" t="s">
        <v>34</v>
      </c>
      <c r="J202" s="84" t="s">
        <v>35</v>
      </c>
      <c r="K202" s="16"/>
      <c r="L202" s="85"/>
      <c r="N202" s="2943"/>
      <c r="O202" s="310"/>
      <c r="P202" s="310"/>
      <c r="Q202"/>
      <c r="R202"/>
      <c r="S202"/>
      <c r="T202"/>
      <c r="U202"/>
      <c r="V202" s="49"/>
      <c r="AA202" s="49"/>
      <c r="AF202"/>
      <c r="AG202" s="49"/>
      <c r="AH202" s="49"/>
      <c r="AI202" s="49"/>
      <c r="AJ202" s="49"/>
      <c r="AK202" s="49"/>
      <c r="AL202" s="49"/>
      <c r="AM202" s="49"/>
      <c r="AN202" s="49"/>
      <c r="AO202"/>
      <c r="AP202"/>
      <c r="AQ202"/>
      <c r="AR202"/>
      <c r="AS202"/>
      <c r="AT202"/>
      <c r="AU202"/>
      <c r="AV202"/>
      <c r="AW202" s="31"/>
      <c r="AX202" s="31"/>
      <c r="AY202" s="31"/>
      <c r="AZ202" s="31"/>
      <c r="BA202" s="49"/>
      <c r="BB202" s="49"/>
      <c r="BC202" s="49"/>
      <c r="BD202" s="49"/>
      <c r="BF202" s="708"/>
      <c r="BG202" s="3207" t="str">
        <f>BG201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202" s="3207"/>
      <c r="BI202" s="3207"/>
      <c r="BJ202" s="3207"/>
      <c r="BK202" s="3207"/>
      <c r="BL202" s="3208"/>
      <c r="BM202"/>
      <c r="BN202" s="4">
        <v>1</v>
      </c>
    </row>
    <row r="203" spans="1:66" s="48" customFormat="1" ht="15.75" x14ac:dyDescent="0.25">
      <c r="A203"/>
      <c r="B203" s="66" t="s">
        <v>18</v>
      </c>
      <c r="C203" s="91" t="str">
        <f>C206</f>
        <v>Famille à coller.N.Nom de votre recette.Recette mère ►.S.Saisissez le nom de la recette mère</v>
      </c>
      <c r="D203" s="91"/>
      <c r="E203" s="91"/>
      <c r="F203" s="92" t="s">
        <v>39</v>
      </c>
      <c r="G203" s="93"/>
      <c r="H203" s="93"/>
      <c r="I203" s="94" t="s">
        <v>40</v>
      </c>
      <c r="J203" s="3317" t="str">
        <f>F206</f>
        <v>Famille à coller.N.Nom de votre recette.Recette mère ►.S.Saisissez le nom de la recette mère</v>
      </c>
      <c r="K203" s="3317"/>
      <c r="L203" s="3318"/>
      <c r="N203" s="2943"/>
      <c r="O203" s="310"/>
      <c r="P203" s="310"/>
      <c r="Q203"/>
      <c r="R203"/>
      <c r="S203"/>
      <c r="T203"/>
      <c r="U203"/>
      <c r="V203" s="49"/>
      <c r="AA203" s="49"/>
      <c r="AF203"/>
      <c r="AG203" s="49"/>
      <c r="AH203" s="49"/>
      <c r="AI203" s="49"/>
      <c r="AJ203" s="49"/>
      <c r="AK203" s="49"/>
      <c r="AL203" s="49"/>
      <c r="AM203" s="49"/>
      <c r="AN203" s="49"/>
      <c r="AO203"/>
      <c r="AP203"/>
      <c r="AQ203"/>
      <c r="AR203"/>
      <c r="AS203"/>
      <c r="AT203"/>
      <c r="AU203"/>
      <c r="AV203"/>
      <c r="AW203" s="31"/>
      <c r="AX203" s="31"/>
      <c r="AY203" s="31"/>
      <c r="AZ203" s="31"/>
      <c r="BA203" s="49"/>
      <c r="BB203" s="49"/>
      <c r="BC203" s="49"/>
      <c r="BD203" s="49"/>
      <c r="BF203" s="708"/>
      <c r="BG203" s="3207"/>
      <c r="BH203" s="3207"/>
      <c r="BI203" s="3207"/>
      <c r="BJ203" s="3207"/>
      <c r="BK203" s="3207"/>
      <c r="BL203" s="3208"/>
      <c r="BM203"/>
      <c r="BN203" s="4">
        <v>1</v>
      </c>
    </row>
    <row r="204" spans="1:66" s="48" customFormat="1" ht="18.75" customHeight="1" x14ac:dyDescent="0.25">
      <c r="A204"/>
      <c r="B204" s="66" t="s">
        <v>18</v>
      </c>
      <c r="C204" s="91" t="str">
        <f>C206</f>
        <v>Famille à coller.N.Nom de votre recette.Recette mère ►.S.Saisissez le nom de la recette mère</v>
      </c>
      <c r="D204" s="91"/>
      <c r="E204" s="91"/>
      <c r="F204" s="110">
        <v>6</v>
      </c>
      <c r="G204" s="111" t="s">
        <v>44</v>
      </c>
      <c r="H204" s="92"/>
      <c r="I204" s="92"/>
      <c r="J204" s="3317"/>
      <c r="K204" s="3317"/>
      <c r="L204" s="3318"/>
      <c r="N204" s="2943"/>
      <c r="O204" s="310"/>
      <c r="P204" s="310"/>
      <c r="Q204"/>
      <c r="R204"/>
      <c r="S204"/>
      <c r="T204"/>
      <c r="U204"/>
      <c r="V204" s="49"/>
      <c r="AA204" s="49"/>
      <c r="AF204"/>
      <c r="AG204" s="49"/>
      <c r="AH204" s="49"/>
      <c r="AI204" s="49"/>
      <c r="AJ204" s="49"/>
      <c r="AK204" s="49"/>
      <c r="AL204" s="49"/>
      <c r="AM204" s="49"/>
      <c r="AN204" s="49"/>
      <c r="AO204"/>
      <c r="AP204"/>
      <c r="AQ204"/>
      <c r="AR204"/>
      <c r="AS204"/>
      <c r="AT204"/>
      <c r="AU204"/>
      <c r="AV204"/>
      <c r="AW204" s="31"/>
      <c r="AX204" s="31"/>
      <c r="AY204" s="31"/>
      <c r="AZ204" s="31"/>
      <c r="BA204" s="49"/>
      <c r="BB204" s="49"/>
      <c r="BC204" s="49"/>
      <c r="BD204" s="49"/>
      <c r="BF204" s="708"/>
      <c r="BG204" s="3207"/>
      <c r="BH204" s="3207"/>
      <c r="BI204" s="3207"/>
      <c r="BJ204" s="3207"/>
      <c r="BK204" s="3207"/>
      <c r="BL204" s="3208"/>
      <c r="BM204"/>
      <c r="BN204" s="4">
        <v>1</v>
      </c>
    </row>
    <row r="205" spans="1:66" s="48" customFormat="1" ht="15.75" x14ac:dyDescent="0.25">
      <c r="A205"/>
      <c r="B205" s="66" t="s">
        <v>11</v>
      </c>
      <c r="C205" s="121" t="str">
        <f>C206</f>
        <v>Famille à coller.N.Nom de votre recette.Recette mère ►.S.Saisissez le nom de la recette mère</v>
      </c>
      <c r="D205" s="121"/>
      <c r="E205" s="121"/>
      <c r="F205" s="122"/>
      <c r="G205" s="123"/>
      <c r="H205" s="123"/>
      <c r="I205" s="123"/>
      <c r="J205" s="123"/>
      <c r="K205" s="123"/>
      <c r="L205" s="124"/>
      <c r="N205" s="2943"/>
      <c r="O205" s="310"/>
      <c r="P205" s="310"/>
      <c r="Q205"/>
      <c r="R205"/>
      <c r="S205"/>
      <c r="T205"/>
      <c r="U205"/>
      <c r="V205" s="49"/>
      <c r="AA205" s="49"/>
      <c r="AF205"/>
      <c r="AG205" s="49"/>
      <c r="AH205" s="49"/>
      <c r="AI205" s="49"/>
      <c r="AJ205" s="49"/>
      <c r="AK205" s="49"/>
      <c r="AL205" s="49"/>
      <c r="AM205" s="49"/>
      <c r="AN205" s="49"/>
      <c r="AO205"/>
      <c r="AP205"/>
      <c r="AQ205"/>
      <c r="AR205"/>
      <c r="AS205"/>
      <c r="AT205"/>
      <c r="AU205"/>
      <c r="AV205"/>
      <c r="AW205" s="31"/>
      <c r="AX205" s="31"/>
      <c r="AY205" s="31"/>
      <c r="AZ205" s="31"/>
      <c r="BA205" s="49"/>
      <c r="BB205" s="49"/>
      <c r="BC205" s="49"/>
      <c r="BD205" s="49"/>
      <c r="BF205" s="708"/>
      <c r="BG205" s="3207"/>
      <c r="BH205" s="3207"/>
      <c r="BI205" s="3207"/>
      <c r="BJ205" s="3207"/>
      <c r="BK205" s="3207"/>
      <c r="BL205" s="3208"/>
      <c r="BM205"/>
      <c r="BN205" s="4">
        <v>1</v>
      </c>
    </row>
    <row r="206" spans="1:66" s="48" customFormat="1" ht="15.75" x14ac:dyDescent="0.25">
      <c r="A206"/>
      <c r="B206" s="129" t="s">
        <v>11</v>
      </c>
      <c r="C206" s="130" t="str">
        <f>F206</f>
        <v>Famille à coller.N.Nom de votre recette.Recette mère ►.S.Saisissez le nom de la recette mère</v>
      </c>
      <c r="D206" s="130">
        <f>F204</f>
        <v>6</v>
      </c>
      <c r="E206" s="130" t="str">
        <f>G204</f>
        <v>couverts</v>
      </c>
      <c r="F206" s="131" t="str">
        <f>UPPER(LEFT(H200,1))&amp;LOWER(MID(H200,2,999))&amp;"."&amp;UPPER(LEFT(J200,1))&amp;"."&amp;UPPER(LEFT(J200,1))&amp;LOWER(MID(J200,2,999))&amp;"."&amp;IF(ISTEXT(L206),K206&amp;"."&amp;UPPER(LEFT(L206,1))&amp;"."&amp;UPPER(LEFT(L206,1))&amp;LOWER(MID(L206,2,999)),G206)</f>
        <v>Famille à coller.N.Nom de votre recette.Recette mère ►.S.Saisissez le nom de la recette mère</v>
      </c>
      <c r="G206" s="132" t="s">
        <v>55</v>
      </c>
      <c r="H206" s="3321" t="s">
        <v>56</v>
      </c>
      <c r="I206" s="3321"/>
      <c r="J206" s="3321"/>
      <c r="K206" s="133" t="s">
        <v>57</v>
      </c>
      <c r="L206" s="134" t="s">
        <v>58</v>
      </c>
      <c r="N206" s="2943"/>
      <c r="O206" s="310"/>
      <c r="P206" s="310"/>
      <c r="Q206"/>
      <c r="R206"/>
      <c r="S206"/>
      <c r="T206"/>
      <c r="U206"/>
      <c r="V206" s="49"/>
      <c r="AA206" s="49"/>
      <c r="AF206"/>
      <c r="AG206" s="49"/>
      <c r="AH206" s="49"/>
      <c r="AI206" s="49"/>
      <c r="AJ206" s="49"/>
      <c r="AK206" s="49"/>
      <c r="AL206" s="49"/>
      <c r="AM206" s="49"/>
      <c r="AN206" s="49"/>
      <c r="AO206"/>
      <c r="AP206"/>
      <c r="AQ206"/>
      <c r="AR206"/>
      <c r="AS206"/>
      <c r="AT206"/>
      <c r="AU206"/>
      <c r="AV206"/>
      <c r="AW206" s="31"/>
      <c r="AX206" s="31"/>
      <c r="AY206" s="31"/>
      <c r="AZ206" s="31"/>
      <c r="BA206" s="49"/>
      <c r="BB206" s="49"/>
      <c r="BC206" s="49"/>
      <c r="BD206" s="49"/>
      <c r="BF206" s="708"/>
      <c r="BG206" s="718"/>
      <c r="BH206"/>
      <c r="BI206" s="719" t="s">
        <v>453</v>
      </c>
      <c r="BJ206" s="545" t="str">
        <f>BJ201&amp;" caractères"</f>
        <v>70 caractères</v>
      </c>
      <c r="BK206"/>
      <c r="BL206" s="720" t="str">
        <f>BL201</f>
        <v>3.8 lignes</v>
      </c>
      <c r="BM206"/>
      <c r="BN206" s="4">
        <v>1</v>
      </c>
    </row>
    <row r="207" spans="1:66" s="48" customFormat="1" ht="15.75" customHeight="1" x14ac:dyDescent="0.25">
      <c r="A207"/>
      <c r="B207" s="138" t="s">
        <v>11</v>
      </c>
      <c r="C207" s="139" t="str">
        <f>C206</f>
        <v>Famille à coller.N.Nom de votre recette.Recette mère ►.S.Saisissez le nom de la recette mère</v>
      </c>
      <c r="D207" s="140"/>
      <c r="E207" s="140"/>
      <c r="F207" s="141" t="s">
        <v>61</v>
      </c>
      <c r="G207" s="141" t="s">
        <v>62</v>
      </c>
      <c r="H207" s="141" t="s">
        <v>63</v>
      </c>
      <c r="I207" s="141" t="s">
        <v>64</v>
      </c>
      <c r="J207" s="141" t="s">
        <v>65</v>
      </c>
      <c r="K207" s="142" t="s">
        <v>66</v>
      </c>
      <c r="L207" s="143" t="s">
        <v>67</v>
      </c>
      <c r="N207" s="2943"/>
      <c r="O207" s="310"/>
      <c r="P207" s="310"/>
      <c r="Q207"/>
      <c r="R207"/>
      <c r="S207"/>
      <c r="T207"/>
      <c r="U207"/>
      <c r="V207" s="49"/>
      <c r="AA207" s="49"/>
      <c r="AF207"/>
      <c r="AG207" s="49"/>
      <c r="AH207" s="49"/>
      <c r="AI207" s="49"/>
      <c r="AJ207" s="49"/>
      <c r="AK207" s="49"/>
      <c r="AL207" s="49"/>
      <c r="AM207" s="49"/>
      <c r="AN207" s="49"/>
      <c r="AO207"/>
      <c r="AP207"/>
      <c r="AQ207"/>
      <c r="AR207"/>
      <c r="AS207"/>
      <c r="AT207"/>
      <c r="AU207"/>
      <c r="AV207"/>
      <c r="AW207" s="31"/>
      <c r="AX207" s="31"/>
      <c r="AY207" s="31"/>
      <c r="AZ207" s="31"/>
      <c r="BA207" s="49"/>
      <c r="BB207" s="49"/>
      <c r="BC207" s="49"/>
      <c r="BD207" s="49"/>
      <c r="BF207" s="708"/>
      <c r="BG207" s="722" t="s">
        <v>456</v>
      </c>
      <c r="BH207" s="723"/>
      <c r="BI207" s="724"/>
      <c r="BJ207" s="724"/>
      <c r="BK207" s="724"/>
      <c r="BL207" s="725"/>
      <c r="BM207"/>
      <c r="BN207" s="4">
        <v>1</v>
      </c>
    </row>
    <row r="208" spans="1:66" s="48" customFormat="1" ht="15.75" x14ac:dyDescent="0.25">
      <c r="A208"/>
      <c r="B208" s="66" t="s">
        <v>18</v>
      </c>
      <c r="C208" s="149" t="str">
        <f>C206</f>
        <v>Famille à coller.N.Nom de votre recette.Recette mère ►.S.Saisissez le nom de la recette mère</v>
      </c>
      <c r="D208" s="91"/>
      <c r="E208" s="91"/>
      <c r="F208" s="150" t="s">
        <v>86</v>
      </c>
      <c r="G208" s="151" t="s">
        <v>87</v>
      </c>
      <c r="H208" s="152"/>
      <c r="I208" s="3322" t="s">
        <v>88</v>
      </c>
      <c r="J208" s="3323" t="s">
        <v>89</v>
      </c>
      <c r="K208" s="3324" t="s">
        <v>90</v>
      </c>
      <c r="L208" s="153" t="s">
        <v>91</v>
      </c>
      <c r="N208" s="2943"/>
      <c r="O208" s="310"/>
      <c r="P208" s="310"/>
      <c r="Q208"/>
      <c r="R208"/>
      <c r="S208"/>
      <c r="T208"/>
      <c r="U208"/>
      <c r="V208" s="49"/>
      <c r="AA208" s="49"/>
      <c r="AF208"/>
      <c r="AG208" s="49"/>
      <c r="AH208" s="49"/>
      <c r="AI208" s="49"/>
      <c r="AJ208" s="49"/>
      <c r="AK208" s="49"/>
      <c r="AL208" s="49"/>
      <c r="AM208" s="49"/>
      <c r="AN208" s="49"/>
      <c r="AO208"/>
      <c r="AP208"/>
      <c r="AQ208"/>
      <c r="AR208"/>
      <c r="AS208"/>
      <c r="AT208"/>
      <c r="AU208"/>
      <c r="AV208"/>
      <c r="AW208" s="31"/>
      <c r="AX208" s="31"/>
      <c r="AY208" s="31"/>
      <c r="AZ208" s="31"/>
      <c r="BA208" s="49"/>
      <c r="BB208" s="49"/>
      <c r="BC208" s="49"/>
      <c r="BD208" s="49"/>
      <c r="BF208" s="728" t="str">
        <f t="shared" ref="BF208:BF213" si="47">LEN(BH208)&amp;" car."</f>
        <v>72 car.</v>
      </c>
      <c r="BG208" s="729" t="s">
        <v>457</v>
      </c>
      <c r="BH208" s="3196" t="str">
        <f>LEFT(BG201,FIND(" ",BG201&amp;" ",BJ201)-1) &amp; ".."</f>
        <v>Épluchez l’ail et les oignons. Coupez-les en petits morceaux. Égouttez..</v>
      </c>
      <c r="BI208" s="3196"/>
      <c r="BJ208" s="3196"/>
      <c r="BK208" s="3196"/>
      <c r="BL208" s="3197"/>
      <c r="BM208"/>
      <c r="BN208" s="4">
        <v>1</v>
      </c>
    </row>
    <row r="209" spans="1:66" s="48" customFormat="1" ht="15.75" customHeight="1" x14ac:dyDescent="0.25">
      <c r="A209"/>
      <c r="B209" s="66" t="s">
        <v>18</v>
      </c>
      <c r="C209" s="149" t="str">
        <f>C206</f>
        <v>Famille à coller.N.Nom de votre recette.Recette mère ►.S.Saisissez le nom de la recette mère</v>
      </c>
      <c r="D209" s="91"/>
      <c r="E209" s="91"/>
      <c r="F209" s="163" t="s">
        <v>103</v>
      </c>
      <c r="G209" s="164" t="s">
        <v>104</v>
      </c>
      <c r="H209" s="165" t="s">
        <v>105</v>
      </c>
      <c r="I209" s="3121"/>
      <c r="J209" s="3123"/>
      <c r="K209" s="3125"/>
      <c r="L209" s="166" t="s">
        <v>106</v>
      </c>
      <c r="N209" s="2943"/>
      <c r="O209" s="310"/>
      <c r="P209" s="310"/>
      <c r="Q209"/>
      <c r="R209"/>
      <c r="S209"/>
      <c r="T209"/>
      <c r="U209"/>
      <c r="V209" s="49"/>
      <c r="AA209" s="49"/>
      <c r="AF209"/>
      <c r="AG209" s="49"/>
      <c r="AH209" s="49"/>
      <c r="AI209" s="49"/>
      <c r="AJ209" s="49"/>
      <c r="AK209" s="49"/>
      <c r="AL209" s="49"/>
      <c r="AM209" s="49"/>
      <c r="AN209" s="49"/>
      <c r="AO209"/>
      <c r="AP209"/>
      <c r="AQ209"/>
      <c r="AR209"/>
      <c r="AS209"/>
      <c r="AT209"/>
      <c r="AU209"/>
      <c r="AV209"/>
      <c r="AW209" s="31"/>
      <c r="AX209" s="31"/>
      <c r="AY209" s="31"/>
      <c r="AZ209" s="31"/>
      <c r="BA209" s="49"/>
      <c r="BB209" s="49"/>
      <c r="BC209" s="49"/>
      <c r="BD209" s="49"/>
      <c r="BF209" s="728" t="str">
        <f t="shared" si="47"/>
        <v>74 car.</v>
      </c>
      <c r="BG209" s="729" t="s">
        <v>462</v>
      </c>
      <c r="BH209" s="3196" t="str">
        <f>LEFT(RIGHT(BG201,LEN(BG201)-LEN(BH208)-2),FIND(" ",RIGHT(BG201,LEN(BG201)-LEN(BH208)-2)&amp;" ",BJ201)-1) &amp; ".."</f>
        <v xml:space="preserve"> champignons. Dans votre Cookeo, faites roussir la viande et les lardons..</v>
      </c>
      <c r="BI209" s="3196"/>
      <c r="BJ209" s="3196"/>
      <c r="BK209" s="3196"/>
      <c r="BL209" s="3197"/>
      <c r="BM209"/>
      <c r="BN209" s="4">
        <v>1</v>
      </c>
    </row>
    <row r="210" spans="1:66" s="48" customFormat="1" ht="17.25" x14ac:dyDescent="0.25">
      <c r="A210"/>
      <c r="B210" s="66" t="s">
        <v>18</v>
      </c>
      <c r="C210" s="149" t="str">
        <f>C206</f>
        <v>Famille à coller.N.Nom de votre recette.Recette mère ►.S.Saisissez le nom de la recette mère</v>
      </c>
      <c r="D210" s="91">
        <f>D206</f>
        <v>6</v>
      </c>
      <c r="E210" s="91" t="str">
        <f>E206</f>
        <v>couverts</v>
      </c>
      <c r="F210" s="174"/>
      <c r="G210" s="175"/>
      <c r="H210" s="176" t="str">
        <f t="shared" ref="H210:H216" si="48">IF(OR(ISTEXT(F210), F210&lt;=0, I210&lt;=0), "", "de")</f>
        <v/>
      </c>
      <c r="I210" s="177"/>
      <c r="J210" s="178"/>
      <c r="K210" s="179">
        <v>1</v>
      </c>
      <c r="L210" s="180"/>
      <c r="N210" s="2943"/>
      <c r="O210" s="310"/>
      <c r="P210" s="310"/>
      <c r="Q210"/>
      <c r="R210"/>
      <c r="S210"/>
      <c r="T210"/>
      <c r="U210"/>
      <c r="V210" s="49"/>
      <c r="AA210" s="49"/>
      <c r="AF210"/>
      <c r="AG210" s="49"/>
      <c r="AH210" s="49"/>
      <c r="AI210" s="49"/>
      <c r="AJ210" s="49"/>
      <c r="AK210" s="49"/>
      <c r="AL210" s="49"/>
      <c r="AM210" s="49"/>
      <c r="AN210" s="49"/>
      <c r="AO210"/>
      <c r="AP210"/>
      <c r="AQ210"/>
      <c r="AR210"/>
      <c r="AS210"/>
      <c r="AT210"/>
      <c r="AU210"/>
      <c r="AV210"/>
      <c r="AW210" s="31"/>
      <c r="AX210" s="31"/>
      <c r="AY210" s="31"/>
      <c r="AZ210" s="31"/>
      <c r="BA210" s="49"/>
      <c r="BB210" s="49"/>
      <c r="BC210" s="49"/>
      <c r="BD210" s="49"/>
      <c r="BF210" s="728" t="str">
        <f t="shared" si="47"/>
        <v>70 car.</v>
      </c>
      <c r="BG210" s="729" t="s">
        <v>463</v>
      </c>
      <c r="BH210" s="3196" t="str">
        <f>LEFT(RIGHT(BG201,LEN(BG201)-LEN(BH208)-LEN(BH209)),BJ201)</f>
        <v xml:space="preserve"> avec le morceau de beurre sur le mode « dorer » / 3 min (préchauffage</v>
      </c>
      <c r="BI210" s="3196"/>
      <c r="BJ210" s="3196"/>
      <c r="BK210" s="3196"/>
      <c r="BL210" s="3197"/>
      <c r="BM210"/>
      <c r="BN210" s="4">
        <v>1</v>
      </c>
    </row>
    <row r="211" spans="1:66" s="48" customFormat="1" ht="18" customHeight="1" x14ac:dyDescent="0.25">
      <c r="A211"/>
      <c r="B211" s="196" t="str">
        <f t="shared" ref="B211:B216" si="49">IF(L211&lt;&gt;"","A","►")</f>
        <v>►</v>
      </c>
      <c r="C211" s="149" t="str">
        <f>C206</f>
        <v>Famille à coller.N.Nom de votre recette.Recette mère ►.S.Saisissez le nom de la recette mère</v>
      </c>
      <c r="D211" s="91">
        <f>D206</f>
        <v>6</v>
      </c>
      <c r="E211" s="91" t="str">
        <f>E206</f>
        <v>couverts</v>
      </c>
      <c r="F211" s="174"/>
      <c r="G211" s="175"/>
      <c r="H211" s="176" t="str">
        <f t="shared" si="48"/>
        <v/>
      </c>
      <c r="I211" s="177"/>
      <c r="J211" s="178"/>
      <c r="K211" s="179">
        <v>1</v>
      </c>
      <c r="L211" s="180"/>
      <c r="N211" s="2943"/>
      <c r="O211" s="310"/>
      <c r="P211" s="310"/>
      <c r="Q211"/>
      <c r="R211"/>
      <c r="S211"/>
      <c r="T211"/>
      <c r="U211"/>
      <c r="V211" s="49"/>
      <c r="AA211" s="49"/>
      <c r="AF211"/>
      <c r="AG211" s="49"/>
      <c r="AH211" s="49"/>
      <c r="AI211" s="49"/>
      <c r="AJ211" s="49"/>
      <c r="AK211" s="49"/>
      <c r="AL211" s="49"/>
      <c r="AM211" s="49"/>
      <c r="AN211" s="49"/>
      <c r="AO211"/>
      <c r="AP211"/>
      <c r="AQ211"/>
      <c r="AR211"/>
      <c r="AS211"/>
      <c r="AT211"/>
      <c r="AU211"/>
      <c r="AV211"/>
      <c r="AW211" s="31"/>
      <c r="AX211" s="31"/>
      <c r="AY211" s="31"/>
      <c r="AZ211" s="31"/>
      <c r="BA211" s="49"/>
      <c r="BB211" s="49"/>
      <c r="BC211" s="49"/>
      <c r="BD211" s="49"/>
      <c r="BF211" s="728" t="str">
        <f t="shared" si="47"/>
        <v>47 car.</v>
      </c>
      <c r="BG211" s="729" t="s">
        <v>464</v>
      </c>
      <c r="BH211" s="3196" t="str">
        <f>LEFT(RIGHT(BG201,LEN(BG201)-LEN(BH208)-LEN(BH209)-LEN(BH210)),BJ201)</f>
        <v xml:space="preserve"> inclus), en remuant avec une cuillère en bois.</v>
      </c>
      <c r="BI211" s="3196"/>
      <c r="BJ211" s="3196"/>
      <c r="BK211" s="3196"/>
      <c r="BL211" s="3197"/>
      <c r="BM211"/>
      <c r="BN211" s="4">
        <v>1</v>
      </c>
    </row>
    <row r="212" spans="1:66" s="48" customFormat="1" ht="15.75" customHeight="1" x14ac:dyDescent="0.25">
      <c r="A212"/>
      <c r="B212" s="196" t="str">
        <f t="shared" si="49"/>
        <v>►</v>
      </c>
      <c r="C212" s="149" t="str">
        <f>C206</f>
        <v>Famille à coller.N.Nom de votre recette.Recette mère ►.S.Saisissez le nom de la recette mère</v>
      </c>
      <c r="D212" s="91">
        <f>D206</f>
        <v>6</v>
      </c>
      <c r="E212" s="91" t="str">
        <f>E206</f>
        <v>couverts</v>
      </c>
      <c r="F212" s="174"/>
      <c r="G212" s="209"/>
      <c r="H212" s="176" t="str">
        <f t="shared" si="48"/>
        <v/>
      </c>
      <c r="I212" s="177"/>
      <c r="J212" s="178"/>
      <c r="K212" s="179">
        <v>1</v>
      </c>
      <c r="L212" s="180"/>
      <c r="N212" s="2943"/>
      <c r="O212" s="310"/>
      <c r="P212" s="310"/>
      <c r="Q212"/>
      <c r="R212"/>
      <c r="S212"/>
      <c r="T212"/>
      <c r="U212"/>
      <c r="V212" s="49"/>
      <c r="AA212" s="49"/>
      <c r="AF212"/>
      <c r="AG212" s="49"/>
      <c r="AH212" s="49"/>
      <c r="AI212" s="49"/>
      <c r="AJ212" s="49"/>
      <c r="AK212" s="49"/>
      <c r="AL212" s="49"/>
      <c r="AM212" s="49"/>
      <c r="AN212" s="49"/>
      <c r="AO212"/>
      <c r="AP212"/>
      <c r="AQ212"/>
      <c r="AR212"/>
      <c r="AS212"/>
      <c r="AT212"/>
      <c r="AU212"/>
      <c r="AV212"/>
      <c r="AW212" s="31"/>
      <c r="AX212" s="31"/>
      <c r="AY212" s="31"/>
      <c r="AZ212" s="31"/>
      <c r="BA212" s="49"/>
      <c r="BB212" s="49"/>
      <c r="BC212" s="49"/>
      <c r="BD212" s="49"/>
      <c r="BF212" s="728" t="str">
        <f t="shared" si="47"/>
        <v>0 car.</v>
      </c>
      <c r="BG212" s="729" t="s">
        <v>465</v>
      </c>
      <c r="BH212" s="3196" t="str">
        <f>LEFT(RIGHT(BG201,LEN(BG201)-LEN(BH208)-LEN(BH209)-LEN(BH210)-LEN(BH211)),BJ201)</f>
        <v/>
      </c>
      <c r="BI212" s="3196"/>
      <c r="BJ212" s="3196"/>
      <c r="BK212" s="3196"/>
      <c r="BL212" s="3197"/>
      <c r="BM212"/>
      <c r="BN212" s="4">
        <v>1</v>
      </c>
    </row>
    <row r="213" spans="1:66" s="48" customFormat="1" ht="17.25" x14ac:dyDescent="0.25">
      <c r="A213"/>
      <c r="B213" s="196" t="str">
        <f t="shared" si="49"/>
        <v>A</v>
      </c>
      <c r="C213" s="149" t="str">
        <f>C206</f>
        <v>Famille à coller.N.Nom de votre recette.Recette mère ►.S.Saisissez le nom de la recette mère</v>
      </c>
      <c r="D213" s="91">
        <f>D206</f>
        <v>6</v>
      </c>
      <c r="E213" s="91" t="str">
        <f>E206</f>
        <v>couverts</v>
      </c>
      <c r="F213" s="174"/>
      <c r="G213" s="209"/>
      <c r="H213" s="176" t="str">
        <f t="shared" si="48"/>
        <v/>
      </c>
      <c r="I213" s="177"/>
      <c r="J213" s="178"/>
      <c r="K213" s="179">
        <v>1</v>
      </c>
      <c r="L213" s="180" t="s">
        <v>1073</v>
      </c>
      <c r="N213" s="2943"/>
      <c r="O213" s="310"/>
      <c r="P213" s="310"/>
      <c r="Q213"/>
      <c r="R213"/>
      <c r="S213"/>
      <c r="T213"/>
      <c r="U213"/>
      <c r="V213" s="49"/>
      <c r="AA213" s="49"/>
      <c r="AF213"/>
      <c r="AG213" s="49"/>
      <c r="AH213" s="49"/>
      <c r="AI213" s="49"/>
      <c r="AJ213" s="49"/>
      <c r="AK213" s="49"/>
      <c r="AL213" s="49"/>
      <c r="AM213" s="49"/>
      <c r="AN213" s="49"/>
      <c r="AO213"/>
      <c r="AP213"/>
      <c r="AQ213"/>
      <c r="AR213"/>
      <c r="AS213"/>
      <c r="AT213"/>
      <c r="AU213"/>
      <c r="AV213"/>
      <c r="AW213" s="31"/>
      <c r="AX213" s="31"/>
      <c r="AY213" s="31"/>
      <c r="AZ213" s="31"/>
      <c r="BA213" s="49"/>
      <c r="BB213" s="49"/>
      <c r="BC213" s="49"/>
      <c r="BD213" s="49"/>
      <c r="BF213" s="728" t="str">
        <f t="shared" si="47"/>
        <v>0 car.</v>
      </c>
      <c r="BG213" s="729" t="s">
        <v>466</v>
      </c>
      <c r="BH213" s="3196" t="str">
        <f>LEFT(RIGHT(BG201,LEN(BG201)-LEN(BH208)-LEN(BH209)-LEN(BH210)-LEN(BH211)-LEN(BH212)),BJ201)</f>
        <v/>
      </c>
      <c r="BI213" s="3196"/>
      <c r="BJ213" s="3196"/>
      <c r="BK213" s="3196"/>
      <c r="BL213" s="3197"/>
      <c r="BM213"/>
      <c r="BN213" s="4">
        <v>1</v>
      </c>
    </row>
    <row r="214" spans="1:66" s="48" customFormat="1" ht="17.25" customHeight="1" x14ac:dyDescent="0.25">
      <c r="A214"/>
      <c r="B214" s="196" t="str">
        <f t="shared" si="49"/>
        <v>►</v>
      </c>
      <c r="C214" s="149" t="str">
        <f>C206</f>
        <v>Famille à coller.N.Nom de votre recette.Recette mère ►.S.Saisissez le nom de la recette mère</v>
      </c>
      <c r="D214" s="91">
        <f>D206</f>
        <v>6</v>
      </c>
      <c r="E214" s="91" t="str">
        <f>E206</f>
        <v>couverts</v>
      </c>
      <c r="F214" s="174"/>
      <c r="G214" s="209"/>
      <c r="H214" s="176" t="str">
        <f t="shared" si="48"/>
        <v/>
      </c>
      <c r="I214" s="177"/>
      <c r="J214" s="178"/>
      <c r="K214" s="179">
        <v>1</v>
      </c>
      <c r="L214" s="180"/>
      <c r="N214" s="2943"/>
      <c r="O214" s="310"/>
      <c r="P214" s="310"/>
      <c r="Q214"/>
      <c r="R214"/>
      <c r="S214"/>
      <c r="T214"/>
      <c r="U214"/>
      <c r="V214" s="49"/>
      <c r="AA214" s="49"/>
      <c r="AF214"/>
      <c r="AG214" s="49"/>
      <c r="AH214" s="49"/>
      <c r="AI214" s="49"/>
      <c r="AJ214" s="49"/>
      <c r="AK214" s="49"/>
      <c r="AL214" s="49"/>
      <c r="AM214" s="49"/>
      <c r="AN214" s="49"/>
      <c r="AO214"/>
      <c r="AP214"/>
      <c r="AQ214"/>
      <c r="AR214"/>
      <c r="AS214"/>
      <c r="AT214"/>
      <c r="AU214"/>
      <c r="AV214"/>
      <c r="AW214" s="31"/>
      <c r="AX214" s="31"/>
      <c r="AY214" s="31"/>
      <c r="AZ214" s="31"/>
      <c r="BA214" s="49"/>
      <c r="BB214" s="49"/>
      <c r="BC214" s="49"/>
      <c r="BD214" s="49"/>
      <c r="BF214" s="708"/>
      <c r="BG214" s="3221" t="s">
        <v>467</v>
      </c>
      <c r="BH214" s="3221"/>
      <c r="BI214" s="3221"/>
      <c r="BJ214" s="3221"/>
      <c r="BK214" s="3221"/>
      <c r="BL214" s="3222"/>
      <c r="BM214"/>
      <c r="BN214" s="4">
        <v>1</v>
      </c>
    </row>
    <row r="215" spans="1:66" s="48" customFormat="1" ht="15.75" customHeight="1" x14ac:dyDescent="0.25">
      <c r="A215"/>
      <c r="B215" s="196" t="str">
        <f t="shared" si="49"/>
        <v>►</v>
      </c>
      <c r="C215" s="149" t="str">
        <f>C206</f>
        <v>Famille à coller.N.Nom de votre recette.Recette mère ►.S.Saisissez le nom de la recette mère</v>
      </c>
      <c r="D215" s="91">
        <f>D206</f>
        <v>6</v>
      </c>
      <c r="E215" s="91" t="str">
        <f>E206</f>
        <v>couverts</v>
      </c>
      <c r="F215" s="174"/>
      <c r="G215" s="209"/>
      <c r="H215" s="176" t="str">
        <f t="shared" si="48"/>
        <v/>
      </c>
      <c r="I215" s="177"/>
      <c r="J215" s="178"/>
      <c r="K215" s="179">
        <v>1</v>
      </c>
      <c r="L215" s="180"/>
      <c r="N215" s="2943"/>
      <c r="O215" s="310"/>
      <c r="P215" s="310"/>
      <c r="Q215"/>
      <c r="R215"/>
      <c r="S215"/>
      <c r="T215"/>
      <c r="U215"/>
      <c r="V215" s="49"/>
      <c r="AA215" s="49"/>
      <c r="AF215"/>
      <c r="AG215" s="49"/>
      <c r="AH215" s="49"/>
      <c r="AI215" s="49"/>
      <c r="AJ215" s="49"/>
      <c r="AK215" s="49"/>
      <c r="AL215" s="49"/>
      <c r="AM215" s="49"/>
      <c r="AN215" s="49"/>
      <c r="AO215"/>
      <c r="AP215"/>
      <c r="AQ215"/>
      <c r="AR215"/>
      <c r="AS215"/>
      <c r="AT215"/>
      <c r="AU215"/>
      <c r="AV215"/>
      <c r="AW215" s="31"/>
      <c r="AX215" s="31"/>
      <c r="AY215" s="31"/>
      <c r="AZ215" s="31"/>
      <c r="BA215" s="49"/>
      <c r="BB215" s="49"/>
      <c r="BC215" s="49"/>
      <c r="BD215" s="49"/>
      <c r="BF215" s="708"/>
      <c r="BG215" s="3221"/>
      <c r="BH215" s="3221"/>
      <c r="BI215" s="3221"/>
      <c r="BJ215" s="3221"/>
      <c r="BK215" s="3221"/>
      <c r="BL215" s="3222"/>
      <c r="BM215"/>
      <c r="BN215" s="4">
        <v>1</v>
      </c>
    </row>
    <row r="216" spans="1:66" s="48" customFormat="1" ht="17.25" x14ac:dyDescent="0.25">
      <c r="A216"/>
      <c r="B216" s="196" t="str">
        <f t="shared" si="49"/>
        <v>►</v>
      </c>
      <c r="C216" s="149" t="str">
        <f>C206</f>
        <v>Famille à coller.N.Nom de votre recette.Recette mère ►.S.Saisissez le nom de la recette mère</v>
      </c>
      <c r="D216" s="91">
        <f>D206</f>
        <v>6</v>
      </c>
      <c r="E216" s="91" t="str">
        <f>E206</f>
        <v>couverts</v>
      </c>
      <c r="F216" s="174"/>
      <c r="G216" s="209"/>
      <c r="H216" s="176" t="str">
        <f t="shared" si="48"/>
        <v/>
      </c>
      <c r="I216" s="177"/>
      <c r="J216" s="178"/>
      <c r="K216" s="179">
        <v>1</v>
      </c>
      <c r="L216" s="180"/>
      <c r="N216" s="2943"/>
      <c r="O216" s="310"/>
      <c r="P216" s="310"/>
      <c r="Q216"/>
      <c r="R216"/>
      <c r="S216"/>
      <c r="T216"/>
      <c r="U216"/>
      <c r="V216" s="49"/>
      <c r="AA216" s="49"/>
      <c r="AF216"/>
      <c r="AG216" s="49"/>
      <c r="AH216" s="49"/>
      <c r="AI216" s="49"/>
      <c r="AJ216" s="49"/>
      <c r="AK216" s="49"/>
      <c r="AL216" s="49"/>
      <c r="AM216" s="49"/>
      <c r="AN216" s="49"/>
      <c r="AO216"/>
      <c r="AP216"/>
      <c r="AQ216"/>
      <c r="AR216"/>
      <c r="AS216"/>
      <c r="AT216"/>
      <c r="AU216"/>
      <c r="AV216"/>
      <c r="AW216" s="31"/>
      <c r="AX216" s="31"/>
      <c r="AY216" s="31"/>
      <c r="AZ216" s="31"/>
      <c r="BA216" s="49"/>
      <c r="BB216" s="49"/>
      <c r="BC216" s="49"/>
      <c r="BD216" s="49"/>
      <c r="BF216" s="432"/>
      <c r="BG216" s="636"/>
      <c r="BH216" s="434"/>
      <c r="BI216" s="433"/>
      <c r="BJ216" s="433"/>
      <c r="BK216" s="433"/>
      <c r="BL216" s="435"/>
      <c r="BM216"/>
      <c r="BN216" s="4">
        <v>1</v>
      </c>
    </row>
    <row r="217" spans="1:66" s="48" customFormat="1" ht="15.75" x14ac:dyDescent="0.25">
      <c r="A217"/>
      <c r="B217" s="66" t="s">
        <v>18</v>
      </c>
      <c r="C217" s="985" t="str">
        <f>C206</f>
        <v>Famille à coller.N.Nom de votre recette.Recette mère ►.S.Saisissez le nom de la recette mère</v>
      </c>
      <c r="D217" s="986">
        <f>D206</f>
        <v>6</v>
      </c>
      <c r="E217" s="987" t="str">
        <f>E206</f>
        <v>couverts</v>
      </c>
      <c r="F217" s="988" t="s">
        <v>150</v>
      </c>
      <c r="G217" s="989"/>
      <c r="H217" s="990"/>
      <c r="I217" s="990"/>
      <c r="J217" s="990"/>
      <c r="K217" s="990"/>
      <c r="L217" s="991"/>
      <c r="N217" s="2943"/>
      <c r="O217" s="310"/>
      <c r="P217" s="310"/>
      <c r="Q217"/>
      <c r="R217"/>
      <c r="S217"/>
      <c r="T217"/>
      <c r="U217"/>
      <c r="V217" s="49"/>
      <c r="AA217" s="49"/>
      <c r="AF217"/>
      <c r="AG217" s="49"/>
      <c r="AH217" s="49"/>
      <c r="AI217" s="49"/>
      <c r="AJ217" s="49"/>
      <c r="AK217" s="49"/>
      <c r="AL217" s="49"/>
      <c r="AM217" s="49"/>
      <c r="AN217" s="49"/>
      <c r="AO217"/>
      <c r="AP217"/>
      <c r="AQ217"/>
      <c r="AR217"/>
      <c r="AS217"/>
      <c r="AT217"/>
      <c r="AU217"/>
      <c r="AV217"/>
      <c r="AW217" s="31"/>
      <c r="AX217" s="31"/>
      <c r="AY217" s="31"/>
      <c r="AZ217" s="31"/>
      <c r="BA217" s="49"/>
      <c r="BB217" s="49"/>
      <c r="BC217" s="49"/>
      <c r="BD217" s="49"/>
      <c r="BF217" s="749" t="s">
        <v>468</v>
      </c>
      <c r="BG217" s="16"/>
      <c r="BH217" s="16"/>
      <c r="BI217" s="16"/>
      <c r="BJ217" s="16"/>
      <c r="BK217" s="16"/>
      <c r="BL217" s="629"/>
      <c r="BM217"/>
      <c r="BN217" s="4">
        <v>1</v>
      </c>
    </row>
    <row r="218" spans="1:66" s="48" customFormat="1" ht="15.75" customHeight="1" x14ac:dyDescent="0.25">
      <c r="A218"/>
      <c r="B218" s="1004" t="s">
        <v>18</v>
      </c>
      <c r="C218" s="998" t="str">
        <f>C206</f>
        <v>Famille à coller.N.Nom de votre recette.Recette mère ►.S.Saisissez le nom de la recette mère</v>
      </c>
      <c r="D218" s="998">
        <f>D206</f>
        <v>6</v>
      </c>
      <c r="E218" s="998" t="str">
        <f>E206</f>
        <v>couverts</v>
      </c>
      <c r="F218" s="315" t="s">
        <v>61</v>
      </c>
      <c r="G218" s="1002">
        <v>3</v>
      </c>
      <c r="H218" s="999" t="s">
        <v>142</v>
      </c>
      <c r="I218" s="1000"/>
      <c r="J218" s="1000"/>
      <c r="K218" s="1000"/>
      <c r="L218" s="1365" t="s">
        <v>417</v>
      </c>
      <c r="N218" s="2943"/>
      <c r="O218" s="310"/>
      <c r="P218" s="310"/>
      <c r="Q218" s="526" t="s">
        <v>218</v>
      </c>
      <c r="R218" s="527" t="s">
        <v>1081</v>
      </c>
      <c r="S218" s="527"/>
      <c r="T218" s="527"/>
      <c r="U218"/>
      <c r="V218" s="49"/>
      <c r="AA218" s="49"/>
      <c r="AF218"/>
      <c r="AG218" s="49"/>
      <c r="AH218" s="49"/>
      <c r="AI218" s="49"/>
      <c r="AJ218" s="49"/>
      <c r="AK218" s="49"/>
      <c r="AL218" s="49"/>
      <c r="AM218" s="49"/>
      <c r="AN218" s="49"/>
      <c r="AO218"/>
      <c r="AP218"/>
      <c r="AQ218"/>
      <c r="AR218"/>
      <c r="AS218"/>
      <c r="AT218"/>
      <c r="AU218"/>
      <c r="AV218"/>
      <c r="AW218" s="31"/>
      <c r="AX218" s="31"/>
      <c r="AY218" s="31"/>
      <c r="AZ218" s="31"/>
      <c r="BA218" s="49"/>
      <c r="BB218" s="49"/>
      <c r="BC218" s="49"/>
      <c r="BD218" s="49"/>
      <c r="BF218" s="754">
        <v>3.472222222222222E-3</v>
      </c>
      <c r="BG218" s="755" t="s">
        <v>470</v>
      </c>
      <c r="BH218" s="756"/>
      <c r="BI218" s="757" t="s">
        <v>471</v>
      </c>
      <c r="BJ218" s="758">
        <v>1.0416666666666666E-2</v>
      </c>
      <c r="BK218" s="757"/>
      <c r="BL218" s="759"/>
      <c r="BM218"/>
      <c r="BN218" s="4">
        <v>1</v>
      </c>
    </row>
    <row r="219" spans="1:66" s="48" customFormat="1" ht="18.75" x14ac:dyDescent="0.25">
      <c r="A219"/>
      <c r="B219" s="319" t="s">
        <v>18</v>
      </c>
      <c r="C219" s="1043" t="str">
        <f>C218</f>
        <v>Famille à coller.N.Nom de votre recette.Recette mère ►.S.Saisissez le nom de la recette mère</v>
      </c>
      <c r="D219" s="1043">
        <f>D218</f>
        <v>6</v>
      </c>
      <c r="E219" s="1044" t="str">
        <f>E218</f>
        <v>couverts</v>
      </c>
      <c r="F219" s="807" t="s">
        <v>495</v>
      </c>
      <c r="G219" s="808">
        <f>SUM(G220:G223)</f>
        <v>0.18055555555555552</v>
      </c>
      <c r="H219" s="809"/>
      <c r="I219" s="810" t="s">
        <v>496</v>
      </c>
      <c r="J219" s="809" t="s">
        <v>497</v>
      </c>
      <c r="K219" s="811" t="s">
        <v>498</v>
      </c>
      <c r="L219" s="812" t="s">
        <v>499</v>
      </c>
      <c r="N219" s="2943"/>
      <c r="O219" s="310"/>
      <c r="P219" s="310"/>
      <c r="R219" s="436" t="s">
        <v>221</v>
      </c>
      <c r="S219"/>
      <c r="T219"/>
      <c r="U219"/>
      <c r="V219" s="49"/>
      <c r="AA219" s="49"/>
      <c r="AF219"/>
      <c r="AG219" s="49"/>
      <c r="AH219" s="49"/>
      <c r="AI219" s="49"/>
      <c r="AJ219" s="49"/>
      <c r="AK219" s="49"/>
      <c r="AL219" s="49"/>
      <c r="AM219" s="49"/>
      <c r="AN219" s="49"/>
      <c r="AO219"/>
      <c r="AP219"/>
      <c r="AQ219"/>
      <c r="AR219"/>
      <c r="AS219"/>
      <c r="AT219"/>
      <c r="AU219"/>
      <c r="AV219"/>
      <c r="AW219" s="31"/>
      <c r="AX219" s="31"/>
      <c r="AY219" s="31"/>
      <c r="AZ219" s="31"/>
      <c r="BA219" s="49"/>
      <c r="BB219" s="49"/>
      <c r="BC219" s="49"/>
      <c r="BD219" s="49"/>
      <c r="BF219" s="761" t="s">
        <v>473</v>
      </c>
      <c r="BG219" s="762">
        <v>2.0833333333333332E-2</v>
      </c>
      <c r="BH219" s="763"/>
      <c r="BI219" s="764" t="s">
        <v>474</v>
      </c>
      <c r="BJ219" s="765">
        <f>BF218+BJ218+BG219</f>
        <v>3.4722222222222224E-2</v>
      </c>
      <c r="BK219" s="763"/>
      <c r="BL219" s="766"/>
      <c r="BM219"/>
      <c r="BN219" s="4">
        <v>1</v>
      </c>
    </row>
    <row r="220" spans="1:66" s="48" customFormat="1" ht="15.75" x14ac:dyDescent="0.25">
      <c r="A220"/>
      <c r="B220" s="196" t="str">
        <f t="shared" ref="B220:B224" si="50">IF(OR(I220&lt;&gt;"",J220&lt;&gt; "",K220&lt;&gt;"",L220&lt;&gt;""),"A", "►")</f>
        <v>A</v>
      </c>
      <c r="C220" s="320" t="str">
        <f>C218</f>
        <v>Famille à coller.N.Nom de votre recette.Recette mère ►.S.Saisissez le nom de la recette mère</v>
      </c>
      <c r="D220" s="320">
        <f>D218</f>
        <v>6</v>
      </c>
      <c r="E220" s="1045" t="str">
        <f>E218</f>
        <v>couverts</v>
      </c>
      <c r="F220" s="813"/>
      <c r="G220" s="814">
        <v>2.4305555555555556E-2</v>
      </c>
      <c r="H220" s="16"/>
      <c r="I220" s="793">
        <v>100</v>
      </c>
      <c r="J220" s="815">
        <v>0.6</v>
      </c>
      <c r="K220" s="816" t="s">
        <v>500</v>
      </c>
      <c r="L220" s="817" t="s">
        <v>501</v>
      </c>
      <c r="N220" s="2943"/>
      <c r="O220" s="310"/>
      <c r="P220" s="310"/>
      <c r="Q220"/>
      <c r="R220"/>
      <c r="S220"/>
      <c r="T220"/>
      <c r="U220"/>
      <c r="V220" s="49"/>
      <c r="AA220" s="49"/>
      <c r="AF220"/>
      <c r="AG220" s="49"/>
      <c r="AH220" s="49"/>
      <c r="AI220" s="49"/>
      <c r="AJ220" s="49"/>
      <c r="AK220" s="49"/>
      <c r="AL220" s="49"/>
      <c r="AM220" s="49"/>
      <c r="AN220" s="49"/>
      <c r="AO220"/>
      <c r="AP220"/>
      <c r="AQ220"/>
      <c r="AR220"/>
      <c r="AS220"/>
      <c r="AT220"/>
      <c r="AU220"/>
      <c r="AV220"/>
      <c r="AW220" s="31"/>
      <c r="AX220" s="31"/>
      <c r="AY220" s="31"/>
      <c r="AZ220" s="31"/>
      <c r="BA220" s="31"/>
      <c r="BB220" s="31"/>
      <c r="BC220" s="31"/>
      <c r="BD220" s="31"/>
      <c r="BE220" s="31"/>
      <c r="BF220" s="559"/>
      <c r="BG220" s="16"/>
      <c r="BH220" s="16"/>
      <c r="BI220" s="16"/>
      <c r="BJ220" s="16"/>
      <c r="BK220" s="16"/>
      <c r="BL220" s="629"/>
      <c r="BM220"/>
      <c r="BN220" s="4">
        <v>1</v>
      </c>
    </row>
    <row r="221" spans="1:66" s="48" customFormat="1" ht="23.25" x14ac:dyDescent="0.25">
      <c r="A221"/>
      <c r="B221" s="196" t="str">
        <f t="shared" si="50"/>
        <v>A</v>
      </c>
      <c r="C221" s="320" t="str">
        <f>C218</f>
        <v>Famille à coller.N.Nom de votre recette.Recette mère ►.S.Saisissez le nom de la recette mère</v>
      </c>
      <c r="D221" s="320">
        <f>D218</f>
        <v>6</v>
      </c>
      <c r="E221" s="1045" t="str">
        <f>E218</f>
        <v>couverts</v>
      </c>
      <c r="F221" s="813" t="s">
        <v>502</v>
      </c>
      <c r="G221" s="814">
        <v>1.0416666666666666E-2</v>
      </c>
      <c r="H221" s="16"/>
      <c r="I221" s="793">
        <v>100</v>
      </c>
      <c r="J221" s="815">
        <v>0.6</v>
      </c>
      <c r="K221" s="816" t="s">
        <v>503</v>
      </c>
      <c r="L221" s="817" t="s">
        <v>504</v>
      </c>
      <c r="N221" s="2943"/>
      <c r="O221" s="310"/>
      <c r="P221" s="310"/>
      <c r="Q221"/>
      <c r="R221"/>
      <c r="S221"/>
      <c r="T221"/>
      <c r="U221"/>
      <c r="V221" s="49"/>
      <c r="AA221" s="49"/>
      <c r="AF221"/>
      <c r="AG221" s="49"/>
      <c r="AH221" s="49"/>
      <c r="AI221" s="49"/>
      <c r="AJ221" s="49"/>
      <c r="AK221" s="49"/>
      <c r="AL221" s="49"/>
      <c r="AM221" s="49"/>
      <c r="AN221" s="49"/>
      <c r="AO221"/>
      <c r="AP221"/>
      <c r="AQ221"/>
      <c r="AR221"/>
      <c r="AS221"/>
      <c r="AT221"/>
      <c r="AU221"/>
      <c r="AV221"/>
      <c r="AW221" s="31"/>
      <c r="AX221" s="31"/>
      <c r="AY221" s="31"/>
      <c r="AZ221" s="31"/>
      <c r="BA221" s="31"/>
      <c r="BB221" s="31"/>
      <c r="BC221" s="31"/>
      <c r="BD221" s="31"/>
      <c r="BE221" s="31"/>
      <c r="BF221" s="503"/>
      <c r="BG221" s="768" t="s">
        <v>476</v>
      </c>
      <c r="BH221" s="769" t="s">
        <v>477</v>
      </c>
      <c r="BI221" s="770"/>
      <c r="BJ221" s="768"/>
      <c r="BK221" s="768" t="s">
        <v>478</v>
      </c>
      <c r="BL221" s="771" t="s">
        <v>477</v>
      </c>
      <c r="BM221"/>
      <c r="BN221" s="4">
        <v>1</v>
      </c>
    </row>
    <row r="222" spans="1:66" s="48" customFormat="1" ht="15.75" x14ac:dyDescent="0.25">
      <c r="A222"/>
      <c r="B222" s="196" t="str">
        <f t="shared" si="50"/>
        <v>A</v>
      </c>
      <c r="C222" s="320" t="str">
        <f>C218</f>
        <v>Famille à coller.N.Nom de votre recette.Recette mère ►.S.Saisissez le nom de la recette mère</v>
      </c>
      <c r="D222" s="320">
        <f>D218</f>
        <v>6</v>
      </c>
      <c r="E222" s="1045" t="str">
        <f>E218</f>
        <v>couverts</v>
      </c>
      <c r="F222" s="813" t="s">
        <v>505</v>
      </c>
      <c r="G222" s="814">
        <v>5.2083333333333301E-2</v>
      </c>
      <c r="H222" s="16"/>
      <c r="I222" s="793">
        <v>100</v>
      </c>
      <c r="J222" s="815">
        <v>0.6</v>
      </c>
      <c r="K222" s="816" t="s">
        <v>500</v>
      </c>
      <c r="L222" s="817" t="s">
        <v>506</v>
      </c>
      <c r="N222" s="2943"/>
      <c r="O222" s="310"/>
      <c r="P222" s="310"/>
      <c r="Q222"/>
      <c r="R222"/>
      <c r="S222"/>
      <c r="T222"/>
      <c r="U222"/>
      <c r="V222" s="49"/>
      <c r="AA222" s="49"/>
      <c r="AF222"/>
      <c r="AG222" s="49"/>
      <c r="AH222" s="49"/>
      <c r="AI222" s="49"/>
      <c r="AJ222" s="49"/>
      <c r="AK222" s="49"/>
      <c r="AL222" s="49"/>
      <c r="AM222" s="49"/>
      <c r="AN222" s="49"/>
      <c r="AO222"/>
      <c r="AP222"/>
      <c r="AQ222"/>
      <c r="AR222"/>
      <c r="AS222"/>
      <c r="AT222"/>
      <c r="AU222"/>
      <c r="AV222"/>
      <c r="AW222" s="31"/>
      <c r="AX222" s="31"/>
      <c r="AY222" s="31"/>
      <c r="AZ222" s="31"/>
      <c r="BA222" s="31"/>
      <c r="BB222" s="31"/>
      <c r="BC222" s="31"/>
      <c r="BD222" s="31"/>
      <c r="BF222" s="559"/>
      <c r="BG222" s="16"/>
      <c r="BH222" s="16"/>
      <c r="BI222" s="16"/>
      <c r="BJ222" s="16"/>
      <c r="BK222" s="16"/>
      <c r="BL222" s="629"/>
      <c r="BM222"/>
      <c r="BN222" s="4">
        <v>1</v>
      </c>
    </row>
    <row r="223" spans="1:66" s="48" customFormat="1" ht="16.5" customHeight="1" thickBot="1" x14ac:dyDescent="0.3">
      <c r="A223"/>
      <c r="B223" s="196" t="str">
        <f t="shared" si="50"/>
        <v>A</v>
      </c>
      <c r="C223" s="320" t="str">
        <f>C218</f>
        <v>Famille à coller.N.Nom de votre recette.Recette mère ►.S.Saisissez le nom de la recette mère</v>
      </c>
      <c r="D223" s="320">
        <f>D218</f>
        <v>6</v>
      </c>
      <c r="E223" s="1045" t="str">
        <f>E218</f>
        <v>couverts</v>
      </c>
      <c r="F223" s="813" t="s">
        <v>43</v>
      </c>
      <c r="G223" s="814">
        <v>9.375E-2</v>
      </c>
      <c r="H223" s="16"/>
      <c r="I223" s="793">
        <v>100</v>
      </c>
      <c r="J223" s="815">
        <v>0.6</v>
      </c>
      <c r="K223" s="816" t="s">
        <v>503</v>
      </c>
      <c r="L223" s="817" t="s">
        <v>507</v>
      </c>
      <c r="N223" s="2943"/>
      <c r="O223" s="310"/>
      <c r="P223" s="310"/>
      <c r="Q223"/>
      <c r="R223"/>
      <c r="S223"/>
      <c r="T223"/>
      <c r="U223"/>
      <c r="V223" s="49"/>
      <c r="AA223" s="49"/>
      <c r="AF223"/>
      <c r="AG223" s="49"/>
      <c r="AH223" s="49"/>
      <c r="AI223" s="49"/>
      <c r="AJ223" s="49"/>
      <c r="AK223" s="49"/>
      <c r="AL223" s="49"/>
      <c r="AM223" s="49"/>
      <c r="AN223" s="49"/>
      <c r="AO223"/>
      <c r="AP223"/>
      <c r="AQ223"/>
      <c r="AR223"/>
      <c r="AS223"/>
      <c r="AT223"/>
      <c r="AU223"/>
      <c r="AV223"/>
      <c r="AW223" s="31"/>
      <c r="AX223" s="31"/>
      <c r="AY223" s="31"/>
      <c r="AZ223" s="31"/>
      <c r="BA223" s="31"/>
      <c r="BB223" s="31"/>
      <c r="BC223" s="31"/>
      <c r="BD223" s="31"/>
      <c r="BF223" s="437"/>
      <c r="BG223" s="773" t="s">
        <v>479</v>
      </c>
      <c r="BH223" s="774"/>
      <c r="BI223" s="774"/>
      <c r="BJ223" s="774"/>
      <c r="BK223" s="775"/>
      <c r="BL223" s="244"/>
      <c r="BM223"/>
      <c r="BN223" s="4">
        <v>1</v>
      </c>
    </row>
    <row r="224" spans="1:66" s="48" customFormat="1" ht="16.5" customHeight="1" thickTop="1" x14ac:dyDescent="0.25">
      <c r="A224"/>
      <c r="B224" s="196" t="str">
        <f t="shared" si="50"/>
        <v>►</v>
      </c>
      <c r="C224" s="320" t="str">
        <f>C218</f>
        <v>Famille à coller.N.Nom de votre recette.Recette mère ►.S.Saisissez le nom de la recette mère</v>
      </c>
      <c r="D224" s="320">
        <f>D218</f>
        <v>6</v>
      </c>
      <c r="E224" s="320" t="str">
        <f>E218</f>
        <v>couverts</v>
      </c>
      <c r="F224" s="819"/>
      <c r="G224" s="820"/>
      <c r="H224" s="638"/>
      <c r="I224" s="638"/>
      <c r="J224" s="638"/>
      <c r="K224" s="638"/>
      <c r="L224" s="639"/>
      <c r="N224" s="2943"/>
      <c r="O224" s="310"/>
      <c r="P224" s="310"/>
      <c r="Q224"/>
      <c r="R224"/>
      <c r="S224"/>
      <c r="T224"/>
      <c r="U224"/>
      <c r="V224" s="49"/>
      <c r="AA224" s="49"/>
      <c r="AF224"/>
      <c r="AG224" s="49"/>
      <c r="AH224" s="49"/>
      <c r="AI224" s="49"/>
      <c r="AJ224" s="49"/>
      <c r="AK224" s="49"/>
      <c r="AL224" s="49"/>
      <c r="AM224" s="49"/>
      <c r="AN224" s="49"/>
      <c r="AO224"/>
      <c r="AP224"/>
      <c r="AQ224"/>
      <c r="AR224"/>
      <c r="AS224"/>
      <c r="AT224"/>
      <c r="AU224"/>
      <c r="AV224"/>
      <c r="AW224" s="31"/>
      <c r="AX224" s="31"/>
      <c r="AY224" s="31"/>
      <c r="AZ224" s="31"/>
      <c r="BA224" s="31"/>
      <c r="BB224" s="31"/>
      <c r="BC224" s="31"/>
      <c r="BD224" s="31"/>
      <c r="BF224" s="437"/>
      <c r="BG224" s="3212" t="s">
        <v>480</v>
      </c>
      <c r="BH224" s="3213"/>
      <c r="BI224" s="3213"/>
      <c r="BJ224" s="3213"/>
      <c r="BK224" s="3214"/>
      <c r="BL224" s="244"/>
      <c r="BM224"/>
      <c r="BN224" s="4">
        <v>1</v>
      </c>
    </row>
    <row r="225" spans="1:66" s="48" customFormat="1" ht="15.75" x14ac:dyDescent="0.25">
      <c r="A225"/>
      <c r="B225" s="376" t="s">
        <v>18</v>
      </c>
      <c r="C225" s="320" t="str">
        <f>C218</f>
        <v>Famille à coller.N.Nom de votre recette.Recette mère ►.S.Saisissez le nom de la recette mère</v>
      </c>
      <c r="D225" s="320">
        <f>D218</f>
        <v>6</v>
      </c>
      <c r="E225" s="320" t="str">
        <f>E218</f>
        <v>couverts</v>
      </c>
      <c r="F225" s="821" t="s">
        <v>194</v>
      </c>
      <c r="G225" s="822"/>
      <c r="H225" s="822"/>
      <c r="I225" s="822"/>
      <c r="J225" s="822"/>
      <c r="K225" s="822"/>
      <c r="L225" s="823"/>
      <c r="N225" s="2943"/>
      <c r="O225" s="310"/>
      <c r="P225" s="310"/>
      <c r="Q225"/>
      <c r="R225"/>
      <c r="S225"/>
      <c r="T225"/>
      <c r="U225"/>
      <c r="V225" s="49"/>
      <c r="AA225" s="49"/>
      <c r="AF225"/>
      <c r="AG225" s="49"/>
      <c r="AH225" s="49"/>
      <c r="AI225" s="49"/>
      <c r="AJ225" s="49"/>
      <c r="AK225" s="49"/>
      <c r="AL225" s="49"/>
      <c r="AM225" s="49"/>
      <c r="AN225" s="49"/>
      <c r="AO225"/>
      <c r="AP225"/>
      <c r="AQ225"/>
      <c r="AR225"/>
      <c r="AS225"/>
      <c r="AT225"/>
      <c r="AU225"/>
      <c r="AV225"/>
      <c r="AW225" s="31"/>
      <c r="AX225" s="31"/>
      <c r="AY225" s="31"/>
      <c r="AZ225" s="31"/>
      <c r="BA225" s="31"/>
      <c r="BB225" s="31"/>
      <c r="BC225" s="31"/>
      <c r="BD225" s="31"/>
      <c r="BF225" s="437"/>
      <c r="BG225" s="3215"/>
      <c r="BH225" s="3216"/>
      <c r="BI225" s="3216"/>
      <c r="BJ225" s="3216"/>
      <c r="BK225" s="3217"/>
      <c r="BL225" s="244"/>
      <c r="BM225"/>
      <c r="BN225" s="4">
        <v>1</v>
      </c>
    </row>
    <row r="226" spans="1:66" s="48" customFormat="1" ht="19.5" customHeight="1" thickBot="1" x14ac:dyDescent="0.3">
      <c r="A226"/>
      <c r="B226" s="196" t="str">
        <f t="shared" ref="B226:B227" si="51">IF(OR(F226&lt;&gt;"",G226&lt;&gt; "",I226&lt;&gt;"",J226&lt;&gt;""),"A", "►")</f>
        <v>►</v>
      </c>
      <c r="C226" s="320" t="str">
        <f>C218</f>
        <v>Famille à coller.N.Nom de votre recette.Recette mère ►.S.Saisissez le nom de la recette mère</v>
      </c>
      <c r="D226" s="320">
        <f>D218</f>
        <v>6</v>
      </c>
      <c r="E226" s="320" t="str">
        <f>E218</f>
        <v>couverts</v>
      </c>
      <c r="F226" s="824"/>
      <c r="G226" s="825"/>
      <c r="H226" s="826"/>
      <c r="I226" s="826"/>
      <c r="J226" s="826"/>
      <c r="K226" s="826"/>
      <c r="L226" s="383" t="s">
        <v>154</v>
      </c>
      <c r="N226" s="2943"/>
      <c r="O226" s="310"/>
      <c r="P226" s="310"/>
      <c r="Q226"/>
      <c r="R226"/>
      <c r="S226"/>
      <c r="T226"/>
      <c r="U226"/>
      <c r="V226" s="49"/>
      <c r="AA226" s="49"/>
      <c r="AF226"/>
      <c r="AG226" s="49"/>
      <c r="AH226" s="49"/>
      <c r="AI226" s="49"/>
      <c r="AJ226" s="49"/>
      <c r="AK226" s="49"/>
      <c r="AL226" s="49"/>
      <c r="AM226" s="49"/>
      <c r="AN226" s="49"/>
      <c r="AO226"/>
      <c r="AP226"/>
      <c r="AQ226"/>
      <c r="AR226"/>
      <c r="AS226"/>
      <c r="AT226"/>
      <c r="AU226"/>
      <c r="AV226"/>
      <c r="AW226" s="31"/>
      <c r="AX226" s="31"/>
      <c r="AY226" s="31"/>
      <c r="AZ226" s="31"/>
      <c r="BA226"/>
      <c r="BB226"/>
      <c r="BC226"/>
      <c r="BD226"/>
      <c r="BE226"/>
      <c r="BF226" s="437"/>
      <c r="BG226" s="3218"/>
      <c r="BH226" s="3219"/>
      <c r="BI226" s="3219"/>
      <c r="BJ226" s="3219"/>
      <c r="BK226" s="3220"/>
      <c r="BL226" s="244"/>
      <c r="BM226"/>
      <c r="BN226" s="4">
        <v>1</v>
      </c>
    </row>
    <row r="227" spans="1:66" s="48" customFormat="1" ht="19.5" thickTop="1" x14ac:dyDescent="0.25">
      <c r="A227"/>
      <c r="B227" s="196" t="str">
        <f t="shared" si="51"/>
        <v>►</v>
      </c>
      <c r="C227" s="320" t="str">
        <f>C218</f>
        <v>Famille à coller.N.Nom de votre recette.Recette mère ►.S.Saisissez le nom de la recette mère</v>
      </c>
      <c r="D227" s="320">
        <f>D218</f>
        <v>6</v>
      </c>
      <c r="E227" s="320" t="str">
        <f>E218</f>
        <v>couverts</v>
      </c>
      <c r="F227" s="772"/>
      <c r="G227" s="270"/>
      <c r="H227" s="270"/>
      <c r="I227" s="270"/>
      <c r="J227" s="270"/>
      <c r="K227" s="270"/>
      <c r="L227" s="383" t="s">
        <v>155</v>
      </c>
      <c r="N227" s="2943"/>
      <c r="O227" s="310"/>
      <c r="P227" s="310"/>
      <c r="Q227"/>
      <c r="R227"/>
      <c r="S227"/>
      <c r="T227"/>
      <c r="U227"/>
      <c r="V227" s="49"/>
      <c r="AA227" s="49"/>
      <c r="AF227"/>
      <c r="AG227" s="49"/>
      <c r="AH227" s="49"/>
      <c r="AI227" s="49"/>
      <c r="AJ227" s="49"/>
      <c r="AK227" s="49"/>
      <c r="AL227" s="49"/>
      <c r="AM227" s="49"/>
      <c r="AN227" s="49"/>
      <c r="AO227"/>
      <c r="AP227"/>
      <c r="AQ227"/>
      <c r="AR227"/>
      <c r="AS227"/>
      <c r="AT227"/>
      <c r="AU227"/>
      <c r="AV227"/>
      <c r="AW227" s="31"/>
      <c r="AX227" s="31"/>
      <c r="AY227" s="31"/>
      <c r="AZ227" s="31"/>
      <c r="BA227" s="31"/>
      <c r="BB227" s="31"/>
      <c r="BC227" s="31"/>
      <c r="BD227" s="31"/>
      <c r="BE227" s="49"/>
      <c r="BF227" s="437"/>
      <c r="BG227" s="776" t="str">
        <f>LEN(SUBSTITUTE(BG224," ",""))&amp;" caractères plus "&amp;(LEN(BG224)-LEN(SUBSTITUTE(BG224," ","")))&amp;" espaces = "&amp;LEN(BG224)</f>
        <v>178 caractères plus 38 espaces = 216</v>
      </c>
      <c r="BH227" s="777"/>
      <c r="BI227" s="777"/>
      <c r="BJ227" s="777"/>
      <c r="BK227" s="777"/>
      <c r="BL227" s="244"/>
      <c r="BM227"/>
      <c r="BN227" s="4">
        <v>1</v>
      </c>
    </row>
    <row r="228" spans="1:66" s="48" customFormat="1" ht="15.75" x14ac:dyDescent="0.25">
      <c r="A228"/>
      <c r="B228" s="376" t="s">
        <v>18</v>
      </c>
      <c r="C228" s="320" t="str">
        <f>C218</f>
        <v>Famille à coller.N.Nom de votre recette.Recette mère ►.S.Saisissez le nom de la recette mère</v>
      </c>
      <c r="D228" s="320">
        <f>D218</f>
        <v>6</v>
      </c>
      <c r="E228" s="320" t="str">
        <f>E218</f>
        <v>couverts</v>
      </c>
      <c r="F228" s="293"/>
      <c r="G228" s="293"/>
      <c r="H228" s="293" t="s">
        <v>152</v>
      </c>
      <c r="I228" s="294"/>
      <c r="J228" s="392"/>
      <c r="K228" s="392"/>
      <c r="L228" s="393"/>
      <c r="N228" s="2943"/>
      <c r="O228" s="310"/>
      <c r="P228" s="310"/>
      <c r="Q228"/>
      <c r="R228"/>
      <c r="S228"/>
      <c r="T228"/>
      <c r="U228"/>
      <c r="V228" s="49"/>
      <c r="AA228" s="49"/>
      <c r="AF228"/>
      <c r="AG228" s="49"/>
      <c r="AH228" s="49"/>
      <c r="AI228" s="49"/>
      <c r="AJ228" s="49"/>
      <c r="AK228" s="49"/>
      <c r="AL228" s="49"/>
      <c r="AM228" s="49"/>
      <c r="AN228" s="49"/>
      <c r="AO228"/>
      <c r="AP228"/>
      <c r="AQ228"/>
      <c r="AR228"/>
      <c r="AS228"/>
      <c r="AT228"/>
      <c r="AU228"/>
      <c r="AV228"/>
      <c r="AW228" s="31"/>
      <c r="AX228" s="31"/>
      <c r="AY228" s="31"/>
      <c r="AZ228" s="31"/>
      <c r="BA228" s="31"/>
      <c r="BB228" s="31"/>
      <c r="BC228" s="31"/>
      <c r="BD228" s="31"/>
      <c r="BE228" s="49"/>
      <c r="BF228" s="503"/>
      <c r="BG228"/>
      <c r="BH228"/>
      <c r="BI228"/>
      <c r="BJ228"/>
      <c r="BK228" s="16"/>
      <c r="BL228" s="629"/>
      <c r="BM228"/>
      <c r="BN228" s="4">
        <v>1</v>
      </c>
    </row>
    <row r="229" spans="1:66" s="48" customFormat="1" ht="16.5" thickBot="1" x14ac:dyDescent="0.3">
      <c r="A229"/>
      <c r="B229" s="397" t="s">
        <v>18</v>
      </c>
      <c r="C229" s="398" t="str">
        <f>C218</f>
        <v>Famille à coller.N.Nom de votre recette.Recette mère ►.S.Saisissez le nom de la recette mère</v>
      </c>
      <c r="D229" s="398">
        <f>D218</f>
        <v>6</v>
      </c>
      <c r="E229" s="398" t="str">
        <f>E218</f>
        <v>couverts</v>
      </c>
      <c r="F229" s="399" t="s">
        <v>150</v>
      </c>
      <c r="G229" s="298"/>
      <c r="H229" s="299"/>
      <c r="I229" s="300"/>
      <c r="J229" s="299"/>
      <c r="K229" s="299"/>
      <c r="L229" s="400"/>
      <c r="N229" s="2943"/>
      <c r="O229" s="310"/>
      <c r="P229" s="310"/>
      <c r="Q229"/>
      <c r="R229"/>
      <c r="S229"/>
      <c r="T229"/>
      <c r="U229"/>
      <c r="V229" s="49"/>
      <c r="AA229" s="49"/>
      <c r="AF229"/>
      <c r="AG229" s="49"/>
      <c r="AH229" s="49"/>
      <c r="AI229" s="49"/>
      <c r="AJ229" s="49"/>
      <c r="AK229" s="49"/>
      <c r="AL229" s="49"/>
      <c r="AM229" s="49"/>
      <c r="AN229" s="49"/>
      <c r="AO229"/>
      <c r="AP229"/>
      <c r="AQ229"/>
      <c r="AR229"/>
      <c r="AS229"/>
      <c r="AT229"/>
      <c r="AU229"/>
      <c r="AV229"/>
      <c r="AW229" s="31"/>
      <c r="AX229" s="31"/>
      <c r="AY229" s="31"/>
      <c r="AZ229" s="31"/>
      <c r="BA229" s="31"/>
      <c r="BB229" s="31"/>
      <c r="BC229" s="31"/>
      <c r="BD229" s="31"/>
      <c r="BE229" s="49"/>
      <c r="BF229" s="778" t="s">
        <v>481</v>
      </c>
      <c r="BG229" s="779" t="s">
        <v>482</v>
      </c>
      <c r="BH229" s="118"/>
      <c r="BI229" s="16"/>
      <c r="BJ229" s="16"/>
      <c r="BK229" s="16"/>
      <c r="BL229" s="629"/>
      <c r="BM229"/>
      <c r="BN229" s="4">
        <v>1</v>
      </c>
    </row>
    <row r="230" spans="1:66" s="48" customFormat="1" ht="16.5" thickBot="1" x14ac:dyDescent="0.3">
      <c r="A230"/>
      <c r="B230" s="428" t="s">
        <v>18</v>
      </c>
      <c r="C230"/>
      <c r="D230"/>
      <c r="E230"/>
      <c r="F230"/>
      <c r="G230"/>
      <c r="H230"/>
      <c r="I230"/>
      <c r="J230"/>
      <c r="K230"/>
      <c r="L230"/>
      <c r="N230" s="2943"/>
      <c r="O230" s="310"/>
      <c r="P230" s="310"/>
      <c r="Q230"/>
      <c r="R230"/>
      <c r="S230"/>
      <c r="T230"/>
      <c r="U230"/>
      <c r="V230" s="49"/>
      <c r="AA230" s="49"/>
      <c r="AF230"/>
      <c r="AG230" s="49"/>
      <c r="AH230" s="49"/>
      <c r="AI230" s="49"/>
      <c r="AJ230" s="49"/>
      <c r="AK230" s="49"/>
      <c r="AL230" s="49"/>
      <c r="AM230" s="49"/>
      <c r="AN230" s="49"/>
      <c r="AO230"/>
      <c r="AP230"/>
      <c r="AQ230"/>
      <c r="AR230"/>
      <c r="AS230"/>
      <c r="AT230"/>
      <c r="AU230"/>
      <c r="AV230"/>
      <c r="AW230" s="31"/>
      <c r="AX230" s="31"/>
      <c r="AY230" s="31"/>
      <c r="AZ230" s="31"/>
      <c r="BA230" s="31"/>
      <c r="BB230" s="31"/>
      <c r="BC230" s="31"/>
      <c r="BD230" s="31"/>
      <c r="BE230" s="49"/>
      <c r="BF230" s="780" t="s">
        <v>5</v>
      </c>
      <c r="BG230" s="781" t="s">
        <v>208</v>
      </c>
      <c r="BH230" s="782"/>
      <c r="BI230" s="16"/>
      <c r="BJ230" s="16"/>
      <c r="BK230" s="16"/>
      <c r="BL230" s="629"/>
      <c r="BM230"/>
      <c r="BN230" s="4">
        <v>1</v>
      </c>
    </row>
    <row r="231" spans="1:66" s="48" customFormat="1" ht="18.75" x14ac:dyDescent="0.25">
      <c r="A231"/>
      <c r="B231" s="54" t="s">
        <v>18</v>
      </c>
      <c r="C231" s="55" t="str">
        <f>C237</f>
        <v>Famille à coller.N.Nom de votre recette.Recette mère ►.S.Saisissez le nom de la recette mère</v>
      </c>
      <c r="D231" s="56">
        <f>D237</f>
        <v>6</v>
      </c>
      <c r="E231" s="56" t="str">
        <f>E237</f>
        <v>couverts</v>
      </c>
      <c r="F231" s="57" t="s">
        <v>6</v>
      </c>
      <c r="G231" s="58" t="s">
        <v>19</v>
      </c>
      <c r="H231" s="3315" t="s">
        <v>20</v>
      </c>
      <c r="I231" s="3315"/>
      <c r="J231" s="3285" t="s">
        <v>21</v>
      </c>
      <c r="K231" s="3285"/>
      <c r="L231" s="3286"/>
      <c r="N231" s="2943"/>
      <c r="O231" s="310"/>
      <c r="P231" s="310"/>
      <c r="Q231" s="1003" t="s">
        <v>218</v>
      </c>
      <c r="R231" s="429" t="s">
        <v>219</v>
      </c>
      <c r="S231" s="430"/>
      <c r="T231"/>
      <c r="U231"/>
      <c r="V231" s="49"/>
      <c r="AA231" s="49"/>
      <c r="AF231"/>
      <c r="AG231" s="49"/>
      <c r="AH231" s="49"/>
      <c r="AI231" s="49"/>
      <c r="AJ231" s="49"/>
      <c r="AK231" s="49"/>
      <c r="AL231" s="49"/>
      <c r="AM231" s="49"/>
      <c r="AN231" s="49"/>
      <c r="AO231"/>
      <c r="AP231"/>
      <c r="AQ231"/>
      <c r="AR231"/>
      <c r="AS231"/>
      <c r="AT231"/>
      <c r="AU231"/>
      <c r="AV231"/>
      <c r="AW231" s="31"/>
      <c r="AX231" s="31"/>
      <c r="AY231" s="31"/>
      <c r="AZ231" s="31"/>
      <c r="BA231" s="31"/>
      <c r="BB231" s="31"/>
      <c r="BC231" s="31"/>
      <c r="BD231" s="31"/>
      <c r="BE231" s="49"/>
      <c r="BF231" s="559" t="s">
        <v>483</v>
      </c>
      <c r="BG231" s="16"/>
      <c r="BH231" s="16"/>
      <c r="BI231" s="16"/>
      <c r="BJ231" s="16"/>
      <c r="BK231" s="16"/>
      <c r="BL231" s="629"/>
      <c r="BM231"/>
      <c r="BN231" s="4">
        <v>1</v>
      </c>
    </row>
    <row r="232" spans="1:66" s="48" customFormat="1" ht="15.75" customHeight="1" x14ac:dyDescent="0.25">
      <c r="A232"/>
      <c r="B232" s="66" t="s">
        <v>18</v>
      </c>
      <c r="C232" s="67" t="str">
        <f>C237</f>
        <v>Famille à coller.N.Nom de votre recette.Recette mère ►.S.Saisissez le nom de la recette mère</v>
      </c>
      <c r="D232" s="68"/>
      <c r="E232" s="68"/>
      <c r="F232" s="69" t="s">
        <v>28</v>
      </c>
      <c r="G232" s="70" t="s">
        <v>29</v>
      </c>
      <c r="H232" s="3316"/>
      <c r="I232" s="3316"/>
      <c r="J232" s="3287"/>
      <c r="K232" s="3287"/>
      <c r="L232" s="3288"/>
      <c r="N232" s="2943"/>
      <c r="O232" s="310"/>
      <c r="P232" s="310"/>
      <c r="Q232"/>
      <c r="R232" s="436" t="s">
        <v>221</v>
      </c>
      <c r="S232" s="49"/>
      <c r="T232"/>
      <c r="U232"/>
      <c r="V232" s="49"/>
      <c r="AA232" s="49"/>
      <c r="AF232"/>
      <c r="AG232" s="49"/>
      <c r="AH232" s="49"/>
      <c r="AI232" s="49"/>
      <c r="AJ232" s="49"/>
      <c r="AK232" s="49"/>
      <c r="AL232" s="49"/>
      <c r="AM232" s="49"/>
      <c r="AN232" s="49"/>
      <c r="AO232"/>
      <c r="AP232"/>
      <c r="AQ232"/>
      <c r="AR232"/>
      <c r="AS232"/>
      <c r="AT232"/>
      <c r="AU232"/>
      <c r="AV232"/>
      <c r="AW232" s="31"/>
      <c r="AX232" s="31"/>
      <c r="AY232" s="31"/>
      <c r="AZ232" s="31"/>
      <c r="BA232" s="31"/>
      <c r="BB232" s="31"/>
      <c r="BC232" s="31"/>
      <c r="BD232" s="31"/>
      <c r="BE232" s="49"/>
      <c r="BF232" s="410" t="s">
        <v>484</v>
      </c>
      <c r="BG232" s="16"/>
      <c r="BH232" s="16"/>
      <c r="BI232" s="16"/>
      <c r="BJ232" s="16"/>
      <c r="BK232" s="16"/>
      <c r="BL232" s="629"/>
      <c r="BM232"/>
      <c r="BN232" s="4">
        <v>1</v>
      </c>
    </row>
    <row r="233" spans="1:66" s="48" customFormat="1" ht="18.75" x14ac:dyDescent="0.25">
      <c r="A233"/>
      <c r="B233" s="66" t="s">
        <v>18</v>
      </c>
      <c r="C233" s="77" t="str">
        <f>C237</f>
        <v>Famille à coller.N.Nom de votre recette.Recette mère ►.S.Saisissez le nom de la recette mère</v>
      </c>
      <c r="D233" s="78"/>
      <c r="E233" s="79"/>
      <c r="F233" s="80"/>
      <c r="G233" s="81" t="s">
        <v>33</v>
      </c>
      <c r="H233" s="82"/>
      <c r="I233" s="83" t="s">
        <v>34</v>
      </c>
      <c r="J233" s="84" t="s">
        <v>35</v>
      </c>
      <c r="K233" s="16"/>
      <c r="L233" s="85"/>
      <c r="N233" s="2943"/>
      <c r="O233" s="310"/>
      <c r="P233" s="310"/>
      <c r="Q233"/>
      <c r="R233"/>
      <c r="S233"/>
      <c r="T233"/>
      <c r="U233"/>
      <c r="V233" s="49"/>
      <c r="AA233" s="49"/>
      <c r="AF233"/>
      <c r="AG233" s="49"/>
      <c r="AH233" s="49"/>
      <c r="AI233" s="49"/>
      <c r="AJ233" s="49"/>
      <c r="AK233" s="49"/>
      <c r="AL233" s="49"/>
      <c r="AM233" s="49"/>
      <c r="AN233" s="49"/>
      <c r="AO233"/>
      <c r="AP233"/>
      <c r="AQ233"/>
      <c r="AR233"/>
      <c r="AS233"/>
      <c r="AT233"/>
      <c r="AU233"/>
      <c r="AV233"/>
      <c r="AW233" s="31"/>
      <c r="AX233" s="31"/>
      <c r="AY233" s="31"/>
      <c r="AZ233" s="31"/>
      <c r="BA233" s="31"/>
      <c r="BB233" s="31"/>
      <c r="BC233" s="31"/>
      <c r="BD233" s="31"/>
      <c r="BE233" s="49"/>
      <c r="BF233" s="432"/>
      <c r="BG233" s="433"/>
      <c r="BH233" s="434"/>
      <c r="BI233" s="433"/>
      <c r="BJ233" s="433"/>
      <c r="BK233" s="433"/>
      <c r="BL233" s="435"/>
      <c r="BM233"/>
      <c r="BN233" s="4">
        <v>1</v>
      </c>
    </row>
    <row r="234" spans="1:66" s="48" customFormat="1" ht="15.75" customHeight="1" x14ac:dyDescent="0.25">
      <c r="A234"/>
      <c r="B234" s="66" t="s">
        <v>18</v>
      </c>
      <c r="C234" s="91" t="str">
        <f>C237</f>
        <v>Famille à coller.N.Nom de votre recette.Recette mère ►.S.Saisissez le nom de la recette mère</v>
      </c>
      <c r="D234" s="91"/>
      <c r="E234" s="91"/>
      <c r="F234" s="92" t="s">
        <v>39</v>
      </c>
      <c r="G234" s="93"/>
      <c r="H234" s="93"/>
      <c r="I234" s="94" t="s">
        <v>40</v>
      </c>
      <c r="J234" s="3317" t="str">
        <f>F237</f>
        <v>Famille à coller.N.Nom de votre recette.Recette mère ►.S.Saisissez le nom de la recette mère</v>
      </c>
      <c r="K234" s="3317"/>
      <c r="L234" s="3318"/>
      <c r="N234" s="2943"/>
      <c r="O234" s="310"/>
      <c r="P234" s="310"/>
      <c r="Q234"/>
      <c r="R234"/>
      <c r="S234"/>
      <c r="T234"/>
      <c r="U234"/>
      <c r="V234" s="49"/>
      <c r="AA234" s="49"/>
      <c r="AF234"/>
      <c r="AG234" s="49"/>
      <c r="AH234" s="49"/>
      <c r="AI234" s="49"/>
      <c r="AJ234" s="49"/>
      <c r="AK234" s="49"/>
      <c r="AL234" s="49"/>
      <c r="AM234" s="49"/>
      <c r="AN234" s="49"/>
      <c r="AO234"/>
      <c r="AP234"/>
      <c r="AQ234"/>
      <c r="AR234"/>
      <c r="AS234"/>
      <c r="AT234"/>
      <c r="AU234"/>
      <c r="AV234"/>
      <c r="AW234" s="31"/>
      <c r="AX234" s="31"/>
      <c r="AY234" s="31"/>
      <c r="AZ234" s="31"/>
      <c r="BA234" s="31"/>
      <c r="BB234" s="31"/>
      <c r="BC234" s="31"/>
      <c r="BD234" s="31"/>
      <c r="BE234" s="49"/>
      <c r="BF234" s="789">
        <v>19</v>
      </c>
      <c r="BG234" s="790">
        <v>18</v>
      </c>
      <c r="BH234" s="790">
        <v>25</v>
      </c>
      <c r="BI234" s="790">
        <v>16</v>
      </c>
      <c r="BJ234" s="790">
        <v>6</v>
      </c>
      <c r="BK234" s="790">
        <v>11</v>
      </c>
      <c r="BL234" s="791">
        <v>11</v>
      </c>
      <c r="BM234"/>
      <c r="BN234" s="4">
        <v>1</v>
      </c>
    </row>
    <row r="235" spans="1:66" s="48" customFormat="1" ht="15.75" customHeight="1" thickBot="1" x14ac:dyDescent="0.3">
      <c r="A235"/>
      <c r="B235" s="66" t="s">
        <v>18</v>
      </c>
      <c r="C235" s="91" t="str">
        <f>C237</f>
        <v>Famille à coller.N.Nom de votre recette.Recette mère ►.S.Saisissez le nom de la recette mère</v>
      </c>
      <c r="D235" s="91"/>
      <c r="E235" s="91"/>
      <c r="F235" s="110">
        <v>6</v>
      </c>
      <c r="G235" s="111" t="s">
        <v>44</v>
      </c>
      <c r="H235" s="92"/>
      <c r="I235" s="92"/>
      <c r="J235" s="3317"/>
      <c r="K235" s="3317"/>
      <c r="L235" s="3318"/>
      <c r="N235" s="2943"/>
      <c r="O235" s="310"/>
      <c r="P235" s="310"/>
      <c r="Q235"/>
      <c r="R235"/>
      <c r="S235"/>
      <c r="T235"/>
      <c r="U235"/>
      <c r="V235" s="49"/>
      <c r="AA235" s="49"/>
      <c r="AF235"/>
      <c r="AG235" s="49"/>
      <c r="AH235" s="49"/>
      <c r="AI235" s="49"/>
      <c r="AJ235" s="49"/>
      <c r="AK235" s="49"/>
      <c r="AL235" s="49"/>
      <c r="AM235" s="49"/>
      <c r="AN235" s="49"/>
      <c r="AO235"/>
      <c r="AP235"/>
      <c r="AQ235"/>
      <c r="AR235"/>
      <c r="AS235"/>
      <c r="AT235"/>
      <c r="AU235"/>
      <c r="AV235"/>
      <c r="AW235" s="31"/>
      <c r="AX235" s="31"/>
      <c r="AY235" s="31"/>
      <c r="AZ235" s="31"/>
      <c r="BA235" s="31"/>
      <c r="BB235" s="31"/>
      <c r="BC235" s="31"/>
      <c r="BD235" s="31"/>
      <c r="BE235" s="49"/>
      <c r="BF235" s="795">
        <f t="shared" ref="BF235:BL235" ca="1" si="52">CELL("largeur",BF235)</f>
        <v>19</v>
      </c>
      <c r="BG235" s="7">
        <f t="shared" ca="1" si="52"/>
        <v>18</v>
      </c>
      <c r="BH235" s="7">
        <f t="shared" ca="1" si="52"/>
        <v>25</v>
      </c>
      <c r="BI235" s="7">
        <f t="shared" ca="1" si="52"/>
        <v>16</v>
      </c>
      <c r="BJ235" s="7">
        <f t="shared" ca="1" si="52"/>
        <v>16</v>
      </c>
      <c r="BK235" s="7">
        <f t="shared" ca="1" si="52"/>
        <v>11</v>
      </c>
      <c r="BL235" s="796">
        <f t="shared" ca="1" si="52"/>
        <v>27</v>
      </c>
      <c r="BM235"/>
      <c r="BN235" s="4">
        <v>1</v>
      </c>
    </row>
    <row r="236" spans="1:66" s="48" customFormat="1" ht="15.75" x14ac:dyDescent="0.25">
      <c r="A236"/>
      <c r="B236" s="66" t="s">
        <v>11</v>
      </c>
      <c r="C236" s="121" t="str">
        <f>C237</f>
        <v>Famille à coller.N.Nom de votre recette.Recette mère ►.S.Saisissez le nom de la recette mère</v>
      </c>
      <c r="D236" s="121"/>
      <c r="E236" s="121"/>
      <c r="F236" s="122"/>
      <c r="G236" s="123"/>
      <c r="H236" s="123"/>
      <c r="I236" s="123"/>
      <c r="J236" s="123"/>
      <c r="K236" s="123"/>
      <c r="L236" s="124"/>
      <c r="N236" s="2943"/>
      <c r="O236" s="310"/>
      <c r="P236" s="310"/>
      <c r="Q236"/>
      <c r="R236"/>
      <c r="S236"/>
      <c r="T236"/>
      <c r="U236"/>
      <c r="V236" s="49"/>
      <c r="AA236" s="49"/>
      <c r="AF236"/>
      <c r="AG236" s="49"/>
      <c r="AH236" s="49"/>
      <c r="AI236" s="49"/>
      <c r="AJ236" s="49"/>
      <c r="AK236" s="49"/>
      <c r="AL236" s="49"/>
      <c r="AM236" s="49"/>
      <c r="AN236" s="49"/>
      <c r="AO236"/>
      <c r="AP236"/>
      <c r="AQ236"/>
      <c r="AR236"/>
      <c r="AS236"/>
      <c r="AT236"/>
      <c r="AU236"/>
      <c r="AV236"/>
      <c r="AW236" s="31"/>
      <c r="AX236" s="31"/>
      <c r="AY236" s="31"/>
      <c r="AZ236" s="31"/>
      <c r="BA236" s="31"/>
      <c r="BB236" s="31"/>
      <c r="BC236" s="31"/>
      <c r="BD236" s="31"/>
      <c r="BE236" s="49"/>
      <c r="BF236"/>
      <c r="BG236"/>
      <c r="BH236"/>
      <c r="BI236"/>
      <c r="BJ236"/>
      <c r="BK236"/>
      <c r="BL236"/>
      <c r="BM236"/>
      <c r="BN236" s="4">
        <v>1</v>
      </c>
    </row>
    <row r="237" spans="1:66" s="48" customFormat="1" ht="15.75" customHeight="1" x14ac:dyDescent="0.25">
      <c r="A237"/>
      <c r="B237" s="129" t="s">
        <v>11</v>
      </c>
      <c r="C237" s="130" t="str">
        <f>F237</f>
        <v>Famille à coller.N.Nom de votre recette.Recette mère ►.S.Saisissez le nom de la recette mère</v>
      </c>
      <c r="D237" s="130">
        <f>F235</f>
        <v>6</v>
      </c>
      <c r="E237" s="130" t="str">
        <f>G235</f>
        <v>couverts</v>
      </c>
      <c r="F237" s="131" t="str">
        <f>UPPER(LEFT(H231,1))&amp;LOWER(MID(H231,2,999))&amp;"."&amp;UPPER(LEFT(J231,1))&amp;"."&amp;UPPER(LEFT(J231,1))&amp;LOWER(MID(J231,2,999))&amp;"."&amp;IF(ISTEXT(L237),K237&amp;"."&amp;UPPER(LEFT(L237,1))&amp;"."&amp;UPPER(LEFT(L237,1))&amp;LOWER(MID(L237,2,999)),G237)</f>
        <v>Famille à coller.N.Nom de votre recette.Recette mère ►.S.Saisissez le nom de la recette mère</v>
      </c>
      <c r="G237" s="132" t="s">
        <v>55</v>
      </c>
      <c r="H237" s="3321" t="s">
        <v>56</v>
      </c>
      <c r="I237" s="3321"/>
      <c r="J237" s="3321"/>
      <c r="K237" s="133" t="s">
        <v>57</v>
      </c>
      <c r="L237" s="134" t="s">
        <v>58</v>
      </c>
      <c r="N237" s="2943"/>
      <c r="O237" s="310"/>
      <c r="P237" s="310"/>
      <c r="Q237"/>
      <c r="R237"/>
      <c r="S237"/>
      <c r="T237"/>
      <c r="U237"/>
      <c r="V237" s="49"/>
      <c r="AA237" s="49"/>
      <c r="AF237"/>
      <c r="AG237" s="49"/>
      <c r="AH237" s="49"/>
      <c r="AI237" s="49"/>
      <c r="AJ237" s="49"/>
      <c r="AK237" s="49"/>
      <c r="AL237" s="49"/>
      <c r="AM237" s="49"/>
      <c r="AN237" s="49"/>
      <c r="AO237"/>
      <c r="AP237"/>
      <c r="AQ237"/>
      <c r="AR237"/>
      <c r="AS237"/>
      <c r="AT237"/>
      <c r="AU237"/>
      <c r="AV237"/>
      <c r="AW237" s="31"/>
      <c r="AX237" s="31"/>
      <c r="AY237" s="31"/>
      <c r="AZ237" s="31"/>
      <c r="BA237" s="31"/>
      <c r="BB237" s="31"/>
      <c r="BC237" s="31"/>
      <c r="BD237" s="31"/>
      <c r="BE237" s="49"/>
      <c r="BF237"/>
      <c r="BG237"/>
      <c r="BH237"/>
      <c r="BI237"/>
      <c r="BJ237"/>
      <c r="BK237"/>
      <c r="BL237"/>
      <c r="BM237"/>
      <c r="BN237" s="4">
        <v>1</v>
      </c>
    </row>
    <row r="238" spans="1:66" s="48" customFormat="1" ht="15.75" customHeight="1" x14ac:dyDescent="0.25">
      <c r="A238"/>
      <c r="B238" s="138" t="s">
        <v>11</v>
      </c>
      <c r="C238" s="139" t="str">
        <f>C237</f>
        <v>Famille à coller.N.Nom de votre recette.Recette mère ►.S.Saisissez le nom de la recette mère</v>
      </c>
      <c r="D238" s="140"/>
      <c r="E238" s="140"/>
      <c r="F238" s="141" t="s">
        <v>61</v>
      </c>
      <c r="G238" s="141" t="s">
        <v>62</v>
      </c>
      <c r="H238" s="141" t="s">
        <v>63</v>
      </c>
      <c r="I238" s="141" t="s">
        <v>64</v>
      </c>
      <c r="J238" s="141" t="s">
        <v>65</v>
      </c>
      <c r="K238" s="142" t="s">
        <v>66</v>
      </c>
      <c r="L238" s="143" t="s">
        <v>67</v>
      </c>
      <c r="N238" s="2943"/>
      <c r="O238" s="310"/>
      <c r="P238" s="310"/>
      <c r="Q238"/>
      <c r="R238"/>
      <c r="S238"/>
      <c r="T238"/>
      <c r="U238"/>
      <c r="V238" s="49"/>
      <c r="AA238" s="49"/>
      <c r="AF238"/>
      <c r="AG238" s="49"/>
      <c r="AH238" s="49"/>
      <c r="AI238" s="49"/>
      <c r="AJ238" s="49"/>
      <c r="AK238" s="49"/>
      <c r="AL238" s="49"/>
      <c r="AM238" s="49"/>
      <c r="AN238" s="49"/>
      <c r="AO238"/>
      <c r="AP238"/>
      <c r="AQ238"/>
      <c r="AR238"/>
      <c r="AS238"/>
      <c r="AT238"/>
      <c r="AU238"/>
      <c r="AV238"/>
      <c r="AW238" s="31"/>
      <c r="AX238" s="31"/>
      <c r="AY238" s="31"/>
      <c r="AZ238" s="31"/>
      <c r="BA238" s="31"/>
      <c r="BB238" s="31"/>
      <c r="BC238" s="31"/>
      <c r="BD238" s="31"/>
      <c r="BE238" s="49"/>
      <c r="BF238" s="31"/>
      <c r="BG238" s="31"/>
      <c r="BH238" s="31"/>
      <c r="BI238" s="31"/>
      <c r="BJ238" s="31"/>
      <c r="BK238" s="31"/>
      <c r="BL238" s="31"/>
      <c r="BM238"/>
      <c r="BN238" s="4">
        <v>1</v>
      </c>
    </row>
    <row r="239" spans="1:66" s="48" customFormat="1" ht="15.75" x14ac:dyDescent="0.25">
      <c r="A239"/>
      <c r="B239" s="66" t="s">
        <v>18</v>
      </c>
      <c r="C239" s="149" t="str">
        <f>C237</f>
        <v>Famille à coller.N.Nom de votre recette.Recette mère ►.S.Saisissez le nom de la recette mère</v>
      </c>
      <c r="D239" s="91"/>
      <c r="E239" s="91"/>
      <c r="F239" s="150" t="s">
        <v>86</v>
      </c>
      <c r="G239" s="151" t="s">
        <v>87</v>
      </c>
      <c r="H239" s="152"/>
      <c r="I239" s="3322" t="s">
        <v>88</v>
      </c>
      <c r="J239" s="3323" t="s">
        <v>89</v>
      </c>
      <c r="K239" s="3324" t="s">
        <v>90</v>
      </c>
      <c r="L239" s="153" t="s">
        <v>91</v>
      </c>
      <c r="N239" s="2943"/>
      <c r="O239" s="310"/>
      <c r="P239" s="310"/>
      <c r="Q239"/>
      <c r="R239"/>
      <c r="S239"/>
      <c r="T239"/>
      <c r="U239"/>
      <c r="V239" s="49"/>
      <c r="AA239" s="49"/>
      <c r="AF239"/>
      <c r="AG239" s="49"/>
      <c r="AH239" s="49"/>
      <c r="AI239" s="49"/>
      <c r="AJ239" s="49"/>
      <c r="AK239" s="49"/>
      <c r="AL239" s="49"/>
      <c r="AM239" s="49"/>
      <c r="AN239" s="49"/>
      <c r="AO239"/>
      <c r="AP239"/>
      <c r="AQ239"/>
      <c r="AR239"/>
      <c r="AS239"/>
      <c r="AT239"/>
      <c r="AU239"/>
      <c r="AV239"/>
      <c r="AW239" s="31"/>
      <c r="AX239" s="31"/>
      <c r="AY239" s="31"/>
      <c r="AZ239" s="31"/>
      <c r="BA239" s="31"/>
      <c r="BB239" s="31"/>
      <c r="BC239" s="31"/>
      <c r="BD239" s="31"/>
      <c r="BE239" s="49"/>
      <c r="BF239" s="31"/>
      <c r="BG239" s="31"/>
      <c r="BH239" s="31"/>
      <c r="BI239" s="31"/>
      <c r="BJ239" s="31"/>
      <c r="BK239" s="31"/>
      <c r="BL239" s="31"/>
      <c r="BM239"/>
      <c r="BN239" s="4">
        <v>1</v>
      </c>
    </row>
    <row r="240" spans="1:66" s="48" customFormat="1" ht="15.75" customHeight="1" x14ac:dyDescent="0.25">
      <c r="A240"/>
      <c r="B240" s="66" t="s">
        <v>18</v>
      </c>
      <c r="C240" s="149" t="str">
        <f>C237</f>
        <v>Famille à coller.N.Nom de votre recette.Recette mère ►.S.Saisissez le nom de la recette mère</v>
      </c>
      <c r="D240" s="91"/>
      <c r="E240" s="91"/>
      <c r="F240" s="163" t="s">
        <v>103</v>
      </c>
      <c r="G240" s="164" t="s">
        <v>104</v>
      </c>
      <c r="H240" s="165" t="s">
        <v>105</v>
      </c>
      <c r="I240" s="3121"/>
      <c r="J240" s="3123"/>
      <c r="K240" s="3125"/>
      <c r="L240" s="166" t="s">
        <v>106</v>
      </c>
      <c r="N240" s="2943"/>
      <c r="O240" s="310"/>
      <c r="P240" s="310"/>
      <c r="Q240"/>
      <c r="R240"/>
      <c r="S240"/>
      <c r="T240"/>
      <c r="U240"/>
      <c r="V240" s="49"/>
      <c r="AA240" s="49"/>
      <c r="AF240"/>
      <c r="AG240" s="49"/>
      <c r="AH240" s="49"/>
      <c r="AI240" s="49"/>
      <c r="AJ240" s="49"/>
      <c r="AK240" s="49"/>
      <c r="AL240" s="49"/>
      <c r="AM240" s="49"/>
      <c r="AN240" s="49"/>
      <c r="AO240"/>
      <c r="AP240"/>
      <c r="AQ240"/>
      <c r="AR240"/>
      <c r="AS240"/>
      <c r="AT240"/>
      <c r="AU240"/>
      <c r="AV240"/>
      <c r="AW240" s="31"/>
      <c r="AX240" s="31"/>
      <c r="AY240" s="31"/>
      <c r="AZ240" s="31"/>
      <c r="BA240" s="31"/>
      <c r="BB240" s="31"/>
      <c r="BC240" s="31"/>
      <c r="BD240" s="31"/>
      <c r="BE240" s="49"/>
      <c r="BF240" s="31"/>
      <c r="BG240" s="31"/>
      <c r="BH240" s="31"/>
      <c r="BI240" s="31"/>
      <c r="BJ240" s="31"/>
      <c r="BK240" s="31"/>
      <c r="BL240" s="31"/>
      <c r="BM240"/>
      <c r="BN240" s="4">
        <v>1</v>
      </c>
    </row>
    <row r="241" spans="1:66" s="48" customFormat="1" ht="17.25" x14ac:dyDescent="0.25">
      <c r="A241"/>
      <c r="B241" s="66" t="s">
        <v>18</v>
      </c>
      <c r="C241" s="149" t="str">
        <f>C237</f>
        <v>Famille à coller.N.Nom de votre recette.Recette mère ►.S.Saisissez le nom de la recette mère</v>
      </c>
      <c r="D241" s="91">
        <f>D237</f>
        <v>6</v>
      </c>
      <c r="E241" s="91" t="str">
        <f>E237</f>
        <v>couverts</v>
      </c>
      <c r="F241" s="174"/>
      <c r="G241" s="175"/>
      <c r="H241" s="176" t="str">
        <f t="shared" ref="H241:H247" si="53">IF(OR(ISTEXT(F241), F241&lt;=0, I241&lt;=0), "", "de")</f>
        <v/>
      </c>
      <c r="I241" s="177"/>
      <c r="J241" s="178"/>
      <c r="K241" s="179">
        <v>1</v>
      </c>
      <c r="L241" s="180"/>
      <c r="N241" s="2943"/>
      <c r="O241" s="310"/>
      <c r="P241" s="310"/>
      <c r="Q241"/>
      <c r="R241"/>
      <c r="S241"/>
      <c r="T241"/>
      <c r="U241"/>
      <c r="V241" s="49"/>
      <c r="AA241" s="49"/>
      <c r="AF241"/>
      <c r="AG241" s="49"/>
      <c r="AH241" s="49"/>
      <c r="AI241" s="49"/>
      <c r="AJ241" s="49"/>
      <c r="AK241" s="49"/>
      <c r="AL241" s="49"/>
      <c r="AM241" s="49"/>
      <c r="AN241" s="49"/>
      <c r="AO241"/>
      <c r="AP241"/>
      <c r="AQ241"/>
      <c r="AR241"/>
      <c r="AS241"/>
      <c r="AT241"/>
      <c r="AU241"/>
      <c r="AV241"/>
      <c r="AW241" s="31"/>
      <c r="AX241" s="31"/>
      <c r="AY241" s="31"/>
      <c r="AZ241" s="31"/>
      <c r="BA241" s="31"/>
      <c r="BB241" s="31"/>
      <c r="BC241" s="31"/>
      <c r="BD241" s="31"/>
      <c r="BE241" s="49"/>
      <c r="BF241" s="31"/>
      <c r="BG241" s="31"/>
      <c r="BH241" s="31"/>
      <c r="BI241" s="31"/>
      <c r="BJ241" s="31"/>
      <c r="BK241" s="31"/>
      <c r="BL241" s="31"/>
      <c r="BM241"/>
      <c r="BN241" s="4">
        <v>1</v>
      </c>
    </row>
    <row r="242" spans="1:66" s="48" customFormat="1" ht="17.25" x14ac:dyDescent="0.25">
      <c r="A242"/>
      <c r="B242" s="196" t="str">
        <f t="shared" ref="B242:B247" si="54">IF(L242&lt;&gt;"","A","►")</f>
        <v>►</v>
      </c>
      <c r="C242" s="149" t="str">
        <f>C237</f>
        <v>Famille à coller.N.Nom de votre recette.Recette mère ►.S.Saisissez le nom de la recette mère</v>
      </c>
      <c r="D242" s="91">
        <f>D237</f>
        <v>6</v>
      </c>
      <c r="E242" s="91" t="str">
        <f>E237</f>
        <v>couverts</v>
      </c>
      <c r="F242" s="174"/>
      <c r="G242" s="175"/>
      <c r="H242" s="176" t="str">
        <f t="shared" si="53"/>
        <v/>
      </c>
      <c r="I242" s="177"/>
      <c r="J242" s="178"/>
      <c r="K242" s="179">
        <v>1</v>
      </c>
      <c r="L242" s="180"/>
      <c r="N242" s="2943"/>
      <c r="O242" s="310"/>
      <c r="P242" s="310"/>
      <c r="Q242"/>
      <c r="R242"/>
      <c r="S242"/>
      <c r="T242"/>
      <c r="U242"/>
      <c r="V242" s="49"/>
      <c r="AA242" s="49"/>
      <c r="AF242"/>
      <c r="AG242" s="49"/>
      <c r="AH242" s="49"/>
      <c r="AI242" s="49"/>
      <c r="AJ242" s="49"/>
      <c r="AK242" s="49"/>
      <c r="AL242" s="49"/>
      <c r="AM242" s="49"/>
      <c r="AN242" s="49"/>
      <c r="AO242"/>
      <c r="AP242"/>
      <c r="AQ242"/>
      <c r="AR242"/>
      <c r="AS242"/>
      <c r="AT242"/>
      <c r="AU242"/>
      <c r="AV242"/>
      <c r="AW242" s="31"/>
      <c r="AX242" s="31"/>
      <c r="AY242" s="31"/>
      <c r="AZ242" s="31"/>
      <c r="BA242" s="31"/>
      <c r="BB242" s="31"/>
      <c r="BC242" s="31"/>
      <c r="BD242" s="31"/>
      <c r="BE242" s="49"/>
      <c r="BF242" s="31"/>
      <c r="BG242" s="31"/>
      <c r="BH242" s="31"/>
      <c r="BI242" s="31"/>
      <c r="BJ242" s="31"/>
      <c r="BK242" s="31"/>
      <c r="BL242" s="31"/>
      <c r="BM242"/>
      <c r="BN242" s="4">
        <v>1</v>
      </c>
    </row>
    <row r="243" spans="1:66" s="48" customFormat="1" ht="15.75" customHeight="1" x14ac:dyDescent="0.25">
      <c r="A243"/>
      <c r="B243" s="196" t="str">
        <f t="shared" si="54"/>
        <v>►</v>
      </c>
      <c r="C243" s="149" t="str">
        <f>C237</f>
        <v>Famille à coller.N.Nom de votre recette.Recette mère ►.S.Saisissez le nom de la recette mère</v>
      </c>
      <c r="D243" s="91">
        <f>D237</f>
        <v>6</v>
      </c>
      <c r="E243" s="91" t="str">
        <f>E237</f>
        <v>couverts</v>
      </c>
      <c r="F243" s="174"/>
      <c r="G243" s="209"/>
      <c r="H243" s="176" t="str">
        <f t="shared" si="53"/>
        <v/>
      </c>
      <c r="I243" s="177"/>
      <c r="J243" s="178"/>
      <c r="K243" s="179">
        <v>1</v>
      </c>
      <c r="L243" s="180"/>
      <c r="N243" s="2943"/>
      <c r="O243" s="310"/>
      <c r="P243" s="310"/>
      <c r="Q243"/>
      <c r="R243"/>
      <c r="S243"/>
      <c r="T243"/>
      <c r="U243"/>
      <c r="V243" s="49"/>
      <c r="AA243" s="49"/>
      <c r="AF243"/>
      <c r="AG243" s="49"/>
      <c r="AH243" s="49"/>
      <c r="AI243" s="49"/>
      <c r="AJ243" s="49"/>
      <c r="AK243" s="49"/>
      <c r="AL243" s="49"/>
      <c r="AM243" s="49"/>
      <c r="AN243" s="49"/>
      <c r="AO243"/>
      <c r="AP243"/>
      <c r="AQ243"/>
      <c r="AR243"/>
      <c r="AS243"/>
      <c r="AT243"/>
      <c r="AU243"/>
      <c r="AV243"/>
      <c r="AW243" s="31"/>
      <c r="AX243" s="31"/>
      <c r="AY243" s="31"/>
      <c r="AZ243" s="31"/>
      <c r="BA243" s="31"/>
      <c r="BB243" s="31"/>
      <c r="BC243" s="31"/>
      <c r="BD243" s="31"/>
      <c r="BE243" s="49"/>
      <c r="BF243" s="31"/>
      <c r="BG243" s="31"/>
      <c r="BH243" s="31"/>
      <c r="BI243" s="31"/>
      <c r="BJ243" s="31"/>
      <c r="BK243" s="31"/>
      <c r="BL243" s="31"/>
      <c r="BM243"/>
      <c r="BN243" s="4">
        <v>1</v>
      </c>
    </row>
    <row r="244" spans="1:66" s="48" customFormat="1" ht="17.25" x14ac:dyDescent="0.25">
      <c r="A244"/>
      <c r="B244" s="196" t="str">
        <f t="shared" si="54"/>
        <v>A</v>
      </c>
      <c r="C244" s="149" t="str">
        <f>C237</f>
        <v>Famille à coller.N.Nom de votre recette.Recette mère ►.S.Saisissez le nom de la recette mère</v>
      </c>
      <c r="D244" s="91">
        <f>D237</f>
        <v>6</v>
      </c>
      <c r="E244" s="91" t="str">
        <f>E237</f>
        <v>couverts</v>
      </c>
      <c r="F244" s="174"/>
      <c r="G244" s="209"/>
      <c r="H244" s="176" t="str">
        <f t="shared" si="53"/>
        <v/>
      </c>
      <c r="I244" s="177"/>
      <c r="J244" s="178"/>
      <c r="K244" s="179">
        <v>1</v>
      </c>
      <c r="L244" s="180" t="s">
        <v>1073</v>
      </c>
      <c r="N244" s="2943"/>
      <c r="O244" s="310"/>
      <c r="P244" s="310"/>
      <c r="Q244"/>
      <c r="R244"/>
      <c r="S244"/>
      <c r="T244"/>
      <c r="U244"/>
      <c r="V244" s="49"/>
      <c r="AA244" s="49"/>
      <c r="AF244"/>
      <c r="AG244" s="49"/>
      <c r="AH244" s="49"/>
      <c r="AI244" s="49"/>
      <c r="AJ244" s="49"/>
      <c r="AK244" s="49"/>
      <c r="AL244" s="49"/>
      <c r="AM244" s="49"/>
      <c r="AN244" s="49"/>
      <c r="AO244"/>
      <c r="AP244"/>
      <c r="AQ244"/>
      <c r="AR244"/>
      <c r="AS244"/>
      <c r="AT244"/>
      <c r="AU244"/>
      <c r="AV244"/>
      <c r="AW244" s="31"/>
      <c r="AX244" s="31"/>
      <c r="AY244" s="31"/>
      <c r="AZ244" s="31"/>
      <c r="BA244" s="31"/>
      <c r="BB244" s="31"/>
      <c r="BC244" s="31"/>
      <c r="BD244" s="31"/>
      <c r="BE244" s="49"/>
      <c r="BF244" s="31"/>
      <c r="BG244" s="31"/>
      <c r="BH244" s="31"/>
      <c r="BI244" s="31"/>
      <c r="BJ244" s="31"/>
      <c r="BK244" s="31"/>
      <c r="BL244" s="31"/>
      <c r="BM244"/>
      <c r="BN244" s="4">
        <v>1</v>
      </c>
    </row>
    <row r="245" spans="1:66" s="48" customFormat="1" ht="17.25" x14ac:dyDescent="0.25">
      <c r="A245"/>
      <c r="B245" s="196" t="str">
        <f t="shared" si="54"/>
        <v>►</v>
      </c>
      <c r="C245" s="149" t="str">
        <f>C237</f>
        <v>Famille à coller.N.Nom de votre recette.Recette mère ►.S.Saisissez le nom de la recette mère</v>
      </c>
      <c r="D245" s="91">
        <f>D237</f>
        <v>6</v>
      </c>
      <c r="E245" s="91" t="str">
        <f>E237</f>
        <v>couverts</v>
      </c>
      <c r="F245" s="174"/>
      <c r="G245" s="209"/>
      <c r="H245" s="176" t="str">
        <f t="shared" si="53"/>
        <v/>
      </c>
      <c r="I245" s="177"/>
      <c r="J245" s="178"/>
      <c r="K245" s="179">
        <v>1</v>
      </c>
      <c r="L245" s="180"/>
      <c r="N245" s="2943"/>
      <c r="O245" s="310"/>
      <c r="P245" s="310"/>
      <c r="Q245"/>
      <c r="R245"/>
      <c r="S245"/>
      <c r="T245"/>
      <c r="U245"/>
      <c r="V245" s="49"/>
      <c r="AA245" s="49"/>
      <c r="AF245"/>
      <c r="AG245" s="49"/>
      <c r="AH245" s="49"/>
      <c r="AI245" s="49"/>
      <c r="AJ245" s="49"/>
      <c r="AK245" s="49"/>
      <c r="AL245" s="49"/>
      <c r="AM245" s="49"/>
      <c r="AN245" s="49"/>
      <c r="AO245"/>
      <c r="AP245"/>
      <c r="AQ245"/>
      <c r="AR245"/>
      <c r="AS245"/>
      <c r="AT245"/>
      <c r="AU245"/>
      <c r="AV245"/>
      <c r="AW245" s="31"/>
      <c r="AX245" s="31"/>
      <c r="AY245" s="31"/>
      <c r="AZ245" s="31"/>
      <c r="BA245" s="31"/>
      <c r="BB245" s="31"/>
      <c r="BC245" s="31"/>
      <c r="BD245" s="31"/>
      <c r="BE245" s="49"/>
      <c r="BF245" s="31"/>
      <c r="BG245" s="31"/>
      <c r="BH245" s="31"/>
      <c r="BI245" s="31"/>
      <c r="BJ245" s="31"/>
      <c r="BK245" s="31"/>
      <c r="BL245" s="31"/>
      <c r="BM245"/>
      <c r="BN245" s="4">
        <v>1</v>
      </c>
    </row>
    <row r="246" spans="1:66" s="48" customFormat="1" ht="17.25" x14ac:dyDescent="0.25">
      <c r="A246"/>
      <c r="B246" s="196" t="str">
        <f t="shared" si="54"/>
        <v>►</v>
      </c>
      <c r="C246" s="149" t="str">
        <f>C237</f>
        <v>Famille à coller.N.Nom de votre recette.Recette mère ►.S.Saisissez le nom de la recette mère</v>
      </c>
      <c r="D246" s="91">
        <f>D237</f>
        <v>6</v>
      </c>
      <c r="E246" s="91" t="str">
        <f>E237</f>
        <v>couverts</v>
      </c>
      <c r="F246" s="174"/>
      <c r="G246" s="209"/>
      <c r="H246" s="176" t="str">
        <f t="shared" si="53"/>
        <v/>
      </c>
      <c r="I246" s="177"/>
      <c r="J246" s="178"/>
      <c r="K246" s="179">
        <v>1</v>
      </c>
      <c r="L246" s="180"/>
      <c r="N246" s="2943"/>
      <c r="O246" s="310"/>
      <c r="P246" s="310"/>
      <c r="Q246"/>
      <c r="R246"/>
      <c r="S246"/>
      <c r="T246"/>
      <c r="U246"/>
      <c r="V246" s="49"/>
      <c r="AA246" s="49"/>
      <c r="AF246"/>
      <c r="AG246" s="49"/>
      <c r="AH246" s="49"/>
      <c r="AI246" s="49"/>
      <c r="AJ246" s="49"/>
      <c r="AK246" s="49"/>
      <c r="AL246" s="49"/>
      <c r="AM246" s="49"/>
      <c r="AN246" s="49"/>
      <c r="AO246"/>
      <c r="AP246"/>
      <c r="AQ246"/>
      <c r="AR246"/>
      <c r="AS246"/>
      <c r="AT246"/>
      <c r="AU246"/>
      <c r="AV246"/>
      <c r="AW246" s="31"/>
      <c r="AX246" s="31"/>
      <c r="AY246" s="31"/>
      <c r="AZ246" s="31"/>
      <c r="BA246" s="31"/>
      <c r="BB246" s="31"/>
      <c r="BC246" s="31"/>
      <c r="BD246" s="31"/>
      <c r="BE246" s="49"/>
      <c r="BF246" s="31"/>
      <c r="BG246" s="31"/>
      <c r="BH246" s="31"/>
      <c r="BI246" s="31"/>
      <c r="BJ246" s="31"/>
      <c r="BK246" s="31"/>
      <c r="BL246" s="31"/>
      <c r="BM246"/>
      <c r="BN246" s="4">
        <v>1</v>
      </c>
    </row>
    <row r="247" spans="1:66" s="48" customFormat="1" ht="17.25" x14ac:dyDescent="0.25">
      <c r="A247"/>
      <c r="B247" s="196" t="str">
        <f t="shared" si="54"/>
        <v>►</v>
      </c>
      <c r="C247" s="149" t="str">
        <f>C237</f>
        <v>Famille à coller.N.Nom de votre recette.Recette mère ►.S.Saisissez le nom de la recette mère</v>
      </c>
      <c r="D247" s="91">
        <f>D237</f>
        <v>6</v>
      </c>
      <c r="E247" s="91" t="str">
        <f>E237</f>
        <v>couverts</v>
      </c>
      <c r="F247" s="174"/>
      <c r="G247" s="209"/>
      <c r="H247" s="176" t="str">
        <f t="shared" si="53"/>
        <v/>
      </c>
      <c r="I247" s="177"/>
      <c r="J247" s="178"/>
      <c r="K247" s="179">
        <v>1</v>
      </c>
      <c r="L247" s="180"/>
      <c r="N247" s="2943"/>
      <c r="O247" s="310"/>
      <c r="P247" s="310"/>
      <c r="Q247"/>
      <c r="R247"/>
      <c r="S247"/>
      <c r="T247"/>
      <c r="U247"/>
      <c r="V247" s="49"/>
      <c r="AA247" s="49"/>
      <c r="AF247"/>
      <c r="AG247" s="49"/>
      <c r="AH247" s="49"/>
      <c r="AI247" s="49"/>
      <c r="AJ247" s="49"/>
      <c r="AK247" s="49"/>
      <c r="AL247" s="49"/>
      <c r="AM247" s="49"/>
      <c r="AN247" s="49"/>
      <c r="AO247"/>
      <c r="AP247"/>
      <c r="AQ247"/>
      <c r="AR247"/>
      <c r="AS247"/>
      <c r="AT247"/>
      <c r="AU247"/>
      <c r="AV247"/>
      <c r="AW247" s="31"/>
      <c r="AX247" s="31"/>
      <c r="AY247" s="31"/>
      <c r="AZ247" s="31"/>
      <c r="BA247" s="31"/>
      <c r="BB247" s="31"/>
      <c r="BC247" s="31"/>
      <c r="BD247" s="31"/>
      <c r="BE247" s="49"/>
      <c r="BF247" s="31"/>
      <c r="BG247" s="31"/>
      <c r="BH247" s="31"/>
      <c r="BI247" s="31"/>
      <c r="BJ247" s="31"/>
      <c r="BK247" s="31"/>
      <c r="BL247" s="31"/>
      <c r="BM247"/>
      <c r="BN247" s="4">
        <v>1</v>
      </c>
    </row>
    <row r="248" spans="1:66" s="48" customFormat="1" ht="15.75" x14ac:dyDescent="0.25">
      <c r="A248"/>
      <c r="B248" s="66" t="s">
        <v>18</v>
      </c>
      <c r="C248" s="985" t="str">
        <f>C237</f>
        <v>Famille à coller.N.Nom de votre recette.Recette mère ►.S.Saisissez le nom de la recette mère</v>
      </c>
      <c r="D248" s="986">
        <f>D237</f>
        <v>6</v>
      </c>
      <c r="E248" s="987" t="str">
        <f>E237</f>
        <v>couverts</v>
      </c>
      <c r="F248" s="988" t="s">
        <v>150</v>
      </c>
      <c r="G248" s="989"/>
      <c r="H248" s="990"/>
      <c r="I248" s="990"/>
      <c r="J248" s="990"/>
      <c r="K248" s="990"/>
      <c r="L248" s="991"/>
      <c r="N248" s="2943"/>
      <c r="O248" s="310"/>
      <c r="P248" s="310"/>
      <c r="Q248"/>
      <c r="R248"/>
      <c r="S248"/>
      <c r="T248"/>
      <c r="U248"/>
      <c r="V248" s="49"/>
      <c r="AA248" s="49"/>
      <c r="AF248"/>
      <c r="AG248" s="49"/>
      <c r="AH248" s="49"/>
      <c r="AI248" s="49"/>
      <c r="AJ248" s="49"/>
      <c r="AK248" s="49"/>
      <c r="AL248" s="49"/>
      <c r="AM248" s="49"/>
      <c r="AN248" s="49"/>
      <c r="AO248"/>
      <c r="AP248"/>
      <c r="AQ248"/>
      <c r="AR248"/>
      <c r="AS248"/>
      <c r="AT248"/>
      <c r="AU248"/>
      <c r="AV248"/>
      <c r="AW248" s="31"/>
      <c r="AX248" s="31"/>
      <c r="AY248" s="31"/>
      <c r="AZ248" s="31"/>
      <c r="BA248" s="31"/>
      <c r="BB248" s="31"/>
      <c r="BC248" s="31"/>
      <c r="BD248" s="31"/>
      <c r="BE248" s="49"/>
      <c r="BF248" s="31"/>
      <c r="BG248" s="31"/>
      <c r="BH248" s="31"/>
      <c r="BI248" s="31"/>
      <c r="BJ248" s="31"/>
      <c r="BK248" s="31"/>
      <c r="BL248" s="31"/>
      <c r="BM248"/>
      <c r="BN248" s="4">
        <v>1</v>
      </c>
    </row>
    <row r="249" spans="1:66" s="48" customFormat="1" ht="18.75" x14ac:dyDescent="0.25">
      <c r="A249"/>
      <c r="B249" s="1368" t="s">
        <v>18</v>
      </c>
      <c r="C249" s="998" t="str">
        <f>C237</f>
        <v>Famille à coller.N.Nom de votre recette.Recette mère ►.S.Saisissez le nom de la recette mère</v>
      </c>
      <c r="D249" s="998">
        <f>D237</f>
        <v>6</v>
      </c>
      <c r="E249" s="998" t="str">
        <f>E237</f>
        <v>couverts</v>
      </c>
      <c r="F249" s="315" t="s">
        <v>61</v>
      </c>
      <c r="G249" s="1002">
        <v>2</v>
      </c>
      <c r="H249" s="999" t="s">
        <v>142</v>
      </c>
      <c r="I249" s="1000"/>
      <c r="J249" s="1000"/>
      <c r="K249" s="1000"/>
      <c r="L249" s="1365" t="s">
        <v>1079</v>
      </c>
      <c r="N249" s="2943"/>
      <c r="O249" s="310"/>
      <c r="P249" s="310"/>
      <c r="Q249" s="526" t="s">
        <v>218</v>
      </c>
      <c r="R249" s="527" t="s">
        <v>1081</v>
      </c>
      <c r="S249" s="527"/>
      <c r="T249" s="527"/>
      <c r="U249"/>
      <c r="V249" s="49"/>
      <c r="AA249" s="49"/>
      <c r="AF249"/>
      <c r="AG249" s="49"/>
      <c r="AH249" s="49"/>
      <c r="AI249" s="49"/>
      <c r="AJ249" s="49"/>
      <c r="AK249" s="49"/>
      <c r="AL249" s="49"/>
      <c r="AM249" s="49"/>
      <c r="AN249" s="49"/>
      <c r="AO249"/>
      <c r="AP249"/>
      <c r="AQ249"/>
      <c r="AR249"/>
      <c r="AS249"/>
      <c r="AT249"/>
      <c r="AU249"/>
      <c r="AV249"/>
      <c r="AW249" s="31"/>
      <c r="AX249" s="31"/>
      <c r="AY249" s="31"/>
      <c r="AZ249" s="31"/>
      <c r="BA249" s="31"/>
      <c r="BB249" s="31"/>
      <c r="BC249" s="31"/>
      <c r="BD249" s="31"/>
      <c r="BE249" s="49"/>
      <c r="BF249" s="31"/>
      <c r="BG249" s="31"/>
      <c r="BH249" s="31"/>
      <c r="BI249" s="31"/>
      <c r="BJ249" s="31"/>
      <c r="BK249" s="31"/>
      <c r="BL249" s="31"/>
      <c r="BM249"/>
      <c r="BN249" s="4">
        <v>1</v>
      </c>
    </row>
    <row r="250" spans="1:66" s="48" customFormat="1" ht="18.75" x14ac:dyDescent="0.25">
      <c r="A250"/>
      <c r="B250" s="319" t="s">
        <v>18</v>
      </c>
      <c r="C250" s="1043" t="str">
        <f>C249</f>
        <v>Famille à coller.N.Nom de votre recette.Recette mère ►.S.Saisissez le nom de la recette mère</v>
      </c>
      <c r="D250" s="1043">
        <f>D249</f>
        <v>6</v>
      </c>
      <c r="E250" s="1044" t="str">
        <f>E249</f>
        <v>couverts</v>
      </c>
      <c r="F250" s="150" t="s">
        <v>86</v>
      </c>
      <c r="G250" s="3186" t="s">
        <v>88</v>
      </c>
      <c r="H250" s="3354" t="s">
        <v>96</v>
      </c>
      <c r="I250" s="3187" t="s">
        <v>89</v>
      </c>
      <c r="J250" s="3355" t="s">
        <v>110</v>
      </c>
      <c r="K250" s="3356" t="s">
        <v>510</v>
      </c>
      <c r="L250" s="3357" t="s">
        <v>106</v>
      </c>
      <c r="N250" s="2943"/>
      <c r="O250" s="310"/>
      <c r="P250" s="310"/>
      <c r="R250" s="436" t="s">
        <v>221</v>
      </c>
      <c r="S250"/>
      <c r="T250"/>
      <c r="U250"/>
      <c r="V250" s="49"/>
      <c r="AA250" s="49"/>
      <c r="AF250"/>
      <c r="AG250" s="49"/>
      <c r="AH250" s="49"/>
      <c r="AI250" s="49"/>
      <c r="AJ250" s="49"/>
      <c r="AK250" s="49"/>
      <c r="AL250" s="49"/>
      <c r="AM250" s="49"/>
      <c r="AN250" s="49"/>
      <c r="AO250"/>
      <c r="AP250"/>
      <c r="AQ250"/>
      <c r="AR250"/>
      <c r="AS250"/>
      <c r="AT250"/>
      <c r="AU250"/>
      <c r="AV250"/>
      <c r="AW250" s="31"/>
      <c r="AX250" s="31"/>
      <c r="AY250" s="31"/>
      <c r="AZ250" s="31"/>
      <c r="BA250" s="31"/>
      <c r="BB250" s="31"/>
      <c r="BC250" s="31"/>
      <c r="BD250" s="31"/>
      <c r="BE250" s="49"/>
      <c r="BF250" s="31"/>
      <c r="BG250" s="31"/>
      <c r="BH250" s="31"/>
      <c r="BI250" s="31"/>
      <c r="BJ250" s="31"/>
      <c r="BK250" s="31"/>
      <c r="BL250" s="31"/>
      <c r="BM250"/>
      <c r="BN250" s="4">
        <v>1</v>
      </c>
    </row>
    <row r="251" spans="1:66" s="48" customFormat="1" ht="15.75" customHeight="1" x14ac:dyDescent="0.25">
      <c r="A251"/>
      <c r="B251" s="319" t="s">
        <v>18</v>
      </c>
      <c r="C251" s="320" t="str">
        <f>C249</f>
        <v>Famille à coller.N.Nom de votre recette.Recette mère ►.S.Saisissez le nom de la recette mère</v>
      </c>
      <c r="D251" s="320">
        <f>D249</f>
        <v>6</v>
      </c>
      <c r="E251" s="1045" t="str">
        <f>E249</f>
        <v>couverts</v>
      </c>
      <c r="F251" s="163" t="s">
        <v>94</v>
      </c>
      <c r="G251" s="3121"/>
      <c r="H251" s="3388"/>
      <c r="I251" s="3172"/>
      <c r="J251" s="3389"/>
      <c r="K251" s="3390"/>
      <c r="L251" s="3353"/>
      <c r="N251" s="2943"/>
      <c r="O251" s="310"/>
      <c r="P251" s="310"/>
      <c r="Q251"/>
      <c r="R251"/>
      <c r="S251"/>
      <c r="T251"/>
      <c r="U251"/>
      <c r="V251" s="49"/>
      <c r="AA251" s="49"/>
      <c r="AF251"/>
      <c r="AG251" s="49"/>
      <c r="AH251" s="49"/>
      <c r="AI251" s="49"/>
      <c r="AJ251" s="49"/>
      <c r="AK251" s="49"/>
      <c r="AL251" s="49"/>
      <c r="AM251" s="49"/>
      <c r="AN251" s="49"/>
      <c r="AO251"/>
      <c r="AP251"/>
      <c r="AQ251"/>
      <c r="AR251"/>
      <c r="AS251"/>
      <c r="AT251"/>
      <c r="AU251"/>
      <c r="AV251"/>
      <c r="AW251" s="31"/>
      <c r="AX251" s="31"/>
      <c r="AY251" s="31"/>
      <c r="AZ251" s="31"/>
      <c r="BA251" s="31"/>
      <c r="BB251" s="31"/>
      <c r="BC251" s="31"/>
      <c r="BD251" s="31"/>
      <c r="BE251" s="49"/>
      <c r="BF251" s="31"/>
      <c r="BG251" s="31"/>
      <c r="BH251" s="31"/>
      <c r="BI251" s="31"/>
      <c r="BJ251" s="31"/>
      <c r="BK251" s="31"/>
      <c r="BL251" s="31"/>
      <c r="BM251"/>
      <c r="BN251" s="4">
        <v>1</v>
      </c>
    </row>
    <row r="252" spans="1:66" s="48" customFormat="1" ht="15.75" x14ac:dyDescent="0.25">
      <c r="A252"/>
      <c r="B252" s="196" t="str">
        <f t="shared" ref="B252:B253" si="55">IF(OR(L252&lt;&gt;""),"A", "►")</f>
        <v>A</v>
      </c>
      <c r="C252" s="320" t="str">
        <f>C249</f>
        <v>Famille à coller.N.Nom de votre recette.Recette mère ►.S.Saisissez le nom de la recette mère</v>
      </c>
      <c r="D252" s="320">
        <f>D249</f>
        <v>6</v>
      </c>
      <c r="E252" s="1045" t="str">
        <f>E249</f>
        <v>couverts</v>
      </c>
      <c r="F252" s="831"/>
      <c r="G252" s="177">
        <v>350</v>
      </c>
      <c r="H252" s="832">
        <f>IFERROR(INDEX(F256:L256,MATCH(I252,F255:L255,0)) * G252 * IF(ISBLANK(F252), 1, F252), 0)</f>
        <v>0.35000000000000003</v>
      </c>
      <c r="I252" s="229" t="s">
        <v>41</v>
      </c>
      <c r="J252" s="190">
        <v>16</v>
      </c>
      <c r="K252" s="833">
        <f t="shared" ref="K252:K253" si="56">((H252-(H252*J252%)))</f>
        <v>0.29400000000000004</v>
      </c>
      <c r="L252" s="834" t="s">
        <v>511</v>
      </c>
      <c r="N252" s="2943"/>
      <c r="O252" s="310"/>
      <c r="P252" s="310"/>
      <c r="Q252"/>
      <c r="R252"/>
      <c r="S252"/>
      <c r="T252"/>
      <c r="U252"/>
      <c r="V252" s="49"/>
      <c r="AA252" s="49"/>
      <c r="AF252"/>
      <c r="AG252" s="49"/>
      <c r="AH252" s="49"/>
      <c r="AI252" s="49"/>
      <c r="AJ252" s="49"/>
      <c r="AK252" s="49"/>
      <c r="AL252" s="49"/>
      <c r="AM252" s="49"/>
      <c r="AN252" s="49"/>
      <c r="AO252"/>
      <c r="AP252"/>
      <c r="AQ252"/>
      <c r="AR252"/>
      <c r="AS252"/>
      <c r="AT252"/>
      <c r="AU252"/>
      <c r="AV252"/>
      <c r="AW252" s="31"/>
      <c r="AX252" s="31"/>
      <c r="AY252" s="31"/>
      <c r="AZ252" s="31"/>
      <c r="BA252" s="31"/>
      <c r="BB252" s="31"/>
      <c r="BC252" s="31"/>
      <c r="BD252" s="31"/>
      <c r="BE252" s="49"/>
      <c r="BF252" s="31"/>
      <c r="BG252" s="31"/>
      <c r="BH252" s="31"/>
      <c r="BI252" s="31"/>
      <c r="BJ252" s="31"/>
      <c r="BK252" s="31"/>
      <c r="BL252" s="31"/>
      <c r="BM252"/>
      <c r="BN252" s="4">
        <v>1</v>
      </c>
    </row>
    <row r="253" spans="1:66" s="48" customFormat="1" ht="15.75" customHeight="1" x14ac:dyDescent="0.25">
      <c r="A253"/>
      <c r="B253" s="196" t="str">
        <f t="shared" si="55"/>
        <v>A</v>
      </c>
      <c r="C253" s="320" t="str">
        <f>C249</f>
        <v>Famille à coller.N.Nom de votre recette.Recette mère ►.S.Saisissez le nom de la recette mère</v>
      </c>
      <c r="D253" s="320">
        <f>D249</f>
        <v>6</v>
      </c>
      <c r="E253" s="1045" t="str">
        <f>E249</f>
        <v>couverts</v>
      </c>
      <c r="F253" s="835"/>
      <c r="G253" s="836">
        <v>1.2</v>
      </c>
      <c r="H253" s="832">
        <f>IFERROR(INDEX(F256:L256,MATCH(I253,F255:L255,0)) * G253 * IF(ISBLANK(F253), 1, F253), 0)</f>
        <v>1.2</v>
      </c>
      <c r="I253" s="510" t="s">
        <v>47</v>
      </c>
      <c r="J253" s="202">
        <v>22</v>
      </c>
      <c r="K253" s="833">
        <f t="shared" si="56"/>
        <v>0.93599999999999994</v>
      </c>
      <c r="L253" s="837" t="s">
        <v>512</v>
      </c>
      <c r="N253" s="2943"/>
      <c r="O253" s="310"/>
      <c r="P253" s="310"/>
      <c r="Q253"/>
      <c r="R253"/>
      <c r="S253"/>
      <c r="T253"/>
      <c r="U253"/>
      <c r="V253" s="49"/>
      <c r="AA253" s="49"/>
      <c r="AF253"/>
      <c r="AG253" s="49"/>
      <c r="AH253" s="49"/>
      <c r="AI253" s="49"/>
      <c r="AJ253" s="49"/>
      <c r="AK253" s="49"/>
      <c r="AL253" s="49"/>
      <c r="AM253" s="49"/>
      <c r="AN253" s="49"/>
      <c r="AO253"/>
      <c r="AP253"/>
      <c r="AQ253"/>
      <c r="AR253"/>
      <c r="AS253"/>
      <c r="AT253"/>
      <c r="AU253"/>
      <c r="AV253"/>
      <c r="AW253" s="31"/>
      <c r="AX253" s="31"/>
      <c r="AY253" s="31"/>
      <c r="AZ253" s="31"/>
      <c r="BA253" s="31"/>
      <c r="BB253" s="31"/>
      <c r="BC253" s="31"/>
      <c r="BD253" s="31"/>
      <c r="BE253" s="49"/>
      <c r="BF253" s="31"/>
      <c r="BG253" s="31"/>
      <c r="BH253" s="31"/>
      <c r="BI253" s="31"/>
      <c r="BJ253" s="31"/>
      <c r="BK253" s="31"/>
      <c r="BL253" s="31"/>
      <c r="BM253"/>
      <c r="BN253" s="4">
        <v>1</v>
      </c>
    </row>
    <row r="254" spans="1:66" s="48" customFormat="1" ht="15.75" x14ac:dyDescent="0.25">
      <c r="A254"/>
      <c r="B254" s="376" t="s">
        <v>11</v>
      </c>
      <c r="C254" s="320" t="str">
        <f>C249</f>
        <v>Famille à coller.N.Nom de votre recette.Recette mère ►.S.Saisissez le nom de la recette mère</v>
      </c>
      <c r="D254" s="320">
        <f>D249</f>
        <v>6</v>
      </c>
      <c r="E254" s="1045" t="str">
        <f>E249</f>
        <v>couverts</v>
      </c>
      <c r="F254" s="839" t="s">
        <v>515</v>
      </c>
      <c r="G254" s="270"/>
      <c r="H254" s="270"/>
      <c r="I254" s="270"/>
      <c r="J254" s="270"/>
      <c r="K254" s="270"/>
      <c r="L254" s="840" t="s">
        <v>516</v>
      </c>
      <c r="N254" s="2943"/>
      <c r="O254" s="310"/>
      <c r="P254" s="310"/>
      <c r="Q254"/>
      <c r="R254"/>
      <c r="S254"/>
      <c r="T254"/>
      <c r="U254"/>
      <c r="V254" s="49"/>
      <c r="AA254" s="49"/>
      <c r="AF254"/>
      <c r="AG254" s="49"/>
      <c r="AH254" s="49"/>
      <c r="AI254" s="49"/>
      <c r="AJ254" s="49"/>
      <c r="AK254" s="49"/>
      <c r="AL254" s="49"/>
      <c r="AM254" s="49"/>
      <c r="AN254" s="49"/>
      <c r="AO254"/>
      <c r="AP254"/>
      <c r="AQ254" s="49"/>
      <c r="AR254"/>
      <c r="AS254"/>
      <c r="AT254"/>
      <c r="AU254"/>
      <c r="AV254"/>
      <c r="AW254" s="31"/>
      <c r="AX254" s="31"/>
      <c r="AY254" s="31"/>
      <c r="AZ254" s="31"/>
      <c r="BA254" s="31"/>
      <c r="BB254" s="31"/>
      <c r="BC254" s="31"/>
      <c r="BD254" s="31"/>
      <c r="BE254" s="49"/>
      <c r="BF254" s="31"/>
      <c r="BG254" s="31"/>
      <c r="BH254" s="31"/>
      <c r="BI254" s="31"/>
      <c r="BJ254" s="31"/>
      <c r="BK254" s="31"/>
      <c r="BL254" s="31"/>
      <c r="BM254"/>
      <c r="BN254" s="4">
        <v>1</v>
      </c>
    </row>
    <row r="255" spans="1:66" s="48" customFormat="1" ht="15.75" x14ac:dyDescent="0.25">
      <c r="A255"/>
      <c r="B255" s="376" t="s">
        <v>18</v>
      </c>
      <c r="C255" s="320" t="str">
        <f>C249</f>
        <v>Famille à coller.N.Nom de votre recette.Recette mère ►.S.Saisissez le nom de la recette mère</v>
      </c>
      <c r="D255" s="320">
        <f>D249</f>
        <v>6</v>
      </c>
      <c r="E255" s="320" t="str">
        <f>E249</f>
        <v>couverts</v>
      </c>
      <c r="F255" s="510" t="s">
        <v>47</v>
      </c>
      <c r="G255" s="229" t="s">
        <v>41</v>
      </c>
      <c r="H255" s="842"/>
      <c r="I255" s="489" t="s">
        <v>123</v>
      </c>
      <c r="J255" s="489" t="s">
        <v>120</v>
      </c>
      <c r="K255" s="496" t="s">
        <v>118</v>
      </c>
      <c r="L255" s="843" t="s">
        <v>107</v>
      </c>
      <c r="N255" s="2943"/>
      <c r="O255" s="310"/>
      <c r="P255" s="310"/>
      <c r="Q255"/>
      <c r="R255"/>
      <c r="S255"/>
      <c r="T255"/>
      <c r="U255"/>
      <c r="V255" s="49"/>
      <c r="AA255" s="49"/>
      <c r="AF255"/>
      <c r="AG255" s="49"/>
      <c r="AH255" s="49"/>
      <c r="AI255" s="49"/>
      <c r="AJ255" s="49"/>
      <c r="AK255" s="49"/>
      <c r="AL255" s="49"/>
      <c r="AM255" s="49"/>
      <c r="AN255" s="49"/>
      <c r="AO255"/>
      <c r="AP255"/>
      <c r="AQ255" s="49"/>
      <c r="AR255"/>
      <c r="AS255"/>
      <c r="AT255"/>
      <c r="AU255"/>
      <c r="AV255"/>
      <c r="AW255" s="31"/>
      <c r="AX255" s="31"/>
      <c r="AY255" s="31"/>
      <c r="AZ255" s="31"/>
      <c r="BA255" s="31"/>
      <c r="BB255" s="31"/>
      <c r="BC255" s="31"/>
      <c r="BD255" s="31"/>
      <c r="BE255" s="49"/>
      <c r="BF255" s="31"/>
      <c r="BG255" s="31"/>
      <c r="BH255" s="31"/>
      <c r="BI255" s="31"/>
      <c r="BJ255" s="31"/>
      <c r="BK255" s="31"/>
      <c r="BL255" s="31"/>
      <c r="BM255"/>
      <c r="BN255" s="4">
        <v>1</v>
      </c>
    </row>
    <row r="256" spans="1:66" s="48" customFormat="1" ht="15.75" customHeight="1" x14ac:dyDescent="0.25">
      <c r="A256"/>
      <c r="B256" s="376" t="s">
        <v>11</v>
      </c>
      <c r="C256" s="320" t="str">
        <f>C249</f>
        <v>Famille à coller.N.Nom de votre recette.Recette mère ►.S.Saisissez le nom de la recette mère</v>
      </c>
      <c r="D256" s="320">
        <f>D249</f>
        <v>6</v>
      </c>
      <c r="E256" s="320" t="str">
        <f>E249</f>
        <v>couverts</v>
      </c>
      <c r="F256" s="844">
        <v>1</v>
      </c>
      <c r="G256" s="844">
        <v>1E-3</v>
      </c>
      <c r="H256" s="842"/>
      <c r="I256" s="845">
        <v>0.5</v>
      </c>
      <c r="J256" s="844">
        <v>0.25</v>
      </c>
      <c r="K256" s="846">
        <v>1</v>
      </c>
      <c r="L256" s="847">
        <v>0.01</v>
      </c>
      <c r="N256" s="2943"/>
      <c r="O256" s="310"/>
      <c r="P256" s="310"/>
      <c r="Q256"/>
      <c r="R256"/>
      <c r="S256"/>
      <c r="T256"/>
      <c r="U256"/>
      <c r="V256" s="49"/>
      <c r="AA256" s="49"/>
      <c r="AF256"/>
      <c r="AG256" s="49"/>
      <c r="AH256" s="49"/>
      <c r="AI256" s="49"/>
      <c r="AJ256" s="49"/>
      <c r="AK256" s="49"/>
      <c r="AL256" s="49"/>
      <c r="AM256" s="49"/>
      <c r="AN256" s="49"/>
      <c r="AO256"/>
      <c r="AP256"/>
      <c r="AQ256"/>
      <c r="AR256"/>
      <c r="AS256"/>
      <c r="AT256"/>
      <c r="AU256"/>
      <c r="AV256"/>
      <c r="AW256" s="31"/>
      <c r="AX256" s="31"/>
      <c r="AY256" s="31"/>
      <c r="AZ256" s="31"/>
      <c r="BA256" s="31"/>
      <c r="BB256" s="31"/>
      <c r="BC256" s="31"/>
      <c r="BD256" s="31"/>
      <c r="BE256" s="49"/>
      <c r="BF256" s="31"/>
      <c r="BG256" s="31"/>
      <c r="BH256" s="31"/>
      <c r="BI256" s="31"/>
      <c r="BJ256" s="31"/>
      <c r="BK256" s="31"/>
      <c r="BL256" s="31"/>
      <c r="BM256"/>
      <c r="BN256" s="4">
        <v>1</v>
      </c>
    </row>
    <row r="257" spans="1:66" s="48" customFormat="1" ht="15.75" x14ac:dyDescent="0.25">
      <c r="A257"/>
      <c r="B257" s="196" t="str">
        <f t="shared" ref="B257:B258" si="57">IF(OR(F257&lt;&gt;"",G257&lt;&gt; "",I257&lt;&gt;"",J257&lt;&gt;""),"A", "►")</f>
        <v>►</v>
      </c>
      <c r="C257" s="320" t="str">
        <f>C249</f>
        <v>Famille à coller.N.Nom de votre recette.Recette mère ►.S.Saisissez le nom de la recette mère</v>
      </c>
      <c r="D257" s="320">
        <f>D249</f>
        <v>6</v>
      </c>
      <c r="E257" s="320" t="str">
        <f>E249</f>
        <v>couverts</v>
      </c>
      <c r="F257" s="324"/>
      <c r="G257" s="270"/>
      <c r="H257" s="270"/>
      <c r="I257" s="270"/>
      <c r="J257" s="270"/>
      <c r="K257" s="270"/>
      <c r="L257" s="383" t="s">
        <v>154</v>
      </c>
      <c r="N257" s="2943"/>
      <c r="O257" s="310"/>
      <c r="P257" s="310"/>
      <c r="Q257"/>
      <c r="R257"/>
      <c r="S257"/>
      <c r="T257"/>
      <c r="U257"/>
      <c r="V257" s="49"/>
      <c r="AA257" s="49"/>
      <c r="AF257"/>
      <c r="AG257" s="49"/>
      <c r="AH257" s="49"/>
      <c r="AI257" s="49"/>
      <c r="AJ257" s="49"/>
      <c r="AK257" s="49"/>
      <c r="AL257" s="49"/>
      <c r="AM257" s="49"/>
      <c r="AN257" s="49"/>
      <c r="AO257"/>
      <c r="AP257" s="31"/>
      <c r="AQ257" s="49"/>
      <c r="AR257"/>
      <c r="AS257"/>
      <c r="AT257"/>
      <c r="AU257"/>
      <c r="AV257"/>
      <c r="AW257" s="31"/>
      <c r="AX257" s="31"/>
      <c r="AY257" s="31"/>
      <c r="AZ257" s="31"/>
      <c r="BA257" s="31"/>
      <c r="BB257" s="31"/>
      <c r="BC257" s="31"/>
      <c r="BD257" s="31"/>
      <c r="BE257" s="49"/>
      <c r="BF257" s="31"/>
      <c r="BG257" s="31"/>
      <c r="BH257" s="31"/>
      <c r="BI257" s="31"/>
      <c r="BJ257" s="31"/>
      <c r="BK257" s="31"/>
      <c r="BL257" s="31"/>
      <c r="BM257"/>
      <c r="BN257" s="4">
        <v>1</v>
      </c>
    </row>
    <row r="258" spans="1:66" s="48" customFormat="1" ht="15.75" x14ac:dyDescent="0.25">
      <c r="A258"/>
      <c r="B258" s="196" t="str">
        <f t="shared" si="57"/>
        <v>►</v>
      </c>
      <c r="C258" s="320" t="str">
        <f>C249</f>
        <v>Famille à coller.N.Nom de votre recette.Recette mère ►.S.Saisissez le nom de la recette mère</v>
      </c>
      <c r="D258" s="320">
        <f>D249</f>
        <v>6</v>
      </c>
      <c r="E258" s="320" t="str">
        <f>E249</f>
        <v>couverts</v>
      </c>
      <c r="F258" s="772"/>
      <c r="G258" s="270"/>
      <c r="H258" s="270"/>
      <c r="I258" s="270"/>
      <c r="J258" s="270"/>
      <c r="K258" s="270"/>
      <c r="L258" s="383" t="s">
        <v>155</v>
      </c>
      <c r="N258" s="2943"/>
      <c r="O258" s="310"/>
      <c r="P258" s="310"/>
      <c r="Q258"/>
      <c r="R258"/>
      <c r="S258"/>
      <c r="T258"/>
      <c r="U258"/>
      <c r="V258" s="49"/>
      <c r="AA258" s="49"/>
      <c r="AF258"/>
      <c r="AG258" s="49"/>
      <c r="AH258" s="49"/>
      <c r="AI258" s="49"/>
      <c r="AJ258" s="49"/>
      <c r="AK258" s="49"/>
      <c r="AL258" s="49"/>
      <c r="AM258" s="49"/>
      <c r="AN258" s="49"/>
      <c r="AO258"/>
      <c r="AP258" s="31"/>
      <c r="AQ258" s="49"/>
      <c r="AR258"/>
      <c r="AS258"/>
      <c r="AT258"/>
      <c r="AU258"/>
      <c r="AV258"/>
      <c r="AW258" s="31"/>
      <c r="AX258" s="31"/>
      <c r="AY258" s="31"/>
      <c r="AZ258" s="31"/>
      <c r="BA258" s="31"/>
      <c r="BB258" s="31"/>
      <c r="BC258" s="31"/>
      <c r="BD258" s="31"/>
      <c r="BE258" s="49"/>
      <c r="BF258" s="31"/>
      <c r="BG258" s="31"/>
      <c r="BH258" s="31"/>
      <c r="BI258" s="31"/>
      <c r="BJ258" s="31"/>
      <c r="BK258" s="31"/>
      <c r="BL258" s="31"/>
      <c r="BM258"/>
      <c r="BN258" s="4">
        <v>1</v>
      </c>
    </row>
    <row r="259" spans="1:66" s="48" customFormat="1" ht="15.75" x14ac:dyDescent="0.25">
      <c r="A259"/>
      <c r="B259" s="376" t="s">
        <v>18</v>
      </c>
      <c r="C259" s="320" t="str">
        <f>C249</f>
        <v>Famille à coller.N.Nom de votre recette.Recette mère ►.S.Saisissez le nom de la recette mère</v>
      </c>
      <c r="D259" s="320">
        <f>D249</f>
        <v>6</v>
      </c>
      <c r="E259" s="320" t="str">
        <f>E249</f>
        <v>couverts</v>
      </c>
      <c r="F259" s="293"/>
      <c r="G259" s="293"/>
      <c r="H259" s="293" t="s">
        <v>152</v>
      </c>
      <c r="I259" s="294"/>
      <c r="J259" s="392"/>
      <c r="K259" s="392"/>
      <c r="L259" s="393"/>
      <c r="N259" s="2943"/>
      <c r="O259" s="310"/>
      <c r="P259" s="310"/>
      <c r="Q259"/>
      <c r="R259"/>
      <c r="S259"/>
      <c r="T259"/>
      <c r="U259"/>
      <c r="V259" s="49"/>
      <c r="AA259" s="49"/>
      <c r="AF259"/>
      <c r="AG259" s="49"/>
      <c r="AH259" s="49"/>
      <c r="AI259" s="49"/>
      <c r="AJ259" s="49"/>
      <c r="AK259" s="49"/>
      <c r="AL259" s="49"/>
      <c r="AM259" s="49"/>
      <c r="AN259" s="49"/>
      <c r="AO259"/>
      <c r="AP259" s="31"/>
      <c r="AQ259" s="49"/>
      <c r="AR259"/>
      <c r="AS259"/>
      <c r="AT259"/>
      <c r="AU259"/>
      <c r="AV259"/>
      <c r="AW259" s="31"/>
      <c r="AX259" s="31"/>
      <c r="AY259" s="31"/>
      <c r="AZ259" s="31"/>
      <c r="BA259" s="31"/>
      <c r="BB259" s="31"/>
      <c r="BC259" s="31"/>
      <c r="BD259" s="31"/>
      <c r="BE259" s="49"/>
      <c r="BF259" s="31"/>
      <c r="BG259" s="31"/>
      <c r="BH259" s="31"/>
      <c r="BI259" s="31"/>
      <c r="BJ259" s="31"/>
      <c r="BK259" s="31"/>
      <c r="BL259" s="31"/>
      <c r="BM259"/>
      <c r="BN259" s="4">
        <v>1</v>
      </c>
    </row>
    <row r="260" spans="1:66" s="48" customFormat="1" ht="16.5" thickBot="1" x14ac:dyDescent="0.3">
      <c r="A260"/>
      <c r="B260" s="397" t="s">
        <v>18</v>
      </c>
      <c r="C260" s="398" t="str">
        <f>C249</f>
        <v>Famille à coller.N.Nom de votre recette.Recette mère ►.S.Saisissez le nom de la recette mère</v>
      </c>
      <c r="D260" s="398">
        <f>D249</f>
        <v>6</v>
      </c>
      <c r="E260" s="398" t="str">
        <f>E249</f>
        <v>couverts</v>
      </c>
      <c r="F260" s="399" t="s">
        <v>150</v>
      </c>
      <c r="G260" s="298"/>
      <c r="H260" s="299"/>
      <c r="I260" s="300"/>
      <c r="J260" s="299"/>
      <c r="K260" s="299"/>
      <c r="L260" s="400"/>
      <c r="N260" s="2943"/>
      <c r="O260" s="310"/>
      <c r="P260" s="310"/>
      <c r="Q260"/>
      <c r="R260"/>
      <c r="S260"/>
      <c r="T260"/>
      <c r="U260"/>
      <c r="V260" s="49"/>
      <c r="AA260" s="49"/>
      <c r="AF260"/>
      <c r="AG260" s="49"/>
      <c r="AH260" s="49"/>
      <c r="AI260" s="49"/>
      <c r="AJ260" s="49"/>
      <c r="AK260" s="49"/>
      <c r="AL260" s="49"/>
      <c r="AM260" s="49"/>
      <c r="AN260" s="49"/>
      <c r="AO260"/>
      <c r="AP260" s="31"/>
      <c r="AQ260" s="49"/>
      <c r="AR260"/>
      <c r="AS260"/>
      <c r="AT260"/>
      <c r="AU260"/>
      <c r="AV260"/>
      <c r="AW260" s="31"/>
      <c r="AX260" s="31"/>
      <c r="AY260" s="31"/>
      <c r="AZ260" s="31"/>
      <c r="BA260" s="31"/>
      <c r="BB260" s="31"/>
      <c r="BC260" s="31"/>
      <c r="BD260" s="31"/>
      <c r="BE260" s="49"/>
      <c r="BF260" s="31"/>
      <c r="BG260" s="31"/>
      <c r="BH260" s="31"/>
      <c r="BI260" s="31"/>
      <c r="BJ260" s="31"/>
      <c r="BK260" s="31"/>
      <c r="BL260" s="31"/>
      <c r="BM260"/>
      <c r="BN260" s="4">
        <v>1</v>
      </c>
    </row>
    <row r="261" spans="1:66" s="48" customFormat="1" ht="15.75" thickBot="1" x14ac:dyDescent="0.3">
      <c r="A261"/>
      <c r="B261" s="428" t="s">
        <v>18</v>
      </c>
      <c r="C261"/>
      <c r="D261"/>
      <c r="E261"/>
      <c r="F261"/>
      <c r="G261"/>
      <c r="H261"/>
      <c r="I261"/>
      <c r="J261"/>
      <c r="K261"/>
      <c r="L261"/>
      <c r="N261" s="2943"/>
      <c r="O261" s="310"/>
      <c r="P261" s="310"/>
      <c r="Q261"/>
      <c r="R261"/>
      <c r="S261"/>
      <c r="T261"/>
      <c r="U261"/>
      <c r="V261" s="49"/>
      <c r="AA261" s="49"/>
      <c r="AF261"/>
      <c r="AG261" s="49"/>
      <c r="AH261" s="49"/>
      <c r="AI261" s="49"/>
      <c r="AJ261" s="49"/>
      <c r="AK261" s="49"/>
      <c r="AL261" s="49"/>
      <c r="AM261" s="49"/>
      <c r="AN261" s="49"/>
      <c r="AO261"/>
      <c r="AP261" s="31"/>
      <c r="AQ261" s="49"/>
      <c r="AR261"/>
      <c r="AS261"/>
      <c r="AT261"/>
      <c r="AU261"/>
      <c r="AV261"/>
      <c r="AW261" s="31"/>
      <c r="AX261" s="31"/>
      <c r="AY261" s="31"/>
      <c r="AZ261" s="31"/>
      <c r="BA261" s="31"/>
      <c r="BB261" s="31"/>
      <c r="BC261" s="31"/>
      <c r="BD261" s="31"/>
      <c r="BE261" s="49"/>
      <c r="BF261" s="31"/>
      <c r="BG261" s="31"/>
      <c r="BH261" s="31"/>
      <c r="BI261" s="31"/>
      <c r="BJ261" s="31"/>
      <c r="BK261" s="31"/>
      <c r="BL261" s="31"/>
      <c r="BM261"/>
      <c r="BN261" s="4">
        <v>1</v>
      </c>
    </row>
    <row r="262" spans="1:66" s="48" customFormat="1" ht="18.75" x14ac:dyDescent="0.25">
      <c r="A262"/>
      <c r="B262" s="54" t="s">
        <v>18</v>
      </c>
      <c r="C262" s="55" t="str">
        <f>C268</f>
        <v>Famille à coller.N.Nom de votre recette.Recette mère ►.S.Saisissez le nom de la recette mère</v>
      </c>
      <c r="D262" s="56">
        <f>D268</f>
        <v>6</v>
      </c>
      <c r="E262" s="56" t="str">
        <f>E268</f>
        <v>couverts</v>
      </c>
      <c r="F262" s="57" t="s">
        <v>6</v>
      </c>
      <c r="G262" s="58" t="s">
        <v>19</v>
      </c>
      <c r="H262" s="3315" t="s">
        <v>20</v>
      </c>
      <c r="I262" s="3315"/>
      <c r="J262" s="3285" t="s">
        <v>21</v>
      </c>
      <c r="K262" s="3285"/>
      <c r="L262" s="3286"/>
      <c r="N262" s="2943"/>
      <c r="O262" s="310"/>
      <c r="P262" s="310"/>
      <c r="Q262" s="1003" t="s">
        <v>218</v>
      </c>
      <c r="R262" s="429" t="s">
        <v>219</v>
      </c>
      <c r="S262" s="430"/>
      <c r="T262"/>
      <c r="U262"/>
      <c r="V262" s="49"/>
      <c r="AA262" s="49"/>
      <c r="AF262"/>
      <c r="AG262" s="49"/>
      <c r="AH262" s="49"/>
      <c r="AI262" s="49"/>
      <c r="AJ262" s="49"/>
      <c r="AK262" s="49"/>
      <c r="AL262" s="49"/>
      <c r="AM262" s="49"/>
      <c r="AN262" s="49"/>
      <c r="AO262"/>
      <c r="AP262" s="31"/>
      <c r="AQ262" s="49"/>
      <c r="AR262"/>
      <c r="AS262"/>
      <c r="AT262"/>
      <c r="AU262"/>
      <c r="AV262"/>
      <c r="AW262" s="31"/>
      <c r="AX262" s="31"/>
      <c r="AY262" s="31"/>
      <c r="AZ262" s="31"/>
      <c r="BA262" s="31"/>
      <c r="BB262" s="31"/>
      <c r="BC262" s="31"/>
      <c r="BD262" s="31"/>
      <c r="BE262" s="49"/>
      <c r="BF262" s="31"/>
      <c r="BG262" s="31"/>
      <c r="BH262" s="31"/>
      <c r="BI262" s="31"/>
      <c r="BJ262" s="31"/>
      <c r="BK262" s="31"/>
      <c r="BL262" s="31"/>
      <c r="BM262"/>
      <c r="BN262" s="4">
        <v>1</v>
      </c>
    </row>
    <row r="263" spans="1:66" s="48" customFormat="1" ht="15.75" customHeight="1" x14ac:dyDescent="0.25">
      <c r="A263"/>
      <c r="B263" s="66" t="s">
        <v>18</v>
      </c>
      <c r="C263" s="67" t="str">
        <f>C268</f>
        <v>Famille à coller.N.Nom de votre recette.Recette mère ►.S.Saisissez le nom de la recette mère</v>
      </c>
      <c r="D263" s="68"/>
      <c r="E263" s="68"/>
      <c r="F263" s="69" t="s">
        <v>28</v>
      </c>
      <c r="G263" s="70" t="s">
        <v>29</v>
      </c>
      <c r="H263" s="3316"/>
      <c r="I263" s="3316"/>
      <c r="J263" s="3287"/>
      <c r="K263" s="3287"/>
      <c r="L263" s="3288"/>
      <c r="N263" s="2943"/>
      <c r="O263" s="310"/>
      <c r="P263" s="310"/>
      <c r="Q263"/>
      <c r="R263" s="436" t="s">
        <v>221</v>
      </c>
      <c r="S263" s="49"/>
      <c r="T263"/>
      <c r="U263"/>
      <c r="V263" s="49"/>
      <c r="AA263" s="49"/>
      <c r="AF263"/>
      <c r="AG263" s="49"/>
      <c r="AH263" s="49"/>
      <c r="AI263" s="49"/>
      <c r="AJ263" s="49"/>
      <c r="AK263" s="49"/>
      <c r="AL263" s="49"/>
      <c r="AM263" s="49"/>
      <c r="AN263" s="49"/>
      <c r="AO263"/>
      <c r="AP263" s="31"/>
      <c r="AQ263" s="49"/>
      <c r="AR263"/>
      <c r="AS263"/>
      <c r="AT263"/>
      <c r="AU263"/>
      <c r="AV263"/>
      <c r="AW263" s="31"/>
      <c r="AX263" s="31"/>
      <c r="AY263" s="31"/>
      <c r="AZ263" s="31"/>
      <c r="BA263" s="31"/>
      <c r="BB263" s="31"/>
      <c r="BC263" s="31"/>
      <c r="BD263" s="31"/>
      <c r="BE263" s="49"/>
      <c r="BF263" s="31"/>
      <c r="BG263" s="31"/>
      <c r="BH263" s="31"/>
      <c r="BI263" s="31"/>
      <c r="BJ263" s="31"/>
      <c r="BK263" s="31"/>
      <c r="BL263" s="31"/>
      <c r="BM263"/>
      <c r="BN263" s="4">
        <v>1</v>
      </c>
    </row>
    <row r="264" spans="1:66" s="48" customFormat="1" ht="18.75" x14ac:dyDescent="0.25">
      <c r="A264"/>
      <c r="B264" s="66" t="s">
        <v>18</v>
      </c>
      <c r="C264" s="77" t="str">
        <f>C268</f>
        <v>Famille à coller.N.Nom de votre recette.Recette mère ►.S.Saisissez le nom de la recette mère</v>
      </c>
      <c r="D264" s="78"/>
      <c r="E264" s="79"/>
      <c r="F264" s="80"/>
      <c r="G264" s="81" t="s">
        <v>33</v>
      </c>
      <c r="H264" s="82"/>
      <c r="I264" s="83" t="s">
        <v>34</v>
      </c>
      <c r="J264" s="84" t="s">
        <v>35</v>
      </c>
      <c r="K264" s="16"/>
      <c r="L264" s="85"/>
      <c r="N264" s="2943"/>
      <c r="O264" s="310"/>
      <c r="P264" s="310"/>
      <c r="Q264"/>
      <c r="R264"/>
      <c r="S264"/>
      <c r="T264"/>
      <c r="U264"/>
      <c r="V264" s="49"/>
      <c r="AA264" s="49"/>
      <c r="AF264"/>
      <c r="AG264" s="49"/>
      <c r="AH264" s="49"/>
      <c r="AI264" s="49"/>
      <c r="AJ264" s="49"/>
      <c r="AK264" s="49"/>
      <c r="AL264" s="49"/>
      <c r="AM264" s="49"/>
      <c r="AN264" s="49"/>
      <c r="AO264"/>
      <c r="AP264" s="31"/>
      <c r="AQ264" s="49"/>
      <c r="AR264"/>
      <c r="AS264"/>
      <c r="AT264"/>
      <c r="AU264"/>
      <c r="AV264"/>
      <c r="AW264" s="31"/>
      <c r="AX264" s="31"/>
      <c r="AY264" s="31"/>
      <c r="AZ264" s="31"/>
      <c r="BA264" s="31"/>
      <c r="BB264" s="31"/>
      <c r="BC264" s="31"/>
      <c r="BD264" s="31"/>
      <c r="BE264" s="49"/>
      <c r="BF264" s="31"/>
      <c r="BG264" s="31"/>
      <c r="BH264" s="31"/>
      <c r="BI264" s="31"/>
      <c r="BJ264" s="31"/>
      <c r="BK264" s="31"/>
      <c r="BL264" s="31"/>
      <c r="BM264"/>
      <c r="BN264" s="4">
        <v>1</v>
      </c>
    </row>
    <row r="265" spans="1:66" s="48" customFormat="1" ht="15.75" x14ac:dyDescent="0.25">
      <c r="A265"/>
      <c r="B265" s="66" t="s">
        <v>18</v>
      </c>
      <c r="C265" s="91" t="str">
        <f>C268</f>
        <v>Famille à coller.N.Nom de votre recette.Recette mère ►.S.Saisissez le nom de la recette mère</v>
      </c>
      <c r="D265" s="91"/>
      <c r="E265" s="91"/>
      <c r="F265" s="92" t="s">
        <v>39</v>
      </c>
      <c r="G265" s="93"/>
      <c r="H265" s="93"/>
      <c r="I265" s="94" t="s">
        <v>40</v>
      </c>
      <c r="J265" s="3317" t="str">
        <f>F268</f>
        <v>Famille à coller.N.Nom de votre recette.Recette mère ►.S.Saisissez le nom de la recette mère</v>
      </c>
      <c r="K265" s="3317"/>
      <c r="L265" s="3318"/>
      <c r="N265" s="2943"/>
      <c r="O265" s="310"/>
      <c r="P265" s="310"/>
      <c r="Q265"/>
      <c r="R265"/>
      <c r="S265"/>
      <c r="T265"/>
      <c r="U265"/>
      <c r="V265" s="49"/>
      <c r="AA265" s="49"/>
      <c r="AF265"/>
      <c r="AG265" s="49"/>
      <c r="AH265" s="49"/>
      <c r="AI265" s="49"/>
      <c r="AJ265" s="49"/>
      <c r="AK265" s="49"/>
      <c r="AL265" s="49"/>
      <c r="AM265" s="49"/>
      <c r="AN265" s="49"/>
      <c r="AO265"/>
      <c r="AP265" s="31"/>
      <c r="AQ265" s="49"/>
      <c r="AR265"/>
      <c r="AS265"/>
      <c r="AT265"/>
      <c r="AU265"/>
      <c r="AV265"/>
      <c r="AW265" s="31"/>
      <c r="AX265" s="31"/>
      <c r="AY265" s="31"/>
      <c r="AZ265" s="31"/>
      <c r="BA265" s="31"/>
      <c r="BB265" s="31"/>
      <c r="BC265" s="31"/>
      <c r="BD265" s="31"/>
      <c r="BE265" s="49"/>
      <c r="BF265" s="31"/>
      <c r="BG265" s="31"/>
      <c r="BH265" s="31"/>
      <c r="BI265" s="31"/>
      <c r="BJ265" s="31"/>
      <c r="BK265" s="31"/>
      <c r="BL265" s="31"/>
      <c r="BM265"/>
      <c r="BN265" s="4">
        <v>1</v>
      </c>
    </row>
    <row r="266" spans="1:66" s="48" customFormat="1" ht="15.75" customHeight="1" x14ac:dyDescent="0.25">
      <c r="A266"/>
      <c r="B266" s="66" t="s">
        <v>18</v>
      </c>
      <c r="C266" s="91" t="str">
        <f>C268</f>
        <v>Famille à coller.N.Nom de votre recette.Recette mère ►.S.Saisissez le nom de la recette mère</v>
      </c>
      <c r="D266" s="91"/>
      <c r="E266" s="91"/>
      <c r="F266" s="110">
        <v>6</v>
      </c>
      <c r="G266" s="111" t="s">
        <v>44</v>
      </c>
      <c r="H266" s="92"/>
      <c r="I266" s="92"/>
      <c r="J266" s="3317"/>
      <c r="K266" s="3317"/>
      <c r="L266" s="3318"/>
      <c r="N266" s="2943"/>
      <c r="O266" s="310"/>
      <c r="P266" s="310"/>
      <c r="Q266"/>
      <c r="R266"/>
      <c r="S266"/>
      <c r="T266"/>
      <c r="U266"/>
      <c r="V266" s="49"/>
      <c r="AA266" s="49"/>
      <c r="AF266"/>
      <c r="AG266" s="49"/>
      <c r="AH266" s="49"/>
      <c r="AI266" s="49"/>
      <c r="AJ266" s="49"/>
      <c r="AK266" s="49"/>
      <c r="AL266" s="49"/>
      <c r="AM266" s="49"/>
      <c r="AN266" s="49"/>
      <c r="AO266"/>
      <c r="AP266" s="31"/>
      <c r="AQ266" s="49"/>
      <c r="AR266"/>
      <c r="AS266"/>
      <c r="AT266"/>
      <c r="AU266"/>
      <c r="AV266"/>
      <c r="AW266" s="31"/>
      <c r="AX266" s="31"/>
      <c r="AY266" s="31"/>
      <c r="AZ266" s="31"/>
      <c r="BA266" s="31"/>
      <c r="BB266" s="31"/>
      <c r="BC266" s="31"/>
      <c r="BD266" s="31"/>
      <c r="BE266" s="49"/>
      <c r="BF266" s="31"/>
      <c r="BG266" s="31"/>
      <c r="BH266" s="31"/>
      <c r="BI266" s="31"/>
      <c r="BJ266" s="31"/>
      <c r="BK266" s="31"/>
      <c r="BL266" s="31"/>
      <c r="BM266"/>
      <c r="BN266" s="4">
        <v>1</v>
      </c>
    </row>
    <row r="267" spans="1:66" s="48" customFormat="1" ht="15.75" x14ac:dyDescent="0.25">
      <c r="A267"/>
      <c r="B267" s="66" t="s">
        <v>11</v>
      </c>
      <c r="C267" s="121" t="str">
        <f>C268</f>
        <v>Famille à coller.N.Nom de votre recette.Recette mère ►.S.Saisissez le nom de la recette mère</v>
      </c>
      <c r="D267" s="121"/>
      <c r="E267" s="121"/>
      <c r="F267" s="122"/>
      <c r="G267" s="123"/>
      <c r="H267" s="123"/>
      <c r="I267" s="123"/>
      <c r="J267" s="123"/>
      <c r="K267" s="123"/>
      <c r="L267" s="124"/>
      <c r="N267" s="2943"/>
      <c r="O267" s="310"/>
      <c r="P267" s="310"/>
      <c r="Q267"/>
      <c r="R267"/>
      <c r="S267"/>
      <c r="T267"/>
      <c r="U267"/>
      <c r="V267" s="49"/>
      <c r="AA267" s="49"/>
      <c r="AF267"/>
      <c r="AG267" s="49"/>
      <c r="AH267" s="49"/>
      <c r="AI267" s="49"/>
      <c r="AJ267" s="49"/>
      <c r="AK267" s="49"/>
      <c r="AL267" s="49"/>
      <c r="AM267" s="49"/>
      <c r="AN267" s="49"/>
      <c r="AO267"/>
      <c r="AP267" s="31"/>
      <c r="AQ267" s="49"/>
      <c r="AR267"/>
      <c r="AS267"/>
      <c r="AT267"/>
      <c r="AU267"/>
      <c r="AV267"/>
      <c r="AW267" s="31"/>
      <c r="AX267" s="31"/>
      <c r="AY267" s="31"/>
      <c r="AZ267" s="31"/>
      <c r="BA267" s="31"/>
      <c r="BB267" s="31"/>
      <c r="BC267" s="31"/>
      <c r="BD267" s="31"/>
      <c r="BE267" s="49"/>
      <c r="BF267" s="31"/>
      <c r="BG267" s="31"/>
      <c r="BH267" s="31"/>
      <c r="BI267" s="31"/>
      <c r="BJ267" s="31"/>
      <c r="BK267" s="31"/>
      <c r="BL267" s="31"/>
      <c r="BM267"/>
      <c r="BN267" s="4">
        <v>1</v>
      </c>
    </row>
    <row r="268" spans="1:66" s="48" customFormat="1" ht="15.75" x14ac:dyDescent="0.25">
      <c r="A268"/>
      <c r="B268" s="129" t="s">
        <v>11</v>
      </c>
      <c r="C268" s="130" t="str">
        <f>F268</f>
        <v>Famille à coller.N.Nom de votre recette.Recette mère ►.S.Saisissez le nom de la recette mère</v>
      </c>
      <c r="D268" s="130">
        <f>F266</f>
        <v>6</v>
      </c>
      <c r="E268" s="130" t="str">
        <f>G266</f>
        <v>couverts</v>
      </c>
      <c r="F268" s="131" t="str">
        <f>UPPER(LEFT(H262,1))&amp;LOWER(MID(H262,2,999))&amp;"."&amp;UPPER(LEFT(J262,1))&amp;"."&amp;UPPER(LEFT(J262,1))&amp;LOWER(MID(J262,2,999))&amp;"."&amp;IF(ISTEXT(L268),K268&amp;"."&amp;UPPER(LEFT(L268,1))&amp;"."&amp;UPPER(LEFT(L268,1))&amp;LOWER(MID(L268,2,999)),G268)</f>
        <v>Famille à coller.N.Nom de votre recette.Recette mère ►.S.Saisissez le nom de la recette mère</v>
      </c>
      <c r="G268" s="132" t="s">
        <v>55</v>
      </c>
      <c r="H268" s="3321" t="s">
        <v>56</v>
      </c>
      <c r="I268" s="3321"/>
      <c r="J268" s="3321"/>
      <c r="K268" s="133" t="s">
        <v>57</v>
      </c>
      <c r="L268" s="134" t="s">
        <v>58</v>
      </c>
      <c r="N268" s="2943"/>
      <c r="O268" s="310"/>
      <c r="P268" s="310"/>
      <c r="Q268"/>
      <c r="R268"/>
      <c r="S268"/>
      <c r="T268"/>
      <c r="U268"/>
      <c r="V268" s="49"/>
      <c r="AA268" s="49"/>
      <c r="AF268"/>
      <c r="AG268" s="49"/>
      <c r="AH268" s="49"/>
      <c r="AI268" s="49"/>
      <c r="AJ268" s="49"/>
      <c r="AK268" s="49"/>
      <c r="AL268" s="49"/>
      <c r="AM268" s="49"/>
      <c r="AN268" s="49"/>
      <c r="AO268"/>
      <c r="AP268" s="31"/>
      <c r="AQ268" s="49"/>
      <c r="AR268"/>
      <c r="AS268"/>
      <c r="AT268"/>
      <c r="AU268"/>
      <c r="AV268"/>
      <c r="AW268" s="31"/>
      <c r="AX268" s="31"/>
      <c r="AY268" s="31"/>
      <c r="AZ268" s="31"/>
      <c r="BA268" s="31"/>
      <c r="BB268" s="31"/>
      <c r="BC268" s="31"/>
      <c r="BD268" s="31"/>
      <c r="BE268" s="49"/>
      <c r="BF268" s="31"/>
      <c r="BG268" s="31"/>
      <c r="BH268" s="31"/>
      <c r="BI268" s="31"/>
      <c r="BJ268" s="31"/>
      <c r="BK268" s="31"/>
      <c r="BL268" s="31"/>
      <c r="BM268"/>
      <c r="BN268" s="4">
        <v>1</v>
      </c>
    </row>
    <row r="269" spans="1:66" s="48" customFormat="1" ht="15.75" customHeight="1" x14ac:dyDescent="0.25">
      <c r="A269"/>
      <c r="B269" s="138" t="s">
        <v>11</v>
      </c>
      <c r="C269" s="139" t="str">
        <f>C268</f>
        <v>Famille à coller.N.Nom de votre recette.Recette mère ►.S.Saisissez le nom de la recette mère</v>
      </c>
      <c r="D269" s="140"/>
      <c r="E269" s="140"/>
      <c r="F269" s="141" t="s">
        <v>61</v>
      </c>
      <c r="G269" s="141" t="s">
        <v>62</v>
      </c>
      <c r="H269" s="141" t="s">
        <v>63</v>
      </c>
      <c r="I269" s="141" t="s">
        <v>64</v>
      </c>
      <c r="J269" s="141" t="s">
        <v>65</v>
      </c>
      <c r="K269" s="142" t="s">
        <v>66</v>
      </c>
      <c r="L269" s="143" t="s">
        <v>67</v>
      </c>
      <c r="N269" s="2943"/>
      <c r="O269" s="310"/>
      <c r="P269" s="310"/>
      <c r="Q269"/>
      <c r="R269"/>
      <c r="S269"/>
      <c r="T269"/>
      <c r="U269"/>
      <c r="V269" s="49"/>
      <c r="AA269" s="49"/>
      <c r="AF269"/>
      <c r="AG269" s="49"/>
      <c r="AH269" s="49"/>
      <c r="AI269" s="49"/>
      <c r="AJ269" s="49"/>
      <c r="AK269" s="49"/>
      <c r="AL269" s="49"/>
      <c r="AM269" s="49"/>
      <c r="AN269" s="49"/>
      <c r="AO269"/>
      <c r="AP269" s="31"/>
      <c r="AQ269" s="49"/>
      <c r="AR269"/>
      <c r="AS269"/>
      <c r="AT269"/>
      <c r="AU269"/>
      <c r="AV269"/>
      <c r="AW269" s="31"/>
      <c r="AX269" s="31"/>
      <c r="AY269" s="31"/>
      <c r="AZ269" s="31"/>
      <c r="BA269" s="31"/>
      <c r="BB269" s="31"/>
      <c r="BC269" s="31"/>
      <c r="BD269" s="31"/>
      <c r="BE269" s="49"/>
      <c r="BF269" s="31"/>
      <c r="BG269" s="31"/>
      <c r="BH269" s="31"/>
      <c r="BI269" s="31"/>
      <c r="BJ269" s="31"/>
      <c r="BK269" s="31"/>
      <c r="BL269" s="31"/>
      <c r="BM269"/>
      <c r="BN269" s="4">
        <v>1</v>
      </c>
    </row>
    <row r="270" spans="1:66" s="48" customFormat="1" ht="15.75" x14ac:dyDescent="0.25">
      <c r="A270"/>
      <c r="B270" s="66" t="s">
        <v>18</v>
      </c>
      <c r="C270" s="149" t="str">
        <f>C268</f>
        <v>Famille à coller.N.Nom de votre recette.Recette mère ►.S.Saisissez le nom de la recette mère</v>
      </c>
      <c r="D270" s="91"/>
      <c r="E270" s="91"/>
      <c r="F270" s="150" t="s">
        <v>86</v>
      </c>
      <c r="G270" s="151" t="s">
        <v>87</v>
      </c>
      <c r="H270" s="152"/>
      <c r="I270" s="3322" t="s">
        <v>88</v>
      </c>
      <c r="J270" s="3323" t="s">
        <v>89</v>
      </c>
      <c r="K270" s="3324" t="s">
        <v>90</v>
      </c>
      <c r="L270" s="153" t="s">
        <v>91</v>
      </c>
      <c r="N270" s="2943"/>
      <c r="O270" s="310"/>
      <c r="P270" s="310"/>
      <c r="Q270"/>
      <c r="R270"/>
      <c r="S270"/>
      <c r="T270"/>
      <c r="U270"/>
      <c r="V270" s="49"/>
      <c r="AA270" s="49"/>
      <c r="AF270"/>
      <c r="AG270" s="49"/>
      <c r="AH270" s="49"/>
      <c r="AI270" s="49"/>
      <c r="AJ270" s="49"/>
      <c r="AK270" s="49"/>
      <c r="AL270" s="49"/>
      <c r="AM270" s="49"/>
      <c r="AN270" s="49"/>
      <c r="AO270"/>
      <c r="AP270" s="31"/>
      <c r="AQ270" s="49"/>
      <c r="AR270"/>
      <c r="AS270"/>
      <c r="AT270"/>
      <c r="AU270"/>
      <c r="AV270"/>
      <c r="AW270" s="31"/>
      <c r="AX270" s="31"/>
      <c r="AY270" s="31"/>
      <c r="AZ270" s="31"/>
      <c r="BA270" s="31"/>
      <c r="BB270" s="31"/>
      <c r="BC270" s="31"/>
      <c r="BD270" s="31"/>
      <c r="BE270" s="49"/>
      <c r="BF270" s="31"/>
      <c r="BG270" s="31"/>
      <c r="BH270" s="31"/>
      <c r="BI270" s="31"/>
      <c r="BJ270" s="31"/>
      <c r="BK270" s="31"/>
      <c r="BL270" s="31"/>
      <c r="BM270"/>
      <c r="BN270" s="4">
        <v>1</v>
      </c>
    </row>
    <row r="271" spans="1:66" s="48" customFormat="1" ht="15.75" customHeight="1" x14ac:dyDescent="0.25">
      <c r="A271"/>
      <c r="B271" s="66" t="s">
        <v>18</v>
      </c>
      <c r="C271" s="149" t="str">
        <f>C268</f>
        <v>Famille à coller.N.Nom de votre recette.Recette mère ►.S.Saisissez le nom de la recette mère</v>
      </c>
      <c r="D271" s="91"/>
      <c r="E271" s="91"/>
      <c r="F271" s="163" t="s">
        <v>103</v>
      </c>
      <c r="G271" s="164" t="s">
        <v>104</v>
      </c>
      <c r="H271" s="165" t="s">
        <v>105</v>
      </c>
      <c r="I271" s="3121"/>
      <c r="J271" s="3123"/>
      <c r="K271" s="3125"/>
      <c r="L271" s="166" t="s">
        <v>106</v>
      </c>
      <c r="N271" s="2943"/>
      <c r="O271" s="310"/>
      <c r="P271" s="310"/>
      <c r="Q271"/>
      <c r="R271"/>
      <c r="S271"/>
      <c r="T271"/>
      <c r="U271"/>
      <c r="V271" s="49"/>
      <c r="AA271" s="49"/>
      <c r="AF271"/>
      <c r="AG271" s="49"/>
      <c r="AH271" s="49"/>
      <c r="AI271" s="49"/>
      <c r="AJ271" s="49"/>
      <c r="AK271" s="49"/>
      <c r="AL271" s="49"/>
      <c r="AM271" s="49"/>
      <c r="AN271" s="49"/>
      <c r="AO271"/>
      <c r="AP271" s="31"/>
      <c r="AQ271" s="49"/>
      <c r="AR271"/>
      <c r="AS271"/>
      <c r="AT271"/>
      <c r="AU271"/>
      <c r="AV271"/>
      <c r="AW271" s="31"/>
      <c r="AX271" s="31"/>
      <c r="AY271" s="31"/>
      <c r="AZ271" s="31"/>
      <c r="BA271" s="31"/>
      <c r="BB271" s="31"/>
      <c r="BC271" s="31"/>
      <c r="BD271" s="31"/>
      <c r="BE271" s="49"/>
      <c r="BF271" s="31"/>
      <c r="BG271" s="31"/>
      <c r="BH271" s="31"/>
      <c r="BI271" s="31"/>
      <c r="BJ271" s="31"/>
      <c r="BK271" s="31"/>
      <c r="BL271" s="31"/>
      <c r="BM271"/>
      <c r="BN271" s="4">
        <v>1</v>
      </c>
    </row>
    <row r="272" spans="1:66" s="48" customFormat="1" ht="15.75" customHeight="1" x14ac:dyDescent="0.25">
      <c r="A272"/>
      <c r="B272" s="66" t="s">
        <v>18</v>
      </c>
      <c r="C272" s="149" t="str">
        <f>C268</f>
        <v>Famille à coller.N.Nom de votre recette.Recette mère ►.S.Saisissez le nom de la recette mère</v>
      </c>
      <c r="D272" s="91">
        <f>D268</f>
        <v>6</v>
      </c>
      <c r="E272" s="91" t="str">
        <f>E268</f>
        <v>couverts</v>
      </c>
      <c r="F272" s="174"/>
      <c r="G272" s="175"/>
      <c r="H272" s="176" t="str">
        <f t="shared" ref="H272:H278" si="58">IF(OR(ISTEXT(F272), F272&lt;=0, I272&lt;=0), "", "de")</f>
        <v/>
      </c>
      <c r="I272" s="177"/>
      <c r="J272" s="178"/>
      <c r="K272" s="179">
        <v>1</v>
      </c>
      <c r="L272" s="180"/>
      <c r="N272" s="2943"/>
      <c r="O272" s="310"/>
      <c r="P272" s="310"/>
      <c r="Q272"/>
      <c r="R272"/>
      <c r="S272"/>
      <c r="T272"/>
      <c r="U272"/>
      <c r="V272" s="49"/>
      <c r="AA272" s="49"/>
      <c r="AF272"/>
      <c r="AG272" s="49"/>
      <c r="AH272" s="49"/>
      <c r="AI272" s="49"/>
      <c r="AJ272" s="49"/>
      <c r="AK272" s="49"/>
      <c r="AL272" s="49"/>
      <c r="AM272" s="49"/>
      <c r="AN272" s="49"/>
      <c r="AO272"/>
      <c r="AP272" s="31"/>
      <c r="AQ272" s="49"/>
      <c r="AR272"/>
      <c r="AS272"/>
      <c r="AT272"/>
      <c r="AU272"/>
      <c r="AV272"/>
      <c r="AW272" s="31"/>
      <c r="AX272" s="31"/>
      <c r="AY272" s="31"/>
      <c r="AZ272" s="31"/>
      <c r="BA272" s="31"/>
      <c r="BB272" s="31"/>
      <c r="BC272" s="31"/>
      <c r="BD272" s="31"/>
      <c r="BE272" s="49"/>
      <c r="BF272" s="31"/>
      <c r="BG272" s="31"/>
      <c r="BH272" s="31"/>
      <c r="BI272" s="31"/>
      <c r="BJ272" s="31"/>
      <c r="BK272" s="31"/>
      <c r="BL272" s="31"/>
      <c r="BM272"/>
      <c r="BN272" s="4">
        <v>1</v>
      </c>
    </row>
    <row r="273" spans="1:66" s="48" customFormat="1" ht="17.25" x14ac:dyDescent="0.25">
      <c r="A273"/>
      <c r="B273" s="196" t="str">
        <f t="shared" ref="B273:B278" si="59">IF(L273&lt;&gt;"","A","►")</f>
        <v>►</v>
      </c>
      <c r="C273" s="149" t="str">
        <f>C268</f>
        <v>Famille à coller.N.Nom de votre recette.Recette mère ►.S.Saisissez le nom de la recette mère</v>
      </c>
      <c r="D273" s="91">
        <f>D268</f>
        <v>6</v>
      </c>
      <c r="E273" s="91" t="str">
        <f>E268</f>
        <v>couverts</v>
      </c>
      <c r="F273" s="174"/>
      <c r="G273" s="175"/>
      <c r="H273" s="176" t="str">
        <f t="shared" si="58"/>
        <v/>
      </c>
      <c r="I273" s="177"/>
      <c r="J273" s="178"/>
      <c r="K273" s="179">
        <v>1</v>
      </c>
      <c r="L273" s="180"/>
      <c r="N273" s="2943"/>
      <c r="O273" s="310"/>
      <c r="P273" s="310"/>
      <c r="Q273"/>
      <c r="R273"/>
      <c r="S273"/>
      <c r="T273"/>
      <c r="U273"/>
      <c r="V273" s="49"/>
      <c r="AA273" s="49"/>
      <c r="AF273"/>
      <c r="AG273" s="49"/>
      <c r="AH273" s="49"/>
      <c r="AI273" s="49"/>
      <c r="AJ273" s="49"/>
      <c r="AK273" s="49"/>
      <c r="AL273" s="49"/>
      <c r="AM273" s="49"/>
      <c r="AN273" s="49"/>
      <c r="AO273"/>
      <c r="AP273" s="31"/>
      <c r="AQ273" s="49"/>
      <c r="AR273"/>
      <c r="AS273"/>
      <c r="AT273"/>
      <c r="AU273"/>
      <c r="AV273"/>
      <c r="AW273" s="31"/>
      <c r="AX273" s="31"/>
      <c r="AY273" s="31"/>
      <c r="AZ273" s="31"/>
      <c r="BA273" s="31"/>
      <c r="BB273" s="31"/>
      <c r="BC273" s="31"/>
      <c r="BD273" s="31"/>
      <c r="BE273" s="49"/>
      <c r="BF273" s="31"/>
      <c r="BG273" s="31"/>
      <c r="BH273" s="31"/>
      <c r="BI273" s="31"/>
      <c r="BJ273" s="31"/>
      <c r="BK273" s="31"/>
      <c r="BL273" s="31"/>
      <c r="BM273"/>
      <c r="BN273" s="4">
        <v>1</v>
      </c>
    </row>
    <row r="274" spans="1:66" s="48" customFormat="1" ht="15.75" customHeight="1" x14ac:dyDescent="0.25">
      <c r="A274"/>
      <c r="B274" s="196" t="str">
        <f t="shared" si="59"/>
        <v>►</v>
      </c>
      <c r="C274" s="149" t="str">
        <f>C268</f>
        <v>Famille à coller.N.Nom de votre recette.Recette mère ►.S.Saisissez le nom de la recette mère</v>
      </c>
      <c r="D274" s="91">
        <f>D268</f>
        <v>6</v>
      </c>
      <c r="E274" s="91" t="str">
        <f>E268</f>
        <v>couverts</v>
      </c>
      <c r="F274" s="174"/>
      <c r="G274" s="209"/>
      <c r="H274" s="176" t="str">
        <f t="shared" si="58"/>
        <v/>
      </c>
      <c r="I274" s="177"/>
      <c r="J274" s="178"/>
      <c r="K274" s="179">
        <v>1</v>
      </c>
      <c r="L274" s="180"/>
      <c r="N274" s="2943"/>
      <c r="O274" s="310"/>
      <c r="P274" s="310"/>
      <c r="Q274"/>
      <c r="R274"/>
      <c r="S274"/>
      <c r="T274"/>
      <c r="U274"/>
      <c r="V274" s="49"/>
      <c r="AA274" s="49"/>
      <c r="AF274"/>
      <c r="AG274" s="49"/>
      <c r="AH274" s="49"/>
      <c r="AI274" s="49"/>
      <c r="AJ274" s="49"/>
      <c r="AK274" s="49"/>
      <c r="AL274" s="49"/>
      <c r="AM274" s="49"/>
      <c r="AN274" s="49"/>
      <c r="AO274"/>
      <c r="AP274" s="31"/>
      <c r="AQ274" s="49"/>
      <c r="AR274"/>
      <c r="AS274"/>
      <c r="AT274"/>
      <c r="AU274"/>
      <c r="AV274"/>
      <c r="AW274" s="31"/>
      <c r="AX274" s="31"/>
      <c r="AY274" s="31"/>
      <c r="AZ274" s="31"/>
      <c r="BA274" s="31"/>
      <c r="BB274" s="31"/>
      <c r="BC274" s="31"/>
      <c r="BD274" s="31"/>
      <c r="BE274" s="49"/>
      <c r="BF274" s="31"/>
      <c r="BG274" s="31"/>
      <c r="BH274" s="31"/>
      <c r="BI274" s="31"/>
      <c r="BJ274" s="31"/>
      <c r="BK274" s="31"/>
      <c r="BL274" s="31"/>
      <c r="BM274"/>
      <c r="BN274" s="4">
        <v>1</v>
      </c>
    </row>
    <row r="275" spans="1:66" s="48" customFormat="1" ht="15.75" customHeight="1" x14ac:dyDescent="0.25">
      <c r="A275"/>
      <c r="B275" s="196" t="str">
        <f t="shared" si="59"/>
        <v>A</v>
      </c>
      <c r="C275" s="149" t="str">
        <f>C268</f>
        <v>Famille à coller.N.Nom de votre recette.Recette mère ►.S.Saisissez le nom de la recette mère</v>
      </c>
      <c r="D275" s="91">
        <f>D268</f>
        <v>6</v>
      </c>
      <c r="E275" s="91" t="str">
        <f>E268</f>
        <v>couverts</v>
      </c>
      <c r="F275" s="174"/>
      <c r="G275" s="209"/>
      <c r="H275" s="176" t="str">
        <f t="shared" si="58"/>
        <v/>
      </c>
      <c r="I275" s="177"/>
      <c r="J275" s="178"/>
      <c r="K275" s="179">
        <v>1</v>
      </c>
      <c r="L275" s="180" t="s">
        <v>1073</v>
      </c>
      <c r="N275" s="2943"/>
      <c r="O275" s="310"/>
      <c r="P275" s="310"/>
      <c r="Q275"/>
      <c r="R275"/>
      <c r="S275"/>
      <c r="T275"/>
      <c r="U275"/>
      <c r="V275" s="49"/>
      <c r="AA275" s="49"/>
      <c r="AF275"/>
      <c r="AG275" s="49"/>
      <c r="AH275" s="49"/>
      <c r="AI275" s="49"/>
      <c r="AJ275" s="49"/>
      <c r="AK275" s="49"/>
      <c r="AL275" s="49"/>
      <c r="AM275" s="49"/>
      <c r="AN275" s="49"/>
      <c r="AO275"/>
      <c r="AP275" s="31"/>
      <c r="AQ275" s="49"/>
      <c r="AR275"/>
      <c r="AS275"/>
      <c r="AT275"/>
      <c r="AU275"/>
      <c r="AV275"/>
      <c r="AW275" s="31"/>
      <c r="AX275" s="31"/>
      <c r="AY275" s="31"/>
      <c r="AZ275" s="31"/>
      <c r="BA275" s="31"/>
      <c r="BB275" s="31"/>
      <c r="BC275" s="31"/>
      <c r="BD275" s="31"/>
      <c r="BE275" s="49"/>
      <c r="BF275" s="31"/>
      <c r="BG275" s="31"/>
      <c r="BH275" s="31"/>
      <c r="BI275" s="31"/>
      <c r="BJ275" s="31"/>
      <c r="BK275" s="31"/>
      <c r="BL275" s="31"/>
      <c r="BM275"/>
      <c r="BN275" s="4">
        <v>1</v>
      </c>
    </row>
    <row r="276" spans="1:66" s="48" customFormat="1" ht="17.25" x14ac:dyDescent="0.25">
      <c r="A276"/>
      <c r="B276" s="196" t="str">
        <f t="shared" si="59"/>
        <v>►</v>
      </c>
      <c r="C276" s="149" t="str">
        <f>C268</f>
        <v>Famille à coller.N.Nom de votre recette.Recette mère ►.S.Saisissez le nom de la recette mère</v>
      </c>
      <c r="D276" s="91">
        <f>D268</f>
        <v>6</v>
      </c>
      <c r="E276" s="91" t="str">
        <f>E268</f>
        <v>couverts</v>
      </c>
      <c r="F276" s="174"/>
      <c r="G276" s="209"/>
      <c r="H276" s="176" t="str">
        <f t="shared" si="58"/>
        <v/>
      </c>
      <c r="I276" s="177"/>
      <c r="J276" s="178"/>
      <c r="K276" s="179">
        <v>1</v>
      </c>
      <c r="L276" s="180"/>
      <c r="N276" s="2943"/>
      <c r="O276" s="310"/>
      <c r="P276" s="310"/>
      <c r="Q276"/>
      <c r="R276"/>
      <c r="S276"/>
      <c r="T276"/>
      <c r="U276"/>
      <c r="V276" s="49"/>
      <c r="AA276" s="49"/>
      <c r="AF276"/>
      <c r="AG276" s="49"/>
      <c r="AH276" s="49"/>
      <c r="AI276" s="49"/>
      <c r="AJ276" s="49"/>
      <c r="AK276" s="49"/>
      <c r="AL276" s="49"/>
      <c r="AM276" s="49"/>
      <c r="AN276" s="49"/>
      <c r="AO276"/>
      <c r="AP276" s="31"/>
      <c r="AQ276" s="49"/>
      <c r="AR276"/>
      <c r="AS276"/>
      <c r="AT276"/>
      <c r="AU276"/>
      <c r="AV276"/>
      <c r="AW276" s="31"/>
      <c r="AX276" s="31"/>
      <c r="AY276" s="31"/>
      <c r="AZ276" s="31"/>
      <c r="BA276" s="31"/>
      <c r="BB276" s="31"/>
      <c r="BC276" s="31"/>
      <c r="BD276" s="31"/>
      <c r="BE276" s="49"/>
      <c r="BF276" s="31"/>
      <c r="BG276" s="31"/>
      <c r="BH276" s="31"/>
      <c r="BI276" s="31"/>
      <c r="BJ276" s="31"/>
      <c r="BK276" s="31"/>
      <c r="BL276" s="31"/>
      <c r="BM276"/>
      <c r="BN276" s="4">
        <v>1</v>
      </c>
    </row>
    <row r="277" spans="1:66" s="48" customFormat="1" ht="17.25" x14ac:dyDescent="0.25">
      <c r="A277"/>
      <c r="B277" s="196" t="str">
        <f t="shared" si="59"/>
        <v>►</v>
      </c>
      <c r="C277" s="149" t="str">
        <f>C268</f>
        <v>Famille à coller.N.Nom de votre recette.Recette mère ►.S.Saisissez le nom de la recette mère</v>
      </c>
      <c r="D277" s="91">
        <f>D268</f>
        <v>6</v>
      </c>
      <c r="E277" s="91" t="str">
        <f>E268</f>
        <v>couverts</v>
      </c>
      <c r="F277" s="174"/>
      <c r="G277" s="209"/>
      <c r="H277" s="176" t="str">
        <f t="shared" si="58"/>
        <v/>
      </c>
      <c r="I277" s="177"/>
      <c r="J277" s="178"/>
      <c r="K277" s="179">
        <v>1</v>
      </c>
      <c r="L277" s="180"/>
      <c r="N277" s="2943"/>
      <c r="O277" s="310"/>
      <c r="P277" s="310"/>
      <c r="Q277"/>
      <c r="R277"/>
      <c r="S277"/>
      <c r="T277"/>
      <c r="U277"/>
      <c r="V277" s="49"/>
      <c r="AA277" s="49"/>
      <c r="AF277"/>
      <c r="AG277" s="49"/>
      <c r="AH277" s="49"/>
      <c r="AI277" s="49"/>
      <c r="AJ277" s="49"/>
      <c r="AK277" s="49"/>
      <c r="AL277" s="49"/>
      <c r="AM277" s="49"/>
      <c r="AN277" s="49"/>
      <c r="AO277"/>
      <c r="AP277" s="31"/>
      <c r="AQ277" s="49"/>
      <c r="AR277"/>
      <c r="AS277"/>
      <c r="AT277"/>
      <c r="AU277"/>
      <c r="AV277"/>
      <c r="AW277" s="31"/>
      <c r="AX277" s="31"/>
      <c r="AY277" s="31"/>
      <c r="AZ277" s="31"/>
      <c r="BA277" s="31"/>
      <c r="BB277" s="31"/>
      <c r="BC277" s="31"/>
      <c r="BD277" s="31"/>
      <c r="BE277" s="49"/>
      <c r="BF277" s="31"/>
      <c r="BG277" s="31"/>
      <c r="BH277" s="31"/>
      <c r="BI277" s="31"/>
      <c r="BJ277" s="31"/>
      <c r="BK277" s="31"/>
      <c r="BL277" s="31"/>
      <c r="BM277"/>
      <c r="BN277" s="4">
        <v>1</v>
      </c>
    </row>
    <row r="278" spans="1:66" s="48" customFormat="1" ht="17.25" x14ac:dyDescent="0.25">
      <c r="A278"/>
      <c r="B278" s="196" t="str">
        <f t="shared" si="59"/>
        <v>►</v>
      </c>
      <c r="C278" s="149" t="str">
        <f>C268</f>
        <v>Famille à coller.N.Nom de votre recette.Recette mère ►.S.Saisissez le nom de la recette mère</v>
      </c>
      <c r="D278" s="91">
        <f>D268</f>
        <v>6</v>
      </c>
      <c r="E278" s="91" t="str">
        <f>E268</f>
        <v>couverts</v>
      </c>
      <c r="F278" s="174"/>
      <c r="G278" s="209"/>
      <c r="H278" s="176" t="str">
        <f t="shared" si="58"/>
        <v/>
      </c>
      <c r="I278" s="177"/>
      <c r="J278" s="178"/>
      <c r="K278" s="179">
        <v>1</v>
      </c>
      <c r="L278" s="180"/>
      <c r="N278" s="2943"/>
      <c r="O278" s="310"/>
      <c r="P278" s="310"/>
      <c r="Q278"/>
      <c r="R278"/>
      <c r="S278"/>
      <c r="T278"/>
      <c r="U278"/>
      <c r="V278" s="49"/>
      <c r="AA278" s="49"/>
      <c r="AF278"/>
      <c r="AG278" s="49"/>
      <c r="AH278" s="49"/>
      <c r="AI278" s="49"/>
      <c r="AJ278" s="49"/>
      <c r="AK278" s="49"/>
      <c r="AL278" s="49"/>
      <c r="AM278" s="49"/>
      <c r="AN278" s="49"/>
      <c r="AO278"/>
      <c r="AP278" s="31"/>
      <c r="AQ278" s="49"/>
      <c r="AR278"/>
      <c r="AS278"/>
      <c r="AT278"/>
      <c r="AU278"/>
      <c r="AV278"/>
      <c r="AW278" s="31"/>
      <c r="AX278" s="31"/>
      <c r="AY278" s="31"/>
      <c r="AZ278" s="31"/>
      <c r="BA278" s="31"/>
      <c r="BB278" s="31"/>
      <c r="BC278" s="31"/>
      <c r="BD278" s="31"/>
      <c r="BE278" s="49"/>
      <c r="BF278" s="31"/>
      <c r="BG278" s="31"/>
      <c r="BH278" s="31"/>
      <c r="BI278" s="31"/>
      <c r="BJ278" s="31"/>
      <c r="BK278" s="31"/>
      <c r="BL278" s="31"/>
      <c r="BM278"/>
      <c r="BN278" s="4">
        <v>1</v>
      </c>
    </row>
    <row r="279" spans="1:66" s="48" customFormat="1" ht="15.75" x14ac:dyDescent="0.25">
      <c r="A279"/>
      <c r="B279" s="66" t="s">
        <v>18</v>
      </c>
      <c r="C279" s="985" t="str">
        <f>C268</f>
        <v>Famille à coller.N.Nom de votre recette.Recette mère ►.S.Saisissez le nom de la recette mère</v>
      </c>
      <c r="D279" s="986">
        <f>D268</f>
        <v>6</v>
      </c>
      <c r="E279" s="987" t="str">
        <f>E268</f>
        <v>couverts</v>
      </c>
      <c r="F279" s="988" t="s">
        <v>150</v>
      </c>
      <c r="G279" s="989"/>
      <c r="H279" s="990"/>
      <c r="I279" s="990"/>
      <c r="J279" s="990"/>
      <c r="K279" s="990"/>
      <c r="L279" s="991"/>
      <c r="N279" s="2943"/>
      <c r="O279" s="310"/>
      <c r="P279" s="310"/>
      <c r="Q279"/>
      <c r="R279"/>
      <c r="S279"/>
      <c r="T279"/>
      <c r="U279"/>
      <c r="V279" s="49"/>
      <c r="AA279" s="49"/>
      <c r="AF279"/>
      <c r="AG279" s="49"/>
      <c r="AH279" s="49"/>
      <c r="AI279" s="49"/>
      <c r="AJ279" s="49"/>
      <c r="AK279" s="49"/>
      <c r="AL279" s="49"/>
      <c r="AM279" s="49"/>
      <c r="AN279" s="49"/>
      <c r="AO279"/>
      <c r="AP279" s="31"/>
      <c r="AQ279" s="49"/>
      <c r="AR279"/>
      <c r="AS279"/>
      <c r="AT279"/>
      <c r="AU279"/>
      <c r="AV279"/>
      <c r="AW279" s="31"/>
      <c r="AX279" s="31"/>
      <c r="AY279" s="31"/>
      <c r="AZ279" s="31"/>
      <c r="BA279" s="31"/>
      <c r="BB279" s="31"/>
      <c r="BC279" s="31"/>
      <c r="BD279" s="31"/>
      <c r="BE279" s="49"/>
      <c r="BF279" s="31"/>
      <c r="BG279" s="31"/>
      <c r="BH279" s="31"/>
      <c r="BI279" s="31"/>
      <c r="BJ279" s="31"/>
      <c r="BK279" s="31"/>
      <c r="BL279" s="31"/>
      <c r="BM279"/>
      <c r="BN279" s="4">
        <v>1</v>
      </c>
    </row>
    <row r="280" spans="1:66" s="48" customFormat="1" ht="18.75" x14ac:dyDescent="0.25">
      <c r="A280"/>
      <c r="B280" s="1004" t="s">
        <v>18</v>
      </c>
      <c r="C280" s="998" t="str">
        <f>C268</f>
        <v>Famille à coller.N.Nom de votre recette.Recette mère ►.S.Saisissez le nom de la recette mère</v>
      </c>
      <c r="D280" s="998">
        <f>D268</f>
        <v>6</v>
      </c>
      <c r="E280" s="998" t="str">
        <f>E268</f>
        <v>couverts</v>
      </c>
      <c r="F280" s="315" t="s">
        <v>61</v>
      </c>
      <c r="G280" s="1002">
        <v>1</v>
      </c>
      <c r="H280" s="999" t="s">
        <v>1078</v>
      </c>
      <c r="I280" s="1000"/>
      <c r="J280" s="1000"/>
      <c r="K280" s="1008" t="s">
        <v>334</v>
      </c>
      <c r="L280" s="1001"/>
      <c r="N280" s="2943"/>
      <c r="O280" s="310"/>
      <c r="P280" s="310"/>
      <c r="Q280" s="526" t="s">
        <v>218</v>
      </c>
      <c r="R280" s="527" t="s">
        <v>1081</v>
      </c>
      <c r="S280" s="527"/>
      <c r="T280" s="527"/>
      <c r="U280"/>
      <c r="V280" s="49"/>
      <c r="AA280" s="49"/>
      <c r="AF280"/>
      <c r="AG280" s="49"/>
      <c r="AH280" s="49"/>
      <c r="AI280" s="49"/>
      <c r="AJ280" s="49"/>
      <c r="AK280" s="49"/>
      <c r="AL280" s="49"/>
      <c r="AM280" s="49"/>
      <c r="AN280" s="49"/>
      <c r="AO280"/>
      <c r="AP280" s="31"/>
      <c r="AQ280" s="49"/>
      <c r="AR280"/>
      <c r="AS280"/>
      <c r="AT280"/>
      <c r="AU280"/>
      <c r="AV280"/>
      <c r="AW280" s="31"/>
      <c r="AX280" s="31"/>
      <c r="AY280" s="31"/>
      <c r="AZ280" s="31"/>
      <c r="BA280" s="31"/>
      <c r="BB280" s="31"/>
      <c r="BC280" s="31"/>
      <c r="BD280" s="31"/>
      <c r="BE280" s="49"/>
      <c r="BF280" s="31"/>
      <c r="BG280" s="31"/>
      <c r="BH280" s="31"/>
      <c r="BI280" s="31"/>
      <c r="BJ280" s="31"/>
      <c r="BK280" s="31"/>
      <c r="BL280" s="31"/>
      <c r="BM280"/>
      <c r="BN280" s="4">
        <v>1</v>
      </c>
    </row>
    <row r="281" spans="1:66" s="48" customFormat="1" ht="18.75" x14ac:dyDescent="0.25">
      <c r="A281"/>
      <c r="B281" s="319" t="s">
        <v>18</v>
      </c>
      <c r="C281" s="1043" t="str">
        <f>C280</f>
        <v>Famille à coller.N.Nom de votre recette.Recette mère ►.S.Saisissez le nom de la recette mère</v>
      </c>
      <c r="D281" s="1043">
        <f>D280</f>
        <v>6</v>
      </c>
      <c r="E281" s="1044" t="str">
        <f>E280</f>
        <v>couverts</v>
      </c>
      <c r="F281" s="848" t="s">
        <v>517</v>
      </c>
      <c r="G281" s="719" t="s">
        <v>518</v>
      </c>
      <c r="H281" s="719"/>
      <c r="I281" s="849" t="s">
        <v>519</v>
      </c>
      <c r="J281" s="849" t="s">
        <v>520</v>
      </c>
      <c r="K281" s="287"/>
      <c r="L281" s="850" t="s">
        <v>521</v>
      </c>
      <c r="N281" s="2943"/>
      <c r="O281" s="310"/>
      <c r="P281" s="310"/>
      <c r="R281" s="436" t="s">
        <v>221</v>
      </c>
      <c r="S281"/>
      <c r="T281"/>
      <c r="U281"/>
      <c r="V281" s="49"/>
      <c r="AA281" s="49"/>
      <c r="AF281"/>
      <c r="AG281" s="49"/>
      <c r="AH281" s="49"/>
      <c r="AI281" s="49"/>
      <c r="AJ281" s="49"/>
      <c r="AK281" s="49"/>
      <c r="AL281" s="49"/>
      <c r="AM281" s="49"/>
      <c r="AN281" s="49"/>
      <c r="AO281"/>
      <c r="AP281" s="31"/>
      <c r="AQ281" s="49"/>
      <c r="AR281"/>
      <c r="AS281"/>
      <c r="AT281"/>
      <c r="AU281"/>
      <c r="AV281"/>
      <c r="AW281" s="31"/>
      <c r="AX281" s="31"/>
      <c r="AY281" s="31"/>
      <c r="AZ281" s="31"/>
      <c r="BA281" s="31"/>
      <c r="BB281" s="31"/>
      <c r="BC281" s="31"/>
      <c r="BD281" s="31"/>
      <c r="BE281" s="49"/>
      <c r="BF281" s="31"/>
      <c r="BG281" s="31"/>
      <c r="BH281" s="31"/>
      <c r="BI281" s="31"/>
      <c r="BJ281" s="31"/>
      <c r="BK281" s="31"/>
      <c r="BL281" s="31"/>
      <c r="BM281"/>
      <c r="BN281" s="4">
        <v>1</v>
      </c>
    </row>
    <row r="282" spans="1:66" s="48" customFormat="1" ht="15.75" x14ac:dyDescent="0.25">
      <c r="A282"/>
      <c r="B282" s="851" t="str">
        <f>IF(OR(F282&lt;&gt;"",G282&lt;&gt; "",I282&lt;&gt;"",J282&lt;&gt;""),"A", "►")</f>
        <v>A</v>
      </c>
      <c r="C282" s="320" t="str">
        <f>C280</f>
        <v>Famille à coller.N.Nom de votre recette.Recette mère ►.S.Saisissez le nom de la recette mère</v>
      </c>
      <c r="D282" s="320">
        <f>D280</f>
        <v>6</v>
      </c>
      <c r="E282" s="1045" t="str">
        <f>E280</f>
        <v>couverts</v>
      </c>
      <c r="F282" s="852" t="s">
        <v>522</v>
      </c>
      <c r="G282" s="853">
        <v>4.1666666666666699E-2</v>
      </c>
      <c r="H282" s="854"/>
      <c r="I282" s="854">
        <v>220</v>
      </c>
      <c r="J282" s="855" t="s">
        <v>523</v>
      </c>
      <c r="K282" s="287"/>
      <c r="L282" s="856"/>
      <c r="N282" s="2943"/>
      <c r="O282" s="310"/>
      <c r="P282" s="310"/>
      <c r="Q282"/>
      <c r="R282"/>
      <c r="S282"/>
      <c r="T282"/>
      <c r="U282"/>
      <c r="V282" s="49"/>
      <c r="AA282" s="49"/>
      <c r="AF282"/>
      <c r="AG282" s="49"/>
      <c r="AH282" s="49"/>
      <c r="AI282" s="49"/>
      <c r="AJ282" s="49"/>
      <c r="AK282" s="49"/>
      <c r="AL282" s="49"/>
      <c r="AM282" s="49"/>
      <c r="AN282" s="49"/>
      <c r="AO282"/>
      <c r="AP282" s="31"/>
      <c r="AQ282" s="49"/>
      <c r="AR282"/>
      <c r="AS282"/>
      <c r="AT282"/>
      <c r="AU282"/>
      <c r="AV282"/>
      <c r="AW282" s="31"/>
      <c r="AX282" s="31"/>
      <c r="AY282" s="31"/>
      <c r="AZ282" s="31"/>
      <c r="BA282" s="31"/>
      <c r="BB282" s="31"/>
      <c r="BC282" s="31"/>
      <c r="BD282" s="31"/>
      <c r="BE282" s="49"/>
      <c r="BF282" s="31"/>
      <c r="BG282" s="31"/>
      <c r="BH282" s="31"/>
      <c r="BI282" s="31"/>
      <c r="BJ282" s="31"/>
      <c r="BK282" s="31"/>
      <c r="BL282" s="31"/>
      <c r="BM282"/>
      <c r="BN282" s="4">
        <v>1</v>
      </c>
    </row>
    <row r="283" spans="1:66" s="48" customFormat="1" ht="15.75" customHeight="1" x14ac:dyDescent="0.25">
      <c r="A283"/>
      <c r="B283" s="857" t="str">
        <f>IF(J283&lt;&gt;"","A", "►")</f>
        <v>A</v>
      </c>
      <c r="C283" s="320" t="str">
        <f>C280</f>
        <v>Famille à coller.N.Nom de votre recette.Recette mère ►.S.Saisissez le nom de la recette mère</v>
      </c>
      <c r="D283" s="320">
        <f>D280</f>
        <v>6</v>
      </c>
      <c r="E283" s="1045" t="str">
        <f>E280</f>
        <v>couverts</v>
      </c>
      <c r="F283" s="858" t="s">
        <v>517</v>
      </c>
      <c r="G283" s="859"/>
      <c r="H283" s="859"/>
      <c r="I283" s="859" t="s">
        <v>524</v>
      </c>
      <c r="J283" s="860" t="s">
        <v>525</v>
      </c>
      <c r="K283" s="860"/>
      <c r="L283" s="856"/>
      <c r="N283" s="2943"/>
      <c r="O283" s="310"/>
      <c r="P283" s="310"/>
      <c r="Q283"/>
      <c r="R283"/>
      <c r="S283"/>
      <c r="T283"/>
      <c r="U283"/>
      <c r="V283" s="49"/>
      <c r="AA283" s="49"/>
      <c r="AF283"/>
      <c r="AG283" s="49"/>
      <c r="AH283" s="49"/>
      <c r="AI283" s="49"/>
      <c r="AJ283" s="49"/>
      <c r="AK283" s="49"/>
      <c r="AL283" s="49"/>
      <c r="AM283" s="49"/>
      <c r="AN283" s="49"/>
      <c r="AO283"/>
      <c r="AP283" s="49"/>
      <c r="AQ283" s="49"/>
      <c r="AR283"/>
      <c r="AS283"/>
      <c r="AT283"/>
      <c r="AU283"/>
      <c r="AV283"/>
      <c r="AW283" s="31"/>
      <c r="AX283" s="31"/>
      <c r="AY283" s="31"/>
      <c r="AZ283" s="31"/>
      <c r="BA283" s="31"/>
      <c r="BB283" s="31"/>
      <c r="BC283" s="31"/>
      <c r="BD283" s="31"/>
      <c r="BE283" s="49"/>
      <c r="BF283" s="31"/>
      <c r="BG283" s="31"/>
      <c r="BH283" s="31"/>
      <c r="BI283" s="31"/>
      <c r="BJ283" s="31"/>
      <c r="BK283" s="31"/>
      <c r="BL283" s="31"/>
      <c r="BM283"/>
      <c r="BN283" s="4">
        <v>1</v>
      </c>
    </row>
    <row r="284" spans="1:66" s="48" customFormat="1" ht="15.75" customHeight="1" x14ac:dyDescent="0.25">
      <c r="A284"/>
      <c r="B284" s="851" t="str">
        <f>IF(OR(F284&lt;&gt;"",G284&lt;&gt; "",I284&lt;&gt;"",J284&lt;&gt;""),"A", "►")</f>
        <v>A</v>
      </c>
      <c r="C284" s="320" t="str">
        <f>C280</f>
        <v>Famille à coller.N.Nom de votre recette.Recette mère ►.S.Saisissez le nom de la recette mère</v>
      </c>
      <c r="D284" s="320">
        <f>D280</f>
        <v>6</v>
      </c>
      <c r="E284" s="1045" t="str">
        <f>E280</f>
        <v>couverts</v>
      </c>
      <c r="F284" s="861" t="s">
        <v>526</v>
      </c>
      <c r="G284" s="862"/>
      <c r="H284" s="863"/>
      <c r="I284" s="863">
        <v>250</v>
      </c>
      <c r="J284" s="864" t="s">
        <v>527</v>
      </c>
      <c r="K284" s="864"/>
      <c r="L284" s="856"/>
      <c r="N284" s="2943"/>
      <c r="O284" s="310"/>
      <c r="P284" s="310"/>
      <c r="Q284"/>
      <c r="R284"/>
      <c r="S284"/>
      <c r="T284"/>
      <c r="U284"/>
      <c r="V284" s="49"/>
      <c r="AA284" s="49"/>
      <c r="AF284"/>
      <c r="AG284" s="49"/>
      <c r="AH284" s="49"/>
      <c r="AI284" s="49"/>
      <c r="AJ284" s="49"/>
      <c r="AK284" s="49"/>
      <c r="AL284" s="49"/>
      <c r="AM284" s="49"/>
      <c r="AN284" s="49"/>
      <c r="AO284"/>
      <c r="AP284" s="31"/>
      <c r="AQ284" s="49"/>
      <c r="AR284"/>
      <c r="AS284"/>
      <c r="AT284"/>
      <c r="AU284"/>
      <c r="AV284"/>
      <c r="AW284" s="31"/>
      <c r="AX284" s="31"/>
      <c r="AY284" s="31"/>
      <c r="AZ284" s="31"/>
      <c r="BA284" s="31"/>
      <c r="BB284" s="31"/>
      <c r="BC284" s="31"/>
      <c r="BD284" s="31"/>
      <c r="BE284" s="49"/>
      <c r="BF284" s="31"/>
      <c r="BG284" s="31"/>
      <c r="BH284" s="31"/>
      <c r="BI284" s="31"/>
      <c r="BJ284" s="31"/>
      <c r="BK284" s="31"/>
      <c r="BL284" s="31"/>
      <c r="BM284"/>
      <c r="BN284" s="4">
        <v>1</v>
      </c>
    </row>
    <row r="285" spans="1:66" s="48" customFormat="1" ht="15.75" customHeight="1" x14ac:dyDescent="0.25">
      <c r="A285"/>
      <c r="B285" s="857" t="str">
        <f>IF(J285&lt;&gt;"","A", "►")</f>
        <v>A</v>
      </c>
      <c r="C285" s="320" t="str">
        <f>C280</f>
        <v>Famille à coller.N.Nom de votre recette.Recette mère ►.S.Saisissez le nom de la recette mère</v>
      </c>
      <c r="D285" s="320">
        <f>D280</f>
        <v>6</v>
      </c>
      <c r="E285" s="1045" t="str">
        <f>E280</f>
        <v>couverts</v>
      </c>
      <c r="F285" s="858" t="s">
        <v>517</v>
      </c>
      <c r="G285" s="859"/>
      <c r="H285" s="859"/>
      <c r="I285" s="859" t="s">
        <v>524</v>
      </c>
      <c r="J285" s="860" t="s">
        <v>525</v>
      </c>
      <c r="K285" s="860"/>
      <c r="L285" s="856"/>
      <c r="N285" s="2943"/>
      <c r="O285" s="310"/>
      <c r="P285" s="310"/>
      <c r="Q285"/>
      <c r="R285"/>
      <c r="S285"/>
      <c r="T285"/>
      <c r="U285"/>
      <c r="V285" s="49"/>
      <c r="AA285" s="49"/>
      <c r="AF285"/>
      <c r="AG285" s="49"/>
      <c r="AH285" s="49"/>
      <c r="AI285" s="49"/>
      <c r="AJ285" s="49"/>
      <c r="AK285" s="49"/>
      <c r="AL285" s="49"/>
      <c r="AM285" s="49"/>
      <c r="AN285" s="49"/>
      <c r="AO285"/>
      <c r="AP285" s="31"/>
      <c r="AQ285" s="49"/>
      <c r="AR285"/>
      <c r="AS285"/>
      <c r="AT285"/>
      <c r="AU285"/>
      <c r="AV285"/>
      <c r="AW285" s="31"/>
      <c r="AX285" s="31"/>
      <c r="AY285" s="31"/>
      <c r="AZ285" s="31"/>
      <c r="BA285" s="31"/>
      <c r="BB285" s="31"/>
      <c r="BC285" s="31"/>
      <c r="BD285" s="31"/>
      <c r="BE285" s="49"/>
      <c r="BF285" s="31"/>
      <c r="BG285" s="31"/>
      <c r="BH285" s="31"/>
      <c r="BI285" s="31"/>
      <c r="BJ285" s="31"/>
      <c r="BK285" s="31"/>
      <c r="BL285" s="31"/>
      <c r="BM285"/>
      <c r="BN285" s="4">
        <v>1</v>
      </c>
    </row>
    <row r="286" spans="1:66" s="48" customFormat="1" ht="15.75" x14ac:dyDescent="0.25">
      <c r="A286"/>
      <c r="B286" s="851" t="str">
        <f>IF(OR(F286&lt;&gt;"",G286&lt;&gt; "",I286&lt;&gt;"",J286&lt;&gt;""),"A", "►")</f>
        <v>A</v>
      </c>
      <c r="C286" s="320" t="str">
        <f>C280</f>
        <v>Famille à coller.N.Nom de votre recette.Recette mère ►.S.Saisissez le nom de la recette mère</v>
      </c>
      <c r="D286" s="320">
        <f>D280</f>
        <v>6</v>
      </c>
      <c r="E286" s="320" t="str">
        <f>E280</f>
        <v>couverts</v>
      </c>
      <c r="F286" s="861" t="s">
        <v>526</v>
      </c>
      <c r="G286" s="862">
        <v>4.8611111111111112E-3</v>
      </c>
      <c r="H286" s="863"/>
      <c r="I286" s="863">
        <v>250</v>
      </c>
      <c r="J286" s="864" t="s">
        <v>528</v>
      </c>
      <c r="K286" s="864"/>
      <c r="L286" s="856"/>
      <c r="N286" s="2943"/>
      <c r="O286" s="310"/>
      <c r="P286" s="310"/>
      <c r="Q286"/>
      <c r="R286"/>
      <c r="S286"/>
      <c r="T286"/>
      <c r="U286"/>
      <c r="V286" s="49"/>
      <c r="AA286" s="49"/>
      <c r="AF286"/>
      <c r="AG286" s="49"/>
      <c r="AH286" s="49"/>
      <c r="AI286" s="49"/>
      <c r="AJ286" s="49"/>
      <c r="AK286" s="49"/>
      <c r="AL286" s="49"/>
      <c r="AM286" s="49"/>
      <c r="AN286" s="49"/>
      <c r="AO286"/>
      <c r="AP286" s="31"/>
      <c r="AQ286" s="49"/>
      <c r="AR286"/>
      <c r="AS286"/>
      <c r="AT286"/>
      <c r="AU286"/>
      <c r="AV286"/>
      <c r="AW286" s="31"/>
      <c r="AX286" s="31"/>
      <c r="AY286" s="31"/>
      <c r="AZ286" s="31"/>
      <c r="BA286" s="31"/>
      <c r="BB286" s="31"/>
      <c r="BC286" s="31"/>
      <c r="BD286" s="31"/>
      <c r="BE286" s="49"/>
      <c r="BF286" s="31"/>
      <c r="BG286" s="31"/>
      <c r="BH286" s="31"/>
      <c r="BI286" s="31"/>
      <c r="BJ286" s="31"/>
      <c r="BK286" s="31"/>
      <c r="BL286" s="31"/>
      <c r="BM286"/>
      <c r="BN286" s="4">
        <v>1</v>
      </c>
    </row>
    <row r="287" spans="1:66" s="48" customFormat="1" ht="15.75" x14ac:dyDescent="0.25">
      <c r="A287"/>
      <c r="B287" s="857" t="str">
        <f>IF(J287&lt;&gt;"","A", "►")</f>
        <v>A</v>
      </c>
      <c r="C287" s="320" t="str">
        <f>C280</f>
        <v>Famille à coller.N.Nom de votre recette.Recette mère ►.S.Saisissez le nom de la recette mère</v>
      </c>
      <c r="D287" s="320">
        <f>D280</f>
        <v>6</v>
      </c>
      <c r="E287" s="320" t="str">
        <f>E280</f>
        <v>couverts</v>
      </c>
      <c r="F287" s="858" t="s">
        <v>517</v>
      </c>
      <c r="G287" s="859"/>
      <c r="H287" s="859"/>
      <c r="I287" s="859" t="s">
        <v>524</v>
      </c>
      <c r="J287" s="860" t="s">
        <v>525</v>
      </c>
      <c r="K287" s="860"/>
      <c r="L287" s="856"/>
      <c r="N287" s="2943"/>
      <c r="O287" s="310"/>
      <c r="P287" s="310"/>
      <c r="Q287"/>
      <c r="R287"/>
      <c r="S287"/>
      <c r="T287"/>
      <c r="U287"/>
      <c r="V287" s="49"/>
      <c r="AA287" s="49"/>
      <c r="AF287"/>
      <c r="AG287" s="49"/>
      <c r="AH287" s="49"/>
      <c r="AI287" s="49"/>
      <c r="AJ287" s="49"/>
      <c r="AK287" s="49"/>
      <c r="AL287" s="49"/>
      <c r="AM287" s="49"/>
      <c r="AN287" s="49"/>
      <c r="AO287"/>
      <c r="AP287" s="31"/>
      <c r="AQ287" s="49"/>
      <c r="AR287"/>
      <c r="AS287"/>
      <c r="AT287"/>
      <c r="AU287"/>
      <c r="AV287"/>
      <c r="AW287" s="31"/>
      <c r="AX287" s="31"/>
      <c r="AY287" s="31"/>
      <c r="AZ287" s="31"/>
      <c r="BA287" s="31"/>
      <c r="BB287" s="31"/>
      <c r="BC287" s="31"/>
      <c r="BD287" s="31"/>
      <c r="BE287" s="49"/>
      <c r="BF287" s="31"/>
      <c r="BG287" s="31"/>
      <c r="BH287" s="31"/>
      <c r="BI287" s="31"/>
      <c r="BJ287" s="31"/>
      <c r="BK287" s="31"/>
      <c r="BL287" s="31"/>
      <c r="BM287"/>
      <c r="BN287" s="4">
        <v>1</v>
      </c>
    </row>
    <row r="288" spans="1:66" s="48" customFormat="1" ht="15.75" x14ac:dyDescent="0.25">
      <c r="A288"/>
      <c r="B288" s="851" t="str">
        <f>IF(OR(F288&lt;&gt;"",G288&lt;&gt; "",I288&lt;&gt;"",J288&lt;&gt;""),"A", "►")</f>
        <v>A</v>
      </c>
      <c r="C288" s="320" t="str">
        <f>C280</f>
        <v>Famille à coller.N.Nom de votre recette.Recette mère ►.S.Saisissez le nom de la recette mère</v>
      </c>
      <c r="D288" s="320">
        <f>D280</f>
        <v>6</v>
      </c>
      <c r="E288" s="320" t="str">
        <f>E280</f>
        <v>couverts</v>
      </c>
      <c r="F288" s="861" t="s">
        <v>526</v>
      </c>
      <c r="G288" s="862">
        <v>0.10416666666666667</v>
      </c>
      <c r="H288" s="863"/>
      <c r="I288" s="863">
        <v>170</v>
      </c>
      <c r="J288" s="864" t="s">
        <v>529</v>
      </c>
      <c r="K288" s="864"/>
      <c r="L288" s="856"/>
      <c r="N288" s="2943"/>
      <c r="O288" s="310"/>
      <c r="P288" s="310"/>
      <c r="Q288"/>
      <c r="R288"/>
      <c r="S288"/>
      <c r="T288"/>
      <c r="U288"/>
      <c r="V288" s="49"/>
      <c r="AA288" s="49"/>
      <c r="AF288"/>
      <c r="AG288" s="49"/>
      <c r="AH288" s="49"/>
      <c r="AI288" s="49"/>
      <c r="AJ288" s="49"/>
      <c r="AK288" s="49"/>
      <c r="AL288" s="49"/>
      <c r="AM288" s="49"/>
      <c r="AN288" s="49"/>
      <c r="AO288"/>
      <c r="AP288" s="31"/>
      <c r="AQ288" s="49"/>
      <c r="AR288"/>
      <c r="AS288"/>
      <c r="AT288"/>
      <c r="AU288"/>
      <c r="AV288"/>
      <c r="AW288" s="31"/>
      <c r="AX288" s="31"/>
      <c r="AY288" s="31"/>
      <c r="AZ288" s="31"/>
      <c r="BA288" s="31"/>
      <c r="BB288" s="31"/>
      <c r="BC288" s="31"/>
      <c r="BD288" s="31"/>
      <c r="BE288" s="49"/>
      <c r="BF288" s="31"/>
      <c r="BG288" s="31"/>
      <c r="BH288" s="31"/>
      <c r="BI288" s="31"/>
      <c r="BJ288" s="31"/>
      <c r="BK288" s="31"/>
      <c r="BL288" s="31"/>
      <c r="BM288"/>
      <c r="BN288" s="4">
        <v>1</v>
      </c>
    </row>
    <row r="289" spans="1:66" s="48" customFormat="1" ht="15.75" x14ac:dyDescent="0.25">
      <c r="A289"/>
      <c r="B289" s="376" t="s">
        <v>18</v>
      </c>
      <c r="C289" s="320" t="str">
        <f>C280</f>
        <v>Famille à coller.N.Nom de votre recette.Recette mère ►.S.Saisissez le nom de la recette mère</v>
      </c>
      <c r="D289" s="320">
        <f>D280</f>
        <v>6</v>
      </c>
      <c r="E289" s="320" t="str">
        <f>E280</f>
        <v>couverts</v>
      </c>
      <c r="F289" s="772"/>
      <c r="G289" s="808">
        <f>SUM(G282:G288)</f>
        <v>0.15069444444444446</v>
      </c>
      <c r="H289" s="270"/>
      <c r="I289" s="270"/>
      <c r="J289" s="270"/>
      <c r="K289" s="270"/>
      <c r="L289" s="383"/>
      <c r="N289" s="2943"/>
      <c r="O289" s="310"/>
      <c r="P289" s="310"/>
      <c r="Q289"/>
      <c r="R289"/>
      <c r="S289"/>
      <c r="T289"/>
      <c r="U289"/>
      <c r="V289" s="49"/>
      <c r="AA289" s="49"/>
      <c r="AF289"/>
      <c r="AG289" s="49"/>
      <c r="AH289" s="49"/>
      <c r="AI289" s="49"/>
      <c r="AJ289" s="49"/>
      <c r="AK289" s="49"/>
      <c r="AL289" s="49"/>
      <c r="AM289" s="49"/>
      <c r="AN289" s="49"/>
      <c r="AO289"/>
      <c r="AP289" s="31"/>
      <c r="AQ289" s="49"/>
      <c r="AR289"/>
      <c r="AS289"/>
      <c r="AT289"/>
      <c r="AU289"/>
      <c r="AV289"/>
      <c r="AW289" s="31"/>
      <c r="AX289" s="31"/>
      <c r="AY289" s="31"/>
      <c r="AZ289" s="31"/>
      <c r="BA289" s="31"/>
      <c r="BB289" s="31"/>
      <c r="BC289" s="31"/>
      <c r="BD289" s="31"/>
      <c r="BE289" s="49"/>
      <c r="BF289" s="31"/>
      <c r="BG289" s="31"/>
      <c r="BH289" s="31"/>
      <c r="BI289" s="31"/>
      <c r="BJ289" s="31"/>
      <c r="BK289" s="31"/>
      <c r="BL289" s="31"/>
      <c r="BM289"/>
      <c r="BN289" s="4">
        <v>1</v>
      </c>
    </row>
    <row r="290" spans="1:66" s="48" customFormat="1" ht="15.75" x14ac:dyDescent="0.25">
      <c r="A290"/>
      <c r="B290" s="376" t="s">
        <v>18</v>
      </c>
      <c r="C290" s="320" t="str">
        <f>C280</f>
        <v>Famille à coller.N.Nom de votre recette.Recette mère ►.S.Saisissez le nom de la recette mère</v>
      </c>
      <c r="D290" s="320">
        <f>D280</f>
        <v>6</v>
      </c>
      <c r="E290" s="320" t="str">
        <f>E280</f>
        <v>couverts</v>
      </c>
      <c r="F290" s="293"/>
      <c r="G290" s="293"/>
      <c r="H290" s="293" t="s">
        <v>152</v>
      </c>
      <c r="I290" s="294"/>
      <c r="J290" s="392"/>
      <c r="K290" s="392"/>
      <c r="L290" s="393"/>
      <c r="N290" s="2943"/>
      <c r="O290" s="310"/>
      <c r="P290" s="310"/>
      <c r="Q290"/>
      <c r="R290"/>
      <c r="S290"/>
      <c r="T290"/>
      <c r="U290"/>
      <c r="V290" s="49"/>
      <c r="AA290" s="49"/>
      <c r="AF290"/>
      <c r="AG290" s="49"/>
      <c r="AH290" s="49"/>
      <c r="AI290" s="49"/>
      <c r="AJ290" s="49"/>
      <c r="AK290" s="49"/>
      <c r="AL290" s="49"/>
      <c r="AM290" s="49"/>
      <c r="AN290" s="49"/>
      <c r="AO290"/>
      <c r="AP290" s="31"/>
      <c r="AQ290" s="49"/>
      <c r="AR290"/>
      <c r="AS290"/>
      <c r="AT290"/>
      <c r="AU290"/>
      <c r="AV290"/>
      <c r="AW290" s="31"/>
      <c r="AX290" s="31"/>
      <c r="AY290" s="31"/>
      <c r="AZ290" s="31"/>
      <c r="BA290" s="31"/>
      <c r="BB290" s="31"/>
      <c r="BC290" s="31"/>
      <c r="BD290" s="31"/>
      <c r="BE290" s="49"/>
      <c r="BF290" s="31"/>
      <c r="BG290" s="31"/>
      <c r="BH290" s="31"/>
      <c r="BI290" s="31"/>
      <c r="BJ290" s="31"/>
      <c r="BK290" s="31"/>
      <c r="BL290" s="31"/>
      <c r="BM290"/>
      <c r="BN290" s="4">
        <v>1</v>
      </c>
    </row>
    <row r="291" spans="1:66" s="48" customFormat="1" ht="16.5" thickBot="1" x14ac:dyDescent="0.3">
      <c r="A291"/>
      <c r="B291" s="397" t="s">
        <v>18</v>
      </c>
      <c r="C291" s="398" t="str">
        <f>C280</f>
        <v>Famille à coller.N.Nom de votre recette.Recette mère ►.S.Saisissez le nom de la recette mère</v>
      </c>
      <c r="D291" s="398">
        <f>D280</f>
        <v>6</v>
      </c>
      <c r="E291" s="398" t="str">
        <f>E280</f>
        <v>couverts</v>
      </c>
      <c r="F291" s="399" t="s">
        <v>150</v>
      </c>
      <c r="G291" s="298"/>
      <c r="H291" s="299"/>
      <c r="I291" s="300"/>
      <c r="J291" s="299"/>
      <c r="K291" s="299"/>
      <c r="L291" s="400"/>
      <c r="N291" s="2943"/>
      <c r="O291" s="310"/>
      <c r="P291" s="310"/>
      <c r="Q291"/>
      <c r="R291"/>
      <c r="S291"/>
      <c r="T291"/>
      <c r="U291"/>
      <c r="V291" s="49"/>
      <c r="AA291" s="49"/>
      <c r="AF291"/>
      <c r="AG291" s="49"/>
      <c r="AH291" s="49"/>
      <c r="AI291" s="49"/>
      <c r="AJ291" s="49"/>
      <c r="AK291" s="49"/>
      <c r="AL291" s="49"/>
      <c r="AM291" s="49"/>
      <c r="AN291" s="49"/>
      <c r="AO291"/>
      <c r="AP291" s="31"/>
      <c r="AQ291" s="49"/>
      <c r="AR291"/>
      <c r="AS291"/>
      <c r="AT291"/>
      <c r="AU291"/>
      <c r="AV291"/>
      <c r="AW291" s="31"/>
      <c r="AX291" s="31"/>
      <c r="AY291" s="31"/>
      <c r="AZ291" s="31"/>
      <c r="BA291" s="31"/>
      <c r="BB291" s="31"/>
      <c r="BC291" s="31"/>
      <c r="BD291" s="31"/>
      <c r="BE291" s="49"/>
      <c r="BF291" s="31"/>
      <c r="BG291" s="31"/>
      <c r="BH291" s="31"/>
      <c r="BI291" s="31"/>
      <c r="BJ291" s="31"/>
      <c r="BK291" s="31"/>
      <c r="BL291" s="31"/>
      <c r="BM291"/>
      <c r="BN291" s="4">
        <v>1</v>
      </c>
    </row>
    <row r="292" spans="1:66" s="48" customFormat="1" ht="15.75" thickBot="1" x14ac:dyDescent="0.3">
      <c r="A292"/>
      <c r="B292" s="428" t="s">
        <v>18</v>
      </c>
      <c r="C292"/>
      <c r="D292"/>
      <c r="E292"/>
      <c r="F292"/>
      <c r="G292"/>
      <c r="H292"/>
      <c r="I292"/>
      <c r="J292"/>
      <c r="K292"/>
      <c r="L292"/>
      <c r="N292" s="2943"/>
      <c r="O292" s="310"/>
      <c r="P292" s="310"/>
      <c r="Q292"/>
      <c r="R292"/>
      <c r="S292"/>
      <c r="T292"/>
      <c r="U292"/>
      <c r="V292" s="49"/>
      <c r="AA292" s="49"/>
      <c r="AF292"/>
      <c r="AG292" s="49"/>
      <c r="AH292" s="49"/>
      <c r="AI292" s="49"/>
      <c r="AJ292" s="49"/>
      <c r="AK292" s="49"/>
      <c r="AL292" s="49"/>
      <c r="AM292" s="49"/>
      <c r="AN292" s="49"/>
      <c r="AO292"/>
      <c r="AP292" s="31"/>
      <c r="AQ292" s="49"/>
      <c r="AR292"/>
      <c r="AS292"/>
      <c r="AT292"/>
      <c r="AU292"/>
      <c r="AV292"/>
      <c r="AW292" s="31"/>
      <c r="AX292" s="31"/>
      <c r="AY292" s="31"/>
      <c r="AZ292" s="31"/>
      <c r="BA292" s="31"/>
      <c r="BB292" s="31"/>
      <c r="BC292" s="31"/>
      <c r="BD292" s="31"/>
      <c r="BE292" s="49"/>
      <c r="BF292" s="31"/>
      <c r="BG292" s="31"/>
      <c r="BH292" s="31"/>
      <c r="BI292" s="31"/>
      <c r="BJ292" s="31"/>
      <c r="BK292" s="31"/>
      <c r="BL292" s="31"/>
      <c r="BM292"/>
      <c r="BN292" s="4">
        <v>1</v>
      </c>
    </row>
    <row r="293" spans="1:66" s="48" customFormat="1" ht="18.75" x14ac:dyDescent="0.25">
      <c r="A293"/>
      <c r="B293" s="54" t="s">
        <v>18</v>
      </c>
      <c r="C293" s="55" t="str">
        <f>C299</f>
        <v>Famille à coller.N.Nom de votre recette.Recette mère ►.S.Saisissez le nom de la recette mère</v>
      </c>
      <c r="D293" s="56">
        <f>D299</f>
        <v>6</v>
      </c>
      <c r="E293" s="56" t="str">
        <f>E299</f>
        <v>couverts</v>
      </c>
      <c r="F293" s="57" t="s">
        <v>6</v>
      </c>
      <c r="G293" s="58" t="s">
        <v>19</v>
      </c>
      <c r="H293" s="3315" t="s">
        <v>20</v>
      </c>
      <c r="I293" s="3315"/>
      <c r="J293" s="3285" t="s">
        <v>21</v>
      </c>
      <c r="K293" s="3285"/>
      <c r="L293" s="3286"/>
      <c r="N293" s="2943"/>
      <c r="O293" s="310"/>
      <c r="P293" s="310"/>
      <c r="Q293" s="1003" t="s">
        <v>218</v>
      </c>
      <c r="R293" s="429" t="s">
        <v>219</v>
      </c>
      <c r="S293" s="430"/>
      <c r="T293"/>
      <c r="U293"/>
      <c r="V293" s="49"/>
      <c r="AA293" s="49"/>
      <c r="AF293"/>
      <c r="AG293" s="49"/>
      <c r="AH293" s="49"/>
      <c r="AI293" s="49"/>
      <c r="AJ293" s="49"/>
      <c r="AK293" s="49"/>
      <c r="AL293" s="49"/>
      <c r="AM293" s="49"/>
      <c r="AN293" s="49"/>
      <c r="AO293"/>
      <c r="AP293" s="31"/>
      <c r="AQ293" s="49"/>
      <c r="AR293"/>
      <c r="AS293"/>
      <c r="AT293"/>
      <c r="AU293"/>
      <c r="AV293"/>
      <c r="AW293" s="31"/>
      <c r="AX293" s="31"/>
      <c r="AY293" s="31"/>
      <c r="AZ293" s="31"/>
      <c r="BA293" s="31"/>
      <c r="BB293" s="31"/>
      <c r="BC293" s="31"/>
      <c r="BD293" s="31"/>
      <c r="BE293" s="49"/>
      <c r="BF293" s="31"/>
      <c r="BG293" s="31"/>
      <c r="BH293" s="31"/>
      <c r="BI293" s="31"/>
      <c r="BJ293" s="31"/>
      <c r="BK293" s="31"/>
      <c r="BL293" s="31"/>
      <c r="BM293"/>
      <c r="BN293" s="4">
        <v>1</v>
      </c>
    </row>
    <row r="294" spans="1:66" s="48" customFormat="1" ht="15.75" customHeight="1" x14ac:dyDescent="0.25">
      <c r="A294"/>
      <c r="B294" s="66" t="s">
        <v>18</v>
      </c>
      <c r="C294" s="67" t="str">
        <f>C299</f>
        <v>Famille à coller.N.Nom de votre recette.Recette mère ►.S.Saisissez le nom de la recette mère</v>
      </c>
      <c r="D294" s="68"/>
      <c r="E294" s="68"/>
      <c r="F294" s="69" t="s">
        <v>28</v>
      </c>
      <c r="G294" s="70" t="s">
        <v>29</v>
      </c>
      <c r="H294" s="3316"/>
      <c r="I294" s="3316"/>
      <c r="J294" s="3287"/>
      <c r="K294" s="3287"/>
      <c r="L294" s="3288"/>
      <c r="N294" s="2943"/>
      <c r="O294" s="310"/>
      <c r="P294" s="310"/>
      <c r="Q294"/>
      <c r="R294" s="436" t="s">
        <v>221</v>
      </c>
      <c r="S294" s="49"/>
      <c r="T294"/>
      <c r="U294"/>
      <c r="V294" s="49"/>
      <c r="AA294" s="49"/>
      <c r="AF294"/>
      <c r="AG294" s="49"/>
      <c r="AH294" s="49"/>
      <c r="AI294" s="49"/>
      <c r="AJ294" s="49"/>
      <c r="AK294" s="49"/>
      <c r="AL294" s="49"/>
      <c r="AM294" s="49"/>
      <c r="AN294" s="49"/>
      <c r="AO294"/>
      <c r="AP294" s="31"/>
      <c r="AQ294" s="49"/>
      <c r="AR294"/>
      <c r="AS294"/>
      <c r="AT294"/>
      <c r="AU294"/>
      <c r="AV294"/>
      <c r="AW294" s="31"/>
      <c r="AX294" s="31"/>
      <c r="AY294" s="31"/>
      <c r="AZ294" s="31"/>
      <c r="BA294" s="31"/>
      <c r="BB294" s="31"/>
      <c r="BC294" s="31"/>
      <c r="BD294" s="31"/>
      <c r="BE294" s="49"/>
      <c r="BF294" s="31"/>
      <c r="BG294" s="31"/>
      <c r="BH294" s="31"/>
      <c r="BI294" s="31"/>
      <c r="BJ294" s="31"/>
      <c r="BK294" s="31"/>
      <c r="BL294" s="31"/>
      <c r="BM294"/>
      <c r="BN294" s="4">
        <v>1</v>
      </c>
    </row>
    <row r="295" spans="1:66" s="48" customFormat="1" ht="18.75" x14ac:dyDescent="0.25">
      <c r="A295"/>
      <c r="B295" s="66" t="s">
        <v>18</v>
      </c>
      <c r="C295" s="77" t="str">
        <f>C299</f>
        <v>Famille à coller.N.Nom de votre recette.Recette mère ►.S.Saisissez le nom de la recette mère</v>
      </c>
      <c r="D295" s="78"/>
      <c r="E295" s="79"/>
      <c r="F295" s="80"/>
      <c r="G295" s="81" t="s">
        <v>33</v>
      </c>
      <c r="H295" s="82"/>
      <c r="I295" s="83" t="s">
        <v>34</v>
      </c>
      <c r="J295" s="84" t="s">
        <v>35</v>
      </c>
      <c r="K295" s="16"/>
      <c r="L295" s="85"/>
      <c r="N295" s="2943"/>
      <c r="O295" s="310"/>
      <c r="P295" s="310"/>
      <c r="Q295"/>
      <c r="R295"/>
      <c r="S295"/>
      <c r="T295"/>
      <c r="U295"/>
      <c r="V295" s="49"/>
      <c r="AA295" s="49"/>
      <c r="AF295"/>
      <c r="AG295" s="49"/>
      <c r="AH295" s="49"/>
      <c r="AI295" s="49"/>
      <c r="AJ295" s="49"/>
      <c r="AK295" s="49"/>
      <c r="AL295" s="49"/>
      <c r="AM295" s="49"/>
      <c r="AN295" s="49"/>
      <c r="AO295"/>
      <c r="AP295" s="31"/>
      <c r="AQ295" s="49"/>
      <c r="AR295"/>
      <c r="AS295"/>
      <c r="AT295"/>
      <c r="AU295"/>
      <c r="AV295"/>
      <c r="AW295" s="31"/>
      <c r="AX295" s="31"/>
      <c r="AY295" s="31"/>
      <c r="AZ295" s="31"/>
      <c r="BA295" s="31"/>
      <c r="BB295" s="31"/>
      <c r="BC295" s="31"/>
      <c r="BD295" s="31"/>
      <c r="BE295" s="49"/>
      <c r="BF295" s="31"/>
      <c r="BG295" s="31"/>
      <c r="BH295" s="31"/>
      <c r="BI295" s="31"/>
      <c r="BJ295" s="31"/>
      <c r="BK295" s="31"/>
      <c r="BL295" s="31"/>
      <c r="BM295"/>
      <c r="BN295" s="4">
        <v>1</v>
      </c>
    </row>
    <row r="296" spans="1:66" s="48" customFormat="1" ht="15.75" x14ac:dyDescent="0.25">
      <c r="A296"/>
      <c r="B296" s="66" t="s">
        <v>18</v>
      </c>
      <c r="C296" s="91" t="str">
        <f>C299</f>
        <v>Famille à coller.N.Nom de votre recette.Recette mère ►.S.Saisissez le nom de la recette mère</v>
      </c>
      <c r="D296" s="91"/>
      <c r="E296" s="91"/>
      <c r="F296" s="92" t="s">
        <v>39</v>
      </c>
      <c r="G296" s="93"/>
      <c r="H296" s="93"/>
      <c r="I296" s="94" t="s">
        <v>40</v>
      </c>
      <c r="J296" s="3317" t="str">
        <f>F299</f>
        <v>Famille à coller.N.Nom de votre recette.Recette mère ►.S.Saisissez le nom de la recette mère</v>
      </c>
      <c r="K296" s="3317"/>
      <c r="L296" s="3318"/>
      <c r="N296" s="2943"/>
      <c r="O296" s="310"/>
      <c r="P296" s="310"/>
      <c r="Q296"/>
      <c r="R296"/>
      <c r="S296"/>
      <c r="T296"/>
      <c r="U296"/>
      <c r="V296" s="49"/>
      <c r="AA296" s="49"/>
      <c r="AF296"/>
      <c r="AG296" s="49"/>
      <c r="AH296" s="49"/>
      <c r="AI296" s="49"/>
      <c r="AJ296" s="49"/>
      <c r="AK296" s="49"/>
      <c r="AL296" s="49"/>
      <c r="AM296" s="49"/>
      <c r="AN296" s="49"/>
      <c r="AO296"/>
      <c r="AP296" s="31"/>
      <c r="AQ296" s="49"/>
      <c r="AR296"/>
      <c r="AS296"/>
      <c r="AT296"/>
      <c r="AU296"/>
      <c r="AV296"/>
      <c r="AW296" s="31"/>
      <c r="AX296" s="31"/>
      <c r="AY296" s="31"/>
      <c r="AZ296" s="31"/>
      <c r="BA296" s="31"/>
      <c r="BB296" s="31"/>
      <c r="BC296" s="31"/>
      <c r="BD296" s="31"/>
      <c r="BE296" s="49"/>
      <c r="BF296" s="31"/>
      <c r="BG296" s="31"/>
      <c r="BH296" s="31"/>
      <c r="BI296" s="31"/>
      <c r="BJ296" s="31"/>
      <c r="BK296" s="31"/>
      <c r="BL296" s="31"/>
      <c r="BM296"/>
      <c r="BN296" s="4">
        <v>1</v>
      </c>
    </row>
    <row r="297" spans="1:66" s="48" customFormat="1" ht="15" customHeight="1" x14ac:dyDescent="0.25">
      <c r="A297"/>
      <c r="B297" s="66" t="s">
        <v>18</v>
      </c>
      <c r="C297" s="91" t="str">
        <f>C299</f>
        <v>Famille à coller.N.Nom de votre recette.Recette mère ►.S.Saisissez le nom de la recette mère</v>
      </c>
      <c r="D297" s="91"/>
      <c r="E297" s="91"/>
      <c r="F297" s="110">
        <v>6</v>
      </c>
      <c r="G297" s="111" t="s">
        <v>44</v>
      </c>
      <c r="H297" s="92"/>
      <c r="I297" s="92"/>
      <c r="J297" s="3317"/>
      <c r="K297" s="3317"/>
      <c r="L297" s="3318"/>
      <c r="N297" s="2943"/>
      <c r="O297" s="310"/>
      <c r="P297" s="310"/>
      <c r="Q297"/>
      <c r="R297"/>
      <c r="S297"/>
      <c r="T297"/>
      <c r="U297"/>
      <c r="V297" s="49"/>
      <c r="AA297" s="49"/>
      <c r="AF297"/>
      <c r="AG297" s="49"/>
      <c r="AH297" s="49"/>
      <c r="AI297" s="49"/>
      <c r="AJ297" s="49"/>
      <c r="AK297" s="49"/>
      <c r="AL297" s="49"/>
      <c r="AM297" s="49"/>
      <c r="AN297" s="49"/>
      <c r="AO297"/>
      <c r="AP297" s="31"/>
      <c r="AQ297" s="49"/>
      <c r="AR297"/>
      <c r="AS297"/>
      <c r="AT297"/>
      <c r="AU297"/>
      <c r="AV297"/>
      <c r="AW297" s="31"/>
      <c r="AX297" s="31"/>
      <c r="AY297" s="31"/>
      <c r="AZ297" s="31"/>
      <c r="BA297" s="31"/>
      <c r="BB297" s="31"/>
      <c r="BC297" s="31"/>
      <c r="BD297" s="31"/>
      <c r="BE297" s="49"/>
      <c r="BF297" s="31"/>
      <c r="BG297" s="31"/>
      <c r="BH297" s="31"/>
      <c r="BI297" s="31"/>
      <c r="BJ297" s="31"/>
      <c r="BK297" s="31"/>
      <c r="BL297" s="31"/>
      <c r="BM297"/>
      <c r="BN297" s="4">
        <v>1</v>
      </c>
    </row>
    <row r="298" spans="1:66" s="48" customFormat="1" ht="15.75" x14ac:dyDescent="0.25">
      <c r="A298"/>
      <c r="B298" s="66" t="s">
        <v>11</v>
      </c>
      <c r="C298" s="121" t="str">
        <f>C299</f>
        <v>Famille à coller.N.Nom de votre recette.Recette mère ►.S.Saisissez le nom de la recette mère</v>
      </c>
      <c r="D298" s="121"/>
      <c r="E298" s="121"/>
      <c r="F298" s="122"/>
      <c r="G298" s="123"/>
      <c r="H298" s="123"/>
      <c r="I298" s="123"/>
      <c r="J298" s="123"/>
      <c r="K298" s="123"/>
      <c r="L298" s="124"/>
      <c r="N298" s="2943"/>
      <c r="O298" s="310"/>
      <c r="P298" s="310"/>
      <c r="Q298"/>
      <c r="R298"/>
      <c r="S298"/>
      <c r="T298"/>
      <c r="U298"/>
      <c r="V298" s="49"/>
      <c r="AA298" s="49"/>
      <c r="AF298"/>
      <c r="AG298" s="49"/>
      <c r="AH298" s="49"/>
      <c r="AI298" s="49"/>
      <c r="AJ298" s="49"/>
      <c r="AK298" s="49"/>
      <c r="AL298" s="49"/>
      <c r="AM298" s="49"/>
      <c r="AN298" s="49"/>
      <c r="AO298"/>
      <c r="AP298" s="31"/>
      <c r="AQ298" s="49"/>
      <c r="AR298"/>
      <c r="AS298"/>
      <c r="AT298"/>
      <c r="AU298"/>
      <c r="AV298"/>
      <c r="AW298" s="31"/>
      <c r="AX298" s="31"/>
      <c r="AY298" s="31"/>
      <c r="AZ298" s="31"/>
      <c r="BA298" s="31"/>
      <c r="BB298" s="31"/>
      <c r="BC298" s="31"/>
      <c r="BD298" s="31"/>
      <c r="BE298" s="49"/>
      <c r="BF298" s="31"/>
      <c r="BG298" s="31"/>
      <c r="BH298" s="31"/>
      <c r="BI298" s="31"/>
      <c r="BJ298" s="31"/>
      <c r="BK298" s="31"/>
      <c r="BL298" s="31"/>
      <c r="BM298"/>
      <c r="BN298" s="4">
        <v>1</v>
      </c>
    </row>
    <row r="299" spans="1:66" s="48" customFormat="1" ht="15.75" x14ac:dyDescent="0.25">
      <c r="A299"/>
      <c r="B299" s="129" t="s">
        <v>11</v>
      </c>
      <c r="C299" s="130" t="str">
        <f>F299</f>
        <v>Famille à coller.N.Nom de votre recette.Recette mère ►.S.Saisissez le nom de la recette mère</v>
      </c>
      <c r="D299" s="130">
        <f>F297</f>
        <v>6</v>
      </c>
      <c r="E299" s="130" t="str">
        <f>G297</f>
        <v>couverts</v>
      </c>
      <c r="F299" s="131" t="str">
        <f>UPPER(LEFT(H293,1))&amp;LOWER(MID(H293,2,999))&amp;"."&amp;UPPER(LEFT(J293,1))&amp;"."&amp;UPPER(LEFT(J293,1))&amp;LOWER(MID(J293,2,999))&amp;"."&amp;IF(ISTEXT(L299),K299&amp;"."&amp;UPPER(LEFT(L299,1))&amp;"."&amp;UPPER(LEFT(L299,1))&amp;LOWER(MID(L299,2,999)),G299)</f>
        <v>Famille à coller.N.Nom de votre recette.Recette mère ►.S.Saisissez le nom de la recette mère</v>
      </c>
      <c r="G299" s="132" t="s">
        <v>55</v>
      </c>
      <c r="H299" s="3321" t="s">
        <v>56</v>
      </c>
      <c r="I299" s="3321"/>
      <c r="J299" s="3321"/>
      <c r="K299" s="133" t="s">
        <v>57</v>
      </c>
      <c r="L299" s="134" t="s">
        <v>58</v>
      </c>
      <c r="N299" s="2943"/>
      <c r="O299" s="310"/>
      <c r="P299" s="310"/>
      <c r="Q299"/>
      <c r="R299"/>
      <c r="S299"/>
      <c r="T299"/>
      <c r="U299"/>
      <c r="V299" s="49"/>
      <c r="AA299" s="49"/>
      <c r="AF299"/>
      <c r="AG299" s="49"/>
      <c r="AH299" s="49"/>
      <c r="AI299" s="49"/>
      <c r="AJ299" s="49"/>
      <c r="AK299" s="49"/>
      <c r="AL299" s="49"/>
      <c r="AM299" s="49"/>
      <c r="AN299" s="49"/>
      <c r="AO299"/>
      <c r="AP299" s="31"/>
      <c r="AQ299" s="49"/>
      <c r="AR299"/>
      <c r="AS299"/>
      <c r="AT299"/>
      <c r="AU299"/>
      <c r="AV299"/>
      <c r="AW299" s="31"/>
      <c r="AX299" s="31"/>
      <c r="AY299" s="31"/>
      <c r="AZ299" s="31"/>
      <c r="BA299" s="31"/>
      <c r="BB299" s="31"/>
      <c r="BC299" s="31"/>
      <c r="BD299" s="31"/>
      <c r="BE299" s="49"/>
      <c r="BF299" s="31"/>
      <c r="BG299" s="31"/>
      <c r="BH299" s="31"/>
      <c r="BI299" s="31"/>
      <c r="BJ299" s="31"/>
      <c r="BK299" s="31"/>
      <c r="BL299" s="31"/>
      <c r="BM299"/>
      <c r="BN299" s="4">
        <v>1</v>
      </c>
    </row>
    <row r="300" spans="1:66" s="48" customFormat="1" ht="15.75" customHeight="1" x14ac:dyDescent="0.25">
      <c r="A300"/>
      <c r="B300" s="138" t="s">
        <v>11</v>
      </c>
      <c r="C300" s="139" t="str">
        <f>C299</f>
        <v>Famille à coller.N.Nom de votre recette.Recette mère ►.S.Saisissez le nom de la recette mère</v>
      </c>
      <c r="D300" s="140"/>
      <c r="E300" s="140"/>
      <c r="F300" s="141" t="s">
        <v>61</v>
      </c>
      <c r="G300" s="141" t="s">
        <v>62</v>
      </c>
      <c r="H300" s="141" t="s">
        <v>63</v>
      </c>
      <c r="I300" s="141" t="s">
        <v>64</v>
      </c>
      <c r="J300" s="141" t="s">
        <v>65</v>
      </c>
      <c r="K300" s="142" t="s">
        <v>66</v>
      </c>
      <c r="L300" s="143" t="s">
        <v>67</v>
      </c>
      <c r="N300" s="2943"/>
      <c r="O300" s="310"/>
      <c r="P300" s="310"/>
      <c r="Q300"/>
      <c r="R300"/>
      <c r="S300"/>
      <c r="T300"/>
      <c r="U300"/>
      <c r="V300" s="49"/>
      <c r="AA300" s="49"/>
      <c r="AF300"/>
      <c r="AG300" s="49"/>
      <c r="AH300" s="49"/>
      <c r="AI300" s="49"/>
      <c r="AJ300" s="49"/>
      <c r="AK300" s="49"/>
      <c r="AL300" s="49"/>
      <c r="AM300" s="49"/>
      <c r="AN300" s="49"/>
      <c r="AO300"/>
      <c r="AP300" s="31"/>
      <c r="AQ300" s="49"/>
      <c r="AR300"/>
      <c r="AS300"/>
      <c r="AT300"/>
      <c r="AU300"/>
      <c r="AV300"/>
      <c r="AW300" s="31"/>
      <c r="AX300" s="31"/>
      <c r="AY300" s="31"/>
      <c r="AZ300" s="31"/>
      <c r="BA300" s="31"/>
      <c r="BB300" s="31"/>
      <c r="BC300" s="31"/>
      <c r="BD300" s="31"/>
      <c r="BE300" s="49"/>
      <c r="BF300" s="31"/>
      <c r="BG300" s="31"/>
      <c r="BH300" s="31"/>
      <c r="BI300" s="31"/>
      <c r="BJ300" s="31"/>
      <c r="BK300" s="31"/>
      <c r="BL300" s="31"/>
      <c r="BM300"/>
      <c r="BN300" s="4">
        <v>1</v>
      </c>
    </row>
    <row r="301" spans="1:66" s="48" customFormat="1" ht="15.75" x14ac:dyDescent="0.25">
      <c r="A301"/>
      <c r="B301" s="66" t="s">
        <v>18</v>
      </c>
      <c r="C301" s="149" t="str">
        <f>C299</f>
        <v>Famille à coller.N.Nom de votre recette.Recette mère ►.S.Saisissez le nom de la recette mère</v>
      </c>
      <c r="D301" s="91"/>
      <c r="E301" s="91"/>
      <c r="F301" s="150" t="s">
        <v>86</v>
      </c>
      <c r="G301" s="151" t="s">
        <v>87</v>
      </c>
      <c r="H301" s="152"/>
      <c r="I301" s="3322" t="s">
        <v>88</v>
      </c>
      <c r="J301" s="3323" t="s">
        <v>89</v>
      </c>
      <c r="K301" s="3324" t="s">
        <v>90</v>
      </c>
      <c r="L301" s="153" t="s">
        <v>91</v>
      </c>
      <c r="N301" s="2943"/>
      <c r="O301" s="310"/>
      <c r="P301" s="310"/>
      <c r="Q301"/>
      <c r="R301"/>
      <c r="S301"/>
      <c r="T301"/>
      <c r="U301"/>
      <c r="V301" s="49"/>
      <c r="AA301" s="49"/>
      <c r="AF301"/>
      <c r="AG301" s="49"/>
      <c r="AH301" s="49"/>
      <c r="AI301" s="49"/>
      <c r="AJ301" s="49"/>
      <c r="AK301" s="49"/>
      <c r="AL301" s="49"/>
      <c r="AM301" s="49"/>
      <c r="AN301" s="49"/>
      <c r="AO301"/>
      <c r="AP301" s="31"/>
      <c r="AQ301" s="49"/>
      <c r="AR301"/>
      <c r="AS301"/>
      <c r="AT301"/>
      <c r="AU301"/>
      <c r="AV301"/>
      <c r="AW301" s="31"/>
      <c r="AX301" s="31"/>
      <c r="AY301" s="31"/>
      <c r="AZ301" s="31"/>
      <c r="BA301" s="31"/>
      <c r="BB301" s="31"/>
      <c r="BC301" s="31"/>
      <c r="BD301" s="31"/>
      <c r="BE301" s="49"/>
      <c r="BF301" s="31"/>
      <c r="BG301" s="31"/>
      <c r="BH301" s="31"/>
      <c r="BI301" s="31"/>
      <c r="BJ301" s="31"/>
      <c r="BK301" s="31"/>
      <c r="BL301" s="31"/>
      <c r="BM301"/>
      <c r="BN301" s="4">
        <v>1</v>
      </c>
    </row>
    <row r="302" spans="1:66" s="48" customFormat="1" ht="15.75" customHeight="1" x14ac:dyDescent="0.25">
      <c r="A302"/>
      <c r="B302" s="66" t="s">
        <v>18</v>
      </c>
      <c r="C302" s="149" t="str">
        <f>C299</f>
        <v>Famille à coller.N.Nom de votre recette.Recette mère ►.S.Saisissez le nom de la recette mère</v>
      </c>
      <c r="D302" s="91"/>
      <c r="E302" s="91"/>
      <c r="F302" s="163" t="s">
        <v>103</v>
      </c>
      <c r="G302" s="164" t="s">
        <v>104</v>
      </c>
      <c r="H302" s="165" t="s">
        <v>105</v>
      </c>
      <c r="I302" s="3121"/>
      <c r="J302" s="3123"/>
      <c r="K302" s="3125"/>
      <c r="L302" s="166" t="s">
        <v>106</v>
      </c>
      <c r="N302" s="2943"/>
      <c r="O302" s="310"/>
      <c r="P302" s="310"/>
      <c r="Q302"/>
      <c r="R302"/>
      <c r="S302"/>
      <c r="T302"/>
      <c r="U302"/>
      <c r="V302" s="49"/>
      <c r="AA302" s="49"/>
      <c r="AF302"/>
      <c r="AG302" s="49"/>
      <c r="AH302" s="49"/>
      <c r="AI302" s="49"/>
      <c r="AJ302" s="49"/>
      <c r="AK302" s="49"/>
      <c r="AL302" s="49"/>
      <c r="AM302" s="49"/>
      <c r="AN302" s="49"/>
      <c r="AO302"/>
      <c r="AP302" s="31"/>
      <c r="AQ302" s="49"/>
      <c r="AR302"/>
      <c r="AS302"/>
      <c r="AT302"/>
      <c r="AU302"/>
      <c r="AV302"/>
      <c r="AW302" s="31"/>
      <c r="AX302" s="31"/>
      <c r="AY302" s="31"/>
      <c r="AZ302" s="31"/>
      <c r="BA302" s="31"/>
      <c r="BB302" s="31"/>
      <c r="BC302" s="31"/>
      <c r="BD302" s="31"/>
      <c r="BE302" s="49"/>
      <c r="BF302"/>
      <c r="BG302"/>
      <c r="BH302"/>
      <c r="BI302"/>
      <c r="BJ302"/>
      <c r="BK302"/>
      <c r="BL302"/>
      <c r="BM302"/>
      <c r="BN302" s="4">
        <v>1</v>
      </c>
    </row>
    <row r="303" spans="1:66" s="48" customFormat="1" ht="17.25" x14ac:dyDescent="0.25">
      <c r="A303"/>
      <c r="B303" s="66" t="s">
        <v>18</v>
      </c>
      <c r="C303" s="149" t="str">
        <f>C299</f>
        <v>Famille à coller.N.Nom de votre recette.Recette mère ►.S.Saisissez le nom de la recette mère</v>
      </c>
      <c r="D303" s="91">
        <f>D299</f>
        <v>6</v>
      </c>
      <c r="E303" s="91" t="str">
        <f>E299</f>
        <v>couverts</v>
      </c>
      <c r="F303" s="174"/>
      <c r="G303" s="175"/>
      <c r="H303" s="176" t="str">
        <f t="shared" ref="H303:H309" si="60">IF(OR(ISTEXT(F303), F303&lt;=0, I303&lt;=0), "", "de")</f>
        <v/>
      </c>
      <c r="I303" s="177"/>
      <c r="J303" s="178"/>
      <c r="K303" s="179">
        <v>1</v>
      </c>
      <c r="L303" s="180"/>
      <c r="N303" s="2943"/>
      <c r="O303" s="310"/>
      <c r="P303" s="310"/>
      <c r="Q303"/>
      <c r="R303"/>
      <c r="S303"/>
      <c r="T303"/>
      <c r="U303"/>
      <c r="V303" s="49"/>
      <c r="AA303" s="49"/>
      <c r="AF303"/>
      <c r="AG303" s="49"/>
      <c r="AH303" s="49"/>
      <c r="AI303" s="49"/>
      <c r="AJ303" s="49"/>
      <c r="AK303" s="49"/>
      <c r="AL303" s="49"/>
      <c r="AM303" s="49"/>
      <c r="AN303" s="49"/>
      <c r="AO303"/>
      <c r="AP303" s="31"/>
      <c r="AQ303" s="49"/>
      <c r="AR303"/>
      <c r="AS303"/>
      <c r="AT303"/>
      <c r="AU303"/>
      <c r="AV303"/>
      <c r="AW303" s="31"/>
      <c r="AX303" s="31"/>
      <c r="AY303" s="31"/>
      <c r="AZ303" s="31"/>
      <c r="BA303" s="31"/>
      <c r="BB303" s="31"/>
      <c r="BC303" s="31"/>
      <c r="BD303" s="31"/>
      <c r="BE303" s="31"/>
      <c r="BF303"/>
      <c r="BG303"/>
      <c r="BH303"/>
      <c r="BI303"/>
      <c r="BJ303"/>
      <c r="BK303"/>
      <c r="BL303"/>
      <c r="BM303"/>
      <c r="BN303" s="4">
        <v>1</v>
      </c>
    </row>
    <row r="304" spans="1:66" s="48" customFormat="1" ht="17.25" x14ac:dyDescent="0.25">
      <c r="A304"/>
      <c r="B304" s="196" t="str">
        <f t="shared" ref="B304:B309" si="61">IF(L304&lt;&gt;"","A","►")</f>
        <v>►</v>
      </c>
      <c r="C304" s="149" t="str">
        <f>C299</f>
        <v>Famille à coller.N.Nom de votre recette.Recette mère ►.S.Saisissez le nom de la recette mère</v>
      </c>
      <c r="D304" s="91">
        <f>D299</f>
        <v>6</v>
      </c>
      <c r="E304" s="91" t="str">
        <f>E299</f>
        <v>couverts</v>
      </c>
      <c r="F304" s="174"/>
      <c r="G304" s="175"/>
      <c r="H304" s="176" t="str">
        <f t="shared" si="60"/>
        <v/>
      </c>
      <c r="I304" s="177"/>
      <c r="J304" s="178"/>
      <c r="K304" s="179">
        <v>1</v>
      </c>
      <c r="L304" s="180"/>
      <c r="N304" s="2943"/>
      <c r="O304" s="310"/>
      <c r="P304" s="310"/>
      <c r="Q304"/>
      <c r="R304"/>
      <c r="S304"/>
      <c r="T304"/>
      <c r="U304"/>
      <c r="V304" s="49"/>
      <c r="AA304" s="49"/>
      <c r="AF304"/>
      <c r="AG304" s="49"/>
      <c r="AH304" s="49"/>
      <c r="AI304" s="49"/>
      <c r="AJ304" s="49"/>
      <c r="AK304" s="49"/>
      <c r="AL304" s="49"/>
      <c r="AM304" s="49"/>
      <c r="AN304" s="49"/>
      <c r="AO304"/>
      <c r="AP304" s="31"/>
      <c r="AQ304" s="49"/>
      <c r="AR304"/>
      <c r="AS304"/>
      <c r="AT304"/>
      <c r="AU304"/>
      <c r="AV304"/>
      <c r="AW304" s="31"/>
      <c r="AX304" s="31"/>
      <c r="AY304" s="31"/>
      <c r="AZ304" s="31"/>
      <c r="BA304" s="31"/>
      <c r="BB304" s="31"/>
      <c r="BC304" s="31"/>
      <c r="BD304" s="31"/>
      <c r="BE304" s="49"/>
      <c r="BF304" s="31"/>
      <c r="BG304" s="31"/>
      <c r="BH304" s="31"/>
      <c r="BI304" s="31"/>
      <c r="BJ304" s="31"/>
      <c r="BK304" s="31"/>
      <c r="BL304" s="31"/>
      <c r="BM304"/>
      <c r="BN304" s="4">
        <v>1</v>
      </c>
    </row>
    <row r="305" spans="1:66" s="48" customFormat="1" ht="15.75" customHeight="1" x14ac:dyDescent="0.25">
      <c r="A305"/>
      <c r="B305" s="196" t="str">
        <f t="shared" si="61"/>
        <v>►</v>
      </c>
      <c r="C305" s="149" t="str">
        <f>C299</f>
        <v>Famille à coller.N.Nom de votre recette.Recette mère ►.S.Saisissez le nom de la recette mère</v>
      </c>
      <c r="D305" s="91">
        <f>D299</f>
        <v>6</v>
      </c>
      <c r="E305" s="91" t="str">
        <f>E299</f>
        <v>couverts</v>
      </c>
      <c r="F305" s="174"/>
      <c r="G305" s="209"/>
      <c r="H305" s="176" t="str">
        <f t="shared" si="60"/>
        <v/>
      </c>
      <c r="I305" s="177"/>
      <c r="J305" s="178"/>
      <c r="K305" s="179">
        <v>1</v>
      </c>
      <c r="L305" s="180"/>
      <c r="N305" s="2943"/>
      <c r="O305" s="310"/>
      <c r="P305" s="310"/>
      <c r="Q305"/>
      <c r="R305"/>
      <c r="S305"/>
      <c r="T305"/>
      <c r="U305"/>
      <c r="V305" s="49"/>
      <c r="AA305" s="49"/>
      <c r="AF305"/>
      <c r="AG305" s="49"/>
      <c r="AH305" s="49"/>
      <c r="AI305" s="49"/>
      <c r="AJ305" s="49"/>
      <c r="AK305" s="49"/>
      <c r="AL305" s="49"/>
      <c r="AM305" s="49"/>
      <c r="AN305" s="49"/>
      <c r="AO305"/>
      <c r="AP305" s="31"/>
      <c r="AQ305" s="49"/>
      <c r="AR305"/>
      <c r="AS305"/>
      <c r="AT305"/>
      <c r="AU305"/>
      <c r="AV305"/>
      <c r="AW305" s="31"/>
      <c r="AX305" s="31"/>
      <c r="AY305" s="31"/>
      <c r="AZ305" s="31"/>
      <c r="BA305" s="31"/>
      <c r="BB305" s="31"/>
      <c r="BC305" s="31"/>
      <c r="BD305" s="31"/>
      <c r="BE305" s="49"/>
      <c r="BF305"/>
      <c r="BG305"/>
      <c r="BH305"/>
      <c r="BI305"/>
      <c r="BJ305"/>
      <c r="BK305"/>
      <c r="BL305"/>
      <c r="BM305"/>
      <c r="BN305" s="4">
        <v>1</v>
      </c>
    </row>
    <row r="306" spans="1:66" s="48" customFormat="1" ht="17.25" x14ac:dyDescent="0.25">
      <c r="A306"/>
      <c r="B306" s="196" t="str">
        <f t="shared" si="61"/>
        <v>A</v>
      </c>
      <c r="C306" s="149" t="str">
        <f>C299</f>
        <v>Famille à coller.N.Nom de votre recette.Recette mère ►.S.Saisissez le nom de la recette mère</v>
      </c>
      <c r="D306" s="91">
        <f>D299</f>
        <v>6</v>
      </c>
      <c r="E306" s="91" t="str">
        <f>E299</f>
        <v>couverts</v>
      </c>
      <c r="F306" s="174"/>
      <c r="G306" s="209"/>
      <c r="H306" s="176" t="str">
        <f t="shared" si="60"/>
        <v/>
      </c>
      <c r="I306" s="177"/>
      <c r="J306" s="178"/>
      <c r="K306" s="179">
        <v>1</v>
      </c>
      <c r="L306" s="180" t="s">
        <v>1073</v>
      </c>
      <c r="N306" s="2943"/>
      <c r="O306" s="310"/>
      <c r="P306" s="310"/>
      <c r="Q306"/>
      <c r="R306"/>
      <c r="S306"/>
      <c r="T306"/>
      <c r="U306"/>
      <c r="V306" s="49"/>
      <c r="AA306" s="49"/>
      <c r="AF306"/>
      <c r="AG306" s="49"/>
      <c r="AH306" s="49"/>
      <c r="AI306" s="49"/>
      <c r="AJ306" s="49"/>
      <c r="AK306" s="49"/>
      <c r="AL306" s="49"/>
      <c r="AM306" s="49"/>
      <c r="AN306" s="49"/>
      <c r="AO306"/>
      <c r="AP306" s="31"/>
      <c r="AQ306" s="49"/>
      <c r="AR306"/>
      <c r="AS306"/>
      <c r="AT306"/>
      <c r="AU306"/>
      <c r="AV306"/>
      <c r="AW306" s="31"/>
      <c r="AX306" s="31"/>
      <c r="AY306" s="31"/>
      <c r="AZ306" s="31"/>
      <c r="BA306" s="31"/>
      <c r="BB306" s="31"/>
      <c r="BC306" s="31"/>
      <c r="BD306" s="31"/>
      <c r="BE306" s="49"/>
      <c r="BF306"/>
      <c r="BG306"/>
      <c r="BH306"/>
      <c r="BI306"/>
      <c r="BJ306"/>
      <c r="BK306"/>
      <c r="BL306"/>
      <c r="BM306"/>
      <c r="BN306" s="4">
        <v>1</v>
      </c>
    </row>
    <row r="307" spans="1:66" s="48" customFormat="1" ht="17.25" x14ac:dyDescent="0.25">
      <c r="A307"/>
      <c r="B307" s="196" t="str">
        <f t="shared" si="61"/>
        <v>►</v>
      </c>
      <c r="C307" s="149" t="str">
        <f>C299</f>
        <v>Famille à coller.N.Nom de votre recette.Recette mère ►.S.Saisissez le nom de la recette mère</v>
      </c>
      <c r="D307" s="91">
        <f>D299</f>
        <v>6</v>
      </c>
      <c r="E307" s="91" t="str">
        <f>E299</f>
        <v>couverts</v>
      </c>
      <c r="F307" s="174"/>
      <c r="G307" s="209"/>
      <c r="H307" s="176" t="str">
        <f t="shared" si="60"/>
        <v/>
      </c>
      <c r="I307" s="177"/>
      <c r="J307" s="178"/>
      <c r="K307" s="179">
        <v>1</v>
      </c>
      <c r="L307" s="180"/>
      <c r="N307" s="2943"/>
      <c r="O307" s="310"/>
      <c r="P307" s="310"/>
      <c r="Q307"/>
      <c r="R307"/>
      <c r="S307"/>
      <c r="T307"/>
      <c r="U307"/>
      <c r="V307" s="49"/>
      <c r="AA307" s="49"/>
      <c r="AF307"/>
      <c r="AG307" s="49"/>
      <c r="AH307" s="49"/>
      <c r="AI307" s="49"/>
      <c r="AJ307" s="49"/>
      <c r="AK307" s="49"/>
      <c r="AL307" s="49"/>
      <c r="AM307" s="49"/>
      <c r="AN307" s="49"/>
      <c r="AO307"/>
      <c r="AP307" s="31"/>
      <c r="AQ307" s="49"/>
      <c r="AR307"/>
      <c r="AS307"/>
      <c r="AT307"/>
      <c r="AU307"/>
      <c r="AV307"/>
      <c r="AW307" s="31"/>
      <c r="AX307" s="31"/>
      <c r="AY307" s="31"/>
      <c r="AZ307" s="31"/>
      <c r="BA307" s="31"/>
      <c r="BB307" s="31"/>
      <c r="BC307" s="31"/>
      <c r="BD307" s="31"/>
      <c r="BE307" s="49"/>
      <c r="BF307"/>
      <c r="BG307"/>
      <c r="BH307"/>
      <c r="BI307"/>
      <c r="BJ307"/>
      <c r="BK307"/>
      <c r="BL307"/>
      <c r="BM307"/>
      <c r="BN307" s="4">
        <v>1</v>
      </c>
    </row>
    <row r="308" spans="1:66" s="48" customFormat="1" ht="17.25" x14ac:dyDescent="0.25">
      <c r="A308"/>
      <c r="B308" s="196" t="str">
        <f t="shared" si="61"/>
        <v>►</v>
      </c>
      <c r="C308" s="149" t="str">
        <f>C299</f>
        <v>Famille à coller.N.Nom de votre recette.Recette mère ►.S.Saisissez le nom de la recette mère</v>
      </c>
      <c r="D308" s="91">
        <f>D299</f>
        <v>6</v>
      </c>
      <c r="E308" s="91" t="str">
        <f>E299</f>
        <v>couverts</v>
      </c>
      <c r="F308" s="174"/>
      <c r="G308" s="209"/>
      <c r="H308" s="176" t="str">
        <f t="shared" si="60"/>
        <v/>
      </c>
      <c r="I308" s="177"/>
      <c r="J308" s="178"/>
      <c r="K308" s="179">
        <v>1</v>
      </c>
      <c r="L308" s="180"/>
      <c r="N308" s="2943"/>
      <c r="O308" s="310"/>
      <c r="P308" s="310"/>
      <c r="Q308"/>
      <c r="R308"/>
      <c r="S308"/>
      <c r="T308"/>
      <c r="U308"/>
      <c r="V308" s="49"/>
      <c r="AA308" s="49"/>
      <c r="AF308"/>
      <c r="AG308" s="49"/>
      <c r="AH308" s="49"/>
      <c r="AI308" s="49"/>
      <c r="AJ308" s="49"/>
      <c r="AK308" s="49"/>
      <c r="AL308" s="49"/>
      <c r="AM308" s="49"/>
      <c r="AN308" s="49"/>
      <c r="AO308"/>
      <c r="AP308" s="31"/>
      <c r="AQ308" s="49"/>
      <c r="AR308"/>
      <c r="AS308"/>
      <c r="AT308"/>
      <c r="AU308"/>
      <c r="AV308"/>
      <c r="AW308" s="31"/>
      <c r="AX308" s="31"/>
      <c r="AY308" s="31"/>
      <c r="AZ308" s="31"/>
      <c r="BA308" s="31"/>
      <c r="BB308" s="31"/>
      <c r="BC308" s="31"/>
      <c r="BD308" s="31"/>
      <c r="BE308" s="49"/>
      <c r="BF308"/>
      <c r="BG308"/>
      <c r="BH308"/>
      <c r="BI308"/>
      <c r="BJ308"/>
      <c r="BK308"/>
      <c r="BL308"/>
      <c r="BM308"/>
      <c r="BN308" s="4">
        <v>1</v>
      </c>
    </row>
    <row r="309" spans="1:66" s="48" customFormat="1" ht="17.25" x14ac:dyDescent="0.25">
      <c r="A309"/>
      <c r="B309" s="196" t="str">
        <f t="shared" si="61"/>
        <v>►</v>
      </c>
      <c r="C309" s="149" t="str">
        <f>C299</f>
        <v>Famille à coller.N.Nom de votre recette.Recette mère ►.S.Saisissez le nom de la recette mère</v>
      </c>
      <c r="D309" s="91">
        <f>D299</f>
        <v>6</v>
      </c>
      <c r="E309" s="91" t="str">
        <f>E299</f>
        <v>couverts</v>
      </c>
      <c r="F309" s="174"/>
      <c r="G309" s="209"/>
      <c r="H309" s="176" t="str">
        <f t="shared" si="60"/>
        <v/>
      </c>
      <c r="I309" s="177"/>
      <c r="J309" s="178"/>
      <c r="K309" s="179">
        <v>1</v>
      </c>
      <c r="L309" s="180"/>
      <c r="N309" s="2943"/>
      <c r="O309" s="310"/>
      <c r="P309" s="310"/>
      <c r="Q309"/>
      <c r="R309"/>
      <c r="S309"/>
      <c r="T309"/>
      <c r="U309"/>
      <c r="V309" s="49"/>
      <c r="AA309" s="49"/>
      <c r="AF309"/>
      <c r="AG309" s="49"/>
      <c r="AH309" s="49"/>
      <c r="AI309" s="49"/>
      <c r="AJ309" s="49"/>
      <c r="AK309" s="49"/>
      <c r="AL309" s="49"/>
      <c r="AM309" s="49"/>
      <c r="AN309" s="49"/>
      <c r="AO309"/>
      <c r="AP309" s="31"/>
      <c r="AQ309" s="49"/>
      <c r="AR309"/>
      <c r="AS309"/>
      <c r="AT309"/>
      <c r="AU309"/>
      <c r="AV309"/>
      <c r="AW309" s="31"/>
      <c r="AX309" s="31"/>
      <c r="AY309" s="31"/>
      <c r="AZ309" s="31"/>
      <c r="BA309" s="31"/>
      <c r="BB309" s="31"/>
      <c r="BC309" s="31"/>
      <c r="BD309" s="31"/>
      <c r="BE309" s="49"/>
      <c r="BF309"/>
      <c r="BG309"/>
      <c r="BH309"/>
      <c r="BI309"/>
      <c r="BJ309"/>
      <c r="BK309"/>
      <c r="BL309"/>
      <c r="BM309"/>
      <c r="BN309" s="4">
        <v>1</v>
      </c>
    </row>
    <row r="310" spans="1:66" s="48" customFormat="1" ht="15.75" x14ac:dyDescent="0.25">
      <c r="A310"/>
      <c r="B310" s="66" t="s">
        <v>18</v>
      </c>
      <c r="C310" s="985" t="str">
        <f>C299</f>
        <v>Famille à coller.N.Nom de votre recette.Recette mère ►.S.Saisissez le nom de la recette mère</v>
      </c>
      <c r="D310" s="986">
        <f>D299</f>
        <v>6</v>
      </c>
      <c r="E310" s="987" t="str">
        <f>E299</f>
        <v>couverts</v>
      </c>
      <c r="F310" s="988" t="s">
        <v>150</v>
      </c>
      <c r="G310" s="989"/>
      <c r="H310" s="990"/>
      <c r="I310" s="990"/>
      <c r="J310" s="990"/>
      <c r="K310" s="990"/>
      <c r="L310" s="991"/>
      <c r="N310" s="2943"/>
      <c r="O310" s="310"/>
      <c r="P310" s="310"/>
      <c r="Q310"/>
      <c r="R310"/>
      <c r="S310"/>
      <c r="T310"/>
      <c r="U310"/>
      <c r="V310" s="49"/>
      <c r="AA310" s="49"/>
      <c r="AF310"/>
      <c r="AG310" s="49"/>
      <c r="AH310" s="49"/>
      <c r="AI310" s="49"/>
      <c r="AJ310" s="49"/>
      <c r="AK310" s="49"/>
      <c r="AL310" s="49"/>
      <c r="AM310" s="49"/>
      <c r="AN310" s="49"/>
      <c r="AO310"/>
      <c r="AP310" s="31"/>
      <c r="AQ310" s="49"/>
      <c r="AR310"/>
      <c r="AS310"/>
      <c r="AT310"/>
      <c r="AU310"/>
      <c r="AV310"/>
      <c r="AW310" s="31"/>
      <c r="AX310" s="31"/>
      <c r="AY310" s="31"/>
      <c r="AZ310" s="31"/>
      <c r="BA310" s="31"/>
      <c r="BB310" s="31"/>
      <c r="BC310" s="31"/>
      <c r="BD310" s="31"/>
      <c r="BE310" s="49"/>
      <c r="BF310"/>
      <c r="BG310"/>
      <c r="BH310"/>
      <c r="BI310"/>
      <c r="BJ310"/>
      <c r="BK310"/>
      <c r="BL310"/>
      <c r="BM310"/>
      <c r="BN310" s="4">
        <v>1</v>
      </c>
    </row>
    <row r="311" spans="1:66" s="48" customFormat="1" ht="18.75" x14ac:dyDescent="0.25">
      <c r="A311"/>
      <c r="B311" s="1004" t="s">
        <v>18</v>
      </c>
      <c r="C311" s="998" t="str">
        <f>C299</f>
        <v>Famille à coller.N.Nom de votre recette.Recette mère ►.S.Saisissez le nom de la recette mère</v>
      </c>
      <c r="D311" s="998">
        <f>D299</f>
        <v>6</v>
      </c>
      <c r="E311" s="998" t="str">
        <f>E299</f>
        <v>couverts</v>
      </c>
      <c r="F311" s="315" t="s">
        <v>61</v>
      </c>
      <c r="G311" s="1002">
        <v>1</v>
      </c>
      <c r="H311" s="999" t="s">
        <v>1078</v>
      </c>
      <c r="I311" s="1000"/>
      <c r="J311" s="1000"/>
      <c r="K311" s="1008" t="s">
        <v>334</v>
      </c>
      <c r="L311" s="1001"/>
      <c r="N311" s="2943"/>
      <c r="O311" s="310"/>
      <c r="P311" s="310"/>
      <c r="Q311" s="526" t="s">
        <v>218</v>
      </c>
      <c r="R311" s="527" t="s">
        <v>1081</v>
      </c>
      <c r="S311" s="527"/>
      <c r="T311" s="527"/>
      <c r="U311"/>
      <c r="V311" s="49"/>
      <c r="AA311" s="49"/>
      <c r="AF311"/>
      <c r="AG311" s="49"/>
      <c r="AH311" s="49"/>
      <c r="AI311" s="49"/>
      <c r="AJ311" s="49"/>
      <c r="AK311" s="49"/>
      <c r="AL311" s="49"/>
      <c r="AM311" s="49"/>
      <c r="AN311" s="49"/>
      <c r="AO311"/>
      <c r="AP311" s="31"/>
      <c r="AQ311" s="49"/>
      <c r="AR311"/>
      <c r="AS311"/>
      <c r="AT311"/>
      <c r="AU311"/>
      <c r="AV311"/>
      <c r="AW311" s="31"/>
      <c r="AX311" s="31"/>
      <c r="AY311" s="31"/>
      <c r="AZ311" s="31"/>
      <c r="BA311" s="31"/>
      <c r="BB311" s="31"/>
      <c r="BC311" s="31"/>
      <c r="BD311" s="31"/>
      <c r="BE311" s="49"/>
      <c r="BF311"/>
      <c r="BG311"/>
      <c r="BH311"/>
      <c r="BI311"/>
      <c r="BJ311"/>
      <c r="BK311"/>
      <c r="BL311"/>
      <c r="BM311"/>
      <c r="BN311" s="4">
        <v>1</v>
      </c>
    </row>
    <row r="312" spans="1:66" s="48" customFormat="1" ht="18.75" x14ac:dyDescent="0.25">
      <c r="A312"/>
      <c r="B312" s="196" t="str">
        <f t="shared" ref="B312:B319" si="62">IF(OR(F312&lt;&gt;"",G312&lt;&gt; "",I312&lt;&gt;"",J312&lt;&gt;""),"A", "►")</f>
        <v>A</v>
      </c>
      <c r="C312" s="1043" t="str">
        <f>C311</f>
        <v>Famille à coller.N.Nom de votre recette.Recette mère ►.S.Saisissez le nom de la recette mère</v>
      </c>
      <c r="D312" s="1043">
        <f>D311</f>
        <v>6</v>
      </c>
      <c r="E312" s="1044" t="str">
        <f>E311</f>
        <v>couverts</v>
      </c>
      <c r="F312" s="1053" t="s">
        <v>342</v>
      </c>
      <c r="G312" s="868">
        <v>1.7361111111111112E-2</v>
      </c>
      <c r="H312" s="869"/>
      <c r="I312" s="869">
        <v>3</v>
      </c>
      <c r="J312" s="870" t="s">
        <v>532</v>
      </c>
      <c r="K312" s="1054"/>
      <c r="L312" s="1055"/>
      <c r="N312" s="2943"/>
      <c r="O312" s="310"/>
      <c r="P312" s="310"/>
      <c r="R312" s="436" t="s">
        <v>221</v>
      </c>
      <c r="S312"/>
      <c r="T312"/>
      <c r="U312"/>
      <c r="V312" s="49"/>
      <c r="AA312" s="49"/>
      <c r="AF312"/>
      <c r="AG312" s="49"/>
      <c r="AH312" s="49"/>
      <c r="AI312" s="49"/>
      <c r="AJ312" s="49"/>
      <c r="AK312" s="49"/>
      <c r="AL312" s="49"/>
      <c r="AM312" s="49"/>
      <c r="AN312" s="49"/>
      <c r="AO312"/>
      <c r="AP312" s="31"/>
      <c r="AQ312" s="49"/>
      <c r="AR312"/>
      <c r="AS312"/>
      <c r="AT312"/>
      <c r="AU312"/>
      <c r="AV312"/>
      <c r="AW312" s="31"/>
      <c r="AX312" s="31"/>
      <c r="AY312" s="31"/>
      <c r="AZ312" s="31"/>
      <c r="BA312" s="31"/>
      <c r="BB312" s="31"/>
      <c r="BC312" s="31"/>
      <c r="BD312" s="31"/>
      <c r="BE312" s="49"/>
      <c r="BF312"/>
      <c r="BG312"/>
      <c r="BH312"/>
      <c r="BI312"/>
      <c r="BJ312"/>
      <c r="BK312"/>
      <c r="BL312"/>
      <c r="BM312"/>
      <c r="BN312" s="4">
        <v>1</v>
      </c>
    </row>
    <row r="313" spans="1:66" s="48" customFormat="1" ht="15.75" x14ac:dyDescent="0.25">
      <c r="A313"/>
      <c r="B313" s="196" t="str">
        <f t="shared" si="62"/>
        <v>A</v>
      </c>
      <c r="C313" s="320" t="str">
        <f>C311</f>
        <v>Famille à coller.N.Nom de votre recette.Recette mère ►.S.Saisissez le nom de la recette mère</v>
      </c>
      <c r="D313" s="320">
        <f>D311</f>
        <v>6</v>
      </c>
      <c r="E313" s="1045" t="str">
        <f>E311</f>
        <v>couverts</v>
      </c>
      <c r="F313" s="611" t="s">
        <v>342</v>
      </c>
      <c r="G313" s="868">
        <v>1.7361111111111112E-2</v>
      </c>
      <c r="H313" s="869"/>
      <c r="I313" s="869">
        <v>3</v>
      </c>
      <c r="J313" s="545" t="s">
        <v>533</v>
      </c>
      <c r="K313" s="545"/>
      <c r="L313" s="873"/>
      <c r="N313" s="2943"/>
      <c r="O313" s="310"/>
      <c r="P313" s="310"/>
      <c r="Q313"/>
      <c r="S313"/>
      <c r="T313"/>
      <c r="U313"/>
      <c r="V313" s="49"/>
      <c r="AA313" s="49"/>
      <c r="AF313"/>
      <c r="AG313" s="49"/>
      <c r="AH313" s="49"/>
      <c r="AI313" s="49"/>
      <c r="AJ313" s="49"/>
      <c r="AK313" s="49"/>
      <c r="AL313" s="49"/>
      <c r="AM313" s="49"/>
      <c r="AN313" s="49"/>
      <c r="AO313"/>
      <c r="AP313" s="31"/>
      <c r="AQ313" s="49"/>
      <c r="AR313"/>
      <c r="AS313"/>
      <c r="AT313"/>
      <c r="AU313"/>
      <c r="AV313"/>
      <c r="AW313" s="31"/>
      <c r="AX313" s="31"/>
      <c r="AY313" s="31"/>
      <c r="AZ313" s="31"/>
      <c r="BA313" s="31"/>
      <c r="BB313" s="31"/>
      <c r="BC313" s="31"/>
      <c r="BD313" s="31"/>
      <c r="BE313" s="49"/>
      <c r="BF313"/>
      <c r="BG313"/>
      <c r="BH313"/>
      <c r="BI313"/>
      <c r="BJ313"/>
      <c r="BK313"/>
      <c r="BL313"/>
      <c r="BM313"/>
      <c r="BN313" s="4">
        <v>1</v>
      </c>
    </row>
    <row r="314" spans="1:66" s="48" customFormat="1" ht="15.75" x14ac:dyDescent="0.25">
      <c r="A314"/>
      <c r="B314" s="196" t="str">
        <f t="shared" si="62"/>
        <v>A</v>
      </c>
      <c r="C314" s="320" t="str">
        <f>C311</f>
        <v>Famille à coller.N.Nom de votre recette.Recette mère ►.S.Saisissez le nom de la recette mère</v>
      </c>
      <c r="D314" s="320">
        <f>D311</f>
        <v>6</v>
      </c>
      <c r="E314" s="1045" t="str">
        <f>E311</f>
        <v>couverts</v>
      </c>
      <c r="F314" s="611" t="s">
        <v>342</v>
      </c>
      <c r="G314" s="868">
        <v>5.9027777777777797E-2</v>
      </c>
      <c r="H314" s="869"/>
      <c r="I314" s="869">
        <v>3</v>
      </c>
      <c r="J314" s="545" t="s">
        <v>534</v>
      </c>
      <c r="K314" s="545"/>
      <c r="L314" s="873"/>
      <c r="N314" s="2943"/>
      <c r="O314" s="310"/>
      <c r="P314" s="310"/>
      <c r="Q314"/>
      <c r="S314"/>
      <c r="T314"/>
      <c r="U314"/>
      <c r="V314" s="49"/>
      <c r="AA314" s="49"/>
      <c r="AF314"/>
      <c r="AG314" s="49"/>
      <c r="AH314" s="49"/>
      <c r="AI314" s="49"/>
      <c r="AJ314" s="49"/>
      <c r="AK314" s="49"/>
      <c r="AL314" s="49"/>
      <c r="AM314" s="49"/>
      <c r="AN314" s="49"/>
      <c r="AO314"/>
      <c r="AP314" s="31"/>
      <c r="AQ314" s="49"/>
      <c r="AR314"/>
      <c r="AS314"/>
      <c r="AT314"/>
      <c r="AU314"/>
      <c r="AV314"/>
      <c r="AW314" s="31"/>
      <c r="AX314" s="31"/>
      <c r="AY314" s="31"/>
      <c r="AZ314" s="31"/>
      <c r="BA314" s="31"/>
      <c r="BB314" s="31"/>
      <c r="BC314" s="31"/>
      <c r="BD314" s="31"/>
      <c r="BE314" s="49"/>
      <c r="BF314"/>
      <c r="BG314"/>
      <c r="BH314"/>
      <c r="BI314"/>
      <c r="BJ314"/>
      <c r="BK314"/>
      <c r="BL314"/>
      <c r="BM314"/>
      <c r="BN314" s="4">
        <v>1</v>
      </c>
    </row>
    <row r="315" spans="1:66" s="48" customFormat="1" ht="16.5" thickBot="1" x14ac:dyDescent="0.3">
      <c r="A315"/>
      <c r="B315" s="196" t="str">
        <f t="shared" si="62"/>
        <v>A</v>
      </c>
      <c r="C315" s="320" t="str">
        <f>C311</f>
        <v>Famille à coller.N.Nom de votre recette.Recette mère ►.S.Saisissez le nom de la recette mère</v>
      </c>
      <c r="D315" s="320">
        <f>D311</f>
        <v>6</v>
      </c>
      <c r="E315" s="1045" t="str">
        <f>E311</f>
        <v>couverts</v>
      </c>
      <c r="F315" s="611" t="s">
        <v>342</v>
      </c>
      <c r="G315" s="868">
        <v>2.4305555555555556E-2</v>
      </c>
      <c r="H315" s="869"/>
      <c r="I315" s="869">
        <v>3</v>
      </c>
      <c r="J315" s="545" t="s">
        <v>535</v>
      </c>
      <c r="K315" s="545"/>
      <c r="L315" s="873"/>
      <c r="N315" s="2943"/>
      <c r="O315" s="310"/>
      <c r="P315" s="310"/>
      <c r="Q315"/>
      <c r="S315"/>
      <c r="T315"/>
      <c r="U315"/>
      <c r="V315" s="49"/>
      <c r="AA315" s="49"/>
      <c r="AF315"/>
      <c r="AG315" s="49"/>
      <c r="AH315" s="49"/>
      <c r="AI315" s="49"/>
      <c r="AJ315" s="49"/>
      <c r="AK315" s="49"/>
      <c r="AL315" s="49"/>
      <c r="AM315" s="49"/>
      <c r="AN315" s="49"/>
      <c r="AO315"/>
      <c r="AP315" s="31"/>
      <c r="AQ315" s="49"/>
      <c r="AR315"/>
      <c r="AS315"/>
      <c r="AT315"/>
      <c r="AU315"/>
      <c r="AV315"/>
      <c r="AW315" s="31"/>
      <c r="AX315" s="31"/>
      <c r="AY315" s="31"/>
      <c r="AZ315" s="31"/>
      <c r="BA315" s="31"/>
      <c r="BB315" s="31"/>
      <c r="BC315" s="31"/>
      <c r="BD315" s="31"/>
      <c r="BE315" s="49"/>
      <c r="BF315"/>
      <c r="BG315"/>
      <c r="BH315"/>
      <c r="BI315"/>
      <c r="BJ315"/>
      <c r="BK315"/>
      <c r="BL315"/>
      <c r="BM315"/>
      <c r="BN315" s="4">
        <v>1</v>
      </c>
    </row>
    <row r="316" spans="1:66" s="48" customFormat="1" ht="15" customHeight="1" thickTop="1" thickBot="1" x14ac:dyDescent="0.3">
      <c r="A316"/>
      <c r="B316" s="196" t="str">
        <f t="shared" si="62"/>
        <v>A</v>
      </c>
      <c r="C316" s="320" t="str">
        <f>C311</f>
        <v>Famille à coller.N.Nom de votre recette.Recette mère ►.S.Saisissez le nom de la recette mère</v>
      </c>
      <c r="D316" s="320">
        <f>D311</f>
        <v>6</v>
      </c>
      <c r="E316" s="1045" t="str">
        <f>E311</f>
        <v>couverts</v>
      </c>
      <c r="F316" s="611" t="s">
        <v>342</v>
      </c>
      <c r="G316" s="868">
        <v>1.0416666666666666E-2</v>
      </c>
      <c r="H316" s="869"/>
      <c r="I316" s="869">
        <v>170</v>
      </c>
      <c r="J316" s="545" t="s">
        <v>536</v>
      </c>
      <c r="K316" s="545"/>
      <c r="L316" s="873"/>
      <c r="N316" s="2943"/>
      <c r="O316" s="310"/>
      <c r="P316" s="310"/>
      <c r="Q316"/>
      <c r="R316" s="610" t="s">
        <v>61</v>
      </c>
      <c r="S316"/>
      <c r="T316"/>
      <c r="U316"/>
      <c r="V316" s="49"/>
      <c r="AA316" s="49"/>
      <c r="AF316"/>
      <c r="AG316" s="49"/>
      <c r="AH316" s="49"/>
      <c r="AI316" s="49"/>
      <c r="AJ316" s="49"/>
      <c r="AK316" s="49"/>
      <c r="AL316" s="49"/>
      <c r="AM316" s="49"/>
      <c r="AN316" s="49"/>
      <c r="AO316"/>
      <c r="AP316" s="31"/>
      <c r="AQ316" s="49"/>
      <c r="AR316"/>
      <c r="AS316"/>
      <c r="AT316"/>
      <c r="AU316"/>
      <c r="AV316"/>
      <c r="AW316" s="31"/>
      <c r="AX316" s="31"/>
      <c r="AY316" s="31"/>
      <c r="AZ316" s="31"/>
      <c r="BA316" s="31"/>
      <c r="BB316" s="31"/>
      <c r="BC316" s="31"/>
      <c r="BD316" s="31"/>
      <c r="BE316" s="49"/>
      <c r="BF316"/>
      <c r="BG316"/>
      <c r="BH316"/>
      <c r="BI316"/>
      <c r="BJ316"/>
      <c r="BK316"/>
      <c r="BL316"/>
      <c r="BM316"/>
      <c r="BN316" s="4">
        <v>1</v>
      </c>
    </row>
    <row r="317" spans="1:66" s="48" customFormat="1" ht="16.5" thickTop="1" x14ac:dyDescent="0.25">
      <c r="A317"/>
      <c r="B317" s="196" t="str">
        <f t="shared" si="62"/>
        <v>A</v>
      </c>
      <c r="C317" s="320" t="str">
        <f>C311</f>
        <v>Famille à coller.N.Nom de votre recette.Recette mère ►.S.Saisissez le nom de la recette mère</v>
      </c>
      <c r="D317" s="320">
        <f>D311</f>
        <v>6</v>
      </c>
      <c r="E317" s="320" t="str">
        <f>E311</f>
        <v>couverts</v>
      </c>
      <c r="F317" s="611" t="s">
        <v>342</v>
      </c>
      <c r="G317" s="868">
        <v>6.9444444444444441E-3</v>
      </c>
      <c r="H317" s="869"/>
      <c r="I317" s="869">
        <v>150</v>
      </c>
      <c r="J317" s="545" t="s">
        <v>527</v>
      </c>
      <c r="K317" s="545"/>
      <c r="L317" s="873"/>
      <c r="N317" s="2943"/>
      <c r="O317" s="310"/>
      <c r="P317" s="310"/>
      <c r="Q317"/>
      <c r="R317" s="482" t="s">
        <v>257</v>
      </c>
      <c r="S317"/>
      <c r="T317"/>
      <c r="U317"/>
      <c r="V317" s="49"/>
      <c r="AA317" s="49"/>
      <c r="AF317"/>
      <c r="AG317" s="49"/>
      <c r="AH317" s="49"/>
      <c r="AI317" s="49"/>
      <c r="AJ317" s="49"/>
      <c r="AK317" s="49"/>
      <c r="AL317" s="49"/>
      <c r="AM317" s="49"/>
      <c r="AN317" s="49"/>
      <c r="AO317"/>
      <c r="AP317" s="31"/>
      <c r="AQ317" s="49"/>
      <c r="AR317"/>
      <c r="AS317"/>
      <c r="AT317"/>
      <c r="AU317"/>
      <c r="AV317"/>
      <c r="AW317" s="31"/>
      <c r="AX317" s="31"/>
      <c r="AY317" s="31"/>
      <c r="AZ317" s="31"/>
      <c r="BA317" s="31"/>
      <c r="BB317" s="31"/>
      <c r="BC317" s="31"/>
      <c r="BD317" s="31"/>
      <c r="BE317" s="49"/>
      <c r="BF317"/>
      <c r="BG317"/>
      <c r="BH317"/>
      <c r="BI317"/>
      <c r="BJ317"/>
      <c r="BK317"/>
      <c r="BL317"/>
      <c r="BM317"/>
      <c r="BN317" s="4">
        <v>1</v>
      </c>
    </row>
    <row r="318" spans="1:66" s="48" customFormat="1" ht="15.75" x14ac:dyDescent="0.25">
      <c r="A318"/>
      <c r="B318" s="196" t="str">
        <f t="shared" si="62"/>
        <v>A</v>
      </c>
      <c r="C318" s="320" t="str">
        <f>C311</f>
        <v>Famille à coller.N.Nom de votre recette.Recette mère ►.S.Saisissez le nom de la recette mère</v>
      </c>
      <c r="D318" s="320">
        <f>D311</f>
        <v>6</v>
      </c>
      <c r="E318" s="320" t="str">
        <f>E311</f>
        <v>couverts</v>
      </c>
      <c r="F318" s="611" t="s">
        <v>342</v>
      </c>
      <c r="G318" s="868">
        <v>0.10069444444444445</v>
      </c>
      <c r="H318" s="869"/>
      <c r="I318" s="869">
        <v>120</v>
      </c>
      <c r="J318" s="545" t="s">
        <v>537</v>
      </c>
      <c r="K318" s="502"/>
      <c r="L318" s="874"/>
      <c r="N318" s="2943"/>
      <c r="O318" s="310"/>
      <c r="P318" s="310"/>
      <c r="Q318"/>
      <c r="R318" s="605" t="s">
        <v>336</v>
      </c>
      <c r="S318"/>
      <c r="T318"/>
      <c r="U318"/>
      <c r="V318" s="49"/>
      <c r="AA318" s="49"/>
      <c r="AF318"/>
      <c r="AG318" s="49"/>
      <c r="AH318" s="49"/>
      <c r="AI318" s="49"/>
      <c r="AJ318" s="49"/>
      <c r="AK318" s="49"/>
      <c r="AL318" s="49"/>
      <c r="AM318" s="49"/>
      <c r="AN318" s="49"/>
      <c r="AO318"/>
      <c r="AP318" s="31"/>
      <c r="AQ318" s="49"/>
      <c r="AR318"/>
      <c r="AS318"/>
      <c r="AT318"/>
      <c r="AU318"/>
      <c r="AV318"/>
      <c r="AW318" s="31"/>
      <c r="AX318" s="31"/>
      <c r="AY318" s="31"/>
      <c r="AZ318" s="31"/>
      <c r="BA318" s="31"/>
      <c r="BB318" s="31"/>
      <c r="BC318" s="31"/>
      <c r="BD318" s="31"/>
      <c r="BE318" s="49"/>
      <c r="BF318"/>
      <c r="BG318"/>
      <c r="BH318"/>
      <c r="BI318"/>
      <c r="BJ318"/>
      <c r="BK318"/>
      <c r="BL318"/>
      <c r="BM318"/>
      <c r="BN318" s="4">
        <v>1</v>
      </c>
    </row>
    <row r="319" spans="1:66" s="48" customFormat="1" ht="15.75" x14ac:dyDescent="0.25">
      <c r="A319"/>
      <c r="B319" s="196" t="str">
        <f t="shared" si="62"/>
        <v>A</v>
      </c>
      <c r="C319" s="320" t="str">
        <f>C311</f>
        <v>Famille à coller.N.Nom de votre recette.Recette mère ►.S.Saisissez le nom de la recette mère</v>
      </c>
      <c r="D319" s="320">
        <f>D311</f>
        <v>6</v>
      </c>
      <c r="E319" s="320" t="str">
        <f>E311</f>
        <v>couverts</v>
      </c>
      <c r="F319" s="611" t="s">
        <v>342</v>
      </c>
      <c r="G319" s="868"/>
      <c r="H319" s="876"/>
      <c r="I319" s="793">
        <v>65</v>
      </c>
      <c r="J319" s="877" t="s">
        <v>1077</v>
      </c>
      <c r="K319" s="502"/>
      <c r="L319" s="874"/>
      <c r="N319" s="2943"/>
      <c r="O319" s="310"/>
      <c r="P319" s="310"/>
      <c r="Q319"/>
      <c r="R319" s="611" t="s">
        <v>342</v>
      </c>
      <c r="S319"/>
      <c r="T319"/>
      <c r="U319"/>
      <c r="V319" s="49"/>
      <c r="AA319" s="49"/>
      <c r="AF319"/>
      <c r="AG319" s="49"/>
      <c r="AH319" s="49"/>
      <c r="AI319" s="49"/>
      <c r="AJ319" s="49"/>
      <c r="AK319" s="49"/>
      <c r="AL319" s="49"/>
      <c r="AM319" s="49"/>
      <c r="AN319" s="49"/>
      <c r="AO319"/>
      <c r="AP319" s="31"/>
      <c r="AQ319" s="49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49"/>
      <c r="BF319"/>
      <c r="BG319"/>
      <c r="BH319"/>
      <c r="BI319"/>
      <c r="BJ319"/>
      <c r="BK319"/>
      <c r="BL319"/>
      <c r="BM319"/>
      <c r="BN319" s="4">
        <v>1</v>
      </c>
    </row>
    <row r="320" spans="1:66" s="48" customFormat="1" ht="15.75" x14ac:dyDescent="0.25">
      <c r="A320"/>
      <c r="B320" s="376" t="s">
        <v>18</v>
      </c>
      <c r="C320" s="320" t="str">
        <f>C311</f>
        <v>Famille à coller.N.Nom de votre recette.Recette mère ►.S.Saisissez le nom de la recette mère</v>
      </c>
      <c r="D320" s="320">
        <f>D311</f>
        <v>6</v>
      </c>
      <c r="E320" s="320" t="str">
        <f>E311</f>
        <v>couverts</v>
      </c>
      <c r="F320" s="1364"/>
      <c r="G320" s="808">
        <f>SUM(G312:G319)</f>
        <v>0.23611111111111113</v>
      </c>
      <c r="H320" s="878"/>
      <c r="I320" s="786">
        <v>3</v>
      </c>
      <c r="J320" s="879" t="s">
        <v>1076</v>
      </c>
      <c r="K320" s="502"/>
      <c r="L320" s="874"/>
      <c r="N320" s="2943"/>
      <c r="O320" s="310"/>
      <c r="P320" s="310"/>
      <c r="Q320"/>
      <c r="R320" s="614" t="s">
        <v>344</v>
      </c>
      <c r="S320"/>
      <c r="T320"/>
      <c r="U320"/>
      <c r="V320" s="49"/>
      <c r="AA320" s="49"/>
      <c r="AF320"/>
      <c r="AG320" s="49"/>
      <c r="AH320" s="49"/>
      <c r="AI320" s="49"/>
      <c r="AJ320" s="49"/>
      <c r="AK320" s="49"/>
      <c r="AL320" s="49"/>
      <c r="AM320" s="49"/>
      <c r="AN320" s="49"/>
      <c r="AO320"/>
      <c r="AP320" s="31"/>
      <c r="AQ320" s="49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49"/>
      <c r="BF320"/>
      <c r="BG320"/>
      <c r="BH320"/>
      <c r="BI320"/>
      <c r="BJ320"/>
      <c r="BK320"/>
      <c r="BL320"/>
      <c r="BM320"/>
      <c r="BN320" s="4">
        <v>1</v>
      </c>
    </row>
    <row r="321" spans="1:66" s="48" customFormat="1" ht="15.75" customHeight="1" x14ac:dyDescent="0.25">
      <c r="A321"/>
      <c r="B321" s="376" t="s">
        <v>18</v>
      </c>
      <c r="C321" s="320" t="str">
        <f>C311</f>
        <v>Famille à coller.N.Nom de votre recette.Recette mère ►.S.Saisissez le nom de la recette mère</v>
      </c>
      <c r="D321" s="320">
        <f>D311</f>
        <v>6</v>
      </c>
      <c r="E321" s="320" t="str">
        <f>E311</f>
        <v>couverts</v>
      </c>
      <c r="F321" s="1363"/>
      <c r="G321" s="293"/>
      <c r="H321" s="293" t="s">
        <v>152</v>
      </c>
      <c r="I321" s="294"/>
      <c r="J321" s="392"/>
      <c r="K321" s="392"/>
      <c r="L321" s="393"/>
      <c r="N321" s="2943"/>
      <c r="O321" s="310"/>
      <c r="P321" s="310"/>
      <c r="Q321"/>
      <c r="R321" s="614" t="s">
        <v>348</v>
      </c>
      <c r="S321"/>
      <c r="T321"/>
      <c r="U321"/>
      <c r="V321" s="49"/>
      <c r="AA321" s="49"/>
      <c r="AF321"/>
      <c r="AG321" s="49"/>
      <c r="AH321" s="49"/>
      <c r="AI321" s="49"/>
      <c r="AJ321" s="49"/>
      <c r="AK321" s="49"/>
      <c r="AL321" s="49"/>
      <c r="AM321" s="49"/>
      <c r="AN321" s="49"/>
      <c r="AO321"/>
      <c r="AP321" s="31"/>
      <c r="AQ321" s="49"/>
      <c r="AR321"/>
      <c r="AS321"/>
      <c r="AT321"/>
      <c r="AU321"/>
      <c r="AV321"/>
      <c r="AW321" s="31"/>
      <c r="AX321" s="31"/>
      <c r="AY321" s="31"/>
      <c r="AZ321" s="31"/>
      <c r="BA321" s="31"/>
      <c r="BB321" s="31"/>
      <c r="BC321" s="31"/>
      <c r="BD321" s="31"/>
      <c r="BE321" s="49"/>
      <c r="BF321"/>
      <c r="BG321"/>
      <c r="BH321"/>
      <c r="BI321"/>
      <c r="BJ321"/>
      <c r="BK321"/>
      <c r="BL321"/>
      <c r="BM321"/>
      <c r="BN321" s="4">
        <v>1</v>
      </c>
    </row>
    <row r="322" spans="1:66" s="48" customFormat="1" ht="16.5" thickBot="1" x14ac:dyDescent="0.3">
      <c r="A322"/>
      <c r="B322" s="397" t="s">
        <v>18</v>
      </c>
      <c r="C322" s="398" t="str">
        <f>C311</f>
        <v>Famille à coller.N.Nom de votre recette.Recette mère ►.S.Saisissez le nom de la recette mère</v>
      </c>
      <c r="D322" s="398">
        <f>D311</f>
        <v>6</v>
      </c>
      <c r="E322" s="398" t="str">
        <f>E311</f>
        <v>couverts</v>
      </c>
      <c r="F322" s="399" t="s">
        <v>150</v>
      </c>
      <c r="G322" s="298"/>
      <c r="H322" s="299"/>
      <c r="I322" s="300"/>
      <c r="J322" s="299"/>
      <c r="K322" s="299"/>
      <c r="L322" s="400"/>
      <c r="N322" s="2943"/>
      <c r="O322" s="310"/>
      <c r="P322" s="310"/>
      <c r="Q322"/>
      <c r="R322"/>
      <c r="S322"/>
      <c r="T322"/>
      <c r="U322"/>
      <c r="V322" s="49"/>
      <c r="AA322" s="49"/>
      <c r="AF322"/>
      <c r="AG322" s="49"/>
      <c r="AH322" s="49"/>
      <c r="AI322" s="49"/>
      <c r="AJ322" s="49"/>
      <c r="AK322" s="49"/>
      <c r="AL322" s="49"/>
      <c r="AM322" s="49"/>
      <c r="AN322" s="49"/>
      <c r="AO322"/>
      <c r="AP322" s="31"/>
      <c r="AQ322" s="49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49"/>
      <c r="BF322"/>
      <c r="BG322"/>
      <c r="BH322"/>
      <c r="BI322"/>
      <c r="BJ322"/>
      <c r="BK322"/>
      <c r="BL322"/>
      <c r="BM322"/>
      <c r="BN322" s="4">
        <v>1</v>
      </c>
    </row>
    <row r="323" spans="1:66" s="48" customFormat="1" ht="15.75" thickBot="1" x14ac:dyDescent="0.3">
      <c r="A323"/>
      <c r="B323" s="428" t="s">
        <v>18</v>
      </c>
      <c r="C323"/>
      <c r="D323"/>
      <c r="E323"/>
      <c r="F323"/>
      <c r="G323"/>
      <c r="H323"/>
      <c r="I323"/>
      <c r="J323"/>
      <c r="K323"/>
      <c r="L323"/>
      <c r="N323" s="2943"/>
      <c r="O323" s="310"/>
      <c r="P323" s="310"/>
      <c r="Q323"/>
      <c r="R323"/>
      <c r="S323"/>
      <c r="T323"/>
      <c r="U323"/>
      <c r="V323" s="49"/>
      <c r="AA323" s="49"/>
      <c r="AF323"/>
      <c r="AG323" s="49"/>
      <c r="AH323" s="49"/>
      <c r="AI323" s="49"/>
      <c r="AJ323" s="49"/>
      <c r="AK323" s="49"/>
      <c r="AL323" s="49"/>
      <c r="AM323" s="49"/>
      <c r="AN323" s="49"/>
      <c r="AO323"/>
      <c r="AP323" s="31"/>
      <c r="AQ323" s="49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49"/>
      <c r="BF323"/>
      <c r="BG323"/>
      <c r="BH323"/>
      <c r="BI323"/>
      <c r="BJ323"/>
      <c r="BK323"/>
      <c r="BL323"/>
      <c r="BM323"/>
      <c r="BN323" s="4">
        <v>1</v>
      </c>
    </row>
    <row r="324" spans="1:66" s="48" customFormat="1" ht="18.75" x14ac:dyDescent="0.25">
      <c r="A324"/>
      <c r="B324" s="54" t="s">
        <v>18</v>
      </c>
      <c r="C324" s="55" t="str">
        <f>C330</f>
        <v>Famille à coller.N.Nom de votre recette.Recette mère ►.S.Saisissez le nom de la recette mère</v>
      </c>
      <c r="D324" s="56">
        <f>D330</f>
        <v>6</v>
      </c>
      <c r="E324" s="56" t="str">
        <f>E330</f>
        <v>couverts</v>
      </c>
      <c r="F324" s="57" t="s">
        <v>6</v>
      </c>
      <c r="G324" s="58" t="s">
        <v>19</v>
      </c>
      <c r="H324" s="3315" t="s">
        <v>20</v>
      </c>
      <c r="I324" s="3315"/>
      <c r="J324" s="3285" t="s">
        <v>21</v>
      </c>
      <c r="K324" s="3285"/>
      <c r="L324" s="3286"/>
      <c r="N324" s="2943"/>
      <c r="O324" s="310"/>
      <c r="P324" s="310"/>
      <c r="Q324" s="1003" t="s">
        <v>218</v>
      </c>
      <c r="R324" s="429" t="s">
        <v>219</v>
      </c>
      <c r="S324" s="430"/>
      <c r="T324"/>
      <c r="U324"/>
      <c r="V324" s="49"/>
      <c r="AA324" s="49"/>
      <c r="AF324"/>
      <c r="AG324" s="49"/>
      <c r="AH324" s="49"/>
      <c r="AI324" s="49"/>
      <c r="AJ324" s="49"/>
      <c r="AK324" s="49"/>
      <c r="AL324" s="49"/>
      <c r="AM324" s="49"/>
      <c r="AN324" s="49"/>
      <c r="AO324"/>
      <c r="AP324" s="31"/>
      <c r="AQ324" s="49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49"/>
      <c r="BF324"/>
      <c r="BG324"/>
      <c r="BH324"/>
      <c r="BI324"/>
      <c r="BJ324"/>
      <c r="BK324"/>
      <c r="BL324"/>
      <c r="BM324"/>
      <c r="BN324" s="4">
        <v>1</v>
      </c>
    </row>
    <row r="325" spans="1:66" ht="15.75" customHeight="1" x14ac:dyDescent="0.25">
      <c r="B325" s="66" t="s">
        <v>18</v>
      </c>
      <c r="C325" s="67" t="str">
        <f>C330</f>
        <v>Famille à coller.N.Nom de votre recette.Recette mère ►.S.Saisissez le nom de la recette mère</v>
      </c>
      <c r="D325" s="68"/>
      <c r="E325" s="68"/>
      <c r="F325" s="69" t="s">
        <v>28</v>
      </c>
      <c r="G325" s="70" t="s">
        <v>29</v>
      </c>
      <c r="H325" s="3316"/>
      <c r="I325" s="3316"/>
      <c r="J325" s="3287"/>
      <c r="K325" s="3287"/>
      <c r="L325" s="3288"/>
      <c r="M325" s="48"/>
      <c r="N325" s="2943"/>
      <c r="O325" s="310"/>
      <c r="P325" s="310"/>
      <c r="R325" s="436" t="s">
        <v>221</v>
      </c>
      <c r="S325" s="49"/>
      <c r="AB325" s="48"/>
      <c r="AC325" s="48"/>
      <c r="AD325" s="48"/>
      <c r="AE325" s="48"/>
      <c r="BN325" s="4">
        <v>1</v>
      </c>
    </row>
    <row r="326" spans="1:66" ht="18.75" x14ac:dyDescent="0.25">
      <c r="B326" s="66" t="s">
        <v>18</v>
      </c>
      <c r="C326" s="77" t="str">
        <f>C330</f>
        <v>Famille à coller.N.Nom de votre recette.Recette mère ►.S.Saisissez le nom de la recette mère</v>
      </c>
      <c r="D326" s="78"/>
      <c r="E326" s="79"/>
      <c r="F326" s="80"/>
      <c r="G326" s="81" t="s">
        <v>33</v>
      </c>
      <c r="H326" s="82"/>
      <c r="I326" s="83" t="s">
        <v>34</v>
      </c>
      <c r="J326" s="84" t="s">
        <v>35</v>
      </c>
      <c r="K326" s="16"/>
      <c r="L326" s="85"/>
      <c r="M326" s="48"/>
      <c r="N326" s="2943"/>
      <c r="O326" s="310"/>
      <c r="P326" s="310"/>
      <c r="AB326" s="48"/>
      <c r="AC326" s="48"/>
      <c r="AD326" s="48"/>
      <c r="AE326" s="48"/>
      <c r="BA326"/>
      <c r="BB326"/>
      <c r="BC326"/>
      <c r="BD326"/>
      <c r="BE326"/>
      <c r="BN326" s="4">
        <v>1</v>
      </c>
    </row>
    <row r="327" spans="1:66" ht="15.75" x14ac:dyDescent="0.25">
      <c r="B327" s="66" t="s">
        <v>18</v>
      </c>
      <c r="C327" s="91" t="str">
        <f>C330</f>
        <v>Famille à coller.N.Nom de votre recette.Recette mère ►.S.Saisissez le nom de la recette mère</v>
      </c>
      <c r="D327" s="91"/>
      <c r="E327" s="91"/>
      <c r="F327" s="92" t="s">
        <v>39</v>
      </c>
      <c r="G327" s="93"/>
      <c r="H327" s="93"/>
      <c r="I327" s="94" t="s">
        <v>40</v>
      </c>
      <c r="J327" s="3317" t="str">
        <f>F330</f>
        <v>Famille à coller.N.Nom de votre recette.Recette mère ►.S.Saisissez le nom de la recette mère</v>
      </c>
      <c r="K327" s="3317"/>
      <c r="L327" s="3318"/>
      <c r="M327" s="48"/>
      <c r="N327" s="2943"/>
      <c r="O327" s="310"/>
      <c r="P327" s="310"/>
      <c r="AB327" s="48"/>
      <c r="AC327" s="48"/>
      <c r="AD327" s="48"/>
      <c r="AE327" s="48"/>
      <c r="BN327" s="4">
        <v>1</v>
      </c>
    </row>
    <row r="328" spans="1:66" ht="15.75" customHeight="1" x14ac:dyDescent="0.25">
      <c r="B328" s="66" t="s">
        <v>18</v>
      </c>
      <c r="C328" s="91" t="str">
        <f>C330</f>
        <v>Famille à coller.N.Nom de votre recette.Recette mère ►.S.Saisissez le nom de la recette mère</v>
      </c>
      <c r="D328" s="91"/>
      <c r="E328" s="91"/>
      <c r="F328" s="110">
        <v>6</v>
      </c>
      <c r="G328" s="111" t="s">
        <v>44</v>
      </c>
      <c r="H328" s="92"/>
      <c r="I328" s="92"/>
      <c r="J328" s="3317"/>
      <c r="K328" s="3317"/>
      <c r="L328" s="3318"/>
      <c r="M328" s="48"/>
      <c r="N328" s="2943"/>
      <c r="O328" s="310"/>
      <c r="P328" s="310"/>
      <c r="AB328" s="48"/>
      <c r="AC328" s="48"/>
      <c r="AD328" s="48"/>
      <c r="AE328" s="48"/>
      <c r="BN328" s="4">
        <v>1</v>
      </c>
    </row>
    <row r="329" spans="1:66" ht="15.75" x14ac:dyDescent="0.25">
      <c r="B329" s="66" t="s">
        <v>11</v>
      </c>
      <c r="C329" s="121" t="str">
        <f>C330</f>
        <v>Famille à coller.N.Nom de votre recette.Recette mère ►.S.Saisissez le nom de la recette mère</v>
      </c>
      <c r="D329" s="121"/>
      <c r="E329" s="121"/>
      <c r="F329" s="122"/>
      <c r="G329" s="123"/>
      <c r="H329" s="123"/>
      <c r="I329" s="123"/>
      <c r="J329" s="123"/>
      <c r="K329" s="123"/>
      <c r="L329" s="124"/>
      <c r="M329" s="48"/>
      <c r="N329" s="2943"/>
      <c r="O329" s="310"/>
      <c r="P329" s="310"/>
      <c r="AB329" s="48"/>
      <c r="AC329" s="48"/>
      <c r="AD329" s="48"/>
      <c r="AE329" s="48"/>
      <c r="BN329" s="4">
        <v>1</v>
      </c>
    </row>
    <row r="330" spans="1:66" ht="15.75" x14ac:dyDescent="0.25">
      <c r="B330" s="129" t="s">
        <v>11</v>
      </c>
      <c r="C330" s="130" t="str">
        <f>F330</f>
        <v>Famille à coller.N.Nom de votre recette.Recette mère ►.S.Saisissez le nom de la recette mère</v>
      </c>
      <c r="D330" s="130">
        <f>F328</f>
        <v>6</v>
      </c>
      <c r="E330" s="130" t="str">
        <f>G328</f>
        <v>couverts</v>
      </c>
      <c r="F330" s="131" t="str">
        <f>UPPER(LEFT(H324,1))&amp;LOWER(MID(H324,2,999))&amp;"."&amp;UPPER(LEFT(J324,1))&amp;"."&amp;UPPER(LEFT(J324,1))&amp;LOWER(MID(J324,2,999))&amp;"."&amp;IF(ISTEXT(L330),K330&amp;"."&amp;UPPER(LEFT(L330,1))&amp;"."&amp;UPPER(LEFT(L330,1))&amp;LOWER(MID(L330,2,999)),G330)</f>
        <v>Famille à coller.N.Nom de votre recette.Recette mère ►.S.Saisissez le nom de la recette mère</v>
      </c>
      <c r="G330" s="132" t="s">
        <v>55</v>
      </c>
      <c r="H330" s="3321" t="s">
        <v>56</v>
      </c>
      <c r="I330" s="3321"/>
      <c r="J330" s="3321"/>
      <c r="K330" s="133" t="s">
        <v>57</v>
      </c>
      <c r="L330" s="134" t="s">
        <v>58</v>
      </c>
      <c r="M330" s="48"/>
      <c r="N330" s="2943"/>
      <c r="O330" s="310"/>
      <c r="P330" s="310"/>
      <c r="AB330" s="48"/>
      <c r="AC330" s="48"/>
      <c r="AD330" s="48"/>
      <c r="AE330" s="48"/>
      <c r="BN330" s="4">
        <v>1</v>
      </c>
    </row>
    <row r="331" spans="1:66" ht="15.75" customHeight="1" x14ac:dyDescent="0.25">
      <c r="B331" s="138" t="s">
        <v>11</v>
      </c>
      <c r="C331" s="139" t="str">
        <f>C330</f>
        <v>Famille à coller.N.Nom de votre recette.Recette mère ►.S.Saisissez le nom de la recette mère</v>
      </c>
      <c r="D331" s="140"/>
      <c r="E331" s="140"/>
      <c r="F331" s="141" t="s">
        <v>61</v>
      </c>
      <c r="G331" s="141" t="s">
        <v>62</v>
      </c>
      <c r="H331" s="141" t="s">
        <v>63</v>
      </c>
      <c r="I331" s="141" t="s">
        <v>64</v>
      </c>
      <c r="J331" s="141" t="s">
        <v>65</v>
      </c>
      <c r="K331" s="142" t="s">
        <v>66</v>
      </c>
      <c r="L331" s="143" t="s">
        <v>67</v>
      </c>
      <c r="M331" s="48"/>
      <c r="N331" s="2943"/>
      <c r="O331" s="310"/>
      <c r="P331" s="310"/>
      <c r="AB331" s="48"/>
      <c r="AC331" s="48"/>
      <c r="AD331" s="48"/>
      <c r="AE331" s="48"/>
      <c r="BA331"/>
      <c r="BB331"/>
      <c r="BC331"/>
      <c r="BD331"/>
      <c r="BE331"/>
      <c r="BN331" s="4">
        <v>1</v>
      </c>
    </row>
    <row r="332" spans="1:66" ht="15.75" x14ac:dyDescent="0.25">
      <c r="B332" s="66" t="s">
        <v>18</v>
      </c>
      <c r="C332" s="149" t="str">
        <f>C330</f>
        <v>Famille à coller.N.Nom de votre recette.Recette mère ►.S.Saisissez le nom de la recette mère</v>
      </c>
      <c r="D332" s="91"/>
      <c r="E332" s="91"/>
      <c r="F332" s="150" t="s">
        <v>86</v>
      </c>
      <c r="G332" s="151" t="s">
        <v>87</v>
      </c>
      <c r="H332" s="152"/>
      <c r="I332" s="3322" t="s">
        <v>88</v>
      </c>
      <c r="J332" s="3323" t="s">
        <v>89</v>
      </c>
      <c r="K332" s="3324" t="s">
        <v>90</v>
      </c>
      <c r="L332" s="153" t="s">
        <v>91</v>
      </c>
      <c r="M332" s="48"/>
      <c r="N332" s="2943"/>
      <c r="O332" s="310"/>
      <c r="P332" s="310"/>
      <c r="AB332" s="48"/>
      <c r="AC332" s="48"/>
      <c r="AD332" s="48"/>
      <c r="AE332" s="48"/>
      <c r="BN332" s="4">
        <v>1</v>
      </c>
    </row>
    <row r="333" spans="1:66" ht="15.75" customHeight="1" x14ac:dyDescent="0.25">
      <c r="B333" s="66" t="s">
        <v>18</v>
      </c>
      <c r="C333" s="149" t="str">
        <f>C330</f>
        <v>Famille à coller.N.Nom de votre recette.Recette mère ►.S.Saisissez le nom de la recette mère</v>
      </c>
      <c r="D333" s="91"/>
      <c r="E333" s="91"/>
      <c r="F333" s="163" t="s">
        <v>103</v>
      </c>
      <c r="G333" s="164" t="s">
        <v>104</v>
      </c>
      <c r="H333" s="165" t="s">
        <v>105</v>
      </c>
      <c r="I333" s="3121"/>
      <c r="J333" s="3123"/>
      <c r="K333" s="3125"/>
      <c r="L333" s="166" t="s">
        <v>106</v>
      </c>
      <c r="M333" s="48"/>
      <c r="N333" s="2943"/>
      <c r="O333" s="310"/>
      <c r="P333" s="310"/>
      <c r="AB333" s="48"/>
      <c r="AC333" s="48"/>
      <c r="AD333" s="48"/>
      <c r="AE333" s="48"/>
      <c r="BN333" s="4">
        <v>1</v>
      </c>
    </row>
    <row r="334" spans="1:66" ht="17.25" x14ac:dyDescent="0.25">
      <c r="B334" s="66" t="s">
        <v>18</v>
      </c>
      <c r="C334" s="149" t="str">
        <f>C330</f>
        <v>Famille à coller.N.Nom de votre recette.Recette mère ►.S.Saisissez le nom de la recette mère</v>
      </c>
      <c r="D334" s="91">
        <f>D330</f>
        <v>6</v>
      </c>
      <c r="E334" s="91" t="str">
        <f>E330</f>
        <v>couverts</v>
      </c>
      <c r="F334" s="174"/>
      <c r="G334" s="175"/>
      <c r="H334" s="176" t="str">
        <f t="shared" ref="H334:H340" si="63">IF(OR(ISTEXT(F334), F334&lt;=0, I334&lt;=0), "", "de")</f>
        <v/>
      </c>
      <c r="I334" s="177"/>
      <c r="J334" s="178"/>
      <c r="K334" s="179">
        <v>1</v>
      </c>
      <c r="L334" s="180"/>
      <c r="M334" s="48"/>
      <c r="N334" s="2943"/>
      <c r="O334" s="310"/>
      <c r="P334" s="310"/>
      <c r="AB334" s="48"/>
      <c r="AC334" s="48"/>
      <c r="AD334" s="48"/>
      <c r="AE334" s="48"/>
      <c r="BN334" s="4">
        <v>1</v>
      </c>
    </row>
    <row r="335" spans="1:66" ht="17.25" x14ac:dyDescent="0.25">
      <c r="B335" s="196" t="str">
        <f t="shared" ref="B335:B340" si="64">IF(L335&lt;&gt;"","A","►")</f>
        <v>►</v>
      </c>
      <c r="C335" s="149" t="str">
        <f>C330</f>
        <v>Famille à coller.N.Nom de votre recette.Recette mère ►.S.Saisissez le nom de la recette mère</v>
      </c>
      <c r="D335" s="91">
        <f>D330</f>
        <v>6</v>
      </c>
      <c r="E335" s="91" t="str">
        <f>E330</f>
        <v>couverts</v>
      </c>
      <c r="F335" s="174"/>
      <c r="G335" s="175"/>
      <c r="H335" s="176" t="str">
        <f t="shared" si="63"/>
        <v/>
      </c>
      <c r="I335" s="177"/>
      <c r="J335" s="178"/>
      <c r="K335" s="179">
        <v>1</v>
      </c>
      <c r="L335" s="180"/>
      <c r="M335" s="48"/>
      <c r="N335" s="2943"/>
      <c r="O335" s="310"/>
      <c r="P335" s="310"/>
      <c r="AB335" s="48"/>
      <c r="AC335" s="48"/>
      <c r="AD335" s="48"/>
      <c r="AE335" s="48"/>
      <c r="BN335" s="4">
        <v>1</v>
      </c>
    </row>
    <row r="336" spans="1:66" ht="18.75" customHeight="1" x14ac:dyDescent="0.25">
      <c r="B336" s="196" t="str">
        <f t="shared" si="64"/>
        <v>►</v>
      </c>
      <c r="C336" s="149" t="str">
        <f>C330</f>
        <v>Famille à coller.N.Nom de votre recette.Recette mère ►.S.Saisissez le nom de la recette mère</v>
      </c>
      <c r="D336" s="91">
        <f>D330</f>
        <v>6</v>
      </c>
      <c r="E336" s="91" t="str">
        <f>E330</f>
        <v>couverts</v>
      </c>
      <c r="F336" s="174"/>
      <c r="G336" s="209"/>
      <c r="H336" s="176" t="str">
        <f t="shared" si="63"/>
        <v/>
      </c>
      <c r="I336" s="177"/>
      <c r="J336" s="178"/>
      <c r="K336" s="179">
        <v>1</v>
      </c>
      <c r="L336" s="180"/>
      <c r="M336" s="48"/>
      <c r="N336" s="2943"/>
      <c r="O336" s="310"/>
      <c r="P336" s="310"/>
      <c r="AB336" s="48"/>
      <c r="AC336" s="48"/>
      <c r="AD336" s="48"/>
      <c r="AE336" s="48"/>
      <c r="BN336" s="4">
        <v>1</v>
      </c>
    </row>
    <row r="337" spans="2:66" ht="17.25" x14ac:dyDescent="0.25">
      <c r="B337" s="196" t="str">
        <f t="shared" si="64"/>
        <v>A</v>
      </c>
      <c r="C337" s="149" t="str">
        <f>C330</f>
        <v>Famille à coller.N.Nom de votre recette.Recette mère ►.S.Saisissez le nom de la recette mère</v>
      </c>
      <c r="D337" s="91">
        <f>D330</f>
        <v>6</v>
      </c>
      <c r="E337" s="91" t="str">
        <f>E330</f>
        <v>couverts</v>
      </c>
      <c r="F337" s="174"/>
      <c r="G337" s="209"/>
      <c r="H337" s="176" t="str">
        <f t="shared" si="63"/>
        <v/>
      </c>
      <c r="I337" s="177"/>
      <c r="J337" s="178"/>
      <c r="K337" s="179">
        <v>1</v>
      </c>
      <c r="L337" s="180" t="s">
        <v>1073</v>
      </c>
      <c r="M337" s="48"/>
      <c r="N337" s="2943"/>
      <c r="O337" s="310"/>
      <c r="P337" s="310"/>
      <c r="AB337" s="48"/>
      <c r="AC337" s="48"/>
      <c r="AD337" s="48"/>
      <c r="AE337" s="48"/>
      <c r="BN337" s="4">
        <v>1</v>
      </c>
    </row>
    <row r="338" spans="2:66" ht="17.25" x14ac:dyDescent="0.25">
      <c r="B338" s="196" t="str">
        <f t="shared" si="64"/>
        <v>►</v>
      </c>
      <c r="C338" s="149" t="str">
        <f>C330</f>
        <v>Famille à coller.N.Nom de votre recette.Recette mère ►.S.Saisissez le nom de la recette mère</v>
      </c>
      <c r="D338" s="91">
        <f>D330</f>
        <v>6</v>
      </c>
      <c r="E338" s="91" t="str">
        <f>E330</f>
        <v>couverts</v>
      </c>
      <c r="F338" s="174"/>
      <c r="G338" s="209"/>
      <c r="H338" s="176" t="str">
        <f t="shared" si="63"/>
        <v/>
      </c>
      <c r="I338" s="177"/>
      <c r="J338" s="178"/>
      <c r="K338" s="179">
        <v>1</v>
      </c>
      <c r="L338" s="180"/>
      <c r="N338" s="2943"/>
      <c r="O338" s="310"/>
      <c r="P338" s="310"/>
      <c r="AC338" s="48"/>
      <c r="AD338" s="48"/>
      <c r="AE338" s="48"/>
      <c r="BN338" s="4">
        <v>1</v>
      </c>
    </row>
    <row r="339" spans="2:66" ht="17.25" x14ac:dyDescent="0.25">
      <c r="B339" s="196" t="str">
        <f t="shared" si="64"/>
        <v>►</v>
      </c>
      <c r="C339" s="149" t="str">
        <f>C330</f>
        <v>Famille à coller.N.Nom de votre recette.Recette mère ►.S.Saisissez le nom de la recette mère</v>
      </c>
      <c r="D339" s="91">
        <f>D330</f>
        <v>6</v>
      </c>
      <c r="E339" s="91" t="str">
        <f>E330</f>
        <v>couverts</v>
      </c>
      <c r="F339" s="174"/>
      <c r="G339" s="209"/>
      <c r="H339" s="176" t="str">
        <f t="shared" si="63"/>
        <v/>
      </c>
      <c r="I339" s="177"/>
      <c r="J339" s="178"/>
      <c r="K339" s="179">
        <v>1</v>
      </c>
      <c r="L339" s="180"/>
      <c r="N339" s="2943"/>
      <c r="O339" s="310"/>
      <c r="P339" s="310"/>
      <c r="AC339" s="48"/>
      <c r="AD339" s="48"/>
      <c r="AE339" s="48"/>
      <c r="BN339" s="4">
        <v>1</v>
      </c>
    </row>
    <row r="340" spans="2:66" ht="17.25" x14ac:dyDescent="0.25">
      <c r="B340" s="196" t="str">
        <f t="shared" si="64"/>
        <v>►</v>
      </c>
      <c r="C340" s="149" t="str">
        <f>C330</f>
        <v>Famille à coller.N.Nom de votre recette.Recette mère ►.S.Saisissez le nom de la recette mère</v>
      </c>
      <c r="D340" s="91">
        <f>D330</f>
        <v>6</v>
      </c>
      <c r="E340" s="91" t="str">
        <f>E330</f>
        <v>couverts</v>
      </c>
      <c r="F340" s="174"/>
      <c r="G340" s="209"/>
      <c r="H340" s="176" t="str">
        <f t="shared" si="63"/>
        <v/>
      </c>
      <c r="I340" s="177"/>
      <c r="J340" s="178"/>
      <c r="K340" s="179">
        <v>1</v>
      </c>
      <c r="L340" s="180"/>
      <c r="N340" s="2943"/>
      <c r="O340" s="310"/>
      <c r="P340" s="310"/>
      <c r="AC340" s="48"/>
      <c r="AD340" s="48"/>
      <c r="AE340" s="48"/>
      <c r="BN340" s="4">
        <v>1</v>
      </c>
    </row>
    <row r="341" spans="2:66" ht="15.75" x14ac:dyDescent="0.25">
      <c r="B341" s="66" t="s">
        <v>18</v>
      </c>
      <c r="C341" s="985" t="str">
        <f>C330</f>
        <v>Famille à coller.N.Nom de votre recette.Recette mère ►.S.Saisissez le nom de la recette mère</v>
      </c>
      <c r="D341" s="986">
        <f>D330</f>
        <v>6</v>
      </c>
      <c r="E341" s="987" t="str">
        <f>E330</f>
        <v>couverts</v>
      </c>
      <c r="F341" s="988" t="s">
        <v>150</v>
      </c>
      <c r="G341" s="989"/>
      <c r="H341" s="990"/>
      <c r="I341" s="990"/>
      <c r="J341" s="990"/>
      <c r="K341" s="990"/>
      <c r="L341" s="991"/>
      <c r="N341" s="2943"/>
      <c r="O341" s="310"/>
      <c r="P341" s="310"/>
      <c r="AC341" s="48"/>
      <c r="AD341" s="48"/>
      <c r="AE341" s="48"/>
      <c r="BN341" s="4">
        <v>1</v>
      </c>
    </row>
    <row r="342" spans="2:66" ht="18.75" x14ac:dyDescent="0.25">
      <c r="B342" s="1004" t="s">
        <v>18</v>
      </c>
      <c r="C342" s="998" t="str">
        <f>C330</f>
        <v>Famille à coller.N.Nom de votre recette.Recette mère ►.S.Saisissez le nom de la recette mère</v>
      </c>
      <c r="D342" s="998">
        <f>D330</f>
        <v>6</v>
      </c>
      <c r="E342" s="998" t="str">
        <f>E330</f>
        <v>couverts</v>
      </c>
      <c r="F342" s="315" t="s">
        <v>61</v>
      </c>
      <c r="G342" s="1002">
        <v>2</v>
      </c>
      <c r="H342" s="999" t="s">
        <v>142</v>
      </c>
      <c r="I342" s="1000"/>
      <c r="J342" s="1000"/>
      <c r="K342" s="1000"/>
      <c r="L342" s="1365" t="s">
        <v>589</v>
      </c>
      <c r="N342" s="2943"/>
      <c r="O342" s="310"/>
      <c r="P342" s="310"/>
      <c r="Q342" s="526" t="s">
        <v>218</v>
      </c>
      <c r="R342" s="527" t="s">
        <v>1081</v>
      </c>
      <c r="S342" s="527"/>
      <c r="T342" s="527"/>
      <c r="AC342" s="48"/>
      <c r="AD342" s="48"/>
      <c r="AE342" s="48"/>
      <c r="BN342" s="4">
        <v>1</v>
      </c>
    </row>
    <row r="343" spans="2:66" ht="18.75" x14ac:dyDescent="0.25">
      <c r="B343" s="376" t="s">
        <v>18</v>
      </c>
      <c r="C343" s="1043" t="str">
        <f>C342</f>
        <v>Famille à coller.N.Nom de votre recette.Recette mère ►.S.Saisissez le nom de la recette mère</v>
      </c>
      <c r="D343" s="1043">
        <f>D342</f>
        <v>6</v>
      </c>
      <c r="E343" s="1044" t="str">
        <f>E342</f>
        <v>couverts</v>
      </c>
      <c r="F343" s="321"/>
      <c r="G343" s="952" t="s">
        <v>590</v>
      </c>
      <c r="H343" s="270"/>
      <c r="I343" s="953">
        <v>2</v>
      </c>
      <c r="J343" s="243"/>
      <c r="K343" s="955">
        <v>10</v>
      </c>
      <c r="L343" s="956" t="s">
        <v>591</v>
      </c>
      <c r="N343" s="2943"/>
      <c r="O343" s="310"/>
      <c r="P343" s="310"/>
      <c r="Q343" s="48"/>
      <c r="R343" s="436" t="s">
        <v>221</v>
      </c>
      <c r="AC343" s="48"/>
      <c r="AD343" s="48"/>
      <c r="AE343" s="48"/>
      <c r="BN343" s="4">
        <v>1</v>
      </c>
    </row>
    <row r="344" spans="2:66" ht="15.75" x14ac:dyDescent="0.25">
      <c r="B344" s="376" t="s">
        <v>18</v>
      </c>
      <c r="C344" s="320" t="str">
        <f>C342</f>
        <v>Famille à coller.N.Nom de votre recette.Recette mère ►.S.Saisissez le nom de la recette mère</v>
      </c>
      <c r="D344" s="320">
        <f>D342</f>
        <v>6</v>
      </c>
      <c r="E344" s="1045" t="str">
        <f>E342</f>
        <v>couverts</v>
      </c>
      <c r="F344" s="324" t="s">
        <v>149</v>
      </c>
      <c r="G344" s="958" t="s">
        <v>592</v>
      </c>
      <c r="H344" s="270"/>
      <c r="I344" s="959">
        <v>1</v>
      </c>
      <c r="J344" s="248"/>
      <c r="K344" s="961">
        <v>15</v>
      </c>
      <c r="L344" s="962" t="s">
        <v>593</v>
      </c>
      <c r="N344" s="2943"/>
      <c r="O344" s="310"/>
      <c r="P344" s="310"/>
      <c r="AC344" s="48"/>
      <c r="AD344" s="48"/>
      <c r="AE344" s="48"/>
      <c r="BN344" s="4">
        <v>1</v>
      </c>
    </row>
    <row r="345" spans="2:66" ht="15.75" x14ac:dyDescent="0.25">
      <c r="B345" s="376" t="s">
        <v>18</v>
      </c>
      <c r="C345" s="320" t="str">
        <f>C342</f>
        <v>Famille à coller.N.Nom de votre recette.Recette mère ►.S.Saisissez le nom de la recette mère</v>
      </c>
      <c r="D345" s="320">
        <f>D342</f>
        <v>6</v>
      </c>
      <c r="E345" s="1045" t="str">
        <f>E342</f>
        <v>couverts</v>
      </c>
      <c r="F345" s="324"/>
      <c r="G345" s="964" t="s">
        <v>594</v>
      </c>
      <c r="H345" s="270"/>
      <c r="I345" s="965">
        <f>IF(I343=0,0,IF(I344=0,0,I343-I344))</f>
        <v>1</v>
      </c>
      <c r="J345" s="270"/>
      <c r="K345" s="967">
        <f>IF(K343=0,0,IF(K344=0,0,K344-K343))</f>
        <v>5</v>
      </c>
      <c r="L345" s="968" t="s">
        <v>595</v>
      </c>
      <c r="N345" s="2943"/>
      <c r="O345" s="310"/>
      <c r="P345" s="310"/>
      <c r="AC345" s="48"/>
      <c r="AD345" s="48"/>
      <c r="AE345" s="48"/>
      <c r="BN345" s="4">
        <v>1</v>
      </c>
    </row>
    <row r="346" spans="2:66" ht="15.75" x14ac:dyDescent="0.25">
      <c r="B346" s="376" t="s">
        <v>18</v>
      </c>
      <c r="C346" s="320" t="str">
        <f>C342</f>
        <v>Famille à coller.N.Nom de votre recette.Recette mère ►.S.Saisissez le nom de la recette mère</v>
      </c>
      <c r="D346" s="320">
        <f>D342</f>
        <v>6</v>
      </c>
      <c r="E346" s="1045" t="str">
        <f>E342</f>
        <v>couverts</v>
      </c>
      <c r="F346" s="324"/>
      <c r="G346" s="964" t="s">
        <v>596</v>
      </c>
      <c r="H346" s="270"/>
      <c r="I346" s="969">
        <f>IF(I343=0,0,I345/I343)</f>
        <v>0.5</v>
      </c>
      <c r="J346" s="270"/>
      <c r="K346" s="971">
        <f>IF(K343=0,0,IF(ISBLANK(K343),0,(K345/K343)*100))</f>
        <v>50</v>
      </c>
      <c r="L346" s="968" t="s">
        <v>597</v>
      </c>
      <c r="N346" s="2943"/>
      <c r="O346" s="310"/>
      <c r="P346" s="310"/>
      <c r="AC346" s="48"/>
      <c r="AD346" s="48"/>
      <c r="AE346" s="48"/>
      <c r="BN346" s="4">
        <v>1</v>
      </c>
    </row>
    <row r="347" spans="2:66" ht="15.75" x14ac:dyDescent="0.25">
      <c r="B347" s="376" t="s">
        <v>18</v>
      </c>
      <c r="C347" s="320" t="str">
        <f>C342</f>
        <v>Famille à coller.N.Nom de votre recette.Recette mère ►.S.Saisissez le nom de la recette mère</v>
      </c>
      <c r="D347" s="320">
        <f>D342</f>
        <v>6</v>
      </c>
      <c r="E347" s="1045" t="str">
        <f>E342</f>
        <v>couverts</v>
      </c>
      <c r="F347" s="324"/>
      <c r="G347" s="958" t="s">
        <v>598</v>
      </c>
      <c r="H347" s="270"/>
      <c r="I347" s="972">
        <v>50</v>
      </c>
      <c r="J347" s="270"/>
      <c r="K347" s="955">
        <v>10</v>
      </c>
      <c r="L347" s="956" t="s">
        <v>591</v>
      </c>
      <c r="N347" s="2943"/>
      <c r="O347" s="310"/>
      <c r="P347" s="310"/>
      <c r="AC347" s="48"/>
      <c r="AD347" s="48"/>
      <c r="AE347" s="48"/>
      <c r="BN347" s="4">
        <v>1</v>
      </c>
    </row>
    <row r="348" spans="2:66" ht="15.75" x14ac:dyDescent="0.25">
      <c r="B348" s="376" t="s">
        <v>18</v>
      </c>
      <c r="C348" s="320" t="str">
        <f>C342</f>
        <v>Famille à coller.N.Nom de votre recette.Recette mère ►.S.Saisissez le nom de la recette mère</v>
      </c>
      <c r="D348" s="320">
        <f>D342</f>
        <v>6</v>
      </c>
      <c r="E348" s="320" t="str">
        <f>E342</f>
        <v>couverts</v>
      </c>
      <c r="F348" s="324"/>
      <c r="G348" s="964" t="s">
        <v>594</v>
      </c>
      <c r="H348" s="270"/>
      <c r="I348" s="965">
        <f>I343*I347%</f>
        <v>1</v>
      </c>
      <c r="J348" s="270"/>
      <c r="K348" s="974">
        <v>50</v>
      </c>
      <c r="L348" s="975" t="s">
        <v>597</v>
      </c>
      <c r="N348" s="2943"/>
      <c r="O348" s="310"/>
      <c r="P348" s="310"/>
      <c r="AC348" s="48"/>
      <c r="AD348" s="48"/>
      <c r="AE348" s="48"/>
      <c r="BN348" s="4">
        <v>1</v>
      </c>
    </row>
    <row r="349" spans="2:66" ht="15.75" x14ac:dyDescent="0.25">
      <c r="B349" s="376" t="s">
        <v>18</v>
      </c>
      <c r="C349" s="320" t="str">
        <f>C342</f>
        <v>Famille à coller.N.Nom de votre recette.Recette mère ►.S.Saisissez le nom de la recette mère</v>
      </c>
      <c r="D349" s="320">
        <f>D342</f>
        <v>6</v>
      </c>
      <c r="E349" s="320" t="str">
        <f>E342</f>
        <v>couverts</v>
      </c>
      <c r="F349" s="324"/>
      <c r="G349" s="964" t="s">
        <v>599</v>
      </c>
      <c r="H349" s="270"/>
      <c r="I349" s="965">
        <f>I343-I348</f>
        <v>1</v>
      </c>
      <c r="J349" s="270"/>
      <c r="K349" s="967">
        <f>K347*K348%</f>
        <v>5</v>
      </c>
      <c r="L349" s="968" t="s">
        <v>595</v>
      </c>
      <c r="N349" s="2943"/>
      <c r="O349" s="310"/>
      <c r="P349" s="310"/>
      <c r="AC349" s="48"/>
      <c r="AD349" s="48"/>
      <c r="AE349" s="48"/>
      <c r="BN349" s="4">
        <v>1</v>
      </c>
    </row>
    <row r="350" spans="2:66" ht="15.75" x14ac:dyDescent="0.25">
      <c r="B350" s="196" t="str">
        <f t="shared" ref="B350:B351" si="65">IF(OR(F350&lt;&gt;"",G350&lt;&gt; "",I350&lt;&gt;"",J350&lt;&gt;""),"A", "►")</f>
        <v>►</v>
      </c>
      <c r="C350" s="320" t="str">
        <f>C342</f>
        <v>Famille à coller.N.Nom de votre recette.Recette mère ►.S.Saisissez le nom de la recette mère</v>
      </c>
      <c r="D350" s="320">
        <f>D342</f>
        <v>6</v>
      </c>
      <c r="E350" s="320" t="str">
        <f>E342</f>
        <v>couverts</v>
      </c>
      <c r="F350" s="324"/>
      <c r="G350" s="270"/>
      <c r="H350" s="270"/>
      <c r="I350" s="270"/>
      <c r="J350" s="270"/>
      <c r="K350" s="967">
        <f>((K347*K348)/100)+K347</f>
        <v>15</v>
      </c>
      <c r="L350" s="968" t="s">
        <v>593</v>
      </c>
      <c r="N350" s="2943"/>
      <c r="O350" s="310"/>
      <c r="P350" s="310"/>
      <c r="AC350" s="48"/>
      <c r="AD350" s="48"/>
      <c r="AE350" s="48"/>
      <c r="BN350" s="4">
        <v>1</v>
      </c>
    </row>
    <row r="351" spans="2:66" ht="15.75" x14ac:dyDescent="0.25">
      <c r="B351" s="196" t="str">
        <f t="shared" si="65"/>
        <v>►</v>
      </c>
      <c r="C351" s="320" t="str">
        <f>C342</f>
        <v>Famille à coller.N.Nom de votre recette.Recette mère ►.S.Saisissez le nom de la recette mère</v>
      </c>
      <c r="D351" s="320">
        <f>D342</f>
        <v>6</v>
      </c>
      <c r="E351" s="320" t="str">
        <f>E342</f>
        <v>couverts</v>
      </c>
      <c r="F351" s="772"/>
      <c r="G351" s="270"/>
      <c r="H351" s="270"/>
      <c r="I351" s="270"/>
      <c r="J351" s="270"/>
      <c r="K351" s="270"/>
      <c r="L351" s="383"/>
      <c r="N351" s="2943"/>
      <c r="O351" s="310"/>
      <c r="P351" s="310"/>
      <c r="AC351" s="48"/>
      <c r="AD351" s="48"/>
      <c r="AE351" s="48"/>
      <c r="BN351" s="4">
        <v>1</v>
      </c>
    </row>
    <row r="352" spans="2:66" ht="15.75" x14ac:dyDescent="0.25">
      <c r="B352" s="376" t="s">
        <v>18</v>
      </c>
      <c r="C352" s="320" t="str">
        <f>C342</f>
        <v>Famille à coller.N.Nom de votre recette.Recette mère ►.S.Saisissez le nom de la recette mère</v>
      </c>
      <c r="D352" s="320">
        <f>D342</f>
        <v>6</v>
      </c>
      <c r="E352" s="320" t="str">
        <f>E342</f>
        <v>couverts</v>
      </c>
      <c r="F352" s="293"/>
      <c r="G352" s="293"/>
      <c r="H352" s="293" t="s">
        <v>152</v>
      </c>
      <c r="I352" s="294"/>
      <c r="J352" s="392"/>
      <c r="K352" s="392"/>
      <c r="L352" s="393"/>
      <c r="N352" s="2943"/>
      <c r="O352" s="310"/>
      <c r="P352" s="310"/>
      <c r="AC352" s="48"/>
      <c r="AD352" s="48"/>
      <c r="AE352" s="48"/>
      <c r="BN352" s="4">
        <v>1</v>
      </c>
    </row>
    <row r="353" spans="2:66" ht="16.5" thickBot="1" x14ac:dyDescent="0.3">
      <c r="B353" s="397" t="s">
        <v>18</v>
      </c>
      <c r="C353" s="398" t="str">
        <f>C342</f>
        <v>Famille à coller.N.Nom de votre recette.Recette mère ►.S.Saisissez le nom de la recette mère</v>
      </c>
      <c r="D353" s="398">
        <f>D342</f>
        <v>6</v>
      </c>
      <c r="E353" s="398" t="str">
        <f>E342</f>
        <v>couverts</v>
      </c>
      <c r="F353" s="399" t="s">
        <v>150</v>
      </c>
      <c r="G353" s="298"/>
      <c r="H353" s="299"/>
      <c r="I353" s="300"/>
      <c r="J353" s="299"/>
      <c r="K353" s="299"/>
      <c r="L353" s="400"/>
      <c r="N353" s="2943"/>
      <c r="O353" s="310"/>
      <c r="P353" s="310"/>
      <c r="AC353" s="48"/>
      <c r="AD353" s="48"/>
      <c r="AE353" s="48"/>
      <c r="BN353" s="4">
        <v>1</v>
      </c>
    </row>
    <row r="354" spans="2:66" ht="15.75" thickBot="1" x14ac:dyDescent="0.3">
      <c r="B354" s="428" t="s">
        <v>18</v>
      </c>
      <c r="N354" s="2943"/>
      <c r="O354" s="310"/>
      <c r="P354" s="310"/>
      <c r="AC354" s="48"/>
      <c r="AD354" s="48"/>
      <c r="AE354" s="48"/>
      <c r="BN354" s="4">
        <v>1</v>
      </c>
    </row>
    <row r="355" spans="2:66" ht="18.75" x14ac:dyDescent="0.25">
      <c r="B355" s="54" t="s">
        <v>18</v>
      </c>
      <c r="C355" s="55" t="str">
        <f>C361</f>
        <v>Famille à coller.N.Nom de votre recette.Recette mère ►.S.Saisissez le nom de la recette mère</v>
      </c>
      <c r="D355" s="56">
        <f>D361</f>
        <v>6</v>
      </c>
      <c r="E355" s="56" t="str">
        <f>E361</f>
        <v>couverts</v>
      </c>
      <c r="F355" s="57" t="s">
        <v>6</v>
      </c>
      <c r="G355" s="58" t="s">
        <v>19</v>
      </c>
      <c r="H355" s="3315" t="s">
        <v>20</v>
      </c>
      <c r="I355" s="3315"/>
      <c r="J355" s="3285" t="s">
        <v>21</v>
      </c>
      <c r="K355" s="3285"/>
      <c r="L355" s="3286"/>
      <c r="N355" s="2943"/>
      <c r="O355" s="310"/>
      <c r="P355" s="310"/>
      <c r="Q355" s="1003" t="s">
        <v>218</v>
      </c>
      <c r="R355" s="429" t="s">
        <v>219</v>
      </c>
      <c r="S355" s="430"/>
      <c r="AC355" s="48"/>
      <c r="AD355" s="48"/>
      <c r="AE355" s="48"/>
      <c r="AS355" s="49"/>
      <c r="AT355" s="49"/>
      <c r="AU355" s="49"/>
      <c r="AV355" s="49"/>
      <c r="BN355" s="4">
        <v>1</v>
      </c>
    </row>
    <row r="356" spans="2:66" ht="15" customHeight="1" x14ac:dyDescent="0.25">
      <c r="B356" s="66" t="s">
        <v>18</v>
      </c>
      <c r="C356" s="67" t="str">
        <f>C361</f>
        <v>Famille à coller.N.Nom de votre recette.Recette mère ►.S.Saisissez le nom de la recette mère</v>
      </c>
      <c r="D356" s="68"/>
      <c r="E356" s="68"/>
      <c r="F356" s="69" t="s">
        <v>28</v>
      </c>
      <c r="G356" s="70" t="s">
        <v>29</v>
      </c>
      <c r="H356" s="3316"/>
      <c r="I356" s="3316"/>
      <c r="J356" s="3287"/>
      <c r="K356" s="3287"/>
      <c r="L356" s="3288"/>
      <c r="N356" s="2943"/>
      <c r="O356" s="310"/>
      <c r="P356" s="310"/>
      <c r="R356" s="436" t="s">
        <v>221</v>
      </c>
      <c r="S356" s="49"/>
      <c r="AC356" s="48"/>
      <c r="AD356" s="48"/>
      <c r="AE356" s="48"/>
      <c r="BN356" s="4">
        <v>1</v>
      </c>
    </row>
    <row r="357" spans="2:66" ht="18.75" x14ac:dyDescent="0.25">
      <c r="B357" s="66" t="s">
        <v>18</v>
      </c>
      <c r="C357" s="77" t="str">
        <f>C361</f>
        <v>Famille à coller.N.Nom de votre recette.Recette mère ►.S.Saisissez le nom de la recette mère</v>
      </c>
      <c r="D357" s="78"/>
      <c r="E357" s="79"/>
      <c r="F357" s="80"/>
      <c r="G357" s="81" t="s">
        <v>33</v>
      </c>
      <c r="H357" s="82"/>
      <c r="I357" s="83" t="s">
        <v>34</v>
      </c>
      <c r="J357" s="84" t="s">
        <v>35</v>
      </c>
      <c r="K357" s="16"/>
      <c r="L357" s="85"/>
      <c r="N357" s="2943"/>
      <c r="O357" s="310"/>
      <c r="P357" s="310"/>
      <c r="AC357" s="48"/>
      <c r="AD357" s="48"/>
      <c r="AE357" s="48"/>
      <c r="BN357" s="4">
        <v>1</v>
      </c>
    </row>
    <row r="358" spans="2:66" ht="15.75" x14ac:dyDescent="0.25">
      <c r="B358" s="66" t="s">
        <v>18</v>
      </c>
      <c r="C358" s="91" t="str">
        <f>C361</f>
        <v>Famille à coller.N.Nom de votre recette.Recette mère ►.S.Saisissez le nom de la recette mère</v>
      </c>
      <c r="D358" s="91"/>
      <c r="E358" s="91"/>
      <c r="F358" s="92" t="s">
        <v>39</v>
      </c>
      <c r="G358" s="93"/>
      <c r="H358" s="93"/>
      <c r="I358" s="94" t="s">
        <v>40</v>
      </c>
      <c r="J358" s="3317" t="str">
        <f>F361</f>
        <v>Famille à coller.N.Nom de votre recette.Recette mère ►.S.Saisissez le nom de la recette mère</v>
      </c>
      <c r="K358" s="3317"/>
      <c r="L358" s="3318"/>
      <c r="N358" s="2943"/>
      <c r="O358" s="310"/>
      <c r="P358" s="310"/>
      <c r="AC358" s="48"/>
      <c r="AD358" s="48"/>
      <c r="AE358" s="48"/>
      <c r="BN358" s="4">
        <v>1</v>
      </c>
    </row>
    <row r="359" spans="2:66" ht="15" customHeight="1" x14ac:dyDescent="0.25">
      <c r="B359" s="66" t="s">
        <v>18</v>
      </c>
      <c r="C359" s="91" t="str">
        <f>C361</f>
        <v>Famille à coller.N.Nom de votre recette.Recette mère ►.S.Saisissez le nom de la recette mère</v>
      </c>
      <c r="D359" s="91"/>
      <c r="E359" s="91"/>
      <c r="F359" s="110">
        <v>6</v>
      </c>
      <c r="G359" s="111" t="s">
        <v>44</v>
      </c>
      <c r="H359" s="92"/>
      <c r="I359" s="92"/>
      <c r="J359" s="3317"/>
      <c r="K359" s="3317"/>
      <c r="L359" s="3318"/>
      <c r="N359" s="2943"/>
      <c r="O359" s="310"/>
      <c r="P359" s="310"/>
      <c r="AC359" s="48"/>
      <c r="AD359" s="48"/>
      <c r="AE359" s="48"/>
      <c r="BN359" s="4">
        <v>1</v>
      </c>
    </row>
    <row r="360" spans="2:66" ht="15.75" x14ac:dyDescent="0.25">
      <c r="B360" s="66" t="s">
        <v>11</v>
      </c>
      <c r="C360" s="121" t="str">
        <f>C361</f>
        <v>Famille à coller.N.Nom de votre recette.Recette mère ►.S.Saisissez le nom de la recette mère</v>
      </c>
      <c r="D360" s="121"/>
      <c r="E360" s="121"/>
      <c r="F360" s="122"/>
      <c r="G360" s="123"/>
      <c r="H360" s="123"/>
      <c r="I360" s="123"/>
      <c r="J360" s="123"/>
      <c r="K360" s="123"/>
      <c r="L360" s="124"/>
      <c r="N360" s="2943"/>
      <c r="O360" s="310"/>
      <c r="P360" s="310"/>
      <c r="AC360" s="48"/>
      <c r="AD360" s="48"/>
      <c r="AE360" s="48"/>
      <c r="BN360" s="4">
        <v>1</v>
      </c>
    </row>
    <row r="361" spans="2:66" ht="15.75" x14ac:dyDescent="0.25">
      <c r="B361" s="129" t="s">
        <v>11</v>
      </c>
      <c r="C361" s="130" t="str">
        <f>F361</f>
        <v>Famille à coller.N.Nom de votre recette.Recette mère ►.S.Saisissez le nom de la recette mère</v>
      </c>
      <c r="D361" s="130">
        <f>F359</f>
        <v>6</v>
      </c>
      <c r="E361" s="130" t="str">
        <f>G359</f>
        <v>couverts</v>
      </c>
      <c r="F361" s="131" t="str">
        <f>UPPER(LEFT(H355,1))&amp;LOWER(MID(H355,2,999))&amp;"."&amp;UPPER(LEFT(J355,1))&amp;"."&amp;UPPER(LEFT(J355,1))&amp;LOWER(MID(J355,2,999))&amp;"."&amp;IF(ISTEXT(L361),K361&amp;"."&amp;UPPER(LEFT(L361,1))&amp;"."&amp;UPPER(LEFT(L361,1))&amp;LOWER(MID(L361,2,999)),G361)</f>
        <v>Famille à coller.N.Nom de votre recette.Recette mère ►.S.Saisissez le nom de la recette mère</v>
      </c>
      <c r="G361" s="132" t="s">
        <v>55</v>
      </c>
      <c r="H361" s="3321" t="s">
        <v>56</v>
      </c>
      <c r="I361" s="3321"/>
      <c r="J361" s="3321"/>
      <c r="K361" s="133" t="s">
        <v>57</v>
      </c>
      <c r="L361" s="134" t="s">
        <v>58</v>
      </c>
      <c r="N361" s="2943"/>
      <c r="O361" s="310"/>
      <c r="P361" s="310"/>
      <c r="AC361" s="48"/>
      <c r="AD361" s="48"/>
      <c r="AE361" s="48"/>
      <c r="BN361" s="4">
        <v>1</v>
      </c>
    </row>
    <row r="362" spans="2:66" ht="15.75" customHeight="1" x14ac:dyDescent="0.25">
      <c r="B362" s="138" t="s">
        <v>11</v>
      </c>
      <c r="C362" s="139" t="str">
        <f>C361</f>
        <v>Famille à coller.N.Nom de votre recette.Recette mère ►.S.Saisissez le nom de la recette mère</v>
      </c>
      <c r="D362" s="140"/>
      <c r="E362" s="140"/>
      <c r="F362" s="141" t="s">
        <v>61</v>
      </c>
      <c r="G362" s="141" t="s">
        <v>62</v>
      </c>
      <c r="H362" s="141" t="s">
        <v>63</v>
      </c>
      <c r="I362" s="141" t="s">
        <v>64</v>
      </c>
      <c r="J362" s="141" t="s">
        <v>65</v>
      </c>
      <c r="K362" s="142" t="s">
        <v>66</v>
      </c>
      <c r="L362" s="143" t="s">
        <v>67</v>
      </c>
      <c r="N362" s="2943"/>
      <c r="O362" s="310"/>
      <c r="P362" s="310"/>
      <c r="AC362" s="48"/>
      <c r="AD362" s="48"/>
      <c r="AE362" s="48"/>
      <c r="BN362" s="4">
        <v>1</v>
      </c>
    </row>
    <row r="363" spans="2:66" ht="15.75" x14ac:dyDescent="0.25">
      <c r="B363" s="66" t="s">
        <v>18</v>
      </c>
      <c r="C363" s="149" t="str">
        <f>C361</f>
        <v>Famille à coller.N.Nom de votre recette.Recette mère ►.S.Saisissez le nom de la recette mère</v>
      </c>
      <c r="D363" s="91"/>
      <c r="E363" s="91"/>
      <c r="F363" s="150" t="s">
        <v>86</v>
      </c>
      <c r="G363" s="151" t="s">
        <v>87</v>
      </c>
      <c r="H363" s="152"/>
      <c r="I363" s="3322" t="s">
        <v>88</v>
      </c>
      <c r="J363" s="3323" t="s">
        <v>89</v>
      </c>
      <c r="K363" s="3324" t="s">
        <v>90</v>
      </c>
      <c r="L363" s="153" t="s">
        <v>91</v>
      </c>
      <c r="N363" s="2943"/>
      <c r="O363" s="310"/>
      <c r="P363" s="310"/>
      <c r="AC363" s="48"/>
      <c r="AD363" s="48"/>
      <c r="AE363" s="48"/>
      <c r="BN363" s="4">
        <v>1</v>
      </c>
    </row>
    <row r="364" spans="2:66" ht="15.75" customHeight="1" x14ac:dyDescent="0.25">
      <c r="B364" s="66" t="s">
        <v>18</v>
      </c>
      <c r="C364" s="149" t="str">
        <f>C361</f>
        <v>Famille à coller.N.Nom de votre recette.Recette mère ►.S.Saisissez le nom de la recette mère</v>
      </c>
      <c r="D364" s="91"/>
      <c r="E364" s="91"/>
      <c r="F364" s="163" t="s">
        <v>103</v>
      </c>
      <c r="G364" s="164" t="s">
        <v>104</v>
      </c>
      <c r="H364" s="165" t="s">
        <v>105</v>
      </c>
      <c r="I364" s="3121"/>
      <c r="J364" s="3123"/>
      <c r="K364" s="3125"/>
      <c r="L364" s="166" t="s">
        <v>106</v>
      </c>
      <c r="N364" s="2943"/>
      <c r="O364" s="310"/>
      <c r="P364" s="310"/>
      <c r="AC364" s="48"/>
      <c r="AD364" s="48"/>
      <c r="AE364" s="48"/>
      <c r="BN364" s="4">
        <v>1</v>
      </c>
    </row>
    <row r="365" spans="2:66" ht="17.25" x14ac:dyDescent="0.25">
      <c r="B365" s="66" t="s">
        <v>18</v>
      </c>
      <c r="C365" s="149" t="str">
        <f>C361</f>
        <v>Famille à coller.N.Nom de votre recette.Recette mère ►.S.Saisissez le nom de la recette mère</v>
      </c>
      <c r="D365" s="91">
        <f>D361</f>
        <v>6</v>
      </c>
      <c r="E365" s="91" t="str">
        <f>E361</f>
        <v>couverts</v>
      </c>
      <c r="F365" s="174"/>
      <c r="G365" s="175"/>
      <c r="H365" s="176" t="str">
        <f t="shared" ref="H365:H371" si="66">IF(OR(ISTEXT(F365), F365&lt;=0, I365&lt;=0), "", "de")</f>
        <v/>
      </c>
      <c r="I365" s="177"/>
      <c r="J365" s="178"/>
      <c r="K365" s="179">
        <v>1</v>
      </c>
      <c r="L365" s="180"/>
      <c r="N365" s="2943"/>
      <c r="O365" s="310"/>
      <c r="P365" s="310"/>
      <c r="AC365" s="48"/>
      <c r="AD365" s="48"/>
      <c r="AE365" s="48"/>
      <c r="BA365" s="49"/>
      <c r="BB365" s="49"/>
      <c r="BC365" s="49"/>
      <c r="BD365" s="49"/>
      <c r="BN365" s="4">
        <v>1</v>
      </c>
    </row>
    <row r="366" spans="2:66" ht="17.25" x14ac:dyDescent="0.25">
      <c r="B366" s="196" t="str">
        <f t="shared" ref="B366:B371" si="67">IF(L366&lt;&gt;"","A","►")</f>
        <v>►</v>
      </c>
      <c r="C366" s="149" t="str">
        <f>C361</f>
        <v>Famille à coller.N.Nom de votre recette.Recette mère ►.S.Saisissez le nom de la recette mère</v>
      </c>
      <c r="D366" s="91">
        <f>D361</f>
        <v>6</v>
      </c>
      <c r="E366" s="91" t="str">
        <f>E361</f>
        <v>couverts</v>
      </c>
      <c r="F366" s="174"/>
      <c r="G366" s="175"/>
      <c r="H366" s="176" t="str">
        <f t="shared" si="66"/>
        <v/>
      </c>
      <c r="I366" s="177"/>
      <c r="J366" s="178"/>
      <c r="K366" s="179">
        <v>1</v>
      </c>
      <c r="L366" s="180"/>
      <c r="N366" s="2943"/>
      <c r="O366" s="310"/>
      <c r="P366" s="310"/>
      <c r="AC366" s="48"/>
      <c r="AD366" s="48"/>
      <c r="AE366" s="48"/>
      <c r="BF366" s="49"/>
      <c r="BG366" s="49"/>
      <c r="BH366" s="49"/>
      <c r="BI366" s="49"/>
      <c r="BJ366" s="49"/>
      <c r="BK366" s="49"/>
      <c r="BL366" s="49"/>
      <c r="BN366" s="4">
        <v>1</v>
      </c>
    </row>
    <row r="367" spans="2:66" ht="15.75" customHeight="1" x14ac:dyDescent="0.25">
      <c r="B367" s="196" t="str">
        <f t="shared" si="67"/>
        <v>►</v>
      </c>
      <c r="C367" s="149" t="str">
        <f>C361</f>
        <v>Famille à coller.N.Nom de votre recette.Recette mère ►.S.Saisissez le nom de la recette mère</v>
      </c>
      <c r="D367" s="91">
        <f>D361</f>
        <v>6</v>
      </c>
      <c r="E367" s="91" t="str">
        <f>E361</f>
        <v>couverts</v>
      </c>
      <c r="F367" s="174"/>
      <c r="G367" s="209"/>
      <c r="H367" s="176" t="str">
        <f t="shared" si="66"/>
        <v/>
      </c>
      <c r="I367" s="177"/>
      <c r="J367" s="178"/>
      <c r="K367" s="179">
        <v>1</v>
      </c>
      <c r="L367" s="180"/>
      <c r="N367" s="2943"/>
      <c r="O367" s="310"/>
      <c r="P367" s="310"/>
      <c r="AC367" s="48"/>
      <c r="AD367" s="48"/>
      <c r="AE367" s="48"/>
      <c r="BN367" s="4">
        <v>1</v>
      </c>
    </row>
    <row r="368" spans="2:66" ht="17.25" x14ac:dyDescent="0.25">
      <c r="B368" s="196" t="str">
        <f t="shared" si="67"/>
        <v>A</v>
      </c>
      <c r="C368" s="149" t="str">
        <f>C361</f>
        <v>Famille à coller.N.Nom de votre recette.Recette mère ►.S.Saisissez le nom de la recette mère</v>
      </c>
      <c r="D368" s="91">
        <f>D361</f>
        <v>6</v>
      </c>
      <c r="E368" s="91" t="str">
        <f>E361</f>
        <v>couverts</v>
      </c>
      <c r="F368" s="174"/>
      <c r="G368" s="209"/>
      <c r="H368" s="176" t="str">
        <f t="shared" si="66"/>
        <v/>
      </c>
      <c r="I368" s="177"/>
      <c r="J368" s="178"/>
      <c r="K368" s="179">
        <v>1</v>
      </c>
      <c r="L368" s="180" t="s">
        <v>1073</v>
      </c>
      <c r="N368" s="2943"/>
      <c r="O368" s="310"/>
      <c r="P368" s="310"/>
      <c r="AC368" s="48"/>
      <c r="AD368" s="48"/>
      <c r="AE368" s="48"/>
      <c r="BN368" s="4">
        <v>1</v>
      </c>
    </row>
    <row r="369" spans="2:66" ht="17.25" x14ac:dyDescent="0.25">
      <c r="B369" s="196" t="str">
        <f t="shared" si="67"/>
        <v>►</v>
      </c>
      <c r="C369" s="149" t="str">
        <f>C361</f>
        <v>Famille à coller.N.Nom de votre recette.Recette mère ►.S.Saisissez le nom de la recette mère</v>
      </c>
      <c r="D369" s="91">
        <f>D361</f>
        <v>6</v>
      </c>
      <c r="E369" s="91" t="str">
        <f>E361</f>
        <v>couverts</v>
      </c>
      <c r="F369" s="174"/>
      <c r="G369" s="209"/>
      <c r="H369" s="176" t="str">
        <f t="shared" si="66"/>
        <v/>
      </c>
      <c r="I369" s="177"/>
      <c r="J369" s="178"/>
      <c r="K369" s="179">
        <v>1</v>
      </c>
      <c r="L369" s="180"/>
      <c r="N369" s="2943"/>
      <c r="O369" s="310"/>
      <c r="P369" s="310"/>
      <c r="AC369" s="48"/>
      <c r="AD369" s="48"/>
      <c r="AE369" s="48"/>
      <c r="BN369" s="4">
        <v>1</v>
      </c>
    </row>
    <row r="370" spans="2:66" ht="17.25" x14ac:dyDescent="0.25">
      <c r="B370" s="196" t="str">
        <f t="shared" si="67"/>
        <v>►</v>
      </c>
      <c r="C370" s="149" t="str">
        <f>C361</f>
        <v>Famille à coller.N.Nom de votre recette.Recette mère ►.S.Saisissez le nom de la recette mère</v>
      </c>
      <c r="D370" s="91">
        <f>D361</f>
        <v>6</v>
      </c>
      <c r="E370" s="91" t="str">
        <f>E361</f>
        <v>couverts</v>
      </c>
      <c r="F370" s="174"/>
      <c r="G370" s="209"/>
      <c r="H370" s="176" t="str">
        <f t="shared" si="66"/>
        <v/>
      </c>
      <c r="I370" s="177"/>
      <c r="J370" s="178"/>
      <c r="K370" s="179">
        <v>1</v>
      </c>
      <c r="L370" s="180"/>
      <c r="N370" s="2943"/>
      <c r="O370" s="310"/>
      <c r="P370" s="310"/>
      <c r="AC370" s="48"/>
      <c r="AD370" s="48"/>
      <c r="AE370" s="48"/>
      <c r="BN370" s="4">
        <v>1</v>
      </c>
    </row>
    <row r="371" spans="2:66" ht="17.25" x14ac:dyDescent="0.25">
      <c r="B371" s="196" t="str">
        <f t="shared" si="67"/>
        <v>►</v>
      </c>
      <c r="C371" s="149" t="str">
        <f>C361</f>
        <v>Famille à coller.N.Nom de votre recette.Recette mère ►.S.Saisissez le nom de la recette mère</v>
      </c>
      <c r="D371" s="91">
        <f>D361</f>
        <v>6</v>
      </c>
      <c r="E371" s="91" t="str">
        <f>E361</f>
        <v>couverts</v>
      </c>
      <c r="F371" s="174"/>
      <c r="G371" s="209"/>
      <c r="H371" s="176" t="str">
        <f t="shared" si="66"/>
        <v/>
      </c>
      <c r="I371" s="177"/>
      <c r="J371" s="178"/>
      <c r="K371" s="179">
        <v>1</v>
      </c>
      <c r="L371" s="180"/>
      <c r="N371" s="2943"/>
      <c r="O371" s="310"/>
      <c r="P371" s="310"/>
      <c r="AC371" s="48"/>
      <c r="AD371" s="48"/>
      <c r="AE371" s="48"/>
      <c r="BN371" s="4">
        <v>1</v>
      </c>
    </row>
    <row r="372" spans="2:66" ht="15.75" x14ac:dyDescent="0.25">
      <c r="B372" s="66" t="s">
        <v>18</v>
      </c>
      <c r="C372" s="985" t="str">
        <f>C361</f>
        <v>Famille à coller.N.Nom de votre recette.Recette mère ►.S.Saisissez le nom de la recette mère</v>
      </c>
      <c r="D372" s="986">
        <f>D361</f>
        <v>6</v>
      </c>
      <c r="E372" s="987" t="str">
        <f>E361</f>
        <v>couverts</v>
      </c>
      <c r="F372" s="988" t="s">
        <v>150</v>
      </c>
      <c r="G372" s="989"/>
      <c r="H372" s="990"/>
      <c r="I372" s="990"/>
      <c r="J372" s="990"/>
      <c r="K372" s="990"/>
      <c r="L372" s="991"/>
      <c r="N372" s="2943"/>
      <c r="O372" s="310"/>
      <c r="P372" s="310"/>
      <c r="AC372" s="48"/>
      <c r="AD372" s="48"/>
      <c r="AE372" s="48"/>
      <c r="BN372" s="4">
        <v>1</v>
      </c>
    </row>
    <row r="373" spans="2:66" ht="18.75" x14ac:dyDescent="0.25">
      <c r="B373" s="1004" t="s">
        <v>18</v>
      </c>
      <c r="C373" s="998" t="str">
        <f>C361</f>
        <v>Famille à coller.N.Nom de votre recette.Recette mère ►.S.Saisissez le nom de la recette mère</v>
      </c>
      <c r="D373" s="998">
        <f>D361</f>
        <v>6</v>
      </c>
      <c r="E373" s="998" t="str">
        <f>E361</f>
        <v>couverts</v>
      </c>
      <c r="F373" s="315" t="s">
        <v>61</v>
      </c>
      <c r="G373" s="1002">
        <v>3</v>
      </c>
      <c r="H373" s="999" t="s">
        <v>142</v>
      </c>
      <c r="I373" s="1000"/>
      <c r="J373" s="1000"/>
      <c r="K373" s="1000"/>
      <c r="L373" s="1365" t="s">
        <v>509</v>
      </c>
      <c r="N373" s="2943"/>
      <c r="O373" s="310"/>
      <c r="P373" s="310"/>
      <c r="Q373" s="526" t="s">
        <v>218</v>
      </c>
      <c r="R373" s="527" t="s">
        <v>1081</v>
      </c>
      <c r="S373" s="527"/>
      <c r="T373" s="527"/>
      <c r="AC373" s="48"/>
      <c r="AD373" s="48"/>
      <c r="AE373" s="48"/>
      <c r="BN373" s="4">
        <v>1</v>
      </c>
    </row>
    <row r="374" spans="2:66" ht="18.75" x14ac:dyDescent="0.25">
      <c r="B374" s="319" t="s">
        <v>18</v>
      </c>
      <c r="C374" s="1043" t="str">
        <f>C373</f>
        <v>Famille à coller.N.Nom de votre recette.Recette mère ►.S.Saisissez le nom de la recette mère</v>
      </c>
      <c r="D374" s="1043">
        <f>D373</f>
        <v>6</v>
      </c>
      <c r="E374" s="1044" t="str">
        <f>E373</f>
        <v>couverts</v>
      </c>
      <c r="F374" s="321"/>
      <c r="G374" s="243"/>
      <c r="H374" s="243"/>
      <c r="I374" s="243"/>
      <c r="J374" s="932" t="s">
        <v>580</v>
      </c>
      <c r="K374" s="243"/>
      <c r="L374" s="933" t="s">
        <v>581</v>
      </c>
      <c r="N374" s="2943"/>
      <c r="O374" s="310"/>
      <c r="P374" s="310"/>
      <c r="Q374" s="48"/>
      <c r="R374" s="436" t="s">
        <v>221</v>
      </c>
      <c r="AC374" s="48"/>
      <c r="AD374" s="48"/>
      <c r="AE374" s="48"/>
      <c r="BN374" s="4">
        <v>1</v>
      </c>
    </row>
    <row r="375" spans="2:66" ht="15.75" x14ac:dyDescent="0.25">
      <c r="B375" s="376" t="s">
        <v>18</v>
      </c>
      <c r="C375" s="320" t="str">
        <f>C373</f>
        <v>Famille à coller.N.Nom de votre recette.Recette mère ►.S.Saisissez le nom de la recette mère</v>
      </c>
      <c r="D375" s="320">
        <f>D373</f>
        <v>6</v>
      </c>
      <c r="E375" s="1045" t="str">
        <f>E373</f>
        <v>couverts</v>
      </c>
      <c r="F375" s="1366" t="s">
        <v>582</v>
      </c>
      <c r="G375" s="935" t="s">
        <v>583</v>
      </c>
      <c r="H375" s="3310" t="s">
        <v>104</v>
      </c>
      <c r="I375" s="3310"/>
      <c r="J375" s="936" t="s">
        <v>584</v>
      </c>
      <c r="L375" s="937" t="s">
        <v>495</v>
      </c>
      <c r="N375" s="2943"/>
      <c r="O375" s="310"/>
      <c r="P375" s="310"/>
      <c r="AC375" s="48"/>
      <c r="AD375" s="48"/>
      <c r="AE375" s="48"/>
      <c r="BN375" s="4">
        <v>1</v>
      </c>
    </row>
    <row r="376" spans="2:66" ht="15.75" x14ac:dyDescent="0.25">
      <c r="B376" s="376" t="s">
        <v>18</v>
      </c>
      <c r="C376" s="320" t="str">
        <f>C373</f>
        <v>Famille à coller.N.Nom de votre recette.Recette mère ►.S.Saisissez le nom de la recette mère</v>
      </c>
      <c r="D376" s="320">
        <f>D373</f>
        <v>6</v>
      </c>
      <c r="E376" s="1045" t="str">
        <f>E373</f>
        <v>couverts</v>
      </c>
      <c r="F376" s="3359">
        <v>750</v>
      </c>
      <c r="G376" s="938">
        <v>1</v>
      </c>
      <c r="H376" s="3312" t="s">
        <v>585</v>
      </c>
      <c r="I376" s="3312"/>
      <c r="J376" s="939">
        <v>16</v>
      </c>
      <c r="K376" s="679">
        <f>G376*F376</f>
        <v>750</v>
      </c>
      <c r="L376" s="940" t="s">
        <v>586</v>
      </c>
      <c r="N376" s="2943"/>
      <c r="O376" s="310"/>
      <c r="P376" s="310"/>
      <c r="AC376" s="48"/>
      <c r="AD376" s="48"/>
      <c r="AE376" s="48"/>
      <c r="BN376" s="4">
        <v>1</v>
      </c>
    </row>
    <row r="377" spans="2:66" ht="15.75" x14ac:dyDescent="0.25">
      <c r="B377" s="376" t="s">
        <v>18</v>
      </c>
      <c r="C377" s="320" t="str">
        <f>C373</f>
        <v>Famille à coller.N.Nom de votre recette.Recette mère ►.S.Saisissez le nom de la recette mère</v>
      </c>
      <c r="D377" s="320">
        <f>D373</f>
        <v>6</v>
      </c>
      <c r="E377" s="1045" t="str">
        <f>E373</f>
        <v>couverts</v>
      </c>
      <c r="F377" s="3359"/>
      <c r="G377" s="941">
        <v>120</v>
      </c>
      <c r="H377" s="942" t="s">
        <v>587</v>
      </c>
      <c r="I377" s="943"/>
      <c r="J377" s="944">
        <v>1.2</v>
      </c>
      <c r="K377" s="945">
        <f>(G377*F376)/1000</f>
        <v>90</v>
      </c>
      <c r="L377" s="3358" t="s">
        <v>588</v>
      </c>
      <c r="N377" s="2943"/>
      <c r="O377" s="310"/>
      <c r="P377" s="310"/>
      <c r="AC377" s="48"/>
      <c r="AD377" s="48"/>
      <c r="AE377" s="48"/>
      <c r="BN377" s="4">
        <v>1</v>
      </c>
    </row>
    <row r="378" spans="2:66" ht="15.75" customHeight="1" x14ac:dyDescent="0.25">
      <c r="B378" s="376" t="s">
        <v>18</v>
      </c>
      <c r="C378" s="320" t="str">
        <f>C373</f>
        <v>Famille à coller.N.Nom de votre recette.Recette mère ►.S.Saisissez le nom de la recette mère</v>
      </c>
      <c r="D378" s="320">
        <f>D373</f>
        <v>6</v>
      </c>
      <c r="E378" s="1045" t="str">
        <f>E373</f>
        <v>couverts</v>
      </c>
      <c r="F378" s="1367" t="str">
        <f>INT(K376/J376) &amp; " " &amp; L376 &amp; " de " &amp; J376 &amp; " " &amp; H376 &amp; IF(MOD(K376,J376)&gt;0, " + 1 "&amp;L376&amp;" de " &amp; TEXT(MOD(K376,J376), "0.00") &amp; " " &amp; H376, "")</f>
        <v>46 Assiette(s) de 16 madeleine(s) + 1 Assiette(s) de 14.00 madeleine(s)</v>
      </c>
      <c r="G378" s="16"/>
      <c r="H378" s="16"/>
      <c r="I378" s="16"/>
      <c r="J378" s="16"/>
      <c r="K378" s="270"/>
      <c r="L378" s="3358"/>
      <c r="N378" s="2943"/>
      <c r="O378" s="310"/>
      <c r="P378" s="310"/>
      <c r="AC378" s="48"/>
      <c r="AD378" s="48"/>
      <c r="AE378" s="48"/>
      <c r="BN378" s="4">
        <v>1</v>
      </c>
    </row>
    <row r="379" spans="2:66" ht="15.75" x14ac:dyDescent="0.25">
      <c r="B379" s="376" t="s">
        <v>18</v>
      </c>
      <c r="C379" s="320" t="str">
        <f>C373</f>
        <v>Famille à coller.N.Nom de votre recette.Recette mère ►.S.Saisissez le nom de la recette mère</v>
      </c>
      <c r="D379" s="320">
        <f>D373</f>
        <v>6</v>
      </c>
      <c r="E379" s="320" t="str">
        <f>E373</f>
        <v>couverts</v>
      </c>
      <c r="F379" s="585" t="str">
        <f>IF(MOD(K377, J377) = 0, INT(K377/J377) &amp; " " &amp; L376 &amp; " de " &amp; J377 &amp; " kg", INT(K377/J377) &amp; " " &amp; L376 &amp; " de " &amp; J377 &amp; " kg" &amp; " + 1 "&amp;L376&amp;" de " &amp; TEXT(MOD(K377, J377), "0.00") &amp; " kg")</f>
        <v>75 Assiette(s) de 1.2 kg + 1 Assiette(s) de 0.00 kg</v>
      </c>
      <c r="G379" s="16"/>
      <c r="H379" s="16"/>
      <c r="I379" s="16"/>
      <c r="J379" s="16"/>
      <c r="K379" s="270"/>
      <c r="L379" s="3358"/>
      <c r="N379" s="2943"/>
      <c r="O379" s="310"/>
      <c r="P379" s="310"/>
      <c r="AC379" s="48"/>
      <c r="AD379" s="48"/>
      <c r="AE379" s="48"/>
      <c r="BN379" s="4">
        <v>1</v>
      </c>
    </row>
    <row r="380" spans="2:66" ht="15.75" x14ac:dyDescent="0.25">
      <c r="B380" s="196" t="str">
        <f t="shared" ref="B380:B382" si="68">IF(OR(F380&lt;&gt;"",G380&lt;&gt; "",H380&lt;&gt;"",I380&lt;&gt;""),"A", "►")</f>
        <v>►</v>
      </c>
      <c r="C380" s="320" t="str">
        <f>C373</f>
        <v>Famille à coller.N.Nom de votre recette.Recette mère ►.S.Saisissez le nom de la recette mère</v>
      </c>
      <c r="D380" s="320">
        <f>D373</f>
        <v>6</v>
      </c>
      <c r="E380" s="320" t="str">
        <f>E373</f>
        <v>couverts</v>
      </c>
      <c r="F380" s="767"/>
      <c r="G380" s="964"/>
      <c r="H380" s="270"/>
      <c r="I380" s="965"/>
      <c r="J380" s="270"/>
      <c r="K380" s="967"/>
      <c r="L380" s="968"/>
      <c r="N380" s="2943"/>
      <c r="O380" s="310"/>
      <c r="P380" s="310"/>
      <c r="AC380" s="48"/>
      <c r="AD380" s="48"/>
      <c r="AE380" s="48"/>
      <c r="BN380" s="4">
        <v>1</v>
      </c>
    </row>
    <row r="381" spans="2:66" ht="15.75" x14ac:dyDescent="0.25">
      <c r="B381" s="196" t="str">
        <f t="shared" si="68"/>
        <v>►</v>
      </c>
      <c r="C381" s="320" t="str">
        <f>C373</f>
        <v>Famille à coller.N.Nom de votre recette.Recette mère ►.S.Saisissez le nom de la recette mère</v>
      </c>
      <c r="D381" s="320">
        <f>D373</f>
        <v>6</v>
      </c>
      <c r="E381" s="320" t="str">
        <f>E373</f>
        <v>couverts</v>
      </c>
      <c r="F381" s="767"/>
      <c r="G381" s="270"/>
      <c r="H381" s="270"/>
      <c r="I381" s="270"/>
      <c r="J381" s="270"/>
      <c r="K381" s="967"/>
      <c r="L381" s="968"/>
      <c r="N381" s="2943"/>
      <c r="O381" s="310"/>
      <c r="P381" s="310"/>
      <c r="AC381" s="48"/>
      <c r="AD381" s="48"/>
      <c r="AE381" s="48"/>
      <c r="BN381" s="4">
        <v>1</v>
      </c>
    </row>
    <row r="382" spans="2:66" ht="15.75" x14ac:dyDescent="0.25">
      <c r="B382" s="196" t="str">
        <f t="shared" si="68"/>
        <v>►</v>
      </c>
      <c r="C382" s="320" t="str">
        <f>C373</f>
        <v>Famille à coller.N.Nom de votre recette.Recette mère ►.S.Saisissez le nom de la recette mère</v>
      </c>
      <c r="D382" s="320">
        <f>D373</f>
        <v>6</v>
      </c>
      <c r="E382" s="320" t="str">
        <f>E373</f>
        <v>couverts</v>
      </c>
      <c r="F382" s="772"/>
      <c r="G382" s="270"/>
      <c r="H382" s="270"/>
      <c r="I382" s="270"/>
      <c r="J382" s="270"/>
      <c r="K382" s="270"/>
      <c r="L382" s="383"/>
      <c r="N382" s="2943"/>
      <c r="O382" s="310"/>
      <c r="P382" s="310"/>
      <c r="AC382" s="48"/>
      <c r="AD382" s="48"/>
      <c r="AE382" s="48"/>
      <c r="BN382" s="4">
        <v>1</v>
      </c>
    </row>
    <row r="383" spans="2:66" ht="15.75" x14ac:dyDescent="0.25">
      <c r="B383" s="376" t="s">
        <v>18</v>
      </c>
      <c r="C383" s="320" t="str">
        <f>C373</f>
        <v>Famille à coller.N.Nom de votre recette.Recette mère ►.S.Saisissez le nom de la recette mère</v>
      </c>
      <c r="D383" s="320">
        <f>D373</f>
        <v>6</v>
      </c>
      <c r="E383" s="320" t="str">
        <f>E373</f>
        <v>couverts</v>
      </c>
      <c r="F383" s="293"/>
      <c r="G383" s="293"/>
      <c r="H383" s="293" t="s">
        <v>152</v>
      </c>
      <c r="I383" s="294"/>
      <c r="J383" s="392"/>
      <c r="K383" s="392"/>
      <c r="L383" s="393"/>
      <c r="N383" s="2943"/>
      <c r="O383" s="310"/>
      <c r="P383" s="310"/>
      <c r="AC383" s="48"/>
      <c r="AD383" s="48"/>
      <c r="AE383" s="48"/>
      <c r="BN383" s="4">
        <v>1</v>
      </c>
    </row>
    <row r="384" spans="2:66" ht="16.5" thickBot="1" x14ac:dyDescent="0.3">
      <c r="B384" s="397" t="s">
        <v>18</v>
      </c>
      <c r="C384" s="398" t="str">
        <f>C373</f>
        <v>Famille à coller.N.Nom de votre recette.Recette mère ►.S.Saisissez le nom de la recette mère</v>
      </c>
      <c r="D384" s="398">
        <f>D373</f>
        <v>6</v>
      </c>
      <c r="E384" s="398" t="str">
        <f>E373</f>
        <v>couverts</v>
      </c>
      <c r="F384" s="399" t="s">
        <v>150</v>
      </c>
      <c r="G384" s="298"/>
      <c r="H384" s="299"/>
      <c r="I384" s="300"/>
      <c r="J384" s="299"/>
      <c r="K384" s="299"/>
      <c r="L384" s="400"/>
      <c r="N384" s="2943"/>
      <c r="O384" s="310"/>
      <c r="P384" s="310"/>
      <c r="AC384" s="48"/>
      <c r="AD384" s="48"/>
      <c r="AE384" s="48"/>
      <c r="BN384" s="4">
        <v>1</v>
      </c>
    </row>
    <row r="385" spans="1:68" x14ac:dyDescent="0.25">
      <c r="BN385" s="4">
        <v>1</v>
      </c>
    </row>
    <row r="386" spans="1:68" x14ac:dyDescent="0.25">
      <c r="BN386" s="981" t="s">
        <v>600</v>
      </c>
    </row>
    <row r="387" spans="1:68" x14ac:dyDescent="0.25">
      <c r="A387" s="4">
        <v>1</v>
      </c>
      <c r="B387" s="4">
        <v>1</v>
      </c>
      <c r="C387" s="4">
        <v>1</v>
      </c>
      <c r="D387" s="4">
        <v>1</v>
      </c>
      <c r="E387" s="4">
        <v>1</v>
      </c>
      <c r="F387" s="4">
        <v>1</v>
      </c>
      <c r="G387" s="4">
        <v>1</v>
      </c>
      <c r="H387" s="4">
        <v>1</v>
      </c>
      <c r="I387" s="4">
        <v>1</v>
      </c>
      <c r="J387" s="4">
        <v>1</v>
      </c>
      <c r="K387" s="4">
        <v>1</v>
      </c>
      <c r="L387" s="4">
        <v>1</v>
      </c>
      <c r="M387" s="4">
        <v>1</v>
      </c>
      <c r="N387" s="4">
        <v>1</v>
      </c>
      <c r="O387" s="4">
        <v>1</v>
      </c>
      <c r="P387" s="4">
        <v>1</v>
      </c>
      <c r="Q387" s="4">
        <v>1</v>
      </c>
      <c r="R387" s="4">
        <v>1</v>
      </c>
      <c r="S387" s="4">
        <v>1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1</v>
      </c>
      <c r="AC387" s="4">
        <v>1</v>
      </c>
      <c r="AD387" s="4">
        <v>1</v>
      </c>
      <c r="AE387" s="4">
        <v>1</v>
      </c>
      <c r="AF387" s="4">
        <v>1</v>
      </c>
      <c r="AG387" s="4">
        <v>1</v>
      </c>
      <c r="AH387" s="4">
        <v>1</v>
      </c>
      <c r="AI387" s="4">
        <v>1</v>
      </c>
      <c r="AJ387" s="4">
        <v>1</v>
      </c>
      <c r="AK387" s="4">
        <v>1</v>
      </c>
      <c r="AL387" s="4">
        <v>1</v>
      </c>
      <c r="AM387" s="4">
        <v>1</v>
      </c>
      <c r="AN387" s="4">
        <v>1</v>
      </c>
      <c r="AO387" s="4">
        <v>1</v>
      </c>
      <c r="AP387" s="4">
        <v>1</v>
      </c>
      <c r="AQ387" s="4">
        <v>1</v>
      </c>
      <c r="AR387" s="4">
        <v>1</v>
      </c>
      <c r="AS387" s="4">
        <v>1</v>
      </c>
      <c r="AT387" s="4">
        <v>1</v>
      </c>
      <c r="AU387" s="4">
        <v>1</v>
      </c>
      <c r="AV387" s="4">
        <v>1</v>
      </c>
      <c r="AW387" s="4">
        <v>1</v>
      </c>
      <c r="AX387" s="4">
        <v>1</v>
      </c>
      <c r="AY387" s="4">
        <v>1</v>
      </c>
      <c r="AZ387" s="4">
        <v>1</v>
      </c>
      <c r="BA387" s="4">
        <v>1</v>
      </c>
      <c r="BB387" s="4">
        <v>1</v>
      </c>
      <c r="BC387" s="4">
        <v>1</v>
      </c>
      <c r="BD387" s="4">
        <v>1</v>
      </c>
      <c r="BE387" s="4">
        <v>1</v>
      </c>
      <c r="BF387" s="4">
        <v>1</v>
      </c>
      <c r="BG387" s="4">
        <v>1</v>
      </c>
      <c r="BH387" s="4">
        <v>1</v>
      </c>
      <c r="BI387" s="4">
        <v>1</v>
      </c>
      <c r="BJ387" s="4">
        <v>1</v>
      </c>
      <c r="BK387" s="4">
        <v>1</v>
      </c>
      <c r="BL387" s="4">
        <v>1</v>
      </c>
      <c r="BM387" s="4">
        <v>1</v>
      </c>
      <c r="BN387" s="982" t="str">
        <f>ADDRESS(ROW(),COLUMN(),4)</f>
        <v>BN387</v>
      </c>
      <c r="BO387" s="983"/>
      <c r="BP387" s="984" t="str">
        <f>ADDRESS(ROW(),COLUMN(),4)</f>
        <v>BP387</v>
      </c>
    </row>
  </sheetData>
  <mergeCells count="163">
    <mergeCell ref="AM83:AN89"/>
    <mergeCell ref="AG89:AI89"/>
    <mergeCell ref="AG31:AN32"/>
    <mergeCell ref="AG33:AN33"/>
    <mergeCell ref="AG34:AL34"/>
    <mergeCell ref="AG75:AN75"/>
    <mergeCell ref="AG76:AN76"/>
    <mergeCell ref="AG77:AH78"/>
    <mergeCell ref="AK77:AN79"/>
    <mergeCell ref="AI80:AI81"/>
    <mergeCell ref="AK80:AN82"/>
    <mergeCell ref="BH212:BL212"/>
    <mergeCell ref="BH213:BL213"/>
    <mergeCell ref="BG214:BL215"/>
    <mergeCell ref="BG224:BK226"/>
    <mergeCell ref="BF144:BF153"/>
    <mergeCell ref="BG144:BG145"/>
    <mergeCell ref="BG198:BL198"/>
    <mergeCell ref="BF199:BL199"/>
    <mergeCell ref="BG202:BL205"/>
    <mergeCell ref="BH208:BL208"/>
    <mergeCell ref="BH209:BL209"/>
    <mergeCell ref="BH210:BL210"/>
    <mergeCell ref="BH211:BL211"/>
    <mergeCell ref="H375:I375"/>
    <mergeCell ref="F376:F377"/>
    <mergeCell ref="H376:I376"/>
    <mergeCell ref="L377:L379"/>
    <mergeCell ref="BF51:BL52"/>
    <mergeCell ref="BK54:BK55"/>
    <mergeCell ref="BL54:BL55"/>
    <mergeCell ref="BA56:BD59"/>
    <mergeCell ref="BA60:BD61"/>
    <mergeCell ref="BJ60:BL60"/>
    <mergeCell ref="BJ61:BL62"/>
    <mergeCell ref="BJ63:BL65"/>
    <mergeCell ref="BI72:BI73"/>
    <mergeCell ref="BJ72:BJ73"/>
    <mergeCell ref="BK72:BK73"/>
    <mergeCell ref="BF79:BF80"/>
    <mergeCell ref="BI94:BI95"/>
    <mergeCell ref="BJ94:BJ95"/>
    <mergeCell ref="BA102:BB103"/>
    <mergeCell ref="BC102:BD103"/>
    <mergeCell ref="BG113:BH113"/>
    <mergeCell ref="BI113:BJ113"/>
    <mergeCell ref="BF135:BF140"/>
    <mergeCell ref="BG136:BL138"/>
    <mergeCell ref="I332:I333"/>
    <mergeCell ref="J332:J333"/>
    <mergeCell ref="K332:K333"/>
    <mergeCell ref="H355:I356"/>
    <mergeCell ref="J355:L356"/>
    <mergeCell ref="J358:L359"/>
    <mergeCell ref="H361:J361"/>
    <mergeCell ref="I363:I364"/>
    <mergeCell ref="J363:J364"/>
    <mergeCell ref="K363:K364"/>
    <mergeCell ref="J296:L297"/>
    <mergeCell ref="H299:J299"/>
    <mergeCell ref="I301:I302"/>
    <mergeCell ref="J301:J302"/>
    <mergeCell ref="K301:K302"/>
    <mergeCell ref="H324:I325"/>
    <mergeCell ref="J324:L325"/>
    <mergeCell ref="J327:L328"/>
    <mergeCell ref="H330:J330"/>
    <mergeCell ref="H262:I263"/>
    <mergeCell ref="J262:L263"/>
    <mergeCell ref="J265:L266"/>
    <mergeCell ref="H268:J268"/>
    <mergeCell ref="I270:I271"/>
    <mergeCell ref="J270:J271"/>
    <mergeCell ref="K270:K271"/>
    <mergeCell ref="H293:I294"/>
    <mergeCell ref="J293:L294"/>
    <mergeCell ref="I239:I240"/>
    <mergeCell ref="J239:J240"/>
    <mergeCell ref="K239:K240"/>
    <mergeCell ref="G250:G251"/>
    <mergeCell ref="H250:H251"/>
    <mergeCell ref="I250:I251"/>
    <mergeCell ref="J250:J251"/>
    <mergeCell ref="K250:K251"/>
    <mergeCell ref="L250:L251"/>
    <mergeCell ref="J203:L204"/>
    <mergeCell ref="H206:J206"/>
    <mergeCell ref="I208:I209"/>
    <mergeCell ref="J208:J209"/>
    <mergeCell ref="K208:K209"/>
    <mergeCell ref="H231:I232"/>
    <mergeCell ref="J231:L232"/>
    <mergeCell ref="J234:L235"/>
    <mergeCell ref="H237:J237"/>
    <mergeCell ref="H169:I170"/>
    <mergeCell ref="J169:L170"/>
    <mergeCell ref="J172:L173"/>
    <mergeCell ref="H175:J175"/>
    <mergeCell ref="I177:I178"/>
    <mergeCell ref="J177:J178"/>
    <mergeCell ref="K177:K178"/>
    <mergeCell ref="H200:I201"/>
    <mergeCell ref="J200:L201"/>
    <mergeCell ref="I146:I147"/>
    <mergeCell ref="J146:J147"/>
    <mergeCell ref="K146:K147"/>
    <mergeCell ref="J160:J162"/>
    <mergeCell ref="J163:J164"/>
    <mergeCell ref="J165:J166"/>
    <mergeCell ref="J141:L142"/>
    <mergeCell ref="H144:J144"/>
    <mergeCell ref="I115:I116"/>
    <mergeCell ref="J115:J116"/>
    <mergeCell ref="K115:K116"/>
    <mergeCell ref="F127:L129"/>
    <mergeCell ref="F132:L135"/>
    <mergeCell ref="H138:I139"/>
    <mergeCell ref="J138:L139"/>
    <mergeCell ref="R71:T71"/>
    <mergeCell ref="R58:T58"/>
    <mergeCell ref="I53:I54"/>
    <mergeCell ref="J53:J54"/>
    <mergeCell ref="K53:K54"/>
    <mergeCell ref="R50:R55"/>
    <mergeCell ref="H51:J51"/>
    <mergeCell ref="J110:L111"/>
    <mergeCell ref="H113:J113"/>
    <mergeCell ref="H76:I77"/>
    <mergeCell ref="J76:L77"/>
    <mergeCell ref="J79:L80"/>
    <mergeCell ref="H82:J82"/>
    <mergeCell ref="I84:I85"/>
    <mergeCell ref="J84:J85"/>
    <mergeCell ref="K84:K85"/>
    <mergeCell ref="H107:I108"/>
    <mergeCell ref="J107:L108"/>
    <mergeCell ref="J48:L49"/>
    <mergeCell ref="H45:I46"/>
    <mergeCell ref="J45:L46"/>
    <mergeCell ref="BJ24:BJ25"/>
    <mergeCell ref="BK24:BK25"/>
    <mergeCell ref="O18:O19"/>
    <mergeCell ref="P18:P19"/>
    <mergeCell ref="S18:S19"/>
    <mergeCell ref="T18:T19"/>
    <mergeCell ref="W18:X19"/>
    <mergeCell ref="BI24:BI25"/>
    <mergeCell ref="I18:I19"/>
    <mergeCell ref="J18:J19"/>
    <mergeCell ref="K18:K19"/>
    <mergeCell ref="N18:N19"/>
    <mergeCell ref="BA10:BD12"/>
    <mergeCell ref="BF10:BL12"/>
    <mergeCell ref="B3:B5"/>
    <mergeCell ref="H16:J16"/>
    <mergeCell ref="J13:L14"/>
    <mergeCell ref="H10:I11"/>
    <mergeCell ref="J10:L11"/>
    <mergeCell ref="AG10:AN11"/>
    <mergeCell ref="AG12:AN12"/>
    <mergeCell ref="X10:Y11"/>
    <mergeCell ref="Z10:Z11"/>
    <mergeCell ref="AA10:AA11"/>
  </mergeCells>
  <conditionalFormatting sqref="K20:K26">
    <cfRule type="cellIs" dxfId="67" priority="1" operator="notEqual">
      <formula>1</formula>
    </cfRule>
  </conditionalFormatting>
  <conditionalFormatting sqref="K55:K61">
    <cfRule type="cellIs" dxfId="66" priority="19" operator="notEqual">
      <formula>1</formula>
    </cfRule>
  </conditionalFormatting>
  <conditionalFormatting sqref="K86:K92">
    <cfRule type="cellIs" dxfId="65" priority="18" operator="notEqual">
      <formula>1</formula>
    </cfRule>
  </conditionalFormatting>
  <conditionalFormatting sqref="K117:K123">
    <cfRule type="cellIs" dxfId="64" priority="17" operator="notEqual">
      <formula>1</formula>
    </cfRule>
  </conditionalFormatting>
  <conditionalFormatting sqref="K148:K154">
    <cfRule type="cellIs" dxfId="63" priority="16" operator="notEqual">
      <formula>1</formula>
    </cfRule>
  </conditionalFormatting>
  <conditionalFormatting sqref="K179:K185">
    <cfRule type="cellIs" dxfId="62" priority="15" operator="notEqual">
      <formula>1</formula>
    </cfRule>
  </conditionalFormatting>
  <conditionalFormatting sqref="K210:K216">
    <cfRule type="cellIs" dxfId="61" priority="14" operator="notEqual">
      <formula>1</formula>
    </cfRule>
  </conditionalFormatting>
  <conditionalFormatting sqref="K241:K247">
    <cfRule type="cellIs" dxfId="60" priority="13" operator="notEqual">
      <formula>1</formula>
    </cfRule>
  </conditionalFormatting>
  <conditionalFormatting sqref="K272:K278">
    <cfRule type="cellIs" dxfId="59" priority="12" operator="notEqual">
      <formula>1</formula>
    </cfRule>
  </conditionalFormatting>
  <conditionalFormatting sqref="K303:K309">
    <cfRule type="cellIs" dxfId="58" priority="11" operator="notEqual">
      <formula>1</formula>
    </cfRule>
  </conditionalFormatting>
  <conditionalFormatting sqref="K334:K340">
    <cfRule type="cellIs" dxfId="57" priority="10" operator="notEqual">
      <formula>1</formula>
    </cfRule>
  </conditionalFormatting>
  <conditionalFormatting sqref="K365:K371">
    <cfRule type="cellIs" dxfId="56" priority="9" operator="notEqual">
      <formula>1</formula>
    </cfRule>
  </conditionalFormatting>
  <conditionalFormatting sqref="AH63">
    <cfRule type="expression" dxfId="55" priority="2">
      <formula>"si($W$45&lt;&gt;0"</formula>
    </cfRule>
  </conditionalFormatting>
  <conditionalFormatting sqref="BG146:BG147">
    <cfRule type="cellIs" dxfId="54" priority="5" operator="notEqual">
      <formula>1</formula>
    </cfRule>
  </conditionalFormatting>
  <conditionalFormatting sqref="BK26:BK28">
    <cfRule type="cellIs" dxfId="53" priority="3" operator="notEqual">
      <formula>1</formula>
    </cfRule>
  </conditionalFormatting>
  <conditionalFormatting sqref="BK74">
    <cfRule type="cellIs" dxfId="52" priority="4" operator="notEqual">
      <formula>1</formula>
    </cfRule>
  </conditionalFormatting>
  <hyperlinks>
    <hyperlink ref="BJ182" r:id="rId1" xr:uid="{00CDD425-2B0D-4F2C-8A15-B620ABB28687}"/>
    <hyperlink ref="AJ30" r:id="rId2" xr:uid="{7073FC58-74FC-4152-9987-2760947274A6}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3B101-5EA9-40EA-A739-08A98D9FFBAC}">
  <dimension ref="A1:BP349"/>
  <sheetViews>
    <sheetView zoomScaleNormal="100" workbookViewId="0">
      <selection activeCell="N8" sqref="N8:P14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11.7109375" style="49" customWidth="1"/>
    <col min="23" max="25" width="14.7109375" style="49" customWidth="1"/>
    <col min="26" max="26" width="11.7109375" style="49" customWidth="1"/>
    <col min="27" max="27" width="17.7109375" style="49" customWidth="1"/>
    <col min="28" max="28" width="5.5703125" customWidth="1"/>
    <col min="29" max="29" width="14.7109375" customWidth="1"/>
    <col min="30" max="30" width="11.7109375" customWidth="1"/>
    <col min="31" max="31" width="17.7109375" customWidth="1"/>
    <col min="32" max="32" width="5.5703125" customWidth="1"/>
    <col min="33" max="33" width="10.7109375" style="49" customWidth="1"/>
    <col min="34" max="34" width="9.42578125" style="49" customWidth="1"/>
    <col min="35" max="35" width="99.7109375" style="49" customWidth="1"/>
    <col min="36" max="36" width="6" style="49" customWidth="1"/>
    <col min="37" max="37" width="5.7109375" style="49" customWidth="1"/>
    <col min="38" max="40" width="10.7109375" style="49" customWidth="1"/>
    <col min="41" max="41" width="3.85546875" style="49" customWidth="1"/>
    <col min="42" max="42" width="7.5703125" style="31" customWidth="1"/>
    <col min="43" max="43" width="3.85546875" style="49" customWidth="1"/>
    <col min="44" max="48" width="11.7109375" style="31" customWidth="1"/>
    <col min="49" max="52" width="11.42578125" style="31"/>
    <col min="53" max="53" width="19.7109375" style="31" customWidth="1"/>
    <col min="54" max="54" width="19" style="31" customWidth="1"/>
    <col min="55" max="55" width="25.7109375" style="31" customWidth="1"/>
    <col min="56" max="56" width="16.7109375" style="31" customWidth="1"/>
    <col min="57" max="57" width="3.7109375" style="49" customWidth="1"/>
    <col min="58" max="58" width="19.7109375" customWidth="1"/>
    <col min="59" max="59" width="18.7109375" customWidth="1"/>
    <col min="60" max="60" width="25.7109375" customWidth="1"/>
    <col min="61" max="61" width="16.7109375" customWidth="1"/>
    <col min="62" max="62" width="17" bestFit="1" customWidth="1"/>
    <col min="63" max="63" width="11.7109375" customWidth="1"/>
    <col min="64" max="64" width="28" customWidth="1"/>
    <col min="65" max="65" width="6.140625" customWidth="1"/>
    <col min="66" max="66" width="8.7109375" style="31" customWidth="1"/>
    <col min="67" max="67" width="11.42578125" style="48"/>
    <col min="68" max="68" width="43.5703125" style="48" customWidth="1"/>
  </cols>
  <sheetData>
    <row r="1" spans="1:68" ht="15.75" thickTop="1" x14ac:dyDescent="0.25">
      <c r="A1" s="982" t="str">
        <f>ADDRESS(ROW(),COLUMN(),4)</f>
        <v>A1</v>
      </c>
      <c r="B1" s="1" t="str">
        <f t="shared" ref="B1:AA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C1" s="1" t="str">
        <f>SUBSTITUTE(ADDRESS(1,COLUMN(),4),"1","")</f>
        <v>AC</v>
      </c>
      <c r="AD1" s="1" t="str">
        <f>SUBSTITUTE(ADDRESS(1,COLUMN(),4),"1","")</f>
        <v>AD</v>
      </c>
      <c r="AE1" s="1" t="str">
        <f>SUBSTITUTE(ADDRESS(1,COLUMN(),4),"1","")</f>
        <v>AE</v>
      </c>
      <c r="AG1" s="2738" t="str">
        <f t="shared" ref="AG1:AN1" si="1">SUBSTITUTE(ADDRESS(1,COLUMN(),4),"1","")</f>
        <v>AG</v>
      </c>
      <c r="AH1" s="2738" t="str">
        <f t="shared" si="1"/>
        <v>AH</v>
      </c>
      <c r="AI1" s="2738" t="str">
        <f t="shared" si="1"/>
        <v>AI</v>
      </c>
      <c r="AJ1" s="2738" t="str">
        <f t="shared" si="1"/>
        <v>AJ</v>
      </c>
      <c r="AK1" s="2738" t="str">
        <f t="shared" si="1"/>
        <v>AK</v>
      </c>
      <c r="AL1" s="2738" t="str">
        <f t="shared" si="1"/>
        <v>AL</v>
      </c>
      <c r="AM1" s="2738" t="str">
        <f t="shared" si="1"/>
        <v>AM</v>
      </c>
      <c r="AN1" s="2738" t="str">
        <f t="shared" si="1"/>
        <v>AN</v>
      </c>
      <c r="AO1" s="3"/>
      <c r="AP1" s="2" t="str">
        <f>SUBSTITUTE(ADDRESS(1,COLUMN(),4),"1","")</f>
        <v>AP</v>
      </c>
      <c r="AQ1" s="3"/>
      <c r="AR1" s="1058" t="str">
        <f>SUBSTITUTE(ADDRESS(1,COLUMN(),4),"1","")</f>
        <v>AR</v>
      </c>
      <c r="AS1" s="1058" t="str">
        <f>SUBSTITUTE(ADDRESS(1,COLUMN(),4),"1","")</f>
        <v>AS</v>
      </c>
      <c r="AT1" s="1058" t="str">
        <f>SUBSTITUTE(ADDRESS(1,COLUMN(),4),"1","")</f>
        <v>AT</v>
      </c>
      <c r="AU1" s="1058" t="str">
        <f>SUBSTITUTE(ADDRESS(1,COLUMN(),4),"1","")</f>
        <v>AU</v>
      </c>
      <c r="AV1" s="1058" t="str">
        <f>SUBSTITUTE(ADDRESS(1,COLUMN(),4),"1","")</f>
        <v>AV</v>
      </c>
      <c r="AW1" s="118"/>
      <c r="AX1" s="118"/>
      <c r="AY1" s="118"/>
      <c r="BA1" s="1058" t="str">
        <f t="shared" ref="BA1:BD1" si="2">SUBSTITUTE(ADDRESS(1,COLUMN(),4),"1","")</f>
        <v>BA</v>
      </c>
      <c r="BB1" s="1058" t="str">
        <f t="shared" si="2"/>
        <v>BB</v>
      </c>
      <c r="BC1" s="1058" t="str">
        <f t="shared" si="2"/>
        <v>BC</v>
      </c>
      <c r="BD1" s="1058" t="str">
        <f t="shared" si="2"/>
        <v>BD</v>
      </c>
      <c r="BE1" s="3"/>
      <c r="BF1" s="1058" t="str">
        <f t="shared" ref="BF1:BL1" si="3">SUBSTITUTE(ADDRESS(1,COLUMN(),4),"1","")</f>
        <v>BF</v>
      </c>
      <c r="BG1" s="1058" t="str">
        <f t="shared" si="3"/>
        <v>BG</v>
      </c>
      <c r="BH1" s="1058" t="str">
        <f t="shared" si="3"/>
        <v>BH</v>
      </c>
      <c r="BI1" s="1058" t="str">
        <f t="shared" si="3"/>
        <v>BI</v>
      </c>
      <c r="BJ1" s="1058" t="str">
        <f t="shared" si="3"/>
        <v>BJ</v>
      </c>
      <c r="BK1" s="1058" t="str">
        <f t="shared" si="3"/>
        <v>BK</v>
      </c>
      <c r="BL1" s="1058" t="str">
        <f t="shared" si="3"/>
        <v>BL</v>
      </c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.75" thickBot="1" x14ac:dyDescent="0.3">
      <c r="A2" s="8">
        <f t="shared" ref="A2:AA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7">
        <f t="shared" ca="1" si="4"/>
        <v>1</v>
      </c>
      <c r="N2" s="7">
        <f t="shared" ca="1" si="4"/>
        <v>11</v>
      </c>
      <c r="O2" s="7">
        <f t="shared" ca="1" si="4"/>
        <v>11</v>
      </c>
      <c r="P2" s="7">
        <f t="shared" ca="1" si="4"/>
        <v>11</v>
      </c>
      <c r="Q2" s="7">
        <f t="shared" ca="1" si="4"/>
        <v>11</v>
      </c>
      <c r="R2" s="7">
        <f t="shared" ca="1" si="4"/>
        <v>14</v>
      </c>
      <c r="S2" s="7">
        <f t="shared" ca="1" si="4"/>
        <v>14</v>
      </c>
      <c r="T2" s="7">
        <f t="shared" ca="1" si="4"/>
        <v>11</v>
      </c>
      <c r="U2" s="7">
        <f t="shared" ca="1" si="4"/>
        <v>17</v>
      </c>
      <c r="V2" s="7">
        <f t="shared" ca="1" si="4"/>
        <v>11</v>
      </c>
      <c r="W2" s="7">
        <f t="shared" ca="1" si="4"/>
        <v>14</v>
      </c>
      <c r="X2" s="7">
        <f t="shared" ca="1" si="4"/>
        <v>14</v>
      </c>
      <c r="Y2" s="7">
        <f t="shared" ca="1" si="4"/>
        <v>14</v>
      </c>
      <c r="Z2" s="7">
        <f t="shared" ca="1" si="4"/>
        <v>11</v>
      </c>
      <c r="AA2" s="7">
        <f t="shared" ca="1" si="4"/>
        <v>17</v>
      </c>
      <c r="AC2" s="9">
        <f t="shared" ref="AC2:AE2" ca="1" si="5">CELL("largeur",AC2)</f>
        <v>14</v>
      </c>
      <c r="AD2" s="9">
        <f t="shared" ca="1" si="5"/>
        <v>11</v>
      </c>
      <c r="AE2" s="9">
        <f t="shared" ca="1" si="5"/>
        <v>17</v>
      </c>
      <c r="AG2" s="9">
        <f t="shared" ref="AG2:AN2" ca="1" si="6">CELL("largeur",AG2)</f>
        <v>10</v>
      </c>
      <c r="AH2" s="9">
        <f t="shared" ca="1" si="6"/>
        <v>9</v>
      </c>
      <c r="AI2" s="9">
        <f t="shared" ca="1" si="6"/>
        <v>99</v>
      </c>
      <c r="AJ2" s="9">
        <f t="shared" ca="1" si="6"/>
        <v>5</v>
      </c>
      <c r="AK2" s="9">
        <f t="shared" ca="1" si="6"/>
        <v>5</v>
      </c>
      <c r="AL2" s="9">
        <f t="shared" ca="1" si="6"/>
        <v>10</v>
      </c>
      <c r="AM2" s="9">
        <f t="shared" ca="1" si="6"/>
        <v>10</v>
      </c>
      <c r="AN2" s="9">
        <f t="shared" ca="1" si="6"/>
        <v>10</v>
      </c>
      <c r="AO2" s="3"/>
      <c r="AP2" s="9">
        <f ca="1">CELL("largeur",AP2)</f>
        <v>7</v>
      </c>
      <c r="AQ2" s="3"/>
      <c r="AR2" s="9">
        <f ca="1">CELL("largeur",AR2)</f>
        <v>11</v>
      </c>
      <c r="AS2" s="9">
        <f ca="1">CELL("largeur",AS2)</f>
        <v>11</v>
      </c>
      <c r="AT2" s="9">
        <f ca="1">CELL("largeur",AT2)</f>
        <v>11</v>
      </c>
      <c r="AU2" s="9">
        <f ca="1">CELL("largeur",AU2)</f>
        <v>11</v>
      </c>
      <c r="AV2" s="9">
        <f ca="1">CELL("largeur",AV2)</f>
        <v>11</v>
      </c>
      <c r="AW2" s="118"/>
      <c r="AX2" s="118"/>
      <c r="AY2" s="118"/>
      <c r="BA2" s="9">
        <f ca="1">CELL("largeur",BA2)</f>
        <v>19</v>
      </c>
      <c r="BB2" s="9">
        <f ca="1">CELL("largeur",BB2)</f>
        <v>18</v>
      </c>
      <c r="BC2" s="9">
        <f ca="1">CELL("largeur",BC2)</f>
        <v>25</v>
      </c>
      <c r="BD2" s="9">
        <f ca="1">CELL("largeur",BD2)</f>
        <v>16</v>
      </c>
      <c r="BE2" s="3"/>
      <c r="BF2" s="9">
        <f t="shared" ref="BF2:BL2" ca="1" si="7">CELL("largeur",BF2)</f>
        <v>19</v>
      </c>
      <c r="BG2" s="9">
        <f t="shared" ca="1" si="7"/>
        <v>18</v>
      </c>
      <c r="BH2" s="9">
        <f t="shared" ca="1" si="7"/>
        <v>25</v>
      </c>
      <c r="BI2" s="9">
        <f t="shared" ca="1" si="7"/>
        <v>16</v>
      </c>
      <c r="BJ2" s="9">
        <f t="shared" ca="1" si="7"/>
        <v>16</v>
      </c>
      <c r="BK2" s="9">
        <f t="shared" ca="1" si="7"/>
        <v>11</v>
      </c>
      <c r="BL2" s="9">
        <f t="shared" ca="1" si="7"/>
        <v>27</v>
      </c>
      <c r="BN2" s="4">
        <v>1</v>
      </c>
      <c r="BO2" s="10"/>
      <c r="BP2" s="10" t="s">
        <v>0</v>
      </c>
    </row>
    <row r="3" spans="1:68" ht="23.25" x14ac:dyDescent="0.25">
      <c r="B3" s="3240" t="s">
        <v>1</v>
      </c>
      <c r="C3" s="11"/>
      <c r="D3" s="12"/>
      <c r="E3" s="12"/>
      <c r="F3" s="1059"/>
      <c r="G3" s="1059"/>
      <c r="H3" s="1059"/>
      <c r="I3" s="1059"/>
      <c r="J3" s="1059"/>
      <c r="K3" s="1059"/>
      <c r="L3" s="2813" t="s">
        <v>2369</v>
      </c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3"/>
      <c r="Z3" s="14" t="s">
        <v>2</v>
      </c>
      <c r="AA3" s="15" t="str">
        <f>BN349</f>
        <v>BN349</v>
      </c>
      <c r="AC3" s="30"/>
      <c r="AD3" s="30"/>
      <c r="AE3" s="30"/>
      <c r="AG3" s="30"/>
      <c r="AH3" s="30"/>
      <c r="AI3" s="30"/>
      <c r="AJ3" s="30"/>
      <c r="AK3" s="30"/>
      <c r="AL3" s="30"/>
      <c r="AM3" s="30"/>
      <c r="AN3" s="30"/>
      <c r="AO3" s="3"/>
      <c r="AP3" s="16"/>
      <c r="AQ3" s="16"/>
      <c r="AR3" s="1060"/>
      <c r="AS3" s="1060"/>
      <c r="AT3" s="1060"/>
      <c r="AU3" s="1060"/>
      <c r="AV3" s="1060"/>
      <c r="AW3" s="118"/>
      <c r="AX3" s="118"/>
      <c r="AY3" s="118"/>
      <c r="BE3" s="3"/>
      <c r="BF3" s="31"/>
      <c r="BG3" s="31"/>
      <c r="BH3" s="31"/>
      <c r="BI3" s="31"/>
      <c r="BJ3" s="31"/>
      <c r="BK3" s="31"/>
      <c r="BL3" s="31"/>
      <c r="BN3" s="4">
        <v>1</v>
      </c>
      <c r="BO3" s="17">
        <f ca="1">COUNTA(A1:BM349) + COUNTBLANK(A1:BM349)</f>
        <v>22869</v>
      </c>
      <c r="BP3" s="18" t="str">
        <f>"cellules entre"&amp;" " &amp;A1&amp;" et  "&amp;BN349</f>
        <v>cellules entre A1 et  BN349</v>
      </c>
    </row>
    <row r="4" spans="1:68" ht="23.25" x14ac:dyDescent="0.25">
      <c r="B4" s="3319"/>
      <c r="C4" s="19"/>
      <c r="D4" s="20"/>
      <c r="E4" s="20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21"/>
      <c r="Z4" s="22"/>
      <c r="AA4" s="23"/>
      <c r="AC4" s="30"/>
      <c r="AD4" s="30"/>
      <c r="AE4" s="30"/>
      <c r="AG4" s="30"/>
      <c r="AH4" s="30"/>
      <c r="AI4" s="30"/>
      <c r="AJ4" s="30"/>
      <c r="AK4" s="30"/>
      <c r="AL4" s="30"/>
      <c r="AM4" s="30"/>
      <c r="AN4" s="30"/>
      <c r="AO4" s="3"/>
      <c r="AP4" s="16"/>
      <c r="AQ4" s="16"/>
      <c r="AR4" s="1060"/>
      <c r="AS4" s="1060"/>
      <c r="AT4" s="1060"/>
      <c r="AU4" s="1060"/>
      <c r="AV4" s="1060"/>
      <c r="AW4" s="118"/>
      <c r="AX4" s="118"/>
      <c r="AY4" s="118"/>
      <c r="BE4" s="3"/>
      <c r="BF4" s="31"/>
      <c r="BG4" s="31"/>
      <c r="BH4" s="31"/>
      <c r="BI4" s="31"/>
      <c r="BJ4" s="31"/>
      <c r="BK4" s="31"/>
      <c r="BL4" s="31"/>
      <c r="BN4" s="4">
        <v>1</v>
      </c>
      <c r="BO4" s="17">
        <f ca="1">COUNTA(A1:BM349)</f>
        <v>3830</v>
      </c>
      <c r="BP4" s="18" t="s">
        <v>3</v>
      </c>
    </row>
    <row r="5" spans="1:68" ht="19.5" customHeight="1" thickBot="1" x14ac:dyDescent="0.3">
      <c r="B5" s="3241"/>
      <c r="C5" s="24"/>
      <c r="D5" s="25"/>
      <c r="E5" s="25"/>
      <c r="F5" s="29"/>
      <c r="G5" s="29"/>
      <c r="H5" s="29"/>
      <c r="I5" s="29"/>
      <c r="J5" s="29"/>
      <c r="K5" s="29"/>
      <c r="L5" s="29" t="s">
        <v>651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6" t="s">
        <v>2375</v>
      </c>
      <c r="Z5" s="26"/>
      <c r="AA5" s="28"/>
      <c r="AC5" s="30"/>
      <c r="AD5" s="30"/>
      <c r="AE5" s="30"/>
      <c r="AG5" s="30"/>
      <c r="AH5" s="30"/>
      <c r="AI5" s="30"/>
      <c r="AJ5" s="30"/>
      <c r="AK5" s="30"/>
      <c r="AL5" s="30"/>
      <c r="AM5" s="30"/>
      <c r="AN5" s="30"/>
      <c r="AO5" s="3"/>
      <c r="AP5" s="30"/>
      <c r="AQ5" s="3"/>
      <c r="AR5" s="118"/>
      <c r="AS5" s="118"/>
      <c r="AT5" s="118"/>
      <c r="AU5" s="118"/>
      <c r="AV5" s="118"/>
      <c r="AW5" s="118"/>
      <c r="AX5" s="118"/>
      <c r="AY5" s="118"/>
      <c r="BE5" s="3"/>
      <c r="BF5" s="31"/>
      <c r="BG5" s="31"/>
      <c r="BH5" s="31"/>
      <c r="BI5" s="31"/>
      <c r="BJ5" s="31"/>
      <c r="BK5" s="31"/>
      <c r="BL5" s="31"/>
      <c r="BN5" s="4">
        <v>1</v>
      </c>
      <c r="BO5" s="17">
        <f ca="1">COUNTBLANK(A1:BM349)</f>
        <v>19039</v>
      </c>
      <c r="BP5" s="18" t="s">
        <v>4</v>
      </c>
    </row>
    <row r="6" spans="1:68" ht="15.75" x14ac:dyDescent="0.25">
      <c r="B6" s="16"/>
      <c r="C6" s="16"/>
      <c r="D6" s="16"/>
      <c r="E6" s="32" t="s">
        <v>5</v>
      </c>
      <c r="F6" s="33" t="str">
        <f ca="1">CELL("nomfichier")</f>
        <v>C:\Users\Joel\Desktop\ccr17.envoyé\[ff.B.16.colonnes.22.03.2025.xlsx]Répertoire.B.10.recettes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 t="s">
        <v>6</v>
      </c>
      <c r="AC6" s="30"/>
      <c r="AD6" s="30"/>
      <c r="AE6" s="30"/>
      <c r="AG6" s="30"/>
      <c r="AH6" s="30"/>
      <c r="AI6" s="30"/>
      <c r="AJ6" s="30"/>
      <c r="AK6" s="30"/>
      <c r="AL6" s="30"/>
      <c r="AM6" s="30"/>
      <c r="AN6" s="30"/>
      <c r="AO6" s="3"/>
      <c r="AP6" s="30"/>
      <c r="AQ6" s="3"/>
      <c r="AR6" s="118"/>
      <c r="AS6" s="118"/>
      <c r="AT6" s="118"/>
      <c r="AU6" s="118"/>
      <c r="AV6" s="118"/>
      <c r="AW6" s="16"/>
      <c r="AX6" s="16"/>
      <c r="AY6" s="118"/>
      <c r="BE6" s="3"/>
      <c r="BF6" s="31"/>
      <c r="BG6" s="31"/>
      <c r="BH6" s="31"/>
      <c r="BI6" s="31"/>
      <c r="BJ6" s="31"/>
      <c r="BK6" s="31"/>
      <c r="BL6" s="31"/>
      <c r="BN6" s="4">
        <v>1</v>
      </c>
      <c r="BO6" s="17" cm="1">
        <f t="array" ref="BO6">SUM(BN1:BN347+2)</f>
        <v>1040</v>
      </c>
      <c r="BP6" s="18" t="s">
        <v>7</v>
      </c>
    </row>
    <row r="7" spans="1:68" ht="15.75" customHeight="1" x14ac:dyDescent="0.25">
      <c r="B7" s="2688" t="s">
        <v>11</v>
      </c>
      <c r="C7" s="2734"/>
      <c r="D7" s="37"/>
      <c r="E7" s="37"/>
      <c r="F7" s="37"/>
      <c r="G7" s="37"/>
      <c r="H7" s="2696" t="s">
        <v>218</v>
      </c>
      <c r="I7" s="123" t="str">
        <f ca="1">IF(COUNTIF(B2:L2, "&lt;0.5")&gt;0, COUNTIF(B2:L2, "&lt;0.5") &amp; " ◄ colonnes masquées", "◄ De " &amp; ADDRESS(2, COLUMN(B2), 4) &amp; " à " &amp; ADDRESS(2, COLUMN(L2), 4) &amp; " pas de colonnes masquées")</f>
        <v>◄ De B2 à L2 pas de colonnes masquées</v>
      </c>
      <c r="J7" s="37"/>
      <c r="K7" s="37"/>
      <c r="L7" s="46"/>
      <c r="M7" s="16"/>
      <c r="N7" s="38"/>
      <c r="O7" s="38"/>
      <c r="P7" s="38"/>
      <c r="Q7" s="2696" t="str">
        <f ca="1">"◄  "&amp;AA15</f>
        <v>◄  Aucune colonne masquée</v>
      </c>
      <c r="R7" s="2811"/>
      <c r="S7" s="2811"/>
      <c r="T7" s="38"/>
      <c r="U7" s="38"/>
      <c r="V7" s="38"/>
      <c r="W7" s="38"/>
      <c r="X7" s="38"/>
      <c r="Y7" s="38"/>
      <c r="Z7" s="38"/>
      <c r="AA7" s="38"/>
      <c r="AC7" s="30"/>
      <c r="AD7" s="30"/>
      <c r="AE7" s="30"/>
      <c r="AG7" s="30"/>
      <c r="AH7" s="30"/>
      <c r="AI7" s="30"/>
      <c r="AJ7" s="30"/>
      <c r="AK7" s="30"/>
      <c r="AL7" s="30"/>
      <c r="AM7" s="30"/>
      <c r="AN7" s="30"/>
      <c r="AO7" s="3"/>
      <c r="AP7" s="40" t="s">
        <v>9</v>
      </c>
      <c r="AQ7" s="3"/>
      <c r="AR7" s="118"/>
      <c r="AS7" s="118"/>
      <c r="AT7" s="118"/>
      <c r="AU7" s="118"/>
      <c r="AV7" s="118"/>
      <c r="AW7" s="16"/>
      <c r="AX7" s="16"/>
      <c r="AY7" s="16"/>
      <c r="AZ7"/>
      <c r="BE7" s="3"/>
      <c r="BN7" s="4">
        <v>1</v>
      </c>
      <c r="BO7" s="17">
        <f>SUM(A349:BM349)+1</f>
        <v>66</v>
      </c>
      <c r="BP7" s="18" t="s">
        <v>10</v>
      </c>
    </row>
    <row r="8" spans="1:68" ht="21" customHeight="1" x14ac:dyDescent="0.25">
      <c r="B8" s="37"/>
      <c r="C8" s="2691" t="s">
        <v>2246</v>
      </c>
      <c r="D8" s="2691"/>
      <c r="E8" s="2691"/>
      <c r="F8" s="2691"/>
      <c r="G8" s="2691"/>
      <c r="H8" s="45"/>
      <c r="I8" s="37"/>
      <c r="J8" s="37"/>
      <c r="K8" s="37"/>
      <c r="L8" s="46"/>
      <c r="M8" s="16"/>
      <c r="N8" s="2691" t="s">
        <v>2246</v>
      </c>
      <c r="O8" s="2691"/>
      <c r="P8" s="2691"/>
      <c r="Q8" s="2733" t="s">
        <v>13</v>
      </c>
      <c r="R8" s="37"/>
      <c r="S8" s="37"/>
      <c r="T8" s="37"/>
      <c r="U8" s="37"/>
      <c r="V8" s="37"/>
      <c r="W8" s="16"/>
      <c r="X8" s="2988" t="str">
        <f ca="1">"Page N°"&amp;_xlfn.SHEET()</f>
        <v>Page N°8</v>
      </c>
      <c r="Y8" s="37"/>
      <c r="Z8" s="37"/>
      <c r="AA8" s="37"/>
      <c r="AC8" s="2736" t="s">
        <v>8</v>
      </c>
      <c r="AD8" s="2736"/>
      <c r="AE8" s="2736"/>
      <c r="AG8" s="30"/>
      <c r="AH8" s="30"/>
      <c r="AI8" s="30"/>
      <c r="AJ8" s="30"/>
      <c r="AK8" s="30"/>
      <c r="AL8" s="30"/>
      <c r="AM8" s="30"/>
      <c r="AN8" s="30"/>
      <c r="AO8" s="3"/>
      <c r="AP8" s="47" t="s">
        <v>15</v>
      </c>
      <c r="AQ8" s="3"/>
      <c r="AR8" s="30"/>
      <c r="AS8" s="30"/>
      <c r="AT8" s="30"/>
      <c r="AU8" s="30"/>
      <c r="AV8" s="30"/>
      <c r="AW8" s="16"/>
      <c r="AX8" s="16"/>
      <c r="AY8" s="16"/>
      <c r="AZ8"/>
      <c r="BE8" s="3"/>
      <c r="BN8" s="4">
        <v>1</v>
      </c>
    </row>
    <row r="9" spans="1:68" ht="19.5" thickBot="1" x14ac:dyDescent="0.3">
      <c r="B9" s="37"/>
      <c r="C9" s="2735" t="s">
        <v>2274</v>
      </c>
      <c r="D9" s="43"/>
      <c r="E9" s="43"/>
      <c r="F9" s="43"/>
      <c r="G9" s="44"/>
      <c r="H9" s="16"/>
      <c r="M9" s="16"/>
      <c r="N9" s="2932" t="s">
        <v>2351</v>
      </c>
      <c r="O9" s="2691"/>
      <c r="P9" s="2737"/>
      <c r="Q9" s="2733" t="s">
        <v>16</v>
      </c>
      <c r="R9" s="49"/>
      <c r="V9"/>
      <c r="W9"/>
      <c r="X9"/>
      <c r="Y9"/>
      <c r="Z9"/>
      <c r="AA9"/>
      <c r="AC9" s="2931" t="s">
        <v>2350</v>
      </c>
      <c r="AD9" s="100"/>
      <c r="AE9" s="100"/>
      <c r="AG9" s="30"/>
      <c r="AH9" s="30"/>
      <c r="AI9" s="30"/>
      <c r="AJ9" s="30"/>
      <c r="AK9" s="30"/>
      <c r="AL9" s="30"/>
      <c r="AM9" s="30"/>
      <c r="AN9" s="30"/>
      <c r="AO9" s="3"/>
      <c r="AP9" s="51" t="s">
        <v>14</v>
      </c>
      <c r="AQ9" s="3"/>
      <c r="AR9" s="52" t="s">
        <v>17</v>
      </c>
      <c r="AS9" s="30"/>
      <c r="AT9" s="30"/>
      <c r="AU9" s="30"/>
      <c r="AV9" s="30"/>
      <c r="AW9" s="16"/>
      <c r="AX9" s="16"/>
      <c r="AY9" s="16"/>
      <c r="AZ9"/>
      <c r="BE9" s="3"/>
      <c r="BF9" s="31"/>
      <c r="BG9" s="31"/>
      <c r="BH9" s="31"/>
      <c r="BI9" s="31"/>
      <c r="BJ9" s="31"/>
      <c r="BK9" s="31"/>
      <c r="BL9" s="31"/>
      <c r="BN9" s="4">
        <v>1</v>
      </c>
    </row>
    <row r="10" spans="1:68" ht="22.5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315" t="s">
        <v>20</v>
      </c>
      <c r="I10" s="3315"/>
      <c r="J10" s="3285" t="s">
        <v>21</v>
      </c>
      <c r="K10" s="3285"/>
      <c r="L10" s="3286"/>
      <c r="N10" s="2974" t="s">
        <v>6</v>
      </c>
      <c r="O10" s="62"/>
      <c r="P10" s="62"/>
      <c r="Q10" s="61"/>
      <c r="R10" s="61"/>
      <c r="S10" s="61"/>
      <c r="T10" s="61"/>
      <c r="U10" s="61"/>
      <c r="V10" s="61"/>
      <c r="W10" s="61"/>
      <c r="X10" s="3367" t="str">
        <f>H10</f>
        <v>Famille à coller</v>
      </c>
      <c r="Y10" s="3367"/>
      <c r="Z10" s="3369" t="str">
        <f>UPPER(LEFT(J10,1))</f>
        <v>N</v>
      </c>
      <c r="AA10" s="3371" t="s">
        <v>25</v>
      </c>
      <c r="AC10" s="2860" t="s">
        <v>22</v>
      </c>
      <c r="AD10" s="2947">
        <v>0</v>
      </c>
      <c r="AE10" s="2948" t="s">
        <v>23</v>
      </c>
      <c r="AG10" s="3360" t="s">
        <v>2080</v>
      </c>
      <c r="AH10" s="3361"/>
      <c r="AI10" s="3361"/>
      <c r="AJ10" s="3361"/>
      <c r="AK10" s="3361"/>
      <c r="AL10" s="3361"/>
      <c r="AM10" s="3361"/>
      <c r="AN10" s="3362"/>
      <c r="AO10" s="3"/>
      <c r="AP10" s="54" t="str">
        <f t="shared" ref="AP10:AP56" si="8">B10</f>
        <v>A</v>
      </c>
      <c r="AQ10" s="3"/>
      <c r="AR10" s="63" t="s">
        <v>26</v>
      </c>
      <c r="AS10" s="64"/>
      <c r="AT10" s="64"/>
      <c r="AU10" s="65"/>
      <c r="AV10" s="65"/>
      <c r="AW10" s="16"/>
      <c r="AX10" s="16"/>
      <c r="AY10" s="16"/>
      <c r="AZ10"/>
      <c r="BA10" s="3114" t="s">
        <v>2314</v>
      </c>
      <c r="BB10" s="3115"/>
      <c r="BC10" s="3115"/>
      <c r="BD10" s="3116"/>
      <c r="BE10" s="3"/>
      <c r="BF10" s="3114" t="s">
        <v>27</v>
      </c>
      <c r="BG10" s="3115"/>
      <c r="BH10" s="3115"/>
      <c r="BI10" s="3115"/>
      <c r="BJ10" s="3115"/>
      <c r="BK10" s="3115"/>
      <c r="BL10" s="3116"/>
      <c r="BN10" s="4">
        <v>1</v>
      </c>
    </row>
    <row r="11" spans="1:68" ht="22.5" customHeight="1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316"/>
      <c r="I11" s="3316"/>
      <c r="J11" s="3287"/>
      <c r="K11" s="3287"/>
      <c r="L11" s="3288"/>
      <c r="N11" s="2975" t="s">
        <v>6</v>
      </c>
      <c r="O11" s="74"/>
      <c r="P11" s="74"/>
      <c r="Q11" s="73"/>
      <c r="R11" s="73"/>
      <c r="S11" s="73"/>
      <c r="T11" s="73"/>
      <c r="U11" s="73"/>
      <c r="V11" s="73"/>
      <c r="W11" s="73"/>
      <c r="X11" s="3368"/>
      <c r="Y11" s="3368"/>
      <c r="Z11" s="3370"/>
      <c r="AA11" s="3372"/>
      <c r="AC11" s="2860" t="s">
        <v>30</v>
      </c>
      <c r="AD11" s="2949">
        <v>0</v>
      </c>
      <c r="AE11" s="72" t="s">
        <v>31</v>
      </c>
      <c r="AG11" s="3363"/>
      <c r="AH11" s="3274"/>
      <c r="AI11" s="3274"/>
      <c r="AJ11" s="3274"/>
      <c r="AK11" s="3274"/>
      <c r="AL11" s="3274"/>
      <c r="AM11" s="3274"/>
      <c r="AN11" s="3364"/>
      <c r="AO11" s="3"/>
      <c r="AP11" s="66" t="str">
        <f t="shared" si="8"/>
        <v>A</v>
      </c>
      <c r="AQ11" s="3"/>
      <c r="AR11" s="75" t="s">
        <v>32</v>
      </c>
      <c r="AS11" s="76"/>
      <c r="AT11" s="76"/>
      <c r="AU11" s="76"/>
      <c r="AV11" s="76"/>
      <c r="AW11" s="16"/>
      <c r="AX11" s="16"/>
      <c r="AY11" s="16"/>
      <c r="AZ11"/>
      <c r="BA11" s="3117"/>
      <c r="BB11" s="3118"/>
      <c r="BC11" s="3118"/>
      <c r="BD11" s="3119"/>
      <c r="BE11" s="3"/>
      <c r="BF11" s="3117"/>
      <c r="BG11" s="3118"/>
      <c r="BH11" s="3118"/>
      <c r="BI11" s="3118"/>
      <c r="BJ11" s="3118"/>
      <c r="BK11" s="3118"/>
      <c r="BL11" s="3119"/>
      <c r="BN11" s="4">
        <v>1</v>
      </c>
    </row>
    <row r="12" spans="1:68" ht="22.5" customHeight="1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N12" s="2976" t="s">
        <v>6</v>
      </c>
      <c r="O12" s="89"/>
      <c r="P12" s="89"/>
      <c r="Q12" s="84"/>
      <c r="R12" s="84"/>
      <c r="S12" s="84"/>
      <c r="T12" s="84"/>
      <c r="U12" s="84"/>
      <c r="V12" s="84"/>
      <c r="W12" s="16"/>
      <c r="X12" s="86"/>
      <c r="Y12" s="90" t="s">
        <v>38</v>
      </c>
      <c r="Z12" s="87">
        <v>50</v>
      </c>
      <c r="AA12" s="88" t="str">
        <f>AA13</f>
        <v>couverts</v>
      </c>
      <c r="AC12" s="2860" t="s">
        <v>36</v>
      </c>
      <c r="AD12" s="2949">
        <v>0</v>
      </c>
      <c r="AE12" s="72" t="s">
        <v>37</v>
      </c>
      <c r="AG12" s="3365" t="s">
        <v>2084</v>
      </c>
      <c r="AH12" s="3279"/>
      <c r="AI12" s="3279"/>
      <c r="AJ12" s="3279"/>
      <c r="AK12" s="3279"/>
      <c r="AL12" s="3279"/>
      <c r="AM12" s="3279"/>
      <c r="AN12" s="3366"/>
      <c r="AO12" s="3"/>
      <c r="AP12" s="66" t="str">
        <f t="shared" si="8"/>
        <v>A</v>
      </c>
      <c r="AQ12" s="3"/>
      <c r="AR12" s="76"/>
      <c r="AS12" s="64"/>
      <c r="AT12" s="64"/>
      <c r="AU12" s="65"/>
      <c r="AV12" s="65"/>
      <c r="AW12" s="16"/>
      <c r="AX12" s="16"/>
      <c r="AY12" s="16"/>
      <c r="AZ12"/>
      <c r="BA12" s="3117"/>
      <c r="BB12" s="3118"/>
      <c r="BC12" s="3118"/>
      <c r="BD12" s="3119"/>
      <c r="BE12" s="3"/>
      <c r="BF12" s="3117"/>
      <c r="BG12" s="3118"/>
      <c r="BH12" s="3118"/>
      <c r="BI12" s="3118"/>
      <c r="BJ12" s="3118"/>
      <c r="BK12" s="3118"/>
      <c r="BL12" s="3119"/>
      <c r="BN12" s="4">
        <v>1</v>
      </c>
    </row>
    <row r="13" spans="1:68" ht="15.75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317" t="str">
        <f>F16</f>
        <v>Famille à coller.N.Nom de votre recette.Recette mère ►.S.Saisissez le nom de la recette mère</v>
      </c>
      <c r="K13" s="3317"/>
      <c r="L13" s="3318"/>
      <c r="N13" s="2977"/>
      <c r="O13" s="100"/>
      <c r="P13" s="100"/>
      <c r="Q13" s="16"/>
      <c r="R13" s="16"/>
      <c r="S13" s="16"/>
      <c r="T13" s="16"/>
      <c r="U13" s="16"/>
      <c r="V13" s="16"/>
      <c r="W13" s="16"/>
      <c r="X13" s="97"/>
      <c r="Y13" s="101" t="s">
        <v>42</v>
      </c>
      <c r="Z13" s="98">
        <v>10</v>
      </c>
      <c r="AA13" s="99" t="s">
        <v>44</v>
      </c>
      <c r="AB13" s="438"/>
      <c r="AC13" s="229" t="s">
        <v>41</v>
      </c>
      <c r="AD13" s="2950">
        <f t="shared" ref="AD13:AD34" si="9">AE13 / 1000</f>
        <v>1E-3</v>
      </c>
      <c r="AE13" s="96">
        <v>1</v>
      </c>
      <c r="AF13" s="438"/>
      <c r="AG13" s="2597"/>
      <c r="AH13" s="942"/>
      <c r="AI13" s="942"/>
      <c r="AJ13" s="942"/>
      <c r="AK13" s="942"/>
      <c r="AL13" s="942"/>
      <c r="AM13" s="942"/>
      <c r="AN13" s="2739"/>
      <c r="AO13" s="3"/>
      <c r="AP13" s="66" t="str">
        <f t="shared" si="8"/>
        <v>A</v>
      </c>
      <c r="AQ13" s="3"/>
      <c r="AR13" s="75" t="s">
        <v>45</v>
      </c>
      <c r="AS13" s="76"/>
      <c r="AT13" s="76"/>
      <c r="AU13" s="76"/>
      <c r="AV13" s="76"/>
      <c r="AW13" s="16"/>
      <c r="AX13" s="16"/>
      <c r="AY13" s="16"/>
      <c r="AZ13"/>
      <c r="BA13" s="102" t="s">
        <v>46</v>
      </c>
      <c r="BB13" s="103"/>
      <c r="BC13" s="104"/>
      <c r="BD13" s="105"/>
      <c r="BE13" s="106"/>
      <c r="BF13" s="107"/>
      <c r="BG13" s="108"/>
      <c r="BH13" s="108"/>
      <c r="BI13" s="108"/>
      <c r="BJ13" s="108"/>
      <c r="BK13" s="108"/>
      <c r="BL13" s="109"/>
      <c r="BN13" s="4">
        <v>1</v>
      </c>
    </row>
    <row r="14" spans="1:68" ht="15.75" customHeight="1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10">
        <v>6</v>
      </c>
      <c r="G14" s="111" t="s">
        <v>44</v>
      </c>
      <c r="H14" s="92"/>
      <c r="I14" s="92"/>
      <c r="J14" s="3317"/>
      <c r="K14" s="3317"/>
      <c r="L14" s="3318"/>
      <c r="N14" s="2977"/>
      <c r="O14" s="100"/>
      <c r="P14" s="100"/>
      <c r="Q14" s="16"/>
      <c r="R14" s="16"/>
      <c r="S14" s="16"/>
      <c r="T14" s="16"/>
      <c r="U14" s="16"/>
      <c r="V14" s="16"/>
      <c r="W14" s="16"/>
      <c r="X14" s="112"/>
      <c r="Y14" s="112" t="s">
        <v>48</v>
      </c>
      <c r="Z14" s="113"/>
      <c r="AA14" s="114"/>
      <c r="AB14" s="438"/>
      <c r="AC14" s="510" t="s">
        <v>47</v>
      </c>
      <c r="AD14" s="2950">
        <f t="shared" si="9"/>
        <v>1</v>
      </c>
      <c r="AE14" s="96">
        <v>1000</v>
      </c>
      <c r="AF14" s="438"/>
      <c r="AG14" s="2597"/>
      <c r="AH14" s="942"/>
      <c r="AI14" s="942"/>
      <c r="AJ14" s="942"/>
      <c r="AK14" s="942"/>
      <c r="AL14" s="942"/>
      <c r="AM14" s="942"/>
      <c r="AN14" s="2739"/>
      <c r="AO14" s="3"/>
      <c r="AP14" s="66" t="str">
        <f t="shared" si="8"/>
        <v>A</v>
      </c>
      <c r="AQ14" s="3"/>
      <c r="AR14" s="76"/>
      <c r="AS14" s="64"/>
      <c r="AT14" s="64"/>
      <c r="AU14" s="65"/>
      <c r="AV14" s="65"/>
      <c r="AW14" s="16"/>
      <c r="AX14" s="16"/>
      <c r="AY14" s="16"/>
      <c r="AZ14"/>
      <c r="BA14" s="117"/>
      <c r="BB14" s="118"/>
      <c r="BC14" s="118"/>
      <c r="BD14" s="119"/>
      <c r="BE14" s="3"/>
      <c r="BF14" s="107"/>
      <c r="BG14" s="120" t="s">
        <v>50</v>
      </c>
      <c r="BH14" s="108"/>
      <c r="BI14" s="108"/>
      <c r="BJ14" s="108"/>
      <c r="BK14" s="108"/>
      <c r="BL14" s="109"/>
      <c r="BN14" s="4">
        <v>1</v>
      </c>
    </row>
    <row r="15" spans="1:68" ht="21" x14ac:dyDescent="0.25">
      <c r="B15" s="66" t="s">
        <v>11</v>
      </c>
      <c r="C15" s="121" t="str">
        <f>C16</f>
        <v>Famille à coller.N.Nom de votre recette.Recette mère ►.S.Saisissez le nom de la recette mère</v>
      </c>
      <c r="D15" s="121"/>
      <c r="E15" s="121"/>
      <c r="F15" s="122"/>
      <c r="G15" s="123"/>
      <c r="H15" s="123"/>
      <c r="I15" s="123"/>
      <c r="J15" s="123"/>
      <c r="K15" s="123"/>
      <c r="L15" s="124"/>
      <c r="N15" s="2871">
        <f>IF(OR(ISBLANK(Z12), ISBLANK(Z13)), 0, Z12/Z13)</f>
        <v>5</v>
      </c>
      <c r="O15" s="125"/>
      <c r="P15" s="125"/>
      <c r="Q15" s="125"/>
      <c r="R15" s="125"/>
      <c r="S15" s="125"/>
      <c r="T15" s="125"/>
      <c r="U15" s="125"/>
      <c r="V15" s="125"/>
      <c r="W15" s="126"/>
      <c r="X15" s="126"/>
      <c r="Y15" s="126"/>
      <c r="Z15" s="126"/>
      <c r="AA15" s="127" t="str">
        <f ca="1">IF(COUNTIF(C55:AA55,"&lt;0.5")=0,"Aucune colonne masquée",COUNTIF(C55:AA55,"&lt;0.5")&amp;" colonnes masquées : "&amp;(N16&amp;O16&amp;P16))</f>
        <v>Aucune colonne masquée</v>
      </c>
      <c r="AB15" s="438"/>
      <c r="AC15" s="495" t="s">
        <v>51</v>
      </c>
      <c r="AD15" s="2950">
        <f t="shared" si="9"/>
        <v>0.25</v>
      </c>
      <c r="AE15" s="96">
        <v>250</v>
      </c>
      <c r="AF15" s="438"/>
      <c r="AG15" s="2597"/>
      <c r="AH15" s="942"/>
      <c r="AI15" s="942"/>
      <c r="AJ15" s="942"/>
      <c r="AK15" s="942"/>
      <c r="AL15" s="942"/>
      <c r="AM15" s="942"/>
      <c r="AN15" s="2739"/>
      <c r="AO15" s="3"/>
      <c r="AP15" s="66" t="str">
        <f t="shared" si="8"/>
        <v>►</v>
      </c>
      <c r="AQ15" s="3"/>
      <c r="AR15" s="75" t="s">
        <v>52</v>
      </c>
      <c r="AS15" s="76"/>
      <c r="AT15" s="76"/>
      <c r="AU15" s="76"/>
      <c r="AV15" s="76"/>
      <c r="AW15" s="16"/>
      <c r="AX15" s="16"/>
      <c r="AY15" s="16"/>
      <c r="AZ15"/>
      <c r="BA15" s="102" t="s">
        <v>53</v>
      </c>
      <c r="BB15" s="103"/>
      <c r="BC15" s="104"/>
      <c r="BD15" s="105"/>
      <c r="BE15" s="3"/>
      <c r="BF15" s="107"/>
      <c r="BG15" s="128" t="s">
        <v>54</v>
      </c>
      <c r="BH15" s="108"/>
      <c r="BI15" s="108"/>
      <c r="BJ15" s="108"/>
      <c r="BK15" s="108"/>
      <c r="BL15" s="109"/>
      <c r="BN15" s="4">
        <v>1</v>
      </c>
    </row>
    <row r="16" spans="1:68" ht="16.5" thickBot="1" x14ac:dyDescent="0.3">
      <c r="B16" s="129" t="s">
        <v>11</v>
      </c>
      <c r="C16" s="130" t="str">
        <f>F16</f>
        <v>Famille à coller.N.Nom de votre recette.Recette mère ►.S.Saisissez le nom de la recette mère</v>
      </c>
      <c r="D16" s="130">
        <f>F14</f>
        <v>6</v>
      </c>
      <c r="E16" s="130" t="str">
        <f>G14</f>
        <v>couverts</v>
      </c>
      <c r="F16" s="131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2" t="s">
        <v>55</v>
      </c>
      <c r="H16" s="3321" t="s">
        <v>56</v>
      </c>
      <c r="I16" s="3321"/>
      <c r="J16" s="3321"/>
      <c r="K16" s="133" t="s">
        <v>57</v>
      </c>
      <c r="L16" s="134" t="s">
        <v>58</v>
      </c>
      <c r="N16" s="2872" t="str">
        <f ca="1">IF(C55&lt;0.5,C54&amp;".","")&amp;IF(D55&lt;0.5,D54&amp;".","")&amp;IF(E55&lt;0.5,E54&amp;".","")&amp;IF(F55&lt;0.5,F54&amp;".","")&amp;IF(G55&lt;0.5,G54&amp;".","")&amp;IF(H55&lt;0.5,H54&amp;".","")&amp;IF(I55&lt;0.5,I54&amp;".","")&amp;IF(J55&lt;0.5,J54&amp;".","")&amp;IF(K55&lt;0.5,K54&amp;".","")&amp;IF(L55&lt;0.5,L54&amp;".","")&amp;IF(M55&lt;0.5,M54&amp;".","")</f>
        <v/>
      </c>
      <c r="O16" s="135" t="str">
        <f ca="1">IF(N55&lt;0.5,N54&amp;".","")&amp;IF(O55&lt;0.5,O54&amp;".","")&amp;IF(P55&lt;0.5,P54&amp;".","")&amp;IF(Q55&lt;0.5,Q54&amp;".","")&amp;IF(R55&lt;0.5,R54&amp;".","")&amp;IF(S55&lt;0.5,S54&amp;".","")&amp;IF(T55&lt;0.5,T54&amp;".","")&amp;IF(U55&lt;0.5,U54&amp;".","")</f>
        <v/>
      </c>
      <c r="P16" s="135" t="str">
        <f ca="1">IF(V55&lt;0.5,V54&amp;".","")&amp;IF(W55&lt;0.5,W54&amp;".","")&amp;IF(X55&lt;0.5,X54&amp;".","")&amp;IF(Y55&lt;0.5,Y54&amp;".","")&amp;IF(Z55&lt;0.5,Z54&amp;".","")&amp;IF(AA55&lt;0.5,AA54&amp;".","")</f>
        <v/>
      </c>
      <c r="Q16" s="135"/>
      <c r="R16" s="135"/>
      <c r="S16" s="135"/>
      <c r="T16" s="135"/>
      <c r="U16" s="135"/>
      <c r="V16" s="135"/>
      <c r="W16" s="136"/>
      <c r="X16" s="136"/>
      <c r="Y16" s="136"/>
      <c r="Z16" s="137"/>
      <c r="AA16" s="127" t="str">
        <f>ROWS(B10:B56)-SUBTOTAL(103,B10:B56)&amp;" "&amp;"Lignes masquées"</f>
        <v>0 Lignes masquées</v>
      </c>
      <c r="AB16" s="438"/>
      <c r="AC16" s="495" t="s">
        <v>59</v>
      </c>
      <c r="AD16" s="2950">
        <f t="shared" si="9"/>
        <v>0.5</v>
      </c>
      <c r="AE16" s="96">
        <v>500</v>
      </c>
      <c r="AF16" s="438"/>
      <c r="AG16" s="2597"/>
      <c r="AH16" s="942"/>
      <c r="AI16" s="942"/>
      <c r="AJ16" s="942"/>
      <c r="AK16" s="942"/>
      <c r="AL16" s="942"/>
      <c r="AM16" s="942"/>
      <c r="AN16" s="2739"/>
      <c r="AO16" s="3"/>
      <c r="AP16" s="129" t="str">
        <f t="shared" si="8"/>
        <v>►</v>
      </c>
      <c r="AQ16" s="3"/>
      <c r="AR16" s="76"/>
      <c r="AS16" s="76"/>
      <c r="AT16" s="76"/>
      <c r="AU16" s="76"/>
      <c r="AV16" s="76"/>
      <c r="AW16" s="16"/>
      <c r="AX16" s="16"/>
      <c r="AY16" s="16"/>
      <c r="AZ16"/>
      <c r="BA16" s="117"/>
      <c r="BB16" s="118"/>
      <c r="BC16" s="118"/>
      <c r="BD16" s="119"/>
      <c r="BE16" s="3"/>
      <c r="BF16" s="107"/>
      <c r="BG16" s="128" t="s">
        <v>60</v>
      </c>
      <c r="BH16" s="108"/>
      <c r="BI16" s="108"/>
      <c r="BJ16" s="108"/>
      <c r="BK16" s="108"/>
      <c r="BL16" s="109"/>
      <c r="BN16" s="4">
        <v>1</v>
      </c>
    </row>
    <row r="17" spans="2:66" ht="22.5" thickTop="1" thickBot="1" x14ac:dyDescent="0.3">
      <c r="B17" s="138" t="s">
        <v>11</v>
      </c>
      <c r="C17" s="139" t="str">
        <f>C16</f>
        <v>Famille à coller.N.Nom de votre recette.Recette mère ►.S.Saisissez le nom de la recette mère</v>
      </c>
      <c r="D17" s="140"/>
      <c r="E17" s="140"/>
      <c r="F17" s="141" t="s">
        <v>61</v>
      </c>
      <c r="G17" s="141" t="s">
        <v>62</v>
      </c>
      <c r="H17" s="141" t="s">
        <v>63</v>
      </c>
      <c r="I17" s="141" t="s">
        <v>64</v>
      </c>
      <c r="J17" s="2987" t="s">
        <v>65</v>
      </c>
      <c r="K17" s="142" t="s">
        <v>66</v>
      </c>
      <c r="L17" s="143" t="s">
        <v>67</v>
      </c>
      <c r="N17" s="2980" t="s">
        <v>69</v>
      </c>
      <c r="O17" s="308" t="s">
        <v>70</v>
      </c>
      <c r="P17" s="308" t="s">
        <v>71</v>
      </c>
      <c r="Q17" s="144" t="s">
        <v>72</v>
      </c>
      <c r="R17" s="144" t="s">
        <v>73</v>
      </c>
      <c r="S17" s="144" t="s">
        <v>74</v>
      </c>
      <c r="T17" s="144" t="s">
        <v>75</v>
      </c>
      <c r="U17" s="144" t="s">
        <v>76</v>
      </c>
      <c r="V17" s="144" t="s">
        <v>77</v>
      </c>
      <c r="W17" s="144" t="s">
        <v>78</v>
      </c>
      <c r="X17" s="144" t="s">
        <v>79</v>
      </c>
      <c r="Y17" s="144" t="s">
        <v>80</v>
      </c>
      <c r="Z17" s="144" t="s">
        <v>81</v>
      </c>
      <c r="AA17" s="145" t="s">
        <v>82</v>
      </c>
      <c r="AB17" s="438"/>
      <c r="AC17" s="495" t="s">
        <v>68</v>
      </c>
      <c r="AD17" s="2950">
        <f t="shared" si="9"/>
        <v>0.33332999999999996</v>
      </c>
      <c r="AE17" s="96">
        <v>333.33</v>
      </c>
      <c r="AF17" s="438"/>
      <c r="AG17" s="2597"/>
      <c r="AH17" s="942"/>
      <c r="AI17" s="942"/>
      <c r="AJ17" s="942"/>
      <c r="AK17" s="942"/>
      <c r="AL17" s="942"/>
      <c r="AM17" s="942"/>
      <c r="AN17" s="2739"/>
      <c r="AO17" s="3"/>
      <c r="AP17" s="138" t="str">
        <f t="shared" si="8"/>
        <v>►</v>
      </c>
      <c r="AQ17" s="3"/>
      <c r="AR17" s="146" t="s">
        <v>83</v>
      </c>
      <c r="AS17" s="147"/>
      <c r="AT17" s="147"/>
      <c r="AU17" s="147"/>
      <c r="AV17" s="147"/>
      <c r="AW17" s="16"/>
      <c r="AX17" s="16"/>
      <c r="AY17" s="16"/>
      <c r="AZ17"/>
      <c r="BA17" s="148" t="s">
        <v>84</v>
      </c>
      <c r="BB17" s="103"/>
      <c r="BC17" s="104"/>
      <c r="BD17" s="105"/>
      <c r="BE17" s="3"/>
      <c r="BF17" s="107"/>
      <c r="BG17" s="128" t="s">
        <v>85</v>
      </c>
      <c r="BH17" s="108"/>
      <c r="BI17" s="108"/>
      <c r="BJ17" s="108"/>
      <c r="BK17" s="108"/>
      <c r="BL17" s="109"/>
      <c r="BN17" s="4">
        <v>1</v>
      </c>
    </row>
    <row r="18" spans="2:66" ht="15.75" customHeight="1" thickTop="1" x14ac:dyDescent="0.25">
      <c r="B18" s="66" t="s">
        <v>18</v>
      </c>
      <c r="C18" s="149" t="str">
        <f>C16</f>
        <v>Famille à coller.N.Nom de votre recette.Recette mère ►.S.Saisissez le nom de la recette mère</v>
      </c>
      <c r="D18" s="91"/>
      <c r="E18" s="91"/>
      <c r="F18" s="150" t="s">
        <v>86</v>
      </c>
      <c r="G18" s="151" t="s">
        <v>87</v>
      </c>
      <c r="H18" s="152"/>
      <c r="I18" s="3186" t="s">
        <v>88</v>
      </c>
      <c r="J18" s="3296" t="s">
        <v>89</v>
      </c>
      <c r="K18" s="3297" t="s">
        <v>90</v>
      </c>
      <c r="L18" s="153" t="s">
        <v>91</v>
      </c>
      <c r="N18" s="3380" t="s">
        <v>96</v>
      </c>
      <c r="O18" s="3373" t="s">
        <v>99</v>
      </c>
      <c r="P18" s="3375" t="s">
        <v>93</v>
      </c>
      <c r="Q18" s="156" t="s">
        <v>97</v>
      </c>
      <c r="R18" s="157" t="s">
        <v>94</v>
      </c>
      <c r="S18" s="3300" t="s">
        <v>94</v>
      </c>
      <c r="T18" s="3377" t="s">
        <v>95</v>
      </c>
      <c r="U18" s="158">
        <f>T13</f>
        <v>0</v>
      </c>
      <c r="V18" s="159" t="str">
        <f>ROUND(W34-U34,3)&amp;"Kg"&amp;"  "&amp;IF(W34&gt;0, ROUND((W34 - O34) / W34* 100, 2), 0)&amp;"%"</f>
        <v>0.75Kg  10%</v>
      </c>
      <c r="W18" s="3192" t="s">
        <v>2323</v>
      </c>
      <c r="X18" s="3378"/>
      <c r="Y18" s="160" t="s">
        <v>100</v>
      </c>
      <c r="Z18" s="161">
        <f>IFERROR(Z34/Z13,0)</f>
        <v>5.25</v>
      </c>
      <c r="AA18" s="162"/>
      <c r="AB18" s="438"/>
      <c r="AC18" s="496" t="s">
        <v>92</v>
      </c>
      <c r="AD18" s="2951">
        <f t="shared" si="9"/>
        <v>1E-3</v>
      </c>
      <c r="AE18" s="155">
        <v>1</v>
      </c>
      <c r="AF18" s="438"/>
      <c r="AG18" s="2597"/>
      <c r="AH18" s="942"/>
      <c r="AI18" s="942"/>
      <c r="AJ18" s="942"/>
      <c r="AK18" s="942"/>
      <c r="AL18" s="942"/>
      <c r="AM18" s="942"/>
      <c r="AN18" s="2739"/>
      <c r="AO18" s="3"/>
      <c r="AP18" s="66" t="str">
        <f t="shared" si="8"/>
        <v>A</v>
      </c>
      <c r="AQ18" s="3"/>
      <c r="AR18" s="146" t="s">
        <v>101</v>
      </c>
      <c r="AS18" s="64"/>
      <c r="AT18" s="147"/>
      <c r="AU18" s="147"/>
      <c r="AV18" s="147"/>
      <c r="AW18" s="16"/>
      <c r="AX18" s="16"/>
      <c r="AY18" s="16"/>
      <c r="AZ18"/>
      <c r="BA18" s="117"/>
      <c r="BB18" s="118"/>
      <c r="BC18" s="118"/>
      <c r="BD18" s="119"/>
      <c r="BE18" s="3"/>
      <c r="BF18" s="107"/>
      <c r="BG18" s="128" t="s">
        <v>102</v>
      </c>
      <c r="BH18" s="108"/>
      <c r="BI18" s="108"/>
      <c r="BJ18" s="108"/>
      <c r="BK18" s="108"/>
      <c r="BL18" s="109"/>
      <c r="BN18" s="4">
        <v>1</v>
      </c>
    </row>
    <row r="19" spans="2:66" ht="16.5" customHeight="1" x14ac:dyDescent="0.25">
      <c r="B19" s="66" t="s">
        <v>18</v>
      </c>
      <c r="C19" s="149" t="str">
        <f>C16</f>
        <v>Famille à coller.N.Nom de votre recette.Recette mère ►.S.Saisissez le nom de la recette mère</v>
      </c>
      <c r="D19" s="91"/>
      <c r="E19" s="91"/>
      <c r="F19" s="163" t="s">
        <v>103</v>
      </c>
      <c r="G19" s="164" t="s">
        <v>104</v>
      </c>
      <c r="H19" s="165" t="s">
        <v>105</v>
      </c>
      <c r="I19" s="3121"/>
      <c r="J19" s="3123"/>
      <c r="K19" s="3125"/>
      <c r="L19" s="166" t="s">
        <v>106</v>
      </c>
      <c r="N19" s="3381"/>
      <c r="O19" s="3374"/>
      <c r="P19" s="3376"/>
      <c r="Q19" s="167" t="s">
        <v>108</v>
      </c>
      <c r="R19" s="168">
        <v>1</v>
      </c>
      <c r="S19" s="3301"/>
      <c r="T19" s="3194"/>
      <c r="U19" s="169" t="s">
        <v>109</v>
      </c>
      <c r="V19" s="170" t="s">
        <v>110</v>
      </c>
      <c r="W19" s="3194"/>
      <c r="X19" s="3379"/>
      <c r="Y19" s="171" t="s">
        <v>111</v>
      </c>
      <c r="Z19" s="172" t="s">
        <v>112</v>
      </c>
      <c r="AA19" s="173" t="s">
        <v>113</v>
      </c>
      <c r="AB19" s="438"/>
      <c r="AC19" s="496" t="s">
        <v>107</v>
      </c>
      <c r="AD19" s="2951">
        <f t="shared" si="9"/>
        <v>0.01</v>
      </c>
      <c r="AE19" s="155">
        <v>10</v>
      </c>
      <c r="AF19" s="438"/>
      <c r="AG19" s="2597"/>
      <c r="AH19" s="942"/>
      <c r="AI19" s="942"/>
      <c r="AJ19" s="942"/>
      <c r="AK19" s="942"/>
      <c r="AL19" s="942"/>
      <c r="AM19" s="942"/>
      <c r="AN19" s="2739"/>
      <c r="AO19" s="3"/>
      <c r="AP19" s="66" t="str">
        <f t="shared" si="8"/>
        <v>A</v>
      </c>
      <c r="AQ19" s="3"/>
      <c r="AR19" s="146" t="s">
        <v>114</v>
      </c>
      <c r="AS19" s="147"/>
      <c r="AT19" s="147"/>
      <c r="AU19" s="147"/>
      <c r="AV19" s="147"/>
      <c r="AW19" s="16"/>
      <c r="AX19" s="16"/>
      <c r="AY19" s="16"/>
      <c r="AZ19"/>
      <c r="BA19" s="148" t="s">
        <v>115</v>
      </c>
      <c r="BB19" s="103"/>
      <c r="BC19" s="104"/>
      <c r="BD19" s="105"/>
      <c r="BE19" s="3"/>
      <c r="BF19" s="107"/>
      <c r="BG19" s="128" t="s">
        <v>116</v>
      </c>
      <c r="BH19" s="108"/>
      <c r="BI19" s="108"/>
      <c r="BJ19" s="108"/>
      <c r="BK19" s="108"/>
      <c r="BL19" s="109"/>
      <c r="BN19" s="4">
        <v>1</v>
      </c>
    </row>
    <row r="20" spans="2:66" ht="18.75" x14ac:dyDescent="0.25">
      <c r="B20" s="66" t="s">
        <v>18</v>
      </c>
      <c r="C20" s="149" t="str">
        <f>C16</f>
        <v>Famille à coller.N.Nom de votre recette.Recette mère ►.S.Saisissez le nom de la recette mère</v>
      </c>
      <c r="D20" s="91">
        <f>D16</f>
        <v>6</v>
      </c>
      <c r="E20" s="91" t="str">
        <f>E16</f>
        <v>couverts</v>
      </c>
      <c r="F20" s="174">
        <v>2</v>
      </c>
      <c r="G20" s="175" t="s">
        <v>513</v>
      </c>
      <c r="H20" s="176" t="str">
        <f t="shared" ref="H20" si="10">IF(OR(ISTEXT(F20), F20&lt;=0, I20&lt;=0), "", "de")</f>
        <v>de</v>
      </c>
      <c r="I20" s="177">
        <v>50</v>
      </c>
      <c r="J20" s="229" t="s">
        <v>41</v>
      </c>
      <c r="K20" s="179">
        <v>1</v>
      </c>
      <c r="L20" s="180" t="s">
        <v>2320</v>
      </c>
      <c r="N20" s="2978">
        <f>IF(ISTEXT(F20), 0, IFERROR(INDEX(AD10:AD34, MATCH(J20, AC10:AC34, 0)) * I20 * IF(ISBLANK(F20), 1, F20), 0))</f>
        <v>0.1</v>
      </c>
      <c r="O20" s="186">
        <f t="shared" ref="O20:O33" si="11">((P20-(P20*V20%)))</f>
        <v>0.5</v>
      </c>
      <c r="P20" s="183">
        <f>IF(ISNUMBER(K20), N20*K20*N15, 0)</f>
        <v>0.5</v>
      </c>
      <c r="Q20" s="187">
        <f>IF(N34=0,0,(N20/N34)*R19*1000)</f>
        <v>66.666666666666686</v>
      </c>
      <c r="R20" s="184">
        <f>IFERROR(IF(NOT(ISNUMBER(F20)), 0, (F20/N34)*R19), 0)</f>
        <v>1.3333333333333335</v>
      </c>
      <c r="S20" s="181">
        <f>IF(AND(ISNUMBER(F20), ISNUMBER(K20)), F20 * K20 * N15, 0)</f>
        <v>10</v>
      </c>
      <c r="T20" s="188" t="str">
        <f t="shared" ref="T20:T33" si="12">G20</f>
        <v>œufs</v>
      </c>
      <c r="U20" s="189" t="str">
        <f t="shared" ref="U20:U33" si="13">IF(O20=0,0,IF(O20&gt;=1,ROUND(O20,3)&amp;" Kg",INT(O20*1000)&amp;" g"))</f>
        <v>500 g</v>
      </c>
      <c r="V20" s="190"/>
      <c r="W20" s="191" t="str">
        <f t="shared" ref="W20:W33" si="14">IF(P20=0,0,IF(OR(J20="Kg",J20="g"),IF(ROUND(P20,3)&gt;=1,ROUND(P20,3)&amp;" Kg",ROUND(P20*1000,0)&amp;" g"),IF(J20="demi(s)",ROUND(P20*0.5,0)&amp;" demi(s)",IF(J20="quart(s)",ROUND(P20*0.25,0)&amp;" quart(s)",IF(ROUND(P20,3)&gt;=1,ROUND(P20,3)&amp;" L",ROUND(P20*100,0)&amp;" cl")))))</f>
        <v>500 g</v>
      </c>
      <c r="X20" s="192" t="str">
        <f>IF(OR(P20=0,ISBLANK(J20)),"",IF(ROUND(P20/INDEX(AD10:AD34,MATCH(J20,AC10:AC34,0)),1)&amp;" "&amp;J20=W20,"",ROUND(P20/INDEX(AD10:AD34,MATCH(J20,AC10:AC34,0)),1)&amp;" "&amp;J20))</f>
        <v/>
      </c>
      <c r="Y20" s="193"/>
      <c r="Z20" s="194">
        <f>IF(OR(ISTEXT(Y20), ISBLANK(Y20), ISTEXT(F20)), 0, IF(N20=0, S20*Y20, P20*W34))</f>
        <v>0</v>
      </c>
      <c r="AA20" s="195">
        <f>IF(ISERROR(Z20/Z34),"",Z20/Z34)</f>
        <v>0</v>
      </c>
      <c r="AB20" s="438"/>
      <c r="AC20" s="496" t="s">
        <v>117</v>
      </c>
      <c r="AD20" s="2951">
        <f t="shared" si="9"/>
        <v>0.1</v>
      </c>
      <c r="AE20" s="155">
        <v>100</v>
      </c>
      <c r="AF20" s="438"/>
      <c r="AG20" s="2597"/>
      <c r="AH20" s="942"/>
      <c r="AI20" s="942"/>
      <c r="AJ20" s="942"/>
      <c r="AK20" s="942"/>
      <c r="AL20" s="942"/>
      <c r="AM20" s="942"/>
      <c r="AN20" s="2739"/>
      <c r="AO20" s="3"/>
      <c r="AP20" s="66" t="str">
        <f t="shared" si="8"/>
        <v>A</v>
      </c>
      <c r="AQ20" s="3"/>
      <c r="AR20" s="146"/>
      <c r="AS20" s="147"/>
      <c r="AT20" s="147"/>
      <c r="AU20" s="147"/>
      <c r="AV20" s="147"/>
      <c r="AW20" s="16"/>
      <c r="AX20" s="16"/>
      <c r="AY20" s="16"/>
      <c r="AZ20"/>
      <c r="BA20" s="117"/>
      <c r="BB20" s="118"/>
      <c r="BC20" s="118"/>
      <c r="BD20" s="119"/>
      <c r="BE20" s="3"/>
      <c r="BF20" s="107"/>
      <c r="BG20" s="108"/>
      <c r="BH20" s="108"/>
      <c r="BI20" s="108"/>
      <c r="BJ20" s="108"/>
      <c r="BK20" s="108"/>
      <c r="BL20" s="109"/>
      <c r="BN20" s="4">
        <v>1</v>
      </c>
    </row>
    <row r="21" spans="2:66" ht="21" x14ac:dyDescent="0.25">
      <c r="B21" s="196" t="str">
        <f t="shared" ref="B21:B33" si="15">IF(L21&lt;&gt;"","A","►")</f>
        <v>A</v>
      </c>
      <c r="C21" s="149" t="str">
        <f>C16</f>
        <v>Famille à coller.N.Nom de votre recette.Recette mère ►.S.Saisissez le nom de la recette mère</v>
      </c>
      <c r="D21" s="91">
        <f>D16</f>
        <v>6</v>
      </c>
      <c r="E21" s="91" t="str">
        <f>E16</f>
        <v>couverts</v>
      </c>
      <c r="F21" s="174"/>
      <c r="G21" s="175"/>
      <c r="H21" s="176" t="str">
        <f t="shared" ref="H21:H33" si="16">IF(OR(ISTEXT(F21), F21&lt;=0, I21&lt;=0), "", "de")</f>
        <v/>
      </c>
      <c r="I21" s="177">
        <v>300</v>
      </c>
      <c r="J21" s="229" t="s">
        <v>41</v>
      </c>
      <c r="K21" s="179">
        <v>1</v>
      </c>
      <c r="L21" s="180" t="s">
        <v>2321</v>
      </c>
      <c r="N21" s="2978">
        <f>IF(ISTEXT(F21), 0, IFERROR(INDEX(AD10:AD34, MATCH(J21, AC10:AC34, 0)) * I21 * IF(ISBLANK(F21), 1, F21), 0))</f>
        <v>0.3</v>
      </c>
      <c r="O21" s="186">
        <f t="shared" si="11"/>
        <v>1.5</v>
      </c>
      <c r="P21" s="198">
        <f>IF(ISNUMBER(K21), N21*K21*N15, 0)</f>
        <v>1.5</v>
      </c>
      <c r="Q21" s="187">
        <f>IF(N34=0,0,(N21/N34)*R19*1000)</f>
        <v>200</v>
      </c>
      <c r="R21" s="184">
        <f>IFERROR(IF(NOT(ISNUMBER(F21)), 0, (F21/N34)*R19), 0)</f>
        <v>0</v>
      </c>
      <c r="S21" s="197">
        <f>IF(AND(ISNUMBER(F21), ISNUMBER(K21)), F21 * K21 * N15, 0)</f>
        <v>0</v>
      </c>
      <c r="T21" s="200">
        <f t="shared" si="12"/>
        <v>0</v>
      </c>
      <c r="U21" s="201" t="str">
        <f t="shared" si="13"/>
        <v>1.5 Kg</v>
      </c>
      <c r="V21" s="202"/>
      <c r="W21" s="203" t="str">
        <f t="shared" si="14"/>
        <v>1.5 Kg</v>
      </c>
      <c r="X21" s="204" t="str">
        <f>IF(OR(P21=0,ISBLANK(J21)),"",IF(ROUND(P21/INDEX(AD10:AD34,MATCH(J21,AC10:AC34,0)),1)&amp;" "&amp;J21=W21,"",ROUND(P21/INDEX(AD10:AD34,MATCH(J21,AC10:AC34,0)),1)&amp;" "&amp;J21))</f>
        <v>1500 g</v>
      </c>
      <c r="Y21" s="205">
        <v>7.45</v>
      </c>
      <c r="Z21" s="206">
        <f>IF(OR(ISTEXT(Y21), ISBLANK(Y21), ISTEXT(F21)), 0, IF(N21=0, S21*Y21, P21*W34))</f>
        <v>11.25</v>
      </c>
      <c r="AA21" s="207">
        <f>IF(ISERROR(Z21/Z34),"",Z21/Z34)</f>
        <v>0.21428571428571427</v>
      </c>
      <c r="AB21" s="438"/>
      <c r="AC21" s="496" t="s">
        <v>118</v>
      </c>
      <c r="AD21" s="2951">
        <f t="shared" si="9"/>
        <v>1</v>
      </c>
      <c r="AE21" s="155">
        <v>1000</v>
      </c>
      <c r="AF21" s="438"/>
      <c r="AG21" s="2597"/>
      <c r="AH21" s="942"/>
      <c r="AI21" s="942"/>
      <c r="AJ21" s="942"/>
      <c r="AK21" s="942"/>
      <c r="AL21" s="942"/>
      <c r="AM21" s="942"/>
      <c r="AN21" s="2739"/>
      <c r="AO21" s="3"/>
      <c r="AP21" s="196" t="str">
        <f t="shared" si="8"/>
        <v>A</v>
      </c>
      <c r="AQ21" s="3"/>
      <c r="AR21" s="146"/>
      <c r="AS21" s="147"/>
      <c r="AT21" s="147"/>
      <c r="AU21" s="147"/>
      <c r="AV21" s="147"/>
      <c r="AW21" s="16"/>
      <c r="AX21" s="16"/>
      <c r="AY21" s="16"/>
      <c r="AZ21"/>
      <c r="BA21" s="208" t="s">
        <v>119</v>
      </c>
      <c r="BB21" s="103"/>
      <c r="BC21" s="104"/>
      <c r="BD21" s="105"/>
      <c r="BE21" s="3"/>
      <c r="BF21" s="107"/>
      <c r="BG21" s="108"/>
      <c r="BH21" s="108"/>
      <c r="BI21" s="108"/>
      <c r="BJ21" s="108"/>
      <c r="BK21" s="108"/>
      <c r="BL21" s="109"/>
      <c r="BN21" s="4">
        <v>1</v>
      </c>
    </row>
    <row r="22" spans="2:66" ht="21" x14ac:dyDescent="0.25">
      <c r="B22" s="196" t="str">
        <f t="shared" si="15"/>
        <v>A</v>
      </c>
      <c r="C22" s="149" t="str">
        <f>C16</f>
        <v>Famille à coller.N.Nom de votre recette.Recette mère ►.S.Saisissez le nom de la recette mère</v>
      </c>
      <c r="D22" s="91">
        <f>D16</f>
        <v>6</v>
      </c>
      <c r="E22" s="91" t="str">
        <f>E16</f>
        <v>couverts</v>
      </c>
      <c r="F22" s="174"/>
      <c r="G22" s="209"/>
      <c r="H22" s="176" t="str">
        <f t="shared" si="16"/>
        <v/>
      </c>
      <c r="I22" s="177">
        <v>300</v>
      </c>
      <c r="J22" s="229" t="s">
        <v>41</v>
      </c>
      <c r="K22" s="179">
        <v>1</v>
      </c>
      <c r="L22" s="180" t="s">
        <v>1551</v>
      </c>
      <c r="N22" s="2978">
        <f>IF(ISTEXT(F22), 0, IFERROR(INDEX(AD10:AD34, MATCH(J22, AC10:AC34, 0)) * I22 * IF(ISBLANK(F22), 1, F22), 0))</f>
        <v>0.3</v>
      </c>
      <c r="O22" s="186">
        <f t="shared" si="11"/>
        <v>0.75</v>
      </c>
      <c r="P22" s="198">
        <f>IF(ISNUMBER(K22), N22*K22*N15, 0)</f>
        <v>1.5</v>
      </c>
      <c r="Q22" s="187">
        <f>IF(N34=0,0,(N22/N34)*R19*1000)</f>
        <v>200</v>
      </c>
      <c r="R22" s="184">
        <f>IFERROR(IF(NOT(ISNUMBER(F22)), 0, (F22/N34)*R19), 0)</f>
        <v>0</v>
      </c>
      <c r="S22" s="210">
        <f>IF(AND(ISNUMBER(F22), ISNUMBER(K22)), F22 * K22 * N15, 0)</f>
        <v>0</v>
      </c>
      <c r="T22" s="211">
        <f t="shared" si="12"/>
        <v>0</v>
      </c>
      <c r="U22" s="212" t="str">
        <f t="shared" si="13"/>
        <v>750 g</v>
      </c>
      <c r="V22" s="202">
        <v>50</v>
      </c>
      <c r="W22" s="213" t="str">
        <f t="shared" si="14"/>
        <v>1.5 Kg</v>
      </c>
      <c r="X22" s="214" t="str">
        <f>IF(OR(P22=0,ISBLANK(J22)),"",IF(ROUND(P22/INDEX(AD10:AD34,MATCH(J22,AC10:AC34,0)),1)&amp;" "&amp;J22=W22,"",ROUND(P22/INDEX(AD10:AD34,MATCH(J22,AC10:AC34,0)),1)&amp;" "&amp;J22))</f>
        <v>1500 g</v>
      </c>
      <c r="Y22" s="215">
        <v>4.8</v>
      </c>
      <c r="Z22" s="216">
        <f>IF(OR(ISTEXT(Y22), ISBLANK(Y22), ISTEXT(F22)), 0, IF(N22=0, S22*Y22, P22*W34))</f>
        <v>11.25</v>
      </c>
      <c r="AA22" s="217">
        <f>IF(ISERROR(Z22/Z34),"",Z22/Z34)</f>
        <v>0.21428571428571427</v>
      </c>
      <c r="AB22" s="438"/>
      <c r="AC22" s="489" t="s">
        <v>120</v>
      </c>
      <c r="AD22" s="2951">
        <f t="shared" si="9"/>
        <v>0.25</v>
      </c>
      <c r="AE22" s="155">
        <v>250</v>
      </c>
      <c r="AF22" s="438"/>
      <c r="AG22" s="2597"/>
      <c r="AH22" s="942"/>
      <c r="AI22" s="942"/>
      <c r="AJ22" s="942"/>
      <c r="AK22" s="942"/>
      <c r="AL22" s="942"/>
      <c r="AM22" s="942"/>
      <c r="AN22" s="2739"/>
      <c r="AO22" s="3"/>
      <c r="AP22" s="196" t="str">
        <f t="shared" si="8"/>
        <v>A</v>
      </c>
      <c r="AQ22" s="3"/>
      <c r="AR22" s="76"/>
      <c r="AS22" s="76"/>
      <c r="AT22" s="76"/>
      <c r="AU22" s="76"/>
      <c r="AV22" s="76"/>
      <c r="AW22" s="16"/>
      <c r="AX22" s="16"/>
      <c r="AY22" s="16"/>
      <c r="AZ22"/>
      <c r="BA22" s="117"/>
      <c r="BB22" s="118"/>
      <c r="BC22" s="118"/>
      <c r="BD22" s="119"/>
      <c r="BE22" s="3"/>
      <c r="BF22" s="107"/>
      <c r="BG22" s="218" t="s">
        <v>121</v>
      </c>
      <c r="BH22" s="108"/>
      <c r="BI22" s="108"/>
      <c r="BJ22" s="108"/>
      <c r="BK22" s="108"/>
      <c r="BL22" s="109"/>
      <c r="BN22" s="4">
        <v>1</v>
      </c>
    </row>
    <row r="23" spans="2:66" ht="21.75" thickBot="1" x14ac:dyDescent="0.3">
      <c r="B23" s="196" t="str">
        <f t="shared" si="15"/>
        <v>A</v>
      </c>
      <c r="C23" s="149" t="str">
        <f>C16</f>
        <v>Famille à coller.N.Nom de votre recette.Recette mère ►.S.Saisissez le nom de la recette mère</v>
      </c>
      <c r="D23" s="91">
        <f>D16</f>
        <v>6</v>
      </c>
      <c r="E23" s="91" t="str">
        <f>E16</f>
        <v>couverts</v>
      </c>
      <c r="F23" s="174"/>
      <c r="G23" s="209"/>
      <c r="H23" s="176" t="str">
        <f t="shared" si="16"/>
        <v/>
      </c>
      <c r="I23" s="177">
        <v>600</v>
      </c>
      <c r="J23" s="229" t="s">
        <v>41</v>
      </c>
      <c r="K23" s="179">
        <v>1</v>
      </c>
      <c r="L23" s="180" t="s">
        <v>2322</v>
      </c>
      <c r="N23" s="2978">
        <f>IF(ISTEXT(F23), 0, IFERROR(INDEX(AD10:AD34, MATCH(J23, AC10:AC34, 0)) * I23 * IF(ISBLANK(F23), 1, F23), 0))</f>
        <v>0.6</v>
      </c>
      <c r="O23" s="186">
        <f t="shared" si="11"/>
        <v>3</v>
      </c>
      <c r="P23" s="198">
        <f>IF(ISNUMBER(K23), N23*K23*N15, 0)</f>
        <v>3</v>
      </c>
      <c r="Q23" s="187">
        <f>IF(N34=0,0,(N23/N34)*R19*1000)</f>
        <v>400</v>
      </c>
      <c r="R23" s="184">
        <f>IFERROR(IF(NOT(ISNUMBER(F23)), 0, (F23/N34)*R19), 0)</f>
        <v>0</v>
      </c>
      <c r="S23" s="197">
        <f>IF(AND(ISNUMBER(F23), ISNUMBER(K23)), F23 * K23 * N15, 0)</f>
        <v>0</v>
      </c>
      <c r="T23" s="200">
        <f t="shared" si="12"/>
        <v>0</v>
      </c>
      <c r="U23" s="201" t="str">
        <f t="shared" si="13"/>
        <v>3 Kg</v>
      </c>
      <c r="V23" s="202"/>
      <c r="W23" s="203" t="str">
        <f t="shared" si="14"/>
        <v>3 Kg</v>
      </c>
      <c r="X23" s="204" t="str">
        <f>IF(OR(P23=0,ISBLANK(J23)),"",IF(ROUND(P23/INDEX(AD10:AD34,MATCH(J23,AC10:AC34,0)),1)&amp;" "&amp;J23=W23,"",ROUND(P23/INDEX(AD10:AD34,MATCH(J23,AC10:AC34,0)),1)&amp;" "&amp;J23))</f>
        <v>3000 g</v>
      </c>
      <c r="Y23" s="205">
        <v>1.5</v>
      </c>
      <c r="Z23" s="206">
        <f>IF(OR(ISTEXT(Y23), ISBLANK(Y23), ISTEXT(F23)), 0, IF(N23=0, S23*Y23, P23*W34))</f>
        <v>22.5</v>
      </c>
      <c r="AA23" s="207">
        <f>IF(ISERROR(Z23/Z34),"",Z23/Z34)</f>
        <v>0.42857142857142855</v>
      </c>
      <c r="AB23" s="438"/>
      <c r="AC23" s="489" t="s">
        <v>123</v>
      </c>
      <c r="AD23" s="2951">
        <f t="shared" si="9"/>
        <v>0.5</v>
      </c>
      <c r="AE23" s="155">
        <v>500</v>
      </c>
      <c r="AF23" s="438"/>
      <c r="AG23" s="2597"/>
      <c r="AH23" s="942"/>
      <c r="AI23" s="942"/>
      <c r="AJ23" s="942"/>
      <c r="AK23" s="942"/>
      <c r="AL23" s="942"/>
      <c r="AM23" s="942"/>
      <c r="AN23" s="2739"/>
      <c r="AO23" s="3"/>
      <c r="AP23" s="196" t="str">
        <f t="shared" si="8"/>
        <v>A</v>
      </c>
      <c r="AQ23" s="3"/>
      <c r="AR23" s="76"/>
      <c r="AS23" s="76"/>
      <c r="AT23" s="76"/>
      <c r="AU23" s="76"/>
      <c r="AV23" s="76"/>
      <c r="AW23" s="16"/>
      <c r="AX23" s="16"/>
      <c r="AY23" s="16"/>
      <c r="AZ23"/>
      <c r="BA23" s="208" t="s">
        <v>124</v>
      </c>
      <c r="BB23" s="103"/>
      <c r="BC23" s="104"/>
      <c r="BD23" s="105"/>
      <c r="BE23" s="3"/>
      <c r="BF23" s="107"/>
      <c r="BG23" s="108"/>
      <c r="BH23" s="108"/>
      <c r="BI23" s="108"/>
      <c r="BJ23" s="108"/>
      <c r="BK23" s="108"/>
      <c r="BL23" s="109"/>
      <c r="BN23" s="4">
        <v>1</v>
      </c>
    </row>
    <row r="24" spans="2:66" ht="18" customHeight="1" thickTop="1" x14ac:dyDescent="0.25">
      <c r="B24" s="196" t="str">
        <f t="shared" si="15"/>
        <v>A</v>
      </c>
      <c r="C24" s="149" t="str">
        <f>C16</f>
        <v>Famille à coller.N.Nom de votre recette.Recette mère ►.S.Saisissez le nom de la recette mère</v>
      </c>
      <c r="D24" s="91">
        <f>D16</f>
        <v>6</v>
      </c>
      <c r="E24" s="91" t="str">
        <f>E16</f>
        <v>couverts</v>
      </c>
      <c r="F24" s="174"/>
      <c r="G24" s="209"/>
      <c r="H24" s="176" t="str">
        <f t="shared" si="16"/>
        <v/>
      </c>
      <c r="I24" s="177">
        <v>200</v>
      </c>
      <c r="J24" s="229" t="s">
        <v>41</v>
      </c>
      <c r="K24" s="179">
        <v>1</v>
      </c>
      <c r="L24" s="180" t="s">
        <v>1517</v>
      </c>
      <c r="N24" s="2978">
        <f>IF(ISTEXT(F24), 0, IFERROR(INDEX(AD10:AD34, MATCH(J24, AC10:AC34, 0)) * I24 * IF(ISBLANK(F24), 1, F24), 0))</f>
        <v>0.2</v>
      </c>
      <c r="O24" s="186">
        <f t="shared" si="11"/>
        <v>1</v>
      </c>
      <c r="P24" s="198">
        <f>IF(ISNUMBER(K24), N24*K24*N15, 0)</f>
        <v>1</v>
      </c>
      <c r="Q24" s="187">
        <f>IF(N34=0,0,(N24/N34)*R19*1000)</f>
        <v>133.33333333333337</v>
      </c>
      <c r="R24" s="184">
        <f>IFERROR(IF(NOT(ISNUMBER(F24)), 0, (F24/N34)*R19), 0)</f>
        <v>0</v>
      </c>
      <c r="S24" s="210">
        <f>IF(AND(ISNUMBER(F24), ISNUMBER(K24)), F24 * K24 * N15, 0)</f>
        <v>0</v>
      </c>
      <c r="T24" s="211">
        <f t="shared" si="12"/>
        <v>0</v>
      </c>
      <c r="U24" s="212" t="str">
        <f t="shared" si="13"/>
        <v>1 Kg</v>
      </c>
      <c r="V24" s="202"/>
      <c r="W24" s="213" t="str">
        <f t="shared" si="14"/>
        <v>1 Kg</v>
      </c>
      <c r="X24" s="214" t="str">
        <f>IF(OR(P24=0,ISBLANK(J24)),"",IF(ROUND(P24/INDEX(AD10:AD34,MATCH(J24,AC10:AC34,0)),1)&amp;" "&amp;J24=W24,"",ROUND(P24/INDEX(AD10:AD34,MATCH(J24,AC10:AC34,0)),1)&amp;" "&amp;J24))</f>
        <v>1000 g</v>
      </c>
      <c r="Y24" s="215">
        <v>1.5</v>
      </c>
      <c r="Z24" s="216">
        <f>IF(OR(ISTEXT(Y24), ISBLANK(Y24), ISTEXT(F24)), 0, IF(N24=0, S24*Y24, P24*W34))</f>
        <v>7.5</v>
      </c>
      <c r="AA24" s="217">
        <f>IF(ISERROR(Z24/Z34),"",Z24/Z34)</f>
        <v>0.14285714285714285</v>
      </c>
      <c r="AB24" s="438"/>
      <c r="AC24" s="2879" t="s">
        <v>125</v>
      </c>
      <c r="AD24" s="2951">
        <f t="shared" si="9"/>
        <v>0.1</v>
      </c>
      <c r="AE24" s="155">
        <v>100</v>
      </c>
      <c r="AF24" s="438"/>
      <c r="AG24" s="2597"/>
      <c r="AH24" s="942"/>
      <c r="AI24" s="942"/>
      <c r="AJ24" s="942"/>
      <c r="AK24" s="942"/>
      <c r="AL24" s="942"/>
      <c r="AM24" s="942"/>
      <c r="AN24" s="2739"/>
      <c r="AO24" s="3"/>
      <c r="AP24" s="196" t="str">
        <f t="shared" si="8"/>
        <v>A</v>
      </c>
      <c r="AQ24" s="3"/>
      <c r="AR24" s="76"/>
      <c r="AS24" s="76"/>
      <c r="AT24" s="76"/>
      <c r="AU24" s="76"/>
      <c r="AV24" s="76"/>
      <c r="AW24" s="16"/>
      <c r="AX24" s="16"/>
      <c r="AY24" s="16"/>
      <c r="AZ24"/>
      <c r="BA24" s="117"/>
      <c r="BB24" s="118"/>
      <c r="BC24" s="118"/>
      <c r="BD24" s="119"/>
      <c r="BE24" s="3"/>
      <c r="BF24" s="219" t="s">
        <v>86</v>
      </c>
      <c r="BG24" s="220" t="s">
        <v>87</v>
      </c>
      <c r="BH24" s="221"/>
      <c r="BI24" s="3120" t="s">
        <v>88</v>
      </c>
      <c r="BJ24" s="3122" t="s">
        <v>89</v>
      </c>
      <c r="BK24" s="3124" t="s">
        <v>90</v>
      </c>
      <c r="BL24" s="222" t="s">
        <v>91</v>
      </c>
      <c r="BN24" s="4">
        <v>1</v>
      </c>
    </row>
    <row r="25" spans="2:66" ht="18" customHeight="1" x14ac:dyDescent="0.25">
      <c r="B25" s="196" t="str">
        <f t="shared" si="15"/>
        <v>A</v>
      </c>
      <c r="C25" s="149" t="str">
        <f>C16</f>
        <v>Famille à coller.N.Nom de votre recette.Recette mère ►.S.Saisissez le nom de la recette mère</v>
      </c>
      <c r="D25" s="91">
        <f>D16</f>
        <v>6</v>
      </c>
      <c r="E25" s="91" t="str">
        <f>E16</f>
        <v>couverts</v>
      </c>
      <c r="F25" s="174"/>
      <c r="G25" s="209"/>
      <c r="H25" s="176" t="str">
        <f t="shared" si="16"/>
        <v/>
      </c>
      <c r="I25" s="177"/>
      <c r="J25" s="178"/>
      <c r="K25" s="179">
        <v>1</v>
      </c>
      <c r="L25" s="180" t="s">
        <v>122</v>
      </c>
      <c r="N25" s="2978">
        <f>IF(ISTEXT(F25), 0, IFERROR(INDEX(AD10:AD34, MATCH(J25, AC10:AC34, 0)) * I25 * IF(ISBLANK(F25), 1, F25), 0))</f>
        <v>0</v>
      </c>
      <c r="O25" s="186">
        <f t="shared" si="11"/>
        <v>0</v>
      </c>
      <c r="P25" s="198">
        <f>IF(ISNUMBER(K25), N25*K25*N15, 0)</f>
        <v>0</v>
      </c>
      <c r="Q25" s="187">
        <f>IF(N34=0,0,(N25/N34)*R19*1000)</f>
        <v>0</v>
      </c>
      <c r="R25" s="184">
        <f>IFERROR(IF(NOT(ISNUMBER(F25)), 0, (F25/N34)*R19), 0)</f>
        <v>0</v>
      </c>
      <c r="S25" s="197">
        <f>IF(AND(ISNUMBER(F25), ISNUMBER(K25)), F25 * K25 * N15, 0)</f>
        <v>0</v>
      </c>
      <c r="T25" s="200">
        <f t="shared" si="12"/>
        <v>0</v>
      </c>
      <c r="U25" s="201">
        <f t="shared" si="13"/>
        <v>0</v>
      </c>
      <c r="V25" s="202"/>
      <c r="W25" s="203">
        <f t="shared" si="14"/>
        <v>0</v>
      </c>
      <c r="X25" s="204" t="str">
        <f>IF(OR(P25=0,ISBLANK(J25)),"",IF(ROUND(P25/INDEX(AD10:AD34,MATCH(J25,AC10:AC34,0)),1)&amp;" "&amp;J25=W25,"",ROUND(P25/INDEX(AD10:AD34,MATCH(J25,AC10:AC34,0)),1)&amp;" "&amp;J25))</f>
        <v/>
      </c>
      <c r="Y25" s="205">
        <v>1.5</v>
      </c>
      <c r="Z25" s="206">
        <f>IF(OR(ISTEXT(Y25), ISBLANK(Y25), ISTEXT(F25)), 0, IF(N25=0, S25*Y25, P25*W34))</f>
        <v>0</v>
      </c>
      <c r="AA25" s="207">
        <f>IF(ISERROR(Z25/Z34),"",Z25/Z34)</f>
        <v>0</v>
      </c>
      <c r="AB25" s="438"/>
      <c r="AC25" s="1446" t="s">
        <v>126</v>
      </c>
      <c r="AD25" s="2951">
        <f t="shared" si="9"/>
        <v>4.9299999999999995E-3</v>
      </c>
      <c r="AE25" s="223">
        <v>4.93</v>
      </c>
      <c r="AF25" s="438"/>
      <c r="AG25" s="2613"/>
      <c r="AH25" s="2614" t="s">
        <v>2255</v>
      </c>
      <c r="AI25" s="2242"/>
      <c r="AJ25" s="942"/>
      <c r="AK25" s="942"/>
      <c r="AL25" s="942"/>
      <c r="AM25" s="942"/>
      <c r="AN25" s="2739"/>
      <c r="AO25" s="3"/>
      <c r="AP25" s="196" t="str">
        <f t="shared" si="8"/>
        <v>A</v>
      </c>
      <c r="AQ25" s="3"/>
      <c r="AR25" s="76"/>
      <c r="AS25" s="76"/>
      <c r="AT25" s="76"/>
      <c r="AU25" s="76"/>
      <c r="AV25" s="76"/>
      <c r="AW25" s="16"/>
      <c r="AX25" s="16"/>
      <c r="AY25" s="16"/>
      <c r="AZ25"/>
      <c r="BA25" s="224" t="s">
        <v>127</v>
      </c>
      <c r="BB25" s="103"/>
      <c r="BC25" s="104"/>
      <c r="BD25" s="105"/>
      <c r="BE25" s="3"/>
      <c r="BF25" s="225" t="s">
        <v>103</v>
      </c>
      <c r="BG25" s="164" t="s">
        <v>104</v>
      </c>
      <c r="BH25" s="165" t="s">
        <v>105</v>
      </c>
      <c r="BI25" s="3121"/>
      <c r="BJ25" s="3123"/>
      <c r="BK25" s="3125"/>
      <c r="BL25" s="226" t="s">
        <v>106</v>
      </c>
      <c r="BN25" s="4">
        <v>1</v>
      </c>
    </row>
    <row r="26" spans="2:66" ht="17.25" x14ac:dyDescent="0.25">
      <c r="B26" s="196" t="str">
        <f t="shared" si="15"/>
        <v>►</v>
      </c>
      <c r="C26" s="149" t="str">
        <f>C16</f>
        <v>Famille à coller.N.Nom de votre recette.Recette mère ►.S.Saisissez le nom de la recette mère</v>
      </c>
      <c r="D26" s="91">
        <f>D16</f>
        <v>6</v>
      </c>
      <c r="E26" s="91" t="str">
        <f>E16</f>
        <v>couverts</v>
      </c>
      <c r="F26" s="174"/>
      <c r="G26" s="209"/>
      <c r="H26" s="176" t="str">
        <f t="shared" si="16"/>
        <v/>
      </c>
      <c r="I26" s="177"/>
      <c r="J26" s="178"/>
      <c r="K26" s="179">
        <v>1</v>
      </c>
      <c r="L26" s="180"/>
      <c r="N26" s="2978">
        <f>IF(ISTEXT(F26), 0, IFERROR(INDEX(AD10:AD34, MATCH(J26, AC10:AC34, 0)) * I26 * IF(ISBLANK(F26), 1, F26), 0))</f>
        <v>0</v>
      </c>
      <c r="O26" s="186">
        <f t="shared" si="11"/>
        <v>0</v>
      </c>
      <c r="P26" s="198">
        <f>IF(ISNUMBER(K26), N26*K26*N15, 0)</f>
        <v>0</v>
      </c>
      <c r="Q26" s="187">
        <f>IF(N34=0,0,(N26/N34)*R19*1000)</f>
        <v>0</v>
      </c>
      <c r="R26" s="184">
        <f>IFERROR(IF(NOT(ISNUMBER(F26)), 0, (F26/N34)*R19), 0)</f>
        <v>0</v>
      </c>
      <c r="S26" s="210">
        <f>IF(AND(ISNUMBER(F26), ISNUMBER(K26)), F26 * K26 * N15, 0)</f>
        <v>0</v>
      </c>
      <c r="T26" s="211">
        <f t="shared" si="12"/>
        <v>0</v>
      </c>
      <c r="U26" s="212">
        <f t="shared" si="13"/>
        <v>0</v>
      </c>
      <c r="V26" s="202"/>
      <c r="W26" s="213">
        <f t="shared" si="14"/>
        <v>0</v>
      </c>
      <c r="X26" s="214" t="str">
        <f>IF(OR(P26=0,ISBLANK(J26)),"",IF(ROUND(P26/INDEX(AD10:AD34,MATCH(J26,AC10:AC34,0)),1)&amp;" "&amp;J26=W26,"",ROUND(P26/INDEX(AD10:AD34,MATCH(J26,AC10:AC34,0)),1)&amp;" "&amp;J26))</f>
        <v/>
      </c>
      <c r="Y26" s="215">
        <v>1.5</v>
      </c>
      <c r="Z26" s="216">
        <f>IF(OR(ISTEXT(Y26), ISBLANK(Y26), ISTEXT(F26)), 0, IF(N26=0, S26*Y26, P26*W34))</f>
        <v>0</v>
      </c>
      <c r="AA26" s="217">
        <f>IF(ISERROR(Z26/Z34),"",Z26/Z34)</f>
        <v>0</v>
      </c>
      <c r="AB26" s="438"/>
      <c r="AC26" s="1446" t="s">
        <v>128</v>
      </c>
      <c r="AD26" s="2951">
        <f t="shared" si="9"/>
        <v>1.4999999999999999E-2</v>
      </c>
      <c r="AE26" s="155">
        <v>15</v>
      </c>
      <c r="AF26" s="438"/>
      <c r="AG26" s="2740" t="s">
        <v>2282</v>
      </c>
      <c r="AH26" s="942"/>
      <c r="AI26" s="942"/>
      <c r="AJ26" s="942"/>
      <c r="AK26" s="942"/>
      <c r="AL26" s="942"/>
      <c r="AM26" s="942"/>
      <c r="AN26" s="2739"/>
      <c r="AO26" s="3"/>
      <c r="AP26" s="196" t="str">
        <f t="shared" si="8"/>
        <v>►</v>
      </c>
      <c r="AQ26" s="3"/>
      <c r="AR26" s="76"/>
      <c r="AS26" s="76"/>
      <c r="AT26" s="76"/>
      <c r="AU26" s="76"/>
      <c r="AV26" s="76"/>
      <c r="AW26" s="16"/>
      <c r="AX26" s="16"/>
      <c r="AY26" s="16"/>
      <c r="AZ26"/>
      <c r="BA26" s="117"/>
      <c r="BB26" s="118"/>
      <c r="BC26" s="118"/>
      <c r="BD26" s="119"/>
      <c r="BE26" s="3"/>
      <c r="BF26" s="227"/>
      <c r="BG26" s="175"/>
      <c r="BH26" s="228" t="str">
        <f>IF(AND(BF26&gt;0,BI26&gt;0),"de","")</f>
        <v/>
      </c>
      <c r="BI26" s="177">
        <v>150</v>
      </c>
      <c r="BJ26" s="229" t="s">
        <v>41</v>
      </c>
      <c r="BK26" s="179">
        <v>1</v>
      </c>
      <c r="BL26" s="230" t="s">
        <v>129</v>
      </c>
      <c r="BN26" s="4">
        <v>1</v>
      </c>
    </row>
    <row r="27" spans="2:66" ht="21" x14ac:dyDescent="0.25">
      <c r="B27" s="196" t="str">
        <f t="shared" si="15"/>
        <v>►</v>
      </c>
      <c r="C27" s="149" t="str">
        <f>C16</f>
        <v>Famille à coller.N.Nom de votre recette.Recette mère ►.S.Saisissez le nom de la recette mère</v>
      </c>
      <c r="D27" s="91">
        <f>D16</f>
        <v>6</v>
      </c>
      <c r="E27" s="91" t="str">
        <f>E16</f>
        <v>couverts</v>
      </c>
      <c r="F27" s="174"/>
      <c r="G27" s="209"/>
      <c r="H27" s="176" t="str">
        <f t="shared" si="16"/>
        <v/>
      </c>
      <c r="I27" s="177"/>
      <c r="J27" s="178"/>
      <c r="K27" s="179">
        <v>1</v>
      </c>
      <c r="L27" s="180"/>
      <c r="N27" s="2978">
        <f>IF(ISTEXT(F27), 0, IFERROR(INDEX(AD10:AD34, MATCH(J27, AC10:AC34, 0)) * I27 * IF(ISBLANK(F27), 1, F27), 0))</f>
        <v>0</v>
      </c>
      <c r="O27" s="186">
        <f t="shared" si="11"/>
        <v>0</v>
      </c>
      <c r="P27" s="198">
        <f>IF(ISNUMBER(K27), N27*K27*N15, 0)</f>
        <v>0</v>
      </c>
      <c r="Q27" s="187">
        <f>IF(N34=0,0,(N27/N34)*R19*1000)</f>
        <v>0</v>
      </c>
      <c r="R27" s="184">
        <f>IFERROR(IF(NOT(ISNUMBER(F27)), 0, (F27/N34)*R19), 0)</f>
        <v>0</v>
      </c>
      <c r="S27" s="197">
        <f>IF(AND(ISNUMBER(F27), ISNUMBER(K27)), F27 * K27 * N15, 0)</f>
        <v>0</v>
      </c>
      <c r="T27" s="200">
        <f t="shared" si="12"/>
        <v>0</v>
      </c>
      <c r="U27" s="201">
        <f t="shared" si="13"/>
        <v>0</v>
      </c>
      <c r="V27" s="202"/>
      <c r="W27" s="203">
        <f t="shared" si="14"/>
        <v>0</v>
      </c>
      <c r="X27" s="204" t="str">
        <f>IF(OR(P27=0,ISBLANK(J27)),"",IF(ROUND(P27/INDEX(AD10:AD34,MATCH(J27,AC10:AC34,0)),1)&amp;" "&amp;J27=W27,"",ROUND(P27/INDEX(AD10:AD34,MATCH(J27,AC10:AC34,0)),1)&amp;" "&amp;J27))</f>
        <v/>
      </c>
      <c r="Y27" s="205">
        <v>1.5</v>
      </c>
      <c r="Z27" s="206">
        <f>IF(OR(ISTEXT(Y27), ISBLANK(Y27), ISTEXT(F27)), 0, IF(N27=0, S27*Y27, P27*W34))</f>
        <v>0</v>
      </c>
      <c r="AA27" s="207">
        <f>IF(ISERROR(Z27/Z34),"",Z27/Z34)</f>
        <v>0</v>
      </c>
      <c r="AB27" s="438"/>
      <c r="AC27" s="1446" t="s">
        <v>130</v>
      </c>
      <c r="AD27" s="2951">
        <f t="shared" si="9"/>
        <v>5.0000000000000001E-3</v>
      </c>
      <c r="AE27" s="155">
        <v>5</v>
      </c>
      <c r="AF27" s="438"/>
      <c r="AG27" s="2740" t="s">
        <v>2092</v>
      </c>
      <c r="AH27" s="942"/>
      <c r="AI27" s="942"/>
      <c r="AJ27" s="942"/>
      <c r="AK27" s="942"/>
      <c r="AL27" s="942"/>
      <c r="AM27" s="942"/>
      <c r="AN27" s="2739"/>
      <c r="AO27" s="3"/>
      <c r="AP27" s="196" t="str">
        <f t="shared" si="8"/>
        <v>►</v>
      </c>
      <c r="AQ27" s="3"/>
      <c r="AR27" s="76"/>
      <c r="AS27" s="76"/>
      <c r="AT27" s="76"/>
      <c r="AU27" s="76"/>
      <c r="AV27" s="76"/>
      <c r="AW27" s="16"/>
      <c r="AX27" s="16"/>
      <c r="AY27" s="16"/>
      <c r="AZ27"/>
      <c r="BA27" s="224" t="s">
        <v>89</v>
      </c>
      <c r="BB27" s="103"/>
      <c r="BC27" s="104"/>
      <c r="BD27" s="105"/>
      <c r="BE27" s="3"/>
      <c r="BF27" s="227"/>
      <c r="BG27" s="175"/>
      <c r="BH27" s="228" t="s">
        <v>131</v>
      </c>
      <c r="BI27" s="177">
        <v>8</v>
      </c>
      <c r="BJ27" s="229" t="s">
        <v>41</v>
      </c>
      <c r="BK27" s="179">
        <v>1</v>
      </c>
      <c r="BL27" s="230" t="s">
        <v>132</v>
      </c>
      <c r="BN27" s="4">
        <v>1</v>
      </c>
    </row>
    <row r="28" spans="2:66" ht="18.75" x14ac:dyDescent="0.25">
      <c r="B28" s="196" t="str">
        <f t="shared" si="15"/>
        <v>►</v>
      </c>
      <c r="C28" s="149" t="str">
        <f>C16</f>
        <v>Famille à coller.N.Nom de votre recette.Recette mère ►.S.Saisissez le nom de la recette mère</v>
      </c>
      <c r="D28" s="91">
        <f>D16</f>
        <v>6</v>
      </c>
      <c r="E28" s="91" t="str">
        <f>E16</f>
        <v>couverts</v>
      </c>
      <c r="F28" s="174"/>
      <c r="G28" s="209"/>
      <c r="H28" s="176" t="str">
        <f t="shared" si="16"/>
        <v/>
      </c>
      <c r="I28" s="177"/>
      <c r="J28" s="178"/>
      <c r="K28" s="179">
        <v>1</v>
      </c>
      <c r="L28" s="180"/>
      <c r="N28" s="2978">
        <f>IF(ISTEXT(F28), 0, IFERROR(INDEX(AD10:AD34, MATCH(J28, AC10:AC34, 0)) * I28 * IF(ISBLANK(F28), 1, F28), 0))</f>
        <v>0</v>
      </c>
      <c r="O28" s="186">
        <f t="shared" si="11"/>
        <v>0</v>
      </c>
      <c r="P28" s="198">
        <f>IF(ISNUMBER(K28), N28*K28*N15, 0)</f>
        <v>0</v>
      </c>
      <c r="Q28" s="187">
        <f>IF(N34=0,0,(N28/N34)*R19*1000)</f>
        <v>0</v>
      </c>
      <c r="R28" s="184">
        <f>IFERROR(IF(NOT(ISNUMBER(F28)), 0, (F28/N34)*R19), 0)</f>
        <v>0</v>
      </c>
      <c r="S28" s="210">
        <f>IF(AND(ISNUMBER(F28), ISNUMBER(K28)), F28 * K28 * N15, 0)</f>
        <v>0</v>
      </c>
      <c r="T28" s="211">
        <f t="shared" si="12"/>
        <v>0</v>
      </c>
      <c r="U28" s="212">
        <f t="shared" si="13"/>
        <v>0</v>
      </c>
      <c r="V28" s="202"/>
      <c r="W28" s="213">
        <f t="shared" si="14"/>
        <v>0</v>
      </c>
      <c r="X28" s="214" t="str">
        <f>IF(OR(P28=0,ISBLANK(J28)),"",IF(ROUND(P28/INDEX(AD10:AD34,MATCH(J28,AC10:AC34,0)),1)&amp;" "&amp;J28=W28,"",ROUND(P28/INDEX(AD10:AD34,MATCH(J28,AC10:AC34,0)),1)&amp;" "&amp;J28))</f>
        <v/>
      </c>
      <c r="Y28" s="215">
        <v>1.5</v>
      </c>
      <c r="Z28" s="216">
        <f>IF(OR(ISTEXT(Y28), ISBLANK(Y28), ISTEXT(F28)), 0, IF(N28=0, S28*Y28, P28*W34))</f>
        <v>0</v>
      </c>
      <c r="AA28" s="217">
        <f>IF(ISERROR(Z28/Z34),"",Z28/Z34)</f>
        <v>0</v>
      </c>
      <c r="AB28" s="438"/>
      <c r="AC28" s="1446" t="s">
        <v>133</v>
      </c>
      <c r="AD28" s="2951">
        <f t="shared" si="9"/>
        <v>0.03</v>
      </c>
      <c r="AE28" s="155">
        <v>30</v>
      </c>
      <c r="AF28" s="438"/>
      <c r="AG28" s="2740" t="s">
        <v>2097</v>
      </c>
      <c r="AH28" s="942"/>
      <c r="AI28" s="942"/>
      <c r="AJ28" s="942"/>
      <c r="AK28" s="942"/>
      <c r="AL28" s="942"/>
      <c r="AM28" s="942"/>
      <c r="AN28" s="2739"/>
      <c r="AO28" s="3"/>
      <c r="AP28" s="196" t="str">
        <f t="shared" si="8"/>
        <v>►</v>
      </c>
      <c r="AQ28" s="3"/>
      <c r="AR28" s="146" t="s">
        <v>134</v>
      </c>
      <c r="AS28" s="64"/>
      <c r="AT28" s="64"/>
      <c r="AU28" s="65"/>
      <c r="AV28" s="65"/>
      <c r="AW28" s="16"/>
      <c r="AX28" s="16"/>
      <c r="AY28" s="16"/>
      <c r="AZ28"/>
      <c r="BA28" s="117"/>
      <c r="BB28" s="118"/>
      <c r="BC28" s="118"/>
      <c r="BD28" s="119"/>
      <c r="BE28" s="3"/>
      <c r="BF28" s="227"/>
      <c r="BG28" s="175"/>
      <c r="BH28" s="176" t="s">
        <v>131</v>
      </c>
      <c r="BI28" s="177">
        <v>105</v>
      </c>
      <c r="BJ28" s="229" t="s">
        <v>41</v>
      </c>
      <c r="BK28" s="179">
        <v>1</v>
      </c>
      <c r="BL28" s="230" t="s">
        <v>135</v>
      </c>
      <c r="BN28" s="4">
        <v>1</v>
      </c>
    </row>
    <row r="29" spans="2:66" ht="21" x14ac:dyDescent="0.25">
      <c r="B29" s="196" t="str">
        <f t="shared" si="15"/>
        <v>►</v>
      </c>
      <c r="C29" s="149" t="str">
        <f>C16</f>
        <v>Famille à coller.N.Nom de votre recette.Recette mère ►.S.Saisissez le nom de la recette mère</v>
      </c>
      <c r="D29" s="91">
        <f>D16</f>
        <v>6</v>
      </c>
      <c r="E29" s="91" t="str">
        <f>E16</f>
        <v>couverts</v>
      </c>
      <c r="F29" s="174"/>
      <c r="G29" s="209"/>
      <c r="H29" s="176" t="str">
        <f t="shared" si="16"/>
        <v/>
      </c>
      <c r="I29" s="177"/>
      <c r="J29" s="178"/>
      <c r="K29" s="179">
        <v>1</v>
      </c>
      <c r="L29" s="180"/>
      <c r="N29" s="2978">
        <f>IF(ISTEXT(F29), 0, IFERROR(INDEX(AD10:AD34, MATCH(J29, AC10:AC34, 0)) * I29 * IF(ISBLANK(F29), 1, F29), 0))</f>
        <v>0</v>
      </c>
      <c r="O29" s="186">
        <f t="shared" si="11"/>
        <v>0</v>
      </c>
      <c r="P29" s="198">
        <f>IF(ISNUMBER(K29), N29*K29*N15, 0)</f>
        <v>0</v>
      </c>
      <c r="Q29" s="187">
        <f>IF(N34=0,0,(N29/N34)*R19*1000)</f>
        <v>0</v>
      </c>
      <c r="R29" s="184">
        <f>IFERROR(IF(NOT(ISNUMBER(F29)), 0, (F29/N34)*R19), 0)</f>
        <v>0</v>
      </c>
      <c r="S29" s="197">
        <f>IF(AND(ISNUMBER(F29), ISNUMBER(K29)), F29 * K29 * N15, 0)</f>
        <v>0</v>
      </c>
      <c r="T29" s="200">
        <f t="shared" si="12"/>
        <v>0</v>
      </c>
      <c r="U29" s="201">
        <f t="shared" si="13"/>
        <v>0</v>
      </c>
      <c r="V29" s="202"/>
      <c r="W29" s="203">
        <f t="shared" si="14"/>
        <v>0</v>
      </c>
      <c r="X29" s="204" t="str">
        <f>IF(OR(P29=0,ISBLANK(J29)),"",IF(ROUND(P29/INDEX(AD10:AD34,MATCH(J29,AC10:AC34,0)),1)&amp;" "&amp;J29=W29,"",ROUND(P29/INDEX(AD10:AD34,MATCH(J29,AC10:AC34,0)),1)&amp;" "&amp;J29))</f>
        <v/>
      </c>
      <c r="Y29" s="205">
        <v>1.5</v>
      </c>
      <c r="Z29" s="206">
        <f>IF(OR(ISTEXT(Y29), ISBLANK(Y29), ISTEXT(F29)), 0, IF(N29=0, S29*Y29, P29*W34))</f>
        <v>0</v>
      </c>
      <c r="AA29" s="207">
        <f>IF(ISERROR(Z29/Z34),"",Z29/Z34)</f>
        <v>0</v>
      </c>
      <c r="AB29" s="438"/>
      <c r="AC29" s="1446" t="s">
        <v>136</v>
      </c>
      <c r="AD29" s="2951">
        <f t="shared" si="9"/>
        <v>0.06</v>
      </c>
      <c r="AE29" s="155">
        <v>60</v>
      </c>
      <c r="AF29" s="438"/>
      <c r="AG29" s="2740" t="s">
        <v>2101</v>
      </c>
      <c r="AH29" s="942"/>
      <c r="AI29" s="942"/>
      <c r="AJ29" s="248" t="s">
        <v>1084</v>
      </c>
      <c r="AK29" s="942"/>
      <c r="AL29" s="942"/>
      <c r="AM29" s="942"/>
      <c r="AN29" s="2739"/>
      <c r="AO29" s="3"/>
      <c r="AP29" s="196" t="str">
        <f t="shared" si="8"/>
        <v>►</v>
      </c>
      <c r="AQ29" s="3"/>
      <c r="AR29" s="146" t="s">
        <v>137</v>
      </c>
      <c r="AS29" s="64"/>
      <c r="AT29" s="64"/>
      <c r="AU29" s="65"/>
      <c r="AV29" s="65"/>
      <c r="AW29" s="16"/>
      <c r="AX29" s="16"/>
      <c r="AY29" s="16"/>
      <c r="AZ29"/>
      <c r="BA29" s="231" t="s">
        <v>138</v>
      </c>
      <c r="BB29" s="232"/>
      <c r="BC29" s="104"/>
      <c r="BD29" s="105"/>
      <c r="BE29" s="3"/>
      <c r="BF29" s="107"/>
      <c r="BG29" s="108"/>
      <c r="BH29" s="108"/>
      <c r="BI29" s="108"/>
      <c r="BJ29" s="108"/>
      <c r="BK29" s="108"/>
      <c r="BL29" s="109"/>
      <c r="BN29" s="4">
        <v>1</v>
      </c>
    </row>
    <row r="30" spans="2:66" ht="21.75" thickBot="1" x14ac:dyDescent="0.3">
      <c r="B30" s="196" t="str">
        <f t="shared" si="15"/>
        <v>►</v>
      </c>
      <c r="C30" s="149" t="str">
        <f>C16</f>
        <v>Famille à coller.N.Nom de votre recette.Recette mère ►.S.Saisissez le nom de la recette mère</v>
      </c>
      <c r="D30" s="91">
        <f>D16</f>
        <v>6</v>
      </c>
      <c r="E30" s="91" t="str">
        <f>E16</f>
        <v>couverts</v>
      </c>
      <c r="F30" s="174"/>
      <c r="G30" s="209"/>
      <c r="H30" s="176" t="str">
        <f t="shared" si="16"/>
        <v/>
      </c>
      <c r="I30" s="177"/>
      <c r="J30" s="178"/>
      <c r="K30" s="179">
        <v>1</v>
      </c>
      <c r="L30" s="180"/>
      <c r="N30" s="2978">
        <f>IF(ISTEXT(F30), 0, IFERROR(INDEX(AD10:AD34, MATCH(J30, AC10:AC34, 0)) * I30 * IF(ISBLANK(F30), 1, F30), 0))</f>
        <v>0</v>
      </c>
      <c r="O30" s="186">
        <f t="shared" si="11"/>
        <v>0</v>
      </c>
      <c r="P30" s="198">
        <f>IF(ISNUMBER(K30), N30*K30*N15, 0)</f>
        <v>0</v>
      </c>
      <c r="Q30" s="187">
        <f>IF(N34=0,0,(N30/N34)*R19*1000)</f>
        <v>0</v>
      </c>
      <c r="R30" s="184">
        <f>IFERROR(IF(NOT(ISNUMBER(F30)), 0, (F30/N34)*R19), 0)</f>
        <v>0</v>
      </c>
      <c r="S30" s="210">
        <f>IF(AND(ISNUMBER(F30), ISNUMBER(K30)), F30 * K30 * N15, 0)</f>
        <v>0</v>
      </c>
      <c r="T30" s="211">
        <f t="shared" si="12"/>
        <v>0</v>
      </c>
      <c r="U30" s="212">
        <f t="shared" si="13"/>
        <v>0</v>
      </c>
      <c r="V30" s="202"/>
      <c r="W30" s="213">
        <f t="shared" si="14"/>
        <v>0</v>
      </c>
      <c r="X30" s="214" t="str">
        <f>IF(OR(P30=0,ISBLANK(J30)),"",IF(ROUND(P30/INDEX(AD10:AD34,MATCH(J30,AC10:AC34,0)),1)&amp;" "&amp;J30=W30,"",ROUND(P30/INDEX(AD10:AD34,MATCH(J30,AC10:AC34,0)),1)&amp;" "&amp;J30))</f>
        <v/>
      </c>
      <c r="Y30" s="215">
        <v>1.5</v>
      </c>
      <c r="Z30" s="216">
        <f>IF(OR(ISTEXT(Y30), ISBLANK(Y30), ISTEXT(F30)), 0, IF(N30=0, S30*Y30, P30*W34))</f>
        <v>0</v>
      </c>
      <c r="AA30" s="217">
        <f>IF(ISERROR(Z30/Z34),"",Z30/Z34)</f>
        <v>0</v>
      </c>
      <c r="AB30" s="438"/>
      <c r="AC30" s="1446" t="s">
        <v>139</v>
      </c>
      <c r="AD30" s="2951">
        <f t="shared" si="9"/>
        <v>0.22500000000000001</v>
      </c>
      <c r="AE30" s="155">
        <v>225</v>
      </c>
      <c r="AF30" s="438"/>
      <c r="AG30" s="2741" t="s">
        <v>2102</v>
      </c>
      <c r="AH30" s="942"/>
      <c r="AI30" s="942"/>
      <c r="AJ30" s="2742" t="s">
        <v>1085</v>
      </c>
      <c r="AK30" s="942"/>
      <c r="AL30" s="942"/>
      <c r="AM30" s="942"/>
      <c r="AN30" s="2739"/>
      <c r="AO30" s="3"/>
      <c r="AP30" s="196" t="str">
        <f t="shared" si="8"/>
        <v>►</v>
      </c>
      <c r="AQ30" s="3"/>
      <c r="AR30" s="76"/>
      <c r="AS30" s="76"/>
      <c r="AT30" s="76"/>
      <c r="AU30" s="76"/>
      <c r="AV30" s="76"/>
      <c r="AW30" s="16"/>
      <c r="AX30" s="16"/>
      <c r="AY30" s="16"/>
      <c r="AZ30"/>
      <c r="BA30" s="117"/>
      <c r="BB30" s="118"/>
      <c r="BC30" s="118"/>
      <c r="BD30" s="119"/>
      <c r="BE30" s="3"/>
      <c r="BF30" s="107"/>
      <c r="BG30" s="218" t="s">
        <v>140</v>
      </c>
      <c r="BH30" s="108"/>
      <c r="BI30" s="108"/>
      <c r="BJ30" s="108"/>
      <c r="BK30" s="108"/>
      <c r="BL30" s="109"/>
      <c r="BN30" s="4">
        <v>1</v>
      </c>
    </row>
    <row r="31" spans="2:66" ht="19.5" thickBot="1" x14ac:dyDescent="0.3">
      <c r="B31" s="196" t="str">
        <f t="shared" si="15"/>
        <v>►</v>
      </c>
      <c r="C31" s="149" t="str">
        <f>C16</f>
        <v>Famille à coller.N.Nom de votre recette.Recette mère ►.S.Saisissez le nom de la recette mère</v>
      </c>
      <c r="D31" s="91">
        <f>D16</f>
        <v>6</v>
      </c>
      <c r="E31" s="91" t="str">
        <f>E16</f>
        <v>couverts</v>
      </c>
      <c r="F31" s="174"/>
      <c r="G31" s="209"/>
      <c r="H31" s="176" t="str">
        <f t="shared" si="16"/>
        <v/>
      </c>
      <c r="I31" s="177"/>
      <c r="J31" s="178"/>
      <c r="K31" s="179">
        <v>1</v>
      </c>
      <c r="L31" s="180"/>
      <c r="N31" s="2978">
        <f>IF(ISTEXT(F31), 0, IFERROR(INDEX(AD10:AD34, MATCH(J31, AC10:AC34, 0)) * I31 * IF(ISBLANK(F31), 1, F31), 0))</f>
        <v>0</v>
      </c>
      <c r="O31" s="186">
        <f t="shared" si="11"/>
        <v>0</v>
      </c>
      <c r="P31" s="198">
        <f>IF(ISNUMBER(K31), N31*K31*N15, 0)</f>
        <v>0</v>
      </c>
      <c r="Q31" s="187">
        <f>IF(N34=0,0,(N31/N34)*R19*1000)</f>
        <v>0</v>
      </c>
      <c r="R31" s="184">
        <f>IFERROR(IF(NOT(ISNUMBER(F31)), 0, (F31/N34)*R19), 0)</f>
        <v>0</v>
      </c>
      <c r="S31" s="197">
        <f>IF(AND(ISNUMBER(F31), ISNUMBER(K31)), F31 * K31 * N15, 0)</f>
        <v>0</v>
      </c>
      <c r="T31" s="200">
        <f t="shared" si="12"/>
        <v>0</v>
      </c>
      <c r="U31" s="201">
        <f t="shared" si="13"/>
        <v>0</v>
      </c>
      <c r="V31" s="202"/>
      <c r="W31" s="203">
        <f t="shared" si="14"/>
        <v>0</v>
      </c>
      <c r="X31" s="204" t="str">
        <f>IF(OR(P31=0,ISBLANK(J31)),"",IF(ROUND(P31/INDEX(AD10:AD34,MATCH(J31,AC10:AC34,0)),1)&amp;" "&amp;J31=W31,"",ROUND(P31/INDEX(AD10:AD34,MATCH(J31,AC10:AC34,0)),1)&amp;" "&amp;J31))</f>
        <v/>
      </c>
      <c r="Y31" s="205">
        <v>1.5</v>
      </c>
      <c r="Z31" s="206">
        <f>IF(OR(ISTEXT(Y31), ISBLANK(Y31), ISTEXT(F31)), 0, IF(N31=0, S31*Y31, P31*W34))</f>
        <v>0</v>
      </c>
      <c r="AA31" s="207">
        <f>IF(ISERROR(Z31/Z34),"",Z31/Z34)</f>
        <v>0</v>
      </c>
      <c r="AB31" s="438"/>
      <c r="AC31" s="1446" t="s">
        <v>141</v>
      </c>
      <c r="AD31" s="2951">
        <f t="shared" si="9"/>
        <v>0.11799999999999999</v>
      </c>
      <c r="AE31" s="155">
        <v>118</v>
      </c>
      <c r="AF31" s="438"/>
      <c r="AG31" s="3395" t="s">
        <v>2256</v>
      </c>
      <c r="AH31" s="3396"/>
      <c r="AI31" s="3396"/>
      <c r="AJ31" s="3396"/>
      <c r="AK31" s="3396"/>
      <c r="AL31" s="3396"/>
      <c r="AM31" s="3396"/>
      <c r="AN31" s="3397"/>
      <c r="AO31" s="3" t="s">
        <v>6</v>
      </c>
      <c r="AP31" s="196" t="str">
        <f t="shared" si="8"/>
        <v>►</v>
      </c>
      <c r="AQ31" s="3"/>
      <c r="AR31" s="76"/>
      <c r="AS31" s="76"/>
      <c r="AT31" s="76"/>
      <c r="AU31" s="76"/>
      <c r="AV31" s="76"/>
      <c r="AW31" s="16"/>
      <c r="AX31" s="16"/>
      <c r="AY31" s="16"/>
      <c r="AZ31"/>
      <c r="BA31" s="34" t="s">
        <v>8</v>
      </c>
      <c r="BB31" s="35"/>
      <c r="BC31" s="36"/>
      <c r="BD31" s="119"/>
      <c r="BE31" s="3"/>
      <c r="BF31" s="233" t="s">
        <v>61</v>
      </c>
      <c r="BG31" s="234">
        <v>9</v>
      </c>
      <c r="BH31" s="235" t="s">
        <v>142</v>
      </c>
      <c r="BI31" s="236"/>
      <c r="BJ31" s="236"/>
      <c r="BK31" s="236"/>
      <c r="BL31" s="237"/>
      <c r="BN31" s="4">
        <v>1</v>
      </c>
    </row>
    <row r="32" spans="2:66" ht="19.5" thickBot="1" x14ac:dyDescent="0.3">
      <c r="B32" s="196" t="str">
        <f t="shared" si="15"/>
        <v>►</v>
      </c>
      <c r="C32" s="149" t="str">
        <f>C16</f>
        <v>Famille à coller.N.Nom de votre recette.Recette mère ►.S.Saisissez le nom de la recette mère</v>
      </c>
      <c r="D32" s="91">
        <f>D16</f>
        <v>6</v>
      </c>
      <c r="E32" s="91" t="str">
        <f>E16</f>
        <v>couverts</v>
      </c>
      <c r="F32" s="174"/>
      <c r="G32" s="209"/>
      <c r="H32" s="176" t="str">
        <f t="shared" si="16"/>
        <v/>
      </c>
      <c r="I32" s="177"/>
      <c r="J32" s="178"/>
      <c r="K32" s="179">
        <v>1</v>
      </c>
      <c r="L32" s="180"/>
      <c r="N32" s="2978">
        <f>IF(ISTEXT(F32), 0, IFERROR(INDEX(AD10:AD34, MATCH(J32, AC10:AC34, 0)) * I32 * IF(ISBLANK(F32), 1, F32), 0))</f>
        <v>0</v>
      </c>
      <c r="O32" s="186">
        <f t="shared" si="11"/>
        <v>0</v>
      </c>
      <c r="P32" s="198">
        <f>IF(ISNUMBER(K32), N32*K32*N15, 0)</f>
        <v>0</v>
      </c>
      <c r="Q32" s="187">
        <f>IF(N34=0,0,(N32/N34)*R19*1000)</f>
        <v>0</v>
      </c>
      <c r="R32" s="184">
        <f>IFERROR(IF(NOT(ISNUMBER(F32)), 0, (F32/N34)*R19), 0)</f>
        <v>0</v>
      </c>
      <c r="S32" s="210">
        <f>IF(AND(ISNUMBER(F32), ISNUMBER(K32)), F32 * K32 * N15, 0)</f>
        <v>0</v>
      </c>
      <c r="T32" s="211">
        <f t="shared" si="12"/>
        <v>0</v>
      </c>
      <c r="U32" s="212">
        <f t="shared" si="13"/>
        <v>0</v>
      </c>
      <c r="V32" s="202"/>
      <c r="W32" s="213">
        <f t="shared" si="14"/>
        <v>0</v>
      </c>
      <c r="X32" s="214" t="str">
        <f>IF(OR(P32=0,ISBLANK(J32)),"",IF(ROUND(P32/INDEX(AD10:AD34,MATCH(J32,AC10:AC34,0)),1)&amp;" "&amp;J32=W32,"",ROUND(P32/INDEX(AD10:AD34,MATCH(J32,AC10:AC34,0)),1)&amp;" "&amp;J32))</f>
        <v/>
      </c>
      <c r="Y32" s="215">
        <v>1.5</v>
      </c>
      <c r="Z32" s="216">
        <f>IF(OR(ISTEXT(Y32), ISBLANK(Y32), ISTEXT(F32)), 0, IF(N32=0, S32*Y32, P32*#REF!))</f>
        <v>0</v>
      </c>
      <c r="AA32" s="217">
        <f>IF(ISERROR(Z32/Z34),"",Z32/Z34)</f>
        <v>0</v>
      </c>
      <c r="AB32" s="438"/>
      <c r="AC32" s="1446" t="s">
        <v>143</v>
      </c>
      <c r="AD32" s="2951">
        <f t="shared" si="9"/>
        <v>0.25</v>
      </c>
      <c r="AE32" s="155">
        <v>250</v>
      </c>
      <c r="AF32" s="438"/>
      <c r="AG32" s="3252"/>
      <c r="AH32" s="3248"/>
      <c r="AI32" s="3248"/>
      <c r="AJ32" s="3248"/>
      <c r="AK32" s="3248"/>
      <c r="AL32" s="3248"/>
      <c r="AM32" s="3248"/>
      <c r="AN32" s="3253"/>
      <c r="AO32" s="3"/>
      <c r="AP32" s="196" t="str">
        <f t="shared" si="8"/>
        <v>►</v>
      </c>
      <c r="AQ32" s="3"/>
      <c r="AR32" s="238" t="s">
        <v>144</v>
      </c>
      <c r="AS32" s="64"/>
      <c r="AT32" s="64"/>
      <c r="AU32" s="65"/>
      <c r="AV32" s="65"/>
      <c r="AW32" s="16"/>
      <c r="AX32" s="16"/>
      <c r="AY32" s="16"/>
      <c r="AZ32"/>
      <c r="BA32" s="239" t="s">
        <v>145</v>
      </c>
      <c r="BB32" s="240"/>
      <c r="BC32" s="241"/>
      <c r="BD32" s="119"/>
      <c r="BE32" s="3"/>
      <c r="BF32" s="242" t="s">
        <v>146</v>
      </c>
      <c r="BG32" s="243"/>
      <c r="BH32" s="243"/>
      <c r="BI32" s="243"/>
      <c r="BJ32" s="243"/>
      <c r="BK32" s="243"/>
      <c r="BL32" s="244"/>
      <c r="BN32" s="4">
        <v>1</v>
      </c>
    </row>
    <row r="33" spans="1:66" ht="18.75" x14ac:dyDescent="0.25">
      <c r="B33" s="196" t="str">
        <f t="shared" si="15"/>
        <v>►</v>
      </c>
      <c r="C33" s="149" t="str">
        <f>C16</f>
        <v>Famille à coller.N.Nom de votre recette.Recette mère ►.S.Saisissez le nom de la recette mère</v>
      </c>
      <c r="D33" s="91">
        <f>D16</f>
        <v>6</v>
      </c>
      <c r="E33" s="91" t="str">
        <f>E16</f>
        <v>couverts</v>
      </c>
      <c r="F33" s="174"/>
      <c r="G33" s="209"/>
      <c r="H33" s="176" t="str">
        <f t="shared" si="16"/>
        <v/>
      </c>
      <c r="I33" s="177"/>
      <c r="J33" s="178"/>
      <c r="K33" s="179">
        <v>1</v>
      </c>
      <c r="L33" s="180"/>
      <c r="N33" s="2978">
        <f>IF(ISTEXT(F33), 0, IFERROR(INDEX(AD10:AD34, MATCH(J33, AC10:AC34, 0)) * I33 * IF(ISBLANK(F33), 1, F33), 0))</f>
        <v>0</v>
      </c>
      <c r="O33" s="186">
        <f t="shared" si="11"/>
        <v>0</v>
      </c>
      <c r="P33" s="198">
        <f>IF(ISNUMBER(K33), N33*K33*N15, 0)</f>
        <v>0</v>
      </c>
      <c r="Q33" s="187">
        <f>IF(N34=0,0,(N33/N34)*R19*1000)</f>
        <v>0</v>
      </c>
      <c r="R33" s="184">
        <f>IFERROR(IF(NOT(ISNUMBER(F33)), 0, (F33/N34)*R19), 0)</f>
        <v>0</v>
      </c>
      <c r="S33" s="197">
        <f>IF(AND(ISNUMBER(F33), ISNUMBER(K33)), F33 * K33 * N15, 0)</f>
        <v>0</v>
      </c>
      <c r="T33" s="200">
        <f t="shared" si="12"/>
        <v>0</v>
      </c>
      <c r="U33" s="201">
        <f t="shared" si="13"/>
        <v>0</v>
      </c>
      <c r="V33" s="202"/>
      <c r="W33" s="203">
        <f t="shared" si="14"/>
        <v>0</v>
      </c>
      <c r="X33" s="204" t="str">
        <f>IF(OR(P33=0,ISBLANK(J33)),"",IF(ROUND(P33/INDEX(AD10:AD34,MATCH(J33,AC10:AC34,0)),1)&amp;" "&amp;J33=W33,"",ROUND(P33/INDEX(AD10:AD34,MATCH(J33,AC10:AC34,0)),1)&amp;" "&amp;J33))</f>
        <v/>
      </c>
      <c r="Y33" s="205">
        <v>1.5</v>
      </c>
      <c r="Z33" s="206">
        <f>IF(OR(ISTEXT(Y33), ISBLANK(Y33), ISTEXT(F33)), 0, IF(N33=0, S33*Y33, P33*W54))</f>
        <v>0</v>
      </c>
      <c r="AA33" s="207">
        <f>IF(ISERROR(Z33/Z34),"",Z33/Z34)</f>
        <v>0</v>
      </c>
      <c r="AC33" s="1446" t="s">
        <v>147</v>
      </c>
      <c r="AD33" s="2951">
        <f t="shared" si="9"/>
        <v>0.15</v>
      </c>
      <c r="AE33" s="155">
        <v>150</v>
      </c>
      <c r="AG33" s="3398" t="s">
        <v>2283</v>
      </c>
      <c r="AH33" s="3399"/>
      <c r="AI33" s="3399"/>
      <c r="AJ33" s="3399"/>
      <c r="AK33" s="3399"/>
      <c r="AL33" s="3399"/>
      <c r="AM33" s="3399"/>
      <c r="AN33" s="3400"/>
      <c r="AO33" s="3"/>
      <c r="AP33" s="196" t="str">
        <f t="shared" si="8"/>
        <v>►</v>
      </c>
      <c r="AQ33" s="3"/>
      <c r="AR33" s="245" t="s">
        <v>148</v>
      </c>
      <c r="AS33" s="64"/>
      <c r="AT33" s="64"/>
      <c r="AU33" s="65"/>
      <c r="AV33" s="65"/>
      <c r="AW33" s="16"/>
      <c r="AX33" s="16"/>
      <c r="AY33" s="16"/>
      <c r="AZ33"/>
      <c r="BA33" s="246" t="s">
        <v>22</v>
      </c>
      <c r="BB33" s="59">
        <v>0</v>
      </c>
      <c r="BC33" s="60" t="s">
        <v>23</v>
      </c>
      <c r="BD33" s="119"/>
      <c r="BE33" s="3"/>
      <c r="BF33" s="247" t="s">
        <v>149</v>
      </c>
      <c r="BG33" s="248"/>
      <c r="BH33" s="248"/>
      <c r="BI33" s="248"/>
      <c r="BJ33" s="248"/>
      <c r="BK33" s="248"/>
      <c r="BL33" s="244"/>
      <c r="BN33" s="4">
        <v>1</v>
      </c>
    </row>
    <row r="34" spans="1:66" s="48" customFormat="1" ht="18.75" x14ac:dyDescent="0.25">
      <c r="A34"/>
      <c r="B34" s="66" t="s">
        <v>18</v>
      </c>
      <c r="C34" s="985" t="str">
        <f>C16</f>
        <v>Famille à coller.N.Nom de votre recette.Recette mère ►.S.Saisissez le nom de la recette mère</v>
      </c>
      <c r="D34" s="986">
        <f>D16</f>
        <v>6</v>
      </c>
      <c r="E34" s="987" t="str">
        <f>E16</f>
        <v>couverts</v>
      </c>
      <c r="F34" s="988" t="s">
        <v>150</v>
      </c>
      <c r="G34" s="989"/>
      <c r="H34" s="990"/>
      <c r="I34" s="990"/>
      <c r="J34" s="990"/>
      <c r="K34" s="990"/>
      <c r="L34" s="991"/>
      <c r="M34"/>
      <c r="N34" s="2983">
        <f>SUM(N20:N33)</f>
        <v>1.4999999999999998</v>
      </c>
      <c r="O34" s="257">
        <f>SUM(O20:O33)</f>
        <v>6.75</v>
      </c>
      <c r="P34" s="259">
        <f>SUM(P20:P33)</f>
        <v>7.5</v>
      </c>
      <c r="Q34" s="260"/>
      <c r="R34" s="260"/>
      <c r="S34" s="261"/>
      <c r="T34" s="262"/>
      <c r="U34" s="263">
        <f>O34</f>
        <v>6.75</v>
      </c>
      <c r="V34" s="264" t="str">
        <f>ROUND(W34-U34,3)&amp;"Kg"&amp;"  "&amp;IF(W34&gt;0, ROUND((W34 - O34) / W34 * 100, 2), 0)&amp;"%"</f>
        <v>0.75Kg  10%</v>
      </c>
      <c r="W34" s="265">
        <f>P34</f>
        <v>7.5</v>
      </c>
      <c r="X34" s="266"/>
      <c r="Y34" s="267"/>
      <c r="Z34" s="268">
        <f>IF(SUM(Z20:Z33)=0,"",SUM(Z20:Z33))</f>
        <v>52.5</v>
      </c>
      <c r="AA34" s="269">
        <f>IF(ISERROR(Z34/Z34),"",Z34/Z34)</f>
        <v>1</v>
      </c>
      <c r="AB34"/>
      <c r="AC34" s="1446" t="s">
        <v>151</v>
      </c>
      <c r="AD34" s="2952">
        <f t="shared" si="9"/>
        <v>0.35</v>
      </c>
      <c r="AE34" s="1031">
        <v>350</v>
      </c>
      <c r="AF34"/>
      <c r="AG34" s="3401" t="s">
        <v>2284</v>
      </c>
      <c r="AH34" s="3402"/>
      <c r="AI34" s="3402"/>
      <c r="AJ34" s="3402"/>
      <c r="AK34" s="3402"/>
      <c r="AL34" s="3402"/>
      <c r="AM34" s="2743"/>
      <c r="AN34" s="2744" t="str">
        <f>AJ84</f>
        <v>◄ cellule AI84</v>
      </c>
      <c r="AO34" s="3"/>
      <c r="AP34" s="66" t="str">
        <f t="shared" si="8"/>
        <v>A</v>
      </c>
      <c r="AQ34" s="3"/>
      <c r="AR34" s="76"/>
      <c r="AS34" s="76"/>
      <c r="AT34" s="76"/>
      <c r="AU34" s="76"/>
      <c r="AV34" s="76"/>
      <c r="AW34" s="16"/>
      <c r="AX34" s="16"/>
      <c r="AY34" s="16"/>
      <c r="AZ34"/>
      <c r="BA34" s="246" t="s">
        <v>30</v>
      </c>
      <c r="BB34" s="71">
        <v>0</v>
      </c>
      <c r="BC34" s="72" t="s">
        <v>31</v>
      </c>
      <c r="BD34" s="119"/>
      <c r="BE34" s="3"/>
      <c r="BF34" s="247"/>
      <c r="BG34" s="270"/>
      <c r="BH34" s="270"/>
      <c r="BI34" s="270"/>
      <c r="BJ34" s="270"/>
      <c r="BK34" s="270"/>
      <c r="BL34" s="271"/>
      <c r="BM34"/>
      <c r="BN34" s="4">
        <v>1</v>
      </c>
    </row>
    <row r="35" spans="1:66" s="48" customFormat="1" ht="15.75" x14ac:dyDescent="0.25">
      <c r="A35" s="296">
        <f>ROW()</f>
        <v>35</v>
      </c>
      <c r="B35" s="1004" t="s">
        <v>18</v>
      </c>
      <c r="C35" s="992" t="str">
        <f>C16</f>
        <v>Famille à coller.N.Nom de votre recette.Recette mère ►.S.Saisissez le nom de la recette mère</v>
      </c>
      <c r="D35" s="992">
        <f>D16</f>
        <v>6</v>
      </c>
      <c r="E35" s="992" t="str">
        <f>E16</f>
        <v>couverts</v>
      </c>
      <c r="F35" s="993" t="s">
        <v>61</v>
      </c>
      <c r="G35" s="994">
        <v>11</v>
      </c>
      <c r="H35" s="995" t="s">
        <v>142</v>
      </c>
      <c r="I35" s="996"/>
      <c r="J35" s="996"/>
      <c r="K35" s="996"/>
      <c r="L35" s="997"/>
      <c r="M35"/>
      <c r="N35" s="2885"/>
      <c r="O35" s="1000"/>
      <c r="P35" s="1000"/>
      <c r="Q35" s="1000"/>
      <c r="R35" s="1000"/>
      <c r="S35" s="1000"/>
      <c r="T35" s="1000"/>
      <c r="U35" s="1000"/>
      <c r="V35" s="1000"/>
      <c r="W35" s="1000"/>
      <c r="X35" s="1000"/>
      <c r="Y35" s="1000"/>
      <c r="Z35" s="1000"/>
      <c r="AA35" s="1354"/>
      <c r="AB35"/>
      <c r="AC35" s="332"/>
      <c r="AD35" s="332"/>
      <c r="AE35" s="332"/>
      <c r="AF35"/>
      <c r="AG35" s="2257" t="s">
        <v>2109</v>
      </c>
      <c r="AH35" s="2253"/>
      <c r="AI35" s="2253"/>
      <c r="AJ35" s="2253"/>
      <c r="AK35" s="2253"/>
      <c r="AL35" s="2253"/>
      <c r="AM35" s="2253"/>
      <c r="AN35" s="2745"/>
      <c r="AO35" s="3"/>
      <c r="AP35" s="1004" t="str">
        <f t="shared" si="8"/>
        <v>A</v>
      </c>
      <c r="AQ35" s="3"/>
      <c r="AR35" s="76"/>
      <c r="AS35" s="76"/>
      <c r="AT35" s="76"/>
      <c r="AU35" s="76"/>
      <c r="AV35" s="76"/>
      <c r="AW35" s="16"/>
      <c r="AX35" s="16"/>
      <c r="AY35" s="16"/>
      <c r="AZ35"/>
      <c r="BA35" s="246" t="s">
        <v>36</v>
      </c>
      <c r="BB35" s="71">
        <v>0</v>
      </c>
      <c r="BC35" s="72" t="s">
        <v>37</v>
      </c>
      <c r="BD35" s="119"/>
      <c r="BE35" s="3"/>
      <c r="BF35" s="247"/>
      <c r="BG35" s="270"/>
      <c r="BH35" s="270"/>
      <c r="BI35" s="270"/>
      <c r="BJ35" s="270"/>
      <c r="BK35" s="270"/>
      <c r="BL35" s="271"/>
      <c r="BM35"/>
      <c r="BN35" s="4"/>
    </row>
    <row r="36" spans="1:66" s="48" customFormat="1" ht="15.75" x14ac:dyDescent="0.25">
      <c r="A36"/>
      <c r="B36" s="319" t="s">
        <v>18</v>
      </c>
      <c r="C36" s="1043" t="str">
        <f>C35</f>
        <v>Famille à coller.N.Nom de votre recette.Recette mère ►.S.Saisissez le nom de la recette mère</v>
      </c>
      <c r="D36" s="1043">
        <f>D35</f>
        <v>6</v>
      </c>
      <c r="E36" s="1044" t="str">
        <f>E35</f>
        <v>couverts</v>
      </c>
      <c r="F36" s="321" t="s">
        <v>146</v>
      </c>
      <c r="G36" s="243"/>
      <c r="H36" s="243"/>
      <c r="I36" s="243"/>
      <c r="J36" s="243"/>
      <c r="K36" s="243"/>
      <c r="L36" s="322"/>
      <c r="M36"/>
      <c r="N36" s="2981"/>
      <c r="O36" s="2959"/>
      <c r="P36" s="2960"/>
      <c r="Q36" s="330" t="s">
        <v>163</v>
      </c>
      <c r="R36" s="311"/>
      <c r="S36" s="311"/>
      <c r="T36" s="311"/>
      <c r="U36" s="311"/>
      <c r="V36" s="311"/>
      <c r="W36" s="311"/>
      <c r="X36" s="311"/>
      <c r="Y36" s="311"/>
      <c r="Z36" s="311"/>
      <c r="AA36" s="312"/>
      <c r="AB36"/>
      <c r="AC36" s="332"/>
      <c r="AD36" s="332"/>
      <c r="AE36" s="332"/>
      <c r="AF36"/>
      <c r="AG36" s="2257" t="s">
        <v>2109</v>
      </c>
      <c r="AH36" s="2253"/>
      <c r="AI36" s="2253"/>
      <c r="AJ36" s="2253"/>
      <c r="AK36" s="2253"/>
      <c r="AL36" s="2253"/>
      <c r="AM36" s="2253"/>
      <c r="AN36" s="2745"/>
      <c r="AO36" s="3"/>
      <c r="AP36" s="319" t="str">
        <f t="shared" si="8"/>
        <v>A</v>
      </c>
      <c r="AQ36" s="3"/>
      <c r="AR36" s="76"/>
      <c r="AS36" s="76"/>
      <c r="AT36" s="76"/>
      <c r="AU36" s="76"/>
      <c r="AV36" s="76"/>
      <c r="AW36" s="16"/>
      <c r="AX36" s="16"/>
      <c r="AY36" s="16"/>
      <c r="AZ36"/>
      <c r="BA36" s="278" t="s">
        <v>41</v>
      </c>
      <c r="BB36" s="95">
        <f t="shared" ref="BB36:BB47" si="17">BC36 / 1000</f>
        <v>1E-3</v>
      </c>
      <c r="BC36" s="96">
        <v>1</v>
      </c>
      <c r="BD36" s="119"/>
      <c r="BE36" s="3"/>
      <c r="BF36" s="279" t="s">
        <v>153</v>
      </c>
      <c r="BG36" s="280"/>
      <c r="BH36" s="280"/>
      <c r="BI36" s="280"/>
      <c r="BJ36" s="280"/>
      <c r="BK36" s="280"/>
      <c r="BL36" s="281" t="s">
        <v>154</v>
      </c>
      <c r="BM36"/>
      <c r="BN36" s="4">
        <v>1</v>
      </c>
    </row>
    <row r="37" spans="1:66" s="48" customFormat="1" ht="15.75" customHeight="1" x14ac:dyDescent="0.25">
      <c r="A37"/>
      <c r="B37" s="196" t="str">
        <f t="shared" ref="B37:B47" si="18">IF(OR(F37&lt;&gt;"",G37&lt;&gt; "",H37&lt;&gt;"",I37&lt;&gt;""),"A", "►")</f>
        <v>A</v>
      </c>
      <c r="C37" s="320" t="str">
        <f>C35</f>
        <v>Famille à coller.N.Nom de votre recette.Recette mère ►.S.Saisissez le nom de la recette mère</v>
      </c>
      <c r="D37" s="320">
        <f>D35</f>
        <v>6</v>
      </c>
      <c r="E37" s="1045" t="str">
        <f>E35</f>
        <v>couverts</v>
      </c>
      <c r="F37" s="324" t="s">
        <v>149</v>
      </c>
      <c r="G37" s="248"/>
      <c r="H37" s="248"/>
      <c r="I37" s="248"/>
      <c r="J37" s="248"/>
      <c r="K37" s="248"/>
      <c r="L37" s="322"/>
      <c r="M37"/>
      <c r="N37" s="2982"/>
      <c r="O37" s="310"/>
      <c r="P37" s="2961"/>
      <c r="Q37" s="2941"/>
      <c r="R37" s="2941"/>
      <c r="S37" s="2941"/>
      <c r="T37" s="2941"/>
      <c r="U37" s="2941"/>
      <c r="V37" s="2941"/>
      <c r="W37" s="2941"/>
      <c r="X37" s="2941"/>
      <c r="Y37" s="2941"/>
      <c r="Z37" s="2941"/>
      <c r="AA37" s="2942"/>
      <c r="AB37"/>
      <c r="AC37" s="332"/>
      <c r="AD37" s="332"/>
      <c r="AE37" s="332"/>
      <c r="AF37"/>
      <c r="AG37" s="2257"/>
      <c r="AH37" s="2253"/>
      <c r="AI37" s="2253"/>
      <c r="AJ37" s="2253"/>
      <c r="AK37" s="2253"/>
      <c r="AL37" s="2253"/>
      <c r="AM37" s="2253"/>
      <c r="AN37" s="2745"/>
      <c r="AO37" s="3"/>
      <c r="AP37" s="196" t="str">
        <f t="shared" si="8"/>
        <v>A</v>
      </c>
      <c r="AQ37" s="3"/>
      <c r="AR37" s="76"/>
      <c r="AS37" s="76"/>
      <c r="AT37" s="76"/>
      <c r="AU37" s="76"/>
      <c r="AV37" s="76"/>
      <c r="AW37" s="16"/>
      <c r="AX37" s="16"/>
      <c r="AY37" s="16"/>
      <c r="AZ37"/>
      <c r="BA37" s="285" t="s">
        <v>47</v>
      </c>
      <c r="BB37" s="95">
        <f t="shared" si="17"/>
        <v>1</v>
      </c>
      <c r="BC37" s="96">
        <v>1000</v>
      </c>
      <c r="BD37" s="119"/>
      <c r="BE37" s="3"/>
      <c r="BF37" s="286"/>
      <c r="BG37" s="287"/>
      <c r="BH37" s="287"/>
      <c r="BI37" s="287"/>
      <c r="BJ37" s="287"/>
      <c r="BK37" s="287"/>
      <c r="BL37" s="288" t="s">
        <v>155</v>
      </c>
      <c r="BM37"/>
      <c r="BN37" s="4">
        <v>1</v>
      </c>
    </row>
    <row r="38" spans="1:66" s="48" customFormat="1" ht="18.75" customHeight="1" x14ac:dyDescent="0.25">
      <c r="A38"/>
      <c r="B38" s="196" t="str">
        <f t="shared" si="18"/>
        <v>►</v>
      </c>
      <c r="C38" s="320" t="str">
        <f>C35</f>
        <v>Famille à coller.N.Nom de votre recette.Recette mère ►.S.Saisissez le nom de la recette mère</v>
      </c>
      <c r="D38" s="320">
        <f>D35</f>
        <v>6</v>
      </c>
      <c r="E38" s="1045" t="str">
        <f>E35</f>
        <v>couverts</v>
      </c>
      <c r="F38" s="324"/>
      <c r="G38" s="270"/>
      <c r="H38" s="270"/>
      <c r="I38" s="270"/>
      <c r="J38" s="270"/>
      <c r="K38" s="270"/>
      <c r="L38" s="329"/>
      <c r="M38"/>
      <c r="N38" s="2982"/>
      <c r="O38" s="310"/>
      <c r="P38" s="2961"/>
      <c r="Q38" s="2941"/>
      <c r="R38" s="2941"/>
      <c r="S38" s="2941"/>
      <c r="T38" s="2941"/>
      <c r="U38" s="2941"/>
      <c r="V38" s="2941"/>
      <c r="W38" s="2941"/>
      <c r="X38" s="2941"/>
      <c r="Y38" s="2941"/>
      <c r="Z38" s="2941"/>
      <c r="AA38" s="2942"/>
      <c r="AB38"/>
      <c r="AC38" s="332"/>
      <c r="AD38" s="332"/>
      <c r="AE38" s="332"/>
      <c r="AF38"/>
      <c r="AG38" s="2257"/>
      <c r="AH38" s="2253"/>
      <c r="AI38" s="2253"/>
      <c r="AM38" s="2253"/>
      <c r="AN38" s="2745"/>
      <c r="AO38" s="3"/>
      <c r="AP38" s="196" t="str">
        <f t="shared" si="8"/>
        <v>►</v>
      </c>
      <c r="AQ38" s="3"/>
      <c r="AR38" s="76"/>
      <c r="AS38" s="76"/>
      <c r="AT38" s="76"/>
      <c r="AU38" s="76"/>
      <c r="AV38" s="76"/>
      <c r="AW38" s="16"/>
      <c r="AX38" s="16"/>
      <c r="AY38" s="16"/>
      <c r="AZ38"/>
      <c r="BA38" s="289" t="s">
        <v>51</v>
      </c>
      <c r="BB38" s="95">
        <f t="shared" si="17"/>
        <v>0.25</v>
      </c>
      <c r="BC38" s="96">
        <v>250</v>
      </c>
      <c r="BD38" s="119"/>
      <c r="BE38" s="3"/>
      <c r="BF38" s="290"/>
      <c r="BG38" s="287"/>
      <c r="BH38" s="287"/>
      <c r="BI38" s="287"/>
      <c r="BJ38" s="287"/>
      <c r="BK38" s="287"/>
      <c r="BL38" s="288" t="s">
        <v>156</v>
      </c>
      <c r="BM38"/>
      <c r="BN38" s="4">
        <v>1</v>
      </c>
    </row>
    <row r="39" spans="1:66" s="48" customFormat="1" ht="18.75" customHeight="1" x14ac:dyDescent="0.25">
      <c r="A39"/>
      <c r="B39" s="196" t="str">
        <f t="shared" si="18"/>
        <v>►</v>
      </c>
      <c r="C39" s="320" t="str">
        <f>C35</f>
        <v>Famille à coller.N.Nom de votre recette.Recette mère ►.S.Saisissez le nom de la recette mère</v>
      </c>
      <c r="D39" s="320">
        <f>D35</f>
        <v>6</v>
      </c>
      <c r="E39" s="1045" t="str">
        <f>E35</f>
        <v>couverts</v>
      </c>
      <c r="F39" s="324"/>
      <c r="G39" s="270"/>
      <c r="H39" s="270"/>
      <c r="I39" s="270"/>
      <c r="J39" s="270"/>
      <c r="K39" s="270"/>
      <c r="L39" s="329"/>
      <c r="M39"/>
      <c r="N39" s="2982"/>
      <c r="O39" s="310"/>
      <c r="P39" s="2961"/>
      <c r="Q39" s="2941"/>
      <c r="R39" s="2941"/>
      <c r="S39" s="2941"/>
      <c r="T39" s="2941"/>
      <c r="U39" s="2941"/>
      <c r="V39" s="2941"/>
      <c r="W39" s="2941"/>
      <c r="X39" s="2941"/>
      <c r="Y39" s="2941"/>
      <c r="Z39" s="2941"/>
      <c r="AA39" s="2942"/>
      <c r="AB39"/>
      <c r="AC39" s="332"/>
      <c r="AD39" s="332"/>
      <c r="AE39" s="332"/>
      <c r="AF39"/>
      <c r="AG39" s="2257"/>
      <c r="AH39" s="2253"/>
      <c r="AI39" s="2253"/>
      <c r="AM39" s="2253"/>
      <c r="AN39" s="2745"/>
      <c r="AO39" s="3"/>
      <c r="AP39" s="196" t="str">
        <f t="shared" si="8"/>
        <v>►</v>
      </c>
      <c r="AQ39" s="3"/>
      <c r="AR39" s="76"/>
      <c r="AS39" s="76"/>
      <c r="AT39" s="76"/>
      <c r="AU39" s="76"/>
      <c r="AV39" s="76"/>
      <c r="AW39" s="16"/>
      <c r="AX39" s="16"/>
      <c r="AY39" s="16"/>
      <c r="AZ39"/>
      <c r="BA39" s="289" t="s">
        <v>59</v>
      </c>
      <c r="BB39" s="95">
        <f t="shared" si="17"/>
        <v>0.5</v>
      </c>
      <c r="BC39" s="96">
        <v>500</v>
      </c>
      <c r="BD39" s="119"/>
      <c r="BE39" s="3"/>
      <c r="BF39" s="292"/>
      <c r="BG39" s="293"/>
      <c r="BH39" s="293" t="s">
        <v>152</v>
      </c>
      <c r="BI39" s="294"/>
      <c r="BJ39" s="294"/>
      <c r="BK39" s="294"/>
      <c r="BL39" s="295"/>
      <c r="BM39"/>
      <c r="BN39" s="4">
        <v>1</v>
      </c>
    </row>
    <row r="40" spans="1:66" s="48" customFormat="1" ht="18.75" customHeight="1" thickBot="1" x14ac:dyDescent="0.3">
      <c r="A40"/>
      <c r="B40" s="196" t="str">
        <f t="shared" si="18"/>
        <v>►</v>
      </c>
      <c r="C40" s="320" t="str">
        <f>C35</f>
        <v>Famille à coller.N.Nom de votre recette.Recette mère ►.S.Saisissez le nom de la recette mère</v>
      </c>
      <c r="D40" s="320">
        <f>D35</f>
        <v>6</v>
      </c>
      <c r="E40" s="1045" t="str">
        <f>E35</f>
        <v>couverts</v>
      </c>
      <c r="F40" s="324"/>
      <c r="G40" s="270"/>
      <c r="H40" s="270"/>
      <c r="I40" s="270"/>
      <c r="J40" s="270"/>
      <c r="K40" s="270"/>
      <c r="L40" s="329"/>
      <c r="M40"/>
      <c r="N40" s="2982"/>
      <c r="O40" s="310"/>
      <c r="P40" s="2961"/>
      <c r="Q40" s="2941"/>
      <c r="R40" s="2941"/>
      <c r="S40" s="2941"/>
      <c r="T40" s="2941"/>
      <c r="U40" s="2941"/>
      <c r="V40" s="2941"/>
      <c r="W40" s="2941"/>
      <c r="X40" s="2941"/>
      <c r="Y40" s="2941"/>
      <c r="Z40" s="2941"/>
      <c r="AA40" s="2942"/>
      <c r="AB40"/>
      <c r="AC40" s="332"/>
      <c r="AD40" s="332"/>
      <c r="AE40" s="332"/>
      <c r="AF40"/>
      <c r="AG40" s="2257"/>
      <c r="AH40" s="2253"/>
      <c r="AI40" s="2253"/>
      <c r="AM40" s="2253"/>
      <c r="AN40" s="2745"/>
      <c r="AO40" s="3"/>
      <c r="AP40" s="196" t="str">
        <f t="shared" si="8"/>
        <v>►</v>
      </c>
      <c r="AQ40" s="3"/>
      <c r="AR40" s="146" t="s">
        <v>157</v>
      </c>
      <c r="AS40" s="64"/>
      <c r="AT40" s="64"/>
      <c r="AU40" s="65"/>
      <c r="AV40" s="65"/>
      <c r="AW40" s="16"/>
      <c r="AX40" s="16"/>
      <c r="AY40" s="16"/>
      <c r="AZ40"/>
      <c r="BA40" s="289" t="s">
        <v>68</v>
      </c>
      <c r="BB40" s="95">
        <f t="shared" si="17"/>
        <v>0.33332999999999996</v>
      </c>
      <c r="BC40" s="96">
        <v>333.33</v>
      </c>
      <c r="BD40" s="119"/>
      <c r="BE40" s="3"/>
      <c r="BF40" s="297" t="s">
        <v>150</v>
      </c>
      <c r="BG40" s="298"/>
      <c r="BH40" s="299"/>
      <c r="BI40" s="300"/>
      <c r="BJ40" s="300"/>
      <c r="BK40" s="300"/>
      <c r="BL40" s="301"/>
      <c r="BM40"/>
      <c r="BN40" s="4">
        <v>1</v>
      </c>
    </row>
    <row r="41" spans="1:66" s="48" customFormat="1" ht="18.75" customHeight="1" x14ac:dyDescent="0.25">
      <c r="A41"/>
      <c r="B41" s="196" t="str">
        <f t="shared" si="18"/>
        <v>►</v>
      </c>
      <c r="C41" s="320" t="str">
        <f>C35</f>
        <v>Famille à coller.N.Nom de votre recette.Recette mère ►.S.Saisissez le nom de la recette mère</v>
      </c>
      <c r="D41" s="320">
        <f>D35</f>
        <v>6</v>
      </c>
      <c r="E41" s="1045" t="str">
        <f>E35</f>
        <v>couverts</v>
      </c>
      <c r="F41" s="324"/>
      <c r="G41" s="270"/>
      <c r="H41" s="270"/>
      <c r="I41" s="270"/>
      <c r="J41" s="270"/>
      <c r="K41" s="270" t="s">
        <v>177</v>
      </c>
      <c r="L41" s="329"/>
      <c r="M41"/>
      <c r="N41" s="2982"/>
      <c r="O41" s="310"/>
      <c r="P41" s="2961"/>
      <c r="Q41" s="330" t="s">
        <v>165</v>
      </c>
      <c r="R41" s="325"/>
      <c r="S41" s="325"/>
      <c r="T41" s="325"/>
      <c r="U41" s="325"/>
      <c r="V41" s="325"/>
      <c r="W41" s="325"/>
      <c r="X41" s="325"/>
      <c r="Y41" s="325"/>
      <c r="Z41" s="325"/>
      <c r="AA41" s="331"/>
      <c r="AB41"/>
      <c r="AC41" s="332"/>
      <c r="AD41" s="332"/>
      <c r="AE41" s="332"/>
      <c r="AF41"/>
      <c r="AG41" s="2257"/>
      <c r="AH41" s="2253"/>
      <c r="AI41" s="2253"/>
      <c r="AM41" s="2253"/>
      <c r="AN41" s="2745"/>
      <c r="AO41" s="3"/>
      <c r="AP41" s="196" t="str">
        <f t="shared" si="8"/>
        <v>►</v>
      </c>
      <c r="AQ41" s="3"/>
      <c r="AR41" s="146" t="s">
        <v>158</v>
      </c>
      <c r="AS41" s="64"/>
      <c r="AT41" s="64"/>
      <c r="AU41" s="65"/>
      <c r="AV41" s="65"/>
      <c r="AW41" s="16"/>
      <c r="AX41" s="16"/>
      <c r="AY41" s="16"/>
      <c r="AZ41"/>
      <c r="BA41" s="302" t="s">
        <v>92</v>
      </c>
      <c r="BB41" s="154">
        <f t="shared" si="17"/>
        <v>1E-3</v>
      </c>
      <c r="BC41" s="155">
        <v>1</v>
      </c>
      <c r="BD41" s="119"/>
      <c r="BE41" s="3"/>
      <c r="BF41" s="242" t="s">
        <v>159</v>
      </c>
      <c r="BG41" s="303"/>
      <c r="BH41" s="304"/>
      <c r="BI41" s="305"/>
      <c r="BJ41" s="305"/>
      <c r="BK41" s="305"/>
      <c r="BL41" s="306"/>
      <c r="BM41"/>
      <c r="BN41" s="4">
        <v>1</v>
      </c>
    </row>
    <row r="42" spans="1:66" s="48" customFormat="1" ht="21" customHeight="1" x14ac:dyDescent="0.25">
      <c r="A42"/>
      <c r="B42" s="196" t="str">
        <f t="shared" si="18"/>
        <v>►</v>
      </c>
      <c r="C42" s="320" t="str">
        <f>C35</f>
        <v>Famille à coller.N.Nom de votre recette.Recette mère ►.S.Saisissez le nom de la recette mère</v>
      </c>
      <c r="D42" s="320">
        <f>D35</f>
        <v>6</v>
      </c>
      <c r="E42" s="1045" t="str">
        <f>E35</f>
        <v>couverts</v>
      </c>
      <c r="F42" s="324"/>
      <c r="G42" s="270"/>
      <c r="H42" s="270"/>
      <c r="I42" s="270"/>
      <c r="J42" s="270"/>
      <c r="K42" s="270"/>
      <c r="L42" s="329"/>
      <c r="M42"/>
      <c r="N42" s="2982"/>
      <c r="O42" s="310"/>
      <c r="P42" s="2961"/>
      <c r="Q42" s="2937" t="s">
        <v>169</v>
      </c>
      <c r="R42" s="2937"/>
      <c r="S42" s="2937"/>
      <c r="T42" s="2937"/>
      <c r="U42" s="2937"/>
      <c r="V42" s="2937"/>
      <c r="W42" s="2937"/>
      <c r="X42" s="2937"/>
      <c r="Y42" s="2937"/>
      <c r="Z42" s="2937"/>
      <c r="AA42" s="2938"/>
      <c r="AB42"/>
      <c r="AC42" s="332"/>
      <c r="AD42" s="332"/>
      <c r="AE42" s="332"/>
      <c r="AF42"/>
      <c r="AG42" s="2257"/>
      <c r="AH42" s="2253"/>
      <c r="AI42" s="2253"/>
      <c r="AM42" s="2253"/>
      <c r="AN42" s="2745"/>
      <c r="AO42" s="3"/>
      <c r="AP42" s="196" t="str">
        <f t="shared" si="8"/>
        <v>►</v>
      </c>
      <c r="AQ42" s="3"/>
      <c r="AR42" s="146" t="s">
        <v>160</v>
      </c>
      <c r="AS42" s="64"/>
      <c r="AT42" s="64"/>
      <c r="AU42" s="65"/>
      <c r="AV42" s="65"/>
      <c r="AW42" s="16"/>
      <c r="AX42" s="16"/>
      <c r="AY42" s="16"/>
      <c r="AZ42"/>
      <c r="BA42" s="302" t="s">
        <v>107</v>
      </c>
      <c r="BB42" s="154">
        <f t="shared" si="17"/>
        <v>0.01</v>
      </c>
      <c r="BC42" s="155">
        <v>10</v>
      </c>
      <c r="BD42" s="119"/>
      <c r="BE42" s="3"/>
      <c r="BF42" s="242" t="s">
        <v>161</v>
      </c>
      <c r="BG42" s="303"/>
      <c r="BH42" s="304"/>
      <c r="BI42" s="305"/>
      <c r="BJ42" s="305"/>
      <c r="BK42" s="305"/>
      <c r="BL42" s="306"/>
      <c r="BM42"/>
      <c r="BN42" s="4">
        <v>1</v>
      </c>
    </row>
    <row r="43" spans="1:66" s="48" customFormat="1" ht="15.75" x14ac:dyDescent="0.25">
      <c r="A43"/>
      <c r="B43" s="196" t="str">
        <f t="shared" si="18"/>
        <v>►</v>
      </c>
      <c r="C43" s="320" t="str">
        <f>C35</f>
        <v>Famille à coller.N.Nom de votre recette.Recette mère ►.S.Saisissez le nom de la recette mère</v>
      </c>
      <c r="D43" s="320">
        <f>D35</f>
        <v>6</v>
      </c>
      <c r="E43" s="320" t="str">
        <f>E35</f>
        <v>couverts</v>
      </c>
      <c r="F43" s="324"/>
      <c r="G43" s="270"/>
      <c r="H43" s="270"/>
      <c r="I43" s="270"/>
      <c r="J43" s="270"/>
      <c r="K43" s="270"/>
      <c r="L43" s="329"/>
      <c r="M43"/>
      <c r="N43" s="2982"/>
      <c r="O43" s="310"/>
      <c r="P43" s="2961"/>
      <c r="Q43" s="2944"/>
      <c r="R43" s="2944"/>
      <c r="S43" s="2944"/>
      <c r="T43" s="2944"/>
      <c r="U43" s="2944"/>
      <c r="V43" s="2944"/>
      <c r="W43" s="2944"/>
      <c r="X43" s="2944"/>
      <c r="Y43" s="2944"/>
      <c r="Z43" s="2944"/>
      <c r="AA43" s="2945"/>
      <c r="AB43"/>
      <c r="AC43" s="332"/>
      <c r="AD43" s="332"/>
      <c r="AE43" s="332"/>
      <c r="AF43"/>
      <c r="AG43" s="2257"/>
      <c r="AH43" s="2253"/>
      <c r="AI43" s="2253"/>
      <c r="AM43" s="2253"/>
      <c r="AN43" s="2745"/>
      <c r="AO43" s="3"/>
      <c r="AP43" s="196" t="str">
        <f t="shared" si="8"/>
        <v>►</v>
      </c>
      <c r="AQ43" s="3"/>
      <c r="AR43" s="76"/>
      <c r="AS43" s="76"/>
      <c r="AT43" s="76"/>
      <c r="AU43" s="76"/>
      <c r="AV43" s="76"/>
      <c r="AW43" s="16"/>
      <c r="AX43" s="16"/>
      <c r="AY43" s="16"/>
      <c r="AZ43"/>
      <c r="BA43" s="302" t="s">
        <v>117</v>
      </c>
      <c r="BB43" s="154">
        <f t="shared" si="17"/>
        <v>0.1</v>
      </c>
      <c r="BC43" s="155">
        <v>100</v>
      </c>
      <c r="BD43" s="119"/>
      <c r="BE43" s="3"/>
      <c r="BF43" s="307" t="s">
        <v>11</v>
      </c>
      <c r="BG43" s="139" t="s">
        <v>162</v>
      </c>
      <c r="BH43" s="140"/>
      <c r="BI43" s="140"/>
      <c r="BJ43" s="141" t="s">
        <v>61</v>
      </c>
      <c r="BK43" s="141" t="s">
        <v>62</v>
      </c>
      <c r="BL43" s="306"/>
      <c r="BM43"/>
      <c r="BN43" s="4">
        <v>1</v>
      </c>
    </row>
    <row r="44" spans="1:66" s="48" customFormat="1" ht="15.75" customHeight="1" x14ac:dyDescent="0.25">
      <c r="A44"/>
      <c r="B44" s="196" t="str">
        <f t="shared" si="18"/>
        <v>►</v>
      </c>
      <c r="C44" s="320" t="str">
        <f>C35</f>
        <v>Famille à coller.N.Nom de votre recette.Recette mère ►.S.Saisissez le nom de la recette mère</v>
      </c>
      <c r="D44" s="320">
        <f>D35</f>
        <v>6</v>
      </c>
      <c r="E44" s="320" t="str">
        <f>E35</f>
        <v>couverts</v>
      </c>
      <c r="F44" s="324"/>
      <c r="G44" s="270"/>
      <c r="H44" s="270"/>
      <c r="I44" s="270"/>
      <c r="J44" s="270"/>
      <c r="K44" s="270"/>
      <c r="L44" s="329"/>
      <c r="M44"/>
      <c r="N44" s="2982"/>
      <c r="O44" s="310"/>
      <c r="P44" s="2961"/>
      <c r="Q44" s="2944"/>
      <c r="R44" s="2944"/>
      <c r="S44" s="2944"/>
      <c r="T44" s="2944"/>
      <c r="U44" s="2944"/>
      <c r="V44" s="2944"/>
      <c r="W44" s="2944"/>
      <c r="X44" s="2944"/>
      <c r="Y44" s="2944"/>
      <c r="Z44" s="2944"/>
      <c r="AA44" s="2945"/>
      <c r="AB44"/>
      <c r="AC44" s="332"/>
      <c r="AD44" s="332"/>
      <c r="AE44" s="332"/>
      <c r="AF44"/>
      <c r="AG44" s="2257"/>
      <c r="AH44" s="2253"/>
      <c r="AI44" s="2253"/>
      <c r="AJ44" s="2253"/>
      <c r="AK44" s="2253"/>
      <c r="AL44" s="2253"/>
      <c r="AM44" s="2253"/>
      <c r="AN44" s="2745"/>
      <c r="AO44" s="3"/>
      <c r="AP44" s="196" t="str">
        <f t="shared" si="8"/>
        <v>►</v>
      </c>
      <c r="AQ44" s="3"/>
      <c r="AR44" s="76"/>
      <c r="AS44" s="76"/>
      <c r="AT44" s="76"/>
      <c r="AU44" s="76"/>
      <c r="AV44" s="76"/>
      <c r="AW44" s="16"/>
      <c r="AX44" s="16"/>
      <c r="AY44" s="16"/>
      <c r="AZ44"/>
      <c r="BA44" s="302" t="s">
        <v>118</v>
      </c>
      <c r="BB44" s="154">
        <f t="shared" si="17"/>
        <v>1</v>
      </c>
      <c r="BC44" s="155">
        <v>1000</v>
      </c>
      <c r="BD44" s="119"/>
      <c r="BE44" s="3"/>
      <c r="BF44" s="309" t="s">
        <v>18</v>
      </c>
      <c r="BG44" s="149" t="s">
        <v>162</v>
      </c>
      <c r="BH44" s="91"/>
      <c r="BI44" s="91"/>
      <c r="BJ44" s="150" t="s">
        <v>86</v>
      </c>
      <c r="BK44" s="151" t="s">
        <v>87</v>
      </c>
      <c r="BL44" s="306"/>
      <c r="BM44"/>
      <c r="BN44" s="4">
        <v>1</v>
      </c>
    </row>
    <row r="45" spans="1:66" s="48" customFormat="1" ht="15.75" x14ac:dyDescent="0.25">
      <c r="A45"/>
      <c r="B45" s="196" t="str">
        <f t="shared" si="18"/>
        <v>►</v>
      </c>
      <c r="C45" s="320" t="str">
        <f>C35</f>
        <v>Famille à coller.N.Nom de votre recette.Recette mère ►.S.Saisissez le nom de la recette mère</v>
      </c>
      <c r="D45" s="320">
        <f>D35</f>
        <v>6</v>
      </c>
      <c r="E45" s="320" t="str">
        <f>E35</f>
        <v>couverts</v>
      </c>
      <c r="F45" s="324"/>
      <c r="G45" s="270"/>
      <c r="H45" s="270"/>
      <c r="I45" s="270"/>
      <c r="J45" s="270"/>
      <c r="K45" s="270"/>
      <c r="L45" s="329"/>
      <c r="M45"/>
      <c r="N45" s="2982"/>
      <c r="O45" s="310"/>
      <c r="P45" s="2961"/>
      <c r="Q45" s="2944"/>
      <c r="R45" s="2944"/>
      <c r="S45" s="2944"/>
      <c r="T45" s="2944"/>
      <c r="U45" s="2944"/>
      <c r="V45" s="2944"/>
      <c r="W45" s="2944"/>
      <c r="X45" s="2944"/>
      <c r="Y45" s="2944"/>
      <c r="Z45" s="2944"/>
      <c r="AA45" s="2945"/>
      <c r="AB45"/>
      <c r="AC45" s="332"/>
      <c r="AD45" s="332"/>
      <c r="AE45" s="332"/>
      <c r="AF45"/>
      <c r="AG45" s="2257"/>
      <c r="AH45" s="2253"/>
      <c r="AI45" s="2253"/>
      <c r="AJ45" s="2253"/>
      <c r="AK45" s="2253"/>
      <c r="AL45" s="2253"/>
      <c r="AM45" s="2253"/>
      <c r="AN45" s="2745"/>
      <c r="AO45" s="3"/>
      <c r="AP45" s="196" t="str">
        <f t="shared" si="8"/>
        <v>►</v>
      </c>
      <c r="AQ45" s="3"/>
      <c r="AR45" s="76"/>
      <c r="AS45" s="76"/>
      <c r="AT45" s="76"/>
      <c r="AU45" s="76"/>
      <c r="AV45" s="76"/>
      <c r="AW45" s="16"/>
      <c r="AX45" s="16"/>
      <c r="AY45" s="16"/>
      <c r="AZ45"/>
      <c r="BA45" s="313" t="s">
        <v>120</v>
      </c>
      <c r="BB45" s="154">
        <f t="shared" si="17"/>
        <v>0.25</v>
      </c>
      <c r="BC45" s="155">
        <v>250</v>
      </c>
      <c r="BD45" s="119"/>
      <c r="BE45" s="3"/>
      <c r="BF45" s="309" t="s">
        <v>18</v>
      </c>
      <c r="BG45" s="149" t="s">
        <v>162</v>
      </c>
      <c r="BH45" s="91"/>
      <c r="BI45" s="91"/>
      <c r="BJ45" s="163" t="s">
        <v>103</v>
      </c>
      <c r="BK45" s="164" t="s">
        <v>104</v>
      </c>
      <c r="BL45" s="306"/>
      <c r="BM45"/>
      <c r="BN45" s="4">
        <v>1</v>
      </c>
    </row>
    <row r="46" spans="1:66" s="48" customFormat="1" ht="15.75" x14ac:dyDescent="0.25">
      <c r="A46"/>
      <c r="B46" s="196" t="str">
        <f t="shared" si="18"/>
        <v>►</v>
      </c>
      <c r="C46" s="320" t="str">
        <f>C35</f>
        <v>Famille à coller.N.Nom de votre recette.Recette mère ►.S.Saisissez le nom de la recette mère</v>
      </c>
      <c r="D46" s="320">
        <f>D35</f>
        <v>6</v>
      </c>
      <c r="E46" s="320" t="str">
        <f>E35</f>
        <v>couverts</v>
      </c>
      <c r="F46" s="324"/>
      <c r="G46" s="270"/>
      <c r="H46" s="270"/>
      <c r="I46" s="270"/>
      <c r="J46" s="270"/>
      <c r="K46" s="270"/>
      <c r="L46" s="329"/>
      <c r="M46"/>
      <c r="N46" s="2982"/>
      <c r="O46" s="310"/>
      <c r="P46" s="2961"/>
      <c r="Q46" s="352" t="s">
        <v>189</v>
      </c>
      <c r="R46" s="352"/>
      <c r="S46" s="352"/>
      <c r="T46" s="352"/>
      <c r="U46" s="352"/>
      <c r="V46" s="352"/>
      <c r="W46" s="352"/>
      <c r="X46" s="352"/>
      <c r="Y46" s="352"/>
      <c r="Z46" s="352"/>
      <c r="AA46" s="372"/>
      <c r="AB46"/>
      <c r="AC46" s="332"/>
      <c r="AD46" s="332"/>
      <c r="AE46" s="332"/>
      <c r="AF46"/>
      <c r="AG46" s="2257"/>
      <c r="AH46" s="2253"/>
      <c r="AI46" s="2253"/>
      <c r="AJ46" s="2253"/>
      <c r="AK46" s="2253"/>
      <c r="AL46" s="2253"/>
      <c r="AM46" s="2253"/>
      <c r="AN46" s="2745"/>
      <c r="AO46" s="3"/>
      <c r="AP46" s="196" t="str">
        <f t="shared" si="8"/>
        <v>►</v>
      </c>
      <c r="AQ46" s="3"/>
      <c r="AR46" s="76"/>
      <c r="AS46" s="76"/>
      <c r="AT46" s="76"/>
      <c r="AU46" s="76"/>
      <c r="AV46" s="76"/>
      <c r="AW46" s="16"/>
      <c r="AX46" s="16"/>
      <c r="AY46" s="16"/>
      <c r="AZ46"/>
      <c r="BA46" s="313" t="s">
        <v>123</v>
      </c>
      <c r="BB46" s="154">
        <f t="shared" si="17"/>
        <v>0.5</v>
      </c>
      <c r="BC46" s="155">
        <v>500</v>
      </c>
      <c r="BD46" s="119"/>
      <c r="BE46" s="3"/>
      <c r="BF46" s="309" t="s">
        <v>18</v>
      </c>
      <c r="BG46" s="149" t="s">
        <v>162</v>
      </c>
      <c r="BH46" s="91">
        <v>6</v>
      </c>
      <c r="BI46" s="91" t="s">
        <v>44</v>
      </c>
      <c r="BJ46" s="174"/>
      <c r="BK46" s="175"/>
      <c r="BL46" s="306"/>
      <c r="BM46"/>
      <c r="BN46" s="4">
        <v>1</v>
      </c>
    </row>
    <row r="47" spans="1:66" s="48" customFormat="1" ht="22.5" customHeight="1" x14ac:dyDescent="0.25">
      <c r="A47"/>
      <c r="B47" s="196" t="str">
        <f t="shared" si="18"/>
        <v>►</v>
      </c>
      <c r="C47" s="320" t="str">
        <f>C35</f>
        <v>Famille à coller.N.Nom de votre recette.Recette mère ►.S.Saisissez le nom de la recette mère</v>
      </c>
      <c r="D47" s="320">
        <f>D35</f>
        <v>6</v>
      </c>
      <c r="E47" s="320" t="str">
        <f>E35</f>
        <v>couverts</v>
      </c>
      <c r="F47" s="324"/>
      <c r="G47" s="270"/>
      <c r="H47" s="270"/>
      <c r="I47" s="270"/>
      <c r="J47" s="270"/>
      <c r="K47" s="270"/>
      <c r="L47" s="329"/>
      <c r="M47"/>
      <c r="N47" s="2982"/>
      <c r="O47" s="310"/>
      <c r="P47" s="29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73"/>
      <c r="AB47"/>
      <c r="AC47" s="332"/>
      <c r="AD47" s="332"/>
      <c r="AE47" s="332"/>
      <c r="AF47"/>
      <c r="AG47" s="2257"/>
      <c r="AH47" s="2253"/>
      <c r="AI47" s="2253"/>
      <c r="AJ47" s="2253"/>
      <c r="AK47" s="2253"/>
      <c r="AL47" s="2253"/>
      <c r="AM47" s="2253"/>
      <c r="AN47" s="2745"/>
      <c r="AO47" s="3"/>
      <c r="AP47" s="196" t="str">
        <f t="shared" si="8"/>
        <v>►</v>
      </c>
      <c r="AQ47" s="3"/>
      <c r="AR47" s="76"/>
      <c r="AS47" s="76"/>
      <c r="AT47" s="76"/>
      <c r="AU47" s="76"/>
      <c r="AV47" s="76"/>
      <c r="AW47" s="16"/>
      <c r="AX47" s="16"/>
      <c r="AY47" s="16"/>
      <c r="AZ47"/>
      <c r="BA47" s="317" t="s">
        <v>125</v>
      </c>
      <c r="BB47" s="154">
        <f t="shared" si="17"/>
        <v>0.1</v>
      </c>
      <c r="BC47" s="155">
        <v>100</v>
      </c>
      <c r="BD47" s="119"/>
      <c r="BE47" s="3"/>
      <c r="BF47" s="318" t="s">
        <v>11</v>
      </c>
      <c r="BG47" s="149" t="s">
        <v>162</v>
      </c>
      <c r="BH47" s="91">
        <v>6</v>
      </c>
      <c r="BI47" s="91" t="s">
        <v>44</v>
      </c>
      <c r="BJ47" s="174"/>
      <c r="BK47" s="175"/>
      <c r="BL47" s="306"/>
      <c r="BM47"/>
      <c r="BN47" s="4">
        <v>1</v>
      </c>
    </row>
    <row r="48" spans="1:66" s="48" customFormat="1" ht="15.75" customHeight="1" x14ac:dyDescent="0.25">
      <c r="A48"/>
      <c r="B48" s="376" t="s">
        <v>18</v>
      </c>
      <c r="C48" s="320" t="str">
        <f>C35</f>
        <v>Famille à coller.N.Nom de votre recette.Recette mère ►.S.Saisissez le nom de la recette mère</v>
      </c>
      <c r="D48" s="320">
        <f>D35</f>
        <v>6</v>
      </c>
      <c r="E48" s="320" t="str">
        <f>E35</f>
        <v>couverts</v>
      </c>
      <c r="F48" s="377" t="s">
        <v>153</v>
      </c>
      <c r="G48" s="280"/>
      <c r="H48" s="280"/>
      <c r="I48" s="280"/>
      <c r="J48" s="280"/>
      <c r="K48" s="378"/>
      <c r="L48" s="379" t="s">
        <v>154</v>
      </c>
      <c r="M48"/>
      <c r="N48" s="2982"/>
      <c r="O48" s="310"/>
      <c r="P48" s="2961"/>
      <c r="Q48" s="361"/>
      <c r="R48" s="361"/>
      <c r="S48" s="361"/>
      <c r="T48" s="361"/>
      <c r="U48" s="361"/>
      <c r="V48" s="361"/>
      <c r="W48" s="361"/>
      <c r="X48" s="361"/>
      <c r="Y48" s="361"/>
      <c r="Z48" s="361"/>
      <c r="AA48" s="373"/>
      <c r="AB48"/>
      <c r="AC48" s="332"/>
      <c r="AD48" s="332"/>
      <c r="AE48" s="332"/>
      <c r="AF48"/>
      <c r="AG48" s="2257"/>
      <c r="AH48" s="2253"/>
      <c r="AI48" s="2253"/>
      <c r="AJ48" s="2253"/>
      <c r="AK48" s="2253"/>
      <c r="AL48" s="2253"/>
      <c r="AM48" s="2253"/>
      <c r="AN48" s="2745"/>
      <c r="AO48" s="3"/>
      <c r="AP48" s="376" t="str">
        <f t="shared" si="8"/>
        <v>A</v>
      </c>
      <c r="AQ48" s="3"/>
      <c r="AR48" s="76"/>
      <c r="AS48" s="76"/>
      <c r="AT48" s="76"/>
      <c r="AU48" s="76"/>
      <c r="AV48" s="76"/>
      <c r="AW48" s="16"/>
      <c r="AX48" s="16"/>
      <c r="AY48" s="16"/>
      <c r="AZ48"/>
      <c r="BA48" s="323"/>
      <c r="BD48" s="119"/>
      <c r="BE48" s="3"/>
      <c r="BF48" s="318" t="str">
        <f>IF(BO52&lt;&gt;"","A","►")</f>
        <v>►</v>
      </c>
      <c r="BG48" s="149" t="s">
        <v>162</v>
      </c>
      <c r="BH48" s="91">
        <v>6</v>
      </c>
      <c r="BI48" s="91" t="s">
        <v>44</v>
      </c>
      <c r="BJ48" s="174"/>
      <c r="BK48" s="209"/>
      <c r="BL48" s="306"/>
      <c r="BM48"/>
      <c r="BN48" s="4">
        <v>1</v>
      </c>
    </row>
    <row r="49" spans="1:66" s="48" customFormat="1" ht="18.75" customHeight="1" thickBot="1" x14ac:dyDescent="0.3">
      <c r="A49"/>
      <c r="B49" s="376" t="s">
        <v>18</v>
      </c>
      <c r="C49" s="320" t="str">
        <f>C35</f>
        <v>Famille à coller.N.Nom de votre recette.Recette mère ►.S.Saisissez le nom de la recette mère</v>
      </c>
      <c r="D49" s="320">
        <f>D35</f>
        <v>6</v>
      </c>
      <c r="E49" s="320" t="str">
        <f>E35</f>
        <v>couverts</v>
      </c>
      <c r="F49" s="381"/>
      <c r="G49" s="287"/>
      <c r="H49" s="287"/>
      <c r="I49" s="287"/>
      <c r="J49" s="287"/>
      <c r="K49" s="382"/>
      <c r="L49" s="383" t="s">
        <v>155</v>
      </c>
      <c r="M49"/>
      <c r="N49" s="2982"/>
      <c r="O49" s="310"/>
      <c r="P49" s="2961"/>
      <c r="Q49" s="371" t="s">
        <v>194</v>
      </c>
      <c r="R49" s="371"/>
      <c r="S49" s="371"/>
      <c r="T49" s="371"/>
      <c r="U49" s="371"/>
      <c r="V49" s="371"/>
      <c r="W49" s="371"/>
      <c r="X49" s="371"/>
      <c r="Y49" s="371"/>
      <c r="Z49" s="371"/>
      <c r="AA49" s="389"/>
      <c r="AB49"/>
      <c r="AC49" s="332"/>
      <c r="AD49" s="332"/>
      <c r="AE49" s="332"/>
      <c r="AF49"/>
      <c r="AG49" s="2257"/>
      <c r="AH49" s="2253"/>
      <c r="AI49" s="2253"/>
      <c r="AJ49" s="2253"/>
      <c r="AK49" s="2253"/>
      <c r="AL49" s="2253"/>
      <c r="AM49" s="2253"/>
      <c r="AN49" s="2745"/>
      <c r="AO49" s="3"/>
      <c r="AP49" s="376" t="str">
        <f t="shared" si="8"/>
        <v>A</v>
      </c>
      <c r="AQ49" s="3"/>
      <c r="AR49" s="76"/>
      <c r="AS49" s="76"/>
      <c r="AT49" s="76"/>
      <c r="AU49" s="76"/>
      <c r="AV49" s="76"/>
      <c r="AW49" s="16"/>
      <c r="AX49" s="16"/>
      <c r="AY49" s="16"/>
      <c r="AZ49"/>
      <c r="BA49" s="323"/>
      <c r="BB49" s="326" t="s">
        <v>164</v>
      </c>
      <c r="BC49" s="327"/>
      <c r="BD49" s="119"/>
      <c r="BE49" s="3"/>
      <c r="BF49" s="328" t="s">
        <v>18</v>
      </c>
      <c r="BG49" s="250">
        <f>BG41</f>
        <v>0</v>
      </c>
      <c r="BH49" s="251">
        <f>BH41</f>
        <v>0</v>
      </c>
      <c r="BI49" s="252">
        <f>BI41</f>
        <v>0</v>
      </c>
      <c r="BJ49" s="253" t="s">
        <v>150</v>
      </c>
      <c r="BK49" s="254"/>
      <c r="BL49" s="306"/>
      <c r="BM49"/>
      <c r="BN49" s="4">
        <v>1</v>
      </c>
    </row>
    <row r="50" spans="1:66" s="48" customFormat="1" ht="18.75" customHeight="1" x14ac:dyDescent="0.25">
      <c r="A50"/>
      <c r="B50" s="376" t="s">
        <v>18</v>
      </c>
      <c r="C50" s="320" t="str">
        <f>C35</f>
        <v>Famille à coller.N.Nom de votre recette.Recette mère ►.S.Saisissez le nom de la recette mère</v>
      </c>
      <c r="D50" s="320">
        <f>D35</f>
        <v>6</v>
      </c>
      <c r="E50" s="320" t="str">
        <f>E35</f>
        <v>couverts</v>
      </c>
      <c r="F50" s="387"/>
      <c r="G50" s="287"/>
      <c r="H50" s="287"/>
      <c r="I50" s="287"/>
      <c r="J50" s="287"/>
      <c r="K50" s="382"/>
      <c r="L50" s="383" t="s">
        <v>156</v>
      </c>
      <c r="M50"/>
      <c r="N50" s="2982"/>
      <c r="O50" s="310"/>
      <c r="P50" s="2961"/>
      <c r="Q50" s="634"/>
      <c r="R50" s="634"/>
      <c r="S50" s="634"/>
      <c r="T50" s="634"/>
      <c r="U50" s="634"/>
      <c r="V50" s="634"/>
      <c r="W50" s="634"/>
      <c r="X50" s="634"/>
      <c r="Y50" s="634"/>
      <c r="Z50" s="634"/>
      <c r="AA50" s="2946"/>
      <c r="AB50"/>
      <c r="AC50" s="332"/>
      <c r="AD50" s="332"/>
      <c r="AE50" s="332"/>
      <c r="AF50"/>
      <c r="AG50" s="2257"/>
      <c r="AH50" s="2253"/>
      <c r="AI50" s="2253"/>
      <c r="AJ50" s="2253"/>
      <c r="AK50" s="2253"/>
      <c r="AL50" s="2253"/>
      <c r="AM50" s="2253"/>
      <c r="AN50" s="2745"/>
      <c r="AO50" s="3"/>
      <c r="AP50" s="376" t="str">
        <f t="shared" si="8"/>
        <v>A</v>
      </c>
      <c r="AQ50" s="3"/>
      <c r="AR50" s="333" t="s">
        <v>166</v>
      </c>
      <c r="AS50" s="76"/>
      <c r="AT50" s="76"/>
      <c r="AU50" s="76"/>
      <c r="AV50" s="76"/>
      <c r="AW50" s="16"/>
      <c r="AX50" s="16"/>
      <c r="AY50" s="16"/>
      <c r="AZ50"/>
      <c r="BA50" s="323"/>
      <c r="BB50" s="334" t="s">
        <v>167</v>
      </c>
      <c r="BC50" s="335" t="s">
        <v>168</v>
      </c>
      <c r="BD50" s="119"/>
      <c r="BE50" s="3"/>
      <c r="BF50" s="336"/>
      <c r="BG50" s="337"/>
      <c r="BH50" s="338"/>
      <c r="BI50" s="339"/>
      <c r="BJ50" s="340"/>
      <c r="BK50" s="303"/>
      <c r="BL50" s="306"/>
      <c r="BM50"/>
      <c r="BN50" s="4">
        <v>1</v>
      </c>
    </row>
    <row r="51" spans="1:66" s="48" customFormat="1" ht="15.75" customHeight="1" x14ac:dyDescent="0.25">
      <c r="A51"/>
      <c r="B51" s="376" t="s">
        <v>18</v>
      </c>
      <c r="C51" s="320" t="str">
        <f>C35</f>
        <v>Famille à coller.N.Nom de votre recette.Recette mère ►.S.Saisissez le nom de la recette mère</v>
      </c>
      <c r="D51" s="320">
        <f>D35</f>
        <v>6</v>
      </c>
      <c r="E51" s="320" t="str">
        <f>E35</f>
        <v>couverts</v>
      </c>
      <c r="F51" s="293"/>
      <c r="G51" s="293"/>
      <c r="H51" s="293" t="s">
        <v>152</v>
      </c>
      <c r="I51" s="294"/>
      <c r="J51" s="392"/>
      <c r="K51" s="392"/>
      <c r="L51" s="393"/>
      <c r="M51"/>
      <c r="N51" s="2982"/>
      <c r="O51" s="310"/>
      <c r="P51" s="2961"/>
      <c r="Q51" s="634"/>
      <c r="R51" s="634"/>
      <c r="S51" s="634"/>
      <c r="T51" s="634"/>
      <c r="U51" s="634"/>
      <c r="V51" s="634"/>
      <c r="W51" s="634"/>
      <c r="X51" s="634"/>
      <c r="Y51" s="634"/>
      <c r="Z51" s="634"/>
      <c r="AA51" s="2946"/>
      <c r="AB51" s="438"/>
      <c r="AC51" s="332"/>
      <c r="AD51" s="332"/>
      <c r="AE51" s="332"/>
      <c r="AF51" s="438"/>
      <c r="AG51" s="2257"/>
      <c r="AH51" s="2253"/>
      <c r="AI51" s="2253"/>
      <c r="AJ51" s="2253"/>
      <c r="AK51" s="2253"/>
      <c r="AL51" s="2253"/>
      <c r="AM51" s="2253"/>
      <c r="AN51" s="2745"/>
      <c r="AO51" s="3"/>
      <c r="AP51" s="376" t="str">
        <f t="shared" si="8"/>
        <v>A</v>
      </c>
      <c r="AQ51" s="3"/>
      <c r="AR51" s="341" t="s">
        <v>170</v>
      </c>
      <c r="AS51" s="147"/>
      <c r="AT51" s="147"/>
      <c r="AU51" s="147"/>
      <c r="AV51" s="147"/>
      <c r="AW51" s="16" t="s">
        <v>6</v>
      </c>
      <c r="AX51" s="16"/>
      <c r="AY51" s="16"/>
      <c r="AZ51"/>
      <c r="BA51" s="323"/>
      <c r="BB51" s="334" t="s">
        <v>171</v>
      </c>
      <c r="BC51" s="335" t="s">
        <v>172</v>
      </c>
      <c r="BD51" s="119"/>
      <c r="BE51" s="3"/>
      <c r="BF51" s="3151" t="s">
        <v>173</v>
      </c>
      <c r="BG51" s="3152"/>
      <c r="BH51" s="3152"/>
      <c r="BI51" s="3152"/>
      <c r="BJ51" s="3152"/>
      <c r="BK51" s="3152"/>
      <c r="BL51" s="3153"/>
      <c r="BM51"/>
      <c r="BN51" s="4">
        <v>1</v>
      </c>
    </row>
    <row r="52" spans="1:66" s="48" customFormat="1" ht="19.5" customHeight="1" thickBot="1" x14ac:dyDescent="0.3">
      <c r="A52"/>
      <c r="B52" s="397" t="s">
        <v>18</v>
      </c>
      <c r="C52" s="398" t="str">
        <f>C35</f>
        <v>Famille à coller.N.Nom de votre recette.Recette mère ►.S.Saisissez le nom de la recette mère</v>
      </c>
      <c r="D52" s="398">
        <f>D35</f>
        <v>6</v>
      </c>
      <c r="E52" s="398" t="str">
        <f>E35</f>
        <v>couverts</v>
      </c>
      <c r="F52" s="399" t="s">
        <v>150</v>
      </c>
      <c r="G52" s="298"/>
      <c r="H52" s="299"/>
      <c r="I52" s="300" t="s">
        <v>203</v>
      </c>
      <c r="J52" s="299"/>
      <c r="K52" s="299"/>
      <c r="L52" s="400"/>
      <c r="M52"/>
      <c r="N52" s="2982"/>
      <c r="O52" s="310"/>
      <c r="P52" s="2961"/>
      <c r="Q52" s="634"/>
      <c r="R52" s="634"/>
      <c r="S52" s="634"/>
      <c r="T52" s="634"/>
      <c r="U52" s="634"/>
      <c r="V52" s="634"/>
      <c r="W52" s="634"/>
      <c r="X52" s="634"/>
      <c r="Y52" s="634"/>
      <c r="Z52" s="634"/>
      <c r="AA52" s="2946"/>
      <c r="AB52" s="438"/>
      <c r="AC52" s="332"/>
      <c r="AD52" s="332"/>
      <c r="AE52" s="332"/>
      <c r="AF52" s="438"/>
      <c r="AG52" s="2257"/>
      <c r="AH52" s="2253"/>
      <c r="AI52" s="2253"/>
      <c r="AJ52" s="2253"/>
      <c r="AK52" s="2253"/>
      <c r="AL52" s="2253"/>
      <c r="AM52" s="2253"/>
      <c r="AN52" s="2745"/>
      <c r="AO52" s="3"/>
      <c r="AP52" s="397" t="str">
        <f t="shared" si="8"/>
        <v>A</v>
      </c>
      <c r="AQ52" s="3"/>
      <c r="AR52" s="333" t="s">
        <v>174</v>
      </c>
      <c r="AS52" s="147"/>
      <c r="AT52" s="147"/>
      <c r="AU52" s="147"/>
      <c r="AV52" s="147"/>
      <c r="AW52" s="16"/>
      <c r="AX52" s="16"/>
      <c r="AY52" s="16"/>
      <c r="AZ52"/>
      <c r="BA52" s="323"/>
      <c r="BB52" s="334" t="s">
        <v>175</v>
      </c>
      <c r="BC52" s="335" t="s">
        <v>176</v>
      </c>
      <c r="BD52" s="119"/>
      <c r="BE52" s="3"/>
      <c r="BF52" s="3151"/>
      <c r="BG52" s="3152"/>
      <c r="BH52" s="3152"/>
      <c r="BI52" s="3152"/>
      <c r="BJ52" s="3152"/>
      <c r="BK52" s="3152"/>
      <c r="BL52" s="3153"/>
      <c r="BM52"/>
      <c r="BN52" s="4">
        <v>1</v>
      </c>
    </row>
    <row r="53" spans="1:66" s="48" customFormat="1" ht="18.75" customHeight="1" thickBot="1" x14ac:dyDescent="0.3">
      <c r="A53"/>
      <c r="B53" s="272" t="s">
        <v>11</v>
      </c>
      <c r="C53" s="404" t="str">
        <f>C35</f>
        <v>Famille à coller.N.Nom de votre recette.Recette mère ►.S.Saisissez le nom de la recette mère</v>
      </c>
      <c r="D53" s="404">
        <f>D35</f>
        <v>6</v>
      </c>
      <c r="E53" s="320" t="str">
        <f>E35</f>
        <v>couverts</v>
      </c>
      <c r="F53" s="2984"/>
      <c r="G53" s="2985"/>
      <c r="H53" s="2984" t="s">
        <v>5</v>
      </c>
      <c r="I53" s="407" t="s">
        <v>208</v>
      </c>
      <c r="J53" s="408"/>
      <c r="K53" s="408"/>
      <c r="L53" s="408"/>
      <c r="M53" s="2986"/>
      <c r="N53" s="408"/>
      <c r="O53" s="408"/>
      <c r="P53" s="408"/>
      <c r="Q53" s="408"/>
      <c r="R53" s="408"/>
      <c r="S53" s="408"/>
      <c r="T53" s="408"/>
      <c r="U53" s="408"/>
      <c r="V53" s="408"/>
      <c r="W53" s="408"/>
      <c r="X53" s="408"/>
      <c r="Y53" s="408"/>
      <c r="Z53" s="408"/>
      <c r="AA53" s="409" t="s">
        <v>6</v>
      </c>
      <c r="AB53" s="438"/>
      <c r="AC53" s="332"/>
      <c r="AD53" s="332"/>
      <c r="AE53" s="332"/>
      <c r="AF53" s="438"/>
      <c r="AG53" s="2257"/>
      <c r="AH53" s="2253"/>
      <c r="AI53" s="2253"/>
      <c r="AJ53" s="2253"/>
      <c r="AK53" s="2253"/>
      <c r="AL53" s="2253"/>
      <c r="AM53" s="2253"/>
      <c r="AN53" s="2745"/>
      <c r="AO53" s="3"/>
      <c r="AP53" s="272" t="str">
        <f t="shared" si="8"/>
        <v>►</v>
      </c>
      <c r="AQ53" s="3"/>
      <c r="AR53" s="341" t="s">
        <v>178</v>
      </c>
      <c r="AS53" s="147"/>
      <c r="AT53" s="147"/>
      <c r="AU53" s="147"/>
      <c r="AV53" s="147"/>
      <c r="AW53" s="16"/>
      <c r="AX53" s="16"/>
      <c r="AY53" s="16"/>
      <c r="AZ53"/>
      <c r="BA53" s="323"/>
      <c r="BB53" s="334" t="s">
        <v>179</v>
      </c>
      <c r="BC53" s="335" t="s">
        <v>180</v>
      </c>
      <c r="BD53" s="119"/>
      <c r="BE53" s="3"/>
      <c r="BF53" s="344"/>
      <c r="BG53" s="345" t="s">
        <v>181</v>
      </c>
      <c r="BH53" s="342"/>
      <c r="BI53" s="342"/>
      <c r="BJ53" s="342"/>
      <c r="BK53" s="342"/>
      <c r="BL53" s="343"/>
      <c r="BM53"/>
      <c r="BN53" s="4">
        <v>1</v>
      </c>
    </row>
    <row r="54" spans="1:66" s="48" customFormat="1" ht="15.75" customHeight="1" x14ac:dyDescent="0.25">
      <c r="A54"/>
      <c r="B54" s="412" t="s">
        <v>11</v>
      </c>
      <c r="C54" s="273" t="str">
        <f t="shared" ref="C54:E54" si="19">SUBSTITUTE(ADDRESS(1,COLUMN(),4),"1","")</f>
        <v>C</v>
      </c>
      <c r="D54" s="273" t="str">
        <f t="shared" si="19"/>
        <v>D</v>
      </c>
      <c r="E54" s="273" t="str">
        <f t="shared" si="19"/>
        <v>E</v>
      </c>
      <c r="F54" s="274" t="str">
        <f t="shared" ref="F54:AA54" si="20">SUBSTITUTE(ADDRESS(1,COLUMN(),4),"1","")</f>
        <v>F</v>
      </c>
      <c r="G54" s="274" t="str">
        <f t="shared" si="20"/>
        <v>G</v>
      </c>
      <c r="H54" s="274" t="str">
        <f t="shared" si="20"/>
        <v>H</v>
      </c>
      <c r="I54" s="274" t="str">
        <f t="shared" si="20"/>
        <v>I</v>
      </c>
      <c r="J54" s="274" t="str">
        <f t="shared" si="20"/>
        <v>J</v>
      </c>
      <c r="K54" s="274" t="str">
        <f t="shared" si="20"/>
        <v>K</v>
      </c>
      <c r="L54" s="274" t="str">
        <f t="shared" si="20"/>
        <v>L</v>
      </c>
      <c r="M54" s="274" t="str">
        <f t="shared" si="20"/>
        <v>M</v>
      </c>
      <c r="N54" s="274" t="str">
        <f t="shared" si="20"/>
        <v>N</v>
      </c>
      <c r="O54" s="274" t="str">
        <f t="shared" si="20"/>
        <v>O</v>
      </c>
      <c r="P54" s="274" t="str">
        <f t="shared" si="20"/>
        <v>P</v>
      </c>
      <c r="Q54" s="276" t="str">
        <f t="shared" si="20"/>
        <v>Q</v>
      </c>
      <c r="R54" s="276" t="str">
        <f t="shared" si="20"/>
        <v>R</v>
      </c>
      <c r="S54" s="276" t="str">
        <f t="shared" si="20"/>
        <v>S</v>
      </c>
      <c r="T54" s="276" t="str">
        <f t="shared" si="20"/>
        <v>T</v>
      </c>
      <c r="U54" s="276" t="str">
        <f t="shared" si="20"/>
        <v>U</v>
      </c>
      <c r="V54" s="276" t="str">
        <f t="shared" si="20"/>
        <v>V</v>
      </c>
      <c r="W54" s="276" t="str">
        <f t="shared" si="20"/>
        <v>W</v>
      </c>
      <c r="X54" s="276" t="str">
        <f t="shared" si="20"/>
        <v>X</v>
      </c>
      <c r="Y54" s="276" t="str">
        <f t="shared" si="20"/>
        <v>Y</v>
      </c>
      <c r="Z54" s="276" t="str">
        <f t="shared" si="20"/>
        <v>Z</v>
      </c>
      <c r="AA54" s="277" t="str">
        <f t="shared" si="20"/>
        <v>AA</v>
      </c>
      <c r="AB54" s="438"/>
      <c r="AC54" s="332"/>
      <c r="AD54" s="332"/>
      <c r="AE54" s="332"/>
      <c r="AF54" s="438"/>
      <c r="AG54" s="2257"/>
      <c r="AH54" s="2253"/>
      <c r="AI54" s="2253"/>
      <c r="AJ54" s="2253"/>
      <c r="AK54" s="2253"/>
      <c r="AL54" s="2253"/>
      <c r="AM54" s="2253"/>
      <c r="AN54" s="2745"/>
      <c r="AO54" s="3"/>
      <c r="AP54" s="412" t="str">
        <f t="shared" si="8"/>
        <v>►</v>
      </c>
      <c r="AQ54" s="3"/>
      <c r="AR54" s="333" t="s">
        <v>182</v>
      </c>
      <c r="AS54" s="76"/>
      <c r="AT54" s="76"/>
      <c r="AU54" s="76"/>
      <c r="AV54" s="76"/>
      <c r="AW54" s="16"/>
      <c r="AX54" s="16"/>
      <c r="AY54" s="16"/>
      <c r="AZ54"/>
      <c r="BA54" s="323"/>
      <c r="BB54" s="346" t="s">
        <v>183</v>
      </c>
      <c r="BC54" s="347" t="s">
        <v>184</v>
      </c>
      <c r="BD54" s="119"/>
      <c r="BE54" s="3"/>
      <c r="BF54" s="348" t="s">
        <v>18</v>
      </c>
      <c r="BG54" s="349" t="s">
        <v>185</v>
      </c>
      <c r="BH54" s="350">
        <v>18</v>
      </c>
      <c r="BI54" s="350" t="s">
        <v>43</v>
      </c>
      <c r="BJ54" s="351" t="s">
        <v>186</v>
      </c>
      <c r="BK54" s="3154" t="s">
        <v>187</v>
      </c>
      <c r="BL54" s="3156" t="s">
        <v>188</v>
      </c>
      <c r="BM54"/>
      <c r="BN54" s="4">
        <v>1</v>
      </c>
    </row>
    <row r="55" spans="1:66" s="48" customFormat="1" ht="18.75" x14ac:dyDescent="0.25">
      <c r="A55"/>
      <c r="B55" s="412" t="s">
        <v>11</v>
      </c>
      <c r="C55" s="282">
        <f t="shared" ref="C55:E55" ca="1" si="21">CELL("largeur",C55)</f>
        <v>2</v>
      </c>
      <c r="D55" s="282">
        <f t="shared" ca="1" si="21"/>
        <v>2</v>
      </c>
      <c r="E55" s="282">
        <f t="shared" ca="1" si="21"/>
        <v>2</v>
      </c>
      <c r="F55" s="283">
        <f t="shared" ref="F55:AA55" ca="1" si="22">CELL("largeur",F55)</f>
        <v>11</v>
      </c>
      <c r="G55" s="283">
        <f t="shared" ca="1" si="22"/>
        <v>11</v>
      </c>
      <c r="H55" s="283">
        <f t="shared" ca="1" si="22"/>
        <v>3</v>
      </c>
      <c r="I55" s="283">
        <f t="shared" ca="1" si="22"/>
        <v>11</v>
      </c>
      <c r="J55" s="283">
        <f t="shared" ca="1" si="22"/>
        <v>11</v>
      </c>
      <c r="K55" s="283">
        <f t="shared" ca="1" si="22"/>
        <v>12</v>
      </c>
      <c r="L55" s="283">
        <f t="shared" ca="1" si="22"/>
        <v>40</v>
      </c>
      <c r="M55" s="283">
        <f t="shared" ca="1" si="22"/>
        <v>1</v>
      </c>
      <c r="N55" s="283">
        <f t="shared" ca="1" si="22"/>
        <v>11</v>
      </c>
      <c r="O55" s="283">
        <f t="shared" ca="1" si="22"/>
        <v>11</v>
      </c>
      <c r="P55" s="283">
        <f t="shared" ca="1" si="22"/>
        <v>11</v>
      </c>
      <c r="Q55" s="283">
        <f t="shared" ca="1" si="22"/>
        <v>11</v>
      </c>
      <c r="R55" s="283">
        <f t="shared" ca="1" si="22"/>
        <v>14</v>
      </c>
      <c r="S55" s="283">
        <f t="shared" ca="1" si="22"/>
        <v>14</v>
      </c>
      <c r="T55" s="283">
        <f t="shared" ca="1" si="22"/>
        <v>11</v>
      </c>
      <c r="U55" s="283">
        <f t="shared" ca="1" si="22"/>
        <v>17</v>
      </c>
      <c r="V55" s="283">
        <f t="shared" ca="1" si="22"/>
        <v>11</v>
      </c>
      <c r="W55" s="283">
        <f t="shared" ca="1" si="22"/>
        <v>14</v>
      </c>
      <c r="X55" s="283">
        <f t="shared" ca="1" si="22"/>
        <v>14</v>
      </c>
      <c r="Y55" s="283">
        <f t="shared" ca="1" si="22"/>
        <v>14</v>
      </c>
      <c r="Z55" s="283">
        <f t="shared" ca="1" si="22"/>
        <v>11</v>
      </c>
      <c r="AA55" s="284">
        <f t="shared" ca="1" si="22"/>
        <v>17</v>
      </c>
      <c r="AB55" s="438"/>
      <c r="AC55" s="332"/>
      <c r="AD55" s="332"/>
      <c r="AE55" s="332"/>
      <c r="AF55" s="438"/>
      <c r="AG55" s="2257"/>
      <c r="AH55" s="2253"/>
      <c r="AI55" s="2253"/>
      <c r="AJ55" s="2253"/>
      <c r="AK55" s="2253"/>
      <c r="AL55" s="2253"/>
      <c r="AM55" s="2253"/>
      <c r="AN55" s="2745"/>
      <c r="AO55" s="3"/>
      <c r="AP55" s="412" t="str">
        <f t="shared" si="8"/>
        <v>►</v>
      </c>
      <c r="AQ55" s="3"/>
      <c r="AR55" s="341" t="s">
        <v>190</v>
      </c>
      <c r="AS55" s="64"/>
      <c r="AT55" s="64"/>
      <c r="AU55" s="64"/>
      <c r="AV55" s="65"/>
      <c r="AW55" s="16"/>
      <c r="AX55" s="16"/>
      <c r="AY55" s="16"/>
      <c r="AZ55"/>
      <c r="BA55" s="353" t="s">
        <v>191</v>
      </c>
      <c r="BB55" s="354"/>
      <c r="BC55" s="355"/>
      <c r="BD55" s="356"/>
      <c r="BE55" s="106"/>
      <c r="BF55" s="357" t="s">
        <v>18</v>
      </c>
      <c r="BG55" s="358" t="s">
        <v>185</v>
      </c>
      <c r="BH55" s="359"/>
      <c r="BI55" s="359"/>
      <c r="BJ55" s="360" t="s">
        <v>186</v>
      </c>
      <c r="BK55" s="3155"/>
      <c r="BL55" s="3157"/>
      <c r="BM55"/>
      <c r="BN55" s="4">
        <v>1</v>
      </c>
    </row>
    <row r="56" spans="1:66" s="48" customFormat="1" ht="16.5" customHeight="1" thickBot="1" x14ac:dyDescent="0.3">
      <c r="A56"/>
      <c r="B56" s="423" t="s">
        <v>18</v>
      </c>
      <c r="C56" s="424">
        <v>11</v>
      </c>
      <c r="D56" s="424">
        <v>11</v>
      </c>
      <c r="E56" s="424">
        <v>3</v>
      </c>
      <c r="F56" s="424">
        <v>11</v>
      </c>
      <c r="G56" s="424">
        <v>11</v>
      </c>
      <c r="H56" s="424">
        <v>3</v>
      </c>
      <c r="I56" s="424">
        <v>11</v>
      </c>
      <c r="J56" s="424">
        <v>11</v>
      </c>
      <c r="K56" s="424">
        <v>12</v>
      </c>
      <c r="L56" s="424">
        <v>40</v>
      </c>
      <c r="M56" s="424">
        <v>1</v>
      </c>
      <c r="N56" s="424">
        <v>11</v>
      </c>
      <c r="O56" s="424">
        <v>11</v>
      </c>
      <c r="P56" s="424">
        <v>11</v>
      </c>
      <c r="Q56" s="424">
        <v>11</v>
      </c>
      <c r="R56" s="424">
        <v>14</v>
      </c>
      <c r="S56" s="424">
        <v>14</v>
      </c>
      <c r="T56" s="424">
        <v>11</v>
      </c>
      <c r="U56" s="424">
        <v>17</v>
      </c>
      <c r="V56" s="424">
        <v>11</v>
      </c>
      <c r="W56" s="424">
        <v>14</v>
      </c>
      <c r="X56" s="424">
        <v>14</v>
      </c>
      <c r="Y56" s="424">
        <v>14</v>
      </c>
      <c r="Z56" s="424">
        <v>11</v>
      </c>
      <c r="AA56" s="425">
        <v>17</v>
      </c>
      <c r="AB56" s="438"/>
      <c r="AC56" s="332"/>
      <c r="AD56" s="332"/>
      <c r="AE56" s="332"/>
      <c r="AF56" s="438"/>
      <c r="AG56" s="2257"/>
      <c r="AH56" s="2253"/>
      <c r="AI56" s="2253"/>
      <c r="AJ56" s="2253"/>
      <c r="AK56" s="2253"/>
      <c r="AL56" s="2253"/>
      <c r="AM56" s="2253"/>
      <c r="AN56" s="2745"/>
      <c r="AO56" s="3"/>
      <c r="AP56" s="423" t="str">
        <f t="shared" si="8"/>
        <v>A</v>
      </c>
      <c r="AQ56" s="3"/>
      <c r="AR56" s="76"/>
      <c r="AS56" s="76"/>
      <c r="AT56" s="76"/>
      <c r="AU56" s="76"/>
      <c r="AV56" s="76"/>
      <c r="AW56" s="16"/>
      <c r="AX56" s="16"/>
      <c r="AY56" s="16"/>
      <c r="AZ56"/>
      <c r="BA56" s="3111" t="s">
        <v>192</v>
      </c>
      <c r="BB56" s="3112"/>
      <c r="BC56" s="3112"/>
      <c r="BD56" s="3113"/>
      <c r="BE56" s="106"/>
      <c r="BF56" s="357" t="s">
        <v>18</v>
      </c>
      <c r="BG56" s="362" t="s">
        <v>185</v>
      </c>
      <c r="BH56" s="362"/>
      <c r="BI56" s="363" t="s">
        <v>193</v>
      </c>
      <c r="BJ56" s="364"/>
      <c r="BK56" s="365"/>
      <c r="BL56" s="366" t="s">
        <v>34</v>
      </c>
      <c r="BM56"/>
      <c r="BN56" s="4">
        <v>1</v>
      </c>
    </row>
    <row r="57" spans="1:66" s="48" customFormat="1" ht="16.5" thickBot="1" x14ac:dyDescent="0.3">
      <c r="A57"/>
      <c r="B57" s="428" t="s">
        <v>18</v>
      </c>
      <c r="C57"/>
      <c r="D57"/>
      <c r="E57"/>
      <c r="F57"/>
      <c r="G57"/>
      <c r="H57"/>
      <c r="I57"/>
      <c r="J57"/>
      <c r="K57"/>
      <c r="L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 s="438"/>
      <c r="AC57" s="332"/>
      <c r="AD57" s="332"/>
      <c r="AE57" s="332"/>
      <c r="AF57" s="438"/>
      <c r="AG57" s="2257"/>
      <c r="AH57" s="2253"/>
      <c r="AI57" s="2253"/>
      <c r="AJ57" s="2253"/>
      <c r="AK57" s="2253"/>
      <c r="AL57" s="2253"/>
      <c r="AM57" s="2253"/>
      <c r="AN57" s="2745"/>
      <c r="AO57" s="3"/>
      <c r="AP57"/>
      <c r="AQ57" s="3"/>
      <c r="AR57" s="76"/>
      <c r="AS57" s="76"/>
      <c r="AT57" s="76"/>
      <c r="AU57" s="76"/>
      <c r="AV57" s="76"/>
      <c r="AW57" s="16"/>
      <c r="AX57" s="16"/>
      <c r="AY57" s="16"/>
      <c r="AZ57"/>
      <c r="BA57" s="3111"/>
      <c r="BB57" s="3112"/>
      <c r="BC57" s="3112"/>
      <c r="BD57" s="3113"/>
      <c r="BE57" s="106"/>
      <c r="BF57" s="357" t="s">
        <v>18</v>
      </c>
      <c r="BG57" s="367" t="s">
        <v>185</v>
      </c>
      <c r="BH57" s="367"/>
      <c r="BI57" s="368"/>
      <c r="BJ57" s="93"/>
      <c r="BK57" s="93"/>
      <c r="BL57" s="369"/>
      <c r="BM57"/>
      <c r="BN57" s="4">
        <v>1</v>
      </c>
    </row>
    <row r="58" spans="1:66" s="48" customFormat="1" ht="15" customHeight="1" x14ac:dyDescent="0.25">
      <c r="A58"/>
      <c r="B58" s="54" t="s">
        <v>18</v>
      </c>
      <c r="C58" s="55" t="str">
        <f>C64</f>
        <v>Famille à coller.N.Nom de votre recette.Recette mère ►.S.Saisissez le nom de la recette mère</v>
      </c>
      <c r="D58" s="56">
        <f>D64</f>
        <v>6</v>
      </c>
      <c r="E58" s="56" t="str">
        <f>E64</f>
        <v>couverts</v>
      </c>
      <c r="F58" s="57" t="s">
        <v>6</v>
      </c>
      <c r="G58" s="58" t="s">
        <v>19</v>
      </c>
      <c r="H58" s="3315" t="s">
        <v>20</v>
      </c>
      <c r="I58" s="3315"/>
      <c r="J58" s="3285" t="s">
        <v>21</v>
      </c>
      <c r="K58" s="3285"/>
      <c r="L58" s="3286"/>
      <c r="N58" s="2982"/>
      <c r="O58" s="310"/>
      <c r="P58" s="2961"/>
      <c r="Q58" s="1003" t="s">
        <v>218</v>
      </c>
      <c r="R58" s="429" t="s">
        <v>219</v>
      </c>
      <c r="S58" s="430"/>
      <c r="T58"/>
      <c r="U58"/>
      <c r="Z58"/>
      <c r="AA58"/>
      <c r="AB58" s="438"/>
      <c r="AC58" s="332"/>
      <c r="AD58" s="332"/>
      <c r="AE58" s="332"/>
      <c r="AF58" s="438"/>
      <c r="AG58" s="2257"/>
      <c r="AH58" s="2253"/>
      <c r="AI58" s="2253"/>
      <c r="AJ58" s="2253"/>
      <c r="AK58" s="2253"/>
      <c r="AL58" s="2253"/>
      <c r="AM58" s="2253"/>
      <c r="AN58" s="2745"/>
      <c r="AO58" s="3"/>
      <c r="AP58"/>
      <c r="AQ58" s="3"/>
      <c r="AR58" s="76"/>
      <c r="AS58" s="76"/>
      <c r="AT58" s="76"/>
      <c r="AU58" s="76"/>
      <c r="AV58" s="76"/>
      <c r="AW58" s="16"/>
      <c r="AX58" s="16"/>
      <c r="AY58" s="16"/>
      <c r="AZ58"/>
      <c r="BA58" s="3111"/>
      <c r="BB58" s="3112"/>
      <c r="BC58" s="3112"/>
      <c r="BD58" s="3113"/>
      <c r="BE58" s="106"/>
      <c r="BF58" s="357" t="s">
        <v>18</v>
      </c>
      <c r="BG58" s="367" t="s">
        <v>185</v>
      </c>
      <c r="BH58" s="367"/>
      <c r="BI58" s="368"/>
      <c r="BJ58" s="110">
        <v>18</v>
      </c>
      <c r="BK58" s="111" t="s">
        <v>43</v>
      </c>
      <c r="BL58" s="370" t="s">
        <v>39</v>
      </c>
      <c r="BM58"/>
      <c r="BN58" s="4">
        <v>1</v>
      </c>
    </row>
    <row r="59" spans="1:66" s="48" customFormat="1" ht="15" customHeight="1" x14ac:dyDescent="0.25">
      <c r="A59"/>
      <c r="B59" s="66" t="s">
        <v>18</v>
      </c>
      <c r="C59" s="67" t="str">
        <f>C64</f>
        <v>Famille à coller.N.Nom de votre recette.Recette mère ►.S.Saisissez le nom de la recette mère</v>
      </c>
      <c r="D59" s="68"/>
      <c r="E59" s="68"/>
      <c r="F59" s="69" t="s">
        <v>28</v>
      </c>
      <c r="G59" s="70" t="s">
        <v>29</v>
      </c>
      <c r="H59" s="3316"/>
      <c r="I59" s="3316"/>
      <c r="J59" s="3287"/>
      <c r="K59" s="3287"/>
      <c r="L59" s="3288"/>
      <c r="N59" s="2982"/>
      <c r="O59" s="310"/>
      <c r="P59" s="2961"/>
      <c r="Q59"/>
      <c r="R59" s="436" t="s">
        <v>221</v>
      </c>
      <c r="S59" s="49"/>
      <c r="T59"/>
      <c r="U59"/>
      <c r="Z59"/>
      <c r="AA59"/>
      <c r="AB59" s="438"/>
      <c r="AC59" s="332"/>
      <c r="AD59" s="332"/>
      <c r="AE59" s="332"/>
      <c r="AF59" s="438"/>
      <c r="AG59" s="2257"/>
      <c r="AH59" s="2253"/>
      <c r="AI59" s="2253"/>
      <c r="AJ59" s="2253"/>
      <c r="AK59" s="2253"/>
      <c r="AL59" s="2253"/>
      <c r="AM59" s="2253"/>
      <c r="AN59" s="2745"/>
      <c r="AO59" s="3"/>
      <c r="AP59"/>
      <c r="AQ59" s="3"/>
      <c r="AR59" s="76"/>
      <c r="AS59" s="76"/>
      <c r="AT59" s="76"/>
      <c r="AU59" s="76"/>
      <c r="AV59" s="76"/>
      <c r="AW59" s="16"/>
      <c r="AX59" s="16"/>
      <c r="AY59" s="16"/>
      <c r="AZ59"/>
      <c r="BA59" s="3111"/>
      <c r="BB59" s="3112"/>
      <c r="BC59" s="3112"/>
      <c r="BD59" s="3113"/>
      <c r="BE59" s="106"/>
      <c r="BF59" s="357" t="s">
        <v>11</v>
      </c>
      <c r="BG59" s="367" t="s">
        <v>185</v>
      </c>
      <c r="BH59" s="367"/>
      <c r="BI59" s="368"/>
      <c r="BJ59" s="374" t="s">
        <v>195</v>
      </c>
      <c r="BK59" s="16"/>
      <c r="BL59" s="375"/>
      <c r="BM59"/>
      <c r="BN59" s="4">
        <v>1</v>
      </c>
    </row>
    <row r="60" spans="1:66" s="48" customFormat="1" ht="21" customHeight="1" x14ac:dyDescent="0.25">
      <c r="A60"/>
      <c r="B60" s="66" t="s">
        <v>18</v>
      </c>
      <c r="C60" s="77" t="str">
        <f>C64</f>
        <v>Famille à coller.N.Nom de votre recette.Recette mère ►.S.Saisissez le nom de la recette mère</v>
      </c>
      <c r="D60" s="78"/>
      <c r="E60" s="79"/>
      <c r="F60" s="80"/>
      <c r="G60" s="81" t="s">
        <v>33</v>
      </c>
      <c r="H60" s="82"/>
      <c r="I60" s="83" t="s">
        <v>34</v>
      </c>
      <c r="J60" s="84" t="s">
        <v>35</v>
      </c>
      <c r="K60" s="16"/>
      <c r="L60" s="85"/>
      <c r="N60" s="2982"/>
      <c r="O60" s="310"/>
      <c r="P60" s="2961"/>
      <c r="Q60" s="438"/>
      <c r="R60"/>
      <c r="S60"/>
      <c r="T60"/>
      <c r="U60"/>
      <c r="Z60"/>
      <c r="AA60"/>
      <c r="AB60" s="438"/>
      <c r="AC60"/>
      <c r="AD60" s="310"/>
      <c r="AE60" s="310"/>
      <c r="AF60" s="438"/>
      <c r="AG60" s="2257"/>
      <c r="AH60" s="2253"/>
      <c r="AI60" s="2253"/>
      <c r="AJ60" s="2253"/>
      <c r="AK60" s="2253"/>
      <c r="AL60" s="2253"/>
      <c r="AM60" s="2253"/>
      <c r="AN60" s="2745"/>
      <c r="AO60" s="3"/>
      <c r="AP60"/>
      <c r="AQ60" s="3"/>
      <c r="AR60" s="76"/>
      <c r="AS60" s="76"/>
      <c r="AT60" s="76"/>
      <c r="AU60" s="76"/>
      <c r="AV60" s="76"/>
      <c r="AW60" s="16"/>
      <c r="AX60" s="16"/>
      <c r="AY60" s="16"/>
      <c r="AZ60"/>
      <c r="BA60" s="3161" t="s">
        <v>196</v>
      </c>
      <c r="BB60" s="3162"/>
      <c r="BC60" s="3162"/>
      <c r="BD60" s="3163"/>
      <c r="BE60" s="106"/>
      <c r="BF60" s="107"/>
      <c r="BG60" s="108"/>
      <c r="BH60" s="108"/>
      <c r="BI60" s="108"/>
      <c r="BJ60" s="3164" t="s">
        <v>56</v>
      </c>
      <c r="BK60" s="3164"/>
      <c r="BL60" s="3165"/>
      <c r="BM60"/>
      <c r="BN60" s="4">
        <v>1</v>
      </c>
    </row>
    <row r="61" spans="1:66" s="48" customFormat="1" ht="15.75" customHeight="1" x14ac:dyDescent="0.25">
      <c r="A61"/>
      <c r="B61" s="66" t="s">
        <v>18</v>
      </c>
      <c r="C61" s="91" t="str">
        <f>C64</f>
        <v>Famille à coller.N.Nom de votre recette.Recette mère ►.S.Saisissez le nom de la recette mère</v>
      </c>
      <c r="D61" s="91"/>
      <c r="E61" s="91"/>
      <c r="F61" s="92" t="s">
        <v>39</v>
      </c>
      <c r="G61" s="93"/>
      <c r="H61" s="93"/>
      <c r="I61" s="94" t="s">
        <v>40</v>
      </c>
      <c r="J61" s="3317" t="str">
        <f>F64</f>
        <v>Famille à coller.N.Nom de votre recette.Recette mère ►.S.Saisissez le nom de la recette mère</v>
      </c>
      <c r="K61" s="3317"/>
      <c r="L61" s="3318"/>
      <c r="N61" s="2982"/>
      <c r="O61" s="310"/>
      <c r="P61" s="2961"/>
      <c r="Q61" s="438"/>
      <c r="R61"/>
      <c r="S61"/>
      <c r="T61"/>
      <c r="U61"/>
      <c r="Z61" s="49"/>
      <c r="AA61" s="49"/>
      <c r="AB61" s="438"/>
      <c r="AC61"/>
      <c r="AD61" s="310"/>
      <c r="AE61" s="310"/>
      <c r="AF61" s="438"/>
      <c r="AG61" s="2257"/>
      <c r="AH61" s="2253"/>
      <c r="AI61" s="2253"/>
      <c r="AJ61" s="2253"/>
      <c r="AK61" s="2253"/>
      <c r="AL61" s="2253"/>
      <c r="AM61" s="2253"/>
      <c r="AN61" s="2745"/>
      <c r="AO61" s="3"/>
      <c r="AP61"/>
      <c r="AQ61" s="3"/>
      <c r="AR61" s="76"/>
      <c r="AS61" s="76"/>
      <c r="AT61" s="76"/>
      <c r="AU61" s="76"/>
      <c r="AV61" s="76"/>
      <c r="AW61" s="16"/>
      <c r="AX61" s="16"/>
      <c r="AY61" s="16"/>
      <c r="AZ61"/>
      <c r="BA61" s="3161"/>
      <c r="BB61" s="3162"/>
      <c r="BC61" s="3162"/>
      <c r="BD61" s="3163"/>
      <c r="BE61" s="106"/>
      <c r="BF61" s="384"/>
      <c r="BG61" s="385" t="s">
        <v>197</v>
      </c>
      <c r="BH61" s="386" t="s">
        <v>188</v>
      </c>
      <c r="BI61" s="386"/>
      <c r="BJ61" s="3166" t="s">
        <v>198</v>
      </c>
      <c r="BK61" s="3166"/>
      <c r="BL61" s="3167"/>
      <c r="BM61"/>
      <c r="BN61" s="4">
        <v>1</v>
      </c>
    </row>
    <row r="62" spans="1:66" s="48" customFormat="1" ht="15.75" customHeight="1" x14ac:dyDescent="0.25">
      <c r="A62"/>
      <c r="B62" s="66" t="s">
        <v>18</v>
      </c>
      <c r="C62" s="91" t="str">
        <f>C64</f>
        <v>Famille à coller.N.Nom de votre recette.Recette mère ►.S.Saisissez le nom de la recette mère</v>
      </c>
      <c r="D62" s="91"/>
      <c r="E62" s="91"/>
      <c r="F62" s="110">
        <v>6</v>
      </c>
      <c r="G62" s="111" t="s">
        <v>44</v>
      </c>
      <c r="H62" s="92"/>
      <c r="I62" s="92"/>
      <c r="J62" s="3317"/>
      <c r="K62" s="3317"/>
      <c r="L62" s="3318"/>
      <c r="N62" s="2982"/>
      <c r="O62" s="310"/>
      <c r="P62" s="2961"/>
      <c r="Q62"/>
      <c r="R62" s="451" t="s">
        <v>227</v>
      </c>
      <c r="S62" s="452"/>
      <c r="T62" s="453"/>
      <c r="U62"/>
      <c r="Z62" s="49"/>
      <c r="AA62" s="49"/>
      <c r="AB62" s="438"/>
      <c r="AC62"/>
      <c r="AD62" s="310"/>
      <c r="AE62" s="310"/>
      <c r="AF62" s="438"/>
      <c r="AG62" s="2257"/>
      <c r="AH62" s="2253"/>
      <c r="AI62" s="2253"/>
      <c r="AJ62" s="2253"/>
      <c r="AK62" s="2253"/>
      <c r="AL62" s="2253"/>
      <c r="AM62" s="2253"/>
      <c r="AN62" s="2745"/>
      <c r="AO62" s="3"/>
      <c r="AP62"/>
      <c r="AQ62" s="3"/>
      <c r="AR62" s="76"/>
      <c r="AS62" s="76"/>
      <c r="AT62" s="76"/>
      <c r="AU62" s="76"/>
      <c r="AV62" s="76"/>
      <c r="AW62" s="16"/>
      <c r="AX62" s="16"/>
      <c r="AY62" s="16"/>
      <c r="AZ62"/>
      <c r="BA62" s="390"/>
      <c r="BC62" s="104"/>
      <c r="BD62" s="105"/>
      <c r="BE62" s="106"/>
      <c r="BF62" s="384"/>
      <c r="BG62" s="385" t="s">
        <v>199</v>
      </c>
      <c r="BH62" s="391" t="s">
        <v>200</v>
      </c>
      <c r="BI62" s="108"/>
      <c r="BJ62" s="3166"/>
      <c r="BK62" s="3166"/>
      <c r="BL62" s="3167"/>
      <c r="BM62"/>
      <c r="BN62" s="4">
        <v>1</v>
      </c>
    </row>
    <row r="63" spans="1:66" s="48" customFormat="1" ht="15.75" customHeight="1" x14ac:dyDescent="0.25">
      <c r="A63"/>
      <c r="B63" s="66" t="s">
        <v>11</v>
      </c>
      <c r="C63" s="121" t="str">
        <f>C64</f>
        <v>Famille à coller.N.Nom de votre recette.Recette mère ►.S.Saisissez le nom de la recette mère</v>
      </c>
      <c r="D63" s="121"/>
      <c r="E63" s="121"/>
      <c r="F63" s="122"/>
      <c r="G63" s="123"/>
      <c r="H63" s="123"/>
      <c r="I63" s="123"/>
      <c r="J63" s="123"/>
      <c r="K63" s="123"/>
      <c r="L63" s="124"/>
      <c r="N63" s="2982"/>
      <c r="O63" s="310"/>
      <c r="P63" s="2961"/>
      <c r="Q63"/>
      <c r="R63" s="3325" t="s">
        <v>231</v>
      </c>
      <c r="S63" s="459" t="s">
        <v>232</v>
      </c>
      <c r="T63" s="460"/>
      <c r="U63"/>
      <c r="Z63" s="49"/>
      <c r="AA63" s="49"/>
      <c r="AB63" s="438"/>
      <c r="AC63"/>
      <c r="AD63" s="310"/>
      <c r="AE63" s="310"/>
      <c r="AF63" s="438"/>
      <c r="AG63" s="2257"/>
      <c r="AH63" s="2253"/>
      <c r="AI63" s="2253"/>
      <c r="AJ63" s="2253"/>
      <c r="AK63" s="2253"/>
      <c r="AL63" s="2253"/>
      <c r="AM63" s="2253"/>
      <c r="AN63" s="2745"/>
      <c r="AO63" s="3"/>
      <c r="AP63"/>
      <c r="AQ63" s="3"/>
      <c r="AR63" s="76"/>
      <c r="AS63" s="447" t="s">
        <v>233</v>
      </c>
      <c r="AT63" s="76"/>
      <c r="AU63" s="76"/>
      <c r="AV63" s="76"/>
      <c r="AW63" s="76"/>
      <c r="AX63" s="76"/>
      <c r="AY63" s="76"/>
      <c r="AZ63"/>
      <c r="BA63" s="394" t="s">
        <v>90</v>
      </c>
      <c r="BB63" s="395" t="s">
        <v>201</v>
      </c>
      <c r="BC63" s="355"/>
      <c r="BD63" s="105"/>
      <c r="BE63" s="106"/>
      <c r="BF63" s="384"/>
      <c r="BG63" s="385" t="s">
        <v>202</v>
      </c>
      <c r="BH63" s="396" t="s">
        <v>187</v>
      </c>
      <c r="BI63" s="108"/>
      <c r="BJ63" s="3168" t="str">
        <f>"Recette *"&amp;BH61&amp;"/ Famille* "&amp;BH63&amp;"/ Auteur* "&amp;BH62&amp;" /Recette Mère ► "&amp;BI66</f>
        <v>Recette *CHIBOUST PAMPLEMOUSSE/ Famille* Dessert assiette/ Auteur* Jean-Jacques Borne MOF 1994 /Recette Mère ► MILLE-FEUILLE meringue et chiboust pamplemousse aux fraises des bois</v>
      </c>
      <c r="BK63" s="3168"/>
      <c r="BL63" s="3169"/>
      <c r="BM63"/>
      <c r="BN63" s="4">
        <v>1</v>
      </c>
    </row>
    <row r="64" spans="1:66" s="48" customFormat="1" ht="21" x14ac:dyDescent="0.25">
      <c r="A64"/>
      <c r="B64" s="129" t="s">
        <v>11</v>
      </c>
      <c r="C64" s="130" t="str">
        <f>F64</f>
        <v>Famille à coller.N.Nom de votre recette.Recette mère ►.S.Saisissez le nom de la recette mère</v>
      </c>
      <c r="D64" s="130">
        <f>F62</f>
        <v>6</v>
      </c>
      <c r="E64" s="130" t="str">
        <f>G62</f>
        <v>couverts</v>
      </c>
      <c r="F64" s="131" t="str">
        <f>UPPER(LEFT(H58,1))&amp;LOWER(MID(H58,2,999))&amp;"."&amp;UPPER(LEFT(J58,1))&amp;"."&amp;UPPER(LEFT(J58,1))&amp;LOWER(MID(J58,2,999))&amp;"."&amp;IF(ISTEXT(L64),K64&amp;"."&amp;UPPER(LEFT(L64,1))&amp;"."&amp;UPPER(LEFT(L64,1))&amp;LOWER(MID(L64,2,999)),G64)</f>
        <v>Famille à coller.N.Nom de votre recette.Recette mère ►.S.Saisissez le nom de la recette mère</v>
      </c>
      <c r="G64" s="132" t="s">
        <v>55</v>
      </c>
      <c r="H64" s="3321" t="s">
        <v>56</v>
      </c>
      <c r="I64" s="3321"/>
      <c r="J64" s="3321"/>
      <c r="K64" s="133" t="s">
        <v>57</v>
      </c>
      <c r="L64" s="134" t="s">
        <v>58</v>
      </c>
      <c r="N64" s="2982"/>
      <c r="O64" s="310"/>
      <c r="P64" s="2961"/>
      <c r="Q64"/>
      <c r="R64" s="3325"/>
      <c r="S64" s="459" t="s">
        <v>235</v>
      </c>
      <c r="T64" s="460"/>
      <c r="U64"/>
      <c r="Z64" s="49"/>
      <c r="AA64" s="49"/>
      <c r="AB64" s="438"/>
      <c r="AC64"/>
      <c r="AD64" s="310"/>
      <c r="AE64" s="310"/>
      <c r="AF64" s="438"/>
      <c r="AG64" s="2257"/>
      <c r="AH64" s="2253"/>
      <c r="AI64" s="2253"/>
      <c r="AJ64" s="2253"/>
      <c r="AK64" s="2253"/>
      <c r="AL64" s="2253"/>
      <c r="AM64" s="2253"/>
      <c r="AN64" s="2745"/>
      <c r="AO64" s="3"/>
      <c r="AP64"/>
      <c r="AQ64" s="3"/>
      <c r="AR64" s="76"/>
      <c r="AS64" s="461"/>
      <c r="AT64" s="76"/>
      <c r="AU64" s="76"/>
      <c r="AV64" s="76"/>
      <c r="AW64" s="76"/>
      <c r="AX64" s="76"/>
      <c r="AY64" s="76"/>
      <c r="AZ64"/>
      <c r="BA64" s="402" t="s">
        <v>205</v>
      </c>
      <c r="BB64" s="395"/>
      <c r="BC64" s="355"/>
      <c r="BD64" s="105"/>
      <c r="BE64" s="106"/>
      <c r="BF64" s="384"/>
      <c r="BG64" s="385" t="s">
        <v>206</v>
      </c>
      <c r="BH64" s="403" t="s">
        <v>207</v>
      </c>
      <c r="BI64" s="108"/>
      <c r="BJ64" s="3168"/>
      <c r="BK64" s="3168"/>
      <c r="BL64" s="3169"/>
      <c r="BM64"/>
      <c r="BN64" s="4">
        <v>1</v>
      </c>
    </row>
    <row r="65" spans="1:66" s="48" customFormat="1" ht="18.75" x14ac:dyDescent="0.25">
      <c r="A65"/>
      <c r="B65" s="138" t="s">
        <v>11</v>
      </c>
      <c r="C65" s="139" t="str">
        <f>C64</f>
        <v>Famille à coller.N.Nom de votre recette.Recette mère ►.S.Saisissez le nom de la recette mère</v>
      </c>
      <c r="D65" s="140"/>
      <c r="E65" s="140"/>
      <c r="F65" s="141" t="s">
        <v>61</v>
      </c>
      <c r="G65" s="141" t="s">
        <v>62</v>
      </c>
      <c r="H65" s="141" t="s">
        <v>63</v>
      </c>
      <c r="I65" s="141" t="s">
        <v>64</v>
      </c>
      <c r="J65" s="141" t="s">
        <v>65</v>
      </c>
      <c r="K65" s="142" t="s">
        <v>66</v>
      </c>
      <c r="L65" s="143" t="s">
        <v>67</v>
      </c>
      <c r="N65" s="2982"/>
      <c r="O65" s="310"/>
      <c r="P65" s="2961"/>
      <c r="Q65"/>
      <c r="R65" s="3325"/>
      <c r="S65" s="459" t="s">
        <v>238</v>
      </c>
      <c r="T65" s="460"/>
      <c r="U65"/>
      <c r="Z65" s="49"/>
      <c r="AA65" s="49"/>
      <c r="AB65" s="438"/>
      <c r="AC65"/>
      <c r="AD65" s="310"/>
      <c r="AE65" s="310"/>
      <c r="AF65" s="438"/>
      <c r="AG65" s="2257"/>
      <c r="AH65" s="2253"/>
      <c r="AI65" s="2253"/>
      <c r="AJ65" s="2253"/>
      <c r="AK65" s="2253"/>
      <c r="AL65" s="2253"/>
      <c r="AM65" s="2253"/>
      <c r="AN65" s="2745"/>
      <c r="AO65" s="3"/>
      <c r="AP65"/>
      <c r="AQ65" s="3"/>
      <c r="AR65" s="446" t="s">
        <v>239</v>
      </c>
      <c r="AS65" s="447" t="s">
        <v>240</v>
      </c>
      <c r="AT65" s="76"/>
      <c r="AU65" s="76"/>
      <c r="AV65" s="76"/>
      <c r="AW65" s="76"/>
      <c r="AX65" s="76"/>
      <c r="AY65" s="76"/>
      <c r="AZ65"/>
      <c r="BA65" s="410" t="s">
        <v>210</v>
      </c>
      <c r="BB65" s="411"/>
      <c r="BC65" s="104"/>
      <c r="BD65" s="105"/>
      <c r="BE65" s="106"/>
      <c r="BF65" s="107"/>
      <c r="BG65" s="108"/>
      <c r="BH65" s="108"/>
      <c r="BI65" s="108"/>
      <c r="BJ65" s="3168"/>
      <c r="BK65" s="3168"/>
      <c r="BL65" s="3169"/>
      <c r="BM65"/>
      <c r="BN65" s="4">
        <v>1</v>
      </c>
    </row>
    <row r="66" spans="1:66" s="48" customFormat="1" ht="15.75" customHeight="1" x14ac:dyDescent="0.25">
      <c r="A66"/>
      <c r="B66" s="66" t="s">
        <v>18</v>
      </c>
      <c r="C66" s="149" t="str">
        <f>C64</f>
        <v>Famille à coller.N.Nom de votre recette.Recette mère ►.S.Saisissez le nom de la recette mère</v>
      </c>
      <c r="D66" s="91"/>
      <c r="E66" s="91"/>
      <c r="F66" s="150" t="s">
        <v>86</v>
      </c>
      <c r="G66" s="151" t="s">
        <v>87</v>
      </c>
      <c r="H66" s="152"/>
      <c r="I66" s="3322" t="s">
        <v>88</v>
      </c>
      <c r="J66" s="3323" t="s">
        <v>89</v>
      </c>
      <c r="K66" s="3324" t="s">
        <v>90</v>
      </c>
      <c r="L66" s="153" t="s">
        <v>91</v>
      </c>
      <c r="N66" s="2982"/>
      <c r="O66" s="310"/>
      <c r="P66" s="2961"/>
      <c r="Q66"/>
      <c r="R66" s="3325"/>
      <c r="S66" s="459" t="s">
        <v>243</v>
      </c>
      <c r="T66" s="460"/>
      <c r="U66"/>
      <c r="Z66" s="49"/>
      <c r="AA66" s="49"/>
      <c r="AB66" s="438"/>
      <c r="AC66"/>
      <c r="AD66" s="310"/>
      <c r="AE66" s="310"/>
      <c r="AF66" s="438"/>
      <c r="AG66" s="2257"/>
      <c r="AH66" s="2253"/>
      <c r="AI66" s="2253"/>
      <c r="AJ66" s="2253"/>
      <c r="AK66" s="2253"/>
      <c r="AL66" s="2253"/>
      <c r="AM66" s="2253"/>
      <c r="AN66" s="2745"/>
      <c r="AO66" s="3"/>
      <c r="AP66"/>
      <c r="AQ66" s="3"/>
      <c r="AR66" s="76"/>
      <c r="AS66" s="447" t="s">
        <v>244</v>
      </c>
      <c r="AT66" s="76"/>
      <c r="AU66" s="76"/>
      <c r="AV66" s="76"/>
      <c r="AW66" s="76"/>
      <c r="AX66" s="76"/>
      <c r="AY66" s="76"/>
      <c r="AZ66"/>
      <c r="BA66" s="414" t="s">
        <v>212</v>
      </c>
      <c r="BB66" s="415"/>
      <c r="BC66" s="104"/>
      <c r="BD66" s="105"/>
      <c r="BE66" s="106"/>
      <c r="BF66" s="416"/>
      <c r="BG66" s="417"/>
      <c r="BH66" s="418" t="s">
        <v>213</v>
      </c>
      <c r="BI66" s="419" t="s">
        <v>214</v>
      </c>
      <c r="BJ66" s="420"/>
      <c r="BK66" s="420"/>
      <c r="BL66" s="421"/>
      <c r="BM66"/>
      <c r="BN66" s="4">
        <v>1</v>
      </c>
    </row>
    <row r="67" spans="1:66" s="48" customFormat="1" ht="15.75" customHeight="1" x14ac:dyDescent="0.25">
      <c r="A67"/>
      <c r="B67" s="66" t="s">
        <v>18</v>
      </c>
      <c r="C67" s="149" t="str">
        <f>C64</f>
        <v>Famille à coller.N.Nom de votre recette.Recette mère ►.S.Saisissez le nom de la recette mère</v>
      </c>
      <c r="D67" s="91"/>
      <c r="E67" s="91"/>
      <c r="F67" s="163" t="s">
        <v>103</v>
      </c>
      <c r="G67" s="164" t="s">
        <v>104</v>
      </c>
      <c r="H67" s="165" t="s">
        <v>105</v>
      </c>
      <c r="I67" s="3121"/>
      <c r="J67" s="3123"/>
      <c r="K67" s="3125"/>
      <c r="L67" s="166" t="s">
        <v>106</v>
      </c>
      <c r="N67" s="2982"/>
      <c r="O67" s="310"/>
      <c r="P67" s="2961"/>
      <c r="Q67"/>
      <c r="R67" s="3325"/>
      <c r="S67" s="459" t="s">
        <v>246</v>
      </c>
      <c r="T67" s="460"/>
      <c r="U67"/>
      <c r="Z67" s="49"/>
      <c r="AA67" s="49"/>
      <c r="AB67"/>
      <c r="AC67"/>
      <c r="AD67" s="310"/>
      <c r="AE67" s="310"/>
      <c r="AF67"/>
      <c r="AG67" s="2257"/>
      <c r="AH67" s="2253"/>
      <c r="AI67" s="2253"/>
      <c r="AJ67" s="2253"/>
      <c r="AK67" s="2253"/>
      <c r="AL67" s="2253"/>
      <c r="AM67" s="2253"/>
      <c r="AN67" s="2745"/>
      <c r="AO67" s="3"/>
      <c r="AP67"/>
      <c r="AQ67" s="3"/>
      <c r="AR67" s="76"/>
      <c r="AS67" s="447" t="s">
        <v>247</v>
      </c>
      <c r="AT67" s="76"/>
      <c r="AU67" s="76"/>
      <c r="AV67" s="76"/>
      <c r="AW67" s="76"/>
      <c r="AX67" s="76"/>
      <c r="AY67" s="76"/>
      <c r="AZ67"/>
      <c r="BA67" s="414" t="s">
        <v>215</v>
      </c>
      <c r="BB67" s="415"/>
      <c r="BC67" s="104"/>
      <c r="BD67" s="105"/>
      <c r="BE67" s="106"/>
      <c r="BF67" s="107"/>
      <c r="BG67" s="422"/>
      <c r="BH67" s="108"/>
      <c r="BI67" s="108"/>
      <c r="BJ67" s="108"/>
      <c r="BK67" s="108"/>
      <c r="BL67" s="109"/>
      <c r="BM67"/>
      <c r="BN67" s="4">
        <v>1</v>
      </c>
    </row>
    <row r="68" spans="1:66" s="48" customFormat="1" ht="18.75" x14ac:dyDescent="0.25">
      <c r="A68"/>
      <c r="B68" s="66" t="s">
        <v>18</v>
      </c>
      <c r="C68" s="149" t="str">
        <f>C64</f>
        <v>Famille à coller.N.Nom de votre recette.Recette mère ►.S.Saisissez le nom de la recette mère</v>
      </c>
      <c r="D68" s="91">
        <f>D64</f>
        <v>6</v>
      </c>
      <c r="E68" s="91" t="str">
        <f>E64</f>
        <v>couverts</v>
      </c>
      <c r="F68" s="174"/>
      <c r="G68" s="175"/>
      <c r="H68" s="176" t="str">
        <f t="shared" ref="H68:H81" si="23">IF(OR(ISTEXT(F68), F68&lt;=0, I68&lt;=0), "", "de")</f>
        <v/>
      </c>
      <c r="I68" s="177"/>
      <c r="J68" s="178"/>
      <c r="K68" s="179">
        <v>1</v>
      </c>
      <c r="L68" s="180"/>
      <c r="N68" s="2982"/>
      <c r="O68" s="310"/>
      <c r="P68" s="2961"/>
      <c r="Q68"/>
      <c r="R68" s="3325"/>
      <c r="S68" s="459" t="s">
        <v>250</v>
      </c>
      <c r="T68" s="460"/>
      <c r="U68"/>
      <c r="Z68" s="49"/>
      <c r="AA68" s="49"/>
      <c r="AB68"/>
      <c r="AC68"/>
      <c r="AD68" s="310"/>
      <c r="AE68" s="310"/>
      <c r="AF68"/>
      <c r="AG68" s="2257"/>
      <c r="AH68" s="2253"/>
      <c r="AI68" s="2253"/>
      <c r="AJ68" s="2253"/>
      <c r="AK68" s="2253"/>
      <c r="AL68" s="2253"/>
      <c r="AM68" s="2253"/>
      <c r="AN68" s="2745"/>
      <c r="AO68" s="3"/>
      <c r="AP68"/>
      <c r="AQ68" s="3"/>
      <c r="AR68" s="76"/>
      <c r="AS68" s="447" t="s">
        <v>251</v>
      </c>
      <c r="AT68" s="76"/>
      <c r="AU68" s="76"/>
      <c r="AV68" s="76"/>
      <c r="AW68" s="76"/>
      <c r="AX68" s="76"/>
      <c r="AY68" s="76"/>
      <c r="AZ68"/>
      <c r="BA68" s="414" t="s">
        <v>216</v>
      </c>
      <c r="BB68" s="415"/>
      <c r="BC68" s="104"/>
      <c r="BD68" s="105"/>
      <c r="BE68" s="106"/>
      <c r="BF68" s="427" t="s">
        <v>119</v>
      </c>
      <c r="BG68" s="422"/>
      <c r="BH68" s="108"/>
      <c r="BI68" s="108"/>
      <c r="BJ68" s="108"/>
      <c r="BK68" s="108"/>
      <c r="BL68" s="109"/>
      <c r="BM68"/>
      <c r="BN68" s="4">
        <v>1</v>
      </c>
    </row>
    <row r="69" spans="1:66" s="48" customFormat="1" ht="18.75" x14ac:dyDescent="0.25">
      <c r="A69"/>
      <c r="B69" s="196" t="str">
        <f t="shared" ref="B69:B81" si="24">IF(L69&lt;&gt;"","A","►")</f>
        <v>►</v>
      </c>
      <c r="C69" s="149" t="str">
        <f>C64</f>
        <v>Famille à coller.N.Nom de votre recette.Recette mère ►.S.Saisissez le nom de la recette mère</v>
      </c>
      <c r="D69" s="91">
        <f>D64</f>
        <v>6</v>
      </c>
      <c r="E69" s="91" t="str">
        <f>E64</f>
        <v>couverts</v>
      </c>
      <c r="F69" s="174"/>
      <c r="G69" s="175"/>
      <c r="H69" s="176" t="str">
        <f t="shared" si="23"/>
        <v/>
      </c>
      <c r="I69" s="177"/>
      <c r="J69" s="178"/>
      <c r="K69" s="179">
        <v>1</v>
      </c>
      <c r="L69" s="180"/>
      <c r="N69" s="2982"/>
      <c r="O69" s="310"/>
      <c r="P69" s="2961"/>
      <c r="Q69"/>
      <c r="R69" s="474" t="s">
        <v>253</v>
      </c>
      <c r="S69" s="475"/>
      <c r="T69" s="476"/>
      <c r="U69"/>
      <c r="Z69" s="49"/>
      <c r="AA69" s="49"/>
      <c r="AB69"/>
      <c r="AC69"/>
      <c r="AD69" s="310"/>
      <c r="AE69" s="310"/>
      <c r="AF69"/>
      <c r="AG69" s="2257"/>
      <c r="AH69" s="2253"/>
      <c r="AI69" s="2253"/>
      <c r="AJ69" s="2253"/>
      <c r="AK69" s="2253"/>
      <c r="AL69" s="2253"/>
      <c r="AM69" s="2253"/>
      <c r="AN69" s="2745"/>
      <c r="AO69" s="3"/>
      <c r="AP69"/>
      <c r="AQ69" s="3"/>
      <c r="AR69" s="76"/>
      <c r="AS69" s="447" t="s">
        <v>254</v>
      </c>
      <c r="AT69" s="76"/>
      <c r="AU69" s="76"/>
      <c r="AV69" s="76"/>
      <c r="AW69" s="76"/>
      <c r="AX69" s="76"/>
      <c r="AY69" s="76"/>
      <c r="AZ69"/>
      <c r="BA69" s="414" t="s">
        <v>217</v>
      </c>
      <c r="BB69" s="415"/>
      <c r="BC69" s="104"/>
      <c r="BD69" s="105"/>
      <c r="BE69" s="106"/>
      <c r="BF69" s="107"/>
      <c r="BG69" s="422"/>
      <c r="BH69" s="108"/>
      <c r="BI69" s="108"/>
      <c r="BJ69" s="108"/>
      <c r="BK69" s="108"/>
      <c r="BL69" s="109"/>
      <c r="BM69"/>
      <c r="BN69" s="4">
        <v>1</v>
      </c>
    </row>
    <row r="70" spans="1:66" s="48" customFormat="1" ht="18.75" x14ac:dyDescent="0.25">
      <c r="A70"/>
      <c r="B70" s="196" t="str">
        <f t="shared" si="24"/>
        <v>►</v>
      </c>
      <c r="C70" s="149" t="str">
        <f>C64</f>
        <v>Famille à coller.N.Nom de votre recette.Recette mère ►.S.Saisissez le nom de la recette mère</v>
      </c>
      <c r="D70" s="91">
        <f>D64</f>
        <v>6</v>
      </c>
      <c r="E70" s="91" t="str">
        <f>E64</f>
        <v>couverts</v>
      </c>
      <c r="F70" s="174"/>
      <c r="G70" s="209"/>
      <c r="H70" s="176" t="str">
        <f t="shared" si="23"/>
        <v/>
      </c>
      <c r="I70" s="177"/>
      <c r="J70" s="178"/>
      <c r="K70" s="179">
        <v>1</v>
      </c>
      <c r="L70" s="180"/>
      <c r="N70" s="2982"/>
      <c r="O70" s="310"/>
      <c r="P70" s="2961"/>
      <c r="Q70"/>
      <c r="R70"/>
      <c r="S70"/>
      <c r="T70"/>
      <c r="U70"/>
      <c r="Z70" s="49"/>
      <c r="AA70" s="49"/>
      <c r="AB70"/>
      <c r="AC70"/>
      <c r="AD70" s="310"/>
      <c r="AE70" s="310"/>
      <c r="AF70"/>
      <c r="AG70" s="2257"/>
      <c r="AH70" s="2253"/>
      <c r="AI70" s="2253"/>
      <c r="AJ70" s="2253"/>
      <c r="AK70" s="2253"/>
      <c r="AL70" s="2253"/>
      <c r="AM70" s="2253"/>
      <c r="AN70" s="2745"/>
      <c r="AO70" s="3"/>
      <c r="AP70"/>
      <c r="AQ70" s="3"/>
      <c r="AR70" s="76"/>
      <c r="AS70" s="447" t="s">
        <v>228</v>
      </c>
      <c r="AT70" s="76"/>
      <c r="AU70" s="76"/>
      <c r="AV70" s="76"/>
      <c r="AW70" s="76"/>
      <c r="AX70" s="76"/>
      <c r="AY70" s="76"/>
      <c r="AZ70"/>
      <c r="BA70" s="414" t="s">
        <v>220</v>
      </c>
      <c r="BB70" s="431"/>
      <c r="BC70" s="104"/>
      <c r="BD70" s="105"/>
      <c r="BE70" s="106"/>
      <c r="BF70" s="432"/>
      <c r="BG70" s="433"/>
      <c r="BH70" s="434"/>
      <c r="BI70" s="433"/>
      <c r="BJ70" s="433"/>
      <c r="BK70" s="433"/>
      <c r="BL70" s="435"/>
      <c r="BM70"/>
      <c r="BN70" s="4">
        <v>1</v>
      </c>
    </row>
    <row r="71" spans="1:66" s="48" customFormat="1" ht="18" customHeight="1" thickBot="1" x14ac:dyDescent="0.3">
      <c r="A71"/>
      <c r="B71" s="196" t="str">
        <f t="shared" si="24"/>
        <v>A</v>
      </c>
      <c r="C71" s="149" t="str">
        <f>C64</f>
        <v>Famille à coller.N.Nom de votre recette.Recette mère ►.S.Saisissez le nom de la recette mère</v>
      </c>
      <c r="D71" s="91">
        <f>D64</f>
        <v>6</v>
      </c>
      <c r="E71" s="91" t="str">
        <f>E64</f>
        <v>couverts</v>
      </c>
      <c r="F71" s="174"/>
      <c r="G71" s="209"/>
      <c r="H71" s="176" t="str">
        <f t="shared" si="23"/>
        <v/>
      </c>
      <c r="I71" s="177"/>
      <c r="J71" s="178"/>
      <c r="K71" s="179">
        <v>1</v>
      </c>
      <c r="L71" s="180" t="s">
        <v>122</v>
      </c>
      <c r="N71" s="2982"/>
      <c r="O71" s="310"/>
      <c r="P71" s="2961"/>
      <c r="Q71"/>
      <c r="R71" s="3385" t="s">
        <v>261</v>
      </c>
      <c r="S71" s="3386"/>
      <c r="T71" s="3387"/>
      <c r="U71"/>
      <c r="Z71" s="49"/>
      <c r="AA71" s="49"/>
      <c r="AB71"/>
      <c r="AC71"/>
      <c r="AD71" s="310"/>
      <c r="AE71" s="310"/>
      <c r="AF71"/>
      <c r="AG71" s="2257"/>
      <c r="AH71" s="2253"/>
      <c r="AI71" s="2253"/>
      <c r="AJ71" s="2253"/>
      <c r="AK71" s="2253"/>
      <c r="AL71" s="2253"/>
      <c r="AM71" s="2253"/>
      <c r="AN71" s="2745"/>
      <c r="AO71" s="3"/>
      <c r="AP71"/>
      <c r="AQ71" s="3"/>
      <c r="AR71" s="76"/>
      <c r="AS71" s="447" t="s">
        <v>233</v>
      </c>
      <c r="AT71" s="76"/>
      <c r="AU71" s="76"/>
      <c r="AV71" s="76"/>
      <c r="AW71" s="76"/>
      <c r="AX71" s="76"/>
      <c r="AY71" s="76"/>
      <c r="AZ71"/>
      <c r="BA71" s="414"/>
      <c r="BB71" s="431"/>
      <c r="BC71" s="104"/>
      <c r="BD71" s="105"/>
      <c r="BE71" s="106"/>
      <c r="BF71" s="437" t="s">
        <v>222</v>
      </c>
      <c r="BG71" s="248"/>
      <c r="BH71" s="248"/>
      <c r="BI71" s="248"/>
      <c r="BJ71" s="16"/>
      <c r="BK71" s="248"/>
      <c r="BL71" s="244"/>
      <c r="BM71"/>
      <c r="BN71" s="4">
        <v>1</v>
      </c>
    </row>
    <row r="72" spans="1:66" s="48" customFormat="1" ht="18" customHeight="1" thickTop="1" x14ac:dyDescent="0.25">
      <c r="A72"/>
      <c r="B72" s="196" t="str">
        <f t="shared" si="24"/>
        <v>►</v>
      </c>
      <c r="C72" s="149" t="str">
        <f>C64</f>
        <v>Famille à coller.N.Nom de votre recette.Recette mère ►.S.Saisissez le nom de la recette mère</v>
      </c>
      <c r="D72" s="91">
        <f>D64</f>
        <v>6</v>
      </c>
      <c r="E72" s="91" t="str">
        <f>E64</f>
        <v>couverts</v>
      </c>
      <c r="F72" s="174"/>
      <c r="G72" s="209"/>
      <c r="H72" s="176" t="str">
        <f t="shared" si="23"/>
        <v/>
      </c>
      <c r="I72" s="177"/>
      <c r="J72" s="178"/>
      <c r="K72" s="179">
        <v>1</v>
      </c>
      <c r="L72" s="180"/>
      <c r="N72" s="2982"/>
      <c r="O72" s="310"/>
      <c r="P72" s="2961"/>
      <c r="Q72"/>
      <c r="R72" s="490"/>
      <c r="S72" s="491" t="s">
        <v>264</v>
      </c>
      <c r="T72" s="492">
        <v>1</v>
      </c>
      <c r="U72"/>
      <c r="Z72" s="49"/>
      <c r="AA72" s="49"/>
      <c r="AB72"/>
      <c r="AC72"/>
      <c r="AD72" s="310"/>
      <c r="AE72" s="310"/>
      <c r="AF72"/>
      <c r="AG72" s="2257"/>
      <c r="AH72" s="2253"/>
      <c r="AI72" s="2253"/>
      <c r="AJ72" s="2253"/>
      <c r="AK72" s="2253"/>
      <c r="AL72" s="2253"/>
      <c r="AM72" s="2253"/>
      <c r="AN72" s="2745"/>
      <c r="AO72" s="3"/>
      <c r="AP72"/>
      <c r="AQ72" s="3"/>
      <c r="AR72" s="76"/>
      <c r="AS72" s="461"/>
      <c r="AT72" s="76"/>
      <c r="AU72" s="76"/>
      <c r="AV72" s="76"/>
      <c r="AW72" s="76"/>
      <c r="AX72" s="76"/>
      <c r="AY72" s="76"/>
      <c r="AZ72"/>
      <c r="BA72" s="323"/>
      <c r="BB72" s="439" t="s">
        <v>66</v>
      </c>
      <c r="BC72" s="243" t="s">
        <v>90</v>
      </c>
      <c r="BD72" s="440"/>
      <c r="BE72" s="106"/>
      <c r="BF72" s="441" t="s">
        <v>86</v>
      </c>
      <c r="BG72" s="442" t="s">
        <v>87</v>
      </c>
      <c r="BH72" s="443"/>
      <c r="BI72" s="3170" t="s">
        <v>88</v>
      </c>
      <c r="BJ72" s="3171" t="s">
        <v>89</v>
      </c>
      <c r="BK72" s="3173" t="s">
        <v>90</v>
      </c>
      <c r="BL72" s="445" t="s">
        <v>91</v>
      </c>
      <c r="BM72"/>
      <c r="BN72" s="4">
        <v>1</v>
      </c>
    </row>
    <row r="73" spans="1:66" s="48" customFormat="1" ht="17.25" x14ac:dyDescent="0.25">
      <c r="A73"/>
      <c r="B73" s="196" t="str">
        <f t="shared" si="24"/>
        <v>►</v>
      </c>
      <c r="C73" s="149" t="str">
        <f>C64</f>
        <v>Famille à coller.N.Nom de votre recette.Recette mère ►.S.Saisissez le nom de la recette mère</v>
      </c>
      <c r="D73" s="91">
        <f>D64</f>
        <v>6</v>
      </c>
      <c r="E73" s="91" t="str">
        <f>E64</f>
        <v>couverts</v>
      </c>
      <c r="F73" s="174"/>
      <c r="G73" s="209"/>
      <c r="H73" s="176" t="str">
        <f t="shared" si="23"/>
        <v/>
      </c>
      <c r="I73" s="177"/>
      <c r="J73" s="178"/>
      <c r="K73" s="179">
        <v>1</v>
      </c>
      <c r="L73" s="180"/>
      <c r="N73" s="2982"/>
      <c r="O73" s="310"/>
      <c r="P73" s="2961"/>
      <c r="Q73"/>
      <c r="R73" s="497" t="s">
        <v>269</v>
      </c>
      <c r="S73" s="498">
        <v>100</v>
      </c>
      <c r="T73" s="499">
        <f>IF(MOD(T72*1000/S73,1)=0,T72*1000/S73,IF(MOD(T72*1000/S73,1)&lt;0.5,INT(T72*1000/S73),INT(T72*1000/S73)+1))</f>
        <v>10</v>
      </c>
      <c r="U73"/>
      <c r="Z73" s="49"/>
      <c r="AA73" s="49"/>
      <c r="AB73"/>
      <c r="AC73"/>
      <c r="AD73" s="310"/>
      <c r="AE73" s="310"/>
      <c r="AF73"/>
      <c r="AG73" s="2257"/>
      <c r="AH73" s="2253"/>
      <c r="AI73" s="2253"/>
      <c r="AJ73" s="2253"/>
      <c r="AK73" s="2253"/>
      <c r="AL73" s="2253"/>
      <c r="AM73" s="2253"/>
      <c r="AN73" s="2745"/>
      <c r="AO73" s="3"/>
      <c r="AP73"/>
      <c r="AQ73"/>
      <c r="AR73" s="1046" t="s">
        <v>626</v>
      </c>
      <c r="AS73" s="1047"/>
      <c r="AT73" s="1047"/>
      <c r="AU73" s="76"/>
      <c r="AV73" s="76"/>
      <c r="AW73" s="76"/>
      <c r="AX73" s="76"/>
      <c r="AY73" s="76"/>
      <c r="AZ73"/>
      <c r="BA73" s="323"/>
      <c r="BB73" s="448" t="s">
        <v>226</v>
      </c>
      <c r="BC73" s="243"/>
      <c r="BD73" s="440"/>
      <c r="BE73" s="106"/>
      <c r="BF73" s="225" t="s">
        <v>103</v>
      </c>
      <c r="BG73" s="164" t="s">
        <v>104</v>
      </c>
      <c r="BH73" s="165" t="s">
        <v>105</v>
      </c>
      <c r="BI73" s="3121"/>
      <c r="BJ73" s="3172"/>
      <c r="BK73" s="3174"/>
      <c r="BL73" s="450" t="s">
        <v>106</v>
      </c>
      <c r="BM73"/>
      <c r="BN73" s="4">
        <v>1</v>
      </c>
    </row>
    <row r="74" spans="1:66" s="48" customFormat="1" ht="18" thickBot="1" x14ac:dyDescent="0.3">
      <c r="A74"/>
      <c r="B74" s="196" t="str">
        <f t="shared" si="24"/>
        <v>►</v>
      </c>
      <c r="C74" s="149" t="str">
        <f>C64</f>
        <v>Famille à coller.N.Nom de votre recette.Recette mère ►.S.Saisissez le nom de la recette mère</v>
      </c>
      <c r="D74" s="91">
        <f>D64</f>
        <v>6</v>
      </c>
      <c r="E74" s="91" t="str">
        <f>E64</f>
        <v>couverts</v>
      </c>
      <c r="F74" s="174"/>
      <c r="G74" s="209"/>
      <c r="H74" s="176" t="str">
        <f t="shared" si="23"/>
        <v/>
      </c>
      <c r="I74" s="177"/>
      <c r="J74" s="178"/>
      <c r="K74" s="179">
        <v>1</v>
      </c>
      <c r="L74" s="180"/>
      <c r="N74" s="2982"/>
      <c r="O74" s="310"/>
      <c r="P74" s="2961"/>
      <c r="Q74"/>
      <c r="R74" s="497" t="s">
        <v>274</v>
      </c>
      <c r="S74" s="498">
        <v>120</v>
      </c>
      <c r="T74" s="499">
        <f>IF(MOD(T72*1000/S74,1)=0,T72*1000/S74,IF(MOD(T72*1000/S74,1)&lt;0.5,INT(T72*1000/S74),INT(T72*1000/S74)+1))</f>
        <v>8</v>
      </c>
      <c r="U74"/>
      <c r="Z74" s="49"/>
      <c r="AA74" s="49"/>
      <c r="AB74"/>
      <c r="AC74"/>
      <c r="AD74" s="310"/>
      <c r="AE74" s="310"/>
      <c r="AF74"/>
      <c r="AG74" s="2257"/>
      <c r="AH74" s="2253"/>
      <c r="AI74" s="2253"/>
      <c r="AJ74" s="2253"/>
      <c r="AK74" s="2253"/>
      <c r="AL74" s="2253"/>
      <c r="AM74" s="2253"/>
      <c r="AN74" s="2745"/>
      <c r="AO74" s="3"/>
      <c r="AP74"/>
      <c r="AQ74"/>
      <c r="AR74" s="1047" t="s">
        <v>627</v>
      </c>
      <c r="AS74" s="1047"/>
      <c r="AT74" s="1047"/>
      <c r="AU74" s="76"/>
      <c r="AV74" s="76"/>
      <c r="AW74" s="76"/>
      <c r="AX74" s="76"/>
      <c r="AY74" s="76"/>
      <c r="AZ74"/>
      <c r="BA74" s="323"/>
      <c r="BB74" s="454" t="s">
        <v>229</v>
      </c>
      <c r="BC74" s="243"/>
      <c r="BD74" s="440"/>
      <c r="BE74" s="106"/>
      <c r="BF74" s="455">
        <v>27</v>
      </c>
      <c r="BG74" s="209" t="s">
        <v>230</v>
      </c>
      <c r="BH74" s="456" t="s">
        <v>105</v>
      </c>
      <c r="BI74" s="177">
        <v>20</v>
      </c>
      <c r="BJ74" s="229" t="s">
        <v>41</v>
      </c>
      <c r="BK74" s="457">
        <v>1</v>
      </c>
      <c r="BL74" s="458" t="s">
        <v>135</v>
      </c>
      <c r="BM74"/>
      <c r="BN74" s="4">
        <v>1</v>
      </c>
    </row>
    <row r="75" spans="1:66" s="48" customFormat="1" ht="18.75" x14ac:dyDescent="0.25">
      <c r="A75"/>
      <c r="B75" s="196" t="str">
        <f t="shared" si="24"/>
        <v>►</v>
      </c>
      <c r="C75" s="149" t="str">
        <f>C64</f>
        <v>Famille à coller.N.Nom de votre recette.Recette mère ►.S.Saisissez le nom de la recette mère</v>
      </c>
      <c r="D75" s="91">
        <f>D64</f>
        <v>6</v>
      </c>
      <c r="E75" s="91" t="str">
        <f>E64</f>
        <v>couverts</v>
      </c>
      <c r="F75" s="174"/>
      <c r="G75" s="209"/>
      <c r="H75" s="176" t="str">
        <f t="shared" si="23"/>
        <v/>
      </c>
      <c r="I75" s="177"/>
      <c r="J75" s="178"/>
      <c r="K75" s="179">
        <v>1</v>
      </c>
      <c r="L75" s="180"/>
      <c r="N75" s="2982"/>
      <c r="O75" s="310"/>
      <c r="P75" s="2961"/>
      <c r="Q75"/>
      <c r="R75" s="504" t="s">
        <v>275</v>
      </c>
      <c r="S75" s="498">
        <v>180</v>
      </c>
      <c r="T75" s="499">
        <f>IF(MOD(T72*1000/S75,1)=0,T72*1000/S75,IF(MOD(T72*1000/S75,1)&lt;0.5,INT(T72*1000/S75),INT(T72*1000/S75)+1))</f>
        <v>6</v>
      </c>
      <c r="U75"/>
      <c r="Z75" s="49"/>
      <c r="AA75" s="49"/>
      <c r="AB75"/>
      <c r="AC75"/>
      <c r="AD75" s="310"/>
      <c r="AE75" s="310"/>
      <c r="AF75"/>
      <c r="AG75" s="3403" t="s">
        <v>2070</v>
      </c>
      <c r="AH75" s="3404"/>
      <c r="AI75" s="3404"/>
      <c r="AJ75" s="3404"/>
      <c r="AK75" s="3404"/>
      <c r="AL75" s="3404"/>
      <c r="AM75" s="3404"/>
      <c r="AN75" s="3405"/>
      <c r="AO75" s="3"/>
      <c r="AP75"/>
      <c r="AQ75"/>
      <c r="AR75" s="1047" t="s">
        <v>628</v>
      </c>
      <c r="AS75" s="1047"/>
      <c r="AT75" s="1047"/>
      <c r="AU75" s="76"/>
      <c r="AV75" s="76"/>
      <c r="AW75" s="76"/>
      <c r="AX75" s="76"/>
      <c r="AY75" s="76"/>
      <c r="AZ75"/>
      <c r="BA75" s="323"/>
      <c r="BB75" s="454" t="s">
        <v>234</v>
      </c>
      <c r="BC75" s="243"/>
      <c r="BD75" s="440"/>
      <c r="BE75" s="106"/>
      <c r="BF75" s="437"/>
      <c r="BG75" s="248"/>
      <c r="BH75" s="248"/>
      <c r="BI75" s="248"/>
      <c r="BJ75" s="16"/>
      <c r="BK75" s="248"/>
      <c r="BL75" s="244"/>
      <c r="BM75"/>
      <c r="BN75" s="4">
        <v>1</v>
      </c>
    </row>
    <row r="76" spans="1:66" s="48" customFormat="1" ht="18.75" x14ac:dyDescent="0.25">
      <c r="A76"/>
      <c r="B76" s="196" t="str">
        <f t="shared" si="24"/>
        <v>►</v>
      </c>
      <c r="C76" s="149" t="str">
        <f>C64</f>
        <v>Famille à coller.N.Nom de votre recette.Recette mère ►.S.Saisissez le nom de la recette mère</v>
      </c>
      <c r="D76" s="91">
        <f>D64</f>
        <v>6</v>
      </c>
      <c r="E76" s="91" t="str">
        <f>E64</f>
        <v>couverts</v>
      </c>
      <c r="F76" s="174"/>
      <c r="G76" s="209"/>
      <c r="H76" s="176" t="str">
        <f t="shared" si="23"/>
        <v/>
      </c>
      <c r="I76" s="177"/>
      <c r="J76" s="178"/>
      <c r="K76" s="179">
        <v>1</v>
      </c>
      <c r="L76" s="180"/>
      <c r="N76" s="2982"/>
      <c r="O76" s="310"/>
      <c r="P76" s="2961"/>
      <c r="Q76"/>
      <c r="R76" s="497" t="s">
        <v>277</v>
      </c>
      <c r="S76" s="498">
        <v>180</v>
      </c>
      <c r="T76" s="499">
        <f>IF(MOD(T72*1000/S76,1)=0,T72*1000/S76,IF(MOD(T72*1000/S76,1)&lt;0.5,INT(T72*1000/S76),INT(T72*1000/S76)+1))</f>
        <v>6</v>
      </c>
      <c r="U76"/>
      <c r="Z76" s="49"/>
      <c r="AA76" s="49"/>
      <c r="AB76"/>
      <c r="AC76"/>
      <c r="AD76" s="310"/>
      <c r="AE76" s="310"/>
      <c r="AF76"/>
      <c r="AG76" s="3406" t="s">
        <v>2285</v>
      </c>
      <c r="AH76" s="3407"/>
      <c r="AI76" s="3407"/>
      <c r="AJ76" s="3407"/>
      <c r="AK76" s="3407"/>
      <c r="AL76" s="3407"/>
      <c r="AM76" s="3407"/>
      <c r="AN76" s="3408"/>
      <c r="AO76" s="3"/>
      <c r="AP76"/>
      <c r="AQ76" s="3"/>
      <c r="AR76" s="76"/>
      <c r="AS76" s="461"/>
      <c r="AT76" s="76"/>
      <c r="AU76" s="76"/>
      <c r="AV76" s="76"/>
      <c r="AW76" s="76"/>
      <c r="AX76" s="76"/>
      <c r="AY76" s="76"/>
      <c r="AZ76"/>
      <c r="BA76" s="323" t="s">
        <v>236</v>
      </c>
      <c r="BB76" s="243"/>
      <c r="BC76" s="243"/>
      <c r="BD76" s="440"/>
      <c r="BE76" s="106"/>
      <c r="BF76" s="462" t="s">
        <v>105</v>
      </c>
      <c r="BG76" s="463" t="s">
        <v>237</v>
      </c>
      <c r="BH76" s="463"/>
      <c r="BI76" s="463"/>
      <c r="BJ76" s="16"/>
      <c r="BK76" s="248"/>
      <c r="BL76" s="244"/>
      <c r="BM76"/>
      <c r="BN76" s="4">
        <v>1</v>
      </c>
    </row>
    <row r="77" spans="1:66" s="48" customFormat="1" ht="17.25" customHeight="1" x14ac:dyDescent="0.25">
      <c r="A77"/>
      <c r="B77" s="196" t="str">
        <f t="shared" si="24"/>
        <v>►</v>
      </c>
      <c r="C77" s="149" t="str">
        <f>C64</f>
        <v>Famille à coller.N.Nom de votre recette.Recette mère ►.S.Saisissez le nom de la recette mère</v>
      </c>
      <c r="D77" s="91">
        <f>D64</f>
        <v>6</v>
      </c>
      <c r="E77" s="91" t="str">
        <f>E64</f>
        <v>couverts</v>
      </c>
      <c r="F77" s="174"/>
      <c r="G77" s="209"/>
      <c r="H77" s="176" t="str">
        <f t="shared" si="23"/>
        <v/>
      </c>
      <c r="I77" s="177"/>
      <c r="J77" s="178"/>
      <c r="K77" s="179">
        <v>1</v>
      </c>
      <c r="L77" s="180"/>
      <c r="N77" s="2982"/>
      <c r="O77" s="310"/>
      <c r="P77" s="2961"/>
      <c r="R77" s="497" t="s">
        <v>279</v>
      </c>
      <c r="S77" s="498">
        <v>200</v>
      </c>
      <c r="T77" s="499">
        <f>IF(MOD(T72*1000/S77,1)=0,T72*1000/S77,IF(MOD(T72*1000/S77,1)&lt;0.5,INT(T72*1000/S77),INT(T72*1000/S77)+1))</f>
        <v>5</v>
      </c>
      <c r="U77"/>
      <c r="Z77" s="49"/>
      <c r="AA77" s="49"/>
      <c r="AB77"/>
      <c r="AC77"/>
      <c r="AD77" s="310"/>
      <c r="AE77" s="310"/>
      <c r="AF77"/>
      <c r="AG77" s="3409" t="s">
        <v>2286</v>
      </c>
      <c r="AH77" s="3410"/>
      <c r="AI77" s="2746" t="str">
        <f ca="1">"Largeur de cette colonne = "&amp;CELL("largeur",AI80)</f>
        <v>Largeur de cette colonne = 99</v>
      </c>
      <c r="AJ77" s="2747"/>
      <c r="AK77" s="3413" t="s">
        <v>2287</v>
      </c>
      <c r="AL77" s="3413"/>
      <c r="AM77" s="3413"/>
      <c r="AN77" s="3414"/>
      <c r="AO77" s="3"/>
      <c r="AP77"/>
      <c r="AQ77" s="3"/>
      <c r="AR77"/>
      <c r="AS77"/>
      <c r="AT77"/>
      <c r="AU77"/>
      <c r="AV77"/>
      <c r="AW77"/>
      <c r="AX77"/>
      <c r="AY77"/>
      <c r="AZ77"/>
      <c r="BA77" s="323" t="s">
        <v>241</v>
      </c>
      <c r="BB77" s="243"/>
      <c r="BC77" s="243"/>
      <c r="BD77" s="440"/>
      <c r="BE77" s="106"/>
      <c r="BF77" s="437" t="s">
        <v>242</v>
      </c>
      <c r="BG77" s="248"/>
      <c r="BH77" s="248"/>
      <c r="BI77" s="248"/>
      <c r="BJ77" s="16"/>
      <c r="BK77" s="248"/>
      <c r="BL77" s="244"/>
      <c r="BM77"/>
      <c r="BN77" s="4">
        <v>1</v>
      </c>
    </row>
    <row r="78" spans="1:66" s="48" customFormat="1" ht="21.75" thickBot="1" x14ac:dyDescent="0.3">
      <c r="A78"/>
      <c r="B78" s="196" t="str">
        <f t="shared" si="24"/>
        <v>►</v>
      </c>
      <c r="C78" s="149" t="str">
        <f>C64</f>
        <v>Famille à coller.N.Nom de votre recette.Recette mère ►.S.Saisissez le nom de la recette mère</v>
      </c>
      <c r="D78" s="91">
        <f>D64</f>
        <v>6</v>
      </c>
      <c r="E78" s="91" t="str">
        <f>E64</f>
        <v>couverts</v>
      </c>
      <c r="F78" s="174"/>
      <c r="G78" s="209"/>
      <c r="H78" s="176" t="str">
        <f t="shared" si="23"/>
        <v/>
      </c>
      <c r="I78" s="177"/>
      <c r="J78" s="178"/>
      <c r="K78" s="179">
        <v>1</v>
      </c>
      <c r="L78" s="180"/>
      <c r="N78" s="2982"/>
      <c r="O78" s="310"/>
      <c r="P78" s="2961"/>
      <c r="R78" s="497" t="s">
        <v>281</v>
      </c>
      <c r="S78" s="498">
        <v>110</v>
      </c>
      <c r="T78" s="499">
        <f>IF(MOD(T72*1000/S78,1)=0,T72*1000/S78,IF(MOD(T72*1000/S78,1)&lt;0.5,INT(T72*1000/S78),INT(T72*1000/S78)+1))</f>
        <v>9</v>
      </c>
      <c r="U78"/>
      <c r="Z78" s="49"/>
      <c r="AA78" s="49"/>
      <c r="AB78"/>
      <c r="AC78"/>
      <c r="AD78" s="310"/>
      <c r="AE78" s="310"/>
      <c r="AF78"/>
      <c r="AG78" s="3411"/>
      <c r="AH78" s="3412"/>
      <c r="AI78" s="2748" t="str">
        <f ca="1">IF(AG79&lt;&gt;AG82,AG83,AH83&amp;" "&amp;AG82)</f>
        <v>Largeur du postit 99</v>
      </c>
      <c r="AJ78" s="2747"/>
      <c r="AK78" s="3415"/>
      <c r="AL78" s="3415"/>
      <c r="AM78" s="3415"/>
      <c r="AN78" s="3416"/>
      <c r="AO78" s="3"/>
      <c r="AP78"/>
      <c r="AQ78" s="3"/>
      <c r="AR78"/>
      <c r="AS78"/>
      <c r="AT78"/>
      <c r="AU78"/>
      <c r="AV78"/>
      <c r="AW78"/>
      <c r="AX78"/>
      <c r="AY78"/>
      <c r="AZ78"/>
      <c r="BA78" s="323" t="s">
        <v>245</v>
      </c>
      <c r="BB78" s="243"/>
      <c r="BC78" s="243"/>
      <c r="BD78" s="440"/>
      <c r="BE78" s="106"/>
      <c r="BF78" s="464"/>
      <c r="BG78" s="248"/>
      <c r="BH78" s="248"/>
      <c r="BI78" s="248"/>
      <c r="BJ78" s="16"/>
      <c r="BK78" s="465" t="s">
        <v>138</v>
      </c>
      <c r="BL78" s="244"/>
      <c r="BM78"/>
      <c r="BN78" s="4">
        <v>1</v>
      </c>
    </row>
    <row r="79" spans="1:66" s="48" customFormat="1" ht="27" thickTop="1" thickBot="1" x14ac:dyDescent="0.3">
      <c r="A79"/>
      <c r="B79" s="196" t="str">
        <f t="shared" si="24"/>
        <v>►</v>
      </c>
      <c r="C79" s="149" t="str">
        <f>C64</f>
        <v>Famille à coller.N.Nom de votre recette.Recette mère ►.S.Saisissez le nom de la recette mère</v>
      </c>
      <c r="D79" s="91">
        <f>D64</f>
        <v>6</v>
      </c>
      <c r="E79" s="91" t="str">
        <f>E64</f>
        <v>couverts</v>
      </c>
      <c r="F79" s="174"/>
      <c r="G79" s="209"/>
      <c r="H79" s="176" t="str">
        <f t="shared" si="23"/>
        <v/>
      </c>
      <c r="I79" s="177"/>
      <c r="J79" s="178"/>
      <c r="K79" s="179">
        <v>1</v>
      </c>
      <c r="L79" s="180"/>
      <c r="N79" s="2982"/>
      <c r="O79" s="310"/>
      <c r="P79" s="2961"/>
      <c r="R79" s="497" t="s">
        <v>283</v>
      </c>
      <c r="S79" s="498">
        <v>90</v>
      </c>
      <c r="T79" s="499">
        <f>IF(MOD(T72*1000/S79,1)=0,T72*1000/S79,IF(MOD(T72*1000/S79,1)&lt;0.5,INT(T72*1000/S79),INT(T72*1000/S79)+1))</f>
        <v>11</v>
      </c>
      <c r="U79"/>
      <c r="Z79" s="49"/>
      <c r="AA79" s="49"/>
      <c r="AB79"/>
      <c r="AC79"/>
      <c r="AD79" s="310"/>
      <c r="AE79" s="310"/>
      <c r="AF79"/>
      <c r="AG79" s="2749">
        <f ca="1">SUM(F2:L2)</f>
        <v>99</v>
      </c>
      <c r="AH79" s="49"/>
      <c r="AI79" s="2750" t="s">
        <v>2288</v>
      </c>
      <c r="AJ79" s="2747"/>
      <c r="AK79" s="3415"/>
      <c r="AL79" s="3415"/>
      <c r="AM79" s="3415"/>
      <c r="AN79" s="3416"/>
      <c r="AO79" s="3"/>
      <c r="AP79"/>
      <c r="AQ79" s="3"/>
      <c r="AR79"/>
      <c r="AS79"/>
      <c r="AT79"/>
      <c r="AU79"/>
      <c r="AV79"/>
      <c r="AW79"/>
      <c r="AX79"/>
      <c r="AY79"/>
      <c r="AZ79"/>
      <c r="BA79" s="323" t="s">
        <v>248</v>
      </c>
      <c r="BB79" s="243"/>
      <c r="BC79" s="243"/>
      <c r="BD79" s="440"/>
      <c r="BE79" s="106"/>
      <c r="BF79" s="3184" t="s">
        <v>88</v>
      </c>
      <c r="BG79" s="444" t="s">
        <v>89</v>
      </c>
      <c r="BH79" s="466" t="s">
        <v>91</v>
      </c>
      <c r="BI79" s="467" t="s">
        <v>96</v>
      </c>
      <c r="BJ79" s="16"/>
      <c r="BK79" s="468" t="s">
        <v>249</v>
      </c>
      <c r="BL79" s="244"/>
      <c r="BM79"/>
      <c r="BN79" s="4">
        <v>1</v>
      </c>
    </row>
    <row r="80" spans="1:66" s="48" customFormat="1" ht="17.25" customHeight="1" thickTop="1" x14ac:dyDescent="0.25">
      <c r="A80"/>
      <c r="B80" s="196" t="str">
        <f t="shared" si="24"/>
        <v>►</v>
      </c>
      <c r="C80" s="149" t="str">
        <f>C64</f>
        <v>Famille à coller.N.Nom de votre recette.Recette mère ►.S.Saisissez le nom de la recette mère</v>
      </c>
      <c r="D80" s="91">
        <f>D64</f>
        <v>6</v>
      </c>
      <c r="E80" s="91" t="str">
        <f>E64</f>
        <v>couverts</v>
      </c>
      <c r="F80" s="174"/>
      <c r="G80" s="209"/>
      <c r="H80" s="176" t="str">
        <f t="shared" si="23"/>
        <v/>
      </c>
      <c r="I80" s="177"/>
      <c r="J80" s="178"/>
      <c r="K80" s="179">
        <v>1</v>
      </c>
      <c r="L80" s="180"/>
      <c r="N80" s="2982"/>
      <c r="O80" s="310"/>
      <c r="P80" s="2961"/>
      <c r="R80" s="497" t="s">
        <v>286</v>
      </c>
      <c r="S80" s="498">
        <v>115</v>
      </c>
      <c r="T80" s="499">
        <f>IF(MOD(T72*1000/S80,1)=0,T72*1000/S80,IF(MOD(T72*1000/S80,1)&lt;0.5,INT(T72*1000/S80),INT(T72*1000/S80)+1))</f>
        <v>9</v>
      </c>
      <c r="U80"/>
      <c r="Z80" s="49"/>
      <c r="AA80" s="49"/>
      <c r="AB80"/>
      <c r="AC80"/>
      <c r="AD80" s="310"/>
      <c r="AE80" s="310"/>
      <c r="AF80"/>
      <c r="AG80" s="2751">
        <f>SUM(COUNTIF(AJ92:AJ143,"&gt;0"))</f>
        <v>10</v>
      </c>
      <c r="AH80" s="2752"/>
      <c r="AI80" s="3304">
        <v>90</v>
      </c>
      <c r="AJ80" s="2753"/>
      <c r="AK80" s="3417" t="s">
        <v>2289</v>
      </c>
      <c r="AL80" s="3417"/>
      <c r="AM80" s="3417"/>
      <c r="AN80" s="3418"/>
      <c r="AO80" s="3"/>
      <c r="AP80"/>
      <c r="AQ80" s="3"/>
      <c r="AR80"/>
      <c r="AS80"/>
      <c r="AT80"/>
      <c r="AU80"/>
      <c r="AV80"/>
      <c r="AW80"/>
      <c r="AX80"/>
      <c r="AY80"/>
      <c r="AZ80"/>
      <c r="BA80" s="469"/>
      <c r="BB80" s="470"/>
      <c r="BC80" s="104"/>
      <c r="BD80" s="105"/>
      <c r="BE80" s="106"/>
      <c r="BF80" s="3185"/>
      <c r="BG80" s="449"/>
      <c r="BH80" s="471" t="s">
        <v>106</v>
      </c>
      <c r="BI80" s="472"/>
      <c r="BJ80" s="16"/>
      <c r="BK80" s="473" t="s">
        <v>252</v>
      </c>
      <c r="BL80" s="244"/>
      <c r="BM80"/>
      <c r="BN80" s="4">
        <v>1</v>
      </c>
    </row>
    <row r="81" spans="1:66" s="48" customFormat="1" ht="18" customHeight="1" x14ac:dyDescent="0.25">
      <c r="A81"/>
      <c r="B81" s="196" t="str">
        <f t="shared" si="24"/>
        <v>►</v>
      </c>
      <c r="C81" s="149" t="str">
        <f>C64</f>
        <v>Famille à coller.N.Nom de votre recette.Recette mère ►.S.Saisissez le nom de la recette mère</v>
      </c>
      <c r="D81" s="91">
        <f>D64</f>
        <v>6</v>
      </c>
      <c r="E81" s="91" t="str">
        <f>E64</f>
        <v>couverts</v>
      </c>
      <c r="F81" s="174"/>
      <c r="G81" s="209"/>
      <c r="H81" s="176" t="str">
        <f t="shared" si="23"/>
        <v/>
      </c>
      <c r="I81" s="177"/>
      <c r="J81" s="178"/>
      <c r="K81" s="179">
        <v>1</v>
      </c>
      <c r="L81" s="180"/>
      <c r="N81" s="2982"/>
      <c r="O81" s="310"/>
      <c r="P81" s="2961"/>
      <c r="R81" s="511" t="str">
        <f>"cellule "&amp;ADDRESS(ROW(T72),COLUMN(T72),4)&amp;"  vous pouvez saisir un autre poids"</f>
        <v>cellule T72  vous pouvez saisir un autre poids</v>
      </c>
      <c r="S81" s="512"/>
      <c r="T81" s="513"/>
      <c r="U81"/>
      <c r="Z81" s="49"/>
      <c r="AA81" s="49"/>
      <c r="AB81"/>
      <c r="AC81"/>
      <c r="AD81" s="310"/>
      <c r="AE81" s="310"/>
      <c r="AF81"/>
      <c r="AG81" s="2754" t="s">
        <v>2290</v>
      </c>
      <c r="AH81" s="243"/>
      <c r="AI81" s="3304"/>
      <c r="AJ81" s="2753"/>
      <c r="AK81" s="3417"/>
      <c r="AL81" s="3417"/>
      <c r="AM81" s="3417"/>
      <c r="AN81" s="3418"/>
      <c r="AO81" s="3"/>
      <c r="AP81"/>
      <c r="AQ81" s="3"/>
      <c r="AR81"/>
      <c r="AS81"/>
      <c r="AT81"/>
      <c r="AU81"/>
      <c r="AV81"/>
      <c r="AW81"/>
      <c r="AX81"/>
      <c r="AY81"/>
      <c r="AZ81"/>
      <c r="BA81" s="477">
        <v>3</v>
      </c>
      <c r="BB81" s="478" t="s">
        <v>255</v>
      </c>
      <c r="BC81" s="104"/>
      <c r="BD81" s="105"/>
      <c r="BE81" s="106"/>
      <c r="BF81" s="479">
        <v>20</v>
      </c>
      <c r="BG81" s="229" t="s">
        <v>41</v>
      </c>
      <c r="BH81" s="480" t="s">
        <v>135</v>
      </c>
      <c r="BI81" s="481" t="s">
        <v>256</v>
      </c>
      <c r="BJ81" s="16"/>
      <c r="BK81" s="482" t="s">
        <v>257</v>
      </c>
      <c r="BL81" s="244"/>
      <c r="BM81"/>
      <c r="BN81" s="4">
        <v>1</v>
      </c>
    </row>
    <row r="82" spans="1:66" s="48" customFormat="1" ht="17.25" customHeight="1" x14ac:dyDescent="0.25">
      <c r="A82"/>
      <c r="B82" s="66" t="s">
        <v>18</v>
      </c>
      <c r="C82" s="985" t="str">
        <f>C64</f>
        <v>Famille à coller.N.Nom de votre recette.Recette mère ►.S.Saisissez le nom de la recette mère</v>
      </c>
      <c r="D82" s="986">
        <f>D64</f>
        <v>6</v>
      </c>
      <c r="E82" s="987" t="str">
        <f>E64</f>
        <v>couverts</v>
      </c>
      <c r="F82" s="988" t="s">
        <v>150</v>
      </c>
      <c r="G82" s="989"/>
      <c r="H82" s="990"/>
      <c r="I82" s="990"/>
      <c r="J82" s="990"/>
      <c r="K82" s="990"/>
      <c r="L82" s="991"/>
      <c r="N82" s="2982"/>
      <c r="O82" s="310"/>
      <c r="P82" s="2961"/>
      <c r="R82" s="514" t="str">
        <f>"cellule "&amp;ADDRESS(ROW(T72),COLUMN(T72),4)&amp;"  format = 0.0 Kg pour"</f>
        <v>cellule T72  format = 0.0 Kg pour</v>
      </c>
      <c r="S82" s="515"/>
      <c r="T82" s="516"/>
      <c r="U82"/>
      <c r="Z82" s="49"/>
      <c r="AA82" s="49"/>
      <c r="AB82"/>
      <c r="AC82"/>
      <c r="AD82" s="310"/>
      <c r="AE82" s="310"/>
      <c r="AF82"/>
      <c r="AG82" s="2749" cm="1">
        <f t="array" aca="1" ref="AG82:AH82" ca="1">CELL("largeur",AI80)</f>
        <v>99</v>
      </c>
      <c r="AH82" s="2755" t="b">
        <f ca="1"/>
        <v>0</v>
      </c>
      <c r="AI82" s="2756" t="s">
        <v>2291</v>
      </c>
      <c r="AJ82" s="2753"/>
      <c r="AK82" s="3417"/>
      <c r="AL82" s="3417"/>
      <c r="AM82" s="3417"/>
      <c r="AN82" s="3418"/>
      <c r="AO82" s="3"/>
      <c r="AP82"/>
      <c r="AQ82" s="3"/>
      <c r="AR82"/>
      <c r="AS82"/>
      <c r="AT82"/>
      <c r="AU82"/>
      <c r="AV82"/>
      <c r="AW82"/>
      <c r="AX82"/>
      <c r="AY82"/>
      <c r="AZ82"/>
      <c r="BA82" s="483" t="s">
        <v>258</v>
      </c>
      <c r="BB82" s="484"/>
      <c r="BC82" s="104"/>
      <c r="BD82" s="105"/>
      <c r="BE82" s="106"/>
      <c r="BF82" s="485">
        <v>1.75</v>
      </c>
      <c r="BG82" s="486" t="s">
        <v>47</v>
      </c>
      <c r="BH82" s="480" t="s">
        <v>259</v>
      </c>
      <c r="BI82" s="481" t="s">
        <v>260</v>
      </c>
      <c r="BJ82" s="16"/>
      <c r="BK82" s="229" t="s">
        <v>41</v>
      </c>
      <c r="BL82" s="244"/>
      <c r="BM82"/>
      <c r="BN82" s="4">
        <v>1</v>
      </c>
    </row>
    <row r="83" spans="1:66" s="48" customFormat="1" ht="15.75" customHeight="1" x14ac:dyDescent="0.25">
      <c r="A83"/>
      <c r="B83" s="1004" t="s">
        <v>18</v>
      </c>
      <c r="C83" s="998" t="str">
        <f>C64</f>
        <v>Famille à coller.N.Nom de votre recette.Recette mère ►.S.Saisissez le nom de la recette mère</v>
      </c>
      <c r="D83" s="998">
        <f>D64</f>
        <v>6</v>
      </c>
      <c r="E83" s="998" t="str">
        <f>E64</f>
        <v>couverts</v>
      </c>
      <c r="F83" s="315" t="s">
        <v>61</v>
      </c>
      <c r="G83" s="1002">
        <v>9</v>
      </c>
      <c r="H83" s="999" t="s">
        <v>142</v>
      </c>
      <c r="I83" s="1000"/>
      <c r="J83" s="1000"/>
      <c r="K83" s="1000"/>
      <c r="L83" s="1001"/>
      <c r="N83" s="2982"/>
      <c r="O83" s="310"/>
      <c r="P83" s="2961"/>
      <c r="R83"/>
      <c r="S83"/>
      <c r="T83"/>
      <c r="U83"/>
      <c r="Z83" s="49"/>
      <c r="AA83" s="49"/>
      <c r="AB83"/>
      <c r="AC83"/>
      <c r="AD83" s="310"/>
      <c r="AE83" s="310"/>
      <c r="AF83"/>
      <c r="AG83" s="2757" t="s">
        <v>2292</v>
      </c>
      <c r="AH83" s="2758" t="s">
        <v>2293</v>
      </c>
      <c r="AI83" s="2759" t="s">
        <v>2294</v>
      </c>
      <c r="AJ83" s="2760"/>
      <c r="AK83" s="2761"/>
      <c r="AL83" s="2761"/>
      <c r="AM83" s="3391" t="s">
        <v>2295</v>
      </c>
      <c r="AN83" s="3392"/>
      <c r="AO83" s="3"/>
      <c r="AP83"/>
      <c r="AQ83" s="3"/>
      <c r="AR83"/>
      <c r="AS83"/>
      <c r="AT83"/>
      <c r="AU83"/>
      <c r="AV83"/>
      <c r="AW83"/>
      <c r="AX83"/>
      <c r="AY83"/>
      <c r="AZ83"/>
      <c r="BA83" s="487"/>
      <c r="BB83" s="488"/>
      <c r="BC83" s="104"/>
      <c r="BD83" s="105"/>
      <c r="BE83" s="106"/>
      <c r="BF83" s="479">
        <v>1.345</v>
      </c>
      <c r="BG83" s="489" t="s">
        <v>123</v>
      </c>
      <c r="BH83" s="480" t="s">
        <v>262</v>
      </c>
      <c r="BI83" s="481" t="s">
        <v>263</v>
      </c>
      <c r="BJ83" s="16"/>
      <c r="BK83" s="486" t="s">
        <v>47</v>
      </c>
      <c r="BL83" s="244"/>
      <c r="BM83"/>
      <c r="BN83" s="4">
        <v>1</v>
      </c>
    </row>
    <row r="84" spans="1:66" s="48" customFormat="1" ht="15.75" customHeight="1" x14ac:dyDescent="0.25">
      <c r="A84"/>
      <c r="B84" s="319" t="s">
        <v>18</v>
      </c>
      <c r="C84" s="1043" t="str">
        <f>C83</f>
        <v>Famille à coller.N.Nom de votre recette.Recette mère ►.S.Saisissez le nom de la recette mère</v>
      </c>
      <c r="D84" s="1043">
        <f>D83</f>
        <v>6</v>
      </c>
      <c r="E84" s="1044" t="str">
        <f>E83</f>
        <v>couverts</v>
      </c>
      <c r="F84" s="321" t="s">
        <v>146</v>
      </c>
      <c r="G84" s="243"/>
      <c r="H84" s="243"/>
      <c r="I84" s="243"/>
      <c r="J84" s="243"/>
      <c r="K84" s="243"/>
      <c r="L84" s="322"/>
      <c r="N84" s="2982"/>
      <c r="O84" s="310"/>
      <c r="P84" s="2961"/>
      <c r="R84" s="3382" t="s">
        <v>297</v>
      </c>
      <c r="S84" s="3383"/>
      <c r="T84" s="3384"/>
      <c r="U84"/>
      <c r="Z84" s="49"/>
      <c r="AA84" s="49"/>
      <c r="AB84"/>
      <c r="AC84"/>
      <c r="AD84" s="310"/>
      <c r="AE84" s="310"/>
      <c r="AF84"/>
      <c r="AG84" s="2762" t="str">
        <f t="shared" ref="AG84:AG87" si="25">LEN(AI84) - LEN(SUBSTITUTE(AI84, " ", "")) + 1&amp;" Mots"</f>
        <v>99 Mots</v>
      </c>
      <c r="AH84" s="2763">
        <f>LEN(AI84)</f>
        <v>553</v>
      </c>
      <c r="AI84" s="2764" t="s">
        <v>2296</v>
      </c>
      <c r="AJ84" s="2765" t="str">
        <f t="shared" ref="AJ84:AJ87" si="26">"◄ cellule "&amp;ADDRESS(ROW(AI84),COLUMN(AI84),4)</f>
        <v>◄ cellule AI84</v>
      </c>
      <c r="AK84" s="2765"/>
      <c r="AL84" s="2766"/>
      <c r="AM84" s="3391"/>
      <c r="AN84" s="3392"/>
      <c r="AO84" s="3"/>
      <c r="AP84"/>
      <c r="AQ84" s="3"/>
      <c r="AR84"/>
      <c r="AS84"/>
      <c r="AT84"/>
      <c r="AU84"/>
      <c r="AV84"/>
      <c r="AW84"/>
      <c r="AX84"/>
      <c r="AY84"/>
      <c r="AZ84"/>
      <c r="BA84" s="493" t="s">
        <v>265</v>
      </c>
      <c r="BB84" s="494"/>
      <c r="BC84" s="104"/>
      <c r="BD84" s="105"/>
      <c r="BE84" s="106"/>
      <c r="BF84" s="479">
        <v>3</v>
      </c>
      <c r="BG84" s="495" t="s">
        <v>266</v>
      </c>
      <c r="BH84" s="480" t="s">
        <v>267</v>
      </c>
      <c r="BI84" s="481" t="s">
        <v>268</v>
      </c>
      <c r="BJ84" s="16"/>
      <c r="BK84" s="496" t="s">
        <v>118</v>
      </c>
      <c r="BL84" s="244"/>
      <c r="BM84"/>
      <c r="BN84" s="4">
        <v>1</v>
      </c>
    </row>
    <row r="85" spans="1:66" s="48" customFormat="1" ht="18.75" x14ac:dyDescent="0.25">
      <c r="A85"/>
      <c r="B85" s="196" t="str">
        <f t="shared" ref="B85:B95" si="27">IF(OR(F85&lt;&gt;"",G85&lt;&gt; "",H85&lt;&gt;"",I85&lt;&gt;""),"A", "►")</f>
        <v>A</v>
      </c>
      <c r="C85" s="320" t="str">
        <f>C83</f>
        <v>Famille à coller.N.Nom de votre recette.Recette mère ►.S.Saisissez le nom de la recette mère</v>
      </c>
      <c r="D85" s="320">
        <f>D83</f>
        <v>6</v>
      </c>
      <c r="E85" s="1045" t="str">
        <f>E83</f>
        <v>couverts</v>
      </c>
      <c r="F85" s="324" t="s">
        <v>149</v>
      </c>
      <c r="G85" s="248"/>
      <c r="H85" s="248"/>
      <c r="I85" s="248"/>
      <c r="J85" s="248"/>
      <c r="K85" s="248"/>
      <c r="L85" s="322"/>
      <c r="N85" s="2982"/>
      <c r="O85" s="310"/>
      <c r="P85" s="2961"/>
      <c r="R85" s="490"/>
      <c r="S85" s="491" t="s">
        <v>300</v>
      </c>
      <c r="T85" s="547">
        <v>1</v>
      </c>
      <c r="U85"/>
      <c r="Z85" s="49"/>
      <c r="AA85" s="49"/>
      <c r="AB85"/>
      <c r="AC85"/>
      <c r="AD85" s="310"/>
      <c r="AE85" s="310"/>
      <c r="AF85"/>
      <c r="AG85" s="2762" t="str">
        <f t="shared" si="25"/>
        <v>16 Mots</v>
      </c>
      <c r="AH85" s="2763">
        <f t="shared" ref="AH85:AH88" si="28">LEN(AI85)</f>
        <v>86</v>
      </c>
      <c r="AI85" s="2764" t="s">
        <v>2297</v>
      </c>
      <c r="AJ85" s="2765" t="str">
        <f t="shared" si="26"/>
        <v>◄ cellule AI85</v>
      </c>
      <c r="AK85" s="2765"/>
      <c r="AL85" s="2766"/>
      <c r="AM85" s="3391"/>
      <c r="AN85" s="3392"/>
      <c r="AO85" s="3"/>
      <c r="AP85"/>
      <c r="AQ85" s="3"/>
      <c r="AR85"/>
      <c r="AS85"/>
      <c r="AT85"/>
      <c r="AU85"/>
      <c r="AV85"/>
      <c r="AW85"/>
      <c r="AX85"/>
      <c r="AY85"/>
      <c r="AZ85"/>
      <c r="BA85" s="483" t="s">
        <v>270</v>
      </c>
      <c r="BB85" s="494"/>
      <c r="BC85" s="104"/>
      <c r="BD85" s="105"/>
      <c r="BE85" s="106"/>
      <c r="BF85" s="500">
        <v>2.5</v>
      </c>
      <c r="BG85" s="489" t="s">
        <v>271</v>
      </c>
      <c r="BH85" s="480" t="s">
        <v>272</v>
      </c>
      <c r="BI85" s="481" t="s">
        <v>273</v>
      </c>
      <c r="BJ85" s="16"/>
      <c r="BK85" s="496" t="s">
        <v>107</v>
      </c>
      <c r="BL85" s="244"/>
      <c r="BM85"/>
      <c r="BN85" s="4">
        <v>1</v>
      </c>
    </row>
    <row r="86" spans="1:66" s="48" customFormat="1" ht="15.75" x14ac:dyDescent="0.25">
      <c r="A86"/>
      <c r="B86" s="196" t="str">
        <f t="shared" si="27"/>
        <v>►</v>
      </c>
      <c r="C86" s="320" t="str">
        <f>C83</f>
        <v>Famille à coller.N.Nom de votre recette.Recette mère ►.S.Saisissez le nom de la recette mère</v>
      </c>
      <c r="D86" s="320">
        <f>D83</f>
        <v>6</v>
      </c>
      <c r="E86" s="1045" t="str">
        <f>E83</f>
        <v>couverts</v>
      </c>
      <c r="F86" s="324"/>
      <c r="G86" s="270"/>
      <c r="H86" s="270"/>
      <c r="I86" s="270"/>
      <c r="J86" s="270"/>
      <c r="K86" s="270"/>
      <c r="L86" s="329"/>
      <c r="N86" s="2982"/>
      <c r="O86" s="310"/>
      <c r="P86" s="2961"/>
      <c r="R86" s="497" t="s">
        <v>269</v>
      </c>
      <c r="S86" s="548">
        <v>10</v>
      </c>
      <c r="T86" s="549">
        <f>T85/S86*1000</f>
        <v>100</v>
      </c>
      <c r="U86"/>
      <c r="Z86" s="49"/>
      <c r="AA86" s="49"/>
      <c r="AB86"/>
      <c r="AC86"/>
      <c r="AD86" s="310"/>
      <c r="AE86" s="310"/>
      <c r="AF86"/>
      <c r="AG86" s="2762" t="str">
        <f t="shared" si="25"/>
        <v>17 Mots</v>
      </c>
      <c r="AH86" s="2763">
        <f t="shared" si="28"/>
        <v>84</v>
      </c>
      <c r="AI86" s="2764" t="s">
        <v>2298</v>
      </c>
      <c r="AJ86" s="2765" t="str">
        <f t="shared" si="26"/>
        <v>◄ cellule AI86</v>
      </c>
      <c r="AK86" s="2765"/>
      <c r="AL86" s="2766"/>
      <c r="AM86" s="3391"/>
      <c r="AN86" s="3392"/>
      <c r="AO86" s="3"/>
      <c r="AP86"/>
      <c r="AQ86" s="3"/>
      <c r="AR86"/>
      <c r="AS86"/>
      <c r="AT86"/>
      <c r="AU86"/>
      <c r="AV86"/>
      <c r="AW86"/>
      <c r="AX86"/>
      <c r="AY86"/>
      <c r="AZ86"/>
      <c r="BA86" s="501">
        <v>10</v>
      </c>
      <c r="BB86" s="502" t="s">
        <v>44</v>
      </c>
      <c r="BC86" s="104"/>
      <c r="BD86" s="105"/>
      <c r="BE86" s="106"/>
      <c r="BF86" s="503"/>
      <c r="BG86"/>
      <c r="BH86"/>
      <c r="BI86"/>
      <c r="BJ86" s="16"/>
      <c r="BK86" s="496" t="s">
        <v>117</v>
      </c>
      <c r="BL86" s="244"/>
      <c r="BM86"/>
      <c r="BN86" s="4">
        <v>1</v>
      </c>
    </row>
    <row r="87" spans="1:66" s="48" customFormat="1" ht="15.75" x14ac:dyDescent="0.25">
      <c r="A87"/>
      <c r="B87" s="196" t="str">
        <f t="shared" si="27"/>
        <v>►</v>
      </c>
      <c r="C87" s="320" t="str">
        <f>C83</f>
        <v>Famille à coller.N.Nom de votre recette.Recette mère ►.S.Saisissez le nom de la recette mère</v>
      </c>
      <c r="D87" s="320">
        <f>D83</f>
        <v>6</v>
      </c>
      <c r="E87" s="1045" t="str">
        <f>E83</f>
        <v>couverts</v>
      </c>
      <c r="F87" s="324"/>
      <c r="G87" s="270"/>
      <c r="H87" s="270"/>
      <c r="I87" s="270"/>
      <c r="J87" s="270"/>
      <c r="K87" s="270"/>
      <c r="L87" s="329"/>
      <c r="N87" s="2982"/>
      <c r="O87" s="310"/>
      <c r="P87" s="2961"/>
      <c r="R87" s="497" t="s">
        <v>274</v>
      </c>
      <c r="S87" s="548">
        <v>8</v>
      </c>
      <c r="T87" s="549">
        <f>T85/S87*1000</f>
        <v>125</v>
      </c>
      <c r="U87"/>
      <c r="Z87" s="49"/>
      <c r="AA87" s="49"/>
      <c r="AB87" s="49"/>
      <c r="AC87"/>
      <c r="AD87" s="310"/>
      <c r="AE87" s="310"/>
      <c r="AF87" s="49"/>
      <c r="AG87" s="2762" t="str">
        <f t="shared" si="25"/>
        <v>7 Mots</v>
      </c>
      <c r="AH87" s="2763">
        <f t="shared" si="28"/>
        <v>43</v>
      </c>
      <c r="AI87" s="2764" t="s">
        <v>2299</v>
      </c>
      <c r="AJ87" s="2765" t="str">
        <f t="shared" si="26"/>
        <v>◄ cellule AI87</v>
      </c>
      <c r="AK87" s="2765"/>
      <c r="AL87" s="2766"/>
      <c r="AM87" s="3391"/>
      <c r="AN87" s="3392"/>
      <c r="AO87" s="3"/>
      <c r="AP87"/>
      <c r="AQ87" s="3"/>
      <c r="AR87"/>
      <c r="AS87"/>
      <c r="AT87"/>
      <c r="AU87"/>
      <c r="AV87"/>
      <c r="AW87"/>
      <c r="AX87"/>
      <c r="AY87"/>
      <c r="AZ87"/>
      <c r="BA87" s="483" t="s">
        <v>276</v>
      </c>
      <c r="BB87" s="494"/>
      <c r="BC87" s="104"/>
      <c r="BD87" s="105"/>
      <c r="BE87" s="106"/>
      <c r="BF87" s="505"/>
      <c r="BG87" s="16"/>
      <c r="BH87" s="16"/>
      <c r="BI87" s="16"/>
      <c r="BJ87" s="506"/>
      <c r="BK87" s="496" t="s">
        <v>92</v>
      </c>
      <c r="BL87" s="244"/>
      <c r="BM87"/>
      <c r="BN87" s="4">
        <v>1</v>
      </c>
    </row>
    <row r="88" spans="1:66" s="48" customFormat="1" ht="15.75" x14ac:dyDescent="0.25">
      <c r="A88"/>
      <c r="B88" s="196" t="str">
        <f t="shared" si="27"/>
        <v>►</v>
      </c>
      <c r="C88" s="320" t="str">
        <f>C83</f>
        <v>Famille à coller.N.Nom de votre recette.Recette mère ►.S.Saisissez le nom de la recette mère</v>
      </c>
      <c r="D88" s="320">
        <f>D83</f>
        <v>6</v>
      </c>
      <c r="E88" s="1045" t="str">
        <f>E83</f>
        <v>couverts</v>
      </c>
      <c r="F88" s="324"/>
      <c r="G88" s="270"/>
      <c r="H88" s="270"/>
      <c r="I88" s="270"/>
      <c r="J88" s="270"/>
      <c r="K88" s="270"/>
      <c r="L88" s="329"/>
      <c r="N88" s="2982"/>
      <c r="O88" s="310"/>
      <c r="P88" s="2961"/>
      <c r="R88" s="504" t="s">
        <v>275</v>
      </c>
      <c r="S88" s="548">
        <v>5</v>
      </c>
      <c r="T88" s="549">
        <f>T85/S88*1000</f>
        <v>200</v>
      </c>
      <c r="U88"/>
      <c r="Z88" s="49"/>
      <c r="AA88" s="49"/>
      <c r="AB88" s="49"/>
      <c r="AC88"/>
      <c r="AD88" s="310"/>
      <c r="AE88" s="310"/>
      <c r="AF88" s="49"/>
      <c r="AG88" s="2757"/>
      <c r="AH88" s="2763">
        <f t="shared" si="28"/>
        <v>1</v>
      </c>
      <c r="AI88" s="2765" t="s">
        <v>6</v>
      </c>
      <c r="AJ88" s="2760"/>
      <c r="AK88" s="2761"/>
      <c r="AL88" s="2761"/>
      <c r="AM88" s="3391"/>
      <c r="AN88" s="3392"/>
      <c r="AO88" s="3"/>
      <c r="AP88"/>
      <c r="AQ88" s="3"/>
      <c r="AR88"/>
      <c r="AS88"/>
      <c r="AT88"/>
      <c r="AU88"/>
      <c r="AV88"/>
      <c r="AW88"/>
      <c r="AX88"/>
      <c r="AY88"/>
      <c r="AZ88"/>
      <c r="BA88" s="501">
        <v>5</v>
      </c>
      <c r="BB88" s="31"/>
      <c r="BC88" s="104"/>
      <c r="BD88" s="105"/>
      <c r="BE88" s="106"/>
      <c r="BF88" s="414"/>
      <c r="BG88" s="433" t="s">
        <v>278</v>
      </c>
      <c r="BH88" s="433"/>
      <c r="BI88" s="433"/>
      <c r="BJ88" s="506"/>
      <c r="BK88" s="489" t="s">
        <v>123</v>
      </c>
      <c r="BL88" s="244"/>
      <c r="BM88"/>
      <c r="BN88" s="4">
        <v>1</v>
      </c>
    </row>
    <row r="89" spans="1:66" s="48" customFormat="1" ht="15.75" x14ac:dyDescent="0.25">
      <c r="A89"/>
      <c r="B89" s="196" t="str">
        <f t="shared" si="27"/>
        <v>►</v>
      </c>
      <c r="C89" s="320" t="str">
        <f>C83</f>
        <v>Famille à coller.N.Nom de votre recette.Recette mère ►.S.Saisissez le nom de la recette mère</v>
      </c>
      <c r="D89" s="320">
        <f>D83</f>
        <v>6</v>
      </c>
      <c r="E89" s="1045" t="str">
        <f>E83</f>
        <v>couverts</v>
      </c>
      <c r="F89" s="324"/>
      <c r="G89" s="270"/>
      <c r="H89" s="270"/>
      <c r="I89" s="270"/>
      <c r="J89" s="270"/>
      <c r="K89" s="270"/>
      <c r="L89" s="329"/>
      <c r="N89" s="2982"/>
      <c r="O89" s="310"/>
      <c r="P89" s="2961"/>
      <c r="R89" s="497" t="s">
        <v>277</v>
      </c>
      <c r="S89" s="548">
        <v>6</v>
      </c>
      <c r="T89" s="549">
        <f>T85/S89*1000</f>
        <v>166.66666666666666</v>
      </c>
      <c r="U89"/>
      <c r="Z89" s="49"/>
      <c r="AA89" s="49"/>
      <c r="AB89" s="49"/>
      <c r="AC89"/>
      <c r="AD89" s="310"/>
      <c r="AE89" s="310"/>
      <c r="AF89" s="49"/>
      <c r="AG89" s="3393" t="s">
        <v>2300</v>
      </c>
      <c r="AH89" s="3394"/>
      <c r="AI89" s="3394"/>
      <c r="AJ89" s="2760"/>
      <c r="AK89" s="2761"/>
      <c r="AL89" s="2761"/>
      <c r="AM89" s="3391"/>
      <c r="AN89" s="3392"/>
      <c r="AO89" s="3"/>
      <c r="AP89"/>
      <c r="AQ89" s="3"/>
      <c r="AR89"/>
      <c r="AS89"/>
      <c r="AT89"/>
      <c r="AU89"/>
      <c r="AV89"/>
      <c r="AW89"/>
      <c r="AX89"/>
      <c r="AY89"/>
      <c r="AZ89"/>
      <c r="BA89" s="507" t="s">
        <v>48</v>
      </c>
      <c r="BB89" s="113" t="s">
        <v>280</v>
      </c>
      <c r="BC89" s="508"/>
      <c r="BD89" s="105"/>
      <c r="BE89" s="106"/>
      <c r="BF89" s="437"/>
      <c r="BG89"/>
      <c r="BH89" s="248"/>
      <c r="BI89" s="248"/>
      <c r="BJ89" s="16"/>
      <c r="BK89" s="489" t="s">
        <v>120</v>
      </c>
      <c r="BL89" s="244"/>
      <c r="BM89"/>
      <c r="BN89" s="4">
        <v>1</v>
      </c>
    </row>
    <row r="90" spans="1:66" s="48" customFormat="1" ht="22.5" x14ac:dyDescent="0.25">
      <c r="A90"/>
      <c r="B90" s="196" t="str">
        <f t="shared" si="27"/>
        <v>►</v>
      </c>
      <c r="C90" s="320" t="str">
        <f>C83</f>
        <v>Famille à coller.N.Nom de votre recette.Recette mère ►.S.Saisissez le nom de la recette mère</v>
      </c>
      <c r="D90" s="320">
        <f>D83</f>
        <v>6</v>
      </c>
      <c r="E90" s="1045" t="str">
        <f>E83</f>
        <v>couverts</v>
      </c>
      <c r="F90" s="324"/>
      <c r="G90" s="270"/>
      <c r="H90" s="270"/>
      <c r="I90" s="270"/>
      <c r="J90" s="270" t="s">
        <v>177</v>
      </c>
      <c r="K90" s="270"/>
      <c r="L90" s="329"/>
      <c r="N90" s="2982"/>
      <c r="O90" s="310"/>
      <c r="P90" s="2961"/>
      <c r="R90" s="497" t="s">
        <v>279</v>
      </c>
      <c r="S90" s="548">
        <v>10</v>
      </c>
      <c r="T90" s="549">
        <f>T85/S90*1000</f>
        <v>100</v>
      </c>
      <c r="U90"/>
      <c r="Z90" s="49"/>
      <c r="AA90" s="49"/>
      <c r="AB90" s="49"/>
      <c r="AC90"/>
      <c r="AD90" s="310"/>
      <c r="AE90" s="310"/>
      <c r="AF90" s="49"/>
      <c r="AG90" s="2767" t="s">
        <v>2145</v>
      </c>
      <c r="AH90" s="2768" t="str">
        <f>"ligne " &amp;ROW()</f>
        <v>ligne 90</v>
      </c>
      <c r="AI90" s="2769" t="s">
        <v>11</v>
      </c>
      <c r="AJ90" s="2770" t="s">
        <v>6</v>
      </c>
      <c r="AK90" s="2771" t="s">
        <v>2072</v>
      </c>
      <c r="AL90" s="2771"/>
      <c r="AM90" s="2771"/>
      <c r="AN90" s="2772"/>
      <c r="AO90" s="3"/>
      <c r="AP90"/>
      <c r="AQ90"/>
      <c r="AR90"/>
      <c r="AS90"/>
      <c r="AT90"/>
      <c r="AU90"/>
      <c r="AV90"/>
      <c r="AW90"/>
      <c r="AX90"/>
      <c r="AY90"/>
      <c r="AZ90"/>
      <c r="BA90" s="410" t="s">
        <v>282</v>
      </c>
      <c r="BB90" s="494"/>
      <c r="BC90" s="355"/>
      <c r="BD90" s="356"/>
      <c r="BE90" s="106"/>
      <c r="BF90" s="437" t="s">
        <v>222</v>
      </c>
      <c r="BG90"/>
      <c r="BH90" s="16"/>
      <c r="BI90" s="16"/>
      <c r="BJ90" s="16"/>
      <c r="BK90" s="495" t="s">
        <v>51</v>
      </c>
      <c r="BL90" s="244"/>
      <c r="BM90"/>
      <c r="BN90" s="4">
        <v>1</v>
      </c>
    </row>
    <row r="91" spans="1:66" s="48" customFormat="1" ht="15.75" x14ac:dyDescent="0.25">
      <c r="A91"/>
      <c r="B91" s="196" t="str">
        <f t="shared" si="27"/>
        <v>►</v>
      </c>
      <c r="C91" s="320" t="str">
        <f>C83</f>
        <v>Famille à coller.N.Nom de votre recette.Recette mère ►.S.Saisissez le nom de la recette mère</v>
      </c>
      <c r="D91" s="320">
        <f>D83</f>
        <v>6</v>
      </c>
      <c r="E91" s="320" t="str">
        <f>E83</f>
        <v>couverts</v>
      </c>
      <c r="F91" s="324"/>
      <c r="G91" s="270"/>
      <c r="H91" s="270"/>
      <c r="I91" s="270"/>
      <c r="J91" s="270"/>
      <c r="K91" s="270"/>
      <c r="L91" s="329"/>
      <c r="N91" s="2982"/>
      <c r="O91" s="310"/>
      <c r="P91" s="2961"/>
      <c r="R91" s="497" t="s">
        <v>281</v>
      </c>
      <c r="S91" s="548">
        <v>10</v>
      </c>
      <c r="T91" s="549">
        <f>T85/S91*1000</f>
        <v>100</v>
      </c>
      <c r="U91"/>
      <c r="Z91" s="49"/>
      <c r="AA91" s="49"/>
      <c r="AB91" s="49"/>
      <c r="AC91"/>
      <c r="AD91" s="310"/>
      <c r="AE91" s="310"/>
      <c r="AF91" s="49"/>
      <c r="AG91" s="2773">
        <f>SUM(AG92:AG143)</f>
        <v>754</v>
      </c>
      <c r="AH91" s="2774">
        <v>0</v>
      </c>
      <c r="AI91" s="2775" t="str">
        <f>"colonne  "&amp;SUBSTITUTE(ADDRESS(1,COLUMN(),4),"1","")</f>
        <v>colonne  AI</v>
      </c>
      <c r="AJ91" s="2770" t="s">
        <v>6</v>
      </c>
      <c r="AK91" s="2776" t="s">
        <v>2301</v>
      </c>
      <c r="AL91" s="2777" t="s">
        <v>2302</v>
      </c>
      <c r="AM91" s="2777" t="s">
        <v>2303</v>
      </c>
      <c r="AN91" s="2778"/>
      <c r="AO91" s="3"/>
      <c r="AP91"/>
      <c r="AQ91"/>
      <c r="AR91"/>
      <c r="AS91"/>
      <c r="AT91"/>
      <c r="AU91"/>
      <c r="AV91"/>
      <c r="AW91"/>
      <c r="AX91"/>
      <c r="AY91"/>
      <c r="AZ91"/>
      <c r="BA91" s="509" t="s">
        <v>284</v>
      </c>
      <c r="BB91" s="494"/>
      <c r="BC91" s="355"/>
      <c r="BD91" s="356"/>
      <c r="BE91" s="106"/>
      <c r="BF91" s="414" t="s">
        <v>285</v>
      </c>
      <c r="BG91"/>
      <c r="BH91" s="16"/>
      <c r="BI91" s="16"/>
      <c r="BJ91" s="16"/>
      <c r="BK91" s="510" t="s">
        <v>59</v>
      </c>
      <c r="BL91" s="244"/>
      <c r="BM91"/>
      <c r="BN91" s="4">
        <v>1</v>
      </c>
    </row>
    <row r="92" spans="1:66" s="48" customFormat="1" ht="16.5" customHeight="1" x14ac:dyDescent="0.25">
      <c r="A92"/>
      <c r="B92" s="196" t="str">
        <f t="shared" si="27"/>
        <v>►</v>
      </c>
      <c r="C92" s="320" t="str">
        <f>C83</f>
        <v>Famille à coller.N.Nom de votre recette.Recette mère ►.S.Saisissez le nom de la recette mère</v>
      </c>
      <c r="D92" s="320">
        <f>D83</f>
        <v>6</v>
      </c>
      <c r="E92" s="320" t="str">
        <f>E83</f>
        <v>couverts</v>
      </c>
      <c r="F92" s="324"/>
      <c r="G92" s="270"/>
      <c r="H92" s="270"/>
      <c r="I92" s="270"/>
      <c r="J92" s="270"/>
      <c r="K92" s="270"/>
      <c r="L92" s="329"/>
      <c r="N92" s="2982"/>
      <c r="O92" s="310"/>
      <c r="P92" s="2961"/>
      <c r="Q92"/>
      <c r="R92" s="497" t="s">
        <v>283</v>
      </c>
      <c r="S92" s="548">
        <v>10</v>
      </c>
      <c r="T92" s="549">
        <f>T85/S92*1000</f>
        <v>100</v>
      </c>
      <c r="U92"/>
      <c r="Z92" s="49"/>
      <c r="AA92" s="49"/>
      <c r="AB92"/>
      <c r="AC92"/>
      <c r="AD92" s="310"/>
      <c r="AE92" s="310"/>
      <c r="AF92"/>
      <c r="AG92" s="2369">
        <f>IF(AI92=AI90,1,LEN(AI92))</f>
        <v>99</v>
      </c>
      <c r="AH92" s="2779" cm="1">
        <f t="array" ref="AH92">IF(AK92="", "", IFERROR(MAX(IF(ISNUMBER(AH91:AH91), AH91:AH91)) + 1, ""))</f>
        <v>1</v>
      </c>
      <c r="AI92" s="785" t="str" cm="1">
        <f t="array" ref="AI92">IFERROR(INDEX(AK92:AK143, MATCH(ROW()-MIN(ROW(AK92:AK143))+1, AH92:AH143, 0)), "")</f>
        <v>1  Le texte collé dans le cadre est découpé en plusieurs lignes en fonction du nombre de caractères</v>
      </c>
      <c r="AJ92" s="2780">
        <f t="shared" ref="AJ92:AJ143" si="29">IF(AG92&gt;0,1,0)</f>
        <v>1</v>
      </c>
      <c r="AK92" s="2781" t="str">
        <f t="shared" ref="AK92:AK143" si="30">IFERROR(IF(AM92=0, "", AM92), "")</f>
        <v>1  Le texte collé dans le cadre est découpé en plusieurs lignes en fonction du nombre de caractères</v>
      </c>
      <c r="AL92" s="2782" t="str">
        <f>AI84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2" s="2783" t="str">
        <f>IF(AND(AL92&lt;&gt;"", AL96&lt;&gt;""), IF(LEN(AL92)&lt;AL96, AL92, IFERROR(LEFT(AL95, IF(ISNUMBER(FIND(" ", AL95)), FIND(" ", AL95 &amp; " ", AL96) - 1, LEN(AL95))), "")), "")</f>
        <v>1  Le texte collé dans le cadre est découpé en plusieurs lignes en fonction du nombre de caractères</v>
      </c>
      <c r="AN92" s="2231" t="str">
        <f>IF(AM92="","",RIGHT(AL95,LEN(AL95)-LEN(AM92)-1))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2" s="3"/>
      <c r="AP92"/>
      <c r="AQ92"/>
      <c r="AR92"/>
      <c r="AS92"/>
      <c r="AT92"/>
      <c r="AU92"/>
      <c r="AV92"/>
      <c r="AW92"/>
      <c r="AX92"/>
      <c r="AY92"/>
      <c r="AZ92"/>
      <c r="BA92" s="509"/>
      <c r="BB92" s="494"/>
      <c r="BC92" s="355"/>
      <c r="BD92" s="356"/>
      <c r="BE92" s="106"/>
      <c r="BF92" s="414" t="s">
        <v>287</v>
      </c>
      <c r="BG92"/>
      <c r="BH92" s="16"/>
      <c r="BI92" s="16"/>
      <c r="BJ92" s="16"/>
      <c r="BK92" s="16"/>
      <c r="BL92" s="244"/>
      <c r="BM92"/>
      <c r="BN92" s="4">
        <v>1</v>
      </c>
    </row>
    <row r="93" spans="1:66" s="48" customFormat="1" ht="19.5" customHeight="1" thickBot="1" x14ac:dyDescent="0.3">
      <c r="A93"/>
      <c r="B93" s="196" t="str">
        <f t="shared" si="27"/>
        <v>►</v>
      </c>
      <c r="C93" s="320" t="str">
        <f>C83</f>
        <v>Famille à coller.N.Nom de votre recette.Recette mère ►.S.Saisissez le nom de la recette mère</v>
      </c>
      <c r="D93" s="320">
        <f>D83</f>
        <v>6</v>
      </c>
      <c r="E93" s="320" t="str">
        <f>E83</f>
        <v>couverts</v>
      </c>
      <c r="F93" s="324"/>
      <c r="G93" s="270"/>
      <c r="H93" s="270"/>
      <c r="I93" s="270"/>
      <c r="J93" s="270"/>
      <c r="K93" s="270"/>
      <c r="L93" s="329"/>
      <c r="N93" s="2982"/>
      <c r="O93" s="310"/>
      <c r="P93" s="2961"/>
      <c r="Q93" s="49"/>
      <c r="R93" s="497" t="s">
        <v>286</v>
      </c>
      <c r="S93" s="548">
        <v>10</v>
      </c>
      <c r="T93" s="549">
        <f>T85/S93*1000</f>
        <v>100</v>
      </c>
      <c r="U93"/>
      <c r="Z93" s="49"/>
      <c r="AA93" s="49"/>
      <c r="AB93"/>
      <c r="AD93" s="310"/>
      <c r="AE93" s="310"/>
      <c r="AF93"/>
      <c r="AG93" s="2369">
        <f>IF(AI93=AI90,1,LEN(AI93))</f>
        <v>84</v>
      </c>
      <c r="AH93" s="2779" cm="1">
        <f t="array" ref="AH93">IF(AK93="", "", IFERROR(MAX(IF(ISNUMBER(AH91:AH92), AH91:AH92)) + 1, ""))</f>
        <v>2</v>
      </c>
      <c r="AI93" s="785" t="str" cm="1">
        <f t="array" ref="AI93">IFERROR(INDEX(AK92:AK143, MATCH(ROW()-MIN(ROW(AK92:AK143))+1, AH92:AH143, 0)), "")</f>
        <v>saisis Factionnement sans couper les mots et ajusté à la largeur de votre colonne en</v>
      </c>
      <c r="AJ93" s="2780">
        <f t="shared" si="29"/>
        <v>1</v>
      </c>
      <c r="AK93" s="2781" t="str">
        <f t="shared" si="30"/>
        <v>saisis Factionnement sans couper les mots et ajusté à la largeur de votre colonne en</v>
      </c>
      <c r="AL93" s="2235" t="str">
        <f>SUBSTITUTE(SUBSTITUTE(SUBSTITUTE(SUBSTITUTE(SUBSTITUTE(AL92,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3" s="2236" t="str">
        <f>IF(LEN(AN92)&lt;=AL96,AN92,LEFT(AN92,FIND("#",SUBSTITUTE(LEFT(AN92,AL96+1)," ","#",LEN(LEFT(AN92,AL96+1))-LEN(SUBSTITUTE(LEFT(AN92,AL96+1)," ",""))))-1))</f>
        <v>saisis Factionnement sans couper les mots et ajusté à la largeur de votre colonne en</v>
      </c>
      <c r="AN93" s="2237" t="str">
        <f t="shared" ref="AN93:AN104" si="31">IF(AM93="","",IFERROR(RIGHT(AN92,LEN(AN92)-LEN(AM93)-1),""))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3" s="3"/>
      <c r="AP93"/>
      <c r="AQ93"/>
      <c r="AR93"/>
      <c r="AS93"/>
      <c r="AT93"/>
      <c r="AU93"/>
      <c r="AV93"/>
      <c r="AW93"/>
      <c r="AX93"/>
      <c r="AY93"/>
      <c r="AZ93"/>
      <c r="BA93" s="509"/>
      <c r="BB93" s="494"/>
      <c r="BC93" s="355"/>
      <c r="BD93" s="356"/>
      <c r="BE93" s="106"/>
      <c r="BF93" s="414"/>
      <c r="BG93" s="16"/>
      <c r="BH93" s="16"/>
      <c r="BI93" s="16"/>
      <c r="BJ93" s="16"/>
      <c r="BK93" s="16"/>
      <c r="BL93" s="244"/>
      <c r="BM93"/>
      <c r="BN93" s="4">
        <v>1</v>
      </c>
    </row>
    <row r="94" spans="1:66" s="48" customFormat="1" ht="17.25" customHeight="1" thickTop="1" x14ac:dyDescent="0.25">
      <c r="A94"/>
      <c r="B94" s="196" t="str">
        <f t="shared" si="27"/>
        <v>►</v>
      </c>
      <c r="C94" s="320" t="str">
        <f>C83</f>
        <v>Famille à coller.N.Nom de votre recette.Recette mère ►.S.Saisissez le nom de la recette mère</v>
      </c>
      <c r="D94" s="320">
        <f>D83</f>
        <v>6</v>
      </c>
      <c r="E94" s="320" t="str">
        <f>E83</f>
        <v>couverts</v>
      </c>
      <c r="F94" s="324"/>
      <c r="G94" s="270"/>
      <c r="H94" s="270"/>
      <c r="I94" s="270"/>
      <c r="J94" s="270"/>
      <c r="K94" s="270"/>
      <c r="L94" s="329"/>
      <c r="N94" s="2982"/>
      <c r="O94" s="310"/>
      <c r="P94" s="2961"/>
      <c r="Q94"/>
      <c r="R94" s="511" t="str">
        <f>"cellule "&amp;ADDRESS(ROW(T85),COLUMN(T85),4)&amp;"  vous pouvez saisir un autre poids"</f>
        <v>cellule T85  vous pouvez saisir un autre poids</v>
      </c>
      <c r="S94" s="512"/>
      <c r="T94" s="513"/>
      <c r="U94"/>
      <c r="Z94" s="49"/>
      <c r="AA94" s="49"/>
      <c r="AB94"/>
      <c r="AC94"/>
      <c r="AD94" s="310"/>
      <c r="AE94" s="310"/>
      <c r="AF94"/>
      <c r="AG94" s="2369">
        <f>IF(AI94=AI90,1,LEN(AI94))</f>
        <v>90</v>
      </c>
      <c r="AH94" s="2779" cm="1">
        <f t="array" ref="AH94">IF(AK94="", "", IFERROR(MAX(IF(ISNUMBER(AH91:AH93), AH91:AH93)) + 1, ""))</f>
        <v>3</v>
      </c>
      <c r="AI94" s="785" t="str" cm="1">
        <f t="array" ref="AI94">IFERROR(INDEX(AK92:AK143, MATCH(ROW()-MIN(ROW(AK92:AK143))+1, AH92:AH143, 0)), "")</f>
        <v>supprimant les lignes vides Saisissez un nombre de caractères pour que le texte ne déborde</v>
      </c>
      <c r="AJ94" s="2780">
        <f t="shared" si="29"/>
        <v>1</v>
      </c>
      <c r="AK94" s="2781" t="str">
        <f t="shared" si="30"/>
        <v>supprimant les lignes vides Saisissez un nombre de caractères pour que le texte ne déborde</v>
      </c>
      <c r="AL94" s="2235" t="str">
        <f>IFERROR(SUBSTITUTE(SUBSTITUTE(SUBSTITUTE(SUBSTITUTE(SUBSTITUTE(SUBSTITUTE(AL93, ",", " "), ".", " "), ";", " "), "-", " "), ":", " "), "?", " "), AL93)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4" s="2236" t="str">
        <f>IF(LEN(AN93)&lt;=AL96,AN93,LEFT(AN93,FIND("#",SUBSTITUTE(LEFT(AN93,AL96+1)," ","#",LEN(LEFT(AN93,AL96+1))-LEN(SUBSTITUTE(LEFT(AN93,AL96+1)," ",""))))-1))</f>
        <v>supprimant les lignes vides Saisissez un nombre de caractères pour que le texte ne déborde</v>
      </c>
      <c r="AN94" s="2237" t="str">
        <f t="shared" si="31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4" s="3"/>
      <c r="AP94"/>
      <c r="AQ94"/>
      <c r="AR94"/>
      <c r="AS94"/>
      <c r="AT94"/>
      <c r="AU94"/>
      <c r="AV94"/>
      <c r="AW94"/>
      <c r="AX94"/>
      <c r="AY94"/>
      <c r="AZ94"/>
      <c r="BA94" s="410" t="s">
        <v>288</v>
      </c>
      <c r="BB94" s="494"/>
      <c r="BC94" s="355"/>
      <c r="BD94" s="356"/>
      <c r="BE94" s="106"/>
      <c r="BF94" s="441" t="s">
        <v>86</v>
      </c>
      <c r="BG94" s="442" t="s">
        <v>87</v>
      </c>
      <c r="BH94" s="443"/>
      <c r="BI94" s="3170" t="s">
        <v>88</v>
      </c>
      <c r="BJ94" s="3171" t="s">
        <v>89</v>
      </c>
      <c r="BK94" s="517" t="s">
        <v>91</v>
      </c>
      <c r="BL94" s="518"/>
      <c r="BM94"/>
      <c r="BN94" s="4">
        <v>1</v>
      </c>
    </row>
    <row r="95" spans="1:66" s="48" customFormat="1" ht="15.75" customHeight="1" x14ac:dyDescent="0.25">
      <c r="A95"/>
      <c r="B95" s="196" t="str">
        <f t="shared" si="27"/>
        <v>►</v>
      </c>
      <c r="C95" s="320" t="str">
        <f>C83</f>
        <v>Famille à coller.N.Nom de votre recette.Recette mère ►.S.Saisissez le nom de la recette mère</v>
      </c>
      <c r="D95" s="320">
        <f>D83</f>
        <v>6</v>
      </c>
      <c r="E95" s="320" t="str">
        <f>E83</f>
        <v>couverts</v>
      </c>
      <c r="F95" s="324"/>
      <c r="G95" s="270"/>
      <c r="H95" s="270"/>
      <c r="I95" s="270"/>
      <c r="J95" s="270"/>
      <c r="K95" s="270"/>
      <c r="L95" s="329"/>
      <c r="N95" s="2982"/>
      <c r="O95" s="310"/>
      <c r="P95" s="2961"/>
      <c r="Q95"/>
      <c r="R95" s="514" t="str">
        <f>"cellule "&amp;ADDRESS(ROW(T85),COLUMN(T85),4)&amp;"  format = 0.0 Kg "</f>
        <v xml:space="preserve">cellule T85  format = 0.0 Kg </v>
      </c>
      <c r="S95" s="515"/>
      <c r="T95" s="567"/>
      <c r="U95"/>
      <c r="Z95" s="49"/>
      <c r="AA95" s="49"/>
      <c r="AB95"/>
      <c r="AC95"/>
      <c r="AD95" s="310"/>
      <c r="AE95" s="310"/>
      <c r="AF95"/>
      <c r="AG95" s="2369">
        <f>IF(AI95=AI90,1,LEN(AI95))</f>
        <v>87</v>
      </c>
      <c r="AH95" s="2779" cm="1">
        <f t="array" ref="AH95">IF(AK95="", "", IFERROR(MAX(IF(ISNUMBER(AH91:AH94), AH91:AH94)) + 1, ""))</f>
        <v>4</v>
      </c>
      <c r="AI95" s="785" t="str" cm="1">
        <f t="array" ref="AI95">IFERROR(INDEX(AK92:AK143, MATCH(ROW()-MIN(ROW(AK92:AK143))+1, AH92:AH143, 0)), "")</f>
        <v>pas de la colonne ►avec une police Calibri taille 11 vous aurez davantage de caractères</v>
      </c>
      <c r="AJ95" s="2780">
        <f t="shared" si="29"/>
        <v>1</v>
      </c>
      <c r="AK95" s="2781" t="str">
        <f t="shared" si="30"/>
        <v>pas de la colonne ►avec une police Calibri taille 11 vous aurez davantage de caractères</v>
      </c>
      <c r="AL95" s="2235" t="str">
        <f>IFERROR(SUBSTITUTE(SUBSTITUTE(SUBSTITUTE(SUBSTITUTE(AL94, " , ", " "), ";", " "), "  ", " "), " ", " "), AL94)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5" s="2236" t="str">
        <f>IF(LEN(AN94)&lt;=AL96,AN94,LEFT(AN94,FIND("#",SUBSTITUTE(LEFT(AN94,AL96+1)," ","#",LEN(LEFT(AN94,AL96+1))-LEN(SUBSTITUTE(LEFT(AN94,AL96+1)," ",""))))-1))</f>
        <v>pas de la colonne ►avec une police Calibri taille 11 vous aurez davantage de caractères</v>
      </c>
      <c r="AN95" s="2237" t="str">
        <f t="shared" si="31"/>
        <v>par lignes à vous de choisir votre police ►Lorsque vous masquez des lignes ou colonnes ou que vous saisssez une nouvelle valeur appuyez sur la touche F9 pour forcer Excel à recalculer</v>
      </c>
      <c r="AO95" s="3"/>
      <c r="AP95"/>
      <c r="AQ95"/>
      <c r="AR95"/>
      <c r="AS95"/>
      <c r="AT95"/>
      <c r="AU95"/>
      <c r="AV95"/>
      <c r="AW95"/>
      <c r="AX95"/>
      <c r="AY95"/>
      <c r="AZ95"/>
      <c r="BA95" s="519" t="s">
        <v>289</v>
      </c>
      <c r="BB95" s="520"/>
      <c r="BC95" s="104"/>
      <c r="BD95" s="105"/>
      <c r="BE95" s="521"/>
      <c r="BF95" s="522" t="s">
        <v>103</v>
      </c>
      <c r="BG95" s="523" t="s">
        <v>104</v>
      </c>
      <c r="BH95" s="176" t="s">
        <v>105</v>
      </c>
      <c r="BI95" s="3186"/>
      <c r="BJ95" s="3187"/>
      <c r="BK95" s="524" t="s">
        <v>106</v>
      </c>
      <c r="BL95" s="525"/>
      <c r="BM95"/>
      <c r="BN95" s="4">
        <v>1</v>
      </c>
    </row>
    <row r="96" spans="1:66" s="48" customFormat="1" ht="16.5" customHeight="1" x14ac:dyDescent="0.25">
      <c r="A96"/>
      <c r="B96" s="376" t="s">
        <v>18</v>
      </c>
      <c r="C96" s="320" t="str">
        <f>C83</f>
        <v>Famille à coller.N.Nom de votre recette.Recette mère ►.S.Saisissez le nom de la recette mère</v>
      </c>
      <c r="D96" s="320">
        <f>D83</f>
        <v>6</v>
      </c>
      <c r="E96" s="320" t="str">
        <f>E83</f>
        <v>couverts</v>
      </c>
      <c r="F96" s="377" t="s">
        <v>153</v>
      </c>
      <c r="G96" s="280"/>
      <c r="H96" s="280"/>
      <c r="I96" s="280"/>
      <c r="J96" s="280"/>
      <c r="K96" s="378"/>
      <c r="L96" s="379" t="s">
        <v>154</v>
      </c>
      <c r="N96" s="2982"/>
      <c r="O96" s="310"/>
      <c r="P96" s="2961"/>
      <c r="U96"/>
      <c r="Z96" s="49"/>
      <c r="AA96" s="49"/>
      <c r="AB96"/>
      <c r="AC96"/>
      <c r="AD96" s="310"/>
      <c r="AE96" s="310"/>
      <c r="AF96"/>
      <c r="AG96" s="2369">
        <f>IF(AI96=AI90,1,LEN(AI96))</f>
        <v>89</v>
      </c>
      <c r="AH96" s="2779" cm="1">
        <f t="array" ref="AH96">IF(AK96="", "", IFERROR(MAX(IF(ISNUMBER(AH91:AH95), AH91:AH95)) + 1, ""))</f>
        <v>5</v>
      </c>
      <c r="AI96" s="785" t="str" cm="1">
        <f t="array" ref="AI96">IFERROR(INDEX(AK92:AK143, MATCH(ROW()-MIN(ROW(AK92:AK143))+1, AH92:AH143, 0)), "")</f>
        <v>par lignes à vous de choisir votre police ►Lorsque vous masquez des lignes ou colonnes ou</v>
      </c>
      <c r="AJ96" s="2780">
        <f t="shared" si="29"/>
        <v>1</v>
      </c>
      <c r="AK96" s="2781" t="str">
        <f t="shared" si="30"/>
        <v>par lignes à vous de choisir votre police ►Lorsque vous masquez des lignes ou colonnes ou</v>
      </c>
      <c r="AL96" s="2240">
        <f>AI80</f>
        <v>90</v>
      </c>
      <c r="AM96" s="2236" t="str">
        <f>IF(LEN(AN95)&lt;=AL96,AN95,LEFT(AN95,FIND("#",SUBSTITUTE(LEFT(AN95,AL96+1)," ","#",LEN(LEFT(AN95,AL96+1))-LEN(SUBSTITUTE(LEFT(AN95,AL96+1)," ",""))))-1))</f>
        <v>par lignes à vous de choisir votre police ►Lorsque vous masquez des lignes ou colonnes ou</v>
      </c>
      <c r="AN96" s="2237" t="str">
        <f t="shared" si="31"/>
        <v>que vous saisssez une nouvelle valeur appuyez sur la touche F9 pour forcer Excel à recalculer</v>
      </c>
      <c r="AO96" s="3"/>
      <c r="AP96"/>
      <c r="AQ96"/>
      <c r="AR96"/>
      <c r="AS96"/>
      <c r="AT96"/>
      <c r="AU96"/>
      <c r="AV96"/>
      <c r="AW96"/>
      <c r="AX96"/>
      <c r="AY96"/>
      <c r="AZ96"/>
      <c r="BA96" s="528" t="s">
        <v>290</v>
      </c>
      <c r="BB96" s="520"/>
      <c r="BC96" s="104"/>
      <c r="BD96" s="105"/>
      <c r="BE96" s="521"/>
      <c r="BF96" s="529">
        <v>27</v>
      </c>
      <c r="BG96" s="530" t="s">
        <v>230</v>
      </c>
      <c r="BH96" s="531" t="s">
        <v>105</v>
      </c>
      <c r="BI96" s="532">
        <v>20</v>
      </c>
      <c r="BJ96" s="533" t="s">
        <v>41</v>
      </c>
      <c r="BK96" s="534" t="s">
        <v>135</v>
      </c>
      <c r="BL96" s="535"/>
      <c r="BM96"/>
      <c r="BN96" s="4">
        <v>1</v>
      </c>
    </row>
    <row r="97" spans="1:66" s="48" customFormat="1" ht="18.75" x14ac:dyDescent="0.25">
      <c r="A97"/>
      <c r="B97" s="376" t="s">
        <v>18</v>
      </c>
      <c r="C97" s="320" t="str">
        <f>C83</f>
        <v>Famille à coller.N.Nom de votre recette.Recette mère ►.S.Saisissez le nom de la recette mère</v>
      </c>
      <c r="D97" s="320">
        <f>D83</f>
        <v>6</v>
      </c>
      <c r="E97" s="320" t="str">
        <f>E83</f>
        <v>couverts</v>
      </c>
      <c r="F97" s="381"/>
      <c r="G97" s="287"/>
      <c r="H97" s="287"/>
      <c r="I97" s="287"/>
      <c r="J97" s="287"/>
      <c r="K97" s="382"/>
      <c r="L97" s="383" t="s">
        <v>155</v>
      </c>
      <c r="N97" s="2982"/>
      <c r="O97" s="310"/>
      <c r="P97" s="2961"/>
      <c r="U97"/>
      <c r="Z97" s="49"/>
      <c r="AA97" s="49"/>
      <c r="AB97"/>
      <c r="AC97"/>
      <c r="AD97" s="310"/>
      <c r="AE97" s="310"/>
      <c r="AF97"/>
      <c r="AG97" s="2369">
        <f>IF(AI97=AI90,1,LEN(AI97))</f>
        <v>82</v>
      </c>
      <c r="AH97" s="2779" cm="1">
        <f t="array" ref="AH97">IF(AK97="", "", IFERROR(MAX(IF(ISNUMBER(AH91:AH96), AH91:AH96)) + 1, ""))</f>
        <v>6</v>
      </c>
      <c r="AI97" s="785" t="str" cm="1">
        <f t="array" ref="AI97">IFERROR(INDEX(AK92:AK143, MATCH(ROW()-MIN(ROW(AK92:AK143))+1, AH92:AH143, 0)), "")</f>
        <v>que vous saisssez une nouvelle valeur appuyez sur la touche F9 pour forcer Excel à</v>
      </c>
      <c r="AJ97" s="2780">
        <f t="shared" si="29"/>
        <v>1</v>
      </c>
      <c r="AK97" s="2781" t="str">
        <f t="shared" si="30"/>
        <v>que vous saisssez une nouvelle valeur appuyez sur la touche F9 pour forcer Excel à</v>
      </c>
      <c r="AL97" s="2244"/>
      <c r="AM97" s="2236" t="str">
        <f>IF(LEN(AN96)&lt;=AL96,AN96,LEFT(AN96,FIND("#",SUBSTITUTE(LEFT(AN96,AL96+1)," ","#",LEN(LEFT(AN96,AL96+1))-LEN(SUBSTITUTE(LEFT(AN96,AL96+1)," ",""))))-1))</f>
        <v>que vous saisssez une nouvelle valeur appuyez sur la touche F9 pour forcer Excel à</v>
      </c>
      <c r="AN97" s="2237" t="str">
        <f t="shared" si="31"/>
        <v>recalculer</v>
      </c>
      <c r="AO97" s="3"/>
      <c r="AP97"/>
      <c r="AQ97"/>
      <c r="AR97"/>
      <c r="AS97"/>
      <c r="AT97"/>
      <c r="AU97"/>
      <c r="AV97"/>
      <c r="AW97"/>
      <c r="AX97"/>
      <c r="AY97"/>
      <c r="AZ97"/>
      <c r="BA97" s="536" t="s">
        <v>291</v>
      </c>
      <c r="BB97" s="520"/>
      <c r="BC97" s="104"/>
      <c r="BD97" s="105"/>
      <c r="BE97" s="49"/>
      <c r="BF97" s="529"/>
      <c r="BG97" s="530" t="s">
        <v>292</v>
      </c>
      <c r="BH97" s="531"/>
      <c r="BI97" s="532">
        <v>1</v>
      </c>
      <c r="BJ97" s="537" t="s">
        <v>266</v>
      </c>
      <c r="BK97" s="534" t="s">
        <v>293</v>
      </c>
      <c r="BL97" s="535"/>
      <c r="BM97"/>
      <c r="BN97" s="4">
        <v>1</v>
      </c>
    </row>
    <row r="98" spans="1:66" s="48" customFormat="1" ht="15.75" customHeight="1" x14ac:dyDescent="0.25">
      <c r="A98"/>
      <c r="B98" s="376" t="s">
        <v>18</v>
      </c>
      <c r="C98" s="320" t="str">
        <f>C83</f>
        <v>Famille à coller.N.Nom de votre recette.Recette mère ►.S.Saisissez le nom de la recette mère</v>
      </c>
      <c r="D98" s="320">
        <f>D83</f>
        <v>6</v>
      </c>
      <c r="E98" s="320" t="str">
        <f>E83</f>
        <v>couverts</v>
      </c>
      <c r="F98" s="387"/>
      <c r="G98" s="287"/>
      <c r="H98" s="287"/>
      <c r="I98" s="287"/>
      <c r="J98" s="287"/>
      <c r="K98" s="382"/>
      <c r="L98" s="383" t="s">
        <v>156</v>
      </c>
      <c r="N98" s="2982"/>
      <c r="O98" s="310"/>
      <c r="P98" s="2961"/>
      <c r="Q98"/>
      <c r="R98"/>
      <c r="S98"/>
      <c r="T98"/>
      <c r="U98"/>
      <c r="Z98" s="49"/>
      <c r="AA98" s="49"/>
      <c r="AB98"/>
      <c r="AC98"/>
      <c r="AD98" s="310"/>
      <c r="AE98" s="310"/>
      <c r="AF98"/>
      <c r="AG98" s="2369">
        <f>IF(AI98=AI90,1,LEN(AI98))</f>
        <v>10</v>
      </c>
      <c r="AH98" s="2779" cm="1">
        <f t="array" ref="AH98">IF(AK98="", "", IFERROR(MAX(IF(ISNUMBER(AH91:AH97), AH91:AH97)) + 1, ""))</f>
        <v>7</v>
      </c>
      <c r="AI98" s="785" t="str" cm="1">
        <f t="array" ref="AI98">IFERROR(INDEX(AK92:AK143, MATCH(ROW()-MIN(ROW(AK92:AK143))+1, AH92:AH143, 0)), "")</f>
        <v>recalculer</v>
      </c>
      <c r="AJ98" s="2780">
        <f t="shared" si="29"/>
        <v>1</v>
      </c>
      <c r="AK98" s="2781" t="str">
        <f t="shared" si="30"/>
        <v>recalculer</v>
      </c>
      <c r="AL98" s="2244"/>
      <c r="AM98" s="2236" t="str">
        <f>IF(LEN(AN97)&lt;=AL96,AN97,LEFT(AN97,FIND("#",SUBSTITUTE(LEFT(AN97,AL96+1)," ","#",LEN(LEFT(AN97,AL96+1))-LEN(SUBSTITUTE(LEFT(AN97,AL96+1)," ",""))))-1))</f>
        <v>recalculer</v>
      </c>
      <c r="AN98" s="2237" t="str">
        <f t="shared" si="31"/>
        <v/>
      </c>
      <c r="AO98" s="3"/>
      <c r="AP98"/>
      <c r="AQ98"/>
      <c r="AR98"/>
      <c r="AS98"/>
      <c r="AT98"/>
      <c r="AU98"/>
      <c r="AV98"/>
      <c r="AW98"/>
      <c r="AX98"/>
      <c r="AY98"/>
      <c r="AZ98"/>
      <c r="BA98" s="538">
        <v>16</v>
      </c>
      <c r="BB98" s="539" t="s">
        <v>44</v>
      </c>
      <c r="BC98" s="104"/>
      <c r="BD98" s="540"/>
      <c r="BE98" s="49"/>
      <c r="BF98" s="541"/>
      <c r="BG98" s="530" t="s">
        <v>294</v>
      </c>
      <c r="BH98" s="531"/>
      <c r="BI98" s="532">
        <v>1</v>
      </c>
      <c r="BJ98" s="542" t="s">
        <v>295</v>
      </c>
      <c r="BK98" s="534" t="s">
        <v>296</v>
      </c>
      <c r="BL98" s="535"/>
      <c r="BM98"/>
      <c r="BN98" s="4">
        <v>1</v>
      </c>
    </row>
    <row r="99" spans="1:66" s="48" customFormat="1" ht="15.75" x14ac:dyDescent="0.25">
      <c r="A99"/>
      <c r="B99" s="376" t="s">
        <v>18</v>
      </c>
      <c r="C99" s="320" t="str">
        <f>C83</f>
        <v>Famille à coller.N.Nom de votre recette.Recette mère ►.S.Saisissez le nom de la recette mère</v>
      </c>
      <c r="D99" s="320">
        <f>D83</f>
        <v>6</v>
      </c>
      <c r="E99" s="320" t="str">
        <f>E83</f>
        <v>couverts</v>
      </c>
      <c r="F99" s="293"/>
      <c r="G99" s="293"/>
      <c r="H99" s="293" t="s">
        <v>152</v>
      </c>
      <c r="I99" s="294"/>
      <c r="J99" s="392"/>
      <c r="K99" s="392"/>
      <c r="L99" s="393"/>
      <c r="N99" s="2982"/>
      <c r="O99" s="310"/>
      <c r="P99" s="2961"/>
      <c r="Q99"/>
      <c r="R99"/>
      <c r="S99"/>
      <c r="T99"/>
      <c r="U99"/>
      <c r="Z99" s="49"/>
      <c r="AA99" s="49"/>
      <c r="AB99"/>
      <c r="AC99"/>
      <c r="AD99" s="310"/>
      <c r="AE99" s="310"/>
      <c r="AF99"/>
      <c r="AG99" s="2369">
        <f>IF(AI99=AI90,1,LEN(AI99))</f>
        <v>86</v>
      </c>
      <c r="AH99" s="2779" t="str" cm="1">
        <f t="array" ref="AH99">IF(AK99="", "", IFERROR(MAX(IF(ISNUMBER(AH91:AH98), AH91:AH98)) + 1, ""))</f>
        <v/>
      </c>
      <c r="AI99" s="785" t="str" cm="1">
        <f t="array" ref="AI99">IFERROR(INDEX(AK92:AK143, MATCH(ROW()-MIN(ROW(AK92:AK143))+1, AH92:AH143, 0)), "")</f>
        <v>► Saisissez ou coller les lignes du brouillon que vous voulez couper dans ces 4 lignes</v>
      </c>
      <c r="AJ99" s="2780">
        <f t="shared" si="29"/>
        <v>1</v>
      </c>
      <c r="AK99" s="2781" t="str">
        <f t="shared" si="30"/>
        <v/>
      </c>
      <c r="AL99" s="2244"/>
      <c r="AM99" s="2236" t="str">
        <f>IF(LEN(AN98)&lt;=AL96,AN98,LEFT(AN98,FIND("#",SUBSTITUTE(LEFT(AN98,AL96+1)," ","#",LEN(LEFT(AN98,AL96+1))-LEN(SUBSTITUTE(LEFT(AN98,AL96+1)," ",""))))-1))</f>
        <v/>
      </c>
      <c r="AN99" s="2237" t="str">
        <f t="shared" si="31"/>
        <v/>
      </c>
      <c r="AO99" s="3"/>
      <c r="AP99"/>
      <c r="AQ99"/>
      <c r="AR99"/>
      <c r="AS99"/>
      <c r="AT99"/>
      <c r="AU99"/>
      <c r="AV99"/>
      <c r="AW99"/>
      <c r="AX99"/>
      <c r="AY99"/>
      <c r="AZ99"/>
      <c r="BA99" s="538">
        <v>25</v>
      </c>
      <c r="BB99" s="539" t="s">
        <v>280</v>
      </c>
      <c r="BC99" s="104"/>
      <c r="BD99" s="540"/>
      <c r="BE99" s="49"/>
      <c r="BF99" s="541"/>
      <c r="BG99" s="530"/>
      <c r="BH99" s="531"/>
      <c r="BI99" s="532">
        <v>3</v>
      </c>
      <c r="BJ99" s="543" t="s">
        <v>120</v>
      </c>
      <c r="BK99" s="534" t="s">
        <v>262</v>
      </c>
      <c r="BL99" s="535"/>
      <c r="BM99"/>
      <c r="BN99" s="4">
        <v>1</v>
      </c>
    </row>
    <row r="100" spans="1:66" s="48" customFormat="1" ht="16.5" thickBot="1" x14ac:dyDescent="0.3">
      <c r="A100"/>
      <c r="B100" s="397" t="s">
        <v>18</v>
      </c>
      <c r="C100" s="398" t="str">
        <f>C83</f>
        <v>Famille à coller.N.Nom de votre recette.Recette mère ►.S.Saisissez le nom de la recette mère</v>
      </c>
      <c r="D100" s="398">
        <f>D83</f>
        <v>6</v>
      </c>
      <c r="E100" s="398" t="str">
        <f>E83</f>
        <v>couverts</v>
      </c>
      <c r="F100" s="399" t="s">
        <v>150</v>
      </c>
      <c r="G100" s="298"/>
      <c r="H100" s="299"/>
      <c r="I100" s="300"/>
      <c r="J100" s="299"/>
      <c r="K100" s="299"/>
      <c r="L100" s="400"/>
      <c r="N100" s="2982"/>
      <c r="O100" s="310"/>
      <c r="P100" s="2961"/>
      <c r="Q100"/>
      <c r="R100"/>
      <c r="S100"/>
      <c r="T100"/>
      <c r="U100"/>
      <c r="Z100" s="49"/>
      <c r="AA100" s="49"/>
      <c r="AB100"/>
      <c r="AC100"/>
      <c r="AD100" s="310"/>
      <c r="AE100" s="310"/>
      <c r="AF100"/>
      <c r="AG100" s="2369">
        <f>IF(AI100=AI90,1,LEN(AI100))</f>
        <v>84</v>
      </c>
      <c r="AH100" s="2779" t="str" cm="1">
        <f t="array" ref="AH100">IF(AK100="", "", IFERROR(MAX(IF(ISNUMBER(AH91:AH99), AH91:AH99)) + 1, ""))</f>
        <v/>
      </c>
      <c r="AI100" s="785" t="str" cm="1">
        <f t="array" ref="AI100">IFERROR(INDEX(AK92:AK143, MATCH(ROW()-MIN(ROW(AK92:AK143))+1, AH92:AH143, 0)), "")</f>
        <v xml:space="preserve"> et saisissez un nombre de caractères pour que le texte ne déborde pas de la colonne</v>
      </c>
      <c r="AJ100" s="2780">
        <f t="shared" si="29"/>
        <v>1</v>
      </c>
      <c r="AK100" s="2781" t="str">
        <f t="shared" si="30"/>
        <v/>
      </c>
      <c r="AL100" s="2244"/>
      <c r="AM100" s="2236" t="str">
        <f>IF(LEN(AN99)&lt;=AL96,AN99,LEFT(AN99,FIND("#",SUBSTITUTE(LEFT(AN99,AL96+1)," ","#",LEN(LEFT(AN99,AL96+1))-LEN(SUBSTITUTE(LEFT(AN99,AL96+1)," ",""))))-1))</f>
        <v/>
      </c>
      <c r="AN100" s="2237" t="str">
        <f t="shared" si="31"/>
        <v/>
      </c>
      <c r="AO100" s="3"/>
      <c r="AP100"/>
      <c r="AQ100"/>
      <c r="AR100"/>
      <c r="AS100"/>
      <c r="AT100"/>
      <c r="AU100"/>
      <c r="AV100"/>
      <c r="AW100"/>
      <c r="AX100"/>
      <c r="AY100"/>
      <c r="AZ100"/>
      <c r="BA100" s="544" t="str">
        <f>BA94</f>
        <v>augmentez ou diminuez la valeur saisie</v>
      </c>
      <c r="BB100" s="545"/>
      <c r="BC100" s="104"/>
      <c r="BD100" s="356"/>
      <c r="BE100" s="49"/>
      <c r="BF100" s="541">
        <v>0.25</v>
      </c>
      <c r="BG100" s="530" t="s">
        <v>298</v>
      </c>
      <c r="BH100" s="531"/>
      <c r="BI100" s="532"/>
      <c r="BJ100" s="546"/>
      <c r="BK100" s="534" t="s">
        <v>299</v>
      </c>
      <c r="BL100" s="535"/>
      <c r="BM100"/>
      <c r="BN100" s="4">
        <v>1</v>
      </c>
    </row>
    <row r="101" spans="1:66" s="48" customFormat="1" ht="17.25" customHeight="1" thickBot="1" x14ac:dyDescent="0.3">
      <c r="A101"/>
      <c r="B101" s="1005" t="s">
        <v>18</v>
      </c>
      <c r="C101"/>
      <c r="D101"/>
      <c r="E101"/>
      <c r="F101"/>
      <c r="G101"/>
      <c r="H101"/>
      <c r="I101"/>
      <c r="J101"/>
      <c r="K101"/>
      <c r="L101"/>
      <c r="N101" s="2982"/>
      <c r="O101" s="310"/>
      <c r="P101" s="2961"/>
      <c r="Q101"/>
      <c r="R101"/>
      <c r="S101"/>
      <c r="T101"/>
      <c r="U101"/>
      <c r="Z101" s="49"/>
      <c r="AA101" s="49"/>
      <c r="AB101"/>
      <c r="AC101"/>
      <c r="AD101" s="310"/>
      <c r="AE101" s="310"/>
      <c r="AF101"/>
      <c r="AG101" s="2369">
        <f>IF(AI101=AI90,1,LEN(AI101))</f>
        <v>43</v>
      </c>
      <c r="AH101" s="2779" t="str" cm="1">
        <f t="array" ref="AH101">IF(AK101="", "", IFERROR(MAX(IF(ISNUMBER(AH91:AH100), AH91:AH100)) + 1, ""))</f>
        <v/>
      </c>
      <c r="AI101" s="785" t="str" cm="1">
        <f t="array" ref="AI101">IFERROR(INDEX(AK92:AK143, MATCH(ROW()-MIN(ROW(AK92:AK143))+1, AH92:AH143, 0)), "")</f>
        <v>►Police  choisissez celle qui vous convient</v>
      </c>
      <c r="AJ101" s="2780">
        <f t="shared" si="29"/>
        <v>1</v>
      </c>
      <c r="AK101" s="2781" t="str">
        <f t="shared" si="30"/>
        <v/>
      </c>
      <c r="AL101" s="2244"/>
      <c r="AM101" s="2236" t="str">
        <f>IF(LEN(AN100)&lt;=AL96,AN100,LEFT(AN100,FIND("#",SUBSTITUTE(LEFT(AN100,AL96+1)," ","#",LEN(LEFT(AN100,AL96+1))-LEN(SUBSTITUTE(LEFT(AN100,AL96+1)," ",""))))-1))</f>
        <v/>
      </c>
      <c r="AN101" s="2237" t="str">
        <f t="shared" si="31"/>
        <v/>
      </c>
      <c r="AO101" s="3"/>
      <c r="AP101"/>
      <c r="AQ101"/>
      <c r="AR101"/>
      <c r="AS101"/>
      <c r="AT101"/>
      <c r="AU101"/>
      <c r="AV101"/>
      <c r="AW101"/>
      <c r="AX101"/>
      <c r="AY101"/>
      <c r="AZ101"/>
      <c r="BA101" s="323"/>
      <c r="BB101" s="243"/>
      <c r="BC101" s="243"/>
      <c r="BD101" s="440"/>
      <c r="BE101" s="49"/>
      <c r="BF101" s="541">
        <v>0.5</v>
      </c>
      <c r="BG101" s="530" t="s">
        <v>294</v>
      </c>
      <c r="BH101" s="531"/>
      <c r="BI101" s="532"/>
      <c r="BJ101" s="546"/>
      <c r="BK101" s="534" t="s">
        <v>296</v>
      </c>
      <c r="BL101" s="535"/>
      <c r="BM101"/>
      <c r="BN101" s="4">
        <v>1</v>
      </c>
    </row>
    <row r="102" spans="1:66" s="48" customFormat="1" ht="17.25" customHeight="1" thickTop="1" x14ac:dyDescent="0.25">
      <c r="A102"/>
      <c r="B102" s="1006" t="s">
        <v>18</v>
      </c>
      <c r="C102" s="998" t="str">
        <f>C83</f>
        <v>Famille à coller.N.Nom de votre recette.Recette mère ►.S.Saisissez le nom de la recette mère</v>
      </c>
      <c r="D102" s="998">
        <f>D83</f>
        <v>6</v>
      </c>
      <c r="E102" s="998" t="str">
        <f>E83</f>
        <v>couverts</v>
      </c>
      <c r="F102" s="1002" t="s">
        <v>61</v>
      </c>
      <c r="G102" s="1002">
        <v>1</v>
      </c>
      <c r="H102" s="999" t="s">
        <v>333</v>
      </c>
      <c r="I102" s="1000"/>
      <c r="J102" s="1000"/>
      <c r="K102" s="1008" t="s">
        <v>334</v>
      </c>
      <c r="L102" s="1001"/>
      <c r="N102" s="2982"/>
      <c r="O102" s="310"/>
      <c r="P102" s="2961"/>
      <c r="Q102" s="526" t="s">
        <v>218</v>
      </c>
      <c r="R102" s="527" t="s">
        <v>601</v>
      </c>
      <c r="S102" s="527"/>
      <c r="T102" s="527"/>
      <c r="U102"/>
      <c r="Z102" s="49"/>
      <c r="AA102" s="49"/>
      <c r="AB102"/>
      <c r="AC102" s="526" t="s">
        <v>218</v>
      </c>
      <c r="AD102" s="310"/>
      <c r="AE102" s="310"/>
      <c r="AF102"/>
      <c r="AG102" s="2369">
        <f>IF(AI102=AI90,1,LEN(AI102))</f>
        <v>0</v>
      </c>
      <c r="AH102" s="2779" t="str" cm="1">
        <f t="array" ref="AH102">IF(AK102="", "", IFERROR(MAX(IF(ISNUMBER(AH91:AH101), AH91:AH101)) + 1, ""))</f>
        <v/>
      </c>
      <c r="AI102" s="785" t="str" cm="1">
        <f t="array" ref="AI102">IFERROR(INDEX(AK92:AK143, MATCH(ROW()-MIN(ROW(AK92:AK143))+1, AH92:AH143, 0)), "")</f>
        <v/>
      </c>
      <c r="AJ102" s="2780">
        <f t="shared" si="29"/>
        <v>0</v>
      </c>
      <c r="AK102" s="2781" t="str">
        <f t="shared" si="30"/>
        <v/>
      </c>
      <c r="AL102" s="2244"/>
      <c r="AM102" s="2236" t="str">
        <f>IF(LEN(AN101)&lt;=AL96,AN101,LEFT(AN101,FIND("#",SUBSTITUTE(LEFT(AN101,AL96+1)," ","#",LEN(LEFT(AN101,AL96+1))-LEN(SUBSTITUTE(LEFT(AN101,AL96+1)," ",""))))-1))</f>
        <v/>
      </c>
      <c r="AN102" s="2237" t="str">
        <f t="shared" si="31"/>
        <v/>
      </c>
      <c r="AO102" s="3"/>
      <c r="AP102"/>
      <c r="AQ102"/>
      <c r="AR102"/>
      <c r="AS102"/>
      <c r="AT102"/>
      <c r="AU102"/>
      <c r="AV102"/>
      <c r="AW102"/>
      <c r="AX102"/>
      <c r="AY102"/>
      <c r="AZ102"/>
      <c r="BA102" s="3188" t="s">
        <v>301</v>
      </c>
      <c r="BB102" s="3189"/>
      <c r="BC102" s="3192" t="s">
        <v>98</v>
      </c>
      <c r="BD102" s="3193"/>
      <c r="BE102" s="49"/>
      <c r="BF102" s="541">
        <v>0.75</v>
      </c>
      <c r="BG102" s="530" t="s">
        <v>302</v>
      </c>
      <c r="BH102" s="531"/>
      <c r="BI102" s="532"/>
      <c r="BJ102" s="546"/>
      <c r="BK102" s="534" t="s">
        <v>303</v>
      </c>
      <c r="BL102" s="535"/>
      <c r="BM102"/>
      <c r="BN102" s="4">
        <v>1</v>
      </c>
    </row>
    <row r="103" spans="1:66" s="48" customFormat="1" ht="18.75" x14ac:dyDescent="0.25">
      <c r="A103"/>
      <c r="B103" s="196" t="str">
        <f t="shared" ref="B103:B116" si="32">IF(F103&lt;&gt;"","A","►")</f>
        <v>A</v>
      </c>
      <c r="C103" s="1043" t="str">
        <f>C102</f>
        <v>Famille à coller.N.Nom de votre recette.Recette mère ►.S.Saisissez le nom de la recette mère</v>
      </c>
      <c r="D103" s="1043">
        <f>D102</f>
        <v>6</v>
      </c>
      <c r="E103" s="1044" t="str">
        <f>E102</f>
        <v>couverts</v>
      </c>
      <c r="F103" s="1007" t="s">
        <v>336</v>
      </c>
      <c r="G103" s="606" t="s">
        <v>337</v>
      </c>
      <c r="H103" s="248"/>
      <c r="I103" s="248"/>
      <c r="J103" s="248"/>
      <c r="K103" s="248"/>
      <c r="L103" s="322"/>
      <c r="N103" s="2982"/>
      <c r="O103" s="310"/>
      <c r="P103" s="2961"/>
      <c r="R103" s="436" t="s">
        <v>221</v>
      </c>
      <c r="S103"/>
      <c r="T103"/>
      <c r="U103"/>
      <c r="Z103" s="49"/>
      <c r="AA103" s="49"/>
      <c r="AB103"/>
      <c r="AC103"/>
      <c r="AD103" s="310"/>
      <c r="AE103" s="310"/>
      <c r="AF103"/>
      <c r="AG103" s="2369">
        <f>IF(AI103=AI90,1,LEN(AI103))</f>
        <v>0</v>
      </c>
      <c r="AH103" s="2779" t="str" cm="1">
        <f t="array" ref="AH103">IF(AK103="", "", IFERROR(MAX(IF(ISNUMBER(AH91:AH102), AH91:AH102)) + 1, ""))</f>
        <v/>
      </c>
      <c r="AI103" s="785" t="str" cm="1">
        <f t="array" ref="AI103">IFERROR(INDEX(AK92:AK143, MATCH(ROW()-MIN(ROW(AK92:AK143))+1, AH92:AH143, 0)), "")</f>
        <v/>
      </c>
      <c r="AJ103" s="2780">
        <f t="shared" si="29"/>
        <v>0</v>
      </c>
      <c r="AK103" s="2781" t="str">
        <f t="shared" si="30"/>
        <v/>
      </c>
      <c r="AL103" s="2244"/>
      <c r="AM103" s="2236" t="str">
        <f>IF(LEN(AN102)&lt;=AL96,AN102,LEFT(AN102,FIND("#",SUBSTITUTE(LEFT(AN102,AL96+1)," ","#",LEN(LEFT(AN102,AL96+1))-LEN(SUBSTITUTE(LEFT(AN102,AL96+1)," ",""))))-1))</f>
        <v/>
      </c>
      <c r="AN103" s="2237" t="str">
        <f t="shared" si="31"/>
        <v/>
      </c>
      <c r="AO103" s="3"/>
      <c r="AP103"/>
      <c r="AQ103"/>
      <c r="AR103"/>
      <c r="AS103"/>
      <c r="AT103"/>
      <c r="AU103"/>
      <c r="AV103"/>
      <c r="AW103"/>
      <c r="AX103"/>
      <c r="AY103"/>
      <c r="AZ103"/>
      <c r="BA103" s="3190"/>
      <c r="BB103" s="3191"/>
      <c r="BC103" s="3194"/>
      <c r="BD103" s="3195"/>
      <c r="BE103" s="49"/>
      <c r="BF103" s="455">
        <v>2</v>
      </c>
      <c r="BG103" s="550" t="s">
        <v>304</v>
      </c>
      <c r="BH103" s="531"/>
      <c r="BI103" s="532"/>
      <c r="BJ103" s="546"/>
      <c r="BK103" s="534"/>
      <c r="BL103" s="535"/>
      <c r="BM103"/>
      <c r="BN103" s="4">
        <v>1</v>
      </c>
    </row>
    <row r="104" spans="1:66" s="48" customFormat="1" ht="15.75" x14ac:dyDescent="0.25">
      <c r="A104"/>
      <c r="B104" s="196" t="str">
        <f t="shared" si="32"/>
        <v>A</v>
      </c>
      <c r="C104" s="320" t="str">
        <f>C102</f>
        <v>Famille à coller.N.Nom de votre recette.Recette mère ►.S.Saisissez le nom de la recette mère</v>
      </c>
      <c r="D104" s="320">
        <f>D102</f>
        <v>6</v>
      </c>
      <c r="E104" s="1045" t="str">
        <f>E102</f>
        <v>couverts</v>
      </c>
      <c r="F104" s="605" t="s">
        <v>336</v>
      </c>
      <c r="G104" s="606" t="s">
        <v>338</v>
      </c>
      <c r="H104" s="608"/>
      <c r="I104" s="608"/>
      <c r="J104" s="609"/>
      <c r="K104" s="270"/>
      <c r="L104" s="329"/>
      <c r="N104" s="2982"/>
      <c r="O104" s="310"/>
      <c r="P104" s="2961"/>
      <c r="Q104"/>
      <c r="S104"/>
      <c r="T104"/>
      <c r="U104"/>
      <c r="Z104" s="49"/>
      <c r="AA104" s="49"/>
      <c r="AB104"/>
      <c r="AC104"/>
      <c r="AD104" s="310"/>
      <c r="AE104" s="310"/>
      <c r="AF104"/>
      <c r="AG104" s="2369">
        <f>IF(AI104=AI90,1,LEN(AI104))</f>
        <v>0</v>
      </c>
      <c r="AH104" s="2779" t="str" cm="1">
        <f t="array" ref="AH104">IF(AK104="", "", IFERROR(MAX(IF(ISNUMBER(AH91:AH103), AH91:AH103)) + 1, ""))</f>
        <v/>
      </c>
      <c r="AI104" s="785" t="str" cm="1">
        <f t="array" ref="AI104">IFERROR(INDEX(AK92:AK143, MATCH(ROW()-MIN(ROW(AK92:AK143))+1, AH92:AH143, 0)), "")</f>
        <v/>
      </c>
      <c r="AJ104" s="2780">
        <f t="shared" si="29"/>
        <v>0</v>
      </c>
      <c r="AK104" s="2781" t="str">
        <f t="shared" si="30"/>
        <v/>
      </c>
      <c r="AL104" s="2244"/>
      <c r="AM104" s="2236" t="str">
        <f>IF(LEN(AN103)&lt;=AL96,AN103,LEFT(AN103,FIND("#",SUBSTITUTE(LEFT(AN103,AL96+1)," ","#",LEN(LEFT(AN103,AL96+1))-LEN(SUBSTITUTE(LEFT(AN103,AL96+1)," ",""))))-1))</f>
        <v/>
      </c>
      <c r="AN104" s="2237" t="str">
        <f t="shared" si="31"/>
        <v/>
      </c>
      <c r="AO104" s="3"/>
      <c r="AP104"/>
      <c r="AQ104"/>
      <c r="AR104"/>
      <c r="AS104"/>
      <c r="AT104"/>
      <c r="AU104"/>
      <c r="AV104"/>
      <c r="AW104"/>
      <c r="AX104"/>
      <c r="AY104"/>
      <c r="AZ104"/>
      <c r="BA104" s="313" t="s">
        <v>123</v>
      </c>
      <c r="BB104" s="489" t="s">
        <v>120</v>
      </c>
      <c r="BC104" s="551" t="s">
        <v>305</v>
      </c>
      <c r="BD104" s="552" t="s">
        <v>306</v>
      </c>
      <c r="BE104" s="49"/>
      <c r="BF104" s="455">
        <v>1</v>
      </c>
      <c r="BG104" s="553" t="s">
        <v>30</v>
      </c>
      <c r="BH104" s="531"/>
      <c r="BI104" s="532"/>
      <c r="BJ104" s="546"/>
      <c r="BK104" s="534" t="s">
        <v>307</v>
      </c>
      <c r="BL104" s="535"/>
      <c r="BM104"/>
      <c r="BN104" s="4">
        <v>1</v>
      </c>
    </row>
    <row r="105" spans="1:66" s="48" customFormat="1" ht="15.75" x14ac:dyDescent="0.25">
      <c r="A105"/>
      <c r="B105" s="196" t="str">
        <f t="shared" si="32"/>
        <v>A</v>
      </c>
      <c r="C105" s="320" t="str">
        <f>C102</f>
        <v>Famille à coller.N.Nom de votre recette.Recette mère ►.S.Saisissez le nom de la recette mère</v>
      </c>
      <c r="D105" s="320">
        <f>D102</f>
        <v>6</v>
      </c>
      <c r="E105" s="1045" t="str">
        <f>E102</f>
        <v>couverts</v>
      </c>
      <c r="F105" s="605" t="s">
        <v>336</v>
      </c>
      <c r="G105" s="606" t="s">
        <v>339</v>
      </c>
      <c r="H105" s="248"/>
      <c r="I105" s="248"/>
      <c r="J105" s="270"/>
      <c r="K105" s="270"/>
      <c r="L105" s="329"/>
      <c r="N105" s="2982"/>
      <c r="O105" s="310"/>
      <c r="P105" s="2961"/>
      <c r="Q105"/>
      <c r="S105"/>
      <c r="T105"/>
      <c r="U105"/>
      <c r="Z105" s="49"/>
      <c r="AA105" s="49"/>
      <c r="AB105" s="49"/>
      <c r="AC105"/>
      <c r="AD105" s="310"/>
      <c r="AE105" s="310"/>
      <c r="AF105" s="49"/>
      <c r="AG105" s="2369">
        <f>IF(AI105=AI90,1,LEN(AI105))</f>
        <v>0</v>
      </c>
      <c r="AH105" s="2779" cm="1">
        <f t="array" ref="AH105">IF(AK105="", "", IFERROR(MAX(IF(ISNUMBER(AH91:AH104), AH91:AH104)) + 1, ""))</f>
        <v>8</v>
      </c>
      <c r="AI105" s="785" t="str" cm="1">
        <f t="array" ref="AI105">IFERROR(INDEX(AK92:AK143, MATCH(ROW()-MIN(ROW(AK92:AK143))+1, AH92:AH143, 0)), "")</f>
        <v/>
      </c>
      <c r="AJ105" s="2780">
        <f t="shared" si="29"/>
        <v>0</v>
      </c>
      <c r="AK105" s="2784" t="str">
        <f t="shared" si="30"/>
        <v>► Saisissez ou coller les lignes du brouillon que vous voulez couper dans ces 4 lignes</v>
      </c>
      <c r="AL105" s="2782" t="str">
        <f>AI85</f>
        <v>► Saisissez ou coller les lignes du brouillon que vous voulez couper dans ces 4 lignes</v>
      </c>
      <c r="AM105" s="2785" t="str">
        <f>IF(AND(AL105&lt;&gt;"", AL109&lt;&gt;""), IF(LEN(AL105)&lt;AL109, AL105, IFERROR(LEFT(AL108, IF(ISNUMBER(FIND(" ", AL108)), FIND(" ", AL108 &amp; " ", AL109) - 1, LEN(AL108))), "")), "")</f>
        <v>► Saisissez ou coller les lignes du brouillon que vous voulez couper dans ces 4 lignes</v>
      </c>
      <c r="AN105" s="2786" t="e">
        <f>IF(AM105="","",RIGHT(AL108,LEN(AL108)-LEN(AM105)-1))</f>
        <v>#VALUE!</v>
      </c>
      <c r="AO105" s="3"/>
      <c r="AP105"/>
      <c r="AQ105"/>
      <c r="AR105"/>
      <c r="AS105"/>
      <c r="AT105"/>
      <c r="AU105"/>
      <c r="AV105"/>
      <c r="AW105"/>
      <c r="AX105"/>
      <c r="AY105"/>
      <c r="AZ105"/>
      <c r="BA105" s="554">
        <v>0.25</v>
      </c>
      <c r="BB105" s="555">
        <v>0.5</v>
      </c>
      <c r="BC105" s="556" t="s">
        <v>308</v>
      </c>
      <c r="BD105" s="557"/>
      <c r="BE105" s="49"/>
      <c r="BF105" s="558"/>
      <c r="BG105" s="45" t="s">
        <v>287</v>
      </c>
      <c r="BH105" s="16"/>
      <c r="BI105" s="16"/>
      <c r="BJ105" s="16"/>
      <c r="BK105" s="16"/>
      <c r="BL105" s="244"/>
      <c r="BM105"/>
      <c r="BN105" s="4">
        <v>1</v>
      </c>
    </row>
    <row r="106" spans="1:66" s="48" customFormat="1" ht="16.5" customHeight="1" x14ac:dyDescent="0.25">
      <c r="A106"/>
      <c r="B106" s="196" t="str">
        <f t="shared" si="32"/>
        <v>A</v>
      </c>
      <c r="C106" s="320" t="str">
        <f>C102</f>
        <v>Famille à coller.N.Nom de votre recette.Recette mère ►.S.Saisissez le nom de la recette mère</v>
      </c>
      <c r="D106" s="320">
        <f>D102</f>
        <v>6</v>
      </c>
      <c r="E106" s="1045" t="str">
        <f>E102</f>
        <v>couverts</v>
      </c>
      <c r="F106" s="605" t="s">
        <v>336</v>
      </c>
      <c r="G106" s="606" t="s">
        <v>340</v>
      </c>
      <c r="H106" s="248"/>
      <c r="I106" s="248"/>
      <c r="J106" s="270"/>
      <c r="K106" s="270"/>
      <c r="L106" s="329"/>
      <c r="N106" s="2982"/>
      <c r="O106" s="310"/>
      <c r="P106" s="2961"/>
      <c r="Q106"/>
      <c r="S106"/>
      <c r="T106"/>
      <c r="U106"/>
      <c r="Z106" s="49"/>
      <c r="AA106" s="49"/>
      <c r="AB106" s="49"/>
      <c r="AC106"/>
      <c r="AD106" s="310"/>
      <c r="AE106" s="310"/>
      <c r="AF106" s="49"/>
      <c r="AG106" s="2369">
        <f>IF(AI106=AI90,1,LEN(AI106))</f>
        <v>0</v>
      </c>
      <c r="AH106" s="2779" t="str" cm="1">
        <f t="array" ref="AH106">IF(AK106="", "", IFERROR(MAX(IF(ISNUMBER(AH91:AH105), AH91:AH105)) + 1, ""))</f>
        <v/>
      </c>
      <c r="AI106" s="785" t="str" cm="1">
        <f t="array" ref="AI106">IFERROR(INDEX(AK92:AK143, MATCH(ROW()-MIN(ROW(AK92:AK143))+1, AH92:AH143, 0)), "")</f>
        <v/>
      </c>
      <c r="AJ106" s="2780">
        <f t="shared" si="29"/>
        <v>0</v>
      </c>
      <c r="AK106" s="2784" t="str">
        <f t="shared" si="30"/>
        <v/>
      </c>
      <c r="AL106" s="2787" t="str">
        <f>SUBSTITUTE(SUBSTITUTE(SUBSTITUTE(SUBSTITUTE(SUBSTITUTE(AL105, ",", "♦"), ";", "♦"), ".", "♦"), " ♦", " "), "♦", " ")</f>
        <v>► Saisissez ou coller les lignes du brouillon que vous voulez couper dans ces 4 lignes</v>
      </c>
      <c r="AM106" s="2785" t="e">
        <f>IF(LEN(AN105)&lt;=AL109, AN105, IFERROR(LEFT(AN105, FIND("#", SUBSTITUTE(LEFT(AN105, AL109+1), " ", "#", LEN(LEFT(AN105, AL109+1))-LEN(SUBSTITUTE(LEFT(AN105, AL109+1), " ", ""))))-1), AN105))</f>
        <v>#VALUE!</v>
      </c>
      <c r="AN106" s="2786" t="e">
        <f t="shared" ref="AN106:AN117" si="33">IF(AM106="","",IFERROR(RIGHT(AN105,LEN(AN105)-LEN(AM106)-1),""))</f>
        <v>#VALUE!</v>
      </c>
      <c r="AO106" s="3" t="s">
        <v>6</v>
      </c>
      <c r="AP106"/>
      <c r="AQ106"/>
      <c r="AR106"/>
      <c r="AS106"/>
      <c r="AT106"/>
      <c r="AU106"/>
      <c r="AV106"/>
      <c r="AW106"/>
      <c r="AX106"/>
      <c r="AY106"/>
      <c r="AZ106"/>
      <c r="BA106" s="323"/>
      <c r="BB106" s="243"/>
      <c r="BC106" s="243"/>
      <c r="BD106" s="440"/>
      <c r="BE106" s="49"/>
      <c r="BF106" s="559"/>
      <c r="BG106" s="560"/>
      <c r="BH106" s="16"/>
      <c r="BI106" s="16"/>
      <c r="BJ106" s="16"/>
      <c r="BK106" s="16"/>
      <c r="BL106" s="244"/>
      <c r="BM106"/>
      <c r="BN106" s="4">
        <v>1</v>
      </c>
    </row>
    <row r="107" spans="1:66" s="48" customFormat="1" ht="16.5" thickBot="1" x14ac:dyDescent="0.3">
      <c r="A107"/>
      <c r="B107" s="196" t="str">
        <f t="shared" si="32"/>
        <v>A</v>
      </c>
      <c r="C107" s="320" t="str">
        <f>C102</f>
        <v>Famille à coller.N.Nom de votre recette.Recette mère ►.S.Saisissez le nom de la recette mère</v>
      </c>
      <c r="D107" s="320">
        <f>D102</f>
        <v>6</v>
      </c>
      <c r="E107" s="1045" t="str">
        <f>E102</f>
        <v>couverts</v>
      </c>
      <c r="F107" s="605" t="s">
        <v>336</v>
      </c>
      <c r="G107" s="606" t="s">
        <v>341</v>
      </c>
      <c r="H107" s="248"/>
      <c r="I107" s="248"/>
      <c r="J107" s="270"/>
      <c r="K107" s="270"/>
      <c r="L107" s="329"/>
      <c r="N107" s="2982"/>
      <c r="O107" s="310"/>
      <c r="P107" s="2961"/>
      <c r="Q107"/>
      <c r="S107"/>
      <c r="T107"/>
      <c r="U107"/>
      <c r="Z107" s="49"/>
      <c r="AA107" s="49"/>
      <c r="AB107" s="49"/>
      <c r="AC107"/>
      <c r="AD107" s="310"/>
      <c r="AE107" s="310"/>
      <c r="AF107" s="49"/>
      <c r="AG107" s="2369">
        <f>IF(AI107=AI90,1,LEN(AI107))</f>
        <v>0</v>
      </c>
      <c r="AH107" s="2779" t="str" cm="1">
        <f t="array" ref="AH107">IF(AK107="", "", IFERROR(MAX(IF(ISNUMBER(AH91:AH106), AH91:AH106)) + 1, ""))</f>
        <v/>
      </c>
      <c r="AI107" s="785" t="str" cm="1">
        <f t="array" ref="AI107">IFERROR(INDEX(AK92:AK143, MATCH(ROW()-MIN(ROW(AK92:AK143))+1, AH92:AH143, 0)), "")</f>
        <v/>
      </c>
      <c r="AJ107" s="2780">
        <f t="shared" si="29"/>
        <v>0</v>
      </c>
      <c r="AK107" s="2784" t="str">
        <f t="shared" si="30"/>
        <v/>
      </c>
      <c r="AL107" s="2787" t="str">
        <f>IFERROR(SUBSTITUTE(SUBSTITUTE(SUBSTITUTE(SUBSTITUTE(SUBSTITUTE(SUBSTITUTE(AL106, ",", " "), ".", " "), ";", " "), "-", " "), ":", " "), "?", " "), AL106)</f>
        <v>► Saisissez ou coller les lignes du brouillon que vous voulez couper dans ces 4 lignes</v>
      </c>
      <c r="AM107" s="2785" t="e">
        <f>IF(LEN(AN106)&lt;=AL109,AN106,LEFT(AN106,FIND("#",SUBSTITUTE(LEFT(AN106,AL109+1)," ","#",LEN(LEFT(AN106,AL109+1))-LEN(SUBSTITUTE(LEFT(AN106,AL109+1)," ",""))))-1))</f>
        <v>#VALUE!</v>
      </c>
      <c r="AN107" s="2786" t="e">
        <f t="shared" si="33"/>
        <v>#VALUE!</v>
      </c>
      <c r="AO107" s="3"/>
      <c r="AP107"/>
      <c r="AQ107"/>
      <c r="AR107"/>
      <c r="AS107"/>
      <c r="AT107"/>
      <c r="AU107"/>
      <c r="AV107"/>
      <c r="AW107"/>
      <c r="AX107"/>
      <c r="AY107" s="31"/>
      <c r="AZ107" s="31"/>
      <c r="BA107" s="289" t="s">
        <v>266</v>
      </c>
      <c r="BB107" s="510" t="s">
        <v>295</v>
      </c>
      <c r="BC107" s="561" t="s">
        <v>309</v>
      </c>
      <c r="BD107" s="562" t="s">
        <v>310</v>
      </c>
      <c r="BE107" s="49"/>
      <c r="BF107" s="563"/>
      <c r="BG107" s="560" t="s">
        <v>311</v>
      </c>
      <c r="BH107" s="16"/>
      <c r="BI107" s="16"/>
      <c r="BJ107" s="16"/>
      <c r="BK107" s="16"/>
      <c r="BL107" s="244"/>
      <c r="BM107"/>
      <c r="BN107" s="4">
        <v>1</v>
      </c>
    </row>
    <row r="108" spans="1:66" s="48" customFormat="1" ht="17.25" thickTop="1" thickBot="1" x14ac:dyDescent="0.3">
      <c r="A108"/>
      <c r="B108" s="196" t="str">
        <f t="shared" si="32"/>
        <v>A</v>
      </c>
      <c r="C108" s="320" t="str">
        <f>C102</f>
        <v>Famille à coller.N.Nom de votre recette.Recette mère ►.S.Saisissez le nom de la recette mère</v>
      </c>
      <c r="D108" s="320">
        <f>D102</f>
        <v>6</v>
      </c>
      <c r="E108" s="1045" t="str">
        <f>E102</f>
        <v>couverts</v>
      </c>
      <c r="F108" s="605" t="s">
        <v>336</v>
      </c>
      <c r="G108" s="613" t="s">
        <v>343</v>
      </c>
      <c r="H108" s="248"/>
      <c r="I108" s="608"/>
      <c r="J108" s="270"/>
      <c r="K108" s="270"/>
      <c r="L108" s="329"/>
      <c r="N108" s="2982"/>
      <c r="O108" s="310"/>
      <c r="P108" s="2961"/>
      <c r="Q108"/>
      <c r="R108" s="610" t="s">
        <v>61</v>
      </c>
      <c r="S108"/>
      <c r="T108"/>
      <c r="U108"/>
      <c r="Z108" s="49"/>
      <c r="AA108" s="49"/>
      <c r="AB108" s="49"/>
      <c r="AC108"/>
      <c r="AD108" s="310"/>
      <c r="AE108" s="310"/>
      <c r="AF108" s="49"/>
      <c r="AG108" s="2369">
        <f>IF(AI108=AI90,1,LEN(AI108))</f>
        <v>0</v>
      </c>
      <c r="AH108" s="2779" t="str" cm="1">
        <f t="array" ref="AH108">IF(AK108="", "", IFERROR(MAX(IF(ISNUMBER(AH91:AH107), AH91:AH107)) + 1, ""))</f>
        <v/>
      </c>
      <c r="AI108" s="785" t="str" cm="1">
        <f t="array" ref="AI108">IFERROR(INDEX(AK92:AK143, MATCH(ROW()-MIN(ROW(AK92:AK143))+1, AH92:AH143, 0)), "")</f>
        <v/>
      </c>
      <c r="AJ108" s="2780">
        <f t="shared" si="29"/>
        <v>0</v>
      </c>
      <c r="AK108" s="2784" t="str">
        <f t="shared" si="30"/>
        <v/>
      </c>
      <c r="AL108" s="2787" t="str">
        <f>IFERROR(SUBSTITUTE(SUBSTITUTE(SUBSTITUTE(SUBSTITUTE(AL107, " , ", " "), ";", " "), "  ", " "), " ", " "), AL107)</f>
        <v>► Saisissez ou coller les lignes du brouillon que vous voulez couper dans ces 4 lignes</v>
      </c>
      <c r="AM108" s="2785" t="e">
        <f>IF(LEN(AN107)&lt;=AL109,AN107,LEFT(AN107,FIND("#",SUBSTITUTE(LEFT(AN107,AL109+1)," ","#",LEN(LEFT(AN107,AL109+1))-LEN(SUBSTITUTE(LEFT(AN107,AL109+1)," ",""))))-1))</f>
        <v>#VALUE!</v>
      </c>
      <c r="AN108" s="2786" t="e">
        <f t="shared" si="33"/>
        <v>#VALUE!</v>
      </c>
      <c r="AO108" s="3"/>
      <c r="AP108"/>
      <c r="AQ108"/>
      <c r="AR108"/>
      <c r="AS108"/>
      <c r="AT108"/>
      <c r="AU108"/>
      <c r="AV108"/>
      <c r="AW108"/>
      <c r="AX108"/>
      <c r="AY108" s="31"/>
      <c r="AZ108" s="31"/>
      <c r="BA108" s="554">
        <v>0.25</v>
      </c>
      <c r="BB108" s="555">
        <v>0.5</v>
      </c>
      <c r="BC108" s="556" t="s">
        <v>312</v>
      </c>
      <c r="BD108" s="557"/>
      <c r="BE108" s="49"/>
      <c r="BF108" s="563" t="s">
        <v>196</v>
      </c>
      <c r="BG108" s="560"/>
      <c r="BH108" s="16"/>
      <c r="BI108" s="16"/>
      <c r="BJ108" s="16"/>
      <c r="BK108" s="16"/>
      <c r="BL108" s="244"/>
      <c r="BM108"/>
      <c r="BN108" s="4">
        <v>1</v>
      </c>
    </row>
    <row r="109" spans="1:66" s="48" customFormat="1" ht="16.5" customHeight="1" thickTop="1" x14ac:dyDescent="0.25">
      <c r="A109"/>
      <c r="B109" s="196" t="str">
        <f t="shared" si="32"/>
        <v>A</v>
      </c>
      <c r="C109" s="320" t="str">
        <f>C102</f>
        <v>Famille à coller.N.Nom de votre recette.Recette mère ►.S.Saisissez le nom de la recette mère</v>
      </c>
      <c r="D109" s="320">
        <f>D102</f>
        <v>6</v>
      </c>
      <c r="E109" s="1045" t="str">
        <f>E102</f>
        <v>couverts</v>
      </c>
      <c r="F109" s="605" t="s">
        <v>336</v>
      </c>
      <c r="G109" s="606" t="s">
        <v>347</v>
      </c>
      <c r="H109" s="248"/>
      <c r="I109" s="248"/>
      <c r="J109" s="270"/>
      <c r="K109" s="270"/>
      <c r="L109" s="329"/>
      <c r="N109" s="2982"/>
      <c r="O109" s="310"/>
      <c r="P109" s="2961"/>
      <c r="Q109"/>
      <c r="R109" s="482" t="s">
        <v>257</v>
      </c>
      <c r="S109"/>
      <c r="T109"/>
      <c r="U109"/>
      <c r="Z109" s="49"/>
      <c r="AA109" s="49"/>
      <c r="AB109" s="49"/>
      <c r="AC109"/>
      <c r="AD109" s="310"/>
      <c r="AE109" s="310"/>
      <c r="AF109" s="49"/>
      <c r="AG109" s="2369">
        <f>IF(AI109=AI90,1,LEN(AI109))</f>
        <v>0</v>
      </c>
      <c r="AH109" s="2779" t="str" cm="1">
        <f t="array" ref="AH109">IF(AK109="", "", IFERROR(MAX(IF(ISNUMBER(AH91:AH108), AH91:AH108)) + 1, ""))</f>
        <v/>
      </c>
      <c r="AI109" s="785" t="str" cm="1">
        <f t="array" ref="AI109">IFERROR(INDEX(AK92:AK143, MATCH(ROW()-MIN(ROW(AK92:AK143))+1, AH92:AH143, 0)), "")</f>
        <v/>
      </c>
      <c r="AJ109" s="2780">
        <f t="shared" si="29"/>
        <v>0</v>
      </c>
      <c r="AK109" s="2784" t="str">
        <f t="shared" si="30"/>
        <v/>
      </c>
      <c r="AL109" s="2240">
        <f>AI80</f>
        <v>90</v>
      </c>
      <c r="AM109" s="2785" t="e">
        <f>IF(LEN(AN108)&lt;=AL109,AN108,LEFT(AN108,FIND("#",SUBSTITUTE(LEFT(AN108,AL109+1)," ","#",LEN(LEFT(AN108,AL109+1))-LEN(SUBSTITUTE(LEFT(AN108,AL109+1)," ",""))))-1))</f>
        <v>#VALUE!</v>
      </c>
      <c r="AN109" s="2786" t="e">
        <f t="shared" si="33"/>
        <v>#VALUE!</v>
      </c>
      <c r="AO109" s="3"/>
      <c r="AP109"/>
      <c r="AQ109"/>
      <c r="AR109"/>
      <c r="AS109"/>
      <c r="AT109"/>
      <c r="AU109"/>
      <c r="AV109"/>
      <c r="AW109"/>
      <c r="AX109"/>
      <c r="AY109" s="31"/>
      <c r="AZ109" s="31"/>
      <c r="BA109" s="323" t="s">
        <v>313</v>
      </c>
      <c r="BB109" s="243" t="s">
        <v>314</v>
      </c>
      <c r="BC109" s="243"/>
      <c r="BD109" s="440"/>
      <c r="BE109" s="49"/>
      <c r="BF109" s="559"/>
      <c r="BG109" s="478"/>
      <c r="BH109" s="16"/>
      <c r="BI109" s="16"/>
      <c r="BJ109" s="16"/>
      <c r="BK109" s="16"/>
      <c r="BL109" s="244"/>
      <c r="BM109"/>
      <c r="BN109" s="4">
        <v>1</v>
      </c>
    </row>
    <row r="110" spans="1:66" s="48" customFormat="1" ht="16.5" customHeight="1" x14ac:dyDescent="0.25">
      <c r="A110"/>
      <c r="B110" s="196" t="str">
        <f t="shared" si="32"/>
        <v>A</v>
      </c>
      <c r="C110" s="320" t="str">
        <f>C102</f>
        <v>Famille à coller.N.Nom de votre recette.Recette mère ►.S.Saisissez le nom de la recette mère</v>
      </c>
      <c r="D110" s="320">
        <f>D102</f>
        <v>6</v>
      </c>
      <c r="E110" s="320" t="str">
        <f>E102</f>
        <v>couverts</v>
      </c>
      <c r="F110" s="605" t="s">
        <v>336</v>
      </c>
      <c r="G110" s="606" t="s">
        <v>351</v>
      </c>
      <c r="H110" s="248"/>
      <c r="I110" s="248"/>
      <c r="J110" s="270"/>
      <c r="K110" s="270"/>
      <c r="L110" s="329"/>
      <c r="N110" s="2982"/>
      <c r="O110" s="310"/>
      <c r="P110" s="2961"/>
      <c r="Q110"/>
      <c r="R110" s="605" t="s">
        <v>336</v>
      </c>
      <c r="S110"/>
      <c r="T110"/>
      <c r="U110"/>
      <c r="Z110" s="49"/>
      <c r="AA110" s="49"/>
      <c r="AB110" s="49"/>
      <c r="AC110"/>
      <c r="AD110" s="310"/>
      <c r="AE110" s="310"/>
      <c r="AF110" s="49"/>
      <c r="AG110" s="2369">
        <f>IF(AI110=AI90,1,LEN(AI110))</f>
        <v>0</v>
      </c>
      <c r="AH110" s="2779" t="str" cm="1">
        <f t="array" ref="AH110">IF(AK110="", "", IFERROR(MAX(IF(ISNUMBER(AH91:AH109), AH91:AH109)) + 1, ""))</f>
        <v/>
      </c>
      <c r="AI110" s="785" t="str" cm="1">
        <f t="array" ref="AI110">IFERROR(INDEX(AK92:AK143, MATCH(ROW()-MIN(ROW(AK92:AK143))+1, AH92:AH143, 0)), "")</f>
        <v/>
      </c>
      <c r="AJ110" s="2780">
        <f t="shared" si="29"/>
        <v>0</v>
      </c>
      <c r="AK110" s="2784" t="str">
        <f t="shared" si="30"/>
        <v/>
      </c>
      <c r="AL110" s="2788"/>
      <c r="AM110" s="2785" t="e">
        <f>IF(LEN(AN109)&lt;=AL109,AN109,LEFT(AN109,FIND("#",SUBSTITUTE(LEFT(AN109,AL109+1)," ","#",LEN(LEFT(AN109,AL109+1))-LEN(SUBSTITUTE(LEFT(AN109,AL109+1)," ",""))))-1))</f>
        <v>#VALUE!</v>
      </c>
      <c r="AN110" s="2786" t="e">
        <f t="shared" si="33"/>
        <v>#VALUE!</v>
      </c>
      <c r="AO110" s="3"/>
      <c r="AP110"/>
      <c r="AQ110"/>
      <c r="AR110"/>
      <c r="AS110"/>
      <c r="AT110"/>
      <c r="AU110"/>
      <c r="AV110"/>
      <c r="AW110"/>
      <c r="AX110" s="16"/>
      <c r="AY110" s="16"/>
      <c r="AZ110"/>
      <c r="BA110" s="564"/>
      <c r="BB110" s="565"/>
      <c r="BC110" s="565"/>
      <c r="BD110" s="566"/>
      <c r="BE110" s="49"/>
      <c r="BF110" s="559"/>
      <c r="BG110" s="478" t="s">
        <v>315</v>
      </c>
      <c r="BH110" s="16"/>
      <c r="BI110" s="16"/>
      <c r="BJ110" s="16"/>
      <c r="BK110" s="16"/>
      <c r="BL110" s="244"/>
      <c r="BM110"/>
      <c r="BN110" s="4">
        <v>1</v>
      </c>
    </row>
    <row r="111" spans="1:66" s="48" customFormat="1" ht="15.75" customHeight="1" x14ac:dyDescent="0.25">
      <c r="A111"/>
      <c r="B111" s="196" t="str">
        <f t="shared" si="32"/>
        <v>A</v>
      </c>
      <c r="C111" s="320" t="str">
        <f>C102</f>
        <v>Famille à coller.N.Nom de votre recette.Recette mère ►.S.Saisissez le nom de la recette mère</v>
      </c>
      <c r="D111" s="320">
        <f>D102</f>
        <v>6</v>
      </c>
      <c r="E111" s="320" t="str">
        <f>E102</f>
        <v>couverts</v>
      </c>
      <c r="F111" s="605" t="s">
        <v>336</v>
      </c>
      <c r="G111" s="606" t="s">
        <v>352</v>
      </c>
      <c r="H111" s="248"/>
      <c r="I111" s="248"/>
      <c r="J111" s="270"/>
      <c r="K111" s="270"/>
      <c r="L111" s="329"/>
      <c r="N111" s="2982"/>
      <c r="O111" s="310"/>
      <c r="P111" s="2961"/>
      <c r="Q111"/>
      <c r="R111" s="611" t="s">
        <v>342</v>
      </c>
      <c r="S111"/>
      <c r="T111"/>
      <c r="U111"/>
      <c r="Z111" s="49"/>
      <c r="AA111" s="49"/>
      <c r="AB111" s="49"/>
      <c r="AC111"/>
      <c r="AD111" s="310"/>
      <c r="AE111" s="310"/>
      <c r="AF111" s="49"/>
      <c r="AG111" s="2369">
        <f>IF(AI111=AI90,1,LEN(AI111))</f>
        <v>0</v>
      </c>
      <c r="AH111" s="2779" t="str" cm="1">
        <f t="array" ref="AH111">IF(AK111="", "", IFERROR(MAX(IF(ISNUMBER(AH91:AH110), AH91:AH110)) + 1, ""))</f>
        <v/>
      </c>
      <c r="AI111" s="785" t="str" cm="1">
        <f t="array" ref="AI111">IFERROR(INDEX(AK92:AK143, MATCH(ROW()-MIN(ROW(AK92:AK143))+1, AH92:AH143, 0)), "")</f>
        <v/>
      </c>
      <c r="AJ111" s="2780">
        <f t="shared" si="29"/>
        <v>0</v>
      </c>
      <c r="AK111" s="2784" t="str">
        <f t="shared" si="30"/>
        <v/>
      </c>
      <c r="AL111" s="2788"/>
      <c r="AM111" s="2785" t="e">
        <f>IF(LEN(AN110)&lt;=AL109,AN110,LEFT(AN110,FIND("#",SUBSTITUTE(LEFT(AN110,AL109+1)," ","#",LEN(LEFT(AN110,AL109+1))-LEN(SUBSTITUTE(LEFT(AN110,AL109+1)," ",""))))-1))</f>
        <v>#VALUE!</v>
      </c>
      <c r="AN111" s="2786" t="e">
        <f t="shared" si="33"/>
        <v>#VALUE!</v>
      </c>
      <c r="AO111" s="3"/>
      <c r="AP111"/>
      <c r="AQ111"/>
      <c r="AR111"/>
      <c r="AS111"/>
      <c r="AT111"/>
      <c r="AU111"/>
      <c r="AV111"/>
      <c r="AW111"/>
      <c r="AX111" s="16"/>
      <c r="AY111" s="16"/>
      <c r="AZ111"/>
      <c r="BA111" s="568"/>
      <c r="BB111" s="494"/>
      <c r="BC111" s="355"/>
      <c r="BD111" s="356"/>
      <c r="BE111" s="49"/>
      <c r="BF111" s="569" t="s">
        <v>316</v>
      </c>
      <c r="BG111" s="16"/>
      <c r="BH111" s="16"/>
      <c r="BI111" s="16"/>
      <c r="BJ111" s="16"/>
      <c r="BK111" s="16"/>
      <c r="BL111" s="244"/>
      <c r="BM111"/>
      <c r="BN111" s="4">
        <v>1</v>
      </c>
    </row>
    <row r="112" spans="1:66" s="48" customFormat="1" ht="15.75" customHeight="1" thickBot="1" x14ac:dyDescent="0.3">
      <c r="A112"/>
      <c r="B112" s="196" t="str">
        <f t="shared" si="32"/>
        <v>A</v>
      </c>
      <c r="C112" s="320" t="str">
        <f>C102</f>
        <v>Famille à coller.N.Nom de votre recette.Recette mère ►.S.Saisissez le nom de la recette mère</v>
      </c>
      <c r="D112" s="320">
        <f>D102</f>
        <v>6</v>
      </c>
      <c r="E112" s="320" t="str">
        <f>E102</f>
        <v>couverts</v>
      </c>
      <c r="F112" s="605" t="s">
        <v>336</v>
      </c>
      <c r="G112" s="606" t="s">
        <v>353</v>
      </c>
      <c r="H112" s="248"/>
      <c r="I112" s="248"/>
      <c r="J112" s="270"/>
      <c r="K112" s="270"/>
      <c r="L112" s="329"/>
      <c r="N112" s="2982"/>
      <c r="O112" s="310"/>
      <c r="P112" s="2961"/>
      <c r="Q112"/>
      <c r="R112" s="614" t="s">
        <v>344</v>
      </c>
      <c r="S112"/>
      <c r="T112"/>
      <c r="U112"/>
      <c r="Z112" s="49"/>
      <c r="AA112" s="49"/>
      <c r="AB112" s="49"/>
      <c r="AC112"/>
      <c r="AD112" s="310"/>
      <c r="AE112" s="310"/>
      <c r="AF112" s="49"/>
      <c r="AG112" s="2369">
        <f>IF(AI112=AI90,1,LEN(AI112))</f>
        <v>0</v>
      </c>
      <c r="AH112" s="2779" t="str" cm="1">
        <f t="array" ref="AH112">IF(AK112="", "", IFERROR(MAX(IF(ISNUMBER(AH91:AH111), AH91:AH111)) + 1, ""))</f>
        <v/>
      </c>
      <c r="AI112" s="785" t="str" cm="1">
        <f t="array" ref="AI112">IFERROR(INDEX(AK92:AK143, MATCH(ROW()-MIN(ROW(AK92:AK143))+1, AH92:AH143, 0)), "")</f>
        <v/>
      </c>
      <c r="AJ112" s="2780">
        <f t="shared" si="29"/>
        <v>0</v>
      </c>
      <c r="AK112" s="2784" t="str">
        <f t="shared" si="30"/>
        <v/>
      </c>
      <c r="AL112" s="2788"/>
      <c r="AM112" s="2785" t="e">
        <f>IF(LEN(AN111)&lt;=AL109,AN111,LEFT(AN111,FIND("#",SUBSTITUTE(LEFT(AN111,AL109+1)," ","#",LEN(LEFT(AN111,AL109+1))-LEN(SUBSTITUTE(LEFT(AN111,AL109+1)," ",""))))-1))</f>
        <v>#VALUE!</v>
      </c>
      <c r="AN112" s="2786" t="e">
        <f t="shared" si="33"/>
        <v>#VALUE!</v>
      </c>
      <c r="AO112" s="3"/>
      <c r="AP112"/>
      <c r="AQ112"/>
      <c r="AR112"/>
      <c r="AS112"/>
      <c r="AT112"/>
      <c r="AU112"/>
      <c r="AV112"/>
      <c r="AW112"/>
      <c r="AX112" s="31"/>
      <c r="AY112" s="31"/>
      <c r="AZ112" s="31"/>
      <c r="BA112" s="568" t="s">
        <v>317</v>
      </c>
      <c r="BB112" s="494"/>
      <c r="BC112" s="355"/>
      <c r="BD112" s="356"/>
      <c r="BE112" s="49"/>
      <c r="BF112" s="559"/>
      <c r="BG112" s="16"/>
      <c r="BH112" s="16"/>
      <c r="BI112" s="16"/>
      <c r="BJ112" s="16"/>
      <c r="BK112" s="16"/>
      <c r="BL112" s="244"/>
      <c r="BM112"/>
      <c r="BN112" s="4">
        <v>1</v>
      </c>
    </row>
    <row r="113" spans="1:66" s="48" customFormat="1" ht="15.75" customHeight="1" thickTop="1" x14ac:dyDescent="0.25">
      <c r="A113"/>
      <c r="B113" s="196" t="str">
        <f t="shared" si="32"/>
        <v>A</v>
      </c>
      <c r="C113" s="320" t="str">
        <f>C102</f>
        <v>Famille à coller.N.Nom de votre recette.Recette mère ►.S.Saisissez le nom de la recette mère</v>
      </c>
      <c r="D113" s="320">
        <f>D102</f>
        <v>6</v>
      </c>
      <c r="E113" s="320" t="str">
        <f>E102</f>
        <v>couverts</v>
      </c>
      <c r="F113" s="605" t="s">
        <v>336</v>
      </c>
      <c r="G113" s="606" t="s">
        <v>355</v>
      </c>
      <c r="H113" s="248"/>
      <c r="I113" s="248"/>
      <c r="J113" s="270"/>
      <c r="K113" s="270"/>
      <c r="L113" s="329"/>
      <c r="N113" s="2982"/>
      <c r="O113" s="310"/>
      <c r="P113" s="2961"/>
      <c r="Q113"/>
      <c r="R113" s="614" t="s">
        <v>348</v>
      </c>
      <c r="S113"/>
      <c r="T113"/>
      <c r="U113"/>
      <c r="Z113" s="49"/>
      <c r="AA113" s="49"/>
      <c r="AB113" s="49"/>
      <c r="AC113"/>
      <c r="AD113" s="310"/>
      <c r="AE113" s="310"/>
      <c r="AF113" s="49"/>
      <c r="AG113" s="2369">
        <f>IF(AI113=AI90,1,LEN(AI113))</f>
        <v>0</v>
      </c>
      <c r="AH113" s="2779" t="str" cm="1">
        <f t="array" ref="AH113">IF(AK113="", "", IFERROR(MAX(IF(ISNUMBER(AH91:AH112), AH91:AH112)) + 1, ""))</f>
        <v/>
      </c>
      <c r="AI113" s="785" t="str" cm="1">
        <f t="array" ref="AI113">IFERROR(INDEX(AK92:AK143, MATCH(ROW()-MIN(ROW(AK92:AK143))+1, AH92:AH143, 0)), "")</f>
        <v/>
      </c>
      <c r="AJ113" s="2780">
        <f t="shared" si="29"/>
        <v>0</v>
      </c>
      <c r="AK113" s="2784" t="str">
        <f t="shared" si="30"/>
        <v/>
      </c>
      <c r="AL113" s="2788"/>
      <c r="AM113" s="2785" t="e">
        <f>IF(LEN(AN112)&lt;=AL109,AN112,LEFT(AN112,FIND("#",SUBSTITUTE(LEFT(AN112,AL109+1)," ","#",LEN(LEFT(AN112,AL109+1))-LEN(SUBSTITUTE(LEFT(AN112,AL109+1)," ",""))))-1))</f>
        <v>#VALUE!</v>
      </c>
      <c r="AN113" s="2786" t="e">
        <f t="shared" si="33"/>
        <v>#VALUE!</v>
      </c>
      <c r="AO113" s="3"/>
      <c r="AP113"/>
      <c r="AQ113"/>
      <c r="AR113"/>
      <c r="AS113"/>
      <c r="AT113"/>
      <c r="AU113"/>
      <c r="AV113"/>
      <c r="AW113" s="31"/>
      <c r="AX113" s="31"/>
      <c r="AY113" s="31"/>
      <c r="AZ113" s="31"/>
      <c r="BA113" s="570" t="s">
        <v>318</v>
      </c>
      <c r="BB113" s="470"/>
      <c r="BC113" s="104"/>
      <c r="BD113" s="105"/>
      <c r="BE113" s="49"/>
      <c r="BF113" s="559"/>
      <c r="BG113" s="3198" t="s">
        <v>301</v>
      </c>
      <c r="BH113" s="3189"/>
      <c r="BI113" s="3192" t="s">
        <v>98</v>
      </c>
      <c r="BJ113" s="3192"/>
      <c r="BK113" s="16"/>
      <c r="BL113" s="244"/>
      <c r="BM113"/>
      <c r="BN113" s="4">
        <v>1</v>
      </c>
    </row>
    <row r="114" spans="1:66" s="48" customFormat="1" ht="15.75" customHeight="1" x14ac:dyDescent="0.25">
      <c r="A114"/>
      <c r="B114" s="196" t="str">
        <f t="shared" si="32"/>
        <v>A</v>
      </c>
      <c r="C114" s="320" t="str">
        <f>C102</f>
        <v>Famille à coller.N.Nom de votre recette.Recette mère ►.S.Saisissez le nom de la recette mère</v>
      </c>
      <c r="D114" s="320">
        <f>D102</f>
        <v>6</v>
      </c>
      <c r="E114" s="320" t="str">
        <f>E102</f>
        <v>couverts</v>
      </c>
      <c r="F114" s="605" t="s">
        <v>336</v>
      </c>
      <c r="G114" s="606" t="s">
        <v>357</v>
      </c>
      <c r="H114" s="248"/>
      <c r="I114" s="248"/>
      <c r="J114" s="270"/>
      <c r="K114" s="270"/>
      <c r="L114" s="329"/>
      <c r="N114" s="2982"/>
      <c r="O114" s="310"/>
      <c r="P114" s="2961"/>
      <c r="Q114"/>
      <c r="R114"/>
      <c r="S114"/>
      <c r="T114"/>
      <c r="U114"/>
      <c r="Z114" s="49"/>
      <c r="AA114" s="49"/>
      <c r="AB114" s="49"/>
      <c r="AC114"/>
      <c r="AD114" s="310"/>
      <c r="AE114" s="310"/>
      <c r="AF114" s="49"/>
      <c r="AG114" s="2369">
        <f>IF(AI114=AI90,1,LEN(AI114))</f>
        <v>0</v>
      </c>
      <c r="AH114" s="2779" t="str" cm="1">
        <f t="array" ref="AH114">IF(AK114="", "", IFERROR(MAX(IF(ISNUMBER(AH91:AH113), AH91:AH113)) + 1, ""))</f>
        <v/>
      </c>
      <c r="AI114" s="785" t="str" cm="1">
        <f t="array" ref="AI114">IFERROR(INDEX(AK92:AK143, MATCH(ROW()-MIN(ROW(AK92:AK143))+1, AH92:AH143, 0)), "")</f>
        <v/>
      </c>
      <c r="AJ114" s="2780">
        <f t="shared" si="29"/>
        <v>0</v>
      </c>
      <c r="AK114" s="2784" t="str">
        <f t="shared" si="30"/>
        <v/>
      </c>
      <c r="AL114" s="2788"/>
      <c r="AM114" s="2785" t="e">
        <f>IF(LEN(AN113)&lt;=AL109,AN113,LEFT(AN113,FIND("#",SUBSTITUTE(LEFT(AN113,AL109+1)," ","#",LEN(LEFT(AN113,AL109+1))-LEN(SUBSTITUTE(LEFT(AN113,AL109+1)," ",""))))-1))</f>
        <v>#VALUE!</v>
      </c>
      <c r="AN114" s="2786" t="e">
        <f t="shared" si="33"/>
        <v>#VALUE!</v>
      </c>
      <c r="AO114" s="3"/>
      <c r="AP114"/>
      <c r="AQ114"/>
      <c r="AR114"/>
      <c r="AS114"/>
      <c r="AT114"/>
      <c r="AU114"/>
      <c r="AV114"/>
      <c r="AW114" s="31"/>
      <c r="AX114" s="31"/>
      <c r="AY114" s="31"/>
      <c r="AZ114" s="31"/>
      <c r="BA114" s="571"/>
      <c r="BB114" s="118"/>
      <c r="BC114" s="118"/>
      <c r="BD114" s="119"/>
      <c r="BE114" s="49"/>
      <c r="BF114" s="559"/>
      <c r="BG114" s="572" t="s">
        <v>123</v>
      </c>
      <c r="BH114" s="573" t="s">
        <v>120</v>
      </c>
      <c r="BI114" s="574" t="s">
        <v>305</v>
      </c>
      <c r="BJ114" s="575" t="s">
        <v>306</v>
      </c>
      <c r="BK114" s="16"/>
      <c r="BL114" s="244"/>
      <c r="BM114"/>
      <c r="BN114" s="4">
        <v>1</v>
      </c>
    </row>
    <row r="115" spans="1:66" s="48" customFormat="1" ht="15.75" customHeight="1" x14ac:dyDescent="0.25">
      <c r="A115"/>
      <c r="B115" s="196" t="str">
        <f t="shared" si="32"/>
        <v>A</v>
      </c>
      <c r="C115" s="320" t="str">
        <f>C102</f>
        <v>Famille à coller.N.Nom de votre recette.Recette mère ►.S.Saisissez le nom de la recette mère</v>
      </c>
      <c r="D115" s="320">
        <f>D102</f>
        <v>6</v>
      </c>
      <c r="E115" s="320" t="str">
        <f>E102</f>
        <v>couverts</v>
      </c>
      <c r="F115" s="605" t="s">
        <v>336</v>
      </c>
      <c r="G115" s="606" t="s">
        <v>358</v>
      </c>
      <c r="H115" s="248"/>
      <c r="I115" s="248"/>
      <c r="J115" s="270"/>
      <c r="K115" s="270"/>
      <c r="L115" s="329"/>
      <c r="N115" s="2982"/>
      <c r="O115" s="310"/>
      <c r="P115" s="2961"/>
      <c r="Q115"/>
      <c r="R115"/>
      <c r="S115"/>
      <c r="T115"/>
      <c r="U115"/>
      <c r="Z115" s="49"/>
      <c r="AA115" s="49"/>
      <c r="AB115" s="49"/>
      <c r="AC115"/>
      <c r="AD115" s="310"/>
      <c r="AE115" s="310"/>
      <c r="AF115" s="49"/>
      <c r="AG115" s="2369">
        <f>IF(AI115=AI90,1,LEN(AI115))</f>
        <v>0</v>
      </c>
      <c r="AH115" s="2779" t="str" cm="1">
        <f t="array" ref="AH115">IF(AK115="", "", IFERROR(MAX(IF(ISNUMBER(AH91:AH114), AH91:AH114)) + 1, ""))</f>
        <v/>
      </c>
      <c r="AI115" s="785" t="str" cm="1">
        <f t="array" ref="AI115">IFERROR(INDEX(AK92:AK143, MATCH(ROW()-MIN(ROW(AK92:AK143))+1, AH92:AH143, 0)), "")</f>
        <v/>
      </c>
      <c r="AJ115" s="2780">
        <f t="shared" si="29"/>
        <v>0</v>
      </c>
      <c r="AK115" s="2784" t="str">
        <f t="shared" si="30"/>
        <v/>
      </c>
      <c r="AL115" s="2788"/>
      <c r="AM115" s="2785" t="e">
        <f>IF(LEN(AN114)&lt;=AL109,AN114,LEFT(AN114,FIND("#",SUBSTITUTE(LEFT(AN114,AL109+1)," ","#",LEN(LEFT(AN114,AL109+1))-LEN(SUBSTITUTE(LEFT(AN114,AL109+1)," ",""))))-1))</f>
        <v>#VALUE!</v>
      </c>
      <c r="AN115" s="2786" t="e">
        <f t="shared" si="33"/>
        <v>#VALUE!</v>
      </c>
      <c r="AO115" s="3"/>
      <c r="AP115"/>
      <c r="AQ115"/>
      <c r="AR115"/>
      <c r="AS115"/>
      <c r="AT115"/>
      <c r="AU115"/>
      <c r="AV115"/>
      <c r="AW115" s="31"/>
      <c r="AX115" s="31"/>
      <c r="AY115" s="31"/>
      <c r="AZ115" s="31"/>
      <c r="BA115" s="576" t="s">
        <v>319</v>
      </c>
      <c r="BB115" s="577" t="s">
        <v>320</v>
      </c>
      <c r="BC115" s="118"/>
      <c r="BD115" s="119"/>
      <c r="BE115" s="49"/>
      <c r="BF115" s="559"/>
      <c r="BG115" s="578">
        <v>0.25</v>
      </c>
      <c r="BH115" s="555">
        <v>0.5</v>
      </c>
      <c r="BI115" s="579" t="s">
        <v>321</v>
      </c>
      <c r="BJ115" s="580"/>
      <c r="BK115" s="16"/>
      <c r="BL115" s="244"/>
      <c r="BM115"/>
      <c r="BN115" s="4">
        <v>1</v>
      </c>
    </row>
    <row r="116" spans="1:66" s="48" customFormat="1" ht="15.75" customHeight="1" x14ac:dyDescent="0.25">
      <c r="A116"/>
      <c r="B116" s="196" t="str">
        <f t="shared" si="32"/>
        <v>►</v>
      </c>
      <c r="C116" s="320" t="str">
        <f>C102</f>
        <v>Famille à coller.N.Nom de votre recette.Recette mère ►.S.Saisissez le nom de la recette mère</v>
      </c>
      <c r="D116" s="320">
        <f>D102</f>
        <v>6</v>
      </c>
      <c r="E116" s="320" t="str">
        <f>E102</f>
        <v>couverts</v>
      </c>
      <c r="F116" s="605"/>
      <c r="G116" s="606"/>
      <c r="H116" s="248"/>
      <c r="I116" s="248"/>
      <c r="J116" s="270"/>
      <c r="K116" s="270"/>
      <c r="L116" s="329"/>
      <c r="N116" s="2982"/>
      <c r="O116" s="310"/>
      <c r="P116" s="2961"/>
      <c r="Q116"/>
      <c r="R116"/>
      <c r="S116"/>
      <c r="T116"/>
      <c r="U116"/>
      <c r="Z116" s="49"/>
      <c r="AA116" s="49"/>
      <c r="AB116"/>
      <c r="AC116"/>
      <c r="AD116" s="310"/>
      <c r="AE116" s="310"/>
      <c r="AF116"/>
      <c r="AG116" s="2369">
        <f>IF(AI116=AI90,1,LEN(AI116))</f>
        <v>0</v>
      </c>
      <c r="AH116" s="2779" t="str" cm="1">
        <f t="array" ref="AH116">IF(AK116="", "", IFERROR(MAX(IF(ISNUMBER(AH91:AH115), AH91:AH115)) + 1, ""))</f>
        <v/>
      </c>
      <c r="AI116" s="785" t="str" cm="1">
        <f t="array" ref="AI116">IFERROR(INDEX(AK92:AK143, MATCH(ROW()-MIN(ROW(AK92:AK143))+1, AH92:AH143, 0)), "")</f>
        <v/>
      </c>
      <c r="AJ116" s="2780">
        <f t="shared" si="29"/>
        <v>0</v>
      </c>
      <c r="AK116" s="2784" t="str">
        <f t="shared" si="30"/>
        <v/>
      </c>
      <c r="AL116" s="2788"/>
      <c r="AM116" s="2785" t="e">
        <f>IF(LEN(AN115)&lt;=AL109,AN115,LEFT(AN115,FIND("#",SUBSTITUTE(LEFT(AN115,AL109+1)," ","#",LEN(LEFT(AN115,AL109+1))-LEN(SUBSTITUTE(LEFT(AN115,AL109+1)," ",""))))-1))</f>
        <v>#VALUE!</v>
      </c>
      <c r="AN116" s="2786" t="e">
        <f t="shared" si="33"/>
        <v>#VALUE!</v>
      </c>
      <c r="AO116" s="3"/>
      <c r="AP116"/>
      <c r="AQ116"/>
      <c r="AR116"/>
      <c r="AS116"/>
      <c r="AT116"/>
      <c r="AU116"/>
      <c r="AV116"/>
      <c r="AW116" s="31"/>
      <c r="AX116" s="31"/>
      <c r="AY116" s="31"/>
      <c r="AZ116" s="31"/>
      <c r="BA116" s="581" t="s">
        <v>322</v>
      </c>
      <c r="BB116" s="118"/>
      <c r="BC116" s="118"/>
      <c r="BD116" s="119"/>
      <c r="BE116" s="49"/>
      <c r="BF116" s="559"/>
      <c r="BG116" s="582" t="s">
        <v>266</v>
      </c>
      <c r="BH116" s="583" t="s">
        <v>295</v>
      </c>
      <c r="BI116" s="574" t="s">
        <v>309</v>
      </c>
      <c r="BJ116" s="584" t="s">
        <v>310</v>
      </c>
      <c r="BK116" s="16"/>
      <c r="BL116" s="244"/>
      <c r="BM116"/>
      <c r="BN116" s="4">
        <v>1</v>
      </c>
    </row>
    <row r="117" spans="1:66" s="48" customFormat="1" ht="15.75" customHeight="1" x14ac:dyDescent="0.25">
      <c r="A117"/>
      <c r="B117" s="376" t="s">
        <v>18</v>
      </c>
      <c r="C117" s="320" t="str">
        <f>C102</f>
        <v>Famille à coller.N.Nom de votre recette.Recette mère ►.S.Saisissez le nom de la recette mère</v>
      </c>
      <c r="D117" s="320">
        <f>D102</f>
        <v>6</v>
      </c>
      <c r="E117" s="320" t="str">
        <f>E102</f>
        <v>couverts</v>
      </c>
      <c r="F117" s="622"/>
      <c r="G117" s="623"/>
      <c r="H117" s="248"/>
      <c r="I117" s="248"/>
      <c r="J117" s="270"/>
      <c r="K117" s="270"/>
      <c r="L117" s="329"/>
      <c r="N117" s="2982"/>
      <c r="O117" s="310"/>
      <c r="P117" s="2961"/>
      <c r="Q117"/>
      <c r="R117"/>
      <c r="S117"/>
      <c r="T117"/>
      <c r="U117"/>
      <c r="Z117" s="49"/>
      <c r="AA117" s="49"/>
      <c r="AB117"/>
      <c r="AC117"/>
      <c r="AD117" s="310"/>
      <c r="AE117" s="310"/>
      <c r="AF117"/>
      <c r="AG117" s="2369">
        <f>IF(AI117=AI90,1,LEN(AI117))</f>
        <v>0</v>
      </c>
      <c r="AH117" s="2779" t="str" cm="1">
        <f t="array" ref="AH117">IF(AK117="", "", IFERROR(MAX(IF(ISNUMBER(AH91:AH116), AH91:AH116)) + 1, ""))</f>
        <v/>
      </c>
      <c r="AI117" s="785" t="str" cm="1">
        <f t="array" ref="AI117">IFERROR(INDEX(AK92:AK143, MATCH(ROW()-MIN(ROW(AK92:AK143))+1, AH92:AH143, 0)), "")</f>
        <v/>
      </c>
      <c r="AJ117" s="2780">
        <f t="shared" si="29"/>
        <v>0</v>
      </c>
      <c r="AK117" s="2784" t="str">
        <f t="shared" si="30"/>
        <v/>
      </c>
      <c r="AL117" s="2788"/>
      <c r="AM117" s="2785" t="e">
        <f>IF(LEN(AN116)&lt;=AL109,AN116,LEFT(AN116,FIND("#",SUBSTITUTE(LEFT(AN116,AL109+1)," ","#",LEN(LEFT(AN116,AL109+1))-LEN(SUBSTITUTE(LEFT(AN116,AL109+1)," ",""))))-1))</f>
        <v>#VALUE!</v>
      </c>
      <c r="AN117" s="2786" t="e">
        <f t="shared" si="33"/>
        <v>#VALUE!</v>
      </c>
      <c r="AO117" s="3"/>
      <c r="AP117"/>
      <c r="AQ117"/>
      <c r="AR117"/>
      <c r="AS117"/>
      <c r="AT117"/>
      <c r="AU117"/>
      <c r="AV117"/>
      <c r="AW117" s="31"/>
      <c r="AX117" s="31"/>
      <c r="AY117" s="31"/>
      <c r="AZ117" s="31"/>
      <c r="BA117" s="571"/>
      <c r="BB117" s="118"/>
      <c r="BC117" s="118"/>
      <c r="BD117" s="119"/>
      <c r="BE117" s="49"/>
      <c r="BF117" s="559"/>
      <c r="BG117" s="578">
        <v>0.25</v>
      </c>
      <c r="BH117" s="555">
        <v>0.5</v>
      </c>
      <c r="BI117" s="579" t="s">
        <v>323</v>
      </c>
      <c r="BJ117" s="580"/>
      <c r="BK117" s="16"/>
      <c r="BL117" s="244"/>
      <c r="BM117"/>
      <c r="BN117" s="4">
        <v>1</v>
      </c>
    </row>
    <row r="118" spans="1:66" s="48" customFormat="1" ht="15.75" customHeight="1" x14ac:dyDescent="0.25">
      <c r="A118"/>
      <c r="B118" s="376" t="s">
        <v>18</v>
      </c>
      <c r="C118" s="320" t="str">
        <f>C102</f>
        <v>Famille à coller.N.Nom de votre recette.Recette mère ►.S.Saisissez le nom de la recette mère</v>
      </c>
      <c r="D118" s="320">
        <f>D102</f>
        <v>6</v>
      </c>
      <c r="E118" s="320" t="str">
        <f>E102</f>
        <v>couverts</v>
      </c>
      <c r="F118" s="293"/>
      <c r="G118" s="293"/>
      <c r="H118" s="293" t="s">
        <v>152</v>
      </c>
      <c r="I118" s="294"/>
      <c r="J118" s="392"/>
      <c r="K118" s="392"/>
      <c r="L118" s="393"/>
      <c r="N118" s="2982"/>
      <c r="O118" s="310"/>
      <c r="P118" s="2961"/>
      <c r="Q118"/>
      <c r="R118"/>
      <c r="S118"/>
      <c r="T118"/>
      <c r="U118"/>
      <c r="Z118" s="49"/>
      <c r="AA118" s="49"/>
      <c r="AB118"/>
      <c r="AC118"/>
      <c r="AD118" s="310"/>
      <c r="AE118" s="310"/>
      <c r="AF118"/>
      <c r="AG118" s="2369">
        <f>IF(AI118=AI90,1,LEN(AI118))</f>
        <v>0</v>
      </c>
      <c r="AH118" s="2779" cm="1">
        <f t="array" ref="AH118">IF(AK118="", "", IFERROR(MAX(IF(ISNUMBER(AH91:AH117), AH91:AH117)) + 1, ""))</f>
        <v>9</v>
      </c>
      <c r="AI118" s="785" t="str" cm="1">
        <f t="array" ref="AI118">IFERROR(INDEX(AK92:AK143, MATCH(ROW()-MIN(ROW(AK92:AK143))+1, AH92:AH143, 0)), "")</f>
        <v/>
      </c>
      <c r="AJ118" s="2780">
        <f t="shared" si="29"/>
        <v>0</v>
      </c>
      <c r="AK118" s="2781" t="str">
        <f t="shared" si="30"/>
        <v xml:space="preserve"> et saisissez un nombre de caractères pour que le texte ne déborde pas de la colonne</v>
      </c>
      <c r="AL118" s="2782" t="str">
        <f>AI86</f>
        <v xml:space="preserve"> et saisissez un nombre de caractères pour que le texte ne déborde pas de la colonne</v>
      </c>
      <c r="AM118" s="2236" t="str">
        <f>IF(AND(AL118&lt;&gt;"", AL122&lt;&gt;""), IF(LEN(AL118)&lt;AL122, AL118, IFERROR(LEFT(AL121, IF(ISNUMBER(FIND(" ", AL121)), FIND(" ", AL121 &amp; " ", AL122) - 1, LEN(AL121))), "")), "")</f>
        <v xml:space="preserve"> et saisissez un nombre de caractères pour que le texte ne déborde pas de la colonne</v>
      </c>
      <c r="AN118" s="2231" t="e">
        <f>IF(AM118="","",RIGHT(AL121,LEN(AL121)-LEN(AM118)-1))</f>
        <v>#VALUE!</v>
      </c>
      <c r="AO118" s="3"/>
      <c r="AP118"/>
      <c r="AQ118"/>
      <c r="AR118"/>
      <c r="AS118"/>
      <c r="AT118"/>
      <c r="AU118"/>
      <c r="AV118"/>
      <c r="AW118" s="31"/>
      <c r="AX118" s="31"/>
      <c r="AY118" s="31"/>
      <c r="AZ118" s="31"/>
      <c r="BA118" s="323" t="s">
        <v>324</v>
      </c>
      <c r="BB118" s="243"/>
      <c r="BC118" s="243"/>
      <c r="BD118" s="440"/>
      <c r="BE118" s="49"/>
      <c r="BF118" s="559"/>
      <c r="BG118" s="585" t="s">
        <v>313</v>
      </c>
      <c r="BH118" s="243" t="s">
        <v>314</v>
      </c>
      <c r="BI118" s="243"/>
      <c r="BJ118" s="243"/>
      <c r="BK118" s="16"/>
      <c r="BL118" s="244"/>
      <c r="BM118"/>
      <c r="BN118" s="4">
        <v>1</v>
      </c>
    </row>
    <row r="119" spans="1:66" s="48" customFormat="1" ht="16.5" thickBot="1" x14ac:dyDescent="0.3">
      <c r="A119"/>
      <c r="B119" s="397" t="s">
        <v>18</v>
      </c>
      <c r="C119" s="398" t="str">
        <f>C102</f>
        <v>Famille à coller.N.Nom de votre recette.Recette mère ►.S.Saisissez le nom de la recette mère</v>
      </c>
      <c r="D119" s="398">
        <f>D102</f>
        <v>6</v>
      </c>
      <c r="E119" s="398" t="str">
        <f>E102</f>
        <v>couverts</v>
      </c>
      <c r="F119" s="399" t="s">
        <v>150</v>
      </c>
      <c r="G119" s="298"/>
      <c r="H119" s="299"/>
      <c r="I119" s="300"/>
      <c r="J119" s="299"/>
      <c r="K119" s="299"/>
      <c r="L119" s="400"/>
      <c r="N119" s="2982"/>
      <c r="O119" s="310"/>
      <c r="P119" s="2961"/>
      <c r="Q119"/>
      <c r="R119"/>
      <c r="S119"/>
      <c r="T119"/>
      <c r="U119"/>
      <c r="Z119" s="49"/>
      <c r="AA119" s="49"/>
      <c r="AB119"/>
      <c r="AC119"/>
      <c r="AD119" s="310"/>
      <c r="AE119" s="310"/>
      <c r="AF119"/>
      <c r="AG119" s="2369">
        <f>IF(AI119=AI90,1,LEN(AI119))</f>
        <v>0</v>
      </c>
      <c r="AH119" s="2779" t="str" cm="1">
        <f t="array" ref="AH119">IF(AK119="", "", IFERROR(MAX(IF(ISNUMBER(AH91:AH118), AH91:AH118)) + 1, ""))</f>
        <v/>
      </c>
      <c r="AI119" s="785" t="str" cm="1">
        <f t="array" ref="AI119">IFERROR(INDEX(AK92:AK143, MATCH(ROW()-MIN(ROW(AK92:AK143))+1, AH92:AH143, 0)), "")</f>
        <v/>
      </c>
      <c r="AJ119" s="2780">
        <f t="shared" si="29"/>
        <v>0</v>
      </c>
      <c r="AK119" s="2781" t="str">
        <f t="shared" si="30"/>
        <v/>
      </c>
      <c r="AL119" s="2235" t="str">
        <f>SUBSTITUTE(SUBSTITUTE(SUBSTITUTE(SUBSTITUTE(SUBSTITUTE(AL118, ",", "♦"), ";", "♦"), ".", "♦"), " ♦", " "), "♦", " ")</f>
        <v xml:space="preserve"> et saisissez un nombre de caractères pour que le texte ne déborde pas de la colonne</v>
      </c>
      <c r="AM119" s="2236" t="e">
        <f>IF(LEN(AN118)&lt;=AL122,AN118,LEFT(AN118,FIND("#",SUBSTITUTE(LEFT(AN118,AL122+1)," ","#",LEN(LEFT(AN118,AL122+1))-LEN(SUBSTITUTE(LEFT(AN118,AL122+1)," ",""))))-1))</f>
        <v>#VALUE!</v>
      </c>
      <c r="AN119" s="2237" t="e">
        <f t="shared" ref="AN119:AN130" si="34">IF(AM119="","",IFERROR(RIGHT(AN118,LEN(AN118)-LEN(AM119)-1),""))</f>
        <v>#VALUE!</v>
      </c>
      <c r="AO119" s="3"/>
      <c r="AP119"/>
      <c r="AQ119"/>
      <c r="AR119"/>
      <c r="AS119"/>
      <c r="AT119"/>
      <c r="AU119"/>
      <c r="AV119"/>
      <c r="AW119" s="31"/>
      <c r="AX119" s="31"/>
      <c r="AY119" s="31"/>
      <c r="AZ119" s="31"/>
      <c r="BA119" s="586">
        <v>12</v>
      </c>
      <c r="BB119" s="243" t="s">
        <v>325</v>
      </c>
      <c r="BC119" s="243"/>
      <c r="BD119" s="440"/>
      <c r="BF119" s="559"/>
      <c r="BG119" s="587" t="s">
        <v>191</v>
      </c>
      <c r="BH119" s="588"/>
      <c r="BI119" s="589"/>
      <c r="BJ119" s="589"/>
      <c r="BK119" s="16"/>
      <c r="BL119" s="244"/>
      <c r="BM119"/>
      <c r="BN119" s="4">
        <v>1</v>
      </c>
    </row>
    <row r="120" spans="1:66" s="48" customFormat="1" ht="16.5" customHeight="1" x14ac:dyDescent="0.25">
      <c r="A120"/>
      <c r="B120" s="1005" t="s">
        <v>18</v>
      </c>
      <c r="C120"/>
      <c r="D120"/>
      <c r="E120"/>
      <c r="F120"/>
      <c r="G120"/>
      <c r="H120"/>
      <c r="I120"/>
      <c r="J120"/>
      <c r="K120"/>
      <c r="L120"/>
      <c r="N120" s="2982"/>
      <c r="O120" s="310"/>
      <c r="P120" s="2961"/>
      <c r="Q120"/>
      <c r="R120"/>
      <c r="S120"/>
      <c r="T120"/>
      <c r="U120"/>
      <c r="Z120" s="49"/>
      <c r="AA120" s="49"/>
      <c r="AB120"/>
      <c r="AC120"/>
      <c r="AD120" s="310"/>
      <c r="AE120" s="310"/>
      <c r="AF120"/>
      <c r="AG120" s="2369">
        <f>IF(AI120=AI90,1,LEN(AI120))</f>
        <v>0</v>
      </c>
      <c r="AH120" s="2779" t="str" cm="1">
        <f t="array" ref="AH120">IF(AK120="", "", IFERROR(MAX(IF(ISNUMBER(AH91:AH119), AH91:AH119)) + 1, ""))</f>
        <v/>
      </c>
      <c r="AI120" s="785" t="str" cm="1">
        <f t="array" ref="AI120">IFERROR(INDEX(AK92:AK143, MATCH(ROW()-MIN(ROW(AK92:AK143))+1, AH92:AH143, 0)), "")</f>
        <v/>
      </c>
      <c r="AJ120" s="2780">
        <f t="shared" si="29"/>
        <v>0</v>
      </c>
      <c r="AK120" s="2781" t="str">
        <f t="shared" si="30"/>
        <v/>
      </c>
      <c r="AL120" s="2235" t="str">
        <f>IFERROR(SUBSTITUTE(SUBSTITUTE(SUBSTITUTE(SUBSTITUTE(SUBSTITUTE(SUBSTITUTE(AL119, ",", " "), ".", " "), ";", " "), "-", " "), ":", " "), "?", " "), AL119)</f>
        <v xml:space="preserve"> et saisissez un nombre de caractères pour que le texte ne déborde pas de la colonne</v>
      </c>
      <c r="AM120" s="2236" t="e">
        <f>IF(LEN(AN119)&lt;=AL122,AN119,LEFT(AN119,FIND("#",SUBSTITUTE(LEFT(AN119,AL122+1)," ","#",LEN(LEFT(AN119,AL122+1))-LEN(SUBSTITUTE(LEFT(AN119,AL122+1)," ",""))))-1))</f>
        <v>#VALUE!</v>
      </c>
      <c r="AN120" s="2237" t="e">
        <f t="shared" si="34"/>
        <v>#VALUE!</v>
      </c>
      <c r="AO120" s="3"/>
      <c r="AP120"/>
      <c r="AQ120"/>
      <c r="AR120"/>
      <c r="AS120"/>
      <c r="AT120"/>
      <c r="AU120"/>
      <c r="AV120"/>
      <c r="AW120" s="31"/>
      <c r="AX120" s="31"/>
      <c r="AY120" s="31"/>
      <c r="AZ120" s="31"/>
      <c r="BA120" s="590">
        <f ca="1">CELL("largeur",BA120)</f>
        <v>19</v>
      </c>
      <c r="BB120" s="243" t="s">
        <v>326</v>
      </c>
      <c r="BC120" s="243"/>
      <c r="BD120" s="440"/>
      <c r="BF120" s="559"/>
      <c r="BG120" s="16"/>
      <c r="BH120" s="16"/>
      <c r="BI120" s="16"/>
      <c r="BJ120" s="16"/>
      <c r="BK120" s="16"/>
      <c r="BL120" s="244"/>
      <c r="BM120"/>
      <c r="BN120" s="4">
        <v>1</v>
      </c>
    </row>
    <row r="121" spans="1:66" s="48" customFormat="1" ht="16.5" customHeight="1" x14ac:dyDescent="0.25">
      <c r="A121"/>
      <c r="B121" s="1006" t="s">
        <v>18</v>
      </c>
      <c r="C121" s="998" t="str">
        <f>C102</f>
        <v>Famille à coller.N.Nom de votre recette.Recette mère ►.S.Saisissez le nom de la recette mère</v>
      </c>
      <c r="D121" s="998">
        <f>D102</f>
        <v>6</v>
      </c>
      <c r="E121" s="998" t="str">
        <f>E102</f>
        <v>couverts</v>
      </c>
      <c r="F121" s="1002" t="s">
        <v>61</v>
      </c>
      <c r="G121" s="1002">
        <v>5</v>
      </c>
      <c r="H121" s="1015" t="s">
        <v>367</v>
      </c>
      <c r="I121" s="1014"/>
      <c r="J121" s="1014"/>
      <c r="K121" s="1015"/>
      <c r="L121" s="1016"/>
      <c r="N121" s="2982"/>
      <c r="O121" s="310"/>
      <c r="P121" s="2961"/>
      <c r="Q121" s="526" t="s">
        <v>218</v>
      </c>
      <c r="R121" s="527" t="s">
        <v>601</v>
      </c>
      <c r="S121" s="527"/>
      <c r="T121" s="527"/>
      <c r="U121"/>
      <c r="Z121" s="49"/>
      <c r="AA121" s="49"/>
      <c r="AB121"/>
      <c r="AC121" s="526" t="s">
        <v>218</v>
      </c>
      <c r="AD121" s="310"/>
      <c r="AE121" s="310"/>
      <c r="AF121"/>
      <c r="AG121" s="2369">
        <f>IF(AI121=AI90,1,LEN(AI121))</f>
        <v>0</v>
      </c>
      <c r="AH121" s="2779" t="str" cm="1">
        <f t="array" ref="AH121">IF(AK121="", "", IFERROR(MAX(IF(ISNUMBER(AH91:AH120), AH91:AH120)) + 1, ""))</f>
        <v/>
      </c>
      <c r="AI121" s="785" t="str" cm="1">
        <f t="array" ref="AI121">IFERROR(INDEX(AK92:AK143, MATCH(ROW()-MIN(ROW(AK92:AK143))+1, AH92:AH143, 0)), "")</f>
        <v/>
      </c>
      <c r="AJ121" s="2780">
        <f t="shared" si="29"/>
        <v>0</v>
      </c>
      <c r="AK121" s="2781" t="str">
        <f t="shared" si="30"/>
        <v/>
      </c>
      <c r="AL121" s="2235" t="str">
        <f>IFERROR(SUBSTITUTE(SUBSTITUTE(SUBSTITUTE(SUBSTITUTE(AL120, " , ", " "), ";", " "), "  ", " "), " ", " "), AL120)</f>
        <v xml:space="preserve"> et saisissez un nombre de caractères pour que le texte ne déborde pas de la colonne</v>
      </c>
      <c r="AM121" s="2236" t="e">
        <f>IF(LEN(AN120)&lt;=AL122,AN120,LEFT(AN120,FIND("#",SUBSTITUTE(LEFT(AN120,AL122+1)," ","#",LEN(LEFT(AN120,AL122+1))-LEN(SUBSTITUTE(LEFT(AN120,AL122+1)," ",""))))-1))</f>
        <v>#VALUE!</v>
      </c>
      <c r="AN121" s="2237" t="e">
        <f t="shared" si="34"/>
        <v>#VALUE!</v>
      </c>
      <c r="AO121" s="3"/>
      <c r="AP121"/>
      <c r="AQ121"/>
      <c r="AR121"/>
      <c r="AS121"/>
      <c r="AT121"/>
      <c r="AU121"/>
      <c r="AV121"/>
      <c r="AW121" s="31"/>
      <c r="AX121" s="31"/>
      <c r="AY121" s="31"/>
      <c r="AZ121" s="31"/>
      <c r="BA121" s="323" t="s">
        <v>327</v>
      </c>
      <c r="BB121" s="243"/>
      <c r="BC121" s="243"/>
      <c r="BD121" s="440"/>
      <c r="BF121" s="414"/>
      <c r="BG121" s="433" t="s">
        <v>278</v>
      </c>
      <c r="BH121" s="433"/>
      <c r="BI121" s="433"/>
      <c r="BJ121" s="506"/>
      <c r="BK121" s="16"/>
      <c r="BL121" s="244"/>
      <c r="BM121"/>
      <c r="BN121" s="4">
        <v>1</v>
      </c>
    </row>
    <row r="122" spans="1:66" s="48" customFormat="1" ht="18.75" x14ac:dyDescent="0.25">
      <c r="A122"/>
      <c r="B122" s="319" t="s">
        <v>18</v>
      </c>
      <c r="C122" s="1043" t="str">
        <f>C121</f>
        <v>Famille à coller.N.Nom de votre recette.Recette mère ►.S.Saisissez le nom de la recette mère</v>
      </c>
      <c r="D122" s="1043">
        <f>D121</f>
        <v>6</v>
      </c>
      <c r="E122" s="1044" t="str">
        <f>E121</f>
        <v>couverts</v>
      </c>
      <c r="F122" s="630" t="s">
        <v>368</v>
      </c>
      <c r="G122" s="248"/>
      <c r="H122" s="631"/>
      <c r="I122" s="243"/>
      <c r="J122" s="243"/>
      <c r="K122" s="243"/>
      <c r="L122" s="322"/>
      <c r="N122" s="2982"/>
      <c r="O122" s="310"/>
      <c r="P122" s="2961"/>
      <c r="R122" s="436" t="s">
        <v>221</v>
      </c>
      <c r="S122"/>
      <c r="T122"/>
      <c r="U122"/>
      <c r="Z122" s="49"/>
      <c r="AA122" s="49"/>
      <c r="AB122"/>
      <c r="AC122"/>
      <c r="AD122" s="310"/>
      <c r="AE122" s="310"/>
      <c r="AF122"/>
      <c r="AG122" s="2369">
        <f>IF(AI122=AI90,1,LEN(AI122))</f>
        <v>0</v>
      </c>
      <c r="AH122" s="2779" t="str" cm="1">
        <f t="array" ref="AH122">IF(AK122="", "", IFERROR(MAX(IF(ISNUMBER(AH91:AH121), AH91:AH121)) + 1, ""))</f>
        <v/>
      </c>
      <c r="AI122" s="785" t="str" cm="1">
        <f t="array" ref="AI122">IFERROR(INDEX(AK92:AK143, MATCH(ROW()-MIN(ROW(AK92:AK143))+1, AH92:AH143, 0)), "")</f>
        <v/>
      </c>
      <c r="AJ122" s="2780">
        <f t="shared" si="29"/>
        <v>0</v>
      </c>
      <c r="AK122" s="2781" t="str">
        <f t="shared" si="30"/>
        <v/>
      </c>
      <c r="AL122" s="2240">
        <f>AI80</f>
        <v>90</v>
      </c>
      <c r="AM122" s="2236" t="e">
        <f>IF(LEN(AN121)&lt;=AL122,AN121,LEFT(AN121,FIND("#",SUBSTITUTE(LEFT(AN121,AL122+1)," ","#",LEN(LEFT(AN121,AL122+1))-LEN(SUBSTITUTE(LEFT(AN121,AL122+1)," ",""))))-1))</f>
        <v>#VALUE!</v>
      </c>
      <c r="AN122" s="2237" t="e">
        <f t="shared" si="34"/>
        <v>#VALUE!</v>
      </c>
      <c r="AO122" s="3"/>
      <c r="AP122"/>
      <c r="AQ122"/>
      <c r="AR122"/>
      <c r="AS122"/>
      <c r="AT122"/>
      <c r="AU122"/>
      <c r="AV122"/>
      <c r="AW122" s="31"/>
      <c r="AX122" s="31"/>
      <c r="AY122" s="31"/>
      <c r="AZ122" s="31"/>
      <c r="BA122" s="323" t="s">
        <v>328</v>
      </c>
      <c r="BB122" s="243"/>
      <c r="BC122" s="243"/>
      <c r="BD122" s="440"/>
      <c r="BF122" s="437"/>
      <c r="BG122"/>
      <c r="BH122" s="248"/>
      <c r="BI122" s="248"/>
      <c r="BJ122" s="16"/>
      <c r="BK122" s="16"/>
      <c r="BL122" s="244"/>
      <c r="BM122"/>
      <c r="BN122" s="4">
        <v>1</v>
      </c>
    </row>
    <row r="123" spans="1:66" s="48" customFormat="1" ht="15" customHeight="1" x14ac:dyDescent="0.25">
      <c r="A123"/>
      <c r="B123" s="319" t="s">
        <v>18</v>
      </c>
      <c r="C123" s="320" t="str">
        <f>C121</f>
        <v>Famille à coller.N.Nom de votre recette.Recette mère ►.S.Saisissez le nom de la recette mère</v>
      </c>
      <c r="D123" s="320">
        <f>D121</f>
        <v>6</v>
      </c>
      <c r="E123" s="1045" t="str">
        <f>E121</f>
        <v>couverts</v>
      </c>
      <c r="F123" s="3332" t="s">
        <v>369</v>
      </c>
      <c r="G123" s="3333"/>
      <c r="H123" s="3333"/>
      <c r="I123" s="3333"/>
      <c r="J123" s="3333"/>
      <c r="K123" s="3333"/>
      <c r="L123" s="3334"/>
      <c r="N123" s="2982"/>
      <c r="O123" s="310"/>
      <c r="P123" s="2961"/>
      <c r="Q123"/>
      <c r="R123"/>
      <c r="S123"/>
      <c r="T123"/>
      <c r="U123"/>
      <c r="Z123" s="49"/>
      <c r="AA123" s="49"/>
      <c r="AB123"/>
      <c r="AC123"/>
      <c r="AD123" s="310"/>
      <c r="AE123" s="310"/>
      <c r="AF123"/>
      <c r="AG123" s="2369">
        <f>IF(AI123=AI90,1,LEN(AI123))</f>
        <v>0</v>
      </c>
      <c r="AH123" s="2779" t="str" cm="1">
        <f t="array" ref="AH123">IF(AK123="", "", IFERROR(MAX(IF(ISNUMBER(AH91:AH122), AH91:AH122)) + 1, ""))</f>
        <v/>
      </c>
      <c r="AI123" s="785" t="str" cm="1">
        <f t="array" ref="AI123">IFERROR(INDEX(AK92:AK143, MATCH(ROW()-MIN(ROW(AK92:AK143))+1, AH92:AH143, 0)), "")</f>
        <v/>
      </c>
      <c r="AJ123" s="2780">
        <f t="shared" si="29"/>
        <v>0</v>
      </c>
      <c r="AK123" s="2781" t="str">
        <f t="shared" si="30"/>
        <v/>
      </c>
      <c r="AL123" s="2244"/>
      <c r="AM123" s="2236" t="e">
        <f>IF(LEN(AN122)&lt;=AL122,AN122,LEFT(AN122,FIND("#",SUBSTITUTE(LEFT(AN122,AL122+1)," ","#",LEN(LEFT(AN122,AL122+1))-LEN(SUBSTITUTE(LEFT(AN122,AL122+1)," ",""))))-1))</f>
        <v>#VALUE!</v>
      </c>
      <c r="AN123" s="2237" t="e">
        <f t="shared" si="34"/>
        <v>#VALUE!</v>
      </c>
      <c r="AO123" s="3"/>
      <c r="AP123"/>
      <c r="AQ123"/>
      <c r="AR123"/>
      <c r="AS123"/>
      <c r="AT123"/>
      <c r="AU123"/>
      <c r="AV123"/>
      <c r="AW123" s="31"/>
      <c r="AX123" s="31"/>
      <c r="AY123" s="31"/>
      <c r="AZ123" s="31"/>
      <c r="BA123" s="323" t="s">
        <v>329</v>
      </c>
      <c r="BB123" s="591"/>
      <c r="BC123" s="591"/>
      <c r="BD123" s="592"/>
      <c r="BF123" s="437"/>
      <c r="BG123" s="248" t="s">
        <v>222</v>
      </c>
      <c r="BH123" s="16"/>
      <c r="BI123" s="16"/>
      <c r="BJ123" s="16"/>
      <c r="BK123" s="16"/>
      <c r="BL123" s="244"/>
      <c r="BM123"/>
      <c r="BN123" s="4">
        <v>1</v>
      </c>
    </row>
    <row r="124" spans="1:66" s="48" customFormat="1" ht="16.5" customHeight="1" x14ac:dyDescent="0.25">
      <c r="A124"/>
      <c r="B124" s="319" t="s">
        <v>18</v>
      </c>
      <c r="C124" s="320" t="str">
        <f>C121</f>
        <v>Famille à coller.N.Nom de votre recette.Recette mère ►.S.Saisissez le nom de la recette mère</v>
      </c>
      <c r="D124" s="320">
        <f>D121</f>
        <v>6</v>
      </c>
      <c r="E124" s="1045" t="str">
        <f>E121</f>
        <v>couverts</v>
      </c>
      <c r="F124" s="3332"/>
      <c r="G124" s="3333"/>
      <c r="H124" s="3333"/>
      <c r="I124" s="3333"/>
      <c r="J124" s="3333"/>
      <c r="K124" s="3333"/>
      <c r="L124" s="3334"/>
      <c r="N124" s="2982"/>
      <c r="O124" s="310"/>
      <c r="P124" s="2961"/>
      <c r="Q124"/>
      <c r="R124"/>
      <c r="S124"/>
      <c r="T124"/>
      <c r="U124"/>
      <c r="Z124" s="49"/>
      <c r="AA124" s="49"/>
      <c r="AB124"/>
      <c r="AC124"/>
      <c r="AD124" s="310"/>
      <c r="AE124" s="310"/>
      <c r="AF124"/>
      <c r="AG124" s="2369">
        <f>IF(AI124=AI90,1,LEN(AI124))</f>
        <v>0</v>
      </c>
      <c r="AH124" s="2779" t="str" cm="1">
        <f t="array" ref="AH124">IF(AK124="", "", IFERROR(MAX(IF(ISNUMBER(AH91:AH123), AH91:AH123)) + 1, ""))</f>
        <v/>
      </c>
      <c r="AI124" s="785" t="str" cm="1">
        <f t="array" ref="AI124">IFERROR(INDEX(AK92:AK143, MATCH(ROW()-MIN(ROW(AK92:AK143))+1, AH92:AH143, 0)), "")</f>
        <v/>
      </c>
      <c r="AJ124" s="2780">
        <f t="shared" si="29"/>
        <v>0</v>
      </c>
      <c r="AK124" s="2781" t="str">
        <f t="shared" si="30"/>
        <v/>
      </c>
      <c r="AL124" s="2244"/>
      <c r="AM124" s="2236" t="e">
        <f>IF(LEN(AN123)&lt;=AL122,AN123,LEFT(AN123,FIND("#",SUBSTITUTE(LEFT(AN123,AL122+1)," ","#",LEN(LEFT(AN123,AL122+1))-LEN(SUBSTITUTE(LEFT(AN123,AL122+1)," ",""))))-1))</f>
        <v>#VALUE!</v>
      </c>
      <c r="AN124" s="2237" t="e">
        <f t="shared" si="34"/>
        <v>#VALUE!</v>
      </c>
      <c r="AO124" s="3"/>
      <c r="AP124"/>
      <c r="AQ124"/>
      <c r="AR124"/>
      <c r="AS124"/>
      <c r="AT124"/>
      <c r="AU124"/>
      <c r="AV124"/>
      <c r="AW124" s="31"/>
      <c r="AX124" s="31"/>
      <c r="AY124" s="31"/>
      <c r="AZ124" s="31"/>
      <c r="BA124" s="593"/>
      <c r="BB124" s="591"/>
      <c r="BC124" s="591"/>
      <c r="BD124" s="592"/>
      <c r="BF124" s="414"/>
      <c r="BG124" s="594" t="s">
        <v>285</v>
      </c>
      <c r="BH124" s="16"/>
      <c r="BI124" s="16"/>
      <c r="BJ124" s="16"/>
      <c r="BK124" s="16"/>
      <c r="BL124" s="244"/>
      <c r="BM124"/>
      <c r="BN124" s="4">
        <v>1</v>
      </c>
    </row>
    <row r="125" spans="1:66" s="48" customFormat="1" ht="15.75" x14ac:dyDescent="0.25">
      <c r="A125"/>
      <c r="B125" s="319" t="s">
        <v>18</v>
      </c>
      <c r="C125" s="320" t="str">
        <f>C121</f>
        <v>Famille à coller.N.Nom de votre recette.Recette mère ►.S.Saisissez le nom de la recette mère</v>
      </c>
      <c r="D125" s="320">
        <f>D121</f>
        <v>6</v>
      </c>
      <c r="E125" s="1045" t="str">
        <f>E121</f>
        <v>couverts</v>
      </c>
      <c r="F125" s="3332"/>
      <c r="G125" s="3333"/>
      <c r="H125" s="3333"/>
      <c r="I125" s="3333"/>
      <c r="J125" s="3333"/>
      <c r="K125" s="3333"/>
      <c r="L125" s="3334"/>
      <c r="N125" s="2982"/>
      <c r="O125" s="310"/>
      <c r="P125" s="2961"/>
      <c r="Q125"/>
      <c r="R125"/>
      <c r="S125"/>
      <c r="T125"/>
      <c r="U125"/>
      <c r="Z125" s="49"/>
      <c r="AA125" s="49"/>
      <c r="AB125"/>
      <c r="AC125"/>
      <c r="AD125" s="310"/>
      <c r="AE125" s="310"/>
      <c r="AF125"/>
      <c r="AG125" s="2369">
        <f>IF(AI125=AI90,1,LEN(AI125))</f>
        <v>0</v>
      </c>
      <c r="AH125" s="2779" t="str" cm="1">
        <f t="array" ref="AH125">IF(AK125="", "", IFERROR(MAX(IF(ISNUMBER(AH91:AH124), AH91:AH124)) + 1, ""))</f>
        <v/>
      </c>
      <c r="AI125" s="785" t="str" cm="1">
        <f t="array" ref="AI125">IFERROR(INDEX(AK92:AK143, MATCH(ROW()-MIN(ROW(AK92:AK143))+1, AH92:AH143, 0)), "")</f>
        <v/>
      </c>
      <c r="AJ125" s="2780">
        <f t="shared" si="29"/>
        <v>0</v>
      </c>
      <c r="AK125" s="2781" t="str">
        <f t="shared" si="30"/>
        <v/>
      </c>
      <c r="AL125" s="2244"/>
      <c r="AM125" s="2236" t="e">
        <f>IF(LEN(AN124)&lt;=AL122,AN124,LEFT(AN124,FIND("#",SUBSTITUTE(LEFT(AN124,AL122+1)," ","#",LEN(LEFT(AN124,AL122+1))-LEN(SUBSTITUTE(LEFT(AN124,AL122+1)," ",""))))-1))</f>
        <v>#VALUE!</v>
      </c>
      <c r="AN125" s="2237" t="e">
        <f t="shared" si="34"/>
        <v>#VALUE!</v>
      </c>
      <c r="AO125" s="3"/>
      <c r="AP125"/>
      <c r="AQ125"/>
      <c r="AR125"/>
      <c r="AS125"/>
      <c r="AT125"/>
      <c r="AU125"/>
      <c r="AV125"/>
      <c r="AW125" s="31"/>
      <c r="AX125" s="31"/>
      <c r="AY125" s="31"/>
      <c r="AZ125" s="31"/>
      <c r="BA125" s="595" t="s">
        <v>11</v>
      </c>
      <c r="BB125" s="118" t="s">
        <v>330</v>
      </c>
      <c r="BC125" s="118"/>
      <c r="BD125" s="592"/>
      <c r="BF125" s="414"/>
      <c r="BG125" s="594" t="s">
        <v>287</v>
      </c>
      <c r="BH125" s="16"/>
      <c r="BI125" s="16"/>
      <c r="BJ125" s="16"/>
      <c r="BK125" s="16"/>
      <c r="BL125" s="244"/>
      <c r="BM125"/>
      <c r="BN125" s="4">
        <v>1</v>
      </c>
    </row>
    <row r="126" spans="1:66" s="48" customFormat="1" ht="15.75" x14ac:dyDescent="0.25">
      <c r="A126"/>
      <c r="B126" s="319" t="s">
        <v>18</v>
      </c>
      <c r="C126" s="320" t="str">
        <f>C121</f>
        <v>Famille à coller.N.Nom de votre recette.Recette mère ►.S.Saisissez le nom de la recette mère</v>
      </c>
      <c r="D126" s="320">
        <f>D121</f>
        <v>6</v>
      </c>
      <c r="E126" s="1045" t="str">
        <f>E121</f>
        <v>couverts</v>
      </c>
      <c r="F126" s="632" t="s">
        <v>370</v>
      </c>
      <c r="G126" s="270"/>
      <c r="H126" s="270"/>
      <c r="I126" s="270"/>
      <c r="J126" s="270"/>
      <c r="K126" s="270"/>
      <c r="L126" s="329"/>
      <c r="N126" s="2982"/>
      <c r="O126" s="310"/>
      <c r="P126" s="2961"/>
      <c r="Q126"/>
      <c r="R126"/>
      <c r="S126"/>
      <c r="T126"/>
      <c r="U126"/>
      <c r="Z126" s="49"/>
      <c r="AA126" s="49"/>
      <c r="AB126"/>
      <c r="AC126"/>
      <c r="AD126" s="310"/>
      <c r="AE126" s="310"/>
      <c r="AF126"/>
      <c r="AG126" s="2369">
        <f>IF(AI126=AI90,1,LEN(AI126))</f>
        <v>0</v>
      </c>
      <c r="AH126" s="2779" t="str" cm="1">
        <f t="array" ref="AH126">IF(AK126="", "", IFERROR(MAX(IF(ISNUMBER(AH91:AH125), AH91:AH125)) + 1, ""))</f>
        <v/>
      </c>
      <c r="AI126" s="785" t="str" cm="1">
        <f t="array" ref="AI126">IFERROR(INDEX(AK92:AK143, MATCH(ROW()-MIN(ROW(AK92:AK143))+1, AH92:AH143, 0)), "")</f>
        <v/>
      </c>
      <c r="AJ126" s="2780">
        <f t="shared" si="29"/>
        <v>0</v>
      </c>
      <c r="AK126" s="2781" t="str">
        <f t="shared" si="30"/>
        <v/>
      </c>
      <c r="AL126" s="2244"/>
      <c r="AM126" s="2236" t="e">
        <f>IF(LEN(AN125)&lt;=AL122,AN125,LEFT(AN125,FIND("#",SUBSTITUTE(LEFT(AN125,AL122+1)," ","#",LEN(LEFT(AN125,AL122+1))-LEN(SUBSTITUTE(LEFT(AN125,AL122+1)," ",""))))-1))</f>
        <v>#VALUE!</v>
      </c>
      <c r="AN126" s="2237" t="e">
        <f t="shared" si="34"/>
        <v>#VALUE!</v>
      </c>
      <c r="AO126" s="3"/>
      <c r="AP126"/>
      <c r="AQ126"/>
      <c r="AR126"/>
      <c r="AS126"/>
      <c r="AT126"/>
      <c r="AU126"/>
      <c r="AV126"/>
      <c r="AW126" s="31"/>
      <c r="AX126" s="31"/>
      <c r="AY126" s="31"/>
      <c r="AZ126" s="31"/>
      <c r="BA126" s="117"/>
      <c r="BB126" s="118" t="s">
        <v>331</v>
      </c>
      <c r="BC126" s="591"/>
      <c r="BD126" s="592"/>
      <c r="BF126" s="559"/>
      <c r="BG126" s="16"/>
      <c r="BH126" s="16"/>
      <c r="BI126" s="16"/>
      <c r="BJ126" s="16"/>
      <c r="BK126" s="16"/>
      <c r="BL126" s="244"/>
      <c r="BM126"/>
      <c r="BN126" s="4">
        <v>1</v>
      </c>
    </row>
    <row r="127" spans="1:66" s="48" customFormat="1" ht="15.75" x14ac:dyDescent="0.25">
      <c r="A127"/>
      <c r="B127" s="319" t="s">
        <v>18</v>
      </c>
      <c r="C127" s="320" t="str">
        <f>C121</f>
        <v>Famille à coller.N.Nom de votre recette.Recette mère ►.S.Saisissez le nom de la recette mère</v>
      </c>
      <c r="D127" s="320">
        <f>D121</f>
        <v>6</v>
      </c>
      <c r="E127" s="1045" t="str">
        <f>E121</f>
        <v>couverts</v>
      </c>
      <c r="F127" s="633" t="s">
        <v>371</v>
      </c>
      <c r="G127" s="634"/>
      <c r="H127" s="634"/>
      <c r="I127" s="634"/>
      <c r="J127" s="634"/>
      <c r="K127" s="634"/>
      <c r="L127" s="635"/>
      <c r="N127" s="2982"/>
      <c r="O127" s="310"/>
      <c r="P127" s="2961"/>
      <c r="Q127"/>
      <c r="R127"/>
      <c r="S127"/>
      <c r="T127"/>
      <c r="U127"/>
      <c r="Z127" s="49"/>
      <c r="AA127" s="49"/>
      <c r="AB127"/>
      <c r="AC127"/>
      <c r="AD127" s="310"/>
      <c r="AE127" s="310"/>
      <c r="AF127"/>
      <c r="AG127" s="2369">
        <f>IF(AI127=AI90,1,LEN(AI127))</f>
        <v>0</v>
      </c>
      <c r="AH127" s="2779" t="str" cm="1">
        <f t="array" ref="AH127">IF(AK127="", "", IFERROR(MAX(IF(ISNUMBER(AH91:AH126), AH91:AH126)) + 1, ""))</f>
        <v/>
      </c>
      <c r="AI127" s="785" t="str" cm="1">
        <f t="array" ref="AI127">IFERROR(INDEX(AK92:AK143, MATCH(ROW()-MIN(ROW(AK92:AK143))+1, AH92:AH143, 0)), "")</f>
        <v/>
      </c>
      <c r="AJ127" s="2780">
        <f t="shared" si="29"/>
        <v>0</v>
      </c>
      <c r="AK127" s="2781" t="str">
        <f t="shared" si="30"/>
        <v/>
      </c>
      <c r="AL127" s="2244"/>
      <c r="AM127" s="2236" t="e">
        <f>IF(LEN(AN126)&lt;=AL122,AN126,LEFT(AN126,FIND("#",SUBSTITUTE(LEFT(AN126,AL122+1)," ","#",LEN(LEFT(AN126,AL122+1))-LEN(SUBSTITUTE(LEFT(AN126,AL122+1)," ",""))))-1))</f>
        <v>#VALUE!</v>
      </c>
      <c r="AN127" s="2237" t="e">
        <f t="shared" si="34"/>
        <v>#VALUE!</v>
      </c>
      <c r="AO127" s="3"/>
      <c r="AP127"/>
      <c r="AQ127"/>
      <c r="AR127"/>
      <c r="AS127"/>
      <c r="AT127"/>
      <c r="AU127"/>
      <c r="AV127"/>
      <c r="AW127" s="31"/>
      <c r="AX127" s="31"/>
      <c r="AY127" s="31"/>
      <c r="AZ127" s="31"/>
      <c r="BA127" s="117"/>
      <c r="BB127" s="591"/>
      <c r="BC127" s="591"/>
      <c r="BD127" s="592"/>
      <c r="BF127" s="559"/>
      <c r="BG127" s="16"/>
      <c r="BH127" s="16"/>
      <c r="BI127" s="16"/>
      <c r="BJ127" s="16"/>
      <c r="BK127" s="16"/>
      <c r="BL127" s="244"/>
      <c r="BM127"/>
      <c r="BN127" s="4">
        <v>1</v>
      </c>
    </row>
    <row r="128" spans="1:66" s="48" customFormat="1" ht="15" customHeight="1" x14ac:dyDescent="0.25">
      <c r="A128"/>
      <c r="B128" s="319" t="s">
        <v>18</v>
      </c>
      <c r="C128" s="320" t="str">
        <f>C121</f>
        <v>Famille à coller.N.Nom de votre recette.Recette mère ►.S.Saisissez le nom de la recette mère</v>
      </c>
      <c r="D128" s="320">
        <f>D121</f>
        <v>6</v>
      </c>
      <c r="E128" s="1045" t="str">
        <f>E121</f>
        <v>couverts</v>
      </c>
      <c r="F128" s="3335" t="s">
        <v>372</v>
      </c>
      <c r="G128" s="3336"/>
      <c r="H128" s="3336"/>
      <c r="I128" s="3336"/>
      <c r="J128" s="3336"/>
      <c r="K128" s="3336"/>
      <c r="L128" s="3337"/>
      <c r="N128" s="2982"/>
      <c r="O128" s="310"/>
      <c r="P128" s="2961"/>
      <c r="Q128"/>
      <c r="R128"/>
      <c r="S128"/>
      <c r="T128"/>
      <c r="U128"/>
      <c r="Z128" s="49"/>
      <c r="AA128" s="49"/>
      <c r="AB128"/>
      <c r="AC128"/>
      <c r="AD128" s="310"/>
      <c r="AE128" s="310"/>
      <c r="AF128"/>
      <c r="AG128" s="2369">
        <f>IF(AI128=AI90,1,LEN(AI128))</f>
        <v>0</v>
      </c>
      <c r="AH128" s="2779" t="str" cm="1">
        <f t="array" ref="AH128">IF(AK128="", "", IFERROR(MAX(IF(ISNUMBER(AH91:AH127), AH91:AH127)) + 1, ""))</f>
        <v/>
      </c>
      <c r="AI128" s="785" t="str" cm="1">
        <f t="array" ref="AI128">IFERROR(INDEX(AK92:AK143, MATCH(ROW()-MIN(ROW(AK92:AK143))+1, AH92:AH143, 0)), "")</f>
        <v/>
      </c>
      <c r="AJ128" s="2780">
        <f t="shared" si="29"/>
        <v>0</v>
      </c>
      <c r="AK128" s="2781" t="str">
        <f t="shared" si="30"/>
        <v/>
      </c>
      <c r="AL128" s="2244"/>
      <c r="AM128" s="2236" t="e">
        <f>IF(LEN(AN127)&lt;=AL122,AN127,LEFT(AN127,FIND("#",SUBSTITUTE(LEFT(AN127,AL122+1)," ","#",LEN(LEFT(AN127,AL122+1))-LEN(SUBSTITUTE(LEFT(AN127,AL122+1)," ",""))))-1))</f>
        <v>#VALUE!</v>
      </c>
      <c r="AN128" s="2237" t="e">
        <f t="shared" si="34"/>
        <v>#VALUE!</v>
      </c>
      <c r="AO128" s="3"/>
      <c r="AP128"/>
      <c r="AQ128"/>
      <c r="AR128"/>
      <c r="AS128"/>
      <c r="AT128"/>
      <c r="AU128"/>
      <c r="AV128"/>
      <c r="AW128" s="31"/>
      <c r="AX128" s="31"/>
      <c r="AY128" s="31"/>
      <c r="AZ128" s="31"/>
      <c r="BA128" s="597" t="s">
        <v>332</v>
      </c>
      <c r="BB128" s="598"/>
      <c r="BC128" s="591"/>
      <c r="BD128" s="592"/>
      <c r="BF128" s="559"/>
      <c r="BG128" s="16"/>
      <c r="BH128" s="16"/>
      <c r="BI128" s="16"/>
      <c r="BJ128" s="16"/>
      <c r="BK128" s="16"/>
      <c r="BL128" s="244"/>
      <c r="BM128"/>
      <c r="BN128" s="4">
        <v>1</v>
      </c>
    </row>
    <row r="129" spans="1:66" s="48" customFormat="1" ht="15.75" customHeight="1" x14ac:dyDescent="0.25">
      <c r="A129"/>
      <c r="B129" s="319" t="s">
        <v>18</v>
      </c>
      <c r="C129" s="320" t="str">
        <f>C121</f>
        <v>Famille à coller.N.Nom de votre recette.Recette mère ►.S.Saisissez le nom de la recette mère</v>
      </c>
      <c r="D129" s="320">
        <f>D121</f>
        <v>6</v>
      </c>
      <c r="E129" s="320" t="str">
        <f>E121</f>
        <v>couverts</v>
      </c>
      <c r="F129" s="3335"/>
      <c r="G129" s="3336"/>
      <c r="H129" s="3336"/>
      <c r="I129" s="3336"/>
      <c r="J129" s="3336"/>
      <c r="K129" s="3336"/>
      <c r="L129" s="3337"/>
      <c r="N129" s="2982"/>
      <c r="O129" s="310"/>
      <c r="P129" s="2961"/>
      <c r="Q129"/>
      <c r="R129"/>
      <c r="S129"/>
      <c r="T129"/>
      <c r="U129"/>
      <c r="Z129" s="49"/>
      <c r="AA129" s="49"/>
      <c r="AB129"/>
      <c r="AC129"/>
      <c r="AD129" s="310"/>
      <c r="AE129" s="310"/>
      <c r="AF129"/>
      <c r="AG129" s="2369">
        <f>IF(AI129=AI90,1,LEN(AI129))</f>
        <v>0</v>
      </c>
      <c r="AH129" s="2779" t="str" cm="1">
        <f t="array" ref="AH129">IF(AK129="", "", IFERROR(MAX(IF(ISNUMBER(AH91:AH128), AH91:AH128)) + 1, ""))</f>
        <v/>
      </c>
      <c r="AI129" s="785" t="str" cm="1">
        <f t="array" ref="AI129">IFERROR(INDEX(AK92:AK143, MATCH(ROW()-MIN(ROW(AK92:AK143))+1, AH92:AH143, 0)), "")</f>
        <v/>
      </c>
      <c r="AJ129" s="2780">
        <f t="shared" si="29"/>
        <v>0</v>
      </c>
      <c r="AK129" s="2781" t="str">
        <f t="shared" si="30"/>
        <v/>
      </c>
      <c r="AL129" s="2244"/>
      <c r="AM129" s="2236" t="e">
        <f>IF(LEN(AN128)&lt;=AL122,AN128,LEFT(AN128,FIND("#",SUBSTITUTE(LEFT(AN128,AL122+1)," ","#",LEN(LEFT(AN128,AL122+1))-LEN(SUBSTITUTE(LEFT(AN128,AL122+1)," ",""))))-1))</f>
        <v>#VALUE!</v>
      </c>
      <c r="AN129" s="2237" t="e">
        <f t="shared" si="34"/>
        <v>#VALUE!</v>
      </c>
      <c r="AO129" s="3"/>
      <c r="AP129"/>
      <c r="AQ129"/>
      <c r="AR129"/>
      <c r="AS129"/>
      <c r="AT129"/>
      <c r="AU129"/>
      <c r="AV129"/>
      <c r="AW129" s="31"/>
      <c r="AX129" s="31"/>
      <c r="AY129" s="31"/>
      <c r="AZ129" s="31"/>
      <c r="BA129" s="603" t="s">
        <v>335</v>
      </c>
      <c r="BB129" s="604"/>
      <c r="BC129" s="591"/>
      <c r="BD129" s="592"/>
      <c r="BF129" s="559"/>
      <c r="BG129" s="16"/>
      <c r="BH129" s="16"/>
      <c r="BI129" s="16"/>
      <c r="BJ129" s="16"/>
      <c r="BK129" s="16"/>
      <c r="BL129" s="244"/>
      <c r="BM129"/>
      <c r="BN129" s="4">
        <v>1</v>
      </c>
    </row>
    <row r="130" spans="1:66" s="48" customFormat="1" ht="15" customHeight="1" x14ac:dyDescent="0.25">
      <c r="A130"/>
      <c r="B130" s="319" t="s">
        <v>18</v>
      </c>
      <c r="C130" s="320" t="str">
        <f>C121</f>
        <v>Famille à coller.N.Nom de votre recette.Recette mère ►.S.Saisissez le nom de la recette mère</v>
      </c>
      <c r="D130" s="320">
        <f>D121</f>
        <v>6</v>
      </c>
      <c r="E130" s="320" t="str">
        <f>E121</f>
        <v>couverts</v>
      </c>
      <c r="F130" s="3335"/>
      <c r="G130" s="3336"/>
      <c r="H130" s="3336"/>
      <c r="I130" s="3336"/>
      <c r="J130" s="3336"/>
      <c r="K130" s="3336"/>
      <c r="L130" s="3337"/>
      <c r="N130" s="2982"/>
      <c r="O130" s="310"/>
      <c r="P130" s="2961"/>
      <c r="Q130"/>
      <c r="R130"/>
      <c r="S130"/>
      <c r="T130"/>
      <c r="U130"/>
      <c r="Z130" s="49"/>
      <c r="AA130" s="49"/>
      <c r="AB130"/>
      <c r="AC130"/>
      <c r="AD130" s="310"/>
      <c r="AE130" s="310"/>
      <c r="AF130"/>
      <c r="AG130" s="2369">
        <f>IF(AI130=AI90,1,LEN(AI130))</f>
        <v>0</v>
      </c>
      <c r="AH130" s="2779" t="str" cm="1">
        <f t="array" ref="AH130">IF(AK130="", "", IFERROR(MAX(IF(ISNUMBER(AH91:AH129), AH91:AH129)) + 1, ""))</f>
        <v/>
      </c>
      <c r="AI130" s="785" t="str" cm="1">
        <f t="array" ref="AI130">IFERROR(INDEX(AK92:AK143, MATCH(ROW()-MIN(ROW(AK92:AK143))+1, AH92:AH143, 0)), "")</f>
        <v/>
      </c>
      <c r="AJ130" s="2780">
        <f t="shared" si="29"/>
        <v>0</v>
      </c>
      <c r="AK130" s="2781" t="str">
        <f t="shared" si="30"/>
        <v/>
      </c>
      <c r="AL130" s="2244"/>
      <c r="AM130" s="2236" t="e">
        <f>IF(LEN(AN129)&lt;=AL122,AN129,LEFT(AN129,FIND("#",SUBSTITUTE(LEFT(AN129,AL122+1)," ","#",LEN(LEFT(AN129,AL122+1))-LEN(SUBSTITUTE(LEFT(AN129,AL122+1)," ",""))))-1))</f>
        <v>#VALUE!</v>
      </c>
      <c r="AN130" s="2237" t="e">
        <f t="shared" si="34"/>
        <v>#VALUE!</v>
      </c>
      <c r="AO130" s="3"/>
      <c r="AP130"/>
      <c r="AQ130"/>
      <c r="AR130"/>
      <c r="AS130"/>
      <c r="AT130"/>
      <c r="AU130"/>
      <c r="AV130"/>
      <c r="AW130" s="31"/>
      <c r="AX130" s="31"/>
      <c r="AY130" s="31"/>
      <c r="AZ130" s="31"/>
      <c r="BA130" s="607" t="s">
        <v>18</v>
      </c>
      <c r="BB130" s="604"/>
      <c r="BC130" s="591"/>
      <c r="BD130" s="592"/>
      <c r="BF130" s="559"/>
      <c r="BG130" s="16"/>
      <c r="BH130" s="16"/>
      <c r="BI130" s="16"/>
      <c r="BJ130" s="16"/>
      <c r="BK130" s="16"/>
      <c r="BL130" s="244"/>
      <c r="BM130"/>
      <c r="BN130" s="4">
        <v>1</v>
      </c>
    </row>
    <row r="131" spans="1:66" s="48" customFormat="1" ht="15" customHeight="1" x14ac:dyDescent="0.25">
      <c r="A131"/>
      <c r="B131" s="319" t="s">
        <v>18</v>
      </c>
      <c r="C131" s="320" t="str">
        <f>C121</f>
        <v>Famille à coller.N.Nom de votre recette.Recette mère ►.S.Saisissez le nom de la recette mère</v>
      </c>
      <c r="D131" s="320">
        <f>D121</f>
        <v>6</v>
      </c>
      <c r="E131" s="320" t="str">
        <f>E121</f>
        <v>couverts</v>
      </c>
      <c r="F131" s="3335"/>
      <c r="G131" s="3336"/>
      <c r="H131" s="3336"/>
      <c r="I131" s="3336"/>
      <c r="J131" s="3336"/>
      <c r="K131" s="3336"/>
      <c r="L131" s="3337"/>
      <c r="N131" s="2982"/>
      <c r="O131" s="310"/>
      <c r="P131" s="2961"/>
      <c r="Q131"/>
      <c r="R131"/>
      <c r="S131"/>
      <c r="T131"/>
      <c r="U131"/>
      <c r="Z131" s="49"/>
      <c r="AA131" s="49"/>
      <c r="AB131"/>
      <c r="AC131"/>
      <c r="AD131" s="310"/>
      <c r="AE131" s="310"/>
      <c r="AF131"/>
      <c r="AG131" s="2369">
        <f>IF(AI131=AI90,1,LEN(AI131))</f>
        <v>0</v>
      </c>
      <c r="AH131" s="2779" cm="1">
        <f t="array" ref="AH131">IF(AK131="", "", IFERROR(MAX(IF(ISNUMBER(AH91:AH130), AH91:AH130)) + 1, ""))</f>
        <v>10</v>
      </c>
      <c r="AI131" s="785" t="str" cm="1">
        <f t="array" ref="AI131">IFERROR(INDEX(AK92:AK143, MATCH(ROW()-MIN(ROW(AK92:AK143))+1, AH92:AH143, 0)), "")</f>
        <v/>
      </c>
      <c r="AJ131" s="2780">
        <f t="shared" si="29"/>
        <v>0</v>
      </c>
      <c r="AK131" s="2784" t="str">
        <f t="shared" si="30"/>
        <v>►Police  choisissez celle qui vous convient</v>
      </c>
      <c r="AL131" s="2782" t="str">
        <f>AI87</f>
        <v>►Police  choisissez celle qui vous convient</v>
      </c>
      <c r="AM131" s="2785" t="str">
        <f>IF(AND(AL131&lt;&gt;"", AL135&lt;&gt;""), IF(LEN(AL131)&lt;AL135, AL131, IFERROR(LEFT(AL134, IF(ISNUMBER(FIND(" ", AL134)), FIND(" ", AL134 &amp; " ", AL135) - 1, LEN(AL134))), "")), "")</f>
        <v>►Police  choisissez celle qui vous convient</v>
      </c>
      <c r="AN131" s="2786" t="e">
        <f>IF(AM131="","",RIGHT(AL134,LEN(AL134)-LEN(AM131)-1))</f>
        <v>#VALUE!</v>
      </c>
      <c r="AO131" s="3"/>
      <c r="AP131"/>
      <c r="AQ131"/>
      <c r="AR131"/>
      <c r="AS131"/>
      <c r="AT131"/>
      <c r="AU131"/>
      <c r="AV131"/>
      <c r="AW131" s="31"/>
      <c r="AX131" s="31"/>
      <c r="AY131" s="31"/>
      <c r="AZ131" s="31"/>
      <c r="BA131" s="597" t="s">
        <v>32</v>
      </c>
      <c r="BB131" s="598"/>
      <c r="BC131" s="591"/>
      <c r="BD131" s="592"/>
      <c r="BF131" s="559"/>
      <c r="BG131" s="16"/>
      <c r="BH131" s="16"/>
      <c r="BI131" s="16"/>
      <c r="BJ131" s="16"/>
      <c r="BK131" s="16"/>
      <c r="BL131" s="244"/>
      <c r="BM131"/>
      <c r="BN131" s="4">
        <v>1</v>
      </c>
    </row>
    <row r="132" spans="1:66" s="48" customFormat="1" ht="15.75" x14ac:dyDescent="0.25">
      <c r="A132"/>
      <c r="B132" s="319" t="s">
        <v>18</v>
      </c>
      <c r="C132" s="320" t="str">
        <f>C121</f>
        <v>Famille à coller.N.Nom de votre recette.Recette mère ►.S.Saisissez le nom de la recette mère</v>
      </c>
      <c r="D132" s="320">
        <f>D121</f>
        <v>6</v>
      </c>
      <c r="E132" s="320" t="str">
        <f>E121</f>
        <v>couverts</v>
      </c>
      <c r="F132" s="377" t="s">
        <v>153</v>
      </c>
      <c r="G132" s="280"/>
      <c r="H132" s="280"/>
      <c r="I132" s="280"/>
      <c r="J132" s="280"/>
      <c r="K132" s="378"/>
      <c r="L132" s="379"/>
      <c r="N132" s="2982"/>
      <c r="O132" s="310"/>
      <c r="P132" s="2961"/>
      <c r="Q132"/>
      <c r="R132"/>
      <c r="S132"/>
      <c r="T132"/>
      <c r="U132"/>
      <c r="Z132" s="49"/>
      <c r="AA132" s="49"/>
      <c r="AB132"/>
      <c r="AC132"/>
      <c r="AD132" s="310"/>
      <c r="AE132" s="310"/>
      <c r="AF132"/>
      <c r="AG132" s="2369">
        <f>IF(AI132=AI90,1,LEN(AI132))</f>
        <v>0</v>
      </c>
      <c r="AH132" s="2779" t="str" cm="1">
        <f t="array" ref="AH132">IF(AK132="", "", IFERROR(MAX(IF(ISNUMBER(AH91:AH131), AH91:AH131)) + 1, ""))</f>
        <v/>
      </c>
      <c r="AI132" s="785" t="str" cm="1">
        <f t="array" ref="AI132">IFERROR(INDEX(AK92:AK143, MATCH(ROW()-MIN(ROW(AK92:AK143))+1, AH92:AH143, 0)), "")</f>
        <v/>
      </c>
      <c r="AJ132" s="2780">
        <f t="shared" si="29"/>
        <v>0</v>
      </c>
      <c r="AK132" s="2784" t="str">
        <f t="shared" si="30"/>
        <v/>
      </c>
      <c r="AL132" s="2787" t="str">
        <f>SUBSTITUTE(SUBSTITUTE(SUBSTITUTE(SUBSTITUTE(SUBSTITUTE(AL131, ",", "♦"), ";", "♦"), ".", "♦"), " ♦", " "), "♦", " ")</f>
        <v>►Police  choisissez celle qui vous convient</v>
      </c>
      <c r="AM132" s="2785" t="e">
        <f>IF(LEN(AN131)&lt;=AL135,AN131,LEFT(AN131,FIND("#",SUBSTITUTE(LEFT(AN131,AL135+1)," ","#",LEN(LEFT(AN131,AL135+1))-LEN(SUBSTITUTE(LEFT(AN131,AL135+1)," ",""))))-1))</f>
        <v>#VALUE!</v>
      </c>
      <c r="AN132" s="2786" t="e">
        <f t="shared" ref="AN132:AN143" si="35">IF(AM132="","",IFERROR(RIGHT(AN131,LEN(AN131)-LEN(AM132)-1),""))</f>
        <v>#VALUE!</v>
      </c>
      <c r="AO132" s="3"/>
      <c r="AP132"/>
      <c r="AQ132"/>
      <c r="AR132"/>
      <c r="AS132"/>
      <c r="AT132"/>
      <c r="AU132"/>
      <c r="AV132"/>
      <c r="AW132" s="31"/>
      <c r="AX132" s="31"/>
      <c r="AY132" s="31"/>
      <c r="AZ132" s="31"/>
      <c r="BA132" s="597" t="s">
        <v>45</v>
      </c>
      <c r="BB132" s="598"/>
      <c r="BC132" s="591"/>
      <c r="BD132" s="592"/>
      <c r="BF132" s="559"/>
      <c r="BG132" s="16"/>
      <c r="BH132" s="16"/>
      <c r="BI132" s="16"/>
      <c r="BJ132" s="16"/>
      <c r="BK132" s="16"/>
      <c r="BL132" s="244"/>
      <c r="BM132"/>
      <c r="BN132" s="4">
        <v>1</v>
      </c>
    </row>
    <row r="133" spans="1:66" s="48" customFormat="1" ht="15.75" customHeight="1" x14ac:dyDescent="0.25">
      <c r="A133"/>
      <c r="B133" s="196" t="str">
        <f t="shared" ref="B133:B136" si="36">IF(OR(F133&lt;&gt;"",G133&lt;&gt; "",H133&lt;&gt;"",I133&lt;&gt;""),"A", "►")</f>
        <v>►</v>
      </c>
      <c r="C133" s="320" t="str">
        <f>C121</f>
        <v>Famille à coller.N.Nom de votre recette.Recette mère ►.S.Saisissez le nom de la recette mère</v>
      </c>
      <c r="D133" s="320">
        <f>D121</f>
        <v>6</v>
      </c>
      <c r="E133" s="320" t="str">
        <f>E121</f>
        <v>couverts</v>
      </c>
      <c r="F133" s="637"/>
      <c r="G133" s="638"/>
      <c r="H133" s="638"/>
      <c r="I133" s="638"/>
      <c r="J133" s="638"/>
      <c r="K133" s="638"/>
      <c r="L133" s="639"/>
      <c r="N133" s="2982"/>
      <c r="O133" s="310"/>
      <c r="P133" s="2961"/>
      <c r="Q133"/>
      <c r="R133"/>
      <c r="S133"/>
      <c r="T133"/>
      <c r="U133"/>
      <c r="Z133" s="49"/>
      <c r="AA133" s="49"/>
      <c r="AB133"/>
      <c r="AC133"/>
      <c r="AD133" s="310"/>
      <c r="AE133" s="310"/>
      <c r="AF133"/>
      <c r="AG133" s="2369">
        <f>IF(AI133=AI90,1,LEN(AI133))</f>
        <v>0</v>
      </c>
      <c r="AH133" s="2779" t="str" cm="1">
        <f t="array" ref="AH133">IF(AK133="", "", IFERROR(MAX(IF(ISNUMBER(AH91:AH132), AH91:AH132)) + 1, ""))</f>
        <v/>
      </c>
      <c r="AI133" s="785" t="str" cm="1">
        <f t="array" ref="AI133">IFERROR(INDEX(AK92:AK143, MATCH(ROW()-MIN(ROW(AK92:AK143))+1, AH92:AH143, 0)), "")</f>
        <v/>
      </c>
      <c r="AJ133" s="2780">
        <f t="shared" si="29"/>
        <v>0</v>
      </c>
      <c r="AK133" s="2784" t="str">
        <f t="shared" si="30"/>
        <v/>
      </c>
      <c r="AL133" s="2787" t="str">
        <f>IFERROR(SUBSTITUTE(SUBSTITUTE(SUBSTITUTE(SUBSTITUTE(SUBSTITUTE(SUBSTITUTE(AL132, ",", " "), ".", " "), ";", " "), "-", " "), ":", " "), "?", " "), AL132)</f>
        <v>►Police  choisissez celle qui vous convient</v>
      </c>
      <c r="AM133" s="2785" t="e">
        <f>IF(LEN(AN132)&lt;=AL135,AN132,LEFT(AN132,FIND("#",SUBSTITUTE(LEFT(AN132,AL135+1)," ","#",LEN(LEFT(AN132,AL135+1))-LEN(SUBSTITUTE(LEFT(AN132,AL135+1)," ",""))))-1))</f>
        <v>#VALUE!</v>
      </c>
      <c r="AN133" s="2786" t="e">
        <f t="shared" si="35"/>
        <v>#VALUE!</v>
      </c>
      <c r="AO133" s="3"/>
      <c r="AP133"/>
      <c r="AQ133"/>
      <c r="AR133"/>
      <c r="AS133"/>
      <c r="AT133"/>
      <c r="AU133"/>
      <c r="AV133"/>
      <c r="AW133" s="31"/>
      <c r="AX133" s="31"/>
      <c r="AY133" s="31"/>
      <c r="AZ133" s="31"/>
      <c r="BA133" s="410" t="s">
        <v>345</v>
      </c>
      <c r="BB133" s="494"/>
      <c r="BC133" s="494"/>
      <c r="BD133" s="615"/>
      <c r="BF133" s="432"/>
      <c r="BG133" s="433"/>
      <c r="BH133" s="434"/>
      <c r="BI133" s="433"/>
      <c r="BJ133" s="433"/>
      <c r="BK133" s="433"/>
      <c r="BL133" s="435"/>
      <c r="BM133"/>
      <c r="BN133" s="4">
        <v>1</v>
      </c>
    </row>
    <row r="134" spans="1:66" s="48" customFormat="1" ht="15.75" x14ac:dyDescent="0.25">
      <c r="A134"/>
      <c r="B134" s="196" t="str">
        <f t="shared" si="36"/>
        <v>►</v>
      </c>
      <c r="C134" s="320" t="str">
        <f>C121</f>
        <v>Famille à coller.N.Nom de votre recette.Recette mère ►.S.Saisissez le nom de la recette mère</v>
      </c>
      <c r="D134" s="320">
        <f>D121</f>
        <v>6</v>
      </c>
      <c r="E134" s="320" t="str">
        <f>E121</f>
        <v>couverts</v>
      </c>
      <c r="F134" s="640"/>
      <c r="G134" s="287"/>
      <c r="H134" s="287"/>
      <c r="I134" s="287"/>
      <c r="J134" s="287"/>
      <c r="K134" s="382"/>
      <c r="L134" s="383" t="s">
        <v>154</v>
      </c>
      <c r="N134" s="2982"/>
      <c r="O134" s="310"/>
      <c r="P134" s="2961"/>
      <c r="Q134"/>
      <c r="R134"/>
      <c r="S134"/>
      <c r="T134"/>
      <c r="U134"/>
      <c r="Z134" s="49"/>
      <c r="AA134" s="49"/>
      <c r="AB134"/>
      <c r="AC134"/>
      <c r="AD134" s="310"/>
      <c r="AE134" s="310"/>
      <c r="AF134"/>
      <c r="AG134" s="2369">
        <f>IF(AI134=AI90,1,LEN(AI134))</f>
        <v>0</v>
      </c>
      <c r="AH134" s="2779" t="str" cm="1">
        <f t="array" ref="AH134">IF(AK134="", "", IFERROR(MAX(IF(ISNUMBER(AH91:AH133), AH91:AH133)) + 1, ""))</f>
        <v/>
      </c>
      <c r="AI134" s="785" t="str" cm="1">
        <f t="array" ref="AI134">IFERROR(INDEX(AK92:AK143, MATCH(ROW()-MIN(ROW(AK92:AK143))+1, AH92:AH143, 0)), "")</f>
        <v/>
      </c>
      <c r="AJ134" s="2780">
        <f t="shared" si="29"/>
        <v>0</v>
      </c>
      <c r="AK134" s="2784" t="str">
        <f t="shared" si="30"/>
        <v/>
      </c>
      <c r="AL134" s="2787" t="str">
        <f>IFERROR(SUBSTITUTE(SUBSTITUTE(SUBSTITUTE(SUBSTITUTE(AL133, " , ", " "), ";", " "), "  ", " "), " ", " "), AL133)</f>
        <v>►Police choisissez celle qui vous convient</v>
      </c>
      <c r="AM134" s="2785" t="e">
        <f>IF(LEN(AN133)&lt;=AL135,AN133,LEFT(AN133,FIND("#",SUBSTITUTE(LEFT(AN133,AL135+1)," ","#",LEN(LEFT(AN133,AL135+1))-LEN(SUBSTITUTE(LEFT(AN133,AL135+1)," ",""))))-1))</f>
        <v>#VALUE!</v>
      </c>
      <c r="AN134" s="2786" t="e">
        <f t="shared" si="35"/>
        <v>#VALUE!</v>
      </c>
      <c r="AO134" s="3"/>
      <c r="AP134"/>
      <c r="AQ134"/>
      <c r="AR134"/>
      <c r="AS134"/>
      <c r="AT134"/>
      <c r="AU134"/>
      <c r="AV134"/>
      <c r="AW134" s="31"/>
      <c r="AX134" s="31"/>
      <c r="AY134" s="31"/>
      <c r="AZ134" s="31"/>
      <c r="BA134" s="410" t="s">
        <v>349</v>
      </c>
      <c r="BB134" s="494"/>
      <c r="BC134" s="494"/>
      <c r="BD134" s="615"/>
      <c r="BF134" s="559"/>
      <c r="BG134" s="612"/>
      <c r="BH134" s="612"/>
      <c r="BI134" s="589"/>
      <c r="BJ134" s="589"/>
      <c r="BK134" s="248"/>
      <c r="BL134" s="244"/>
      <c r="BM134"/>
      <c r="BN134" s="4">
        <v>1</v>
      </c>
    </row>
    <row r="135" spans="1:66" s="48" customFormat="1" ht="15.75" x14ac:dyDescent="0.25">
      <c r="A135"/>
      <c r="B135" s="196" t="str">
        <f t="shared" si="36"/>
        <v>►</v>
      </c>
      <c r="C135" s="320" t="str">
        <f>C121</f>
        <v>Famille à coller.N.Nom de votre recette.Recette mère ►.S.Saisissez le nom de la recette mère</v>
      </c>
      <c r="D135" s="320">
        <f>D121</f>
        <v>6</v>
      </c>
      <c r="E135" s="320" t="str">
        <f>E121</f>
        <v>couverts</v>
      </c>
      <c r="F135" s="381"/>
      <c r="G135" s="287"/>
      <c r="H135" s="287"/>
      <c r="I135" s="287"/>
      <c r="J135" s="287"/>
      <c r="K135" s="382"/>
      <c r="L135" s="383" t="s">
        <v>155</v>
      </c>
      <c r="N135" s="2982"/>
      <c r="O135" s="310"/>
      <c r="P135" s="2961"/>
      <c r="Q135"/>
      <c r="R135"/>
      <c r="S135"/>
      <c r="T135"/>
      <c r="U135"/>
      <c r="Z135" s="49"/>
      <c r="AA135" s="49"/>
      <c r="AB135"/>
      <c r="AC135"/>
      <c r="AD135" s="310"/>
      <c r="AE135" s="310"/>
      <c r="AF135"/>
      <c r="AG135" s="2369">
        <f>IF(AI135=AI90,1,LEN(AI135))</f>
        <v>0</v>
      </c>
      <c r="AH135" s="2779" t="str" cm="1">
        <f t="array" ref="AH135">IF(AK135="", "", IFERROR(MAX(IF(ISNUMBER(AH91:AH134), AH91:AH134)) + 1, ""))</f>
        <v/>
      </c>
      <c r="AI135" s="785" t="str" cm="1">
        <f t="array" ref="AI135">IFERROR(INDEX(AK92:AK143, MATCH(ROW()-MIN(ROW(AK92:AK143))+1, AH92:AH143, 0)), "")</f>
        <v/>
      </c>
      <c r="AJ135" s="2780">
        <f t="shared" si="29"/>
        <v>0</v>
      </c>
      <c r="AK135" s="2784" t="str">
        <f t="shared" si="30"/>
        <v/>
      </c>
      <c r="AL135" s="2240">
        <f>AI80</f>
        <v>90</v>
      </c>
      <c r="AM135" s="2785" t="e">
        <f>IF(LEN(AN134)&lt;=AL135,AN134,LEFT(AN134,FIND("#",SUBSTITUTE(LEFT(AN134,AL135+1)," ","#",LEN(LEFT(AN134,AL135+1))-LEN(SUBSTITUTE(LEFT(AN134,AL135+1)," ",""))))-1))</f>
        <v>#VALUE!</v>
      </c>
      <c r="AN135" s="2786" t="e">
        <f t="shared" si="35"/>
        <v>#VALUE!</v>
      </c>
      <c r="AO135" s="3"/>
      <c r="AP135"/>
      <c r="AQ135"/>
      <c r="AR135"/>
      <c r="AS135"/>
      <c r="AT135"/>
      <c r="AU135"/>
      <c r="AV135"/>
      <c r="AW135" s="31"/>
      <c r="AX135" s="31"/>
      <c r="AY135" s="31"/>
      <c r="AZ135" s="31"/>
      <c r="BA135" s="571"/>
      <c r="BB135" s="31"/>
      <c r="BC135" s="31"/>
      <c r="BD135" s="617"/>
      <c r="BF135" s="3209" t="s">
        <v>87</v>
      </c>
      <c r="BG135" s="616" t="s">
        <v>346</v>
      </c>
      <c r="BH135" s="494"/>
      <c r="BI135" s="494"/>
      <c r="BJ135" s="506"/>
      <c r="BK135" s="16"/>
      <c r="BL135" s="244"/>
      <c r="BM135"/>
      <c r="BN135" s="4">
        <v>1</v>
      </c>
    </row>
    <row r="136" spans="1:66" s="48" customFormat="1" ht="15.75" customHeight="1" thickBot="1" x14ac:dyDescent="0.3">
      <c r="A136"/>
      <c r="B136" s="196" t="str">
        <f t="shared" si="36"/>
        <v>►</v>
      </c>
      <c r="C136" s="320" t="str">
        <f>C121</f>
        <v>Famille à coller.N.Nom de votre recette.Recette mère ►.S.Saisissez le nom de la recette mère</v>
      </c>
      <c r="D136" s="320">
        <f>D121</f>
        <v>6</v>
      </c>
      <c r="E136" s="320" t="str">
        <f>E121</f>
        <v>couverts</v>
      </c>
      <c r="F136" s="387"/>
      <c r="G136" s="287"/>
      <c r="H136" s="287"/>
      <c r="I136" s="287"/>
      <c r="J136" s="287"/>
      <c r="K136" s="382"/>
      <c r="L136" s="383" t="s">
        <v>156</v>
      </c>
      <c r="N136" s="2982"/>
      <c r="O136" s="310"/>
      <c r="P136" s="2961"/>
      <c r="Q136"/>
      <c r="R136"/>
      <c r="S136"/>
      <c r="T136"/>
      <c r="U136"/>
      <c r="Z136" s="49"/>
      <c r="AA136" s="49"/>
      <c r="AB136"/>
      <c r="AC136"/>
      <c r="AD136" s="310"/>
      <c r="AE136" s="310"/>
      <c r="AF136"/>
      <c r="AG136" s="2369">
        <f>IF(AI136=AI90,1,LEN(AI136))</f>
        <v>0</v>
      </c>
      <c r="AH136" s="2779" t="str" cm="1">
        <f t="array" ref="AH136">IF(AK136="", "", IFERROR(MAX(IF(ISNUMBER(AH91:AH135), AH91:AH135)) + 1, ""))</f>
        <v/>
      </c>
      <c r="AI136" s="785" t="str" cm="1">
        <f t="array" ref="AI136">IFERROR(INDEX(AK92:AK143, MATCH(ROW()-MIN(ROW(AK92:AK143))+1, AH92:AH143, 0)), "")</f>
        <v/>
      </c>
      <c r="AJ136" s="2780">
        <f t="shared" si="29"/>
        <v>0</v>
      </c>
      <c r="AK136" s="2784" t="str">
        <f t="shared" si="30"/>
        <v/>
      </c>
      <c r="AL136" s="2788"/>
      <c r="AM136" s="2785" t="e">
        <f>IF(LEN(AN135)&lt;=AL135,AN135,LEFT(AN135,FIND("#",SUBSTITUTE(LEFT(AN135,AL135+1)," ","#",LEN(LEFT(AN135,AL135+1))-LEN(SUBSTITUTE(LEFT(AN135,AL135+1)," ",""))))-1))</f>
        <v>#VALUE!</v>
      </c>
      <c r="AN136" s="2786" t="e">
        <f t="shared" si="35"/>
        <v>#VALUE!</v>
      </c>
      <c r="AO136" s="3"/>
      <c r="AP136"/>
      <c r="AQ136"/>
      <c r="AR136"/>
      <c r="AS136"/>
      <c r="AT136"/>
      <c r="AU136"/>
      <c r="AV136"/>
      <c r="AW136" s="31"/>
      <c r="AX136" s="31"/>
      <c r="AY136" s="31"/>
      <c r="AZ136" s="31"/>
      <c r="BA136" s="618">
        <v>19</v>
      </c>
      <c r="BB136" s="619">
        <v>18</v>
      </c>
      <c r="BC136" s="619">
        <v>25</v>
      </c>
      <c r="BD136" s="620">
        <v>16</v>
      </c>
      <c r="BF136" s="3209"/>
      <c r="BG136" s="3210" t="s">
        <v>350</v>
      </c>
      <c r="BH136" s="3210"/>
      <c r="BI136" s="3210"/>
      <c r="BJ136" s="3210"/>
      <c r="BK136" s="3210"/>
      <c r="BL136" s="3211"/>
      <c r="BM136"/>
      <c r="BN136" s="4">
        <v>1</v>
      </c>
    </row>
    <row r="137" spans="1:66" s="48" customFormat="1" ht="15.75" x14ac:dyDescent="0.25">
      <c r="A137"/>
      <c r="B137" s="376" t="s">
        <v>18</v>
      </c>
      <c r="C137" s="320" t="str">
        <f>C121</f>
        <v>Famille à coller.N.Nom de votre recette.Recette mère ►.S.Saisissez le nom de la recette mère</v>
      </c>
      <c r="D137" s="320">
        <f>D121</f>
        <v>6</v>
      </c>
      <c r="E137" s="320" t="str">
        <f>E121</f>
        <v>couverts</v>
      </c>
      <c r="F137" s="293"/>
      <c r="G137" s="293"/>
      <c r="H137" s="293" t="s">
        <v>152</v>
      </c>
      <c r="I137" s="294"/>
      <c r="J137" s="392"/>
      <c r="K137" s="392"/>
      <c r="L137" s="393"/>
      <c r="N137" s="2982"/>
      <c r="O137" s="310"/>
      <c r="P137" s="2961"/>
      <c r="Q137"/>
      <c r="R137"/>
      <c r="S137"/>
      <c r="T137"/>
      <c r="U137"/>
      <c r="Z137" s="49"/>
      <c r="AA137" s="49"/>
      <c r="AB137"/>
      <c r="AC137"/>
      <c r="AD137" s="310"/>
      <c r="AE137" s="310"/>
      <c r="AF137"/>
      <c r="AG137" s="2369">
        <f>IF(AI137=AI90,1,LEN(AI137))</f>
        <v>0</v>
      </c>
      <c r="AH137" s="2779" t="str" cm="1">
        <f t="array" ref="AH137">IF(AK137="", "", IFERROR(MAX(IF(ISNUMBER(AH91:AH136), AH91:AH136)) + 1, ""))</f>
        <v/>
      </c>
      <c r="AI137" s="785" t="str" cm="1">
        <f t="array" ref="AI137">IFERROR(INDEX(AK92:AK143, MATCH(ROW()-MIN(ROW(AK92:AK143))+1, AH92:AH143, 0)), "")</f>
        <v/>
      </c>
      <c r="AJ137" s="2780">
        <f t="shared" si="29"/>
        <v>0</v>
      </c>
      <c r="AK137" s="2784" t="str">
        <f t="shared" si="30"/>
        <v/>
      </c>
      <c r="AL137" s="2788"/>
      <c r="AM137" s="2785" t="e">
        <f>IF(LEN(AN136)&lt;=AL135,AN136,LEFT(AN136,FIND("#",SUBSTITUTE(LEFT(AN136,AL135+1)," ","#",LEN(LEFT(AN136,AL135+1))-LEN(SUBSTITUTE(LEFT(AN136,AL135+1)," ",""))))-1))</f>
        <v>#VALUE!</v>
      </c>
      <c r="AN137" s="2786" t="e">
        <f t="shared" si="35"/>
        <v>#VALUE!</v>
      </c>
      <c r="AO137" s="3"/>
      <c r="AP137"/>
      <c r="AQ137"/>
      <c r="AR137"/>
      <c r="AS137"/>
      <c r="AT137"/>
      <c r="AU137"/>
      <c r="AV137"/>
      <c r="AW137" s="31"/>
      <c r="AX137" s="31"/>
      <c r="AY137" s="31"/>
      <c r="AZ137" s="31"/>
      <c r="BA137" s="9">
        <f ca="1">CELL("largeur",BA137)</f>
        <v>19</v>
      </c>
      <c r="BB137" s="9">
        <f ca="1">CELL("largeur",BB137)</f>
        <v>18</v>
      </c>
      <c r="BC137" s="9">
        <f ca="1">CELL("largeur",BC137)</f>
        <v>25</v>
      </c>
      <c r="BD137" s="9">
        <f ca="1">CELL("largeur",BD137)</f>
        <v>16</v>
      </c>
      <c r="BF137" s="3209"/>
      <c r="BG137" s="3210"/>
      <c r="BH137" s="3210"/>
      <c r="BI137" s="3210"/>
      <c r="BJ137" s="3210"/>
      <c r="BK137" s="3210"/>
      <c r="BL137" s="3211"/>
      <c r="BM137"/>
      <c r="BN137" s="4">
        <v>1</v>
      </c>
    </row>
    <row r="138" spans="1:66" s="48" customFormat="1" ht="16.5" thickBot="1" x14ac:dyDescent="0.3">
      <c r="A138"/>
      <c r="B138" s="397" t="s">
        <v>18</v>
      </c>
      <c r="C138" s="398" t="str">
        <f>C121</f>
        <v>Famille à coller.N.Nom de votre recette.Recette mère ►.S.Saisissez le nom de la recette mère</v>
      </c>
      <c r="D138" s="398">
        <f>D121</f>
        <v>6</v>
      </c>
      <c r="E138" s="398" t="str">
        <f>E121</f>
        <v>couverts</v>
      </c>
      <c r="F138" s="399" t="s">
        <v>150</v>
      </c>
      <c r="G138" s="298"/>
      <c r="H138" s="299"/>
      <c r="I138" s="300"/>
      <c r="J138" s="299"/>
      <c r="K138" s="299"/>
      <c r="L138" s="400"/>
      <c r="N138" s="2982"/>
      <c r="O138" s="310"/>
      <c r="P138" s="2961"/>
      <c r="Q138"/>
      <c r="R138"/>
      <c r="S138"/>
      <c r="T138"/>
      <c r="U138"/>
      <c r="Z138" s="49"/>
      <c r="AA138" s="49"/>
      <c r="AB138"/>
      <c r="AC138"/>
      <c r="AD138" s="310"/>
      <c r="AE138" s="310"/>
      <c r="AF138"/>
      <c r="AG138" s="2369">
        <f>IF(AI138=AI90,1,LEN(AI138))</f>
        <v>0</v>
      </c>
      <c r="AH138" s="2779" t="str" cm="1">
        <f t="array" ref="AH138">IF(AK138="", "", IFERROR(MAX(IF(ISNUMBER(AH91:AH137), AH91:AH137)) + 1, ""))</f>
        <v/>
      </c>
      <c r="AI138" s="785" t="str" cm="1">
        <f t="array" ref="AI138">IFERROR(INDEX(AK92:AK143, MATCH(ROW()-MIN(ROW(AK92:AK143))+1, AH92:AH143, 0)), "")</f>
        <v/>
      </c>
      <c r="AJ138" s="2780">
        <f t="shared" si="29"/>
        <v>0</v>
      </c>
      <c r="AK138" s="2784" t="str">
        <f t="shared" si="30"/>
        <v/>
      </c>
      <c r="AL138" s="2788"/>
      <c r="AM138" s="2785" t="e">
        <f>IF(LEN(AN137)&lt;=AL135,AN137,LEFT(AN137,FIND("#",SUBSTITUTE(LEFT(AN137,AL135+1)," ","#",LEN(LEFT(AN137,AL135+1))-LEN(SUBSTITUTE(LEFT(AN137,AL135+1)," ",""))))-1))</f>
        <v>#VALUE!</v>
      </c>
      <c r="AN138" s="2786" t="e">
        <f t="shared" si="35"/>
        <v>#VALUE!</v>
      </c>
      <c r="AO138" s="3"/>
      <c r="AP138"/>
      <c r="AQ138"/>
      <c r="AR138"/>
      <c r="AS138"/>
      <c r="AT138"/>
      <c r="AU138"/>
      <c r="AV138"/>
      <c r="AW138" s="31"/>
      <c r="AX138" s="31"/>
      <c r="AY138" s="31"/>
      <c r="AZ138" s="31"/>
      <c r="BA138" s="31"/>
      <c r="BB138" s="31"/>
      <c r="BC138" s="31"/>
      <c r="BD138" s="31"/>
      <c r="BF138" s="3209"/>
      <c r="BG138" s="3210"/>
      <c r="BH138" s="3210"/>
      <c r="BI138" s="3210"/>
      <c r="BJ138" s="3210"/>
      <c r="BK138" s="3210"/>
      <c r="BL138" s="3211"/>
      <c r="BM138"/>
      <c r="BN138" s="4">
        <v>1</v>
      </c>
    </row>
    <row r="139" spans="1:66" s="48" customFormat="1" ht="15.75" x14ac:dyDescent="0.25">
      <c r="A139"/>
      <c r="B139" s="1005" t="s">
        <v>18</v>
      </c>
      <c r="C139"/>
      <c r="D139"/>
      <c r="E139"/>
      <c r="F139"/>
      <c r="G139"/>
      <c r="H139"/>
      <c r="I139"/>
      <c r="J139"/>
      <c r="K139"/>
      <c r="L139"/>
      <c r="N139" s="2982"/>
      <c r="O139" s="310"/>
      <c r="P139" s="2961"/>
      <c r="Q139"/>
      <c r="R139"/>
      <c r="S139"/>
      <c r="T139"/>
      <c r="U139"/>
      <c r="Z139" s="49"/>
      <c r="AA139" s="49"/>
      <c r="AB139"/>
      <c r="AC139"/>
      <c r="AD139" s="310"/>
      <c r="AE139" s="310"/>
      <c r="AF139"/>
      <c r="AG139" s="2369">
        <f>IF(AI139=AI90,1,LEN(AI139))</f>
        <v>0</v>
      </c>
      <c r="AH139" s="2779" t="str" cm="1">
        <f t="array" ref="AH139">IF(AK139="", "", IFERROR(MAX(IF(ISNUMBER(AH91:AH138), AH91:AH138)) + 1, ""))</f>
        <v/>
      </c>
      <c r="AI139" s="785" t="str" cm="1">
        <f t="array" ref="AI139">IFERROR(INDEX(AK92:AK143, MATCH(ROW()-MIN(ROW(AK92:AK143))+1, AH92:AH143, 0)), "")</f>
        <v/>
      </c>
      <c r="AJ139" s="2780">
        <f t="shared" si="29"/>
        <v>0</v>
      </c>
      <c r="AK139" s="2784" t="str">
        <f t="shared" si="30"/>
        <v/>
      </c>
      <c r="AL139" s="2788"/>
      <c r="AM139" s="2785" t="e">
        <f>IF(LEN(AN138)&lt;=AL135,AN138,LEFT(AN138,FIND("#",SUBSTITUTE(LEFT(AN138,AL135+1)," ","#",LEN(LEFT(AN138,AL135+1))-LEN(SUBSTITUTE(LEFT(AN138,AL135+1)," ",""))))-1))</f>
        <v>#VALUE!</v>
      </c>
      <c r="AN139" s="2786" t="e">
        <f t="shared" si="35"/>
        <v>#VALUE!</v>
      </c>
      <c r="AO139" s="3"/>
      <c r="AP139"/>
      <c r="AQ139"/>
      <c r="AR139"/>
      <c r="AS139"/>
      <c r="AT139"/>
      <c r="AU139"/>
      <c r="AV139"/>
      <c r="AW139" s="31"/>
      <c r="AX139" s="31"/>
      <c r="AY139" s="31"/>
      <c r="AZ139" s="31"/>
      <c r="BA139" s="49"/>
      <c r="BB139" s="49"/>
      <c r="BC139" s="49"/>
      <c r="BD139" s="49"/>
      <c r="BF139" s="3209"/>
      <c r="BG139" s="494" t="s">
        <v>354</v>
      </c>
      <c r="BH139" s="494"/>
      <c r="BI139" s="494"/>
      <c r="BJ139" s="494"/>
      <c r="BK139" s="16"/>
      <c r="BL139" s="244"/>
      <c r="BM139"/>
      <c r="BN139" s="4">
        <v>1</v>
      </c>
    </row>
    <row r="140" spans="1:66" s="48" customFormat="1" ht="18.75" x14ac:dyDescent="0.25">
      <c r="A140"/>
      <c r="B140" s="1013" t="s">
        <v>18</v>
      </c>
      <c r="C140" s="998" t="str">
        <f>C121</f>
        <v>Famille à coller.N.Nom de votre recette.Recette mère ►.S.Saisissez le nom de la recette mère</v>
      </c>
      <c r="D140" s="998">
        <f>D121</f>
        <v>6</v>
      </c>
      <c r="E140" s="998" t="str">
        <f>E121</f>
        <v>couverts</v>
      </c>
      <c r="F140" s="1002" t="s">
        <v>61</v>
      </c>
      <c r="G140" s="1002">
        <v>1</v>
      </c>
      <c r="H140" s="999" t="s">
        <v>333</v>
      </c>
      <c r="I140" s="1000"/>
      <c r="J140" s="1000"/>
      <c r="K140" s="1008"/>
      <c r="L140" s="1001"/>
      <c r="N140" s="2982"/>
      <c r="O140" s="310"/>
      <c r="P140" s="2961"/>
      <c r="Q140" s="526" t="s">
        <v>218</v>
      </c>
      <c r="R140" s="527" t="s">
        <v>601</v>
      </c>
      <c r="S140" s="527"/>
      <c r="T140" s="527"/>
      <c r="U140"/>
      <c r="Z140" s="49"/>
      <c r="AA140" s="49"/>
      <c r="AB140"/>
      <c r="AC140" s="526" t="s">
        <v>218</v>
      </c>
      <c r="AD140" s="310"/>
      <c r="AE140" s="310"/>
      <c r="AF140"/>
      <c r="AG140" s="2369">
        <f>IF(AI140=AI90,1,LEN(AI140))</f>
        <v>0</v>
      </c>
      <c r="AH140" s="2779" t="str" cm="1">
        <f t="array" ref="AH140">IF(AK140="", "", IFERROR(MAX(IF(ISNUMBER(AH91:AH139), AH91:AH139)) + 1, ""))</f>
        <v/>
      </c>
      <c r="AI140" s="785" t="str" cm="1">
        <f t="array" ref="AI140">IFERROR(INDEX(AK92:AK143, MATCH(ROW()-MIN(ROW(AK92:AK143))+1, AH92:AH143, 0)), "")</f>
        <v/>
      </c>
      <c r="AJ140" s="2780">
        <f t="shared" si="29"/>
        <v>0</v>
      </c>
      <c r="AK140" s="2784" t="str">
        <f t="shared" si="30"/>
        <v/>
      </c>
      <c r="AL140" s="2788"/>
      <c r="AM140" s="2785" t="e">
        <f>IF(LEN(AN139)&lt;=AL135,AN139,LEFT(AN139,FIND("#",SUBSTITUTE(LEFT(AN139,AL135+1)," ","#",LEN(LEFT(AN139,AL135+1))-LEN(SUBSTITUTE(LEFT(AN139,AL135+1)," ",""))))-1))</f>
        <v>#VALUE!</v>
      </c>
      <c r="AN140" s="2786" t="e">
        <f t="shared" si="35"/>
        <v>#VALUE!</v>
      </c>
      <c r="AO140" s="3"/>
      <c r="AP140"/>
      <c r="AQ140"/>
      <c r="AR140"/>
      <c r="AS140"/>
      <c r="AT140"/>
      <c r="AU140"/>
      <c r="AV140"/>
      <c r="AW140" s="31"/>
      <c r="AX140" s="31"/>
      <c r="AY140" s="31"/>
      <c r="AZ140" s="31"/>
      <c r="BA140" s="49"/>
      <c r="BB140" s="49"/>
      <c r="BC140" s="49"/>
      <c r="BD140" s="49"/>
      <c r="BF140" s="3209"/>
      <c r="BG140" s="494" t="s">
        <v>356</v>
      </c>
      <c r="BH140" s="621"/>
      <c r="BI140" s="621"/>
      <c r="BJ140" s="621"/>
      <c r="BK140" s="16"/>
      <c r="BL140" s="244"/>
      <c r="BM140"/>
      <c r="BN140" s="4">
        <v>1</v>
      </c>
    </row>
    <row r="141" spans="1:66" s="48" customFormat="1" ht="18.75" x14ac:dyDescent="0.25">
      <c r="A141"/>
      <c r="B141" s="319" t="s">
        <v>18</v>
      </c>
      <c r="C141" s="1043" t="str">
        <f>C140</f>
        <v>Famille à coller.N.Nom de votre recette.Recette mère ►.S.Saisissez le nom de la recette mère</v>
      </c>
      <c r="D141" s="1043">
        <f>D140</f>
        <v>6</v>
      </c>
      <c r="E141" s="1044" t="str">
        <f>E140</f>
        <v>couverts</v>
      </c>
      <c r="F141" s="1009" t="s">
        <v>408</v>
      </c>
      <c r="G141" s="1009"/>
      <c r="H141" s="1009"/>
      <c r="I141" s="1009"/>
      <c r="J141" s="1009"/>
      <c r="K141" s="1009"/>
      <c r="L141" s="1012"/>
      <c r="N141" s="2982"/>
      <c r="O141" s="310"/>
      <c r="P141" s="2961"/>
      <c r="R141" s="436" t="s">
        <v>221</v>
      </c>
      <c r="S141"/>
      <c r="T141"/>
      <c r="U141"/>
      <c r="Z141" s="49"/>
      <c r="AA141" s="49"/>
      <c r="AB141"/>
      <c r="AC141"/>
      <c r="AD141" s="310"/>
      <c r="AE141" s="310"/>
      <c r="AF141"/>
      <c r="AG141" s="2369">
        <f>IF(AI141=AI90,1,LEN(AI141))</f>
        <v>0</v>
      </c>
      <c r="AH141" s="2779" t="str" cm="1">
        <f t="array" ref="AH141">IF(AK141="", "", IFERROR(MAX(IF(ISNUMBER(AH91:AH140), AH91:AH140)) + 1, ""))</f>
        <v/>
      </c>
      <c r="AI141" s="785" t="str" cm="1">
        <f t="array" ref="AI141">IFERROR(INDEX(AK92:AK143, MATCH(ROW()-MIN(ROW(AK92:AK143))+1, AH92:AH143, 0)), "")</f>
        <v/>
      </c>
      <c r="AJ141" s="2780">
        <f t="shared" si="29"/>
        <v>0</v>
      </c>
      <c r="AK141" s="2784" t="str">
        <f t="shared" si="30"/>
        <v/>
      </c>
      <c r="AL141" s="2788"/>
      <c r="AM141" s="2785" t="e">
        <f>IF(LEN(AN140)&lt;=AL135,AN140,LEFT(AN140,FIND("#",SUBSTITUTE(LEFT(AN140,AL135+1)," ","#",LEN(LEFT(AN140,AL135+1))-LEN(SUBSTITUTE(LEFT(AN140,AL135+1)," ",""))))-1))</f>
        <v>#VALUE!</v>
      </c>
      <c r="AN141" s="2786" t="e">
        <f t="shared" si="35"/>
        <v>#VALUE!</v>
      </c>
      <c r="AO141" s="3"/>
      <c r="AP141"/>
      <c r="AQ141"/>
      <c r="AR141"/>
      <c r="AS141"/>
      <c r="AT141"/>
      <c r="AU141"/>
      <c r="AV141"/>
      <c r="AW141" s="31"/>
      <c r="AX141" s="31"/>
      <c r="AY141" s="31"/>
      <c r="AZ141" s="31"/>
      <c r="BA141" s="49"/>
      <c r="BB141" s="49"/>
      <c r="BC141" s="49"/>
      <c r="BD141" s="49"/>
      <c r="BF141" s="559"/>
      <c r="BG141" s="612"/>
      <c r="BH141" s="612"/>
      <c r="BI141" s="589"/>
      <c r="BJ141" s="589"/>
      <c r="BK141" s="248"/>
      <c r="BL141" s="244"/>
      <c r="BM141"/>
      <c r="BN141" s="4">
        <v>1</v>
      </c>
    </row>
    <row r="142" spans="1:66" s="48" customFormat="1" ht="15.75" x14ac:dyDescent="0.25">
      <c r="A142"/>
      <c r="B142" s="319" t="s">
        <v>18</v>
      </c>
      <c r="C142" s="320" t="str">
        <f>C140</f>
        <v>Famille à coller.N.Nom de votre recette.Recette mère ►.S.Saisissez le nom de la recette mère</v>
      </c>
      <c r="D142" s="320">
        <f>D140</f>
        <v>6</v>
      </c>
      <c r="E142" s="1045" t="str">
        <f>E140</f>
        <v>couverts</v>
      </c>
      <c r="F142" s="678"/>
      <c r="G142" s="679" t="s">
        <v>413</v>
      </c>
      <c r="H142" s="609"/>
      <c r="I142" s="609"/>
      <c r="J142" s="609"/>
      <c r="K142" s="680" t="s">
        <v>414</v>
      </c>
      <c r="L142" s="681"/>
      <c r="N142" s="2982"/>
      <c r="O142" s="310"/>
      <c r="P142" s="2961"/>
      <c r="Q142"/>
      <c r="R142"/>
      <c r="S142"/>
      <c r="T142"/>
      <c r="U142"/>
      <c r="Z142" s="49"/>
      <c r="AA142" s="49"/>
      <c r="AB142"/>
      <c r="AC142"/>
      <c r="AD142" s="310"/>
      <c r="AE142" s="310"/>
      <c r="AF142"/>
      <c r="AG142" s="2369">
        <f>IF(AI142=AI90,1,LEN(AI142))</f>
        <v>0</v>
      </c>
      <c r="AH142" s="2779" t="str" cm="1">
        <f t="array" ref="AH142">IF(AK142="", "", IFERROR(MAX(IF(ISNUMBER(AH91:AH141), AH91:AH141)) + 1, ""))</f>
        <v/>
      </c>
      <c r="AI142" s="785" t="str" cm="1">
        <f t="array" ref="AI142">IFERROR(INDEX(AK92:AK143, MATCH(ROW()-MIN(ROW(AK92:AK143))+1, AH92:AH143, 0)), "")</f>
        <v/>
      </c>
      <c r="AJ142" s="2780">
        <f t="shared" si="29"/>
        <v>0</v>
      </c>
      <c r="AK142" s="2784" t="str">
        <f t="shared" si="30"/>
        <v/>
      </c>
      <c r="AL142" s="2788"/>
      <c r="AM142" s="2785" t="e">
        <f>IF(LEN(AN141)&lt;=AL135,AN141,LEFT(AN141,FIND("#",SUBSTITUTE(LEFT(AN141,AL135+1)," ","#",LEN(LEFT(AN141,AL135+1))-LEN(SUBSTITUTE(LEFT(AN141,AL135+1)," ",""))))-1))</f>
        <v>#VALUE!</v>
      </c>
      <c r="AN142" s="2786" t="e">
        <f t="shared" si="35"/>
        <v>#VALUE!</v>
      </c>
      <c r="AO142" s="3"/>
      <c r="AP142"/>
      <c r="AQ142"/>
      <c r="AR142"/>
      <c r="AS142"/>
      <c r="AT142"/>
      <c r="AU142"/>
      <c r="AV142"/>
      <c r="AW142" s="31"/>
      <c r="AX142" s="31"/>
      <c r="AY142" s="31"/>
      <c r="AZ142" s="31"/>
      <c r="BA142" s="49"/>
      <c r="BB142" s="49"/>
      <c r="BC142" s="49"/>
      <c r="BD142" s="49"/>
      <c r="BF142" s="432"/>
      <c r="BG142" s="433"/>
      <c r="BH142" s="434"/>
      <c r="BI142" s="433"/>
      <c r="BJ142" s="433"/>
      <c r="BK142" s="433"/>
      <c r="BL142" s="435"/>
      <c r="BM142"/>
      <c r="BN142" s="4">
        <v>1</v>
      </c>
    </row>
    <row r="143" spans="1:66" s="48" customFormat="1" ht="16.5" customHeight="1" thickBot="1" x14ac:dyDescent="0.3">
      <c r="A143"/>
      <c r="B143" s="196" t="str">
        <f t="shared" ref="B143:B144" si="37">IF(OR(F143&lt;&gt;"",K143&lt;&gt; ""),"A", "►")</f>
        <v>A</v>
      </c>
      <c r="C143" s="320" t="str">
        <f>C140</f>
        <v>Famille à coller.N.Nom de votre recette.Recette mère ►.S.Saisissez le nom de la recette mère</v>
      </c>
      <c r="D143" s="320">
        <f>D140</f>
        <v>6</v>
      </c>
      <c r="E143" s="1045" t="str">
        <f>E140</f>
        <v>couverts</v>
      </c>
      <c r="F143" s="678"/>
      <c r="G143" s="682" t="s">
        <v>415</v>
      </c>
      <c r="H143" s="270"/>
      <c r="I143" s="270"/>
      <c r="J143" s="270"/>
      <c r="K143" s="605" t="s">
        <v>336</v>
      </c>
      <c r="L143" s="683" t="s">
        <v>416</v>
      </c>
      <c r="N143" s="2982"/>
      <c r="O143" s="310"/>
      <c r="P143" s="2961"/>
      <c r="Q143"/>
      <c r="R143"/>
      <c r="S143"/>
      <c r="T143"/>
      <c r="U143"/>
      <c r="Z143" s="49"/>
      <c r="AA143" s="49"/>
      <c r="AB143"/>
      <c r="AC143"/>
      <c r="AD143" s="310"/>
      <c r="AE143" s="310"/>
      <c r="AF143"/>
      <c r="AG143" s="2369">
        <f>IF(AI143=AI90,1,LEN(AI143))</f>
        <v>0</v>
      </c>
      <c r="AH143" s="2779" t="str" cm="1">
        <f t="array" ref="AH143">IF(AK143="", "", IFERROR(MAX(IF(ISNUMBER(AH91:AH142), AH91:AH142)) + 1, ""))</f>
        <v/>
      </c>
      <c r="AI143" s="785" t="str" cm="1">
        <f t="array" ref="AI143">IFERROR(INDEX(AK92:AK143, MATCH(ROW()-MIN(ROW(AK92:AK143))+1, AH92:AH143, 0)), "")</f>
        <v/>
      </c>
      <c r="AJ143" s="2789">
        <f t="shared" si="29"/>
        <v>0</v>
      </c>
      <c r="AK143" s="2790" t="str">
        <f t="shared" si="30"/>
        <v/>
      </c>
      <c r="AL143" s="2791"/>
      <c r="AM143" s="2792" t="e">
        <f>IF(LEN(AN142)&lt;=AL135,AN142,LEFT(AN142,FIND("#",SUBSTITUTE(LEFT(AN142,AL135+1)," ","#",LEN(LEFT(AN142,AL135+1))-LEN(SUBSTITUTE(LEFT(AN142,AL135+1)," ",""))))-1))</f>
        <v>#VALUE!</v>
      </c>
      <c r="AN143" s="2793" t="e">
        <f t="shared" si="35"/>
        <v>#VALUE!</v>
      </c>
      <c r="AO143" s="3"/>
      <c r="AP143"/>
      <c r="AQ143"/>
      <c r="AR143"/>
      <c r="AS143"/>
      <c r="AT143"/>
      <c r="AU143"/>
      <c r="AV143"/>
      <c r="AW143" s="31"/>
      <c r="AX143" s="31"/>
      <c r="AY143" s="31"/>
      <c r="AZ143" s="31"/>
      <c r="BA143" s="49"/>
      <c r="BB143" s="49"/>
      <c r="BC143" s="49"/>
      <c r="BD143" s="49"/>
      <c r="BF143" s="559"/>
      <c r="BG143" s="612"/>
      <c r="BH143" s="612"/>
      <c r="BI143" s="589"/>
      <c r="BJ143" s="589"/>
      <c r="BK143" s="248"/>
      <c r="BL143" s="244"/>
      <c r="BM143"/>
      <c r="BN143" s="4">
        <v>1</v>
      </c>
    </row>
    <row r="144" spans="1:66" s="48" customFormat="1" ht="19.5" thickTop="1" x14ac:dyDescent="0.25">
      <c r="A144"/>
      <c r="B144" s="196" t="str">
        <f t="shared" si="37"/>
        <v>A</v>
      </c>
      <c r="C144" s="320" t="str">
        <f>C140</f>
        <v>Famille à coller.N.Nom de votre recette.Recette mère ►.S.Saisissez le nom de la recette mère</v>
      </c>
      <c r="D144" s="320">
        <f>D140</f>
        <v>6</v>
      </c>
      <c r="E144" s="1045" t="str">
        <f>E140</f>
        <v>couverts</v>
      </c>
      <c r="F144" s="678">
        <v>3</v>
      </c>
      <c r="G144" s="682" t="s">
        <v>417</v>
      </c>
      <c r="H144" s="270"/>
      <c r="I144" s="270"/>
      <c r="J144" s="270"/>
      <c r="K144" s="684"/>
      <c r="L144" s="683" t="s">
        <v>418</v>
      </c>
      <c r="N144" s="2982"/>
      <c r="O144" s="310"/>
      <c r="P144" s="2961"/>
      <c r="Q144"/>
      <c r="R144"/>
      <c r="S144"/>
      <c r="T144"/>
      <c r="U144"/>
      <c r="Z144" s="49"/>
      <c r="AA144" s="49"/>
      <c r="AB144"/>
      <c r="AC144"/>
      <c r="AD144" s="310"/>
      <c r="AE144" s="310"/>
      <c r="AF144"/>
      <c r="AG144" s="2794">
        <v>10</v>
      </c>
      <c r="AH144" s="2795">
        <v>9</v>
      </c>
      <c r="AI144" s="2795" t="s">
        <v>2304</v>
      </c>
      <c r="AJ144" s="2795">
        <v>4</v>
      </c>
      <c r="AK144" s="2795">
        <v>5</v>
      </c>
      <c r="AL144" s="2795">
        <v>11</v>
      </c>
      <c r="AM144" s="2795">
        <v>15</v>
      </c>
      <c r="AN144" s="2796">
        <v>11</v>
      </c>
      <c r="AO144" s="3"/>
      <c r="AP144"/>
      <c r="AQ144"/>
      <c r="AR144"/>
      <c r="AS144"/>
      <c r="AT144"/>
      <c r="AU144"/>
      <c r="AV144"/>
      <c r="AW144" s="31"/>
      <c r="AX144" s="31"/>
      <c r="AY144" s="31"/>
      <c r="AZ144" s="31"/>
      <c r="BA144" s="49"/>
      <c r="BB144" s="49"/>
      <c r="BC144" s="49"/>
      <c r="BD144" s="49"/>
      <c r="BF144" s="3199" t="s">
        <v>359</v>
      </c>
      <c r="BG144" s="3200" t="s">
        <v>360</v>
      </c>
      <c r="BH144" s="395" t="s">
        <v>201</v>
      </c>
      <c r="BI144" s="118"/>
      <c r="BJ144" s="118"/>
      <c r="BK144" s="118"/>
      <c r="BL144" s="244"/>
      <c r="BM144"/>
      <c r="BN144" s="4">
        <v>1</v>
      </c>
    </row>
    <row r="145" spans="1:66" s="48" customFormat="1" ht="16.5" thickBot="1" x14ac:dyDescent="0.3">
      <c r="A145"/>
      <c r="B145" s="196" t="str">
        <f>IF(OR(F145&lt;&gt;"",K145&lt;&gt; ""),"A", "►")</f>
        <v>►</v>
      </c>
      <c r="C145" s="320" t="str">
        <f>C140</f>
        <v>Famille à coller.N.Nom de votre recette.Recette mère ►.S.Saisissez le nom de la recette mère</v>
      </c>
      <c r="D145" s="320">
        <f>D140</f>
        <v>6</v>
      </c>
      <c r="E145" s="1045" t="str">
        <f>E140</f>
        <v>couverts</v>
      </c>
      <c r="F145" s="678"/>
      <c r="G145" s="682" t="s">
        <v>420</v>
      </c>
      <c r="H145" s="270"/>
      <c r="I145" s="270"/>
      <c r="J145" s="270"/>
      <c r="K145" s="686"/>
      <c r="L145" s="687" t="s">
        <v>421</v>
      </c>
      <c r="N145" s="2982"/>
      <c r="O145" s="310"/>
      <c r="P145" s="2961"/>
      <c r="Q145"/>
      <c r="R145"/>
      <c r="S145"/>
      <c r="T145"/>
      <c r="U145"/>
      <c r="Z145" s="49"/>
      <c r="AA145" s="49"/>
      <c r="AB145"/>
      <c r="AC145"/>
      <c r="AD145" s="310"/>
      <c r="AE145" s="310"/>
      <c r="AF145"/>
      <c r="AG145" s="2797">
        <f t="shared" ref="AG145:AN145" ca="1" si="38">CELL("largeur",AG145)</f>
        <v>10</v>
      </c>
      <c r="AH145" s="2798">
        <f t="shared" ca="1" si="38"/>
        <v>9</v>
      </c>
      <c r="AI145" s="2798">
        <f t="shared" ca="1" si="38"/>
        <v>99</v>
      </c>
      <c r="AJ145" s="2798">
        <f t="shared" ca="1" si="38"/>
        <v>5</v>
      </c>
      <c r="AK145" s="2798">
        <f t="shared" ca="1" si="38"/>
        <v>5</v>
      </c>
      <c r="AL145" s="2798">
        <f t="shared" ca="1" si="38"/>
        <v>10</v>
      </c>
      <c r="AM145" s="2798">
        <f t="shared" ca="1" si="38"/>
        <v>10</v>
      </c>
      <c r="AN145" s="2799">
        <f t="shared" ca="1" si="38"/>
        <v>10</v>
      </c>
      <c r="AO145" s="3"/>
      <c r="AP145"/>
      <c r="AQ145"/>
      <c r="AR145"/>
      <c r="AS145"/>
      <c r="AT145"/>
      <c r="AU145"/>
      <c r="AV145"/>
      <c r="AW145" s="31"/>
      <c r="AX145" s="31"/>
      <c r="AY145" s="31"/>
      <c r="AZ145" s="31"/>
      <c r="BA145" s="49"/>
      <c r="BB145" s="49"/>
      <c r="BC145" s="49"/>
      <c r="BD145" s="49"/>
      <c r="BF145" s="3199"/>
      <c r="BG145" s="3201"/>
      <c r="BH145" s="395" t="s">
        <v>205</v>
      </c>
      <c r="BI145" s="118"/>
      <c r="BJ145" s="118"/>
      <c r="BK145" s="118"/>
      <c r="BL145" s="244"/>
      <c r="BM145"/>
      <c r="BN145" s="4">
        <v>1</v>
      </c>
    </row>
    <row r="146" spans="1:66" s="48" customFormat="1" ht="18.75" x14ac:dyDescent="0.25">
      <c r="A146"/>
      <c r="B146" s="196" t="str">
        <f t="shared" ref="B146:B150" si="39">IF(OR(F146&lt;&gt;"",K146&lt;&gt; ""),"A", "►")</f>
        <v>A</v>
      </c>
      <c r="C146" s="320" t="str">
        <f>C140</f>
        <v>Famille à coller.N.Nom de votre recette.Recette mère ►.S.Saisissez le nom de la recette mère</v>
      </c>
      <c r="D146" s="320">
        <f>D140</f>
        <v>6</v>
      </c>
      <c r="E146" s="1045" t="str">
        <f>E140</f>
        <v>couverts</v>
      </c>
      <c r="F146" s="678">
        <v>1</v>
      </c>
      <c r="G146" s="682" t="s">
        <v>423</v>
      </c>
      <c r="H146" s="270"/>
      <c r="I146" s="270"/>
      <c r="J146" s="270"/>
      <c r="K146" s="684"/>
      <c r="L146" s="683" t="s">
        <v>416</v>
      </c>
      <c r="N146" s="2982"/>
      <c r="O146" s="310"/>
      <c r="P146" s="2961"/>
      <c r="Q146"/>
      <c r="R146"/>
      <c r="S146"/>
      <c r="T146"/>
      <c r="U146"/>
      <c r="Z146" s="49"/>
      <c r="AA146" s="49"/>
      <c r="AB146"/>
      <c r="AC146"/>
      <c r="AD146" s="310"/>
      <c r="AE146" s="310"/>
      <c r="AF146"/>
      <c r="AG146" s="49"/>
      <c r="AH146" s="49"/>
      <c r="AI146" s="49"/>
      <c r="AJ146" s="49"/>
      <c r="AK146" s="49"/>
      <c r="AL146" s="49"/>
      <c r="AM146" s="49"/>
      <c r="AN146" s="49"/>
      <c r="AO146" s="3"/>
      <c r="AP146"/>
      <c r="AQ146"/>
      <c r="AR146"/>
      <c r="AS146"/>
      <c r="AT146"/>
      <c r="AU146"/>
      <c r="AV146"/>
      <c r="AW146" s="31"/>
      <c r="AX146" s="31"/>
      <c r="AY146" s="31"/>
      <c r="AZ146" s="31"/>
      <c r="BA146" s="49"/>
      <c r="BB146" s="49"/>
      <c r="BC146" s="49"/>
      <c r="BD146" s="49"/>
      <c r="BF146" s="3199"/>
      <c r="BG146" s="625">
        <v>1</v>
      </c>
      <c r="BH146" s="248"/>
      <c r="BI146" s="118"/>
      <c r="BJ146" s="118"/>
      <c r="BK146" s="118"/>
      <c r="BL146" s="244"/>
      <c r="BM146"/>
      <c r="BN146" s="4">
        <v>1</v>
      </c>
    </row>
    <row r="147" spans="1:66" s="48" customFormat="1" ht="18.75" x14ac:dyDescent="0.25">
      <c r="A147"/>
      <c r="B147" s="196" t="str">
        <f t="shared" si="39"/>
        <v>►</v>
      </c>
      <c r="C147" s="320" t="str">
        <f>C140</f>
        <v>Famille à coller.N.Nom de votre recette.Recette mère ►.S.Saisissez le nom de la recette mère</v>
      </c>
      <c r="D147" s="320">
        <f>D140</f>
        <v>6</v>
      </c>
      <c r="E147" s="1045" t="str">
        <f>E140</f>
        <v>couverts</v>
      </c>
      <c r="F147" s="678"/>
      <c r="G147" s="682" t="s">
        <v>425</v>
      </c>
      <c r="H147" s="270"/>
      <c r="I147" s="270"/>
      <c r="J147" s="270"/>
      <c r="K147" s="684"/>
      <c r="L147" s="683" t="s">
        <v>426</v>
      </c>
      <c r="N147" s="2982"/>
      <c r="O147" s="310"/>
      <c r="P147" s="2961"/>
      <c r="Q147"/>
      <c r="R147"/>
      <c r="S147"/>
      <c r="T147"/>
      <c r="U147"/>
      <c r="Z147" s="49"/>
      <c r="AA147" s="49"/>
      <c r="AB147"/>
      <c r="AC147"/>
      <c r="AD147" s="310"/>
      <c r="AE147" s="310"/>
      <c r="AF147"/>
      <c r="AG147" s="49"/>
      <c r="AH147" s="49"/>
      <c r="AI147" s="49"/>
      <c r="AJ147" s="49"/>
      <c r="AK147" s="49"/>
      <c r="AL147" s="49"/>
      <c r="AM147" s="49"/>
      <c r="AN147" s="49"/>
      <c r="AO147" s="3"/>
      <c r="AP147"/>
      <c r="AQ147"/>
      <c r="AR147"/>
      <c r="AS147"/>
      <c r="AT147"/>
      <c r="AU147"/>
      <c r="AV147"/>
      <c r="AW147" s="31"/>
      <c r="AX147" s="31"/>
      <c r="AY147" s="31"/>
      <c r="AZ147" s="31"/>
      <c r="BA147" s="49"/>
      <c r="BB147" s="49"/>
      <c r="BC147" s="49"/>
      <c r="BD147" s="49"/>
      <c r="BF147" s="3199"/>
      <c r="BG147" s="179">
        <v>2</v>
      </c>
      <c r="BH147" s="16"/>
      <c r="BI147" s="118"/>
      <c r="BJ147" s="118"/>
      <c r="BK147" s="118"/>
      <c r="BL147" s="244"/>
      <c r="BM147"/>
      <c r="BN147" s="4">
        <v>1</v>
      </c>
    </row>
    <row r="148" spans="1:66" s="48" customFormat="1" ht="18.75" x14ac:dyDescent="0.25">
      <c r="A148"/>
      <c r="B148" s="196" t="str">
        <f t="shared" si="39"/>
        <v>A</v>
      </c>
      <c r="C148" s="320" t="str">
        <f>C140</f>
        <v>Famille à coller.N.Nom de votre recette.Recette mère ►.S.Saisissez le nom de la recette mère</v>
      </c>
      <c r="D148" s="320">
        <f>D140</f>
        <v>6</v>
      </c>
      <c r="E148" s="320" t="str">
        <f>E140</f>
        <v>couverts</v>
      </c>
      <c r="F148" s="678"/>
      <c r="G148" s="682" t="s">
        <v>428</v>
      </c>
      <c r="H148" s="270"/>
      <c r="I148" s="270"/>
      <c r="J148" s="270"/>
      <c r="K148" s="614" t="s">
        <v>344</v>
      </c>
      <c r="L148" s="683" t="s">
        <v>418</v>
      </c>
      <c r="N148" s="2982"/>
      <c r="O148" s="310"/>
      <c r="P148" s="2961"/>
      <c r="Q148"/>
      <c r="R148"/>
      <c r="S148"/>
      <c r="T148"/>
      <c r="U148"/>
      <c r="Z148" s="49"/>
      <c r="AA148" s="49"/>
      <c r="AB148"/>
      <c r="AC148"/>
      <c r="AD148" s="310"/>
      <c r="AE148" s="310"/>
      <c r="AF148"/>
      <c r="AG148" s="49"/>
      <c r="AH148" s="49"/>
      <c r="AI148" s="2801" t="s">
        <v>2305</v>
      </c>
      <c r="AJ148" s="49"/>
      <c r="AK148" s="49"/>
      <c r="AL148" s="49"/>
      <c r="AM148" s="49"/>
      <c r="AN148" s="49"/>
      <c r="AO148" s="3"/>
      <c r="AP148"/>
      <c r="AQ148"/>
      <c r="AR148"/>
      <c r="AS148"/>
      <c r="AT148"/>
      <c r="AU148"/>
      <c r="AV148"/>
      <c r="AW148" s="31"/>
      <c r="AX148" s="31"/>
      <c r="AY148" s="31"/>
      <c r="AZ148" s="31"/>
      <c r="BA148" s="49"/>
      <c r="BB148" s="49"/>
      <c r="BC148" s="49"/>
      <c r="BD148" s="49"/>
      <c r="BF148" s="3199"/>
      <c r="BG148" s="626" t="s">
        <v>361</v>
      </c>
      <c r="BH148" s="411"/>
      <c r="BI148" s="118"/>
      <c r="BJ148" s="118"/>
      <c r="BK148" s="118"/>
      <c r="BL148" s="244"/>
      <c r="BM148"/>
      <c r="BN148" s="4">
        <v>1</v>
      </c>
    </row>
    <row r="149" spans="1:66" s="48" customFormat="1" ht="18.75" x14ac:dyDescent="0.25">
      <c r="A149"/>
      <c r="B149" s="196" t="str">
        <f t="shared" si="39"/>
        <v>►</v>
      </c>
      <c r="C149" s="320" t="str">
        <f>C140</f>
        <v>Famille à coller.N.Nom de votre recette.Recette mère ►.S.Saisissez le nom de la recette mère</v>
      </c>
      <c r="D149" s="320">
        <f>D140</f>
        <v>6</v>
      </c>
      <c r="E149" s="320" t="str">
        <f>E140</f>
        <v>couverts</v>
      </c>
      <c r="F149" s="678"/>
      <c r="G149" s="682" t="s">
        <v>430</v>
      </c>
      <c r="H149" s="270"/>
      <c r="I149" s="270"/>
      <c r="J149" s="270"/>
      <c r="K149" s="686"/>
      <c r="L149" s="691" t="s">
        <v>431</v>
      </c>
      <c r="N149" s="2982"/>
      <c r="O149" s="310"/>
      <c r="P149" s="2961"/>
      <c r="Q149"/>
      <c r="R149"/>
      <c r="S149"/>
      <c r="T149"/>
      <c r="U149"/>
      <c r="Z149" s="49"/>
      <c r="AA149" s="49"/>
      <c r="AB149"/>
      <c r="AC149"/>
      <c r="AD149" s="310"/>
      <c r="AE149" s="310"/>
      <c r="AF149"/>
      <c r="AG149" s="49"/>
      <c r="AH149" s="49"/>
      <c r="AI149" s="2802" t="s">
        <v>2306</v>
      </c>
      <c r="AJ149" s="49"/>
      <c r="AK149" s="49"/>
      <c r="AL149" s="49"/>
      <c r="AM149" s="49"/>
      <c r="AN149" s="49"/>
      <c r="AO149" s="3"/>
      <c r="AP149"/>
      <c r="AQ149"/>
      <c r="AR149"/>
      <c r="AS149"/>
      <c r="AT149"/>
      <c r="AU149"/>
      <c r="AV149"/>
      <c r="AW149" s="31"/>
      <c r="AX149" s="31"/>
      <c r="AY149" s="31"/>
      <c r="AZ149" s="31"/>
      <c r="BA149" s="49"/>
      <c r="BB149" s="49"/>
      <c r="BC149" s="49"/>
      <c r="BD149" s="49"/>
      <c r="BF149" s="3199"/>
      <c r="BG149" s="627" t="s">
        <v>362</v>
      </c>
      <c r="BH149" s="415"/>
      <c r="BI149" s="118"/>
      <c r="BJ149" s="118"/>
      <c r="BK149" s="118"/>
      <c r="BL149" s="244"/>
      <c r="BM149"/>
      <c r="BN149" s="4">
        <v>1</v>
      </c>
    </row>
    <row r="150" spans="1:66" s="48" customFormat="1" ht="19.5" thickBot="1" x14ac:dyDescent="0.3">
      <c r="A150"/>
      <c r="B150" s="196" t="str">
        <f t="shared" si="39"/>
        <v>A</v>
      </c>
      <c r="C150" s="320" t="str">
        <f>C140</f>
        <v>Famille à coller.N.Nom de votre recette.Recette mère ►.S.Saisissez le nom de la recette mère</v>
      </c>
      <c r="D150" s="320">
        <f>D140</f>
        <v>6</v>
      </c>
      <c r="E150" s="320" t="str">
        <f>E140</f>
        <v>couverts</v>
      </c>
      <c r="F150" s="692"/>
      <c r="G150" s="682" t="s">
        <v>432</v>
      </c>
      <c r="H150" s="270"/>
      <c r="I150" s="270"/>
      <c r="J150" s="270"/>
      <c r="K150" s="611" t="s">
        <v>342</v>
      </c>
      <c r="L150" s="683" t="s">
        <v>433</v>
      </c>
      <c r="N150" s="2982"/>
      <c r="O150" s="310"/>
      <c r="P150" s="2961"/>
      <c r="Q150"/>
      <c r="R150"/>
      <c r="S150"/>
      <c r="T150"/>
      <c r="U150"/>
      <c r="Z150" s="49"/>
      <c r="AA150" s="49"/>
      <c r="AB150"/>
      <c r="AC150"/>
      <c r="AD150" s="310"/>
      <c r="AE150" s="310"/>
      <c r="AF150"/>
      <c r="AG150" s="49"/>
      <c r="AH150" s="49"/>
      <c r="AI150" s="2803" t="s">
        <v>2307</v>
      </c>
      <c r="AJ150" s="49"/>
      <c r="AK150" s="49"/>
      <c r="AL150" s="49"/>
      <c r="AM150" s="49"/>
      <c r="AN150" s="49"/>
      <c r="AO150" s="3"/>
      <c r="AP150"/>
      <c r="AQ150"/>
      <c r="AR150"/>
      <c r="AS150"/>
      <c r="AT150"/>
      <c r="AU150"/>
      <c r="AV150"/>
      <c r="AW150" s="31"/>
      <c r="AX150" s="31"/>
      <c r="AY150" s="31"/>
      <c r="AZ150" s="31"/>
      <c r="BA150" s="49"/>
      <c r="BB150" s="49"/>
      <c r="BC150" s="49"/>
      <c r="BD150" s="49"/>
      <c r="BF150" s="3199"/>
      <c r="BG150" s="627" t="s">
        <v>363</v>
      </c>
      <c r="BH150" s="415"/>
      <c r="BI150" s="118"/>
      <c r="BJ150" s="118"/>
      <c r="BK150" s="118"/>
      <c r="BL150" s="244"/>
      <c r="BM150"/>
      <c r="BN150" s="4">
        <v>1</v>
      </c>
    </row>
    <row r="151" spans="1:66" s="48" customFormat="1" ht="19.5" thickTop="1" x14ac:dyDescent="0.25">
      <c r="A151"/>
      <c r="B151" s="319" t="s">
        <v>18</v>
      </c>
      <c r="C151" s="320" t="str">
        <f>C140</f>
        <v>Famille à coller.N.Nom de votre recette.Recette mère ►.S.Saisissez le nom de la recette mère</v>
      </c>
      <c r="D151" s="320">
        <f>D140</f>
        <v>6</v>
      </c>
      <c r="E151" s="320" t="str">
        <f>E140</f>
        <v>couverts</v>
      </c>
      <c r="F151" s="693" t="str">
        <f>SUM(F142:F150) &amp; " / " &amp; (COUNTA(F142:F150) * 3)</f>
        <v>4 / 6</v>
      </c>
      <c r="G151" s="270" t="s">
        <v>435</v>
      </c>
      <c r="H151" s="270"/>
      <c r="I151" s="270"/>
      <c r="J151" s="270"/>
      <c r="K151" s="684"/>
      <c r="L151" s="683" t="s">
        <v>418</v>
      </c>
      <c r="N151" s="2982"/>
      <c r="O151" s="310"/>
      <c r="P151" s="2961"/>
      <c r="Q151"/>
      <c r="R151"/>
      <c r="S151"/>
      <c r="T151"/>
      <c r="U151"/>
      <c r="Z151" s="49"/>
      <c r="AA151" s="49"/>
      <c r="AB151"/>
      <c r="AC151"/>
      <c r="AD151" s="310"/>
      <c r="AE151" s="310"/>
      <c r="AF151"/>
      <c r="AG151" s="49"/>
      <c r="AH151" s="49"/>
      <c r="AI151" s="2804" t="s">
        <v>2308</v>
      </c>
      <c r="AJ151" s="49"/>
      <c r="AK151" s="49"/>
      <c r="AL151" s="49"/>
      <c r="AM151" s="49"/>
      <c r="AN151" s="49"/>
      <c r="AO151" s="3"/>
      <c r="AP151"/>
      <c r="AQ151"/>
      <c r="AR151"/>
      <c r="AS151"/>
      <c r="AT151"/>
      <c r="AU151"/>
      <c r="AV151"/>
      <c r="AW151" s="31"/>
      <c r="AX151" s="31"/>
      <c r="AY151" s="31"/>
      <c r="AZ151" s="31"/>
      <c r="BA151" s="49"/>
      <c r="BB151" s="49"/>
      <c r="BC151" s="49"/>
      <c r="BD151" s="49"/>
      <c r="BF151" s="3199"/>
      <c r="BG151" t="s">
        <v>364</v>
      </c>
      <c r="BH151" s="415"/>
      <c r="BI151" s="118"/>
      <c r="BJ151" s="118"/>
      <c r="BK151" s="118"/>
      <c r="BL151" s="244"/>
      <c r="BM151"/>
      <c r="BN151" s="4">
        <v>1</v>
      </c>
    </row>
    <row r="152" spans="1:66" s="48" customFormat="1" ht="18.75" customHeight="1" x14ac:dyDescent="0.25">
      <c r="A152"/>
      <c r="B152" s="319" t="s">
        <v>18</v>
      </c>
      <c r="C152" s="320" t="str">
        <f>C140</f>
        <v>Famille à coller.N.Nom de votre recette.Recette mère ►.S.Saisissez le nom de la recette mère</v>
      </c>
      <c r="D152" s="320">
        <f>D140</f>
        <v>6</v>
      </c>
      <c r="E152" s="320" t="str">
        <f>E140</f>
        <v>couverts</v>
      </c>
      <c r="F152" s="694" t="str">
        <f>SUM(F142:F150) &amp;"/ "&amp;F153</f>
        <v>4/ 27</v>
      </c>
      <c r="G152" s="695" t="s">
        <v>436</v>
      </c>
      <c r="H152" s="270"/>
      <c r="I152" s="270"/>
      <c r="J152" s="270"/>
      <c r="K152" s="696"/>
      <c r="L152" s="691" t="s">
        <v>437</v>
      </c>
      <c r="N152" s="2982"/>
      <c r="O152" s="310"/>
      <c r="P152" s="2961"/>
      <c r="Q152"/>
      <c r="R152"/>
      <c r="S152"/>
      <c r="T152"/>
      <c r="U152"/>
      <c r="Z152" s="49"/>
      <c r="AA152" s="49"/>
      <c r="AB152"/>
      <c r="AC152"/>
      <c r="AD152" s="310"/>
      <c r="AE152" s="310"/>
      <c r="AF152"/>
      <c r="AG152" s="49"/>
      <c r="AH152" s="49"/>
      <c r="AI152" s="2805" t="s">
        <v>2309</v>
      </c>
      <c r="AJ152" s="49"/>
      <c r="AK152" s="49"/>
      <c r="AL152" s="49"/>
      <c r="AM152" s="49"/>
      <c r="AN152" s="49"/>
      <c r="AO152"/>
      <c r="AP152"/>
      <c r="AQ152"/>
      <c r="AR152"/>
      <c r="AS152"/>
      <c r="AT152"/>
      <c r="AU152"/>
      <c r="AV152"/>
      <c r="AW152" s="31"/>
      <c r="AX152" s="31"/>
      <c r="AY152" s="31"/>
      <c r="AZ152" s="31"/>
      <c r="BA152" s="49"/>
      <c r="BB152" s="49"/>
      <c r="BC152" s="49"/>
      <c r="BD152" s="49"/>
      <c r="BF152" s="3199"/>
      <c r="BG152" s="628" t="s">
        <v>365</v>
      </c>
      <c r="BH152" s="415"/>
      <c r="BI152" s="118"/>
      <c r="BJ152" s="118"/>
      <c r="BK152" s="118"/>
      <c r="BL152" s="244"/>
      <c r="BM152"/>
      <c r="BN152" s="4">
        <v>1</v>
      </c>
    </row>
    <row r="153" spans="1:66" s="48" customFormat="1" ht="19.5" thickBot="1" x14ac:dyDescent="0.3">
      <c r="A153"/>
      <c r="B153" s="319" t="s">
        <v>18</v>
      </c>
      <c r="C153" s="320" t="str">
        <f>C140</f>
        <v>Famille à coller.N.Nom de votre recette.Recette mère ►.S.Saisissez le nom de la recette mère</v>
      </c>
      <c r="D153" s="320">
        <f>D140</f>
        <v>6</v>
      </c>
      <c r="E153" s="320" t="str">
        <f>E140</f>
        <v>couverts</v>
      </c>
      <c r="F153" s="698">
        <v>27</v>
      </c>
      <c r="G153" s="699" t="s">
        <v>439</v>
      </c>
      <c r="H153" s="270"/>
      <c r="I153" s="270"/>
      <c r="J153" s="270"/>
      <c r="K153" s="684"/>
      <c r="L153" s="683" t="s">
        <v>440</v>
      </c>
      <c r="N153" s="2982"/>
      <c r="O153" s="310"/>
      <c r="P153" s="2961"/>
      <c r="Q153"/>
      <c r="R153"/>
      <c r="S153"/>
      <c r="T153"/>
      <c r="U153"/>
      <c r="Z153" s="49"/>
      <c r="AA153" s="49"/>
      <c r="AB153"/>
      <c r="AC153"/>
      <c r="AD153" s="310"/>
      <c r="AE153" s="310"/>
      <c r="AF153"/>
      <c r="AG153" s="49"/>
      <c r="AH153" s="49"/>
      <c r="AI153" s="2806" t="s">
        <v>2310</v>
      </c>
      <c r="AJ153" s="49"/>
      <c r="AK153" s="49"/>
      <c r="AL153" s="49"/>
      <c r="AM153" s="49"/>
      <c r="AN153" s="49"/>
      <c r="AO153"/>
      <c r="AP153"/>
      <c r="AQ153"/>
      <c r="AR153"/>
      <c r="AS153"/>
      <c r="AT153"/>
      <c r="AU153"/>
      <c r="AV153"/>
      <c r="AW153" s="31"/>
      <c r="AX153" s="31"/>
      <c r="AY153" s="31"/>
      <c r="AZ153" s="31"/>
      <c r="BA153" s="49"/>
      <c r="BB153" s="49"/>
      <c r="BC153" s="49"/>
      <c r="BD153" s="49"/>
      <c r="BF153" s="3199"/>
      <c r="BG153" s="627" t="s">
        <v>366</v>
      </c>
      <c r="BH153" s="431"/>
      <c r="BI153" s="118"/>
      <c r="BJ153" s="118"/>
      <c r="BK153" s="118"/>
      <c r="BL153" s="244"/>
      <c r="BM153"/>
      <c r="BN153" s="4">
        <v>1</v>
      </c>
    </row>
    <row r="154" spans="1:66" s="48" customFormat="1" ht="19.5" thickTop="1" x14ac:dyDescent="0.25">
      <c r="A154"/>
      <c r="B154" s="319" t="s">
        <v>18</v>
      </c>
      <c r="C154" s="320" t="str">
        <f>C140</f>
        <v>Famille à coller.N.Nom de votre recette.Recette mère ►.S.Saisissez le nom de la recette mère</v>
      </c>
      <c r="D154" s="320">
        <f>D140</f>
        <v>6</v>
      </c>
      <c r="E154" s="320" t="str">
        <f>E140</f>
        <v>couverts</v>
      </c>
      <c r="F154" s="324" t="s">
        <v>442</v>
      </c>
      <c r="G154" s="270"/>
      <c r="H154" s="270"/>
      <c r="I154" s="270"/>
      <c r="J154" s="270"/>
      <c r="K154" s="684"/>
      <c r="L154" s="701" t="s">
        <v>443</v>
      </c>
      <c r="N154" s="2982"/>
      <c r="O154" s="310"/>
      <c r="P154" s="2961"/>
      <c r="Q154"/>
      <c r="R154"/>
      <c r="S154"/>
      <c r="T154"/>
      <c r="U154"/>
      <c r="Z154" s="49"/>
      <c r="AA154" s="49"/>
      <c r="AB154"/>
      <c r="AC154"/>
      <c r="AD154" s="310"/>
      <c r="AE154" s="310"/>
      <c r="AF154"/>
      <c r="AG154" s="49"/>
      <c r="AH154" s="49"/>
      <c r="AI154" s="2807" t="s">
        <v>2311</v>
      </c>
      <c r="AJ154" s="49"/>
      <c r="AK154" s="49"/>
      <c r="AL154" s="49"/>
      <c r="AM154" s="49"/>
      <c r="AN154" s="49"/>
      <c r="AO154"/>
      <c r="AP154"/>
      <c r="AQ154"/>
      <c r="AR154"/>
      <c r="AS154"/>
      <c r="AT154"/>
      <c r="AU154"/>
      <c r="AV154"/>
      <c r="AW154" s="31"/>
      <c r="AX154" s="31"/>
      <c r="AY154" s="31"/>
      <c r="AZ154" s="31"/>
      <c r="BA154" s="49"/>
      <c r="BB154" s="49"/>
      <c r="BC154" s="49"/>
      <c r="BD154" s="49"/>
      <c r="BF154" s="559"/>
      <c r="BG154" s="16"/>
      <c r="BH154" s="16"/>
      <c r="BI154" s="16"/>
      <c r="BJ154" s="16"/>
      <c r="BK154" s="16"/>
      <c r="BL154" s="629"/>
      <c r="BM154"/>
      <c r="BN154" s="4">
        <v>1</v>
      </c>
    </row>
    <row r="155" spans="1:66" s="48" customFormat="1" ht="15.75" customHeight="1" x14ac:dyDescent="0.25">
      <c r="A155"/>
      <c r="B155" s="376" t="s">
        <v>18</v>
      </c>
      <c r="C155" s="320" t="str">
        <f>C140</f>
        <v>Famille à coller.N.Nom de votre recette.Recette mère ►.S.Saisissez le nom de la recette mère</v>
      </c>
      <c r="D155" s="320">
        <f>D140</f>
        <v>6</v>
      </c>
      <c r="E155" s="320" t="str">
        <f>E140</f>
        <v>couverts</v>
      </c>
      <c r="F155" s="703"/>
      <c r="G155" s="704"/>
      <c r="H155" s="704"/>
      <c r="I155" s="704"/>
      <c r="J155" s="704"/>
      <c r="K155" s="704"/>
      <c r="L155" s="705"/>
      <c r="N155" s="2982"/>
      <c r="O155" s="310"/>
      <c r="P155" s="2961"/>
      <c r="Q155"/>
      <c r="R155"/>
      <c r="S155"/>
      <c r="T155"/>
      <c r="U155"/>
      <c r="Z155" s="49"/>
      <c r="AA155" s="49"/>
      <c r="AB155"/>
      <c r="AC155"/>
      <c r="AD155" s="310"/>
      <c r="AE155" s="310"/>
      <c r="AF155"/>
      <c r="AG155" s="49"/>
      <c r="AH155" s="49"/>
      <c r="AI155" s="2808" t="s">
        <v>2312</v>
      </c>
      <c r="AJ155" s="49"/>
      <c r="AK155" s="49"/>
      <c r="AL155" s="49"/>
      <c r="AM155" s="49"/>
      <c r="AN155" s="49"/>
      <c r="AO155"/>
      <c r="AP155"/>
      <c r="AQ155"/>
      <c r="AR155"/>
      <c r="AS155"/>
      <c r="AT155"/>
      <c r="AU155"/>
      <c r="AV155"/>
      <c r="AW155" s="31"/>
      <c r="AX155" s="31"/>
      <c r="AY155" s="31"/>
      <c r="AZ155" s="31"/>
      <c r="BA155" s="49"/>
      <c r="BB155" s="49"/>
      <c r="BC155" s="49"/>
      <c r="BD155" s="49"/>
      <c r="BF155" s="559"/>
      <c r="BG155" s="16"/>
      <c r="BH155" s="16"/>
      <c r="BI155" s="16"/>
      <c r="BJ155" s="16"/>
      <c r="BK155" s="16"/>
      <c r="BL155" s="629"/>
      <c r="BM155"/>
      <c r="BN155" s="4">
        <v>1</v>
      </c>
    </row>
    <row r="156" spans="1:66" s="48" customFormat="1" ht="18" x14ac:dyDescent="0.25">
      <c r="A156"/>
      <c r="B156" s="376" t="s">
        <v>18</v>
      </c>
      <c r="C156" s="320" t="str">
        <f>C140</f>
        <v>Famille à coller.N.Nom de votre recette.Recette mère ►.S.Saisissez le nom de la recette mère</v>
      </c>
      <c r="D156" s="320">
        <f>D140</f>
        <v>6</v>
      </c>
      <c r="E156" s="320" t="str">
        <f>E140</f>
        <v>couverts</v>
      </c>
      <c r="F156" s="293"/>
      <c r="G156" s="293"/>
      <c r="H156" s="293" t="s">
        <v>152</v>
      </c>
      <c r="I156" s="294"/>
      <c r="J156" s="392"/>
      <c r="K156" s="392"/>
      <c r="L156" s="393"/>
      <c r="N156" s="2982"/>
      <c r="O156" s="310"/>
      <c r="P156" s="2961"/>
      <c r="Q156"/>
      <c r="R156"/>
      <c r="S156"/>
      <c r="T156"/>
      <c r="U156"/>
      <c r="Z156" s="49"/>
      <c r="AA156" s="49"/>
      <c r="AB156"/>
      <c r="AC156"/>
      <c r="AD156" s="310"/>
      <c r="AE156" s="310"/>
      <c r="AF156"/>
      <c r="AG156" s="49"/>
      <c r="AH156" s="49"/>
      <c r="AI156" s="2809" t="s">
        <v>2313</v>
      </c>
      <c r="AJ156" s="49"/>
      <c r="AK156" s="49"/>
      <c r="AL156" s="49"/>
      <c r="AM156" s="49"/>
      <c r="AN156" s="49"/>
      <c r="AO156"/>
      <c r="AP156"/>
      <c r="AQ156"/>
      <c r="AR156"/>
      <c r="AS156"/>
      <c r="AT156"/>
      <c r="AU156"/>
      <c r="AV156"/>
      <c r="AW156" s="31"/>
      <c r="AX156" s="31"/>
      <c r="AY156" s="31"/>
      <c r="AZ156" s="31"/>
      <c r="BA156" s="49"/>
      <c r="BB156" s="49"/>
      <c r="BC156" s="49"/>
      <c r="BD156" s="49"/>
      <c r="BF156" s="559"/>
      <c r="BG156" s="16"/>
      <c r="BH156" s="16"/>
      <c r="BI156" s="16"/>
      <c r="BJ156" s="16"/>
      <c r="BK156" s="16"/>
      <c r="BL156" s="629"/>
      <c r="BM156"/>
      <c r="BN156" s="4">
        <v>1</v>
      </c>
    </row>
    <row r="157" spans="1:66" s="48" customFormat="1" ht="16.5" thickBot="1" x14ac:dyDescent="0.3">
      <c r="A157"/>
      <c r="B157" s="397" t="s">
        <v>18</v>
      </c>
      <c r="C157" s="398" t="str">
        <f>C140</f>
        <v>Famille à coller.N.Nom de votre recette.Recette mère ►.S.Saisissez le nom de la recette mère</v>
      </c>
      <c r="D157" s="398">
        <f>D140</f>
        <v>6</v>
      </c>
      <c r="E157" s="398" t="str">
        <f>E140</f>
        <v>couverts</v>
      </c>
      <c r="F157" s="399" t="s">
        <v>150</v>
      </c>
      <c r="G157" s="298"/>
      <c r="H157" s="299"/>
      <c r="I157" s="300"/>
      <c r="J157" s="299"/>
      <c r="K157" s="299"/>
      <c r="L157" s="400"/>
      <c r="N157" s="2982"/>
      <c r="O157" s="310"/>
      <c r="P157" s="2961"/>
      <c r="Q157"/>
      <c r="R157"/>
      <c r="S157"/>
      <c r="T157"/>
      <c r="U157"/>
      <c r="Z157" s="49"/>
      <c r="AA157" s="49"/>
      <c r="AB157"/>
      <c r="AC157"/>
      <c r="AD157" s="310"/>
      <c r="AE157" s="310"/>
      <c r="AF157"/>
      <c r="AG157" s="49"/>
      <c r="AH157" s="49"/>
      <c r="AI157" s="49"/>
      <c r="AJ157" s="49"/>
      <c r="AK157" s="49"/>
      <c r="AL157" s="49"/>
      <c r="AM157" s="49"/>
      <c r="AN157" s="49"/>
      <c r="AO157"/>
      <c r="AP157"/>
      <c r="AQ157"/>
      <c r="AR157"/>
      <c r="AS157"/>
      <c r="AT157"/>
      <c r="AU157"/>
      <c r="AV157"/>
      <c r="AW157" s="31"/>
      <c r="AX157" s="31"/>
      <c r="AY157" s="31"/>
      <c r="AZ157" s="31"/>
      <c r="BA157" s="49"/>
      <c r="BB157" s="49"/>
      <c r="BC157" s="49"/>
      <c r="BD157" s="49"/>
      <c r="BF157" s="559"/>
      <c r="BG157" s="16"/>
      <c r="BH157" s="16"/>
      <c r="BI157" s="16"/>
      <c r="BJ157" s="16"/>
      <c r="BK157" s="16"/>
      <c r="BL157" s="629"/>
      <c r="BM157"/>
      <c r="BN157" s="4">
        <v>1</v>
      </c>
    </row>
    <row r="158" spans="1:66" s="48" customFormat="1" x14ac:dyDescent="0.25">
      <c r="A158"/>
      <c r="B158" s="1005" t="s">
        <v>18</v>
      </c>
      <c r="C158"/>
      <c r="D158"/>
      <c r="E158"/>
      <c r="F158"/>
      <c r="G158"/>
      <c r="H158"/>
      <c r="I158"/>
      <c r="J158"/>
      <c r="K158"/>
      <c r="L158"/>
      <c r="N158" s="2982"/>
      <c r="O158" s="310"/>
      <c r="P158" s="2961"/>
      <c r="Q158"/>
      <c r="R158"/>
      <c r="S158"/>
      <c r="T158"/>
      <c r="U158"/>
      <c r="Z158" s="49"/>
      <c r="AA158" s="49"/>
      <c r="AB158"/>
      <c r="AC158"/>
      <c r="AD158" s="310"/>
      <c r="AE158" s="310"/>
      <c r="AF158"/>
      <c r="AG158" s="49"/>
      <c r="AH158" s="49"/>
      <c r="AI158" s="49"/>
      <c r="AJ158" s="49"/>
      <c r="AK158" s="49"/>
      <c r="AL158" s="49"/>
      <c r="AM158" s="49"/>
      <c r="AN158" s="49"/>
      <c r="AO158"/>
      <c r="AP158"/>
      <c r="AQ158"/>
      <c r="AR158"/>
      <c r="AS158"/>
      <c r="AT158"/>
      <c r="AU158"/>
      <c r="AV158"/>
      <c r="AW158" s="31"/>
      <c r="AX158" s="31"/>
      <c r="AY158" s="31"/>
      <c r="AZ158" s="31"/>
      <c r="BA158" s="49"/>
      <c r="BB158" s="49"/>
      <c r="BC158" s="49"/>
      <c r="BD158" s="49"/>
      <c r="BF158" s="559"/>
      <c r="BG158" s="16"/>
      <c r="BH158" s="16"/>
      <c r="BI158" s="16"/>
      <c r="BJ158" s="16"/>
      <c r="BK158" s="16"/>
      <c r="BL158" s="629"/>
      <c r="BM158"/>
      <c r="BN158" s="4">
        <v>1</v>
      </c>
    </row>
    <row r="159" spans="1:66" s="48" customFormat="1" ht="18.75" x14ac:dyDescent="0.25">
      <c r="A159"/>
      <c r="B159" s="1006" t="s">
        <v>18</v>
      </c>
      <c r="C159" s="998" t="str">
        <f>C140</f>
        <v>Famille à coller.N.Nom de votre recette.Recette mère ►.S.Saisissez le nom de la recette mère</v>
      </c>
      <c r="D159" s="998">
        <f>D140</f>
        <v>6</v>
      </c>
      <c r="E159" s="998" t="str">
        <f>E140</f>
        <v>couverts</v>
      </c>
      <c r="F159" s="1002" t="s">
        <v>61</v>
      </c>
      <c r="G159" s="1002">
        <v>2</v>
      </c>
      <c r="H159" s="999" t="s">
        <v>454</v>
      </c>
      <c r="I159" s="1000"/>
      <c r="J159" s="1011" t="s">
        <v>455</v>
      </c>
      <c r="K159" s="1008"/>
      <c r="L159" s="1001"/>
      <c r="N159" s="2982"/>
      <c r="O159" s="310"/>
      <c r="P159" s="2961"/>
      <c r="Q159" s="526" t="s">
        <v>218</v>
      </c>
      <c r="R159" s="527" t="s">
        <v>601</v>
      </c>
      <c r="S159" s="527"/>
      <c r="T159" s="527"/>
      <c r="U159"/>
      <c r="Z159" s="49"/>
      <c r="AA159" s="49"/>
      <c r="AB159"/>
      <c r="AC159" s="526" t="s">
        <v>218</v>
      </c>
      <c r="AD159" s="310"/>
      <c r="AE159" s="310"/>
      <c r="AF159"/>
      <c r="AG159" s="49"/>
      <c r="AH159" s="49"/>
      <c r="AI159" s="49"/>
      <c r="AJ159" s="49"/>
      <c r="AK159" s="49"/>
      <c r="AL159" s="49"/>
      <c r="AM159" s="49"/>
      <c r="AN159" s="49"/>
      <c r="AO159"/>
      <c r="AP159"/>
      <c r="AQ159"/>
      <c r="AR159"/>
      <c r="AS159"/>
      <c r="AT159"/>
      <c r="AU159"/>
      <c r="AV159"/>
      <c r="AW159" s="31"/>
      <c r="AX159" s="31"/>
      <c r="AY159" s="31"/>
      <c r="AZ159" s="31"/>
      <c r="BA159" s="49"/>
      <c r="BB159" s="49"/>
      <c r="BC159" s="49"/>
      <c r="BD159" s="49"/>
      <c r="BF159" s="559"/>
      <c r="BG159" s="16"/>
      <c r="BH159" s="16"/>
      <c r="BI159" s="16"/>
      <c r="BJ159" s="16"/>
      <c r="BK159" s="16"/>
      <c r="BL159" s="629"/>
      <c r="BM159"/>
      <c r="BN159" s="4">
        <v>1</v>
      </c>
    </row>
    <row r="160" spans="1:66" s="48" customFormat="1" ht="18.75" x14ac:dyDescent="0.25">
      <c r="A160"/>
      <c r="B160" s="319" t="s">
        <v>18</v>
      </c>
      <c r="C160" s="1043" t="str">
        <f>C159</f>
        <v>Famille à coller.N.Nom de votre recette.Recette mère ►.S.Saisissez le nom de la recette mère</v>
      </c>
      <c r="D160" s="1043">
        <f>D159</f>
        <v>6</v>
      </c>
      <c r="E160" s="1044" t="str">
        <f>E159</f>
        <v>couverts</v>
      </c>
      <c r="F160" s="1009" t="s">
        <v>408</v>
      </c>
      <c r="G160" s="1009"/>
      <c r="H160" s="726"/>
      <c r="I160" s="726"/>
      <c r="J160" s="727"/>
      <c r="K160" s="726"/>
      <c r="L160" s="1010"/>
      <c r="N160" s="2982"/>
      <c r="O160" s="310"/>
      <c r="P160" s="2961"/>
      <c r="R160" s="436" t="s">
        <v>221</v>
      </c>
      <c r="S160"/>
      <c r="T160"/>
      <c r="U160"/>
      <c r="Z160" s="49"/>
      <c r="AA160" s="49"/>
      <c r="AB160"/>
      <c r="AC160"/>
      <c r="AD160" s="310"/>
      <c r="AE160" s="310"/>
      <c r="AF160"/>
      <c r="AG160" s="49"/>
      <c r="AH160" s="49"/>
      <c r="AI160" s="49"/>
      <c r="AJ160" s="49"/>
      <c r="AK160" s="49"/>
      <c r="AL160" s="49"/>
      <c r="AM160" s="49"/>
      <c r="AN160" s="49"/>
      <c r="AO160"/>
      <c r="AP160"/>
      <c r="AQ160"/>
      <c r="AR160"/>
      <c r="AS160"/>
      <c r="AT160"/>
      <c r="AU160"/>
      <c r="AV160"/>
      <c r="AW160" s="31"/>
      <c r="AX160" s="31"/>
      <c r="AY160" s="31"/>
      <c r="AZ160" s="31"/>
      <c r="BA160" s="49"/>
      <c r="BB160" s="49"/>
      <c r="BC160" s="49"/>
      <c r="BD160" s="49"/>
      <c r="BF160" s="559"/>
      <c r="BG160" s="16"/>
      <c r="BH160" s="16"/>
      <c r="BI160" s="16"/>
      <c r="BJ160" s="16"/>
      <c r="BK160" s="16"/>
      <c r="BL160" s="629"/>
      <c r="BM160"/>
      <c r="BN160" s="4">
        <v>1</v>
      </c>
    </row>
    <row r="161" spans="1:66" s="48" customFormat="1" ht="15.75" customHeight="1" x14ac:dyDescent="0.25">
      <c r="A161"/>
      <c r="B161" s="319" t="s">
        <v>18</v>
      </c>
      <c r="C161" s="320" t="str">
        <f>C159</f>
        <v>Famille à coller.N.Nom de votre recette.Recette mère ►.S.Saisissez le nom de la recette mère</v>
      </c>
      <c r="D161" s="320">
        <f>D159</f>
        <v>6</v>
      </c>
      <c r="E161" s="1045" t="str">
        <f>E159</f>
        <v>couverts</v>
      </c>
      <c r="F161" s="731" t="s">
        <v>458</v>
      </c>
      <c r="G161" s="732" t="s">
        <v>459</v>
      </c>
      <c r="H161" s="609"/>
      <c r="I161" s="733" t="s">
        <v>460</v>
      </c>
      <c r="J161" s="734" t="s">
        <v>461</v>
      </c>
      <c r="K161" s="270"/>
      <c r="L161" s="329"/>
      <c r="N161" s="2982"/>
      <c r="O161" s="310"/>
      <c r="P161" s="2961"/>
      <c r="Q161"/>
      <c r="R161"/>
      <c r="S161"/>
      <c r="T161"/>
      <c r="U161"/>
      <c r="Z161" s="49"/>
      <c r="AA161" s="49"/>
      <c r="AB161"/>
      <c r="AC161"/>
      <c r="AD161" s="310"/>
      <c r="AE161" s="310"/>
      <c r="AF161"/>
      <c r="AG161" s="49"/>
      <c r="AH161" s="49"/>
      <c r="AI161" s="49"/>
      <c r="AJ161" s="49"/>
      <c r="AK161" s="49"/>
      <c r="AL161" s="49"/>
      <c r="AM161" s="49"/>
      <c r="AN161" s="49"/>
      <c r="AO161"/>
      <c r="AP161"/>
      <c r="AQ161"/>
      <c r="AR161"/>
      <c r="AS161"/>
      <c r="AT161"/>
      <c r="AU161"/>
      <c r="AV161"/>
      <c r="AW161" s="31"/>
      <c r="AX161" s="31"/>
      <c r="AY161" s="31"/>
      <c r="AZ161" s="31"/>
      <c r="BA161" s="49"/>
      <c r="BB161" s="49"/>
      <c r="BC161" s="49"/>
      <c r="BD161" s="49"/>
      <c r="BF161" s="559"/>
      <c r="BG161" s="16"/>
      <c r="BH161" s="16"/>
      <c r="BI161" s="16"/>
      <c r="BJ161" s="16"/>
      <c r="BK161" s="16"/>
      <c r="BL161" s="629"/>
      <c r="BM161"/>
      <c r="BN161" s="4">
        <v>1</v>
      </c>
    </row>
    <row r="162" spans="1:66" s="48" customFormat="1" ht="15.75" x14ac:dyDescent="0.25">
      <c r="A162"/>
      <c r="B162" s="196" t="str">
        <f>IF(OR(F162&lt;&gt;"",G162&lt;&gt; "",I162&lt;&gt;"",J162&lt;&gt;""),"A", "►")</f>
        <v>►</v>
      </c>
      <c r="C162" s="320" t="str">
        <f>C159</f>
        <v>Famille à coller.N.Nom de votre recette.Recette mère ►.S.Saisissez le nom de la recette mère</v>
      </c>
      <c r="D162" s="320">
        <f>D159</f>
        <v>6</v>
      </c>
      <c r="E162" s="1045" t="str">
        <f>E159</f>
        <v>couverts</v>
      </c>
      <c r="F162" s="735"/>
      <c r="G162" s="736"/>
      <c r="H162" s="270"/>
      <c r="I162" s="737"/>
      <c r="J162" s="738"/>
      <c r="K162" s="730" t="s">
        <v>413</v>
      </c>
      <c r="L162" s="329"/>
      <c r="N162" s="2982"/>
      <c r="O162" s="310"/>
      <c r="P162" s="2961"/>
      <c r="Q162"/>
      <c r="R162"/>
      <c r="S162"/>
      <c r="T162"/>
      <c r="U162"/>
      <c r="Z162" s="49"/>
      <c r="AA162" s="49"/>
      <c r="AB162"/>
      <c r="AC162"/>
      <c r="AD162" s="310"/>
      <c r="AE162" s="310"/>
      <c r="AF162"/>
      <c r="AG162" s="49"/>
      <c r="AH162" s="49"/>
      <c r="AI162" s="49"/>
      <c r="AJ162" s="49"/>
      <c r="AK162" s="49"/>
      <c r="AL162" s="49"/>
      <c r="AM162" s="49"/>
      <c r="AN162" s="49"/>
      <c r="AO162"/>
      <c r="AP162"/>
      <c r="AQ162"/>
      <c r="AR162"/>
      <c r="AS162"/>
      <c r="AT162"/>
      <c r="AU162"/>
      <c r="AV162"/>
      <c r="AW162" s="31"/>
      <c r="AX162" s="31"/>
      <c r="AY162" s="31"/>
      <c r="AZ162" s="31"/>
      <c r="BA162" s="49"/>
      <c r="BB162" s="49"/>
      <c r="BC162" s="49"/>
      <c r="BD162" s="49"/>
      <c r="BF162" s="559"/>
      <c r="BG162" s="16"/>
      <c r="BH162" s="16"/>
      <c r="BI162" s="16"/>
      <c r="BJ162" s="16"/>
      <c r="BK162" s="16"/>
      <c r="BL162" s="629"/>
      <c r="BM162"/>
      <c r="BN162" s="4">
        <v>1</v>
      </c>
    </row>
    <row r="163" spans="1:66" s="48" customFormat="1" ht="15.75" x14ac:dyDescent="0.25">
      <c r="A163"/>
      <c r="B163" s="196" t="str">
        <f t="shared" ref="B163:B166" si="40">IF(OR(F163&lt;&gt;"",G163&lt;&gt; "",I163&lt;&gt;"",J163&lt;&gt;""),"A", "►")</f>
        <v>A</v>
      </c>
      <c r="C163" s="320" t="str">
        <f>C159</f>
        <v>Famille à coller.N.Nom de votre recette.Recette mère ►.S.Saisissez le nom de la recette mère</v>
      </c>
      <c r="D163" s="320">
        <f>D159</f>
        <v>6</v>
      </c>
      <c r="E163" s="1045" t="str">
        <f>E159</f>
        <v>couverts</v>
      </c>
      <c r="F163" s="735">
        <v>3</v>
      </c>
      <c r="G163" s="736"/>
      <c r="H163" s="270"/>
      <c r="I163" s="737"/>
      <c r="J163" s="738"/>
      <c r="K163" s="730" t="s">
        <v>417</v>
      </c>
      <c r="L163" s="329"/>
      <c r="N163" s="2982"/>
      <c r="O163" s="310"/>
      <c r="P163" s="2961"/>
      <c r="Q163"/>
      <c r="R163"/>
      <c r="S163"/>
      <c r="T163"/>
      <c r="U163"/>
      <c r="Z163" s="49"/>
      <c r="AA163" s="49"/>
      <c r="AB163"/>
      <c r="AC163"/>
      <c r="AD163" s="310"/>
      <c r="AE163" s="310"/>
      <c r="AF163"/>
      <c r="AG163" s="49"/>
      <c r="AH163" s="49"/>
      <c r="AI163" s="49"/>
      <c r="AJ163" s="49"/>
      <c r="AK163" s="49"/>
      <c r="AL163" s="49"/>
      <c r="AM163" s="49"/>
      <c r="AN163" s="49"/>
      <c r="AO163"/>
      <c r="AP163"/>
      <c r="AQ163"/>
      <c r="AR163"/>
      <c r="AS163"/>
      <c r="AT163"/>
      <c r="AU163"/>
      <c r="AV163"/>
      <c r="AW163" s="31"/>
      <c r="AX163" s="31"/>
      <c r="AY163" s="31"/>
      <c r="AZ163" s="31"/>
      <c r="BA163" s="49"/>
      <c r="BB163" s="49"/>
      <c r="BC163" s="49"/>
      <c r="BD163" s="49"/>
      <c r="BF163" s="559"/>
      <c r="BG163" s="16"/>
      <c r="BH163" s="16"/>
      <c r="BI163" s="16"/>
      <c r="BJ163" s="16"/>
      <c r="BK163" s="16"/>
      <c r="BL163" s="629"/>
      <c r="BM163"/>
      <c r="BN163" s="4">
        <v>1</v>
      </c>
    </row>
    <row r="164" spans="1:66" s="48" customFormat="1" ht="15.75" customHeight="1" x14ac:dyDescent="0.25">
      <c r="A164"/>
      <c r="B164" s="196" t="str">
        <f t="shared" si="40"/>
        <v>►</v>
      </c>
      <c r="C164" s="320" t="str">
        <f>C159</f>
        <v>Famille à coller.N.Nom de votre recette.Recette mère ►.S.Saisissez le nom de la recette mère</v>
      </c>
      <c r="D164" s="320">
        <f>D159</f>
        <v>6</v>
      </c>
      <c r="E164" s="1045" t="str">
        <f>E159</f>
        <v>couverts</v>
      </c>
      <c r="F164" s="735"/>
      <c r="G164" s="736"/>
      <c r="H164" s="270"/>
      <c r="I164" s="737"/>
      <c r="J164" s="738"/>
      <c r="K164" s="730" t="s">
        <v>420</v>
      </c>
      <c r="L164" s="329"/>
      <c r="N164" s="2982"/>
      <c r="O164" s="310"/>
      <c r="P164" s="2961"/>
      <c r="Q164"/>
      <c r="R164"/>
      <c r="S164"/>
      <c r="T164"/>
      <c r="U164"/>
      <c r="Z164" s="49"/>
      <c r="AA164" s="49"/>
      <c r="AB164"/>
      <c r="AC164"/>
      <c r="AD164" s="310"/>
      <c r="AE164" s="310"/>
      <c r="AF164"/>
      <c r="AG164" s="49"/>
      <c r="AH164" s="49"/>
      <c r="AI164" s="49"/>
      <c r="AJ164" s="49"/>
      <c r="AK164" s="49"/>
      <c r="AL164" s="49"/>
      <c r="AM164" s="49"/>
      <c r="AN164" s="49"/>
      <c r="AO164"/>
      <c r="AP164"/>
      <c r="AQ164"/>
      <c r="AR164"/>
      <c r="AS164"/>
      <c r="AT164"/>
      <c r="AU164"/>
      <c r="AV164"/>
      <c r="AW164" s="31"/>
      <c r="AX164" s="31"/>
      <c r="AY164" s="31"/>
      <c r="AZ164" s="31"/>
      <c r="BA164" s="49"/>
      <c r="BB164" s="49"/>
      <c r="BC164" s="49"/>
      <c r="BD164" s="49"/>
      <c r="BF164" s="559"/>
      <c r="BG164" s="16"/>
      <c r="BH164" s="16"/>
      <c r="BI164" s="16"/>
      <c r="BJ164" s="16"/>
      <c r="BK164" s="16"/>
      <c r="BL164" s="629"/>
      <c r="BM164"/>
      <c r="BN164" s="4">
        <v>1</v>
      </c>
    </row>
    <row r="165" spans="1:66" s="48" customFormat="1" ht="15.75" x14ac:dyDescent="0.25">
      <c r="A165"/>
      <c r="B165" s="196" t="str">
        <f t="shared" si="40"/>
        <v>A</v>
      </c>
      <c r="C165" s="320" t="str">
        <f>C159</f>
        <v>Famille à coller.N.Nom de votre recette.Recette mère ►.S.Saisissez le nom de la recette mère</v>
      </c>
      <c r="D165" s="320">
        <f>D159</f>
        <v>6</v>
      </c>
      <c r="E165" s="1045" t="str">
        <f>E159</f>
        <v>couverts</v>
      </c>
      <c r="F165" s="735">
        <v>2</v>
      </c>
      <c r="G165" s="736"/>
      <c r="H165" s="270"/>
      <c r="I165" s="737"/>
      <c r="J165" s="738"/>
      <c r="K165" s="730" t="s">
        <v>423</v>
      </c>
      <c r="L165" s="329"/>
      <c r="N165" s="2982"/>
      <c r="O165" s="310"/>
      <c r="P165" s="2961"/>
      <c r="Q165"/>
      <c r="R165"/>
      <c r="S165"/>
      <c r="T165"/>
      <c r="U165"/>
      <c r="Z165" s="49"/>
      <c r="AA165" s="49"/>
      <c r="AB165"/>
      <c r="AC165"/>
      <c r="AD165" s="310"/>
      <c r="AE165" s="310"/>
      <c r="AF165"/>
      <c r="AG165" s="49"/>
      <c r="AH165" s="49"/>
      <c r="AI165" s="49"/>
      <c r="AJ165" s="49"/>
      <c r="AK165" s="49"/>
      <c r="AL165" s="49"/>
      <c r="AM165" s="49"/>
      <c r="AN165" s="49"/>
      <c r="AO165"/>
      <c r="AP165"/>
      <c r="AQ165"/>
      <c r="AR165"/>
      <c r="AS165"/>
      <c r="AT165"/>
      <c r="AU165"/>
      <c r="AV165"/>
      <c r="AW165" s="31"/>
      <c r="AX165" s="31"/>
      <c r="AY165" s="31"/>
      <c r="AZ165" s="31"/>
      <c r="BA165" s="49"/>
      <c r="BB165" s="49"/>
      <c r="BC165" s="49"/>
      <c r="BD165" s="49"/>
      <c r="BF165" s="559"/>
      <c r="BG165" s="16"/>
      <c r="BH165" s="16"/>
      <c r="BI165" s="16"/>
      <c r="BJ165" s="16"/>
      <c r="BK165" s="16"/>
      <c r="BL165" s="629"/>
      <c r="BM165"/>
      <c r="BN165" s="4">
        <v>1</v>
      </c>
    </row>
    <row r="166" spans="1:66" s="48" customFormat="1" ht="15.75" customHeight="1" x14ac:dyDescent="0.25">
      <c r="A166"/>
      <c r="B166" s="196" t="str">
        <f t="shared" si="40"/>
        <v>►</v>
      </c>
      <c r="C166" s="320" t="str">
        <f>C159</f>
        <v>Famille à coller.N.Nom de votre recette.Recette mère ►.S.Saisissez le nom de la recette mère</v>
      </c>
      <c r="D166" s="320">
        <f>D159</f>
        <v>6</v>
      </c>
      <c r="E166" s="1045" t="str">
        <f>E159</f>
        <v>couverts</v>
      </c>
      <c r="F166" s="739"/>
      <c r="G166" s="740"/>
      <c r="H166" s="270"/>
      <c r="I166" s="741"/>
      <c r="J166" s="742"/>
      <c r="K166" s="730" t="s">
        <v>428</v>
      </c>
      <c r="L166" s="329"/>
      <c r="N166" s="2982"/>
      <c r="O166" s="310"/>
      <c r="P166" s="2961"/>
      <c r="Q166"/>
      <c r="R166"/>
      <c r="S166"/>
      <c r="T166"/>
      <c r="U166"/>
      <c r="Z166" s="49"/>
      <c r="AA166" s="49"/>
      <c r="AB166"/>
      <c r="AC166"/>
      <c r="AD166" s="310"/>
      <c r="AE166" s="310"/>
      <c r="AF166"/>
      <c r="AG166" s="49"/>
      <c r="AH166" s="49"/>
      <c r="AI166" s="49"/>
      <c r="AJ166" s="49"/>
      <c r="AK166" s="49"/>
      <c r="AL166" s="49"/>
      <c r="AM166" s="49"/>
      <c r="AN166" s="49"/>
      <c r="AO166"/>
      <c r="AP166"/>
      <c r="AQ166"/>
      <c r="AR166"/>
      <c r="AS166"/>
      <c r="AT166"/>
      <c r="AU166"/>
      <c r="AV166"/>
      <c r="AW166" s="31"/>
      <c r="AX166" s="31"/>
      <c r="AY166" s="31"/>
      <c r="AZ166" s="31"/>
      <c r="BA166" s="49"/>
      <c r="BB166" s="49"/>
      <c r="BC166" s="49"/>
      <c r="BD166" s="49"/>
      <c r="BF166" s="432"/>
      <c r="BG166" s="636" t="s">
        <v>373</v>
      </c>
      <c r="BH166" s="434"/>
      <c r="BI166" s="433"/>
      <c r="BJ166" s="433"/>
      <c r="BK166" s="433"/>
      <c r="BL166" s="435"/>
      <c r="BM166"/>
      <c r="BN166" s="4">
        <v>1</v>
      </c>
    </row>
    <row r="167" spans="1:66" s="48" customFormat="1" ht="16.5" customHeight="1" x14ac:dyDescent="0.25">
      <c r="A167"/>
      <c r="B167" s="319" t="s">
        <v>18</v>
      </c>
      <c r="C167" s="320" t="str">
        <f>C159</f>
        <v>Famille à coller.N.Nom de votre recette.Recette mère ►.S.Saisissez le nom de la recette mère</v>
      </c>
      <c r="D167" s="320">
        <f>D159</f>
        <v>6</v>
      </c>
      <c r="E167" s="320" t="str">
        <f>E159</f>
        <v>couverts</v>
      </c>
      <c r="F167" s="743" t="str">
        <f>SUM(F162:F166) &amp; " / " &amp; (COUNTA(F162:F166) * 3)</f>
        <v>5 / 6</v>
      </c>
      <c r="G167" s="744" t="str">
        <f>SUM(G162:G166) &amp; " / " &amp; (COUNTA(G162:G166) * 3)</f>
        <v>0 / 0</v>
      </c>
      <c r="H167" s="270"/>
      <c r="I167" s="743" t="str">
        <f>SUM(I162:I166) &amp; " / " &amp; (COUNTA(I162:I166) * 3)</f>
        <v>0 / 0</v>
      </c>
      <c r="J167" s="744" t="str">
        <f>SUM(J162:J166) &amp; " / " &amp; (COUNTA(J162:J166) * 3)</f>
        <v>0 / 0</v>
      </c>
      <c r="K167" s="270" t="s">
        <v>435</v>
      </c>
      <c r="L167" s="329"/>
      <c r="N167" s="2982"/>
      <c r="O167" s="310"/>
      <c r="P167" s="2961"/>
      <c r="Q167"/>
      <c r="R167"/>
      <c r="S167"/>
      <c r="T167"/>
      <c r="U167"/>
      <c r="Z167" s="49"/>
      <c r="AA167" s="49"/>
      <c r="AB167"/>
      <c r="AC167"/>
      <c r="AD167" s="310"/>
      <c r="AE167" s="310"/>
      <c r="AF167"/>
      <c r="AG167" s="49"/>
      <c r="AH167" s="49"/>
      <c r="AI167" s="49"/>
      <c r="AJ167" s="49"/>
      <c r="AK167" s="49"/>
      <c r="AL167" s="49"/>
      <c r="AM167" s="49"/>
      <c r="AN167" s="49"/>
      <c r="AO167"/>
      <c r="AP167"/>
      <c r="AQ167"/>
      <c r="AR167"/>
      <c r="AS167"/>
      <c r="AT167"/>
      <c r="AU167"/>
      <c r="AV167"/>
      <c r="AW167" s="31"/>
      <c r="AX167" s="31"/>
      <c r="AY167" s="31"/>
      <c r="AZ167" s="31"/>
      <c r="BA167" s="49"/>
      <c r="BB167" s="49"/>
      <c r="BC167" s="49"/>
      <c r="BD167" s="49"/>
      <c r="BF167" s="559"/>
      <c r="BG167"/>
      <c r="BH167"/>
      <c r="BI167" s="16"/>
      <c r="BJ167" s="16"/>
      <c r="BK167" s="16"/>
      <c r="BL167" s="629"/>
      <c r="BM167"/>
      <c r="BN167" s="4">
        <v>1</v>
      </c>
    </row>
    <row r="168" spans="1:66" s="48" customFormat="1" ht="15.75" x14ac:dyDescent="0.25">
      <c r="A168"/>
      <c r="B168" s="319" t="s">
        <v>18</v>
      </c>
      <c r="C168" s="320" t="str">
        <f>C159</f>
        <v>Famille à coller.N.Nom de votre recette.Recette mère ►.S.Saisissez le nom de la recette mère</v>
      </c>
      <c r="D168" s="320">
        <f>D159</f>
        <v>6</v>
      </c>
      <c r="E168" s="320" t="str">
        <f>E159</f>
        <v>couverts</v>
      </c>
      <c r="F168" s="745" t="str">
        <f>SUM(F162:F166) &amp;"/ "&amp;F169</f>
        <v>5/ 15</v>
      </c>
      <c r="G168" s="746" t="str">
        <f>SUM(G162:G166) &amp;"/ "&amp;G169</f>
        <v>0/ 15</v>
      </c>
      <c r="H168" s="270"/>
      <c r="I168" s="745" t="str">
        <f>SUM(I162:I166) &amp;"/ "&amp;I169</f>
        <v>0/ 15</v>
      </c>
      <c r="J168" s="746" t="str">
        <f>SUM(J162:J166) &amp;"/ "&amp;J169</f>
        <v>0/ 15</v>
      </c>
      <c r="K168" s="695" t="s">
        <v>436</v>
      </c>
      <c r="L168" s="329"/>
      <c r="N168" s="2982"/>
      <c r="O168" s="310"/>
      <c r="P168" s="2961"/>
      <c r="Q168"/>
      <c r="R168"/>
      <c r="S168"/>
      <c r="T168"/>
      <c r="U168"/>
      <c r="Z168" s="49"/>
      <c r="AA168" s="49"/>
      <c r="AB168"/>
      <c r="AC168"/>
      <c r="AD168" s="310"/>
      <c r="AE168" s="310"/>
      <c r="AF168"/>
      <c r="AG168" s="49"/>
      <c r="AH168" s="49"/>
      <c r="AI168" s="49"/>
      <c r="AJ168" s="49"/>
      <c r="AK168" s="49"/>
      <c r="AL168" s="49"/>
      <c r="AM168" s="49"/>
      <c r="AN168" s="49"/>
      <c r="AO168"/>
      <c r="AP168"/>
      <c r="AQ168"/>
      <c r="AR168"/>
      <c r="AS168"/>
      <c r="AT168"/>
      <c r="AU168"/>
      <c r="AV168"/>
      <c r="AW168" s="31"/>
      <c r="AX168" s="31"/>
      <c r="AY168" s="31"/>
      <c r="AZ168" s="31"/>
      <c r="BA168" s="49"/>
      <c r="BB168" s="49"/>
      <c r="BC168" s="49"/>
      <c r="BD168" s="49"/>
      <c r="BF168" s="559"/>
      <c r="BG168" s="641">
        <v>149.92240344353021</v>
      </c>
      <c r="BH168" s="642">
        <v>8</v>
      </c>
      <c r="BI168" s="16"/>
      <c r="BJ168" s="248" t="s">
        <v>374</v>
      </c>
      <c r="BK168" s="16"/>
      <c r="BL168" s="629"/>
      <c r="BM168"/>
      <c r="BN168" s="4">
        <v>1</v>
      </c>
    </row>
    <row r="169" spans="1:66" s="48" customFormat="1" ht="15.75" x14ac:dyDescent="0.25">
      <c r="A169"/>
      <c r="B169" s="319" t="s">
        <v>18</v>
      </c>
      <c r="C169" s="320" t="str">
        <f>C159</f>
        <v>Famille à coller.N.Nom de votre recette.Recette mère ►.S.Saisissez le nom de la recette mère</v>
      </c>
      <c r="D169" s="320">
        <f>D159</f>
        <v>6</v>
      </c>
      <c r="E169" s="320" t="str">
        <f>E159</f>
        <v>couverts</v>
      </c>
      <c r="F169" s="747">
        <v>15</v>
      </c>
      <c r="G169" s="748">
        <v>15</v>
      </c>
      <c r="H169" s="270"/>
      <c r="I169" s="747">
        <v>15</v>
      </c>
      <c r="J169" s="748">
        <v>15</v>
      </c>
      <c r="K169" s="699" t="s">
        <v>439</v>
      </c>
      <c r="L169" s="329"/>
      <c r="N169" s="2982"/>
      <c r="O169" s="310"/>
      <c r="P169" s="2961"/>
      <c r="Q169"/>
      <c r="R169"/>
      <c r="S169"/>
      <c r="T169"/>
      <c r="U169"/>
      <c r="Z169" s="49"/>
      <c r="AA169" s="49"/>
      <c r="AB169"/>
      <c r="AC169"/>
      <c r="AD169" s="310"/>
      <c r="AE169" s="310"/>
      <c r="AF169"/>
      <c r="AG169" s="49"/>
      <c r="AH169" s="49"/>
      <c r="AI169" s="49"/>
      <c r="AJ169" s="49"/>
      <c r="AK169" s="49"/>
      <c r="AL169" s="49"/>
      <c r="AM169" s="49"/>
      <c r="AN169" s="49"/>
      <c r="AO169"/>
      <c r="AP169"/>
      <c r="AQ169"/>
      <c r="AR169"/>
      <c r="AS169"/>
      <c r="AT169"/>
      <c r="AU169"/>
      <c r="AV169"/>
      <c r="AW169" s="31"/>
      <c r="AX169" s="31"/>
      <c r="AY169" s="31"/>
      <c r="AZ169" s="31"/>
      <c r="BA169" s="49"/>
      <c r="BB169" s="49"/>
      <c r="BC169" s="49"/>
      <c r="BD169" s="49"/>
      <c r="BF169" s="559"/>
      <c r="BG169" s="643">
        <v>1.28</v>
      </c>
      <c r="BH169" s="644">
        <v>7</v>
      </c>
      <c r="BI169" s="16"/>
      <c r="BJ169" s="248" t="s">
        <v>375</v>
      </c>
      <c r="BK169" s="16"/>
      <c r="BL169" s="629"/>
      <c r="BM169"/>
      <c r="BN169" s="4">
        <v>1</v>
      </c>
    </row>
    <row r="170" spans="1:66" s="48" customFormat="1" ht="15.75" customHeight="1" x14ac:dyDescent="0.25">
      <c r="A170"/>
      <c r="B170" s="319" t="s">
        <v>11</v>
      </c>
      <c r="C170" s="320" t="str">
        <f>C159</f>
        <v>Famille à coller.N.Nom de votre recette.Recette mère ►.S.Saisissez le nom de la recette mère</v>
      </c>
      <c r="D170" s="320">
        <f>D159</f>
        <v>6</v>
      </c>
      <c r="E170" s="320" t="str">
        <f>E159</f>
        <v>couverts</v>
      </c>
      <c r="F170" s="750" t="s">
        <v>469</v>
      </c>
      <c r="G170"/>
      <c r="H170"/>
      <c r="I170" s="751"/>
      <c r="J170" s="751"/>
      <c r="K170" s="751"/>
      <c r="L170" s="752"/>
      <c r="N170" s="2982"/>
      <c r="O170" s="310"/>
      <c r="P170" s="2961"/>
      <c r="Q170"/>
      <c r="R170"/>
      <c r="S170"/>
      <c r="T170"/>
      <c r="U170"/>
      <c r="Z170" s="49"/>
      <c r="AA170" s="49"/>
      <c r="AB170"/>
      <c r="AC170"/>
      <c r="AD170" s="310"/>
      <c r="AE170" s="310"/>
      <c r="AF170"/>
      <c r="AG170" s="49"/>
      <c r="AH170" s="49"/>
      <c r="AI170" s="49"/>
      <c r="AJ170" s="49"/>
      <c r="AK170" s="49"/>
      <c r="AL170" s="49"/>
      <c r="AM170" s="49"/>
      <c r="AN170" s="49"/>
      <c r="AO170"/>
      <c r="AP170"/>
      <c r="AQ170"/>
      <c r="AR170"/>
      <c r="AS170"/>
      <c r="AT170"/>
      <c r="AU170"/>
      <c r="AV170"/>
      <c r="AW170" s="31"/>
      <c r="AX170" s="31"/>
      <c r="AY170" s="31"/>
      <c r="AZ170" s="31"/>
      <c r="BA170" s="49"/>
      <c r="BB170" s="49"/>
      <c r="BC170" s="49"/>
      <c r="BD170" s="49"/>
      <c r="BF170" s="559"/>
      <c r="BG170" s="645">
        <v>3</v>
      </c>
      <c r="BH170" s="646">
        <v>0.38194444444444442</v>
      </c>
      <c r="BI170" s="16"/>
      <c r="BJ170" s="647" t="s">
        <v>376</v>
      </c>
      <c r="BK170" s="648" t="s">
        <v>377</v>
      </c>
      <c r="BL170" s="649" t="s">
        <v>378</v>
      </c>
      <c r="BM170"/>
      <c r="BN170" s="4">
        <v>1</v>
      </c>
    </row>
    <row r="171" spans="1:66" s="48" customFormat="1" ht="15.75" customHeight="1" x14ac:dyDescent="0.25">
      <c r="A171"/>
      <c r="B171" s="319" t="s">
        <v>11</v>
      </c>
      <c r="C171" s="320" t="str">
        <f>C159</f>
        <v>Famille à coller.N.Nom de votre recette.Recette mère ►.S.Saisissez le nom de la recette mère</v>
      </c>
      <c r="D171" s="320">
        <f>D159</f>
        <v>6</v>
      </c>
      <c r="E171" s="320" t="str">
        <f>E159</f>
        <v>couverts</v>
      </c>
      <c r="F171" s="760" t="s">
        <v>472</v>
      </c>
      <c r="G171"/>
      <c r="H171"/>
      <c r="I171" s="751"/>
      <c r="J171" s="751"/>
      <c r="K171" s="751"/>
      <c r="L171" s="752"/>
      <c r="N171" s="2982"/>
      <c r="O171" s="310"/>
      <c r="P171" s="2961"/>
      <c r="Q171"/>
      <c r="R171"/>
      <c r="S171"/>
      <c r="T171"/>
      <c r="U171"/>
      <c r="Z171" s="49"/>
      <c r="AA171" s="49"/>
      <c r="AB171"/>
      <c r="AC171"/>
      <c r="AD171" s="310"/>
      <c r="AE171" s="310"/>
      <c r="AF171"/>
      <c r="AG171" s="49"/>
      <c r="AH171" s="49"/>
      <c r="AI171" s="49"/>
      <c r="AJ171" s="49"/>
      <c r="AK171" s="49"/>
      <c r="AL171" s="49"/>
      <c r="AM171" s="49"/>
      <c r="AN171" s="49"/>
      <c r="AO171"/>
      <c r="AP171"/>
      <c r="AQ171"/>
      <c r="AR171"/>
      <c r="AS171"/>
      <c r="AT171"/>
      <c r="AU171"/>
      <c r="AV171"/>
      <c r="AW171" s="31"/>
      <c r="AX171" s="31"/>
      <c r="AY171" s="31"/>
      <c r="AZ171" s="31"/>
      <c r="BA171" s="49"/>
      <c r="BB171" s="49"/>
      <c r="BC171" s="49"/>
      <c r="BD171" s="49"/>
      <c r="BF171" s="323"/>
      <c r="BG171" s="650">
        <v>2</v>
      </c>
      <c r="BH171" s="651">
        <v>6</v>
      </c>
      <c r="BI171" s="16"/>
      <c r="BJ171" s="652" t="s">
        <v>379</v>
      </c>
      <c r="BK171" s="653" t="s">
        <v>380</v>
      </c>
      <c r="BL171" s="654" t="s">
        <v>381</v>
      </c>
      <c r="BM171"/>
      <c r="BN171" s="4">
        <v>1</v>
      </c>
    </row>
    <row r="172" spans="1:66" s="48" customFormat="1" ht="16.5" customHeight="1" x14ac:dyDescent="0.25">
      <c r="A172"/>
      <c r="B172" s="319" t="s">
        <v>11</v>
      </c>
      <c r="C172" s="320" t="str">
        <f>C159</f>
        <v>Famille à coller.N.Nom de votre recette.Recette mère ►.S.Saisissez le nom de la recette mère</v>
      </c>
      <c r="D172" s="320">
        <f>D159</f>
        <v>6</v>
      </c>
      <c r="E172" s="320" t="str">
        <f>E159</f>
        <v>couverts</v>
      </c>
      <c r="F172" s="760" t="s">
        <v>475</v>
      </c>
      <c r="G172"/>
      <c r="H172"/>
      <c r="I172" s="751"/>
      <c r="J172" s="751"/>
      <c r="K172" s="751"/>
      <c r="L172" s="752"/>
      <c r="N172" s="2982"/>
      <c r="O172" s="310"/>
      <c r="P172" s="2961"/>
      <c r="Q172"/>
      <c r="R172"/>
      <c r="S172"/>
      <c r="T172"/>
      <c r="U172"/>
      <c r="Z172" s="49"/>
      <c r="AA172" s="49"/>
      <c r="AB172"/>
      <c r="AC172"/>
      <c r="AD172" s="310"/>
      <c r="AE172" s="310"/>
      <c r="AF172"/>
      <c r="AG172" s="49"/>
      <c r="AH172" s="49"/>
      <c r="AI172" s="49"/>
      <c r="AJ172" s="49"/>
      <c r="AK172" s="49"/>
      <c r="AL172" s="49"/>
      <c r="AM172" s="49"/>
      <c r="AN172" s="49"/>
      <c r="AO172"/>
      <c r="AP172"/>
      <c r="AQ172"/>
      <c r="AR172"/>
      <c r="AS172"/>
      <c r="AT172"/>
      <c r="AU172"/>
      <c r="AV172"/>
      <c r="AW172" s="31"/>
      <c r="AX172" s="31"/>
      <c r="AY172" s="31"/>
      <c r="AZ172" s="31"/>
      <c r="BA172" s="49"/>
      <c r="BB172" s="49"/>
      <c r="BC172" s="49"/>
      <c r="BD172" s="49"/>
      <c r="BF172" s="410"/>
      <c r="BG172" s="655">
        <v>2</v>
      </c>
      <c r="BH172" s="656">
        <f>ROW()</f>
        <v>172</v>
      </c>
      <c r="BI172" s="16"/>
      <c r="BJ172"/>
      <c r="BK172"/>
      <c r="BL172" s="401"/>
      <c r="BM172"/>
      <c r="BN172" s="4">
        <v>1</v>
      </c>
    </row>
    <row r="173" spans="1:66" s="48" customFormat="1" ht="16.5" customHeight="1" x14ac:dyDescent="0.25">
      <c r="A173"/>
      <c r="B173" s="196" t="str">
        <f t="shared" ref="B173:B174" si="41">IF(OR(F173&lt;&gt;"",G173&lt;&gt; "",I173&lt;&gt;"",J173&lt;&gt;""),"A", "►")</f>
        <v>►</v>
      </c>
      <c r="C173" s="320" t="str">
        <f>C159</f>
        <v>Famille à coller.N.Nom de votre recette.Recette mère ►.S.Saisissez le nom de la recette mère</v>
      </c>
      <c r="D173" s="320">
        <f>D159</f>
        <v>6</v>
      </c>
      <c r="E173" s="320" t="str">
        <f>E159</f>
        <v>couverts</v>
      </c>
      <c r="F173" s="767"/>
      <c r="G173" s="270"/>
      <c r="H173" s="270"/>
      <c r="I173" s="270"/>
      <c r="J173" s="270"/>
      <c r="K173" s="270"/>
      <c r="L173" s="329"/>
      <c r="N173" s="2982"/>
      <c r="O173" s="310"/>
      <c r="P173" s="2961"/>
      <c r="Q173"/>
      <c r="R173"/>
      <c r="S173"/>
      <c r="T173"/>
      <c r="U173"/>
      <c r="Z173" s="49"/>
      <c r="AA173" s="49"/>
      <c r="AB173"/>
      <c r="AC173"/>
      <c r="AD173" s="310"/>
      <c r="AE173" s="310"/>
      <c r="AF173"/>
      <c r="AG173" s="49"/>
      <c r="AH173" s="49"/>
      <c r="AI173" s="49"/>
      <c r="AJ173" s="49"/>
      <c r="AK173" s="49"/>
      <c r="AL173" s="49"/>
      <c r="AM173" s="49"/>
      <c r="AN173" s="49"/>
      <c r="AO173"/>
      <c r="AP173"/>
      <c r="AQ173"/>
      <c r="AR173"/>
      <c r="AS173"/>
      <c r="AT173"/>
      <c r="AU173"/>
      <c r="AV173"/>
      <c r="AW173" s="31"/>
      <c r="AX173" s="31"/>
      <c r="AY173" s="31"/>
      <c r="AZ173" s="31"/>
      <c r="BA173" s="49"/>
      <c r="BB173" s="49"/>
      <c r="BC173" s="49"/>
      <c r="BD173" s="49"/>
      <c r="BF173" s="503"/>
      <c r="BG173" s="657">
        <v>5</v>
      </c>
      <c r="BH173" s="658"/>
      <c r="BI173" s="16"/>
      <c r="BJ173" s="659" t="s">
        <v>382</v>
      </c>
      <c r="BK173" s="660" t="s">
        <v>383</v>
      </c>
      <c r="BL173" s="661" t="s">
        <v>384</v>
      </c>
      <c r="BM173"/>
      <c r="BN173" s="4">
        <v>1</v>
      </c>
    </row>
    <row r="174" spans="1:66" s="48" customFormat="1" ht="15.75" customHeight="1" x14ac:dyDescent="0.25">
      <c r="A174"/>
      <c r="B174" s="196" t="str">
        <f t="shared" si="41"/>
        <v>►</v>
      </c>
      <c r="C174" s="320" t="str">
        <f>C159</f>
        <v>Famille à coller.N.Nom de votre recette.Recette mère ►.S.Saisissez le nom de la recette mère</v>
      </c>
      <c r="D174" s="320">
        <f>D159</f>
        <v>6</v>
      </c>
      <c r="E174" s="320" t="str">
        <f>E159</f>
        <v>couverts</v>
      </c>
      <c r="F174" s="772"/>
      <c r="G174" s="270"/>
      <c r="H174" s="270"/>
      <c r="I174" s="270"/>
      <c r="J174" s="270"/>
      <c r="K174" s="270"/>
      <c r="L174" s="329"/>
      <c r="N174" s="2982"/>
      <c r="O174" s="310"/>
      <c r="P174" s="2961"/>
      <c r="Q174"/>
      <c r="R174"/>
      <c r="S174"/>
      <c r="T174"/>
      <c r="U174"/>
      <c r="Z174" s="49"/>
      <c r="AA174" s="49"/>
      <c r="AB174"/>
      <c r="AC174"/>
      <c r="AD174" s="310"/>
      <c r="AE174" s="310"/>
      <c r="AF174"/>
      <c r="AG174" s="49"/>
      <c r="AH174" s="49"/>
      <c r="AI174" s="49"/>
      <c r="AJ174" s="49"/>
      <c r="AK174" s="49"/>
      <c r="AL174" s="49"/>
      <c r="AM174" s="49"/>
      <c r="AN174" s="49"/>
      <c r="AO174"/>
      <c r="AP174"/>
      <c r="AQ174"/>
      <c r="AR174"/>
      <c r="AS174"/>
      <c r="AT174"/>
      <c r="AU174"/>
      <c r="AV174"/>
      <c r="AW174" s="31"/>
      <c r="AX174" s="31"/>
      <c r="AY174" s="31"/>
      <c r="AZ174" s="31"/>
      <c r="BA174" s="49"/>
      <c r="BB174" s="49"/>
      <c r="BC174" s="49"/>
      <c r="BD174" s="49"/>
      <c r="BF174" s="117"/>
      <c r="BG174" s="662">
        <v>12</v>
      </c>
      <c r="BH174" s="663">
        <f>ROW()</f>
        <v>174</v>
      </c>
      <c r="BI174" s="16"/>
      <c r="BJ174" s="664" t="s">
        <v>385</v>
      </c>
      <c r="BK174" s="665" t="s">
        <v>386</v>
      </c>
      <c r="BL174" s="666" t="s">
        <v>387</v>
      </c>
      <c r="BM174"/>
      <c r="BN174" s="4">
        <v>1</v>
      </c>
    </row>
    <row r="175" spans="1:66" s="48" customFormat="1" ht="15.75" x14ac:dyDescent="0.25">
      <c r="A175"/>
      <c r="B175" s="319" t="s">
        <v>18</v>
      </c>
      <c r="C175" s="320" t="str">
        <f>C159</f>
        <v>Famille à coller.N.Nom de votre recette.Recette mère ►.S.Saisissez le nom de la recette mère</v>
      </c>
      <c r="D175" s="320">
        <f>D159</f>
        <v>6</v>
      </c>
      <c r="E175" s="320" t="str">
        <f>E159</f>
        <v>couverts</v>
      </c>
      <c r="F175" s="293"/>
      <c r="G175" s="293"/>
      <c r="H175" s="293" t="s">
        <v>152</v>
      </c>
      <c r="I175" s="294"/>
      <c r="J175" s="392"/>
      <c r="K175" s="392"/>
      <c r="L175" s="393"/>
      <c r="N175" s="2982"/>
      <c r="O175" s="310"/>
      <c r="P175" s="2961"/>
      <c r="Q175"/>
      <c r="R175"/>
      <c r="S175"/>
      <c r="T175"/>
      <c r="U175"/>
      <c r="Z175" s="49"/>
      <c r="AA175" s="49"/>
      <c r="AB175"/>
      <c r="AC175"/>
      <c r="AD175" s="310"/>
      <c r="AE175" s="310"/>
      <c r="AF175"/>
      <c r="AG175" s="49"/>
      <c r="AH175" s="49"/>
      <c r="AI175" s="49"/>
      <c r="AJ175" s="49"/>
      <c r="AK175" s="49"/>
      <c r="AL175" s="49"/>
      <c r="AM175" s="49"/>
      <c r="AN175" s="49"/>
      <c r="AO175"/>
      <c r="AP175"/>
      <c r="AQ175"/>
      <c r="AR175"/>
      <c r="AS175"/>
      <c r="AT175"/>
      <c r="AU175"/>
      <c r="AV175"/>
      <c r="AW175" s="31"/>
      <c r="AX175" s="31"/>
      <c r="AY175" s="31"/>
      <c r="AZ175" s="31"/>
      <c r="BA175" s="49"/>
      <c r="BB175" s="49"/>
      <c r="BC175" s="49"/>
      <c r="BD175" s="49"/>
      <c r="BF175" s="117"/>
      <c r="BG175" s="31"/>
      <c r="BH175" s="31"/>
      <c r="BI175" s="16"/>
      <c r="BJ175"/>
      <c r="BK175"/>
      <c r="BL175" s="401"/>
      <c r="BM175"/>
      <c r="BN175" s="4">
        <v>1</v>
      </c>
    </row>
    <row r="176" spans="1:66" s="48" customFormat="1" ht="17.25" customHeight="1" thickBot="1" x14ac:dyDescent="0.3">
      <c r="A176"/>
      <c r="B176" s="397" t="s">
        <v>18</v>
      </c>
      <c r="C176" s="398" t="str">
        <f>C159</f>
        <v>Famille à coller.N.Nom de votre recette.Recette mère ►.S.Saisissez le nom de la recette mère</v>
      </c>
      <c r="D176" s="398">
        <f>D159</f>
        <v>6</v>
      </c>
      <c r="E176" s="398" t="str">
        <f>E159</f>
        <v>couverts</v>
      </c>
      <c r="F176" s="399" t="s">
        <v>150</v>
      </c>
      <c r="G176" s="298"/>
      <c r="H176" s="299"/>
      <c r="I176" s="300"/>
      <c r="J176" s="299"/>
      <c r="K176" s="299"/>
      <c r="L176" s="400"/>
      <c r="N176" s="2982"/>
      <c r="O176" s="310"/>
      <c r="P176" s="2961"/>
      <c r="Q176"/>
      <c r="R176"/>
      <c r="S176"/>
      <c r="T176"/>
      <c r="U176"/>
      <c r="Z176" s="49"/>
      <c r="AA176" s="49"/>
      <c r="AB176"/>
      <c r="AC176"/>
      <c r="AD176" s="310"/>
      <c r="AE176" s="310"/>
      <c r="AF176"/>
      <c r="AG176" s="49"/>
      <c r="AH176" s="49"/>
      <c r="AI176" s="49"/>
      <c r="AJ176" s="49"/>
      <c r="AK176" s="49"/>
      <c r="AL176" s="49"/>
      <c r="AM176" s="49"/>
      <c r="AN176" s="49"/>
      <c r="AO176"/>
      <c r="AP176"/>
      <c r="AQ176"/>
      <c r="AR176"/>
      <c r="AS176"/>
      <c r="AT176"/>
      <c r="AU176"/>
      <c r="AV176"/>
      <c r="AW176" s="31"/>
      <c r="AX176" s="31"/>
      <c r="AY176" s="31"/>
      <c r="AZ176" s="31"/>
      <c r="BA176" s="49"/>
      <c r="BB176" s="49"/>
      <c r="BC176" s="49"/>
      <c r="BD176" s="49"/>
      <c r="BE176" s="31"/>
      <c r="BF176" s="117"/>
      <c r="BG176" s="667" t="s">
        <v>388</v>
      </c>
      <c r="BH176" s="667" t="s">
        <v>389</v>
      </c>
      <c r="BI176" s="16"/>
      <c r="BJ176" s="668" t="s">
        <v>390</v>
      </c>
      <c r="BK176" s="669" t="s">
        <v>391</v>
      </c>
      <c r="BL176" s="670" t="s">
        <v>392</v>
      </c>
      <c r="BM176"/>
      <c r="BN176" s="4">
        <v>1</v>
      </c>
    </row>
    <row r="177" spans="1:66" s="48" customFormat="1" ht="15.75" x14ac:dyDescent="0.25">
      <c r="A177"/>
      <c r="B177" s="1005" t="s">
        <v>18</v>
      </c>
      <c r="C177"/>
      <c r="D177"/>
      <c r="E177"/>
      <c r="F177"/>
      <c r="G177"/>
      <c r="H177"/>
      <c r="I177"/>
      <c r="J177"/>
      <c r="K177"/>
      <c r="L177"/>
      <c r="N177" s="2982"/>
      <c r="O177" s="310"/>
      <c r="P177" s="2961"/>
      <c r="Q177"/>
      <c r="R177"/>
      <c r="S177"/>
      <c r="T177"/>
      <c r="U177"/>
      <c r="Z177" s="49"/>
      <c r="AA177" s="49"/>
      <c r="AB177"/>
      <c r="AC177"/>
      <c r="AD177" s="310"/>
      <c r="AE177" s="310"/>
      <c r="AF177"/>
      <c r="AG177" s="49"/>
      <c r="AH177" s="49"/>
      <c r="AI177" s="49"/>
      <c r="AJ177" s="49"/>
      <c r="AK177" s="49"/>
      <c r="AL177" s="49"/>
      <c r="AM177" s="49"/>
      <c r="AN177" s="49"/>
      <c r="AO177"/>
      <c r="AP177"/>
      <c r="AQ177"/>
      <c r="AR177"/>
      <c r="AS177"/>
      <c r="AT177"/>
      <c r="AU177"/>
      <c r="AV177"/>
      <c r="AW177" s="31"/>
      <c r="AX177" s="31"/>
      <c r="AY177" s="31"/>
      <c r="AZ177" s="31"/>
      <c r="BA177" s="49"/>
      <c r="BB177" s="49"/>
      <c r="BC177" s="49"/>
      <c r="BD177" s="49"/>
      <c r="BE177" s="31"/>
      <c r="BF177" s="117"/>
      <c r="BG177" s="667" t="s">
        <v>393</v>
      </c>
      <c r="BH177" s="667" t="s">
        <v>394</v>
      </c>
      <c r="BI177" s="16"/>
      <c r="BJ177" s="671" t="s">
        <v>395</v>
      </c>
      <c r="BK177" s="672" t="s">
        <v>396</v>
      </c>
      <c r="BL177" s="673" t="s">
        <v>397</v>
      </c>
      <c r="BM177"/>
      <c r="BN177" s="4">
        <v>1</v>
      </c>
    </row>
    <row r="178" spans="1:66" s="48" customFormat="1" ht="16.5" customHeight="1" thickBot="1" x14ac:dyDescent="0.3">
      <c r="A178"/>
      <c r="B178" s="1006" t="s">
        <v>18</v>
      </c>
      <c r="C178" s="998" t="str">
        <f>C159</f>
        <v>Famille à coller.N.Nom de votre recette.Recette mère ►.S.Saisissez le nom de la recette mère</v>
      </c>
      <c r="D178" s="998">
        <f>D159</f>
        <v>6</v>
      </c>
      <c r="E178" s="998" t="str">
        <f>E159</f>
        <v>couverts</v>
      </c>
      <c r="F178" s="1002" t="s">
        <v>61</v>
      </c>
      <c r="G178" s="1002">
        <v>4</v>
      </c>
      <c r="H178" s="999" t="s">
        <v>485</v>
      </c>
      <c r="I178" s="1000"/>
      <c r="J178" s="1000"/>
      <c r="K178" s="1008"/>
      <c r="L178" s="1001"/>
      <c r="N178" s="2982"/>
      <c r="O178" s="310"/>
      <c r="P178" s="2961"/>
      <c r="Q178" s="526" t="s">
        <v>218</v>
      </c>
      <c r="R178" s="527" t="s">
        <v>601</v>
      </c>
      <c r="S178" s="527"/>
      <c r="T178" s="527"/>
      <c r="U178"/>
      <c r="Z178" s="49"/>
      <c r="AA178" s="49"/>
      <c r="AB178"/>
      <c r="AC178" s="526" t="s">
        <v>218</v>
      </c>
      <c r="AD178" s="310"/>
      <c r="AE178" s="310"/>
      <c r="AF178"/>
      <c r="AG178" s="49"/>
      <c r="AH178" s="49"/>
      <c r="AI178" s="49"/>
      <c r="AJ178" s="49"/>
      <c r="AK178" s="49"/>
      <c r="AL178" s="49"/>
      <c r="AM178" s="49"/>
      <c r="AN178" s="49"/>
      <c r="AO178"/>
      <c r="AP178"/>
      <c r="AQ178"/>
      <c r="AR178"/>
      <c r="AS178"/>
      <c r="AT178"/>
      <c r="AU178"/>
      <c r="AV178"/>
      <c r="AW178" s="31"/>
      <c r="AX178" s="31"/>
      <c r="AY178" s="31"/>
      <c r="AZ178" s="31"/>
      <c r="BA178" s="49"/>
      <c r="BB178" s="49"/>
      <c r="BC178" s="49"/>
      <c r="BD178" s="49"/>
      <c r="BE178" s="31"/>
      <c r="BF178" s="117"/>
      <c r="BG178" s="667" t="s">
        <v>398</v>
      </c>
      <c r="BH178" s="667" t="s">
        <v>399</v>
      </c>
      <c r="BI178" s="16"/>
      <c r="BJ178" s="16"/>
      <c r="BK178" s="16"/>
      <c r="BL178" s="629"/>
      <c r="BM178"/>
      <c r="BN178" s="4">
        <v>1</v>
      </c>
    </row>
    <row r="179" spans="1:66" s="48" customFormat="1" ht="19.5" thickTop="1" x14ac:dyDescent="0.25">
      <c r="A179"/>
      <c r="B179" s="319" t="s">
        <v>18</v>
      </c>
      <c r="C179" s="1043" t="str">
        <f>C178</f>
        <v>Famille à coller.N.Nom de votre recette.Recette mère ►.S.Saisissez le nom de la recette mère</v>
      </c>
      <c r="D179" s="1043">
        <f>D178</f>
        <v>6</v>
      </c>
      <c r="E179" s="1044" t="str">
        <f>E178</f>
        <v>couverts</v>
      </c>
      <c r="F179" s="784">
        <v>3.472222222222222E-3</v>
      </c>
      <c r="G179" s="638" t="s">
        <v>486</v>
      </c>
      <c r="H179" s="785"/>
      <c r="I179" s="785"/>
      <c r="J179" s="785"/>
      <c r="K179" s="786">
        <v>100</v>
      </c>
      <c r="L179" s="787" t="s">
        <v>487</v>
      </c>
      <c r="N179" s="2982"/>
      <c r="O179" s="310"/>
      <c r="P179" s="2961"/>
      <c r="R179" s="436" t="s">
        <v>221</v>
      </c>
      <c r="S179"/>
      <c r="T179"/>
      <c r="U179"/>
      <c r="Z179" s="49"/>
      <c r="AA179" s="49"/>
      <c r="AB179"/>
      <c r="AC179"/>
      <c r="AD179" s="310"/>
      <c r="AE179" s="310"/>
      <c r="AF179"/>
      <c r="AG179" s="49"/>
      <c r="AH179" s="49"/>
      <c r="AI179" s="49"/>
      <c r="AJ179" s="49"/>
      <c r="AK179" s="49"/>
      <c r="AL179" s="49"/>
      <c r="AM179" s="49"/>
      <c r="AN179" s="49"/>
      <c r="AP179"/>
      <c r="AQ179"/>
      <c r="AR179"/>
      <c r="AS179"/>
      <c r="AT179"/>
      <c r="AU179"/>
      <c r="AV179"/>
      <c r="AW179" s="31"/>
      <c r="AX179" s="31"/>
      <c r="AY179" s="31"/>
      <c r="AZ179" s="31"/>
      <c r="BA179" s="49"/>
      <c r="BB179" s="49"/>
      <c r="BC179" s="49"/>
      <c r="BD179" s="49"/>
      <c r="BE179" s="31"/>
      <c r="BF179" s="505"/>
      <c r="BG179" s="667" t="s">
        <v>400</v>
      </c>
      <c r="BH179" s="667" t="s">
        <v>401</v>
      </c>
      <c r="BI179" s="16"/>
      <c r="BJ179" s="674" t="s">
        <v>402</v>
      </c>
      <c r="BK179" s="675" t="s">
        <v>403</v>
      </c>
      <c r="BL179" s="629"/>
      <c r="BM179"/>
      <c r="BN179" s="4">
        <v>1</v>
      </c>
    </row>
    <row r="180" spans="1:66" s="48" customFormat="1" ht="15.75" x14ac:dyDescent="0.25">
      <c r="A180"/>
      <c r="B180" s="319" t="s">
        <v>18</v>
      </c>
      <c r="C180" s="320" t="str">
        <f>C178</f>
        <v>Famille à coller.N.Nom de votre recette.Recette mère ►.S.Saisissez le nom de la recette mère</v>
      </c>
      <c r="D180" s="320">
        <f>D178</f>
        <v>6</v>
      </c>
      <c r="E180" s="1045" t="str">
        <f>E178</f>
        <v>couverts</v>
      </c>
      <c r="F180" s="792">
        <v>1.0416666666666666E-2</v>
      </c>
      <c r="G180" s="638" t="s">
        <v>488</v>
      </c>
      <c r="H180" s="785"/>
      <c r="I180" s="785"/>
      <c r="J180" s="785"/>
      <c r="K180" s="793">
        <v>90</v>
      </c>
      <c r="L180" s="794" t="s">
        <v>489</v>
      </c>
      <c r="N180" s="2982"/>
      <c r="O180" s="310"/>
      <c r="P180" s="2961"/>
      <c r="Q180"/>
      <c r="R180"/>
      <c r="S180"/>
      <c r="T180"/>
      <c r="U180"/>
      <c r="Z180" s="49"/>
      <c r="AA180" s="49"/>
      <c r="AB180"/>
      <c r="AC180"/>
      <c r="AD180" s="310"/>
      <c r="AE180" s="310"/>
      <c r="AF180"/>
      <c r="AG180" s="49"/>
      <c r="AH180" s="49"/>
      <c r="AI180" s="49"/>
      <c r="AJ180" s="49"/>
      <c r="AK180" s="49"/>
      <c r="AL180" s="49"/>
      <c r="AM180" s="49"/>
      <c r="AN180" s="49"/>
      <c r="AP180"/>
      <c r="AQ180"/>
      <c r="AR180"/>
      <c r="AS180"/>
      <c r="AT180"/>
      <c r="AU180"/>
      <c r="AV180"/>
      <c r="AW180" s="31"/>
      <c r="AX180" s="31"/>
      <c r="AY180" s="31"/>
      <c r="AZ180" s="31"/>
      <c r="BA180" s="49"/>
      <c r="BB180" s="49"/>
      <c r="BC180" s="49"/>
      <c r="BD180" s="49"/>
      <c r="BE180" s="31"/>
      <c r="BF180" s="505"/>
      <c r="BG180" s="667" t="s">
        <v>404</v>
      </c>
      <c r="BH180" s="667" t="s">
        <v>405</v>
      </c>
      <c r="BI180" s="16"/>
      <c r="BJ180" s="16"/>
      <c r="BK180" s="16"/>
      <c r="BL180" s="629"/>
      <c r="BM180"/>
      <c r="BN180" s="4">
        <v>1</v>
      </c>
    </row>
    <row r="181" spans="1:66" s="48" customFormat="1" ht="18.75" x14ac:dyDescent="0.25">
      <c r="A181"/>
      <c r="B181" s="319" t="s">
        <v>18</v>
      </c>
      <c r="C181" s="320" t="str">
        <f>C178</f>
        <v>Famille à coller.N.Nom de votre recette.Recette mère ►.S.Saisissez le nom de la recette mère</v>
      </c>
      <c r="D181" s="320">
        <f>D178</f>
        <v>6</v>
      </c>
      <c r="E181" s="1045" t="str">
        <f>E178</f>
        <v>couverts</v>
      </c>
      <c r="F181" s="797">
        <v>2.0833333333333332E-2</v>
      </c>
      <c r="G181" s="638" t="s">
        <v>490</v>
      </c>
      <c r="H181" s="270"/>
      <c r="I181" s="270"/>
      <c r="J181" s="270"/>
      <c r="K181" s="798" t="s">
        <v>491</v>
      </c>
      <c r="L181" s="799" t="s">
        <v>492</v>
      </c>
      <c r="N181" s="2982"/>
      <c r="O181" s="310"/>
      <c r="P181" s="2961"/>
      <c r="Q181"/>
      <c r="R181"/>
      <c r="S181"/>
      <c r="T181"/>
      <c r="U181"/>
      <c r="Z181" s="49"/>
      <c r="AA181" s="49"/>
      <c r="AB181"/>
      <c r="AC181"/>
      <c r="AD181" s="310"/>
      <c r="AE181" s="310"/>
      <c r="AF181"/>
      <c r="AG181" s="49"/>
      <c r="AH181" s="49"/>
      <c r="AI181" s="49"/>
      <c r="AJ181" s="49"/>
      <c r="AK181" s="49"/>
      <c r="AL181" s="49"/>
      <c r="AM181" s="49"/>
      <c r="AN181" s="49"/>
      <c r="AP181"/>
      <c r="AQ181"/>
      <c r="AR181"/>
      <c r="AS181"/>
      <c r="AT181"/>
      <c r="AU181"/>
      <c r="AV181"/>
      <c r="AW181" s="31"/>
      <c r="AX181" s="31"/>
      <c r="AY181" s="31"/>
      <c r="AZ181" s="31"/>
      <c r="BA181" s="49"/>
      <c r="BB181" s="49"/>
      <c r="BC181" s="49"/>
      <c r="BD181" s="49"/>
      <c r="BE181" s="31"/>
      <c r="BF181" s="505"/>
      <c r="BG181" s="667" t="s">
        <v>406</v>
      </c>
      <c r="BH181" s="658">
        <v>1</v>
      </c>
      <c r="BI181" s="16"/>
      <c r="BJ181" s="16" t="s">
        <v>407</v>
      </c>
      <c r="BK181" s="16"/>
      <c r="BL181" s="629"/>
      <c r="BM181"/>
      <c r="BN181" s="4">
        <v>1</v>
      </c>
    </row>
    <row r="182" spans="1:66" s="48" customFormat="1" ht="18.75" x14ac:dyDescent="0.25">
      <c r="A182"/>
      <c r="B182" s="319" t="s">
        <v>18</v>
      </c>
      <c r="C182" s="320" t="str">
        <f>C178</f>
        <v>Famille à coller.N.Nom de votre recette.Recette mère ►.S.Saisissez le nom de la recette mère</v>
      </c>
      <c r="D182" s="320">
        <f>D178</f>
        <v>6</v>
      </c>
      <c r="E182" s="1045" t="str">
        <f>E178</f>
        <v>couverts</v>
      </c>
      <c r="F182" s="800">
        <f>F179+F180+F181</f>
        <v>3.4722222222222224E-2</v>
      </c>
      <c r="G182" s="801" t="s">
        <v>493</v>
      </c>
      <c r="H182" s="270"/>
      <c r="I182" s="270"/>
      <c r="J182" s="270"/>
      <c r="K182" s="798" t="s">
        <v>491</v>
      </c>
      <c r="L182" s="802" t="s">
        <v>494</v>
      </c>
      <c r="N182" s="2982"/>
      <c r="O182" s="310"/>
      <c r="P182" s="2961"/>
      <c r="Q182"/>
      <c r="R182"/>
      <c r="S182"/>
      <c r="T182"/>
      <c r="U182"/>
      <c r="Z182" s="49"/>
      <c r="AA182" s="49"/>
      <c r="AB182"/>
      <c r="AC182"/>
      <c r="AD182" s="310"/>
      <c r="AE182" s="310"/>
      <c r="AF182"/>
      <c r="AG182" s="49"/>
      <c r="AH182" s="49"/>
      <c r="AI182" s="49"/>
      <c r="AJ182" s="49"/>
      <c r="AK182" s="49"/>
      <c r="AL182" s="49"/>
      <c r="AM182" s="49"/>
      <c r="AN182" s="49"/>
      <c r="AP182"/>
      <c r="AQ182"/>
      <c r="AR182"/>
      <c r="AS182"/>
      <c r="AT182"/>
      <c r="AU182"/>
      <c r="AV182"/>
      <c r="AW182" s="31"/>
      <c r="AX182" s="31"/>
      <c r="AY182" s="31"/>
      <c r="AZ182" s="31"/>
      <c r="BA182" s="49"/>
      <c r="BB182" s="49"/>
      <c r="BC182" s="49"/>
      <c r="BD182" s="49"/>
      <c r="BE182" s="31"/>
      <c r="BF182" s="505"/>
      <c r="BG182" s="667" t="s">
        <v>409</v>
      </c>
      <c r="BH182" s="667" t="s">
        <v>410</v>
      </c>
      <c r="BI182" s="676" t="s">
        <v>411</v>
      </c>
      <c r="BJ182" s="677" t="s">
        <v>412</v>
      </c>
      <c r="BK182" s="16"/>
      <c r="BL182" s="629" t="s">
        <v>6</v>
      </c>
      <c r="BM182"/>
      <c r="BN182" s="4">
        <v>1</v>
      </c>
    </row>
    <row r="183" spans="1:66" s="48" customFormat="1" ht="15.75" x14ac:dyDescent="0.25">
      <c r="A183"/>
      <c r="B183" s="319" t="s">
        <v>18</v>
      </c>
      <c r="C183" s="320" t="str">
        <f>C178</f>
        <v>Famille à coller.N.Nom de votre recette.Recette mère ►.S.Saisissez le nom de la recette mère</v>
      </c>
      <c r="D183" s="320">
        <f>D178</f>
        <v>6</v>
      </c>
      <c r="E183" s="1045" t="str">
        <f>E178</f>
        <v>couverts</v>
      </c>
      <c r="F183" s="803"/>
      <c r="G183" s="804"/>
      <c r="H183" s="804"/>
      <c r="I183" s="804"/>
      <c r="J183" s="805"/>
      <c r="K183" s="805"/>
      <c r="L183" s="806"/>
      <c r="N183" s="2982"/>
      <c r="O183" s="310"/>
      <c r="P183" s="2961"/>
      <c r="Q183"/>
      <c r="R183"/>
      <c r="S183"/>
      <c r="T183"/>
      <c r="U183"/>
      <c r="Z183" s="49"/>
      <c r="AA183" s="49"/>
      <c r="AB183"/>
      <c r="AC183"/>
      <c r="AD183" s="310"/>
      <c r="AE183" s="310"/>
      <c r="AF183"/>
      <c r="AG183" s="49"/>
      <c r="AH183" s="49"/>
      <c r="AI183" s="49"/>
      <c r="AJ183" s="49"/>
      <c r="AK183" s="49"/>
      <c r="AL183" s="49"/>
      <c r="AM183" s="49"/>
      <c r="AN183" s="49"/>
      <c r="AP183"/>
      <c r="AQ183"/>
      <c r="AR183"/>
      <c r="AS183"/>
      <c r="AT183"/>
      <c r="AU183"/>
      <c r="AV183"/>
      <c r="AW183" s="31"/>
      <c r="AX183" s="31"/>
      <c r="AY183" s="31"/>
      <c r="AZ183" s="31"/>
      <c r="BA183" s="49"/>
      <c r="BB183" s="49"/>
      <c r="BC183" s="49"/>
      <c r="BD183" s="49"/>
      <c r="BE183" s="31"/>
      <c r="BF183" s="559"/>
      <c r="BG183" s="16"/>
      <c r="BH183" s="16"/>
      <c r="BI183" s="16"/>
      <c r="BJ183" s="16"/>
      <c r="BK183" s="16"/>
      <c r="BL183" s="629"/>
      <c r="BM183"/>
      <c r="BN183" s="4">
        <v>1</v>
      </c>
    </row>
    <row r="184" spans="1:66" s="48" customFormat="1" ht="15.75" x14ac:dyDescent="0.25">
      <c r="A184"/>
      <c r="B184" s="319" t="s">
        <v>18</v>
      </c>
      <c r="C184" s="320" t="str">
        <f>C178</f>
        <v>Famille à coller.N.Nom de votre recette.Recette mère ►.S.Saisissez le nom de la recette mère</v>
      </c>
      <c r="D184" s="320">
        <f>D178</f>
        <v>6</v>
      </c>
      <c r="E184" s="1045" t="str">
        <f>E178</f>
        <v>couverts</v>
      </c>
      <c r="F184" s="807" t="s">
        <v>495</v>
      </c>
      <c r="G184" s="808">
        <f>SUM(G185:G188)</f>
        <v>0.18055555555555552</v>
      </c>
      <c r="H184" s="809"/>
      <c r="I184" s="810" t="s">
        <v>496</v>
      </c>
      <c r="J184" s="809" t="s">
        <v>497</v>
      </c>
      <c r="K184" s="811" t="s">
        <v>498</v>
      </c>
      <c r="L184" s="812" t="s">
        <v>499</v>
      </c>
      <c r="N184" s="2982"/>
      <c r="O184" s="310"/>
      <c r="P184" s="2961"/>
      <c r="Q184"/>
      <c r="R184"/>
      <c r="S184"/>
      <c r="T184"/>
      <c r="U184"/>
      <c r="Z184" s="49"/>
      <c r="AA184" s="49"/>
      <c r="AB184"/>
      <c r="AC184"/>
      <c r="AD184" s="310"/>
      <c r="AE184" s="310"/>
      <c r="AF184"/>
      <c r="AG184" s="49"/>
      <c r="AH184" s="49"/>
      <c r="AI184" s="49"/>
      <c r="AJ184" s="49"/>
      <c r="AK184" s="49"/>
      <c r="AL184" s="49"/>
      <c r="AM184" s="49"/>
      <c r="AN184" s="49"/>
      <c r="AP184"/>
      <c r="AQ184"/>
      <c r="AR184"/>
      <c r="AS184"/>
      <c r="AT184"/>
      <c r="AU184"/>
      <c r="AV184"/>
      <c r="AW184" s="31"/>
      <c r="AX184" s="31"/>
      <c r="AY184" s="31"/>
      <c r="AZ184" s="31"/>
      <c r="BA184" s="49"/>
      <c r="BB184" s="49"/>
      <c r="BC184" s="49"/>
      <c r="BD184" s="49"/>
      <c r="BE184" s="31"/>
      <c r="BF184" s="559"/>
      <c r="BG184" s="16"/>
      <c r="BH184" s="16"/>
      <c r="BI184" s="16"/>
      <c r="BJ184" s="16"/>
      <c r="BK184" s="16"/>
      <c r="BL184" s="629"/>
      <c r="BM184"/>
      <c r="BN184" s="4">
        <v>1</v>
      </c>
    </row>
    <row r="185" spans="1:66" s="48" customFormat="1" ht="15.75" x14ac:dyDescent="0.25">
      <c r="A185"/>
      <c r="B185" s="196" t="str">
        <f t="shared" ref="B185" si="42">IF(OR(I185&lt;&gt;"",J185&lt;&gt; "",K185&lt;&gt;"",L185&lt;&gt;""),"A", "►")</f>
        <v>A</v>
      </c>
      <c r="C185" s="320" t="str">
        <f>C178</f>
        <v>Famille à coller.N.Nom de votre recette.Recette mère ►.S.Saisissez le nom de la recette mère</v>
      </c>
      <c r="D185" s="320">
        <f>D178</f>
        <v>6</v>
      </c>
      <c r="E185" s="1045" t="str">
        <f>E178</f>
        <v>couverts</v>
      </c>
      <c r="F185" s="813"/>
      <c r="G185" s="814">
        <v>2.4305555555555556E-2</v>
      </c>
      <c r="H185" s="16"/>
      <c r="I185" s="793">
        <v>100</v>
      </c>
      <c r="J185" s="815">
        <v>0.6</v>
      </c>
      <c r="K185" s="816" t="s">
        <v>500</v>
      </c>
      <c r="L185" s="817" t="s">
        <v>501</v>
      </c>
      <c r="N185" s="2982"/>
      <c r="O185" s="310"/>
      <c r="P185" s="2961"/>
      <c r="Q185"/>
      <c r="R185"/>
      <c r="S185"/>
      <c r="T185"/>
      <c r="U185"/>
      <c r="Z185" s="49"/>
      <c r="AA185" s="49"/>
      <c r="AB185"/>
      <c r="AC185"/>
      <c r="AD185" s="310"/>
      <c r="AE185" s="310"/>
      <c r="AF185"/>
      <c r="AG185" s="49"/>
      <c r="AH185" s="49"/>
      <c r="AI185" s="49"/>
      <c r="AJ185" s="49"/>
      <c r="AK185" s="49"/>
      <c r="AL185" s="49"/>
      <c r="AM185" s="49"/>
      <c r="AN185" s="49"/>
      <c r="AP185"/>
      <c r="AQ185"/>
      <c r="AR185"/>
      <c r="AS185"/>
      <c r="AT185"/>
      <c r="AU185"/>
      <c r="AV185"/>
      <c r="AW185" s="31"/>
      <c r="AX185" s="31"/>
      <c r="AY185" s="31"/>
      <c r="AZ185" s="31"/>
      <c r="BA185" s="49"/>
      <c r="BB185" s="49"/>
      <c r="BC185" s="49"/>
      <c r="BD185" s="49"/>
      <c r="BE185" s="31"/>
      <c r="BF185" s="559"/>
      <c r="BG185" s="685" t="s">
        <v>419</v>
      </c>
      <c r="BH185" s="16"/>
      <c r="BI185" s="16"/>
      <c r="BJ185" s="16"/>
      <c r="BK185" s="16"/>
      <c r="BL185" s="629"/>
      <c r="BM185"/>
      <c r="BN185" s="4">
        <v>1</v>
      </c>
    </row>
    <row r="186" spans="1:66" s="48" customFormat="1" ht="15.75" x14ac:dyDescent="0.25">
      <c r="A186"/>
      <c r="B186" s="196" t="str">
        <f>IF(OR(F186&lt;&gt;"",I186&lt;&gt;"",J186&lt;&gt; "",K186&lt;&gt;"",L186&lt;&gt;""),"A", "►")</f>
        <v>A</v>
      </c>
      <c r="C186" s="320" t="str">
        <f>C178</f>
        <v>Famille à coller.N.Nom de votre recette.Recette mère ►.S.Saisissez le nom de la recette mère</v>
      </c>
      <c r="D186" s="320">
        <f>D178</f>
        <v>6</v>
      </c>
      <c r="E186" s="320" t="str">
        <f>E178</f>
        <v>couverts</v>
      </c>
      <c r="F186" s="813" t="s">
        <v>502</v>
      </c>
      <c r="G186" s="814">
        <v>1.0416666666666666E-2</v>
      </c>
      <c r="H186" s="16"/>
      <c r="I186" s="793">
        <v>100</v>
      </c>
      <c r="J186" s="815">
        <v>0.6</v>
      </c>
      <c r="K186" s="816" t="s">
        <v>503</v>
      </c>
      <c r="L186" s="817" t="s">
        <v>504</v>
      </c>
      <c r="N186" s="2982"/>
      <c r="O186" s="310"/>
      <c r="P186" s="2961"/>
      <c r="Q186"/>
      <c r="R186"/>
      <c r="S186"/>
      <c r="T186"/>
      <c r="U186"/>
      <c r="Z186" s="49"/>
      <c r="AA186" s="49"/>
      <c r="AB186"/>
      <c r="AC186"/>
      <c r="AD186" s="310"/>
      <c r="AE186" s="310"/>
      <c r="AF186"/>
      <c r="AG186" s="49"/>
      <c r="AH186" s="49"/>
      <c r="AI186" s="49"/>
      <c r="AJ186" s="49"/>
      <c r="AK186" s="49"/>
      <c r="AL186" s="49"/>
      <c r="AM186" s="49"/>
      <c r="AN186" s="49"/>
      <c r="AP186"/>
      <c r="AQ186"/>
      <c r="AR186"/>
      <c r="AS186"/>
      <c r="AT186"/>
      <c r="AU186"/>
      <c r="AV186"/>
      <c r="AW186" s="31"/>
      <c r="AX186" s="31"/>
      <c r="AY186" s="31"/>
      <c r="AZ186" s="31"/>
      <c r="BA186" s="49"/>
      <c r="BB186" s="49"/>
      <c r="BC186" s="49"/>
      <c r="BD186" s="49"/>
      <c r="BE186" s="31"/>
      <c r="BF186" s="559"/>
      <c r="BG186" s="688" t="s">
        <v>422</v>
      </c>
      <c r="BH186" s="16"/>
      <c r="BI186" s="16"/>
      <c r="BJ186" s="16"/>
      <c r="BK186" s="16"/>
      <c r="BL186" s="629"/>
      <c r="BM186"/>
      <c r="BN186" s="4">
        <v>1</v>
      </c>
    </row>
    <row r="187" spans="1:66" s="48" customFormat="1" ht="16.5" customHeight="1" x14ac:dyDescent="0.25">
      <c r="A187"/>
      <c r="B187" s="196" t="str">
        <f t="shared" ref="B187:B188" si="43">IF(OR(F187&lt;&gt;"",I187&lt;&gt;"",J187&lt;&gt; "",K187&lt;&gt;"",L187&lt;&gt;""),"A", "►")</f>
        <v>A</v>
      </c>
      <c r="C187" s="320" t="str">
        <f>C178</f>
        <v>Famille à coller.N.Nom de votre recette.Recette mère ►.S.Saisissez le nom de la recette mère</v>
      </c>
      <c r="D187" s="320">
        <f>D178</f>
        <v>6</v>
      </c>
      <c r="E187" s="320" t="str">
        <f>E178</f>
        <v>couverts</v>
      </c>
      <c r="F187" s="813" t="s">
        <v>505</v>
      </c>
      <c r="G187" s="814">
        <v>5.2083333333333301E-2</v>
      </c>
      <c r="H187" s="16"/>
      <c r="I187" s="793">
        <v>100</v>
      </c>
      <c r="J187" s="815">
        <v>0.6</v>
      </c>
      <c r="K187" s="816" t="s">
        <v>500</v>
      </c>
      <c r="L187" s="817" t="s">
        <v>506</v>
      </c>
      <c r="N187" s="2982"/>
      <c r="O187" s="310"/>
      <c r="P187" s="2961"/>
      <c r="Q187"/>
      <c r="R187"/>
      <c r="S187"/>
      <c r="T187"/>
      <c r="U187"/>
      <c r="Z187" s="49"/>
      <c r="AA187" s="49"/>
      <c r="AB187"/>
      <c r="AC187"/>
      <c r="AD187" s="310"/>
      <c r="AE187" s="310"/>
      <c r="AF187"/>
      <c r="AG187" s="49"/>
      <c r="AH187" s="49"/>
      <c r="AI187" s="49"/>
      <c r="AJ187" s="49"/>
      <c r="AK187" s="49"/>
      <c r="AL187" s="49"/>
      <c r="AM187" s="49"/>
      <c r="AN187" s="49"/>
      <c r="AP187"/>
      <c r="AQ187"/>
      <c r="AR187"/>
      <c r="AS187"/>
      <c r="AT187"/>
      <c r="AU187"/>
      <c r="AV187"/>
      <c r="AW187" s="31"/>
      <c r="AX187" s="31"/>
      <c r="AY187" s="31"/>
      <c r="AZ187" s="31"/>
      <c r="BA187" s="49"/>
      <c r="BB187" s="49"/>
      <c r="BC187" s="49"/>
      <c r="BD187" s="49"/>
      <c r="BE187" s="31"/>
      <c r="BF187" s="559"/>
      <c r="BG187" s="688" t="s">
        <v>424</v>
      </c>
      <c r="BH187" s="16"/>
      <c r="BI187" s="16"/>
      <c r="BJ187" s="16"/>
      <c r="BK187" s="16"/>
      <c r="BL187" s="629"/>
      <c r="BM187"/>
      <c r="BN187" s="4">
        <v>1</v>
      </c>
    </row>
    <row r="188" spans="1:66" s="48" customFormat="1" ht="16.5" customHeight="1" x14ac:dyDescent="0.25">
      <c r="A188"/>
      <c r="B188" s="196" t="str">
        <f t="shared" si="43"/>
        <v>A</v>
      </c>
      <c r="C188" s="320" t="str">
        <f>C178</f>
        <v>Famille à coller.N.Nom de votre recette.Recette mère ►.S.Saisissez le nom de la recette mère</v>
      </c>
      <c r="D188" s="320">
        <f>D178</f>
        <v>6</v>
      </c>
      <c r="E188" s="320" t="str">
        <f>E178</f>
        <v>couverts</v>
      </c>
      <c r="F188" s="813" t="s">
        <v>43</v>
      </c>
      <c r="G188" s="814">
        <v>9.375E-2</v>
      </c>
      <c r="H188" s="16"/>
      <c r="I188" s="793">
        <v>100</v>
      </c>
      <c r="J188" s="815">
        <v>0.6</v>
      </c>
      <c r="K188" s="816" t="s">
        <v>503</v>
      </c>
      <c r="L188" s="817" t="s">
        <v>507</v>
      </c>
      <c r="N188" s="2982"/>
      <c r="O188" s="310"/>
      <c r="P188" s="2961"/>
      <c r="Q188"/>
      <c r="R188"/>
      <c r="S188"/>
      <c r="T188"/>
      <c r="U188"/>
      <c r="Z188" s="49"/>
      <c r="AA188" s="49"/>
      <c r="AB188"/>
      <c r="AC188"/>
      <c r="AD188" s="310"/>
      <c r="AE188" s="310"/>
      <c r="AF188"/>
      <c r="AG188" s="49"/>
      <c r="AH188" s="49"/>
      <c r="AI188" s="49"/>
      <c r="AJ188" s="49"/>
      <c r="AK188" s="49"/>
      <c r="AL188" s="49"/>
      <c r="AM188" s="49"/>
      <c r="AN188" s="49"/>
      <c r="AP188"/>
      <c r="AQ188"/>
      <c r="AR188"/>
      <c r="AS188"/>
      <c r="AT188"/>
      <c r="AU188"/>
      <c r="AV188"/>
      <c r="AW188" s="31"/>
      <c r="AX188" s="31"/>
      <c r="AY188" s="31"/>
      <c r="AZ188" s="31"/>
      <c r="BA188" s="49"/>
      <c r="BB188" s="49"/>
      <c r="BC188" s="49"/>
      <c r="BD188" s="49"/>
      <c r="BE188" s="31"/>
      <c r="BF188" s="559"/>
      <c r="BG188" s="689" t="s">
        <v>427</v>
      </c>
      <c r="BH188" s="16"/>
      <c r="BI188" s="16"/>
      <c r="BJ188" s="16"/>
      <c r="BK188" s="16"/>
      <c r="BL188" s="629"/>
      <c r="BM188"/>
      <c r="BN188" s="4">
        <v>1</v>
      </c>
    </row>
    <row r="189" spans="1:66" s="48" customFormat="1" ht="15.75" x14ac:dyDescent="0.25">
      <c r="A189"/>
      <c r="B189" s="196" t="str">
        <f t="shared" ref="B189" si="44">IF(OR(F189&lt;&gt;"",G189&lt;&gt; "",I189&lt;&gt;"",J189&lt;&gt;""),"A", "►")</f>
        <v>►</v>
      </c>
      <c r="C189" s="320" t="str">
        <f>C178</f>
        <v>Famille à coller.N.Nom de votre recette.Recette mère ►.S.Saisissez le nom de la recette mère</v>
      </c>
      <c r="D189" s="320">
        <f>D178</f>
        <v>6</v>
      </c>
      <c r="E189" s="320" t="str">
        <f>E178</f>
        <v>couverts</v>
      </c>
      <c r="F189" s="819"/>
      <c r="G189" s="820"/>
      <c r="H189" s="638"/>
      <c r="I189" s="638"/>
      <c r="J189" s="638"/>
      <c r="K189" s="638"/>
      <c r="L189" s="639"/>
      <c r="N189" s="2982"/>
      <c r="O189" s="310"/>
      <c r="P189" s="2961"/>
      <c r="Q189"/>
      <c r="R189"/>
      <c r="S189"/>
      <c r="T189"/>
      <c r="U189"/>
      <c r="Z189" s="49"/>
      <c r="AA189" s="49"/>
      <c r="AB189"/>
      <c r="AC189"/>
      <c r="AD189" s="310"/>
      <c r="AE189" s="310"/>
      <c r="AF189"/>
      <c r="AG189" s="49"/>
      <c r="AH189" s="49"/>
      <c r="AI189" s="49"/>
      <c r="AJ189" s="49"/>
      <c r="AK189" s="49"/>
      <c r="AL189" s="49"/>
      <c r="AM189" s="49"/>
      <c r="AN189" s="49"/>
      <c r="AP189"/>
      <c r="AQ189"/>
      <c r="AR189"/>
      <c r="AS189"/>
      <c r="AT189"/>
      <c r="AU189"/>
      <c r="AV189"/>
      <c r="AW189" s="31"/>
      <c r="AX189" s="31"/>
      <c r="AY189" s="31"/>
      <c r="AZ189" s="31"/>
      <c r="BA189" s="49"/>
      <c r="BB189" s="49"/>
      <c r="BC189" s="49"/>
      <c r="BD189" s="49"/>
      <c r="BE189" s="31"/>
      <c r="BF189" s="559"/>
      <c r="BG189" s="690" t="s">
        <v>429</v>
      </c>
      <c r="BH189" s="16"/>
      <c r="BI189" s="16"/>
      <c r="BJ189" s="16"/>
      <c r="BK189" s="16"/>
      <c r="BL189" s="629"/>
      <c r="BM189"/>
      <c r="BN189" s="4">
        <v>1</v>
      </c>
    </row>
    <row r="190" spans="1:66" s="48" customFormat="1" ht="18.75" customHeight="1" x14ac:dyDescent="0.25">
      <c r="A190"/>
      <c r="B190" s="376" t="s">
        <v>18</v>
      </c>
      <c r="C190" s="320" t="str">
        <f>C178</f>
        <v>Famille à coller.N.Nom de votre recette.Recette mère ►.S.Saisissez le nom de la recette mère</v>
      </c>
      <c r="D190" s="320">
        <f>D178</f>
        <v>6</v>
      </c>
      <c r="E190" s="320" t="str">
        <f>E178</f>
        <v>couverts</v>
      </c>
      <c r="F190" s="821" t="s">
        <v>194</v>
      </c>
      <c r="G190" s="822"/>
      <c r="H190" s="822"/>
      <c r="I190" s="822"/>
      <c r="J190" s="822"/>
      <c r="K190" s="822"/>
      <c r="L190" s="823"/>
      <c r="N190" s="2982"/>
      <c r="O190" s="310"/>
      <c r="P190" s="2961"/>
      <c r="Q190"/>
      <c r="R190"/>
      <c r="S190"/>
      <c r="T190"/>
      <c r="U190"/>
      <c r="Z190" s="49"/>
      <c r="AA190" s="49"/>
      <c r="AB190"/>
      <c r="AC190"/>
      <c r="AD190" s="310"/>
      <c r="AE190" s="310"/>
      <c r="AF190"/>
      <c r="AG190" s="49"/>
      <c r="AH190" s="49"/>
      <c r="AI190" s="49"/>
      <c r="AJ190" s="49"/>
      <c r="AK190" s="49"/>
      <c r="AL190" s="49"/>
      <c r="AM190" s="49"/>
      <c r="AN190" s="49"/>
      <c r="AP190"/>
      <c r="AQ190"/>
      <c r="AR190"/>
      <c r="AS190"/>
      <c r="AT190"/>
      <c r="AU190"/>
      <c r="AV190"/>
      <c r="AW190" s="31"/>
      <c r="AX190" s="31"/>
      <c r="AY190" s="31"/>
      <c r="AZ190" s="31"/>
      <c r="BA190" s="49"/>
      <c r="BB190" s="49"/>
      <c r="BC190" s="49"/>
      <c r="BD190" s="49"/>
      <c r="BE190" s="31"/>
      <c r="BF190" s="559"/>
      <c r="BG190"/>
      <c r="BH190"/>
      <c r="BI190"/>
      <c r="BJ190"/>
      <c r="BK190"/>
      <c r="BL190" s="629"/>
      <c r="BM190"/>
      <c r="BN190" s="4">
        <v>1</v>
      </c>
    </row>
    <row r="191" spans="1:66" s="48" customFormat="1" ht="15.75" x14ac:dyDescent="0.25">
      <c r="A191"/>
      <c r="B191" s="196" t="str">
        <f t="shared" ref="B191:B193" si="45">IF(OR(F191&lt;&gt;"",G191&lt;&gt; "",I191&lt;&gt;"",J191&lt;&gt;""),"A", "►")</f>
        <v>►</v>
      </c>
      <c r="C191" s="320" t="str">
        <f>C178</f>
        <v>Famille à coller.N.Nom de votre recette.Recette mère ►.S.Saisissez le nom de la recette mère</v>
      </c>
      <c r="D191" s="320">
        <f>D178</f>
        <v>6</v>
      </c>
      <c r="E191" s="320" t="str">
        <f>E178</f>
        <v>couverts</v>
      </c>
      <c r="F191" s="824"/>
      <c r="G191" s="825"/>
      <c r="H191" s="826"/>
      <c r="I191" s="826"/>
      <c r="J191" s="826"/>
      <c r="K191" s="826"/>
      <c r="L191" s="827"/>
      <c r="N191" s="2982"/>
      <c r="O191" s="310"/>
      <c r="P191" s="2961"/>
      <c r="Q191"/>
      <c r="R191"/>
      <c r="S191"/>
      <c r="T191"/>
      <c r="U191"/>
      <c r="Z191" s="49"/>
      <c r="AA191" s="49"/>
      <c r="AB191"/>
      <c r="AC191"/>
      <c r="AD191" s="310"/>
      <c r="AE191" s="310"/>
      <c r="AF191"/>
      <c r="AG191" s="49"/>
      <c r="AH191" s="49"/>
      <c r="AI191" s="49"/>
      <c r="AJ191" s="49"/>
      <c r="AK191" s="49"/>
      <c r="AL191" s="49"/>
      <c r="AM191" s="49"/>
      <c r="AN191" s="49"/>
      <c r="AP191"/>
      <c r="AQ191"/>
      <c r="AR191"/>
      <c r="AS191"/>
      <c r="AT191"/>
      <c r="AU191"/>
      <c r="AV191"/>
      <c r="AW191" s="31"/>
      <c r="AX191" s="31"/>
      <c r="AY191" s="31"/>
      <c r="AZ191" s="31"/>
      <c r="BA191" s="49"/>
      <c r="BB191" s="49"/>
      <c r="BC191" s="49"/>
      <c r="BD191" s="49"/>
      <c r="BE191" s="31"/>
      <c r="BF191" s="432"/>
      <c r="BG191" s="636" t="s">
        <v>434</v>
      </c>
      <c r="BH191" s="434"/>
      <c r="BI191" s="433"/>
      <c r="BJ191" s="433"/>
      <c r="BK191" s="433"/>
      <c r="BL191" s="435"/>
      <c r="BM191"/>
      <c r="BN191" s="4">
        <v>1</v>
      </c>
    </row>
    <row r="192" spans="1:66" s="48" customFormat="1" ht="15.75" x14ac:dyDescent="0.25">
      <c r="A192"/>
      <c r="B192" s="196" t="str">
        <f t="shared" si="45"/>
        <v>►</v>
      </c>
      <c r="C192" s="320" t="str">
        <f>C178</f>
        <v>Famille à coller.N.Nom de votre recette.Recette mère ►.S.Saisissez le nom de la recette mère</v>
      </c>
      <c r="D192" s="320">
        <f>D178</f>
        <v>6</v>
      </c>
      <c r="E192" s="320" t="str">
        <f>E178</f>
        <v>couverts</v>
      </c>
      <c r="F192" s="824"/>
      <c r="G192" s="825"/>
      <c r="H192" s="826"/>
      <c r="I192" s="826"/>
      <c r="J192" s="826"/>
      <c r="K192" s="826"/>
      <c r="L192" s="383" t="s">
        <v>154</v>
      </c>
      <c r="N192" s="2982"/>
      <c r="O192" s="310"/>
      <c r="P192" s="2961"/>
      <c r="Q192"/>
      <c r="R192"/>
      <c r="S192"/>
      <c r="T192"/>
      <c r="U192"/>
      <c r="Z192" s="49"/>
      <c r="AA192" s="49"/>
      <c r="AB192"/>
      <c r="AC192"/>
      <c r="AD192" s="310"/>
      <c r="AE192" s="310"/>
      <c r="AF192"/>
      <c r="AG192" s="49"/>
      <c r="AH192" s="49"/>
      <c r="AI192" s="49"/>
      <c r="AJ192" s="49"/>
      <c r="AK192" s="49"/>
      <c r="AL192" s="49"/>
      <c r="AM192" s="49"/>
      <c r="AN192" s="49"/>
      <c r="AP192"/>
      <c r="AQ192"/>
      <c r="AR192"/>
      <c r="AS192"/>
      <c r="AT192"/>
      <c r="AU192"/>
      <c r="AV192"/>
      <c r="AW192" s="31"/>
      <c r="AX192" s="31"/>
      <c r="AY192" s="31"/>
      <c r="AZ192" s="31"/>
      <c r="BA192" s="49"/>
      <c r="BB192" s="49"/>
      <c r="BC192" s="49"/>
      <c r="BD192" s="49"/>
      <c r="BE192" s="31"/>
      <c r="BF192" s="505"/>
      <c r="BG192" s="657"/>
      <c r="BH192" s="506"/>
      <c r="BI192" s="16"/>
      <c r="BJ192" s="16"/>
      <c r="BK192" s="16"/>
      <c r="BL192" s="629"/>
      <c r="BM192"/>
      <c r="BN192" s="4">
        <v>1</v>
      </c>
    </row>
    <row r="193" spans="1:66" s="48" customFormat="1" ht="15.75" customHeight="1" x14ac:dyDescent="0.25">
      <c r="A193"/>
      <c r="B193" s="196" t="str">
        <f t="shared" si="45"/>
        <v>►</v>
      </c>
      <c r="C193" s="320" t="str">
        <f>C178</f>
        <v>Famille à coller.N.Nom de votre recette.Recette mère ►.S.Saisissez le nom de la recette mère</v>
      </c>
      <c r="D193" s="320">
        <f>D178</f>
        <v>6</v>
      </c>
      <c r="E193" s="320" t="str">
        <f>E178</f>
        <v>couverts</v>
      </c>
      <c r="F193" s="828"/>
      <c r="G193" s="825"/>
      <c r="H193" s="826"/>
      <c r="I193" s="826"/>
      <c r="J193" s="826"/>
      <c r="K193" s="826"/>
      <c r="L193" s="705" t="s">
        <v>155</v>
      </c>
      <c r="N193" s="2982"/>
      <c r="O193" s="310"/>
      <c r="P193" s="2961"/>
      <c r="Q193"/>
      <c r="R193"/>
      <c r="S193"/>
      <c r="T193"/>
      <c r="U193"/>
      <c r="Z193" s="49"/>
      <c r="AA193" s="49"/>
      <c r="AB193"/>
      <c r="AC193"/>
      <c r="AD193" s="310"/>
      <c r="AE193" s="310"/>
      <c r="AF193"/>
      <c r="AG193" s="49"/>
      <c r="AH193" s="49"/>
      <c r="AI193" s="49"/>
      <c r="AJ193" s="49"/>
      <c r="AK193" s="49"/>
      <c r="AL193" s="49"/>
      <c r="AM193" s="49"/>
      <c r="AN193" s="49"/>
      <c r="AP193"/>
      <c r="AQ193"/>
      <c r="AR193"/>
      <c r="AS193"/>
      <c r="AT193"/>
      <c r="AU193"/>
      <c r="AV193"/>
      <c r="AW193" s="31"/>
      <c r="AX193" s="31"/>
      <c r="AY193" s="31"/>
      <c r="AZ193" s="31"/>
      <c r="BA193" s="49"/>
      <c r="BB193" s="49"/>
      <c r="BC193" s="49"/>
      <c r="BD193" s="49"/>
      <c r="BE193" s="31"/>
      <c r="BF193" s="505"/>
      <c r="BG193" s="697" t="s">
        <v>438</v>
      </c>
      <c r="BH193" s="118"/>
      <c r="BI193" s="118"/>
      <c r="BJ193" s="118"/>
      <c r="BK193" s="16"/>
      <c r="BL193" s="629"/>
      <c r="BM193"/>
      <c r="BN193" s="4">
        <v>1</v>
      </c>
    </row>
    <row r="194" spans="1:66" s="48" customFormat="1" ht="15.75" x14ac:dyDescent="0.25">
      <c r="A194"/>
      <c r="B194" s="376" t="s">
        <v>18</v>
      </c>
      <c r="C194" s="320" t="str">
        <f>C178</f>
        <v>Famille à coller.N.Nom de votre recette.Recette mère ►.S.Saisissez le nom de la recette mère</v>
      </c>
      <c r="D194" s="320">
        <f>D178</f>
        <v>6</v>
      </c>
      <c r="E194" s="320" t="str">
        <f>E178</f>
        <v>couverts</v>
      </c>
      <c r="F194" s="293"/>
      <c r="G194" s="293"/>
      <c r="H194" s="293" t="s">
        <v>152</v>
      </c>
      <c r="I194" s="294"/>
      <c r="J194" s="392"/>
      <c r="K194" s="392"/>
      <c r="L194" s="393"/>
      <c r="N194" s="2982"/>
      <c r="O194" s="310"/>
      <c r="P194" s="2961"/>
      <c r="Q194"/>
      <c r="R194"/>
      <c r="S194"/>
      <c r="T194"/>
      <c r="U194"/>
      <c r="Z194" s="49"/>
      <c r="AA194" s="49"/>
      <c r="AB194"/>
      <c r="AC194"/>
      <c r="AD194" s="310"/>
      <c r="AE194" s="310"/>
      <c r="AF194"/>
      <c r="AG194" s="49"/>
      <c r="AH194" s="49"/>
      <c r="AI194" s="49"/>
      <c r="AJ194" s="49"/>
      <c r="AK194" s="49"/>
      <c r="AL194" s="49"/>
      <c r="AM194" s="49"/>
      <c r="AN194" s="49"/>
      <c r="AP194"/>
      <c r="AQ194"/>
      <c r="AR194"/>
      <c r="AS194"/>
      <c r="AT194"/>
      <c r="AU194"/>
      <c r="AV194"/>
      <c r="AW194" s="31"/>
      <c r="AX194" s="31"/>
      <c r="AY194" s="31"/>
      <c r="AZ194" s="31"/>
      <c r="BA194" s="49"/>
      <c r="BB194" s="49"/>
      <c r="BC194" s="49"/>
      <c r="BD194" s="49"/>
      <c r="BE194" s="31"/>
      <c r="BF194" s="571"/>
      <c r="BG194" s="700" t="s">
        <v>14</v>
      </c>
      <c r="BH194" s="118" t="s">
        <v>441</v>
      </c>
      <c r="BI194" s="118"/>
      <c r="BJ194" s="118"/>
      <c r="BK194" s="16"/>
      <c r="BL194" s="629"/>
      <c r="BM194"/>
      <c r="BN194" s="4">
        <v>1</v>
      </c>
    </row>
    <row r="195" spans="1:66" s="48" customFormat="1" ht="16.5" thickBot="1" x14ac:dyDescent="0.3">
      <c r="A195"/>
      <c r="B195" s="397" t="s">
        <v>18</v>
      </c>
      <c r="C195" s="398" t="str">
        <f>C178</f>
        <v>Famille à coller.N.Nom de votre recette.Recette mère ►.S.Saisissez le nom de la recette mère</v>
      </c>
      <c r="D195" s="398">
        <f>D178</f>
        <v>6</v>
      </c>
      <c r="E195" s="398" t="str">
        <f>E178</f>
        <v>couverts</v>
      </c>
      <c r="F195" s="399" t="s">
        <v>150</v>
      </c>
      <c r="G195" s="298"/>
      <c r="H195" s="299"/>
      <c r="I195" s="300"/>
      <c r="J195" s="299"/>
      <c r="K195" s="299"/>
      <c r="L195" s="400"/>
      <c r="N195" s="2982"/>
      <c r="O195" s="310"/>
      <c r="P195" s="2961"/>
      <c r="Q195"/>
      <c r="R195"/>
      <c r="S195"/>
      <c r="T195"/>
      <c r="U195"/>
      <c r="Z195" s="49"/>
      <c r="AA195" s="49"/>
      <c r="AB195"/>
      <c r="AC195"/>
      <c r="AD195" s="310"/>
      <c r="AE195" s="310"/>
      <c r="AF195"/>
      <c r="AG195" s="49"/>
      <c r="AH195" s="49"/>
      <c r="AI195" s="49"/>
      <c r="AJ195" s="49"/>
      <c r="AK195" s="49"/>
      <c r="AL195" s="49"/>
      <c r="AM195" s="49"/>
      <c r="AN195" s="49"/>
      <c r="AP195"/>
      <c r="AQ195"/>
      <c r="AR195"/>
      <c r="AS195"/>
      <c r="AT195"/>
      <c r="AU195"/>
      <c r="AV195"/>
      <c r="AW195" s="31"/>
      <c r="AX195" s="31"/>
      <c r="AY195" s="31"/>
      <c r="AZ195" s="31"/>
      <c r="BA195" s="49"/>
      <c r="BB195" s="49"/>
      <c r="BC195" s="49"/>
      <c r="BD195" s="49"/>
      <c r="BE195" s="31"/>
      <c r="BF195" s="505"/>
      <c r="BG195" s="702" t="str">
        <f>IF(COLUMN()-COLUMN(BG195)+1&lt;=26, CHAR(64+COLUMN()-COLUMN(BG195)+1), CHAR(64+INT((COLUMN()-COLUMN(BG195))/26))&amp;CHAR(64+MOD(COLUMN()-COLUMN(BG195)-1,26)+1))</f>
        <v>A</v>
      </c>
      <c r="BH195" s="118"/>
      <c r="BI195" s="118"/>
      <c r="BJ195" s="118"/>
      <c r="BK195" s="16"/>
      <c r="BL195" s="629"/>
      <c r="BM195"/>
      <c r="BN195" s="4">
        <v>1</v>
      </c>
    </row>
    <row r="196" spans="1:66" s="48" customFormat="1" ht="15.75" x14ac:dyDescent="0.25">
      <c r="A196"/>
      <c r="B196" s="1005" t="s">
        <v>18</v>
      </c>
      <c r="C196"/>
      <c r="D196"/>
      <c r="E196"/>
      <c r="F196"/>
      <c r="G196"/>
      <c r="H196"/>
      <c r="I196"/>
      <c r="J196"/>
      <c r="K196"/>
      <c r="L196"/>
      <c r="N196" s="2982"/>
      <c r="O196" s="310"/>
      <c r="P196" s="2961"/>
      <c r="U196"/>
      <c r="Z196" s="49"/>
      <c r="AA196" s="49"/>
      <c r="AB196"/>
      <c r="AC196"/>
      <c r="AD196" s="310"/>
      <c r="AE196" s="310"/>
      <c r="AF196"/>
      <c r="AG196" s="49"/>
      <c r="AH196" s="49"/>
      <c r="AI196" s="49"/>
      <c r="AJ196" s="49"/>
      <c r="AK196" s="49"/>
      <c r="AL196" s="49"/>
      <c r="AM196" s="49"/>
      <c r="AN196" s="49"/>
      <c r="AP196"/>
      <c r="AQ196"/>
      <c r="AR196"/>
      <c r="AS196"/>
      <c r="AT196"/>
      <c r="AU196"/>
      <c r="AV196"/>
      <c r="AW196" s="31"/>
      <c r="AX196" s="31"/>
      <c r="AY196" s="31"/>
      <c r="AZ196" s="31"/>
      <c r="BA196" s="49"/>
      <c r="BB196" s="49"/>
      <c r="BC196" s="49"/>
      <c r="BD196" s="49"/>
      <c r="BE196" s="31"/>
      <c r="BF196" s="505"/>
      <c r="BG196" s="706" t="s">
        <v>444</v>
      </c>
      <c r="BH196" s="118"/>
      <c r="BI196" s="118"/>
      <c r="BJ196" s="118"/>
      <c r="BK196" s="16"/>
      <c r="BL196" s="629"/>
      <c r="BM196"/>
      <c r="BN196" s="4">
        <v>1</v>
      </c>
    </row>
    <row r="197" spans="1:66" s="48" customFormat="1" ht="19.5" thickBot="1" x14ac:dyDescent="0.3">
      <c r="A197"/>
      <c r="B197" s="1006" t="s">
        <v>18</v>
      </c>
      <c r="C197" s="998" t="str">
        <f>C178</f>
        <v>Famille à coller.N.Nom de votre recette.Recette mère ►.S.Saisissez le nom de la recette mère</v>
      </c>
      <c r="D197" s="998">
        <f>D178</f>
        <v>6</v>
      </c>
      <c r="E197" s="998" t="str">
        <f>E178</f>
        <v>couverts</v>
      </c>
      <c r="F197" s="1002" t="s">
        <v>61</v>
      </c>
      <c r="G197" s="1002">
        <v>5</v>
      </c>
      <c r="H197" s="999" t="s">
        <v>508</v>
      </c>
      <c r="I197" s="1000"/>
      <c r="J197" s="1000"/>
      <c r="K197" s="1008" t="s">
        <v>509</v>
      </c>
      <c r="L197" s="1001"/>
      <c r="N197" s="2982"/>
      <c r="O197" s="310"/>
      <c r="P197" s="2961"/>
      <c r="Q197" s="526" t="s">
        <v>218</v>
      </c>
      <c r="R197" s="527" t="s">
        <v>601</v>
      </c>
      <c r="S197" s="527"/>
      <c r="T197" s="527"/>
      <c r="U197"/>
      <c r="Z197" s="49"/>
      <c r="AA197" s="49"/>
      <c r="AB197"/>
      <c r="AC197" s="526" t="s">
        <v>218</v>
      </c>
      <c r="AD197" s="310"/>
      <c r="AE197" s="310"/>
      <c r="AF197"/>
      <c r="AG197" s="49"/>
      <c r="AH197" s="49"/>
      <c r="AI197" s="49"/>
      <c r="AJ197" s="49"/>
      <c r="AK197" s="49"/>
      <c r="AL197" s="49"/>
      <c r="AM197" s="49"/>
      <c r="AN197" s="49"/>
      <c r="AP197"/>
      <c r="AQ197"/>
      <c r="AR197"/>
      <c r="AS197"/>
      <c r="AT197"/>
      <c r="AU197"/>
      <c r="AV197"/>
      <c r="AW197" s="31"/>
      <c r="AX197" s="31"/>
      <c r="AY197" s="31"/>
      <c r="AZ197" s="31"/>
      <c r="BA197" s="49"/>
      <c r="BB197" s="49"/>
      <c r="BC197" s="49"/>
      <c r="BD197" s="49"/>
      <c r="BE197" s="31"/>
      <c r="BF197" s="559"/>
      <c r="BG197" s="16"/>
      <c r="BH197" s="16"/>
      <c r="BI197" s="16"/>
      <c r="BJ197" s="16"/>
      <c r="BK197" s="16"/>
      <c r="BL197" s="629"/>
      <c r="BM197"/>
      <c r="BN197" s="4">
        <v>1</v>
      </c>
    </row>
    <row r="198" spans="1:66" s="48" customFormat="1" ht="19.5" customHeight="1" thickTop="1" x14ac:dyDescent="0.3">
      <c r="A198"/>
      <c r="B198" s="319" t="s">
        <v>18</v>
      </c>
      <c r="C198" s="1043" t="str">
        <f>C197</f>
        <v>Famille à coller.N.Nom de votre recette.Recette mère ►.S.Saisissez le nom de la recette mère</v>
      </c>
      <c r="D198" s="1043">
        <f>D197</f>
        <v>6</v>
      </c>
      <c r="E198" s="1044" t="str">
        <f>E197</f>
        <v>couverts</v>
      </c>
      <c r="F198" s="829" t="s">
        <v>86</v>
      </c>
      <c r="G198" s="3338" t="s">
        <v>88</v>
      </c>
      <c r="H198" s="3339" t="s">
        <v>96</v>
      </c>
      <c r="I198" s="3347" t="s">
        <v>89</v>
      </c>
      <c r="J198" s="3348" t="s">
        <v>110</v>
      </c>
      <c r="K198" s="3350" t="s">
        <v>510</v>
      </c>
      <c r="L198" s="3352" t="s">
        <v>106</v>
      </c>
      <c r="N198" s="2982"/>
      <c r="O198" s="310"/>
      <c r="P198" s="2961"/>
      <c r="R198" s="436" t="s">
        <v>221</v>
      </c>
      <c r="S198"/>
      <c r="T198"/>
      <c r="U198"/>
      <c r="Z198" s="49"/>
      <c r="AA198" s="49"/>
      <c r="AB198"/>
      <c r="AC198"/>
      <c r="AD198" s="310"/>
      <c r="AE198" s="310"/>
      <c r="AF198"/>
      <c r="AG198" s="49"/>
      <c r="AH198" s="49"/>
      <c r="AI198" s="49"/>
      <c r="AJ198" s="49"/>
      <c r="AK198" s="49"/>
      <c r="AL198" s="49"/>
      <c r="AM198" s="49"/>
      <c r="AN198" s="49"/>
      <c r="AP198"/>
      <c r="AQ198"/>
      <c r="AR198"/>
      <c r="AS198"/>
      <c r="AT198"/>
      <c r="AU198"/>
      <c r="AV198"/>
      <c r="AW198" s="31"/>
      <c r="AX198" s="31"/>
      <c r="AY198" s="31"/>
      <c r="AZ198" s="31"/>
      <c r="BA198" s="49"/>
      <c r="BB198" s="49"/>
      <c r="BC198" s="49"/>
      <c r="BD198" s="49"/>
      <c r="BE198" s="31"/>
      <c r="BF198" s="707" t="s">
        <v>1</v>
      </c>
      <c r="BG198" s="3202" t="s">
        <v>445</v>
      </c>
      <c r="BH198" s="3202"/>
      <c r="BI198" s="3202"/>
      <c r="BJ198" s="3202"/>
      <c r="BK198" s="3202"/>
      <c r="BL198" s="3203"/>
      <c r="BM198"/>
      <c r="BN198" s="4">
        <v>1</v>
      </c>
    </row>
    <row r="199" spans="1:66" s="48" customFormat="1" ht="16.5" customHeight="1" x14ac:dyDescent="0.25">
      <c r="A199"/>
      <c r="B199" s="319" t="s">
        <v>18</v>
      </c>
      <c r="C199" s="320" t="str">
        <f>C197</f>
        <v>Famille à coller.N.Nom de votre recette.Recette mère ►.S.Saisissez le nom de la recette mère</v>
      </c>
      <c r="D199" s="320">
        <f>D197</f>
        <v>6</v>
      </c>
      <c r="E199" s="1045" t="str">
        <f>E197</f>
        <v>couverts</v>
      </c>
      <c r="F199" s="163" t="s">
        <v>94</v>
      </c>
      <c r="G199" s="3121"/>
      <c r="H199" s="3388"/>
      <c r="I199" s="3172"/>
      <c r="J199" s="3389"/>
      <c r="K199" s="3390"/>
      <c r="L199" s="3353"/>
      <c r="N199" s="2982"/>
      <c r="O199" s="310"/>
      <c r="P199" s="2961"/>
      <c r="Q199"/>
      <c r="R199"/>
      <c r="S199"/>
      <c r="T199"/>
      <c r="U199"/>
      <c r="Z199" s="49"/>
      <c r="AA199" s="49"/>
      <c r="AB199"/>
      <c r="AC199"/>
      <c r="AD199" s="310"/>
      <c r="AE199" s="310"/>
      <c r="AF199"/>
      <c r="AG199" s="49"/>
      <c r="AH199" s="49"/>
      <c r="AI199" s="49"/>
      <c r="AJ199" s="49"/>
      <c r="AK199" s="49"/>
      <c r="AL199" s="49"/>
      <c r="AM199" s="49"/>
      <c r="AN199" s="49"/>
      <c r="AP199"/>
      <c r="AQ199"/>
      <c r="AR199"/>
      <c r="AS199"/>
      <c r="AT199"/>
      <c r="AU199"/>
      <c r="AV199"/>
      <c r="AW199" s="31"/>
      <c r="AX199" s="31"/>
      <c r="AY199" s="31"/>
      <c r="AZ199" s="31"/>
      <c r="BA199" s="49"/>
      <c r="BB199" s="49"/>
      <c r="BC199" s="49"/>
      <c r="BD199" s="49"/>
      <c r="BE199" s="31"/>
      <c r="BF199" s="3204" t="s">
        <v>446</v>
      </c>
      <c r="BG199" s="3205"/>
      <c r="BH199" s="3205"/>
      <c r="BI199" s="3205"/>
      <c r="BJ199" s="3205"/>
      <c r="BK199" s="3205"/>
      <c r="BL199" s="3206"/>
      <c r="BM199"/>
      <c r="BN199" s="4">
        <v>1</v>
      </c>
    </row>
    <row r="200" spans="1:66" s="48" customFormat="1" ht="16.5" thickBot="1" x14ac:dyDescent="0.3">
      <c r="A200"/>
      <c r="B200" s="196" t="str">
        <f>IF(OR(L200&lt;&gt;""),"A", "►")</f>
        <v>A</v>
      </c>
      <c r="C200" s="320" t="str">
        <f>C197</f>
        <v>Famille à coller.N.Nom de votre recette.Recette mère ►.S.Saisissez le nom de la recette mère</v>
      </c>
      <c r="D200" s="320">
        <f>D197</f>
        <v>6</v>
      </c>
      <c r="E200" s="1045" t="str">
        <f>E197</f>
        <v>couverts</v>
      </c>
      <c r="F200" s="831"/>
      <c r="G200" s="177">
        <v>350</v>
      </c>
      <c r="H200" s="832">
        <f>IFERROR(INDEX(F206:L206,MATCH(I200,F205:L205,0)) * G200 * IF(ISBLANK(F200), 1, F200), 0)</f>
        <v>0.35000000000000003</v>
      </c>
      <c r="I200" s="229" t="s">
        <v>41</v>
      </c>
      <c r="J200" s="190">
        <v>16</v>
      </c>
      <c r="K200" s="833">
        <f t="shared" ref="K200:K201" si="46">((H200-(H200*J200%)))</f>
        <v>0.29400000000000004</v>
      </c>
      <c r="L200" s="834" t="s">
        <v>511</v>
      </c>
      <c r="N200" s="2982"/>
      <c r="O200" s="310"/>
      <c r="P200" s="2961"/>
      <c r="Q200"/>
      <c r="R200"/>
      <c r="S200"/>
      <c r="T200"/>
      <c r="U200"/>
      <c r="Z200" s="49"/>
      <c r="AA200" s="49"/>
      <c r="AB200"/>
      <c r="AC200"/>
      <c r="AD200" s="310"/>
      <c r="AE200" s="310"/>
      <c r="AF200"/>
      <c r="AG200" s="49"/>
      <c r="AH200" s="49"/>
      <c r="AI200" s="49"/>
      <c r="AJ200" s="49"/>
      <c r="AK200" s="49"/>
      <c r="AL200" s="49"/>
      <c r="AM200" s="49"/>
      <c r="AN200" s="49"/>
      <c r="AP200"/>
      <c r="AQ200"/>
      <c r="AR200"/>
      <c r="AS200"/>
      <c r="AT200"/>
      <c r="AU200"/>
      <c r="AV200"/>
      <c r="AW200" s="31"/>
      <c r="AX200" s="31"/>
      <c r="AY200" s="31"/>
      <c r="AZ200" s="31"/>
      <c r="BA200" s="49"/>
      <c r="BB200" s="49"/>
      <c r="BC200" s="49"/>
      <c r="BD200" s="49"/>
      <c r="BE200" s="31"/>
      <c r="BF200" s="708"/>
      <c r="BG200" s="709" t="s">
        <v>447</v>
      </c>
      <c r="BH200" s="710" t="s">
        <v>448</v>
      </c>
      <c r="BI200" s="711" t="s">
        <v>449</v>
      </c>
      <c r="BJ200" s="712" t="s">
        <v>450</v>
      </c>
      <c r="BK200" s="16"/>
      <c r="BL200" s="713" t="s">
        <v>451</v>
      </c>
      <c r="BM200"/>
      <c r="BN200" s="4">
        <v>1</v>
      </c>
    </row>
    <row r="201" spans="1:66" s="48" customFormat="1" ht="17.25" thickTop="1" thickBot="1" x14ac:dyDescent="0.3">
      <c r="A201"/>
      <c r="B201" s="196" t="str">
        <f t="shared" ref="B201:B203" si="47">IF(OR(L201&lt;&gt;""),"A", "►")</f>
        <v>A</v>
      </c>
      <c r="C201" s="320" t="str">
        <f>C197</f>
        <v>Famille à coller.N.Nom de votre recette.Recette mère ►.S.Saisissez le nom de la recette mère</v>
      </c>
      <c r="D201" s="320">
        <f>D197</f>
        <v>6</v>
      </c>
      <c r="E201" s="1045" t="str">
        <f>E197</f>
        <v>couverts</v>
      </c>
      <c r="F201" s="835"/>
      <c r="G201" s="836">
        <v>1.2</v>
      </c>
      <c r="H201" s="832">
        <f>IFERROR(INDEX(F206:L206,MATCH(I201,F205:L205,0)) * G201 * IF(ISBLANK(F201), 1, F201), 0)</f>
        <v>1.2</v>
      </c>
      <c r="I201" s="510" t="s">
        <v>47</v>
      </c>
      <c r="J201" s="202">
        <v>22</v>
      </c>
      <c r="K201" s="833">
        <f t="shared" si="46"/>
        <v>0.93599999999999994</v>
      </c>
      <c r="L201" s="837" t="s">
        <v>512</v>
      </c>
      <c r="N201" s="2982"/>
      <c r="O201" s="310"/>
      <c r="P201" s="2961"/>
      <c r="Q201"/>
      <c r="R201"/>
      <c r="S201"/>
      <c r="T201"/>
      <c r="U201"/>
      <c r="Z201" s="49"/>
      <c r="AA201" s="49"/>
      <c r="AB201"/>
      <c r="AC201"/>
      <c r="AD201" s="310"/>
      <c r="AE201" s="310"/>
      <c r="AF201"/>
      <c r="AG201" s="49"/>
      <c r="AH201" s="49"/>
      <c r="AI201" s="49"/>
      <c r="AJ201" s="49"/>
      <c r="AK201" s="49"/>
      <c r="AL201" s="49"/>
      <c r="AM201" s="49"/>
      <c r="AN201" s="49"/>
      <c r="AP201"/>
      <c r="AQ201"/>
      <c r="AR201"/>
      <c r="AS201"/>
      <c r="AT201"/>
      <c r="AU201"/>
      <c r="AV201"/>
      <c r="AW201" s="31"/>
      <c r="AX201" s="31"/>
      <c r="AY201" s="31"/>
      <c r="AZ201" s="31"/>
      <c r="BA201" s="49"/>
      <c r="BB201" s="49"/>
      <c r="BC201" s="49"/>
      <c r="BD201" s="49"/>
      <c r="BE201" s="31"/>
      <c r="BF201" s="708"/>
      <c r="BG201" s="714" t="s">
        <v>452</v>
      </c>
      <c r="BH201" s="715">
        <f>LEN(BG201) - LEN(SUBSTITUTE(BG201, " ", "")) + 1</f>
        <v>45</v>
      </c>
      <c r="BI201" s="715">
        <f>LEN(BG201)</f>
        <v>263</v>
      </c>
      <c r="BJ201" s="716">
        <v>70</v>
      </c>
      <c r="BK201"/>
      <c r="BL201" s="717" t="str">
        <f>TEXT(ROUND(LEN(BG201)/BJ201, 1), "0.0") &amp; " lignes"</f>
        <v>3.8 lignes</v>
      </c>
      <c r="BM201"/>
      <c r="BN201" s="4">
        <v>1</v>
      </c>
    </row>
    <row r="202" spans="1:66" s="48" customFormat="1" ht="16.5" thickTop="1" x14ac:dyDescent="0.25">
      <c r="A202"/>
      <c r="B202" s="196" t="str">
        <f t="shared" si="47"/>
        <v>A</v>
      </c>
      <c r="C202" s="320" t="str">
        <f>C197</f>
        <v>Famille à coller.N.Nom de votre recette.Recette mère ►.S.Saisissez le nom de la recette mère</v>
      </c>
      <c r="D202" s="320">
        <f>D197</f>
        <v>6</v>
      </c>
      <c r="E202" s="1045" t="str">
        <f>E197</f>
        <v>couverts</v>
      </c>
      <c r="F202" s="835">
        <v>2</v>
      </c>
      <c r="G202" s="177">
        <v>50</v>
      </c>
      <c r="H202" s="832">
        <f>IFERROR(INDEX(F206:L206,MATCH(I202,F205:L205,0)) * G202 * IF(ISBLANK(F202), 1, F202), 0)</f>
        <v>0.1</v>
      </c>
      <c r="I202" s="229" t="s">
        <v>41</v>
      </c>
      <c r="J202" s="202"/>
      <c r="K202" s="833">
        <f>((H202-(H202*J202%)))</f>
        <v>0.1</v>
      </c>
      <c r="L202" s="838" t="s">
        <v>513</v>
      </c>
      <c r="N202" s="2982"/>
      <c r="O202" s="310"/>
      <c r="P202" s="2961"/>
      <c r="Q202"/>
      <c r="R202"/>
      <c r="S202"/>
      <c r="T202"/>
      <c r="U202"/>
      <c r="Z202" s="49"/>
      <c r="AA202" s="49"/>
      <c r="AB202"/>
      <c r="AC202"/>
      <c r="AD202" s="310"/>
      <c r="AE202" s="310"/>
      <c r="AF202"/>
      <c r="AG202" s="49"/>
      <c r="AH202" s="49"/>
      <c r="AI202" s="49"/>
      <c r="AJ202" s="49"/>
      <c r="AK202" s="49"/>
      <c r="AL202" s="49"/>
      <c r="AM202" s="49"/>
      <c r="AN202" s="49"/>
      <c r="AP202"/>
      <c r="AQ202"/>
      <c r="AR202"/>
      <c r="AS202"/>
      <c r="AT202"/>
      <c r="AU202"/>
      <c r="AV202"/>
      <c r="AW202" s="31"/>
      <c r="AX202" s="31"/>
      <c r="AY202" s="31"/>
      <c r="AZ202" s="31"/>
      <c r="BA202" s="49"/>
      <c r="BB202" s="49"/>
      <c r="BC202" s="49"/>
      <c r="BD202" s="49"/>
      <c r="BF202" s="708"/>
      <c r="BG202" s="3207" t="str">
        <f>BG201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202" s="3207"/>
      <c r="BI202" s="3207"/>
      <c r="BJ202" s="3207"/>
      <c r="BK202" s="3207"/>
      <c r="BL202" s="3208"/>
      <c r="BM202"/>
      <c r="BN202" s="4">
        <v>1</v>
      </c>
    </row>
    <row r="203" spans="1:66" s="48" customFormat="1" ht="15.75" x14ac:dyDescent="0.25">
      <c r="A203"/>
      <c r="B203" s="196" t="str">
        <f t="shared" si="47"/>
        <v>A</v>
      </c>
      <c r="C203" s="320" t="str">
        <f>C197</f>
        <v>Famille à coller.N.Nom de votre recette.Recette mère ►.S.Saisissez le nom de la recette mère</v>
      </c>
      <c r="D203" s="320">
        <f>D197</f>
        <v>6</v>
      </c>
      <c r="E203" s="1045" t="str">
        <f>E197</f>
        <v>couverts</v>
      </c>
      <c r="F203" s="835"/>
      <c r="G203" s="177">
        <v>1</v>
      </c>
      <c r="H203" s="832">
        <f>IFERROR(INDEX(F206:L206,MATCH(I203,F205:L205,0)) * G203 * IF(ISBLANK(F203), 1, F203), 0)</f>
        <v>0.5</v>
      </c>
      <c r="I203" s="489" t="s">
        <v>123</v>
      </c>
      <c r="J203" s="202"/>
      <c r="K203" s="833">
        <f>((H203-(H203*J203%)))</f>
        <v>0.5</v>
      </c>
      <c r="L203" s="837" t="s">
        <v>514</v>
      </c>
      <c r="N203" s="2982"/>
      <c r="O203" s="310"/>
      <c r="P203" s="2961"/>
      <c r="Q203"/>
      <c r="R203"/>
      <c r="S203"/>
      <c r="T203"/>
      <c r="U203"/>
      <c r="Z203" s="49"/>
      <c r="AA203" s="49"/>
      <c r="AB203"/>
      <c r="AC203"/>
      <c r="AD203" s="310"/>
      <c r="AE203" s="310"/>
      <c r="AF203"/>
      <c r="AG203" s="49"/>
      <c r="AH203" s="49"/>
      <c r="AI203" s="49"/>
      <c r="AJ203" s="49"/>
      <c r="AK203" s="49"/>
      <c r="AL203" s="49"/>
      <c r="AM203" s="49"/>
      <c r="AN203" s="49"/>
      <c r="AP203"/>
      <c r="AQ203"/>
      <c r="AR203"/>
      <c r="AS203"/>
      <c r="AT203"/>
      <c r="AU203"/>
      <c r="AV203"/>
      <c r="AW203" s="31"/>
      <c r="AX203" s="31"/>
      <c r="AY203" s="31"/>
      <c r="AZ203" s="31"/>
      <c r="BA203" s="49"/>
      <c r="BB203" s="49"/>
      <c r="BC203" s="49"/>
      <c r="BD203" s="49"/>
      <c r="BF203" s="708"/>
      <c r="BG203" s="3207"/>
      <c r="BH203" s="3207"/>
      <c r="BI203" s="3207"/>
      <c r="BJ203" s="3207"/>
      <c r="BK203" s="3207"/>
      <c r="BL203" s="3208"/>
      <c r="BM203"/>
      <c r="BN203" s="4">
        <v>1</v>
      </c>
    </row>
    <row r="204" spans="1:66" s="48" customFormat="1" ht="15.75" x14ac:dyDescent="0.25">
      <c r="A204"/>
      <c r="B204" s="319" t="s">
        <v>18</v>
      </c>
      <c r="C204" s="320" t="str">
        <f>C197</f>
        <v>Famille à coller.N.Nom de votre recette.Recette mère ►.S.Saisissez le nom de la recette mère</v>
      </c>
      <c r="D204" s="320">
        <f>D197</f>
        <v>6</v>
      </c>
      <c r="E204" s="1045" t="str">
        <f>E197</f>
        <v>couverts</v>
      </c>
      <c r="F204" s="839" t="s">
        <v>515</v>
      </c>
      <c r="G204" s="270"/>
      <c r="H204" s="270"/>
      <c r="I204" s="270"/>
      <c r="J204" s="270"/>
      <c r="K204" s="270"/>
      <c r="L204" s="840" t="s">
        <v>516</v>
      </c>
      <c r="N204" s="2982"/>
      <c r="O204" s="310"/>
      <c r="P204" s="2961"/>
      <c r="Q204"/>
      <c r="R204"/>
      <c r="S204"/>
      <c r="T204"/>
      <c r="U204"/>
      <c r="Z204" s="49"/>
      <c r="AA204" s="49"/>
      <c r="AB204"/>
      <c r="AC204"/>
      <c r="AD204" s="310"/>
      <c r="AE204" s="310"/>
      <c r="AF204"/>
      <c r="AG204" s="49"/>
      <c r="AH204" s="49"/>
      <c r="AI204" s="49"/>
      <c r="AJ204" s="49"/>
      <c r="AK204" s="49"/>
      <c r="AL204" s="49"/>
      <c r="AM204" s="49"/>
      <c r="AN204" s="49"/>
      <c r="AP204"/>
      <c r="AQ204"/>
      <c r="AR204"/>
      <c r="AS204"/>
      <c r="AT204"/>
      <c r="AU204"/>
      <c r="AV204"/>
      <c r="AW204" s="31"/>
      <c r="AX204" s="31"/>
      <c r="AY204" s="31"/>
      <c r="AZ204" s="31"/>
      <c r="BA204" s="49"/>
      <c r="BB204" s="49"/>
      <c r="BC204" s="49"/>
      <c r="BD204" s="49"/>
      <c r="BF204" s="708"/>
      <c r="BG204" s="3207"/>
      <c r="BH204" s="3207"/>
      <c r="BI204" s="3207"/>
      <c r="BJ204" s="3207"/>
      <c r="BK204" s="3207"/>
      <c r="BL204" s="3208"/>
      <c r="BM204"/>
      <c r="BN204" s="4">
        <v>1</v>
      </c>
    </row>
    <row r="205" spans="1:66" s="48" customFormat="1" ht="15.75" x14ac:dyDescent="0.25">
      <c r="A205"/>
      <c r="B205" s="319" t="s">
        <v>18</v>
      </c>
      <c r="C205" s="320" t="str">
        <f>C197</f>
        <v>Famille à coller.N.Nom de votre recette.Recette mère ►.S.Saisissez le nom de la recette mère</v>
      </c>
      <c r="D205" s="320">
        <f>D197</f>
        <v>6</v>
      </c>
      <c r="E205" s="320" t="str">
        <f>E197</f>
        <v>couverts</v>
      </c>
      <c r="F205" s="510" t="s">
        <v>47</v>
      </c>
      <c r="G205" s="229" t="s">
        <v>41</v>
      </c>
      <c r="H205" s="842"/>
      <c r="I205" s="489" t="s">
        <v>123</v>
      </c>
      <c r="J205" s="489" t="s">
        <v>120</v>
      </c>
      <c r="K205" s="496" t="s">
        <v>118</v>
      </c>
      <c r="L205" s="843" t="s">
        <v>107</v>
      </c>
      <c r="N205" s="2982"/>
      <c r="O205" s="310"/>
      <c r="P205" s="2961"/>
      <c r="Q205"/>
      <c r="R205"/>
      <c r="S205"/>
      <c r="T205"/>
      <c r="U205"/>
      <c r="Z205" s="49"/>
      <c r="AA205" s="49"/>
      <c r="AB205"/>
      <c r="AC205"/>
      <c r="AD205" s="310"/>
      <c r="AE205" s="310"/>
      <c r="AF205"/>
      <c r="AG205" s="49"/>
      <c r="AH205" s="49"/>
      <c r="AI205" s="49"/>
      <c r="AJ205" s="49"/>
      <c r="AK205" s="49"/>
      <c r="AL205" s="49"/>
      <c r="AM205" s="49"/>
      <c r="AN205" s="49"/>
      <c r="AP205"/>
      <c r="AQ205"/>
      <c r="AR205"/>
      <c r="AS205"/>
      <c r="AT205"/>
      <c r="AU205"/>
      <c r="AV205"/>
      <c r="AW205" s="31"/>
      <c r="AX205" s="31"/>
      <c r="AY205" s="31"/>
      <c r="AZ205" s="31"/>
      <c r="BA205" s="49"/>
      <c r="BB205" s="49"/>
      <c r="BC205" s="49"/>
      <c r="BD205" s="49"/>
      <c r="BF205" s="708"/>
      <c r="BG205" s="3207"/>
      <c r="BH205" s="3207"/>
      <c r="BI205" s="3207"/>
      <c r="BJ205" s="3207"/>
      <c r="BK205" s="3207"/>
      <c r="BL205" s="3208"/>
      <c r="BM205"/>
      <c r="BN205" s="4">
        <v>1</v>
      </c>
    </row>
    <row r="206" spans="1:66" s="48" customFormat="1" ht="15.75" x14ac:dyDescent="0.25">
      <c r="A206"/>
      <c r="B206" s="319" t="s">
        <v>11</v>
      </c>
      <c r="C206" s="320" t="str">
        <f>C197</f>
        <v>Famille à coller.N.Nom de votre recette.Recette mère ►.S.Saisissez le nom de la recette mère</v>
      </c>
      <c r="D206" s="320">
        <f>D197</f>
        <v>6</v>
      </c>
      <c r="E206" s="320" t="str">
        <f>E197</f>
        <v>couverts</v>
      </c>
      <c r="F206" s="844">
        <v>1</v>
      </c>
      <c r="G206" s="844">
        <v>1E-3</v>
      </c>
      <c r="H206" s="842"/>
      <c r="I206" s="845">
        <v>0.5</v>
      </c>
      <c r="J206" s="844">
        <v>0.25</v>
      </c>
      <c r="K206" s="846">
        <v>1</v>
      </c>
      <c r="L206" s="847">
        <v>0.01</v>
      </c>
      <c r="N206" s="2982"/>
      <c r="O206" s="310"/>
      <c r="P206" s="2961"/>
      <c r="Q206"/>
      <c r="R206"/>
      <c r="S206"/>
      <c r="T206"/>
      <c r="U206"/>
      <c r="Z206" s="49"/>
      <c r="AA206" s="49"/>
      <c r="AB206" s="31"/>
      <c r="AC206"/>
      <c r="AD206" s="310"/>
      <c r="AE206" s="310"/>
      <c r="AF206" s="31"/>
      <c r="AG206" s="49"/>
      <c r="AH206" s="49"/>
      <c r="AI206" s="49"/>
      <c r="AJ206" s="49"/>
      <c r="AK206" s="49"/>
      <c r="AL206" s="49"/>
      <c r="AM206" s="49"/>
      <c r="AN206" s="49"/>
      <c r="AP206"/>
      <c r="AQ206"/>
      <c r="AR206"/>
      <c r="AS206"/>
      <c r="AT206"/>
      <c r="AU206"/>
      <c r="AV206"/>
      <c r="AW206" s="31"/>
      <c r="AX206" s="31"/>
      <c r="AY206" s="31"/>
      <c r="AZ206" s="31"/>
      <c r="BA206" s="49"/>
      <c r="BB206" s="49"/>
      <c r="BC206" s="49"/>
      <c r="BD206" s="49"/>
      <c r="BF206" s="708"/>
      <c r="BG206" s="718"/>
      <c r="BH206"/>
      <c r="BI206" s="719" t="s">
        <v>453</v>
      </c>
      <c r="BJ206" s="545" t="str">
        <f>BJ201&amp;" caractères"</f>
        <v>70 caractères</v>
      </c>
      <c r="BK206"/>
      <c r="BL206" s="720" t="str">
        <f>BL201</f>
        <v>3.8 lignes</v>
      </c>
      <c r="BM206"/>
      <c r="BN206" s="4">
        <v>1</v>
      </c>
    </row>
    <row r="207" spans="1:66" s="48" customFormat="1" x14ac:dyDescent="0.25">
      <c r="A207"/>
      <c r="B207" s="319" t="s">
        <v>18</v>
      </c>
      <c r="C207" s="320" t="str">
        <f>C197</f>
        <v>Famille à coller.N.Nom de votre recette.Recette mère ►.S.Saisissez le nom de la recette mère</v>
      </c>
      <c r="D207" s="320">
        <f>D197</f>
        <v>6</v>
      </c>
      <c r="E207" s="320" t="str">
        <f>E197</f>
        <v>couverts</v>
      </c>
      <c r="F207" s="821" t="s">
        <v>194</v>
      </c>
      <c r="G207" s="822"/>
      <c r="H207" s="822"/>
      <c r="I207" s="822"/>
      <c r="J207" s="822"/>
      <c r="K207" s="822"/>
      <c r="L207" s="823"/>
      <c r="N207" s="2982"/>
      <c r="O207" s="310"/>
      <c r="P207" s="2961"/>
      <c r="Q207"/>
      <c r="R207"/>
      <c r="S207"/>
      <c r="T207"/>
      <c r="U207"/>
      <c r="Z207" s="49"/>
      <c r="AA207" s="49"/>
      <c r="AB207"/>
      <c r="AC207"/>
      <c r="AD207" s="310"/>
      <c r="AE207" s="310"/>
      <c r="AF207"/>
      <c r="AG207" s="49"/>
      <c r="AH207" s="49"/>
      <c r="AI207" s="49"/>
      <c r="AJ207" s="49"/>
      <c r="AK207" s="49"/>
      <c r="AL207" s="49"/>
      <c r="AM207" s="49"/>
      <c r="AN207" s="49"/>
      <c r="AP207"/>
      <c r="AQ207"/>
      <c r="AR207"/>
      <c r="AS207"/>
      <c r="AT207"/>
      <c r="AU207"/>
      <c r="AV207"/>
      <c r="AW207" s="31"/>
      <c r="AX207" s="31"/>
      <c r="AY207" s="31"/>
      <c r="AZ207" s="31"/>
      <c r="BA207" s="49"/>
      <c r="BB207" s="49"/>
      <c r="BC207" s="49"/>
      <c r="BD207" s="49"/>
      <c r="BF207" s="708"/>
      <c r="BG207" s="722" t="s">
        <v>456</v>
      </c>
      <c r="BH207" s="723"/>
      <c r="BI207" s="724"/>
      <c r="BJ207" s="724"/>
      <c r="BK207" s="724"/>
      <c r="BL207" s="725"/>
      <c r="BM207"/>
      <c r="BN207" s="4">
        <v>1</v>
      </c>
    </row>
    <row r="208" spans="1:66" s="48" customFormat="1" ht="15.75" x14ac:dyDescent="0.25">
      <c r="A208"/>
      <c r="B208" s="196" t="str">
        <f t="shared" ref="B208:B212" si="48">IF(OR(F208&lt;&gt;"",G208&lt;&gt; "",I208&lt;&gt;"",J208&lt;&gt;""),"A", "►")</f>
        <v>►</v>
      </c>
      <c r="C208" s="320" t="str">
        <f>C197</f>
        <v>Famille à coller.N.Nom de votre recette.Recette mère ►.S.Saisissez le nom de la recette mère</v>
      </c>
      <c r="D208" s="320">
        <f>D197</f>
        <v>6</v>
      </c>
      <c r="E208" s="320" t="str">
        <f>E197</f>
        <v>couverts</v>
      </c>
      <c r="F208" s="824"/>
      <c r="G208" s="825"/>
      <c r="H208" s="826"/>
      <c r="I208" s="826"/>
      <c r="J208" s="826"/>
      <c r="K208" s="826"/>
      <c r="L208" s="827"/>
      <c r="N208" s="2982"/>
      <c r="O208" s="310"/>
      <c r="P208" s="2961"/>
      <c r="Q208"/>
      <c r="R208"/>
      <c r="S208"/>
      <c r="T208"/>
      <c r="U208"/>
      <c r="Z208" s="49"/>
      <c r="AA208" s="49"/>
      <c r="AB208"/>
      <c r="AC208"/>
      <c r="AD208" s="310"/>
      <c r="AE208" s="310"/>
      <c r="AF208"/>
      <c r="AG208" s="49"/>
      <c r="AH208" s="49"/>
      <c r="AI208" s="49"/>
      <c r="AJ208" s="49"/>
      <c r="AK208" s="49"/>
      <c r="AL208" s="49"/>
      <c r="AM208" s="49"/>
      <c r="AN208" s="49"/>
      <c r="AP208"/>
      <c r="AQ208"/>
      <c r="AR208"/>
      <c r="AS208"/>
      <c r="AT208"/>
      <c r="AU208"/>
      <c r="AV208"/>
      <c r="AW208" s="31"/>
      <c r="AX208" s="31"/>
      <c r="AY208" s="31"/>
      <c r="AZ208" s="31"/>
      <c r="BA208" s="49"/>
      <c r="BB208" s="49"/>
      <c r="BC208" s="49"/>
      <c r="BD208" s="49"/>
      <c r="BF208" s="728" t="str">
        <f t="shared" ref="BF208:BF213" si="49">LEN(BH208)&amp;" car."</f>
        <v>72 car.</v>
      </c>
      <c r="BG208" s="729" t="s">
        <v>457</v>
      </c>
      <c r="BH208" s="3196" t="str">
        <f>LEFT(BG201,FIND(" ",BG201&amp;" ",BJ201)-1) &amp; ".."</f>
        <v>Épluchez l’ail et les oignons. Coupez-les en petits morceaux. Égouttez..</v>
      </c>
      <c r="BI208" s="3196"/>
      <c r="BJ208" s="3196"/>
      <c r="BK208" s="3196"/>
      <c r="BL208" s="3197"/>
      <c r="BM208"/>
      <c r="BN208" s="4">
        <v>1</v>
      </c>
    </row>
    <row r="209" spans="1:66" s="48" customFormat="1" ht="15.75" customHeight="1" x14ac:dyDescent="0.25">
      <c r="A209"/>
      <c r="B209" s="196" t="str">
        <f t="shared" si="48"/>
        <v>►</v>
      </c>
      <c r="C209" s="320" t="str">
        <f>C197</f>
        <v>Famille à coller.N.Nom de votre recette.Recette mère ►.S.Saisissez le nom de la recette mère</v>
      </c>
      <c r="D209" s="320">
        <f>D197</f>
        <v>6</v>
      </c>
      <c r="E209" s="320" t="str">
        <f>E197</f>
        <v>couverts</v>
      </c>
      <c r="F209" s="824"/>
      <c r="G209" s="825"/>
      <c r="H209" s="826"/>
      <c r="I209" s="826"/>
      <c r="J209" s="826"/>
      <c r="K209" s="826"/>
      <c r="L209" s="827"/>
      <c r="N209" s="2982"/>
      <c r="O209" s="310"/>
      <c r="P209" s="2961"/>
      <c r="Q209"/>
      <c r="R209"/>
      <c r="S209"/>
      <c r="T209"/>
      <c r="U209"/>
      <c r="Z209" s="49"/>
      <c r="AA209" s="49"/>
      <c r="AB209"/>
      <c r="AC209"/>
      <c r="AD209" s="310"/>
      <c r="AE209" s="310"/>
      <c r="AF209"/>
      <c r="AG209" s="49"/>
      <c r="AH209" s="49"/>
      <c r="AI209" s="49"/>
      <c r="AJ209" s="49"/>
      <c r="AK209" s="49"/>
      <c r="AL209" s="49"/>
      <c r="AM209" s="49"/>
      <c r="AN209" s="49"/>
      <c r="AP209"/>
      <c r="AQ209"/>
      <c r="AR209"/>
      <c r="AS209"/>
      <c r="AT209"/>
      <c r="AU209"/>
      <c r="AV209"/>
      <c r="AW209" s="31"/>
      <c r="AX209" s="31"/>
      <c r="AY209" s="31"/>
      <c r="AZ209" s="31"/>
      <c r="BA209" s="49"/>
      <c r="BB209" s="49"/>
      <c r="BC209" s="49"/>
      <c r="BD209" s="49"/>
      <c r="BF209" s="728" t="str">
        <f t="shared" si="49"/>
        <v>74 car.</v>
      </c>
      <c r="BG209" s="729" t="s">
        <v>462</v>
      </c>
      <c r="BH209" s="3196" t="str">
        <f>LEFT(RIGHT(BG201,LEN(BG201)-LEN(BH208)-2),FIND(" ",RIGHT(BG201,LEN(BG201)-LEN(BH208)-2)&amp;" ",BJ201)-1) &amp; ".."</f>
        <v xml:space="preserve"> champignons. Dans votre Cookeo, faites roussir la viande et les lardons..</v>
      </c>
      <c r="BI209" s="3196"/>
      <c r="BJ209" s="3196"/>
      <c r="BK209" s="3196"/>
      <c r="BL209" s="3197"/>
      <c r="BM209"/>
      <c r="BN209" s="4">
        <v>1</v>
      </c>
    </row>
    <row r="210" spans="1:66" s="48" customFormat="1" ht="15.75" x14ac:dyDescent="0.25">
      <c r="A210"/>
      <c r="B210" s="196" t="str">
        <f t="shared" si="48"/>
        <v>►</v>
      </c>
      <c r="C210" s="320" t="str">
        <f>C197</f>
        <v>Famille à coller.N.Nom de votre recette.Recette mère ►.S.Saisissez le nom de la recette mère</v>
      </c>
      <c r="D210" s="320">
        <f>D197</f>
        <v>6</v>
      </c>
      <c r="E210" s="320" t="str">
        <f>E197</f>
        <v>couverts</v>
      </c>
      <c r="F210" s="824"/>
      <c r="G210" s="825"/>
      <c r="H210" s="826"/>
      <c r="I210" s="826"/>
      <c r="J210" s="826"/>
      <c r="K210" s="826"/>
      <c r="L210" s="827"/>
      <c r="N210" s="2982"/>
      <c r="O210" s="310"/>
      <c r="P210" s="2961"/>
      <c r="Q210"/>
      <c r="R210"/>
      <c r="S210"/>
      <c r="T210"/>
      <c r="U210"/>
      <c r="Z210" s="49"/>
      <c r="AA210" s="49"/>
      <c r="AB210"/>
      <c r="AC210"/>
      <c r="AD210" s="310"/>
      <c r="AE210" s="310"/>
      <c r="AF210"/>
      <c r="AG210" s="49"/>
      <c r="AH210" s="49"/>
      <c r="AI210" s="49"/>
      <c r="AJ210" s="49"/>
      <c r="AK210" s="49"/>
      <c r="AL210" s="49"/>
      <c r="AM210" s="49"/>
      <c r="AN210" s="49"/>
      <c r="AP210"/>
      <c r="AQ210"/>
      <c r="AR210"/>
      <c r="AS210"/>
      <c r="AT210"/>
      <c r="AU210"/>
      <c r="AV210"/>
      <c r="AW210" s="31"/>
      <c r="AX210" s="31"/>
      <c r="AY210" s="31"/>
      <c r="AZ210" s="31"/>
      <c r="BA210" s="49"/>
      <c r="BB210" s="49"/>
      <c r="BC210" s="49"/>
      <c r="BD210" s="49"/>
      <c r="BF210" s="728" t="str">
        <f t="shared" si="49"/>
        <v>70 car.</v>
      </c>
      <c r="BG210" s="729" t="s">
        <v>463</v>
      </c>
      <c r="BH210" s="3196" t="str">
        <f>LEFT(RIGHT(BG201,LEN(BG201)-LEN(BH208)-LEN(BH209)),BJ201)</f>
        <v xml:space="preserve"> avec le morceau de beurre sur le mode « dorer » / 3 min (préchauffage</v>
      </c>
      <c r="BI210" s="3196"/>
      <c r="BJ210" s="3196"/>
      <c r="BK210" s="3196"/>
      <c r="BL210" s="3197"/>
      <c r="BM210"/>
      <c r="BN210" s="4">
        <v>1</v>
      </c>
    </row>
    <row r="211" spans="1:66" s="48" customFormat="1" ht="15.75" x14ac:dyDescent="0.25">
      <c r="A211"/>
      <c r="B211" s="196" t="str">
        <f t="shared" si="48"/>
        <v>►</v>
      </c>
      <c r="C211" s="320" t="str">
        <f>C197</f>
        <v>Famille à coller.N.Nom de votre recette.Recette mère ►.S.Saisissez le nom de la recette mère</v>
      </c>
      <c r="D211" s="320">
        <f>D197</f>
        <v>6</v>
      </c>
      <c r="E211" s="320" t="str">
        <f>E197</f>
        <v>couverts</v>
      </c>
      <c r="F211" s="824"/>
      <c r="G211" s="825"/>
      <c r="H211" s="826"/>
      <c r="I211" s="826"/>
      <c r="J211" s="826"/>
      <c r="K211" s="826"/>
      <c r="L211" s="383" t="s">
        <v>154</v>
      </c>
      <c r="N211" s="2982"/>
      <c r="O211" s="310"/>
      <c r="P211" s="2961"/>
      <c r="Q211"/>
      <c r="R211"/>
      <c r="S211"/>
      <c r="T211"/>
      <c r="U211"/>
      <c r="Z211" s="49"/>
      <c r="AA211" s="49"/>
      <c r="AB211"/>
      <c r="AC211"/>
      <c r="AD211" s="310"/>
      <c r="AE211" s="310"/>
      <c r="AF211"/>
      <c r="AG211" s="49"/>
      <c r="AH211" s="49"/>
      <c r="AI211" s="49"/>
      <c r="AJ211" s="49"/>
      <c r="AK211" s="49"/>
      <c r="AL211" s="49"/>
      <c r="AM211" s="49"/>
      <c r="AN211" s="49"/>
      <c r="AP211"/>
      <c r="AQ211"/>
      <c r="AR211"/>
      <c r="AS211"/>
      <c r="AT211"/>
      <c r="AU211"/>
      <c r="AV211"/>
      <c r="AW211" s="31"/>
      <c r="AX211" s="31"/>
      <c r="AY211" s="31"/>
      <c r="AZ211" s="31"/>
      <c r="BA211" s="49"/>
      <c r="BB211" s="49"/>
      <c r="BC211" s="49"/>
      <c r="BD211" s="49"/>
      <c r="BF211" s="728" t="str">
        <f t="shared" si="49"/>
        <v>47 car.</v>
      </c>
      <c r="BG211" s="729" t="s">
        <v>464</v>
      </c>
      <c r="BH211" s="3196" t="str">
        <f>LEFT(RIGHT(BG201,LEN(BG201)-LEN(BH208)-LEN(BH209)-LEN(BH210)),BJ201)</f>
        <v xml:space="preserve"> inclus), en remuant avec une cuillère en bois.</v>
      </c>
      <c r="BI211" s="3196"/>
      <c r="BJ211" s="3196"/>
      <c r="BK211" s="3196"/>
      <c r="BL211" s="3197"/>
      <c r="BM211"/>
      <c r="BN211" s="4">
        <v>1</v>
      </c>
    </row>
    <row r="212" spans="1:66" s="48" customFormat="1" ht="15.75" customHeight="1" x14ac:dyDescent="0.25">
      <c r="A212"/>
      <c r="B212" s="196" t="str">
        <f t="shared" si="48"/>
        <v>►</v>
      </c>
      <c r="C212" s="320" t="str">
        <f>C197</f>
        <v>Famille à coller.N.Nom de votre recette.Recette mère ►.S.Saisissez le nom de la recette mère</v>
      </c>
      <c r="D212" s="320">
        <f>D197</f>
        <v>6</v>
      </c>
      <c r="E212" s="320" t="str">
        <f>E197</f>
        <v>couverts</v>
      </c>
      <c r="F212" s="828"/>
      <c r="G212" s="825"/>
      <c r="H212" s="826"/>
      <c r="I212" s="826"/>
      <c r="J212" s="826"/>
      <c r="K212" s="826"/>
      <c r="L212" s="705" t="s">
        <v>155</v>
      </c>
      <c r="N212" s="2982"/>
      <c r="O212" s="310"/>
      <c r="P212" s="2961"/>
      <c r="Q212"/>
      <c r="R212"/>
      <c r="S212"/>
      <c r="T212"/>
      <c r="U212"/>
      <c r="Z212" s="49"/>
      <c r="AA212" s="49"/>
      <c r="AB212"/>
      <c r="AC212"/>
      <c r="AD212" s="310"/>
      <c r="AE212" s="310"/>
      <c r="AF212"/>
      <c r="AG212" s="49"/>
      <c r="AH212" s="49"/>
      <c r="AI212" s="49"/>
      <c r="AJ212" s="49"/>
      <c r="AK212" s="49"/>
      <c r="AL212" s="49"/>
      <c r="AM212" s="49"/>
      <c r="AN212" s="49"/>
      <c r="AP212"/>
      <c r="AQ212"/>
      <c r="AR212"/>
      <c r="AS212"/>
      <c r="AT212"/>
      <c r="AU212"/>
      <c r="AV212"/>
      <c r="AW212" s="31"/>
      <c r="AX212" s="31"/>
      <c r="AY212" s="31"/>
      <c r="AZ212" s="31"/>
      <c r="BA212" s="49"/>
      <c r="BB212" s="49"/>
      <c r="BC212" s="49"/>
      <c r="BD212" s="49"/>
      <c r="BF212" s="728" t="str">
        <f t="shared" si="49"/>
        <v>0 car.</v>
      </c>
      <c r="BG212" s="729" t="s">
        <v>465</v>
      </c>
      <c r="BH212" s="3196" t="str">
        <f>LEFT(RIGHT(BG201,LEN(BG201)-LEN(BH208)-LEN(BH209)-LEN(BH210)-LEN(BH211)),BJ201)</f>
        <v/>
      </c>
      <c r="BI212" s="3196"/>
      <c r="BJ212" s="3196"/>
      <c r="BK212" s="3196"/>
      <c r="BL212" s="3197"/>
      <c r="BM212"/>
      <c r="BN212" s="4">
        <v>1</v>
      </c>
    </row>
    <row r="213" spans="1:66" s="48" customFormat="1" ht="15.75" x14ac:dyDescent="0.25">
      <c r="A213"/>
      <c r="B213" s="376" t="s">
        <v>18</v>
      </c>
      <c r="C213" s="320" t="str">
        <f>C197</f>
        <v>Famille à coller.N.Nom de votre recette.Recette mère ►.S.Saisissez le nom de la recette mère</v>
      </c>
      <c r="D213" s="320">
        <f>D197</f>
        <v>6</v>
      </c>
      <c r="E213" s="320" t="str">
        <f>E197</f>
        <v>couverts</v>
      </c>
      <c r="F213" s="293"/>
      <c r="G213" s="293"/>
      <c r="H213" s="293" t="s">
        <v>152</v>
      </c>
      <c r="I213" s="294"/>
      <c r="J213" s="392"/>
      <c r="K213" s="392"/>
      <c r="L213" s="393"/>
      <c r="N213" s="2982"/>
      <c r="O213" s="310"/>
      <c r="P213" s="2961"/>
      <c r="Q213"/>
      <c r="R213"/>
      <c r="S213"/>
      <c r="T213"/>
      <c r="U213"/>
      <c r="Z213" s="49"/>
      <c r="AA213" s="49"/>
      <c r="AB213"/>
      <c r="AC213"/>
      <c r="AD213" s="310"/>
      <c r="AE213" s="310"/>
      <c r="AF213"/>
      <c r="AG213" s="49"/>
      <c r="AH213" s="49"/>
      <c r="AI213" s="49"/>
      <c r="AJ213" s="49"/>
      <c r="AK213" s="49"/>
      <c r="AL213" s="49"/>
      <c r="AM213" s="49"/>
      <c r="AN213" s="49"/>
      <c r="AP213"/>
      <c r="AQ213"/>
      <c r="AR213"/>
      <c r="AS213"/>
      <c r="AT213"/>
      <c r="AU213"/>
      <c r="AV213"/>
      <c r="AW213" s="31"/>
      <c r="AX213" s="31"/>
      <c r="AY213" s="31"/>
      <c r="AZ213" s="31"/>
      <c r="BA213" s="49"/>
      <c r="BB213" s="49"/>
      <c r="BC213" s="49"/>
      <c r="BD213" s="49"/>
      <c r="BF213" s="728" t="str">
        <f t="shared" si="49"/>
        <v>0 car.</v>
      </c>
      <c r="BG213" s="729" t="s">
        <v>466</v>
      </c>
      <c r="BH213" s="3196" t="str">
        <f>LEFT(RIGHT(BG201,LEN(BG201)-LEN(BH208)-LEN(BH209)-LEN(BH210)-LEN(BH211)-LEN(BH212)),BJ201)</f>
        <v/>
      </c>
      <c r="BI213" s="3196"/>
      <c r="BJ213" s="3196"/>
      <c r="BK213" s="3196"/>
      <c r="BL213" s="3197"/>
      <c r="BM213"/>
      <c r="BN213" s="4">
        <v>1</v>
      </c>
    </row>
    <row r="214" spans="1:66" s="48" customFormat="1" ht="16.5" customHeight="1" thickBot="1" x14ac:dyDescent="0.3">
      <c r="A214"/>
      <c r="B214" s="397" t="s">
        <v>18</v>
      </c>
      <c r="C214" s="398" t="str">
        <f>C197</f>
        <v>Famille à coller.N.Nom de votre recette.Recette mère ►.S.Saisissez le nom de la recette mère</v>
      </c>
      <c r="D214" s="398">
        <f>D197</f>
        <v>6</v>
      </c>
      <c r="E214" s="398" t="str">
        <f>E197</f>
        <v>couverts</v>
      </c>
      <c r="F214" s="399" t="s">
        <v>150</v>
      </c>
      <c r="G214" s="298"/>
      <c r="H214" s="299"/>
      <c r="I214" s="300"/>
      <c r="J214" s="299"/>
      <c r="K214" s="299"/>
      <c r="L214" s="400"/>
      <c r="N214" s="2982"/>
      <c r="O214" s="310"/>
      <c r="P214" s="2961"/>
      <c r="Q214"/>
      <c r="R214"/>
      <c r="S214"/>
      <c r="T214"/>
      <c r="U214"/>
      <c r="Z214" s="49"/>
      <c r="AA214" s="49"/>
      <c r="AB214"/>
      <c r="AC214"/>
      <c r="AD214" s="310"/>
      <c r="AE214" s="310"/>
      <c r="AF214"/>
      <c r="AG214" s="49"/>
      <c r="AH214" s="49"/>
      <c r="AI214" s="49"/>
      <c r="AJ214" s="49"/>
      <c r="AK214" s="49"/>
      <c r="AL214" s="49"/>
      <c r="AM214" s="49"/>
      <c r="AN214" s="49"/>
      <c r="AP214"/>
      <c r="AQ214"/>
      <c r="AR214"/>
      <c r="AS214"/>
      <c r="AT214"/>
      <c r="AU214"/>
      <c r="AV214"/>
      <c r="AW214" s="31"/>
      <c r="AX214" s="31"/>
      <c r="AY214" s="31"/>
      <c r="AZ214" s="31"/>
      <c r="BA214" s="49"/>
      <c r="BB214" s="49"/>
      <c r="BC214" s="49"/>
      <c r="BD214" s="49"/>
      <c r="BF214" s="708"/>
      <c r="BG214" s="3221" t="s">
        <v>467</v>
      </c>
      <c r="BH214" s="3221"/>
      <c r="BI214" s="3221"/>
      <c r="BJ214" s="3221"/>
      <c r="BK214" s="3221"/>
      <c r="BL214" s="3222"/>
      <c r="BM214"/>
      <c r="BN214" s="4">
        <v>1</v>
      </c>
    </row>
    <row r="215" spans="1:66" s="48" customFormat="1" x14ac:dyDescent="0.25">
      <c r="A215"/>
      <c r="B215" s="1005" t="s">
        <v>18</v>
      </c>
      <c r="C215"/>
      <c r="D215"/>
      <c r="E215"/>
      <c r="F215"/>
      <c r="G215"/>
      <c r="H215"/>
      <c r="I215"/>
      <c r="J215"/>
      <c r="K215"/>
      <c r="L215"/>
      <c r="N215" s="2982"/>
      <c r="O215" s="310"/>
      <c r="P215" s="2961"/>
      <c r="Q215"/>
      <c r="R215"/>
      <c r="S215"/>
      <c r="T215"/>
      <c r="U215"/>
      <c r="Z215" s="49"/>
      <c r="AA215" s="49"/>
      <c r="AB215"/>
      <c r="AC215"/>
      <c r="AD215" s="310"/>
      <c r="AE215" s="310"/>
      <c r="AF215"/>
      <c r="AG215" s="49"/>
      <c r="AH215" s="49"/>
      <c r="AI215" s="49"/>
      <c r="AJ215" s="49"/>
      <c r="AK215" s="49"/>
      <c r="AL215" s="49"/>
      <c r="AM215" s="49"/>
      <c r="AN215" s="49"/>
      <c r="AP215"/>
      <c r="AQ215"/>
      <c r="AR215"/>
      <c r="AS215"/>
      <c r="AT215"/>
      <c r="AU215"/>
      <c r="AV215"/>
      <c r="AW215" s="31"/>
      <c r="AX215" s="31"/>
      <c r="AY215" s="31"/>
      <c r="AZ215" s="31"/>
      <c r="BA215" s="49"/>
      <c r="BB215" s="49"/>
      <c r="BC215" s="49"/>
      <c r="BD215" s="49"/>
      <c r="BF215" s="708"/>
      <c r="BG215" s="3221"/>
      <c r="BH215" s="3221"/>
      <c r="BI215" s="3221"/>
      <c r="BJ215" s="3221"/>
      <c r="BK215" s="3221"/>
      <c r="BL215" s="3222"/>
      <c r="BM215"/>
      <c r="BN215" s="4">
        <v>1</v>
      </c>
    </row>
    <row r="216" spans="1:66" s="48" customFormat="1" ht="18.75" x14ac:dyDescent="0.25">
      <c r="A216"/>
      <c r="B216" s="1006" t="s">
        <v>18</v>
      </c>
      <c r="C216" s="998" t="str">
        <f>C197</f>
        <v>Famille à coller.N.Nom de votre recette.Recette mère ►.S.Saisissez le nom de la recette mère</v>
      </c>
      <c r="D216" s="998">
        <f>D197</f>
        <v>6</v>
      </c>
      <c r="E216" s="998" t="str">
        <f>E197</f>
        <v>couverts</v>
      </c>
      <c r="F216" s="1002" t="s">
        <v>61</v>
      </c>
      <c r="G216" s="1002">
        <v>3</v>
      </c>
      <c r="H216" s="999" t="s">
        <v>508</v>
      </c>
      <c r="I216" s="1000"/>
      <c r="J216" s="1000"/>
      <c r="K216" s="1008" t="s">
        <v>334</v>
      </c>
      <c r="L216" s="1001"/>
      <c r="N216" s="2982"/>
      <c r="O216" s="310"/>
      <c r="P216" s="2961"/>
      <c r="Q216" s="526" t="s">
        <v>218</v>
      </c>
      <c r="R216" s="527" t="s">
        <v>601</v>
      </c>
      <c r="S216" s="527"/>
      <c r="T216" s="527"/>
      <c r="U216"/>
      <c r="Z216" s="49"/>
      <c r="AA216" s="49"/>
      <c r="AB216"/>
      <c r="AC216" s="526" t="s">
        <v>218</v>
      </c>
      <c r="AD216" s="310"/>
      <c r="AE216" s="310"/>
      <c r="AF216"/>
      <c r="AG216" s="49"/>
      <c r="AH216" s="49"/>
      <c r="AI216" s="49"/>
      <c r="AJ216" s="49"/>
      <c r="AK216" s="49"/>
      <c r="AL216" s="49"/>
      <c r="AM216" s="49"/>
      <c r="AN216" s="49"/>
      <c r="AP216"/>
      <c r="AQ216"/>
      <c r="AR216"/>
      <c r="AS216"/>
      <c r="AT216"/>
      <c r="AU216"/>
      <c r="AV216"/>
      <c r="AW216" s="31"/>
      <c r="AX216" s="31"/>
      <c r="AY216" s="31"/>
      <c r="AZ216" s="31"/>
      <c r="BA216" s="49"/>
      <c r="BB216" s="49"/>
      <c r="BC216" s="49"/>
      <c r="BD216" s="49"/>
      <c r="BF216" s="432"/>
      <c r="BG216" s="636"/>
      <c r="BH216" s="434"/>
      <c r="BI216" s="433"/>
      <c r="BJ216" s="433"/>
      <c r="BK216" s="433"/>
      <c r="BL216" s="435"/>
      <c r="BM216"/>
      <c r="BN216" s="4">
        <v>1</v>
      </c>
    </row>
    <row r="217" spans="1:66" s="48" customFormat="1" ht="18.75" x14ac:dyDescent="0.25">
      <c r="A217"/>
      <c r="B217" s="319" t="s">
        <v>18</v>
      </c>
      <c r="C217" s="1043" t="str">
        <f>C216</f>
        <v>Famille à coller.N.Nom de votre recette.Recette mère ►.S.Saisissez le nom de la recette mère</v>
      </c>
      <c r="D217" s="1043">
        <f>D216</f>
        <v>6</v>
      </c>
      <c r="E217" s="1044" t="str">
        <f>E216</f>
        <v>couverts</v>
      </c>
      <c r="F217" s="848" t="s">
        <v>517</v>
      </c>
      <c r="G217" s="719" t="s">
        <v>518</v>
      </c>
      <c r="H217" s="719"/>
      <c r="I217" s="849" t="s">
        <v>519</v>
      </c>
      <c r="J217" s="849" t="s">
        <v>520</v>
      </c>
      <c r="K217" s="287"/>
      <c r="L217" s="850" t="s">
        <v>521</v>
      </c>
      <c r="N217" s="2982"/>
      <c r="O217" s="310"/>
      <c r="P217" s="2961"/>
      <c r="R217" s="436" t="s">
        <v>221</v>
      </c>
      <c r="S217"/>
      <c r="T217"/>
      <c r="U217"/>
      <c r="Z217" s="49"/>
      <c r="AA217" s="49"/>
      <c r="AB217"/>
      <c r="AC217"/>
      <c r="AD217" s="310"/>
      <c r="AE217" s="310"/>
      <c r="AF217"/>
      <c r="AG217" s="49"/>
      <c r="AH217" s="49"/>
      <c r="AI217" s="49"/>
      <c r="AJ217" s="49"/>
      <c r="AK217" s="49"/>
      <c r="AL217" s="49"/>
      <c r="AM217" s="49"/>
      <c r="AN217" s="49"/>
      <c r="AP217"/>
      <c r="AQ217"/>
      <c r="AR217"/>
      <c r="AS217"/>
      <c r="AT217"/>
      <c r="AU217"/>
      <c r="AV217"/>
      <c r="AW217" s="31"/>
      <c r="AX217" s="31"/>
      <c r="AY217" s="31"/>
      <c r="AZ217" s="31"/>
      <c r="BA217" s="49"/>
      <c r="BB217" s="49"/>
      <c r="BC217" s="49"/>
      <c r="BD217" s="49"/>
      <c r="BF217" s="749" t="s">
        <v>468</v>
      </c>
      <c r="BG217" s="16"/>
      <c r="BH217" s="16"/>
      <c r="BI217" s="16"/>
      <c r="BJ217" s="16"/>
      <c r="BK217" s="16"/>
      <c r="BL217" s="629"/>
      <c r="BM217"/>
      <c r="BN217" s="4">
        <v>1</v>
      </c>
    </row>
    <row r="218" spans="1:66" s="48" customFormat="1" ht="15.75" x14ac:dyDescent="0.25">
      <c r="A218"/>
      <c r="B218" s="851" t="str">
        <f>IF(OR(F218&lt;&gt;"",G218&lt;&gt; "",I218&lt;&gt;"",J218&lt;&gt;""),"A", "►")</f>
        <v>A</v>
      </c>
      <c r="C218" s="320" t="str">
        <f>C216</f>
        <v>Famille à coller.N.Nom de votre recette.Recette mère ►.S.Saisissez le nom de la recette mère</v>
      </c>
      <c r="D218" s="320">
        <f>D216</f>
        <v>6</v>
      </c>
      <c r="E218" s="1045" t="str">
        <f>E216</f>
        <v>couverts</v>
      </c>
      <c r="F218" s="852" t="s">
        <v>522</v>
      </c>
      <c r="G218" s="853">
        <v>4.1666666666666699E-2</v>
      </c>
      <c r="H218" s="854"/>
      <c r="I218" s="854">
        <v>220</v>
      </c>
      <c r="J218" s="855" t="s">
        <v>523</v>
      </c>
      <c r="K218" s="287"/>
      <c r="L218" s="856"/>
      <c r="N218" s="2982"/>
      <c r="O218" s="310"/>
      <c r="P218" s="2961"/>
      <c r="Q218"/>
      <c r="R218"/>
      <c r="S218"/>
      <c r="T218"/>
      <c r="U218"/>
      <c r="Z218" s="49"/>
      <c r="AA218" s="49"/>
      <c r="AB218"/>
      <c r="AC218"/>
      <c r="AD218" s="310"/>
      <c r="AE218" s="310"/>
      <c r="AF218"/>
      <c r="AG218" s="49"/>
      <c r="AH218" s="49"/>
      <c r="AI218" s="49"/>
      <c r="AJ218" s="49"/>
      <c r="AK218" s="49"/>
      <c r="AL218" s="49"/>
      <c r="AM218" s="49"/>
      <c r="AN218" s="49"/>
      <c r="AP218"/>
      <c r="AQ218"/>
      <c r="AR218"/>
      <c r="AS218"/>
      <c r="AT218"/>
      <c r="AU218"/>
      <c r="AV218"/>
      <c r="AW218" s="31"/>
      <c r="AX218" s="31"/>
      <c r="AY218" s="31"/>
      <c r="AZ218" s="31"/>
      <c r="BA218" s="49"/>
      <c r="BB218" s="49"/>
      <c r="BC218" s="49"/>
      <c r="BD218" s="49"/>
      <c r="BF218" s="754">
        <v>3.472222222222222E-3</v>
      </c>
      <c r="BG218" s="755" t="s">
        <v>470</v>
      </c>
      <c r="BH218" s="756"/>
      <c r="BI218" s="757" t="s">
        <v>471</v>
      </c>
      <c r="BJ218" s="758">
        <v>1.0416666666666666E-2</v>
      </c>
      <c r="BK218" s="757"/>
      <c r="BL218" s="759"/>
      <c r="BM218"/>
      <c r="BN218" s="4">
        <v>1</v>
      </c>
    </row>
    <row r="219" spans="1:66" s="48" customFormat="1" ht="15.75" x14ac:dyDescent="0.25">
      <c r="A219"/>
      <c r="B219" s="857" t="str">
        <f>IF(J219&lt;&gt;"","A", "►")</f>
        <v>A</v>
      </c>
      <c r="C219" s="320" t="str">
        <f>C216</f>
        <v>Famille à coller.N.Nom de votre recette.Recette mère ►.S.Saisissez le nom de la recette mère</v>
      </c>
      <c r="D219" s="320">
        <f>D216</f>
        <v>6</v>
      </c>
      <c r="E219" s="1045" t="str">
        <f>E216</f>
        <v>couverts</v>
      </c>
      <c r="F219" s="858" t="s">
        <v>517</v>
      </c>
      <c r="G219" s="859"/>
      <c r="H219" s="859"/>
      <c r="I219" s="859" t="s">
        <v>524</v>
      </c>
      <c r="J219" s="860" t="s">
        <v>525</v>
      </c>
      <c r="K219" s="860"/>
      <c r="L219" s="856"/>
      <c r="N219" s="2982"/>
      <c r="O219" s="310"/>
      <c r="P219" s="2961"/>
      <c r="Q219"/>
      <c r="R219"/>
      <c r="S219"/>
      <c r="T219"/>
      <c r="U219"/>
      <c r="Z219" s="49"/>
      <c r="AA219" s="49"/>
      <c r="AB219"/>
      <c r="AC219"/>
      <c r="AD219" s="310"/>
      <c r="AE219" s="310"/>
      <c r="AF219"/>
      <c r="AG219" s="49"/>
      <c r="AH219" s="49"/>
      <c r="AI219" s="49"/>
      <c r="AJ219" s="49"/>
      <c r="AK219" s="49"/>
      <c r="AL219" s="49"/>
      <c r="AM219" s="49"/>
      <c r="AN219" s="49"/>
      <c r="AP219"/>
      <c r="AQ219"/>
      <c r="AR219"/>
      <c r="AS219"/>
      <c r="AT219"/>
      <c r="AU219"/>
      <c r="AV219"/>
      <c r="AW219" s="31"/>
      <c r="AX219" s="31"/>
      <c r="AY219" s="31"/>
      <c r="AZ219" s="31"/>
      <c r="BA219" s="49"/>
      <c r="BB219" s="49"/>
      <c r="BC219" s="49"/>
      <c r="BD219" s="49"/>
      <c r="BF219" s="761" t="s">
        <v>473</v>
      </c>
      <c r="BG219" s="762">
        <v>2.0833333333333332E-2</v>
      </c>
      <c r="BH219" s="763"/>
      <c r="BI219" s="764" t="s">
        <v>474</v>
      </c>
      <c r="BJ219" s="765">
        <f>BF218+BJ218+BG219</f>
        <v>3.4722222222222224E-2</v>
      </c>
      <c r="BK219" s="763"/>
      <c r="BL219" s="766"/>
      <c r="BM219"/>
      <c r="BN219" s="4">
        <v>1</v>
      </c>
    </row>
    <row r="220" spans="1:66" s="48" customFormat="1" ht="15.75" x14ac:dyDescent="0.25">
      <c r="A220"/>
      <c r="B220" s="851" t="str">
        <f>IF(OR(F220&lt;&gt;"",G220&lt;&gt; "",I220&lt;&gt;"",J220&lt;&gt;""),"A", "►")</f>
        <v>A</v>
      </c>
      <c r="C220" s="320" t="str">
        <f>C216</f>
        <v>Famille à coller.N.Nom de votre recette.Recette mère ►.S.Saisissez le nom de la recette mère</v>
      </c>
      <c r="D220" s="320">
        <f>D216</f>
        <v>6</v>
      </c>
      <c r="E220" s="1045" t="str">
        <f>E216</f>
        <v>couverts</v>
      </c>
      <c r="F220" s="861" t="s">
        <v>526</v>
      </c>
      <c r="G220" s="862"/>
      <c r="H220" s="863"/>
      <c r="I220" s="863">
        <v>250</v>
      </c>
      <c r="J220" s="864" t="s">
        <v>527</v>
      </c>
      <c r="K220" s="864"/>
      <c r="L220" s="856"/>
      <c r="N220" s="2982"/>
      <c r="O220" s="310"/>
      <c r="P220" s="2961"/>
      <c r="Q220"/>
      <c r="R220"/>
      <c r="S220"/>
      <c r="T220"/>
      <c r="U220"/>
      <c r="Z220" s="49"/>
      <c r="AA220" s="49"/>
      <c r="AB220"/>
      <c r="AC220"/>
      <c r="AD220" s="310"/>
      <c r="AE220" s="310"/>
      <c r="AF220"/>
      <c r="AG220" s="49"/>
      <c r="AH220" s="49"/>
      <c r="AI220" s="49"/>
      <c r="AJ220" s="49"/>
      <c r="AK220" s="49"/>
      <c r="AL220" s="49"/>
      <c r="AM220" s="49"/>
      <c r="AN220" s="49"/>
      <c r="AP220"/>
      <c r="AQ220"/>
      <c r="AR220"/>
      <c r="AS220"/>
      <c r="AT220"/>
      <c r="AU220"/>
      <c r="AV220"/>
      <c r="AW220" s="31"/>
      <c r="AX220" s="31"/>
      <c r="AY220" s="31"/>
      <c r="AZ220" s="31"/>
      <c r="BA220" s="31"/>
      <c r="BB220" s="31"/>
      <c r="BC220" s="31"/>
      <c r="BD220" s="31"/>
      <c r="BE220" s="31"/>
      <c r="BF220" s="559"/>
      <c r="BG220" s="16"/>
      <c r="BH220" s="16"/>
      <c r="BI220" s="16"/>
      <c r="BJ220" s="16"/>
      <c r="BK220" s="16"/>
      <c r="BL220" s="629"/>
      <c r="BM220"/>
      <c r="BN220" s="4">
        <v>1</v>
      </c>
    </row>
    <row r="221" spans="1:66" s="48" customFormat="1" ht="23.25" x14ac:dyDescent="0.25">
      <c r="A221"/>
      <c r="B221" s="857" t="str">
        <f>IF(J221&lt;&gt;"","A", "►")</f>
        <v>A</v>
      </c>
      <c r="C221" s="320" t="str">
        <f>C216</f>
        <v>Famille à coller.N.Nom de votre recette.Recette mère ►.S.Saisissez le nom de la recette mère</v>
      </c>
      <c r="D221" s="320">
        <f>D216</f>
        <v>6</v>
      </c>
      <c r="E221" s="1045" t="str">
        <f>E216</f>
        <v>couverts</v>
      </c>
      <c r="F221" s="858" t="s">
        <v>517</v>
      </c>
      <c r="G221" s="859"/>
      <c r="H221" s="859"/>
      <c r="I221" s="859" t="s">
        <v>524</v>
      </c>
      <c r="J221" s="860" t="s">
        <v>525</v>
      </c>
      <c r="K221" s="860"/>
      <c r="L221" s="856"/>
      <c r="N221" s="2982"/>
      <c r="O221" s="310"/>
      <c r="P221" s="2961"/>
      <c r="Q221"/>
      <c r="R221"/>
      <c r="S221"/>
      <c r="T221"/>
      <c r="U221"/>
      <c r="Z221" s="49"/>
      <c r="AA221" s="49"/>
      <c r="AB221"/>
      <c r="AC221"/>
      <c r="AD221" s="310"/>
      <c r="AE221" s="310"/>
      <c r="AF221"/>
      <c r="AG221" s="49"/>
      <c r="AH221" s="49"/>
      <c r="AI221" s="49"/>
      <c r="AJ221" s="49"/>
      <c r="AK221" s="49"/>
      <c r="AL221" s="49"/>
      <c r="AM221" s="49"/>
      <c r="AN221" s="49"/>
      <c r="AP221"/>
      <c r="AQ221"/>
      <c r="AR221"/>
      <c r="AS221"/>
      <c r="AT221"/>
      <c r="AU221"/>
      <c r="AV221"/>
      <c r="AW221" s="31"/>
      <c r="AX221" s="31"/>
      <c r="AY221" s="31"/>
      <c r="AZ221" s="31"/>
      <c r="BA221" s="31"/>
      <c r="BB221" s="31"/>
      <c r="BC221" s="31"/>
      <c r="BD221" s="31"/>
      <c r="BE221" s="31"/>
      <c r="BF221" s="503"/>
      <c r="BG221" s="768" t="s">
        <v>476</v>
      </c>
      <c r="BH221" s="769" t="s">
        <v>477</v>
      </c>
      <c r="BI221" s="770"/>
      <c r="BJ221" s="768"/>
      <c r="BK221" s="768" t="s">
        <v>478</v>
      </c>
      <c r="BL221" s="771" t="s">
        <v>477</v>
      </c>
      <c r="BM221"/>
      <c r="BN221" s="4">
        <v>1</v>
      </c>
    </row>
    <row r="222" spans="1:66" s="48" customFormat="1" ht="15.75" x14ac:dyDescent="0.25">
      <c r="A222"/>
      <c r="B222" s="851" t="str">
        <f>IF(OR(F222&lt;&gt;"",G222&lt;&gt; "",I222&lt;&gt;"",J222&lt;&gt;""),"A", "►")</f>
        <v>A</v>
      </c>
      <c r="C222" s="320" t="str">
        <f>C216</f>
        <v>Famille à coller.N.Nom de votre recette.Recette mère ►.S.Saisissez le nom de la recette mère</v>
      </c>
      <c r="D222" s="320">
        <f>D216</f>
        <v>6</v>
      </c>
      <c r="E222" s="1045" t="str">
        <f>E216</f>
        <v>couverts</v>
      </c>
      <c r="F222" s="861" t="s">
        <v>526</v>
      </c>
      <c r="G222" s="862">
        <v>4.8611111111111112E-3</v>
      </c>
      <c r="H222" s="863"/>
      <c r="I222" s="863">
        <v>250</v>
      </c>
      <c r="J222" s="864" t="s">
        <v>528</v>
      </c>
      <c r="K222" s="864"/>
      <c r="L222" s="856"/>
      <c r="N222" s="2982"/>
      <c r="O222" s="310"/>
      <c r="P222" s="2961"/>
      <c r="Q222"/>
      <c r="R222"/>
      <c r="S222"/>
      <c r="T222"/>
      <c r="U222"/>
      <c r="Z222" s="49"/>
      <c r="AA222" s="49"/>
      <c r="AB222"/>
      <c r="AC222"/>
      <c r="AD222" s="310"/>
      <c r="AE222" s="310"/>
      <c r="AF222"/>
      <c r="AG222" s="49"/>
      <c r="AH222" s="49"/>
      <c r="AI222" s="49"/>
      <c r="AJ222" s="49"/>
      <c r="AK222" s="49"/>
      <c r="AL222" s="49"/>
      <c r="AM222" s="49"/>
      <c r="AN222" s="49"/>
      <c r="AP222"/>
      <c r="AQ222"/>
      <c r="AR222"/>
      <c r="AS222"/>
      <c r="AT222"/>
      <c r="AU222"/>
      <c r="AV222"/>
      <c r="AW222" s="31"/>
      <c r="AX222" s="31"/>
      <c r="AY222" s="31"/>
      <c r="AZ222" s="31"/>
      <c r="BA222" s="31"/>
      <c r="BB222" s="31"/>
      <c r="BC222" s="31"/>
      <c r="BD222" s="31"/>
      <c r="BF222" s="559"/>
      <c r="BG222" s="16"/>
      <c r="BH222" s="16"/>
      <c r="BI222" s="16"/>
      <c r="BJ222" s="16"/>
      <c r="BK222" s="16"/>
      <c r="BL222" s="629"/>
      <c r="BM222"/>
      <c r="BN222" s="4">
        <v>1</v>
      </c>
    </row>
    <row r="223" spans="1:66" s="48" customFormat="1" ht="16.5" thickBot="1" x14ac:dyDescent="0.3">
      <c r="A223"/>
      <c r="B223" s="857" t="str">
        <f>IF(J223&lt;&gt;"","A", "►")</f>
        <v>A</v>
      </c>
      <c r="C223" s="320" t="str">
        <f>C216</f>
        <v>Famille à coller.N.Nom de votre recette.Recette mère ►.S.Saisissez le nom de la recette mère</v>
      </c>
      <c r="D223" s="320">
        <f>D216</f>
        <v>6</v>
      </c>
      <c r="E223" s="1045" t="str">
        <f>E216</f>
        <v>couverts</v>
      </c>
      <c r="F223" s="858" t="s">
        <v>517</v>
      </c>
      <c r="G223" s="859"/>
      <c r="H223" s="859"/>
      <c r="I223" s="859" t="s">
        <v>524</v>
      </c>
      <c r="J223" s="860" t="s">
        <v>525</v>
      </c>
      <c r="K223" s="860"/>
      <c r="L223" s="856"/>
      <c r="N223" s="2982"/>
      <c r="O223" s="310"/>
      <c r="P223" s="2961"/>
      <c r="Q223"/>
      <c r="R223"/>
      <c r="S223"/>
      <c r="T223"/>
      <c r="U223"/>
      <c r="Z223" s="49"/>
      <c r="AA223" s="49"/>
      <c r="AB223"/>
      <c r="AC223"/>
      <c r="AD223" s="310"/>
      <c r="AE223" s="310"/>
      <c r="AF223"/>
      <c r="AG223" s="49"/>
      <c r="AH223" s="49"/>
      <c r="AI223" s="49"/>
      <c r="AJ223" s="49"/>
      <c r="AK223" s="49"/>
      <c r="AL223" s="49"/>
      <c r="AM223" s="49"/>
      <c r="AN223" s="49"/>
      <c r="AP223"/>
      <c r="AQ223"/>
      <c r="AR223"/>
      <c r="AS223"/>
      <c r="AT223"/>
      <c r="AU223"/>
      <c r="AV223"/>
      <c r="AW223" s="31"/>
      <c r="AX223" s="31"/>
      <c r="AY223" s="31"/>
      <c r="AZ223" s="31"/>
      <c r="BA223" s="31"/>
      <c r="BB223" s="31"/>
      <c r="BC223" s="31"/>
      <c r="BD223" s="31"/>
      <c r="BF223" s="437"/>
      <c r="BG223" s="773" t="s">
        <v>479</v>
      </c>
      <c r="BH223" s="774"/>
      <c r="BI223" s="774"/>
      <c r="BJ223" s="774"/>
      <c r="BK223" s="775"/>
      <c r="BL223" s="244"/>
      <c r="BM223"/>
      <c r="BN223" s="4">
        <v>1</v>
      </c>
    </row>
    <row r="224" spans="1:66" s="48" customFormat="1" ht="16.5" customHeight="1" thickTop="1" x14ac:dyDescent="0.25">
      <c r="A224"/>
      <c r="B224" s="851" t="str">
        <f>IF(OR(F224&lt;&gt;"",G224&lt;&gt; "",I224&lt;&gt;"",J224&lt;&gt;""),"A", "►")</f>
        <v>A</v>
      </c>
      <c r="C224" s="320" t="str">
        <f>C216</f>
        <v>Famille à coller.N.Nom de votre recette.Recette mère ►.S.Saisissez le nom de la recette mère</v>
      </c>
      <c r="D224" s="320">
        <f>D216</f>
        <v>6</v>
      </c>
      <c r="E224" s="320" t="str">
        <f>E216</f>
        <v>couverts</v>
      </c>
      <c r="F224" s="861" t="s">
        <v>526</v>
      </c>
      <c r="G224" s="862">
        <v>0.10416666666666667</v>
      </c>
      <c r="H224" s="863"/>
      <c r="I224" s="863">
        <v>170</v>
      </c>
      <c r="J224" s="864" t="s">
        <v>529</v>
      </c>
      <c r="K224" s="864"/>
      <c r="L224" s="856"/>
      <c r="N224" s="2982"/>
      <c r="O224" s="310"/>
      <c r="P224" s="2961"/>
      <c r="Q224"/>
      <c r="R224"/>
      <c r="S224"/>
      <c r="T224"/>
      <c r="U224"/>
      <c r="Z224" s="49"/>
      <c r="AA224" s="49"/>
      <c r="AB224"/>
      <c r="AC224"/>
      <c r="AD224" s="310"/>
      <c r="AE224" s="310"/>
      <c r="AF224"/>
      <c r="AG224" s="49"/>
      <c r="AH224" s="49"/>
      <c r="AI224" s="49"/>
      <c r="AJ224" s="49"/>
      <c r="AK224" s="49"/>
      <c r="AL224" s="49"/>
      <c r="AM224" s="49"/>
      <c r="AN224" s="49"/>
      <c r="AP224"/>
      <c r="AQ224"/>
      <c r="AR224"/>
      <c r="AS224"/>
      <c r="AT224"/>
      <c r="AU224"/>
      <c r="AV224"/>
      <c r="AW224" s="31"/>
      <c r="AX224" s="31"/>
      <c r="AY224" s="31"/>
      <c r="AZ224" s="31"/>
      <c r="BA224" s="31"/>
      <c r="BB224" s="31"/>
      <c r="BC224" s="31"/>
      <c r="BD224" s="31"/>
      <c r="BF224" s="437"/>
      <c r="BG224" s="3212" t="s">
        <v>480</v>
      </c>
      <c r="BH224" s="3213"/>
      <c r="BI224" s="3213"/>
      <c r="BJ224" s="3213"/>
      <c r="BK224" s="3214"/>
      <c r="BL224" s="244"/>
      <c r="BM224"/>
      <c r="BN224" s="4">
        <v>1</v>
      </c>
    </row>
    <row r="225" spans="1:66" s="48" customFormat="1" ht="15.75" x14ac:dyDescent="0.25">
      <c r="A225"/>
      <c r="B225" s="857" t="str">
        <f>IF(J225&lt;&gt;"","A", "►")</f>
        <v>A</v>
      </c>
      <c r="C225" s="320" t="str">
        <f>C216</f>
        <v>Famille à coller.N.Nom de votre recette.Recette mère ►.S.Saisissez le nom de la recette mère</v>
      </c>
      <c r="D225" s="320">
        <f>D216</f>
        <v>6</v>
      </c>
      <c r="E225" s="320" t="str">
        <f>E216</f>
        <v>couverts</v>
      </c>
      <c r="F225" s="858" t="s">
        <v>517</v>
      </c>
      <c r="G225" s="859"/>
      <c r="H225" s="859"/>
      <c r="I225" s="859" t="s">
        <v>524</v>
      </c>
      <c r="J225" s="860" t="s">
        <v>530</v>
      </c>
      <c r="K225" s="860"/>
      <c r="L225" s="856"/>
      <c r="N225" s="2982"/>
      <c r="O225" s="310"/>
      <c r="P225" s="2961"/>
      <c r="Q225"/>
      <c r="R225"/>
      <c r="S225"/>
      <c r="T225"/>
      <c r="U225"/>
      <c r="Z225" s="49"/>
      <c r="AA225" s="49"/>
      <c r="AB225"/>
      <c r="AC225"/>
      <c r="AD225" s="310"/>
      <c r="AE225" s="310"/>
      <c r="AF225"/>
      <c r="AG225" s="49"/>
      <c r="AH225" s="49"/>
      <c r="AI225" s="49"/>
      <c r="AJ225" s="49"/>
      <c r="AK225" s="49"/>
      <c r="AL225" s="49"/>
      <c r="AM225" s="49"/>
      <c r="AN225" s="49"/>
      <c r="AP225"/>
      <c r="AQ225"/>
      <c r="AR225"/>
      <c r="AS225"/>
      <c r="AT225"/>
      <c r="AU225"/>
      <c r="AV225"/>
      <c r="AW225" s="31"/>
      <c r="AX225" s="31"/>
      <c r="AY225" s="31"/>
      <c r="AZ225" s="31"/>
      <c r="BA225" s="31"/>
      <c r="BB225" s="31"/>
      <c r="BC225" s="31"/>
      <c r="BD225" s="31"/>
      <c r="BF225" s="437"/>
      <c r="BG225" s="3215"/>
      <c r="BH225" s="3216"/>
      <c r="BI225" s="3216"/>
      <c r="BJ225" s="3216"/>
      <c r="BK225" s="3217"/>
      <c r="BL225" s="244"/>
      <c r="BM225"/>
      <c r="BN225" s="4">
        <v>1</v>
      </c>
    </row>
    <row r="226" spans="1:66" s="48" customFormat="1" ht="16.5" thickBot="1" x14ac:dyDescent="0.3">
      <c r="A226"/>
      <c r="B226" s="851" t="str">
        <f>IF(OR(F226&lt;&gt;"",G226&lt;&gt; "",I226&lt;&gt;"",J226&lt;&gt;""),"A", "►")</f>
        <v>A</v>
      </c>
      <c r="C226" s="320" t="str">
        <f>C216</f>
        <v>Famille à coller.N.Nom de votre recette.Recette mère ►.S.Saisissez le nom de la recette mère</v>
      </c>
      <c r="D226" s="320">
        <f>D216</f>
        <v>6</v>
      </c>
      <c r="E226" s="320" t="str">
        <f>E216</f>
        <v>couverts</v>
      </c>
      <c r="F226" s="861" t="s">
        <v>526</v>
      </c>
      <c r="G226" s="862">
        <v>4.8611111111111112E-3</v>
      </c>
      <c r="H226" s="863"/>
      <c r="I226" s="863">
        <v>100</v>
      </c>
      <c r="J226" s="864"/>
      <c r="K226" s="864"/>
      <c r="L226" s="856"/>
      <c r="N226" s="2982"/>
      <c r="O226" s="310"/>
      <c r="P226" s="2961"/>
      <c r="Q226"/>
      <c r="R226"/>
      <c r="S226"/>
      <c r="T226"/>
      <c r="U226"/>
      <c r="Z226" s="49"/>
      <c r="AA226" s="49"/>
      <c r="AB226"/>
      <c r="AC226"/>
      <c r="AD226" s="310"/>
      <c r="AE226" s="310"/>
      <c r="AF226"/>
      <c r="AG226" s="49"/>
      <c r="AH226" s="49"/>
      <c r="AI226" s="49"/>
      <c r="AJ226" s="49"/>
      <c r="AK226" s="49"/>
      <c r="AL226" s="49"/>
      <c r="AM226" s="49"/>
      <c r="AN226" s="49"/>
      <c r="AP226"/>
      <c r="AQ226"/>
      <c r="AR226"/>
      <c r="AS226"/>
      <c r="AT226"/>
      <c r="AU226"/>
      <c r="AV226"/>
      <c r="AW226" s="31"/>
      <c r="AX226" s="31"/>
      <c r="AY226" s="31"/>
      <c r="AZ226" s="31"/>
      <c r="BA226"/>
      <c r="BB226"/>
      <c r="BC226"/>
      <c r="BD226"/>
      <c r="BE226"/>
      <c r="BF226" s="437"/>
      <c r="BG226" s="3218"/>
      <c r="BH226" s="3219"/>
      <c r="BI226" s="3219"/>
      <c r="BJ226" s="3219"/>
      <c r="BK226" s="3220"/>
      <c r="BL226" s="244"/>
      <c r="BM226"/>
      <c r="BN226" s="4">
        <v>1</v>
      </c>
    </row>
    <row r="227" spans="1:66" s="48" customFormat="1" ht="19.5" thickTop="1" x14ac:dyDescent="0.25">
      <c r="A227"/>
      <c r="B227" s="857" t="str">
        <f>IF(J227&lt;&gt;"","A", "►")</f>
        <v>A</v>
      </c>
      <c r="C227" s="320" t="str">
        <f>C216</f>
        <v>Famille à coller.N.Nom de votre recette.Recette mère ►.S.Saisissez le nom de la recette mère</v>
      </c>
      <c r="D227" s="320">
        <f>D216</f>
        <v>6</v>
      </c>
      <c r="E227" s="320" t="str">
        <f>E216</f>
        <v>couverts</v>
      </c>
      <c r="F227" s="858" t="s">
        <v>517</v>
      </c>
      <c r="G227" s="859"/>
      <c r="H227" s="859"/>
      <c r="I227" s="859" t="s">
        <v>524</v>
      </c>
      <c r="J227" s="860" t="s">
        <v>531</v>
      </c>
      <c r="K227" s="860"/>
      <c r="L227" s="856"/>
      <c r="N227" s="2982"/>
      <c r="O227" s="310"/>
      <c r="P227" s="2961"/>
      <c r="Q227"/>
      <c r="R227"/>
      <c r="S227"/>
      <c r="T227"/>
      <c r="U227"/>
      <c r="Z227" s="49"/>
      <c r="AA227" s="49"/>
      <c r="AB227"/>
      <c r="AC227"/>
      <c r="AD227" s="310"/>
      <c r="AE227" s="310"/>
      <c r="AF227"/>
      <c r="AG227" s="49"/>
      <c r="AH227" s="49"/>
      <c r="AI227" s="49"/>
      <c r="AJ227" s="49"/>
      <c r="AK227" s="49"/>
      <c r="AL227" s="49"/>
      <c r="AM227" s="49"/>
      <c r="AN227" s="49"/>
      <c r="AP227"/>
      <c r="AQ227"/>
      <c r="AR227"/>
      <c r="AS227"/>
      <c r="AT227"/>
      <c r="AU227"/>
      <c r="AV227"/>
      <c r="AW227" s="31"/>
      <c r="AX227" s="31"/>
      <c r="AY227" s="31"/>
      <c r="AZ227" s="31"/>
      <c r="BA227" s="31"/>
      <c r="BB227" s="31"/>
      <c r="BC227" s="31"/>
      <c r="BD227" s="31"/>
      <c r="BE227" s="49"/>
      <c r="BF227" s="437"/>
      <c r="BG227" s="776" t="str">
        <f>LEN(SUBSTITUTE(BG224," ",""))&amp;" caractères plus "&amp;(LEN(BG224)-LEN(SUBSTITUTE(BG224," ","")))&amp;" espaces = "&amp;LEN(BG224)</f>
        <v>178 caractères plus 38 espaces = 216</v>
      </c>
      <c r="BH227" s="777"/>
      <c r="BI227" s="777"/>
      <c r="BJ227" s="777"/>
      <c r="BK227" s="777"/>
      <c r="BL227" s="244"/>
      <c r="BM227"/>
      <c r="BN227" s="4">
        <v>1</v>
      </c>
    </row>
    <row r="228" spans="1:66" s="48" customFormat="1" ht="15.75" customHeight="1" x14ac:dyDescent="0.25">
      <c r="A228"/>
      <c r="B228" s="851" t="str">
        <f>IF(OR(F228&lt;&gt;"",G228&lt;&gt; "",I228&lt;&gt;"",J228&lt;&gt;""),"A", "►")</f>
        <v>A</v>
      </c>
      <c r="C228" s="320" t="str">
        <f>C216</f>
        <v>Famille à coller.N.Nom de votre recette.Recette mère ►.S.Saisissez le nom de la recette mère</v>
      </c>
      <c r="D228" s="320">
        <f>D216</f>
        <v>6</v>
      </c>
      <c r="E228" s="320" t="str">
        <f>E216</f>
        <v>couverts</v>
      </c>
      <c r="F228" s="861" t="s">
        <v>526</v>
      </c>
      <c r="G228" s="862">
        <v>4.8611111111111112E-3</v>
      </c>
      <c r="H228" s="863"/>
      <c r="I228" s="863">
        <v>110</v>
      </c>
      <c r="J228" s="864"/>
      <c r="K228" s="864"/>
      <c r="L228" s="856"/>
      <c r="N228" s="2982"/>
      <c r="O228" s="310"/>
      <c r="P228" s="2961"/>
      <c r="Q228"/>
      <c r="R228"/>
      <c r="S228"/>
      <c r="T228"/>
      <c r="U228"/>
      <c r="Z228" s="49"/>
      <c r="AA228" s="49"/>
      <c r="AB228"/>
      <c r="AC228"/>
      <c r="AD228" s="310"/>
      <c r="AE228" s="310"/>
      <c r="AF228"/>
      <c r="AG228" s="49"/>
      <c r="AH228" s="49"/>
      <c r="AI228" s="49"/>
      <c r="AJ228" s="49"/>
      <c r="AK228" s="49"/>
      <c r="AL228" s="49"/>
      <c r="AM228" s="49"/>
      <c r="AN228" s="49"/>
      <c r="AP228"/>
      <c r="AQ228"/>
      <c r="AR228"/>
      <c r="AS228"/>
      <c r="AT228"/>
      <c r="AU228"/>
      <c r="AV228"/>
      <c r="AW228" s="31"/>
      <c r="AX228" s="31"/>
      <c r="AY228" s="31"/>
      <c r="AZ228" s="31"/>
      <c r="BA228" s="31"/>
      <c r="BB228" s="31"/>
      <c r="BC228" s="31"/>
      <c r="BD228" s="31"/>
      <c r="BE228" s="49"/>
      <c r="BF228" s="503"/>
      <c r="BG228"/>
      <c r="BH228"/>
      <c r="BI228"/>
      <c r="BJ228"/>
      <c r="BK228" s="16"/>
      <c r="BL228" s="629"/>
      <c r="BM228"/>
      <c r="BN228" s="4">
        <v>1</v>
      </c>
    </row>
    <row r="229" spans="1:66" s="48" customFormat="1" ht="15.75" x14ac:dyDescent="0.25">
      <c r="A229"/>
      <c r="B229" s="319" t="s">
        <v>18</v>
      </c>
      <c r="C229" s="320" t="str">
        <f>C216</f>
        <v>Famille à coller.N.Nom de votre recette.Recette mère ►.S.Saisissez le nom de la recette mère</v>
      </c>
      <c r="D229" s="320">
        <f>D216</f>
        <v>6</v>
      </c>
      <c r="E229" s="320" t="str">
        <f>E216</f>
        <v>couverts</v>
      </c>
      <c r="F229" s="821" t="s">
        <v>153</v>
      </c>
      <c r="G229" s="865"/>
      <c r="H229" s="865"/>
      <c r="I229" s="865"/>
      <c r="J229" s="865"/>
      <c r="K229" s="865"/>
      <c r="L229" s="866"/>
      <c r="N229" s="2982"/>
      <c r="O229" s="310"/>
      <c r="P229" s="2961"/>
      <c r="Q229"/>
      <c r="R229"/>
      <c r="S229"/>
      <c r="T229"/>
      <c r="U229"/>
      <c r="Z229" s="49"/>
      <c r="AA229" s="49"/>
      <c r="AB229"/>
      <c r="AC229"/>
      <c r="AD229" s="310"/>
      <c r="AE229" s="310"/>
      <c r="AF229"/>
      <c r="AG229" s="49"/>
      <c r="AH229" s="49"/>
      <c r="AI229" s="49"/>
      <c r="AJ229" s="49"/>
      <c r="AK229" s="49"/>
      <c r="AL229" s="49"/>
      <c r="AM229" s="49"/>
      <c r="AN229" s="49"/>
      <c r="AP229"/>
      <c r="AQ229"/>
      <c r="AR229"/>
      <c r="AS229"/>
      <c r="AT229"/>
      <c r="AU229"/>
      <c r="AV229"/>
      <c r="AW229" s="31"/>
      <c r="AX229" s="31"/>
      <c r="AY229" s="31"/>
      <c r="AZ229" s="31"/>
      <c r="BA229" s="31"/>
      <c r="BB229" s="31"/>
      <c r="BC229" s="31"/>
      <c r="BD229" s="31"/>
      <c r="BE229" s="49"/>
      <c r="BF229" s="778" t="s">
        <v>481</v>
      </c>
      <c r="BG229" s="779" t="s">
        <v>482</v>
      </c>
      <c r="BH229" s="118"/>
      <c r="BI229" s="16"/>
      <c r="BJ229" s="16"/>
      <c r="BK229" s="16"/>
      <c r="BL229" s="629"/>
      <c r="BM229"/>
      <c r="BN229" s="4">
        <v>1</v>
      </c>
    </row>
    <row r="230" spans="1:66" s="48" customFormat="1" ht="15.75" x14ac:dyDescent="0.25">
      <c r="A230"/>
      <c r="B230" s="196" t="str">
        <f t="shared" ref="B230:B231" si="50">IF(OR(F230&lt;&gt;"",G230&lt;&gt; "",I230&lt;&gt;"",J230&lt;&gt;""),"A", "►")</f>
        <v>►</v>
      </c>
      <c r="C230" s="320" t="str">
        <f>C216</f>
        <v>Famille à coller.N.Nom de votre recette.Recette mère ►.S.Saisissez le nom de la recette mère</v>
      </c>
      <c r="D230" s="320">
        <f>D216</f>
        <v>6</v>
      </c>
      <c r="E230" s="320" t="str">
        <f>E216</f>
        <v>couverts</v>
      </c>
      <c r="F230" s="867"/>
      <c r="G230" s="304"/>
      <c r="H230" s="304"/>
      <c r="I230" s="304"/>
      <c r="J230" s="304"/>
      <c r="K230" s="304"/>
      <c r="L230" s="383" t="s">
        <v>154</v>
      </c>
      <c r="N230" s="2982"/>
      <c r="O230" s="310"/>
      <c r="P230" s="2961"/>
      <c r="Q230"/>
      <c r="R230"/>
      <c r="S230"/>
      <c r="T230"/>
      <c r="U230"/>
      <c r="Z230" s="49"/>
      <c r="AA230" s="49"/>
      <c r="AB230"/>
      <c r="AC230"/>
      <c r="AD230" s="310"/>
      <c r="AE230" s="310"/>
      <c r="AF230"/>
      <c r="AG230" s="49"/>
      <c r="AH230" s="49"/>
      <c r="AI230" s="49"/>
      <c r="AJ230" s="49"/>
      <c r="AK230" s="49"/>
      <c r="AL230" s="49"/>
      <c r="AM230" s="49"/>
      <c r="AN230" s="49"/>
      <c r="AP230"/>
      <c r="AQ230"/>
      <c r="AR230"/>
      <c r="AS230"/>
      <c r="AT230"/>
      <c r="AU230"/>
      <c r="AV230"/>
      <c r="AW230" s="31"/>
      <c r="AX230" s="31"/>
      <c r="AY230" s="31"/>
      <c r="AZ230" s="31"/>
      <c r="BA230" s="31"/>
      <c r="BB230" s="31"/>
      <c r="BC230" s="31"/>
      <c r="BD230" s="31"/>
      <c r="BE230" s="49"/>
      <c r="BF230" s="780" t="s">
        <v>5</v>
      </c>
      <c r="BG230" s="781" t="s">
        <v>208</v>
      </c>
      <c r="BH230" s="782"/>
      <c r="BI230" s="16"/>
      <c r="BJ230" s="16"/>
      <c r="BK230" s="16"/>
      <c r="BL230" s="629"/>
      <c r="BM230"/>
      <c r="BN230" s="4">
        <v>1</v>
      </c>
    </row>
    <row r="231" spans="1:66" s="48" customFormat="1" ht="15.75" customHeight="1" x14ac:dyDescent="0.25">
      <c r="A231"/>
      <c r="B231" s="196" t="str">
        <f t="shared" si="50"/>
        <v>►</v>
      </c>
      <c r="C231" s="320" t="str">
        <f>C216</f>
        <v>Famille à coller.N.Nom de votre recette.Recette mère ►.S.Saisissez le nom de la recette mère</v>
      </c>
      <c r="D231" s="320">
        <f>D216</f>
        <v>6</v>
      </c>
      <c r="E231" s="320" t="str">
        <f>E216</f>
        <v>couverts</v>
      </c>
      <c r="F231" s="772"/>
      <c r="G231" s="270"/>
      <c r="H231" s="270"/>
      <c r="I231" s="270"/>
      <c r="J231" s="270"/>
      <c r="K231" s="270"/>
      <c r="L231" s="705" t="s">
        <v>155</v>
      </c>
      <c r="N231" s="2982"/>
      <c r="O231" s="310"/>
      <c r="P231" s="2961"/>
      <c r="Q231"/>
      <c r="R231"/>
      <c r="S231"/>
      <c r="T231"/>
      <c r="U231"/>
      <c r="Z231" s="49"/>
      <c r="AA231" s="49"/>
      <c r="AB231"/>
      <c r="AC231"/>
      <c r="AD231" s="310"/>
      <c r="AE231" s="310"/>
      <c r="AF231"/>
      <c r="AG231" s="49"/>
      <c r="AH231" s="49"/>
      <c r="AI231" s="49"/>
      <c r="AJ231" s="49"/>
      <c r="AK231" s="49"/>
      <c r="AL231" s="49"/>
      <c r="AM231" s="49"/>
      <c r="AN231" s="49"/>
      <c r="AP231"/>
      <c r="AQ231"/>
      <c r="AR231"/>
      <c r="AS231"/>
      <c r="AT231"/>
      <c r="AU231"/>
      <c r="AV231"/>
      <c r="AW231" s="31"/>
      <c r="AX231" s="31"/>
      <c r="AY231" s="31"/>
      <c r="AZ231" s="31"/>
      <c r="BA231" s="31"/>
      <c r="BB231" s="31"/>
      <c r="BC231" s="31"/>
      <c r="BD231" s="31"/>
      <c r="BE231" s="49"/>
      <c r="BF231" s="559" t="s">
        <v>483</v>
      </c>
      <c r="BG231" s="16"/>
      <c r="BH231" s="16"/>
      <c r="BI231" s="16"/>
      <c r="BJ231" s="16"/>
      <c r="BK231" s="16"/>
      <c r="BL231" s="629"/>
      <c r="BM231"/>
      <c r="BN231" s="4">
        <v>1</v>
      </c>
    </row>
    <row r="232" spans="1:66" s="48" customFormat="1" ht="15.75" x14ac:dyDescent="0.25">
      <c r="A232"/>
      <c r="B232" s="376" t="s">
        <v>18</v>
      </c>
      <c r="C232" s="320" t="str">
        <f>C216</f>
        <v>Famille à coller.N.Nom de votre recette.Recette mère ►.S.Saisissez le nom de la recette mère</v>
      </c>
      <c r="D232" s="320">
        <f>D216</f>
        <v>6</v>
      </c>
      <c r="E232" s="320" t="str">
        <f>E216</f>
        <v>couverts</v>
      </c>
      <c r="F232" s="293"/>
      <c r="G232" s="293"/>
      <c r="H232" s="293" t="s">
        <v>152</v>
      </c>
      <c r="I232" s="294"/>
      <c r="J232" s="392"/>
      <c r="K232" s="392"/>
      <c r="L232" s="393"/>
      <c r="N232" s="2982"/>
      <c r="O232" s="310"/>
      <c r="P232" s="2961"/>
      <c r="Q232"/>
      <c r="R232"/>
      <c r="S232"/>
      <c r="T232"/>
      <c r="U232"/>
      <c r="Z232" s="49"/>
      <c r="AA232" s="49"/>
      <c r="AB232"/>
      <c r="AC232"/>
      <c r="AD232" s="310"/>
      <c r="AE232" s="310"/>
      <c r="AF232"/>
      <c r="AG232" s="49"/>
      <c r="AH232" s="49"/>
      <c r="AI232" s="49"/>
      <c r="AJ232" s="49"/>
      <c r="AK232" s="49"/>
      <c r="AL232" s="49"/>
      <c r="AM232" s="49"/>
      <c r="AN232" s="49"/>
      <c r="AP232"/>
      <c r="AQ232"/>
      <c r="AR232"/>
      <c r="AS232"/>
      <c r="AT232"/>
      <c r="AU232"/>
      <c r="AV232"/>
      <c r="AW232" s="31"/>
      <c r="AX232" s="31"/>
      <c r="AY232" s="31"/>
      <c r="AZ232" s="31"/>
      <c r="BA232" s="31"/>
      <c r="BB232" s="31"/>
      <c r="BC232" s="31"/>
      <c r="BD232" s="31"/>
      <c r="BE232" s="49"/>
      <c r="BF232" s="410" t="s">
        <v>484</v>
      </c>
      <c r="BG232" s="16"/>
      <c r="BH232" s="16"/>
      <c r="BI232" s="16"/>
      <c r="BJ232" s="16"/>
      <c r="BK232" s="16"/>
      <c r="BL232" s="629"/>
      <c r="BM232"/>
      <c r="BN232" s="4">
        <v>1</v>
      </c>
    </row>
    <row r="233" spans="1:66" s="48" customFormat="1" ht="16.5" thickBot="1" x14ac:dyDescent="0.3">
      <c r="A233"/>
      <c r="B233" s="397" t="s">
        <v>18</v>
      </c>
      <c r="C233" s="398" t="str">
        <f>C216</f>
        <v>Famille à coller.N.Nom de votre recette.Recette mère ►.S.Saisissez le nom de la recette mère</v>
      </c>
      <c r="D233" s="398">
        <f>D216</f>
        <v>6</v>
      </c>
      <c r="E233" s="398" t="str">
        <f>E216</f>
        <v>couverts</v>
      </c>
      <c r="F233" s="399" t="s">
        <v>150</v>
      </c>
      <c r="G233" s="298"/>
      <c r="H233" s="299"/>
      <c r="I233" s="300"/>
      <c r="J233" s="299"/>
      <c r="K233" s="299"/>
      <c r="L233" s="400"/>
      <c r="N233" s="2982"/>
      <c r="O233" s="310"/>
      <c r="P233" s="2961"/>
      <c r="Q233"/>
      <c r="R233"/>
      <c r="S233"/>
      <c r="T233"/>
      <c r="U233"/>
      <c r="Z233" s="49"/>
      <c r="AA233" s="49"/>
      <c r="AB233"/>
      <c r="AC233"/>
      <c r="AD233" s="310"/>
      <c r="AE233" s="310"/>
      <c r="AF233"/>
      <c r="AG233" s="49"/>
      <c r="AH233" s="49"/>
      <c r="AI233" s="49"/>
      <c r="AJ233" s="49"/>
      <c r="AK233" s="49"/>
      <c r="AL233" s="49"/>
      <c r="AM233" s="49"/>
      <c r="AN233" s="49"/>
      <c r="AP233"/>
      <c r="AQ233"/>
      <c r="AR233"/>
      <c r="AS233"/>
      <c r="AT233"/>
      <c r="AU233"/>
      <c r="AV233"/>
      <c r="AW233" s="31"/>
      <c r="AX233" s="31"/>
      <c r="AY233" s="31"/>
      <c r="AZ233" s="31"/>
      <c r="BA233" s="31"/>
      <c r="BB233" s="31"/>
      <c r="BC233" s="31"/>
      <c r="BD233" s="31"/>
      <c r="BE233" s="49"/>
      <c r="BF233" s="432"/>
      <c r="BG233" s="433"/>
      <c r="BH233" s="434"/>
      <c r="BI233" s="433"/>
      <c r="BJ233" s="433"/>
      <c r="BK233" s="433"/>
      <c r="BL233" s="435"/>
      <c r="BM233"/>
      <c r="BN233" s="4">
        <v>1</v>
      </c>
    </row>
    <row r="234" spans="1:66" s="48" customFormat="1" x14ac:dyDescent="0.25">
      <c r="A234"/>
      <c r="B234" s="1005" t="s">
        <v>18</v>
      </c>
      <c r="C234"/>
      <c r="D234"/>
      <c r="E234"/>
      <c r="F234"/>
      <c r="G234"/>
      <c r="H234"/>
      <c r="I234"/>
      <c r="J234"/>
      <c r="K234"/>
      <c r="L234"/>
      <c r="N234" s="2982"/>
      <c r="O234" s="310"/>
      <c r="P234" s="2961"/>
      <c r="Q234"/>
      <c r="R234"/>
      <c r="S234"/>
      <c r="T234"/>
      <c r="U234"/>
      <c r="Z234" s="49"/>
      <c r="AA234" s="49"/>
      <c r="AB234"/>
      <c r="AC234"/>
      <c r="AD234" s="310"/>
      <c r="AE234" s="310"/>
      <c r="AF234"/>
      <c r="AG234" s="49"/>
      <c r="AH234" s="49"/>
      <c r="AI234" s="49"/>
      <c r="AJ234" s="49"/>
      <c r="AK234" s="49"/>
      <c r="AL234" s="49"/>
      <c r="AM234" s="49"/>
      <c r="AN234" s="49"/>
      <c r="AP234"/>
      <c r="AQ234"/>
      <c r="AR234"/>
      <c r="AS234"/>
      <c r="AT234"/>
      <c r="AU234"/>
      <c r="AV234"/>
      <c r="AW234" s="31"/>
      <c r="AX234" s="31"/>
      <c r="AY234" s="31"/>
      <c r="AZ234" s="31"/>
      <c r="BA234" s="31"/>
      <c r="BB234" s="31"/>
      <c r="BC234" s="31"/>
      <c r="BD234" s="31"/>
      <c r="BE234" s="49"/>
      <c r="BF234" s="789">
        <v>19</v>
      </c>
      <c r="BG234" s="790">
        <v>18</v>
      </c>
      <c r="BH234" s="790">
        <v>25</v>
      </c>
      <c r="BI234" s="790">
        <v>16</v>
      </c>
      <c r="BJ234" s="790">
        <v>6</v>
      </c>
      <c r="BK234" s="790">
        <v>11</v>
      </c>
      <c r="BL234" s="791">
        <v>11</v>
      </c>
      <c r="BM234"/>
      <c r="BN234" s="4">
        <v>1</v>
      </c>
    </row>
    <row r="235" spans="1:66" s="48" customFormat="1" ht="19.5" thickBot="1" x14ac:dyDescent="0.3">
      <c r="A235"/>
      <c r="B235" s="1006" t="s">
        <v>18</v>
      </c>
      <c r="C235" s="998" t="str">
        <f>C216</f>
        <v>Famille à coller.N.Nom de votre recette.Recette mère ►.S.Saisissez le nom de la recette mère</v>
      </c>
      <c r="D235" s="998">
        <f>D216</f>
        <v>6</v>
      </c>
      <c r="E235" s="998" t="str">
        <f>E216</f>
        <v>couverts</v>
      </c>
      <c r="F235" s="1002" t="s">
        <v>61</v>
      </c>
      <c r="G235" s="1002">
        <v>5</v>
      </c>
      <c r="H235" s="999" t="s">
        <v>508</v>
      </c>
      <c r="I235" s="1000"/>
      <c r="J235" s="1000"/>
      <c r="K235" s="1008" t="s">
        <v>334</v>
      </c>
      <c r="L235" s="1001"/>
      <c r="N235" s="2982"/>
      <c r="O235" s="310"/>
      <c r="P235" s="2961"/>
      <c r="Q235" s="526" t="s">
        <v>218</v>
      </c>
      <c r="R235" s="527" t="s">
        <v>601</v>
      </c>
      <c r="S235" s="527"/>
      <c r="T235" s="527"/>
      <c r="U235"/>
      <c r="Z235" s="49"/>
      <c r="AA235" s="49"/>
      <c r="AB235"/>
      <c r="AC235" s="526" t="s">
        <v>218</v>
      </c>
      <c r="AD235" s="310"/>
      <c r="AE235" s="310"/>
      <c r="AF235"/>
      <c r="AG235" s="49"/>
      <c r="AH235" s="49"/>
      <c r="AI235" s="49"/>
      <c r="AJ235" s="49"/>
      <c r="AK235" s="49"/>
      <c r="AL235" s="49"/>
      <c r="AM235" s="49"/>
      <c r="AN235" s="49"/>
      <c r="AP235"/>
      <c r="AQ235"/>
      <c r="AR235"/>
      <c r="AS235"/>
      <c r="AT235"/>
      <c r="AU235"/>
      <c r="AV235"/>
      <c r="AW235" s="31"/>
      <c r="AX235" s="31"/>
      <c r="AY235" s="31"/>
      <c r="AZ235" s="31"/>
      <c r="BA235" s="31"/>
      <c r="BB235" s="31"/>
      <c r="BC235" s="31"/>
      <c r="BD235" s="31"/>
      <c r="BE235" s="49"/>
      <c r="BF235" s="795">
        <f t="shared" ref="BF235:BL235" ca="1" si="51">CELL("largeur",BF235)</f>
        <v>19</v>
      </c>
      <c r="BG235" s="7">
        <f t="shared" ca="1" si="51"/>
        <v>18</v>
      </c>
      <c r="BH235" s="7">
        <f t="shared" ca="1" si="51"/>
        <v>25</v>
      </c>
      <c r="BI235" s="7">
        <f t="shared" ca="1" si="51"/>
        <v>16</v>
      </c>
      <c r="BJ235" s="7">
        <f t="shared" ca="1" si="51"/>
        <v>16</v>
      </c>
      <c r="BK235" s="7">
        <f t="shared" ca="1" si="51"/>
        <v>11</v>
      </c>
      <c r="BL235" s="796">
        <f t="shared" ca="1" si="51"/>
        <v>27</v>
      </c>
      <c r="BM235"/>
      <c r="BN235" s="4">
        <v>1</v>
      </c>
    </row>
    <row r="236" spans="1:66" s="48" customFormat="1" ht="16.5" customHeight="1" thickTop="1" x14ac:dyDescent="0.25">
      <c r="A236"/>
      <c r="B236" s="196" t="str">
        <f>IF(OR(F236&lt;&gt;"",G236&lt;&gt; "",I236&lt;&gt;"",J236&lt;&gt;""),"A", "►")</f>
        <v>A</v>
      </c>
      <c r="C236" s="1043" t="str">
        <f>C235</f>
        <v>Famille à coller.N.Nom de votre recette.Recette mère ►.S.Saisissez le nom de la recette mère</v>
      </c>
      <c r="D236" s="1043">
        <f>D235</f>
        <v>6</v>
      </c>
      <c r="E236" s="1044" t="str">
        <f>E235</f>
        <v>couverts</v>
      </c>
      <c r="F236" s="611" t="s">
        <v>342</v>
      </c>
      <c r="G236" s="868">
        <v>1.7361111111111112E-2</v>
      </c>
      <c r="H236" s="869"/>
      <c r="I236" s="869">
        <v>3</v>
      </c>
      <c r="J236" s="870" t="s">
        <v>532</v>
      </c>
      <c r="K236" s="871"/>
      <c r="L236" s="872"/>
      <c r="N236" s="2982"/>
      <c r="O236" s="310"/>
      <c r="P236" s="2961"/>
      <c r="R236" s="436" t="s">
        <v>221</v>
      </c>
      <c r="S236"/>
      <c r="T236"/>
      <c r="U236"/>
      <c r="Z236" s="49"/>
      <c r="AA236" s="49"/>
      <c r="AB236"/>
      <c r="AC236"/>
      <c r="AD236" s="310"/>
      <c r="AE236" s="310"/>
      <c r="AF236"/>
      <c r="AG236" s="49"/>
      <c r="AH236" s="49"/>
      <c r="AI236" s="49"/>
      <c r="AJ236" s="49"/>
      <c r="AK236" s="49"/>
      <c r="AL236" s="49"/>
      <c r="AM236" s="49"/>
      <c r="AN236" s="49"/>
      <c r="AP236"/>
      <c r="AQ236"/>
      <c r="AR236"/>
      <c r="AS236"/>
      <c r="AT236"/>
      <c r="AU236"/>
      <c r="AV236"/>
      <c r="AW236" s="31"/>
      <c r="AX236" s="31"/>
      <c r="AY236" s="31"/>
      <c r="AZ236" s="31"/>
      <c r="BA236" s="31"/>
      <c r="BB236" s="31"/>
      <c r="BC236" s="31"/>
      <c r="BD236" s="31"/>
      <c r="BE236" s="49"/>
      <c r="BF236"/>
      <c r="BG236"/>
      <c r="BH236"/>
      <c r="BI236"/>
      <c r="BJ236"/>
      <c r="BK236"/>
      <c r="BL236"/>
      <c r="BM236"/>
      <c r="BN236" s="4">
        <v>1</v>
      </c>
    </row>
    <row r="237" spans="1:66" s="48" customFormat="1" ht="15.75" x14ac:dyDescent="0.25">
      <c r="A237"/>
      <c r="B237" s="196" t="str">
        <f t="shared" ref="B237:B249" si="52">IF(OR(F237&lt;&gt;"",G237&lt;&gt; "",I237&lt;&gt;"",J237&lt;&gt;""),"A", "►")</f>
        <v>A</v>
      </c>
      <c r="C237" s="320" t="str">
        <f>C235</f>
        <v>Famille à coller.N.Nom de votre recette.Recette mère ►.S.Saisissez le nom de la recette mère</v>
      </c>
      <c r="D237" s="320">
        <f>D235</f>
        <v>6</v>
      </c>
      <c r="E237" s="1045" t="str">
        <f>E235</f>
        <v>couverts</v>
      </c>
      <c r="F237" s="611" t="s">
        <v>342</v>
      </c>
      <c r="G237" s="868">
        <v>1.7361111111111112E-2</v>
      </c>
      <c r="H237" s="869"/>
      <c r="I237" s="869">
        <v>3</v>
      </c>
      <c r="J237" s="545" t="s">
        <v>533</v>
      </c>
      <c r="K237" s="545"/>
      <c r="L237" s="873"/>
      <c r="N237" s="2982"/>
      <c r="O237" s="310"/>
      <c r="P237" s="2961"/>
      <c r="Q237"/>
      <c r="R237" s="596"/>
      <c r="S237"/>
      <c r="T237"/>
      <c r="U237"/>
      <c r="Z237" s="49"/>
      <c r="AA237" s="49"/>
      <c r="AB237"/>
      <c r="AC237"/>
      <c r="AD237" s="310"/>
      <c r="AE237" s="310"/>
      <c r="AF237"/>
      <c r="AG237" s="49"/>
      <c r="AH237" s="49"/>
      <c r="AI237" s="49"/>
      <c r="AJ237" s="49"/>
      <c r="AK237" s="49"/>
      <c r="AL237" s="49"/>
      <c r="AM237" s="49"/>
      <c r="AN237" s="49"/>
      <c r="AP237"/>
      <c r="AQ237"/>
      <c r="AR237"/>
      <c r="AS237"/>
      <c r="AT237"/>
      <c r="AU237"/>
      <c r="AV237"/>
      <c r="AW237" s="31"/>
      <c r="AX237" s="31"/>
      <c r="AY237" s="31"/>
      <c r="AZ237" s="31"/>
      <c r="BA237" s="31"/>
      <c r="BB237" s="31"/>
      <c r="BC237" s="31"/>
      <c r="BD237" s="31"/>
      <c r="BE237" s="49"/>
      <c r="BF237"/>
      <c r="BG237"/>
      <c r="BH237"/>
      <c r="BI237"/>
      <c r="BJ237"/>
      <c r="BK237"/>
      <c r="BL237"/>
      <c r="BM237"/>
      <c r="BN237" s="4">
        <v>1</v>
      </c>
    </row>
    <row r="238" spans="1:66" s="48" customFormat="1" ht="15.75" x14ac:dyDescent="0.25">
      <c r="A238"/>
      <c r="B238" s="196" t="str">
        <f t="shared" si="52"/>
        <v>A</v>
      </c>
      <c r="C238" s="320" t="str">
        <f>C235</f>
        <v>Famille à coller.N.Nom de votre recette.Recette mère ►.S.Saisissez le nom de la recette mère</v>
      </c>
      <c r="D238" s="320">
        <f>D235</f>
        <v>6</v>
      </c>
      <c r="E238" s="1045" t="str">
        <f>E235</f>
        <v>couverts</v>
      </c>
      <c r="F238" s="611" t="s">
        <v>342</v>
      </c>
      <c r="G238" s="868">
        <v>5.9027777777777797E-2</v>
      </c>
      <c r="H238" s="869"/>
      <c r="I238" s="869">
        <v>3</v>
      </c>
      <c r="J238" s="545" t="s">
        <v>534</v>
      </c>
      <c r="K238" s="545"/>
      <c r="L238" s="873"/>
      <c r="N238" s="2982"/>
      <c r="O238" s="310"/>
      <c r="P238" s="2961"/>
      <c r="Q238"/>
      <c r="R238" s="596"/>
      <c r="S238"/>
      <c r="T238"/>
      <c r="U238"/>
      <c r="Z238" s="49"/>
      <c r="AA238" s="49"/>
      <c r="AB238"/>
      <c r="AC238"/>
      <c r="AD238" s="310"/>
      <c r="AE238" s="310"/>
      <c r="AF238"/>
      <c r="AG238" s="49"/>
      <c r="AH238" s="49"/>
      <c r="AI238" s="49"/>
      <c r="AJ238" s="49"/>
      <c r="AK238" s="49"/>
      <c r="AL238" s="49"/>
      <c r="AM238" s="49"/>
      <c r="AN238" s="49"/>
      <c r="AP238"/>
      <c r="AQ238"/>
      <c r="AR238"/>
      <c r="AS238"/>
      <c r="AT238"/>
      <c r="AU238"/>
      <c r="AV238"/>
      <c r="AW238" s="31"/>
      <c r="AX238" s="31"/>
      <c r="AY238" s="31"/>
      <c r="AZ238" s="31"/>
      <c r="BA238" s="31"/>
      <c r="BB238" s="31"/>
      <c r="BC238" s="31"/>
      <c r="BD238" s="31"/>
      <c r="BE238" s="49"/>
      <c r="BF238" s="31"/>
      <c r="BG238" s="31"/>
      <c r="BH238" s="31"/>
      <c r="BI238" s="31"/>
      <c r="BJ238" s="31"/>
      <c r="BK238" s="31"/>
      <c r="BL238" s="31"/>
      <c r="BM238"/>
      <c r="BN238" s="4">
        <v>1</v>
      </c>
    </row>
    <row r="239" spans="1:66" s="48" customFormat="1" ht="19.5" customHeight="1" thickBot="1" x14ac:dyDescent="0.3">
      <c r="A239"/>
      <c r="B239" s="196" t="str">
        <f t="shared" si="52"/>
        <v>A</v>
      </c>
      <c r="C239" s="320" t="str">
        <f>C235</f>
        <v>Famille à coller.N.Nom de votre recette.Recette mère ►.S.Saisissez le nom de la recette mère</v>
      </c>
      <c r="D239" s="320">
        <f>D235</f>
        <v>6</v>
      </c>
      <c r="E239" s="1045" t="str">
        <f>E235</f>
        <v>couverts</v>
      </c>
      <c r="F239" s="611" t="s">
        <v>342</v>
      </c>
      <c r="G239" s="868">
        <v>2.4305555555555556E-2</v>
      </c>
      <c r="H239" s="869"/>
      <c r="I239" s="869">
        <v>3</v>
      </c>
      <c r="J239" s="545" t="s">
        <v>535</v>
      </c>
      <c r="K239" s="545"/>
      <c r="L239" s="873"/>
      <c r="N239" s="2982"/>
      <c r="O239" s="310"/>
      <c r="P239" s="2961"/>
      <c r="Q239"/>
      <c r="S239"/>
      <c r="T239"/>
      <c r="U239"/>
      <c r="Z239" s="49"/>
      <c r="AA239" s="49"/>
      <c r="AB239"/>
      <c r="AC239"/>
      <c r="AD239" s="310"/>
      <c r="AE239" s="310"/>
      <c r="AF239"/>
      <c r="AG239" s="49"/>
      <c r="AH239" s="49"/>
      <c r="AI239" s="49"/>
      <c r="AJ239" s="49"/>
      <c r="AK239" s="49"/>
      <c r="AL239" s="49"/>
      <c r="AM239" s="49"/>
      <c r="AN239" s="49"/>
      <c r="AP239"/>
      <c r="AQ239"/>
      <c r="AR239"/>
      <c r="AS239"/>
      <c r="AT239"/>
      <c r="AU239"/>
      <c r="AV239"/>
      <c r="AW239" s="31"/>
      <c r="AX239" s="31"/>
      <c r="AY239" s="31"/>
      <c r="AZ239" s="31"/>
      <c r="BA239" s="31"/>
      <c r="BB239" s="31"/>
      <c r="BC239" s="31"/>
      <c r="BD239" s="31"/>
      <c r="BE239" s="49"/>
      <c r="BF239" s="31"/>
      <c r="BG239" s="31"/>
      <c r="BH239" s="31"/>
      <c r="BI239" s="31"/>
      <c r="BJ239" s="31"/>
      <c r="BK239" s="31"/>
      <c r="BL239" s="31"/>
      <c r="BM239"/>
      <c r="BN239" s="4">
        <v>1</v>
      </c>
    </row>
    <row r="240" spans="1:66" s="48" customFormat="1" ht="17.25" thickTop="1" thickBot="1" x14ac:dyDescent="0.3">
      <c r="A240"/>
      <c r="B240" s="196" t="str">
        <f t="shared" si="52"/>
        <v>A</v>
      </c>
      <c r="C240" s="320" t="str">
        <f>C235</f>
        <v>Famille à coller.N.Nom de votre recette.Recette mère ►.S.Saisissez le nom de la recette mère</v>
      </c>
      <c r="D240" s="320">
        <f>D235</f>
        <v>6</v>
      </c>
      <c r="E240" s="1045" t="str">
        <f>E235</f>
        <v>couverts</v>
      </c>
      <c r="F240" s="611" t="s">
        <v>342</v>
      </c>
      <c r="G240" s="868">
        <v>1.0416666666666666E-2</v>
      </c>
      <c r="H240" s="869"/>
      <c r="I240" s="869">
        <v>170</v>
      </c>
      <c r="J240" s="545" t="s">
        <v>536</v>
      </c>
      <c r="K240" s="545"/>
      <c r="L240" s="873"/>
      <c r="N240" s="2982"/>
      <c r="O240" s="310"/>
      <c r="P240" s="2961"/>
      <c r="Q240"/>
      <c r="R240" s="610" t="s">
        <v>61</v>
      </c>
      <c r="S240"/>
      <c r="T240"/>
      <c r="U240"/>
      <c r="Z240" s="49"/>
      <c r="AA240" s="49"/>
      <c r="AB240"/>
      <c r="AC240"/>
      <c r="AD240" s="310"/>
      <c r="AE240" s="310"/>
      <c r="AF240"/>
      <c r="AG240" s="49"/>
      <c r="AH240" s="49"/>
      <c r="AI240" s="49"/>
      <c r="AJ240" s="49"/>
      <c r="AK240" s="49"/>
      <c r="AL240" s="49"/>
      <c r="AM240" s="49"/>
      <c r="AN240" s="49"/>
      <c r="AP240"/>
      <c r="AQ240"/>
      <c r="AR240"/>
      <c r="AS240"/>
      <c r="AT240"/>
      <c r="AU240"/>
      <c r="AV240"/>
      <c r="AW240" s="31"/>
      <c r="AX240" s="31"/>
      <c r="AY240" s="31"/>
      <c r="AZ240" s="31"/>
      <c r="BA240" s="31"/>
      <c r="BB240" s="31"/>
      <c r="BC240" s="31"/>
      <c r="BD240" s="31"/>
      <c r="BE240" s="49"/>
      <c r="BF240" s="31"/>
      <c r="BG240" s="31"/>
      <c r="BH240" s="31"/>
      <c r="BI240" s="31"/>
      <c r="BJ240" s="31"/>
      <c r="BK240" s="31"/>
      <c r="BL240" s="31"/>
      <c r="BM240"/>
      <c r="BN240" s="4">
        <v>1</v>
      </c>
    </row>
    <row r="241" spans="1:66" s="48" customFormat="1" ht="16.5" thickTop="1" x14ac:dyDescent="0.25">
      <c r="A241"/>
      <c r="B241" s="196" t="str">
        <f t="shared" si="52"/>
        <v>A</v>
      </c>
      <c r="C241" s="320" t="str">
        <f>C235</f>
        <v>Famille à coller.N.Nom de votre recette.Recette mère ►.S.Saisissez le nom de la recette mère</v>
      </c>
      <c r="D241" s="320">
        <f>D235</f>
        <v>6</v>
      </c>
      <c r="E241" s="1045" t="str">
        <f>E235</f>
        <v>couverts</v>
      </c>
      <c r="F241" s="611" t="s">
        <v>342</v>
      </c>
      <c r="G241" s="868">
        <v>6.9444444444444441E-3</v>
      </c>
      <c r="H241" s="869"/>
      <c r="I241" s="869">
        <v>150</v>
      </c>
      <c r="J241" s="545" t="s">
        <v>527</v>
      </c>
      <c r="K241" s="545"/>
      <c r="L241" s="873"/>
      <c r="N241" s="2982"/>
      <c r="O241" s="310"/>
      <c r="P241" s="2961"/>
      <c r="Q241"/>
      <c r="R241" s="482" t="s">
        <v>257</v>
      </c>
      <c r="S241"/>
      <c r="T241"/>
      <c r="U241"/>
      <c r="Z241" s="49"/>
      <c r="AA241" s="49"/>
      <c r="AB241"/>
      <c r="AC241"/>
      <c r="AD241" s="310"/>
      <c r="AE241" s="310"/>
      <c r="AF241"/>
      <c r="AG241" s="49"/>
      <c r="AH241" s="49"/>
      <c r="AI241" s="49"/>
      <c r="AJ241" s="49"/>
      <c r="AK241" s="49"/>
      <c r="AL241" s="49"/>
      <c r="AM241" s="49"/>
      <c r="AN241" s="49"/>
      <c r="AP241"/>
      <c r="AQ241"/>
      <c r="AR241"/>
      <c r="AS241"/>
      <c r="AT241"/>
      <c r="AU241"/>
      <c r="AV241"/>
      <c r="AW241" s="31"/>
      <c r="AX241" s="31"/>
      <c r="AY241" s="31"/>
      <c r="AZ241" s="31"/>
      <c r="BA241" s="31"/>
      <c r="BB241" s="31"/>
      <c r="BC241" s="31"/>
      <c r="BD241" s="31"/>
      <c r="BE241" s="49"/>
      <c r="BF241" s="31"/>
      <c r="BG241" s="31"/>
      <c r="BH241" s="31"/>
      <c r="BI241" s="31"/>
      <c r="BJ241" s="31"/>
      <c r="BK241" s="31"/>
      <c r="BL241" s="31"/>
      <c r="BM241"/>
      <c r="BN241" s="4">
        <v>1</v>
      </c>
    </row>
    <row r="242" spans="1:66" s="48" customFormat="1" ht="15.75" x14ac:dyDescent="0.25">
      <c r="A242"/>
      <c r="B242" s="196" t="str">
        <f t="shared" si="52"/>
        <v>A</v>
      </c>
      <c r="C242" s="320" t="str">
        <f>C235</f>
        <v>Famille à coller.N.Nom de votre recette.Recette mère ►.S.Saisissez le nom de la recette mère</v>
      </c>
      <c r="D242" s="320">
        <f>D235</f>
        <v>6</v>
      </c>
      <c r="E242" s="1045" t="str">
        <f>E235</f>
        <v>couverts</v>
      </c>
      <c r="F242" s="611" t="s">
        <v>342</v>
      </c>
      <c r="G242" s="868">
        <v>0.10069444444444445</v>
      </c>
      <c r="H242" s="869"/>
      <c r="I242" s="869">
        <v>120</v>
      </c>
      <c r="J242" s="545" t="s">
        <v>537</v>
      </c>
      <c r="K242" s="502"/>
      <c r="L242" s="874"/>
      <c r="N242" s="2982"/>
      <c r="O242" s="310"/>
      <c r="P242" s="2961"/>
      <c r="Q242"/>
      <c r="R242" s="605" t="s">
        <v>336</v>
      </c>
      <c r="S242"/>
      <c r="T242"/>
      <c r="U242"/>
      <c r="Z242" s="49"/>
      <c r="AA242" s="49"/>
      <c r="AB242"/>
      <c r="AC242"/>
      <c r="AD242" s="310"/>
      <c r="AE242" s="310"/>
      <c r="AF242"/>
      <c r="AG242" s="49"/>
      <c r="AH242" s="49"/>
      <c r="AI242" s="49"/>
      <c r="AJ242" s="49"/>
      <c r="AK242" s="49"/>
      <c r="AL242" s="49"/>
      <c r="AM242" s="49"/>
      <c r="AN242" s="49"/>
      <c r="AP242"/>
      <c r="AQ242"/>
      <c r="AR242"/>
      <c r="AS242"/>
      <c r="AT242"/>
      <c r="AU242"/>
      <c r="AV242"/>
      <c r="AW242" s="31"/>
      <c r="AX242" s="31"/>
      <c r="AY242" s="31"/>
      <c r="AZ242" s="31"/>
      <c r="BA242" s="31"/>
      <c r="BB242" s="31"/>
      <c r="BC242" s="31"/>
      <c r="BD242" s="31"/>
      <c r="BE242" s="49"/>
      <c r="BF242" s="31"/>
      <c r="BG242" s="31"/>
      <c r="BH242" s="31"/>
      <c r="BI242" s="31"/>
      <c r="BJ242" s="31"/>
      <c r="BK242" s="31"/>
      <c r="BL242" s="31"/>
      <c r="BM242"/>
      <c r="BN242" s="4">
        <v>1</v>
      </c>
    </row>
    <row r="243" spans="1:66" s="48" customFormat="1" ht="15.75" x14ac:dyDescent="0.25">
      <c r="A243"/>
      <c r="B243" s="196" t="str">
        <f t="shared" si="52"/>
        <v>A</v>
      </c>
      <c r="C243" s="320" t="str">
        <f>C235</f>
        <v>Famille à coller.N.Nom de votre recette.Recette mère ►.S.Saisissez le nom de la recette mère</v>
      </c>
      <c r="D243" s="320">
        <f>D235</f>
        <v>6</v>
      </c>
      <c r="E243" s="320" t="str">
        <f>E235</f>
        <v>couverts</v>
      </c>
      <c r="F243" s="611" t="s">
        <v>342</v>
      </c>
      <c r="G243" s="868">
        <v>1.3888888888888888E-2</v>
      </c>
      <c r="H243" s="869"/>
      <c r="I243" s="869">
        <v>120</v>
      </c>
      <c r="J243" s="545" t="s">
        <v>538</v>
      </c>
      <c r="K243" s="502"/>
      <c r="L243" s="874"/>
      <c r="N243" s="2982"/>
      <c r="O243" s="310"/>
      <c r="P243" s="2961"/>
      <c r="Q243"/>
      <c r="R243" s="611" t="s">
        <v>342</v>
      </c>
      <c r="S243"/>
      <c r="T243"/>
      <c r="U243"/>
      <c r="Z243" s="49"/>
      <c r="AA243" s="49"/>
      <c r="AB243"/>
      <c r="AC243"/>
      <c r="AD243" s="310"/>
      <c r="AE243" s="310"/>
      <c r="AF243"/>
      <c r="AG243" s="49"/>
      <c r="AH243" s="49"/>
      <c r="AI243" s="49"/>
      <c r="AJ243" s="49"/>
      <c r="AK243" s="49"/>
      <c r="AL243" s="49"/>
      <c r="AM243" s="49"/>
      <c r="AN243" s="49"/>
      <c r="AP243"/>
      <c r="AQ243"/>
      <c r="AR243"/>
      <c r="AS243"/>
      <c r="AT243"/>
      <c r="AU243"/>
      <c r="AV243"/>
      <c r="AW243" s="31"/>
      <c r="AX243" s="31"/>
      <c r="AY243" s="31"/>
      <c r="AZ243" s="31"/>
      <c r="BA243" s="31"/>
      <c r="BB243" s="31"/>
      <c r="BC243" s="31"/>
      <c r="BD243" s="31"/>
      <c r="BE243" s="49"/>
      <c r="BF243" s="31"/>
      <c r="BG243" s="31"/>
      <c r="BH243" s="31"/>
      <c r="BI243" s="31"/>
      <c r="BJ243" s="31"/>
      <c r="BK243" s="31"/>
      <c r="BL243" s="31"/>
      <c r="BM243"/>
      <c r="BN243" s="4">
        <v>1</v>
      </c>
    </row>
    <row r="244" spans="1:66" s="48" customFormat="1" ht="15.75" x14ac:dyDescent="0.25">
      <c r="A244"/>
      <c r="B244" s="196" t="str">
        <f t="shared" si="52"/>
        <v>A</v>
      </c>
      <c r="C244" s="320" t="str">
        <f>C235</f>
        <v>Famille à coller.N.Nom de votre recette.Recette mère ►.S.Saisissez le nom de la recette mère</v>
      </c>
      <c r="D244" s="320">
        <f>D235</f>
        <v>6</v>
      </c>
      <c r="E244" s="320" t="str">
        <f>E235</f>
        <v>couverts</v>
      </c>
      <c r="F244" s="611" t="s">
        <v>342</v>
      </c>
      <c r="G244" s="868">
        <v>3.125E-2</v>
      </c>
      <c r="H244" s="869"/>
      <c r="I244" s="869"/>
      <c r="J244" s="545" t="s">
        <v>539</v>
      </c>
      <c r="K244" s="502"/>
      <c r="L244" s="874"/>
      <c r="N244" s="2982"/>
      <c r="O244" s="310"/>
      <c r="P244" s="2961"/>
      <c r="Q244"/>
      <c r="R244" s="614" t="s">
        <v>344</v>
      </c>
      <c r="S244"/>
      <c r="T244"/>
      <c r="U244"/>
      <c r="Z244" s="49"/>
      <c r="AA244" s="49"/>
      <c r="AB244"/>
      <c r="AC244"/>
      <c r="AD244" s="310"/>
      <c r="AE244" s="310"/>
      <c r="AF244"/>
      <c r="AG244" s="49"/>
      <c r="AH244" s="49"/>
      <c r="AI244" s="49"/>
      <c r="AJ244" s="49"/>
      <c r="AK244" s="49"/>
      <c r="AL244" s="49"/>
      <c r="AM244" s="49"/>
      <c r="AN244" s="49"/>
      <c r="AP244"/>
      <c r="AQ244"/>
      <c r="AR244"/>
      <c r="AS244"/>
      <c r="AT244"/>
      <c r="AU244"/>
      <c r="AV244"/>
      <c r="AW244" s="31"/>
      <c r="AX244" s="31"/>
      <c r="AY244" s="31"/>
      <c r="AZ244" s="31"/>
      <c r="BA244" s="31"/>
      <c r="BB244" s="31"/>
      <c r="BC244" s="31"/>
      <c r="BD244" s="31"/>
      <c r="BE244" s="49"/>
      <c r="BF244" s="31"/>
      <c r="BG244" s="31"/>
      <c r="BH244" s="31"/>
      <c r="BI244" s="31"/>
      <c r="BJ244" s="31"/>
      <c r="BK244" s="31"/>
      <c r="BL244" s="31"/>
      <c r="BM244"/>
      <c r="BN244" s="4">
        <v>1</v>
      </c>
    </row>
    <row r="245" spans="1:66" s="48" customFormat="1" ht="15.75" x14ac:dyDescent="0.25">
      <c r="A245"/>
      <c r="B245" s="196" t="str">
        <f t="shared" si="52"/>
        <v>A</v>
      </c>
      <c r="C245" s="320" t="str">
        <f>C235</f>
        <v>Famille à coller.N.Nom de votre recette.Recette mère ►.S.Saisissez le nom de la recette mère</v>
      </c>
      <c r="D245" s="320">
        <f>D235</f>
        <v>6</v>
      </c>
      <c r="E245" s="320" t="str">
        <f>E235</f>
        <v>couverts</v>
      </c>
      <c r="F245" s="611" t="s">
        <v>342</v>
      </c>
      <c r="G245" s="868">
        <v>2.4305555555555556E-2</v>
      </c>
      <c r="H245" s="869"/>
      <c r="I245" s="869"/>
      <c r="J245" s="545" t="s">
        <v>540</v>
      </c>
      <c r="K245" s="502"/>
      <c r="L245" s="874"/>
      <c r="N245" s="2982"/>
      <c r="O245" s="310"/>
      <c r="P245" s="2961"/>
      <c r="Q245"/>
      <c r="R245" s="614" t="s">
        <v>348</v>
      </c>
      <c r="S245"/>
      <c r="T245"/>
      <c r="U245"/>
      <c r="Z245" s="49"/>
      <c r="AA245" s="49"/>
      <c r="AB245"/>
      <c r="AC245"/>
      <c r="AD245" s="310"/>
      <c r="AE245" s="310"/>
      <c r="AF245"/>
      <c r="AG245" s="49"/>
      <c r="AH245" s="49"/>
      <c r="AI245" s="49"/>
      <c r="AJ245" s="49"/>
      <c r="AK245" s="49"/>
      <c r="AL245" s="49"/>
      <c r="AM245" s="49"/>
      <c r="AN245" s="49"/>
      <c r="AP245"/>
      <c r="AQ245"/>
      <c r="AR245"/>
      <c r="AS245"/>
      <c r="AT245"/>
      <c r="AU245"/>
      <c r="AV245"/>
      <c r="AW245" s="31"/>
      <c r="AX245" s="31"/>
      <c r="AY245" s="31"/>
      <c r="AZ245" s="31"/>
      <c r="BA245" s="31"/>
      <c r="BB245" s="31"/>
      <c r="BC245" s="31"/>
      <c r="BD245" s="31"/>
      <c r="BE245" s="49"/>
      <c r="BF245" s="31"/>
      <c r="BG245" s="31"/>
      <c r="BH245" s="31"/>
      <c r="BI245" s="31"/>
      <c r="BJ245" s="31"/>
      <c r="BK245" s="31"/>
      <c r="BL245" s="31"/>
      <c r="BM245"/>
      <c r="BN245" s="4">
        <v>1</v>
      </c>
    </row>
    <row r="246" spans="1:66" s="48" customFormat="1" ht="15.75" x14ac:dyDescent="0.25">
      <c r="A246"/>
      <c r="B246" s="196" t="str">
        <f t="shared" si="52"/>
        <v>A</v>
      </c>
      <c r="C246" s="320" t="str">
        <f>C235</f>
        <v>Famille à coller.N.Nom de votre recette.Recette mère ►.S.Saisissez le nom de la recette mère</v>
      </c>
      <c r="D246" s="320">
        <f>D235</f>
        <v>6</v>
      </c>
      <c r="E246" s="320" t="str">
        <f>E235</f>
        <v>couverts</v>
      </c>
      <c r="F246" s="611" t="s">
        <v>342</v>
      </c>
      <c r="G246" s="868">
        <v>7.2916666666666671E-2</v>
      </c>
      <c r="H246" s="869"/>
      <c r="I246" s="875" t="s">
        <v>541</v>
      </c>
      <c r="J246" s="545" t="s">
        <v>542</v>
      </c>
      <c r="K246" s="502"/>
      <c r="L246" s="874"/>
      <c r="N246" s="2982"/>
      <c r="O246" s="310"/>
      <c r="P246" s="2961"/>
      <c r="Q246"/>
      <c r="R246"/>
      <c r="S246"/>
      <c r="T246"/>
      <c r="U246"/>
      <c r="Z246" s="49"/>
      <c r="AA246" s="49"/>
      <c r="AB246"/>
      <c r="AC246"/>
      <c r="AD246" s="310"/>
      <c r="AE246" s="310"/>
      <c r="AF246"/>
      <c r="AG246" s="49"/>
      <c r="AH246" s="49"/>
      <c r="AI246" s="49"/>
      <c r="AJ246" s="49"/>
      <c r="AK246" s="49"/>
      <c r="AL246" s="49"/>
      <c r="AM246" s="49"/>
      <c r="AN246" s="49"/>
      <c r="AP246"/>
      <c r="AQ246"/>
      <c r="AR246"/>
      <c r="AS246"/>
      <c r="AT246"/>
      <c r="AU246"/>
      <c r="AV246"/>
      <c r="AW246" s="31"/>
      <c r="AX246" s="31"/>
      <c r="AY246" s="31"/>
      <c r="AZ246" s="31"/>
      <c r="BA246" s="31"/>
      <c r="BB246" s="31"/>
      <c r="BC246" s="31"/>
      <c r="BD246" s="31"/>
      <c r="BE246" s="49"/>
      <c r="BF246" s="31"/>
      <c r="BG246" s="31"/>
      <c r="BH246" s="31"/>
      <c r="BI246" s="31"/>
      <c r="BJ246" s="31"/>
      <c r="BK246" s="31"/>
      <c r="BL246" s="31"/>
      <c r="BM246"/>
      <c r="BN246" s="4">
        <v>1</v>
      </c>
    </row>
    <row r="247" spans="1:66" s="48" customFormat="1" ht="15.75" customHeight="1" x14ac:dyDescent="0.25">
      <c r="A247"/>
      <c r="B247" s="196" t="str">
        <f t="shared" si="52"/>
        <v>A</v>
      </c>
      <c r="C247" s="320" t="str">
        <f>C235</f>
        <v>Famille à coller.N.Nom de votre recette.Recette mère ►.S.Saisissez le nom de la recette mère</v>
      </c>
      <c r="D247" s="320">
        <f>D235</f>
        <v>6</v>
      </c>
      <c r="E247" s="320" t="str">
        <f>E235</f>
        <v>couverts</v>
      </c>
      <c r="F247" s="611" t="s">
        <v>342</v>
      </c>
      <c r="G247" s="868">
        <v>3.4722222222222224E-2</v>
      </c>
      <c r="H247" s="869"/>
      <c r="I247" s="869"/>
      <c r="J247" s="545" t="s">
        <v>543</v>
      </c>
      <c r="K247" s="502"/>
      <c r="L247" s="874"/>
      <c r="N247" s="2982"/>
      <c r="O247" s="310"/>
      <c r="P247" s="2961"/>
      <c r="Q247"/>
      <c r="R247"/>
      <c r="S247"/>
      <c r="T247"/>
      <c r="U247"/>
      <c r="Z247" s="49"/>
      <c r="AA247" s="49"/>
      <c r="AB247"/>
      <c r="AC247"/>
      <c r="AD247" s="310"/>
      <c r="AE247" s="310"/>
      <c r="AF247"/>
      <c r="AG247" s="49"/>
      <c r="AH247" s="49"/>
      <c r="AI247" s="49"/>
      <c r="AJ247" s="49"/>
      <c r="AK247" s="49"/>
      <c r="AL247" s="49"/>
      <c r="AM247" s="49"/>
      <c r="AN247" s="49"/>
      <c r="AP247"/>
      <c r="AQ247"/>
      <c r="AR247"/>
      <c r="AS247"/>
      <c r="AT247"/>
      <c r="AU247"/>
      <c r="AV247"/>
      <c r="AW247" s="31"/>
      <c r="AX247" s="31"/>
      <c r="AY247" s="31"/>
      <c r="AZ247" s="31"/>
      <c r="BA247" s="31"/>
      <c r="BB247" s="31"/>
      <c r="BC247" s="31"/>
      <c r="BD247" s="31"/>
      <c r="BE247" s="49"/>
      <c r="BF247" s="31"/>
      <c r="BG247" s="31"/>
      <c r="BH247" s="31"/>
      <c r="BI247" s="31"/>
      <c r="BJ247" s="31"/>
      <c r="BK247" s="31"/>
      <c r="BL247" s="31"/>
      <c r="BM247"/>
      <c r="BN247" s="4">
        <v>1</v>
      </c>
    </row>
    <row r="248" spans="1:66" s="48" customFormat="1" ht="15.75" x14ac:dyDescent="0.25">
      <c r="A248"/>
      <c r="B248" s="196" t="str">
        <f t="shared" si="52"/>
        <v>A</v>
      </c>
      <c r="C248" s="320" t="str">
        <f>C235</f>
        <v>Famille à coller.N.Nom de votre recette.Recette mère ►.S.Saisissez le nom de la recette mère</v>
      </c>
      <c r="D248" s="320">
        <f>D235</f>
        <v>6</v>
      </c>
      <c r="E248" s="320" t="str">
        <f>E235</f>
        <v>couverts</v>
      </c>
      <c r="F248" s="611" t="s">
        <v>342</v>
      </c>
      <c r="G248" s="868"/>
      <c r="H248" s="876" t="s">
        <v>544</v>
      </c>
      <c r="I248" s="793">
        <v>65</v>
      </c>
      <c r="J248" s="877" t="s">
        <v>545</v>
      </c>
      <c r="K248" s="502"/>
      <c r="L248" s="874"/>
      <c r="N248" s="2982"/>
      <c r="O248" s="310"/>
      <c r="P248" s="2961"/>
      <c r="Q248"/>
      <c r="R248"/>
      <c r="S248"/>
      <c r="T248"/>
      <c r="U248"/>
      <c r="Z248" s="49"/>
      <c r="AA248" s="49"/>
      <c r="AB248"/>
      <c r="AC248"/>
      <c r="AD248" s="310"/>
      <c r="AE248" s="310"/>
      <c r="AF248"/>
      <c r="AG248" s="49"/>
      <c r="AH248" s="49"/>
      <c r="AI248" s="49"/>
      <c r="AJ248" s="49"/>
      <c r="AK248" s="49"/>
      <c r="AL248" s="49"/>
      <c r="AM248" s="49"/>
      <c r="AN248" s="49"/>
      <c r="AP248"/>
      <c r="AQ248"/>
      <c r="AR248"/>
      <c r="AS248"/>
      <c r="AT248"/>
      <c r="AU248"/>
      <c r="AV248"/>
      <c r="AW248" s="31"/>
      <c r="AX248" s="31"/>
      <c r="AY248" s="31"/>
      <c r="AZ248" s="31"/>
      <c r="BA248" s="31"/>
      <c r="BB248" s="31"/>
      <c r="BC248" s="31"/>
      <c r="BD248" s="31"/>
      <c r="BE248" s="49"/>
      <c r="BF248" s="31"/>
      <c r="BG248" s="31"/>
      <c r="BH248" s="31"/>
      <c r="BI248" s="31"/>
      <c r="BJ248" s="31"/>
      <c r="BK248" s="31"/>
      <c r="BL248" s="31"/>
      <c r="BM248"/>
      <c r="BN248" s="4">
        <v>1</v>
      </c>
    </row>
    <row r="249" spans="1:66" s="48" customFormat="1" ht="15.75" x14ac:dyDescent="0.25">
      <c r="A249"/>
      <c r="B249" s="196" t="str">
        <f t="shared" si="52"/>
        <v>A</v>
      </c>
      <c r="C249" s="320" t="str">
        <f>C235</f>
        <v>Famille à coller.N.Nom de votre recette.Recette mère ►.S.Saisissez le nom de la recette mère</v>
      </c>
      <c r="D249" s="320">
        <f>D235</f>
        <v>6</v>
      </c>
      <c r="E249" s="320" t="str">
        <f>E235</f>
        <v>couverts</v>
      </c>
      <c r="F249" s="611" t="s">
        <v>342</v>
      </c>
      <c r="G249" s="868"/>
      <c r="H249" s="878" t="s">
        <v>544</v>
      </c>
      <c r="I249" s="786">
        <v>3</v>
      </c>
      <c r="J249" s="879" t="s">
        <v>546</v>
      </c>
      <c r="K249" s="502"/>
      <c r="L249" s="874"/>
      <c r="N249" s="2982"/>
      <c r="O249" s="310"/>
      <c r="P249" s="2961"/>
      <c r="Q249"/>
      <c r="R249"/>
      <c r="S249"/>
      <c r="T249"/>
      <c r="U249"/>
      <c r="Z249" s="49"/>
      <c r="AA249" s="49"/>
      <c r="AB249"/>
      <c r="AC249"/>
      <c r="AD249" s="310"/>
      <c r="AE249" s="310"/>
      <c r="AF249"/>
      <c r="AG249" s="49"/>
      <c r="AH249" s="49"/>
      <c r="AI249" s="49"/>
      <c r="AJ249" s="49"/>
      <c r="AK249" s="49"/>
      <c r="AL249" s="49"/>
      <c r="AM249" s="49"/>
      <c r="AN249" s="49"/>
      <c r="AP249"/>
      <c r="AQ249"/>
      <c r="AR249"/>
      <c r="AS249"/>
      <c r="AT249"/>
      <c r="AU249"/>
      <c r="AV249"/>
      <c r="AW249" s="31"/>
      <c r="AX249" s="31"/>
      <c r="AY249" s="31"/>
      <c r="AZ249" s="31"/>
      <c r="BA249" s="31"/>
      <c r="BB249" s="31"/>
      <c r="BC249" s="31"/>
      <c r="BD249" s="31"/>
      <c r="BE249" s="49"/>
      <c r="BF249" s="31"/>
      <c r="BG249" s="31"/>
      <c r="BH249" s="31"/>
      <c r="BI249" s="31"/>
      <c r="BJ249" s="31"/>
      <c r="BK249" s="31"/>
      <c r="BL249" s="31"/>
      <c r="BM249"/>
      <c r="BN249" s="4">
        <v>1</v>
      </c>
    </row>
    <row r="250" spans="1:66" s="48" customFormat="1" ht="15.75" customHeight="1" x14ac:dyDescent="0.25">
      <c r="A250"/>
      <c r="B250" s="376" t="s">
        <v>18</v>
      </c>
      <c r="C250" s="320" t="str">
        <f>C235</f>
        <v>Famille à coller.N.Nom de votre recette.Recette mère ►.S.Saisissez le nom de la recette mère</v>
      </c>
      <c r="D250" s="320">
        <f>D235</f>
        <v>6</v>
      </c>
      <c r="E250" s="320" t="str">
        <f>E235</f>
        <v>couverts</v>
      </c>
      <c r="F250" s="880" t="s">
        <v>493</v>
      </c>
      <c r="G250" s="808">
        <f>SUM(G236:G249)</f>
        <v>0.41319444444444448</v>
      </c>
      <c r="H250"/>
      <c r="I250"/>
      <c r="J250"/>
      <c r="K250" s="502"/>
      <c r="L250" s="874"/>
      <c r="N250" s="2982"/>
      <c r="O250" s="310"/>
      <c r="P250" s="2961"/>
      <c r="Q250"/>
      <c r="R250"/>
      <c r="S250"/>
      <c r="T250"/>
      <c r="U250"/>
      <c r="Z250" s="49"/>
      <c r="AA250" s="49"/>
      <c r="AB250"/>
      <c r="AC250"/>
      <c r="AD250" s="310"/>
      <c r="AE250" s="310"/>
      <c r="AF250"/>
      <c r="AG250" s="49"/>
      <c r="AH250" s="49"/>
      <c r="AI250" s="49"/>
      <c r="AJ250" s="49"/>
      <c r="AK250" s="49"/>
      <c r="AL250" s="49"/>
      <c r="AM250" s="49"/>
      <c r="AN250" s="49"/>
      <c r="AP250"/>
      <c r="AQ250"/>
      <c r="AR250"/>
      <c r="AS250"/>
      <c r="AT250"/>
      <c r="AU250"/>
      <c r="AV250"/>
      <c r="AW250" s="31"/>
      <c r="AX250" s="31"/>
      <c r="AY250" s="31"/>
      <c r="AZ250" s="31"/>
      <c r="BA250" s="31"/>
      <c r="BB250" s="31"/>
      <c r="BC250" s="31"/>
      <c r="BD250" s="31"/>
      <c r="BE250" s="49"/>
      <c r="BF250" s="31"/>
      <c r="BG250" s="31"/>
      <c r="BH250" s="31"/>
      <c r="BI250" s="31"/>
      <c r="BJ250" s="31"/>
      <c r="BK250" s="31"/>
      <c r="BL250" s="31"/>
      <c r="BM250"/>
      <c r="BN250" s="4">
        <v>1</v>
      </c>
    </row>
    <row r="251" spans="1:66" s="48" customFormat="1" ht="15.75" x14ac:dyDescent="0.25">
      <c r="A251"/>
      <c r="B251" s="376" t="s">
        <v>18</v>
      </c>
      <c r="C251" s="320" t="str">
        <f>C235</f>
        <v>Famille à coller.N.Nom de votre recette.Recette mère ►.S.Saisissez le nom de la recette mère</v>
      </c>
      <c r="D251" s="320">
        <f>D235</f>
        <v>6</v>
      </c>
      <c r="E251" s="320" t="str">
        <f>E235</f>
        <v>couverts</v>
      </c>
      <c r="F251" s="293"/>
      <c r="G251" s="293"/>
      <c r="H251" s="293" t="s">
        <v>152</v>
      </c>
      <c r="I251" s="294"/>
      <c r="J251" s="392"/>
      <c r="K251" s="392"/>
      <c r="L251" s="393"/>
      <c r="N251" s="2982"/>
      <c r="O251" s="310"/>
      <c r="P251" s="2961"/>
      <c r="Q251"/>
      <c r="R251"/>
      <c r="S251"/>
      <c r="T251"/>
      <c r="U251"/>
      <c r="Z251" s="49"/>
      <c r="AA251" s="49"/>
      <c r="AB251"/>
      <c r="AC251"/>
      <c r="AD251" s="310"/>
      <c r="AE251" s="310"/>
      <c r="AF251"/>
      <c r="AG251" s="49"/>
      <c r="AH251" s="49"/>
      <c r="AI251" s="49"/>
      <c r="AJ251" s="49"/>
      <c r="AK251" s="49"/>
      <c r="AL251" s="49"/>
      <c r="AM251" s="49"/>
      <c r="AN251" s="49"/>
      <c r="AP251"/>
      <c r="AQ251"/>
      <c r="AR251"/>
      <c r="AS251"/>
      <c r="AT251"/>
      <c r="AU251"/>
      <c r="AV251"/>
      <c r="AW251" s="31"/>
      <c r="AX251" s="31"/>
      <c r="AY251" s="31"/>
      <c r="AZ251" s="31"/>
      <c r="BA251" s="31"/>
      <c r="BB251" s="31"/>
      <c r="BC251" s="31"/>
      <c r="BD251" s="31"/>
      <c r="BE251" s="49"/>
      <c r="BF251" s="31"/>
      <c r="BG251" s="31"/>
      <c r="BH251" s="31"/>
      <c r="BI251" s="31"/>
      <c r="BJ251" s="31"/>
      <c r="BK251" s="31"/>
      <c r="BL251" s="31"/>
      <c r="BM251"/>
      <c r="BN251" s="4">
        <v>1</v>
      </c>
    </row>
    <row r="252" spans="1:66" s="48" customFormat="1" ht="16.5" thickBot="1" x14ac:dyDescent="0.3">
      <c r="A252"/>
      <c r="B252" s="397" t="s">
        <v>18</v>
      </c>
      <c r="C252" s="398" t="str">
        <f>C235</f>
        <v>Famille à coller.N.Nom de votre recette.Recette mère ►.S.Saisissez le nom de la recette mère</v>
      </c>
      <c r="D252" s="398">
        <f>D235</f>
        <v>6</v>
      </c>
      <c r="E252" s="398" t="str">
        <f>E235</f>
        <v>couverts</v>
      </c>
      <c r="F252" s="399" t="s">
        <v>150</v>
      </c>
      <c r="G252" s="298"/>
      <c r="H252" s="299"/>
      <c r="I252" s="300"/>
      <c r="J252" s="299"/>
      <c r="K252" s="299"/>
      <c r="L252" s="400"/>
      <c r="N252" s="2982"/>
      <c r="O252" s="310"/>
      <c r="P252" s="2961"/>
      <c r="Q252"/>
      <c r="R252"/>
      <c r="S252"/>
      <c r="T252"/>
      <c r="U252"/>
      <c r="Z252" s="49"/>
      <c r="AA252" s="49"/>
      <c r="AB252"/>
      <c r="AC252"/>
      <c r="AD252" s="310"/>
      <c r="AE252" s="310"/>
      <c r="AF252"/>
      <c r="AG252" s="49"/>
      <c r="AH252" s="49"/>
      <c r="AI252" s="49"/>
      <c r="AJ252" s="49"/>
      <c r="AK252" s="49"/>
      <c r="AL252" s="49"/>
      <c r="AM252" s="49"/>
      <c r="AN252" s="49"/>
      <c r="AP252"/>
      <c r="AQ252"/>
      <c r="AR252"/>
      <c r="AS252"/>
      <c r="AT252"/>
      <c r="AU252"/>
      <c r="AV252"/>
      <c r="AW252" s="31"/>
      <c r="AX252" s="31"/>
      <c r="AY252" s="31"/>
      <c r="AZ252" s="31"/>
      <c r="BA252" s="31"/>
      <c r="BB252" s="31"/>
      <c r="BC252" s="31"/>
      <c r="BD252" s="31"/>
      <c r="BE252" s="49"/>
      <c r="BF252" s="31"/>
      <c r="BG252" s="31"/>
      <c r="BH252" s="31"/>
      <c r="BI252" s="31"/>
      <c r="BJ252" s="31"/>
      <c r="BK252" s="31"/>
      <c r="BL252" s="31"/>
      <c r="BM252"/>
      <c r="BN252" s="4">
        <v>1</v>
      </c>
    </row>
    <row r="253" spans="1:66" s="48" customFormat="1" x14ac:dyDescent="0.25">
      <c r="A253"/>
      <c r="B253" s="1005" t="s">
        <v>18</v>
      </c>
      <c r="C253"/>
      <c r="D253"/>
      <c r="E253"/>
      <c r="F253"/>
      <c r="G253"/>
      <c r="H253"/>
      <c r="I253"/>
      <c r="J253"/>
      <c r="K253"/>
      <c r="L253"/>
      <c r="N253" s="2982"/>
      <c r="O253" s="310"/>
      <c r="P253" s="2961"/>
      <c r="Q253"/>
      <c r="R253"/>
      <c r="S253"/>
      <c r="T253"/>
      <c r="U253"/>
      <c r="Z253" s="49"/>
      <c r="AA253" s="49"/>
      <c r="AB253"/>
      <c r="AC253"/>
      <c r="AD253" s="310"/>
      <c r="AE253" s="310"/>
      <c r="AF253"/>
      <c r="AG253" s="49"/>
      <c r="AH253" s="49"/>
      <c r="AI253" s="49"/>
      <c r="AJ253" s="49"/>
      <c r="AK253" s="49"/>
      <c r="AL253" s="49"/>
      <c r="AM253" s="49"/>
      <c r="AN253" s="49"/>
      <c r="AP253"/>
      <c r="AQ253"/>
      <c r="AR253"/>
      <c r="AS253"/>
      <c r="AT253"/>
      <c r="AU253"/>
      <c r="AV253"/>
      <c r="AW253" s="31"/>
      <c r="AX253" s="31"/>
      <c r="AY253" s="31"/>
      <c r="AZ253" s="31"/>
      <c r="BA253" s="31"/>
      <c r="BB253" s="31"/>
      <c r="BC253" s="31"/>
      <c r="BD253" s="31"/>
      <c r="BE253" s="49"/>
      <c r="BF253" s="31"/>
      <c r="BG253" s="31"/>
      <c r="BH253" s="31"/>
      <c r="BI253" s="31"/>
      <c r="BJ253" s="31"/>
      <c r="BK253" s="31"/>
      <c r="BL253" s="31"/>
      <c r="BM253"/>
      <c r="BN253" s="4">
        <v>1</v>
      </c>
    </row>
    <row r="254" spans="1:66" s="48" customFormat="1" ht="19.5" thickBot="1" x14ac:dyDescent="0.3">
      <c r="A254"/>
      <c r="B254" s="1006" t="s">
        <v>18</v>
      </c>
      <c r="C254" s="998" t="str">
        <f>C235</f>
        <v>Famille à coller.N.Nom de votre recette.Recette mère ►.S.Saisissez le nom de la recette mère</v>
      </c>
      <c r="D254" s="998">
        <f>D235</f>
        <v>6</v>
      </c>
      <c r="E254" s="998" t="str">
        <f>E235</f>
        <v>couverts</v>
      </c>
      <c r="F254" s="1002" t="s">
        <v>61</v>
      </c>
      <c r="G254" s="1002">
        <v>3</v>
      </c>
      <c r="H254" s="999" t="s">
        <v>508</v>
      </c>
      <c r="I254" s="1000"/>
      <c r="J254" s="1000"/>
      <c r="K254" s="1008" t="s">
        <v>547</v>
      </c>
      <c r="L254" s="1001"/>
      <c r="N254" s="2982"/>
      <c r="O254" s="310"/>
      <c r="P254" s="2961"/>
      <c r="Q254" s="526" t="s">
        <v>218</v>
      </c>
      <c r="R254" s="527" t="s">
        <v>601</v>
      </c>
      <c r="S254" s="527"/>
      <c r="T254" s="527"/>
      <c r="U254"/>
      <c r="Z254" s="49"/>
      <c r="AA254" s="49"/>
      <c r="AB254"/>
      <c r="AC254" s="526" t="s">
        <v>218</v>
      </c>
      <c r="AD254" s="310"/>
      <c r="AE254" s="310"/>
      <c r="AF254"/>
      <c r="AG254" s="49"/>
      <c r="AH254" s="49"/>
      <c r="AI254" s="49"/>
      <c r="AJ254" s="49"/>
      <c r="AK254" s="49"/>
      <c r="AL254" s="49"/>
      <c r="AM254" s="49"/>
      <c r="AN254" s="49"/>
      <c r="AP254"/>
      <c r="AQ254" s="49"/>
      <c r="AR254"/>
      <c r="AS254"/>
      <c r="AT254"/>
      <c r="AU254"/>
      <c r="AV254"/>
      <c r="AW254" s="31"/>
      <c r="AX254" s="31"/>
      <c r="AY254" s="31"/>
      <c r="AZ254" s="31"/>
      <c r="BA254" s="31"/>
      <c r="BB254" s="31"/>
      <c r="BC254" s="31"/>
      <c r="BD254" s="31"/>
      <c r="BE254" s="49"/>
      <c r="BF254" s="31"/>
      <c r="BG254" s="31"/>
      <c r="BH254" s="31"/>
      <c r="BI254" s="31"/>
      <c r="BJ254" s="31"/>
      <c r="BK254" s="31"/>
      <c r="BL254" s="31"/>
      <c r="BM254"/>
      <c r="BN254" s="4">
        <v>1</v>
      </c>
    </row>
    <row r="255" spans="1:66" s="48" customFormat="1" ht="19.5" thickTop="1" x14ac:dyDescent="0.25">
      <c r="A255"/>
      <c r="B255" s="319" t="s">
        <v>18</v>
      </c>
      <c r="C255" s="1043" t="str">
        <f>C254</f>
        <v>Famille à coller.N.Nom de votre recette.Recette mère ►.S.Saisissez le nom de la recette mère</v>
      </c>
      <c r="D255" s="1043">
        <f>D254</f>
        <v>6</v>
      </c>
      <c r="E255" s="1044" t="str">
        <f>E254</f>
        <v>couverts</v>
      </c>
      <c r="F255" s="633"/>
      <c r="G255" s="881" t="s">
        <v>548</v>
      </c>
      <c r="H255" s="248"/>
      <c r="I255" s="248"/>
      <c r="J255" s="882"/>
      <c r="K255" s="243"/>
      <c r="L255" s="883" t="s">
        <v>549</v>
      </c>
      <c r="N255" s="2982"/>
      <c r="O255" s="310"/>
      <c r="P255" s="2961"/>
      <c r="R255" s="436" t="s">
        <v>221</v>
      </c>
      <c r="S255"/>
      <c r="T255"/>
      <c r="U255"/>
      <c r="Z255" s="49"/>
      <c r="AA255" s="49"/>
      <c r="AB255"/>
      <c r="AC255"/>
      <c r="AD255" s="310"/>
      <c r="AE255" s="310"/>
      <c r="AF255"/>
      <c r="AG255" s="49"/>
      <c r="AH255" s="49"/>
      <c r="AI255" s="49"/>
      <c r="AJ255" s="49"/>
      <c r="AK255" s="49"/>
      <c r="AL255" s="49"/>
      <c r="AM255" s="49"/>
      <c r="AN255" s="49"/>
      <c r="AP255"/>
      <c r="AQ255" s="49"/>
      <c r="AR255"/>
      <c r="AS255"/>
      <c r="AT255"/>
      <c r="AU255"/>
      <c r="AV255"/>
      <c r="AW255" s="31"/>
      <c r="AX255" s="31"/>
      <c r="AY255" s="31"/>
      <c r="AZ255" s="31"/>
      <c r="BA255" s="31"/>
      <c r="BB255" s="31"/>
      <c r="BC255" s="31"/>
      <c r="BD255" s="31"/>
      <c r="BE255" s="49"/>
      <c r="BF255" s="31"/>
      <c r="BG255" s="31"/>
      <c r="BH255" s="31"/>
      <c r="BI255" s="31"/>
      <c r="BJ255" s="31"/>
      <c r="BK255" s="31"/>
      <c r="BL255" s="31"/>
      <c r="BM255"/>
      <c r="BN255" s="4">
        <v>1</v>
      </c>
    </row>
    <row r="256" spans="1:66" s="48" customFormat="1" x14ac:dyDescent="0.25">
      <c r="A256"/>
      <c r="B256" s="319" t="s">
        <v>18</v>
      </c>
      <c r="C256" s="320" t="str">
        <f>C254</f>
        <v>Famille à coller.N.Nom de votre recette.Recette mère ►.S.Saisissez le nom de la recette mère</v>
      </c>
      <c r="D256" s="320">
        <f>D254</f>
        <v>6</v>
      </c>
      <c r="E256" s="1045" t="str">
        <f>E254</f>
        <v>couverts</v>
      </c>
      <c r="F256" s="884"/>
      <c r="G256" s="885">
        <v>16</v>
      </c>
      <c r="H256" s="16"/>
      <c r="I256" s="886" t="s">
        <v>550</v>
      </c>
      <c r="J256" t="s">
        <v>551</v>
      </c>
      <c r="K256" s="248"/>
      <c r="L256" s="383" t="s">
        <v>552</v>
      </c>
      <c r="N256" s="2982"/>
      <c r="O256" s="310"/>
      <c r="P256" s="2961"/>
      <c r="Q256"/>
      <c r="R256"/>
      <c r="S256"/>
      <c r="T256"/>
      <c r="U256"/>
      <c r="Z256" s="49"/>
      <c r="AA256" s="49"/>
      <c r="AB256"/>
      <c r="AC256"/>
      <c r="AD256" s="310"/>
      <c r="AE256" s="310"/>
      <c r="AF256"/>
      <c r="AG256" s="49"/>
      <c r="AH256" s="49"/>
      <c r="AI256" s="49"/>
      <c r="AJ256" s="49"/>
      <c r="AK256" s="49"/>
      <c r="AL256" s="49"/>
      <c r="AM256" s="49"/>
      <c r="AN256" s="49"/>
      <c r="AO256" s="49"/>
      <c r="AP256"/>
      <c r="AQ256"/>
      <c r="AR256"/>
      <c r="AS256"/>
      <c r="AT256"/>
      <c r="AU256"/>
      <c r="AV256"/>
      <c r="AW256" s="31"/>
      <c r="AX256" s="31"/>
      <c r="AY256" s="31"/>
      <c r="AZ256" s="31"/>
      <c r="BA256" s="31"/>
      <c r="BB256" s="31"/>
      <c r="BC256" s="31"/>
      <c r="BD256" s="31"/>
      <c r="BE256" s="49"/>
      <c r="BF256" s="31"/>
      <c r="BG256" s="31"/>
      <c r="BH256" s="31"/>
      <c r="BI256" s="31"/>
      <c r="BJ256" s="31"/>
      <c r="BK256" s="31"/>
      <c r="BL256" s="31"/>
      <c r="BM256"/>
      <c r="BN256" s="4">
        <v>1</v>
      </c>
    </row>
    <row r="257" spans="1:66" s="48" customFormat="1" ht="15.75" x14ac:dyDescent="0.25">
      <c r="A257"/>
      <c r="B257" s="319" t="s">
        <v>18</v>
      </c>
      <c r="C257" s="320" t="str">
        <f>C254</f>
        <v>Famille à coller.N.Nom de votre recette.Recette mère ►.S.Saisissez le nom de la recette mère</v>
      </c>
      <c r="D257" s="320">
        <f>D254</f>
        <v>6</v>
      </c>
      <c r="E257" s="1045" t="str">
        <f>E254</f>
        <v>couverts</v>
      </c>
      <c r="F257" s="887"/>
      <c r="G257" s="888" t="s">
        <v>553</v>
      </c>
      <c r="H257" s="888"/>
      <c r="I257" s="889">
        <v>32</v>
      </c>
      <c r="J257" s="890" t="str">
        <f>I256</f>
        <v xml:space="preserve">portions </v>
      </c>
      <c r="K257" s="270"/>
      <c r="L257" s="383" t="s">
        <v>554</v>
      </c>
      <c r="N257" s="2982"/>
      <c r="O257" s="310"/>
      <c r="P257" s="2961"/>
      <c r="Q257"/>
      <c r="R257"/>
      <c r="S257"/>
      <c r="T257"/>
      <c r="U257"/>
      <c r="Z257" s="49"/>
      <c r="AA257" s="49"/>
      <c r="AB257"/>
      <c r="AC257"/>
      <c r="AD257" s="310"/>
      <c r="AE257" s="310"/>
      <c r="AF257"/>
      <c r="AG257" s="49"/>
      <c r="AH257" s="49"/>
      <c r="AI257" s="49"/>
      <c r="AJ257" s="49"/>
      <c r="AK257" s="49"/>
      <c r="AL257" s="49"/>
      <c r="AM257" s="49"/>
      <c r="AN257" s="49"/>
      <c r="AO257" s="49"/>
      <c r="AP257" s="31"/>
      <c r="AQ257" s="49"/>
      <c r="AR257"/>
      <c r="AS257"/>
      <c r="AT257"/>
      <c r="AU257"/>
      <c r="AV257"/>
      <c r="AW257" s="31"/>
      <c r="AX257" s="31"/>
      <c r="AY257" s="31"/>
      <c r="AZ257" s="31"/>
      <c r="BA257" s="31"/>
      <c r="BB257" s="31"/>
      <c r="BC257" s="31"/>
      <c r="BD257" s="31"/>
      <c r="BE257" s="49"/>
      <c r="BF257" s="31"/>
      <c r="BG257" s="31"/>
      <c r="BH257" s="31"/>
      <c r="BI257" s="31"/>
      <c r="BJ257" s="31"/>
      <c r="BK257" s="31"/>
      <c r="BL257" s="31"/>
      <c r="BM257"/>
      <c r="BN257" s="4">
        <v>1</v>
      </c>
    </row>
    <row r="258" spans="1:66" s="48" customFormat="1" ht="16.5" thickBot="1" x14ac:dyDescent="0.3">
      <c r="A258"/>
      <c r="B258" s="319" t="s">
        <v>18</v>
      </c>
      <c r="C258" s="320" t="str">
        <f>C254</f>
        <v>Famille à coller.N.Nom de votre recette.Recette mère ►.S.Saisissez le nom de la recette mère</v>
      </c>
      <c r="D258" s="320">
        <f>D254</f>
        <v>6</v>
      </c>
      <c r="E258" s="1045" t="str">
        <f>E254</f>
        <v>couverts</v>
      </c>
      <c r="F258" s="891"/>
      <c r="G258" s="892" t="s">
        <v>555</v>
      </c>
      <c r="H258" s="16"/>
      <c r="I258" s="893" t="str">
        <f>G258</f>
        <v>Gastro</v>
      </c>
      <c r="J258" s="894" t="s">
        <v>556</v>
      </c>
      <c r="K258" s="270"/>
      <c r="L258" s="383" t="s">
        <v>557</v>
      </c>
      <c r="N258" s="2982"/>
      <c r="O258" s="310"/>
      <c r="P258" s="2961"/>
      <c r="Q258"/>
      <c r="S258"/>
      <c r="T258"/>
      <c r="U258"/>
      <c r="Z258" s="49"/>
      <c r="AA258" s="49"/>
      <c r="AB258"/>
      <c r="AC258"/>
      <c r="AD258" s="310"/>
      <c r="AE258" s="310"/>
      <c r="AF258"/>
      <c r="AG258" s="49"/>
      <c r="AH258" s="49"/>
      <c r="AI258" s="49"/>
      <c r="AJ258" s="49"/>
      <c r="AK258" s="49"/>
      <c r="AL258" s="49"/>
      <c r="AM258" s="49"/>
      <c r="AN258" s="49"/>
      <c r="AO258" s="49"/>
      <c r="AP258" s="31"/>
      <c r="AQ258" s="49"/>
      <c r="AR258"/>
      <c r="AS258"/>
      <c r="AT258"/>
      <c r="AU258"/>
      <c r="AV258"/>
      <c r="AW258" s="31"/>
      <c r="AX258" s="31"/>
      <c r="AY258" s="31"/>
      <c r="AZ258" s="31"/>
      <c r="BA258" s="31"/>
      <c r="BB258" s="31"/>
      <c r="BC258" s="31"/>
      <c r="BD258" s="31"/>
      <c r="BE258" s="49"/>
      <c r="BF258" s="31"/>
      <c r="BG258" s="31"/>
      <c r="BH258" s="31"/>
      <c r="BI258" s="31"/>
      <c r="BJ258" s="31"/>
      <c r="BK258" s="31"/>
      <c r="BL258" s="31"/>
      <c r="BM258"/>
      <c r="BN258" s="4">
        <v>1</v>
      </c>
    </row>
    <row r="259" spans="1:66" s="48" customFormat="1" ht="17.25" thickTop="1" thickBot="1" x14ac:dyDescent="0.3">
      <c r="A259"/>
      <c r="B259" s="196" t="str">
        <f t="shared" ref="B259:B266" si="53">IF(OR(F259&lt;&gt;""),"A", "►")</f>
        <v>A</v>
      </c>
      <c r="C259" s="320" t="str">
        <f>C254</f>
        <v>Famille à coller.N.Nom de votre recette.Recette mère ►.S.Saisissez le nom de la recette mère</v>
      </c>
      <c r="D259" s="320">
        <f>D254</f>
        <v>6</v>
      </c>
      <c r="E259" s="1045" t="str">
        <f>E254</f>
        <v>couverts</v>
      </c>
      <c r="F259" s="605" t="s">
        <v>336</v>
      </c>
      <c r="G259" s="892">
        <v>1</v>
      </c>
      <c r="H259" s="16"/>
      <c r="I259" s="895">
        <f>(G259/G256)*I257</f>
        <v>2</v>
      </c>
      <c r="J259" s="97" t="s">
        <v>558</v>
      </c>
      <c r="K259" s="270"/>
      <c r="L259" s="383" t="s">
        <v>559</v>
      </c>
      <c r="N259" s="2982"/>
      <c r="O259" s="310"/>
      <c r="P259" s="2961"/>
      <c r="Q259"/>
      <c r="R259" s="610" t="s">
        <v>61</v>
      </c>
      <c r="S259"/>
      <c r="T259"/>
      <c r="U259"/>
      <c r="Z259" s="49"/>
      <c r="AA259" s="49"/>
      <c r="AB259"/>
      <c r="AC259"/>
      <c r="AD259" s="310"/>
      <c r="AE259" s="310"/>
      <c r="AF259"/>
      <c r="AG259" s="49"/>
      <c r="AH259" s="49"/>
      <c r="AI259" s="49"/>
      <c r="AJ259" s="49"/>
      <c r="AK259" s="49"/>
      <c r="AL259" s="49"/>
      <c r="AM259" s="49"/>
      <c r="AN259" s="49"/>
      <c r="AO259" s="49"/>
      <c r="AP259" s="31"/>
      <c r="AQ259" s="49"/>
      <c r="AR259"/>
      <c r="AS259"/>
      <c r="AT259"/>
      <c r="AU259"/>
      <c r="AV259"/>
      <c r="AW259" s="31"/>
      <c r="AX259" s="31"/>
      <c r="AY259" s="31"/>
      <c r="AZ259" s="31"/>
      <c r="BA259" s="31"/>
      <c r="BB259" s="31"/>
      <c r="BC259" s="31"/>
      <c r="BD259" s="31"/>
      <c r="BE259" s="49"/>
      <c r="BF259" s="31"/>
      <c r="BG259" s="31"/>
      <c r="BH259" s="31"/>
      <c r="BI259" s="31"/>
      <c r="BJ259" s="31"/>
      <c r="BK259" s="31"/>
      <c r="BL259" s="31"/>
      <c r="BM259"/>
      <c r="BN259" s="4">
        <v>1</v>
      </c>
    </row>
    <row r="260" spans="1:66" s="48" customFormat="1" ht="16.5" thickTop="1" x14ac:dyDescent="0.25">
      <c r="A260"/>
      <c r="B260" s="196" t="str">
        <f t="shared" si="53"/>
        <v>A</v>
      </c>
      <c r="C260" s="320" t="str">
        <f>C254</f>
        <v>Famille à coller.N.Nom de votre recette.Recette mère ►.S.Saisissez le nom de la recette mère</v>
      </c>
      <c r="D260" s="320">
        <f>D254</f>
        <v>6</v>
      </c>
      <c r="E260" s="1045" t="str">
        <f>E254</f>
        <v>couverts</v>
      </c>
      <c r="F260" s="605" t="s">
        <v>336</v>
      </c>
      <c r="G260" s="892">
        <v>1</v>
      </c>
      <c r="H260" s="16"/>
      <c r="I260" s="895">
        <f>(G260/G256)*I257</f>
        <v>2</v>
      </c>
      <c r="J260" s="97" t="s">
        <v>560</v>
      </c>
      <c r="K260" s="270"/>
      <c r="L260" s="383" t="s">
        <v>561</v>
      </c>
      <c r="N260" s="2982"/>
      <c r="O260" s="310"/>
      <c r="P260" s="2961"/>
      <c r="Q260"/>
      <c r="R260" s="482" t="s">
        <v>257</v>
      </c>
      <c r="S260"/>
      <c r="T260"/>
      <c r="U260"/>
      <c r="Z260" s="49"/>
      <c r="AA260" s="49"/>
      <c r="AB260"/>
      <c r="AC260"/>
      <c r="AD260" s="310"/>
      <c r="AE260" s="310"/>
      <c r="AF260"/>
      <c r="AG260" s="49"/>
      <c r="AH260" s="49"/>
      <c r="AI260" s="49"/>
      <c r="AJ260" s="49"/>
      <c r="AK260" s="49"/>
      <c r="AL260" s="49"/>
      <c r="AM260" s="49"/>
      <c r="AN260" s="49"/>
      <c r="AO260" s="49"/>
      <c r="AP260" s="31"/>
      <c r="AQ260" s="49"/>
      <c r="AR260"/>
      <c r="AS260"/>
      <c r="AT260"/>
      <c r="AU260"/>
      <c r="AV260"/>
      <c r="AW260" s="31"/>
      <c r="AX260" s="31"/>
      <c r="AY260" s="31"/>
      <c r="AZ260" s="31"/>
      <c r="BA260" s="31"/>
      <c r="BB260" s="31"/>
      <c r="BC260" s="31"/>
      <c r="BD260" s="31"/>
      <c r="BE260" s="49"/>
      <c r="BF260" s="31"/>
      <c r="BG260" s="31"/>
      <c r="BH260" s="31"/>
      <c r="BI260" s="31"/>
      <c r="BJ260" s="31"/>
      <c r="BK260" s="31"/>
      <c r="BL260" s="31"/>
      <c r="BM260"/>
      <c r="BN260" s="4">
        <v>1</v>
      </c>
    </row>
    <row r="261" spans="1:66" s="48" customFormat="1" ht="15.75" x14ac:dyDescent="0.25">
      <c r="A261"/>
      <c r="B261" s="196" t="str">
        <f t="shared" si="53"/>
        <v>A</v>
      </c>
      <c r="C261" s="320" t="str">
        <f>C254</f>
        <v>Famille à coller.N.Nom de votre recette.Recette mère ►.S.Saisissez le nom de la recette mère</v>
      </c>
      <c r="D261" s="320">
        <f>D254</f>
        <v>6</v>
      </c>
      <c r="E261" s="1045" t="str">
        <f>E254</f>
        <v>couverts</v>
      </c>
      <c r="F261" s="605" t="s">
        <v>336</v>
      </c>
      <c r="G261" s="892">
        <v>1</v>
      </c>
      <c r="H261" s="16"/>
      <c r="I261" s="895">
        <f>(G261/G256)*I257</f>
        <v>2</v>
      </c>
      <c r="J261" s="97" t="s">
        <v>562</v>
      </c>
      <c r="K261" s="270"/>
      <c r="L261" s="383" t="s">
        <v>563</v>
      </c>
      <c r="N261" s="2982"/>
      <c r="O261" s="310"/>
      <c r="P261" s="2961"/>
      <c r="Q261"/>
      <c r="R261" s="605" t="s">
        <v>336</v>
      </c>
      <c r="S261"/>
      <c r="T261"/>
      <c r="U261"/>
      <c r="Z261" s="49"/>
      <c r="AA261" s="49"/>
      <c r="AB261"/>
      <c r="AC261"/>
      <c r="AD261" s="310"/>
      <c r="AE261" s="310"/>
      <c r="AF261"/>
      <c r="AG261" s="49"/>
      <c r="AH261" s="49"/>
      <c r="AI261" s="49"/>
      <c r="AJ261" s="49"/>
      <c r="AK261" s="49"/>
      <c r="AL261" s="49"/>
      <c r="AM261" s="49"/>
      <c r="AN261" s="49"/>
      <c r="AO261" s="49"/>
      <c r="AP261" s="31"/>
      <c r="AQ261" s="49"/>
      <c r="AR261"/>
      <c r="AS261"/>
      <c r="AT261"/>
      <c r="AU261"/>
      <c r="AV261"/>
      <c r="AW261" s="31"/>
      <c r="AX261" s="31"/>
      <c r="AY261" s="31"/>
      <c r="AZ261" s="31"/>
      <c r="BA261" s="31"/>
      <c r="BB261" s="31"/>
      <c r="BC261" s="31"/>
      <c r="BD261" s="31"/>
      <c r="BE261" s="49"/>
      <c r="BF261" s="31"/>
      <c r="BG261" s="31"/>
      <c r="BH261" s="31"/>
      <c r="BI261" s="31"/>
      <c r="BJ261" s="31"/>
      <c r="BK261" s="31"/>
      <c r="BL261" s="31"/>
      <c r="BM261"/>
      <c r="BN261" s="4">
        <v>1</v>
      </c>
    </row>
    <row r="262" spans="1:66" s="48" customFormat="1" ht="15.75" x14ac:dyDescent="0.25">
      <c r="A262"/>
      <c r="B262" s="196" t="str">
        <f t="shared" si="53"/>
        <v>A</v>
      </c>
      <c r="C262" s="320" t="str">
        <f>C254</f>
        <v>Famille à coller.N.Nom de votre recette.Recette mère ►.S.Saisissez le nom de la recette mère</v>
      </c>
      <c r="D262" s="320">
        <f>D254</f>
        <v>6</v>
      </c>
      <c r="E262" s="320" t="str">
        <f>E254</f>
        <v>couverts</v>
      </c>
      <c r="F262" s="605" t="s">
        <v>336</v>
      </c>
      <c r="G262" s="892">
        <v>1</v>
      </c>
      <c r="H262" s="16"/>
      <c r="I262" s="895">
        <f>(G262/G256)*I257</f>
        <v>2</v>
      </c>
      <c r="J262" s="97" t="s">
        <v>564</v>
      </c>
      <c r="K262" s="270"/>
      <c r="L262" s="383" t="s">
        <v>565</v>
      </c>
      <c r="N262" s="2982"/>
      <c r="O262" s="310"/>
      <c r="P262" s="2961"/>
      <c r="Q262"/>
      <c r="R262" s="611" t="s">
        <v>342</v>
      </c>
      <c r="S262"/>
      <c r="T262"/>
      <c r="U262"/>
      <c r="Z262" s="49"/>
      <c r="AA262" s="49"/>
      <c r="AB262"/>
      <c r="AC262"/>
      <c r="AD262" s="310"/>
      <c r="AE262" s="310"/>
      <c r="AF262"/>
      <c r="AG262" s="49"/>
      <c r="AH262" s="49"/>
      <c r="AI262" s="49"/>
      <c r="AJ262" s="49"/>
      <c r="AK262" s="49"/>
      <c r="AL262" s="49"/>
      <c r="AM262" s="49"/>
      <c r="AN262" s="49"/>
      <c r="AO262" s="49"/>
      <c r="AP262" s="31"/>
      <c r="AQ262" s="49"/>
      <c r="AR262"/>
      <c r="AS262"/>
      <c r="AT262"/>
      <c r="AU262"/>
      <c r="AV262"/>
      <c r="AW262" s="31"/>
      <c r="AX262" s="31"/>
      <c r="AY262" s="31"/>
      <c r="AZ262" s="31"/>
      <c r="BA262" s="31"/>
      <c r="BB262" s="31"/>
      <c r="BC262" s="31"/>
      <c r="BD262" s="31"/>
      <c r="BE262" s="49"/>
      <c r="BF262" s="31"/>
      <c r="BG262" s="31"/>
      <c r="BH262" s="31"/>
      <c r="BI262" s="31"/>
      <c r="BJ262" s="31"/>
      <c r="BK262" s="31"/>
      <c r="BL262" s="31"/>
      <c r="BM262"/>
      <c r="BN262" s="4">
        <v>1</v>
      </c>
    </row>
    <row r="263" spans="1:66" s="48" customFormat="1" ht="15.75" x14ac:dyDescent="0.25">
      <c r="A263"/>
      <c r="B263" s="196" t="str">
        <f t="shared" si="53"/>
        <v>A</v>
      </c>
      <c r="C263" s="320" t="str">
        <f>C254</f>
        <v>Famille à coller.N.Nom de votre recette.Recette mère ►.S.Saisissez le nom de la recette mère</v>
      </c>
      <c r="D263" s="320">
        <f>D254</f>
        <v>6</v>
      </c>
      <c r="E263" s="320" t="str">
        <f>E254</f>
        <v>couverts</v>
      </c>
      <c r="F263" s="605" t="s">
        <v>336</v>
      </c>
      <c r="G263" s="892">
        <v>1</v>
      </c>
      <c r="H263" s="16"/>
      <c r="I263" s="895">
        <f>(G263/G256)*I257</f>
        <v>2</v>
      </c>
      <c r="J263" s="97" t="s">
        <v>566</v>
      </c>
      <c r="K263" s="270"/>
      <c r="L263" s="383" t="s">
        <v>567</v>
      </c>
      <c r="N263" s="2982"/>
      <c r="O263" s="310"/>
      <c r="P263" s="2961"/>
      <c r="Q263"/>
      <c r="R263" s="614" t="s">
        <v>344</v>
      </c>
      <c r="S263"/>
      <c r="T263"/>
      <c r="U263"/>
      <c r="Z263" s="49"/>
      <c r="AA263" s="49"/>
      <c r="AB263"/>
      <c r="AC263"/>
      <c r="AD263" s="310"/>
      <c r="AE263" s="310"/>
      <c r="AF263"/>
      <c r="AG263" s="49"/>
      <c r="AH263" s="49"/>
      <c r="AI263" s="49"/>
      <c r="AJ263" s="49"/>
      <c r="AK263" s="49"/>
      <c r="AL263" s="49"/>
      <c r="AM263" s="49"/>
      <c r="AN263" s="49"/>
      <c r="AO263" s="49"/>
      <c r="AP263" s="31"/>
      <c r="AQ263" s="49"/>
      <c r="AR263"/>
      <c r="AS263"/>
      <c r="AT263"/>
      <c r="AU263"/>
      <c r="AV263"/>
      <c r="AW263" s="31"/>
      <c r="AX263" s="31"/>
      <c r="AY263" s="31"/>
      <c r="AZ263" s="31"/>
      <c r="BA263" s="31"/>
      <c r="BB263" s="31"/>
      <c r="BC263" s="31"/>
      <c r="BD263" s="31"/>
      <c r="BE263" s="49"/>
      <c r="BF263" s="31"/>
      <c r="BG263" s="31"/>
      <c r="BH263" s="31"/>
      <c r="BI263" s="31"/>
      <c r="BJ263" s="31"/>
      <c r="BK263" s="31"/>
      <c r="BL263" s="31"/>
      <c r="BM263"/>
      <c r="BN263" s="4">
        <v>1</v>
      </c>
    </row>
    <row r="264" spans="1:66" s="48" customFormat="1" ht="15.75" x14ac:dyDescent="0.25">
      <c r="A264"/>
      <c r="B264" s="196" t="str">
        <f t="shared" si="53"/>
        <v>A</v>
      </c>
      <c r="C264" s="320" t="str">
        <f>C254</f>
        <v>Famille à coller.N.Nom de votre recette.Recette mère ►.S.Saisissez le nom de la recette mère</v>
      </c>
      <c r="D264" s="320">
        <f>D254</f>
        <v>6</v>
      </c>
      <c r="E264" s="320" t="str">
        <f>E254</f>
        <v>couverts</v>
      </c>
      <c r="F264" s="896" t="s">
        <v>568</v>
      </c>
      <c r="G264" s="892">
        <v>1</v>
      </c>
      <c r="H264" s="16"/>
      <c r="I264" s="895">
        <f>(G264/G256)*I257</f>
        <v>2</v>
      </c>
      <c r="J264" s="270"/>
      <c r="K264" s="270"/>
      <c r="L264" s="383" t="s">
        <v>569</v>
      </c>
      <c r="N264" s="2982"/>
      <c r="O264" s="310"/>
      <c r="P264" s="2961"/>
      <c r="Q264"/>
      <c r="R264" s="614" t="s">
        <v>348</v>
      </c>
      <c r="S264"/>
      <c r="T264"/>
      <c r="U264"/>
      <c r="Z264" s="49"/>
      <c r="AA264" s="49"/>
      <c r="AB264"/>
      <c r="AC264"/>
      <c r="AD264" s="310"/>
      <c r="AE264" s="310"/>
      <c r="AF264"/>
      <c r="AG264" s="49"/>
      <c r="AH264" s="49"/>
      <c r="AI264" s="49"/>
      <c r="AJ264" s="49"/>
      <c r="AK264" s="49"/>
      <c r="AL264" s="49"/>
      <c r="AM264" s="49"/>
      <c r="AN264" s="49"/>
      <c r="AO264" s="49"/>
      <c r="AP264" s="31"/>
      <c r="AQ264" s="49"/>
      <c r="AR264"/>
      <c r="AS264"/>
      <c r="AT264"/>
      <c r="AU264"/>
      <c r="AV264"/>
      <c r="AW264" s="31"/>
      <c r="AX264" s="31"/>
      <c r="AY264" s="31"/>
      <c r="AZ264" s="31"/>
      <c r="BA264" s="31"/>
      <c r="BB264" s="31"/>
      <c r="BC264" s="31"/>
      <c r="BD264" s="31"/>
      <c r="BE264" s="49"/>
      <c r="BF264" s="31"/>
      <c r="BG264" s="31"/>
      <c r="BH264" s="31"/>
      <c r="BI264" s="31"/>
      <c r="BJ264" s="31"/>
      <c r="BK264" s="31"/>
      <c r="BL264" s="31"/>
      <c r="BM264"/>
      <c r="BN264" s="4">
        <v>1</v>
      </c>
    </row>
    <row r="265" spans="1:66" s="48" customFormat="1" ht="15.75" x14ac:dyDescent="0.25">
      <c r="A265"/>
      <c r="B265" s="196" t="str">
        <f t="shared" si="53"/>
        <v>A</v>
      </c>
      <c r="C265" s="320" t="str">
        <f>C254</f>
        <v>Famille à coller.N.Nom de votre recette.Recette mère ►.S.Saisissez le nom de la recette mère</v>
      </c>
      <c r="D265" s="320">
        <f>D254</f>
        <v>6</v>
      </c>
      <c r="E265" s="320" t="str">
        <f>E254</f>
        <v>couverts</v>
      </c>
      <c r="F265" s="896" t="s">
        <v>568</v>
      </c>
      <c r="G265" s="892">
        <v>1</v>
      </c>
      <c r="H265" s="16"/>
      <c r="I265" s="895">
        <f>(G265/G256)*I257</f>
        <v>2</v>
      </c>
      <c r="J265" s="270"/>
      <c r="K265" s="270"/>
      <c r="L265" s="383"/>
      <c r="N265" s="2982"/>
      <c r="O265" s="310"/>
      <c r="P265" s="2961"/>
      <c r="Q265"/>
      <c r="R265"/>
      <c r="S265"/>
      <c r="T265"/>
      <c r="U265"/>
      <c r="Z265" s="49"/>
      <c r="AA265" s="49"/>
      <c r="AB265"/>
      <c r="AC265"/>
      <c r="AD265" s="310"/>
      <c r="AE265" s="310"/>
      <c r="AF265"/>
      <c r="AG265" s="49"/>
      <c r="AH265" s="49"/>
      <c r="AI265" s="49"/>
      <c r="AJ265" s="49"/>
      <c r="AK265" s="49"/>
      <c r="AL265" s="49"/>
      <c r="AM265" s="49"/>
      <c r="AN265" s="49"/>
      <c r="AO265" s="49"/>
      <c r="AP265" s="31"/>
      <c r="AQ265" s="49"/>
      <c r="AR265"/>
      <c r="AS265"/>
      <c r="AT265"/>
      <c r="AU265"/>
      <c r="AV265"/>
      <c r="AW265" s="31"/>
      <c r="AX265" s="31"/>
      <c r="AY265" s="31"/>
      <c r="AZ265" s="31"/>
      <c r="BA265" s="31"/>
      <c r="BB265" s="31"/>
      <c r="BC265" s="31"/>
      <c r="BD265" s="31"/>
      <c r="BE265" s="49"/>
      <c r="BF265" s="31"/>
      <c r="BG265" s="31"/>
      <c r="BH265" s="31"/>
      <c r="BI265" s="31"/>
      <c r="BJ265" s="31"/>
      <c r="BK265" s="31"/>
      <c r="BL265" s="31"/>
      <c r="BM265"/>
      <c r="BN265" s="4">
        <v>1</v>
      </c>
    </row>
    <row r="266" spans="1:66" s="48" customFormat="1" ht="15.75" customHeight="1" x14ac:dyDescent="0.25">
      <c r="A266"/>
      <c r="B266" s="196" t="str">
        <f t="shared" si="53"/>
        <v>A</v>
      </c>
      <c r="C266" s="320" t="str">
        <f>C254</f>
        <v>Famille à coller.N.Nom de votre recette.Recette mère ►.S.Saisissez le nom de la recette mère</v>
      </c>
      <c r="D266" s="320">
        <f>D254</f>
        <v>6</v>
      </c>
      <c r="E266" s="320" t="str">
        <f>E254</f>
        <v>couverts</v>
      </c>
      <c r="F266" s="896" t="s">
        <v>568</v>
      </c>
      <c r="G266" s="892">
        <v>1</v>
      </c>
      <c r="H266" s="16"/>
      <c r="I266" s="895">
        <f>(G266/G256)*I257</f>
        <v>2</v>
      </c>
      <c r="J266" s="270"/>
      <c r="K266" s="270"/>
      <c r="L266" s="383"/>
      <c r="N266" s="2982"/>
      <c r="O266" s="310"/>
      <c r="P266" s="2961"/>
      <c r="Q266"/>
      <c r="R266"/>
      <c r="S266"/>
      <c r="T266"/>
      <c r="U266"/>
      <c r="Z266" s="49"/>
      <c r="AA266" s="49"/>
      <c r="AB266"/>
      <c r="AC266"/>
      <c r="AD266" s="310"/>
      <c r="AE266" s="310"/>
      <c r="AF266"/>
      <c r="AG266" s="49"/>
      <c r="AH266" s="49"/>
      <c r="AI266" s="49"/>
      <c r="AJ266" s="49"/>
      <c r="AK266" s="49"/>
      <c r="AL266" s="49"/>
      <c r="AM266" s="49"/>
      <c r="AN266" s="49"/>
      <c r="AO266" s="49"/>
      <c r="AP266" s="31"/>
      <c r="AQ266" s="49"/>
      <c r="AR266"/>
      <c r="AS266"/>
      <c r="AT266"/>
      <c r="AU266"/>
      <c r="AV266"/>
      <c r="AW266" s="31"/>
      <c r="AX266" s="31"/>
      <c r="AY266" s="31"/>
      <c r="AZ266" s="31"/>
      <c r="BA266" s="31"/>
      <c r="BB266" s="31"/>
      <c r="BC266" s="31"/>
      <c r="BD266" s="31"/>
      <c r="BE266" s="49"/>
      <c r="BF266" s="31"/>
      <c r="BG266" s="31"/>
      <c r="BH266" s="31"/>
      <c r="BI266" s="31"/>
      <c r="BJ266" s="31"/>
      <c r="BK266" s="31"/>
      <c r="BL266" s="31"/>
      <c r="BM266"/>
      <c r="BN266" s="4">
        <v>1</v>
      </c>
    </row>
    <row r="267" spans="1:66" s="48" customFormat="1" ht="15.75" x14ac:dyDescent="0.25">
      <c r="A267"/>
      <c r="B267" s="319" t="s">
        <v>18</v>
      </c>
      <c r="C267" s="320" t="str">
        <f>C254</f>
        <v>Famille à coller.N.Nom de votre recette.Recette mère ►.S.Saisissez le nom de la recette mère</v>
      </c>
      <c r="D267" s="320">
        <f>D254</f>
        <v>6</v>
      </c>
      <c r="E267" s="320" t="str">
        <f>E254</f>
        <v>couverts</v>
      </c>
      <c r="F267" s="821" t="s">
        <v>153</v>
      </c>
      <c r="G267" s="865"/>
      <c r="H267" s="865"/>
      <c r="I267" s="865"/>
      <c r="J267" s="865"/>
      <c r="K267" s="865"/>
      <c r="L267" s="866"/>
      <c r="N267" s="2982"/>
      <c r="O267" s="310"/>
      <c r="P267" s="2961"/>
      <c r="Q267"/>
      <c r="R267"/>
      <c r="S267"/>
      <c r="T267"/>
      <c r="U267"/>
      <c r="Z267" s="49"/>
      <c r="AA267" s="49"/>
      <c r="AB267"/>
      <c r="AC267"/>
      <c r="AD267" s="310"/>
      <c r="AE267" s="310"/>
      <c r="AF267"/>
      <c r="AG267" s="49"/>
      <c r="AH267" s="49"/>
      <c r="AI267" s="49"/>
      <c r="AJ267" s="49"/>
      <c r="AK267" s="49"/>
      <c r="AL267" s="49"/>
      <c r="AM267" s="49"/>
      <c r="AN267" s="49"/>
      <c r="AO267" s="49"/>
      <c r="AP267" s="31"/>
      <c r="AQ267" s="49"/>
      <c r="AR267"/>
      <c r="AS267"/>
      <c r="AT267"/>
      <c r="AU267"/>
      <c r="AV267"/>
      <c r="AW267" s="31"/>
      <c r="AX267" s="31"/>
      <c r="AY267" s="31"/>
      <c r="AZ267" s="31"/>
      <c r="BA267" s="31"/>
      <c r="BB267" s="31"/>
      <c r="BC267" s="31"/>
      <c r="BD267" s="31"/>
      <c r="BE267" s="49"/>
      <c r="BF267" s="31"/>
      <c r="BG267" s="31"/>
      <c r="BH267" s="31"/>
      <c r="BI267" s="31"/>
      <c r="BJ267" s="31"/>
      <c r="BK267" s="31"/>
      <c r="BL267" s="31"/>
      <c r="BM267"/>
      <c r="BN267" s="4">
        <v>1</v>
      </c>
    </row>
    <row r="268" spans="1:66" s="48" customFormat="1" ht="15.75" x14ac:dyDescent="0.25">
      <c r="A268"/>
      <c r="B268" s="196" t="str">
        <f t="shared" ref="B268:B269" si="54">IF(OR(F268&lt;&gt;"",G268&lt;&gt; "",H268&lt;&gt;"",I268&lt;&gt;""),"A", "►")</f>
        <v>►</v>
      </c>
      <c r="C268" s="320" t="str">
        <f>C254</f>
        <v>Famille à coller.N.Nom de votre recette.Recette mère ►.S.Saisissez le nom de la recette mère</v>
      </c>
      <c r="D268" s="320">
        <f>D254</f>
        <v>6</v>
      </c>
      <c r="E268" s="320" t="str">
        <f>E254</f>
        <v>couverts</v>
      </c>
      <c r="F268" s="381"/>
      <c r="G268" s="287"/>
      <c r="H268" s="287"/>
      <c r="I268" s="287"/>
      <c r="J268" s="287"/>
      <c r="K268" s="287"/>
      <c r="L268" s="383" t="s">
        <v>154</v>
      </c>
      <c r="N268" s="2982"/>
      <c r="O268" s="310"/>
      <c r="P268" s="2961"/>
      <c r="Q268"/>
      <c r="R268"/>
      <c r="S268"/>
      <c r="T268"/>
      <c r="U268"/>
      <c r="Z268" s="49"/>
      <c r="AA268" s="49"/>
      <c r="AB268"/>
      <c r="AC268"/>
      <c r="AD268" s="310"/>
      <c r="AE268" s="310"/>
      <c r="AF268"/>
      <c r="AG268" s="49"/>
      <c r="AH268" s="49"/>
      <c r="AI268" s="49"/>
      <c r="AJ268" s="49"/>
      <c r="AK268" s="49"/>
      <c r="AL268" s="49"/>
      <c r="AM268" s="49"/>
      <c r="AN268" s="49"/>
      <c r="AO268" s="49"/>
      <c r="AP268" s="31"/>
      <c r="AQ268" s="49"/>
      <c r="AR268"/>
      <c r="AS268"/>
      <c r="AT268"/>
      <c r="AU268"/>
      <c r="AV268"/>
      <c r="AW268" s="31"/>
      <c r="AX268" s="31"/>
      <c r="AY268" s="31"/>
      <c r="AZ268" s="31"/>
      <c r="BA268" s="31"/>
      <c r="BB268" s="31"/>
      <c r="BC268" s="31"/>
      <c r="BD268" s="31"/>
      <c r="BE268" s="49"/>
      <c r="BF268" s="31"/>
      <c r="BG268" s="31"/>
      <c r="BH268" s="31"/>
      <c r="BI268" s="31"/>
      <c r="BJ268" s="31"/>
      <c r="BK268" s="31"/>
      <c r="BL268" s="31"/>
      <c r="BM268"/>
      <c r="BN268" s="4">
        <v>1</v>
      </c>
    </row>
    <row r="269" spans="1:66" s="48" customFormat="1" ht="15.75" customHeight="1" x14ac:dyDescent="0.25">
      <c r="A269"/>
      <c r="B269" s="196" t="str">
        <f t="shared" si="54"/>
        <v>►</v>
      </c>
      <c r="C269" s="320" t="str">
        <f>C254</f>
        <v>Famille à coller.N.Nom de votre recette.Recette mère ►.S.Saisissez le nom de la recette mère</v>
      </c>
      <c r="D269" s="320">
        <f>D254</f>
        <v>6</v>
      </c>
      <c r="E269" s="320" t="str">
        <f>E254</f>
        <v>couverts</v>
      </c>
      <c r="F269" s="381"/>
      <c r="G269" s="287"/>
      <c r="H269" s="287"/>
      <c r="I269" s="287"/>
      <c r="J269" s="287"/>
      <c r="K269" s="287"/>
      <c r="L269" s="383" t="s">
        <v>155</v>
      </c>
      <c r="N269" s="2982"/>
      <c r="O269" s="310"/>
      <c r="P269" s="2961"/>
      <c r="Q269"/>
      <c r="R269"/>
      <c r="S269"/>
      <c r="T269"/>
      <c r="U269"/>
      <c r="Z269" s="49"/>
      <c r="AA269" s="49"/>
      <c r="AB269"/>
      <c r="AC269"/>
      <c r="AD269" s="310"/>
      <c r="AE269" s="310"/>
      <c r="AF269"/>
      <c r="AG269" s="49"/>
      <c r="AH269" s="49"/>
      <c r="AI269" s="49"/>
      <c r="AJ269" s="49"/>
      <c r="AK269" s="49"/>
      <c r="AL269" s="49"/>
      <c r="AM269" s="49"/>
      <c r="AN269" s="49"/>
      <c r="AO269" s="49"/>
      <c r="AP269" s="31"/>
      <c r="AQ269" s="49"/>
      <c r="AR269"/>
      <c r="AS269"/>
      <c r="AT269"/>
      <c r="AU269"/>
      <c r="AV269"/>
      <c r="AW269" s="31"/>
      <c r="AX269" s="31"/>
      <c r="AY269" s="31"/>
      <c r="AZ269" s="31"/>
      <c r="BA269" s="31"/>
      <c r="BB269" s="31"/>
      <c r="BC269" s="31"/>
      <c r="BD269" s="31"/>
      <c r="BE269" s="49"/>
      <c r="BF269" s="31"/>
      <c r="BG269" s="31"/>
      <c r="BH269" s="31"/>
      <c r="BI269" s="31"/>
      <c r="BJ269" s="31"/>
      <c r="BK269" s="31"/>
      <c r="BL269" s="31"/>
      <c r="BM269"/>
      <c r="BN269" s="4">
        <v>1</v>
      </c>
    </row>
    <row r="270" spans="1:66" s="48" customFormat="1" ht="15.75" x14ac:dyDescent="0.25">
      <c r="A270"/>
      <c r="B270" s="376" t="s">
        <v>18</v>
      </c>
      <c r="C270" s="320" t="str">
        <f>C254</f>
        <v>Famille à coller.N.Nom de votre recette.Recette mère ►.S.Saisissez le nom de la recette mère</v>
      </c>
      <c r="D270" s="320">
        <f>D254</f>
        <v>6</v>
      </c>
      <c r="E270" s="320" t="str">
        <f>E254</f>
        <v>couverts</v>
      </c>
      <c r="F270" s="293"/>
      <c r="G270" s="293"/>
      <c r="H270" s="293" t="s">
        <v>152</v>
      </c>
      <c r="I270" s="294"/>
      <c r="J270" s="392"/>
      <c r="K270" s="392"/>
      <c r="L270" s="393"/>
      <c r="N270" s="2982"/>
      <c r="O270" s="310"/>
      <c r="P270" s="2961"/>
      <c r="Q270"/>
      <c r="R270"/>
      <c r="S270"/>
      <c r="T270"/>
      <c r="U270"/>
      <c r="Z270" s="49"/>
      <c r="AA270" s="49"/>
      <c r="AB270"/>
      <c r="AC270"/>
      <c r="AD270" s="310"/>
      <c r="AE270" s="310"/>
      <c r="AF270"/>
      <c r="AG270" s="49"/>
      <c r="AH270" s="49"/>
      <c r="AI270" s="49"/>
      <c r="AJ270" s="49"/>
      <c r="AK270" s="49"/>
      <c r="AL270" s="49"/>
      <c r="AM270" s="49"/>
      <c r="AN270" s="49"/>
      <c r="AO270" s="49"/>
      <c r="AP270" s="31"/>
      <c r="AQ270" s="49"/>
      <c r="AR270"/>
      <c r="AS270"/>
      <c r="AT270"/>
      <c r="AU270"/>
      <c r="AV270"/>
      <c r="AW270" s="31"/>
      <c r="AX270" s="31"/>
      <c r="AY270" s="31"/>
      <c r="AZ270" s="31"/>
      <c r="BA270" s="31"/>
      <c r="BB270" s="31"/>
      <c r="BC270" s="31"/>
      <c r="BD270" s="31"/>
      <c r="BE270" s="49"/>
      <c r="BF270" s="31"/>
      <c r="BG270" s="31"/>
      <c r="BH270" s="31"/>
      <c r="BI270" s="31"/>
      <c r="BJ270" s="31"/>
      <c r="BK270" s="31"/>
      <c r="BL270" s="31"/>
      <c r="BM270"/>
      <c r="BN270" s="4">
        <v>1</v>
      </c>
    </row>
    <row r="271" spans="1:66" s="48" customFormat="1" ht="16.5" thickBot="1" x14ac:dyDescent="0.3">
      <c r="A271"/>
      <c r="B271" s="397" t="s">
        <v>18</v>
      </c>
      <c r="C271" s="398" t="str">
        <f>C254</f>
        <v>Famille à coller.N.Nom de votre recette.Recette mère ►.S.Saisissez le nom de la recette mère</v>
      </c>
      <c r="D271" s="398">
        <f>D254</f>
        <v>6</v>
      </c>
      <c r="E271" s="398" t="str">
        <f>E254</f>
        <v>couverts</v>
      </c>
      <c r="F271" s="399" t="s">
        <v>150</v>
      </c>
      <c r="G271" s="298"/>
      <c r="H271" s="299"/>
      <c r="I271" s="300"/>
      <c r="J271" s="299"/>
      <c r="K271" s="299"/>
      <c r="L271" s="400"/>
      <c r="N271" s="2982"/>
      <c r="O271" s="310"/>
      <c r="P271" s="2961"/>
      <c r="Q271"/>
      <c r="R271"/>
      <c r="S271"/>
      <c r="T271"/>
      <c r="U271"/>
      <c r="Z271" s="49"/>
      <c r="AA271" s="49"/>
      <c r="AB271"/>
      <c r="AC271"/>
      <c r="AD271" s="310"/>
      <c r="AE271" s="310"/>
      <c r="AF271"/>
      <c r="AG271" s="49"/>
      <c r="AH271" s="49"/>
      <c r="AI271" s="49"/>
      <c r="AJ271" s="49"/>
      <c r="AK271" s="49"/>
      <c r="AL271" s="49"/>
      <c r="AM271" s="49"/>
      <c r="AN271" s="49"/>
      <c r="AO271" s="49"/>
      <c r="AP271" s="31"/>
      <c r="AQ271" s="49"/>
      <c r="AR271"/>
      <c r="AS271"/>
      <c r="AT271"/>
      <c r="AU271"/>
      <c r="AV271"/>
      <c r="AW271" s="31"/>
      <c r="AX271" s="31"/>
      <c r="AY271" s="31"/>
      <c r="AZ271" s="31"/>
      <c r="BA271" s="31"/>
      <c r="BB271" s="31"/>
      <c r="BC271" s="31"/>
      <c r="BD271" s="31"/>
      <c r="BE271" s="49"/>
      <c r="BF271" s="31"/>
      <c r="BG271" s="31"/>
      <c r="BH271" s="31"/>
      <c r="BI271" s="31"/>
      <c r="BJ271" s="31"/>
      <c r="BK271" s="31"/>
      <c r="BL271" s="31"/>
      <c r="BM271"/>
      <c r="BN271" s="4">
        <v>1</v>
      </c>
    </row>
    <row r="272" spans="1:66" s="48" customFormat="1" x14ac:dyDescent="0.25">
      <c r="A272"/>
      <c r="B272" s="1005" t="s">
        <v>18</v>
      </c>
      <c r="C272"/>
      <c r="D272"/>
      <c r="E272"/>
      <c r="F272"/>
      <c r="G272"/>
      <c r="H272"/>
      <c r="I272"/>
      <c r="J272"/>
      <c r="K272"/>
      <c r="L272"/>
      <c r="N272" s="2982"/>
      <c r="O272" s="310"/>
      <c r="P272" s="2961"/>
      <c r="Q272"/>
      <c r="R272"/>
      <c r="S272"/>
      <c r="T272"/>
      <c r="U272"/>
      <c r="Z272" s="49"/>
      <c r="AA272" s="49"/>
      <c r="AB272"/>
      <c r="AC272"/>
      <c r="AD272" s="310"/>
      <c r="AE272" s="310"/>
      <c r="AF272"/>
      <c r="AG272" s="49"/>
      <c r="AH272" s="49"/>
      <c r="AI272" s="49"/>
      <c r="AJ272" s="49"/>
      <c r="AK272" s="49"/>
      <c r="AL272" s="49"/>
      <c r="AM272" s="49"/>
      <c r="AN272" s="49"/>
      <c r="AO272" s="49"/>
      <c r="AP272" s="31"/>
      <c r="AQ272" s="49"/>
      <c r="AR272"/>
      <c r="AS272"/>
      <c r="AT272"/>
      <c r="AU272"/>
      <c r="AV272"/>
      <c r="AW272" s="31"/>
      <c r="AX272" s="31"/>
      <c r="AY272" s="31"/>
      <c r="AZ272" s="31"/>
      <c r="BA272" s="31"/>
      <c r="BB272" s="31"/>
      <c r="BC272" s="31"/>
      <c r="BD272" s="31"/>
      <c r="BE272" s="49"/>
      <c r="BF272" s="31"/>
      <c r="BG272" s="31"/>
      <c r="BH272" s="31"/>
      <c r="BI272" s="31"/>
      <c r="BJ272" s="31"/>
      <c r="BK272" s="31"/>
      <c r="BL272" s="31"/>
      <c r="BM272"/>
      <c r="BN272" s="4">
        <v>1</v>
      </c>
    </row>
    <row r="273" spans="1:66" s="48" customFormat="1" ht="18.75" x14ac:dyDescent="0.25">
      <c r="A273"/>
      <c r="B273" s="1006" t="s">
        <v>18</v>
      </c>
      <c r="C273" s="998" t="str">
        <f>C254</f>
        <v>Famille à coller.N.Nom de votre recette.Recette mère ►.S.Saisissez le nom de la recette mère</v>
      </c>
      <c r="D273" s="998">
        <f>D254</f>
        <v>6</v>
      </c>
      <c r="E273" s="998" t="str">
        <f>E254</f>
        <v>couverts</v>
      </c>
      <c r="F273" s="1002" t="s">
        <v>61</v>
      </c>
      <c r="G273" s="1002">
        <v>4</v>
      </c>
      <c r="H273" s="999" t="s">
        <v>508</v>
      </c>
      <c r="I273" s="1000"/>
      <c r="J273" s="1000"/>
      <c r="K273" s="1008" t="s">
        <v>570</v>
      </c>
      <c r="L273" s="1001"/>
      <c r="N273" s="2982"/>
      <c r="O273" s="310"/>
      <c r="P273" s="2961"/>
      <c r="Q273" s="526" t="s">
        <v>218</v>
      </c>
      <c r="R273" s="527" t="s">
        <v>601</v>
      </c>
      <c r="S273" s="527"/>
      <c r="T273" s="527"/>
      <c r="U273"/>
      <c r="Z273" s="49"/>
      <c r="AA273" s="49"/>
      <c r="AB273"/>
      <c r="AC273" s="526" t="s">
        <v>218</v>
      </c>
      <c r="AD273" s="310"/>
      <c r="AE273" s="310"/>
      <c r="AF273"/>
      <c r="AG273" s="49"/>
      <c r="AH273" s="49"/>
      <c r="AI273" s="49"/>
      <c r="AJ273" s="49"/>
      <c r="AK273" s="49"/>
      <c r="AL273" s="49"/>
      <c r="AM273" s="49"/>
      <c r="AN273" s="49"/>
      <c r="AO273" s="49"/>
      <c r="AP273" s="31"/>
      <c r="AQ273" s="49"/>
      <c r="AR273"/>
      <c r="AS273"/>
      <c r="AT273"/>
      <c r="AU273"/>
      <c r="AV273"/>
      <c r="AW273" s="31"/>
      <c r="AX273" s="31"/>
      <c r="AY273" s="31"/>
      <c r="AZ273" s="31"/>
      <c r="BA273" s="31"/>
      <c r="BB273" s="31"/>
      <c r="BC273" s="31"/>
      <c r="BD273" s="31"/>
      <c r="BE273" s="49"/>
      <c r="BF273" s="31"/>
      <c r="BG273" s="31"/>
      <c r="BH273" s="31"/>
      <c r="BI273" s="31"/>
      <c r="BJ273" s="31"/>
      <c r="BK273" s="31"/>
      <c r="BL273" s="31"/>
      <c r="BM273"/>
      <c r="BN273" s="4">
        <v>1</v>
      </c>
    </row>
    <row r="274" spans="1:66" s="48" customFormat="1" ht="18.75" x14ac:dyDescent="0.25">
      <c r="A274"/>
      <c r="B274" s="319" t="s">
        <v>18</v>
      </c>
      <c r="C274" s="1043" t="str">
        <f>C273</f>
        <v>Famille à coller.N.Nom de votre recette.Recette mère ►.S.Saisissez le nom de la recette mère</v>
      </c>
      <c r="D274" s="1043">
        <f>D273</f>
        <v>6</v>
      </c>
      <c r="E274" s="1044" t="str">
        <f>E273</f>
        <v>couverts</v>
      </c>
      <c r="F274" s="16"/>
      <c r="G274" s="16"/>
      <c r="H274" s="16"/>
      <c r="I274" s="16"/>
      <c r="J274" s="16"/>
      <c r="K274" s="16"/>
      <c r="L274" s="897"/>
      <c r="N274" s="2982"/>
      <c r="O274" s="310"/>
      <c r="P274" s="2961"/>
      <c r="R274" s="436" t="s">
        <v>221</v>
      </c>
      <c r="S274"/>
      <c r="T274"/>
      <c r="U274"/>
      <c r="Z274" s="49"/>
      <c r="AA274" s="49"/>
      <c r="AB274"/>
      <c r="AC274"/>
      <c r="AD274" s="310"/>
      <c r="AE274" s="310"/>
      <c r="AF274"/>
      <c r="AG274" s="49"/>
      <c r="AH274" s="49"/>
      <c r="AI274" s="49"/>
      <c r="AJ274" s="49"/>
      <c r="AK274" s="49"/>
      <c r="AL274" s="49"/>
      <c r="AM274" s="49"/>
      <c r="AN274" s="49"/>
      <c r="AO274" s="49"/>
      <c r="AP274" s="31"/>
      <c r="AQ274" s="49"/>
      <c r="AR274"/>
      <c r="AS274"/>
      <c r="AT274"/>
      <c r="AU274"/>
      <c r="AV274"/>
      <c r="AW274" s="31"/>
      <c r="AX274" s="31"/>
      <c r="AY274" s="31"/>
      <c r="AZ274" s="31"/>
      <c r="BA274" s="31"/>
      <c r="BB274" s="31"/>
      <c r="BC274" s="31"/>
      <c r="BD274" s="31"/>
      <c r="BE274" s="49"/>
      <c r="BF274" s="31"/>
      <c r="BG274" s="31"/>
      <c r="BH274" s="31"/>
      <c r="BI274" s="31"/>
      <c r="BJ274" s="31"/>
      <c r="BK274" s="31"/>
      <c r="BL274" s="31"/>
      <c r="BM274"/>
      <c r="BN274" s="4">
        <v>1</v>
      </c>
    </row>
    <row r="275" spans="1:66" s="48" customFormat="1" ht="15.75" x14ac:dyDescent="0.25">
      <c r="A275"/>
      <c r="B275" s="319" t="s">
        <v>18</v>
      </c>
      <c r="C275" s="320" t="str">
        <f>C273</f>
        <v>Famille à coller.N.Nom de votre recette.Recette mère ►.S.Saisissez le nom de la recette mère</v>
      </c>
      <c r="D275" s="320">
        <f>D273</f>
        <v>6</v>
      </c>
      <c r="E275" s="1045" t="str">
        <f>E273</f>
        <v>couverts</v>
      </c>
      <c r="F275" s="898" t="s">
        <v>571</v>
      </c>
      <c r="G275" s="899" t="s">
        <v>572</v>
      </c>
      <c r="H275" s="900"/>
      <c r="I275" s="901" t="s">
        <v>573</v>
      </c>
      <c r="J275" s="899" t="s">
        <v>18</v>
      </c>
      <c r="K275" s="899" t="s">
        <v>574</v>
      </c>
      <c r="L275" s="897" t="s">
        <v>575</v>
      </c>
      <c r="N275" s="2982"/>
      <c r="O275" s="310"/>
      <c r="P275" s="2961"/>
      <c r="Q275"/>
      <c r="R275"/>
      <c r="S275"/>
      <c r="T275"/>
      <c r="U275"/>
      <c r="Z275" s="49"/>
      <c r="AA275" s="49"/>
      <c r="AB275"/>
      <c r="AC275"/>
      <c r="AD275" s="310"/>
      <c r="AE275" s="310"/>
      <c r="AF275"/>
      <c r="AG275" s="49"/>
      <c r="AH275" s="49"/>
      <c r="AI275" s="49"/>
      <c r="AJ275" s="49"/>
      <c r="AK275" s="49"/>
      <c r="AL275" s="49"/>
      <c r="AM275" s="49"/>
      <c r="AN275" s="49"/>
      <c r="AO275" s="49"/>
      <c r="AP275" s="31"/>
      <c r="AQ275" s="49"/>
      <c r="AR275"/>
      <c r="AS275"/>
      <c r="AT275"/>
      <c r="AU275"/>
      <c r="AV275"/>
      <c r="AW275" s="31"/>
      <c r="AX275" s="31"/>
      <c r="AY275" s="31"/>
      <c r="AZ275" s="31"/>
      <c r="BA275" s="31"/>
      <c r="BB275" s="31"/>
      <c r="BC275" s="31"/>
      <c r="BD275" s="31"/>
      <c r="BE275" s="49"/>
      <c r="BF275" s="31"/>
      <c r="BG275" s="31"/>
      <c r="BH275" s="31"/>
      <c r="BI275" s="31"/>
      <c r="BJ275" s="31"/>
      <c r="BK275" s="31"/>
      <c r="BL275" s="31"/>
      <c r="BM275"/>
      <c r="BN275" s="4">
        <v>1</v>
      </c>
    </row>
    <row r="276" spans="1:66" s="48" customFormat="1" ht="15.75" x14ac:dyDescent="0.25">
      <c r="A276"/>
      <c r="B276" s="319" t="s">
        <v>18</v>
      </c>
      <c r="C276" s="320" t="str">
        <f>C273</f>
        <v>Famille à coller.N.Nom de votre recette.Recette mère ►.S.Saisissez le nom de la recette mère</v>
      </c>
      <c r="D276" s="320">
        <f>D273</f>
        <v>6</v>
      </c>
      <c r="E276" s="1045" t="str">
        <f>E273</f>
        <v>couverts</v>
      </c>
      <c r="F276" s="902" t="str">
        <f>"cellule "&amp;ADDRESS(ROW(L276),COLUMN(L276),4)&amp;"  vous pouvez saisir un autre poids"</f>
        <v>cellule L276  vous pouvez saisir un autre poids</v>
      </c>
      <c r="G276" s="903"/>
      <c r="H276" s="904"/>
      <c r="I276" s="243"/>
      <c r="J276" s="903"/>
      <c r="K276"/>
      <c r="L276" s="905">
        <v>1</v>
      </c>
      <c r="N276" s="2982"/>
      <c r="O276" s="310"/>
      <c r="P276" s="2961"/>
      <c r="Q276"/>
      <c r="R276"/>
      <c r="S276"/>
      <c r="T276"/>
      <c r="U276"/>
      <c r="Z276" s="49"/>
      <c r="AA276" s="49"/>
      <c r="AB276"/>
      <c r="AC276"/>
      <c r="AD276" s="310"/>
      <c r="AE276" s="310"/>
      <c r="AF276"/>
      <c r="AG276" s="49"/>
      <c r="AH276" s="49"/>
      <c r="AI276" s="49"/>
      <c r="AJ276" s="49"/>
      <c r="AK276" s="49"/>
      <c r="AL276" s="49"/>
      <c r="AM276" s="49"/>
      <c r="AN276" s="49"/>
      <c r="AO276" s="49"/>
      <c r="AP276" s="31"/>
      <c r="AQ276" s="49"/>
      <c r="AR276"/>
      <c r="AS276"/>
      <c r="AT276"/>
      <c r="AU276"/>
      <c r="AV276"/>
      <c r="AW276" s="31"/>
      <c r="AX276" s="31"/>
      <c r="AY276" s="31"/>
      <c r="AZ276" s="31"/>
      <c r="BA276" s="31"/>
      <c r="BB276" s="31"/>
      <c r="BC276" s="31"/>
      <c r="BD276" s="31"/>
      <c r="BE276" s="49"/>
      <c r="BF276" s="31"/>
      <c r="BG276" s="31"/>
      <c r="BH276" s="31"/>
      <c r="BI276" s="31"/>
      <c r="BJ276" s="31"/>
      <c r="BK276" s="31"/>
      <c r="BL276" s="31"/>
      <c r="BM276"/>
      <c r="BN276" s="4">
        <v>1</v>
      </c>
    </row>
    <row r="277" spans="1:66" s="48" customFormat="1" x14ac:dyDescent="0.25">
      <c r="A277"/>
      <c r="B277" s="319" t="s">
        <v>18</v>
      </c>
      <c r="C277" s="320" t="str">
        <f>C273</f>
        <v>Famille à coller.N.Nom de votre recette.Recette mère ►.S.Saisissez le nom de la recette mère</v>
      </c>
      <c r="D277" s="320">
        <f>D273</f>
        <v>6</v>
      </c>
      <c r="E277" s="1045" t="str">
        <f>E273</f>
        <v>couverts</v>
      </c>
      <c r="F277" s="906">
        <v>100</v>
      </c>
      <c r="G277" s="498">
        <v>120</v>
      </c>
      <c r="H277" s="907"/>
      <c r="I277" s="498">
        <v>180</v>
      </c>
      <c r="J277" s="498">
        <v>180</v>
      </c>
      <c r="K277" s="498">
        <v>200</v>
      </c>
      <c r="L277" s="908" t="s">
        <v>576</v>
      </c>
      <c r="N277" s="2982"/>
      <c r="O277" s="310"/>
      <c r="P277" s="2961"/>
      <c r="Q277"/>
      <c r="R277"/>
      <c r="S277"/>
      <c r="T277"/>
      <c r="U277"/>
      <c r="Z277" s="49"/>
      <c r="AA277" s="49"/>
      <c r="AB277"/>
      <c r="AC277"/>
      <c r="AD277" s="310"/>
      <c r="AE277" s="310"/>
      <c r="AF277"/>
      <c r="AG277" s="49"/>
      <c r="AH277" s="49"/>
      <c r="AI277" s="49"/>
      <c r="AJ277" s="49"/>
      <c r="AK277" s="49"/>
      <c r="AL277" s="49"/>
      <c r="AM277" s="49"/>
      <c r="AN277" s="49"/>
      <c r="AO277" s="49"/>
      <c r="AP277" s="31"/>
      <c r="AQ277" s="49"/>
      <c r="AR277"/>
      <c r="AS277"/>
      <c r="AT277"/>
      <c r="AU277"/>
      <c r="AV277"/>
      <c r="AW277" s="31"/>
      <c r="AX277" s="31"/>
      <c r="AY277" s="31"/>
      <c r="AZ277" s="31"/>
      <c r="BA277" s="31"/>
      <c r="BB277" s="31"/>
      <c r="BC277" s="31"/>
      <c r="BD277" s="31"/>
      <c r="BE277" s="49"/>
      <c r="BF277" s="31"/>
      <c r="BG277" s="31"/>
      <c r="BH277" s="31"/>
      <c r="BI277" s="31"/>
      <c r="BJ277" s="31"/>
      <c r="BK277" s="31"/>
      <c r="BL277" s="31"/>
      <c r="BM277"/>
      <c r="BN277" s="4">
        <v>1</v>
      </c>
    </row>
    <row r="278" spans="1:66" s="48" customFormat="1" ht="15.75" x14ac:dyDescent="0.25">
      <c r="A278"/>
      <c r="B278" s="319" t="s">
        <v>18</v>
      </c>
      <c r="C278" s="320" t="str">
        <f>C273</f>
        <v>Famille à coller.N.Nom de votre recette.Recette mère ►.S.Saisissez le nom de la recette mère</v>
      </c>
      <c r="D278" s="320">
        <f>D273</f>
        <v>6</v>
      </c>
      <c r="E278" s="1045" t="str">
        <f>E273</f>
        <v>couverts</v>
      </c>
      <c r="F278" s="909">
        <f>IF(MOD(L276*1000/F277,1)=0,L276*1000/F277,IF(MOD(L276*1000/F277,1)&lt;0.5,INT(L276*1000/F277),INT(L276*1000/F277)+1))</f>
        <v>10</v>
      </c>
      <c r="G278" s="910">
        <f>IF(MOD(L276*1000/G277,1)=0,L276*1000/G277,IF(MOD(L276*1000/G277,1)&lt;0.5,INT(L276*1000/G277),INT(L276*1000/G277)+1))</f>
        <v>8</v>
      </c>
      <c r="H278" s="911"/>
      <c r="I278" s="910">
        <f>IF(MOD(L276*1000/I277,1)=0,L276*1000/I277,IF(MOD(L276*1000/I277,1)&lt;0.5,INT(L276*1000/I277),INT(L276*1000/I277)+1))</f>
        <v>6</v>
      </c>
      <c r="J278" s="910">
        <f>IF(MOD(L276*1000/J277,1)=0,L276*1000/J277,IF(MOD(L276*1000/J277,1)&lt;0.5,INT(L276*1000/J277),INT(L276*1000/J277)+1))</f>
        <v>6</v>
      </c>
      <c r="K278" s="910">
        <f>IF(MOD(L276*1000/K277,1)=0,L276*1000/K277,IF(MOD(L276*1000/K277,1)&lt;0.5,INT(L276*1000/K277),INT(L276*1000/K277)+1))</f>
        <v>5</v>
      </c>
      <c r="L278" s="912" t="s">
        <v>261</v>
      </c>
      <c r="N278" s="2982"/>
      <c r="O278" s="310"/>
      <c r="P278" s="2961"/>
      <c r="Q278"/>
      <c r="R278"/>
      <c r="S278"/>
      <c r="T278"/>
      <c r="U278"/>
      <c r="Z278" s="49"/>
      <c r="AA278" s="49"/>
      <c r="AB278"/>
      <c r="AC278"/>
      <c r="AD278" s="310"/>
      <c r="AE278" s="310"/>
      <c r="AF278"/>
      <c r="AG278" s="49"/>
      <c r="AH278" s="49"/>
      <c r="AI278" s="49"/>
      <c r="AJ278" s="49"/>
      <c r="AK278" s="49"/>
      <c r="AL278" s="49"/>
      <c r="AM278" s="49"/>
      <c r="AN278" s="49"/>
      <c r="AO278" s="49"/>
      <c r="AP278" s="31"/>
      <c r="AQ278" s="49"/>
      <c r="AR278"/>
      <c r="AS278"/>
      <c r="AT278"/>
      <c r="AU278"/>
      <c r="AV278"/>
      <c r="AW278" s="31"/>
      <c r="AX278" s="31"/>
      <c r="AY278" s="31"/>
      <c r="AZ278" s="31"/>
      <c r="BA278" s="31"/>
      <c r="BB278" s="31"/>
      <c r="BC278" s="31"/>
      <c r="BD278" s="31"/>
      <c r="BE278" s="49"/>
      <c r="BF278" s="31"/>
      <c r="BG278" s="31"/>
      <c r="BH278" s="31"/>
      <c r="BI278" s="31"/>
      <c r="BJ278" s="31"/>
      <c r="BK278" s="31"/>
      <c r="BL278" s="31"/>
      <c r="BM278"/>
      <c r="BN278" s="4">
        <v>1</v>
      </c>
    </row>
    <row r="279" spans="1:66" s="48" customFormat="1" ht="15.75" x14ac:dyDescent="0.25">
      <c r="A279"/>
      <c r="B279" s="319" t="s">
        <v>18</v>
      </c>
      <c r="C279" s="320" t="str">
        <f>C273</f>
        <v>Famille à coller.N.Nom de votre recette.Recette mère ►.S.Saisissez le nom de la recette mère</v>
      </c>
      <c r="D279" s="320">
        <f>D273</f>
        <v>6</v>
      </c>
      <c r="E279" s="1045" t="str">
        <f>E273</f>
        <v>couverts</v>
      </c>
      <c r="F279" s="902" t="str">
        <f>"cellule "&amp;ADDRESS(ROW(L279),COLUMN(L279),4)&amp;"  vous pouvez saisir un autre poids"</f>
        <v>cellule L279  vous pouvez saisir un autre poids</v>
      </c>
      <c r="G279" s="907"/>
      <c r="H279" s="913"/>
      <c r="I279" s="16"/>
      <c r="J279" s="907"/>
      <c r="K279"/>
      <c r="L279" s="914">
        <v>1</v>
      </c>
      <c r="N279" s="2982"/>
      <c r="O279" s="310"/>
      <c r="P279" s="2961"/>
      <c r="Q279"/>
      <c r="R279"/>
      <c r="S279"/>
      <c r="T279"/>
      <c r="U279"/>
      <c r="Z279" s="49"/>
      <c r="AA279" s="49"/>
      <c r="AB279"/>
      <c r="AC279"/>
      <c r="AD279" s="310"/>
      <c r="AE279" s="310"/>
      <c r="AF279"/>
      <c r="AG279" s="49"/>
      <c r="AH279" s="49"/>
      <c r="AI279" s="49"/>
      <c r="AJ279" s="49"/>
      <c r="AK279" s="49"/>
      <c r="AL279" s="49"/>
      <c r="AM279" s="49"/>
      <c r="AN279" s="49"/>
      <c r="AO279" s="49"/>
      <c r="AP279" s="31"/>
      <c r="AQ279" s="49"/>
      <c r="AR279"/>
      <c r="AS279"/>
      <c r="AT279"/>
      <c r="AU279"/>
      <c r="AV279"/>
      <c r="AW279" s="31"/>
      <c r="AX279" s="31"/>
      <c r="AY279" s="31"/>
      <c r="AZ279" s="31"/>
      <c r="BA279" s="31"/>
      <c r="BB279" s="31"/>
      <c r="BC279" s="31"/>
      <c r="BD279" s="31"/>
      <c r="BE279" s="49"/>
      <c r="BF279" s="31"/>
      <c r="BG279" s="31"/>
      <c r="BH279" s="31"/>
      <c r="BI279" s="31"/>
      <c r="BJ279" s="31"/>
      <c r="BK279" s="31"/>
      <c r="BL279" s="31"/>
      <c r="BM279"/>
      <c r="BN279" s="4">
        <v>1</v>
      </c>
    </row>
    <row r="280" spans="1:66" s="48" customFormat="1" x14ac:dyDescent="0.25">
      <c r="A280"/>
      <c r="B280" s="319" t="s">
        <v>18</v>
      </c>
      <c r="C280" s="320" t="str">
        <f>C273</f>
        <v>Famille à coller.N.Nom de votre recette.Recette mère ►.S.Saisissez le nom de la recette mère</v>
      </c>
      <c r="D280" s="320">
        <f>D273</f>
        <v>6</v>
      </c>
      <c r="E280" s="1045" t="str">
        <f>E273</f>
        <v>couverts</v>
      </c>
      <c r="F280" s="915">
        <v>10</v>
      </c>
      <c r="G280" s="892">
        <v>8</v>
      </c>
      <c r="H280" s="916"/>
      <c r="I280" s="892">
        <v>5</v>
      </c>
      <c r="J280" s="892">
        <v>6</v>
      </c>
      <c r="K280" s="892">
        <v>10</v>
      </c>
      <c r="L280" s="917" t="s">
        <v>577</v>
      </c>
      <c r="N280" s="2982"/>
      <c r="O280" s="310"/>
      <c r="P280" s="2961"/>
      <c r="Q280"/>
      <c r="R280"/>
      <c r="S280"/>
      <c r="T280"/>
      <c r="U280"/>
      <c r="Z280" s="49"/>
      <c r="AA280" s="49"/>
      <c r="AB280"/>
      <c r="AC280"/>
      <c r="AD280" s="310"/>
      <c r="AE280" s="310"/>
      <c r="AF280"/>
      <c r="AG280" s="49"/>
      <c r="AH280" s="49"/>
      <c r="AI280" s="49"/>
      <c r="AJ280" s="49"/>
      <c r="AK280" s="49"/>
      <c r="AL280" s="49"/>
      <c r="AM280" s="49"/>
      <c r="AN280" s="49"/>
      <c r="AO280" s="49"/>
      <c r="AP280" s="31"/>
      <c r="AQ280" s="49"/>
      <c r="AR280"/>
      <c r="AS280"/>
      <c r="AT280"/>
      <c r="AU280"/>
      <c r="AV280"/>
      <c r="AW280" s="31"/>
      <c r="AX280" s="31"/>
      <c r="AY280" s="31"/>
      <c r="AZ280" s="31"/>
      <c r="BA280" s="31"/>
      <c r="BB280" s="31"/>
      <c r="BC280" s="31"/>
      <c r="BD280" s="31"/>
      <c r="BE280" s="49"/>
      <c r="BF280" s="31"/>
      <c r="BG280" s="31"/>
      <c r="BH280" s="31"/>
      <c r="BI280" s="31"/>
      <c r="BJ280" s="31"/>
      <c r="BK280" s="31"/>
      <c r="BL280" s="31"/>
      <c r="BM280"/>
      <c r="BN280" s="4">
        <v>1</v>
      </c>
    </row>
    <row r="281" spans="1:66" s="48" customFormat="1" x14ac:dyDescent="0.25">
      <c r="A281"/>
      <c r="B281" s="319" t="s">
        <v>18</v>
      </c>
      <c r="C281" s="320" t="str">
        <f>C273</f>
        <v>Famille à coller.N.Nom de votre recette.Recette mère ►.S.Saisissez le nom de la recette mère</v>
      </c>
      <c r="D281" s="320">
        <f>D273</f>
        <v>6</v>
      </c>
      <c r="E281" s="320" t="str">
        <f>E273</f>
        <v>couverts</v>
      </c>
      <c r="F281" s="918">
        <f>L279/F280*1000</f>
        <v>100</v>
      </c>
      <c r="G281" s="919">
        <f>L279/G280*1000</f>
        <v>125</v>
      </c>
      <c r="H281" s="100"/>
      <c r="I281" s="919">
        <f>L279/I280*1000</f>
        <v>200</v>
      </c>
      <c r="J281" s="919">
        <f>L279/J280*1000</f>
        <v>166.66666666666666</v>
      </c>
      <c r="K281" s="919">
        <f>L279/K280*1000</f>
        <v>100</v>
      </c>
      <c r="L281" s="912" t="s">
        <v>297</v>
      </c>
      <c r="N281" s="2982"/>
      <c r="O281" s="310"/>
      <c r="P281" s="2961"/>
      <c r="Q281"/>
      <c r="R281"/>
      <c r="S281"/>
      <c r="T281"/>
      <c r="U281"/>
      <c r="Z281" s="49"/>
      <c r="AA281" s="49"/>
      <c r="AB281"/>
      <c r="AC281"/>
      <c r="AD281" s="310"/>
      <c r="AE281" s="310"/>
      <c r="AF281"/>
      <c r="AG281" s="49"/>
      <c r="AH281" s="49"/>
      <c r="AI281" s="49"/>
      <c r="AJ281" s="49"/>
      <c r="AK281" s="49"/>
      <c r="AL281" s="49"/>
      <c r="AM281" s="49"/>
      <c r="AN281" s="49"/>
      <c r="AO281" s="49"/>
      <c r="AP281" s="31"/>
      <c r="AQ281" s="49"/>
      <c r="AR281"/>
      <c r="AS281"/>
      <c r="AT281"/>
      <c r="AU281"/>
      <c r="AV281"/>
      <c r="AW281" s="31"/>
      <c r="AX281" s="31"/>
      <c r="AY281" s="31"/>
      <c r="AZ281" s="31"/>
      <c r="BA281" s="31"/>
      <c r="BB281" s="31"/>
      <c r="BC281" s="31"/>
      <c r="BD281" s="31"/>
      <c r="BE281" s="49"/>
      <c r="BF281" s="31"/>
      <c r="BG281" s="31"/>
      <c r="BH281" s="31"/>
      <c r="BI281" s="31"/>
      <c r="BJ281" s="31"/>
      <c r="BK281" s="31"/>
      <c r="BL281" s="31"/>
      <c r="BM281"/>
      <c r="BN281" s="4">
        <v>1</v>
      </c>
    </row>
    <row r="282" spans="1:66" s="48" customFormat="1" ht="15.75" x14ac:dyDescent="0.25">
      <c r="A282"/>
      <c r="B282" s="319" t="s">
        <v>18</v>
      </c>
      <c r="C282" s="320" t="str">
        <f>C273</f>
        <v>Famille à coller.N.Nom de votre recette.Recette mère ►.S.Saisissez le nom de la recette mère</v>
      </c>
      <c r="D282" s="320">
        <f>D273</f>
        <v>6</v>
      </c>
      <c r="E282" s="320" t="str">
        <f>E273</f>
        <v>couverts</v>
      </c>
      <c r="F282" s="920" t="s">
        <v>575</v>
      </c>
      <c r="G282" s="921"/>
      <c r="H282" s="922" t="s">
        <v>274</v>
      </c>
      <c r="I282" s="921"/>
      <c r="J282" s="921"/>
      <c r="K282" s="922" t="s">
        <v>277</v>
      </c>
      <c r="L282" s="329"/>
      <c r="N282" s="2982"/>
      <c r="O282" s="310"/>
      <c r="P282" s="2961"/>
      <c r="Q282"/>
      <c r="R282"/>
      <c r="S282"/>
      <c r="T282"/>
      <c r="U282"/>
      <c r="Z282" s="49"/>
      <c r="AA282" s="49"/>
      <c r="AB282"/>
      <c r="AC282"/>
      <c r="AD282" s="310"/>
      <c r="AE282" s="310"/>
      <c r="AF282"/>
      <c r="AG282" s="49"/>
      <c r="AH282" s="49"/>
      <c r="AI282" s="49"/>
      <c r="AJ282" s="49"/>
      <c r="AK282" s="49"/>
      <c r="AL282" s="49"/>
      <c r="AM282" s="49"/>
      <c r="AN282" s="49"/>
      <c r="AO282" s="49"/>
      <c r="AP282" s="31"/>
      <c r="AQ282" s="49"/>
      <c r="AR282"/>
      <c r="AS282"/>
      <c r="AT282"/>
      <c r="AU282"/>
      <c r="AV282"/>
      <c r="AW282" s="31"/>
      <c r="AX282" s="31"/>
      <c r="AY282" s="31"/>
      <c r="AZ282" s="31"/>
      <c r="BA282" s="31"/>
      <c r="BB282" s="31"/>
      <c r="BC282" s="31"/>
      <c r="BD282" s="31"/>
      <c r="BE282" s="49"/>
      <c r="BF282" s="31"/>
      <c r="BG282" s="31"/>
      <c r="BH282" s="31"/>
      <c r="BI282" s="31"/>
      <c r="BJ282" s="31"/>
      <c r="BK282" s="31"/>
      <c r="BL282" s="31"/>
      <c r="BM282"/>
      <c r="BN282" s="4">
        <v>1</v>
      </c>
    </row>
    <row r="283" spans="1:66" s="48" customFormat="1" ht="15.75" x14ac:dyDescent="0.25">
      <c r="A283"/>
      <c r="B283" s="319" t="s">
        <v>18</v>
      </c>
      <c r="C283" s="320" t="str">
        <f>C273</f>
        <v>Famille à coller.N.Nom de votre recette.Recette mère ►.S.Saisissez le nom de la recette mère</v>
      </c>
      <c r="D283" s="320">
        <f>D273</f>
        <v>6</v>
      </c>
      <c r="E283" s="320" t="str">
        <f>E273</f>
        <v>couverts</v>
      </c>
      <c r="F283" s="920" t="s">
        <v>269</v>
      </c>
      <c r="G283" s="921"/>
      <c r="H283" s="923" t="s">
        <v>275</v>
      </c>
      <c r="I283" s="921"/>
      <c r="J283" s="921"/>
      <c r="K283" s="922" t="s">
        <v>279</v>
      </c>
      <c r="L283" s="924" t="s">
        <v>578</v>
      </c>
      <c r="N283" s="2982"/>
      <c r="O283" s="310"/>
      <c r="P283" s="2961"/>
      <c r="Q283"/>
      <c r="R283"/>
      <c r="S283"/>
      <c r="T283"/>
      <c r="U283"/>
      <c r="Z283" s="49"/>
      <c r="AA283" s="49"/>
      <c r="AB283"/>
      <c r="AC283"/>
      <c r="AD283" s="310"/>
      <c r="AE283" s="310"/>
      <c r="AF283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/>
      <c r="AS283"/>
      <c r="AT283"/>
      <c r="AU283"/>
      <c r="AV283"/>
      <c r="AW283" s="31"/>
      <c r="AX283" s="31"/>
      <c r="AY283" s="31"/>
      <c r="AZ283" s="31"/>
      <c r="BA283" s="31"/>
      <c r="BB283" s="31"/>
      <c r="BC283" s="31"/>
      <c r="BD283" s="31"/>
      <c r="BE283" s="49"/>
      <c r="BF283" s="31"/>
      <c r="BG283" s="31"/>
      <c r="BH283" s="31"/>
      <c r="BI283" s="31"/>
      <c r="BJ283" s="31"/>
      <c r="BK283" s="31"/>
      <c r="BL283" s="31"/>
      <c r="BM283"/>
      <c r="BN283" s="4">
        <v>1</v>
      </c>
    </row>
    <row r="284" spans="1:66" s="48" customFormat="1" x14ac:dyDescent="0.25">
      <c r="A284"/>
      <c r="B284" s="319" t="s">
        <v>18</v>
      </c>
      <c r="C284" s="320" t="str">
        <f>C273</f>
        <v>Famille à coller.N.Nom de votre recette.Recette mère ►.S.Saisissez le nom de la recette mère</v>
      </c>
      <c r="D284" s="320">
        <f>D273</f>
        <v>6</v>
      </c>
      <c r="E284" s="320" t="str">
        <f>E273</f>
        <v>couverts</v>
      </c>
      <c r="F284" s="925" t="s">
        <v>153</v>
      </c>
      <c r="G284" s="926"/>
      <c r="H284" s="926"/>
      <c r="I284" s="927"/>
      <c r="J284" s="927"/>
      <c r="K284" s="927"/>
      <c r="L284" s="928"/>
      <c r="N284" s="2982"/>
      <c r="O284" s="310"/>
      <c r="P284" s="2961"/>
      <c r="Q284"/>
      <c r="R284"/>
      <c r="S284"/>
      <c r="T284"/>
      <c r="U284"/>
      <c r="Z284" s="49"/>
      <c r="AA284" s="49"/>
      <c r="AB284"/>
      <c r="AC284"/>
      <c r="AD284" s="310"/>
      <c r="AE284" s="310"/>
      <c r="AF284"/>
      <c r="AG284" s="49"/>
      <c r="AH284" s="49"/>
      <c r="AI284" s="49"/>
      <c r="AJ284" s="49"/>
      <c r="AK284" s="49"/>
      <c r="AL284" s="49"/>
      <c r="AM284" s="49"/>
      <c r="AN284" s="49"/>
      <c r="AO284" s="49"/>
      <c r="AP284" s="31"/>
      <c r="AQ284" s="49"/>
      <c r="AR284"/>
      <c r="AS284"/>
      <c r="AT284"/>
      <c r="AU284"/>
      <c r="AV284"/>
      <c r="AW284" s="31"/>
      <c r="AX284" s="31"/>
      <c r="AY284" s="31"/>
      <c r="AZ284" s="31"/>
      <c r="BA284" s="31"/>
      <c r="BB284" s="31"/>
      <c r="BC284" s="31"/>
      <c r="BD284" s="31"/>
      <c r="BE284" s="49"/>
      <c r="BF284" s="31"/>
      <c r="BG284" s="31"/>
      <c r="BH284" s="31"/>
      <c r="BI284" s="31"/>
      <c r="BJ284" s="31"/>
      <c r="BK284" s="31"/>
      <c r="BL284" s="31"/>
      <c r="BM284"/>
      <c r="BN284" s="4">
        <v>1</v>
      </c>
    </row>
    <row r="285" spans="1:66" s="48" customFormat="1" ht="15.75" customHeight="1" x14ac:dyDescent="0.25">
      <c r="A285"/>
      <c r="B285" s="196" t="str">
        <f>IF(OR(F285&lt;&gt;"",G285&lt;&gt; "",H285&lt;&gt;"",I285&lt;&gt;""),"A", "►")</f>
        <v>►</v>
      </c>
      <c r="C285" s="320" t="str">
        <f>C273</f>
        <v>Famille à coller.N.Nom de votre recette.Recette mère ►.S.Saisissez le nom de la recette mère</v>
      </c>
      <c r="D285" s="320">
        <f>D273</f>
        <v>6</v>
      </c>
      <c r="E285" s="320" t="str">
        <f>E273</f>
        <v>couverts</v>
      </c>
      <c r="F285" s="929"/>
      <c r="G285" s="930"/>
      <c r="H285" s="930"/>
      <c r="I285" s="930"/>
      <c r="J285" s="930"/>
      <c r="K285" s="930"/>
      <c r="L285" s="931"/>
      <c r="N285" s="2982"/>
      <c r="O285" s="310"/>
      <c r="P285" s="2961"/>
      <c r="Q285"/>
      <c r="R285"/>
      <c r="S285"/>
      <c r="T285"/>
      <c r="U285"/>
      <c r="Z285" s="49"/>
      <c r="AA285" s="49"/>
      <c r="AB285"/>
      <c r="AC285"/>
      <c r="AD285" s="310"/>
      <c r="AE285" s="310"/>
      <c r="AF285"/>
      <c r="AG285" s="49"/>
      <c r="AH285" s="49"/>
      <c r="AI285" s="49"/>
      <c r="AJ285" s="49"/>
      <c r="AK285" s="49"/>
      <c r="AL285" s="49"/>
      <c r="AM285" s="49"/>
      <c r="AN285" s="49"/>
      <c r="AO285" s="49"/>
      <c r="AP285" s="31"/>
      <c r="AQ285" s="49"/>
      <c r="AR285"/>
      <c r="AS285"/>
      <c r="AT285"/>
      <c r="AU285"/>
      <c r="AV285"/>
      <c r="AW285" s="31"/>
      <c r="AX285" s="31"/>
      <c r="AY285" s="31"/>
      <c r="AZ285" s="31"/>
      <c r="BA285" s="31"/>
      <c r="BB285" s="31"/>
      <c r="BC285" s="31"/>
      <c r="BD285" s="31"/>
      <c r="BE285" s="49"/>
      <c r="BF285" s="31"/>
      <c r="BG285" s="31"/>
      <c r="BH285" s="31"/>
      <c r="BI285" s="31"/>
      <c r="BJ285" s="31"/>
      <c r="BK285" s="31"/>
      <c r="BL285" s="31"/>
      <c r="BM285"/>
      <c r="BN285" s="4">
        <v>1</v>
      </c>
    </row>
    <row r="286" spans="1:66" s="48" customFormat="1" ht="15.75" x14ac:dyDescent="0.25">
      <c r="A286"/>
      <c r="B286" s="196" t="str">
        <f>IF(OR(F286&lt;&gt;"",G286&lt;&gt; "",H286&lt;&gt;"",I286&lt;&gt;""),"A", "►")</f>
        <v>►</v>
      </c>
      <c r="C286" s="320" t="str">
        <f>C273</f>
        <v>Famille à coller.N.Nom de votre recette.Recette mère ►.S.Saisissez le nom de la recette mère</v>
      </c>
      <c r="D286" s="320">
        <f>D273</f>
        <v>6</v>
      </c>
      <c r="E286" s="320" t="str">
        <f>E273</f>
        <v>couverts</v>
      </c>
      <c r="F286" s="929"/>
      <c r="G286" s="930"/>
      <c r="H286" s="930"/>
      <c r="I286" s="930"/>
      <c r="J286" s="930"/>
      <c r="K286" s="930"/>
      <c r="L286" s="383"/>
      <c r="N286" s="2982"/>
      <c r="O286" s="310"/>
      <c r="P286" s="2961"/>
      <c r="Q286"/>
      <c r="R286"/>
      <c r="S286"/>
      <c r="T286"/>
      <c r="U286"/>
      <c r="Z286" s="49"/>
      <c r="AA286" s="49"/>
      <c r="AB286"/>
      <c r="AC286"/>
      <c r="AD286" s="310"/>
      <c r="AE286" s="310"/>
      <c r="AF286"/>
      <c r="AG286" s="49"/>
      <c r="AH286" s="49"/>
      <c r="AI286" s="49"/>
      <c r="AJ286" s="49"/>
      <c r="AK286" s="49"/>
      <c r="AL286" s="49"/>
      <c r="AM286" s="49"/>
      <c r="AN286" s="49"/>
      <c r="AO286" s="49"/>
      <c r="AP286" s="31"/>
      <c r="AQ286" s="49"/>
      <c r="AR286"/>
      <c r="AS286"/>
      <c r="AT286"/>
      <c r="AU286"/>
      <c r="AV286"/>
      <c r="AW286" s="31"/>
      <c r="AX286" s="31"/>
      <c r="AY286" s="31"/>
      <c r="AZ286" s="31"/>
      <c r="BA286" s="31"/>
      <c r="BB286" s="31"/>
      <c r="BC286" s="31"/>
      <c r="BD286" s="31"/>
      <c r="BE286" s="49"/>
      <c r="BF286" s="31"/>
      <c r="BG286" s="31"/>
      <c r="BH286" s="31"/>
      <c r="BI286" s="31"/>
      <c r="BJ286" s="31"/>
      <c r="BK286" s="31"/>
      <c r="BL286" s="31"/>
      <c r="BM286"/>
      <c r="BN286" s="4">
        <v>1</v>
      </c>
    </row>
    <row r="287" spans="1:66" s="48" customFormat="1" ht="15.75" x14ac:dyDescent="0.25">
      <c r="A287"/>
      <c r="B287" s="196" t="str">
        <f>IF(OR(F287&lt;&gt;"",G287&lt;&gt; "",H287&lt;&gt;"",I287&lt;&gt;""),"A", "►")</f>
        <v>►</v>
      </c>
      <c r="C287" s="320" t="str">
        <f>C273</f>
        <v>Famille à coller.N.Nom de votre recette.Recette mère ►.S.Saisissez le nom de la recette mère</v>
      </c>
      <c r="D287" s="320">
        <f>D273</f>
        <v>6</v>
      </c>
      <c r="E287" s="320" t="str">
        <f>E273</f>
        <v>couverts</v>
      </c>
      <c r="F287" s="929"/>
      <c r="G287" s="930"/>
      <c r="H287" s="930"/>
      <c r="I287" s="930"/>
      <c r="J287" s="930"/>
      <c r="K287" s="930"/>
      <c r="L287" s="383" t="s">
        <v>154</v>
      </c>
      <c r="N287" s="2982"/>
      <c r="O287" s="310"/>
      <c r="P287" s="2961"/>
      <c r="Q287"/>
      <c r="R287"/>
      <c r="S287"/>
      <c r="T287"/>
      <c r="U287"/>
      <c r="Z287" s="49"/>
      <c r="AA287" s="49"/>
      <c r="AB287"/>
      <c r="AC287"/>
      <c r="AD287" s="310"/>
      <c r="AE287" s="310"/>
      <c r="AF287"/>
      <c r="AG287" s="49"/>
      <c r="AH287" s="49"/>
      <c r="AI287" s="49"/>
      <c r="AJ287" s="49"/>
      <c r="AK287" s="49"/>
      <c r="AL287" s="49"/>
      <c r="AM287" s="49"/>
      <c r="AN287" s="49"/>
      <c r="AO287" s="49"/>
      <c r="AP287" s="31"/>
      <c r="AQ287" s="49"/>
      <c r="AR287"/>
      <c r="AS287"/>
      <c r="AT287"/>
      <c r="AU287"/>
      <c r="AV287"/>
      <c r="AW287" s="31"/>
      <c r="AX287" s="31"/>
      <c r="AY287" s="31"/>
      <c r="AZ287" s="31"/>
      <c r="BA287" s="31"/>
      <c r="BB287" s="31"/>
      <c r="BC287" s="31"/>
      <c r="BD287" s="31"/>
      <c r="BE287" s="49"/>
      <c r="BF287" s="31"/>
      <c r="BG287" s="31"/>
      <c r="BH287" s="31"/>
      <c r="BI287" s="31"/>
      <c r="BJ287" s="31"/>
      <c r="BK287" s="31"/>
      <c r="BL287" s="31"/>
      <c r="BM287"/>
      <c r="BN287" s="4">
        <v>1</v>
      </c>
    </row>
    <row r="288" spans="1:66" s="48" customFormat="1" ht="15.75" customHeight="1" x14ac:dyDescent="0.25">
      <c r="A288"/>
      <c r="B288" s="196" t="str">
        <f>IF(OR(F288&lt;&gt;"",G288&lt;&gt; "",H288&lt;&gt;"",I288&lt;&gt;""),"A", "►")</f>
        <v>►</v>
      </c>
      <c r="C288" s="320" t="str">
        <f>C273</f>
        <v>Famille à coller.N.Nom de votre recette.Recette mère ►.S.Saisissez le nom de la recette mère</v>
      </c>
      <c r="D288" s="320">
        <f>D273</f>
        <v>6</v>
      </c>
      <c r="E288" s="320" t="str">
        <f>E273</f>
        <v>couverts</v>
      </c>
      <c r="F288" s="929"/>
      <c r="G288" s="930"/>
      <c r="H288" s="930"/>
      <c r="I288" s="930"/>
      <c r="J288" s="930"/>
      <c r="K288" s="930"/>
      <c r="L288" s="383" t="s">
        <v>155</v>
      </c>
      <c r="N288" s="2982"/>
      <c r="O288" s="310"/>
      <c r="P288" s="2961"/>
      <c r="Q288"/>
      <c r="R288"/>
      <c r="S288"/>
      <c r="T288"/>
      <c r="U288"/>
      <c r="Z288" s="49"/>
      <c r="AA288" s="49"/>
      <c r="AB288"/>
      <c r="AC288"/>
      <c r="AD288" s="310"/>
      <c r="AE288" s="310"/>
      <c r="AF288"/>
      <c r="AG288" s="49"/>
      <c r="AH288" s="49"/>
      <c r="AI288" s="49"/>
      <c r="AJ288" s="49"/>
      <c r="AK288" s="49"/>
      <c r="AL288" s="49"/>
      <c r="AM288" s="49"/>
      <c r="AN288" s="49"/>
      <c r="AO288" s="49"/>
      <c r="AP288" s="31"/>
      <c r="AQ288" s="49"/>
      <c r="AR288"/>
      <c r="AS288"/>
      <c r="AT288"/>
      <c r="AU288"/>
      <c r="AV288"/>
      <c r="AW288" s="31"/>
      <c r="AX288" s="31"/>
      <c r="AY288" s="31"/>
      <c r="AZ288" s="31"/>
      <c r="BA288" s="31"/>
      <c r="BB288" s="31"/>
      <c r="BC288" s="31"/>
      <c r="BD288" s="31"/>
      <c r="BE288" s="49"/>
      <c r="BF288" s="31"/>
      <c r="BG288" s="31"/>
      <c r="BH288" s="31"/>
      <c r="BI288" s="31"/>
      <c r="BJ288" s="31"/>
      <c r="BK288" s="31"/>
      <c r="BL288" s="31"/>
      <c r="BM288"/>
      <c r="BN288" s="4">
        <v>1</v>
      </c>
    </row>
    <row r="289" spans="1:66" s="48" customFormat="1" ht="15.75" x14ac:dyDescent="0.25">
      <c r="A289"/>
      <c r="B289" s="376" t="s">
        <v>18</v>
      </c>
      <c r="C289" s="320" t="str">
        <f>C273</f>
        <v>Famille à coller.N.Nom de votre recette.Recette mère ►.S.Saisissez le nom de la recette mère</v>
      </c>
      <c r="D289" s="320">
        <f>D273</f>
        <v>6</v>
      </c>
      <c r="E289" s="320" t="str">
        <f>E273</f>
        <v>couverts</v>
      </c>
      <c r="F289" s="293"/>
      <c r="G289" s="293"/>
      <c r="H289" s="293" t="s">
        <v>152</v>
      </c>
      <c r="I289" s="294"/>
      <c r="J289" s="392"/>
      <c r="K289" s="392"/>
      <c r="L289" s="393"/>
      <c r="N289" s="2982"/>
      <c r="O289" s="310"/>
      <c r="P289" s="2961"/>
      <c r="Q289"/>
      <c r="R289"/>
      <c r="S289"/>
      <c r="T289"/>
      <c r="U289"/>
      <c r="Z289" s="49"/>
      <c r="AA289" s="49"/>
      <c r="AB289"/>
      <c r="AC289"/>
      <c r="AD289" s="310"/>
      <c r="AE289" s="310"/>
      <c r="AF289"/>
      <c r="AG289" s="49"/>
      <c r="AH289" s="49"/>
      <c r="AI289" s="49"/>
      <c r="AJ289" s="49"/>
      <c r="AK289" s="49"/>
      <c r="AL289" s="49"/>
      <c r="AM289" s="49"/>
      <c r="AN289" s="49"/>
      <c r="AO289" s="49"/>
      <c r="AP289" s="31"/>
      <c r="AQ289" s="49"/>
      <c r="AR289"/>
      <c r="AS289"/>
      <c r="AT289"/>
      <c r="AU289"/>
      <c r="AV289"/>
      <c r="AW289" s="31"/>
      <c r="AX289" s="31"/>
      <c r="AY289" s="31"/>
      <c r="AZ289" s="31"/>
      <c r="BA289" s="31"/>
      <c r="BB289" s="31"/>
      <c r="BC289" s="31"/>
      <c r="BD289" s="31"/>
      <c r="BE289" s="49"/>
      <c r="BF289" s="31"/>
      <c r="BG289" s="31"/>
      <c r="BH289" s="31"/>
      <c r="BI289" s="31"/>
      <c r="BJ289" s="31"/>
      <c r="BK289" s="31"/>
      <c r="BL289" s="31"/>
      <c r="BM289"/>
      <c r="BN289" s="4">
        <v>1</v>
      </c>
    </row>
    <row r="290" spans="1:66" s="48" customFormat="1" ht="16.5" thickBot="1" x14ac:dyDescent="0.3">
      <c r="A290"/>
      <c r="B290" s="397" t="s">
        <v>18</v>
      </c>
      <c r="C290" s="398" t="str">
        <f>C273</f>
        <v>Famille à coller.N.Nom de votre recette.Recette mère ►.S.Saisissez le nom de la recette mère</v>
      </c>
      <c r="D290" s="398">
        <f>D273</f>
        <v>6</v>
      </c>
      <c r="E290" s="398" t="str">
        <f>E273</f>
        <v>couverts</v>
      </c>
      <c r="F290" s="399" t="s">
        <v>150</v>
      </c>
      <c r="G290" s="298"/>
      <c r="H290" s="299"/>
      <c r="I290" s="300" t="s">
        <v>203</v>
      </c>
      <c r="J290" s="299"/>
      <c r="K290" s="299"/>
      <c r="L290" s="400"/>
      <c r="N290" s="2982"/>
      <c r="O290" s="310"/>
      <c r="P290" s="2961"/>
      <c r="Q290"/>
      <c r="R290"/>
      <c r="S290"/>
      <c r="T290"/>
      <c r="U290"/>
      <c r="Z290" s="49"/>
      <c r="AA290" s="49"/>
      <c r="AB290"/>
      <c r="AC290"/>
      <c r="AD290" s="310"/>
      <c r="AE290" s="310"/>
      <c r="AF290"/>
      <c r="AG290" s="49"/>
      <c r="AH290" s="49"/>
      <c r="AI290" s="49"/>
      <c r="AJ290" s="49"/>
      <c r="AK290" s="49"/>
      <c r="AL290" s="49"/>
      <c r="AM290" s="49"/>
      <c r="AN290" s="49"/>
      <c r="AO290" s="49"/>
      <c r="AP290" s="31"/>
      <c r="AQ290" s="49"/>
      <c r="AR290"/>
      <c r="AS290"/>
      <c r="AT290"/>
      <c r="AU290"/>
      <c r="AV290"/>
      <c r="AW290" s="31"/>
      <c r="AX290" s="31"/>
      <c r="AY290" s="31"/>
      <c r="AZ290" s="31"/>
      <c r="BA290" s="31"/>
      <c r="BB290" s="31"/>
      <c r="BC290" s="31"/>
      <c r="BD290" s="31"/>
      <c r="BE290" s="49"/>
      <c r="BF290" s="31"/>
      <c r="BG290" s="31"/>
      <c r="BH290" s="31"/>
      <c r="BI290" s="31"/>
      <c r="BJ290" s="31"/>
      <c r="BK290" s="31"/>
      <c r="BL290" s="31"/>
      <c r="BM290"/>
      <c r="BN290" s="4">
        <v>1</v>
      </c>
    </row>
    <row r="291" spans="1:66" s="48" customFormat="1" x14ac:dyDescent="0.25">
      <c r="A291"/>
      <c r="B291" s="1005" t="s">
        <v>18</v>
      </c>
      <c r="C291"/>
      <c r="D291"/>
      <c r="E291"/>
      <c r="F291"/>
      <c r="G291"/>
      <c r="H291"/>
      <c r="I291"/>
      <c r="J291"/>
      <c r="K291"/>
      <c r="L291"/>
      <c r="N291" s="2982"/>
      <c r="O291" s="310"/>
      <c r="P291" s="2961"/>
      <c r="Q291"/>
      <c r="R291"/>
      <c r="S291"/>
      <c r="T291"/>
      <c r="U291"/>
      <c r="Z291" s="49"/>
      <c r="AA291" s="49"/>
      <c r="AB291"/>
      <c r="AC291"/>
      <c r="AD291" s="310"/>
      <c r="AE291" s="310"/>
      <c r="AF291"/>
      <c r="AG291" s="49"/>
      <c r="AH291" s="49"/>
      <c r="AI291" s="49"/>
      <c r="AJ291" s="49"/>
      <c r="AK291" s="49"/>
      <c r="AL291" s="49"/>
      <c r="AM291" s="49"/>
      <c r="AN291" s="49"/>
      <c r="AO291" s="49"/>
      <c r="AP291" s="31"/>
      <c r="AQ291" s="49"/>
      <c r="AR291"/>
      <c r="AS291"/>
      <c r="AT291"/>
      <c r="AU291"/>
      <c r="AV291"/>
      <c r="AW291" s="31"/>
      <c r="AX291" s="31"/>
      <c r="AY291" s="31"/>
      <c r="AZ291" s="31"/>
      <c r="BA291" s="31"/>
      <c r="BB291" s="31"/>
      <c r="BC291" s="31"/>
      <c r="BD291" s="31"/>
      <c r="BE291" s="49"/>
      <c r="BF291" s="31"/>
      <c r="BG291" s="31"/>
      <c r="BH291" s="31"/>
      <c r="BI291" s="31"/>
      <c r="BJ291" s="31"/>
      <c r="BK291" s="31"/>
      <c r="BL291" s="31"/>
      <c r="BM291"/>
      <c r="BN291" s="4">
        <v>1</v>
      </c>
    </row>
    <row r="292" spans="1:66" s="48" customFormat="1" ht="15.75" x14ac:dyDescent="0.25">
      <c r="A292"/>
      <c r="B292" s="1006" t="s">
        <v>18</v>
      </c>
      <c r="C292" s="998" t="str">
        <f>C273</f>
        <v>Famille à coller.N.Nom de votre recette.Recette mère ►.S.Saisissez le nom de la recette mère</v>
      </c>
      <c r="D292" s="998">
        <f>D273</f>
        <v>6</v>
      </c>
      <c r="E292" s="998" t="str">
        <f>E273</f>
        <v>couverts</v>
      </c>
      <c r="F292" s="1002" t="s">
        <v>61</v>
      </c>
      <c r="G292" s="1002">
        <v>8</v>
      </c>
      <c r="H292" s="999" t="s">
        <v>579</v>
      </c>
      <c r="I292" s="1000"/>
      <c r="J292" s="1000"/>
      <c r="K292" s="1008" t="s">
        <v>509</v>
      </c>
      <c r="L292" s="1001"/>
      <c r="N292" s="2982"/>
      <c r="O292" s="310"/>
      <c r="P292" s="2961"/>
      <c r="Q292"/>
      <c r="R292"/>
      <c r="S292"/>
      <c r="T292"/>
      <c r="U292"/>
      <c r="Z292" s="49"/>
      <c r="AA292" s="49"/>
      <c r="AB292"/>
      <c r="AC292" s="526" t="s">
        <v>218</v>
      </c>
      <c r="AD292" s="310"/>
      <c r="AE292" s="310"/>
      <c r="AF292"/>
      <c r="AG292" s="49"/>
      <c r="AH292" s="49"/>
      <c r="AI292" s="49"/>
      <c r="AJ292" s="49"/>
      <c r="AK292" s="49"/>
      <c r="AL292" s="49"/>
      <c r="AM292" s="49"/>
      <c r="AN292" s="49"/>
      <c r="AO292" s="49"/>
      <c r="AP292" s="31"/>
      <c r="AQ292" s="49"/>
      <c r="AR292"/>
      <c r="AS292"/>
      <c r="AT292"/>
      <c r="AU292"/>
      <c r="AV292"/>
      <c r="AW292" s="31"/>
      <c r="AX292" s="31"/>
      <c r="AY292" s="31"/>
      <c r="AZ292" s="31"/>
      <c r="BA292" s="31"/>
      <c r="BB292" s="31"/>
      <c r="BC292" s="31"/>
      <c r="BD292" s="31"/>
      <c r="BE292" s="49"/>
      <c r="BF292" s="31"/>
      <c r="BG292" s="31"/>
      <c r="BH292" s="31"/>
      <c r="BI292" s="31"/>
      <c r="BJ292" s="31"/>
      <c r="BK292" s="31"/>
      <c r="BL292" s="31"/>
      <c r="BM292"/>
      <c r="BN292" s="4">
        <v>1</v>
      </c>
    </row>
    <row r="293" spans="1:66" s="48" customFormat="1" ht="15.75" x14ac:dyDescent="0.25">
      <c r="A293"/>
      <c r="B293" s="319" t="s">
        <v>18</v>
      </c>
      <c r="C293" s="1043" t="str">
        <f>C292</f>
        <v>Famille à coller.N.Nom de votre recette.Recette mère ►.S.Saisissez le nom de la recette mère</v>
      </c>
      <c r="D293" s="1043">
        <f>D292</f>
        <v>6</v>
      </c>
      <c r="E293" s="1044" t="str">
        <f>E292</f>
        <v>couverts</v>
      </c>
      <c r="F293" s="321"/>
      <c r="G293" s="243"/>
      <c r="H293" s="243"/>
      <c r="I293" s="243"/>
      <c r="J293" s="932" t="s">
        <v>580</v>
      </c>
      <c r="K293" s="243"/>
      <c r="L293" s="933" t="s">
        <v>581</v>
      </c>
      <c r="N293" s="2982"/>
      <c r="O293" s="310"/>
      <c r="P293" s="2961"/>
      <c r="Q293"/>
      <c r="R293"/>
      <c r="S293"/>
      <c r="T293"/>
      <c r="U293"/>
      <c r="Z293" s="49"/>
      <c r="AA293" s="49"/>
      <c r="AB293"/>
      <c r="AC293"/>
      <c r="AD293" s="310"/>
      <c r="AE293" s="310"/>
      <c r="AF293"/>
      <c r="AG293" s="49"/>
      <c r="AH293" s="49"/>
      <c r="AI293" s="49"/>
      <c r="AJ293" s="49"/>
      <c r="AK293" s="49"/>
      <c r="AL293" s="49"/>
      <c r="AM293" s="49"/>
      <c r="AN293" s="49"/>
      <c r="AO293" s="49"/>
      <c r="AP293" s="31"/>
      <c r="AQ293" s="49"/>
      <c r="AR293"/>
      <c r="AS293"/>
      <c r="AT293"/>
      <c r="AU293"/>
      <c r="AV293"/>
      <c r="AW293" s="31"/>
      <c r="AX293" s="31"/>
      <c r="AY293" s="31"/>
      <c r="AZ293" s="31"/>
      <c r="BA293" s="31"/>
      <c r="BB293" s="31"/>
      <c r="BC293" s="31"/>
      <c r="BD293" s="31"/>
      <c r="BE293" s="49"/>
      <c r="BF293" s="31"/>
      <c r="BG293" s="31"/>
      <c r="BH293" s="31"/>
      <c r="BI293" s="31"/>
      <c r="BJ293" s="31"/>
      <c r="BK293" s="31"/>
      <c r="BL293" s="31"/>
      <c r="BM293"/>
      <c r="BN293" s="4">
        <v>1</v>
      </c>
    </row>
    <row r="294" spans="1:66" s="48" customFormat="1" x14ac:dyDescent="0.25">
      <c r="A294"/>
      <c r="B294" s="319" t="s">
        <v>18</v>
      </c>
      <c r="C294" s="320" t="str">
        <f>C292</f>
        <v>Famille à coller.N.Nom de votre recette.Recette mère ►.S.Saisissez le nom de la recette mère</v>
      </c>
      <c r="D294" s="320">
        <f>D292</f>
        <v>6</v>
      </c>
      <c r="E294" s="1045" t="str">
        <f>E292</f>
        <v>couverts</v>
      </c>
      <c r="F294" s="934" t="s">
        <v>582</v>
      </c>
      <c r="G294" s="935" t="s">
        <v>583</v>
      </c>
      <c r="H294" s="3310" t="s">
        <v>104</v>
      </c>
      <c r="I294" s="3310"/>
      <c r="J294" s="936" t="s">
        <v>584</v>
      </c>
      <c r="K294"/>
      <c r="L294" s="937" t="s">
        <v>495</v>
      </c>
      <c r="N294" s="2982"/>
      <c r="O294" s="310"/>
      <c r="P294" s="2961"/>
      <c r="Q294"/>
      <c r="R294"/>
      <c r="S294"/>
      <c r="T294"/>
      <c r="U294"/>
      <c r="Z294" s="49"/>
      <c r="AA294" s="49"/>
      <c r="AB294"/>
      <c r="AC294"/>
      <c r="AD294" s="310"/>
      <c r="AE294" s="310"/>
      <c r="AF294"/>
      <c r="AG294" s="49"/>
      <c r="AH294" s="49"/>
      <c r="AI294" s="49"/>
      <c r="AJ294" s="49"/>
      <c r="AK294" s="49"/>
      <c r="AL294" s="49"/>
      <c r="AM294" s="49"/>
      <c r="AN294" s="49"/>
      <c r="AO294" s="49"/>
      <c r="AP294" s="31"/>
      <c r="AQ294" s="49"/>
      <c r="AR294"/>
      <c r="AS294"/>
      <c r="AT294"/>
      <c r="AU294"/>
      <c r="AV294"/>
      <c r="AW294" s="31"/>
      <c r="AX294" s="31"/>
      <c r="AY294" s="31"/>
      <c r="AZ294" s="31"/>
      <c r="BA294" s="31"/>
      <c r="BB294" s="31"/>
      <c r="BC294" s="31"/>
      <c r="BD294" s="31"/>
      <c r="BE294" s="49"/>
      <c r="BF294" s="31"/>
      <c r="BG294" s="31"/>
      <c r="BH294" s="31"/>
      <c r="BI294" s="31"/>
      <c r="BJ294" s="31"/>
      <c r="BK294" s="31"/>
      <c r="BL294" s="31"/>
      <c r="BM294"/>
      <c r="BN294" s="4">
        <v>1</v>
      </c>
    </row>
    <row r="295" spans="1:66" s="48" customFormat="1" ht="15.75" x14ac:dyDescent="0.25">
      <c r="A295"/>
      <c r="B295" s="319" t="s">
        <v>18</v>
      </c>
      <c r="C295" s="320" t="str">
        <f>C292</f>
        <v>Famille à coller.N.Nom de votre recette.Recette mère ►.S.Saisissez le nom de la recette mère</v>
      </c>
      <c r="D295" s="320">
        <f>D292</f>
        <v>6</v>
      </c>
      <c r="E295" s="1045" t="str">
        <f>E292</f>
        <v>couverts</v>
      </c>
      <c r="F295" s="3311">
        <v>750</v>
      </c>
      <c r="G295" s="938">
        <v>1</v>
      </c>
      <c r="H295" s="3312" t="s">
        <v>585</v>
      </c>
      <c r="I295" s="3312"/>
      <c r="J295" s="939">
        <v>16</v>
      </c>
      <c r="K295" s="679">
        <f>G295*F295</f>
        <v>750</v>
      </c>
      <c r="L295" s="940" t="s">
        <v>586</v>
      </c>
      <c r="N295" s="2982"/>
      <c r="O295" s="310"/>
      <c r="P295" s="2961"/>
      <c r="Q295"/>
      <c r="R295"/>
      <c r="S295"/>
      <c r="T295"/>
      <c r="U295"/>
      <c r="Z295" s="49"/>
      <c r="AA295" s="49"/>
      <c r="AB295"/>
      <c r="AC295"/>
      <c r="AD295" s="310"/>
      <c r="AE295" s="310"/>
      <c r="AF295"/>
      <c r="AG295" s="49"/>
      <c r="AH295" s="49"/>
      <c r="AI295" s="49"/>
      <c r="AJ295" s="49"/>
      <c r="AK295" s="49"/>
      <c r="AL295" s="49"/>
      <c r="AM295" s="49"/>
      <c r="AN295" s="49"/>
      <c r="AO295" s="49"/>
      <c r="AP295" s="31"/>
      <c r="AQ295" s="49"/>
      <c r="AR295"/>
      <c r="AS295"/>
      <c r="AT295"/>
      <c r="AU295"/>
      <c r="AV295"/>
      <c r="AW295" s="31"/>
      <c r="AX295" s="31"/>
      <c r="AY295" s="31"/>
      <c r="AZ295" s="31"/>
      <c r="BA295" s="31"/>
      <c r="BB295" s="31"/>
      <c r="BC295" s="31"/>
      <c r="BD295" s="31"/>
      <c r="BE295" s="49"/>
      <c r="BF295" s="31"/>
      <c r="BG295" s="31"/>
      <c r="BH295" s="31"/>
      <c r="BI295" s="31"/>
      <c r="BJ295" s="31"/>
      <c r="BK295" s="31"/>
      <c r="BL295" s="31"/>
      <c r="BM295"/>
      <c r="BN295" s="4">
        <v>1</v>
      </c>
    </row>
    <row r="296" spans="1:66" s="48" customFormat="1" ht="15.75" customHeight="1" x14ac:dyDescent="0.25">
      <c r="A296"/>
      <c r="B296" s="319" t="s">
        <v>18</v>
      </c>
      <c r="C296" s="320" t="str">
        <f>C292</f>
        <v>Famille à coller.N.Nom de votre recette.Recette mère ►.S.Saisissez le nom de la recette mère</v>
      </c>
      <c r="D296" s="320">
        <f>D292</f>
        <v>6</v>
      </c>
      <c r="E296" s="1045" t="str">
        <f>E292</f>
        <v>couverts</v>
      </c>
      <c r="F296" s="3311"/>
      <c r="G296" s="941">
        <v>120</v>
      </c>
      <c r="H296" s="942" t="s">
        <v>587</v>
      </c>
      <c r="I296" s="943"/>
      <c r="J296" s="944">
        <v>1.2</v>
      </c>
      <c r="K296" s="945">
        <f>(G296*F295)/1000</f>
        <v>90</v>
      </c>
      <c r="L296" s="3358" t="s">
        <v>588</v>
      </c>
      <c r="N296" s="2982"/>
      <c r="O296" s="310"/>
      <c r="P296" s="2961"/>
      <c r="Q296"/>
      <c r="R296"/>
      <c r="S296"/>
      <c r="T296"/>
      <c r="U296"/>
      <c r="Z296" s="49"/>
      <c r="AA296" s="49"/>
      <c r="AB296"/>
      <c r="AC296"/>
      <c r="AD296" s="310"/>
      <c r="AE296" s="310"/>
      <c r="AF296"/>
      <c r="AG296" s="49"/>
      <c r="AH296" s="49"/>
      <c r="AI296" s="49"/>
      <c r="AJ296" s="49"/>
      <c r="AK296" s="49"/>
      <c r="AL296" s="49"/>
      <c r="AM296" s="49"/>
      <c r="AN296" s="49"/>
      <c r="AO296" s="49"/>
      <c r="AP296" s="31"/>
      <c r="AQ296" s="49"/>
      <c r="AR296"/>
      <c r="AS296"/>
      <c r="AT296"/>
      <c r="AU296"/>
      <c r="AV296"/>
      <c r="AW296" s="31"/>
      <c r="AX296" s="31"/>
      <c r="AY296" s="31"/>
      <c r="AZ296" s="31"/>
      <c r="BA296" s="31"/>
      <c r="BB296" s="31"/>
      <c r="BC296" s="31"/>
      <c r="BD296" s="31"/>
      <c r="BE296" s="49"/>
      <c r="BF296" s="31"/>
      <c r="BG296" s="31"/>
      <c r="BH296" s="31"/>
      <c r="BI296" s="31"/>
      <c r="BJ296" s="31"/>
      <c r="BK296" s="31"/>
      <c r="BL296" s="31"/>
      <c r="BM296"/>
      <c r="BN296" s="4">
        <v>1</v>
      </c>
    </row>
    <row r="297" spans="1:66" s="48" customFormat="1" ht="15.75" customHeight="1" x14ac:dyDescent="0.25">
      <c r="A297"/>
      <c r="B297" s="319" t="s">
        <v>18</v>
      </c>
      <c r="C297" s="320" t="str">
        <f>C292</f>
        <v>Famille à coller.N.Nom de votre recette.Recette mère ►.S.Saisissez le nom de la recette mère</v>
      </c>
      <c r="D297" s="320">
        <f>D292</f>
        <v>6</v>
      </c>
      <c r="E297" s="1045" t="str">
        <f>E292</f>
        <v>couverts</v>
      </c>
      <c r="F297" s="946" t="str">
        <f>INT(K295/J295) &amp; " " &amp; L295 &amp; " de " &amp; J295 &amp; " " &amp; H295 &amp; IF(MOD(K295,J295)&gt;0, " + 1 "&amp;L295&amp;" de " &amp; TEXT(MOD(K295,J295), "0.00") &amp; " " &amp; H295, "")</f>
        <v>46 Assiette(s) de 16 madeleine(s) + 1 Assiette(s) de 14.00 madeleine(s)</v>
      </c>
      <c r="G297" s="16"/>
      <c r="H297" s="16"/>
      <c r="I297" s="16"/>
      <c r="J297" s="16"/>
      <c r="K297" s="270"/>
      <c r="L297" s="3358"/>
      <c r="N297" s="2982"/>
      <c r="O297" s="310"/>
      <c r="P297" s="2961"/>
      <c r="Q297"/>
      <c r="R297"/>
      <c r="S297"/>
      <c r="T297"/>
      <c r="U297"/>
      <c r="Z297" s="49"/>
      <c r="AA297" s="49"/>
      <c r="AB297"/>
      <c r="AC297"/>
      <c r="AD297" s="310"/>
      <c r="AE297" s="310"/>
      <c r="AF297"/>
      <c r="AG297" s="49"/>
      <c r="AH297" s="49"/>
      <c r="AI297" s="49"/>
      <c r="AJ297" s="49"/>
      <c r="AK297" s="49"/>
      <c r="AL297" s="49"/>
      <c r="AM297" s="49"/>
      <c r="AN297" s="49"/>
      <c r="AO297" s="49"/>
      <c r="AP297" s="31"/>
      <c r="AQ297" s="49"/>
      <c r="AR297"/>
      <c r="AS297"/>
      <c r="AT297"/>
      <c r="AU297"/>
      <c r="AV297"/>
      <c r="AW297" s="31"/>
      <c r="AX297" s="31"/>
      <c r="AY297" s="31"/>
      <c r="AZ297" s="31"/>
      <c r="BA297" s="31"/>
      <c r="BB297" s="31"/>
      <c r="BC297" s="31"/>
      <c r="BD297" s="31"/>
      <c r="BE297" s="49"/>
      <c r="BF297" s="31"/>
      <c r="BG297" s="31"/>
      <c r="BH297" s="31"/>
      <c r="BI297" s="31"/>
      <c r="BJ297" s="31"/>
      <c r="BK297" s="31"/>
      <c r="BL297" s="31"/>
      <c r="BM297"/>
      <c r="BN297" s="4">
        <v>1</v>
      </c>
    </row>
    <row r="298" spans="1:66" s="48" customFormat="1" ht="15.75" x14ac:dyDescent="0.25">
      <c r="A298"/>
      <c r="B298" s="319" t="s">
        <v>18</v>
      </c>
      <c r="C298" s="320" t="str">
        <f>C292</f>
        <v>Famille à coller.N.Nom de votre recette.Recette mère ►.S.Saisissez le nom de la recette mère</v>
      </c>
      <c r="D298" s="320">
        <f>D292</f>
        <v>6</v>
      </c>
      <c r="E298" s="1045" t="str">
        <f>E292</f>
        <v>couverts</v>
      </c>
      <c r="F298" s="243" t="str">
        <f>IF(MOD(K296, J296) = 0, INT(K296/J296) &amp; " " &amp; L295 &amp; " de " &amp; J296 &amp; " kg", INT(K296/J296) &amp; " " &amp; L295 &amp; " de " &amp; J296 &amp; " kg" &amp; " + 1 "&amp;L295&amp;" de " &amp; TEXT(MOD(K296, J296), "0.00") &amp; " kg")</f>
        <v>75 Assiette(s) de 1.2 kg + 1 Assiette(s) de 0.00 kg</v>
      </c>
      <c r="G298" s="16"/>
      <c r="H298" s="16"/>
      <c r="I298" s="16"/>
      <c r="J298" s="16"/>
      <c r="K298" s="270"/>
      <c r="L298" s="3358"/>
      <c r="N298" s="2982"/>
      <c r="O298" s="310"/>
      <c r="P298" s="2961"/>
      <c r="Q298"/>
      <c r="R298"/>
      <c r="S298"/>
      <c r="T298"/>
      <c r="U298"/>
      <c r="Z298" s="49"/>
      <c r="AA298" s="49"/>
      <c r="AB298"/>
      <c r="AC298"/>
      <c r="AD298" s="310"/>
      <c r="AE298" s="310"/>
      <c r="AF298"/>
      <c r="AG298" s="49"/>
      <c r="AH298" s="49"/>
      <c r="AI298" s="49"/>
      <c r="AJ298" s="49"/>
      <c r="AK298" s="49"/>
      <c r="AL298" s="49"/>
      <c r="AM298" s="49"/>
      <c r="AN298" s="49"/>
      <c r="AO298" s="49"/>
      <c r="AP298" s="31"/>
      <c r="AQ298" s="49"/>
      <c r="AR298"/>
      <c r="AS298"/>
      <c r="AT298"/>
      <c r="AU298"/>
      <c r="AV298"/>
      <c r="AW298" s="31"/>
      <c r="AX298" s="31"/>
      <c r="AY298" s="31"/>
      <c r="AZ298" s="31"/>
      <c r="BA298" s="31"/>
      <c r="BB298" s="31"/>
      <c r="BC298" s="31"/>
      <c r="BD298" s="31"/>
      <c r="BE298" s="49"/>
      <c r="BF298" s="31"/>
      <c r="BG298" s="31"/>
      <c r="BH298" s="31"/>
      <c r="BI298" s="31"/>
      <c r="BJ298" s="31"/>
      <c r="BK298" s="31"/>
      <c r="BL298" s="31"/>
      <c r="BM298"/>
      <c r="BN298" s="4">
        <v>1</v>
      </c>
    </row>
    <row r="299" spans="1:66" s="48" customFormat="1" ht="15.75" x14ac:dyDescent="0.25">
      <c r="A299"/>
      <c r="B299" s="319" t="s">
        <v>18</v>
      </c>
      <c r="C299" s="320" t="str">
        <f>C292</f>
        <v>Famille à coller.N.Nom de votre recette.Recette mère ►.S.Saisissez le nom de la recette mère</v>
      </c>
      <c r="D299" s="320">
        <f>D292</f>
        <v>6</v>
      </c>
      <c r="E299" s="1045" t="str">
        <f>E292</f>
        <v>couverts</v>
      </c>
      <c r="F299" s="947" t="s">
        <v>146</v>
      </c>
      <c r="G299" s="948"/>
      <c r="H299" s="948"/>
      <c r="I299" s="948"/>
      <c r="J299" s="948"/>
      <c r="K299" s="948"/>
      <c r="L299" s="949"/>
      <c r="N299" s="2982"/>
      <c r="O299" s="310"/>
      <c r="P299" s="2961"/>
      <c r="Q299"/>
      <c r="R299"/>
      <c r="S299"/>
      <c r="T299"/>
      <c r="U299"/>
      <c r="Z299" s="49"/>
      <c r="AA299" s="49"/>
      <c r="AB299"/>
      <c r="AC299"/>
      <c r="AD299" s="310"/>
      <c r="AE299" s="310"/>
      <c r="AF299"/>
      <c r="AG299" s="49"/>
      <c r="AH299" s="49"/>
      <c r="AI299" s="49"/>
      <c r="AJ299" s="49"/>
      <c r="AK299" s="49"/>
      <c r="AL299" s="49"/>
      <c r="AM299" s="49"/>
      <c r="AN299" s="49"/>
      <c r="AO299" s="49"/>
      <c r="AP299" s="31"/>
      <c r="AQ299" s="49"/>
      <c r="AR299"/>
      <c r="AS299"/>
      <c r="AT299"/>
      <c r="AU299"/>
      <c r="AV299"/>
      <c r="AW299" s="31"/>
      <c r="AX299" s="31"/>
      <c r="AY299" s="31"/>
      <c r="AZ299" s="31"/>
      <c r="BA299" s="31"/>
      <c r="BB299" s="31"/>
      <c r="BC299" s="31"/>
      <c r="BD299" s="31"/>
      <c r="BE299" s="49"/>
      <c r="BF299" s="31"/>
      <c r="BG299" s="31"/>
      <c r="BH299" s="31"/>
      <c r="BI299" s="31"/>
      <c r="BJ299" s="31"/>
      <c r="BK299" s="31"/>
      <c r="BL299" s="31"/>
      <c r="BM299"/>
      <c r="BN299" s="4">
        <v>1</v>
      </c>
    </row>
    <row r="300" spans="1:66" s="48" customFormat="1" ht="15.75" x14ac:dyDescent="0.25">
      <c r="A300"/>
      <c r="B300" s="196" t="str">
        <f>IF(OR(F300&lt;&gt;"",G300&lt;&gt; "",H300&lt;&gt;"",I300&lt;&gt;""),"A", "►")</f>
        <v>►</v>
      </c>
      <c r="C300" s="320" t="str">
        <f>C292</f>
        <v>Famille à coller.N.Nom de votre recette.Recette mère ►.S.Saisissez le nom de la recette mère</v>
      </c>
      <c r="D300" s="320">
        <f>D292</f>
        <v>6</v>
      </c>
      <c r="E300" s="320" t="str">
        <f>E292</f>
        <v>couverts</v>
      </c>
      <c r="F300" s="819"/>
      <c r="G300" s="638"/>
      <c r="H300" s="638"/>
      <c r="I300" s="638"/>
      <c r="J300" s="638"/>
      <c r="K300" s="638"/>
      <c r="L300" s="639"/>
      <c r="N300" s="2982"/>
      <c r="O300" s="310"/>
      <c r="P300" s="2961"/>
      <c r="Q300"/>
      <c r="R300"/>
      <c r="S300"/>
      <c r="T300"/>
      <c r="U300"/>
      <c r="Z300" s="49"/>
      <c r="AA300" s="49"/>
      <c r="AB300"/>
      <c r="AC300"/>
      <c r="AD300" s="310"/>
      <c r="AE300" s="310"/>
      <c r="AF300"/>
      <c r="AG300" s="49"/>
      <c r="AH300" s="49"/>
      <c r="AI300" s="49"/>
      <c r="AJ300" s="49"/>
      <c r="AK300" s="49"/>
      <c r="AL300" s="49"/>
      <c r="AM300" s="49"/>
      <c r="AN300" s="49"/>
      <c r="AO300" s="49"/>
      <c r="AP300" s="31"/>
      <c r="AQ300" s="49"/>
      <c r="AR300"/>
      <c r="AS300"/>
      <c r="AT300"/>
      <c r="AU300"/>
      <c r="AV300"/>
      <c r="AW300" s="31"/>
      <c r="AX300" s="31"/>
      <c r="AY300" s="31"/>
      <c r="AZ300" s="31"/>
      <c r="BA300" s="31"/>
      <c r="BB300" s="31"/>
      <c r="BC300" s="31"/>
      <c r="BD300" s="31"/>
      <c r="BE300" s="49"/>
      <c r="BF300" s="31"/>
      <c r="BG300" s="31"/>
      <c r="BH300" s="31"/>
      <c r="BI300" s="31"/>
      <c r="BJ300" s="31"/>
      <c r="BK300" s="31"/>
      <c r="BL300" s="31"/>
      <c r="BM300"/>
      <c r="BN300" s="4">
        <v>1</v>
      </c>
    </row>
    <row r="301" spans="1:66" s="48" customFormat="1" ht="15.75" x14ac:dyDescent="0.25">
      <c r="A301"/>
      <c r="B301" s="196" t="str">
        <f t="shared" ref="B301:B307" si="55">IF(OR(F301&lt;&gt;"",G301&lt;&gt; "",H301&lt;&gt;"",I301&lt;&gt;""),"A", "►")</f>
        <v>►</v>
      </c>
      <c r="C301" s="320" t="str">
        <f>C292</f>
        <v>Famille à coller.N.Nom de votre recette.Recette mère ►.S.Saisissez le nom de la recette mère</v>
      </c>
      <c r="D301" s="320">
        <f>D292</f>
        <v>6</v>
      </c>
      <c r="E301" s="320" t="str">
        <f>E292</f>
        <v>couverts</v>
      </c>
      <c r="F301" s="819"/>
      <c r="G301" s="638"/>
      <c r="H301" s="638"/>
      <c r="I301" s="638"/>
      <c r="J301" s="638"/>
      <c r="K301" s="638"/>
      <c r="L301" s="639"/>
      <c r="N301" s="2982"/>
      <c r="O301" s="310"/>
      <c r="P301" s="2961"/>
      <c r="Q301"/>
      <c r="R301"/>
      <c r="S301"/>
      <c r="T301"/>
      <c r="U301"/>
      <c r="Z301" s="49"/>
      <c r="AA301" s="49"/>
      <c r="AB301"/>
      <c r="AC301"/>
      <c r="AD301" s="310"/>
      <c r="AE301" s="310"/>
      <c r="AF301"/>
      <c r="AG301" s="49"/>
      <c r="AH301" s="49"/>
      <c r="AI301" s="49"/>
      <c r="AJ301" s="49"/>
      <c r="AK301" s="49"/>
      <c r="AL301" s="49"/>
      <c r="AM301" s="49"/>
      <c r="AN301" s="49"/>
      <c r="AO301" s="49"/>
      <c r="AP301" s="31"/>
      <c r="AQ301" s="49"/>
      <c r="AR301"/>
      <c r="AS301"/>
      <c r="AT301"/>
      <c r="AU301"/>
      <c r="AV301"/>
      <c r="AW301" s="31"/>
      <c r="AX301" s="31"/>
      <c r="AY301" s="31"/>
      <c r="AZ301" s="31"/>
      <c r="BA301" s="31"/>
      <c r="BB301" s="31"/>
      <c r="BC301" s="31"/>
      <c r="BD301" s="31"/>
      <c r="BE301" s="49"/>
      <c r="BF301" s="31"/>
      <c r="BG301" s="31"/>
      <c r="BH301" s="31"/>
      <c r="BI301" s="31"/>
      <c r="BJ301" s="31"/>
      <c r="BK301" s="31"/>
      <c r="BL301" s="31"/>
      <c r="BM301"/>
      <c r="BN301" s="4">
        <v>1</v>
      </c>
    </row>
    <row r="302" spans="1:66" s="48" customFormat="1" ht="15.75" x14ac:dyDescent="0.25">
      <c r="A302"/>
      <c r="B302" s="196" t="str">
        <f t="shared" si="55"/>
        <v>►</v>
      </c>
      <c r="C302" s="320" t="str">
        <f>C292</f>
        <v>Famille à coller.N.Nom de votre recette.Recette mère ►.S.Saisissez le nom de la recette mère</v>
      </c>
      <c r="D302" s="320">
        <f>D292</f>
        <v>6</v>
      </c>
      <c r="E302" s="320" t="str">
        <f>E292</f>
        <v>couverts</v>
      </c>
      <c r="F302" s="819"/>
      <c r="G302" s="638"/>
      <c r="H302" s="638"/>
      <c r="I302" s="638"/>
      <c r="J302" s="638"/>
      <c r="K302" s="638"/>
      <c r="L302" s="639"/>
      <c r="N302" s="2982"/>
      <c r="O302" s="310"/>
      <c r="P302" s="2961"/>
      <c r="Q302"/>
      <c r="R302"/>
      <c r="S302"/>
      <c r="T302"/>
      <c r="U302"/>
      <c r="Z302" s="49"/>
      <c r="AA302" s="49"/>
      <c r="AB302"/>
      <c r="AC302"/>
      <c r="AD302" s="310"/>
      <c r="AE302" s="310"/>
      <c r="AF302"/>
      <c r="AG302" s="49"/>
      <c r="AH302" s="49"/>
      <c r="AI302" s="49"/>
      <c r="AJ302" s="49"/>
      <c r="AK302" s="49"/>
      <c r="AL302" s="49"/>
      <c r="AM302" s="49"/>
      <c r="AN302" s="49"/>
      <c r="AO302" s="49"/>
      <c r="AP302" s="31"/>
      <c r="AQ302" s="49"/>
      <c r="AR302"/>
      <c r="AS302"/>
      <c r="AT302"/>
      <c r="AU302"/>
      <c r="AV302"/>
      <c r="AW302" s="31"/>
      <c r="AX302" s="31"/>
      <c r="AY302" s="31"/>
      <c r="AZ302" s="31"/>
      <c r="BA302" s="31"/>
      <c r="BB302" s="31"/>
      <c r="BC302" s="31"/>
      <c r="BD302" s="31"/>
      <c r="BE302" s="49"/>
      <c r="BF302"/>
      <c r="BG302"/>
      <c r="BH302"/>
      <c r="BI302"/>
      <c r="BJ302"/>
      <c r="BK302"/>
      <c r="BL302"/>
      <c r="BM302"/>
      <c r="BN302" s="4">
        <v>1</v>
      </c>
    </row>
    <row r="303" spans="1:66" s="48" customFormat="1" ht="15.75" x14ac:dyDescent="0.25">
      <c r="A303"/>
      <c r="B303" s="196" t="str">
        <f t="shared" si="55"/>
        <v>►</v>
      </c>
      <c r="C303" s="320" t="str">
        <f>C292</f>
        <v>Famille à coller.N.Nom de votre recette.Recette mère ►.S.Saisissez le nom de la recette mère</v>
      </c>
      <c r="D303" s="320">
        <f>D292</f>
        <v>6</v>
      </c>
      <c r="E303" s="320" t="str">
        <f>E292</f>
        <v>couverts</v>
      </c>
      <c r="F303" s="819"/>
      <c r="G303" s="638"/>
      <c r="H303" s="638"/>
      <c r="I303" s="638"/>
      <c r="J303" s="638"/>
      <c r="K303" s="638"/>
      <c r="L303" s="639"/>
      <c r="N303" s="2982"/>
      <c r="O303" s="310"/>
      <c r="P303" s="2961"/>
      <c r="Q303"/>
      <c r="R303"/>
      <c r="S303"/>
      <c r="T303"/>
      <c r="U303"/>
      <c r="Z303" s="49"/>
      <c r="AA303" s="49"/>
      <c r="AB303"/>
      <c r="AC303"/>
      <c r="AD303" s="310"/>
      <c r="AE303" s="310"/>
      <c r="AF303"/>
      <c r="AG303" s="49"/>
      <c r="AH303" s="49"/>
      <c r="AI303" s="49"/>
      <c r="AJ303" s="49"/>
      <c r="AK303" s="49"/>
      <c r="AL303" s="49"/>
      <c r="AM303" s="49"/>
      <c r="AN303" s="49"/>
      <c r="AO303" s="49"/>
      <c r="AP303" s="31"/>
      <c r="AQ303" s="49"/>
      <c r="AR303"/>
      <c r="AS303"/>
      <c r="AT303"/>
      <c r="AU303"/>
      <c r="AV303"/>
      <c r="AW303" s="31"/>
      <c r="AX303" s="31"/>
      <c r="AY303" s="31"/>
      <c r="AZ303" s="31"/>
      <c r="BA303" s="31"/>
      <c r="BB303" s="31"/>
      <c r="BC303" s="31"/>
      <c r="BD303" s="31"/>
      <c r="BE303" s="31"/>
      <c r="BF303"/>
      <c r="BG303"/>
      <c r="BH303"/>
      <c r="BI303"/>
      <c r="BJ303"/>
      <c r="BK303"/>
      <c r="BL303"/>
      <c r="BM303"/>
      <c r="BN303" s="4">
        <v>1</v>
      </c>
    </row>
    <row r="304" spans="1:66" s="48" customFormat="1" ht="15.75" x14ac:dyDescent="0.25">
      <c r="A304"/>
      <c r="B304" s="196" t="str">
        <f t="shared" si="55"/>
        <v>►</v>
      </c>
      <c r="C304" s="320" t="str">
        <f>C292</f>
        <v>Famille à coller.N.Nom de votre recette.Recette mère ►.S.Saisissez le nom de la recette mère</v>
      </c>
      <c r="D304" s="320">
        <f>D292</f>
        <v>6</v>
      </c>
      <c r="E304" s="320" t="str">
        <f>E292</f>
        <v>couverts</v>
      </c>
      <c r="F304" s="819"/>
      <c r="G304" s="638"/>
      <c r="H304" s="638"/>
      <c r="I304" s="638"/>
      <c r="J304" s="638"/>
      <c r="K304" s="638"/>
      <c r="L304" s="639"/>
      <c r="N304" s="2982"/>
      <c r="O304" s="310"/>
      <c r="P304" s="2961"/>
      <c r="Q304"/>
      <c r="R304"/>
      <c r="S304"/>
      <c r="T304"/>
      <c r="U304"/>
      <c r="Z304" s="49"/>
      <c r="AA304" s="49"/>
      <c r="AB304"/>
      <c r="AC304"/>
      <c r="AD304" s="310"/>
      <c r="AE304" s="310"/>
      <c r="AF304"/>
      <c r="AG304" s="49"/>
      <c r="AH304" s="49"/>
      <c r="AI304" s="49"/>
      <c r="AJ304" s="49"/>
      <c r="AK304" s="49"/>
      <c r="AL304" s="49"/>
      <c r="AM304" s="49"/>
      <c r="AN304" s="49"/>
      <c r="AO304" s="49"/>
      <c r="AP304" s="31"/>
      <c r="AQ304" s="49"/>
      <c r="AR304"/>
      <c r="AS304"/>
      <c r="AT304"/>
      <c r="AU304"/>
      <c r="AV304"/>
      <c r="AW304" s="31"/>
      <c r="AX304" s="31"/>
      <c r="AY304" s="31"/>
      <c r="AZ304" s="31"/>
      <c r="BA304" s="31"/>
      <c r="BB304" s="31"/>
      <c r="BC304" s="31"/>
      <c r="BD304" s="31"/>
      <c r="BE304" s="49"/>
      <c r="BF304" s="31"/>
      <c r="BG304" s="31"/>
      <c r="BH304" s="31"/>
      <c r="BI304" s="31"/>
      <c r="BJ304" s="31"/>
      <c r="BK304" s="31"/>
      <c r="BL304" s="31"/>
      <c r="BM304"/>
      <c r="BN304" s="4">
        <v>1</v>
      </c>
    </row>
    <row r="305" spans="1:66" s="48" customFormat="1" ht="15.75" x14ac:dyDescent="0.25">
      <c r="A305"/>
      <c r="B305" s="196" t="str">
        <f t="shared" si="55"/>
        <v>►</v>
      </c>
      <c r="C305" s="320" t="str">
        <f>C292</f>
        <v>Famille à coller.N.Nom de votre recette.Recette mère ►.S.Saisissez le nom de la recette mère</v>
      </c>
      <c r="D305" s="320">
        <f>D292</f>
        <v>6</v>
      </c>
      <c r="E305" s="320" t="str">
        <f>E292</f>
        <v>couverts</v>
      </c>
      <c r="F305" s="819"/>
      <c r="G305" s="638"/>
      <c r="H305" s="638"/>
      <c r="I305" s="638"/>
      <c r="J305" s="638"/>
      <c r="K305" s="638"/>
      <c r="L305" s="639"/>
      <c r="N305" s="2982"/>
      <c r="O305" s="310"/>
      <c r="P305" s="2961"/>
      <c r="Q305"/>
      <c r="R305"/>
      <c r="S305"/>
      <c r="T305"/>
      <c r="U305"/>
      <c r="Z305" s="49"/>
      <c r="AA305" s="49"/>
      <c r="AB305"/>
      <c r="AC305"/>
      <c r="AD305" s="310"/>
      <c r="AE305" s="310"/>
      <c r="AF305"/>
      <c r="AG305" s="49"/>
      <c r="AH305" s="49"/>
      <c r="AI305" s="49"/>
      <c r="AJ305" s="49"/>
      <c r="AK305" s="49"/>
      <c r="AL305" s="49"/>
      <c r="AM305" s="49"/>
      <c r="AN305" s="49"/>
      <c r="AO305" s="49"/>
      <c r="AP305" s="31"/>
      <c r="AQ305" s="49"/>
      <c r="AR305"/>
      <c r="AS305"/>
      <c r="AT305"/>
      <c r="AU305"/>
      <c r="AV305"/>
      <c r="AW305" s="31"/>
      <c r="AX305" s="31"/>
      <c r="AY305" s="31"/>
      <c r="AZ305" s="31"/>
      <c r="BA305" s="31"/>
      <c r="BB305" s="31"/>
      <c r="BC305" s="31"/>
      <c r="BD305" s="31"/>
      <c r="BE305" s="49"/>
      <c r="BF305"/>
      <c r="BG305"/>
      <c r="BH305"/>
      <c r="BI305"/>
      <c r="BJ305"/>
      <c r="BK305"/>
      <c r="BL305"/>
      <c r="BM305"/>
      <c r="BN305" s="4">
        <v>1</v>
      </c>
    </row>
    <row r="306" spans="1:66" s="48" customFormat="1" ht="15.75" x14ac:dyDescent="0.25">
      <c r="A306"/>
      <c r="B306" s="196" t="str">
        <f t="shared" si="55"/>
        <v>►</v>
      </c>
      <c r="C306" s="320" t="str">
        <f>C292</f>
        <v>Famille à coller.N.Nom de votre recette.Recette mère ►.S.Saisissez le nom de la recette mère</v>
      </c>
      <c r="D306" s="320">
        <f>D292</f>
        <v>6</v>
      </c>
      <c r="E306" s="320" t="str">
        <f>E292</f>
        <v>couverts</v>
      </c>
      <c r="F306" s="819"/>
      <c r="G306" s="638"/>
      <c r="H306" s="638"/>
      <c r="I306" s="638"/>
      <c r="J306" s="638"/>
      <c r="K306" s="638"/>
      <c r="L306" s="639"/>
      <c r="N306" s="2982"/>
      <c r="O306" s="310"/>
      <c r="P306" s="2961"/>
      <c r="Q306"/>
      <c r="R306"/>
      <c r="S306"/>
      <c r="T306"/>
      <c r="U306"/>
      <c r="Z306" s="49"/>
      <c r="AA306" s="49"/>
      <c r="AB306"/>
      <c r="AC306"/>
      <c r="AD306" s="310"/>
      <c r="AE306" s="310"/>
      <c r="AF306"/>
      <c r="AG306" s="49"/>
      <c r="AH306" s="49"/>
      <c r="AI306" s="49"/>
      <c r="AJ306" s="49"/>
      <c r="AK306" s="49"/>
      <c r="AL306" s="49"/>
      <c r="AM306" s="49"/>
      <c r="AN306" s="49"/>
      <c r="AO306" s="49"/>
      <c r="AP306" s="31"/>
      <c r="AQ306" s="49"/>
      <c r="AR306"/>
      <c r="AS306"/>
      <c r="AT306"/>
      <c r="AU306"/>
      <c r="AV306"/>
      <c r="AW306" s="31"/>
      <c r="AX306" s="31"/>
      <c r="AY306" s="31"/>
      <c r="AZ306" s="31"/>
      <c r="BA306" s="31"/>
      <c r="BB306" s="31"/>
      <c r="BC306" s="31"/>
      <c r="BD306" s="31"/>
      <c r="BE306" s="49"/>
      <c r="BF306"/>
      <c r="BG306"/>
      <c r="BH306"/>
      <c r="BI306"/>
      <c r="BJ306"/>
      <c r="BK306"/>
      <c r="BL306"/>
      <c r="BM306"/>
      <c r="BN306" s="4">
        <v>1</v>
      </c>
    </row>
    <row r="307" spans="1:66" s="48" customFormat="1" ht="15.75" x14ac:dyDescent="0.25">
      <c r="A307"/>
      <c r="B307" s="196" t="str">
        <f t="shared" si="55"/>
        <v>►</v>
      </c>
      <c r="C307" s="320" t="str">
        <f>C292</f>
        <v>Famille à coller.N.Nom de votre recette.Recette mère ►.S.Saisissez le nom de la recette mère</v>
      </c>
      <c r="D307" s="320">
        <f>D292</f>
        <v>6</v>
      </c>
      <c r="E307" s="320" t="str">
        <f>E292</f>
        <v>couverts</v>
      </c>
      <c r="F307" s="819"/>
      <c r="G307" s="638"/>
      <c r="H307" s="638"/>
      <c r="I307" s="638"/>
      <c r="J307" s="638"/>
      <c r="K307" s="638"/>
      <c r="L307" s="639"/>
      <c r="N307" s="2982"/>
      <c r="O307" s="310"/>
      <c r="P307" s="2961"/>
      <c r="Q307"/>
      <c r="R307"/>
      <c r="S307"/>
      <c r="T307"/>
      <c r="U307"/>
      <c r="Z307" s="49"/>
      <c r="AA307" s="49"/>
      <c r="AB307"/>
      <c r="AC307"/>
      <c r="AD307" s="310"/>
      <c r="AE307" s="310"/>
      <c r="AF307"/>
      <c r="AG307" s="49"/>
      <c r="AH307" s="49"/>
      <c r="AI307" s="49"/>
      <c r="AJ307" s="49"/>
      <c r="AK307" s="49"/>
      <c r="AL307" s="49"/>
      <c r="AM307" s="49"/>
      <c r="AN307" s="49"/>
      <c r="AO307" s="49"/>
      <c r="AP307" s="31"/>
      <c r="AQ307" s="49"/>
      <c r="AR307"/>
      <c r="AS307"/>
      <c r="AT307"/>
      <c r="AU307"/>
      <c r="AV307"/>
      <c r="AW307" s="31"/>
      <c r="AX307" s="31"/>
      <c r="AY307" s="31"/>
      <c r="AZ307" s="31"/>
      <c r="BA307" s="31"/>
      <c r="BB307" s="31"/>
      <c r="BC307" s="31"/>
      <c r="BD307" s="31"/>
      <c r="BE307" s="49"/>
      <c r="BF307"/>
      <c r="BG307"/>
      <c r="BH307"/>
      <c r="BI307"/>
      <c r="BJ307"/>
      <c r="BK307"/>
      <c r="BL307"/>
      <c r="BM307"/>
      <c r="BN307" s="4">
        <v>1</v>
      </c>
    </row>
    <row r="308" spans="1:66" s="48" customFormat="1" ht="15.75" x14ac:dyDescent="0.25">
      <c r="A308"/>
      <c r="B308" s="376" t="s">
        <v>18</v>
      </c>
      <c r="C308" s="320" t="str">
        <f>C292</f>
        <v>Famille à coller.N.Nom de votre recette.Recette mère ►.S.Saisissez le nom de la recette mère</v>
      </c>
      <c r="D308" s="320">
        <f>D292</f>
        <v>6</v>
      </c>
      <c r="E308" s="320" t="str">
        <f>E292</f>
        <v>couverts</v>
      </c>
      <c r="F308" s="293"/>
      <c r="G308" s="293"/>
      <c r="H308" s="293" t="s">
        <v>152</v>
      </c>
      <c r="I308" s="294"/>
      <c r="J308" s="392"/>
      <c r="K308" s="392"/>
      <c r="L308" s="393"/>
      <c r="N308" s="2982"/>
      <c r="O308" s="310"/>
      <c r="P308" s="2961"/>
      <c r="Q308"/>
      <c r="R308"/>
      <c r="S308"/>
      <c r="T308"/>
      <c r="U308"/>
      <c r="Z308" s="49"/>
      <c r="AA308" s="49"/>
      <c r="AB308"/>
      <c r="AC308"/>
      <c r="AD308" s="310"/>
      <c r="AE308" s="310"/>
      <c r="AF308"/>
      <c r="AG308" s="49"/>
      <c r="AH308" s="49"/>
      <c r="AI308" s="49"/>
      <c r="AJ308" s="49"/>
      <c r="AK308" s="49"/>
      <c r="AL308" s="49"/>
      <c r="AM308" s="49"/>
      <c r="AN308" s="49"/>
      <c r="AO308" s="49"/>
      <c r="AP308" s="31"/>
      <c r="AQ308" s="49"/>
      <c r="AR308"/>
      <c r="AS308"/>
      <c r="AT308"/>
      <c r="AU308"/>
      <c r="AV308"/>
      <c r="AW308" s="31"/>
      <c r="AX308" s="31"/>
      <c r="AY308" s="31"/>
      <c r="AZ308" s="31"/>
      <c r="BA308" s="31"/>
      <c r="BB308" s="31"/>
      <c r="BC308" s="31"/>
      <c r="BD308" s="31"/>
      <c r="BE308" s="49"/>
      <c r="BF308"/>
      <c r="BG308"/>
      <c r="BH308"/>
      <c r="BI308"/>
      <c r="BJ308"/>
      <c r="BK308"/>
      <c r="BL308"/>
      <c r="BM308"/>
      <c r="BN308" s="4">
        <v>1</v>
      </c>
    </row>
    <row r="309" spans="1:66" s="48" customFormat="1" ht="16.5" thickBot="1" x14ac:dyDescent="0.3">
      <c r="A309"/>
      <c r="B309" s="397" t="s">
        <v>18</v>
      </c>
      <c r="C309" s="398" t="str">
        <f>C292</f>
        <v>Famille à coller.N.Nom de votre recette.Recette mère ►.S.Saisissez le nom de la recette mère</v>
      </c>
      <c r="D309" s="398">
        <f>D292</f>
        <v>6</v>
      </c>
      <c r="E309" s="398" t="str">
        <f>E292</f>
        <v>couverts</v>
      </c>
      <c r="F309" s="399" t="s">
        <v>150</v>
      </c>
      <c r="G309" s="298"/>
      <c r="H309" s="299"/>
      <c r="I309" s="300"/>
      <c r="J309" s="299"/>
      <c r="K309" s="299"/>
      <c r="L309" s="400"/>
      <c r="N309" s="2982"/>
      <c r="O309" s="310"/>
      <c r="P309" s="2961"/>
      <c r="Q309"/>
      <c r="R309"/>
      <c r="S309"/>
      <c r="T309"/>
      <c r="U309"/>
      <c r="Z309" s="49"/>
      <c r="AA309" s="49"/>
      <c r="AB309"/>
      <c r="AC309"/>
      <c r="AD309" s="310"/>
      <c r="AE309" s="310"/>
      <c r="AF309"/>
      <c r="AG309" s="49"/>
      <c r="AH309" s="49"/>
      <c r="AI309" s="49"/>
      <c r="AJ309" s="49"/>
      <c r="AK309" s="49"/>
      <c r="AL309" s="49"/>
      <c r="AM309" s="49"/>
      <c r="AN309" s="49"/>
      <c r="AO309" s="49"/>
      <c r="AP309" s="31"/>
      <c r="AQ309" s="49"/>
      <c r="AR309"/>
      <c r="AS309"/>
      <c r="AT309"/>
      <c r="AU309"/>
      <c r="AV309"/>
      <c r="AW309" s="31"/>
      <c r="AX309" s="31"/>
      <c r="AY309" s="31"/>
      <c r="AZ309" s="31"/>
      <c r="BA309" s="31"/>
      <c r="BB309" s="31"/>
      <c r="BC309" s="31"/>
      <c r="BD309" s="31"/>
      <c r="BE309" s="49"/>
      <c r="BF309"/>
      <c r="BG309"/>
      <c r="BH309"/>
      <c r="BI309"/>
      <c r="BJ309"/>
      <c r="BK309"/>
      <c r="BL309"/>
      <c r="BM309"/>
      <c r="BN309" s="4">
        <v>1</v>
      </c>
    </row>
    <row r="310" spans="1:66" s="48" customFormat="1" x14ac:dyDescent="0.25">
      <c r="A310"/>
      <c r="B310" s="1005" t="s">
        <v>18</v>
      </c>
      <c r="C310"/>
      <c r="D310"/>
      <c r="E310"/>
      <c r="F310"/>
      <c r="G310"/>
      <c r="H310"/>
      <c r="I310"/>
      <c r="J310"/>
      <c r="K310"/>
      <c r="L310"/>
      <c r="N310" s="2982"/>
      <c r="O310" s="310"/>
      <c r="P310" s="2961"/>
      <c r="Q310"/>
      <c r="R310"/>
      <c r="S310"/>
      <c r="T310"/>
      <c r="U310"/>
      <c r="Z310" s="49"/>
      <c r="AA310" s="49"/>
      <c r="AB310"/>
      <c r="AC310"/>
      <c r="AD310" s="310"/>
      <c r="AE310" s="310"/>
      <c r="AF310"/>
      <c r="AG310" s="49"/>
      <c r="AH310" s="49"/>
      <c r="AI310" s="49"/>
      <c r="AJ310" s="49"/>
      <c r="AK310" s="49"/>
      <c r="AL310" s="49"/>
      <c r="AM310" s="49"/>
      <c r="AN310" s="49"/>
      <c r="AO310" s="49"/>
      <c r="AP310" s="31"/>
      <c r="AQ310" s="49"/>
      <c r="AR310"/>
      <c r="AS310"/>
      <c r="AT310"/>
      <c r="AU310"/>
      <c r="AV310"/>
      <c r="AW310" s="31"/>
      <c r="AX310" s="31"/>
      <c r="AY310" s="31"/>
      <c r="AZ310" s="31"/>
      <c r="BA310" s="31"/>
      <c r="BB310" s="31"/>
      <c r="BC310" s="31"/>
      <c r="BD310" s="31"/>
      <c r="BE310" s="49"/>
      <c r="BF310"/>
      <c r="BG310"/>
      <c r="BH310"/>
      <c r="BI310"/>
      <c r="BJ310"/>
      <c r="BK310"/>
      <c r="BL310"/>
      <c r="BM310"/>
      <c r="BN310" s="4">
        <v>1</v>
      </c>
    </row>
    <row r="311" spans="1:66" s="48" customFormat="1" ht="19.5" thickBot="1" x14ac:dyDescent="0.3">
      <c r="A311"/>
      <c r="B311" s="1006" t="s">
        <v>18</v>
      </c>
      <c r="C311" s="998" t="str">
        <f>C292</f>
        <v>Famille à coller.N.Nom de votre recette.Recette mère ►.S.Saisissez le nom de la recette mère</v>
      </c>
      <c r="D311" s="998">
        <f>D292</f>
        <v>6</v>
      </c>
      <c r="E311" s="998" t="str">
        <f>E292</f>
        <v>couverts</v>
      </c>
      <c r="F311" s="1002" t="s">
        <v>61</v>
      </c>
      <c r="G311" s="1002">
        <v>5</v>
      </c>
      <c r="H311" s="999" t="s">
        <v>508</v>
      </c>
      <c r="I311" s="1000"/>
      <c r="J311" s="1000"/>
      <c r="K311" s="1008" t="s">
        <v>589</v>
      </c>
      <c r="L311" s="1001"/>
      <c r="N311" s="2982"/>
      <c r="O311" s="310"/>
      <c r="P311" s="2961"/>
      <c r="Q311" s="526" t="s">
        <v>218</v>
      </c>
      <c r="R311" s="527" t="s">
        <v>601</v>
      </c>
      <c r="S311" s="527"/>
      <c r="T311" s="527"/>
      <c r="U311"/>
      <c r="Z311" s="49"/>
      <c r="AA311" s="49"/>
      <c r="AB311"/>
      <c r="AC311" s="526" t="s">
        <v>218</v>
      </c>
      <c r="AD311" s="310"/>
      <c r="AE311" s="310"/>
      <c r="AF311"/>
      <c r="AG311" s="49"/>
      <c r="AH311" s="49"/>
      <c r="AI311" s="49"/>
      <c r="AJ311" s="49"/>
      <c r="AK311" s="49"/>
      <c r="AL311" s="49"/>
      <c r="AM311" s="49"/>
      <c r="AN311" s="49"/>
      <c r="AO311" s="49"/>
      <c r="AP311" s="31"/>
      <c r="AQ311" s="49"/>
      <c r="AR311"/>
      <c r="AS311"/>
      <c r="AT311"/>
      <c r="AU311"/>
      <c r="AV311"/>
      <c r="AW311" s="31"/>
      <c r="AX311" s="31"/>
      <c r="AY311" s="31"/>
      <c r="AZ311" s="31"/>
      <c r="BA311" s="31"/>
      <c r="BB311" s="31"/>
      <c r="BC311" s="31"/>
      <c r="BD311" s="31"/>
      <c r="BE311" s="49"/>
      <c r="BF311"/>
      <c r="BG311"/>
      <c r="BH311"/>
      <c r="BI311"/>
      <c r="BJ311"/>
      <c r="BK311"/>
      <c r="BL311"/>
      <c r="BM311"/>
      <c r="BN311" s="4">
        <v>1</v>
      </c>
    </row>
    <row r="312" spans="1:66" s="48" customFormat="1" ht="19.5" thickTop="1" x14ac:dyDescent="0.25">
      <c r="A312"/>
      <c r="B312" s="319" t="s">
        <v>18</v>
      </c>
      <c r="C312" s="1043" t="str">
        <f>C311</f>
        <v>Famille à coller.N.Nom de votre recette.Recette mère ►.S.Saisissez le nom de la recette mère</v>
      </c>
      <c r="D312" s="1043">
        <f>D311</f>
        <v>6</v>
      </c>
      <c r="E312" s="1044" t="str">
        <f>E311</f>
        <v>couverts</v>
      </c>
      <c r="F312" s="950"/>
      <c r="G312" s="248"/>
      <c r="H312" s="248"/>
      <c r="I312" s="248"/>
      <c r="J312" s="248"/>
      <c r="K312" s="248"/>
      <c r="L312" s="924" t="s">
        <v>578</v>
      </c>
      <c r="N312" s="2982"/>
      <c r="O312" s="310"/>
      <c r="P312" s="2961"/>
      <c r="R312" s="436" t="s">
        <v>221</v>
      </c>
      <c r="S312"/>
      <c r="T312"/>
      <c r="U312"/>
      <c r="Z312" s="49"/>
      <c r="AA312" s="49"/>
      <c r="AB312"/>
      <c r="AC312"/>
      <c r="AD312" s="310"/>
      <c r="AE312" s="310"/>
      <c r="AF312"/>
      <c r="AG312" s="49"/>
      <c r="AH312" s="49"/>
      <c r="AI312" s="49"/>
      <c r="AJ312" s="49"/>
      <c r="AK312" s="49"/>
      <c r="AL312" s="49"/>
      <c r="AM312" s="49"/>
      <c r="AN312" s="49"/>
      <c r="AO312" s="49"/>
      <c r="AP312" s="31"/>
      <c r="AQ312" s="49"/>
      <c r="AR312"/>
      <c r="AS312"/>
      <c r="AT312"/>
      <c r="AU312"/>
      <c r="AV312"/>
      <c r="AW312" s="31"/>
      <c r="AX312" s="31"/>
      <c r="AY312" s="31"/>
      <c r="AZ312" s="31"/>
      <c r="BA312" s="31"/>
      <c r="BB312" s="31"/>
      <c r="BC312" s="31"/>
      <c r="BD312" s="31"/>
      <c r="BE312" s="49"/>
      <c r="BF312"/>
      <c r="BG312"/>
      <c r="BH312"/>
      <c r="BI312"/>
      <c r="BJ312"/>
      <c r="BK312"/>
      <c r="BL312"/>
      <c r="BM312"/>
      <c r="BN312" s="4">
        <v>1</v>
      </c>
    </row>
    <row r="313" spans="1:66" s="48" customFormat="1" ht="15.75" x14ac:dyDescent="0.25">
      <c r="A313"/>
      <c r="B313" s="319" t="s">
        <v>18</v>
      </c>
      <c r="C313" s="320" t="str">
        <f>C311</f>
        <v>Famille à coller.N.Nom de votre recette.Recette mère ►.S.Saisissez le nom de la recette mère</v>
      </c>
      <c r="D313" s="320">
        <f>D311</f>
        <v>6</v>
      </c>
      <c r="E313" s="1045" t="str">
        <f>E311</f>
        <v>couverts</v>
      </c>
      <c r="F313" s="951"/>
      <c r="G313" s="952" t="s">
        <v>590</v>
      </c>
      <c r="H313" s="270"/>
      <c r="I313" s="953">
        <v>2</v>
      </c>
      <c r="J313" s="954"/>
      <c r="K313" s="955">
        <v>10</v>
      </c>
      <c r="L313" s="956" t="s">
        <v>591</v>
      </c>
      <c r="N313" s="2982"/>
      <c r="O313" s="310"/>
      <c r="P313" s="2961"/>
      <c r="Q313"/>
      <c r="R313"/>
      <c r="S313"/>
      <c r="T313"/>
      <c r="U313"/>
      <c r="Z313" s="49"/>
      <c r="AA313" s="49"/>
      <c r="AB313"/>
      <c r="AC313"/>
      <c r="AD313" s="310"/>
      <c r="AE313" s="310"/>
      <c r="AF313"/>
      <c r="AG313" s="49"/>
      <c r="AH313" s="49"/>
      <c r="AI313" s="49"/>
      <c r="AJ313" s="49"/>
      <c r="AK313" s="49"/>
      <c r="AL313" s="49"/>
      <c r="AM313" s="49"/>
      <c r="AN313" s="49"/>
      <c r="AO313" s="49"/>
      <c r="AP313" s="31"/>
      <c r="AQ313" s="49"/>
      <c r="AR313"/>
      <c r="AS313"/>
      <c r="AT313"/>
      <c r="AU313"/>
      <c r="AV313"/>
      <c r="AW313" s="31"/>
      <c r="AX313" s="31"/>
      <c r="AY313" s="31"/>
      <c r="AZ313" s="31"/>
      <c r="BA313" s="31"/>
      <c r="BB313" s="31"/>
      <c r="BC313" s="31"/>
      <c r="BD313" s="31"/>
      <c r="BE313" s="49"/>
      <c r="BF313"/>
      <c r="BG313"/>
      <c r="BH313"/>
      <c r="BI313"/>
      <c r="BJ313"/>
      <c r="BK313"/>
      <c r="BL313"/>
      <c r="BM313"/>
      <c r="BN313" s="4">
        <v>1</v>
      </c>
    </row>
    <row r="314" spans="1:66" s="48" customFormat="1" ht="15.75" x14ac:dyDescent="0.25">
      <c r="A314"/>
      <c r="B314" s="319" t="s">
        <v>18</v>
      </c>
      <c r="C314" s="320" t="str">
        <f>C311</f>
        <v>Famille à coller.N.Nom de votre recette.Recette mère ►.S.Saisissez le nom de la recette mère</v>
      </c>
      <c r="D314" s="320">
        <f>D311</f>
        <v>6</v>
      </c>
      <c r="E314" s="1045" t="str">
        <f>E311</f>
        <v>couverts</v>
      </c>
      <c r="F314" s="957"/>
      <c r="G314" s="958" t="s">
        <v>592</v>
      </c>
      <c r="H314" s="270"/>
      <c r="I314" s="959">
        <v>1</v>
      </c>
      <c r="J314" s="960"/>
      <c r="K314" s="961">
        <v>15</v>
      </c>
      <c r="L314" s="962" t="s">
        <v>593</v>
      </c>
      <c r="N314" s="2982"/>
      <c r="O314" s="310"/>
      <c r="P314" s="2961"/>
      <c r="Q314"/>
      <c r="R314"/>
      <c r="S314"/>
      <c r="T314"/>
      <c r="U314"/>
      <c r="Z314" s="49"/>
      <c r="AA314" s="49"/>
      <c r="AB314"/>
      <c r="AC314"/>
      <c r="AD314" s="310"/>
      <c r="AE314" s="310"/>
      <c r="AF314"/>
      <c r="AG314" s="49"/>
      <c r="AH314" s="49"/>
      <c r="AI314" s="49"/>
      <c r="AJ314" s="49"/>
      <c r="AK314" s="49"/>
      <c r="AL314" s="49"/>
      <c r="AM314" s="49"/>
      <c r="AN314" s="49"/>
      <c r="AO314" s="49"/>
      <c r="AP314" s="31"/>
      <c r="AQ314" s="49"/>
      <c r="AR314"/>
      <c r="AS314"/>
      <c r="AT314"/>
      <c r="AU314"/>
      <c r="AV314"/>
      <c r="AW314" s="31"/>
      <c r="AX314" s="31"/>
      <c r="AY314" s="31"/>
      <c r="AZ314" s="31"/>
      <c r="BA314" s="31"/>
      <c r="BB314" s="31"/>
      <c r="BC314" s="31"/>
      <c r="BD314" s="31"/>
      <c r="BE314" s="49"/>
      <c r="BF314"/>
      <c r="BG314"/>
      <c r="BH314"/>
      <c r="BI314"/>
      <c r="BJ314"/>
      <c r="BK314"/>
      <c r="BL314"/>
      <c r="BM314"/>
      <c r="BN314" s="4">
        <v>1</v>
      </c>
    </row>
    <row r="315" spans="1:66" s="48" customFormat="1" ht="15.75" x14ac:dyDescent="0.25">
      <c r="A315"/>
      <c r="B315" s="319" t="s">
        <v>18</v>
      </c>
      <c r="C315" s="320" t="str">
        <f>C311</f>
        <v>Famille à coller.N.Nom de votre recette.Recette mère ►.S.Saisissez le nom de la recette mère</v>
      </c>
      <c r="D315" s="320">
        <f>D311</f>
        <v>6</v>
      </c>
      <c r="E315" s="1045" t="str">
        <f>E311</f>
        <v>couverts</v>
      </c>
      <c r="F315" s="963"/>
      <c r="G315" s="964" t="s">
        <v>594</v>
      </c>
      <c r="H315" s="270"/>
      <c r="I315" s="965">
        <f>IF(I313=0,0,IF(I314=0,0,I313-I314))</f>
        <v>1</v>
      </c>
      <c r="J315" s="966"/>
      <c r="K315" s="967">
        <f>IF(K313=0,0,IF(K314=0,0,K314-K313))</f>
        <v>5</v>
      </c>
      <c r="L315" s="968" t="s">
        <v>595</v>
      </c>
      <c r="N315" s="2982"/>
      <c r="O315" s="310"/>
      <c r="P315" s="2961"/>
      <c r="Q315"/>
      <c r="R315"/>
      <c r="S315"/>
      <c r="T315"/>
      <c r="U315"/>
      <c r="Z315" s="49"/>
      <c r="AA315" s="49"/>
      <c r="AB315"/>
      <c r="AC315"/>
      <c r="AD315" s="310"/>
      <c r="AE315" s="310"/>
      <c r="AF315"/>
      <c r="AG315" s="49"/>
      <c r="AH315" s="49"/>
      <c r="AI315" s="49"/>
      <c r="AJ315" s="49"/>
      <c r="AK315" s="49"/>
      <c r="AL315" s="49"/>
      <c r="AM315" s="49"/>
      <c r="AN315" s="49"/>
      <c r="AO315" s="49"/>
      <c r="AP315" s="31"/>
      <c r="AQ315" s="49"/>
      <c r="AR315"/>
      <c r="AS315"/>
      <c r="AT315"/>
      <c r="AU315"/>
      <c r="AV315"/>
      <c r="AW315" s="31"/>
      <c r="AX315" s="31"/>
      <c r="AY315" s="31"/>
      <c r="AZ315" s="31"/>
      <c r="BA315" s="31"/>
      <c r="BB315" s="31"/>
      <c r="BC315" s="31"/>
      <c r="BD315" s="31"/>
      <c r="BE315" s="49"/>
      <c r="BF315"/>
      <c r="BG315"/>
      <c r="BH315"/>
      <c r="BI315"/>
      <c r="BJ315"/>
      <c r="BK315"/>
      <c r="BL315"/>
      <c r="BM315"/>
      <c r="BN315" s="4">
        <v>1</v>
      </c>
    </row>
    <row r="316" spans="1:66" s="48" customFormat="1" ht="15.75" x14ac:dyDescent="0.25">
      <c r="A316"/>
      <c r="B316" s="319" t="s">
        <v>18</v>
      </c>
      <c r="C316" s="320" t="str">
        <f>C311</f>
        <v>Famille à coller.N.Nom de votre recette.Recette mère ►.S.Saisissez le nom de la recette mère</v>
      </c>
      <c r="D316" s="320">
        <f>D311</f>
        <v>6</v>
      </c>
      <c r="E316" s="1045" t="str">
        <f>E311</f>
        <v>couverts</v>
      </c>
      <c r="F316" s="963"/>
      <c r="G316" s="964" t="s">
        <v>596</v>
      </c>
      <c r="H316" s="270"/>
      <c r="I316" s="969">
        <f>IF(I313=0,0,I315/I313)</f>
        <v>0.5</v>
      </c>
      <c r="J316" s="970"/>
      <c r="K316" s="971">
        <f>IF(K313=0,0,IF(ISBLANK(K313),0,(K315/K313)*100))</f>
        <v>50</v>
      </c>
      <c r="L316" s="968" t="s">
        <v>597</v>
      </c>
      <c r="N316" s="2982"/>
      <c r="O316" s="310"/>
      <c r="P316" s="2961"/>
      <c r="Q316"/>
      <c r="R316"/>
      <c r="S316"/>
      <c r="T316"/>
      <c r="U316"/>
      <c r="Z316" s="49"/>
      <c r="AA316" s="49"/>
      <c r="AB316"/>
      <c r="AC316"/>
      <c r="AD316" s="310"/>
      <c r="AE316" s="310"/>
      <c r="AF316"/>
      <c r="AG316" s="49"/>
      <c r="AH316" s="49"/>
      <c r="AI316" s="49"/>
      <c r="AJ316" s="49"/>
      <c r="AK316" s="49"/>
      <c r="AL316" s="49"/>
      <c r="AM316" s="49"/>
      <c r="AN316" s="49"/>
      <c r="AO316" s="49"/>
      <c r="AP316" s="31"/>
      <c r="AQ316" s="49"/>
      <c r="AR316"/>
      <c r="AS316"/>
      <c r="AT316"/>
      <c r="AU316"/>
      <c r="AV316"/>
      <c r="AW316" s="31"/>
      <c r="AX316" s="31"/>
      <c r="AY316" s="31"/>
      <c r="AZ316" s="31"/>
      <c r="BA316" s="31"/>
      <c r="BB316" s="31"/>
      <c r="BC316" s="31"/>
      <c r="BD316" s="31"/>
      <c r="BE316" s="49"/>
      <c r="BF316"/>
      <c r="BG316"/>
      <c r="BH316"/>
      <c r="BI316"/>
      <c r="BJ316"/>
      <c r="BK316"/>
      <c r="BL316"/>
      <c r="BM316"/>
      <c r="BN316" s="4">
        <v>1</v>
      </c>
    </row>
    <row r="317" spans="1:66" s="48" customFormat="1" ht="15.75" x14ac:dyDescent="0.25">
      <c r="A317"/>
      <c r="B317" s="319" t="s">
        <v>18</v>
      </c>
      <c r="C317" s="320" t="str">
        <f>C311</f>
        <v>Famille à coller.N.Nom de votre recette.Recette mère ►.S.Saisissez le nom de la recette mère</v>
      </c>
      <c r="D317" s="320">
        <f>D311</f>
        <v>6</v>
      </c>
      <c r="E317" s="1045" t="str">
        <f>E311</f>
        <v>couverts</v>
      </c>
      <c r="F317" s="957"/>
      <c r="G317" s="958" t="s">
        <v>598</v>
      </c>
      <c r="H317" s="270"/>
      <c r="I317" s="972">
        <v>50</v>
      </c>
      <c r="J317" s="954"/>
      <c r="K317" s="955">
        <v>10</v>
      </c>
      <c r="L317" s="956" t="s">
        <v>591</v>
      </c>
      <c r="N317" s="2982"/>
      <c r="O317" s="310"/>
      <c r="P317" s="2961"/>
      <c r="Q317"/>
      <c r="R317"/>
      <c r="S317"/>
      <c r="T317"/>
      <c r="U317"/>
      <c r="Z317" s="49"/>
      <c r="AA317" s="49"/>
      <c r="AB317"/>
      <c r="AC317"/>
      <c r="AD317" s="310"/>
      <c r="AE317" s="310"/>
      <c r="AF317"/>
      <c r="AG317" s="49"/>
      <c r="AH317" s="49"/>
      <c r="AI317" s="49"/>
      <c r="AJ317" s="49"/>
      <c r="AK317" s="49"/>
      <c r="AL317" s="49"/>
      <c r="AM317" s="49"/>
      <c r="AN317" s="49"/>
      <c r="AO317" s="49"/>
      <c r="AP317" s="31"/>
      <c r="AQ317" s="49"/>
      <c r="AR317"/>
      <c r="AS317"/>
      <c r="AT317"/>
      <c r="AU317"/>
      <c r="AV317"/>
      <c r="AW317" s="31"/>
      <c r="AX317" s="31"/>
      <c r="AY317" s="31"/>
      <c r="AZ317" s="31"/>
      <c r="BA317" s="31"/>
      <c r="BB317" s="31"/>
      <c r="BC317" s="31"/>
      <c r="BD317" s="31"/>
      <c r="BE317" s="49"/>
      <c r="BF317"/>
      <c r="BG317"/>
      <c r="BH317"/>
      <c r="BI317"/>
      <c r="BJ317"/>
      <c r="BK317"/>
      <c r="BL317"/>
      <c r="BM317"/>
      <c r="BN317" s="4">
        <v>1</v>
      </c>
    </row>
    <row r="318" spans="1:66" s="48" customFormat="1" ht="15.75" x14ac:dyDescent="0.25">
      <c r="A318"/>
      <c r="B318" s="319" t="s">
        <v>18</v>
      </c>
      <c r="C318" s="320" t="str">
        <f>C311</f>
        <v>Famille à coller.N.Nom de votre recette.Recette mère ►.S.Saisissez le nom de la recette mère</v>
      </c>
      <c r="D318" s="320">
        <f>D311</f>
        <v>6</v>
      </c>
      <c r="E318" s="1045" t="str">
        <f>E311</f>
        <v>couverts</v>
      </c>
      <c r="F318" s="963"/>
      <c r="G318" s="964" t="s">
        <v>594</v>
      </c>
      <c r="H318" s="270"/>
      <c r="I318" s="965">
        <f>I313*I317%</f>
        <v>1</v>
      </c>
      <c r="J318" s="973"/>
      <c r="K318" s="974">
        <v>50</v>
      </c>
      <c r="L318" s="975" t="s">
        <v>597</v>
      </c>
      <c r="N318" s="2982"/>
      <c r="O318" s="310"/>
      <c r="P318" s="2961"/>
      <c r="Q318"/>
      <c r="R318"/>
      <c r="S318"/>
      <c r="T318"/>
      <c r="U318"/>
      <c r="Z318" s="49"/>
      <c r="AA318" s="49"/>
      <c r="AB318"/>
      <c r="AC318"/>
      <c r="AD318" s="310"/>
      <c r="AE318" s="310"/>
      <c r="AF318"/>
      <c r="AG318" s="49"/>
      <c r="AH318" s="49"/>
      <c r="AI318" s="49"/>
      <c r="AJ318" s="49"/>
      <c r="AK318" s="49"/>
      <c r="AL318" s="49"/>
      <c r="AM318" s="49"/>
      <c r="AN318" s="49"/>
      <c r="AO318" s="49"/>
      <c r="AP318" s="31"/>
      <c r="AQ318" s="49"/>
      <c r="AR318"/>
      <c r="AS318"/>
      <c r="AT318"/>
      <c r="AU318"/>
      <c r="AV318"/>
      <c r="AW318" s="31"/>
      <c r="AX318" s="31"/>
      <c r="AY318" s="31"/>
      <c r="AZ318" s="31"/>
      <c r="BA318" s="31"/>
      <c r="BB318" s="31"/>
      <c r="BC318" s="31"/>
      <c r="BD318" s="31"/>
      <c r="BE318" s="49"/>
      <c r="BF318"/>
      <c r="BG318"/>
      <c r="BH318"/>
      <c r="BI318"/>
      <c r="BJ318"/>
      <c r="BK318"/>
      <c r="BL318"/>
      <c r="BM318"/>
      <c r="BN318" s="4">
        <v>1</v>
      </c>
    </row>
    <row r="319" spans="1:66" s="48" customFormat="1" ht="15.75" x14ac:dyDescent="0.25">
      <c r="A319"/>
      <c r="B319" s="319" t="s">
        <v>18</v>
      </c>
      <c r="C319" s="320" t="str">
        <f>C311</f>
        <v>Famille à coller.N.Nom de votre recette.Recette mère ►.S.Saisissez le nom de la recette mère</v>
      </c>
      <c r="D319" s="320">
        <f>D311</f>
        <v>6</v>
      </c>
      <c r="E319" s="320" t="str">
        <f>E311</f>
        <v>couverts</v>
      </c>
      <c r="F319" s="963"/>
      <c r="G319" s="964" t="s">
        <v>599</v>
      </c>
      <c r="H319" s="270"/>
      <c r="I319" s="965">
        <f>I313-I318</f>
        <v>1</v>
      </c>
      <c r="J319" s="966"/>
      <c r="K319" s="967">
        <f>K317*K318%</f>
        <v>5</v>
      </c>
      <c r="L319" s="968" t="s">
        <v>595</v>
      </c>
      <c r="N319" s="2982"/>
      <c r="O319" s="310"/>
      <c r="P319" s="2961"/>
      <c r="Q319"/>
      <c r="R319"/>
      <c r="S319"/>
      <c r="T319"/>
      <c r="U319"/>
      <c r="Z319" s="49"/>
      <c r="AA319" s="49"/>
      <c r="AB319"/>
      <c r="AC319"/>
      <c r="AD319" s="310"/>
      <c r="AE319" s="310"/>
      <c r="AF319"/>
      <c r="AG319" s="49"/>
      <c r="AH319" s="49"/>
      <c r="AI319" s="49"/>
      <c r="AJ319" s="49"/>
      <c r="AK319" s="49"/>
      <c r="AL319" s="49"/>
      <c r="AM319" s="49"/>
      <c r="AN319" s="49"/>
      <c r="AO319" s="49"/>
      <c r="AP319" s="31"/>
      <c r="AQ319" s="49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49"/>
      <c r="BF319"/>
      <c r="BG319"/>
      <c r="BH319"/>
      <c r="BI319"/>
      <c r="BJ319"/>
      <c r="BK319"/>
      <c r="BL319"/>
      <c r="BM319"/>
      <c r="BN319" s="4">
        <v>1</v>
      </c>
    </row>
    <row r="320" spans="1:66" s="48" customFormat="1" ht="15.75" x14ac:dyDescent="0.25">
      <c r="A320"/>
      <c r="B320" s="319" t="s">
        <v>18</v>
      </c>
      <c r="C320" s="320" t="str">
        <f>C311</f>
        <v>Famille à coller.N.Nom de votre recette.Recette mère ►.S.Saisissez le nom de la recette mère</v>
      </c>
      <c r="D320" s="320">
        <f>D311</f>
        <v>6</v>
      </c>
      <c r="E320" s="320" t="str">
        <f>E311</f>
        <v>couverts</v>
      </c>
      <c r="F320" s="767"/>
      <c r="G320" s="730"/>
      <c r="H320" s="270"/>
      <c r="I320" s="976"/>
      <c r="J320" s="977"/>
      <c r="K320" s="967">
        <f>((K317*K318)/100)+K317</f>
        <v>15</v>
      </c>
      <c r="L320" s="968" t="s">
        <v>593</v>
      </c>
      <c r="N320" s="2982"/>
      <c r="O320" s="310"/>
      <c r="P320" s="2961"/>
      <c r="Q320"/>
      <c r="R320"/>
      <c r="S320"/>
      <c r="T320"/>
      <c r="U320"/>
      <c r="Z320" s="49"/>
      <c r="AA320" s="49"/>
      <c r="AB320"/>
      <c r="AC320"/>
      <c r="AD320" s="310"/>
      <c r="AE320" s="310"/>
      <c r="AF320"/>
      <c r="AG320" s="49"/>
      <c r="AH320" s="49"/>
      <c r="AI320" s="49"/>
      <c r="AJ320" s="49"/>
      <c r="AK320" s="49"/>
      <c r="AL320" s="49"/>
      <c r="AM320" s="49"/>
      <c r="AN320" s="49"/>
      <c r="AO320"/>
      <c r="AP320" s="31"/>
      <c r="AQ320" s="49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49"/>
      <c r="BF320"/>
      <c r="BG320"/>
      <c r="BH320"/>
      <c r="BI320"/>
      <c r="BJ320"/>
      <c r="BK320"/>
      <c r="BL320"/>
      <c r="BM320"/>
      <c r="BN320" s="4">
        <v>1</v>
      </c>
    </row>
    <row r="321" spans="1:66" s="48" customFormat="1" x14ac:dyDescent="0.25">
      <c r="A321"/>
      <c r="B321" s="319" t="s">
        <v>18</v>
      </c>
      <c r="C321" s="320" t="str">
        <f>C311</f>
        <v>Famille à coller.N.Nom de votre recette.Recette mère ►.S.Saisissez le nom de la recette mère</v>
      </c>
      <c r="D321" s="320">
        <f>D311</f>
        <v>6</v>
      </c>
      <c r="E321" s="320" t="str">
        <f>E311</f>
        <v>couverts</v>
      </c>
      <c r="F321" s="978" t="s">
        <v>153</v>
      </c>
      <c r="G321" s="978"/>
      <c r="H321" s="978"/>
      <c r="I321" s="978"/>
      <c r="J321" s="978"/>
      <c r="K321" s="978"/>
      <c r="L321" s="379"/>
      <c r="N321" s="2982"/>
      <c r="O321" s="310"/>
      <c r="P321" s="2961"/>
      <c r="Q321"/>
      <c r="R321"/>
      <c r="S321"/>
      <c r="T321"/>
      <c r="U321"/>
      <c r="Z321" s="49"/>
      <c r="AA321" s="49"/>
      <c r="AB321"/>
      <c r="AC321"/>
      <c r="AD321" s="310"/>
      <c r="AE321" s="310"/>
      <c r="AF321"/>
      <c r="AG321" s="49"/>
      <c r="AH321" s="49"/>
      <c r="AI321" s="49"/>
      <c r="AJ321" s="49"/>
      <c r="AK321" s="49"/>
      <c r="AL321" s="49"/>
      <c r="AM321" s="49"/>
      <c r="AN321" s="49"/>
      <c r="AO321"/>
      <c r="AP321" s="31"/>
      <c r="AQ321" s="49"/>
      <c r="AR321"/>
      <c r="AS321"/>
      <c r="AT321"/>
      <c r="AU321"/>
      <c r="AV321"/>
      <c r="AW321" s="31"/>
      <c r="AX321" s="31"/>
      <c r="AY321" s="31"/>
      <c r="AZ321" s="31"/>
      <c r="BA321" s="31"/>
      <c r="BB321" s="31"/>
      <c r="BC321" s="31"/>
      <c r="BD321" s="31"/>
      <c r="BE321" s="49"/>
      <c r="BF321"/>
      <c r="BG321"/>
      <c r="BH321"/>
      <c r="BI321"/>
      <c r="BJ321"/>
      <c r="BK321"/>
      <c r="BL321"/>
      <c r="BM321"/>
      <c r="BN321" s="4">
        <v>1</v>
      </c>
    </row>
    <row r="322" spans="1:66" s="48" customFormat="1" ht="15.75" x14ac:dyDescent="0.25">
      <c r="A322"/>
      <c r="B322" s="196" t="str">
        <f>IF(OR(F322&lt;&gt;"",G322&lt;&gt; "",H322&lt;&gt;"",I322&lt;&gt;""),"A", "►")</f>
        <v>►</v>
      </c>
      <c r="C322" s="320" t="str">
        <f>C311</f>
        <v>Famille à coller.N.Nom de votre recette.Recette mère ►.S.Saisissez le nom de la recette mère</v>
      </c>
      <c r="D322" s="320">
        <f>D311</f>
        <v>6</v>
      </c>
      <c r="E322" s="320" t="str">
        <f>E311</f>
        <v>couverts</v>
      </c>
      <c r="F322" s="979"/>
      <c r="G322" s="979"/>
      <c r="H322" s="979"/>
      <c r="I322" s="979"/>
      <c r="J322" s="979"/>
      <c r="K322" s="979"/>
      <c r="L322" s="383"/>
      <c r="N322" s="2982"/>
      <c r="O322" s="310"/>
      <c r="P322" s="2961"/>
      <c r="Q322"/>
      <c r="R322"/>
      <c r="S322"/>
      <c r="T322"/>
      <c r="U322"/>
      <c r="Z322" s="49"/>
      <c r="AA322" s="49"/>
      <c r="AB322"/>
      <c r="AC322"/>
      <c r="AD322" s="310"/>
      <c r="AE322" s="310"/>
      <c r="AF322"/>
      <c r="AG322" s="49"/>
      <c r="AH322" s="49"/>
      <c r="AI322" s="49"/>
      <c r="AJ322" s="49"/>
      <c r="AK322" s="49"/>
      <c r="AL322" s="49"/>
      <c r="AM322" s="49"/>
      <c r="AN322" s="49"/>
      <c r="AO322"/>
      <c r="AP322" s="31"/>
      <c r="AQ322" s="49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49"/>
      <c r="BF322"/>
      <c r="BG322"/>
      <c r="BH322"/>
      <c r="BI322"/>
      <c r="BJ322"/>
      <c r="BK322"/>
      <c r="BL322"/>
      <c r="BM322"/>
      <c r="BN322" s="4">
        <v>1</v>
      </c>
    </row>
    <row r="323" spans="1:66" s="48" customFormat="1" ht="15.75" x14ac:dyDescent="0.25">
      <c r="A323"/>
      <c r="B323" s="196" t="str">
        <f>IF(OR(F323&lt;&gt;"",G323&lt;&gt; "",H323&lt;&gt;"",I323&lt;&gt;""),"A", "►")</f>
        <v>►</v>
      </c>
      <c r="C323" s="320" t="str">
        <f>C311</f>
        <v>Famille à coller.N.Nom de votre recette.Recette mère ►.S.Saisissez le nom de la recette mère</v>
      </c>
      <c r="D323" s="320">
        <f>D311</f>
        <v>6</v>
      </c>
      <c r="E323" s="320" t="str">
        <f>E311</f>
        <v>couverts</v>
      </c>
      <c r="F323" s="979"/>
      <c r="G323" s="979"/>
      <c r="H323" s="979"/>
      <c r="I323" s="979"/>
      <c r="J323" s="979"/>
      <c r="K323" s="979"/>
      <c r="L323" s="383"/>
      <c r="N323" s="2982"/>
      <c r="O323" s="310"/>
      <c r="P323" s="2961"/>
      <c r="Q323"/>
      <c r="R323"/>
      <c r="S323"/>
      <c r="T323"/>
      <c r="U323"/>
      <c r="Z323" s="49"/>
      <c r="AA323" s="49"/>
      <c r="AB323"/>
      <c r="AC323"/>
      <c r="AD323" s="310"/>
      <c r="AE323" s="310"/>
      <c r="AF323"/>
      <c r="AG323" s="49"/>
      <c r="AH323" s="49"/>
      <c r="AI323" s="49"/>
      <c r="AJ323" s="49"/>
      <c r="AK323" s="49"/>
      <c r="AL323" s="49"/>
      <c r="AM323" s="49"/>
      <c r="AN323" s="49"/>
      <c r="AO323"/>
      <c r="AP323" s="31"/>
      <c r="AQ323" s="49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49"/>
      <c r="BF323"/>
      <c r="BG323"/>
      <c r="BH323"/>
      <c r="BI323"/>
      <c r="BJ323"/>
      <c r="BK323"/>
      <c r="BL323"/>
      <c r="BM323"/>
      <c r="BN323" s="4">
        <v>1</v>
      </c>
    </row>
    <row r="324" spans="1:66" s="48" customFormat="1" ht="15.75" x14ac:dyDescent="0.25">
      <c r="A324"/>
      <c r="B324" s="196" t="str">
        <f>IF(OR(F324&lt;&gt;"",G324&lt;&gt; "",H324&lt;&gt;"",I324&lt;&gt;""),"A", "►")</f>
        <v>►</v>
      </c>
      <c r="C324" s="320" t="str">
        <f>C311</f>
        <v>Famille à coller.N.Nom de votre recette.Recette mère ►.S.Saisissez le nom de la recette mère</v>
      </c>
      <c r="D324" s="320">
        <f>D311</f>
        <v>6</v>
      </c>
      <c r="E324" s="320" t="str">
        <f>E311</f>
        <v>couverts</v>
      </c>
      <c r="F324" s="979"/>
      <c r="G324" s="979"/>
      <c r="H324" s="979"/>
      <c r="I324" s="979"/>
      <c r="J324" s="979"/>
      <c r="K324" s="979"/>
      <c r="L324" s="383" t="s">
        <v>154</v>
      </c>
      <c r="N324" s="2982"/>
      <c r="O324" s="310"/>
      <c r="P324" s="2961"/>
      <c r="Q324"/>
      <c r="R324"/>
      <c r="S324"/>
      <c r="T324"/>
      <c r="U324"/>
      <c r="Z324" s="49"/>
      <c r="AA324" s="49"/>
      <c r="AB324"/>
      <c r="AC324"/>
      <c r="AD324" s="310"/>
      <c r="AE324" s="310"/>
      <c r="AF324"/>
      <c r="AG324" s="49"/>
      <c r="AH324" s="49"/>
      <c r="AI324" s="49"/>
      <c r="AJ324" s="49"/>
      <c r="AK324" s="49"/>
      <c r="AL324" s="49"/>
      <c r="AM324" s="49"/>
      <c r="AN324" s="49"/>
      <c r="AO324"/>
      <c r="AP324" s="31"/>
      <c r="AQ324" s="49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49"/>
      <c r="BF324"/>
      <c r="BG324"/>
      <c r="BH324"/>
      <c r="BI324"/>
      <c r="BJ324"/>
      <c r="BK324"/>
      <c r="BL324"/>
      <c r="BM324"/>
      <c r="BN324" s="4">
        <v>1</v>
      </c>
    </row>
    <row r="325" spans="1:66" s="48" customFormat="1" ht="15.75" x14ac:dyDescent="0.25">
      <c r="A325"/>
      <c r="B325" s="196" t="str">
        <f>IF(OR(F325&lt;&gt;"",G325&lt;&gt; "",H325&lt;&gt;"",I325&lt;&gt;""),"A", "►")</f>
        <v>►</v>
      </c>
      <c r="C325" s="320" t="str">
        <f>C311</f>
        <v>Famille à coller.N.Nom de votre recette.Recette mère ►.S.Saisissez le nom de la recette mère</v>
      </c>
      <c r="D325" s="320">
        <f>D311</f>
        <v>6</v>
      </c>
      <c r="E325" s="320" t="str">
        <f>E311</f>
        <v>couverts</v>
      </c>
      <c r="F325" s="979"/>
      <c r="G325" s="979"/>
      <c r="H325" s="979"/>
      <c r="I325" s="979"/>
      <c r="J325" s="979"/>
      <c r="K325" s="979"/>
      <c r="L325" s="383" t="s">
        <v>155</v>
      </c>
      <c r="N325" s="2982"/>
      <c r="O325" s="310"/>
      <c r="P325" s="2961"/>
      <c r="Q325"/>
      <c r="R325"/>
      <c r="S325"/>
      <c r="T325"/>
      <c r="U325"/>
      <c r="Z325" s="49"/>
      <c r="AA325" s="49"/>
      <c r="AB325"/>
      <c r="AC325"/>
      <c r="AD325" s="310"/>
      <c r="AE325" s="310"/>
      <c r="AF325"/>
      <c r="AG325" s="49"/>
      <c r="AH325" s="49"/>
      <c r="AI325" s="49"/>
      <c r="AJ325" s="49"/>
      <c r="AK325" s="49"/>
      <c r="AL325" s="49"/>
      <c r="AM325" s="49"/>
      <c r="AN325" s="49"/>
      <c r="AO325" s="49"/>
      <c r="AP325" s="31"/>
      <c r="AQ325" s="49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49"/>
      <c r="BF325"/>
      <c r="BG325"/>
      <c r="BH325"/>
      <c r="BI325"/>
      <c r="BJ325"/>
      <c r="BK325"/>
      <c r="BL325"/>
      <c r="BM325"/>
      <c r="BN325" s="4">
        <v>1</v>
      </c>
    </row>
    <row r="326" spans="1:66" s="48" customFormat="1" ht="15.75" x14ac:dyDescent="0.25">
      <c r="A326"/>
      <c r="B326" s="196" t="str">
        <f>IF(OR(F326&lt;&gt;"",G326&lt;&gt; "",H326&lt;&gt;"",I326&lt;&gt;""),"A", "►")</f>
        <v>►</v>
      </c>
      <c r="C326" s="320" t="str">
        <f>C311</f>
        <v>Famille à coller.N.Nom de votre recette.Recette mère ►.S.Saisissez le nom de la recette mère</v>
      </c>
      <c r="D326" s="320">
        <f>D311</f>
        <v>6</v>
      </c>
      <c r="E326" s="320" t="str">
        <f>E311</f>
        <v>couverts</v>
      </c>
      <c r="F326" s="980"/>
      <c r="G326" s="980"/>
      <c r="H326" s="980"/>
      <c r="I326" s="980"/>
      <c r="J326" s="980"/>
      <c r="K326" s="980"/>
      <c r="L326" s="383" t="s">
        <v>156</v>
      </c>
      <c r="N326" s="2982"/>
      <c r="O326" s="310"/>
      <c r="P326" s="2961"/>
      <c r="Q326"/>
      <c r="R326"/>
      <c r="S326"/>
      <c r="T326"/>
      <c r="U326"/>
      <c r="Z326" s="49"/>
      <c r="AA326" s="49"/>
      <c r="AB326"/>
      <c r="AC326"/>
      <c r="AD326" s="310"/>
      <c r="AE326" s="310"/>
      <c r="AF326"/>
      <c r="AG326" s="49"/>
      <c r="AH326" s="49"/>
      <c r="AI326" s="49"/>
      <c r="AJ326" s="49"/>
      <c r="AK326" s="49"/>
      <c r="AL326" s="49"/>
      <c r="AM326" s="49"/>
      <c r="AN326" s="49"/>
      <c r="AO326" s="49"/>
      <c r="AP326" s="31"/>
      <c r="AQ326" s="49"/>
      <c r="AR326" s="31"/>
      <c r="AS326" s="31"/>
      <c r="AT326" s="31"/>
      <c r="AU326" s="31"/>
      <c r="AV326" s="31"/>
      <c r="AW326" s="31"/>
      <c r="AX326" s="31"/>
      <c r="AY326" s="31"/>
      <c r="AZ326" s="31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 s="4">
        <v>1</v>
      </c>
    </row>
    <row r="327" spans="1:66" s="48" customFormat="1" ht="15.75" x14ac:dyDescent="0.25">
      <c r="A327"/>
      <c r="B327" s="376" t="s">
        <v>18</v>
      </c>
      <c r="C327" s="320" t="str">
        <f>C311</f>
        <v>Famille à coller.N.Nom de votre recette.Recette mère ►.S.Saisissez le nom de la recette mère</v>
      </c>
      <c r="D327" s="320">
        <f>D311</f>
        <v>6</v>
      </c>
      <c r="E327" s="320" t="str">
        <f>E311</f>
        <v>couverts</v>
      </c>
      <c r="F327" s="293"/>
      <c r="G327" s="293"/>
      <c r="H327" s="293" t="s">
        <v>152</v>
      </c>
      <c r="I327" s="294"/>
      <c r="J327" s="392"/>
      <c r="K327" s="392"/>
      <c r="L327" s="393"/>
      <c r="N327" s="2982"/>
      <c r="O327" s="310"/>
      <c r="P327" s="2961"/>
      <c r="Q327"/>
      <c r="R327"/>
      <c r="S327"/>
      <c r="T327"/>
      <c r="U327"/>
      <c r="Z327" s="49"/>
      <c r="AA327" s="49"/>
      <c r="AB327"/>
      <c r="AC327"/>
      <c r="AD327" s="310"/>
      <c r="AE327" s="310"/>
      <c r="AF327"/>
      <c r="AG327" s="49"/>
      <c r="AH327" s="49"/>
      <c r="AI327" s="49"/>
      <c r="AJ327" s="49"/>
      <c r="AK327" s="49"/>
      <c r="AL327" s="49"/>
      <c r="AM327" s="49"/>
      <c r="AN327" s="49"/>
      <c r="AO327" s="49"/>
      <c r="AP327" s="31"/>
      <c r="AQ327" s="49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49"/>
      <c r="BF327"/>
      <c r="BG327"/>
      <c r="BH327"/>
      <c r="BI327"/>
      <c r="BJ327"/>
      <c r="BK327"/>
      <c r="BL327"/>
      <c r="BM327"/>
      <c r="BN327" s="4">
        <v>1</v>
      </c>
    </row>
    <row r="328" spans="1:66" s="48" customFormat="1" ht="16.5" thickBot="1" x14ac:dyDescent="0.3">
      <c r="A328"/>
      <c r="B328" s="397" t="s">
        <v>18</v>
      </c>
      <c r="C328" s="398" t="str">
        <f>C311</f>
        <v>Famille à coller.N.Nom de votre recette.Recette mère ►.S.Saisissez le nom de la recette mère</v>
      </c>
      <c r="D328" s="398">
        <f>D311</f>
        <v>6</v>
      </c>
      <c r="E328" s="398" t="str">
        <f>E311</f>
        <v>couverts</v>
      </c>
      <c r="F328" s="399" t="s">
        <v>150</v>
      </c>
      <c r="G328" s="298"/>
      <c r="H328" s="299"/>
      <c r="I328" s="300"/>
      <c r="J328" s="299"/>
      <c r="K328" s="299"/>
      <c r="L328" s="400"/>
      <c r="N328" s="2982"/>
      <c r="O328" s="310"/>
      <c r="P328" s="2961"/>
      <c r="Q328"/>
      <c r="R328"/>
      <c r="S328"/>
      <c r="T328"/>
      <c r="U328"/>
      <c r="Z328" s="49"/>
      <c r="AA328" s="49"/>
      <c r="AB328"/>
      <c r="AC328"/>
      <c r="AD328" s="310"/>
      <c r="AE328" s="310"/>
      <c r="AF328"/>
      <c r="AG328" s="49"/>
      <c r="AH328" s="49"/>
      <c r="AI328" s="49"/>
      <c r="AJ328" s="49"/>
      <c r="AK328" s="49"/>
      <c r="AL328" s="49"/>
      <c r="AM328" s="49"/>
      <c r="AN328" s="49"/>
      <c r="AO328" s="49"/>
      <c r="AP328" s="31"/>
      <c r="AQ328" s="49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49"/>
      <c r="BF328"/>
      <c r="BG328"/>
      <c r="BH328"/>
      <c r="BI328"/>
      <c r="BJ328"/>
      <c r="BK328"/>
      <c r="BL328"/>
      <c r="BM328"/>
      <c r="BN328" s="4">
        <v>1</v>
      </c>
    </row>
    <row r="329" spans="1:66" s="48" customFormat="1" x14ac:dyDescent="0.25">
      <c r="A329"/>
      <c r="B329" s="1005" t="s">
        <v>18</v>
      </c>
      <c r="C329"/>
      <c r="D329"/>
      <c r="E329"/>
      <c r="F329"/>
      <c r="G329"/>
      <c r="H329"/>
      <c r="I329"/>
      <c r="J329"/>
      <c r="K329"/>
      <c r="L329"/>
      <c r="N329" s="2982"/>
      <c r="O329" s="310"/>
      <c r="P329" s="2961"/>
      <c r="Q329"/>
      <c r="R329"/>
      <c r="S329"/>
      <c r="T329"/>
      <c r="U329"/>
      <c r="Z329" s="49"/>
      <c r="AA329" s="49"/>
      <c r="AB329"/>
      <c r="AC329"/>
      <c r="AD329" s="310"/>
      <c r="AE329" s="310"/>
      <c r="AF329"/>
      <c r="AG329" s="49"/>
      <c r="AH329" s="49"/>
      <c r="AI329" s="49"/>
      <c r="AJ329" s="49"/>
      <c r="AK329" s="49"/>
      <c r="AL329" s="49"/>
      <c r="AM329" s="49"/>
      <c r="AN329" s="49"/>
      <c r="AO329" s="49"/>
      <c r="AP329" s="31"/>
      <c r="AQ329" s="49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49"/>
      <c r="BF329"/>
      <c r="BG329"/>
      <c r="BH329"/>
      <c r="BI329"/>
      <c r="BJ329"/>
      <c r="BK329"/>
      <c r="BL329"/>
      <c r="BM329"/>
      <c r="BN329" s="4">
        <v>1</v>
      </c>
    </row>
    <row r="330" spans="1:66" s="48" customFormat="1" ht="18.75" x14ac:dyDescent="0.25">
      <c r="A330"/>
      <c r="B330" s="1006" t="s">
        <v>18</v>
      </c>
      <c r="C330" s="998" t="str">
        <f>C311</f>
        <v>Famille à coller.N.Nom de votre recette.Recette mère ►.S.Saisissez le nom de la recette mère</v>
      </c>
      <c r="D330" s="998">
        <f>D311</f>
        <v>6</v>
      </c>
      <c r="E330" s="998" t="str">
        <f>E311</f>
        <v>couverts</v>
      </c>
      <c r="F330" s="1002" t="s">
        <v>61</v>
      </c>
      <c r="G330" s="1002">
        <v>9</v>
      </c>
      <c r="H330" s="999" t="s">
        <v>142</v>
      </c>
      <c r="I330" s="1000"/>
      <c r="J330" s="1000"/>
      <c r="K330" s="1008"/>
      <c r="L330" s="1001"/>
      <c r="N330" s="2982"/>
      <c r="O330" s="310"/>
      <c r="P330" s="2961"/>
      <c r="Q330" s="526" t="s">
        <v>218</v>
      </c>
      <c r="R330" s="527" t="s">
        <v>601</v>
      </c>
      <c r="S330" s="527"/>
      <c r="T330" s="527"/>
      <c r="U330"/>
      <c r="Z330" s="49"/>
      <c r="AA330" s="49"/>
      <c r="AB330"/>
      <c r="AC330" s="526" t="s">
        <v>218</v>
      </c>
      <c r="AD330" s="310"/>
      <c r="AE330" s="310"/>
      <c r="AF330"/>
      <c r="AG330" s="49"/>
      <c r="AH330" s="49"/>
      <c r="AI330" s="49"/>
      <c r="AJ330" s="49"/>
      <c r="AK330" s="49"/>
      <c r="AL330" s="49"/>
      <c r="AM330" s="49"/>
      <c r="AN330" s="49"/>
      <c r="AO330" s="49"/>
      <c r="AP330" s="31"/>
      <c r="AQ330" s="49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49"/>
      <c r="BF330"/>
      <c r="BG330"/>
      <c r="BH330"/>
      <c r="BI330"/>
      <c r="BJ330"/>
      <c r="BK330"/>
      <c r="BL330"/>
      <c r="BM330"/>
      <c r="BN330" s="4">
        <v>1</v>
      </c>
    </row>
    <row r="331" spans="1:66" s="48" customFormat="1" ht="18.75" x14ac:dyDescent="0.25">
      <c r="A331"/>
      <c r="B331" s="319" t="s">
        <v>18</v>
      </c>
      <c r="C331" s="1043" t="str">
        <f>C330</f>
        <v>Famille à coller.N.Nom de votre recette.Recette mère ►.S.Saisissez le nom de la recette mère</v>
      </c>
      <c r="D331" s="1043">
        <f>D330</f>
        <v>6</v>
      </c>
      <c r="E331" s="1044" t="str">
        <f>E330</f>
        <v>couverts</v>
      </c>
      <c r="F331" s="321" t="s">
        <v>146</v>
      </c>
      <c r="G331" s="243"/>
      <c r="H331" s="243"/>
      <c r="I331" s="243"/>
      <c r="J331" s="243"/>
      <c r="K331" s="243"/>
      <c r="L331" s="322"/>
      <c r="N331" s="2982"/>
      <c r="O331" s="310"/>
      <c r="P331" s="2961"/>
      <c r="R331" s="436" t="s">
        <v>221</v>
      </c>
      <c r="S331"/>
      <c r="T331"/>
      <c r="U331"/>
      <c r="Z331" s="49"/>
      <c r="AA331" s="49"/>
      <c r="AB331"/>
      <c r="AC331"/>
      <c r="AD331" s="310"/>
      <c r="AE331" s="310"/>
      <c r="AF331"/>
      <c r="AG331" s="49"/>
      <c r="AH331" s="49"/>
      <c r="AI331" s="49"/>
      <c r="AJ331" s="49"/>
      <c r="AK331" s="49"/>
      <c r="AL331" s="49"/>
      <c r="AM331" s="49"/>
      <c r="AN331" s="49"/>
      <c r="AO331" s="49"/>
      <c r="AP331" s="31"/>
      <c r="AQ331" s="49"/>
      <c r="AR331" s="31"/>
      <c r="AS331" s="31"/>
      <c r="AT331" s="31"/>
      <c r="AU331" s="31"/>
      <c r="AV331" s="31"/>
      <c r="AW331" s="31"/>
      <c r="AX331" s="31"/>
      <c r="AY331" s="31"/>
      <c r="AZ331" s="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 s="4">
        <v>1</v>
      </c>
    </row>
    <row r="332" spans="1:66" s="48" customFormat="1" ht="15.75" x14ac:dyDescent="0.25">
      <c r="A332"/>
      <c r="B332" s="196" t="str">
        <f t="shared" ref="B332:B342" si="56">IF(OR(F332&lt;&gt;"",G332&lt;&gt; "",H332&lt;&gt;"",I332&lt;&gt;""),"A", "►")</f>
        <v>A</v>
      </c>
      <c r="C332" s="320" t="str">
        <f>C330</f>
        <v>Famille à coller.N.Nom de votre recette.Recette mère ►.S.Saisissez le nom de la recette mère</v>
      </c>
      <c r="D332" s="320">
        <f>D330</f>
        <v>6</v>
      </c>
      <c r="E332" s="1045" t="str">
        <f>E330</f>
        <v>couverts</v>
      </c>
      <c r="F332" s="324" t="s">
        <v>149</v>
      </c>
      <c r="G332" s="248"/>
      <c r="H332" s="248"/>
      <c r="I332" s="248"/>
      <c r="J332" s="248"/>
      <c r="K332" s="248"/>
      <c r="L332" s="322"/>
      <c r="N332" s="2982"/>
      <c r="O332" s="310"/>
      <c r="P332" s="2961"/>
      <c r="Q332"/>
      <c r="R332"/>
      <c r="S332"/>
      <c r="T332"/>
      <c r="U332"/>
      <c r="Z332" s="49"/>
      <c r="AA332" s="49"/>
      <c r="AB332"/>
      <c r="AC332"/>
      <c r="AD332" s="310"/>
      <c r="AE332" s="310"/>
      <c r="AF332"/>
      <c r="AG332" s="49"/>
      <c r="AH332" s="49"/>
      <c r="AI332" s="49"/>
      <c r="AJ332" s="49"/>
      <c r="AK332" s="49"/>
      <c r="AL332" s="49"/>
      <c r="AM332" s="49"/>
      <c r="AN332" s="49"/>
      <c r="AO332" s="49"/>
      <c r="AP332" s="31"/>
      <c r="AQ332" s="49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49"/>
      <c r="BF332"/>
      <c r="BG332"/>
      <c r="BH332"/>
      <c r="BI332"/>
      <c r="BJ332"/>
      <c r="BK332"/>
      <c r="BL332"/>
      <c r="BM332"/>
      <c r="BN332" s="4">
        <v>1</v>
      </c>
    </row>
    <row r="333" spans="1:66" s="48" customFormat="1" ht="15.75" x14ac:dyDescent="0.25">
      <c r="A333"/>
      <c r="B333" s="196" t="str">
        <f t="shared" si="56"/>
        <v>►</v>
      </c>
      <c r="C333" s="320" t="str">
        <f>C330</f>
        <v>Famille à coller.N.Nom de votre recette.Recette mère ►.S.Saisissez le nom de la recette mère</v>
      </c>
      <c r="D333" s="320">
        <f>D330</f>
        <v>6</v>
      </c>
      <c r="E333" s="1045" t="str">
        <f>E330</f>
        <v>couverts</v>
      </c>
      <c r="F333" s="324"/>
      <c r="G333" s="270"/>
      <c r="H333" s="270"/>
      <c r="I333" s="270"/>
      <c r="J333" s="270"/>
      <c r="K333" s="270"/>
      <c r="L333" s="329"/>
      <c r="N333" s="2982"/>
      <c r="O333" s="310"/>
      <c r="P333" s="2961"/>
      <c r="Q333"/>
      <c r="R333"/>
      <c r="S333"/>
      <c r="T333"/>
      <c r="U333"/>
      <c r="Z333" s="49"/>
      <c r="AA333" s="49"/>
      <c r="AB333"/>
      <c r="AC333"/>
      <c r="AD333" s="310"/>
      <c r="AE333" s="310"/>
      <c r="AF333"/>
      <c r="AG333" s="49"/>
      <c r="AH333" s="49"/>
      <c r="AI333" s="49"/>
      <c r="AJ333" s="49"/>
      <c r="AK333" s="49"/>
      <c r="AL333" s="49"/>
      <c r="AM333" s="49"/>
      <c r="AN333" s="49"/>
      <c r="AO333" s="49"/>
      <c r="AP333" s="31"/>
      <c r="AQ333" s="49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49"/>
      <c r="BF333"/>
      <c r="BG333"/>
      <c r="BH333"/>
      <c r="BI333"/>
      <c r="BJ333"/>
      <c r="BK333"/>
      <c r="BL333"/>
      <c r="BM333"/>
      <c r="BN333" s="4">
        <v>1</v>
      </c>
    </row>
    <row r="334" spans="1:66" s="48" customFormat="1" ht="15.75" customHeight="1" x14ac:dyDescent="0.25">
      <c r="A334"/>
      <c r="B334" s="196" t="str">
        <f t="shared" si="56"/>
        <v>►</v>
      </c>
      <c r="C334" s="320" t="str">
        <f>C330</f>
        <v>Famille à coller.N.Nom de votre recette.Recette mère ►.S.Saisissez le nom de la recette mère</v>
      </c>
      <c r="D334" s="320">
        <f>D330</f>
        <v>6</v>
      </c>
      <c r="E334" s="1045" t="str">
        <f>E330</f>
        <v>couverts</v>
      </c>
      <c r="F334" s="324"/>
      <c r="G334" s="270"/>
      <c r="H334" s="270"/>
      <c r="I334" s="270"/>
      <c r="J334" s="270"/>
      <c r="K334" s="270"/>
      <c r="L334" s="329"/>
      <c r="N334" s="2982"/>
      <c r="O334" s="310"/>
      <c r="P334" s="2961"/>
      <c r="Q334"/>
      <c r="R334"/>
      <c r="S334"/>
      <c r="T334"/>
      <c r="U334"/>
      <c r="Z334" s="49"/>
      <c r="AA334" s="49"/>
      <c r="AB334"/>
      <c r="AC334"/>
      <c r="AD334" s="310"/>
      <c r="AE334" s="310"/>
      <c r="AF334"/>
      <c r="AG334" s="49"/>
      <c r="AH334" s="49"/>
      <c r="AI334" s="49"/>
      <c r="AJ334" s="49"/>
      <c r="AK334" s="49"/>
      <c r="AL334" s="49"/>
      <c r="AM334" s="49"/>
      <c r="AN334" s="49"/>
      <c r="AO334" s="49"/>
      <c r="AP334" s="31"/>
      <c r="AQ334" s="49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49"/>
      <c r="BF334"/>
      <c r="BG334"/>
      <c r="BH334"/>
      <c r="BI334"/>
      <c r="BJ334"/>
      <c r="BK334"/>
      <c r="BL334"/>
      <c r="BM334"/>
      <c r="BN334" s="4">
        <v>1</v>
      </c>
    </row>
    <row r="335" spans="1:66" s="48" customFormat="1" ht="15.75" x14ac:dyDescent="0.25">
      <c r="A335"/>
      <c r="B335" s="196" t="str">
        <f t="shared" si="56"/>
        <v>►</v>
      </c>
      <c r="C335" s="320" t="str">
        <f>C330</f>
        <v>Famille à coller.N.Nom de votre recette.Recette mère ►.S.Saisissez le nom de la recette mère</v>
      </c>
      <c r="D335" s="320">
        <f>D330</f>
        <v>6</v>
      </c>
      <c r="E335" s="1045" t="str">
        <f>E330</f>
        <v>couverts</v>
      </c>
      <c r="F335" s="324"/>
      <c r="G335" s="270"/>
      <c r="H335" s="270"/>
      <c r="I335" s="270"/>
      <c r="J335" s="270"/>
      <c r="K335" s="270"/>
      <c r="L335" s="329"/>
      <c r="N335" s="2982"/>
      <c r="O335" s="310"/>
      <c r="P335" s="2961"/>
      <c r="Q335"/>
      <c r="R335"/>
      <c r="S335"/>
      <c r="T335"/>
      <c r="U335"/>
      <c r="Z335" s="49"/>
      <c r="AA335" s="49"/>
      <c r="AB335"/>
      <c r="AC335"/>
      <c r="AD335" s="310"/>
      <c r="AE335" s="310"/>
      <c r="AF335"/>
      <c r="AG335" s="49"/>
      <c r="AH335" s="49"/>
      <c r="AI335" s="49"/>
      <c r="AJ335" s="49"/>
      <c r="AK335" s="49"/>
      <c r="AL335" s="49"/>
      <c r="AM335" s="49"/>
      <c r="AN335" s="49"/>
      <c r="AO335" s="49"/>
      <c r="AP335" s="31"/>
      <c r="AQ335" s="49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49"/>
      <c r="BF335"/>
      <c r="BG335"/>
      <c r="BH335"/>
      <c r="BI335"/>
      <c r="BJ335"/>
      <c r="BK335"/>
      <c r="BL335"/>
      <c r="BM335"/>
      <c r="BN335" s="4">
        <v>1</v>
      </c>
    </row>
    <row r="336" spans="1:66" s="48" customFormat="1" ht="15.75" x14ac:dyDescent="0.25">
      <c r="A336"/>
      <c r="B336" s="196" t="str">
        <f t="shared" si="56"/>
        <v>►</v>
      </c>
      <c r="C336" s="320" t="str">
        <f>C330</f>
        <v>Famille à coller.N.Nom de votre recette.Recette mère ►.S.Saisissez le nom de la recette mère</v>
      </c>
      <c r="D336" s="320">
        <f>D330</f>
        <v>6</v>
      </c>
      <c r="E336" s="1045" t="str">
        <f>E330</f>
        <v>couverts</v>
      </c>
      <c r="F336" s="324"/>
      <c r="G336" s="270"/>
      <c r="H336" s="270"/>
      <c r="I336" s="270"/>
      <c r="J336" s="270"/>
      <c r="K336" s="270"/>
      <c r="L336" s="329"/>
      <c r="N336" s="2982"/>
      <c r="O336" s="310"/>
      <c r="P336" s="2961"/>
      <c r="Q336"/>
      <c r="R336"/>
      <c r="S336"/>
      <c r="T336"/>
      <c r="U336"/>
      <c r="Z336" s="49"/>
      <c r="AA336" s="49"/>
      <c r="AB336"/>
      <c r="AC336"/>
      <c r="AD336" s="310"/>
      <c r="AE336" s="310"/>
      <c r="AF336"/>
      <c r="AG336" s="49"/>
      <c r="AH336" s="49"/>
      <c r="AI336" s="49"/>
      <c r="AJ336" s="49"/>
      <c r="AK336" s="49"/>
      <c r="AL336" s="49"/>
      <c r="AM336" s="49"/>
      <c r="AN336" s="49"/>
      <c r="AO336" s="49"/>
      <c r="AP336" s="31"/>
      <c r="AQ336" s="49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49"/>
      <c r="BF336"/>
      <c r="BG336"/>
      <c r="BH336"/>
      <c r="BI336"/>
      <c r="BJ336"/>
      <c r="BK336"/>
      <c r="BL336"/>
      <c r="BM336"/>
      <c r="BN336" s="4">
        <v>1</v>
      </c>
    </row>
    <row r="337" spans="1:68" s="48" customFormat="1" ht="15.75" x14ac:dyDescent="0.25">
      <c r="A337"/>
      <c r="B337" s="196" t="str">
        <f t="shared" si="56"/>
        <v>►</v>
      </c>
      <c r="C337" s="320" t="str">
        <f>C330</f>
        <v>Famille à coller.N.Nom de votre recette.Recette mère ►.S.Saisissez le nom de la recette mère</v>
      </c>
      <c r="D337" s="320">
        <f>D330</f>
        <v>6</v>
      </c>
      <c r="E337" s="1045" t="str">
        <f>E330</f>
        <v>couverts</v>
      </c>
      <c r="F337" s="324"/>
      <c r="G337" s="270"/>
      <c r="H337" s="270"/>
      <c r="I337" s="270"/>
      <c r="J337" s="270"/>
      <c r="K337" s="270"/>
      <c r="L337" s="329"/>
      <c r="N337" s="2982"/>
      <c r="O337" s="310"/>
      <c r="P337" s="2961"/>
      <c r="Q337"/>
      <c r="R337"/>
      <c r="S337"/>
      <c r="T337"/>
      <c r="U337"/>
      <c r="Z337" s="49"/>
      <c r="AA337" s="49"/>
      <c r="AB337"/>
      <c r="AC337"/>
      <c r="AD337" s="310"/>
      <c r="AE337" s="310"/>
      <c r="AF337"/>
      <c r="AG337" s="49"/>
      <c r="AH337" s="49"/>
      <c r="AI337" s="49"/>
      <c r="AJ337" s="49"/>
      <c r="AK337" s="49"/>
      <c r="AL337" s="49"/>
      <c r="AM337" s="49"/>
      <c r="AN337" s="49"/>
      <c r="AO337" s="49"/>
      <c r="AP337" s="31"/>
      <c r="AQ337" s="49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49"/>
      <c r="BF337"/>
      <c r="BG337"/>
      <c r="BH337"/>
      <c r="BI337"/>
      <c r="BJ337"/>
      <c r="BK337"/>
      <c r="BL337"/>
      <c r="BM337"/>
      <c r="BN337" s="4">
        <v>1</v>
      </c>
    </row>
    <row r="338" spans="1:68" ht="15.75" x14ac:dyDescent="0.25">
      <c r="B338" s="196" t="str">
        <f t="shared" si="56"/>
        <v>►</v>
      </c>
      <c r="C338" s="320" t="str">
        <f>C330</f>
        <v>Famille à coller.N.Nom de votre recette.Recette mère ►.S.Saisissez le nom de la recette mère</v>
      </c>
      <c r="D338" s="320">
        <f>D330</f>
        <v>6</v>
      </c>
      <c r="E338" s="320" t="str">
        <f>E330</f>
        <v>couverts</v>
      </c>
      <c r="F338" s="324"/>
      <c r="G338" s="270"/>
      <c r="H338" s="270"/>
      <c r="I338" s="270"/>
      <c r="J338" s="270"/>
      <c r="K338" s="270"/>
      <c r="L338" s="329"/>
      <c r="N338" s="2982"/>
      <c r="O338" s="310"/>
      <c r="P338" s="2961"/>
      <c r="AD338" s="310"/>
      <c r="AE338" s="310"/>
      <c r="BN338" s="4">
        <v>1</v>
      </c>
    </row>
    <row r="339" spans="1:68" ht="15.75" x14ac:dyDescent="0.25">
      <c r="B339" s="196" t="str">
        <f t="shared" si="56"/>
        <v>►</v>
      </c>
      <c r="C339" s="320" t="str">
        <f>C330</f>
        <v>Famille à coller.N.Nom de votre recette.Recette mère ►.S.Saisissez le nom de la recette mère</v>
      </c>
      <c r="D339" s="320">
        <f>D330</f>
        <v>6</v>
      </c>
      <c r="E339" s="320" t="str">
        <f>E330</f>
        <v>couverts</v>
      </c>
      <c r="F339" s="324"/>
      <c r="G339" s="270"/>
      <c r="H339" s="270"/>
      <c r="I339" s="270"/>
      <c r="J339" s="270"/>
      <c r="K339" s="270"/>
      <c r="L339" s="329"/>
      <c r="N339" s="2982"/>
      <c r="O339" s="310"/>
      <c r="P339" s="2961"/>
      <c r="AD339" s="310"/>
      <c r="AE339" s="310"/>
      <c r="BN339" s="4">
        <v>1</v>
      </c>
    </row>
    <row r="340" spans="1:68" ht="15.75" x14ac:dyDescent="0.25">
      <c r="B340" s="196" t="str">
        <f t="shared" si="56"/>
        <v>►</v>
      </c>
      <c r="C340" s="320" t="str">
        <f>C330</f>
        <v>Famille à coller.N.Nom de votre recette.Recette mère ►.S.Saisissez le nom de la recette mère</v>
      </c>
      <c r="D340" s="320">
        <f>D330</f>
        <v>6</v>
      </c>
      <c r="E340" s="320" t="str">
        <f>E330</f>
        <v>couverts</v>
      </c>
      <c r="F340" s="324"/>
      <c r="G340" s="270"/>
      <c r="H340" s="270"/>
      <c r="I340" s="270"/>
      <c r="J340" s="270"/>
      <c r="K340" s="270"/>
      <c r="L340" s="329"/>
      <c r="N340" s="2982"/>
      <c r="O340" s="310"/>
      <c r="P340" s="2961"/>
      <c r="AD340" s="310"/>
      <c r="AE340" s="310"/>
      <c r="BN340" s="4">
        <v>1</v>
      </c>
    </row>
    <row r="341" spans="1:68" ht="15.75" x14ac:dyDescent="0.25">
      <c r="B341" s="196" t="str">
        <f t="shared" si="56"/>
        <v>►</v>
      </c>
      <c r="C341" s="320" t="str">
        <f>C330</f>
        <v>Famille à coller.N.Nom de votre recette.Recette mère ►.S.Saisissez le nom de la recette mère</v>
      </c>
      <c r="D341" s="320">
        <f>D330</f>
        <v>6</v>
      </c>
      <c r="E341" s="320" t="str">
        <f>E330</f>
        <v>couverts</v>
      </c>
      <c r="F341" s="324"/>
      <c r="G341" s="270"/>
      <c r="H341" s="270"/>
      <c r="I341" s="270"/>
      <c r="J341" s="270"/>
      <c r="K341" s="270"/>
      <c r="L341" s="329"/>
      <c r="N341" s="2982"/>
      <c r="O341" s="310"/>
      <c r="P341" s="2961"/>
      <c r="AD341" s="310"/>
      <c r="AE341" s="310"/>
      <c r="BN341" s="4">
        <v>1</v>
      </c>
    </row>
    <row r="342" spans="1:68" ht="15.75" x14ac:dyDescent="0.25">
      <c r="B342" s="196" t="str">
        <f t="shared" si="56"/>
        <v>►</v>
      </c>
      <c r="C342" s="320" t="str">
        <f>C330</f>
        <v>Famille à coller.N.Nom de votre recette.Recette mère ►.S.Saisissez le nom de la recette mère</v>
      </c>
      <c r="D342" s="320">
        <f>D330</f>
        <v>6</v>
      </c>
      <c r="E342" s="320" t="str">
        <f>E330</f>
        <v>couverts</v>
      </c>
      <c r="F342" s="324"/>
      <c r="G342" s="270"/>
      <c r="H342" s="270"/>
      <c r="I342" s="270"/>
      <c r="J342" s="270"/>
      <c r="K342" s="270"/>
      <c r="L342" s="329"/>
      <c r="N342" s="2982"/>
      <c r="O342" s="310"/>
      <c r="P342" s="2961"/>
      <c r="AD342" s="310"/>
      <c r="AE342" s="310"/>
      <c r="BN342" s="4">
        <v>1</v>
      </c>
    </row>
    <row r="343" spans="1:68" ht="15.75" x14ac:dyDescent="0.25">
      <c r="B343" s="376" t="s">
        <v>18</v>
      </c>
      <c r="C343" s="320" t="str">
        <f>C330</f>
        <v>Famille à coller.N.Nom de votre recette.Recette mère ►.S.Saisissez le nom de la recette mère</v>
      </c>
      <c r="D343" s="320">
        <f>D330</f>
        <v>6</v>
      </c>
      <c r="E343" s="320" t="str">
        <f>E330</f>
        <v>couverts</v>
      </c>
      <c r="F343" s="377" t="s">
        <v>153</v>
      </c>
      <c r="G343" s="280"/>
      <c r="H343" s="280"/>
      <c r="I343" s="280"/>
      <c r="J343" s="280"/>
      <c r="K343" s="378"/>
      <c r="L343" s="379"/>
      <c r="N343" s="2982"/>
      <c r="O343" s="310"/>
      <c r="P343" s="2961"/>
      <c r="AD343" s="310"/>
      <c r="AE343" s="310"/>
      <c r="BN343" s="4">
        <v>1</v>
      </c>
    </row>
    <row r="344" spans="1:68" ht="15.75" x14ac:dyDescent="0.25">
      <c r="B344" s="376" t="s">
        <v>18</v>
      </c>
      <c r="C344" s="320" t="str">
        <f>C330</f>
        <v>Famille à coller.N.Nom de votre recette.Recette mère ►.S.Saisissez le nom de la recette mère</v>
      </c>
      <c r="D344" s="320">
        <f>D330</f>
        <v>6</v>
      </c>
      <c r="E344" s="320" t="str">
        <f>E330</f>
        <v>couverts</v>
      </c>
      <c r="F344" s="381"/>
      <c r="G344" s="287"/>
      <c r="H344" s="287"/>
      <c r="I344" s="287"/>
      <c r="J344" s="287"/>
      <c r="K344" s="382"/>
      <c r="L344" s="383" t="s">
        <v>154</v>
      </c>
      <c r="N344" s="2982"/>
      <c r="O344" s="310"/>
      <c r="P344" s="2961"/>
      <c r="AD344" s="310"/>
      <c r="AE344" s="310"/>
      <c r="BN344" s="4">
        <v>1</v>
      </c>
    </row>
    <row r="345" spans="1:68" ht="15.75" x14ac:dyDescent="0.25">
      <c r="B345" s="376" t="s">
        <v>18</v>
      </c>
      <c r="C345" s="320" t="str">
        <f>C330</f>
        <v>Famille à coller.N.Nom de votre recette.Recette mère ►.S.Saisissez le nom de la recette mère</v>
      </c>
      <c r="D345" s="320">
        <f>D330</f>
        <v>6</v>
      </c>
      <c r="E345" s="320" t="str">
        <f>E330</f>
        <v>couverts</v>
      </c>
      <c r="F345" s="387"/>
      <c r="G345" s="287"/>
      <c r="H345" s="287"/>
      <c r="I345" s="287"/>
      <c r="J345" s="287"/>
      <c r="K345" s="382"/>
      <c r="L345" s="383" t="s">
        <v>155</v>
      </c>
      <c r="N345" s="2982"/>
      <c r="O345" s="310"/>
      <c r="P345" s="2961"/>
      <c r="AD345" s="310"/>
      <c r="AE345" s="310"/>
      <c r="BN345" s="4">
        <v>1</v>
      </c>
    </row>
    <row r="346" spans="1:68" ht="15.75" x14ac:dyDescent="0.25">
      <c r="B346" s="376" t="s">
        <v>18</v>
      </c>
      <c r="C346" s="320" t="str">
        <f>C330</f>
        <v>Famille à coller.N.Nom de votre recette.Recette mère ►.S.Saisissez le nom de la recette mère</v>
      </c>
      <c r="D346" s="320">
        <f>D330</f>
        <v>6</v>
      </c>
      <c r="E346" s="320" t="str">
        <f>E330</f>
        <v>couverts</v>
      </c>
      <c r="F346" s="293"/>
      <c r="G346" s="293"/>
      <c r="H346" s="293" t="s">
        <v>152</v>
      </c>
      <c r="I346" s="294"/>
      <c r="J346" s="392"/>
      <c r="K346" s="392"/>
      <c r="L346" s="393"/>
      <c r="N346" s="2982"/>
      <c r="O346" s="310"/>
      <c r="P346" s="2961"/>
      <c r="AD346" s="310"/>
      <c r="AE346" s="310"/>
      <c r="BN346" s="4">
        <v>1</v>
      </c>
    </row>
    <row r="347" spans="1:68" ht="16.5" thickBot="1" x14ac:dyDescent="0.3">
      <c r="B347" s="397" t="s">
        <v>18</v>
      </c>
      <c r="C347" s="398" t="str">
        <f>C330</f>
        <v>Famille à coller.N.Nom de votre recette.Recette mère ►.S.Saisissez le nom de la recette mère</v>
      </c>
      <c r="D347" s="398">
        <f>D330</f>
        <v>6</v>
      </c>
      <c r="E347" s="398" t="str">
        <f>E330</f>
        <v>couverts</v>
      </c>
      <c r="F347" s="399" t="s">
        <v>150</v>
      </c>
      <c r="G347" s="298"/>
      <c r="H347" s="299"/>
      <c r="I347" s="300"/>
      <c r="J347" s="299"/>
      <c r="K347" s="299"/>
      <c r="L347" s="400"/>
      <c r="N347" s="2982"/>
      <c r="O347" s="310"/>
      <c r="P347" s="2961"/>
      <c r="AD347" s="310"/>
      <c r="AE347" s="310"/>
      <c r="BN347" s="4">
        <v>1</v>
      </c>
    </row>
    <row r="348" spans="1:68" x14ac:dyDescent="0.25">
      <c r="BN348" s="981" t="s">
        <v>600</v>
      </c>
    </row>
    <row r="349" spans="1:68" ht="18.75" customHeight="1" x14ac:dyDescent="0.25">
      <c r="A349" s="4">
        <v>1</v>
      </c>
      <c r="B349" s="4">
        <v>1</v>
      </c>
      <c r="C349" s="4">
        <v>1</v>
      </c>
      <c r="D349" s="4">
        <v>1</v>
      </c>
      <c r="E349" s="4">
        <v>1</v>
      </c>
      <c r="F349" s="4">
        <v>1</v>
      </c>
      <c r="G349" s="4">
        <v>1</v>
      </c>
      <c r="H349" s="4">
        <v>1</v>
      </c>
      <c r="I349" s="4">
        <v>1</v>
      </c>
      <c r="J349" s="4">
        <v>1</v>
      </c>
      <c r="K349" s="4">
        <v>1</v>
      </c>
      <c r="L349" s="4">
        <v>1</v>
      </c>
      <c r="M349" s="4">
        <v>1</v>
      </c>
      <c r="N349" s="4">
        <v>1</v>
      </c>
      <c r="O349" s="4">
        <v>1</v>
      </c>
      <c r="P349" s="4">
        <v>1</v>
      </c>
      <c r="Q349" s="4">
        <v>1</v>
      </c>
      <c r="R349" s="4">
        <v>1</v>
      </c>
      <c r="S349" s="4">
        <v>1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1</v>
      </c>
      <c r="AC349" s="4">
        <v>1</v>
      </c>
      <c r="AD349" s="4">
        <v>1</v>
      </c>
      <c r="AE349" s="4">
        <v>1</v>
      </c>
      <c r="AF349" s="4">
        <v>1</v>
      </c>
      <c r="AG349" s="4">
        <v>1</v>
      </c>
      <c r="AH349" s="4">
        <v>1</v>
      </c>
      <c r="AI349" s="4">
        <v>1</v>
      </c>
      <c r="AJ349" s="4">
        <v>1</v>
      </c>
      <c r="AK349" s="4">
        <v>1</v>
      </c>
      <c r="AL349" s="4">
        <v>1</v>
      </c>
      <c r="AM349" s="4">
        <v>1</v>
      </c>
      <c r="AN349" s="4">
        <v>1</v>
      </c>
      <c r="AO349" s="4">
        <v>1</v>
      </c>
      <c r="AP349" s="4">
        <v>1</v>
      </c>
      <c r="AQ349" s="4">
        <v>1</v>
      </c>
      <c r="AR349" s="4">
        <v>1</v>
      </c>
      <c r="AS349" s="4">
        <v>1</v>
      </c>
      <c r="AT349" s="4">
        <v>1</v>
      </c>
      <c r="AU349" s="4">
        <v>1</v>
      </c>
      <c r="AV349" s="4">
        <v>1</v>
      </c>
      <c r="AW349" s="4">
        <v>1</v>
      </c>
      <c r="AX349" s="4">
        <v>1</v>
      </c>
      <c r="AY349" s="4">
        <v>1</v>
      </c>
      <c r="AZ349" s="4">
        <v>1</v>
      </c>
      <c r="BA349" s="4">
        <v>1</v>
      </c>
      <c r="BB349" s="4">
        <v>1</v>
      </c>
      <c r="BC349" s="4">
        <v>1</v>
      </c>
      <c r="BD349" s="4">
        <v>1</v>
      </c>
      <c r="BE349" s="4">
        <v>1</v>
      </c>
      <c r="BF349" s="4">
        <v>1</v>
      </c>
      <c r="BG349" s="4">
        <v>1</v>
      </c>
      <c r="BH349" s="4">
        <v>1</v>
      </c>
      <c r="BI349" s="4">
        <v>1</v>
      </c>
      <c r="BJ349" s="4">
        <v>1</v>
      </c>
      <c r="BK349" s="4">
        <v>1</v>
      </c>
      <c r="BL349" s="4">
        <v>1</v>
      </c>
      <c r="BM349" s="4">
        <v>1</v>
      </c>
      <c r="BN349" s="982" t="str">
        <f>ADDRESS(ROW(),COLUMN(),4)</f>
        <v>BN349</v>
      </c>
      <c r="BO349" s="983"/>
      <c r="BP349" s="984" t="str">
        <f>ADDRESS(ROW(),COLUMN(),4)</f>
        <v>BP349</v>
      </c>
    </row>
  </sheetData>
  <mergeCells count="90">
    <mergeCell ref="BG136:BL138"/>
    <mergeCell ref="B3:B5"/>
    <mergeCell ref="BG224:BK226"/>
    <mergeCell ref="BG202:BL205"/>
    <mergeCell ref="BH208:BL208"/>
    <mergeCell ref="BH209:BL209"/>
    <mergeCell ref="BH210:BL210"/>
    <mergeCell ref="BH211:BL211"/>
    <mergeCell ref="BH212:BL212"/>
    <mergeCell ref="BH213:BL213"/>
    <mergeCell ref="BG214:BL215"/>
    <mergeCell ref="AK80:AN82"/>
    <mergeCell ref="AM83:AN89"/>
    <mergeCell ref="AG89:AI89"/>
    <mergeCell ref="BF135:BF140"/>
    <mergeCell ref="AG10:AN11"/>
    <mergeCell ref="BA10:BD12"/>
    <mergeCell ref="BF10:BL12"/>
    <mergeCell ref="J13:L14"/>
    <mergeCell ref="H10:I11"/>
    <mergeCell ref="J10:L11"/>
    <mergeCell ref="AG12:AN12"/>
    <mergeCell ref="X10:Y11"/>
    <mergeCell ref="Z10:Z11"/>
    <mergeCell ref="AA10:AA11"/>
    <mergeCell ref="H16:J16"/>
    <mergeCell ref="O18:O19"/>
    <mergeCell ref="P18:P19"/>
    <mergeCell ref="S18:S19"/>
    <mergeCell ref="T18:T19"/>
    <mergeCell ref="W18:X19"/>
    <mergeCell ref="BJ24:BJ25"/>
    <mergeCell ref="I18:I19"/>
    <mergeCell ref="J18:J19"/>
    <mergeCell ref="K18:K19"/>
    <mergeCell ref="N18:N19"/>
    <mergeCell ref="BI24:BI25"/>
    <mergeCell ref="BK24:BK25"/>
    <mergeCell ref="J61:L62"/>
    <mergeCell ref="H58:I59"/>
    <mergeCell ref="J58:L59"/>
    <mergeCell ref="AG31:AN32"/>
    <mergeCell ref="AG33:AN33"/>
    <mergeCell ref="AG34:AL34"/>
    <mergeCell ref="BL54:BL55"/>
    <mergeCell ref="BK54:BK55"/>
    <mergeCell ref="BA56:BD59"/>
    <mergeCell ref="BA60:BD61"/>
    <mergeCell ref="BF51:BL52"/>
    <mergeCell ref="BJ60:BL60"/>
    <mergeCell ref="BJ61:BL62"/>
    <mergeCell ref="H64:J64"/>
    <mergeCell ref="BJ63:BL65"/>
    <mergeCell ref="R71:T71"/>
    <mergeCell ref="I66:I67"/>
    <mergeCell ref="J66:J67"/>
    <mergeCell ref="K66:K67"/>
    <mergeCell ref="R63:R68"/>
    <mergeCell ref="BJ72:BJ73"/>
    <mergeCell ref="BK72:BK73"/>
    <mergeCell ref="F123:L125"/>
    <mergeCell ref="F128:L131"/>
    <mergeCell ref="BJ94:BJ95"/>
    <mergeCell ref="BI72:BI73"/>
    <mergeCell ref="BF79:BF80"/>
    <mergeCell ref="BI94:BI95"/>
    <mergeCell ref="BA102:BB103"/>
    <mergeCell ref="BC102:BD103"/>
    <mergeCell ref="BG113:BH113"/>
    <mergeCell ref="BI113:BJ113"/>
    <mergeCell ref="AG75:AN75"/>
    <mergeCell ref="AG76:AN76"/>
    <mergeCell ref="AG77:AH78"/>
    <mergeCell ref="AK77:AN79"/>
    <mergeCell ref="AI80:AI81"/>
    <mergeCell ref="G198:G199"/>
    <mergeCell ref="H198:H199"/>
    <mergeCell ref="I198:I199"/>
    <mergeCell ref="J198:J199"/>
    <mergeCell ref="K198:K199"/>
    <mergeCell ref="L198:L199"/>
    <mergeCell ref="R84:T84"/>
    <mergeCell ref="H294:I294"/>
    <mergeCell ref="F295:F296"/>
    <mergeCell ref="H295:I295"/>
    <mergeCell ref="BF144:BF153"/>
    <mergeCell ref="BG144:BG145"/>
    <mergeCell ref="BG198:BL198"/>
    <mergeCell ref="BF199:BL199"/>
    <mergeCell ref="L296:L298"/>
  </mergeCells>
  <conditionalFormatting sqref="K20:K33">
    <cfRule type="cellIs" dxfId="51" priority="1" operator="notEqual">
      <formula>1</formula>
    </cfRule>
  </conditionalFormatting>
  <conditionalFormatting sqref="K68:K81">
    <cfRule type="cellIs" dxfId="50" priority="13" operator="notEqual">
      <formula>1</formula>
    </cfRule>
  </conditionalFormatting>
  <conditionalFormatting sqref="AH63">
    <cfRule type="expression" dxfId="49" priority="3">
      <formula>"si($W$45&lt;&gt;0"</formula>
    </cfRule>
  </conditionalFormatting>
  <conditionalFormatting sqref="BG146:BG147">
    <cfRule type="cellIs" dxfId="48" priority="6" operator="notEqual">
      <formula>1</formula>
    </cfRule>
  </conditionalFormatting>
  <conditionalFormatting sqref="BK26:BK28">
    <cfRule type="cellIs" dxfId="47" priority="4" operator="notEqual">
      <formula>1</formula>
    </cfRule>
  </conditionalFormatting>
  <conditionalFormatting sqref="BK74">
    <cfRule type="cellIs" dxfId="46" priority="5" operator="notEqual">
      <formula>1</formula>
    </cfRule>
  </conditionalFormatting>
  <hyperlinks>
    <hyperlink ref="BJ182" r:id="rId1" xr:uid="{9EC7BA0F-3ADD-4CF9-BFD5-69F9C34DC5FC}"/>
    <hyperlink ref="AJ30" r:id="rId2" xr:uid="{B06C4110-487C-42CC-AE09-1846616C137C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741A8-4FB4-4E26-BE6B-4773B403783F}">
  <dimension ref="A1:BP508"/>
  <sheetViews>
    <sheetView zoomScaleNormal="100" workbookViewId="0">
      <selection activeCell="N8" sqref="N8:P14"/>
    </sheetView>
  </sheetViews>
  <sheetFormatPr baseColWidth="10" defaultRowHeight="15" x14ac:dyDescent="0.25"/>
  <cols>
    <col min="1" max="1" width="11.8554687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22" width="11.7109375" customWidth="1"/>
    <col min="23" max="25" width="14.7109375" customWidth="1"/>
    <col min="26" max="26" width="11.7109375" customWidth="1"/>
    <col min="27" max="27" width="17.85546875" customWidth="1"/>
    <col min="28" max="28" width="3.85546875" style="49" customWidth="1"/>
    <col min="29" max="29" width="14.7109375" customWidth="1"/>
    <col min="30" max="30" width="11.7109375" customWidth="1"/>
    <col min="31" max="31" width="17.7109375" customWidth="1"/>
    <col min="32" max="32" width="2.85546875" customWidth="1"/>
    <col min="33" max="33" width="10.7109375" style="49" customWidth="1"/>
    <col min="34" max="34" width="9.42578125" style="49" customWidth="1"/>
    <col min="35" max="35" width="99.7109375" style="49" customWidth="1"/>
    <col min="36" max="36" width="6" style="49" customWidth="1"/>
    <col min="37" max="37" width="5.7109375" style="49" customWidth="1"/>
    <col min="38" max="40" width="10.7109375" style="49" customWidth="1"/>
    <col min="41" max="41" width="3.85546875" style="49" customWidth="1"/>
    <col min="42" max="42" width="7.5703125" style="31" customWidth="1"/>
    <col min="43" max="43" width="3.85546875" style="49" customWidth="1"/>
    <col min="44" max="48" width="11.7109375" style="31" customWidth="1"/>
    <col min="49" max="52" width="11.42578125" style="31"/>
    <col min="53" max="53" width="19.7109375" style="31" customWidth="1"/>
    <col min="54" max="54" width="19" style="31" customWidth="1"/>
    <col min="55" max="55" width="25.7109375" style="31" customWidth="1"/>
    <col min="56" max="56" width="16.7109375" style="31" customWidth="1"/>
    <col min="57" max="57" width="3.7109375" style="49" customWidth="1"/>
    <col min="58" max="58" width="19.7109375" customWidth="1"/>
    <col min="59" max="59" width="18.7109375" customWidth="1"/>
    <col min="60" max="60" width="25.7109375" customWidth="1"/>
    <col min="61" max="61" width="16.7109375" customWidth="1"/>
    <col min="62" max="62" width="17" bestFit="1" customWidth="1"/>
    <col min="63" max="63" width="11.7109375" customWidth="1"/>
    <col min="64" max="64" width="28" customWidth="1"/>
    <col min="65" max="65" width="3.5703125" customWidth="1"/>
    <col min="66" max="66" width="8.7109375" style="31" customWidth="1"/>
    <col min="67" max="67" width="11.42578125" style="48"/>
    <col min="68" max="68" width="43.5703125" style="48" customWidth="1"/>
  </cols>
  <sheetData>
    <row r="1" spans="1:68" ht="15.75" thickTop="1" x14ac:dyDescent="0.25">
      <c r="A1" s="982" t="str">
        <f>ADDRESS(ROW(),COLUMN(),4)</f>
        <v>A1</v>
      </c>
      <c r="B1" s="1" t="str">
        <f t="shared" ref="B1:Z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>SUBSTITUTE(ADDRESS(1,COLUMN(),4),"1","")</f>
        <v>AA</v>
      </c>
      <c r="AB1" s="3"/>
      <c r="AC1" s="1" t="str">
        <f>SUBSTITUTE(ADDRESS(1,COLUMN(),4),"1","")</f>
        <v>AC</v>
      </c>
      <c r="AD1" s="1" t="str">
        <f>SUBSTITUTE(ADDRESS(1,COLUMN(),4),"1","")</f>
        <v>AD</v>
      </c>
      <c r="AE1" s="1" t="str">
        <f>SUBSTITUTE(ADDRESS(1,COLUMN(),4),"1","")</f>
        <v>AE</v>
      </c>
      <c r="AG1" s="2738" t="str">
        <f t="shared" ref="AG1:AN1" si="1">SUBSTITUTE(ADDRESS(1,COLUMN(),4),"1","")</f>
        <v>AG</v>
      </c>
      <c r="AH1" s="2738" t="str">
        <f t="shared" si="1"/>
        <v>AH</v>
      </c>
      <c r="AI1" s="2738" t="str">
        <f t="shared" si="1"/>
        <v>AI</v>
      </c>
      <c r="AJ1" s="2738" t="str">
        <f t="shared" si="1"/>
        <v>AJ</v>
      </c>
      <c r="AK1" s="2738" t="str">
        <f t="shared" si="1"/>
        <v>AK</v>
      </c>
      <c r="AL1" s="2738" t="str">
        <f t="shared" si="1"/>
        <v>AL</v>
      </c>
      <c r="AM1" s="2738" t="str">
        <f t="shared" si="1"/>
        <v>AM</v>
      </c>
      <c r="AN1" s="2738" t="str">
        <f t="shared" si="1"/>
        <v>AN</v>
      </c>
      <c r="AO1" s="3"/>
      <c r="AP1" s="2" t="str">
        <f>SUBSTITUTE(ADDRESS(1,COLUMN(),4),"1","")</f>
        <v>AP</v>
      </c>
      <c r="AQ1" s="3"/>
      <c r="AR1" s="1058" t="str">
        <f>SUBSTITUTE(ADDRESS(1,COLUMN(),4),"1","")</f>
        <v>AR</v>
      </c>
      <c r="AS1" s="1058" t="str">
        <f>SUBSTITUTE(ADDRESS(1,COLUMN(),4),"1","")</f>
        <v>AS</v>
      </c>
      <c r="AT1" s="1058" t="str">
        <f>SUBSTITUTE(ADDRESS(1,COLUMN(),4),"1","")</f>
        <v>AT</v>
      </c>
      <c r="AU1" s="1058" t="str">
        <f>SUBSTITUTE(ADDRESS(1,COLUMN(),4),"1","")</f>
        <v>AU</v>
      </c>
      <c r="AV1" s="1058" t="str">
        <f>SUBSTITUTE(ADDRESS(1,COLUMN(),4),"1","")</f>
        <v>AV</v>
      </c>
      <c r="AW1" s="118"/>
      <c r="AX1" s="118"/>
      <c r="AY1" s="118"/>
      <c r="BA1" s="1058" t="str">
        <f t="shared" ref="BA1:BD1" si="2">SUBSTITUTE(ADDRESS(1,COLUMN(),4),"1","")</f>
        <v>BA</v>
      </c>
      <c r="BB1" s="1058" t="str">
        <f t="shared" si="2"/>
        <v>BB</v>
      </c>
      <c r="BC1" s="1058" t="str">
        <f t="shared" si="2"/>
        <v>BC</v>
      </c>
      <c r="BD1" s="1058" t="str">
        <f t="shared" si="2"/>
        <v>BD</v>
      </c>
      <c r="BE1" s="3"/>
      <c r="BF1" s="1058" t="str">
        <f t="shared" ref="BF1:BL1" si="3">SUBSTITUTE(ADDRESS(1,COLUMN(),4),"1","")</f>
        <v>BF</v>
      </c>
      <c r="BG1" s="1058" t="str">
        <f t="shared" si="3"/>
        <v>BG</v>
      </c>
      <c r="BH1" s="1058" t="str">
        <f t="shared" si="3"/>
        <v>BH</v>
      </c>
      <c r="BI1" s="1058" t="str">
        <f t="shared" si="3"/>
        <v>BI</v>
      </c>
      <c r="BJ1" s="1058" t="str">
        <f t="shared" si="3"/>
        <v>BJ</v>
      </c>
      <c r="BK1" s="1058" t="str">
        <f t="shared" si="3"/>
        <v>BK</v>
      </c>
      <c r="BL1" s="1058" t="str">
        <f t="shared" si="3"/>
        <v>BL</v>
      </c>
      <c r="BM1" s="1017"/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.75" thickBot="1" x14ac:dyDescent="0.3">
      <c r="A2" s="8">
        <f t="shared" ref="A2:Z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7">
        <f t="shared" ca="1" si="4"/>
        <v>1</v>
      </c>
      <c r="N2" s="7">
        <f t="shared" ca="1" si="4"/>
        <v>11</v>
      </c>
      <c r="O2" s="7">
        <f t="shared" ca="1" si="4"/>
        <v>11</v>
      </c>
      <c r="P2" s="7">
        <f t="shared" ca="1" si="4"/>
        <v>11</v>
      </c>
      <c r="Q2" s="7">
        <f t="shared" ca="1" si="4"/>
        <v>11</v>
      </c>
      <c r="R2" s="7">
        <f t="shared" ca="1" si="4"/>
        <v>11</v>
      </c>
      <c r="S2" s="7">
        <f t="shared" ca="1" si="4"/>
        <v>11</v>
      </c>
      <c r="T2" s="7">
        <f t="shared" ca="1" si="4"/>
        <v>11</v>
      </c>
      <c r="U2" s="7">
        <f t="shared" ca="1" si="4"/>
        <v>11</v>
      </c>
      <c r="V2" s="7">
        <f t="shared" ca="1" si="4"/>
        <v>11</v>
      </c>
      <c r="W2" s="7">
        <f t="shared" ca="1" si="4"/>
        <v>14</v>
      </c>
      <c r="X2" s="7">
        <f t="shared" ca="1" si="4"/>
        <v>14</v>
      </c>
      <c r="Y2" s="7">
        <f t="shared" ca="1" si="4"/>
        <v>14</v>
      </c>
      <c r="Z2" s="7">
        <f t="shared" ca="1" si="4"/>
        <v>11</v>
      </c>
      <c r="AA2" s="7">
        <f ca="1">CELL("largeur",AA2)</f>
        <v>17</v>
      </c>
      <c r="AB2" s="3"/>
      <c r="AC2" s="9">
        <f t="shared" ref="AC2:AE2" ca="1" si="5">CELL("largeur",AC2)</f>
        <v>14</v>
      </c>
      <c r="AD2" s="9">
        <f t="shared" ca="1" si="5"/>
        <v>11</v>
      </c>
      <c r="AE2" s="9">
        <f t="shared" ca="1" si="5"/>
        <v>17</v>
      </c>
      <c r="AG2" s="9">
        <f t="shared" ref="AG2:AN2" ca="1" si="6">CELL("largeur",AG2)</f>
        <v>10</v>
      </c>
      <c r="AH2" s="9">
        <f t="shared" ca="1" si="6"/>
        <v>9</v>
      </c>
      <c r="AI2" s="9">
        <f t="shared" ca="1" si="6"/>
        <v>99</v>
      </c>
      <c r="AJ2" s="9">
        <f t="shared" ca="1" si="6"/>
        <v>5</v>
      </c>
      <c r="AK2" s="9">
        <f t="shared" ca="1" si="6"/>
        <v>5</v>
      </c>
      <c r="AL2" s="9">
        <f t="shared" ca="1" si="6"/>
        <v>10</v>
      </c>
      <c r="AM2" s="9">
        <f t="shared" ca="1" si="6"/>
        <v>10</v>
      </c>
      <c r="AN2" s="9">
        <f t="shared" ca="1" si="6"/>
        <v>10</v>
      </c>
      <c r="AO2" s="3"/>
      <c r="AP2" s="9">
        <f ca="1">CELL("largeur",AP2)</f>
        <v>7</v>
      </c>
      <c r="AQ2" s="3"/>
      <c r="AR2" s="9">
        <f ca="1">CELL("largeur",AR2)</f>
        <v>11</v>
      </c>
      <c r="AS2" s="9">
        <f ca="1">CELL("largeur",AS2)</f>
        <v>11</v>
      </c>
      <c r="AT2" s="9">
        <f ca="1">CELL("largeur",AT2)</f>
        <v>11</v>
      </c>
      <c r="AU2" s="9">
        <f ca="1">CELL("largeur",AU2)</f>
        <v>11</v>
      </c>
      <c r="AV2" s="9">
        <f ca="1">CELL("largeur",AV2)</f>
        <v>11</v>
      </c>
      <c r="AW2" s="118"/>
      <c r="AX2" s="118"/>
      <c r="AY2" s="118"/>
      <c r="BA2" s="9">
        <f ca="1">CELL("largeur",BA2)</f>
        <v>19</v>
      </c>
      <c r="BB2" s="9">
        <f ca="1">CELL("largeur",BB2)</f>
        <v>18</v>
      </c>
      <c r="BC2" s="9">
        <f ca="1">CELL("largeur",BC2)</f>
        <v>25</v>
      </c>
      <c r="BD2" s="9">
        <f ca="1">CELL("largeur",BD2)</f>
        <v>16</v>
      </c>
      <c r="BE2" s="3"/>
      <c r="BF2" s="9">
        <f t="shared" ref="BF2:BL2" ca="1" si="7">CELL("largeur",BF2)</f>
        <v>19</v>
      </c>
      <c r="BG2" s="9">
        <f t="shared" ca="1" si="7"/>
        <v>18</v>
      </c>
      <c r="BH2" s="9">
        <f t="shared" ca="1" si="7"/>
        <v>25</v>
      </c>
      <c r="BI2" s="9">
        <f t="shared" ca="1" si="7"/>
        <v>16</v>
      </c>
      <c r="BJ2" s="9">
        <f t="shared" ca="1" si="7"/>
        <v>16</v>
      </c>
      <c r="BK2" s="9">
        <f t="shared" ca="1" si="7"/>
        <v>11</v>
      </c>
      <c r="BL2" s="9">
        <f t="shared" ca="1" si="7"/>
        <v>27</v>
      </c>
      <c r="BM2" s="1017"/>
      <c r="BN2" s="4">
        <v>1</v>
      </c>
      <c r="BO2" s="10"/>
      <c r="BP2" s="10" t="s">
        <v>0</v>
      </c>
    </row>
    <row r="3" spans="1:68" ht="23.25" x14ac:dyDescent="0.25">
      <c r="B3" s="3240" t="s">
        <v>1</v>
      </c>
      <c r="C3" s="11"/>
      <c r="D3" s="12"/>
      <c r="E3" s="12"/>
      <c r="F3" s="1059"/>
      <c r="G3" s="1059"/>
      <c r="H3" s="1059"/>
      <c r="I3" s="1059"/>
      <c r="J3" s="1059"/>
      <c r="K3" s="1059"/>
      <c r="L3" s="2813" t="s">
        <v>2370</v>
      </c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3"/>
      <c r="Z3" s="14" t="s">
        <v>2</v>
      </c>
      <c r="AA3" s="15" t="str">
        <f>BN508</f>
        <v>BN508</v>
      </c>
      <c r="AB3" s="3"/>
      <c r="AC3" s="30"/>
      <c r="AD3" s="30"/>
      <c r="AE3" s="30"/>
      <c r="AG3" s="30"/>
      <c r="AH3" s="30"/>
      <c r="AI3" s="30"/>
      <c r="AJ3" s="30"/>
      <c r="AK3" s="30"/>
      <c r="AL3" s="30"/>
      <c r="AM3" s="30"/>
      <c r="AN3" s="30"/>
      <c r="AO3" s="3"/>
      <c r="AP3" s="16"/>
      <c r="AQ3" s="16"/>
      <c r="AR3" s="1060"/>
      <c r="AS3" s="1060"/>
      <c r="AT3" s="1060"/>
      <c r="AU3" s="1060"/>
      <c r="AV3" s="1060"/>
      <c r="AW3" s="118"/>
      <c r="AX3" s="118"/>
      <c r="AY3" s="118"/>
      <c r="BE3" s="3"/>
      <c r="BF3" s="31"/>
      <c r="BG3" s="31"/>
      <c r="BH3" s="31"/>
      <c r="BI3" s="31"/>
      <c r="BJ3" s="31"/>
      <c r="BK3" s="31"/>
      <c r="BL3" s="31"/>
      <c r="BM3" s="1017"/>
      <c r="BN3" s="4">
        <v>1</v>
      </c>
      <c r="BO3" s="17">
        <f ca="1">COUNTA(A1:BM507) + COUNTBLANK(A1:BM507)</f>
        <v>33196</v>
      </c>
      <c r="BP3" s="18" t="str">
        <f>"cellules entre"&amp;" " &amp;A1&amp;" et  "&amp;BN508</f>
        <v>cellules entre A1 et  BN508</v>
      </c>
    </row>
    <row r="4" spans="1:68" ht="23.25" x14ac:dyDescent="0.25">
      <c r="B4" s="3319"/>
      <c r="C4" s="19"/>
      <c r="D4" s="20"/>
      <c r="E4" s="20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21"/>
      <c r="Z4" s="22"/>
      <c r="AA4" s="23"/>
      <c r="AB4" s="3"/>
      <c r="AC4" s="30"/>
      <c r="AD4" s="30"/>
      <c r="AE4" s="30"/>
      <c r="AG4" s="30"/>
      <c r="AH4" s="30"/>
      <c r="AI4" s="30"/>
      <c r="AJ4" s="30"/>
      <c r="AK4" s="30"/>
      <c r="AL4" s="30"/>
      <c r="AM4" s="30"/>
      <c r="AN4" s="30"/>
      <c r="AO4" s="3"/>
      <c r="AP4" s="16"/>
      <c r="AQ4" s="16"/>
      <c r="AR4" s="1060"/>
      <c r="AS4" s="1060"/>
      <c r="AT4" s="1060"/>
      <c r="AU4" s="1060"/>
      <c r="AV4" s="1060"/>
      <c r="AW4" s="118"/>
      <c r="AX4" s="118"/>
      <c r="AY4" s="118"/>
      <c r="BE4" s="3"/>
      <c r="BF4" s="31"/>
      <c r="BG4" s="31"/>
      <c r="BH4" s="31"/>
      <c r="BI4" s="31"/>
      <c r="BJ4" s="31"/>
      <c r="BK4" s="31"/>
      <c r="BL4" s="31"/>
      <c r="BM4" s="1017"/>
      <c r="BN4" s="4">
        <v>1</v>
      </c>
      <c r="BO4" s="17">
        <f ca="1">COUNTA(A1:BM507)</f>
        <v>5130</v>
      </c>
      <c r="BP4" s="18" t="s">
        <v>3</v>
      </c>
    </row>
    <row r="5" spans="1:68" ht="19.5" customHeight="1" thickBot="1" x14ac:dyDescent="0.3">
      <c r="B5" s="3241"/>
      <c r="C5" s="24"/>
      <c r="D5" s="25"/>
      <c r="E5" s="25"/>
      <c r="F5" s="29"/>
      <c r="G5" s="29"/>
      <c r="H5" s="29"/>
      <c r="I5" s="29"/>
      <c r="J5" s="29"/>
      <c r="K5" s="29"/>
      <c r="L5" s="29" t="s">
        <v>651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6" t="s">
        <v>2375</v>
      </c>
      <c r="Y5" s="26"/>
      <c r="Z5" s="27"/>
      <c r="AA5" s="28"/>
      <c r="AB5" s="3"/>
      <c r="AC5" s="30"/>
      <c r="AD5" s="30"/>
      <c r="AE5" s="30"/>
      <c r="AG5" s="30"/>
      <c r="AH5" s="30"/>
      <c r="AI5" s="30"/>
      <c r="AJ5" s="30"/>
      <c r="AK5" s="30"/>
      <c r="AL5" s="30"/>
      <c r="AM5" s="30"/>
      <c r="AN5" s="30"/>
      <c r="AO5" s="3"/>
      <c r="AP5" s="118"/>
      <c r="AQ5" s="50"/>
      <c r="AR5" s="118"/>
      <c r="AS5" s="118"/>
      <c r="AT5" s="118"/>
      <c r="AU5" s="118"/>
      <c r="AV5" s="118"/>
      <c r="AW5" s="118"/>
      <c r="AX5" s="118"/>
      <c r="AY5" s="118"/>
      <c r="BE5" s="3"/>
      <c r="BF5" s="31"/>
      <c r="BG5" s="31"/>
      <c r="BH5" s="31"/>
      <c r="BI5" s="31"/>
      <c r="BJ5" s="31"/>
      <c r="BK5" s="31"/>
      <c r="BL5" s="31"/>
      <c r="BM5" s="1017"/>
      <c r="BN5" s="4">
        <v>1</v>
      </c>
      <c r="BO5" s="17">
        <f ca="1">COUNTBLANK(A1:BM507)</f>
        <v>28066</v>
      </c>
      <c r="BP5" s="18" t="s">
        <v>4</v>
      </c>
    </row>
    <row r="6" spans="1:68" ht="15.75" x14ac:dyDescent="0.25">
      <c r="B6" s="16"/>
      <c r="C6" s="16"/>
      <c r="D6" s="16"/>
      <c r="E6" s="32" t="s">
        <v>5</v>
      </c>
      <c r="F6" s="33" t="str">
        <f ca="1">CELL("nomfichier")</f>
        <v>C:\Users\Joel\Desktop\ccr17.envoyé\[ff.B.16.colonnes.22.03.2025.xlsx]Répertoire.B.10.recettes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 t="s">
        <v>6</v>
      </c>
      <c r="AB6" s="3"/>
      <c r="AC6" s="30"/>
      <c r="AD6" s="30"/>
      <c r="AE6" s="30"/>
      <c r="AG6" s="30"/>
      <c r="AH6" s="30"/>
      <c r="AI6" s="30"/>
      <c r="AJ6" s="30"/>
      <c r="AK6" s="30"/>
      <c r="AL6" s="30"/>
      <c r="AM6" s="30"/>
      <c r="AN6" s="30"/>
      <c r="AO6" s="3"/>
      <c r="AP6" s="118"/>
      <c r="AQ6" s="50"/>
      <c r="AR6" s="118"/>
      <c r="AS6" s="118"/>
      <c r="AT6" s="118"/>
      <c r="AU6" s="118"/>
      <c r="AV6" s="118"/>
      <c r="AW6" s="16"/>
      <c r="AX6" s="16"/>
      <c r="AY6" s="118"/>
      <c r="BE6" s="3"/>
      <c r="BF6" s="31"/>
      <c r="BG6" s="31"/>
      <c r="BH6" s="31"/>
      <c r="BI6" s="31"/>
      <c r="BJ6" s="31"/>
      <c r="BK6" s="31"/>
      <c r="BL6" s="31"/>
      <c r="BM6" s="1017"/>
      <c r="BN6" s="4">
        <v>1</v>
      </c>
      <c r="BO6" s="17" cm="1">
        <f t="array" ref="BO6">SUM(BN1:BN506+2)</f>
        <v>1514</v>
      </c>
      <c r="BP6" s="18" t="s">
        <v>7</v>
      </c>
    </row>
    <row r="7" spans="1:68" ht="15.75" customHeight="1" x14ac:dyDescent="0.25">
      <c r="B7" s="2688" t="s">
        <v>11</v>
      </c>
      <c r="C7" s="2734"/>
      <c r="D7" s="37"/>
      <c r="E7" s="37"/>
      <c r="F7" s="37"/>
      <c r="G7" s="37"/>
      <c r="H7" s="2696" t="s">
        <v>218</v>
      </c>
      <c r="I7" s="123" t="str">
        <f ca="1">IF(COUNTIF(B2:L2, "&lt;0.5")&gt;0, COUNTIF(B2:L2, "&lt;0.5") &amp; " ◄ colonnes masquées", "◄ De " &amp; ADDRESS(2, COLUMN(B2), 4) &amp; " à " &amp; ADDRESS(2, COLUMN(L2), 4) &amp; " pas de colonnes masquées")</f>
        <v>◄ De B2 à L2 pas de colonnes masquées</v>
      </c>
      <c r="J7" s="37"/>
      <c r="K7" s="37"/>
      <c r="L7" s="46"/>
      <c r="M7" s="16"/>
      <c r="N7" s="38"/>
      <c r="O7" s="38"/>
      <c r="P7" s="38"/>
      <c r="Q7" s="2696" t="str">
        <f ca="1">"◄  "&amp;AA15</f>
        <v>◄  Aucune colonne masquée</v>
      </c>
      <c r="R7" s="2811"/>
      <c r="S7" s="2811"/>
      <c r="T7" s="38"/>
      <c r="U7" s="38"/>
      <c r="V7" s="38"/>
      <c r="W7" s="38"/>
      <c r="X7" s="38"/>
      <c r="Y7" s="38"/>
      <c r="Z7" s="38"/>
      <c r="AA7" s="38"/>
      <c r="AB7" s="3"/>
      <c r="AC7" s="30"/>
      <c r="AD7" s="30"/>
      <c r="AE7" s="30"/>
      <c r="AG7" s="30"/>
      <c r="AH7" s="30"/>
      <c r="AI7" s="30"/>
      <c r="AJ7" s="30"/>
      <c r="AK7" s="30"/>
      <c r="AL7" s="30"/>
      <c r="AM7" s="30"/>
      <c r="AN7" s="30"/>
      <c r="AO7" s="3"/>
      <c r="AP7" s="40" t="s">
        <v>9</v>
      </c>
      <c r="AQ7" s="50"/>
      <c r="AR7" s="118"/>
      <c r="AS7" s="118"/>
      <c r="AT7" s="118"/>
      <c r="AU7" s="118"/>
      <c r="AV7" s="118"/>
      <c r="AW7" s="16"/>
      <c r="AX7" s="16"/>
      <c r="AY7" s="16"/>
      <c r="AZ7"/>
      <c r="BE7" s="3"/>
      <c r="BM7" s="1017"/>
      <c r="BN7" s="4">
        <v>1</v>
      </c>
      <c r="BO7" s="17">
        <f>SUM(A508:BM508)+1</f>
        <v>66</v>
      </c>
      <c r="BP7" s="18" t="s">
        <v>10</v>
      </c>
    </row>
    <row r="8" spans="1:68" ht="21" customHeight="1" x14ac:dyDescent="0.25">
      <c r="B8" s="37"/>
      <c r="C8" s="2691" t="s">
        <v>2246</v>
      </c>
      <c r="D8" s="2691"/>
      <c r="E8" s="2691"/>
      <c r="F8" s="2691"/>
      <c r="G8" s="2691"/>
      <c r="H8" s="45"/>
      <c r="I8" s="37"/>
      <c r="J8" s="37"/>
      <c r="K8" s="37"/>
      <c r="L8" s="46"/>
      <c r="M8" s="16"/>
      <c r="N8" s="2691" t="s">
        <v>2246</v>
      </c>
      <c r="O8" s="2691"/>
      <c r="P8" s="2691"/>
      <c r="Q8" s="2733" t="s">
        <v>13</v>
      </c>
      <c r="R8" s="37"/>
      <c r="S8" s="37"/>
      <c r="T8" s="37"/>
      <c r="U8" s="37"/>
      <c r="V8" s="37"/>
      <c r="W8" s="16"/>
      <c r="X8" s="2988" t="str">
        <f ca="1">"Page N°"&amp;_xlfn.SHEET()</f>
        <v>Page N°9</v>
      </c>
      <c r="Y8" s="37"/>
      <c r="Z8" s="37"/>
      <c r="AA8" s="37"/>
      <c r="AB8" s="3"/>
      <c r="AC8" s="2736" t="s">
        <v>8</v>
      </c>
      <c r="AD8" s="2736"/>
      <c r="AE8" s="2736"/>
      <c r="AG8" s="30"/>
      <c r="AH8" s="30"/>
      <c r="AI8" s="30"/>
      <c r="AJ8" s="30"/>
      <c r="AK8" s="30"/>
      <c r="AL8" s="30"/>
      <c r="AM8" s="30"/>
      <c r="AN8" s="30"/>
      <c r="AO8" s="3"/>
      <c r="AP8" s="47" t="s">
        <v>15</v>
      </c>
      <c r="AQ8" s="3"/>
      <c r="AR8" s="30"/>
      <c r="AS8" s="30"/>
      <c r="AT8" s="30"/>
      <c r="AU8" s="30"/>
      <c r="AV8" s="30"/>
      <c r="AW8" s="16"/>
      <c r="AX8" s="16"/>
      <c r="AY8" s="16"/>
      <c r="AZ8"/>
      <c r="BE8" s="3"/>
      <c r="BM8" s="1017"/>
      <c r="BN8" s="4">
        <v>1</v>
      </c>
    </row>
    <row r="9" spans="1:68" ht="19.5" thickBot="1" x14ac:dyDescent="0.3">
      <c r="A9" s="16"/>
      <c r="B9" s="37"/>
      <c r="C9" s="2735" t="s">
        <v>2274</v>
      </c>
      <c r="D9" s="43"/>
      <c r="E9" s="43"/>
      <c r="F9" s="43"/>
      <c r="G9" s="44"/>
      <c r="H9" s="16"/>
      <c r="M9" s="16"/>
      <c r="N9" s="2932" t="s">
        <v>2351</v>
      </c>
      <c r="O9" s="2691"/>
      <c r="P9" s="2737"/>
      <c r="Q9" s="2733" t="s">
        <v>16</v>
      </c>
      <c r="R9" s="49"/>
      <c r="AB9" s="3"/>
      <c r="AC9" s="2931" t="s">
        <v>2350</v>
      </c>
      <c r="AD9" s="100"/>
      <c r="AE9" s="100"/>
      <c r="AG9" s="30"/>
      <c r="AH9" s="30"/>
      <c r="AI9" s="30"/>
      <c r="AJ9" s="30"/>
      <c r="AK9" s="30"/>
      <c r="AL9" s="30"/>
      <c r="AM9" s="30"/>
      <c r="AN9" s="30"/>
      <c r="AO9" s="3"/>
      <c r="AP9" s="51" t="s">
        <v>14</v>
      </c>
      <c r="AQ9" s="3"/>
      <c r="AR9" s="52" t="s">
        <v>17</v>
      </c>
      <c r="AS9" s="30"/>
      <c r="AT9" s="30"/>
      <c r="AU9" s="30"/>
      <c r="AV9" s="30"/>
      <c r="AW9" s="16"/>
      <c r="AX9" s="16"/>
      <c r="AY9" s="16"/>
      <c r="AZ9"/>
      <c r="BE9" s="3"/>
      <c r="BF9" s="31"/>
      <c r="BG9" s="31"/>
      <c r="BH9" s="31"/>
      <c r="BI9" s="31"/>
      <c r="BJ9" s="31"/>
      <c r="BK9" s="31"/>
      <c r="BL9" s="31"/>
      <c r="BM9" s="1017"/>
      <c r="BN9" s="4">
        <v>1</v>
      </c>
    </row>
    <row r="10" spans="1:68" ht="22.5" customHeight="1" x14ac:dyDescent="0.25">
      <c r="A10" s="53">
        <f>ROW()</f>
        <v>10</v>
      </c>
      <c r="B10" s="54" t="s">
        <v>18</v>
      </c>
      <c r="C10" s="55" t="str">
        <f>C16</f>
        <v>Famille à coller.N.Nom de votre recette.Recette mère ►.S.Saisissez le nom de la recette mère</v>
      </c>
      <c r="D10" s="56">
        <f>D16</f>
        <v>6</v>
      </c>
      <c r="E10" s="56" t="str">
        <f>E16</f>
        <v>couverts</v>
      </c>
      <c r="F10" s="57" t="s">
        <v>6</v>
      </c>
      <c r="G10" s="58" t="s">
        <v>19</v>
      </c>
      <c r="H10" s="3315" t="s">
        <v>20</v>
      </c>
      <c r="I10" s="3315"/>
      <c r="J10" s="3285" t="s">
        <v>21</v>
      </c>
      <c r="K10" s="3285"/>
      <c r="L10" s="3286"/>
      <c r="M10" s="48"/>
      <c r="N10" s="2974" t="s">
        <v>6</v>
      </c>
      <c r="O10" s="62"/>
      <c r="P10" s="62"/>
      <c r="Q10" s="61"/>
      <c r="R10" s="61"/>
      <c r="S10" s="61"/>
      <c r="T10" s="61"/>
      <c r="U10" s="61"/>
      <c r="V10" s="61"/>
      <c r="W10" s="61"/>
      <c r="X10" s="3367" t="str">
        <f>H10</f>
        <v>Famille à coller</v>
      </c>
      <c r="Y10" s="3367"/>
      <c r="Z10" s="3369" t="str">
        <f>UPPER(LEFT(J10,1))</f>
        <v>N</v>
      </c>
      <c r="AA10" s="3371" t="s">
        <v>25</v>
      </c>
      <c r="AB10" s="3"/>
      <c r="AC10" s="2860" t="s">
        <v>22</v>
      </c>
      <c r="AD10" s="2947">
        <v>0</v>
      </c>
      <c r="AE10" s="2948" t="s">
        <v>23</v>
      </c>
      <c r="AG10" s="3360" t="s">
        <v>2080</v>
      </c>
      <c r="AH10" s="3361"/>
      <c r="AI10" s="3361"/>
      <c r="AJ10" s="3361"/>
      <c r="AK10" s="3361"/>
      <c r="AL10" s="3361"/>
      <c r="AM10" s="3361"/>
      <c r="AN10" s="3362"/>
      <c r="AO10" s="3"/>
      <c r="AP10" s="54" t="str">
        <f t="shared" ref="AP10:AP41" si="8">B10</f>
        <v>A</v>
      </c>
      <c r="AQ10" s="3"/>
      <c r="AR10" s="63" t="s">
        <v>26</v>
      </c>
      <c r="AS10" s="64"/>
      <c r="AT10" s="64"/>
      <c r="AU10" s="65"/>
      <c r="AV10" s="65"/>
      <c r="AW10" s="16"/>
      <c r="AX10" s="16"/>
      <c r="AY10" s="16"/>
      <c r="AZ10"/>
      <c r="BA10" s="3114" t="s">
        <v>2314</v>
      </c>
      <c r="BB10" s="3115"/>
      <c r="BC10" s="3115"/>
      <c r="BD10" s="3116"/>
      <c r="BE10" s="3"/>
      <c r="BF10" s="3114" t="s">
        <v>27</v>
      </c>
      <c r="BG10" s="3115"/>
      <c r="BH10" s="3115"/>
      <c r="BI10" s="3115"/>
      <c r="BJ10" s="3115"/>
      <c r="BK10" s="3115"/>
      <c r="BL10" s="3116"/>
      <c r="BM10" s="1017"/>
      <c r="BN10" s="4">
        <v>1</v>
      </c>
    </row>
    <row r="11" spans="1:68" ht="22.5" customHeight="1" x14ac:dyDescent="0.25">
      <c r="B11" s="66" t="s">
        <v>18</v>
      </c>
      <c r="C11" s="67" t="str">
        <f>C16</f>
        <v>Famille à coller.N.Nom de votre recette.Recette mère ►.S.Saisissez le nom de la recette mère</v>
      </c>
      <c r="D11" s="68"/>
      <c r="E11" s="68"/>
      <c r="F11" s="69" t="s">
        <v>28</v>
      </c>
      <c r="G11" s="70" t="s">
        <v>29</v>
      </c>
      <c r="H11" s="3316"/>
      <c r="I11" s="3316"/>
      <c r="J11" s="3287"/>
      <c r="K11" s="3287"/>
      <c r="L11" s="3288"/>
      <c r="M11" s="48"/>
      <c r="N11" s="2975" t="s">
        <v>6</v>
      </c>
      <c r="O11" s="74"/>
      <c r="P11" s="74"/>
      <c r="Q11" s="73"/>
      <c r="R11" s="73"/>
      <c r="S11" s="73"/>
      <c r="T11" s="73"/>
      <c r="U11" s="73"/>
      <c r="V11" s="73"/>
      <c r="W11" s="73"/>
      <c r="X11" s="3368"/>
      <c r="Y11" s="3368"/>
      <c r="Z11" s="3370"/>
      <c r="AA11" s="3372"/>
      <c r="AB11" s="3"/>
      <c r="AC11" s="2860" t="s">
        <v>30</v>
      </c>
      <c r="AD11" s="2949">
        <v>0</v>
      </c>
      <c r="AE11" s="72" t="s">
        <v>31</v>
      </c>
      <c r="AG11" s="3363"/>
      <c r="AH11" s="3274"/>
      <c r="AI11" s="3274"/>
      <c r="AJ11" s="3274"/>
      <c r="AK11" s="3274"/>
      <c r="AL11" s="3274"/>
      <c r="AM11" s="3274"/>
      <c r="AN11" s="3364"/>
      <c r="AO11" s="3"/>
      <c r="AP11" s="66" t="str">
        <f t="shared" si="8"/>
        <v>A</v>
      </c>
      <c r="AQ11" s="3"/>
      <c r="AR11" s="75" t="s">
        <v>32</v>
      </c>
      <c r="AS11" s="76"/>
      <c r="AT11" s="76"/>
      <c r="AU11" s="76"/>
      <c r="AV11" s="76"/>
      <c r="AW11" s="16"/>
      <c r="AX11" s="16"/>
      <c r="AY11" s="16"/>
      <c r="AZ11"/>
      <c r="BA11" s="3117"/>
      <c r="BB11" s="3118"/>
      <c r="BC11" s="3118"/>
      <c r="BD11" s="3119"/>
      <c r="BE11" s="3"/>
      <c r="BF11" s="3117"/>
      <c r="BG11" s="3118"/>
      <c r="BH11" s="3118"/>
      <c r="BI11" s="3118"/>
      <c r="BJ11" s="3118"/>
      <c r="BK11" s="3118"/>
      <c r="BL11" s="3119"/>
      <c r="BM11" s="1017"/>
      <c r="BN11" s="4">
        <v>1</v>
      </c>
    </row>
    <row r="12" spans="1:68" ht="21" customHeight="1" x14ac:dyDescent="0.25">
      <c r="B12" s="66" t="s">
        <v>18</v>
      </c>
      <c r="C12" s="77" t="str">
        <f>C16</f>
        <v>Famille à coller.N.Nom de votre recette.Recette mère ►.S.Saisissez le nom de la recette mère</v>
      </c>
      <c r="D12" s="78"/>
      <c r="E12" s="79"/>
      <c r="F12" s="80"/>
      <c r="G12" s="81" t="s">
        <v>33</v>
      </c>
      <c r="H12" s="82"/>
      <c r="I12" s="83" t="s">
        <v>34</v>
      </c>
      <c r="J12" s="84" t="s">
        <v>35</v>
      </c>
      <c r="K12" s="16"/>
      <c r="L12" s="85"/>
      <c r="M12" s="48"/>
      <c r="N12" s="2976" t="s">
        <v>6</v>
      </c>
      <c r="O12" s="89"/>
      <c r="P12" s="89"/>
      <c r="Q12" s="84"/>
      <c r="R12" s="84"/>
      <c r="S12" s="84"/>
      <c r="T12" s="84"/>
      <c r="U12" s="84"/>
      <c r="V12" s="84"/>
      <c r="W12" s="16"/>
      <c r="X12" s="86"/>
      <c r="Y12" s="90" t="s">
        <v>38</v>
      </c>
      <c r="Z12" s="87">
        <v>50</v>
      </c>
      <c r="AA12" s="88" t="str">
        <f>AA13</f>
        <v>couverts</v>
      </c>
      <c r="AB12" s="3"/>
      <c r="AC12" s="2860" t="s">
        <v>36</v>
      </c>
      <c r="AD12" s="2949">
        <v>0</v>
      </c>
      <c r="AE12" s="72" t="s">
        <v>37</v>
      </c>
      <c r="AG12" s="3365" t="s">
        <v>2084</v>
      </c>
      <c r="AH12" s="3279"/>
      <c r="AI12" s="3279"/>
      <c r="AJ12" s="3279"/>
      <c r="AK12" s="3279"/>
      <c r="AL12" s="3279"/>
      <c r="AM12" s="3279"/>
      <c r="AN12" s="3366"/>
      <c r="AO12" s="3"/>
      <c r="AP12" s="66" t="str">
        <f t="shared" si="8"/>
        <v>A</v>
      </c>
      <c r="AQ12" s="3"/>
      <c r="AR12" s="76"/>
      <c r="AS12" s="64"/>
      <c r="AT12" s="64"/>
      <c r="AU12" s="65"/>
      <c r="AV12" s="65"/>
      <c r="AW12" s="16"/>
      <c r="AX12" s="16"/>
      <c r="AY12" s="16"/>
      <c r="AZ12"/>
      <c r="BA12" s="3117"/>
      <c r="BB12" s="3118"/>
      <c r="BC12" s="3118"/>
      <c r="BD12" s="3119"/>
      <c r="BE12" s="3"/>
      <c r="BF12" s="3117"/>
      <c r="BG12" s="3118"/>
      <c r="BH12" s="3118"/>
      <c r="BI12" s="3118"/>
      <c r="BJ12" s="3118"/>
      <c r="BK12" s="3118"/>
      <c r="BL12" s="3119"/>
      <c r="BM12" s="1017"/>
      <c r="BN12" s="4">
        <v>1</v>
      </c>
    </row>
    <row r="13" spans="1:68" ht="15.75" customHeight="1" x14ac:dyDescent="0.25">
      <c r="B13" s="66" t="s">
        <v>18</v>
      </c>
      <c r="C13" s="91" t="str">
        <f>C16</f>
        <v>Famille à coller.N.Nom de votre recette.Recette mère ►.S.Saisissez le nom de la recette mère</v>
      </c>
      <c r="D13" s="91"/>
      <c r="E13" s="91"/>
      <c r="F13" s="92" t="s">
        <v>39</v>
      </c>
      <c r="G13" s="93"/>
      <c r="H13" s="93"/>
      <c r="I13" s="94" t="s">
        <v>40</v>
      </c>
      <c r="J13" s="3317" t="str">
        <f>F16</f>
        <v>Famille à coller.N.Nom de votre recette.Recette mère ►.S.Saisissez le nom de la recette mère</v>
      </c>
      <c r="K13" s="3317"/>
      <c r="L13" s="3318"/>
      <c r="M13" s="48"/>
      <c r="N13" s="2977"/>
      <c r="O13" s="100"/>
      <c r="P13" s="100"/>
      <c r="Q13" s="16"/>
      <c r="R13" s="16"/>
      <c r="S13" s="16"/>
      <c r="T13" s="16"/>
      <c r="U13" s="16"/>
      <c r="V13" s="16"/>
      <c r="W13" s="16"/>
      <c r="X13" s="97"/>
      <c r="Y13" s="101" t="s">
        <v>42</v>
      </c>
      <c r="Z13" s="98">
        <v>10</v>
      </c>
      <c r="AA13" s="99" t="s">
        <v>44</v>
      </c>
      <c r="AB13" s="3"/>
      <c r="AC13" s="229" t="s">
        <v>41</v>
      </c>
      <c r="AD13" s="2950">
        <f t="shared" ref="AD13:AD52" si="9">AE13 / 1000</f>
        <v>1E-3</v>
      </c>
      <c r="AE13" s="96">
        <v>1</v>
      </c>
      <c r="AG13" s="2597"/>
      <c r="AH13" s="942"/>
      <c r="AI13" s="942"/>
      <c r="AJ13" s="942"/>
      <c r="AK13" s="942"/>
      <c r="AL13" s="942"/>
      <c r="AM13" s="942"/>
      <c r="AN13" s="2739"/>
      <c r="AO13" s="3"/>
      <c r="AP13" s="66" t="str">
        <f t="shared" si="8"/>
        <v>A</v>
      </c>
      <c r="AQ13" s="3"/>
      <c r="AR13" s="75" t="s">
        <v>45</v>
      </c>
      <c r="AS13" s="76"/>
      <c r="AT13" s="76"/>
      <c r="AU13" s="76"/>
      <c r="AV13" s="76"/>
      <c r="AW13" s="16"/>
      <c r="AX13" s="16"/>
      <c r="AY13" s="16"/>
      <c r="AZ13"/>
      <c r="BA13" s="102" t="s">
        <v>46</v>
      </c>
      <c r="BB13" s="103"/>
      <c r="BC13" s="104"/>
      <c r="BD13" s="105"/>
      <c r="BE13" s="106"/>
      <c r="BF13" s="107"/>
      <c r="BG13" s="108"/>
      <c r="BH13" s="108"/>
      <c r="BI13" s="108"/>
      <c r="BJ13" s="108"/>
      <c r="BK13" s="108"/>
      <c r="BL13" s="109"/>
      <c r="BM13" s="1017"/>
      <c r="BN13" s="4">
        <v>1</v>
      </c>
    </row>
    <row r="14" spans="1:68" ht="18.75" x14ac:dyDescent="0.25">
      <c r="B14" s="66" t="s">
        <v>18</v>
      </c>
      <c r="C14" s="91" t="str">
        <f>C16</f>
        <v>Famille à coller.N.Nom de votre recette.Recette mère ►.S.Saisissez le nom de la recette mère</v>
      </c>
      <c r="D14" s="91"/>
      <c r="E14" s="91"/>
      <c r="F14" s="110">
        <v>6</v>
      </c>
      <c r="G14" s="111" t="s">
        <v>44</v>
      </c>
      <c r="H14" s="92"/>
      <c r="I14" s="92"/>
      <c r="J14" s="3317"/>
      <c r="K14" s="3317"/>
      <c r="L14" s="3318"/>
      <c r="M14" s="48"/>
      <c r="N14" s="2977"/>
      <c r="O14" s="100"/>
      <c r="P14" s="100"/>
      <c r="Q14" s="16"/>
      <c r="R14" s="16"/>
      <c r="S14" s="16"/>
      <c r="T14" s="16"/>
      <c r="U14" s="16"/>
      <c r="V14" s="16"/>
      <c r="W14" s="16"/>
      <c r="X14" s="112"/>
      <c r="Y14" s="112" t="s">
        <v>48</v>
      </c>
      <c r="Z14" s="113"/>
      <c r="AA14" s="114"/>
      <c r="AB14" s="3"/>
      <c r="AC14" s="510" t="s">
        <v>47</v>
      </c>
      <c r="AD14" s="2950">
        <f t="shared" si="9"/>
        <v>1</v>
      </c>
      <c r="AE14" s="96">
        <v>1000</v>
      </c>
      <c r="AG14" s="2597"/>
      <c r="AH14" s="942"/>
      <c r="AI14" s="942"/>
      <c r="AJ14" s="942"/>
      <c r="AK14" s="942"/>
      <c r="AL14" s="942"/>
      <c r="AM14" s="942"/>
      <c r="AN14" s="2739"/>
      <c r="AO14" s="3"/>
      <c r="AP14" s="66" t="str">
        <f t="shared" si="8"/>
        <v>A</v>
      </c>
      <c r="AQ14" s="3"/>
      <c r="AR14" s="76"/>
      <c r="AS14" s="64"/>
      <c r="AT14" s="64"/>
      <c r="AU14" s="65"/>
      <c r="AV14" s="65"/>
      <c r="AW14" s="16"/>
      <c r="AX14" s="16"/>
      <c r="AY14" s="16"/>
      <c r="AZ14"/>
      <c r="BA14" s="117"/>
      <c r="BB14" s="118"/>
      <c r="BC14" s="118"/>
      <c r="BD14" s="119"/>
      <c r="BE14" s="3"/>
      <c r="BF14" s="107"/>
      <c r="BG14" s="120" t="s">
        <v>50</v>
      </c>
      <c r="BH14" s="108"/>
      <c r="BI14" s="108"/>
      <c r="BJ14" s="108"/>
      <c r="BK14" s="108"/>
      <c r="BL14" s="109"/>
      <c r="BM14" s="1017"/>
      <c r="BN14" s="4">
        <v>1</v>
      </c>
    </row>
    <row r="15" spans="1:68" ht="21" x14ac:dyDescent="0.25">
      <c r="B15" s="66" t="s">
        <v>11</v>
      </c>
      <c r="C15" s="121" t="str">
        <f>C16</f>
        <v>Famille à coller.N.Nom de votre recette.Recette mère ►.S.Saisissez le nom de la recette mère</v>
      </c>
      <c r="D15" s="121"/>
      <c r="E15" s="121"/>
      <c r="F15" s="122"/>
      <c r="G15" s="123"/>
      <c r="H15" s="123"/>
      <c r="I15" s="123"/>
      <c r="J15" s="123"/>
      <c r="K15" s="123"/>
      <c r="L15" s="124"/>
      <c r="M15" s="48"/>
      <c r="N15" s="2871">
        <f>IF(OR(ISBLANK(Z12), ISBLANK(Z13)), 0, Z12/Z13)</f>
        <v>5</v>
      </c>
      <c r="O15" s="125"/>
      <c r="P15" s="125"/>
      <c r="Q15" s="125"/>
      <c r="R15" s="125"/>
      <c r="S15" s="125"/>
      <c r="T15" s="125"/>
      <c r="U15" s="125"/>
      <c r="V15" s="125"/>
      <c r="W15" s="126"/>
      <c r="X15" s="126"/>
      <c r="Y15" s="126"/>
      <c r="Z15" s="126"/>
      <c r="AA15" s="127" t="str">
        <f ca="1">IF(COUNTIF(C91:AA91,"&lt;0.5")=0,"Aucune colonne masquée",COUNTIF(C91:AA91,"&lt;0.5")&amp;" colonnes masquées : "&amp;(N16&amp;O16&amp;P16))</f>
        <v>Aucune colonne masquée</v>
      </c>
      <c r="AB15" s="3"/>
      <c r="AC15" s="495" t="s">
        <v>51</v>
      </c>
      <c r="AD15" s="2950">
        <f t="shared" si="9"/>
        <v>0.25</v>
      </c>
      <c r="AE15" s="96">
        <v>250</v>
      </c>
      <c r="AG15" s="2597"/>
      <c r="AH15" s="942"/>
      <c r="AI15" s="942"/>
      <c r="AJ15" s="942"/>
      <c r="AK15" s="942"/>
      <c r="AL15" s="942"/>
      <c r="AM15" s="942"/>
      <c r="AN15" s="2739"/>
      <c r="AO15" s="3"/>
      <c r="AP15" s="66" t="str">
        <f t="shared" si="8"/>
        <v>►</v>
      </c>
      <c r="AQ15" s="3"/>
      <c r="AR15" s="75" t="s">
        <v>52</v>
      </c>
      <c r="AS15" s="76"/>
      <c r="AT15" s="76"/>
      <c r="AU15" s="76"/>
      <c r="AV15" s="76"/>
      <c r="AW15" s="16"/>
      <c r="AX15" s="16"/>
      <c r="AY15" s="16"/>
      <c r="AZ15"/>
      <c r="BA15" s="102" t="s">
        <v>53</v>
      </c>
      <c r="BB15" s="103"/>
      <c r="BC15" s="104"/>
      <c r="BD15" s="105"/>
      <c r="BE15" s="3"/>
      <c r="BF15" s="107"/>
      <c r="BG15" s="128" t="s">
        <v>54</v>
      </c>
      <c r="BH15" s="108"/>
      <c r="BI15" s="108"/>
      <c r="BJ15" s="108"/>
      <c r="BK15" s="108"/>
      <c r="BL15" s="109"/>
      <c r="BM15" s="1017"/>
      <c r="BN15" s="4">
        <v>1</v>
      </c>
    </row>
    <row r="16" spans="1:68" ht="16.5" thickBot="1" x14ac:dyDescent="0.3">
      <c r="B16" s="129" t="s">
        <v>11</v>
      </c>
      <c r="C16" s="130" t="str">
        <f>F16</f>
        <v>Famille à coller.N.Nom de votre recette.Recette mère ►.S.Saisissez le nom de la recette mère</v>
      </c>
      <c r="D16" s="130">
        <f>F14</f>
        <v>6</v>
      </c>
      <c r="E16" s="130" t="str">
        <f>G14</f>
        <v>couverts</v>
      </c>
      <c r="F16" s="131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32" t="s">
        <v>55</v>
      </c>
      <c r="H16" s="3321" t="s">
        <v>56</v>
      </c>
      <c r="I16" s="3321"/>
      <c r="J16" s="3321"/>
      <c r="K16" s="133" t="s">
        <v>57</v>
      </c>
      <c r="L16" s="134" t="s">
        <v>58</v>
      </c>
      <c r="M16" s="48"/>
      <c r="N16" s="2872" t="str">
        <f ca="1">IF(C91&lt;0.5,C90&amp;".","")&amp;IF(D91&lt;0.5,D90&amp;".","")&amp;IF(E91&lt;0.5,E90&amp;".","")&amp;IF(F91&lt;0.5,F90&amp;".","")&amp;IF(G91&lt;0.5,G90&amp;".","")&amp;IF(H91&lt;0.5,H90&amp;".","")&amp;IF(I91&lt;0.5,I90&amp;".","")&amp;IF(J91&lt;0.5,J90&amp;".","")&amp;IF(K91&lt;0.5,K90&amp;".","")&amp;IF(L91&lt;0.5,L90&amp;".","")&amp;IF(M91&lt;0.5,M90&amp;".","")</f>
        <v/>
      </c>
      <c r="O16" s="135" t="str">
        <f ca="1">IF(N91&lt;0.5,N90&amp;".","")&amp;IF(O91&lt;0.5,O90&amp;".","")&amp;IF(P91&lt;0.5,P90&amp;".","")&amp;IF(Q91&lt;0.5,Q90&amp;".","")&amp;IF(R91&lt;0.5,R90&amp;".","")&amp;IF(S91&lt;0.5,S90&amp;".","")&amp;IF(T91&lt;0.5,T90&amp;".","")&amp;IF(U91&lt;0.5,U90&amp;".","")</f>
        <v/>
      </c>
      <c r="P16" s="135" t="str">
        <f ca="1">IF(V91&lt;0.5,V90&amp;".","")&amp;IF(W91&lt;0.5,W90&amp;".","")&amp;IF(X91&lt;0.5,X90&amp;".","")&amp;IF(Y91&lt;0.5,Y90&amp;".","")&amp;IF(Z91&lt;0.5,Z90&amp;".","")&amp;IF(AA91&lt;0.5,AA90&amp;".","")</f>
        <v/>
      </c>
      <c r="Q16" s="135"/>
      <c r="R16" s="135"/>
      <c r="S16" s="135"/>
      <c r="T16" s="135"/>
      <c r="U16" s="135"/>
      <c r="V16" s="135"/>
      <c r="W16" s="136"/>
      <c r="X16" s="136"/>
      <c r="Y16" s="136"/>
      <c r="Z16" s="137"/>
      <c r="AA16" s="127" t="str">
        <f>ROWS(B10:B92)-SUBTOTAL(103,B10:B92)&amp;" "&amp;"Lignes masquées"</f>
        <v>0 Lignes masquées</v>
      </c>
      <c r="AB16" s="3"/>
      <c r="AC16" s="495" t="s">
        <v>59</v>
      </c>
      <c r="AD16" s="2950">
        <f t="shared" si="9"/>
        <v>0.5</v>
      </c>
      <c r="AE16" s="96">
        <v>500</v>
      </c>
      <c r="AG16" s="2597"/>
      <c r="AH16" s="942"/>
      <c r="AI16" s="942"/>
      <c r="AJ16" s="942"/>
      <c r="AK16" s="942"/>
      <c r="AL16" s="942"/>
      <c r="AM16" s="942"/>
      <c r="AN16" s="2739"/>
      <c r="AO16" s="3"/>
      <c r="AP16" s="129" t="str">
        <f t="shared" si="8"/>
        <v>►</v>
      </c>
      <c r="AQ16" s="3"/>
      <c r="AR16" s="76"/>
      <c r="AS16" s="76"/>
      <c r="AT16" s="76"/>
      <c r="AU16" s="76"/>
      <c r="AV16" s="76"/>
      <c r="AW16" s="16"/>
      <c r="AX16" s="16"/>
      <c r="AY16" s="16"/>
      <c r="AZ16"/>
      <c r="BA16" s="117"/>
      <c r="BB16" s="118"/>
      <c r="BC16" s="118"/>
      <c r="BD16" s="119"/>
      <c r="BE16" s="3"/>
      <c r="BF16" s="107"/>
      <c r="BG16" s="128" t="s">
        <v>60</v>
      </c>
      <c r="BH16" s="108"/>
      <c r="BI16" s="108"/>
      <c r="BJ16" s="108"/>
      <c r="BK16" s="108"/>
      <c r="BL16" s="109"/>
      <c r="BM16" s="1017"/>
      <c r="BN16" s="4">
        <v>1</v>
      </c>
    </row>
    <row r="17" spans="2:66" ht="17.25" customHeight="1" thickTop="1" thickBot="1" x14ac:dyDescent="0.3">
      <c r="B17" s="138" t="s">
        <v>11</v>
      </c>
      <c r="C17" s="139" t="str">
        <f>C16</f>
        <v>Famille à coller.N.Nom de votre recette.Recette mère ►.S.Saisissez le nom de la recette mère</v>
      </c>
      <c r="D17" s="140"/>
      <c r="E17" s="140"/>
      <c r="F17" s="141" t="s">
        <v>61</v>
      </c>
      <c r="G17" s="141" t="s">
        <v>62</v>
      </c>
      <c r="H17" s="141" t="s">
        <v>63</v>
      </c>
      <c r="I17" s="141" t="s">
        <v>64</v>
      </c>
      <c r="J17" s="2987" t="s">
        <v>65</v>
      </c>
      <c r="K17" s="142" t="s">
        <v>66</v>
      </c>
      <c r="L17" s="143" t="s">
        <v>67</v>
      </c>
      <c r="M17" s="48"/>
      <c r="N17" s="2980" t="s">
        <v>69</v>
      </c>
      <c r="O17" s="308" t="s">
        <v>70</v>
      </c>
      <c r="P17" s="308" t="s">
        <v>71</v>
      </c>
      <c r="Q17" s="144" t="s">
        <v>72</v>
      </c>
      <c r="R17" s="144" t="s">
        <v>73</v>
      </c>
      <c r="S17" s="144" t="s">
        <v>74</v>
      </c>
      <c r="T17" s="144" t="s">
        <v>75</v>
      </c>
      <c r="U17" s="144" t="s">
        <v>76</v>
      </c>
      <c r="V17" s="144" t="s">
        <v>77</v>
      </c>
      <c r="W17" s="144" t="s">
        <v>78</v>
      </c>
      <c r="X17" s="144" t="s">
        <v>79</v>
      </c>
      <c r="Y17" s="144" t="s">
        <v>80</v>
      </c>
      <c r="Z17" s="144" t="s">
        <v>81</v>
      </c>
      <c r="AA17" s="145" t="s">
        <v>82</v>
      </c>
      <c r="AB17" s="3"/>
      <c r="AC17" s="495" t="s">
        <v>68</v>
      </c>
      <c r="AD17" s="2950">
        <f t="shared" si="9"/>
        <v>0.33332999999999996</v>
      </c>
      <c r="AE17" s="96">
        <v>333.33</v>
      </c>
      <c r="AG17" s="2597"/>
      <c r="AH17" s="942"/>
      <c r="AI17" s="942"/>
      <c r="AJ17" s="942"/>
      <c r="AK17" s="942"/>
      <c r="AL17" s="942"/>
      <c r="AM17" s="942"/>
      <c r="AN17" s="2739"/>
      <c r="AO17" s="3"/>
      <c r="AP17" s="138" t="str">
        <f t="shared" si="8"/>
        <v>►</v>
      </c>
      <c r="AQ17" s="3"/>
      <c r="AR17" s="146" t="s">
        <v>83</v>
      </c>
      <c r="AS17" s="147"/>
      <c r="AT17" s="147"/>
      <c r="AU17" s="147"/>
      <c r="AV17" s="147"/>
      <c r="AW17" s="16"/>
      <c r="AX17" s="16"/>
      <c r="AY17" s="16"/>
      <c r="AZ17"/>
      <c r="BA17" s="148" t="s">
        <v>84</v>
      </c>
      <c r="BB17" s="103"/>
      <c r="BC17" s="104"/>
      <c r="BD17" s="105"/>
      <c r="BE17" s="3"/>
      <c r="BF17" s="107"/>
      <c r="BG17" s="128" t="s">
        <v>85</v>
      </c>
      <c r="BH17" s="108"/>
      <c r="BI17" s="108"/>
      <c r="BJ17" s="108"/>
      <c r="BK17" s="108"/>
      <c r="BL17" s="109"/>
      <c r="BM17" s="1017"/>
      <c r="BN17" s="4">
        <v>1</v>
      </c>
    </row>
    <row r="18" spans="2:66" ht="16.5" customHeight="1" thickTop="1" x14ac:dyDescent="0.25">
      <c r="B18" s="66" t="s">
        <v>18</v>
      </c>
      <c r="C18" s="1018" t="str">
        <f>C16</f>
        <v>Famille à coller.N.Nom de votre recette.Recette mère ►.S.Saisissez le nom de la recette mère</v>
      </c>
      <c r="D18" s="1019"/>
      <c r="E18" s="1020"/>
      <c r="F18" s="150" t="s">
        <v>86</v>
      </c>
      <c r="G18" s="151" t="s">
        <v>87</v>
      </c>
      <c r="H18" s="152"/>
      <c r="I18" s="3186" t="s">
        <v>88</v>
      </c>
      <c r="J18" s="3296" t="s">
        <v>89</v>
      </c>
      <c r="K18" s="3297" t="s">
        <v>90</v>
      </c>
      <c r="L18" s="153" t="s">
        <v>91</v>
      </c>
      <c r="M18" s="48"/>
      <c r="N18" s="3423" t="s">
        <v>96</v>
      </c>
      <c r="O18" s="3419" t="s">
        <v>99</v>
      </c>
      <c r="P18" s="3421" t="s">
        <v>93</v>
      </c>
      <c r="Q18" s="156" t="s">
        <v>97</v>
      </c>
      <c r="R18" s="157" t="s">
        <v>94</v>
      </c>
      <c r="S18" s="3300" t="s">
        <v>94</v>
      </c>
      <c r="T18" s="3377" t="s">
        <v>95</v>
      </c>
      <c r="U18" s="158"/>
      <c r="V18" s="159" t="str">
        <f>ROUND(W52-U52,3)&amp;"Kg"&amp;"  "&amp;IF(W52&gt;0, ROUND((W52 - O52) / W52 * 100, 2), 0)&amp;"%"</f>
        <v>0.25Kg  10.64%</v>
      </c>
      <c r="W18" s="3192" t="s">
        <v>2323</v>
      </c>
      <c r="X18" s="3378"/>
      <c r="Y18" s="160" t="s">
        <v>100</v>
      </c>
      <c r="Z18" s="161">
        <f>IFERROR(Z52/Z13,0)</f>
        <v>4.3022499999999999</v>
      </c>
      <c r="AA18" s="162"/>
      <c r="AB18" s="3"/>
      <c r="AC18" s="496" t="s">
        <v>92</v>
      </c>
      <c r="AD18" s="2951">
        <f t="shared" si="9"/>
        <v>1E-3</v>
      </c>
      <c r="AE18" s="155">
        <v>1</v>
      </c>
      <c r="AG18" s="2597"/>
      <c r="AH18" s="942"/>
      <c r="AI18" s="942"/>
      <c r="AJ18" s="942"/>
      <c r="AK18" s="942"/>
      <c r="AL18" s="942"/>
      <c r="AM18" s="942"/>
      <c r="AN18" s="2739"/>
      <c r="AO18" s="3"/>
      <c r="AP18" s="66" t="str">
        <f t="shared" si="8"/>
        <v>A</v>
      </c>
      <c r="AQ18" s="3"/>
      <c r="AR18" s="146" t="s">
        <v>101</v>
      </c>
      <c r="AS18" s="64"/>
      <c r="AT18" s="147"/>
      <c r="AU18" s="147"/>
      <c r="AV18" s="147"/>
      <c r="AW18" s="16"/>
      <c r="AX18" s="16"/>
      <c r="AY18" s="16"/>
      <c r="AZ18"/>
      <c r="BA18" s="117"/>
      <c r="BB18" s="118"/>
      <c r="BC18" s="118"/>
      <c r="BD18" s="119"/>
      <c r="BE18" s="3"/>
      <c r="BF18" s="107"/>
      <c r="BG18" s="128" t="s">
        <v>102</v>
      </c>
      <c r="BH18" s="108"/>
      <c r="BI18" s="108"/>
      <c r="BJ18" s="108"/>
      <c r="BK18" s="108"/>
      <c r="BL18" s="109"/>
      <c r="BM18" s="1017"/>
      <c r="BN18" s="4">
        <v>1</v>
      </c>
    </row>
    <row r="19" spans="2:66" ht="21" x14ac:dyDescent="0.25">
      <c r="B19" s="66" t="s">
        <v>18</v>
      </c>
      <c r="C19" s="149" t="str">
        <f>C16</f>
        <v>Famille à coller.N.Nom de votre recette.Recette mère ►.S.Saisissez le nom de la recette mère</v>
      </c>
      <c r="D19" s="91"/>
      <c r="E19" s="1021"/>
      <c r="F19" s="163" t="s">
        <v>103</v>
      </c>
      <c r="G19" s="164" t="s">
        <v>104</v>
      </c>
      <c r="H19" s="165" t="s">
        <v>105</v>
      </c>
      <c r="I19" s="3121"/>
      <c r="J19" s="3123"/>
      <c r="K19" s="3125"/>
      <c r="L19" s="166" t="s">
        <v>106</v>
      </c>
      <c r="M19" s="48"/>
      <c r="N19" s="3424"/>
      <c r="O19" s="3420"/>
      <c r="P19" s="3422"/>
      <c r="Q19" s="167" t="s">
        <v>108</v>
      </c>
      <c r="R19" s="168">
        <v>1</v>
      </c>
      <c r="S19" s="3301"/>
      <c r="T19" s="3194"/>
      <c r="U19" s="169" t="s">
        <v>109</v>
      </c>
      <c r="V19" s="170" t="s">
        <v>110</v>
      </c>
      <c r="W19" s="3194"/>
      <c r="X19" s="3379"/>
      <c r="Y19" s="171" t="s">
        <v>111</v>
      </c>
      <c r="Z19" s="172" t="s">
        <v>112</v>
      </c>
      <c r="AA19" s="173" t="s">
        <v>113</v>
      </c>
      <c r="AB19" s="3"/>
      <c r="AC19" s="496" t="s">
        <v>107</v>
      </c>
      <c r="AD19" s="2951">
        <f t="shared" si="9"/>
        <v>0.01</v>
      </c>
      <c r="AE19" s="155">
        <v>10</v>
      </c>
      <c r="AG19" s="2597"/>
      <c r="AH19" s="942"/>
      <c r="AI19" s="942"/>
      <c r="AJ19" s="942"/>
      <c r="AK19" s="942"/>
      <c r="AL19" s="942"/>
      <c r="AM19" s="942"/>
      <c r="AN19" s="2739"/>
      <c r="AO19" s="3"/>
      <c r="AP19" s="66" t="str">
        <f t="shared" si="8"/>
        <v>A</v>
      </c>
      <c r="AQ19" s="3"/>
      <c r="AR19" s="146" t="s">
        <v>114</v>
      </c>
      <c r="AS19" s="147"/>
      <c r="AT19" s="147"/>
      <c r="AU19" s="147"/>
      <c r="AV19" s="147"/>
      <c r="AW19" s="16"/>
      <c r="AX19" s="16"/>
      <c r="AY19" s="16"/>
      <c r="AZ19"/>
      <c r="BA19" s="148" t="s">
        <v>115</v>
      </c>
      <c r="BB19" s="103"/>
      <c r="BC19" s="104"/>
      <c r="BD19" s="105"/>
      <c r="BE19" s="3"/>
      <c r="BF19" s="107"/>
      <c r="BG19" s="128" t="s">
        <v>116</v>
      </c>
      <c r="BH19" s="108"/>
      <c r="BI19" s="108"/>
      <c r="BJ19" s="108"/>
      <c r="BK19" s="108"/>
      <c r="BL19" s="109"/>
      <c r="BM19" s="1017"/>
      <c r="BN19" s="4">
        <v>1</v>
      </c>
    </row>
    <row r="20" spans="2:66" ht="18.75" x14ac:dyDescent="0.25">
      <c r="B20" s="66" t="s">
        <v>18</v>
      </c>
      <c r="C20" s="149" t="str">
        <f>C16</f>
        <v>Famille à coller.N.Nom de votre recette.Recette mère ►.S.Saisissez le nom de la recette mère</v>
      </c>
      <c r="D20" s="91">
        <f>D16</f>
        <v>6</v>
      </c>
      <c r="E20" s="1021" t="str">
        <f>E16</f>
        <v>couverts</v>
      </c>
      <c r="F20" s="174"/>
      <c r="G20" s="209"/>
      <c r="H20" s="176" t="str">
        <f t="shared" ref="H20:H51" si="10">IF(OR(ISTEXT(F20), F20&lt;=0, I20&lt;=0), "", "de")</f>
        <v/>
      </c>
      <c r="I20" s="177"/>
      <c r="J20" s="178"/>
      <c r="K20" s="179">
        <v>1</v>
      </c>
      <c r="L20" s="180"/>
      <c r="M20" s="48"/>
      <c r="N20" s="2978">
        <f>IF(ISTEXT(F20), 0, IFERROR(INDEX(AD10:AD52, MATCH(J20, AC10:AC52, 0)) * I20 * IF(ISBLANK(F20), 1, F20), 0))</f>
        <v>0</v>
      </c>
      <c r="O20" s="1022">
        <f t="shared" ref="O20:O51" si="11">((P20-(P20*V20%)))</f>
        <v>0</v>
      </c>
      <c r="P20" s="183">
        <f>IF(ISNUMBER(K20), N20*K20*N15, 0)</f>
        <v>0</v>
      </c>
      <c r="Q20" s="187">
        <f>IF(N52=0,0,(N20/N52)*R19*1000)</f>
        <v>0</v>
      </c>
      <c r="R20" s="184">
        <f>IFERROR(IF(NOT(ISNUMBER(F20)), 0, (F20/N52)*R19), 0)</f>
        <v>0</v>
      </c>
      <c r="S20" s="181">
        <f>IF(AND(ISNUMBER(F20), ISNUMBER(K20)), F20 * K20 * N15, 0)</f>
        <v>0</v>
      </c>
      <c r="T20" s="188">
        <f t="shared" ref="T20:T51" si="12">G20</f>
        <v>0</v>
      </c>
      <c r="U20" s="1023">
        <f t="shared" ref="U20:U51" si="13">IF(O20=0,0,IF(O20&gt;=1,ROUND(O20,3)&amp;" Kg",INT(O20*1000)&amp;" g"))</f>
        <v>0</v>
      </c>
      <c r="V20" s="190">
        <v>50</v>
      </c>
      <c r="W20" s="191">
        <f t="shared" ref="W20:W51" si="14">IF(P20=0,0,IF(OR(J20="Kg",J20="g"),IF(ROUND(P20,3)&gt;=1,ROUND(P20,3)&amp;" Kg",ROUND(P20*1000,0)&amp;" g"),IF(J20="demi(s)",ROUND(P20*0.5,0)&amp;" demi(s)",IF(J20="quart(s)",ROUND(P20*0.25,0)&amp;" quart(s)",IF(ROUND(P20,3)&gt;=1,ROUND(P20,3)&amp;" L",ROUND(P20*100,0)&amp;" cl")))))</f>
        <v>0</v>
      </c>
      <c r="X20" s="192" t="str">
        <f>IF(OR(P20=0,ISBLANK(J20)),"",IF(ROUND(P20/INDEX(AD10:AD52,MATCH(J20,AC10:AC52,0)),1)&amp;" "&amp;J20=W20,"",ROUND(P20/INDEX(AD10:AD52,MATCH(J20,AC10:AC52,0)),1)&amp;" "&amp;J20))</f>
        <v/>
      </c>
      <c r="Y20" s="215">
        <v>1.5</v>
      </c>
      <c r="Z20" s="194">
        <f>IF(OR(ISTEXT(Y20), ISBLANK(Y20), ISTEXT(F20)), 0, IF(N20=0, S20*Y20, P20*W52))</f>
        <v>0</v>
      </c>
      <c r="AA20" s="195">
        <f>IF(ISERROR(Z20/Z52),"",Z20/Z52)</f>
        <v>0</v>
      </c>
      <c r="AB20" s="3"/>
      <c r="AC20" s="496" t="s">
        <v>117</v>
      </c>
      <c r="AD20" s="2951">
        <f t="shared" si="9"/>
        <v>0.1</v>
      </c>
      <c r="AE20" s="155">
        <v>100</v>
      </c>
      <c r="AG20" s="2597"/>
      <c r="AH20" s="942"/>
      <c r="AI20" s="942"/>
      <c r="AJ20" s="942"/>
      <c r="AK20" s="942"/>
      <c r="AL20" s="942"/>
      <c r="AM20" s="942"/>
      <c r="AN20" s="2739"/>
      <c r="AO20" s="3"/>
      <c r="AP20" s="66" t="str">
        <f t="shared" si="8"/>
        <v>A</v>
      </c>
      <c r="AQ20" s="3"/>
      <c r="AR20" s="146"/>
      <c r="AS20" s="147"/>
      <c r="AT20" s="147"/>
      <c r="AU20" s="147"/>
      <c r="AV20" s="147"/>
      <c r="AW20" s="16"/>
      <c r="AX20" s="16"/>
      <c r="AY20" s="16"/>
      <c r="AZ20"/>
      <c r="BA20" s="117"/>
      <c r="BB20" s="118"/>
      <c r="BC20" s="118"/>
      <c r="BD20" s="119"/>
      <c r="BE20" s="3"/>
      <c r="BF20" s="107"/>
      <c r="BG20" s="108"/>
      <c r="BH20" s="108"/>
      <c r="BI20" s="108"/>
      <c r="BJ20" s="108"/>
      <c r="BK20" s="108"/>
      <c r="BL20" s="109"/>
      <c r="BM20" s="1024" t="s">
        <v>6</v>
      </c>
      <c r="BN20" s="4">
        <v>1</v>
      </c>
    </row>
    <row r="21" spans="2:66" ht="21" x14ac:dyDescent="0.25">
      <c r="B21" s="196" t="str">
        <f t="shared" ref="B21:B50" si="15">IF(L21&lt;&gt;"","A","►")</f>
        <v>►</v>
      </c>
      <c r="C21" s="149" t="str">
        <f>C16</f>
        <v>Famille à coller.N.Nom de votre recette.Recette mère ►.S.Saisissez le nom de la recette mère</v>
      </c>
      <c r="D21" s="91">
        <f>D16</f>
        <v>6</v>
      </c>
      <c r="E21" s="1021" t="str">
        <f>E16</f>
        <v>couverts</v>
      </c>
      <c r="F21" s="174"/>
      <c r="G21" s="209"/>
      <c r="H21" s="176" t="str">
        <f t="shared" si="10"/>
        <v/>
      </c>
      <c r="I21" s="177"/>
      <c r="J21" s="178"/>
      <c r="K21" s="179">
        <v>1</v>
      </c>
      <c r="L21" s="180"/>
      <c r="M21" s="48"/>
      <c r="N21" s="2978">
        <f>IF(ISTEXT(F21), 0, IFERROR(INDEX(AD10:AD52, MATCH(J21, AC10:AC52, 0)) * I21 * IF(ISBLANK(F21), 1, F21), 0))</f>
        <v>0</v>
      </c>
      <c r="O21" s="1022">
        <f t="shared" si="11"/>
        <v>0</v>
      </c>
      <c r="P21" s="198">
        <f>IF(ISNUMBER(K21), N21*K21*N15, 0)</f>
        <v>0</v>
      </c>
      <c r="Q21" s="187">
        <f>IF(N52=0,0,(N21/N52)*R19*1000)</f>
        <v>0</v>
      </c>
      <c r="R21" s="184">
        <f>IFERROR(IF(NOT(ISNUMBER(F21)), 0, (F21/N52)*R19), 0)</f>
        <v>0</v>
      </c>
      <c r="S21" s="197">
        <f>IF(AND(ISNUMBER(F21), ISNUMBER(K21)), F21 * K21 * N15, 0)</f>
        <v>0</v>
      </c>
      <c r="T21" s="200">
        <f t="shared" si="12"/>
        <v>0</v>
      </c>
      <c r="U21" s="201">
        <f t="shared" si="13"/>
        <v>0</v>
      </c>
      <c r="V21" s="202">
        <v>25</v>
      </c>
      <c r="W21" s="203">
        <f t="shared" si="14"/>
        <v>0</v>
      </c>
      <c r="X21" s="204" t="str">
        <f>IF(OR(P21=0,ISBLANK(J21)),"",IF(ROUND(P21/INDEX(AD10:AD52,MATCH(J21,AC10:AC52,0)),1)&amp;" "&amp;J21=W21,"",ROUND(P21/INDEX(AD10:AD52,MATCH(J21,AC10:AC52,0)),1)&amp;" "&amp;J21))</f>
        <v/>
      </c>
      <c r="Y21" s="205">
        <v>7.45</v>
      </c>
      <c r="Z21" s="206">
        <f>IF(OR(ISTEXT(Y21), ISBLANK(Y21), ISTEXT(F21)), 0, IF(N21=0, S21*Y21, P21*W52))</f>
        <v>0</v>
      </c>
      <c r="AA21" s="207">
        <f>IF(ISERROR(Z21/Z52),"",Z21/Z52)</f>
        <v>0</v>
      </c>
      <c r="AB21" s="3"/>
      <c r="AC21" s="496" t="s">
        <v>118</v>
      </c>
      <c r="AD21" s="2951">
        <f t="shared" si="9"/>
        <v>1</v>
      </c>
      <c r="AE21" s="155">
        <v>1000</v>
      </c>
      <c r="AG21" s="2597"/>
      <c r="AH21" s="942"/>
      <c r="AI21" s="942"/>
      <c r="AJ21" s="942"/>
      <c r="AK21" s="942"/>
      <c r="AL21" s="942"/>
      <c r="AM21" s="942"/>
      <c r="AN21" s="2739"/>
      <c r="AO21" s="3"/>
      <c r="AP21" s="196" t="str">
        <f t="shared" si="8"/>
        <v>►</v>
      </c>
      <c r="AQ21" s="3"/>
      <c r="AR21" s="146"/>
      <c r="AS21" s="147"/>
      <c r="AT21" s="147"/>
      <c r="AU21" s="147"/>
      <c r="AV21" s="147"/>
      <c r="AW21" s="16"/>
      <c r="AX21" s="16"/>
      <c r="AY21" s="16"/>
      <c r="AZ21"/>
      <c r="BA21" s="208" t="s">
        <v>119</v>
      </c>
      <c r="BB21" s="103"/>
      <c r="BC21" s="104"/>
      <c r="BD21" s="105"/>
      <c r="BE21" s="3"/>
      <c r="BF21" s="107"/>
      <c r="BG21" s="108"/>
      <c r="BH21" s="108"/>
      <c r="BI21" s="108"/>
      <c r="BJ21" s="108"/>
      <c r="BK21" s="108"/>
      <c r="BL21" s="109"/>
      <c r="BM21" s="1024" t="s">
        <v>6</v>
      </c>
      <c r="BN21" s="4">
        <v>1</v>
      </c>
    </row>
    <row r="22" spans="2:66" ht="21" x14ac:dyDescent="0.25">
      <c r="B22" s="196" t="str">
        <f t="shared" si="15"/>
        <v>►</v>
      </c>
      <c r="C22" s="149" t="str">
        <f>C16</f>
        <v>Famille à coller.N.Nom de votre recette.Recette mère ►.S.Saisissez le nom de la recette mère</v>
      </c>
      <c r="D22" s="91">
        <f>D16</f>
        <v>6</v>
      </c>
      <c r="E22" s="1021" t="str">
        <f>E16</f>
        <v>couverts</v>
      </c>
      <c r="F22" s="174"/>
      <c r="G22" s="209"/>
      <c r="H22" s="176" t="str">
        <f t="shared" si="10"/>
        <v/>
      </c>
      <c r="I22" s="177"/>
      <c r="J22" s="178"/>
      <c r="K22" s="179">
        <v>1</v>
      </c>
      <c r="L22" s="180"/>
      <c r="M22" s="48"/>
      <c r="N22" s="2978">
        <f>IF(ISTEXT(F22), 0, IFERROR(INDEX(AD10:AD52, MATCH(J22, AC10:AC52, 0)) * I22 * IF(ISBLANK(F22), 1, F22), 0))</f>
        <v>0</v>
      </c>
      <c r="O22" s="1022">
        <f t="shared" si="11"/>
        <v>0</v>
      </c>
      <c r="P22" s="198">
        <f>IF(ISNUMBER(K22), N22*K22*N15, 0)</f>
        <v>0</v>
      </c>
      <c r="Q22" s="187">
        <f>IF(N52=0,0,(N22/N52)*R19*1000)</f>
        <v>0</v>
      </c>
      <c r="R22" s="184">
        <f>IFERROR(IF(NOT(ISNUMBER(F22)), 0, (F22/N52)*R19), 0)</f>
        <v>0</v>
      </c>
      <c r="S22" s="210">
        <f>IF(AND(ISNUMBER(F22), ISNUMBER(K22)), F22 * K22 * N15, 0)</f>
        <v>0</v>
      </c>
      <c r="T22" s="211">
        <f t="shared" si="12"/>
        <v>0</v>
      </c>
      <c r="U22" s="212">
        <f t="shared" si="13"/>
        <v>0</v>
      </c>
      <c r="V22" s="202"/>
      <c r="W22" s="213">
        <f t="shared" si="14"/>
        <v>0</v>
      </c>
      <c r="X22" s="214" t="str">
        <f>IF(OR(P22=0,ISBLANK(J22)),"",IF(ROUND(P22/INDEX(AD10:AD52,MATCH(J22,AC10:AC52,0)),1)&amp;" "&amp;J22=W22,"",ROUND(P22/INDEX(AD10:AD52,MATCH(J22,AC10:AC52,0)),1)&amp;" "&amp;J22))</f>
        <v/>
      </c>
      <c r="Y22" s="215">
        <v>4.8</v>
      </c>
      <c r="Z22" s="216">
        <f>IF(OR(ISTEXT(Y22), ISBLANK(Y22), ISTEXT(F22)), 0, IF(N22=0, S22*Y22, P22*W52))</f>
        <v>0</v>
      </c>
      <c r="AA22" s="217">
        <f>IF(ISERROR(Z22/Z52),"",Z22/Z52)</f>
        <v>0</v>
      </c>
      <c r="AB22" s="3"/>
      <c r="AC22" s="489" t="s">
        <v>120</v>
      </c>
      <c r="AD22" s="2951">
        <f t="shared" si="9"/>
        <v>0.25</v>
      </c>
      <c r="AE22" s="155">
        <v>250</v>
      </c>
      <c r="AG22" s="2597"/>
      <c r="AH22" s="942"/>
      <c r="AI22" s="942"/>
      <c r="AJ22" s="942"/>
      <c r="AK22" s="942"/>
      <c r="AL22" s="942"/>
      <c r="AM22" s="942"/>
      <c r="AN22" s="2739"/>
      <c r="AO22" s="3"/>
      <c r="AP22" s="196" t="str">
        <f t="shared" si="8"/>
        <v>►</v>
      </c>
      <c r="AQ22" s="3"/>
      <c r="AR22" s="76"/>
      <c r="AS22" s="76"/>
      <c r="AT22" s="76"/>
      <c r="AU22" s="76"/>
      <c r="AV22" s="76"/>
      <c r="AW22" s="16"/>
      <c r="AX22" s="16"/>
      <c r="AY22" s="16"/>
      <c r="AZ22"/>
      <c r="BA22" s="117"/>
      <c r="BB22" s="118"/>
      <c r="BC22" s="118"/>
      <c r="BD22" s="119"/>
      <c r="BE22" s="3"/>
      <c r="BF22" s="107"/>
      <c r="BG22" s="218" t="s">
        <v>121</v>
      </c>
      <c r="BH22" s="108"/>
      <c r="BI22" s="108"/>
      <c r="BJ22" s="108"/>
      <c r="BK22" s="108"/>
      <c r="BL22" s="109"/>
      <c r="BM22" s="1024" t="s">
        <v>6</v>
      </c>
      <c r="BN22" s="4">
        <v>1</v>
      </c>
    </row>
    <row r="23" spans="2:66" ht="18" customHeight="1" thickBot="1" x14ac:dyDescent="0.3">
      <c r="B23" s="196" t="str">
        <f t="shared" si="15"/>
        <v>►</v>
      </c>
      <c r="C23" s="149" t="str">
        <f>C16</f>
        <v>Famille à coller.N.Nom de votre recette.Recette mère ►.S.Saisissez le nom de la recette mère</v>
      </c>
      <c r="D23" s="91">
        <f>D16</f>
        <v>6</v>
      </c>
      <c r="E23" s="1021" t="str">
        <f>E16</f>
        <v>couverts</v>
      </c>
      <c r="F23" s="174"/>
      <c r="G23" s="209"/>
      <c r="H23" s="176" t="str">
        <f t="shared" si="10"/>
        <v/>
      </c>
      <c r="I23" s="177"/>
      <c r="J23" s="178"/>
      <c r="K23" s="179">
        <v>1</v>
      </c>
      <c r="L23" s="180"/>
      <c r="M23" s="48"/>
      <c r="N23" s="2978">
        <f>IF(ISTEXT(F23), 0, IFERROR(INDEX(AD10:AD52, MATCH(J23, AC10:AC52, 0)) * I23 * IF(ISBLANK(F23), 1, F23), 0))</f>
        <v>0</v>
      </c>
      <c r="O23" s="1022">
        <f t="shared" si="11"/>
        <v>0</v>
      </c>
      <c r="P23" s="198">
        <f>IF(ISNUMBER(K23), N23*K23*N15, 0)</f>
        <v>0</v>
      </c>
      <c r="Q23" s="187">
        <f>IF(N52=0,0,(N23/N52)*R19*1000)</f>
        <v>0</v>
      </c>
      <c r="R23" s="184">
        <f>IFERROR(IF(NOT(ISNUMBER(F23)), 0, (F23/N52)*R19), 0)</f>
        <v>0</v>
      </c>
      <c r="S23" s="197">
        <f>IF(AND(ISNUMBER(F23), ISNUMBER(K23)), F23 * K23 * N15, 0)</f>
        <v>0</v>
      </c>
      <c r="T23" s="200">
        <f t="shared" si="12"/>
        <v>0</v>
      </c>
      <c r="U23" s="201">
        <f t="shared" si="13"/>
        <v>0</v>
      </c>
      <c r="V23" s="202">
        <v>25</v>
      </c>
      <c r="W23" s="203">
        <f t="shared" si="14"/>
        <v>0</v>
      </c>
      <c r="X23" s="204" t="str">
        <f>IF(OR(P23=0,ISBLANK(J23)),"",IF(ROUND(P23/INDEX(AD10:AD52,MATCH(J23,AC10:AC52,0)),1)&amp;" "&amp;J23=W23,"",ROUND(P23/INDEX(AD10:AD52,MATCH(J23,AC10:AC52,0)),1)&amp;" "&amp;J23))</f>
        <v/>
      </c>
      <c r="Y23" s="205">
        <v>1.5</v>
      </c>
      <c r="Z23" s="206">
        <f>IF(OR(ISTEXT(Y23), ISBLANK(Y23), ISTEXT(F23)), 0, IF(N23=0, S23*Y23, P23*W52))</f>
        <v>0</v>
      </c>
      <c r="AA23" s="207">
        <f>IF(ISERROR(Z23/Z52),"",Z23/Z52)</f>
        <v>0</v>
      </c>
      <c r="AB23" s="3"/>
      <c r="AC23" s="489" t="s">
        <v>123</v>
      </c>
      <c r="AD23" s="2951">
        <f t="shared" si="9"/>
        <v>0.5</v>
      </c>
      <c r="AE23" s="155">
        <v>500</v>
      </c>
      <c r="AG23" s="2597"/>
      <c r="AH23" s="942"/>
      <c r="AI23" s="942"/>
      <c r="AJ23" s="942"/>
      <c r="AK23" s="942"/>
      <c r="AL23" s="942"/>
      <c r="AM23" s="942"/>
      <c r="AN23" s="2739"/>
      <c r="AO23" s="3"/>
      <c r="AP23" s="196" t="str">
        <f t="shared" si="8"/>
        <v>►</v>
      </c>
      <c r="AQ23" s="3"/>
      <c r="AR23" s="76"/>
      <c r="AS23" s="76"/>
      <c r="AT23" s="76"/>
      <c r="AU23" s="76"/>
      <c r="AV23" s="76"/>
      <c r="AW23" s="16"/>
      <c r="AX23" s="16"/>
      <c r="AY23" s="16"/>
      <c r="AZ23"/>
      <c r="BA23" s="208" t="s">
        <v>124</v>
      </c>
      <c r="BB23" s="103"/>
      <c r="BC23" s="104"/>
      <c r="BD23" s="105"/>
      <c r="BE23" s="3"/>
      <c r="BF23" s="107"/>
      <c r="BG23" s="108"/>
      <c r="BH23" s="108"/>
      <c r="BI23" s="108"/>
      <c r="BJ23" s="108"/>
      <c r="BK23" s="108"/>
      <c r="BL23" s="109"/>
      <c r="BM23" s="1024" t="s">
        <v>6</v>
      </c>
      <c r="BN23" s="4">
        <v>1</v>
      </c>
    </row>
    <row r="24" spans="2:66" ht="18" customHeight="1" thickTop="1" x14ac:dyDescent="0.25">
      <c r="B24" s="196" t="str">
        <f t="shared" si="15"/>
        <v>►</v>
      </c>
      <c r="C24" s="149" t="str">
        <f>C16</f>
        <v>Famille à coller.N.Nom de votre recette.Recette mère ►.S.Saisissez le nom de la recette mère</v>
      </c>
      <c r="D24" s="91">
        <f>D16</f>
        <v>6</v>
      </c>
      <c r="E24" s="1021" t="str">
        <f>E16</f>
        <v>couverts</v>
      </c>
      <c r="F24" s="174">
        <v>5</v>
      </c>
      <c r="G24" s="209" t="s">
        <v>604</v>
      </c>
      <c r="H24" s="176" t="str">
        <f t="shared" si="10"/>
        <v/>
      </c>
      <c r="I24" s="177"/>
      <c r="J24" s="178"/>
      <c r="K24" s="179">
        <v>1</v>
      </c>
      <c r="L24" s="180"/>
      <c r="M24" s="48"/>
      <c r="N24" s="2978">
        <f>IF(ISTEXT(F24), 0, IFERROR(INDEX(AD10:AD52, MATCH(J24, AC10:AC52, 0)) * I24 * IF(ISBLANK(F24), 1, F24), 0))</f>
        <v>0</v>
      </c>
      <c r="O24" s="1022">
        <f t="shared" si="11"/>
        <v>0</v>
      </c>
      <c r="P24" s="198">
        <f>IF(ISNUMBER(K24), N24*K24*N15, 0)</f>
        <v>0</v>
      </c>
      <c r="Q24" s="187">
        <f>IF(N52=0,0,(N24/N52)*R19*1000)</f>
        <v>0</v>
      </c>
      <c r="R24" s="184">
        <f>IFERROR(IF(NOT(ISNUMBER(F24)), 0, (F24/N52)*R19), 0)</f>
        <v>10.638297872340425</v>
      </c>
      <c r="S24" s="210">
        <f>IF(AND(ISNUMBER(F24), ISNUMBER(K24)), F24 * K24 * N15, 0)</f>
        <v>25</v>
      </c>
      <c r="T24" s="211" t="str">
        <f t="shared" si="12"/>
        <v>blancs</v>
      </c>
      <c r="U24" s="212">
        <f t="shared" si="13"/>
        <v>0</v>
      </c>
      <c r="V24" s="202"/>
      <c r="W24" s="213">
        <f t="shared" si="14"/>
        <v>0</v>
      </c>
      <c r="X24" s="214" t="str">
        <f>IF(OR(P24=0,ISBLANK(J24)),"",IF(ROUND(P24/INDEX(AD10:AD52,MATCH(J24,AC10:AC52,0)),1)&amp;" "&amp;J24=W24,"",ROUND(P24/INDEX(AD10:AD52,MATCH(J24,AC10:AC52,0)),1)&amp;" "&amp;J24))</f>
        <v/>
      </c>
      <c r="Y24" s="215">
        <v>1.5</v>
      </c>
      <c r="Z24" s="216">
        <f>IF(OR(ISTEXT(Y24), ISBLANK(Y24), ISTEXT(F24)), 0, IF(N24=0, S24*Y24, P24*W52))</f>
        <v>37.5</v>
      </c>
      <c r="AA24" s="217">
        <f>IF(ISERROR(Z24/Z52),"",Z24/Z52)</f>
        <v>0.87163693416235688</v>
      </c>
      <c r="AB24" s="3"/>
      <c r="AC24" s="2879" t="s">
        <v>125</v>
      </c>
      <c r="AD24" s="2951">
        <f t="shared" si="9"/>
        <v>0.1</v>
      </c>
      <c r="AE24" s="155">
        <v>100</v>
      </c>
      <c r="AG24" s="2597"/>
      <c r="AH24" s="942"/>
      <c r="AI24" s="942"/>
      <c r="AJ24" s="942"/>
      <c r="AK24" s="942"/>
      <c r="AL24" s="942"/>
      <c r="AM24" s="942"/>
      <c r="AN24" s="2739"/>
      <c r="AO24" s="3"/>
      <c r="AP24" s="196" t="str">
        <f t="shared" si="8"/>
        <v>►</v>
      </c>
      <c r="AQ24" s="3"/>
      <c r="AR24" s="76"/>
      <c r="AS24" s="76"/>
      <c r="AT24" s="76"/>
      <c r="AU24" s="76"/>
      <c r="AV24" s="76"/>
      <c r="AW24" s="16"/>
      <c r="AX24" s="16"/>
      <c r="AY24" s="16"/>
      <c r="AZ24"/>
      <c r="BA24" s="117"/>
      <c r="BB24" s="118"/>
      <c r="BC24" s="118"/>
      <c r="BD24" s="119"/>
      <c r="BE24" s="3"/>
      <c r="BF24" s="219" t="s">
        <v>86</v>
      </c>
      <c r="BG24" s="220" t="s">
        <v>87</v>
      </c>
      <c r="BH24" s="221"/>
      <c r="BI24" s="3120" t="s">
        <v>88</v>
      </c>
      <c r="BJ24" s="3122" t="s">
        <v>89</v>
      </c>
      <c r="BK24" s="3124" t="s">
        <v>90</v>
      </c>
      <c r="BL24" s="222" t="s">
        <v>91</v>
      </c>
      <c r="BM24" s="1024" t="s">
        <v>6</v>
      </c>
      <c r="BN24" s="4">
        <v>1</v>
      </c>
    </row>
    <row r="25" spans="2:66" ht="18" customHeight="1" x14ac:dyDescent="0.25">
      <c r="B25" s="196" t="str">
        <f t="shared" si="15"/>
        <v>►</v>
      </c>
      <c r="C25" s="149" t="str">
        <f>C16</f>
        <v>Famille à coller.N.Nom de votre recette.Recette mère ►.S.Saisissez le nom de la recette mère</v>
      </c>
      <c r="D25" s="91">
        <f>D16</f>
        <v>6</v>
      </c>
      <c r="E25" s="1021" t="str">
        <f>E16</f>
        <v>couverts</v>
      </c>
      <c r="F25" s="174"/>
      <c r="G25" s="209"/>
      <c r="H25" s="176" t="str">
        <f t="shared" si="10"/>
        <v/>
      </c>
      <c r="I25" s="177">
        <v>200</v>
      </c>
      <c r="J25" s="229" t="s">
        <v>41</v>
      </c>
      <c r="K25" s="179">
        <v>1</v>
      </c>
      <c r="L25" s="180"/>
      <c r="M25" s="48"/>
      <c r="N25" s="2978">
        <f>IF(ISTEXT(F25), 0, IFERROR(INDEX(AD10:AD52, MATCH(J25, AC10:AC52, 0)) * I25 * IF(ISBLANK(F25), 1, F25), 0))</f>
        <v>0.2</v>
      </c>
      <c r="O25" s="1022">
        <f t="shared" si="11"/>
        <v>1</v>
      </c>
      <c r="P25" s="198">
        <f>IF(ISNUMBER(K25), N25*K25*N15, 0)</f>
        <v>1</v>
      </c>
      <c r="Q25" s="187">
        <f>IF(N52=0,0,(N25/N52)*R19*1000)</f>
        <v>425.531914893617</v>
      </c>
      <c r="R25" s="184">
        <f>IFERROR(IF(NOT(ISNUMBER(F25)), 0, (F25/N52)*R19), 0)</f>
        <v>0</v>
      </c>
      <c r="S25" s="197">
        <f>IF(AND(ISNUMBER(F25), ISNUMBER(K25)), F25 * K25 * N15, 0)</f>
        <v>0</v>
      </c>
      <c r="T25" s="200">
        <f t="shared" si="12"/>
        <v>0</v>
      </c>
      <c r="U25" s="201" t="str">
        <f t="shared" si="13"/>
        <v>1 Kg</v>
      </c>
      <c r="V25" s="202"/>
      <c r="W25" s="203" t="str">
        <f t="shared" si="14"/>
        <v>1 Kg</v>
      </c>
      <c r="X25" s="204" t="str">
        <f>IF(OR(P25=0,ISBLANK(J25)),"",IF(ROUND(P25/INDEX(AD10:AD52,MATCH(J25,AC10:AC52,0)),1)&amp;" "&amp;J25=W25,"",ROUND(P25/INDEX(AD10:AD52,MATCH(J25,AC10:AC52,0)),1)&amp;" "&amp;J25))</f>
        <v>1000 g</v>
      </c>
      <c r="Y25" s="205">
        <v>1.5</v>
      </c>
      <c r="Z25" s="206">
        <f>IF(OR(ISTEXT(Y25), ISBLANK(Y25), ISTEXT(F25)), 0, IF(N25=0, S25*Y25, P25*W52))</f>
        <v>2.35</v>
      </c>
      <c r="AA25" s="207">
        <f>IF(ISERROR(Z25/Z52),"",Z25/Z52)</f>
        <v>5.4622581207507702E-2</v>
      </c>
      <c r="AB25" s="3"/>
      <c r="AC25" s="1446" t="s">
        <v>126</v>
      </c>
      <c r="AD25" s="2951">
        <f t="shared" si="9"/>
        <v>4.9299999999999995E-3</v>
      </c>
      <c r="AE25" s="223">
        <v>4.93</v>
      </c>
      <c r="AG25" s="2613"/>
      <c r="AH25" s="2614" t="s">
        <v>2255</v>
      </c>
      <c r="AI25" s="2242"/>
      <c r="AJ25" s="942"/>
      <c r="AK25" s="942"/>
      <c r="AL25" s="942"/>
      <c r="AM25" s="942"/>
      <c r="AN25" s="2739"/>
      <c r="AO25" s="3"/>
      <c r="AP25" s="196" t="str">
        <f t="shared" si="8"/>
        <v>►</v>
      </c>
      <c r="AQ25" s="3"/>
      <c r="AR25" s="76"/>
      <c r="AS25" s="76"/>
      <c r="AT25" s="76"/>
      <c r="AU25" s="76"/>
      <c r="AV25" s="76"/>
      <c r="AW25" s="16"/>
      <c r="AX25" s="16"/>
      <c r="AY25" s="16"/>
      <c r="AZ25"/>
      <c r="BA25" s="224" t="s">
        <v>127</v>
      </c>
      <c r="BB25" s="103"/>
      <c r="BC25" s="104"/>
      <c r="BD25" s="105"/>
      <c r="BE25" s="3"/>
      <c r="BF25" s="225" t="s">
        <v>103</v>
      </c>
      <c r="BG25" s="164" t="s">
        <v>104</v>
      </c>
      <c r="BH25" s="165" t="s">
        <v>105</v>
      </c>
      <c r="BI25" s="3121"/>
      <c r="BJ25" s="3123"/>
      <c r="BK25" s="3125"/>
      <c r="BL25" s="226" t="s">
        <v>106</v>
      </c>
      <c r="BM25" s="1024" t="s">
        <v>6</v>
      </c>
      <c r="BN25" s="4">
        <v>1</v>
      </c>
    </row>
    <row r="26" spans="2:66" ht="17.25" x14ac:dyDescent="0.25">
      <c r="B26" s="196" t="str">
        <f t="shared" si="15"/>
        <v>►</v>
      </c>
      <c r="C26" s="149" t="str">
        <f>C16</f>
        <v>Famille à coller.N.Nom de votre recette.Recette mère ►.S.Saisissez le nom de la recette mère</v>
      </c>
      <c r="D26" s="91">
        <f>D16</f>
        <v>6</v>
      </c>
      <c r="E26" s="1021" t="str">
        <f>E16</f>
        <v>couverts</v>
      </c>
      <c r="F26" s="174"/>
      <c r="G26" s="175"/>
      <c r="H26" s="176" t="str">
        <f t="shared" si="10"/>
        <v/>
      </c>
      <c r="I26" s="177">
        <v>200</v>
      </c>
      <c r="J26" s="229" t="s">
        <v>41</v>
      </c>
      <c r="K26" s="179">
        <v>1</v>
      </c>
      <c r="L26" s="180"/>
      <c r="M26" s="48"/>
      <c r="N26" s="2978">
        <f>IF(ISTEXT(F26), 0, IFERROR(INDEX(AD10:AD52, MATCH(J26, AC10:AC52, 0)) * I26 * IF(ISBLANK(F26), 1, F26), 0))</f>
        <v>0.2</v>
      </c>
      <c r="O26" s="1022">
        <f t="shared" si="11"/>
        <v>0.75</v>
      </c>
      <c r="P26" s="198">
        <f>IF(ISNUMBER(K26), N26*K26*N15, 0)</f>
        <v>1</v>
      </c>
      <c r="Q26" s="187">
        <f>IF(N52=0,0,(N26/N52)*R19*1000)</f>
        <v>425.531914893617</v>
      </c>
      <c r="R26" s="184">
        <f>IFERROR(IF(NOT(ISNUMBER(F26)), 0, (F26/N52)*R19), 0)</f>
        <v>0</v>
      </c>
      <c r="S26" s="210">
        <f>IF(AND(ISNUMBER(F26), ISNUMBER(K26)), F26 * K26 * N15, 0)</f>
        <v>0</v>
      </c>
      <c r="T26" s="211">
        <f t="shared" si="12"/>
        <v>0</v>
      </c>
      <c r="U26" s="212" t="str">
        <f t="shared" si="13"/>
        <v>750 g</v>
      </c>
      <c r="V26" s="202">
        <v>25</v>
      </c>
      <c r="W26" s="1025" t="str">
        <f t="shared" si="14"/>
        <v>1 Kg</v>
      </c>
      <c r="X26" s="1026" t="str">
        <f>IF(OR(P26=0,ISBLANK(J26)),"",IF(ROUND(P26/INDEX(AD10:AD52,MATCH(J26,AC10:AC52,0)),1)&amp;" "&amp;J26=W26,"",ROUND(P26/INDEX(AD10:AD52,MATCH(J26,AC10:AC52,0)),1)&amp;" "&amp;J26))</f>
        <v>1000 g</v>
      </c>
      <c r="Y26" s="215">
        <v>1.5</v>
      </c>
      <c r="Z26" s="216">
        <f>IF(OR(ISTEXT(Y26), ISBLANK(Y26), ISTEXT(F26)), 0, IF(N26=0, S26*Y26, P26*W52))</f>
        <v>2.35</v>
      </c>
      <c r="AA26" s="217">
        <f>IF(ISERROR(Z26/Z52),"",Z26/Z52)</f>
        <v>5.4622581207507702E-2</v>
      </c>
      <c r="AB26" s="3"/>
      <c r="AC26" s="1446" t="s">
        <v>128</v>
      </c>
      <c r="AD26" s="2951">
        <f t="shared" si="9"/>
        <v>1.4999999999999999E-2</v>
      </c>
      <c r="AE26" s="155">
        <v>15</v>
      </c>
      <c r="AG26" s="2740" t="s">
        <v>2282</v>
      </c>
      <c r="AH26" s="942"/>
      <c r="AI26" s="942"/>
      <c r="AJ26" s="942"/>
      <c r="AK26" s="942"/>
      <c r="AL26" s="942"/>
      <c r="AM26" s="942"/>
      <c r="AN26" s="2739"/>
      <c r="AO26" s="3" t="s">
        <v>6</v>
      </c>
      <c r="AP26" s="196" t="str">
        <f t="shared" si="8"/>
        <v>►</v>
      </c>
      <c r="AQ26" s="3"/>
      <c r="AR26" s="76"/>
      <c r="AS26" s="76"/>
      <c r="AT26" s="76"/>
      <c r="AU26" s="76"/>
      <c r="AV26" s="76"/>
      <c r="AW26" s="16"/>
      <c r="AX26" s="16"/>
      <c r="AY26" s="16"/>
      <c r="AZ26"/>
      <c r="BA26" s="117"/>
      <c r="BB26" s="118"/>
      <c r="BC26" s="118"/>
      <c r="BD26" s="119"/>
      <c r="BE26" s="3"/>
      <c r="BF26" s="227"/>
      <c r="BG26" s="175"/>
      <c r="BH26" s="228" t="str">
        <f>IF(AND(BF26&gt;0,BI26&gt;0),"de","")</f>
        <v/>
      </c>
      <c r="BI26" s="177">
        <v>150</v>
      </c>
      <c r="BJ26" s="229" t="s">
        <v>41</v>
      </c>
      <c r="BK26" s="179">
        <v>1</v>
      </c>
      <c r="BL26" s="230" t="s">
        <v>129</v>
      </c>
      <c r="BM26" s="1024" t="s">
        <v>6</v>
      </c>
      <c r="BN26" s="4">
        <v>1</v>
      </c>
    </row>
    <row r="27" spans="2:66" ht="21" x14ac:dyDescent="0.25">
      <c r="B27" s="196" t="str">
        <f t="shared" si="15"/>
        <v>►</v>
      </c>
      <c r="C27" s="149" t="str">
        <f>C16</f>
        <v>Famille à coller.N.Nom de votre recette.Recette mère ►.S.Saisissez le nom de la recette mère</v>
      </c>
      <c r="D27" s="91">
        <f>D16</f>
        <v>6</v>
      </c>
      <c r="E27" s="1021" t="str">
        <f>E16</f>
        <v>couverts</v>
      </c>
      <c r="F27" s="174"/>
      <c r="G27" s="175"/>
      <c r="H27" s="176" t="str">
        <f t="shared" si="10"/>
        <v/>
      </c>
      <c r="I27" s="177">
        <v>70</v>
      </c>
      <c r="J27" s="229" t="s">
        <v>41</v>
      </c>
      <c r="K27" s="179">
        <v>1</v>
      </c>
      <c r="L27" s="180"/>
      <c r="M27" s="48"/>
      <c r="N27" s="2978">
        <f>IF(ISTEXT(F27), 0, IFERROR(INDEX(AD10:AD52, MATCH(J27, AC10:AC52, 0)) * I27 * IF(ISBLANK(F27), 1, F27), 0))</f>
        <v>7.0000000000000007E-2</v>
      </c>
      <c r="O27" s="1022">
        <f t="shared" si="11"/>
        <v>0.35000000000000003</v>
      </c>
      <c r="P27" s="198">
        <f>IF(ISNUMBER(K27), N27*K27*N15, 0)</f>
        <v>0.35000000000000003</v>
      </c>
      <c r="Q27" s="187">
        <f>IF(N52=0,0,(N27/N52)*R19*1000)</f>
        <v>148.93617021276594</v>
      </c>
      <c r="R27" s="184">
        <f>IFERROR(IF(NOT(ISNUMBER(F27)), 0, (F27/N52)*R19), 0)</f>
        <v>0</v>
      </c>
      <c r="S27" s="197">
        <f>IF(AND(ISNUMBER(F27), ISNUMBER(K27)), F27 * K27 * N15, 0)</f>
        <v>0</v>
      </c>
      <c r="T27" s="200">
        <f t="shared" si="12"/>
        <v>0</v>
      </c>
      <c r="U27" s="201" t="str">
        <f t="shared" si="13"/>
        <v>350 g</v>
      </c>
      <c r="V27" s="202"/>
      <c r="W27" s="203" t="str">
        <f t="shared" si="14"/>
        <v>350 g</v>
      </c>
      <c r="X27" s="204" t="str">
        <f>IF(OR(P27=0,ISBLANK(J27)),"",IF(ROUND(P27/INDEX(AD10:AD52,MATCH(J27,AC10:AC52,0)),1)&amp;" "&amp;J27=W27,"",ROUND(P27/INDEX(AD10:AD52,MATCH(J27,AC10:AC52,0)),1)&amp;" "&amp;J27))</f>
        <v/>
      </c>
      <c r="Y27" s="205">
        <v>1.5</v>
      </c>
      <c r="Z27" s="206">
        <f>IF(OR(ISTEXT(Y27), ISBLANK(Y27), ISTEXT(F27)), 0, IF(N27=0, S27*Y27, P27*W52))</f>
        <v>0.82250000000000012</v>
      </c>
      <c r="AA27" s="207">
        <f>IF(ISERROR(Z27/Z52),"",Z27/Z52)</f>
        <v>1.9117903422627699E-2</v>
      </c>
      <c r="AB27" s="3"/>
      <c r="AC27" s="1446" t="s">
        <v>130</v>
      </c>
      <c r="AD27" s="2951">
        <f t="shared" si="9"/>
        <v>5.0000000000000001E-3</v>
      </c>
      <c r="AE27" s="155">
        <v>5</v>
      </c>
      <c r="AG27" s="2740" t="s">
        <v>2092</v>
      </c>
      <c r="AH27" s="942"/>
      <c r="AI27" s="942"/>
      <c r="AJ27" s="942"/>
      <c r="AK27" s="942"/>
      <c r="AL27" s="942"/>
      <c r="AM27" s="942"/>
      <c r="AN27" s="2739"/>
      <c r="AO27" s="3" t="s">
        <v>6</v>
      </c>
      <c r="AP27" s="196" t="str">
        <f t="shared" si="8"/>
        <v>►</v>
      </c>
      <c r="AQ27" s="3"/>
      <c r="AR27" s="76"/>
      <c r="AS27" s="76"/>
      <c r="AT27" s="76"/>
      <c r="AU27" s="76"/>
      <c r="AV27" s="76"/>
      <c r="AW27" s="16"/>
      <c r="AX27" s="16"/>
      <c r="AY27" s="16"/>
      <c r="AZ27"/>
      <c r="BA27" s="224" t="s">
        <v>89</v>
      </c>
      <c r="BB27" s="103"/>
      <c r="BC27" s="104"/>
      <c r="BD27" s="105"/>
      <c r="BE27" s="3"/>
      <c r="BF27" s="227"/>
      <c r="BG27" s="175"/>
      <c r="BH27" s="228" t="s">
        <v>131</v>
      </c>
      <c r="BI27" s="177">
        <v>8</v>
      </c>
      <c r="BJ27" s="229" t="s">
        <v>41</v>
      </c>
      <c r="BK27" s="179">
        <v>1</v>
      </c>
      <c r="BL27" s="230" t="s">
        <v>132</v>
      </c>
      <c r="BM27" s="1024" t="s">
        <v>6</v>
      </c>
      <c r="BN27" s="4">
        <v>1</v>
      </c>
    </row>
    <row r="28" spans="2:66" ht="18.75" x14ac:dyDescent="0.25">
      <c r="B28" s="196" t="str">
        <f t="shared" si="15"/>
        <v>►</v>
      </c>
      <c r="C28" s="149" t="str">
        <f>C16</f>
        <v>Famille à coller.N.Nom de votre recette.Recette mère ►.S.Saisissez le nom de la recette mère</v>
      </c>
      <c r="D28" s="91">
        <f>D16</f>
        <v>6</v>
      </c>
      <c r="E28" s="1021" t="str">
        <f>E16</f>
        <v>couverts</v>
      </c>
      <c r="F28" s="174"/>
      <c r="G28" s="175"/>
      <c r="H28" s="176" t="str">
        <f t="shared" si="10"/>
        <v/>
      </c>
      <c r="I28" s="177"/>
      <c r="J28" s="178"/>
      <c r="K28" s="179">
        <v>1</v>
      </c>
      <c r="L28" s="180"/>
      <c r="M28" s="48"/>
      <c r="N28" s="2978">
        <f>IF(ISTEXT(F28), 0, IFERROR(INDEX(AD10:AD52, MATCH(J28, AC10:AC52, 0)) * I28 * IF(ISBLANK(F28), 1, F28), 0))</f>
        <v>0</v>
      </c>
      <c r="O28" s="1022">
        <f t="shared" si="11"/>
        <v>0</v>
      </c>
      <c r="P28" s="198">
        <f>IF(ISNUMBER(K28), N28*K28*N15, 0)</f>
        <v>0</v>
      </c>
      <c r="Q28" s="187">
        <f>IF(N52=0,0,(N28/N52)*R19*1000)</f>
        <v>0</v>
      </c>
      <c r="R28" s="184">
        <f>IFERROR(IF(NOT(ISNUMBER(F28)), 0, (F28/N52)*R19), 0)</f>
        <v>0</v>
      </c>
      <c r="S28" s="210">
        <f>IF(AND(ISNUMBER(F28), ISNUMBER(K28)), F28 * K28 * N15, 0)</f>
        <v>0</v>
      </c>
      <c r="T28" s="211">
        <f t="shared" si="12"/>
        <v>0</v>
      </c>
      <c r="U28" s="212">
        <f t="shared" si="13"/>
        <v>0</v>
      </c>
      <c r="V28" s="202">
        <v>25</v>
      </c>
      <c r="W28" s="1025">
        <f t="shared" si="14"/>
        <v>0</v>
      </c>
      <c r="X28" s="1026" t="str">
        <f>IF(OR(P28=0,ISBLANK(J28)),"",IF(ROUND(P28/INDEX(AD10:AD52,MATCH(J28,AC10:AC52,0)),1)&amp;" "&amp;J28=W28,"",ROUND(P28/INDEX(AD10:AD52,MATCH(J28,AC10:AC52,0)),1)&amp;" "&amp;J28))</f>
        <v/>
      </c>
      <c r="Y28" s="215">
        <v>1.5</v>
      </c>
      <c r="Z28" s="216">
        <f>IF(OR(ISTEXT(Y28), ISBLANK(Y28), ISTEXT(F28)), 0, IF(N28=0, S28*Y28, P28*W52))</f>
        <v>0</v>
      </c>
      <c r="AA28" s="217">
        <f>IF(ISERROR(Z28/Z52),"",Z28/Z52)</f>
        <v>0</v>
      </c>
      <c r="AB28" s="3"/>
      <c r="AC28" s="1446" t="s">
        <v>133</v>
      </c>
      <c r="AD28" s="2951">
        <f t="shared" si="9"/>
        <v>0.03</v>
      </c>
      <c r="AE28" s="155">
        <v>30</v>
      </c>
      <c r="AG28" s="2740" t="s">
        <v>2097</v>
      </c>
      <c r="AH28" s="942"/>
      <c r="AI28" s="942"/>
      <c r="AJ28" s="942"/>
      <c r="AK28" s="942"/>
      <c r="AL28" s="942"/>
      <c r="AM28" s="942"/>
      <c r="AN28" s="2739"/>
      <c r="AO28" s="3" t="s">
        <v>6</v>
      </c>
      <c r="AP28" s="196" t="str">
        <f t="shared" si="8"/>
        <v>►</v>
      </c>
      <c r="AQ28" s="3"/>
      <c r="AR28" s="146" t="s">
        <v>134</v>
      </c>
      <c r="AS28" s="64"/>
      <c r="AT28" s="64"/>
      <c r="AU28" s="65"/>
      <c r="AV28" s="65"/>
      <c r="AW28" s="16"/>
      <c r="AX28" s="16"/>
      <c r="AY28" s="16"/>
      <c r="AZ28"/>
      <c r="BA28" s="117"/>
      <c r="BB28" s="118"/>
      <c r="BC28" s="118"/>
      <c r="BD28" s="119"/>
      <c r="BE28" s="3"/>
      <c r="BF28" s="227"/>
      <c r="BG28" s="175"/>
      <c r="BH28" s="176" t="s">
        <v>131</v>
      </c>
      <c r="BI28" s="177">
        <v>105</v>
      </c>
      <c r="BJ28" s="229" t="s">
        <v>41</v>
      </c>
      <c r="BK28" s="179">
        <v>1</v>
      </c>
      <c r="BL28" s="230" t="s">
        <v>135</v>
      </c>
      <c r="BM28" s="1024" t="s">
        <v>6</v>
      </c>
      <c r="BN28" s="4">
        <v>1</v>
      </c>
    </row>
    <row r="29" spans="2:66" ht="21" x14ac:dyDescent="0.25">
      <c r="B29" s="196" t="str">
        <f t="shared" si="15"/>
        <v>A</v>
      </c>
      <c r="C29" s="149" t="str">
        <f>C16</f>
        <v>Famille à coller.N.Nom de votre recette.Recette mère ►.S.Saisissez le nom de la recette mère</v>
      </c>
      <c r="D29" s="91">
        <f>D16</f>
        <v>6</v>
      </c>
      <c r="E29" s="1021" t="str">
        <f>E16</f>
        <v>couverts</v>
      </c>
      <c r="F29" s="174" t="s">
        <v>11</v>
      </c>
      <c r="G29" s="175"/>
      <c r="H29" s="176" t="str">
        <f t="shared" si="10"/>
        <v/>
      </c>
      <c r="I29" s="177"/>
      <c r="J29" s="178"/>
      <c r="K29" s="179">
        <v>1</v>
      </c>
      <c r="L29" s="180" t="s">
        <v>605</v>
      </c>
      <c r="M29" s="48"/>
      <c r="N29" s="2978">
        <f>IF(ISTEXT(F29), 0, IFERROR(INDEX(AD10:AD52, MATCH(J29, AC10:AC52, 0)) * I29 * IF(ISBLANK(F29), 1, F29), 0))</f>
        <v>0</v>
      </c>
      <c r="O29" s="1022">
        <f t="shared" si="11"/>
        <v>0</v>
      </c>
      <c r="P29" s="198">
        <f>IF(ISNUMBER(K29), N29*K29*N15, 0)</f>
        <v>0</v>
      </c>
      <c r="Q29" s="187">
        <f>IF(N52=0,0,(N29/N52)*R19*1000)</f>
        <v>0</v>
      </c>
      <c r="R29" s="184">
        <f>IFERROR(IF(NOT(ISNUMBER(F29)), 0, (F29/N52)*R19), 0)</f>
        <v>0</v>
      </c>
      <c r="S29" s="197">
        <f>IF(AND(ISNUMBER(F29), ISNUMBER(K29)), F29 * K29 * N15, 0)</f>
        <v>0</v>
      </c>
      <c r="T29" s="200">
        <f t="shared" si="12"/>
        <v>0</v>
      </c>
      <c r="U29" s="201">
        <f t="shared" si="13"/>
        <v>0</v>
      </c>
      <c r="V29" s="202"/>
      <c r="W29" s="203">
        <f t="shared" si="14"/>
        <v>0</v>
      </c>
      <c r="X29" s="204" t="str">
        <f>IF(OR(P29=0,ISBLANK(J29)),"",IF(ROUND(P29/INDEX(AD10:AD52,MATCH(J29,AC10:AC52,0)),1)&amp;" "&amp;J29=W29,"",ROUND(P29/INDEX(AD10:AD52,MATCH(J29,AC10:AC52,0)),1)&amp;" "&amp;J29))</f>
        <v/>
      </c>
      <c r="Y29" s="205"/>
      <c r="Z29" s="206">
        <f>IF(OR(ISTEXT(Y29), ISBLANK(Y29), ISTEXT(F29)), 0, IF(N29=0, S29*Y29, P29*W52))</f>
        <v>0</v>
      </c>
      <c r="AA29" s="207">
        <f>IF(ISERROR(Z29/Z52),"",Z29/Z52)</f>
        <v>0</v>
      </c>
      <c r="AB29" s="3"/>
      <c r="AC29" s="1446" t="s">
        <v>136</v>
      </c>
      <c r="AD29" s="2951">
        <f t="shared" si="9"/>
        <v>0.06</v>
      </c>
      <c r="AE29" s="155">
        <v>60</v>
      </c>
      <c r="AG29" s="2740" t="s">
        <v>2101</v>
      </c>
      <c r="AH29" s="942"/>
      <c r="AI29" s="942"/>
      <c r="AJ29" s="248" t="s">
        <v>1084</v>
      </c>
      <c r="AK29" s="942"/>
      <c r="AL29" s="942"/>
      <c r="AM29" s="942"/>
      <c r="AN29" s="2739"/>
      <c r="AO29" s="3" t="s">
        <v>6</v>
      </c>
      <c r="AP29" s="196" t="str">
        <f t="shared" si="8"/>
        <v>A</v>
      </c>
      <c r="AQ29" s="3"/>
      <c r="AR29" s="146" t="s">
        <v>137</v>
      </c>
      <c r="AS29" s="64"/>
      <c r="AT29" s="64"/>
      <c r="AU29" s="65"/>
      <c r="AV29" s="65"/>
      <c r="AW29" s="16"/>
      <c r="AX29" s="16"/>
      <c r="AY29" s="16"/>
      <c r="AZ29"/>
      <c r="BA29" s="231" t="s">
        <v>138</v>
      </c>
      <c r="BB29" s="232"/>
      <c r="BC29" s="104"/>
      <c r="BD29" s="105"/>
      <c r="BE29" s="3"/>
      <c r="BF29" s="107"/>
      <c r="BG29" s="108"/>
      <c r="BH29" s="108"/>
      <c r="BI29" s="108"/>
      <c r="BJ29" s="108"/>
      <c r="BK29" s="108"/>
      <c r="BL29" s="109"/>
      <c r="BM29" s="1024" t="s">
        <v>6</v>
      </c>
      <c r="BN29" s="4">
        <v>1</v>
      </c>
    </row>
    <row r="30" spans="2:66" ht="21.75" thickBot="1" x14ac:dyDescent="0.3">
      <c r="B30" s="196" t="str">
        <f t="shared" si="15"/>
        <v>►</v>
      </c>
      <c r="C30" s="149" t="str">
        <f>C16</f>
        <v>Famille à coller.N.Nom de votre recette.Recette mère ►.S.Saisissez le nom de la recette mère</v>
      </c>
      <c r="D30" s="91">
        <f>D16</f>
        <v>6</v>
      </c>
      <c r="E30" s="1021" t="str">
        <f>E16</f>
        <v>couverts</v>
      </c>
      <c r="F30" s="174"/>
      <c r="G30" s="175"/>
      <c r="H30" s="176" t="str">
        <f t="shared" si="10"/>
        <v/>
      </c>
      <c r="I30" s="177"/>
      <c r="J30" s="178"/>
      <c r="K30" s="179">
        <v>1</v>
      </c>
      <c r="L30" s="180"/>
      <c r="M30" s="48"/>
      <c r="N30" s="2978">
        <f>IF(ISTEXT(F30), 0, IFERROR(INDEX(AD10:AD52, MATCH(J30, AC10:AC52, 0)) * I30 * IF(ISBLANK(F30), 1, F30), 0))</f>
        <v>0</v>
      </c>
      <c r="O30" s="1022">
        <f t="shared" si="11"/>
        <v>0</v>
      </c>
      <c r="P30" s="198">
        <f>IF(ISNUMBER(K30), N30*K30*N15, 0)</f>
        <v>0</v>
      </c>
      <c r="Q30" s="187">
        <f>IF(N52=0,0,(N30/N52)*R19*1000)</f>
        <v>0</v>
      </c>
      <c r="R30" s="184">
        <f>IFERROR(IF(NOT(ISNUMBER(F30)), 0, (F30/N52)*R19), 0)</f>
        <v>0</v>
      </c>
      <c r="S30" s="210">
        <f>IF(AND(ISNUMBER(F30), ISNUMBER(K30)), F30 * K30 * N15, 0)</f>
        <v>0</v>
      </c>
      <c r="T30" s="211">
        <f t="shared" si="12"/>
        <v>0</v>
      </c>
      <c r="U30" s="212">
        <f t="shared" si="13"/>
        <v>0</v>
      </c>
      <c r="V30" s="202"/>
      <c r="W30" s="1025">
        <f t="shared" si="14"/>
        <v>0</v>
      </c>
      <c r="X30" s="1026" t="str">
        <f>IF(OR(P30=0,ISBLANK(J30)),"",IF(ROUND(P30/INDEX(AD10:AD52,MATCH(J30,AC10:AC52,0)),1)&amp;" "&amp;J30=W30,"",ROUND(P30/INDEX(AD10:AD52,MATCH(J30,AC10:AC52,0)),1)&amp;" "&amp;J30))</f>
        <v/>
      </c>
      <c r="Y30" s="215"/>
      <c r="Z30" s="216">
        <f>IF(OR(ISTEXT(Y30), ISBLANK(Y30), ISTEXT(F30)), 0, IF(N30=0, S30*Y30, P30*W52))</f>
        <v>0</v>
      </c>
      <c r="AA30" s="217">
        <f>IF(ISERROR(Z30/Z52),"",Z30/Z52)</f>
        <v>0</v>
      </c>
      <c r="AB30" s="3"/>
      <c r="AC30" s="1446" t="s">
        <v>139</v>
      </c>
      <c r="AD30" s="2951">
        <f t="shared" si="9"/>
        <v>0.22500000000000001</v>
      </c>
      <c r="AE30" s="155">
        <v>225</v>
      </c>
      <c r="AG30" s="2741" t="s">
        <v>2102</v>
      </c>
      <c r="AH30" s="942"/>
      <c r="AI30" s="942"/>
      <c r="AJ30" s="2742" t="s">
        <v>1085</v>
      </c>
      <c r="AK30" s="942"/>
      <c r="AL30" s="942"/>
      <c r="AM30" s="942"/>
      <c r="AN30" s="2739"/>
      <c r="AO30" s="3" t="s">
        <v>6</v>
      </c>
      <c r="AP30" s="196" t="str">
        <f t="shared" si="8"/>
        <v>►</v>
      </c>
      <c r="AQ30" s="3"/>
      <c r="AR30" s="76"/>
      <c r="AS30" s="76"/>
      <c r="AT30" s="76"/>
      <c r="AU30" s="76"/>
      <c r="AV30" s="76"/>
      <c r="AW30" s="16"/>
      <c r="AX30" s="16"/>
      <c r="AY30" s="16"/>
      <c r="AZ30"/>
      <c r="BA30" s="117"/>
      <c r="BB30" s="118"/>
      <c r="BC30" s="118"/>
      <c r="BD30" s="119"/>
      <c r="BE30" s="3"/>
      <c r="BF30" s="107"/>
      <c r="BG30" s="218" t="s">
        <v>140</v>
      </c>
      <c r="BH30" s="108"/>
      <c r="BI30" s="108"/>
      <c r="BJ30" s="108"/>
      <c r="BK30" s="108"/>
      <c r="BL30" s="109"/>
      <c r="BM30" s="1024" t="s">
        <v>6</v>
      </c>
      <c r="BN30" s="4">
        <v>1</v>
      </c>
    </row>
    <row r="31" spans="2:66" ht="19.5" thickBot="1" x14ac:dyDescent="0.3">
      <c r="B31" s="196" t="str">
        <f t="shared" si="15"/>
        <v>►</v>
      </c>
      <c r="C31" s="149" t="str">
        <f>C16</f>
        <v>Famille à coller.N.Nom de votre recette.Recette mère ►.S.Saisissez le nom de la recette mère</v>
      </c>
      <c r="D31" s="91">
        <f>D16</f>
        <v>6</v>
      </c>
      <c r="E31" s="1021" t="str">
        <f>E16</f>
        <v>couverts</v>
      </c>
      <c r="F31" s="174"/>
      <c r="G31" s="175"/>
      <c r="H31" s="176" t="str">
        <f t="shared" si="10"/>
        <v/>
      </c>
      <c r="I31" s="177"/>
      <c r="J31" s="178"/>
      <c r="K31" s="179">
        <v>1</v>
      </c>
      <c r="L31" s="180"/>
      <c r="M31" s="48"/>
      <c r="N31" s="2978">
        <f>IF(ISTEXT(F31), 0, IFERROR(INDEX(AD10:AD52, MATCH(J31, AC10:AC52, 0)) * I31 * IF(ISBLANK(F31), 1, F31), 0))</f>
        <v>0</v>
      </c>
      <c r="O31" s="1022">
        <f t="shared" si="11"/>
        <v>0</v>
      </c>
      <c r="P31" s="198">
        <f>IF(ISNUMBER(K31), N31*K31*N15, 0)</f>
        <v>0</v>
      </c>
      <c r="Q31" s="187">
        <f>IF(N52=0,0,(N31/N52)*R19*1000)</f>
        <v>0</v>
      </c>
      <c r="R31" s="184">
        <f>IFERROR(IF(NOT(ISNUMBER(F31)), 0, (F31/N52)*R19), 0)</f>
        <v>0</v>
      </c>
      <c r="S31" s="197">
        <f>IF(AND(ISNUMBER(F31), ISNUMBER(K31)), F31 * K31 * N15, 0)</f>
        <v>0</v>
      </c>
      <c r="T31" s="200">
        <f t="shared" si="12"/>
        <v>0</v>
      </c>
      <c r="U31" s="201">
        <f t="shared" si="13"/>
        <v>0</v>
      </c>
      <c r="V31" s="202"/>
      <c r="W31" s="203">
        <f t="shared" si="14"/>
        <v>0</v>
      </c>
      <c r="X31" s="204" t="str">
        <f>IF(OR(P31=0,ISBLANK(J31)),"",IF(ROUND(P31/INDEX(AD10:AD52,MATCH(J31,AC10:AC52,0)),1)&amp;" "&amp;J31=W31,"",ROUND(P31/INDEX(AD10:AD52,MATCH(J31,AC10:AC52,0)),1)&amp;" "&amp;J31))</f>
        <v/>
      </c>
      <c r="Y31" s="205"/>
      <c r="Z31" s="206">
        <f>IF(OR(ISTEXT(Y31), ISBLANK(Y31), ISTEXT(F31)), 0, IF(N31=0, S31*Y31, P31*W52))</f>
        <v>0</v>
      </c>
      <c r="AA31" s="207">
        <f>IF(ISERROR(Z31/Z52),"",Z31/Z52)</f>
        <v>0</v>
      </c>
      <c r="AB31" s="3"/>
      <c r="AC31" s="1446" t="s">
        <v>141</v>
      </c>
      <c r="AD31" s="2951">
        <f t="shared" si="9"/>
        <v>0.11799999999999999</v>
      </c>
      <c r="AE31" s="155">
        <v>118</v>
      </c>
      <c r="AG31" s="3395" t="s">
        <v>2256</v>
      </c>
      <c r="AH31" s="3396"/>
      <c r="AI31" s="3396"/>
      <c r="AJ31" s="3396"/>
      <c r="AK31" s="3396"/>
      <c r="AL31" s="3396"/>
      <c r="AM31" s="3396"/>
      <c r="AN31" s="3397"/>
      <c r="AO31" s="3" t="s">
        <v>6</v>
      </c>
      <c r="AP31" s="196" t="str">
        <f t="shared" si="8"/>
        <v>►</v>
      </c>
      <c r="AQ31" s="3"/>
      <c r="AR31" s="76"/>
      <c r="AS31" s="76"/>
      <c r="AT31" s="76"/>
      <c r="AU31" s="76"/>
      <c r="AV31" s="76"/>
      <c r="AW31" s="16"/>
      <c r="AX31" s="16"/>
      <c r="AY31" s="16"/>
      <c r="AZ31"/>
      <c r="BA31" s="34" t="s">
        <v>8</v>
      </c>
      <c r="BB31" s="35"/>
      <c r="BC31" s="36"/>
      <c r="BD31" s="119"/>
      <c r="BE31" s="3"/>
      <c r="BF31" s="233" t="s">
        <v>61</v>
      </c>
      <c r="BG31" s="234">
        <v>9</v>
      </c>
      <c r="BH31" s="235" t="s">
        <v>142</v>
      </c>
      <c r="BI31" s="236"/>
      <c r="BJ31" s="236"/>
      <c r="BK31" s="236"/>
      <c r="BL31" s="237"/>
      <c r="BM31" s="1024" t="s">
        <v>6</v>
      </c>
      <c r="BN31" s="4">
        <v>1</v>
      </c>
    </row>
    <row r="32" spans="2:66" ht="19.5" thickBot="1" x14ac:dyDescent="0.3">
      <c r="B32" s="196" t="str">
        <f t="shared" si="15"/>
        <v>►</v>
      </c>
      <c r="C32" s="149" t="str">
        <f>C16</f>
        <v>Famille à coller.N.Nom de votre recette.Recette mère ►.S.Saisissez le nom de la recette mère</v>
      </c>
      <c r="D32" s="91">
        <f>D16</f>
        <v>6</v>
      </c>
      <c r="E32" s="1021" t="str">
        <f>E16</f>
        <v>couverts</v>
      </c>
      <c r="F32" s="174"/>
      <c r="G32" s="175"/>
      <c r="H32" s="176" t="str">
        <f t="shared" si="10"/>
        <v/>
      </c>
      <c r="I32" s="177"/>
      <c r="J32" s="178"/>
      <c r="K32" s="179">
        <v>1</v>
      </c>
      <c r="L32" s="180"/>
      <c r="M32" s="48"/>
      <c r="N32" s="2978">
        <f>IF(ISTEXT(F32), 0, IFERROR(INDEX(AD10:AD52, MATCH(J32, AC10:AC52, 0)) * I32 * IF(ISBLANK(F32), 1, F32), 0))</f>
        <v>0</v>
      </c>
      <c r="O32" s="1022">
        <f t="shared" si="11"/>
        <v>0</v>
      </c>
      <c r="P32" s="198">
        <f>IF(ISNUMBER(K32), N32*K32*N15, 0)</f>
        <v>0</v>
      </c>
      <c r="Q32" s="187">
        <f>IF(N52=0,0,(N32/N52)*R19*1000)</f>
        <v>0</v>
      </c>
      <c r="R32" s="184">
        <f>IFERROR(IF(NOT(ISNUMBER(F32)), 0, (F32/N52)*R19), 0)</f>
        <v>0</v>
      </c>
      <c r="S32" s="210">
        <f>IF(AND(ISNUMBER(F32), ISNUMBER(K32)), F32 * K32 * N15, 0)</f>
        <v>0</v>
      </c>
      <c r="T32" s="211">
        <f t="shared" si="12"/>
        <v>0</v>
      </c>
      <c r="U32" s="212">
        <f t="shared" si="13"/>
        <v>0</v>
      </c>
      <c r="V32" s="202"/>
      <c r="W32" s="1025">
        <f t="shared" si="14"/>
        <v>0</v>
      </c>
      <c r="X32" s="1026" t="str">
        <f>IF(OR(P32=0,ISBLANK(J32)),"",IF(ROUND(P32/INDEX(AD10:AD52,MATCH(J32,AC10:AC52,0)),1)&amp;" "&amp;J32=W32,"",ROUND(P32/INDEX(AD10:AD52,MATCH(J32,AC10:AC52,0)),1)&amp;" "&amp;J32))</f>
        <v/>
      </c>
      <c r="Y32" s="215"/>
      <c r="Z32" s="216">
        <f>IF(OR(ISTEXT(Y32), ISBLANK(Y32), ISTEXT(F32)), 0, IF(N32=0, S32*Y32, P32*W52))</f>
        <v>0</v>
      </c>
      <c r="AA32" s="217">
        <f>IF(ISERROR(Z32/Z52),"",Z32/Z52)</f>
        <v>0</v>
      </c>
      <c r="AB32" s="3"/>
      <c r="AC32" s="1446" t="s">
        <v>143</v>
      </c>
      <c r="AD32" s="2951">
        <f t="shared" si="9"/>
        <v>0.25</v>
      </c>
      <c r="AE32" s="155">
        <v>250</v>
      </c>
      <c r="AG32" s="3252"/>
      <c r="AH32" s="3248"/>
      <c r="AI32" s="3248"/>
      <c r="AJ32" s="3248"/>
      <c r="AK32" s="3248"/>
      <c r="AL32" s="3248"/>
      <c r="AM32" s="3248"/>
      <c r="AN32" s="3253"/>
      <c r="AO32" s="3"/>
      <c r="AP32" s="196" t="str">
        <f t="shared" si="8"/>
        <v>►</v>
      </c>
      <c r="AQ32" s="3"/>
      <c r="AR32" s="238" t="s">
        <v>144</v>
      </c>
      <c r="AS32" s="64"/>
      <c r="AT32" s="64"/>
      <c r="AU32" s="65"/>
      <c r="AV32" s="65"/>
      <c r="AW32" s="16"/>
      <c r="AX32" s="16"/>
      <c r="AY32" s="16"/>
      <c r="AZ32"/>
      <c r="BA32" s="239" t="s">
        <v>145</v>
      </c>
      <c r="BB32" s="240"/>
      <c r="BC32" s="241"/>
      <c r="BD32" s="119"/>
      <c r="BE32" s="3"/>
      <c r="BF32" s="242" t="s">
        <v>146</v>
      </c>
      <c r="BG32" s="243"/>
      <c r="BH32" s="243"/>
      <c r="BI32" s="243"/>
      <c r="BJ32" s="243"/>
      <c r="BK32" s="243"/>
      <c r="BL32" s="244"/>
      <c r="BM32" s="1024" t="s">
        <v>6</v>
      </c>
      <c r="BN32" s="4">
        <v>1</v>
      </c>
    </row>
    <row r="33" spans="2:66" ht="18.75" x14ac:dyDescent="0.25">
      <c r="B33" s="196" t="str">
        <f t="shared" si="15"/>
        <v>►</v>
      </c>
      <c r="C33" s="149" t="str">
        <f>C16</f>
        <v>Famille à coller.N.Nom de votre recette.Recette mère ►.S.Saisissez le nom de la recette mère</v>
      </c>
      <c r="D33" s="91">
        <f>D16</f>
        <v>6</v>
      </c>
      <c r="E33" s="1021" t="str">
        <f>E16</f>
        <v>couverts</v>
      </c>
      <c r="F33" s="174"/>
      <c r="G33" s="175"/>
      <c r="H33" s="176" t="str">
        <f t="shared" si="10"/>
        <v/>
      </c>
      <c r="I33" s="177"/>
      <c r="J33" s="178"/>
      <c r="K33" s="179">
        <v>1</v>
      </c>
      <c r="L33" s="180"/>
      <c r="M33" s="48"/>
      <c r="N33" s="2978">
        <f>IF(ISTEXT(F33), 0, IFERROR(INDEX(AD10:AD52, MATCH(J33, AC10:AC52, 0)) * I33 * IF(ISBLANK(F33), 1, F33), 0))</f>
        <v>0</v>
      </c>
      <c r="O33" s="1022">
        <f t="shared" si="11"/>
        <v>0</v>
      </c>
      <c r="P33" s="198">
        <f>IF(ISNUMBER(K33), N33*K33*N15, 0)</f>
        <v>0</v>
      </c>
      <c r="Q33" s="187">
        <f>IF(N52=0,0,(N33/N52)*R19*1000)</f>
        <v>0</v>
      </c>
      <c r="R33" s="184">
        <f>IFERROR(IF(NOT(ISNUMBER(F33)), 0, (F33/N52)*R19), 0)</f>
        <v>0</v>
      </c>
      <c r="S33" s="197">
        <f>IF(AND(ISNUMBER(F33), ISNUMBER(K33)), F33 * K33 * N15, 0)</f>
        <v>0</v>
      </c>
      <c r="T33" s="200">
        <f t="shared" si="12"/>
        <v>0</v>
      </c>
      <c r="U33" s="201">
        <f t="shared" si="13"/>
        <v>0</v>
      </c>
      <c r="V33" s="202"/>
      <c r="W33" s="203">
        <f t="shared" si="14"/>
        <v>0</v>
      </c>
      <c r="X33" s="204" t="str">
        <f>IF(OR(P33=0,ISBLANK(J33)),"",IF(ROUND(P33/INDEX(AD10:AD52,MATCH(J33,AC10:AC52,0)),1)&amp;" "&amp;J33=W33,"",ROUND(P33/INDEX(AD10:AD52,MATCH(J33,AC10:AC52,0)),1)&amp;" "&amp;J33))</f>
        <v/>
      </c>
      <c r="Y33" s="205"/>
      <c r="Z33" s="206">
        <f>IF(OR(ISTEXT(Y33), ISBLANK(Y33), ISTEXT(F33)), 0, IF(N33=0, S33*Y33, P33*W52))</f>
        <v>0</v>
      </c>
      <c r="AA33" s="207">
        <f>IF(ISERROR(Z33/Z52),"",Z33/Z52)</f>
        <v>0</v>
      </c>
      <c r="AB33"/>
      <c r="AC33" s="1446" t="s">
        <v>147</v>
      </c>
      <c r="AD33" s="2951">
        <f t="shared" si="9"/>
        <v>0.15</v>
      </c>
      <c r="AE33" s="155">
        <v>150</v>
      </c>
      <c r="AG33" s="3398" t="s">
        <v>2283</v>
      </c>
      <c r="AH33" s="3399"/>
      <c r="AI33" s="3399"/>
      <c r="AJ33" s="3399"/>
      <c r="AK33" s="3399"/>
      <c r="AL33" s="3399"/>
      <c r="AM33" s="3399"/>
      <c r="AN33" s="3400"/>
      <c r="AO33" s="3"/>
      <c r="AP33" s="196" t="str">
        <f t="shared" si="8"/>
        <v>►</v>
      </c>
      <c r="AQ33" s="3"/>
      <c r="AR33" s="245" t="s">
        <v>148</v>
      </c>
      <c r="AS33" s="64"/>
      <c r="AT33" s="64"/>
      <c r="AU33" s="65"/>
      <c r="AV33" s="65"/>
      <c r="AW33" s="16"/>
      <c r="AX33" s="16"/>
      <c r="AY33" s="16"/>
      <c r="AZ33"/>
      <c r="BA33" s="246" t="s">
        <v>22</v>
      </c>
      <c r="BB33" s="59">
        <v>0</v>
      </c>
      <c r="BC33" s="60" t="s">
        <v>23</v>
      </c>
      <c r="BD33" s="119"/>
      <c r="BE33" s="3"/>
      <c r="BF33" s="247" t="s">
        <v>149</v>
      </c>
      <c r="BG33" s="248"/>
      <c r="BH33" s="248"/>
      <c r="BI33" s="248"/>
      <c r="BJ33" s="248"/>
      <c r="BK33" s="248"/>
      <c r="BL33" s="244"/>
      <c r="BM33" s="1024" t="s">
        <v>6</v>
      </c>
      <c r="BN33" s="4">
        <v>1</v>
      </c>
    </row>
    <row r="34" spans="2:66" ht="18.75" x14ac:dyDescent="0.25">
      <c r="B34" s="196" t="str">
        <f t="shared" si="15"/>
        <v>►</v>
      </c>
      <c r="C34" s="149" t="str">
        <f>C16</f>
        <v>Famille à coller.N.Nom de votre recette.Recette mère ►.S.Saisissez le nom de la recette mère</v>
      </c>
      <c r="D34" s="91">
        <f>D16</f>
        <v>6</v>
      </c>
      <c r="E34" s="1021" t="str">
        <f>E16</f>
        <v>couverts</v>
      </c>
      <c r="F34" s="174"/>
      <c r="G34" s="175"/>
      <c r="H34" s="176" t="str">
        <f t="shared" si="10"/>
        <v/>
      </c>
      <c r="I34" s="177"/>
      <c r="J34" s="178"/>
      <c r="K34" s="179">
        <v>1</v>
      </c>
      <c r="L34" s="180"/>
      <c r="M34" s="48"/>
      <c r="N34" s="2978">
        <f>IF(ISTEXT(F34), 0, IFERROR(INDEX(AD10:AD52, MATCH(J34, AC10:AC52, 0)) * I34 * IF(ISBLANK(F34), 1, F34), 0))</f>
        <v>0</v>
      </c>
      <c r="O34" s="1022">
        <f t="shared" si="11"/>
        <v>0</v>
      </c>
      <c r="P34" s="198">
        <f>IF(ISNUMBER(K34), N34*K34*N15, 0)</f>
        <v>0</v>
      </c>
      <c r="Q34" s="187">
        <f>IF(N52=0,0,(N34/N52)*R19*1000)</f>
        <v>0</v>
      </c>
      <c r="R34" s="184">
        <f>IFERROR(IF(NOT(ISNUMBER(F34)), 0, (F34/N52)*R19), 0)</f>
        <v>0</v>
      </c>
      <c r="S34" s="210">
        <f>IF(AND(ISNUMBER(F34), ISNUMBER(K34)), F34 * K34 * N15, 0)</f>
        <v>0</v>
      </c>
      <c r="T34" s="211">
        <f t="shared" si="12"/>
        <v>0</v>
      </c>
      <c r="U34" s="212">
        <f t="shared" si="13"/>
        <v>0</v>
      </c>
      <c r="V34" s="202"/>
      <c r="W34" s="1025">
        <f t="shared" si="14"/>
        <v>0</v>
      </c>
      <c r="X34" s="1026" t="str">
        <f>IF(OR(P34=0,ISBLANK(J34)),"",IF(ROUND(P34/INDEX(AD10:AD52,MATCH(J34,AC10:AC52,0)),1)&amp;" "&amp;J34=W34,"",ROUND(P34/INDEX(AD10:AD52,MATCH(J34,AC10:AC52,0)),1)&amp;" "&amp;J34))</f>
        <v/>
      </c>
      <c r="Y34" s="215"/>
      <c r="Z34" s="216">
        <f>IF(OR(ISTEXT(Y34), ISBLANK(Y34), ISTEXT(F34)), 0, IF(N34=0, S34*Y34, P34*W52))</f>
        <v>0</v>
      </c>
      <c r="AA34" s="217">
        <f>IF(ISERROR(Z34/Z52),"",Z34/Z52)</f>
        <v>0</v>
      </c>
      <c r="AB34"/>
      <c r="AC34" s="1446" t="s">
        <v>151</v>
      </c>
      <c r="AD34" s="2951">
        <f t="shared" si="9"/>
        <v>0.35</v>
      </c>
      <c r="AE34" s="155">
        <v>350</v>
      </c>
      <c r="AF34" s="48"/>
      <c r="AG34" s="3401" t="s">
        <v>2284</v>
      </c>
      <c r="AH34" s="3402"/>
      <c r="AI34" s="3402"/>
      <c r="AJ34" s="3402"/>
      <c r="AK34" s="3402"/>
      <c r="AL34" s="3402"/>
      <c r="AM34" s="2743"/>
      <c r="AN34" s="2744" t="str">
        <f>AJ84</f>
        <v>◄ cellule AI84</v>
      </c>
      <c r="AO34" s="3"/>
      <c r="AP34" s="196" t="str">
        <f t="shared" si="8"/>
        <v>►</v>
      </c>
      <c r="AQ34" s="3"/>
      <c r="AR34" s="76"/>
      <c r="AS34" s="76"/>
      <c r="AT34" s="76"/>
      <c r="AU34" s="76"/>
      <c r="AV34" s="76"/>
      <c r="AW34" s="16"/>
      <c r="AX34" s="16"/>
      <c r="AY34" s="16"/>
      <c r="AZ34"/>
      <c r="BA34" s="246" t="s">
        <v>30</v>
      </c>
      <c r="BB34" s="71">
        <v>0</v>
      </c>
      <c r="BC34" s="72" t="s">
        <v>31</v>
      </c>
      <c r="BD34" s="119"/>
      <c r="BE34" s="3"/>
      <c r="BF34" s="247"/>
      <c r="BG34" s="270"/>
      <c r="BH34" s="270"/>
      <c r="BI34" s="270"/>
      <c r="BJ34" s="270"/>
      <c r="BK34" s="270"/>
      <c r="BL34" s="271"/>
      <c r="BM34" s="1024" t="s">
        <v>6</v>
      </c>
      <c r="BN34" s="4">
        <v>1</v>
      </c>
    </row>
    <row r="35" spans="2:66" ht="17.25" x14ac:dyDescent="0.25">
      <c r="B35" s="196" t="str">
        <f t="shared" si="15"/>
        <v>►</v>
      </c>
      <c r="C35" s="149" t="str">
        <f>C16</f>
        <v>Famille à coller.N.Nom de votre recette.Recette mère ►.S.Saisissez le nom de la recette mère</v>
      </c>
      <c r="D35" s="91">
        <f>D16</f>
        <v>6</v>
      </c>
      <c r="E35" s="1021" t="str">
        <f>E16</f>
        <v>couverts</v>
      </c>
      <c r="F35" s="174"/>
      <c r="G35" s="175"/>
      <c r="H35" s="176" t="str">
        <f t="shared" si="10"/>
        <v/>
      </c>
      <c r="I35" s="177"/>
      <c r="J35" s="178"/>
      <c r="K35" s="179">
        <v>1</v>
      </c>
      <c r="L35" s="180"/>
      <c r="M35" s="48"/>
      <c r="N35" s="2978">
        <f>IF(ISTEXT(F35), 0, IFERROR(INDEX(AD10:AD52, MATCH(J35, AC10:AC52, 0)) * I35 * IF(ISBLANK(F35), 1, F35), 0))</f>
        <v>0</v>
      </c>
      <c r="O35" s="1022">
        <f t="shared" si="11"/>
        <v>0</v>
      </c>
      <c r="P35" s="198">
        <f>IF(ISNUMBER(K35), N35*K35*N15, 0)</f>
        <v>0</v>
      </c>
      <c r="Q35" s="187">
        <f>IF(N52=0,0,(N35/N52)*R19*1000)</f>
        <v>0</v>
      </c>
      <c r="R35" s="184">
        <f>IFERROR(IF(NOT(ISNUMBER(F35)), 0, (F35/N52)*R19), 0)</f>
        <v>0</v>
      </c>
      <c r="S35" s="197">
        <f>IF(AND(ISNUMBER(F35), ISNUMBER(K35)), F35 * K35 * N15, 0)</f>
        <v>0</v>
      </c>
      <c r="T35" s="200">
        <f t="shared" si="12"/>
        <v>0</v>
      </c>
      <c r="U35" s="201">
        <f t="shared" si="13"/>
        <v>0</v>
      </c>
      <c r="V35" s="202"/>
      <c r="W35" s="203">
        <f t="shared" si="14"/>
        <v>0</v>
      </c>
      <c r="X35" s="204" t="str">
        <f>IF(OR(P35=0,ISBLANK(J35)),"",IF(ROUND(P35/INDEX(AD10:AD52,MATCH(J35,AC10:AC52,0)),1)&amp;" "&amp;J35=W35,"",ROUND(P35/INDEX(AD10:AD52,MATCH(J35,AC10:AC52,0)),1)&amp;" "&amp;J35))</f>
        <v/>
      </c>
      <c r="Y35" s="205"/>
      <c r="Z35" s="206">
        <f>IF(OR(ISTEXT(Y35), ISBLANK(Y35), ISTEXT(F35)), 0, IF(N35=0, S35*Y35, P35*W52))</f>
        <v>0</v>
      </c>
      <c r="AA35" s="207">
        <f>IF(ISERROR(Z35/Z52),"",Z35/Z52)</f>
        <v>0</v>
      </c>
      <c r="AB35"/>
      <c r="AC35" s="2921" t="s">
        <v>606</v>
      </c>
      <c r="AD35" s="2953">
        <f t="shared" si="9"/>
        <v>1.4E-2</v>
      </c>
      <c r="AE35" s="155">
        <v>14</v>
      </c>
      <c r="AF35" s="48"/>
      <c r="AG35" s="2257" t="s">
        <v>2109</v>
      </c>
      <c r="AH35" s="2253"/>
      <c r="AI35" s="2253"/>
      <c r="AJ35" s="2253"/>
      <c r="AK35" s="2253"/>
      <c r="AL35" s="2253"/>
      <c r="AM35" s="2253"/>
      <c r="AN35" s="2745"/>
      <c r="AO35" s="3"/>
      <c r="AP35" s="196" t="str">
        <f t="shared" si="8"/>
        <v>►</v>
      </c>
      <c r="AQ35" s="3"/>
      <c r="AR35" s="76"/>
      <c r="AS35" s="76"/>
      <c r="AT35" s="76"/>
      <c r="AU35" s="76"/>
      <c r="AV35" s="76"/>
      <c r="AW35" s="16"/>
      <c r="AX35" s="16"/>
      <c r="AY35" s="16"/>
      <c r="AZ35"/>
      <c r="BA35" s="246" t="s">
        <v>36</v>
      </c>
      <c r="BB35" s="71">
        <v>0</v>
      </c>
      <c r="BC35" s="72" t="s">
        <v>37</v>
      </c>
      <c r="BD35" s="119"/>
      <c r="BE35" s="3"/>
      <c r="BF35" s="247"/>
      <c r="BG35" s="270"/>
      <c r="BH35" s="270"/>
      <c r="BI35" s="270"/>
      <c r="BJ35" s="270"/>
      <c r="BK35" s="270"/>
      <c r="BL35" s="271"/>
      <c r="BM35" s="1024" t="s">
        <v>6</v>
      </c>
      <c r="BN35" s="4">
        <v>1</v>
      </c>
    </row>
    <row r="36" spans="2:66" ht="17.25" x14ac:dyDescent="0.25">
      <c r="B36" s="196" t="str">
        <f t="shared" si="15"/>
        <v>►</v>
      </c>
      <c r="C36" s="149" t="str">
        <f>C16</f>
        <v>Famille à coller.N.Nom de votre recette.Recette mère ►.S.Saisissez le nom de la recette mère</v>
      </c>
      <c r="D36" s="91">
        <f>D16</f>
        <v>6</v>
      </c>
      <c r="E36" s="1021" t="str">
        <f>E16</f>
        <v>couverts</v>
      </c>
      <c r="F36" s="174"/>
      <c r="G36" s="175"/>
      <c r="H36" s="176" t="str">
        <f t="shared" si="10"/>
        <v/>
      </c>
      <c r="I36" s="177"/>
      <c r="J36" s="178"/>
      <c r="K36" s="179">
        <v>1</v>
      </c>
      <c r="L36" s="180"/>
      <c r="M36" s="48"/>
      <c r="N36" s="2978">
        <f>IF(ISTEXT(F36), 0, IFERROR(INDEX(AD10:AD52, MATCH(J36, AC10:AC52, 0)) * I36 * IF(ISBLANK(F36), 1, F36), 0))</f>
        <v>0</v>
      </c>
      <c r="O36" s="1022">
        <f t="shared" si="11"/>
        <v>0</v>
      </c>
      <c r="P36" s="198">
        <f>IF(ISNUMBER(K36), N36*K36*N15, 0)</f>
        <v>0</v>
      </c>
      <c r="Q36" s="187">
        <f>IF(N52=0,0,(N36/N52)*R19*1000)</f>
        <v>0</v>
      </c>
      <c r="R36" s="184">
        <f>IFERROR(IF(NOT(ISNUMBER(F36)), 0, (F36/N52)*R19), 0)</f>
        <v>0</v>
      </c>
      <c r="S36" s="210">
        <f>IF(AND(ISNUMBER(F36), ISNUMBER(K36)), F36 * K36 * N15, 0)</f>
        <v>0</v>
      </c>
      <c r="T36" s="211">
        <f t="shared" si="12"/>
        <v>0</v>
      </c>
      <c r="U36" s="212">
        <f t="shared" si="13"/>
        <v>0</v>
      </c>
      <c r="V36" s="202"/>
      <c r="W36" s="1025">
        <f t="shared" si="14"/>
        <v>0</v>
      </c>
      <c r="X36" s="1026" t="str">
        <f>IF(OR(P36=0,ISBLANK(J36)),"",IF(ROUND(P36/INDEX(AD10:AD52,MATCH(J36,AC10:AC52,0)),1)&amp;" "&amp;J36=W36,"",ROUND(P36/INDEX(AD10:AD52,MATCH(J36,AC10:AC52,0)),1)&amp;" "&amp;J36))</f>
        <v/>
      </c>
      <c r="Y36" s="215"/>
      <c r="Z36" s="216">
        <f>IF(OR(ISTEXT(Y36), ISBLANK(Y36), ISTEXT(F36)), 0, IF(N36=0, S36*Y36, P36*W52))</f>
        <v>0</v>
      </c>
      <c r="AA36" s="217">
        <f>IF(ISERROR(Z36/Z52),"",Z36/Z52)</f>
        <v>0</v>
      </c>
      <c r="AB36"/>
      <c r="AC36" s="2921" t="s">
        <v>607</v>
      </c>
      <c r="AD36" s="2954">
        <f t="shared" si="9"/>
        <v>2.835E-2</v>
      </c>
      <c r="AE36" s="1029">
        <v>28.35</v>
      </c>
      <c r="AF36" s="48"/>
      <c r="AG36" s="2257" t="s">
        <v>2109</v>
      </c>
      <c r="AH36" s="2253"/>
      <c r="AI36" s="2253"/>
      <c r="AJ36" s="2253"/>
      <c r="AK36" s="2253"/>
      <c r="AL36" s="2253"/>
      <c r="AM36" s="2253"/>
      <c r="AN36" s="2745"/>
      <c r="AO36" s="3"/>
      <c r="AP36" s="196" t="str">
        <f t="shared" si="8"/>
        <v>►</v>
      </c>
      <c r="AQ36" s="3"/>
      <c r="AR36" s="76"/>
      <c r="AS36" s="76"/>
      <c r="AT36" s="76"/>
      <c r="AU36" s="76"/>
      <c r="AV36" s="76"/>
      <c r="AW36" s="16"/>
      <c r="AX36" s="16"/>
      <c r="AY36" s="16"/>
      <c r="AZ36"/>
      <c r="BA36" s="278" t="s">
        <v>41</v>
      </c>
      <c r="BB36" s="95">
        <f t="shared" ref="BB36:BB47" si="16">BC36 / 1000</f>
        <v>1E-3</v>
      </c>
      <c r="BC36" s="96">
        <v>1</v>
      </c>
      <c r="BD36" s="119"/>
      <c r="BE36" s="3"/>
      <c r="BF36" s="279" t="s">
        <v>153</v>
      </c>
      <c r="BG36" s="280"/>
      <c r="BH36" s="280"/>
      <c r="BI36" s="280"/>
      <c r="BJ36" s="280"/>
      <c r="BK36" s="280"/>
      <c r="BL36" s="281" t="s">
        <v>154</v>
      </c>
      <c r="BM36" s="1024" t="s">
        <v>6</v>
      </c>
      <c r="BN36" s="4">
        <v>1</v>
      </c>
    </row>
    <row r="37" spans="2:66" ht="17.25" x14ac:dyDescent="0.25">
      <c r="B37" s="196" t="str">
        <f t="shared" si="15"/>
        <v>►</v>
      </c>
      <c r="C37" s="149" t="str">
        <f>C16</f>
        <v>Famille à coller.N.Nom de votre recette.Recette mère ►.S.Saisissez le nom de la recette mère</v>
      </c>
      <c r="D37" s="91">
        <f>D16</f>
        <v>6</v>
      </c>
      <c r="E37" s="1021" t="str">
        <f>E16</f>
        <v>couverts</v>
      </c>
      <c r="F37" s="174"/>
      <c r="G37" s="175"/>
      <c r="H37" s="176" t="str">
        <f t="shared" si="10"/>
        <v/>
      </c>
      <c r="I37" s="177"/>
      <c r="J37" s="178"/>
      <c r="K37" s="179">
        <v>1</v>
      </c>
      <c r="L37" s="180"/>
      <c r="M37" s="48"/>
      <c r="N37" s="2978">
        <f>IF(ISTEXT(F37), 0, IFERROR(INDEX(AD10:AD52, MATCH(J37, AC10:AC52, 0)) * I37 * IF(ISBLANK(F37), 1, F37), 0))</f>
        <v>0</v>
      </c>
      <c r="O37" s="1022">
        <f t="shared" si="11"/>
        <v>0</v>
      </c>
      <c r="P37" s="198">
        <f>IF(ISNUMBER(K37), N37*K37*N15, 0)</f>
        <v>0</v>
      </c>
      <c r="Q37" s="187">
        <f>IF(N52=0,0,(N37/N52)*R19*1000)</f>
        <v>0</v>
      </c>
      <c r="R37" s="184">
        <f>IFERROR(IF(NOT(ISNUMBER(F37)), 0, (F37/N52)*R19), 0)</f>
        <v>0</v>
      </c>
      <c r="S37" s="197">
        <f>IF(AND(ISNUMBER(F37), ISNUMBER(K37)), F37 * K37 * N15, 0)</f>
        <v>0</v>
      </c>
      <c r="T37" s="200">
        <f t="shared" si="12"/>
        <v>0</v>
      </c>
      <c r="U37" s="201">
        <f t="shared" si="13"/>
        <v>0</v>
      </c>
      <c r="V37" s="202"/>
      <c r="W37" s="203">
        <f t="shared" si="14"/>
        <v>0</v>
      </c>
      <c r="X37" s="204" t="str">
        <f>IF(OR(P37=0,ISBLANK(J37)),"",IF(ROUND(P37/INDEX(AD10:AD52,MATCH(J37,AC10:AC52,0)),1)&amp;" "&amp;J37=W37,"",ROUND(P37/INDEX(AD10:AD52,MATCH(J37,AC10:AC52,0)),1)&amp;" "&amp;J37))</f>
        <v/>
      </c>
      <c r="Y37" s="205"/>
      <c r="Z37" s="206">
        <f>IF(OR(ISTEXT(Y37), ISBLANK(Y37), ISTEXT(F37)), 0, IF(N37=0, S37*Y37, P37*W52))</f>
        <v>0</v>
      </c>
      <c r="AA37" s="207">
        <f>IF(ISERROR(Z37/Z52),"",Z37/Z52)</f>
        <v>0</v>
      </c>
      <c r="AB37"/>
      <c r="AC37" s="2921" t="s">
        <v>608</v>
      </c>
      <c r="AD37" s="2951">
        <f t="shared" si="9"/>
        <v>0.22500000000000001</v>
      </c>
      <c r="AE37" s="155">
        <v>225</v>
      </c>
      <c r="AF37" s="48"/>
      <c r="AG37" s="2257"/>
      <c r="AH37" s="2253"/>
      <c r="AI37" s="2253"/>
      <c r="AJ37" s="2253"/>
      <c r="AK37" s="2253"/>
      <c r="AL37" s="2253"/>
      <c r="AM37" s="2253"/>
      <c r="AN37" s="2745"/>
      <c r="AO37" s="3"/>
      <c r="AP37" s="196" t="str">
        <f t="shared" si="8"/>
        <v>►</v>
      </c>
      <c r="AQ37" s="3"/>
      <c r="AR37" s="76"/>
      <c r="AS37" s="76"/>
      <c r="AT37" s="76"/>
      <c r="AU37" s="76"/>
      <c r="AV37" s="76"/>
      <c r="AW37" s="16"/>
      <c r="AX37" s="16"/>
      <c r="AY37" s="16"/>
      <c r="AZ37"/>
      <c r="BA37" s="285" t="s">
        <v>47</v>
      </c>
      <c r="BB37" s="95">
        <f t="shared" si="16"/>
        <v>1</v>
      </c>
      <c r="BC37" s="96">
        <v>1000</v>
      </c>
      <c r="BD37" s="119"/>
      <c r="BE37" s="3"/>
      <c r="BF37" s="286"/>
      <c r="BG37" s="287"/>
      <c r="BH37" s="287"/>
      <c r="BI37" s="287"/>
      <c r="BJ37" s="287"/>
      <c r="BK37" s="287"/>
      <c r="BL37" s="288" t="s">
        <v>155</v>
      </c>
      <c r="BM37" s="1024" t="s">
        <v>6</v>
      </c>
      <c r="BN37" s="4">
        <v>1</v>
      </c>
    </row>
    <row r="38" spans="2:66" ht="17.25" x14ac:dyDescent="0.25">
      <c r="B38" s="196" t="str">
        <f t="shared" si="15"/>
        <v>►</v>
      </c>
      <c r="C38" s="149" t="str">
        <f>C16</f>
        <v>Famille à coller.N.Nom de votre recette.Recette mère ►.S.Saisissez le nom de la recette mère</v>
      </c>
      <c r="D38" s="91">
        <f>D16</f>
        <v>6</v>
      </c>
      <c r="E38" s="1021" t="str">
        <f>E16</f>
        <v>couverts</v>
      </c>
      <c r="F38" s="174"/>
      <c r="G38" s="175"/>
      <c r="H38" s="176" t="str">
        <f t="shared" si="10"/>
        <v/>
      </c>
      <c r="I38" s="177"/>
      <c r="J38" s="178"/>
      <c r="K38" s="179">
        <v>1</v>
      </c>
      <c r="L38" s="180"/>
      <c r="M38" s="48"/>
      <c r="N38" s="2978">
        <f>IF(ISTEXT(F38), 0, IFERROR(INDEX(AD10:AD52, MATCH(J38, AC10:AC52, 0)) * I38 * IF(ISBLANK(F38), 1, F38), 0))</f>
        <v>0</v>
      </c>
      <c r="O38" s="1022">
        <f t="shared" si="11"/>
        <v>0</v>
      </c>
      <c r="P38" s="198">
        <f>IF(ISNUMBER(K38), N38*K38*N15, 0)</f>
        <v>0</v>
      </c>
      <c r="Q38" s="187">
        <f>IF(N52=0,0,(N38/N52)*R19*1000)</f>
        <v>0</v>
      </c>
      <c r="R38" s="184">
        <f>IFERROR(IF(NOT(ISNUMBER(F38)), 0, (F38/N52)*R19), 0)</f>
        <v>0</v>
      </c>
      <c r="S38" s="210">
        <f>IF(AND(ISNUMBER(F38), ISNUMBER(K38)), F38 * K38 * N15, 0)</f>
        <v>0</v>
      </c>
      <c r="T38" s="211">
        <f t="shared" si="12"/>
        <v>0</v>
      </c>
      <c r="U38" s="212">
        <f t="shared" si="13"/>
        <v>0</v>
      </c>
      <c r="V38" s="202"/>
      <c r="W38" s="1025">
        <f t="shared" si="14"/>
        <v>0</v>
      </c>
      <c r="X38" s="1026" t="str">
        <f>IF(OR(P38=0,ISBLANK(J38)),"",IF(ROUND(P38/INDEX(AD10:AD52,MATCH(J38,AC10:AC52,0)),1)&amp;" "&amp;J38=W38,"",ROUND(P38/INDEX(AD10:AD52,MATCH(J38,AC10:AC52,0)),1)&amp;" "&amp;J38))</f>
        <v/>
      </c>
      <c r="Y38" s="215"/>
      <c r="Z38" s="216">
        <f>IF(OR(ISTEXT(Y38), ISBLANK(Y38), ISTEXT(F38)), 0, IF(N38=0, S38*Y38, P38*W52))</f>
        <v>0</v>
      </c>
      <c r="AA38" s="217">
        <f>IF(ISERROR(Z38/Z52),"",Z38/Z52)</f>
        <v>0</v>
      </c>
      <c r="AB38"/>
      <c r="AC38" s="2921" t="s">
        <v>609</v>
      </c>
      <c r="AD38" s="2951">
        <f t="shared" si="9"/>
        <v>0.11799999999999999</v>
      </c>
      <c r="AE38" s="155">
        <v>118</v>
      </c>
      <c r="AF38" s="48"/>
      <c r="AG38" s="2257"/>
      <c r="AH38" s="2253"/>
      <c r="AI38" s="2253"/>
      <c r="AJ38" s="48"/>
      <c r="AK38" s="48"/>
      <c r="AL38" s="48"/>
      <c r="AM38" s="2253"/>
      <c r="AN38" s="2745"/>
      <c r="AO38" s="3"/>
      <c r="AP38" s="196" t="str">
        <f t="shared" si="8"/>
        <v>►</v>
      </c>
      <c r="AQ38" s="3"/>
      <c r="AR38" s="76"/>
      <c r="AS38" s="76"/>
      <c r="AT38" s="76"/>
      <c r="AU38" s="76"/>
      <c r="AV38" s="76"/>
      <c r="AW38" s="16"/>
      <c r="AX38" s="16"/>
      <c r="AY38" s="16"/>
      <c r="AZ38"/>
      <c r="BA38" s="289" t="s">
        <v>51</v>
      </c>
      <c r="BB38" s="95">
        <f t="shared" si="16"/>
        <v>0.25</v>
      </c>
      <c r="BC38" s="96">
        <v>250</v>
      </c>
      <c r="BD38" s="119"/>
      <c r="BE38" s="3"/>
      <c r="BF38" s="290"/>
      <c r="BG38" s="287"/>
      <c r="BH38" s="287"/>
      <c r="BI38" s="287"/>
      <c r="BJ38" s="287"/>
      <c r="BK38" s="287"/>
      <c r="BL38" s="288" t="s">
        <v>156</v>
      </c>
      <c r="BM38" s="1024" t="s">
        <v>6</v>
      </c>
      <c r="BN38" s="4">
        <v>1</v>
      </c>
    </row>
    <row r="39" spans="2:66" ht="17.25" x14ac:dyDescent="0.25">
      <c r="B39" s="196" t="str">
        <f t="shared" si="15"/>
        <v>►</v>
      </c>
      <c r="C39" s="149" t="str">
        <f>C16</f>
        <v>Famille à coller.N.Nom de votre recette.Recette mère ►.S.Saisissez le nom de la recette mère</v>
      </c>
      <c r="D39" s="91">
        <f>D16</f>
        <v>6</v>
      </c>
      <c r="E39" s="1021" t="str">
        <f>E16</f>
        <v>couverts</v>
      </c>
      <c r="F39" s="174"/>
      <c r="G39" s="175"/>
      <c r="H39" s="176" t="str">
        <f t="shared" si="10"/>
        <v/>
      </c>
      <c r="I39" s="177"/>
      <c r="J39" s="178"/>
      <c r="K39" s="179">
        <v>1</v>
      </c>
      <c r="L39" s="180"/>
      <c r="M39" s="48"/>
      <c r="N39" s="2978">
        <f>IF(ISTEXT(F39), 0, IFERROR(INDEX(AD10:AD52, MATCH(J39, AC10:AC52, 0)) * I39 * IF(ISBLANK(F39), 1, F39), 0))</f>
        <v>0</v>
      </c>
      <c r="O39" s="1022">
        <f t="shared" si="11"/>
        <v>0</v>
      </c>
      <c r="P39" s="198">
        <f>IF(ISNUMBER(K39), N39*K39*N15, 0)</f>
        <v>0</v>
      </c>
      <c r="Q39" s="187">
        <f>IF(N52=0,0,(N39/N52)*R19*1000)</f>
        <v>0</v>
      </c>
      <c r="R39" s="184">
        <f>IFERROR(IF(NOT(ISNUMBER(F39)), 0, (F39/N52)*R19), 0)</f>
        <v>0</v>
      </c>
      <c r="S39" s="197">
        <f>IF(AND(ISNUMBER(F39), ISNUMBER(K39)), F39 * K39 * N15, 0)</f>
        <v>0</v>
      </c>
      <c r="T39" s="200">
        <f t="shared" si="12"/>
        <v>0</v>
      </c>
      <c r="U39" s="201">
        <f t="shared" si="13"/>
        <v>0</v>
      </c>
      <c r="V39" s="202"/>
      <c r="W39" s="203">
        <f t="shared" si="14"/>
        <v>0</v>
      </c>
      <c r="X39" s="204" t="str">
        <f>IF(OR(P39=0,ISBLANK(J39)),"",IF(ROUND(P39/INDEX(AD10:AD52,MATCH(J39,AC10:AC52,0)),1)&amp;" "&amp;J39=W39,"",ROUND(P39/INDEX(AD10:AD52,MATCH(J39,AC10:AC52,0)),1)&amp;" "&amp;J39))</f>
        <v/>
      </c>
      <c r="Y39" s="205"/>
      <c r="Z39" s="206">
        <f>IF(OR(ISTEXT(Y39), ISBLANK(Y39), ISTEXT(F39)), 0, IF(N39=0, S39*Y39, P39*W52))</f>
        <v>0</v>
      </c>
      <c r="AA39" s="207">
        <f>IF(ISERROR(Z39/Z52),"",Z39/Z52)</f>
        <v>0</v>
      </c>
      <c r="AB39"/>
      <c r="AC39" s="2921" t="s">
        <v>610</v>
      </c>
      <c r="AD39" s="2951">
        <f t="shared" si="9"/>
        <v>5.8999999999999997E-2</v>
      </c>
      <c r="AE39" s="155">
        <v>59</v>
      </c>
      <c r="AF39" s="48"/>
      <c r="AG39" s="2257"/>
      <c r="AH39" s="2253"/>
      <c r="AI39" s="2253"/>
      <c r="AJ39" s="48"/>
      <c r="AK39" s="48"/>
      <c r="AL39" s="48"/>
      <c r="AM39" s="2253"/>
      <c r="AN39" s="2745"/>
      <c r="AO39" s="3"/>
      <c r="AP39" s="196" t="str">
        <f t="shared" si="8"/>
        <v>►</v>
      </c>
      <c r="AQ39" s="3"/>
      <c r="AR39" s="76"/>
      <c r="AS39" s="76"/>
      <c r="AT39" s="76"/>
      <c r="AU39" s="76"/>
      <c r="AV39" s="76"/>
      <c r="AW39" s="16"/>
      <c r="AX39" s="16"/>
      <c r="AY39" s="16"/>
      <c r="AZ39"/>
      <c r="BA39" s="289" t="s">
        <v>59</v>
      </c>
      <c r="BB39" s="95">
        <f t="shared" si="16"/>
        <v>0.5</v>
      </c>
      <c r="BC39" s="96">
        <v>500</v>
      </c>
      <c r="BD39" s="119"/>
      <c r="BE39" s="3"/>
      <c r="BF39" s="292"/>
      <c r="BG39" s="293"/>
      <c r="BH39" s="293" t="s">
        <v>152</v>
      </c>
      <c r="BI39" s="294"/>
      <c r="BJ39" s="294"/>
      <c r="BK39" s="294"/>
      <c r="BL39" s="295"/>
      <c r="BM39" s="1024" t="s">
        <v>6</v>
      </c>
      <c r="BN39" s="4">
        <v>1</v>
      </c>
    </row>
    <row r="40" spans="2:66" ht="19.5" thickBot="1" x14ac:dyDescent="0.3">
      <c r="B40" s="196" t="str">
        <f t="shared" si="15"/>
        <v>►</v>
      </c>
      <c r="C40" s="149" t="str">
        <f>C16</f>
        <v>Famille à coller.N.Nom de votre recette.Recette mère ►.S.Saisissez le nom de la recette mère</v>
      </c>
      <c r="D40" s="91">
        <f>D16</f>
        <v>6</v>
      </c>
      <c r="E40" s="1021" t="str">
        <f>E16</f>
        <v>couverts</v>
      </c>
      <c r="F40" s="174"/>
      <c r="G40" s="175"/>
      <c r="H40" s="176" t="str">
        <f t="shared" si="10"/>
        <v/>
      </c>
      <c r="I40" s="177"/>
      <c r="J40" s="178"/>
      <c r="K40" s="179">
        <v>1</v>
      </c>
      <c r="L40" s="180"/>
      <c r="M40" s="48"/>
      <c r="N40" s="2978">
        <f>IF(ISTEXT(F40), 0, IFERROR(INDEX(AD10:AD52, MATCH(J40, AC10:AC52, 0)) * I40 * IF(ISBLANK(F40), 1, F40), 0))</f>
        <v>0</v>
      </c>
      <c r="O40" s="1022">
        <f t="shared" si="11"/>
        <v>0</v>
      </c>
      <c r="P40" s="198">
        <f>IF(ISNUMBER(K40), N40*K40*N15, 0)</f>
        <v>0</v>
      </c>
      <c r="Q40" s="187">
        <f>IF(N52=0,0,(N40/N52)*R19*1000)</f>
        <v>0</v>
      </c>
      <c r="R40" s="184">
        <f>IFERROR(IF(NOT(ISNUMBER(F40)), 0, (F40/N52)*R19), 0)</f>
        <v>0</v>
      </c>
      <c r="S40" s="210">
        <f>IF(AND(ISNUMBER(F40), ISNUMBER(K40)), F40 * K40 * N15, 0)</f>
        <v>0</v>
      </c>
      <c r="T40" s="211">
        <f t="shared" si="12"/>
        <v>0</v>
      </c>
      <c r="U40" s="212">
        <f t="shared" si="13"/>
        <v>0</v>
      </c>
      <c r="V40" s="202"/>
      <c r="W40" s="1025">
        <f t="shared" si="14"/>
        <v>0</v>
      </c>
      <c r="X40" s="1026" t="str">
        <f>IF(OR(P40=0,ISBLANK(J40)),"",IF(ROUND(P40/INDEX(AD10:AD52,MATCH(J40,AC10:AC52,0)),1)&amp;" "&amp;J40=W40,"",ROUND(P40/INDEX(AD10:AD52,MATCH(J40,AC10:AC52,0)),1)&amp;" "&amp;J40))</f>
        <v/>
      </c>
      <c r="Y40" s="215"/>
      <c r="Z40" s="216">
        <f>IF(OR(ISTEXT(Y40), ISBLANK(Y40), ISTEXT(F40)), 0, IF(N40=0, S40*Y40, P40*W52))</f>
        <v>0</v>
      </c>
      <c r="AA40" s="217">
        <f>IF(ISERROR(Z40/Z52),"",Z40/Z52)</f>
        <v>0</v>
      </c>
      <c r="AB40"/>
      <c r="AC40" s="2921" t="s">
        <v>611</v>
      </c>
      <c r="AD40" s="2951">
        <f t="shared" si="9"/>
        <v>2.9000000000000001E-2</v>
      </c>
      <c r="AE40" s="155">
        <v>29</v>
      </c>
      <c r="AF40" s="48"/>
      <c r="AG40" s="2257"/>
      <c r="AH40" s="2253"/>
      <c r="AI40" s="2253"/>
      <c r="AJ40" s="48"/>
      <c r="AK40" s="48"/>
      <c r="AL40" s="48"/>
      <c r="AM40" s="2253"/>
      <c r="AN40" s="2745"/>
      <c r="AO40" s="3"/>
      <c r="AP40" s="196" t="str">
        <f t="shared" si="8"/>
        <v>►</v>
      </c>
      <c r="AQ40" s="3"/>
      <c r="AR40" s="146" t="s">
        <v>157</v>
      </c>
      <c r="AS40" s="64"/>
      <c r="AT40" s="64"/>
      <c r="AU40" s="65"/>
      <c r="AV40" s="65"/>
      <c r="AW40" s="16"/>
      <c r="AX40" s="16"/>
      <c r="AY40" s="16"/>
      <c r="AZ40"/>
      <c r="BA40" s="289" t="s">
        <v>68</v>
      </c>
      <c r="BB40" s="95">
        <f t="shared" si="16"/>
        <v>0.33332999999999996</v>
      </c>
      <c r="BC40" s="96">
        <v>333.33</v>
      </c>
      <c r="BD40" s="119"/>
      <c r="BE40" s="3"/>
      <c r="BF40" s="297" t="s">
        <v>150</v>
      </c>
      <c r="BG40" s="298"/>
      <c r="BH40" s="299"/>
      <c r="BI40" s="300"/>
      <c r="BJ40" s="300"/>
      <c r="BK40" s="300"/>
      <c r="BL40" s="301"/>
      <c r="BM40" s="1024" t="s">
        <v>6</v>
      </c>
      <c r="BN40" s="4">
        <v>1</v>
      </c>
    </row>
    <row r="41" spans="2:66" ht="18.75" x14ac:dyDescent="0.25">
      <c r="B41" s="196" t="str">
        <f t="shared" si="15"/>
        <v>►</v>
      </c>
      <c r="C41" s="149" t="str">
        <f>C16</f>
        <v>Famille à coller.N.Nom de votre recette.Recette mère ►.S.Saisissez le nom de la recette mère</v>
      </c>
      <c r="D41" s="91">
        <f>D16</f>
        <v>6</v>
      </c>
      <c r="E41" s="1021" t="str">
        <f>E16</f>
        <v>couverts</v>
      </c>
      <c r="F41" s="174"/>
      <c r="G41" s="175"/>
      <c r="H41" s="176" t="str">
        <f t="shared" si="10"/>
        <v/>
      </c>
      <c r="I41" s="177"/>
      <c r="J41" s="178"/>
      <c r="K41" s="179">
        <v>1</v>
      </c>
      <c r="L41" s="180"/>
      <c r="M41" s="48"/>
      <c r="N41" s="2978">
        <f>IF(ISTEXT(F41), 0, IFERROR(INDEX(AD10:AD52, MATCH(J41, AC10:AC52, 0)) * I41 * IF(ISBLANK(F41), 1, F41), 0))</f>
        <v>0</v>
      </c>
      <c r="O41" s="1022">
        <f t="shared" si="11"/>
        <v>0</v>
      </c>
      <c r="P41" s="198">
        <f>IF(ISNUMBER(K41), N41*K41*N15, 0)</f>
        <v>0</v>
      </c>
      <c r="Q41" s="187">
        <f>IF(N52=0,0,(N41/N52)*R19*1000)</f>
        <v>0</v>
      </c>
      <c r="R41" s="184">
        <f>IFERROR(IF(NOT(ISNUMBER(F41)), 0, (F41/N52)*R19), 0)</f>
        <v>0</v>
      </c>
      <c r="S41" s="197">
        <f>IF(AND(ISNUMBER(F41), ISNUMBER(K41)), F41 * K41 * N15, 0)</f>
        <v>0</v>
      </c>
      <c r="T41" s="200">
        <f t="shared" si="12"/>
        <v>0</v>
      </c>
      <c r="U41" s="201">
        <f t="shared" si="13"/>
        <v>0</v>
      </c>
      <c r="V41" s="202"/>
      <c r="W41" s="203">
        <f t="shared" si="14"/>
        <v>0</v>
      </c>
      <c r="X41" s="204" t="str">
        <f>IF(OR(P41=0,ISBLANK(J41)),"",IF(ROUND(P41/INDEX(AD10:AD52,MATCH(J41,AC10:AC52,0)),1)&amp;" "&amp;J41=W41,"",ROUND(P41/INDEX(AD10:AD52,MATCH(J41,AC10:AC52,0)),1)&amp;" "&amp;J41))</f>
        <v/>
      </c>
      <c r="Y41" s="205"/>
      <c r="Z41" s="206">
        <f>IF(OR(ISTEXT(Y41), ISBLANK(Y41), ISTEXT(F41)), 0, IF(N41=0, S41*Y41, P41*W52))</f>
        <v>0</v>
      </c>
      <c r="AA41" s="207">
        <f>IF(ISERROR(Z41/Z52),"",Z41/Z52)</f>
        <v>0</v>
      </c>
      <c r="AB41"/>
      <c r="AC41" s="2921" t="s">
        <v>612</v>
      </c>
      <c r="AD41" s="2950">
        <f t="shared" si="9"/>
        <v>0.13</v>
      </c>
      <c r="AE41" s="96">
        <v>130</v>
      </c>
      <c r="AF41" s="48"/>
      <c r="AG41" s="2257"/>
      <c r="AH41" s="2253"/>
      <c r="AI41" s="2253"/>
      <c r="AJ41" s="48"/>
      <c r="AK41" s="48"/>
      <c r="AL41" s="48"/>
      <c r="AM41" s="2253"/>
      <c r="AN41" s="2745"/>
      <c r="AO41" s="3"/>
      <c r="AP41" s="196" t="str">
        <f t="shared" si="8"/>
        <v>►</v>
      </c>
      <c r="AQ41" s="3"/>
      <c r="AR41" s="146" t="s">
        <v>158</v>
      </c>
      <c r="AS41" s="64"/>
      <c r="AT41" s="64"/>
      <c r="AU41" s="65"/>
      <c r="AV41" s="65"/>
      <c r="AW41" s="16"/>
      <c r="AX41" s="16"/>
      <c r="AY41" s="16"/>
      <c r="AZ41"/>
      <c r="BA41" s="302" t="s">
        <v>92</v>
      </c>
      <c r="BB41" s="154">
        <f t="shared" si="16"/>
        <v>1E-3</v>
      </c>
      <c r="BC41" s="155">
        <v>1</v>
      </c>
      <c r="BD41" s="119"/>
      <c r="BE41" s="3"/>
      <c r="BF41" s="242" t="s">
        <v>159</v>
      </c>
      <c r="BG41" s="303"/>
      <c r="BH41" s="304"/>
      <c r="BI41" s="305"/>
      <c r="BJ41" s="305"/>
      <c r="BK41" s="305"/>
      <c r="BL41" s="306"/>
      <c r="BM41" s="1024" t="s">
        <v>6</v>
      </c>
      <c r="BN41" s="4">
        <v>1</v>
      </c>
    </row>
    <row r="42" spans="2:66" ht="18.75" x14ac:dyDescent="0.25">
      <c r="B42" s="196" t="str">
        <f t="shared" si="15"/>
        <v>►</v>
      </c>
      <c r="C42" s="149" t="str">
        <f>C16</f>
        <v>Famille à coller.N.Nom de votre recette.Recette mère ►.S.Saisissez le nom de la recette mère</v>
      </c>
      <c r="D42" s="91">
        <f>D16</f>
        <v>6</v>
      </c>
      <c r="E42" s="1021" t="str">
        <f>E16</f>
        <v>couverts</v>
      </c>
      <c r="F42" s="174"/>
      <c r="G42" s="175"/>
      <c r="H42" s="176" t="str">
        <f t="shared" si="10"/>
        <v/>
      </c>
      <c r="I42" s="177"/>
      <c r="J42" s="178"/>
      <c r="K42" s="179">
        <v>1</v>
      </c>
      <c r="L42" s="180"/>
      <c r="M42" s="48"/>
      <c r="N42" s="2978">
        <f>IF(ISTEXT(F42), 0, IFERROR(INDEX(AD10:AD52, MATCH(J42, AC10:AC52, 0)) * I42 * IF(ISBLANK(F42), 1, F42), 0))</f>
        <v>0</v>
      </c>
      <c r="O42" s="1022">
        <f t="shared" si="11"/>
        <v>0</v>
      </c>
      <c r="P42" s="198">
        <f>IF(ISNUMBER(K42), N42*K42*N15, 0)</f>
        <v>0</v>
      </c>
      <c r="Q42" s="187">
        <f>IF(N52=0,0,(N42/N52)*R19*1000)</f>
        <v>0</v>
      </c>
      <c r="R42" s="184">
        <f>IFERROR(IF(NOT(ISNUMBER(F42)), 0, (F42/N52)*R19), 0)</f>
        <v>0</v>
      </c>
      <c r="S42" s="210">
        <f>IF(AND(ISNUMBER(F42), ISNUMBER(K42)), F42 * K42 * N15, 0)</f>
        <v>0</v>
      </c>
      <c r="T42" s="211">
        <f t="shared" si="12"/>
        <v>0</v>
      </c>
      <c r="U42" s="212">
        <f t="shared" si="13"/>
        <v>0</v>
      </c>
      <c r="V42" s="202"/>
      <c r="W42" s="1025">
        <f t="shared" si="14"/>
        <v>0</v>
      </c>
      <c r="X42" s="1026" t="str">
        <f>IF(OR(P42=0,ISBLANK(J42)),"",IF(ROUND(P42/INDEX(AD10:AD52,MATCH(J42,AC10:AC52,0)),1)&amp;" "&amp;J42=W42,"",ROUND(P42/INDEX(AD10:AD52,MATCH(J42,AC10:AC52,0)),1)&amp;" "&amp;J42))</f>
        <v/>
      </c>
      <c r="Y42" s="215"/>
      <c r="Z42" s="216">
        <f>IF(OR(ISTEXT(Y42), ISBLANK(Y42), ISTEXT(F42)), 0, IF(N42=0, S42*Y42, P42*W52))</f>
        <v>0</v>
      </c>
      <c r="AA42" s="217">
        <f>IF(ISERROR(Z42/Z52),"",Z42/Z52)</f>
        <v>0</v>
      </c>
      <c r="AB42"/>
      <c r="AC42" s="2921" t="s">
        <v>613</v>
      </c>
      <c r="AD42" s="2950">
        <f t="shared" si="9"/>
        <v>0.13</v>
      </c>
      <c r="AE42" s="96">
        <v>130</v>
      </c>
      <c r="AF42" s="48"/>
      <c r="AG42" s="2257"/>
      <c r="AH42" s="2253"/>
      <c r="AI42" s="2253"/>
      <c r="AJ42" s="48"/>
      <c r="AK42" s="48"/>
      <c r="AL42" s="48"/>
      <c r="AM42" s="2253"/>
      <c r="AN42" s="2745"/>
      <c r="AO42" s="3"/>
      <c r="AP42" s="196" t="str">
        <f t="shared" ref="AP42:AP73" si="17">B42</f>
        <v>►</v>
      </c>
      <c r="AQ42" s="3"/>
      <c r="AR42" s="146" t="s">
        <v>160</v>
      </c>
      <c r="AS42" s="64"/>
      <c r="AT42" s="64"/>
      <c r="AU42" s="65"/>
      <c r="AV42" s="65"/>
      <c r="AW42" s="16"/>
      <c r="AX42" s="16"/>
      <c r="AY42" s="16"/>
      <c r="AZ42"/>
      <c r="BA42" s="302" t="s">
        <v>107</v>
      </c>
      <c r="BB42" s="154">
        <f t="shared" si="16"/>
        <v>0.01</v>
      </c>
      <c r="BC42" s="155">
        <v>10</v>
      </c>
      <c r="BD42" s="119"/>
      <c r="BE42" s="3"/>
      <c r="BF42" s="242" t="s">
        <v>161</v>
      </c>
      <c r="BG42" s="303"/>
      <c r="BH42" s="304"/>
      <c r="BI42" s="305"/>
      <c r="BJ42" s="305"/>
      <c r="BK42" s="305"/>
      <c r="BL42" s="306"/>
      <c r="BM42" s="1024" t="s">
        <v>6</v>
      </c>
      <c r="BN42" s="4">
        <v>1</v>
      </c>
    </row>
    <row r="43" spans="2:66" ht="17.25" x14ac:dyDescent="0.25">
      <c r="B43" s="196" t="str">
        <f t="shared" si="15"/>
        <v>►</v>
      </c>
      <c r="C43" s="149" t="str">
        <f>C16</f>
        <v>Famille à coller.N.Nom de votre recette.Recette mère ►.S.Saisissez le nom de la recette mère</v>
      </c>
      <c r="D43" s="91">
        <f>D16</f>
        <v>6</v>
      </c>
      <c r="E43" s="1021" t="str">
        <f>E16</f>
        <v>couverts</v>
      </c>
      <c r="F43" s="174"/>
      <c r="G43" s="175"/>
      <c r="H43" s="176" t="str">
        <f t="shared" si="10"/>
        <v/>
      </c>
      <c r="I43" s="177"/>
      <c r="J43" s="178"/>
      <c r="K43" s="179">
        <v>1</v>
      </c>
      <c r="L43" s="180"/>
      <c r="M43" s="48"/>
      <c r="N43" s="2978">
        <f>IF(ISTEXT(F43), 0, IFERROR(INDEX(AD10:AD52, MATCH(J43, AC10:AC52, 0)) * I43 * IF(ISBLANK(F43), 1, F43), 0))</f>
        <v>0</v>
      </c>
      <c r="O43" s="1022">
        <f t="shared" si="11"/>
        <v>0</v>
      </c>
      <c r="P43" s="198">
        <f>IF(ISNUMBER(K43), N43*K43*N15, 0)</f>
        <v>0</v>
      </c>
      <c r="Q43" s="187">
        <f>IF(N52=0,0,(N43/N52)*R19*1000)</f>
        <v>0</v>
      </c>
      <c r="R43" s="184">
        <f>IFERROR(IF(NOT(ISNUMBER(F43)), 0, (F43/N52)*R19), 0)</f>
        <v>0</v>
      </c>
      <c r="S43" s="197">
        <f>IF(AND(ISNUMBER(F43), ISNUMBER(K43)), F43 * K43 * N15, 0)</f>
        <v>0</v>
      </c>
      <c r="T43" s="200">
        <f t="shared" si="12"/>
        <v>0</v>
      </c>
      <c r="U43" s="201">
        <f t="shared" si="13"/>
        <v>0</v>
      </c>
      <c r="V43" s="202"/>
      <c r="W43" s="203">
        <f t="shared" si="14"/>
        <v>0</v>
      </c>
      <c r="X43" s="204" t="str">
        <f>IF(OR(P43=0,ISBLANK(J43)),"",IF(ROUND(P43/INDEX(AD10:AD52,MATCH(J43,AC10:AC52,0)),1)&amp;" "&amp;J43=W43,"",ROUND(P43/INDEX(AD10:AD52,MATCH(J43,AC10:AC52,0)),1)&amp;" "&amp;J43))</f>
        <v/>
      </c>
      <c r="Y43" s="205"/>
      <c r="Z43" s="206">
        <f>IF(OR(ISTEXT(Y43), ISBLANK(Y43), ISTEXT(F43)), 0, IF(N43=0, S43*Y43, P43*W52))</f>
        <v>0</v>
      </c>
      <c r="AA43" s="207">
        <f>IF(ISERROR(Z43/Z52),"",Z43/Z52)</f>
        <v>0</v>
      </c>
      <c r="AB43"/>
      <c r="AC43" s="2921" t="s">
        <v>614</v>
      </c>
      <c r="AD43" s="2950">
        <f t="shared" si="9"/>
        <v>0.2</v>
      </c>
      <c r="AE43" s="96">
        <v>200</v>
      </c>
      <c r="AF43" s="48"/>
      <c r="AG43" s="2257"/>
      <c r="AH43" s="2253"/>
      <c r="AI43" s="2253"/>
      <c r="AJ43" s="48"/>
      <c r="AK43" s="48"/>
      <c r="AL43" s="48"/>
      <c r="AM43" s="2253"/>
      <c r="AN43" s="2745"/>
      <c r="AO43" s="3"/>
      <c r="AP43" s="196" t="str">
        <f t="shared" si="17"/>
        <v>►</v>
      </c>
      <c r="AQ43" s="3"/>
      <c r="AR43" s="76"/>
      <c r="AS43" s="76"/>
      <c r="AT43" s="76"/>
      <c r="AU43" s="76"/>
      <c r="AV43" s="76"/>
      <c r="AW43" s="16"/>
      <c r="AX43" s="16"/>
      <c r="AY43" s="16"/>
      <c r="AZ43"/>
      <c r="BA43" s="302" t="s">
        <v>117</v>
      </c>
      <c r="BB43" s="154">
        <f t="shared" si="16"/>
        <v>0.1</v>
      </c>
      <c r="BC43" s="155">
        <v>100</v>
      </c>
      <c r="BD43" s="119"/>
      <c r="BE43" s="3"/>
      <c r="BF43" s="307" t="s">
        <v>11</v>
      </c>
      <c r="BG43" s="139" t="s">
        <v>162</v>
      </c>
      <c r="BH43" s="140"/>
      <c r="BI43" s="140"/>
      <c r="BJ43" s="141" t="s">
        <v>61</v>
      </c>
      <c r="BK43" s="141" t="s">
        <v>62</v>
      </c>
      <c r="BL43" s="306"/>
      <c r="BM43" s="1024" t="s">
        <v>6</v>
      </c>
      <c r="BN43" s="4">
        <v>1</v>
      </c>
    </row>
    <row r="44" spans="2:66" ht="17.25" x14ac:dyDescent="0.25">
      <c r="B44" s="196" t="str">
        <f t="shared" si="15"/>
        <v>►</v>
      </c>
      <c r="C44" s="149" t="str">
        <f>C16</f>
        <v>Famille à coller.N.Nom de votre recette.Recette mère ►.S.Saisissez le nom de la recette mère</v>
      </c>
      <c r="D44" s="91">
        <f>D16</f>
        <v>6</v>
      </c>
      <c r="E44" s="1021" t="str">
        <f>E16</f>
        <v>couverts</v>
      </c>
      <c r="F44" s="174"/>
      <c r="G44" s="175"/>
      <c r="H44" s="176" t="str">
        <f t="shared" si="10"/>
        <v/>
      </c>
      <c r="I44" s="177"/>
      <c r="J44" s="178"/>
      <c r="K44" s="179">
        <v>1</v>
      </c>
      <c r="L44" s="180"/>
      <c r="M44" s="48"/>
      <c r="N44" s="2978">
        <f>IF(ISTEXT(F44), 0, IFERROR(INDEX(AD10:AD52, MATCH(J44, AC10:AC52, 0)) * I44 * IF(ISBLANK(F44), 1, F44), 0))</f>
        <v>0</v>
      </c>
      <c r="O44" s="1022">
        <f t="shared" si="11"/>
        <v>0</v>
      </c>
      <c r="P44" s="198">
        <f>IF(ISNUMBER(K44), N44*K44*N15, 0)</f>
        <v>0</v>
      </c>
      <c r="Q44" s="187">
        <f>IF(N52=0,0,(N44/N52)*R19*1000)</f>
        <v>0</v>
      </c>
      <c r="R44" s="184">
        <f>IFERROR(IF(NOT(ISNUMBER(F44)), 0, (F44/N52)*R19), 0)</f>
        <v>0</v>
      </c>
      <c r="S44" s="210">
        <f>IF(AND(ISNUMBER(F44), ISNUMBER(K44)), F44 * K44 * N15, 0)</f>
        <v>0</v>
      </c>
      <c r="T44" s="211">
        <f t="shared" si="12"/>
        <v>0</v>
      </c>
      <c r="U44" s="212">
        <f t="shared" si="13"/>
        <v>0</v>
      </c>
      <c r="V44" s="202"/>
      <c r="W44" s="1025">
        <f t="shared" si="14"/>
        <v>0</v>
      </c>
      <c r="X44" s="1026" t="str">
        <f>IF(OR(P44=0,ISBLANK(J44)),"",IF(ROUND(P44/INDEX(AD10:AD52,MATCH(J44,AC10:AC52,0)),1)&amp;" "&amp;J44=W44,"",ROUND(P44/INDEX(AD10:AD52,MATCH(J44,AC10:AC52,0)),1)&amp;" "&amp;J44))</f>
        <v/>
      </c>
      <c r="Y44" s="215"/>
      <c r="Z44" s="216">
        <f>IF(OR(ISTEXT(Y44), ISBLANK(Y44), ISTEXT(F44)), 0, IF(N44=0, S44*Y44, P44*W52))</f>
        <v>0</v>
      </c>
      <c r="AA44" s="217">
        <f>IF(ISERROR(Z44/Z52),"",Z44/Z52)</f>
        <v>0</v>
      </c>
      <c r="AB44"/>
      <c r="AC44" s="2923" t="s">
        <v>615</v>
      </c>
      <c r="AD44" s="2951">
        <f t="shared" si="9"/>
        <v>1E-3</v>
      </c>
      <c r="AE44" s="155">
        <v>1</v>
      </c>
      <c r="AF44" s="48"/>
      <c r="AG44" s="2257"/>
      <c r="AH44" s="2253"/>
      <c r="AI44" s="2253"/>
      <c r="AJ44" s="2253"/>
      <c r="AK44" s="2253"/>
      <c r="AL44" s="2253"/>
      <c r="AM44" s="2253"/>
      <c r="AN44" s="2745"/>
      <c r="AO44" s="3"/>
      <c r="AP44" s="196" t="str">
        <f t="shared" si="17"/>
        <v>►</v>
      </c>
      <c r="AQ44" s="3"/>
      <c r="AR44" s="76"/>
      <c r="AS44" s="76"/>
      <c r="AT44" s="76"/>
      <c r="AU44" s="76"/>
      <c r="AV44" s="76"/>
      <c r="AW44" s="16"/>
      <c r="AX44" s="16"/>
      <c r="AY44" s="16"/>
      <c r="AZ44"/>
      <c r="BA44" s="302" t="s">
        <v>118</v>
      </c>
      <c r="BB44" s="154">
        <f t="shared" si="16"/>
        <v>1</v>
      </c>
      <c r="BC44" s="155">
        <v>1000</v>
      </c>
      <c r="BD44" s="119"/>
      <c r="BE44" s="3"/>
      <c r="BF44" s="309" t="s">
        <v>18</v>
      </c>
      <c r="BG44" s="149" t="s">
        <v>162</v>
      </c>
      <c r="BH44" s="91"/>
      <c r="BI44" s="91"/>
      <c r="BJ44" s="150" t="s">
        <v>86</v>
      </c>
      <c r="BK44" s="151" t="s">
        <v>87</v>
      </c>
      <c r="BL44" s="306"/>
      <c r="BM44" s="1024" t="s">
        <v>6</v>
      </c>
      <c r="BN44" s="4">
        <v>1</v>
      </c>
    </row>
    <row r="45" spans="2:66" ht="17.25" x14ac:dyDescent="0.25">
      <c r="B45" s="196" t="str">
        <f t="shared" si="15"/>
        <v>►</v>
      </c>
      <c r="C45" s="149" t="str">
        <f>C16</f>
        <v>Famille à coller.N.Nom de votre recette.Recette mère ►.S.Saisissez le nom de la recette mère</v>
      </c>
      <c r="D45" s="91">
        <f>D16</f>
        <v>6</v>
      </c>
      <c r="E45" s="1021" t="str">
        <f>E16</f>
        <v>couverts</v>
      </c>
      <c r="F45" s="174"/>
      <c r="G45" s="175"/>
      <c r="H45" s="176" t="str">
        <f t="shared" si="10"/>
        <v/>
      </c>
      <c r="I45" s="177"/>
      <c r="J45" s="178"/>
      <c r="K45" s="179">
        <v>1</v>
      </c>
      <c r="L45" s="180"/>
      <c r="M45" s="48"/>
      <c r="N45" s="2978">
        <f>IF(ISTEXT(F45), 0, IFERROR(INDEX(AD10:AD52, MATCH(J45, AC10:AC52, 0)) * I45 * IF(ISBLANK(F45), 1, F45), 0))</f>
        <v>0</v>
      </c>
      <c r="O45" s="1022">
        <f t="shared" si="11"/>
        <v>0</v>
      </c>
      <c r="P45" s="198">
        <f>IF(ISNUMBER(K45), N45*K45*N15, 0)</f>
        <v>0</v>
      </c>
      <c r="Q45" s="187">
        <f>IF(N52=0,0,(N45/N52)*R19*1000)</f>
        <v>0</v>
      </c>
      <c r="R45" s="184">
        <f>IFERROR(IF(NOT(ISNUMBER(F45)), 0, (F45/N52)*R19), 0)</f>
        <v>0</v>
      </c>
      <c r="S45" s="197">
        <f>IF(AND(ISNUMBER(F45), ISNUMBER(K45)), F45 * K45 * N15, 0)</f>
        <v>0</v>
      </c>
      <c r="T45" s="200">
        <f t="shared" si="12"/>
        <v>0</v>
      </c>
      <c r="U45" s="201">
        <f t="shared" si="13"/>
        <v>0</v>
      </c>
      <c r="V45" s="202"/>
      <c r="W45" s="203">
        <f t="shared" si="14"/>
        <v>0</v>
      </c>
      <c r="X45" s="204" t="str">
        <f>IF(OR(P45=0,ISBLANK(J45)),"",IF(ROUND(P45/INDEX(AD10:AD52,MATCH(J45,AC10:AC52,0)),1)&amp;" "&amp;J45=W45,"",ROUND(P45/INDEX(AD10:AD52,MATCH(J45,AC10:AC52,0)),1)&amp;" "&amp;J45))</f>
        <v/>
      </c>
      <c r="Y45" s="205"/>
      <c r="Z45" s="206">
        <f>IF(OR(ISTEXT(Y45), ISBLANK(Y45), ISTEXT(F45)), 0, IF(N45=0, S45*Y45, P45*W52))</f>
        <v>0</v>
      </c>
      <c r="AA45" s="207">
        <f>IF(ISERROR(Z45/Z52),"",Z45/Z52)</f>
        <v>0</v>
      </c>
      <c r="AB45"/>
      <c r="AC45" s="2923" t="s">
        <v>616</v>
      </c>
      <c r="AD45" s="2951">
        <f t="shared" si="9"/>
        <v>2.5000000000000001E-3</v>
      </c>
      <c r="AE45" s="223">
        <v>2.5</v>
      </c>
      <c r="AF45" s="48"/>
      <c r="AG45" s="2257"/>
      <c r="AH45" s="2253"/>
      <c r="AI45" s="2253"/>
      <c r="AJ45" s="2253"/>
      <c r="AK45" s="2253"/>
      <c r="AL45" s="2253"/>
      <c r="AM45" s="2253"/>
      <c r="AN45" s="2745"/>
      <c r="AO45" s="3"/>
      <c r="AP45" s="196" t="str">
        <f t="shared" si="17"/>
        <v>►</v>
      </c>
      <c r="AQ45" s="3"/>
      <c r="AR45" s="76"/>
      <c r="AS45" s="76"/>
      <c r="AT45" s="76"/>
      <c r="AU45" s="76"/>
      <c r="AV45" s="76"/>
      <c r="AW45" s="16"/>
      <c r="AX45" s="16"/>
      <c r="AY45" s="16"/>
      <c r="AZ45"/>
      <c r="BA45" s="313" t="s">
        <v>120</v>
      </c>
      <c r="BB45" s="154">
        <f t="shared" si="16"/>
        <v>0.25</v>
      </c>
      <c r="BC45" s="155">
        <v>250</v>
      </c>
      <c r="BD45" s="119"/>
      <c r="BE45" s="3"/>
      <c r="BF45" s="309" t="s">
        <v>18</v>
      </c>
      <c r="BG45" s="149" t="s">
        <v>162</v>
      </c>
      <c r="BH45" s="91"/>
      <c r="BI45" s="91"/>
      <c r="BJ45" s="163" t="s">
        <v>103</v>
      </c>
      <c r="BK45" s="164" t="s">
        <v>104</v>
      </c>
      <c r="BL45" s="306"/>
      <c r="BM45" s="1024" t="s">
        <v>6</v>
      </c>
      <c r="BN45" s="4">
        <v>1</v>
      </c>
    </row>
    <row r="46" spans="2:66" ht="17.25" x14ac:dyDescent="0.25">
      <c r="B46" s="196" t="str">
        <f t="shared" si="15"/>
        <v>►</v>
      </c>
      <c r="C46" s="149" t="str">
        <f>C16</f>
        <v>Famille à coller.N.Nom de votre recette.Recette mère ►.S.Saisissez le nom de la recette mère</v>
      </c>
      <c r="D46" s="91">
        <f>D16</f>
        <v>6</v>
      </c>
      <c r="E46" s="1021" t="str">
        <f>E16</f>
        <v>couverts</v>
      </c>
      <c r="F46" s="174"/>
      <c r="G46" s="175"/>
      <c r="H46" s="176" t="str">
        <f t="shared" si="10"/>
        <v/>
      </c>
      <c r="I46" s="177"/>
      <c r="J46" s="178"/>
      <c r="K46" s="179">
        <v>1</v>
      </c>
      <c r="L46" s="180"/>
      <c r="M46" s="48"/>
      <c r="N46" s="2978">
        <f>IF(ISTEXT(F46), 0, IFERROR(INDEX(AD10:AD52, MATCH(J46, AC10:AC52, 0)) * I46 * IF(ISBLANK(F46), 1, F46), 0))</f>
        <v>0</v>
      </c>
      <c r="O46" s="1022">
        <f t="shared" si="11"/>
        <v>0</v>
      </c>
      <c r="P46" s="198">
        <f>IF(ISNUMBER(K46), N46*K46*N15, 0)</f>
        <v>0</v>
      </c>
      <c r="Q46" s="187">
        <f>IF(N52=0,0,(N46/N52)*R19*1000)</f>
        <v>0</v>
      </c>
      <c r="R46" s="184">
        <f>IFERROR(IF(NOT(ISNUMBER(F46)), 0, (F46/N52)*R19), 0)</f>
        <v>0</v>
      </c>
      <c r="S46" s="210">
        <f>IF(AND(ISNUMBER(F46), ISNUMBER(K46)), F46 * K46 * N15, 0)</f>
        <v>0</v>
      </c>
      <c r="T46" s="211">
        <f t="shared" si="12"/>
        <v>0</v>
      </c>
      <c r="U46" s="212">
        <f t="shared" si="13"/>
        <v>0</v>
      </c>
      <c r="V46" s="202"/>
      <c r="W46" s="1025">
        <f t="shared" si="14"/>
        <v>0</v>
      </c>
      <c r="X46" s="1026" t="str">
        <f>IF(OR(P46=0,ISBLANK(J46)),"",IF(ROUND(P46/INDEX(AD10:AD52,MATCH(J46,AC10:AC52,0)),1)&amp;" "&amp;J46=W46,"",ROUND(P46/INDEX(AD10:AD52,MATCH(J46,AC10:AC52,0)),1)&amp;" "&amp;J46))</f>
        <v/>
      </c>
      <c r="Y46" s="215"/>
      <c r="Z46" s="216">
        <f>IF(OR(ISTEXT(Y46), ISBLANK(Y46), ISTEXT(F46)), 0, IF(N46=0, S46*Y46, P46*W52))</f>
        <v>0</v>
      </c>
      <c r="AA46" s="217">
        <f>IF(ISERROR(Z46/Z52),"",Z46/Z52)</f>
        <v>0</v>
      </c>
      <c r="AB46"/>
      <c r="AC46" s="2923" t="s">
        <v>617</v>
      </c>
      <c r="AD46" s="2951">
        <f t="shared" si="9"/>
        <v>5.9000000000000007E-3</v>
      </c>
      <c r="AE46" s="223">
        <v>5.9</v>
      </c>
      <c r="AF46" s="48"/>
      <c r="AG46" s="2257"/>
      <c r="AH46" s="2253"/>
      <c r="AI46" s="2253"/>
      <c r="AJ46" s="2253"/>
      <c r="AK46" s="2253"/>
      <c r="AL46" s="2253"/>
      <c r="AM46" s="2253"/>
      <c r="AN46" s="2745"/>
      <c r="AO46" s="3"/>
      <c r="AP46" s="196" t="str">
        <f t="shared" si="17"/>
        <v>►</v>
      </c>
      <c r="AQ46" s="3"/>
      <c r="AR46" s="76"/>
      <c r="AS46" s="76"/>
      <c r="AT46" s="76"/>
      <c r="AU46" s="76"/>
      <c r="AV46" s="76"/>
      <c r="AW46" s="16"/>
      <c r="AX46" s="16"/>
      <c r="AY46" s="16"/>
      <c r="AZ46"/>
      <c r="BA46" s="313" t="s">
        <v>123</v>
      </c>
      <c r="BB46" s="154">
        <f t="shared" si="16"/>
        <v>0.5</v>
      </c>
      <c r="BC46" s="155">
        <v>500</v>
      </c>
      <c r="BD46" s="119"/>
      <c r="BE46" s="3"/>
      <c r="BF46" s="309" t="s">
        <v>18</v>
      </c>
      <c r="BG46" s="149" t="s">
        <v>162</v>
      </c>
      <c r="BH46" s="91">
        <v>6</v>
      </c>
      <c r="BI46" s="91" t="s">
        <v>44</v>
      </c>
      <c r="BJ46" s="174"/>
      <c r="BK46" s="175"/>
      <c r="BL46" s="306"/>
      <c r="BM46" s="1024" t="s">
        <v>6</v>
      </c>
      <c r="BN46" s="4">
        <v>1</v>
      </c>
    </row>
    <row r="47" spans="2:66" ht="17.25" x14ac:dyDescent="0.25">
      <c r="B47" s="196" t="str">
        <f t="shared" si="15"/>
        <v>►</v>
      </c>
      <c r="C47" s="149" t="str">
        <f>C16</f>
        <v>Famille à coller.N.Nom de votre recette.Recette mère ►.S.Saisissez le nom de la recette mère</v>
      </c>
      <c r="D47" s="91">
        <f>D16</f>
        <v>6</v>
      </c>
      <c r="E47" s="1021" t="str">
        <f>E16</f>
        <v>couverts</v>
      </c>
      <c r="F47" s="174"/>
      <c r="G47" s="175"/>
      <c r="H47" s="176" t="str">
        <f t="shared" si="10"/>
        <v/>
      </c>
      <c r="I47" s="177"/>
      <c r="J47" s="178"/>
      <c r="K47" s="179">
        <v>1</v>
      </c>
      <c r="L47" s="180"/>
      <c r="M47" s="48"/>
      <c r="N47" s="2978">
        <f>IF(ISTEXT(F47), 0, IFERROR(INDEX(AD10:AD52, MATCH(J47, AC10:AC52, 0)) * I47 * IF(ISBLANK(F47), 1, F47), 0))</f>
        <v>0</v>
      </c>
      <c r="O47" s="1022">
        <f t="shared" si="11"/>
        <v>0</v>
      </c>
      <c r="P47" s="198">
        <f>IF(ISNUMBER(K47), N47*K47*N15, 0)</f>
        <v>0</v>
      </c>
      <c r="Q47" s="187">
        <f>IF(N52=0,0,(N47/N52)*R19*1000)</f>
        <v>0</v>
      </c>
      <c r="R47" s="184">
        <f>IFERROR(IF(NOT(ISNUMBER(F47)), 0, (F47/N52)*R19), 0)</f>
        <v>0</v>
      </c>
      <c r="S47" s="197">
        <f>IF(AND(ISNUMBER(F47), ISNUMBER(K47)), F47 * K47 * N15, 0)</f>
        <v>0</v>
      </c>
      <c r="T47" s="200">
        <f t="shared" si="12"/>
        <v>0</v>
      </c>
      <c r="U47" s="201">
        <f t="shared" si="13"/>
        <v>0</v>
      </c>
      <c r="V47" s="202"/>
      <c r="W47" s="203">
        <f t="shared" si="14"/>
        <v>0</v>
      </c>
      <c r="X47" s="204" t="str">
        <f>IF(OR(P47=0,ISBLANK(J47)),"",IF(ROUND(P47/INDEX(AD10:AD52,MATCH(J47,AC10:AC52,0)),1)&amp;" "&amp;J47=W47,"",ROUND(P47/INDEX(AD10:AD52,MATCH(J47,AC10:AC52,0)),1)&amp;" "&amp;J47))</f>
        <v/>
      </c>
      <c r="Y47" s="205"/>
      <c r="Z47" s="206">
        <f>IF(OR(ISTEXT(Y47), ISBLANK(Y47), ISTEXT(F47)), 0, IF(N47=0, S47*Y47, P47*W52))</f>
        <v>0</v>
      </c>
      <c r="AA47" s="207">
        <f>IF(ISERROR(Z47/Z52),"",Z47/Z52)</f>
        <v>0</v>
      </c>
      <c r="AB47"/>
      <c r="AC47" s="2923" t="s">
        <v>618</v>
      </c>
      <c r="AD47" s="2951">
        <f t="shared" si="9"/>
        <v>0.04</v>
      </c>
      <c r="AE47" s="155">
        <v>40</v>
      </c>
      <c r="AF47" s="48"/>
      <c r="AG47" s="2257"/>
      <c r="AH47" s="2253"/>
      <c r="AI47" s="2253"/>
      <c r="AJ47" s="2253"/>
      <c r="AK47" s="2253"/>
      <c r="AL47" s="2253"/>
      <c r="AM47" s="2253"/>
      <c r="AN47" s="2745"/>
      <c r="AO47" s="3"/>
      <c r="AP47" s="196" t="str">
        <f t="shared" si="17"/>
        <v>►</v>
      </c>
      <c r="AQ47" s="3"/>
      <c r="AR47" s="76"/>
      <c r="AS47" s="76"/>
      <c r="AT47" s="76"/>
      <c r="AU47" s="76"/>
      <c r="AV47" s="76"/>
      <c r="AW47" s="16"/>
      <c r="AX47" s="16"/>
      <c r="AY47" s="16"/>
      <c r="AZ47"/>
      <c r="BA47" s="317" t="s">
        <v>125</v>
      </c>
      <c r="BB47" s="154">
        <f t="shared" si="16"/>
        <v>0.1</v>
      </c>
      <c r="BC47" s="155">
        <v>100</v>
      </c>
      <c r="BD47" s="119"/>
      <c r="BE47" s="3"/>
      <c r="BF47" s="318" t="s">
        <v>11</v>
      </c>
      <c r="BG47" s="149" t="s">
        <v>162</v>
      </c>
      <c r="BH47" s="91">
        <v>6</v>
      </c>
      <c r="BI47" s="91" t="s">
        <v>44</v>
      </c>
      <c r="BJ47" s="174"/>
      <c r="BK47" s="175"/>
      <c r="BL47" s="306"/>
      <c r="BM47" s="1024" t="s">
        <v>6</v>
      </c>
      <c r="BN47" s="4">
        <v>1</v>
      </c>
    </row>
    <row r="48" spans="2:66" ht="17.25" x14ac:dyDescent="0.25">
      <c r="B48" s="196" t="str">
        <f t="shared" si="15"/>
        <v>►</v>
      </c>
      <c r="C48" s="149" t="str">
        <f>C16</f>
        <v>Famille à coller.N.Nom de votre recette.Recette mère ►.S.Saisissez le nom de la recette mère</v>
      </c>
      <c r="D48" s="91">
        <f>D16</f>
        <v>6</v>
      </c>
      <c r="E48" s="1021" t="str">
        <f>E16</f>
        <v>couverts</v>
      </c>
      <c r="F48" s="174"/>
      <c r="G48" s="175"/>
      <c r="H48" s="176" t="str">
        <f t="shared" si="10"/>
        <v/>
      </c>
      <c r="I48" s="177"/>
      <c r="J48" s="178"/>
      <c r="K48" s="179">
        <v>1</v>
      </c>
      <c r="L48" s="180"/>
      <c r="M48" s="48"/>
      <c r="N48" s="2978">
        <f>IF(ISTEXT(F48), 0, IFERROR(INDEX(AD10:AD52, MATCH(J48, AC10:AC52, 0)) * I48 * IF(ISBLANK(F48), 1, F48), 0))</f>
        <v>0</v>
      </c>
      <c r="O48" s="1022">
        <f t="shared" si="11"/>
        <v>0</v>
      </c>
      <c r="P48" s="198">
        <f>IF(ISNUMBER(K48), N48*K48*N15, 0)</f>
        <v>0</v>
      </c>
      <c r="Q48" s="187">
        <f>IF(N52=0,0,(N48/N52)*R19*1000)</f>
        <v>0</v>
      </c>
      <c r="R48" s="184">
        <f>IFERROR(IF(NOT(ISNUMBER(F48)), 0, (F48/N52)*R19), 0)</f>
        <v>0</v>
      </c>
      <c r="S48" s="210">
        <f>IF(AND(ISNUMBER(F48), ISNUMBER(K48)), F48 * K48 * N15, 0)</f>
        <v>0</v>
      </c>
      <c r="T48" s="211">
        <f t="shared" si="12"/>
        <v>0</v>
      </c>
      <c r="U48" s="212">
        <f t="shared" si="13"/>
        <v>0</v>
      </c>
      <c r="V48" s="202"/>
      <c r="W48" s="1025">
        <f t="shared" si="14"/>
        <v>0</v>
      </c>
      <c r="X48" s="1026" t="str">
        <f>IF(OR(P48=0,ISBLANK(J48)),"",IF(ROUND(P48/INDEX(AD10:AD52,MATCH(J48,AC10:AC52,0)),1)&amp;" "&amp;J48=W48,"",ROUND(P48/INDEX(AD10:AD52,MATCH(J48,AC10:AC52,0)),1)&amp;" "&amp;J48))</f>
        <v/>
      </c>
      <c r="Y48" s="215"/>
      <c r="Z48" s="216">
        <f>IF(OR(ISTEXT(Y48), ISBLANK(Y48), ISTEXT(F48)), 0, IF(N48=0, S48*Y48, P48*W52))</f>
        <v>0</v>
      </c>
      <c r="AA48" s="217">
        <f>IF(ISERROR(Z48/Z52),"",Z48/Z52)</f>
        <v>0</v>
      </c>
      <c r="AB48"/>
      <c r="AC48" s="2923" t="s">
        <v>619</v>
      </c>
      <c r="AD48" s="2951">
        <f t="shared" si="9"/>
        <v>4.4999999999999998E-2</v>
      </c>
      <c r="AE48" s="155">
        <v>45</v>
      </c>
      <c r="AF48" s="48"/>
      <c r="AG48" s="2257"/>
      <c r="AH48" s="2253"/>
      <c r="AI48" s="2253"/>
      <c r="AJ48" s="2253"/>
      <c r="AK48" s="2253"/>
      <c r="AL48" s="2253"/>
      <c r="AM48" s="2253"/>
      <c r="AN48" s="2745"/>
      <c r="AO48" s="3"/>
      <c r="AP48" s="196" t="str">
        <f t="shared" si="17"/>
        <v>►</v>
      </c>
      <c r="AQ48" s="3"/>
      <c r="AR48" s="76"/>
      <c r="AS48" s="76"/>
      <c r="AT48" s="76"/>
      <c r="AU48" s="76"/>
      <c r="AV48" s="76"/>
      <c r="AW48" s="16"/>
      <c r="AX48" s="16"/>
      <c r="AY48" s="16"/>
      <c r="AZ48"/>
      <c r="BA48" s="323"/>
      <c r="BB48" s="48"/>
      <c r="BC48" s="48"/>
      <c r="BD48" s="119"/>
      <c r="BE48" s="3"/>
      <c r="BF48" s="318" t="str">
        <f>IF(BP52&lt;&gt;"","A","►")</f>
        <v>►</v>
      </c>
      <c r="BG48" s="149" t="s">
        <v>162</v>
      </c>
      <c r="BH48" s="91">
        <v>6</v>
      </c>
      <c r="BI48" s="91" t="s">
        <v>44</v>
      </c>
      <c r="BJ48" s="174"/>
      <c r="BK48" s="209"/>
      <c r="BL48" s="306"/>
      <c r="BM48" s="1024" t="s">
        <v>6</v>
      </c>
      <c r="BN48" s="4">
        <v>1</v>
      </c>
    </row>
    <row r="49" spans="1:66" ht="17.25" customHeight="1" thickBot="1" x14ac:dyDescent="0.3">
      <c r="B49" s="196" t="str">
        <f t="shared" si="15"/>
        <v>►</v>
      </c>
      <c r="C49" s="149" t="str">
        <f t="shared" ref="C49:C50" si="18">C17</f>
        <v>Famille à coller.N.Nom de votre recette.Recette mère ►.S.Saisissez le nom de la recette mère</v>
      </c>
      <c r="D49" s="91">
        <f>D16</f>
        <v>6</v>
      </c>
      <c r="E49" s="1021" t="str">
        <f>E16</f>
        <v>couverts</v>
      </c>
      <c r="F49" s="174"/>
      <c r="G49" s="175"/>
      <c r="H49" s="176" t="str">
        <f t="shared" si="10"/>
        <v/>
      </c>
      <c r="I49" s="177"/>
      <c r="J49" s="178"/>
      <c r="K49" s="179">
        <v>1</v>
      </c>
      <c r="L49" s="180"/>
      <c r="M49" s="48"/>
      <c r="N49" s="2978">
        <f>IF(ISTEXT(F49), 0, IFERROR(INDEX(AD10:AD52, MATCH(J49, AC10:AC52, 0)) * I49 * IF(ISBLANK(F49), 1, F49), 0))</f>
        <v>0</v>
      </c>
      <c r="O49" s="1022">
        <f t="shared" si="11"/>
        <v>0</v>
      </c>
      <c r="P49" s="198">
        <f>IF(ISNUMBER(K49), N49*K49*N15, 0)</f>
        <v>0</v>
      </c>
      <c r="Q49" s="187">
        <f>IF(N52=0,0,(N49/N52)*R19*1000)</f>
        <v>0</v>
      </c>
      <c r="R49" s="184">
        <f>IFERROR(IF(NOT(ISNUMBER(F49)), 0, (F49/N52)*R19), 0)</f>
        <v>0</v>
      </c>
      <c r="S49" s="197">
        <f>IF(AND(ISNUMBER(F49), ISNUMBER(K49)), F49 * K49 * N15, 0)</f>
        <v>0</v>
      </c>
      <c r="T49" s="200">
        <f t="shared" si="12"/>
        <v>0</v>
      </c>
      <c r="U49" s="201">
        <f t="shared" si="13"/>
        <v>0</v>
      </c>
      <c r="V49" s="202"/>
      <c r="W49" s="203">
        <f t="shared" si="14"/>
        <v>0</v>
      </c>
      <c r="X49" s="204" t="str">
        <f>IF(OR(P49=0,ISBLANK(J49)),"",IF(ROUND(P49/INDEX(AD10:AD52,MATCH(J49,AC10:AC52,0)),1)&amp;" "&amp;J49=W49,"",ROUND(P49/INDEX(AD10:AD52,MATCH(J49,AC10:AC52,0)),1)&amp;" "&amp;J49))</f>
        <v/>
      </c>
      <c r="Y49" s="205"/>
      <c r="Z49" s="206">
        <f>IF(OR(ISTEXT(Y49), ISBLANK(Y49), ISTEXT(F49)), 0, IF(N49=0, S49*Y49, P49*W52))</f>
        <v>0</v>
      </c>
      <c r="AA49" s="207">
        <f>IF(ISERROR(Z49/Z52),"",Z49/Z52)</f>
        <v>0</v>
      </c>
      <c r="AB49"/>
      <c r="AC49" s="2923" t="s">
        <v>620</v>
      </c>
      <c r="AD49" s="2951">
        <f t="shared" si="9"/>
        <v>0.15</v>
      </c>
      <c r="AE49" s="155">
        <v>150</v>
      </c>
      <c r="AF49" s="48"/>
      <c r="AG49" s="2257"/>
      <c r="AH49" s="2253"/>
      <c r="AI49" s="2253"/>
      <c r="AJ49" s="2253"/>
      <c r="AK49" s="2253"/>
      <c r="AL49" s="2253"/>
      <c r="AM49" s="2253"/>
      <c r="AN49" s="2745"/>
      <c r="AO49" s="3"/>
      <c r="AP49" s="196" t="str">
        <f t="shared" si="17"/>
        <v>►</v>
      </c>
      <c r="AQ49" s="3"/>
      <c r="AR49" s="76"/>
      <c r="AS49" s="76"/>
      <c r="AT49" s="76"/>
      <c r="AU49" s="76"/>
      <c r="AV49" s="76"/>
      <c r="AW49" s="16"/>
      <c r="AX49" s="16"/>
      <c r="AY49" s="16"/>
      <c r="AZ49"/>
      <c r="BA49" s="323"/>
      <c r="BB49" s="326" t="s">
        <v>164</v>
      </c>
      <c r="BC49" s="327"/>
      <c r="BD49" s="119"/>
      <c r="BE49" s="3"/>
      <c r="BF49" s="328" t="s">
        <v>18</v>
      </c>
      <c r="BG49" s="250">
        <f>BG41</f>
        <v>0</v>
      </c>
      <c r="BH49" s="251">
        <f>BH41</f>
        <v>0</v>
      </c>
      <c r="BI49" s="252">
        <f>BI41</f>
        <v>0</v>
      </c>
      <c r="BJ49" s="253" t="s">
        <v>150</v>
      </c>
      <c r="BK49" s="254"/>
      <c r="BL49" s="306"/>
      <c r="BM49" s="1024" t="s">
        <v>6</v>
      </c>
      <c r="BN49" s="4">
        <v>1</v>
      </c>
    </row>
    <row r="50" spans="1:66" ht="18.75" customHeight="1" x14ac:dyDescent="0.25">
      <c r="B50" s="196" t="str">
        <f t="shared" si="15"/>
        <v>►</v>
      </c>
      <c r="C50" s="149" t="str">
        <f t="shared" si="18"/>
        <v>Famille à coller.N.Nom de votre recette.Recette mère ►.S.Saisissez le nom de la recette mère</v>
      </c>
      <c r="D50" s="91">
        <f>D16</f>
        <v>6</v>
      </c>
      <c r="E50" s="1021" t="str">
        <f>E16</f>
        <v>couverts</v>
      </c>
      <c r="F50" s="174"/>
      <c r="G50" s="175"/>
      <c r="H50" s="176" t="str">
        <f t="shared" si="10"/>
        <v/>
      </c>
      <c r="I50" s="177"/>
      <c r="J50" s="178"/>
      <c r="K50" s="179">
        <v>1</v>
      </c>
      <c r="L50" s="180"/>
      <c r="M50" s="48"/>
      <c r="N50" s="2978">
        <f>IF(ISTEXT(F50), 0, IFERROR(INDEX(AD10:AD52, MATCH(J50, AC10:AC52, 0)) * I50 * IF(ISBLANK(F50), 1, F50), 0))</f>
        <v>0</v>
      </c>
      <c r="O50" s="1022">
        <f t="shared" si="11"/>
        <v>0</v>
      </c>
      <c r="P50" s="198">
        <f>IF(ISNUMBER(K50), N50*K50*N15, 0)</f>
        <v>0</v>
      </c>
      <c r="Q50" s="187">
        <f>IF(N52=0,0,(N50/N52)*R19*1000)</f>
        <v>0</v>
      </c>
      <c r="R50" s="184">
        <f>IFERROR(IF(NOT(ISNUMBER(F50)), 0, (F50/N52)*R19), 0)</f>
        <v>0</v>
      </c>
      <c r="S50" s="210">
        <f>IF(AND(ISNUMBER(F50), ISNUMBER(K50)), F50 * K50 * N15, 0)</f>
        <v>0</v>
      </c>
      <c r="T50" s="211">
        <f t="shared" si="12"/>
        <v>0</v>
      </c>
      <c r="U50" s="212">
        <f t="shared" si="13"/>
        <v>0</v>
      </c>
      <c r="V50" s="202"/>
      <c r="W50" s="1025">
        <f t="shared" si="14"/>
        <v>0</v>
      </c>
      <c r="X50" s="1026" t="str">
        <f>IF(OR(P50=0,ISBLANK(J50)),"",IF(ROUND(P50/INDEX(AD10:AD52,MATCH(J50,AC10:AC52,0)),1)&amp;" "&amp;J50=W50,"",ROUND(P50/INDEX(AD10:AD52,MATCH(J50,AC10:AC52,0)),1)&amp;" "&amp;J50))</f>
        <v/>
      </c>
      <c r="Y50" s="215"/>
      <c r="Z50" s="216">
        <f>IF(OR(ISTEXT(Y50), ISBLANK(Y50), ISTEXT(F50)), 0, IF(N50=0, S50*Y50, P50*W52))</f>
        <v>0</v>
      </c>
      <c r="AA50" s="217">
        <f>IF(ISERROR(Z50/Z52),"",Z50/Z52)</f>
        <v>0</v>
      </c>
      <c r="AB50"/>
      <c r="AC50" s="2923" t="s">
        <v>621</v>
      </c>
      <c r="AD50" s="2951">
        <f t="shared" si="9"/>
        <v>0.25</v>
      </c>
      <c r="AE50" s="155">
        <v>250</v>
      </c>
      <c r="AF50" s="48"/>
      <c r="AG50" s="2257"/>
      <c r="AH50" s="2253"/>
      <c r="AI50" s="2253"/>
      <c r="AJ50" s="2253"/>
      <c r="AK50" s="2253"/>
      <c r="AL50" s="2253"/>
      <c r="AM50" s="2253"/>
      <c r="AN50" s="2745"/>
      <c r="AO50" s="3"/>
      <c r="AP50" s="196" t="str">
        <f t="shared" si="17"/>
        <v>►</v>
      </c>
      <c r="AQ50" s="3"/>
      <c r="AR50" s="333" t="s">
        <v>166</v>
      </c>
      <c r="AS50" s="76"/>
      <c r="AT50" s="76"/>
      <c r="AU50" s="76"/>
      <c r="AV50" s="76"/>
      <c r="AW50" s="16"/>
      <c r="AX50" s="16"/>
      <c r="AY50" s="16"/>
      <c r="AZ50"/>
      <c r="BA50" s="323"/>
      <c r="BB50" s="334" t="s">
        <v>167</v>
      </c>
      <c r="BC50" s="335" t="s">
        <v>168</v>
      </c>
      <c r="BD50" s="119"/>
      <c r="BE50" s="3"/>
      <c r="BF50" s="336"/>
      <c r="BG50" s="337"/>
      <c r="BH50" s="338"/>
      <c r="BI50" s="339"/>
      <c r="BJ50" s="340"/>
      <c r="BK50" s="303"/>
      <c r="BL50" s="306"/>
      <c r="BM50" s="1024" t="s">
        <v>6</v>
      </c>
      <c r="BN50" s="4">
        <v>1</v>
      </c>
    </row>
    <row r="51" spans="1:66" ht="18.75" customHeight="1" x14ac:dyDescent="0.25">
      <c r="B51" s="66" t="s">
        <v>18</v>
      </c>
      <c r="C51" s="149" t="str">
        <f>C18</f>
        <v>Famille à coller.N.Nom de votre recette.Recette mère ►.S.Saisissez le nom de la recette mère</v>
      </c>
      <c r="D51" s="91">
        <f>D16</f>
        <v>6</v>
      </c>
      <c r="E51" s="1021" t="str">
        <f>E16</f>
        <v>couverts</v>
      </c>
      <c r="F51" s="174"/>
      <c r="G51" s="175"/>
      <c r="H51" s="176" t="str">
        <f t="shared" si="10"/>
        <v/>
      </c>
      <c r="I51" s="177"/>
      <c r="J51" s="178"/>
      <c r="K51" s="179">
        <v>1</v>
      </c>
      <c r="L51" s="180"/>
      <c r="M51" s="48"/>
      <c r="N51" s="2978">
        <f>IF(ISTEXT(F51), 0, IFERROR(INDEX(AD10:AD52, MATCH(J51, AC10:AC52, 0)) * I51 * IF(ISBLANK(F51), 1, F51), 0))</f>
        <v>0</v>
      </c>
      <c r="O51" s="1022">
        <f t="shared" si="11"/>
        <v>0</v>
      </c>
      <c r="P51" s="198">
        <f>IF(ISNUMBER(K51), N51*K51*N15, 0)</f>
        <v>0</v>
      </c>
      <c r="Q51" s="187">
        <f>IF(N52=0,0,(N51/N52)*R19*1000)</f>
        <v>0</v>
      </c>
      <c r="R51" s="184">
        <f>IFERROR(IF(NOT(ISNUMBER(F51)), 0, (F51/N52)*R19), 0)</f>
        <v>0</v>
      </c>
      <c r="S51" s="197">
        <f>IF(AND(ISNUMBER(F51), ISNUMBER(K51)), F51 * K51 * N15, 0)</f>
        <v>0</v>
      </c>
      <c r="T51" s="200">
        <f t="shared" si="12"/>
        <v>0</v>
      </c>
      <c r="U51" s="201">
        <f t="shared" si="13"/>
        <v>0</v>
      </c>
      <c r="V51" s="202"/>
      <c r="W51" s="203">
        <f t="shared" si="14"/>
        <v>0</v>
      </c>
      <c r="X51" s="204" t="str">
        <f>IF(OR(P51=0,ISBLANK(J51)),"",IF(ROUND(P51/INDEX(AD10:AD52,MATCH(J51,AC10:AC52,0)),1)&amp;" "&amp;J51=W51,"",ROUND(P51/INDEX(AD10:AD52,MATCH(J51,AC10:AC52,0)),1)&amp;" "&amp;J51))</f>
        <v/>
      </c>
      <c r="Y51" s="205"/>
      <c r="Z51" s="206">
        <f>IF(OR(ISTEXT(Y51), ISBLANK(Y51), ISTEXT(F51)), 0, IF(N51=0, S51*Y51, P51*W52))</f>
        <v>0</v>
      </c>
      <c r="AA51" s="207">
        <f>IF(ISERROR(Z51/Z52),"",Z51/Z52)</f>
        <v>0</v>
      </c>
      <c r="AB51"/>
      <c r="AC51" s="2923" t="s">
        <v>622</v>
      </c>
      <c r="AD51" s="2951">
        <f t="shared" si="9"/>
        <v>0.23699999999999999</v>
      </c>
      <c r="AE51" s="155">
        <v>237</v>
      </c>
      <c r="AF51" s="48"/>
      <c r="AG51" s="2257"/>
      <c r="AH51" s="2253"/>
      <c r="AI51" s="2253"/>
      <c r="AJ51" s="2253"/>
      <c r="AK51" s="2253"/>
      <c r="AL51" s="2253"/>
      <c r="AM51" s="2253"/>
      <c r="AN51" s="2745"/>
      <c r="AO51" s="3"/>
      <c r="AP51" s="66" t="str">
        <f t="shared" si="17"/>
        <v>A</v>
      </c>
      <c r="AQ51" s="3"/>
      <c r="AR51" s="341" t="s">
        <v>170</v>
      </c>
      <c r="AS51" s="147"/>
      <c r="AT51" s="147"/>
      <c r="AU51" s="147"/>
      <c r="AV51" s="147"/>
      <c r="AW51" s="16" t="s">
        <v>6</v>
      </c>
      <c r="AX51" s="16"/>
      <c r="AY51" s="16"/>
      <c r="AZ51"/>
      <c r="BA51" s="323"/>
      <c r="BB51" s="334" t="s">
        <v>171</v>
      </c>
      <c r="BC51" s="335" t="s">
        <v>172</v>
      </c>
      <c r="BD51" s="119"/>
      <c r="BE51" s="3"/>
      <c r="BF51" s="3151" t="s">
        <v>173</v>
      </c>
      <c r="BG51" s="3152"/>
      <c r="BH51" s="3152"/>
      <c r="BI51" s="3152"/>
      <c r="BJ51" s="3152"/>
      <c r="BK51" s="3152"/>
      <c r="BL51" s="3153"/>
      <c r="BM51" s="1024" t="s">
        <v>6</v>
      </c>
      <c r="BN51" s="4">
        <v>1</v>
      </c>
    </row>
    <row r="52" spans="1:66" ht="19.5" customHeight="1" thickBot="1" x14ac:dyDescent="0.3">
      <c r="B52" s="66" t="s">
        <v>18</v>
      </c>
      <c r="C52" s="985" t="str">
        <f>C16</f>
        <v>Famille à coller.N.Nom de votre recette.Recette mère ►.S.Saisissez le nom de la recette mère</v>
      </c>
      <c r="D52" s="986">
        <f>D16</f>
        <v>6</v>
      </c>
      <c r="E52" s="987" t="str">
        <f>E16</f>
        <v>couverts</v>
      </c>
      <c r="F52" s="1030" t="s">
        <v>150</v>
      </c>
      <c r="G52" s="255"/>
      <c r="H52" s="255"/>
      <c r="I52" s="255"/>
      <c r="J52" s="255"/>
      <c r="K52" s="255"/>
      <c r="L52" s="256"/>
      <c r="M52" s="48"/>
      <c r="N52" s="2979">
        <f>SUM(N20:N51)</f>
        <v>0.47000000000000003</v>
      </c>
      <c r="O52" s="1034">
        <f>SUM(O20:O51)</f>
        <v>2.1</v>
      </c>
      <c r="P52" s="1035">
        <f>SUM(P20:P51)</f>
        <v>2.35</v>
      </c>
      <c r="Q52" s="1032"/>
      <c r="R52" s="1032"/>
      <c r="S52" s="1033"/>
      <c r="T52" s="1036"/>
      <c r="U52" s="1037">
        <f>O52</f>
        <v>2.1</v>
      </c>
      <c r="V52" s="1038" t="str">
        <f>ROUND(W52-U52,3)&amp;"Kg"&amp;"  "&amp;IF(W52&gt;0, ROUND((W52 - O52) / W52 * 100, 2), 0)&amp;"%"</f>
        <v>0.25Kg  10.64%</v>
      </c>
      <c r="W52" s="1039">
        <f>P52</f>
        <v>2.35</v>
      </c>
      <c r="X52" s="1040"/>
      <c r="Y52" s="1041"/>
      <c r="Z52" s="268">
        <f>IF(SUM(Z20:Z51)=0,"",SUM(Z20:Z51))</f>
        <v>43.022500000000001</v>
      </c>
      <c r="AA52" s="269">
        <f>IF(ISERROR(Z52/Z52),"",Z52/Z52)</f>
        <v>1</v>
      </c>
      <c r="AB52"/>
      <c r="AC52" s="2923" t="s">
        <v>623</v>
      </c>
      <c r="AD52" s="2952">
        <f t="shared" si="9"/>
        <v>0.47299999999999998</v>
      </c>
      <c r="AE52" s="1031">
        <v>473</v>
      </c>
      <c r="AF52" s="48"/>
      <c r="AG52" s="2257"/>
      <c r="AH52" s="2253"/>
      <c r="AI52" s="2253"/>
      <c r="AJ52" s="2253"/>
      <c r="AK52" s="2253"/>
      <c r="AL52" s="2253"/>
      <c r="AM52" s="2253"/>
      <c r="AN52" s="2745"/>
      <c r="AO52" s="3"/>
      <c r="AP52" s="66" t="str">
        <f t="shared" si="17"/>
        <v>A</v>
      </c>
      <c r="AQ52" s="3"/>
      <c r="AR52" s="333" t="s">
        <v>174</v>
      </c>
      <c r="AS52" s="147"/>
      <c r="AT52" s="147"/>
      <c r="AU52" s="147"/>
      <c r="AV52" s="147"/>
      <c r="AW52" s="16"/>
      <c r="AX52" s="16"/>
      <c r="AY52" s="16"/>
      <c r="AZ52"/>
      <c r="BA52" s="323"/>
      <c r="BB52" s="334" t="s">
        <v>175</v>
      </c>
      <c r="BC52" s="335" t="s">
        <v>176</v>
      </c>
      <c r="BD52" s="119"/>
      <c r="BE52" s="3"/>
      <c r="BF52" s="3151"/>
      <c r="BG52" s="3152"/>
      <c r="BH52" s="3152"/>
      <c r="BI52" s="3152"/>
      <c r="BJ52" s="3152"/>
      <c r="BK52" s="3152"/>
      <c r="BL52" s="3153"/>
      <c r="BM52" s="1024" t="s">
        <v>6</v>
      </c>
      <c r="BN52" s="4">
        <v>1</v>
      </c>
    </row>
    <row r="53" spans="1:66" s="48" customFormat="1" ht="18.75" customHeight="1" thickBot="1" x14ac:dyDescent="0.3">
      <c r="A53" s="296">
        <f>ROW()</f>
        <v>53</v>
      </c>
      <c r="B53" s="1004" t="s">
        <v>18</v>
      </c>
      <c r="C53" s="998" t="str">
        <f>C16</f>
        <v>Famille à coller.N.Nom de votre recette.Recette mère ►.S.Saisissez le nom de la recette mère</v>
      </c>
      <c r="D53" s="998">
        <f>D16</f>
        <v>6</v>
      </c>
      <c r="E53" s="998" t="str">
        <f>E16</f>
        <v>couverts</v>
      </c>
      <c r="F53" s="315" t="s">
        <v>61</v>
      </c>
      <c r="G53" s="1002">
        <v>29</v>
      </c>
      <c r="H53" s="999" t="s">
        <v>142</v>
      </c>
      <c r="I53" s="1000"/>
      <c r="J53" s="1000"/>
      <c r="K53" s="1000"/>
      <c r="L53" s="1001"/>
      <c r="N53" s="2885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  <c r="AA53" s="1354"/>
      <c r="AB53"/>
      <c r="AC53" s="1000"/>
      <c r="AD53" s="1000"/>
      <c r="AE53" s="1000"/>
      <c r="AG53" s="2257"/>
      <c r="AH53" s="2253"/>
      <c r="AI53" s="2253"/>
      <c r="AJ53" s="2253"/>
      <c r="AK53" s="2253"/>
      <c r="AL53" s="2253"/>
      <c r="AM53" s="2253"/>
      <c r="AN53" s="2745"/>
      <c r="AO53" s="3"/>
      <c r="AP53" s="1004" t="str">
        <f t="shared" si="17"/>
        <v>A</v>
      </c>
      <c r="AQ53" s="3"/>
      <c r="AR53" s="341" t="s">
        <v>178</v>
      </c>
      <c r="AS53" s="147"/>
      <c r="AT53" s="147"/>
      <c r="AU53" s="147"/>
      <c r="AV53" s="147"/>
      <c r="AW53" s="16"/>
      <c r="AX53" s="16"/>
      <c r="AY53" s="16"/>
      <c r="AZ53"/>
      <c r="BA53" s="323"/>
      <c r="BB53" s="334" t="s">
        <v>179</v>
      </c>
      <c r="BC53" s="335" t="s">
        <v>180</v>
      </c>
      <c r="BD53" s="119"/>
      <c r="BE53" s="3"/>
      <c r="BF53" s="344"/>
      <c r="BG53" s="345" t="s">
        <v>181</v>
      </c>
      <c r="BH53" s="342"/>
      <c r="BI53" s="342"/>
      <c r="BJ53" s="342"/>
      <c r="BK53" s="342"/>
      <c r="BL53" s="343"/>
      <c r="BM53" s="1024" t="s">
        <v>6</v>
      </c>
      <c r="BN53" s="4">
        <v>1</v>
      </c>
    </row>
    <row r="54" spans="1:66" s="48" customFormat="1" ht="15.75" customHeight="1" x14ac:dyDescent="0.25">
      <c r="A54"/>
      <c r="B54" s="319" t="s">
        <v>18</v>
      </c>
      <c r="C54" s="1043" t="str">
        <f>C53</f>
        <v>Famille à coller.N.Nom de votre recette.Recette mère ►.S.Saisissez le nom de la recette mère</v>
      </c>
      <c r="D54" s="1043">
        <f>D53</f>
        <v>6</v>
      </c>
      <c r="E54" s="1044" t="str">
        <f>E53</f>
        <v>couverts</v>
      </c>
      <c r="F54" s="321" t="s">
        <v>146</v>
      </c>
      <c r="G54" s="243"/>
      <c r="H54" s="243"/>
      <c r="I54" s="243"/>
      <c r="J54" s="243"/>
      <c r="K54" s="243"/>
      <c r="L54" s="322"/>
      <c r="N54" s="2981"/>
      <c r="O54" s="2959"/>
      <c r="P54" s="2960"/>
      <c r="Q54" s="330" t="s">
        <v>2324</v>
      </c>
      <c r="R54" s="1355"/>
      <c r="S54" s="1355"/>
      <c r="T54" s="1355"/>
      <c r="U54" s="1355"/>
      <c r="V54" s="1355"/>
      <c r="W54" s="1355"/>
      <c r="X54" s="1355"/>
      <c r="Y54" s="1355"/>
      <c r="Z54" s="1355"/>
      <c r="AA54" s="1356"/>
      <c r="AB54"/>
      <c r="AD54" s="310"/>
      <c r="AE54" s="310"/>
      <c r="AG54" s="2257"/>
      <c r="AH54" s="2253"/>
      <c r="AI54" s="2253"/>
      <c r="AJ54" s="2253"/>
      <c r="AK54" s="2253"/>
      <c r="AL54" s="2253"/>
      <c r="AM54" s="2253"/>
      <c r="AN54" s="2745"/>
      <c r="AO54" s="3"/>
      <c r="AP54" s="319" t="str">
        <f t="shared" si="17"/>
        <v>A</v>
      </c>
      <c r="AQ54" s="3"/>
      <c r="AR54" s="333" t="s">
        <v>182</v>
      </c>
      <c r="AS54" s="76"/>
      <c r="AT54" s="76"/>
      <c r="AU54" s="76"/>
      <c r="AV54" s="76"/>
      <c r="AW54" s="16"/>
      <c r="AX54" s="16"/>
      <c r="AY54" s="16"/>
      <c r="AZ54"/>
      <c r="BA54" s="323"/>
      <c r="BB54" s="346" t="s">
        <v>183</v>
      </c>
      <c r="BC54" s="347" t="s">
        <v>184</v>
      </c>
      <c r="BD54" s="119"/>
      <c r="BE54" s="3"/>
      <c r="BF54" s="348" t="s">
        <v>18</v>
      </c>
      <c r="BG54" s="349" t="s">
        <v>185</v>
      </c>
      <c r="BH54" s="350">
        <v>18</v>
      </c>
      <c r="BI54" s="350" t="s">
        <v>43</v>
      </c>
      <c r="BJ54" s="351" t="s">
        <v>186</v>
      </c>
      <c r="BK54" s="3154" t="s">
        <v>187</v>
      </c>
      <c r="BL54" s="3156" t="s">
        <v>188</v>
      </c>
      <c r="BM54" s="1024" t="s">
        <v>6</v>
      </c>
      <c r="BN54" s="4">
        <v>1</v>
      </c>
    </row>
    <row r="55" spans="1:66" s="48" customFormat="1" ht="18.75" x14ac:dyDescent="0.25">
      <c r="A55"/>
      <c r="B55" s="196" t="str">
        <f t="shared" ref="B55:B61" si="19">IF(OR(F55&lt;&gt;"",G55&lt;&gt; "",H55&lt;&gt;"",I55&lt;&gt;""),"A", "►")</f>
        <v>►</v>
      </c>
      <c r="C55" s="320" t="str">
        <f>C53</f>
        <v>Famille à coller.N.Nom de votre recette.Recette mère ►.S.Saisissez le nom de la recette mère</v>
      </c>
      <c r="D55" s="320">
        <f>D53</f>
        <v>6</v>
      </c>
      <c r="E55" s="1045" t="str">
        <f>E53</f>
        <v>couverts</v>
      </c>
      <c r="F55" s="324"/>
      <c r="G55" s="248"/>
      <c r="H55" s="248"/>
      <c r="I55" s="248"/>
      <c r="J55" s="248"/>
      <c r="K55" s="248"/>
      <c r="L55" s="322"/>
      <c r="N55" s="2982"/>
      <c r="O55" s="310"/>
      <c r="P55" s="2961"/>
      <c r="Q55" s="304"/>
      <c r="R55" s="2941"/>
      <c r="S55" s="2941"/>
      <c r="T55" s="2941"/>
      <c r="U55" s="2941"/>
      <c r="V55" s="2941"/>
      <c r="W55" s="2941"/>
      <c r="X55" s="2941"/>
      <c r="Y55" s="2941"/>
      <c r="Z55" s="2941"/>
      <c r="AA55" s="2942"/>
      <c r="AB55"/>
      <c r="AD55" s="310"/>
      <c r="AE55" s="310"/>
      <c r="AG55" s="2257"/>
      <c r="AH55" s="2253"/>
      <c r="AI55" s="2253"/>
      <c r="AJ55" s="2253"/>
      <c r="AK55" s="2253"/>
      <c r="AL55" s="2253"/>
      <c r="AM55" s="2253"/>
      <c r="AN55" s="2745"/>
      <c r="AO55" s="3"/>
      <c r="AP55" s="196" t="str">
        <f t="shared" si="17"/>
        <v>►</v>
      </c>
      <c r="AQ55" s="3"/>
      <c r="AR55" s="341" t="s">
        <v>190</v>
      </c>
      <c r="AS55" s="64"/>
      <c r="AT55" s="64"/>
      <c r="AU55" s="64"/>
      <c r="AV55" s="65"/>
      <c r="AW55" s="16"/>
      <c r="AX55" s="16"/>
      <c r="AY55" s="16"/>
      <c r="AZ55"/>
      <c r="BA55" s="353" t="s">
        <v>191</v>
      </c>
      <c r="BB55" s="354"/>
      <c r="BC55" s="355"/>
      <c r="BD55" s="356"/>
      <c r="BE55" s="106"/>
      <c r="BF55" s="357" t="s">
        <v>18</v>
      </c>
      <c r="BG55" s="358" t="s">
        <v>185</v>
      </c>
      <c r="BH55" s="359"/>
      <c r="BI55" s="359"/>
      <c r="BJ55" s="360" t="s">
        <v>186</v>
      </c>
      <c r="BK55" s="3155"/>
      <c r="BL55" s="3157"/>
      <c r="BM55" s="1024" t="s">
        <v>6</v>
      </c>
      <c r="BN55" s="4">
        <v>1</v>
      </c>
    </row>
    <row r="56" spans="1:66" s="48" customFormat="1" ht="15.75" customHeight="1" x14ac:dyDescent="0.25">
      <c r="A56"/>
      <c r="B56" s="196" t="str">
        <f t="shared" si="19"/>
        <v>►</v>
      </c>
      <c r="C56" s="320" t="str">
        <f>C53</f>
        <v>Famille à coller.N.Nom de votre recette.Recette mère ►.S.Saisissez le nom de la recette mère</v>
      </c>
      <c r="D56" s="320">
        <f>D53</f>
        <v>6</v>
      </c>
      <c r="E56" s="1045" t="str">
        <f>E53</f>
        <v>couverts</v>
      </c>
      <c r="F56" s="324"/>
      <c r="G56" s="270"/>
      <c r="H56" s="270"/>
      <c r="I56" s="270"/>
      <c r="J56" s="270"/>
      <c r="K56" s="270"/>
      <c r="L56" s="322"/>
      <c r="N56" s="2982"/>
      <c r="O56" s="310"/>
      <c r="P56" s="2961"/>
      <c r="Q56" s="304"/>
      <c r="R56" s="2941"/>
      <c r="S56" s="2941"/>
      <c r="T56" s="2941"/>
      <c r="U56" s="2941"/>
      <c r="V56" s="2941"/>
      <c r="W56" s="2941"/>
      <c r="X56" s="2941"/>
      <c r="Y56" s="2941"/>
      <c r="Z56" s="2941"/>
      <c r="AA56" s="2942"/>
      <c r="AB56"/>
      <c r="AD56" s="310"/>
      <c r="AE56" s="310"/>
      <c r="AG56" s="2257"/>
      <c r="AH56" s="2253"/>
      <c r="AI56" s="2253"/>
      <c r="AJ56" s="2253"/>
      <c r="AK56" s="2253"/>
      <c r="AL56" s="2253"/>
      <c r="AM56" s="2253"/>
      <c r="AN56" s="2745"/>
      <c r="AO56" s="3"/>
      <c r="AP56" s="196" t="str">
        <f t="shared" si="17"/>
        <v>►</v>
      </c>
      <c r="AQ56" s="3"/>
      <c r="AR56" s="76"/>
      <c r="AS56" s="76"/>
      <c r="AT56" s="76"/>
      <c r="AU56" s="76"/>
      <c r="AV56" s="76"/>
      <c r="AW56" s="16"/>
      <c r="AX56" s="16"/>
      <c r="AY56" s="16"/>
      <c r="AZ56"/>
      <c r="BA56" s="3111" t="s">
        <v>192</v>
      </c>
      <c r="BB56" s="3112"/>
      <c r="BC56" s="3112"/>
      <c r="BD56" s="3113"/>
      <c r="BE56" s="106"/>
      <c r="BF56" s="357" t="s">
        <v>18</v>
      </c>
      <c r="BG56" s="362" t="s">
        <v>185</v>
      </c>
      <c r="BH56" s="362"/>
      <c r="BI56" s="363" t="s">
        <v>193</v>
      </c>
      <c r="BJ56" s="364"/>
      <c r="BK56" s="365"/>
      <c r="BL56" s="366" t="s">
        <v>34</v>
      </c>
      <c r="BM56" s="1024" t="s">
        <v>6</v>
      </c>
      <c r="BN56" s="4">
        <v>1</v>
      </c>
    </row>
    <row r="57" spans="1:66" s="48" customFormat="1" ht="15.75" x14ac:dyDescent="0.25">
      <c r="A57"/>
      <c r="B57" s="196" t="str">
        <f t="shared" si="19"/>
        <v>►</v>
      </c>
      <c r="C57" s="320" t="str">
        <f>C53</f>
        <v>Famille à coller.N.Nom de votre recette.Recette mère ►.S.Saisissez le nom de la recette mère</v>
      </c>
      <c r="D57" s="320">
        <f>D53</f>
        <v>6</v>
      </c>
      <c r="E57" s="1045" t="str">
        <f>E53</f>
        <v>couverts</v>
      </c>
      <c r="F57" s="324"/>
      <c r="G57" s="270"/>
      <c r="H57" s="270"/>
      <c r="I57" s="270"/>
      <c r="J57" s="270"/>
      <c r="K57" s="270"/>
      <c r="L57" s="322"/>
      <c r="N57" s="2982"/>
      <c r="O57" s="310"/>
      <c r="P57" s="2961"/>
      <c r="Q57" s="304"/>
      <c r="R57" s="2941"/>
      <c r="S57" s="2941"/>
      <c r="T57" s="2941"/>
      <c r="U57" s="2941"/>
      <c r="V57" s="2941"/>
      <c r="W57" s="2941"/>
      <c r="X57" s="2941"/>
      <c r="Y57" s="2941"/>
      <c r="Z57" s="2941"/>
      <c r="AA57" s="2942"/>
      <c r="AB57"/>
      <c r="AD57" s="310"/>
      <c r="AE57" s="310"/>
      <c r="AG57" s="2257"/>
      <c r="AH57" s="2253"/>
      <c r="AI57" s="2253"/>
      <c r="AJ57" s="2253"/>
      <c r="AK57" s="2253"/>
      <c r="AL57" s="2253"/>
      <c r="AM57" s="2253"/>
      <c r="AN57" s="2745"/>
      <c r="AO57" s="3"/>
      <c r="AP57" s="196" t="str">
        <f t="shared" si="17"/>
        <v>►</v>
      </c>
      <c r="AQ57" s="3"/>
      <c r="AR57" s="76"/>
      <c r="AS57" s="76"/>
      <c r="AT57" s="76"/>
      <c r="AU57" s="76"/>
      <c r="AV57" s="76"/>
      <c r="AW57" s="16"/>
      <c r="AX57" s="16"/>
      <c r="AY57" s="16"/>
      <c r="AZ57"/>
      <c r="BA57" s="3111"/>
      <c r="BB57" s="3112"/>
      <c r="BC57" s="3112"/>
      <c r="BD57" s="3113"/>
      <c r="BE57" s="106"/>
      <c r="BF57" s="357" t="s">
        <v>18</v>
      </c>
      <c r="BG57" s="367" t="s">
        <v>185</v>
      </c>
      <c r="BH57" s="367"/>
      <c r="BI57" s="368"/>
      <c r="BJ57" s="93"/>
      <c r="BK57" s="93"/>
      <c r="BL57" s="369"/>
      <c r="BM57" s="1024" t="s">
        <v>6</v>
      </c>
      <c r="BN57" s="4">
        <v>1</v>
      </c>
    </row>
    <row r="58" spans="1:66" s="48" customFormat="1" ht="15.75" x14ac:dyDescent="0.25">
      <c r="A58"/>
      <c r="B58" s="196" t="str">
        <f t="shared" si="19"/>
        <v>►</v>
      </c>
      <c r="C58" s="320" t="str">
        <f>C53</f>
        <v>Famille à coller.N.Nom de votre recette.Recette mère ►.S.Saisissez le nom de la recette mère</v>
      </c>
      <c r="D58" s="320">
        <f>D53</f>
        <v>6</v>
      </c>
      <c r="E58" s="1045" t="str">
        <f>E53</f>
        <v>couverts</v>
      </c>
      <c r="F58" s="324"/>
      <c r="G58" s="270"/>
      <c r="H58" s="270"/>
      <c r="I58" s="270"/>
      <c r="J58" s="270"/>
      <c r="K58" s="270"/>
      <c r="L58" s="322"/>
      <c r="N58" s="2982"/>
      <c r="O58" s="310"/>
      <c r="P58" s="2961"/>
      <c r="Q58" s="304"/>
      <c r="R58" s="2941"/>
      <c r="S58" s="2941"/>
      <c r="T58" s="2941"/>
      <c r="U58" s="2941"/>
      <c r="V58" s="2941"/>
      <c r="W58" s="2941"/>
      <c r="X58" s="2941"/>
      <c r="Y58" s="2941"/>
      <c r="Z58" s="2941"/>
      <c r="AA58" s="2942"/>
      <c r="AB58"/>
      <c r="AD58" s="310"/>
      <c r="AE58" s="310"/>
      <c r="AG58" s="2257"/>
      <c r="AH58" s="2253"/>
      <c r="AI58" s="2253"/>
      <c r="AJ58" s="2253"/>
      <c r="AK58" s="2253"/>
      <c r="AL58" s="2253"/>
      <c r="AM58" s="2253"/>
      <c r="AN58" s="2745"/>
      <c r="AO58" s="3"/>
      <c r="AP58" s="196" t="str">
        <f t="shared" si="17"/>
        <v>►</v>
      </c>
      <c r="AQ58" s="3"/>
      <c r="AR58" s="76"/>
      <c r="AS58" s="76"/>
      <c r="AT58" s="76"/>
      <c r="AU58" s="76"/>
      <c r="AV58" s="76"/>
      <c r="AW58" s="16"/>
      <c r="AX58" s="16"/>
      <c r="AY58" s="16"/>
      <c r="AZ58"/>
      <c r="BA58" s="3111"/>
      <c r="BB58" s="3112"/>
      <c r="BC58" s="3112"/>
      <c r="BD58" s="3113"/>
      <c r="BE58" s="106"/>
      <c r="BF58" s="357" t="s">
        <v>18</v>
      </c>
      <c r="BG58" s="367" t="s">
        <v>185</v>
      </c>
      <c r="BH58" s="367"/>
      <c r="BI58" s="368"/>
      <c r="BJ58" s="110">
        <v>18</v>
      </c>
      <c r="BK58" s="111" t="s">
        <v>43</v>
      </c>
      <c r="BL58" s="370" t="s">
        <v>39</v>
      </c>
      <c r="BM58" s="1024" t="s">
        <v>6</v>
      </c>
      <c r="BN58" s="4">
        <v>1</v>
      </c>
    </row>
    <row r="59" spans="1:66" s="48" customFormat="1" ht="21" customHeight="1" x14ac:dyDescent="0.25">
      <c r="A59"/>
      <c r="B59" s="196" t="str">
        <f t="shared" si="19"/>
        <v>►</v>
      </c>
      <c r="C59" s="320" t="str">
        <f>C53</f>
        <v>Famille à coller.N.Nom de votre recette.Recette mère ►.S.Saisissez le nom de la recette mère</v>
      </c>
      <c r="D59" s="320">
        <f>D53</f>
        <v>6</v>
      </c>
      <c r="E59" s="1045" t="str">
        <f>E53</f>
        <v>couverts</v>
      </c>
      <c r="F59" s="324"/>
      <c r="G59" s="270"/>
      <c r="H59" s="270"/>
      <c r="I59" s="270"/>
      <c r="J59" s="270"/>
      <c r="K59" s="270"/>
      <c r="L59" s="322"/>
      <c r="N59" s="2982"/>
      <c r="O59" s="310"/>
      <c r="P59" s="2961"/>
      <c r="Q59" s="304"/>
      <c r="R59" s="2941"/>
      <c r="S59" s="2941"/>
      <c r="T59" s="2941"/>
      <c r="U59" s="2941"/>
      <c r="V59" s="2941"/>
      <c r="W59" s="2941"/>
      <c r="X59" s="2941"/>
      <c r="Y59" s="2941"/>
      <c r="Z59" s="2941"/>
      <c r="AA59" s="2942"/>
      <c r="AB59"/>
      <c r="AD59" s="310"/>
      <c r="AE59" s="310"/>
      <c r="AG59" s="2257"/>
      <c r="AH59" s="2253"/>
      <c r="AI59" s="2253"/>
      <c r="AJ59" s="2253"/>
      <c r="AK59" s="2253"/>
      <c r="AL59" s="2253"/>
      <c r="AM59" s="2253"/>
      <c r="AN59" s="2745"/>
      <c r="AO59" s="3"/>
      <c r="AP59" s="196" t="str">
        <f t="shared" si="17"/>
        <v>►</v>
      </c>
      <c r="AQ59" s="3"/>
      <c r="AR59" s="76"/>
      <c r="AS59" s="76"/>
      <c r="AT59" s="76"/>
      <c r="AU59" s="76"/>
      <c r="AV59" s="76"/>
      <c r="AW59" s="16"/>
      <c r="AX59" s="16"/>
      <c r="AY59" s="16"/>
      <c r="AZ59"/>
      <c r="BA59" s="3111"/>
      <c r="BB59" s="3112"/>
      <c r="BC59" s="3112"/>
      <c r="BD59" s="3113"/>
      <c r="BE59" s="106"/>
      <c r="BF59" s="357" t="s">
        <v>11</v>
      </c>
      <c r="BG59" s="367" t="s">
        <v>185</v>
      </c>
      <c r="BH59" s="367"/>
      <c r="BI59" s="368"/>
      <c r="BJ59" s="374" t="s">
        <v>195</v>
      </c>
      <c r="BK59" s="16"/>
      <c r="BL59" s="375"/>
      <c r="BM59" s="1024" t="s">
        <v>6</v>
      </c>
      <c r="BN59" s="4">
        <v>1</v>
      </c>
    </row>
    <row r="60" spans="1:66" s="48" customFormat="1" ht="21" customHeight="1" x14ac:dyDescent="0.25">
      <c r="A60"/>
      <c r="B60" s="196" t="str">
        <f t="shared" si="19"/>
        <v>►</v>
      </c>
      <c r="C60" s="320" t="str">
        <f>C53</f>
        <v>Famille à coller.N.Nom de votre recette.Recette mère ►.S.Saisissez le nom de la recette mère</v>
      </c>
      <c r="D60" s="320">
        <f>D53</f>
        <v>6</v>
      </c>
      <c r="E60" s="1045" t="str">
        <f>E53</f>
        <v>couverts</v>
      </c>
      <c r="F60" s="324"/>
      <c r="G60" s="270"/>
      <c r="H60" s="270"/>
      <c r="I60" s="270"/>
      <c r="J60" s="270"/>
      <c r="K60" s="270"/>
      <c r="L60" s="322"/>
      <c r="N60" s="2982"/>
      <c r="O60" s="310"/>
      <c r="P60" s="2961"/>
      <c r="Q60" s="304"/>
      <c r="R60" s="2941"/>
      <c r="S60" s="2941"/>
      <c r="T60" s="2941"/>
      <c r="U60" s="2941"/>
      <c r="V60" s="2941"/>
      <c r="W60" s="2941"/>
      <c r="X60" s="2941"/>
      <c r="Y60" s="2941"/>
      <c r="Z60" s="2941"/>
      <c r="AA60" s="2942"/>
      <c r="AB60"/>
      <c r="AD60" s="310"/>
      <c r="AE60" s="310"/>
      <c r="AG60" s="2257"/>
      <c r="AH60" s="2253"/>
      <c r="AI60" s="2253"/>
      <c r="AJ60" s="2253"/>
      <c r="AK60" s="2253"/>
      <c r="AL60" s="2253"/>
      <c r="AM60" s="2253"/>
      <c r="AN60" s="2745"/>
      <c r="AO60" s="3"/>
      <c r="AP60" s="196" t="str">
        <f t="shared" si="17"/>
        <v>►</v>
      </c>
      <c r="AQ60" s="3"/>
      <c r="AR60" s="76"/>
      <c r="AS60" s="76"/>
      <c r="AT60" s="76"/>
      <c r="AU60" s="76"/>
      <c r="AV60" s="76"/>
      <c r="AW60" s="16"/>
      <c r="AX60" s="16"/>
      <c r="AY60" s="16"/>
      <c r="AZ60"/>
      <c r="BA60" s="3161" t="s">
        <v>196</v>
      </c>
      <c r="BB60" s="3162"/>
      <c r="BC60" s="3162"/>
      <c r="BD60" s="3163"/>
      <c r="BE60" s="106"/>
      <c r="BF60" s="107"/>
      <c r="BG60" s="108"/>
      <c r="BH60" s="108"/>
      <c r="BI60" s="108"/>
      <c r="BJ60" s="3164" t="s">
        <v>56</v>
      </c>
      <c r="BK60" s="3164"/>
      <c r="BL60" s="3165"/>
      <c r="BM60" s="1024" t="s">
        <v>6</v>
      </c>
      <c r="BN60" s="4">
        <v>1</v>
      </c>
    </row>
    <row r="61" spans="1:66" s="48" customFormat="1" ht="21" customHeight="1" x14ac:dyDescent="0.25">
      <c r="A61"/>
      <c r="B61" s="196" t="str">
        <f t="shared" si="19"/>
        <v>►</v>
      </c>
      <c r="C61" s="320" t="str">
        <f>C53</f>
        <v>Famille à coller.N.Nom de votre recette.Recette mère ►.S.Saisissez le nom de la recette mère</v>
      </c>
      <c r="D61" s="320">
        <f>D53</f>
        <v>6</v>
      </c>
      <c r="E61" s="1045" t="str">
        <f>E53</f>
        <v>couverts</v>
      </c>
      <c r="F61" s="324"/>
      <c r="G61" s="270"/>
      <c r="H61" s="270"/>
      <c r="I61" s="270"/>
      <c r="J61" s="270"/>
      <c r="K61" s="270"/>
      <c r="L61" s="322"/>
      <c r="N61" s="2982"/>
      <c r="O61" s="310"/>
      <c r="P61" s="2961"/>
      <c r="Q61" s="304" t="s">
        <v>624</v>
      </c>
      <c r="R61" s="311"/>
      <c r="S61" s="311"/>
      <c r="T61" s="311"/>
      <c r="U61" s="311"/>
      <c r="V61" s="311"/>
      <c r="W61" s="311"/>
      <c r="X61" s="311"/>
      <c r="Y61" s="311"/>
      <c r="Z61" s="311"/>
      <c r="AA61" s="312"/>
      <c r="AB61"/>
      <c r="AD61" s="310"/>
      <c r="AE61" s="310"/>
      <c r="AG61" s="2257"/>
      <c r="AH61" s="2253"/>
      <c r="AI61" s="2253"/>
      <c r="AJ61" s="2253"/>
      <c r="AK61" s="2253"/>
      <c r="AL61" s="2253"/>
      <c r="AM61" s="2253"/>
      <c r="AN61" s="2745"/>
      <c r="AO61" s="3"/>
      <c r="AP61" s="196" t="str">
        <f t="shared" si="17"/>
        <v>►</v>
      </c>
      <c r="AQ61" s="3"/>
      <c r="AR61" s="76"/>
      <c r="AS61" s="76"/>
      <c r="AT61" s="76"/>
      <c r="AU61" s="76"/>
      <c r="AV61" s="76"/>
      <c r="AW61" s="16"/>
      <c r="AX61" s="16"/>
      <c r="AY61" s="16"/>
      <c r="AZ61"/>
      <c r="BA61" s="3161"/>
      <c r="BB61" s="3162"/>
      <c r="BC61" s="3162"/>
      <c r="BD61" s="3163"/>
      <c r="BE61" s="106"/>
      <c r="BF61" s="384"/>
      <c r="BG61" s="385" t="s">
        <v>197</v>
      </c>
      <c r="BH61" s="386" t="s">
        <v>188</v>
      </c>
      <c r="BI61" s="386"/>
      <c r="BJ61" s="3166" t="s">
        <v>198</v>
      </c>
      <c r="BK61" s="3166"/>
      <c r="BL61" s="3167"/>
      <c r="BM61" s="1024" t="s">
        <v>6</v>
      </c>
      <c r="BN61" s="4">
        <v>1</v>
      </c>
    </row>
    <row r="62" spans="1:66" s="48" customFormat="1" ht="21" customHeight="1" x14ac:dyDescent="0.25">
      <c r="A62"/>
      <c r="B62" s="196" t="str">
        <f t="shared" ref="B62:B83" si="20">IF(OR(I62&lt;&gt;"",J62&lt;&gt; "",K62&lt;&gt;"",L62&lt;&gt;""),"A", "►")</f>
        <v>►</v>
      </c>
      <c r="C62" s="320" t="str">
        <f>C53</f>
        <v>Famille à coller.N.Nom de votre recette.Recette mère ►.S.Saisissez le nom de la recette mère</v>
      </c>
      <c r="D62" s="320">
        <f>D53</f>
        <v>6</v>
      </c>
      <c r="E62" s="1045" t="str">
        <f>E53</f>
        <v>couverts</v>
      </c>
      <c r="F62" s="324"/>
      <c r="G62" s="270"/>
      <c r="H62" s="270"/>
      <c r="I62" s="270"/>
      <c r="J62" s="270"/>
      <c r="K62" s="270"/>
      <c r="L62" s="322"/>
      <c r="N62" s="2982"/>
      <c r="O62" s="310"/>
      <c r="P62" s="2961"/>
      <c r="Q62" s="304"/>
      <c r="R62" s="2941"/>
      <c r="S62" s="2941"/>
      <c r="T62" s="2941"/>
      <c r="U62" s="2941"/>
      <c r="V62" s="2941"/>
      <c r="W62" s="2941"/>
      <c r="X62" s="2941"/>
      <c r="Y62" s="2941"/>
      <c r="Z62" s="2941"/>
      <c r="AA62" s="2942"/>
      <c r="AB62"/>
      <c r="AD62" s="310"/>
      <c r="AE62" s="310"/>
      <c r="AG62" s="2257"/>
      <c r="AH62" s="2253"/>
      <c r="AI62" s="2253"/>
      <c r="AJ62" s="2253"/>
      <c r="AK62" s="2253"/>
      <c r="AL62" s="2253"/>
      <c r="AM62" s="2253"/>
      <c r="AN62" s="2745"/>
      <c r="AO62" s="3"/>
      <c r="AP62" s="196" t="str">
        <f t="shared" si="17"/>
        <v>►</v>
      </c>
      <c r="AQ62" s="3"/>
      <c r="AR62" s="76"/>
      <c r="AS62" s="76"/>
      <c r="AT62" s="76"/>
      <c r="AU62" s="76"/>
      <c r="AV62" s="76"/>
      <c r="AW62" s="16"/>
      <c r="AX62" s="16"/>
      <c r="AY62" s="16"/>
      <c r="AZ62"/>
      <c r="BA62" s="390"/>
      <c r="BC62" s="104"/>
      <c r="BD62" s="105"/>
      <c r="BE62" s="106"/>
      <c r="BF62" s="384"/>
      <c r="BG62" s="385" t="s">
        <v>199</v>
      </c>
      <c r="BH62" s="391" t="s">
        <v>200</v>
      </c>
      <c r="BI62" s="108"/>
      <c r="BJ62" s="3166"/>
      <c r="BK62" s="3166"/>
      <c r="BL62" s="3167"/>
      <c r="BM62" s="1024" t="s">
        <v>6</v>
      </c>
      <c r="BN62" s="4">
        <v>1</v>
      </c>
    </row>
    <row r="63" spans="1:66" s="48" customFormat="1" ht="21" customHeight="1" x14ac:dyDescent="0.25">
      <c r="A63"/>
      <c r="B63" s="196" t="str">
        <f t="shared" si="20"/>
        <v>►</v>
      </c>
      <c r="C63" s="320" t="str">
        <f>C53</f>
        <v>Famille à coller.N.Nom de votre recette.Recette mère ►.S.Saisissez le nom de la recette mère</v>
      </c>
      <c r="D63" s="320">
        <f>D53</f>
        <v>6</v>
      </c>
      <c r="E63" s="1045" t="str">
        <f>E53</f>
        <v>couverts</v>
      </c>
      <c r="F63" s="324"/>
      <c r="G63" s="270"/>
      <c r="H63" s="270"/>
      <c r="I63" s="270"/>
      <c r="J63" s="270"/>
      <c r="K63" s="270"/>
      <c r="L63" s="322"/>
      <c r="N63" s="2982"/>
      <c r="O63" s="310"/>
      <c r="P63" s="2961"/>
      <c r="Q63" s="304"/>
      <c r="R63" s="2941"/>
      <c r="S63" s="2941"/>
      <c r="T63" s="2941"/>
      <c r="U63" s="2941"/>
      <c r="V63" s="2941"/>
      <c r="W63" s="2941"/>
      <c r="X63" s="2941"/>
      <c r="Y63" s="2941"/>
      <c r="Z63" s="2941"/>
      <c r="AA63" s="2942"/>
      <c r="AB63"/>
      <c r="AD63" s="310"/>
      <c r="AE63" s="310"/>
      <c r="AG63" s="2257"/>
      <c r="AH63" s="2253"/>
      <c r="AI63" s="2253"/>
      <c r="AJ63" s="2253"/>
      <c r="AK63" s="2253"/>
      <c r="AL63" s="2253"/>
      <c r="AM63" s="2253"/>
      <c r="AN63" s="2745"/>
      <c r="AO63" s="3"/>
      <c r="AP63" s="196" t="str">
        <f t="shared" si="17"/>
        <v>►</v>
      </c>
      <c r="AQ63" s="3"/>
      <c r="AR63" s="76"/>
      <c r="AS63" s="447" t="s">
        <v>233</v>
      </c>
      <c r="AT63" s="76"/>
      <c r="AU63" s="76"/>
      <c r="AV63" s="76"/>
      <c r="AW63" s="76"/>
      <c r="AX63" s="76"/>
      <c r="AY63" s="76"/>
      <c r="AZ63"/>
      <c r="BA63" s="394" t="s">
        <v>90</v>
      </c>
      <c r="BB63" s="395" t="s">
        <v>201</v>
      </c>
      <c r="BC63" s="355"/>
      <c r="BD63" s="105"/>
      <c r="BE63" s="106"/>
      <c r="BF63" s="384"/>
      <c r="BG63" s="385" t="s">
        <v>202</v>
      </c>
      <c r="BH63" s="396" t="s">
        <v>187</v>
      </c>
      <c r="BI63" s="108"/>
      <c r="BJ63" s="3168" t="str">
        <f>"Recette *"&amp;BH61&amp;"/ Famille* "&amp;BH63&amp;"/ Auteur* "&amp;BH62&amp;" /Recette Mère ► "&amp;BI66</f>
        <v>Recette *CHIBOUST PAMPLEMOUSSE/ Famille* Dessert assiette/ Auteur* Jean-Jacques Borne MOF 1994 /Recette Mère ► MILLE-FEUILLE meringue et chiboust pamplemousse aux fraises des bois</v>
      </c>
      <c r="BK63" s="3168"/>
      <c r="BL63" s="3169"/>
      <c r="BM63" s="1024" t="s">
        <v>6</v>
      </c>
      <c r="BN63" s="4">
        <v>1</v>
      </c>
    </row>
    <row r="64" spans="1:66" s="48" customFormat="1" ht="21" x14ac:dyDescent="0.25">
      <c r="A64"/>
      <c r="B64" s="196" t="str">
        <f t="shared" si="20"/>
        <v>►</v>
      </c>
      <c r="C64" s="320" t="str">
        <f>C53</f>
        <v>Famille à coller.N.Nom de votre recette.Recette mère ►.S.Saisissez le nom de la recette mère</v>
      </c>
      <c r="D64" s="320">
        <f>D53</f>
        <v>6</v>
      </c>
      <c r="E64" s="1045" t="str">
        <f>E53</f>
        <v>couverts</v>
      </c>
      <c r="F64" s="324"/>
      <c r="G64" s="270"/>
      <c r="H64" s="270"/>
      <c r="I64" s="270"/>
      <c r="J64" s="270"/>
      <c r="K64" s="270"/>
      <c r="L64" s="322"/>
      <c r="N64" s="2982"/>
      <c r="O64" s="310"/>
      <c r="P64" s="2961"/>
      <c r="Q64" s="304"/>
      <c r="R64" s="2941"/>
      <c r="S64" s="2941"/>
      <c r="T64" s="2941"/>
      <c r="U64" s="2941"/>
      <c r="V64" s="2941"/>
      <c r="W64" s="2941"/>
      <c r="X64" s="2941"/>
      <c r="Y64" s="2941"/>
      <c r="Z64" s="2941"/>
      <c r="AA64" s="2942"/>
      <c r="AB64"/>
      <c r="AD64" s="310"/>
      <c r="AE64" s="310"/>
      <c r="AG64" s="2257"/>
      <c r="AH64" s="2253"/>
      <c r="AI64" s="2253"/>
      <c r="AJ64" s="2253"/>
      <c r="AK64" s="2253"/>
      <c r="AL64" s="2253"/>
      <c r="AM64" s="2253"/>
      <c r="AN64" s="2745"/>
      <c r="AO64" s="3"/>
      <c r="AP64" s="196" t="str">
        <f t="shared" si="17"/>
        <v>►</v>
      </c>
      <c r="AQ64" s="3"/>
      <c r="AR64" s="76"/>
      <c r="AS64" s="461"/>
      <c r="AT64" s="76"/>
      <c r="AU64" s="76"/>
      <c r="AV64" s="76"/>
      <c r="AW64" s="76"/>
      <c r="AX64" s="76"/>
      <c r="AY64" s="76"/>
      <c r="AZ64"/>
      <c r="BA64" s="402" t="s">
        <v>205</v>
      </c>
      <c r="BB64" s="395"/>
      <c r="BC64" s="355"/>
      <c r="BD64" s="105"/>
      <c r="BE64" s="106"/>
      <c r="BF64" s="384"/>
      <c r="BG64" s="385" t="s">
        <v>206</v>
      </c>
      <c r="BH64" s="403" t="s">
        <v>207</v>
      </c>
      <c r="BI64" s="108"/>
      <c r="BJ64" s="3168"/>
      <c r="BK64" s="3168"/>
      <c r="BL64" s="3169"/>
      <c r="BM64" s="1024" t="s">
        <v>6</v>
      </c>
      <c r="BN64" s="4">
        <v>1</v>
      </c>
    </row>
    <row r="65" spans="1:66" s="48" customFormat="1" ht="18.75" x14ac:dyDescent="0.25">
      <c r="A65"/>
      <c r="B65" s="196" t="str">
        <f t="shared" si="20"/>
        <v>A</v>
      </c>
      <c r="C65" s="320" t="str">
        <f>C53</f>
        <v>Famille à coller.N.Nom de votre recette.Recette mère ►.S.Saisissez le nom de la recette mère</v>
      </c>
      <c r="D65" s="320">
        <f>D53</f>
        <v>6</v>
      </c>
      <c r="E65" s="1045" t="str">
        <f>E53</f>
        <v>couverts</v>
      </c>
      <c r="F65" s="324"/>
      <c r="G65" s="270"/>
      <c r="H65" s="270"/>
      <c r="I65" s="270"/>
      <c r="J65" s="270" t="s">
        <v>625</v>
      </c>
      <c r="K65" s="270"/>
      <c r="L65" s="322"/>
      <c r="N65" s="2982"/>
      <c r="O65" s="310"/>
      <c r="P65" s="2961"/>
      <c r="Q65" s="304"/>
      <c r="R65" s="2957"/>
      <c r="S65" s="2957"/>
      <c r="T65" s="2957"/>
      <c r="U65" s="2957"/>
      <c r="V65" s="2957"/>
      <c r="W65" s="2957"/>
      <c r="X65" s="2957"/>
      <c r="Y65" s="2957"/>
      <c r="Z65" s="2957"/>
      <c r="AA65" s="2958"/>
      <c r="AB65"/>
      <c r="AD65" s="310"/>
      <c r="AE65" s="310"/>
      <c r="AG65" s="2257"/>
      <c r="AH65" s="2253"/>
      <c r="AI65" s="2253"/>
      <c r="AJ65" s="2253"/>
      <c r="AK65" s="2253"/>
      <c r="AL65" s="2253"/>
      <c r="AM65" s="2253"/>
      <c r="AN65" s="2745"/>
      <c r="AO65" s="3"/>
      <c r="AP65" s="196" t="str">
        <f t="shared" si="17"/>
        <v>A</v>
      </c>
      <c r="AQ65" s="3"/>
      <c r="AR65" s="446" t="s">
        <v>239</v>
      </c>
      <c r="AS65" s="447" t="s">
        <v>240</v>
      </c>
      <c r="AT65" s="76"/>
      <c r="AU65" s="76"/>
      <c r="AV65" s="76"/>
      <c r="AW65" s="76"/>
      <c r="AX65" s="76"/>
      <c r="AY65" s="76"/>
      <c r="AZ65"/>
      <c r="BA65" s="410" t="s">
        <v>210</v>
      </c>
      <c r="BB65" s="411"/>
      <c r="BC65" s="104"/>
      <c r="BD65" s="105"/>
      <c r="BE65" s="106"/>
      <c r="BF65" s="107"/>
      <c r="BG65" s="108"/>
      <c r="BH65" s="108"/>
      <c r="BI65" s="108"/>
      <c r="BJ65" s="3168"/>
      <c r="BK65" s="3168"/>
      <c r="BL65" s="3169"/>
      <c r="BM65" s="1024" t="s">
        <v>6</v>
      </c>
      <c r="BN65" s="4">
        <v>1</v>
      </c>
    </row>
    <row r="66" spans="1:66" s="48" customFormat="1" ht="18.75" x14ac:dyDescent="0.25">
      <c r="A66"/>
      <c r="B66" s="196" t="str">
        <f t="shared" si="20"/>
        <v>►</v>
      </c>
      <c r="C66" s="320" t="str">
        <f>C53</f>
        <v>Famille à coller.N.Nom de votre recette.Recette mère ►.S.Saisissez le nom de la recette mère</v>
      </c>
      <c r="D66" s="320">
        <f>D53</f>
        <v>6</v>
      </c>
      <c r="E66" s="1045" t="str">
        <f>E53</f>
        <v>couverts</v>
      </c>
      <c r="F66" s="324"/>
      <c r="G66" s="270"/>
      <c r="H66" s="270"/>
      <c r="I66" s="270"/>
      <c r="J66" s="270"/>
      <c r="K66" s="270"/>
      <c r="L66" s="322"/>
      <c r="N66" s="2982"/>
      <c r="O66" s="310"/>
      <c r="P66" s="2961"/>
      <c r="Q66" s="332" t="s">
        <v>169</v>
      </c>
      <c r="R66" s="325"/>
      <c r="S66" s="325"/>
      <c r="T66" s="325"/>
      <c r="U66" s="325"/>
      <c r="V66" s="325"/>
      <c r="W66" s="325"/>
      <c r="X66" s="325"/>
      <c r="Y66" s="325"/>
      <c r="Z66" s="325"/>
      <c r="AA66" s="331"/>
      <c r="AB66"/>
      <c r="AD66" s="310"/>
      <c r="AE66" s="310"/>
      <c r="AG66" s="2257"/>
      <c r="AH66" s="2253"/>
      <c r="AI66" s="2253"/>
      <c r="AJ66" s="2253"/>
      <c r="AK66" s="2253"/>
      <c r="AL66" s="2253"/>
      <c r="AM66" s="2253"/>
      <c r="AN66" s="2745"/>
      <c r="AO66" s="3"/>
      <c r="AP66" s="196" t="str">
        <f t="shared" si="17"/>
        <v>►</v>
      </c>
      <c r="AQ66" s="3"/>
      <c r="AR66" s="76"/>
      <c r="AS66" s="447" t="s">
        <v>244</v>
      </c>
      <c r="AT66" s="76"/>
      <c r="AU66" s="76"/>
      <c r="AV66" s="76"/>
      <c r="AW66" s="76"/>
      <c r="AX66" s="76"/>
      <c r="AY66" s="76"/>
      <c r="AZ66"/>
      <c r="BA66" s="414" t="s">
        <v>212</v>
      </c>
      <c r="BB66" s="415"/>
      <c r="BC66" s="104"/>
      <c r="BD66" s="105"/>
      <c r="BE66" s="106"/>
      <c r="BF66" s="416"/>
      <c r="BG66" s="417"/>
      <c r="BH66" s="418" t="s">
        <v>213</v>
      </c>
      <c r="BI66" s="419" t="s">
        <v>214</v>
      </c>
      <c r="BJ66" s="420"/>
      <c r="BK66" s="420"/>
      <c r="BL66" s="421"/>
      <c r="BM66" s="1024" t="s">
        <v>6</v>
      </c>
      <c r="BN66" s="4">
        <v>1</v>
      </c>
    </row>
    <row r="67" spans="1:66" s="48" customFormat="1" ht="18.75" x14ac:dyDescent="0.25">
      <c r="A67"/>
      <c r="B67" s="196" t="str">
        <f t="shared" si="20"/>
        <v>►</v>
      </c>
      <c r="C67" s="320" t="str">
        <f>C53</f>
        <v>Famille à coller.N.Nom de votre recette.Recette mère ►.S.Saisissez le nom de la recette mère</v>
      </c>
      <c r="D67" s="320">
        <f>D53</f>
        <v>6</v>
      </c>
      <c r="E67" s="1045" t="str">
        <f>E53</f>
        <v>couverts</v>
      </c>
      <c r="F67" s="324"/>
      <c r="G67" s="270"/>
      <c r="H67" s="270"/>
      <c r="I67" s="270"/>
      <c r="J67" s="270"/>
      <c r="K67" s="270"/>
      <c r="L67" s="322"/>
      <c r="N67" s="2982"/>
      <c r="O67" s="310"/>
      <c r="P67" s="2961"/>
      <c r="Q67" s="332"/>
      <c r="R67" s="325"/>
      <c r="S67" s="325"/>
      <c r="T67" s="325"/>
      <c r="U67" s="325"/>
      <c r="V67" s="325"/>
      <c r="W67" s="325"/>
      <c r="X67" s="325"/>
      <c r="Y67" s="325"/>
      <c r="Z67" s="325"/>
      <c r="AA67" s="331"/>
      <c r="AB67"/>
      <c r="AD67" s="310"/>
      <c r="AE67" s="310"/>
      <c r="AG67" s="2257"/>
      <c r="AH67" s="2253"/>
      <c r="AI67" s="2253"/>
      <c r="AJ67" s="2253"/>
      <c r="AK67" s="2253"/>
      <c r="AL67" s="2253"/>
      <c r="AM67" s="2253"/>
      <c r="AN67" s="2745"/>
      <c r="AO67" s="3"/>
      <c r="AP67" s="196" t="str">
        <f t="shared" si="17"/>
        <v>►</v>
      </c>
      <c r="AQ67" s="3"/>
      <c r="AR67" s="76"/>
      <c r="AS67" s="447" t="s">
        <v>247</v>
      </c>
      <c r="AT67" s="76"/>
      <c r="AU67" s="76"/>
      <c r="AV67" s="76"/>
      <c r="AW67" s="76"/>
      <c r="AX67" s="76"/>
      <c r="AY67" s="76"/>
      <c r="AZ67"/>
      <c r="BA67" s="414" t="s">
        <v>215</v>
      </c>
      <c r="BB67" s="415"/>
      <c r="BC67" s="104"/>
      <c r="BD67" s="105"/>
      <c r="BE67" s="106"/>
      <c r="BF67" s="107"/>
      <c r="BG67" s="422"/>
      <c r="BH67" s="108"/>
      <c r="BI67" s="108"/>
      <c r="BJ67" s="108"/>
      <c r="BK67" s="108"/>
      <c r="BL67" s="109"/>
      <c r="BM67" s="1024" t="s">
        <v>6</v>
      </c>
      <c r="BN67" s="4">
        <v>1</v>
      </c>
    </row>
    <row r="68" spans="1:66" s="48" customFormat="1" ht="18.75" x14ac:dyDescent="0.25">
      <c r="A68"/>
      <c r="B68" s="196" t="str">
        <f t="shared" si="20"/>
        <v>►</v>
      </c>
      <c r="C68" s="320" t="str">
        <f>C53</f>
        <v>Famille à coller.N.Nom de votre recette.Recette mère ►.S.Saisissez le nom de la recette mère</v>
      </c>
      <c r="D68" s="320">
        <f>D53</f>
        <v>6</v>
      </c>
      <c r="E68" s="1045" t="str">
        <f>E53</f>
        <v>couverts</v>
      </c>
      <c r="F68" s="324"/>
      <c r="G68" s="270"/>
      <c r="H68" s="270"/>
      <c r="I68" s="270"/>
      <c r="J68" s="270"/>
      <c r="K68" s="270"/>
      <c r="L68" s="322"/>
      <c r="N68" s="2982"/>
      <c r="O68" s="310"/>
      <c r="P68" s="2961"/>
      <c r="Q68" s="332"/>
      <c r="R68" s="325"/>
      <c r="S68" s="325"/>
      <c r="T68" s="325"/>
      <c r="U68" s="325"/>
      <c r="V68" s="325"/>
      <c r="W68" s="325"/>
      <c r="X68" s="325"/>
      <c r="Y68" s="325"/>
      <c r="Z68" s="325"/>
      <c r="AA68" s="331"/>
      <c r="AB68"/>
      <c r="AD68" s="310"/>
      <c r="AE68" s="310"/>
      <c r="AG68" s="2257"/>
      <c r="AH68" s="2253"/>
      <c r="AI68" s="2253"/>
      <c r="AJ68" s="2253"/>
      <c r="AK68" s="2253"/>
      <c r="AL68" s="2253"/>
      <c r="AM68" s="2253"/>
      <c r="AN68" s="2745"/>
      <c r="AO68" s="3"/>
      <c r="AP68" s="196" t="str">
        <f t="shared" si="17"/>
        <v>►</v>
      </c>
      <c r="AQ68" s="3"/>
      <c r="AR68" s="76"/>
      <c r="AS68" s="447" t="s">
        <v>251</v>
      </c>
      <c r="AT68" s="76"/>
      <c r="AU68" s="76"/>
      <c r="AV68" s="76"/>
      <c r="AW68" s="76"/>
      <c r="AX68" s="76"/>
      <c r="AY68" s="76"/>
      <c r="AZ68"/>
      <c r="BA68" s="414" t="s">
        <v>216</v>
      </c>
      <c r="BB68" s="415"/>
      <c r="BC68" s="104"/>
      <c r="BD68" s="105"/>
      <c r="BE68" s="106"/>
      <c r="BF68" s="427" t="s">
        <v>119</v>
      </c>
      <c r="BG68" s="422"/>
      <c r="BH68" s="108"/>
      <c r="BI68" s="108"/>
      <c r="BJ68" s="108"/>
      <c r="BK68" s="108"/>
      <c r="BL68" s="109"/>
      <c r="BM68" s="1024" t="s">
        <v>6</v>
      </c>
      <c r="BN68" s="4">
        <v>1</v>
      </c>
    </row>
    <row r="69" spans="1:66" s="48" customFormat="1" ht="18.75" x14ac:dyDescent="0.25">
      <c r="A69"/>
      <c r="B69" s="196" t="str">
        <f t="shared" si="20"/>
        <v>►</v>
      </c>
      <c r="C69" s="320" t="str">
        <f>C53</f>
        <v>Famille à coller.N.Nom de votre recette.Recette mère ►.S.Saisissez le nom de la recette mère</v>
      </c>
      <c r="D69" s="320">
        <f>D53</f>
        <v>6</v>
      </c>
      <c r="E69" s="1045" t="str">
        <f>E53</f>
        <v>couverts</v>
      </c>
      <c r="F69" s="324"/>
      <c r="G69" s="270"/>
      <c r="H69" s="270"/>
      <c r="I69" s="270"/>
      <c r="J69" s="270"/>
      <c r="K69" s="270"/>
      <c r="L69" s="322"/>
      <c r="N69" s="2982"/>
      <c r="O69" s="310"/>
      <c r="P69" s="2961"/>
      <c r="Q69" s="332"/>
      <c r="R69" s="325"/>
      <c r="S69" s="325"/>
      <c r="T69" s="325"/>
      <c r="U69" s="325"/>
      <c r="V69" s="325"/>
      <c r="W69" s="325"/>
      <c r="X69" s="325"/>
      <c r="Y69" s="325"/>
      <c r="Z69" s="325"/>
      <c r="AA69" s="331"/>
      <c r="AB69"/>
      <c r="AD69" s="310"/>
      <c r="AE69" s="310"/>
      <c r="AG69" s="2257"/>
      <c r="AH69" s="2253"/>
      <c r="AI69" s="2253"/>
      <c r="AJ69" s="2253"/>
      <c r="AK69" s="2253"/>
      <c r="AL69" s="2253"/>
      <c r="AM69" s="2253"/>
      <c r="AN69" s="2745"/>
      <c r="AO69" s="3"/>
      <c r="AP69" s="196" t="str">
        <f t="shared" si="17"/>
        <v>►</v>
      </c>
      <c r="AQ69" s="3"/>
      <c r="AR69" s="76"/>
      <c r="AS69" s="447" t="s">
        <v>254</v>
      </c>
      <c r="AT69" s="76"/>
      <c r="AU69" s="76"/>
      <c r="AV69" s="76"/>
      <c r="AW69" s="76"/>
      <c r="AX69" s="76"/>
      <c r="AY69" s="76"/>
      <c r="AZ69"/>
      <c r="BA69" s="414" t="s">
        <v>217</v>
      </c>
      <c r="BB69" s="415"/>
      <c r="BC69" s="104"/>
      <c r="BD69" s="105"/>
      <c r="BE69" s="106"/>
      <c r="BF69" s="107"/>
      <c r="BG69" s="422"/>
      <c r="BH69" s="108"/>
      <c r="BI69" s="108"/>
      <c r="BJ69" s="108"/>
      <c r="BK69" s="108"/>
      <c r="BL69" s="109"/>
      <c r="BM69" s="1024" t="s">
        <v>6</v>
      </c>
      <c r="BN69" s="4">
        <v>1</v>
      </c>
    </row>
    <row r="70" spans="1:66" s="48" customFormat="1" ht="16.5" customHeight="1" x14ac:dyDescent="0.25">
      <c r="A70"/>
      <c r="B70" s="196" t="str">
        <f t="shared" si="20"/>
        <v>►</v>
      </c>
      <c r="C70" s="320" t="str">
        <f>C53</f>
        <v>Famille à coller.N.Nom de votre recette.Recette mère ►.S.Saisissez le nom de la recette mère</v>
      </c>
      <c r="D70" s="320">
        <f>D53</f>
        <v>6</v>
      </c>
      <c r="E70" s="1045" t="str">
        <f>E53</f>
        <v>couverts</v>
      </c>
      <c r="F70" s="324"/>
      <c r="G70" s="270"/>
      <c r="H70" s="270"/>
      <c r="I70" s="270"/>
      <c r="J70" s="270"/>
      <c r="K70" s="270"/>
      <c r="L70" s="322"/>
      <c r="N70" s="2982"/>
      <c r="O70" s="310"/>
      <c r="P70" s="2961"/>
      <c r="Q70" s="332"/>
      <c r="R70" s="325"/>
      <c r="S70" s="325"/>
      <c r="T70" s="325"/>
      <c r="U70" s="325"/>
      <c r="V70" s="325"/>
      <c r="W70" s="325"/>
      <c r="X70" s="325"/>
      <c r="Y70" s="325"/>
      <c r="Z70" s="325"/>
      <c r="AA70" s="331"/>
      <c r="AB70"/>
      <c r="AD70" s="310"/>
      <c r="AE70" s="310"/>
      <c r="AG70" s="2257"/>
      <c r="AH70" s="2253"/>
      <c r="AI70" s="2253"/>
      <c r="AJ70" s="2253"/>
      <c r="AK70" s="2253"/>
      <c r="AL70" s="2253"/>
      <c r="AM70" s="2253"/>
      <c r="AN70" s="2745"/>
      <c r="AO70" s="3"/>
      <c r="AP70" s="196" t="str">
        <f t="shared" si="17"/>
        <v>►</v>
      </c>
      <c r="AQ70" s="3"/>
      <c r="AR70" s="76"/>
      <c r="AS70" s="447" t="s">
        <v>228</v>
      </c>
      <c r="AT70" s="76"/>
      <c r="AU70" s="76"/>
      <c r="AV70" s="76"/>
      <c r="AW70" s="76"/>
      <c r="AX70" s="76"/>
      <c r="AY70" s="76"/>
      <c r="AZ70"/>
      <c r="BA70" s="414" t="s">
        <v>220</v>
      </c>
      <c r="BB70" s="431"/>
      <c r="BC70" s="104"/>
      <c r="BD70" s="105"/>
      <c r="BE70" s="106"/>
      <c r="BF70" s="432"/>
      <c r="BG70" s="433"/>
      <c r="BH70" s="434"/>
      <c r="BI70" s="433"/>
      <c r="BJ70" s="433"/>
      <c r="BK70" s="433"/>
      <c r="BL70" s="435"/>
      <c r="BM70" s="1024" t="s">
        <v>6</v>
      </c>
      <c r="BN70" s="4">
        <v>1</v>
      </c>
    </row>
    <row r="71" spans="1:66" s="48" customFormat="1" ht="16.5" customHeight="1" thickBot="1" x14ac:dyDescent="0.3">
      <c r="A71"/>
      <c r="B71" s="196" t="str">
        <f t="shared" si="20"/>
        <v>►</v>
      </c>
      <c r="C71" s="320" t="str">
        <f>C53</f>
        <v>Famille à coller.N.Nom de votre recette.Recette mère ►.S.Saisissez le nom de la recette mère</v>
      </c>
      <c r="D71" s="320">
        <f>D53</f>
        <v>6</v>
      </c>
      <c r="E71" s="1045" t="str">
        <f>E53</f>
        <v>couverts</v>
      </c>
      <c r="F71" s="324"/>
      <c r="G71" s="270"/>
      <c r="H71" s="270"/>
      <c r="I71" s="270"/>
      <c r="J71" s="270"/>
      <c r="K71" s="270"/>
      <c r="L71" s="322"/>
      <c r="N71" s="2982"/>
      <c r="O71" s="310"/>
      <c r="P71" s="2961"/>
      <c r="Q71" s="332"/>
      <c r="R71" s="325"/>
      <c r="S71" s="325"/>
      <c r="T71" s="325"/>
      <c r="U71" s="325"/>
      <c r="V71" s="325"/>
      <c r="W71" s="325"/>
      <c r="X71" s="325"/>
      <c r="Y71" s="325"/>
      <c r="Z71" s="325"/>
      <c r="AA71" s="331"/>
      <c r="AB71"/>
      <c r="AD71" s="310"/>
      <c r="AE71" s="310"/>
      <c r="AG71" s="2257"/>
      <c r="AH71" s="2253"/>
      <c r="AI71" s="2253"/>
      <c r="AJ71" s="2253"/>
      <c r="AK71" s="2253"/>
      <c r="AL71" s="2253"/>
      <c r="AM71" s="2253"/>
      <c r="AN71" s="2745"/>
      <c r="AO71" s="3"/>
      <c r="AP71" s="196" t="str">
        <f t="shared" si="17"/>
        <v>►</v>
      </c>
      <c r="AQ71" s="3"/>
      <c r="AR71" s="76"/>
      <c r="AS71" s="447" t="s">
        <v>233</v>
      </c>
      <c r="AT71" s="76"/>
      <c r="AU71" s="76"/>
      <c r="AV71" s="76"/>
      <c r="AW71" s="76"/>
      <c r="AX71" s="76"/>
      <c r="AY71" s="76"/>
      <c r="AZ71"/>
      <c r="BA71" s="414"/>
      <c r="BB71" s="431"/>
      <c r="BC71" s="104"/>
      <c r="BD71" s="105"/>
      <c r="BE71" s="106"/>
      <c r="BF71" s="437" t="s">
        <v>222</v>
      </c>
      <c r="BG71" s="248"/>
      <c r="BH71" s="248"/>
      <c r="BI71" s="248"/>
      <c r="BJ71" s="16"/>
      <c r="BK71" s="248"/>
      <c r="BL71" s="244"/>
      <c r="BM71" s="1024" t="s">
        <v>6</v>
      </c>
      <c r="BN71" s="4">
        <v>1</v>
      </c>
    </row>
    <row r="72" spans="1:66" s="48" customFormat="1" ht="16.5" customHeight="1" thickTop="1" x14ac:dyDescent="0.25">
      <c r="A72"/>
      <c r="B72" s="196" t="str">
        <f t="shared" si="20"/>
        <v>►</v>
      </c>
      <c r="C72" s="320" t="str">
        <f>C53</f>
        <v>Famille à coller.N.Nom de votre recette.Recette mère ►.S.Saisissez le nom de la recette mère</v>
      </c>
      <c r="D72" s="320">
        <f>D53</f>
        <v>6</v>
      </c>
      <c r="E72" s="1045" t="str">
        <f>E53</f>
        <v>couverts</v>
      </c>
      <c r="F72" s="324"/>
      <c r="G72" s="270"/>
      <c r="H72" s="270"/>
      <c r="I72" s="270"/>
      <c r="J72" s="270"/>
      <c r="K72" s="270"/>
      <c r="L72" s="322"/>
      <c r="N72" s="2982"/>
      <c r="O72" s="310"/>
      <c r="P72" s="2961"/>
      <c r="Q72" s="332"/>
      <c r="R72" s="325"/>
      <c r="S72" s="325"/>
      <c r="T72" s="325"/>
      <c r="U72" s="325"/>
      <c r="V72" s="325"/>
      <c r="W72" s="325"/>
      <c r="X72" s="325"/>
      <c r="Y72" s="325"/>
      <c r="Z72" s="325"/>
      <c r="AA72" s="331"/>
      <c r="AB72"/>
      <c r="AD72" s="310"/>
      <c r="AE72" s="310"/>
      <c r="AG72" s="2257"/>
      <c r="AH72" s="2253"/>
      <c r="AI72" s="2253"/>
      <c r="AJ72" s="2253"/>
      <c r="AK72" s="2253"/>
      <c r="AL72" s="2253"/>
      <c r="AM72" s="2253"/>
      <c r="AN72" s="2745"/>
      <c r="AO72" s="3"/>
      <c r="AP72" s="196" t="str">
        <f t="shared" si="17"/>
        <v>►</v>
      </c>
      <c r="AQ72" s="3"/>
      <c r="AR72" s="76"/>
      <c r="AS72" s="461"/>
      <c r="AT72" s="76"/>
      <c r="AU72" s="76"/>
      <c r="AV72" s="76"/>
      <c r="AW72" s="76"/>
      <c r="AX72" s="76"/>
      <c r="AY72" s="76"/>
      <c r="AZ72"/>
      <c r="BA72" s="323"/>
      <c r="BB72" s="439" t="s">
        <v>66</v>
      </c>
      <c r="BC72" s="243" t="s">
        <v>90</v>
      </c>
      <c r="BD72" s="440"/>
      <c r="BE72" s="106"/>
      <c r="BF72" s="441" t="s">
        <v>86</v>
      </c>
      <c r="BG72" s="442" t="s">
        <v>87</v>
      </c>
      <c r="BH72" s="443"/>
      <c r="BI72" s="3170" t="s">
        <v>88</v>
      </c>
      <c r="BJ72" s="3171" t="s">
        <v>89</v>
      </c>
      <c r="BK72" s="3173" t="s">
        <v>90</v>
      </c>
      <c r="BL72" s="445" t="s">
        <v>91</v>
      </c>
      <c r="BM72" s="1024" t="s">
        <v>6</v>
      </c>
      <c r="BN72" s="4">
        <v>1</v>
      </c>
    </row>
    <row r="73" spans="1:66" s="48" customFormat="1" ht="15.75" x14ac:dyDescent="0.25">
      <c r="A73"/>
      <c r="B73" s="196" t="str">
        <f t="shared" si="20"/>
        <v>►</v>
      </c>
      <c r="C73" s="320" t="str">
        <f>C53</f>
        <v>Famille à coller.N.Nom de votre recette.Recette mère ►.S.Saisissez le nom de la recette mère</v>
      </c>
      <c r="D73" s="320">
        <f>D53</f>
        <v>6</v>
      </c>
      <c r="E73" s="1045" t="str">
        <f>E53</f>
        <v>couverts</v>
      </c>
      <c r="F73" s="324"/>
      <c r="G73" s="270"/>
      <c r="H73" s="270"/>
      <c r="I73" s="270"/>
      <c r="J73" s="270"/>
      <c r="K73" s="270"/>
      <c r="L73" s="322"/>
      <c r="N73" s="2982"/>
      <c r="O73" s="310"/>
      <c r="P73" s="2961"/>
      <c r="Q73" s="332"/>
      <c r="R73" s="325"/>
      <c r="S73" s="325"/>
      <c r="T73" s="325"/>
      <c r="U73" s="325"/>
      <c r="V73" s="325"/>
      <c r="W73" s="325"/>
      <c r="X73" s="325"/>
      <c r="Y73" s="325"/>
      <c r="Z73" s="325"/>
      <c r="AA73" s="331"/>
      <c r="AB73"/>
      <c r="AD73" s="310"/>
      <c r="AE73" s="310"/>
      <c r="AG73" s="2257"/>
      <c r="AH73" s="2253"/>
      <c r="AI73" s="2253"/>
      <c r="AJ73" s="2253"/>
      <c r="AK73" s="2253"/>
      <c r="AL73" s="2253"/>
      <c r="AM73" s="2253"/>
      <c r="AN73" s="2745"/>
      <c r="AO73" s="3"/>
      <c r="AP73" s="196" t="str">
        <f t="shared" si="17"/>
        <v>►</v>
      </c>
      <c r="AQ73" s="3"/>
      <c r="AR73" s="1046" t="s">
        <v>626</v>
      </c>
      <c r="AS73" s="1047"/>
      <c r="AT73" s="1047"/>
      <c r="AU73" s="76"/>
      <c r="AV73" s="76"/>
      <c r="AW73" s="76"/>
      <c r="AX73" s="76"/>
      <c r="AY73" s="76"/>
      <c r="AZ73"/>
      <c r="BA73" s="323"/>
      <c r="BB73" s="448" t="s">
        <v>226</v>
      </c>
      <c r="BC73" s="243"/>
      <c r="BD73" s="440"/>
      <c r="BE73" s="106"/>
      <c r="BF73" s="225" t="s">
        <v>103</v>
      </c>
      <c r="BG73" s="164" t="s">
        <v>104</v>
      </c>
      <c r="BH73" s="165" t="s">
        <v>105</v>
      </c>
      <c r="BI73" s="3121"/>
      <c r="BJ73" s="3172"/>
      <c r="BK73" s="3174"/>
      <c r="BL73" s="450" t="s">
        <v>106</v>
      </c>
      <c r="BM73" s="1024" t="s">
        <v>6</v>
      </c>
      <c r="BN73" s="4">
        <v>1</v>
      </c>
    </row>
    <row r="74" spans="1:66" s="48" customFormat="1" ht="16.5" thickBot="1" x14ac:dyDescent="0.3">
      <c r="A74"/>
      <c r="B74" s="196" t="str">
        <f t="shared" si="20"/>
        <v>►</v>
      </c>
      <c r="C74" s="320" t="str">
        <f>C53</f>
        <v>Famille à coller.N.Nom de votre recette.Recette mère ►.S.Saisissez le nom de la recette mère</v>
      </c>
      <c r="D74" s="320">
        <f>D53</f>
        <v>6</v>
      </c>
      <c r="E74" s="1045" t="str">
        <f>E53</f>
        <v>couverts</v>
      </c>
      <c r="F74" s="324"/>
      <c r="G74" s="270"/>
      <c r="H74" s="270"/>
      <c r="I74" s="270"/>
      <c r="J74" s="270"/>
      <c r="K74" s="270"/>
      <c r="L74" s="322"/>
      <c r="N74" s="2982"/>
      <c r="O74" s="310"/>
      <c r="P74" s="2961"/>
      <c r="Q74" s="352" t="s">
        <v>189</v>
      </c>
      <c r="R74" s="361"/>
      <c r="S74" s="361"/>
      <c r="T74" s="361"/>
      <c r="U74" s="361"/>
      <c r="V74" s="361"/>
      <c r="W74" s="361"/>
      <c r="X74" s="361"/>
      <c r="Y74" s="361"/>
      <c r="Z74" s="361"/>
      <c r="AA74" s="373"/>
      <c r="AB74"/>
      <c r="AD74" s="310"/>
      <c r="AE74" s="310"/>
      <c r="AG74" s="2257"/>
      <c r="AH74" s="2253"/>
      <c r="AI74" s="2253"/>
      <c r="AJ74" s="2253"/>
      <c r="AK74" s="2253"/>
      <c r="AL74" s="2253"/>
      <c r="AM74" s="2253"/>
      <c r="AN74" s="2745"/>
      <c r="AO74" s="3"/>
      <c r="AP74" s="196" t="str">
        <f t="shared" ref="AP74:AP92" si="21">B74</f>
        <v>►</v>
      </c>
      <c r="AQ74" s="3"/>
      <c r="AR74" s="1047" t="s">
        <v>627</v>
      </c>
      <c r="AS74" s="1047"/>
      <c r="AT74" s="1047"/>
      <c r="AU74" s="76"/>
      <c r="AV74" s="76"/>
      <c r="AW74" s="76"/>
      <c r="AX74" s="76"/>
      <c r="AY74" s="76"/>
      <c r="AZ74"/>
      <c r="BA74" s="323"/>
      <c r="BB74" s="454" t="s">
        <v>229</v>
      </c>
      <c r="BC74" s="243"/>
      <c r="BD74" s="440"/>
      <c r="BE74" s="106"/>
      <c r="BF74" s="455">
        <v>27</v>
      </c>
      <c r="BG74" s="209" t="s">
        <v>230</v>
      </c>
      <c r="BH74" s="456" t="s">
        <v>105</v>
      </c>
      <c r="BI74" s="177">
        <v>20</v>
      </c>
      <c r="BJ74" s="229" t="s">
        <v>41</v>
      </c>
      <c r="BK74" s="457">
        <v>1</v>
      </c>
      <c r="BL74" s="458" t="s">
        <v>135</v>
      </c>
      <c r="BM74" s="1024" t="s">
        <v>6</v>
      </c>
      <c r="BN74" s="4">
        <v>1</v>
      </c>
    </row>
    <row r="75" spans="1:66" s="48" customFormat="1" ht="18.75" x14ac:dyDescent="0.25">
      <c r="A75"/>
      <c r="B75" s="196" t="str">
        <f t="shared" si="20"/>
        <v>►</v>
      </c>
      <c r="C75" s="320" t="str">
        <f>C53</f>
        <v>Famille à coller.N.Nom de votre recette.Recette mère ►.S.Saisissez le nom de la recette mère</v>
      </c>
      <c r="D75" s="320">
        <f>D53</f>
        <v>6</v>
      </c>
      <c r="E75" s="1045" t="str">
        <f>E53</f>
        <v>couverts</v>
      </c>
      <c r="F75" s="324"/>
      <c r="G75" s="270"/>
      <c r="H75" s="270"/>
      <c r="I75" s="270"/>
      <c r="J75" s="270"/>
      <c r="K75" s="270"/>
      <c r="L75" s="322"/>
      <c r="N75" s="2982"/>
      <c r="O75" s="310"/>
      <c r="P75" s="2961"/>
      <c r="Q75" s="352"/>
      <c r="R75" s="361"/>
      <c r="S75" s="361"/>
      <c r="T75" s="361"/>
      <c r="U75" s="361"/>
      <c r="V75" s="361"/>
      <c r="W75" s="361"/>
      <c r="X75" s="361"/>
      <c r="Y75" s="361"/>
      <c r="Z75" s="361"/>
      <c r="AA75" s="373"/>
      <c r="AB75"/>
      <c r="AD75" s="310"/>
      <c r="AE75" s="310"/>
      <c r="AG75" s="3403" t="s">
        <v>2070</v>
      </c>
      <c r="AH75" s="3404"/>
      <c r="AI75" s="3404"/>
      <c r="AJ75" s="3404"/>
      <c r="AK75" s="3404"/>
      <c r="AL75" s="3404"/>
      <c r="AM75" s="3404"/>
      <c r="AN75" s="3405"/>
      <c r="AO75" s="3"/>
      <c r="AP75" s="196" t="str">
        <f t="shared" si="21"/>
        <v>►</v>
      </c>
      <c r="AQ75" s="3"/>
      <c r="AR75" s="1047" t="s">
        <v>628</v>
      </c>
      <c r="AS75" s="1047"/>
      <c r="AT75" s="1047"/>
      <c r="AU75" s="76"/>
      <c r="AV75" s="76"/>
      <c r="AW75" s="76"/>
      <c r="AX75" s="76"/>
      <c r="AY75" s="76"/>
      <c r="AZ75"/>
      <c r="BA75" s="323"/>
      <c r="BB75" s="454" t="s">
        <v>234</v>
      </c>
      <c r="BC75" s="243"/>
      <c r="BD75" s="440"/>
      <c r="BE75" s="106"/>
      <c r="BF75" s="437"/>
      <c r="BG75" s="248"/>
      <c r="BH75" s="248"/>
      <c r="BI75" s="248"/>
      <c r="BJ75" s="16"/>
      <c r="BK75" s="248"/>
      <c r="BL75" s="244"/>
      <c r="BM75" s="1024" t="s">
        <v>6</v>
      </c>
      <c r="BN75" s="4">
        <v>1</v>
      </c>
    </row>
    <row r="76" spans="1:66" s="48" customFormat="1" ht="18.75" x14ac:dyDescent="0.25">
      <c r="A76"/>
      <c r="B76" s="196" t="str">
        <f t="shared" si="20"/>
        <v>►</v>
      </c>
      <c r="C76" s="320" t="str">
        <f>C53</f>
        <v>Famille à coller.N.Nom de votre recette.Recette mère ►.S.Saisissez le nom de la recette mère</v>
      </c>
      <c r="D76" s="320">
        <f>D53</f>
        <v>6</v>
      </c>
      <c r="E76" s="1045" t="str">
        <f>E53</f>
        <v>couverts</v>
      </c>
      <c r="F76" s="324"/>
      <c r="G76" s="270"/>
      <c r="H76" s="270"/>
      <c r="I76" s="270"/>
      <c r="J76" s="270"/>
      <c r="K76" s="270"/>
      <c r="L76" s="322"/>
      <c r="N76" s="2982"/>
      <c r="O76" s="310"/>
      <c r="P76" s="2961"/>
      <c r="Q76" s="352"/>
      <c r="R76" s="361"/>
      <c r="S76" s="361"/>
      <c r="T76" s="361"/>
      <c r="U76" s="361"/>
      <c r="V76" s="361"/>
      <c r="W76" s="361"/>
      <c r="X76" s="361"/>
      <c r="Y76" s="361"/>
      <c r="Z76" s="361"/>
      <c r="AA76" s="373"/>
      <c r="AB76"/>
      <c r="AD76" s="310"/>
      <c r="AE76" s="310"/>
      <c r="AG76" s="3406" t="s">
        <v>2285</v>
      </c>
      <c r="AH76" s="3407"/>
      <c r="AI76" s="3407"/>
      <c r="AJ76" s="3407"/>
      <c r="AK76" s="3407"/>
      <c r="AL76" s="3407"/>
      <c r="AM76" s="3407"/>
      <c r="AN76" s="3408"/>
      <c r="AO76" s="3"/>
      <c r="AP76" s="196" t="str">
        <f t="shared" si="21"/>
        <v>►</v>
      </c>
      <c r="AQ76" s="3"/>
      <c r="AR76" s="76"/>
      <c r="AS76" s="461"/>
      <c r="AT76" s="76"/>
      <c r="AU76" s="76"/>
      <c r="AV76" s="76"/>
      <c r="AW76" s="76"/>
      <c r="AX76" s="76"/>
      <c r="AY76" s="76"/>
      <c r="AZ76"/>
      <c r="BA76" s="323" t="s">
        <v>236</v>
      </c>
      <c r="BB76" s="243"/>
      <c r="BC76" s="243"/>
      <c r="BD76" s="440"/>
      <c r="BE76" s="106"/>
      <c r="BF76" s="462" t="s">
        <v>105</v>
      </c>
      <c r="BG76" s="463" t="s">
        <v>237</v>
      </c>
      <c r="BH76" s="463"/>
      <c r="BI76" s="463"/>
      <c r="BJ76" s="16"/>
      <c r="BK76" s="248"/>
      <c r="BL76" s="244"/>
      <c r="BM76" s="1024" t="s">
        <v>6</v>
      </c>
      <c r="BN76" s="4">
        <v>1</v>
      </c>
    </row>
    <row r="77" spans="1:66" s="48" customFormat="1" ht="21" x14ac:dyDescent="0.25">
      <c r="A77"/>
      <c r="B77" s="196" t="str">
        <f t="shared" si="20"/>
        <v>►</v>
      </c>
      <c r="C77" s="320" t="str">
        <f>C53</f>
        <v>Famille à coller.N.Nom de votre recette.Recette mère ►.S.Saisissez le nom de la recette mère</v>
      </c>
      <c r="D77" s="320">
        <f>D53</f>
        <v>6</v>
      </c>
      <c r="E77" s="1045" t="str">
        <f>E53</f>
        <v>couverts</v>
      </c>
      <c r="F77" s="324"/>
      <c r="G77" s="270"/>
      <c r="H77" s="270"/>
      <c r="I77" s="270"/>
      <c r="J77" s="270"/>
      <c r="K77" s="270"/>
      <c r="L77" s="322"/>
      <c r="N77" s="2982"/>
      <c r="O77" s="310"/>
      <c r="P77" s="2961"/>
      <c r="Q77" s="352"/>
      <c r="R77" s="361"/>
      <c r="S77" s="361"/>
      <c r="T77" s="361"/>
      <c r="U77" s="361"/>
      <c r="V77" s="361"/>
      <c r="W77" s="361"/>
      <c r="X77" s="361"/>
      <c r="Y77" s="361"/>
      <c r="Z77" s="361"/>
      <c r="AA77" s="373"/>
      <c r="AB77"/>
      <c r="AD77" s="310"/>
      <c r="AE77" s="310"/>
      <c r="AG77" s="3409" t="s">
        <v>2286</v>
      </c>
      <c r="AH77" s="3410"/>
      <c r="AI77" s="2746" t="str">
        <f ca="1">"Largeur de cette colonne = "&amp;CELL("largeur",AI80)</f>
        <v>Largeur de cette colonne = 99</v>
      </c>
      <c r="AJ77" s="2747"/>
      <c r="AK77" s="3413" t="s">
        <v>2287</v>
      </c>
      <c r="AL77" s="3413"/>
      <c r="AM77" s="3413"/>
      <c r="AN77" s="3414"/>
      <c r="AO77" s="3"/>
      <c r="AP77" s="196" t="str">
        <f t="shared" si="21"/>
        <v>►</v>
      </c>
      <c r="AQ77" s="3"/>
      <c r="AR77"/>
      <c r="AS77"/>
      <c r="AT77"/>
      <c r="AU77"/>
      <c r="AV77"/>
      <c r="AW77"/>
      <c r="AX77"/>
      <c r="AY77"/>
      <c r="AZ77"/>
      <c r="BA77" s="323" t="s">
        <v>241</v>
      </c>
      <c r="BB77" s="243"/>
      <c r="BC77" s="243"/>
      <c r="BD77" s="440"/>
      <c r="BE77" s="106"/>
      <c r="BF77" s="437" t="s">
        <v>242</v>
      </c>
      <c r="BG77" s="248"/>
      <c r="BH77" s="248"/>
      <c r="BI77" s="248"/>
      <c r="BJ77" s="16"/>
      <c r="BK77" s="248"/>
      <c r="BL77" s="244"/>
      <c r="BM77" s="1024" t="s">
        <v>6</v>
      </c>
      <c r="BN77" s="4">
        <v>1</v>
      </c>
    </row>
    <row r="78" spans="1:66" s="48" customFormat="1" ht="21.75" thickBot="1" x14ac:dyDescent="0.3">
      <c r="A78"/>
      <c r="B78" s="196" t="str">
        <f t="shared" si="20"/>
        <v>►</v>
      </c>
      <c r="C78" s="320" t="str">
        <f>C53</f>
        <v>Famille à coller.N.Nom de votre recette.Recette mère ►.S.Saisissez le nom de la recette mère</v>
      </c>
      <c r="D78" s="320">
        <f>D53</f>
        <v>6</v>
      </c>
      <c r="E78" s="1045" t="str">
        <f>E53</f>
        <v>couverts</v>
      </c>
      <c r="F78" s="324"/>
      <c r="G78" s="270"/>
      <c r="H78" s="270"/>
      <c r="I78" s="270"/>
      <c r="J78" s="270"/>
      <c r="K78" s="270"/>
      <c r="L78" s="322"/>
      <c r="N78" s="2982"/>
      <c r="O78" s="310"/>
      <c r="P78" s="2961"/>
      <c r="Q78" s="352"/>
      <c r="R78" s="361"/>
      <c r="S78" s="361"/>
      <c r="T78" s="361"/>
      <c r="U78" s="361"/>
      <c r="V78" s="361"/>
      <c r="W78" s="361"/>
      <c r="X78" s="361"/>
      <c r="Y78" s="361"/>
      <c r="Z78" s="361"/>
      <c r="AA78" s="373"/>
      <c r="AB78"/>
      <c r="AD78" s="310"/>
      <c r="AE78" s="310"/>
      <c r="AG78" s="3411"/>
      <c r="AH78" s="3412"/>
      <c r="AI78" s="2748" t="str">
        <f ca="1">IF(AG79&lt;&gt;AG82,AG83,AH83&amp;" "&amp;AG82)</f>
        <v>Largeur du postit 99</v>
      </c>
      <c r="AJ78" s="2747"/>
      <c r="AK78" s="3415"/>
      <c r="AL78" s="3415"/>
      <c r="AM78" s="3415"/>
      <c r="AN78" s="3416"/>
      <c r="AO78" s="3"/>
      <c r="AP78" s="196" t="str">
        <f t="shared" si="21"/>
        <v>►</v>
      </c>
      <c r="AQ78" s="3"/>
      <c r="AR78"/>
      <c r="AS78"/>
      <c r="AT78"/>
      <c r="AU78"/>
      <c r="AV78"/>
      <c r="AW78"/>
      <c r="AX78"/>
      <c r="AY78"/>
      <c r="AZ78"/>
      <c r="BA78" s="323" t="s">
        <v>245</v>
      </c>
      <c r="BB78" s="243"/>
      <c r="BC78" s="243"/>
      <c r="BD78" s="440"/>
      <c r="BE78" s="106"/>
      <c r="BF78" s="464"/>
      <c r="BG78" s="248"/>
      <c r="BH78" s="248"/>
      <c r="BI78" s="248"/>
      <c r="BJ78" s="16"/>
      <c r="BK78" s="465" t="s">
        <v>138</v>
      </c>
      <c r="BL78" s="244"/>
      <c r="BM78" s="1024" t="s">
        <v>6</v>
      </c>
      <c r="BN78" s="4">
        <v>1</v>
      </c>
    </row>
    <row r="79" spans="1:66" s="48" customFormat="1" ht="27" thickTop="1" thickBot="1" x14ac:dyDescent="0.3">
      <c r="A79"/>
      <c r="B79" s="196" t="str">
        <f t="shared" si="20"/>
        <v>►</v>
      </c>
      <c r="C79" s="320" t="str">
        <f>C53</f>
        <v>Famille à coller.N.Nom de votre recette.Recette mère ►.S.Saisissez le nom de la recette mère</v>
      </c>
      <c r="D79" s="320">
        <f>D53</f>
        <v>6</v>
      </c>
      <c r="E79" s="1045" t="str">
        <f>E53</f>
        <v>couverts</v>
      </c>
      <c r="F79" s="324"/>
      <c r="G79" s="270"/>
      <c r="H79" s="270"/>
      <c r="I79" s="270"/>
      <c r="J79" s="270"/>
      <c r="K79" s="270"/>
      <c r="L79" s="322"/>
      <c r="N79" s="2982"/>
      <c r="O79" s="310"/>
      <c r="P79" s="2961"/>
      <c r="Q79" s="352"/>
      <c r="R79" s="361"/>
      <c r="S79" s="361"/>
      <c r="T79" s="361"/>
      <c r="U79" s="361"/>
      <c r="V79" s="361"/>
      <c r="W79" s="361"/>
      <c r="X79" s="361"/>
      <c r="Y79" s="361"/>
      <c r="Z79" s="361"/>
      <c r="AA79" s="373"/>
      <c r="AB79"/>
      <c r="AD79" s="310"/>
      <c r="AE79" s="310"/>
      <c r="AG79" s="2749">
        <f ca="1">SUM(F2:L2)</f>
        <v>99</v>
      </c>
      <c r="AH79" s="49"/>
      <c r="AI79" s="2750" t="s">
        <v>2288</v>
      </c>
      <c r="AJ79" s="2747"/>
      <c r="AK79" s="3415"/>
      <c r="AL79" s="3415"/>
      <c r="AM79" s="3415"/>
      <c r="AN79" s="3416"/>
      <c r="AO79" s="3"/>
      <c r="AP79" s="196" t="str">
        <f t="shared" si="21"/>
        <v>►</v>
      </c>
      <c r="AQ79" s="3"/>
      <c r="AR79"/>
      <c r="AS79"/>
      <c r="AT79"/>
      <c r="AU79"/>
      <c r="AV79"/>
      <c r="AW79"/>
      <c r="AX79"/>
      <c r="AY79"/>
      <c r="AZ79"/>
      <c r="BA79" s="323" t="s">
        <v>248</v>
      </c>
      <c r="BB79" s="243"/>
      <c r="BC79" s="243"/>
      <c r="BD79" s="440"/>
      <c r="BE79" s="106"/>
      <c r="BF79" s="3184" t="s">
        <v>88</v>
      </c>
      <c r="BG79" s="444" t="s">
        <v>89</v>
      </c>
      <c r="BH79" s="466" t="s">
        <v>91</v>
      </c>
      <c r="BI79" s="467" t="s">
        <v>96</v>
      </c>
      <c r="BJ79" s="16"/>
      <c r="BK79" s="468" t="s">
        <v>249</v>
      </c>
      <c r="BL79" s="244"/>
      <c r="BM79" s="1024" t="s">
        <v>6</v>
      </c>
      <c r="BN79" s="4">
        <v>1</v>
      </c>
    </row>
    <row r="80" spans="1:66" s="48" customFormat="1" ht="19.5" thickTop="1" x14ac:dyDescent="0.25">
      <c r="A80"/>
      <c r="B80" s="196" t="str">
        <f t="shared" si="20"/>
        <v>►</v>
      </c>
      <c r="C80" s="320" t="str">
        <f>C53</f>
        <v>Famille à coller.N.Nom de votre recette.Recette mère ►.S.Saisissez le nom de la recette mère</v>
      </c>
      <c r="D80" s="320">
        <f>D53</f>
        <v>6</v>
      </c>
      <c r="E80" s="1045" t="str">
        <f>E53</f>
        <v>couverts</v>
      </c>
      <c r="F80" s="324"/>
      <c r="G80" s="270"/>
      <c r="H80" s="270"/>
      <c r="I80" s="270"/>
      <c r="J80" s="270"/>
      <c r="K80" s="270"/>
      <c r="L80" s="322"/>
      <c r="N80" s="2982"/>
      <c r="O80" s="310"/>
      <c r="P80" s="2961"/>
      <c r="Q80" s="371" t="s">
        <v>194</v>
      </c>
      <c r="R80" s="1048"/>
      <c r="S80" s="1048"/>
      <c r="T80" s="1048"/>
      <c r="U80" s="1048"/>
      <c r="V80" s="1048"/>
      <c r="W80" s="1048"/>
      <c r="X80" s="1048"/>
      <c r="Y80" s="1048"/>
      <c r="Z80" s="1048"/>
      <c r="AA80" s="1049"/>
      <c r="AB80"/>
      <c r="AD80" s="310"/>
      <c r="AE80" s="310"/>
      <c r="AG80" s="2751">
        <f>SUM(COUNTIF(AJ92:AJ143,"&gt;0"))</f>
        <v>10</v>
      </c>
      <c r="AH80" s="2752"/>
      <c r="AI80" s="3304">
        <v>90</v>
      </c>
      <c r="AJ80" s="2753"/>
      <c r="AK80" s="3417" t="s">
        <v>2289</v>
      </c>
      <c r="AL80" s="3417"/>
      <c r="AM80" s="3417"/>
      <c r="AN80" s="3418"/>
      <c r="AO80" s="3"/>
      <c r="AP80" s="196" t="str">
        <f t="shared" si="21"/>
        <v>►</v>
      </c>
      <c r="AQ80" s="3"/>
      <c r="AR80"/>
      <c r="AS80"/>
      <c r="AT80"/>
      <c r="AU80"/>
      <c r="AV80"/>
      <c r="AW80"/>
      <c r="AX80"/>
      <c r="AY80"/>
      <c r="AZ80"/>
      <c r="BA80" s="469"/>
      <c r="BB80" s="470"/>
      <c r="BC80" s="104"/>
      <c r="BD80" s="105"/>
      <c r="BE80" s="106"/>
      <c r="BF80" s="3185"/>
      <c r="BG80" s="449"/>
      <c r="BH80" s="471" t="s">
        <v>106</v>
      </c>
      <c r="BI80" s="472"/>
      <c r="BJ80" s="16"/>
      <c r="BK80" s="473" t="s">
        <v>252</v>
      </c>
      <c r="BL80" s="244"/>
      <c r="BM80" s="1024" t="s">
        <v>6</v>
      </c>
      <c r="BN80" s="4">
        <v>1</v>
      </c>
    </row>
    <row r="81" spans="1:66" s="48" customFormat="1" ht="18.75" x14ac:dyDescent="0.25">
      <c r="A81"/>
      <c r="B81" s="196" t="str">
        <f t="shared" si="20"/>
        <v>►</v>
      </c>
      <c r="C81" s="320" t="str">
        <f>C53</f>
        <v>Famille à coller.N.Nom de votre recette.Recette mère ►.S.Saisissez le nom de la recette mère</v>
      </c>
      <c r="D81" s="320">
        <f>D53</f>
        <v>6</v>
      </c>
      <c r="E81" s="1045" t="str">
        <f>E53</f>
        <v>couverts</v>
      </c>
      <c r="F81" s="324"/>
      <c r="G81" s="270"/>
      <c r="H81" s="270"/>
      <c r="I81" s="270"/>
      <c r="J81" s="270"/>
      <c r="K81" s="270"/>
      <c r="L81" s="322"/>
      <c r="N81" s="2982"/>
      <c r="O81" s="310"/>
      <c r="P81" s="2961"/>
      <c r="Q81" s="371"/>
      <c r="R81" s="1048"/>
      <c r="S81" s="1048"/>
      <c r="T81" s="1048"/>
      <c r="U81" s="1048"/>
      <c r="V81" s="1048"/>
      <c r="W81" s="1048"/>
      <c r="X81" s="1048"/>
      <c r="Y81" s="1048"/>
      <c r="Z81" s="1048"/>
      <c r="AA81" s="1049"/>
      <c r="AB81"/>
      <c r="AD81" s="310"/>
      <c r="AE81" s="310"/>
      <c r="AG81" s="2754" t="s">
        <v>2290</v>
      </c>
      <c r="AH81" s="243"/>
      <c r="AI81" s="3304"/>
      <c r="AJ81" s="2753"/>
      <c r="AK81" s="3417"/>
      <c r="AL81" s="3417"/>
      <c r="AM81" s="3417"/>
      <c r="AN81" s="3418"/>
      <c r="AO81" s="3"/>
      <c r="AP81" s="196" t="str">
        <f t="shared" si="21"/>
        <v>►</v>
      </c>
      <c r="AQ81" s="3"/>
      <c r="AR81"/>
      <c r="AS81"/>
      <c r="AT81"/>
      <c r="AU81"/>
      <c r="AV81"/>
      <c r="AW81"/>
      <c r="AX81"/>
      <c r="AY81"/>
      <c r="AZ81"/>
      <c r="BA81" s="477">
        <v>3</v>
      </c>
      <c r="BB81" s="478" t="s">
        <v>255</v>
      </c>
      <c r="BC81" s="104"/>
      <c r="BD81" s="105"/>
      <c r="BE81" s="106"/>
      <c r="BF81" s="479">
        <v>20</v>
      </c>
      <c r="BG81" s="229" t="s">
        <v>41</v>
      </c>
      <c r="BH81" s="480" t="s">
        <v>135</v>
      </c>
      <c r="BI81" s="481" t="s">
        <v>256</v>
      </c>
      <c r="BJ81" s="16"/>
      <c r="BK81" s="482" t="s">
        <v>257</v>
      </c>
      <c r="BL81" s="244"/>
      <c r="BM81" s="1024" t="s">
        <v>6</v>
      </c>
      <c r="BN81" s="4">
        <v>1</v>
      </c>
    </row>
    <row r="82" spans="1:66" s="48" customFormat="1" ht="16.5" customHeight="1" x14ac:dyDescent="0.25">
      <c r="A82"/>
      <c r="B82" s="196" t="str">
        <f t="shared" si="20"/>
        <v>►</v>
      </c>
      <c r="C82" s="320" t="str">
        <f>C53</f>
        <v>Famille à coller.N.Nom de votre recette.Recette mère ►.S.Saisissez le nom de la recette mère</v>
      </c>
      <c r="D82" s="320">
        <f>D53</f>
        <v>6</v>
      </c>
      <c r="E82" s="1045" t="str">
        <f>E53</f>
        <v>couverts</v>
      </c>
      <c r="F82" s="324"/>
      <c r="G82" s="270"/>
      <c r="H82" s="270"/>
      <c r="I82" s="270"/>
      <c r="J82" s="270"/>
      <c r="K82" s="270"/>
      <c r="L82" s="322"/>
      <c r="N82" s="2982"/>
      <c r="O82" s="310"/>
      <c r="P82" s="2961"/>
      <c r="Q82" s="371"/>
      <c r="R82" s="1048"/>
      <c r="S82" s="1048"/>
      <c r="T82" s="1048"/>
      <c r="U82" s="1048"/>
      <c r="V82" s="1048"/>
      <c r="W82" s="1048"/>
      <c r="X82" s="1048"/>
      <c r="Y82" s="1048"/>
      <c r="Z82" s="1048"/>
      <c r="AA82" s="1049"/>
      <c r="AB82"/>
      <c r="AD82" s="310"/>
      <c r="AE82" s="310"/>
      <c r="AG82" s="2749" cm="1">
        <f t="array" aca="1" ref="AG82:AH82" ca="1">CELL("largeur",AI80)</f>
        <v>99</v>
      </c>
      <c r="AH82" s="2755" t="b">
        <f ca="1"/>
        <v>0</v>
      </c>
      <c r="AI82" s="2756" t="s">
        <v>2291</v>
      </c>
      <c r="AJ82" s="2753"/>
      <c r="AK82" s="3417"/>
      <c r="AL82" s="3417"/>
      <c r="AM82" s="3417"/>
      <c r="AN82" s="3418"/>
      <c r="AO82" s="3"/>
      <c r="AP82" s="196" t="str">
        <f t="shared" si="21"/>
        <v>►</v>
      </c>
      <c r="AQ82" s="3"/>
      <c r="AR82"/>
      <c r="AS82"/>
      <c r="AT82"/>
      <c r="AU82"/>
      <c r="AV82"/>
      <c r="AW82"/>
      <c r="AX82"/>
      <c r="AY82"/>
      <c r="AZ82"/>
      <c r="BA82" s="483" t="s">
        <v>258</v>
      </c>
      <c r="BB82" s="484"/>
      <c r="BC82" s="104"/>
      <c r="BD82" s="105"/>
      <c r="BE82" s="106"/>
      <c r="BF82" s="485">
        <v>1.75</v>
      </c>
      <c r="BG82" s="486" t="s">
        <v>47</v>
      </c>
      <c r="BH82" s="480" t="s">
        <v>259</v>
      </c>
      <c r="BI82" s="481" t="s">
        <v>260</v>
      </c>
      <c r="BJ82" s="16"/>
      <c r="BK82" s="229" t="s">
        <v>41</v>
      </c>
      <c r="BL82" s="244"/>
      <c r="BM82" s="1024" t="s">
        <v>6</v>
      </c>
      <c r="BN82" s="4">
        <v>1</v>
      </c>
    </row>
    <row r="83" spans="1:66" s="48" customFormat="1" ht="18.75" x14ac:dyDescent="0.25">
      <c r="A83"/>
      <c r="B83" s="196" t="str">
        <f t="shared" si="20"/>
        <v>►</v>
      </c>
      <c r="C83" s="320" t="str">
        <f>C53</f>
        <v>Famille à coller.N.Nom de votre recette.Recette mère ►.S.Saisissez le nom de la recette mère</v>
      </c>
      <c r="D83" s="320">
        <f>D53</f>
        <v>6</v>
      </c>
      <c r="E83" s="1045" t="str">
        <f>E53</f>
        <v>couverts</v>
      </c>
      <c r="F83" s="324"/>
      <c r="G83" s="270"/>
      <c r="H83" s="270"/>
      <c r="I83" s="270"/>
      <c r="J83" s="270"/>
      <c r="K83" s="270"/>
      <c r="L83" s="322"/>
      <c r="N83" s="2982"/>
      <c r="O83" s="310"/>
      <c r="P83" s="2961"/>
      <c r="Q83" s="371"/>
      <c r="R83" s="1048"/>
      <c r="S83" s="1048"/>
      <c r="T83" s="1048"/>
      <c r="U83" s="1048"/>
      <c r="V83" s="1048"/>
      <c r="W83" s="1048"/>
      <c r="X83" s="1048"/>
      <c r="Y83" s="1048"/>
      <c r="Z83" s="1048"/>
      <c r="AA83" s="1049"/>
      <c r="AB83"/>
      <c r="AD83" s="310"/>
      <c r="AE83" s="310"/>
      <c r="AG83" s="2757" t="s">
        <v>2292</v>
      </c>
      <c r="AH83" s="2758" t="s">
        <v>2293</v>
      </c>
      <c r="AI83" s="2759" t="s">
        <v>2294</v>
      </c>
      <c r="AJ83" s="2760"/>
      <c r="AK83" s="2761"/>
      <c r="AL83" s="2761"/>
      <c r="AM83" s="3391" t="s">
        <v>2295</v>
      </c>
      <c r="AN83" s="3392"/>
      <c r="AO83" s="3"/>
      <c r="AP83" s="196" t="str">
        <f t="shared" si="21"/>
        <v>►</v>
      </c>
      <c r="AQ83" s="3"/>
      <c r="AR83"/>
      <c r="AS83"/>
      <c r="AT83"/>
      <c r="AU83"/>
      <c r="AV83"/>
      <c r="AW83"/>
      <c r="AX83"/>
      <c r="AY83"/>
      <c r="AZ83"/>
      <c r="BA83" s="487"/>
      <c r="BB83" s="488"/>
      <c r="BC83" s="104"/>
      <c r="BD83" s="105"/>
      <c r="BE83" s="106"/>
      <c r="BF83" s="479">
        <v>1.345</v>
      </c>
      <c r="BG83" s="489" t="s">
        <v>123</v>
      </c>
      <c r="BH83" s="480" t="s">
        <v>262</v>
      </c>
      <c r="BI83" s="481" t="s">
        <v>263</v>
      </c>
      <c r="BJ83" s="16"/>
      <c r="BK83" s="486" t="s">
        <v>47</v>
      </c>
      <c r="BL83" s="244"/>
      <c r="BM83" s="1024" t="s">
        <v>6</v>
      </c>
      <c r="BN83" s="4">
        <v>1</v>
      </c>
    </row>
    <row r="84" spans="1:66" s="48" customFormat="1" ht="18.75" x14ac:dyDescent="0.25">
      <c r="A84"/>
      <c r="B84" s="376" t="s">
        <v>18</v>
      </c>
      <c r="C84" s="320" t="str">
        <f>C53</f>
        <v>Famille à coller.N.Nom de votre recette.Recette mère ►.S.Saisissez le nom de la recette mère</v>
      </c>
      <c r="D84" s="320">
        <f>D53</f>
        <v>6</v>
      </c>
      <c r="E84" s="1045" t="str">
        <f>E53</f>
        <v>couverts</v>
      </c>
      <c r="F84" s="377" t="s">
        <v>153</v>
      </c>
      <c r="G84" s="280"/>
      <c r="H84" s="280"/>
      <c r="I84" s="280"/>
      <c r="J84" s="280"/>
      <c r="K84" s="378"/>
      <c r="L84" s="379" t="s">
        <v>154</v>
      </c>
      <c r="N84" s="2982"/>
      <c r="O84" s="310"/>
      <c r="P84" s="2961"/>
      <c r="Q84" s="371"/>
      <c r="R84" s="1048"/>
      <c r="S84" s="1048"/>
      <c r="T84" s="1048"/>
      <c r="U84" s="1048"/>
      <c r="V84" s="1048"/>
      <c r="W84" s="1048"/>
      <c r="X84" s="1048"/>
      <c r="Y84" s="1048"/>
      <c r="Z84" s="1048"/>
      <c r="AA84" s="1049"/>
      <c r="AB84"/>
      <c r="AD84" s="310"/>
      <c r="AE84" s="310"/>
      <c r="AG84" s="2762" t="str">
        <f t="shared" ref="AG84:AG87" si="22">LEN(AI84) - LEN(SUBSTITUTE(AI84, " ", "")) + 1&amp;" Mots"</f>
        <v>99 Mots</v>
      </c>
      <c r="AH84" s="2763">
        <f>LEN(AI84)</f>
        <v>553</v>
      </c>
      <c r="AI84" s="2764" t="s">
        <v>2296</v>
      </c>
      <c r="AJ84" s="2765" t="str">
        <f t="shared" ref="AJ84:AJ87" si="23">"◄ cellule "&amp;ADDRESS(ROW(AI84),COLUMN(AI84),4)</f>
        <v>◄ cellule AI84</v>
      </c>
      <c r="AK84" s="2765"/>
      <c r="AL84" s="2766"/>
      <c r="AM84" s="3391"/>
      <c r="AN84" s="3392"/>
      <c r="AO84" s="3"/>
      <c r="AP84" s="376" t="str">
        <f t="shared" si="21"/>
        <v>A</v>
      </c>
      <c r="AQ84" s="3"/>
      <c r="AR84"/>
      <c r="AS84"/>
      <c r="AT84"/>
      <c r="AU84"/>
      <c r="AV84"/>
      <c r="AW84"/>
      <c r="AX84"/>
      <c r="AY84"/>
      <c r="AZ84"/>
      <c r="BA84" s="493" t="s">
        <v>265</v>
      </c>
      <c r="BB84" s="494"/>
      <c r="BC84" s="104"/>
      <c r="BD84" s="105"/>
      <c r="BE84" s="106"/>
      <c r="BF84" s="479">
        <v>3</v>
      </c>
      <c r="BG84" s="495" t="s">
        <v>266</v>
      </c>
      <c r="BH84" s="480" t="s">
        <v>267</v>
      </c>
      <c r="BI84" s="481" t="s">
        <v>268</v>
      </c>
      <c r="BJ84" s="16"/>
      <c r="BK84" s="496" t="s">
        <v>118</v>
      </c>
      <c r="BL84" s="244"/>
      <c r="BM84" s="1024" t="s">
        <v>6</v>
      </c>
      <c r="BN84" s="4">
        <v>1</v>
      </c>
    </row>
    <row r="85" spans="1:66" s="48" customFormat="1" ht="16.5" customHeight="1" x14ac:dyDescent="0.25">
      <c r="A85"/>
      <c r="B85" s="376" t="s">
        <v>18</v>
      </c>
      <c r="C85" s="320" t="str">
        <f>C53</f>
        <v>Famille à coller.N.Nom de votre recette.Recette mère ►.S.Saisissez le nom de la recette mère</v>
      </c>
      <c r="D85" s="320">
        <f>D53</f>
        <v>6</v>
      </c>
      <c r="E85" s="1045" t="str">
        <f>E53</f>
        <v>couverts</v>
      </c>
      <c r="F85" s="381"/>
      <c r="G85" s="287"/>
      <c r="H85" s="287"/>
      <c r="I85" s="287"/>
      <c r="J85" s="287"/>
      <c r="K85" s="382"/>
      <c r="L85" s="383" t="s">
        <v>155</v>
      </c>
      <c r="N85" s="2982"/>
      <c r="O85" s="310"/>
      <c r="P85" s="2961"/>
      <c r="Q85" s="371"/>
      <c r="R85" s="1048"/>
      <c r="S85" s="1048"/>
      <c r="T85" s="1048"/>
      <c r="U85" s="1048"/>
      <c r="V85" s="1048"/>
      <c r="W85" s="1048"/>
      <c r="X85" s="1048"/>
      <c r="Y85" s="1048"/>
      <c r="Z85" s="1048"/>
      <c r="AA85" s="1049"/>
      <c r="AB85"/>
      <c r="AD85" s="310"/>
      <c r="AE85" s="310"/>
      <c r="AG85" s="2762" t="str">
        <f t="shared" si="22"/>
        <v>16 Mots</v>
      </c>
      <c r="AH85" s="2763">
        <f t="shared" ref="AH85:AH88" si="24">LEN(AI85)</f>
        <v>86</v>
      </c>
      <c r="AI85" s="2764" t="s">
        <v>2297</v>
      </c>
      <c r="AJ85" s="2765" t="str">
        <f t="shared" si="23"/>
        <v>◄ cellule AI85</v>
      </c>
      <c r="AK85" s="2765"/>
      <c r="AL85" s="2766"/>
      <c r="AM85" s="3391"/>
      <c r="AN85" s="3392"/>
      <c r="AO85" s="3"/>
      <c r="AP85" s="376" t="str">
        <f t="shared" si="21"/>
        <v>A</v>
      </c>
      <c r="AQ85" s="3"/>
      <c r="AR85"/>
      <c r="AS85"/>
      <c r="AT85"/>
      <c r="AU85"/>
      <c r="AV85"/>
      <c r="AW85"/>
      <c r="AX85"/>
      <c r="AY85"/>
      <c r="AZ85"/>
      <c r="BA85" s="483" t="s">
        <v>270</v>
      </c>
      <c r="BB85" s="494"/>
      <c r="BC85" s="104"/>
      <c r="BD85" s="105"/>
      <c r="BE85" s="106"/>
      <c r="BF85" s="500">
        <v>2.5</v>
      </c>
      <c r="BG85" s="489" t="s">
        <v>271</v>
      </c>
      <c r="BH85" s="480" t="s">
        <v>272</v>
      </c>
      <c r="BI85" s="481" t="s">
        <v>273</v>
      </c>
      <c r="BJ85" s="16"/>
      <c r="BK85" s="496" t="s">
        <v>107</v>
      </c>
      <c r="BL85" s="244"/>
      <c r="BM85" s="1024" t="s">
        <v>6</v>
      </c>
      <c r="BN85" s="4">
        <v>1</v>
      </c>
    </row>
    <row r="86" spans="1:66" s="48" customFormat="1" ht="16.5" customHeight="1" x14ac:dyDescent="0.25">
      <c r="A86"/>
      <c r="B86" s="376" t="s">
        <v>18</v>
      </c>
      <c r="C86" s="320" t="str">
        <f>C53</f>
        <v>Famille à coller.N.Nom de votre recette.Recette mère ►.S.Saisissez le nom de la recette mère</v>
      </c>
      <c r="D86" s="320">
        <f>D53</f>
        <v>6</v>
      </c>
      <c r="E86" s="1045" t="str">
        <f>E53</f>
        <v>couverts</v>
      </c>
      <c r="F86" s="387"/>
      <c r="G86" s="287"/>
      <c r="H86" s="287"/>
      <c r="I86" s="287"/>
      <c r="J86" s="287"/>
      <c r="K86" s="382"/>
      <c r="L86" s="383" t="s">
        <v>156</v>
      </c>
      <c r="N86" s="2982"/>
      <c r="O86" s="310"/>
      <c r="P86" s="2961"/>
      <c r="Q86" s="371"/>
      <c r="R86" s="1048"/>
      <c r="S86" s="1048"/>
      <c r="T86" s="1048"/>
      <c r="U86" s="1048"/>
      <c r="V86" s="1048"/>
      <c r="W86" s="1048"/>
      <c r="X86" s="1048"/>
      <c r="Y86" s="1048"/>
      <c r="Z86" s="1048"/>
      <c r="AA86" s="1049"/>
      <c r="AB86"/>
      <c r="AD86" s="310"/>
      <c r="AE86" s="310"/>
      <c r="AG86" s="2762" t="str">
        <f t="shared" si="22"/>
        <v>17 Mots</v>
      </c>
      <c r="AH86" s="2763">
        <f t="shared" si="24"/>
        <v>84</v>
      </c>
      <c r="AI86" s="2764" t="s">
        <v>2298</v>
      </c>
      <c r="AJ86" s="2765" t="str">
        <f t="shared" si="23"/>
        <v>◄ cellule AI86</v>
      </c>
      <c r="AK86" s="2765"/>
      <c r="AL86" s="2766"/>
      <c r="AM86" s="3391"/>
      <c r="AN86" s="3392"/>
      <c r="AO86" s="3"/>
      <c r="AP86" s="376" t="str">
        <f t="shared" si="21"/>
        <v>A</v>
      </c>
      <c r="AQ86" s="3"/>
      <c r="AR86"/>
      <c r="AS86"/>
      <c r="AT86"/>
      <c r="AU86"/>
      <c r="AV86"/>
      <c r="AW86"/>
      <c r="AX86"/>
      <c r="AY86"/>
      <c r="AZ86"/>
      <c r="BA86" s="501">
        <v>10</v>
      </c>
      <c r="BB86" s="502" t="s">
        <v>44</v>
      </c>
      <c r="BC86" s="104"/>
      <c r="BD86" s="105"/>
      <c r="BE86" s="106"/>
      <c r="BF86" s="503"/>
      <c r="BG86"/>
      <c r="BH86"/>
      <c r="BI86"/>
      <c r="BJ86" s="16"/>
      <c r="BK86" s="496" t="s">
        <v>117</v>
      </c>
      <c r="BL86" s="244"/>
      <c r="BM86" s="1024" t="s">
        <v>6</v>
      </c>
      <c r="BN86" s="4">
        <v>1</v>
      </c>
    </row>
    <row r="87" spans="1:66" s="48" customFormat="1" ht="16.5" customHeight="1" x14ac:dyDescent="0.25">
      <c r="B87" s="376" t="s">
        <v>18</v>
      </c>
      <c r="C87" s="320" t="str">
        <f>C53</f>
        <v>Famille à coller.N.Nom de votre recette.Recette mère ►.S.Saisissez le nom de la recette mère</v>
      </c>
      <c r="D87" s="320">
        <f>D53</f>
        <v>6</v>
      </c>
      <c r="E87" s="320" t="str">
        <f>E53</f>
        <v>couverts</v>
      </c>
      <c r="F87" s="293"/>
      <c r="G87" s="293"/>
      <c r="H87" s="293" t="s">
        <v>152</v>
      </c>
      <c r="I87" s="294"/>
      <c r="J87" s="392"/>
      <c r="K87" s="392"/>
      <c r="L87" s="393"/>
      <c r="N87" s="2982"/>
      <c r="O87" s="310"/>
      <c r="P87" s="2961"/>
      <c r="Q87" s="371"/>
      <c r="R87" s="1048"/>
      <c r="S87" s="1048"/>
      <c r="T87" s="1048"/>
      <c r="U87" s="1048"/>
      <c r="V87" s="1048"/>
      <c r="W87" s="1048"/>
      <c r="X87" s="1048"/>
      <c r="Y87" s="1048"/>
      <c r="Z87" s="1048"/>
      <c r="AA87" s="1049"/>
      <c r="AB87"/>
      <c r="AD87" s="310"/>
      <c r="AE87" s="310"/>
      <c r="AG87" s="2762" t="str">
        <f t="shared" si="22"/>
        <v>7 Mots</v>
      </c>
      <c r="AH87" s="2763">
        <f t="shared" si="24"/>
        <v>43</v>
      </c>
      <c r="AI87" s="2764" t="s">
        <v>2299</v>
      </c>
      <c r="AJ87" s="2765" t="str">
        <f t="shared" si="23"/>
        <v>◄ cellule AI87</v>
      </c>
      <c r="AK87" s="2765"/>
      <c r="AL87" s="2766"/>
      <c r="AM87" s="3391"/>
      <c r="AN87" s="3392"/>
      <c r="AO87" s="3"/>
      <c r="AP87" s="376" t="str">
        <f t="shared" si="21"/>
        <v>A</v>
      </c>
      <c r="AQ87" s="3"/>
      <c r="AR87"/>
      <c r="AS87"/>
      <c r="AT87"/>
      <c r="AU87"/>
      <c r="AV87"/>
      <c r="AW87"/>
      <c r="AX87"/>
      <c r="AY87"/>
      <c r="AZ87"/>
      <c r="BA87" s="483" t="s">
        <v>276</v>
      </c>
      <c r="BB87" s="494"/>
      <c r="BC87" s="104"/>
      <c r="BD87" s="105"/>
      <c r="BE87" s="106"/>
      <c r="BF87" s="505"/>
      <c r="BG87" s="16"/>
      <c r="BH87" s="16"/>
      <c r="BI87" s="16"/>
      <c r="BJ87" s="506"/>
      <c r="BK87" s="496" t="s">
        <v>92</v>
      </c>
      <c r="BL87" s="244"/>
      <c r="BM87" s="1024" t="s">
        <v>6</v>
      </c>
      <c r="BN87" s="4">
        <v>1</v>
      </c>
    </row>
    <row r="88" spans="1:66" s="48" customFormat="1" ht="16.5" thickBot="1" x14ac:dyDescent="0.3">
      <c r="B88" s="397" t="s">
        <v>18</v>
      </c>
      <c r="C88" s="398" t="str">
        <f>C53</f>
        <v>Famille à coller.N.Nom de votre recette.Recette mère ►.S.Saisissez le nom de la recette mère</v>
      </c>
      <c r="D88" s="398">
        <f>D53</f>
        <v>6</v>
      </c>
      <c r="E88" s="398" t="str">
        <f>E53</f>
        <v>couverts</v>
      </c>
      <c r="F88" s="399" t="s">
        <v>150</v>
      </c>
      <c r="G88" s="298"/>
      <c r="H88" s="299"/>
      <c r="I88" s="300"/>
      <c r="J88" s="299"/>
      <c r="K88" s="299"/>
      <c r="L88" s="400"/>
      <c r="N88" s="2982"/>
      <c r="O88" s="310"/>
      <c r="P88" s="2961"/>
      <c r="Q88" s="371"/>
      <c r="R88" s="1048"/>
      <c r="S88" s="1048"/>
      <c r="T88" s="1048"/>
      <c r="U88" s="1048"/>
      <c r="V88" s="1048"/>
      <c r="W88" s="1048"/>
      <c r="X88" s="1048"/>
      <c r="Y88" s="1048"/>
      <c r="Z88" s="1048"/>
      <c r="AA88" s="1049"/>
      <c r="AB88"/>
      <c r="AD88" s="310"/>
      <c r="AE88" s="310"/>
      <c r="AG88" s="2757"/>
      <c r="AH88" s="2763">
        <f t="shared" si="24"/>
        <v>1</v>
      </c>
      <c r="AI88" s="2765" t="s">
        <v>6</v>
      </c>
      <c r="AJ88" s="2760"/>
      <c r="AK88" s="2761"/>
      <c r="AL88" s="2761"/>
      <c r="AM88" s="3391"/>
      <c r="AN88" s="3392"/>
      <c r="AO88" s="3"/>
      <c r="AP88" s="397" t="str">
        <f t="shared" si="21"/>
        <v>A</v>
      </c>
      <c r="AQ88" s="3"/>
      <c r="AR88"/>
      <c r="AS88"/>
      <c r="AT88"/>
      <c r="AU88"/>
      <c r="AV88"/>
      <c r="AW88"/>
      <c r="AX88"/>
      <c r="AY88"/>
      <c r="AZ88"/>
      <c r="BA88" s="501">
        <v>5</v>
      </c>
      <c r="BB88" s="31"/>
      <c r="BC88" s="104"/>
      <c r="BD88" s="105"/>
      <c r="BE88" s="106"/>
      <c r="BF88" s="414"/>
      <c r="BG88" s="433" t="s">
        <v>278</v>
      </c>
      <c r="BH88" s="433"/>
      <c r="BI88" s="433"/>
      <c r="BJ88" s="506"/>
      <c r="BK88" s="489" t="s">
        <v>123</v>
      </c>
      <c r="BL88" s="244"/>
      <c r="BM88" s="1024" t="s">
        <v>6</v>
      </c>
      <c r="BN88" s="4">
        <v>1</v>
      </c>
    </row>
    <row r="89" spans="1:66" s="48" customFormat="1" ht="15.75" x14ac:dyDescent="0.25">
      <c r="B89" s="272" t="s">
        <v>11</v>
      </c>
      <c r="C89" s="404" t="str">
        <f>C53</f>
        <v>Famille à coller.N.Nom de votre recette.Recette mère ►.S.Saisissez le nom de la recette mère</v>
      </c>
      <c r="D89" s="404">
        <f>D53</f>
        <v>6</v>
      </c>
      <c r="E89" s="320" t="str">
        <f>E53</f>
        <v>couverts</v>
      </c>
      <c r="F89" s="405"/>
      <c r="G89" s="406"/>
      <c r="H89" s="405" t="s">
        <v>5</v>
      </c>
      <c r="I89" s="407" t="s">
        <v>208</v>
      </c>
      <c r="J89" s="408"/>
      <c r="K89" s="408"/>
      <c r="L89" s="408"/>
      <c r="N89" s="408"/>
      <c r="O89" s="408"/>
      <c r="P89" s="408"/>
      <c r="Q89"/>
      <c r="R89" s="408"/>
      <c r="S89" s="408"/>
      <c r="T89" s="408"/>
      <c r="U89" s="408"/>
      <c r="V89" s="408"/>
      <c r="W89" s="408"/>
      <c r="X89" s="408"/>
      <c r="Y89" s="408"/>
      <c r="Z89" s="408"/>
      <c r="AA89" s="409" t="s">
        <v>6</v>
      </c>
      <c r="AB89"/>
      <c r="AC89" s="408"/>
      <c r="AD89" s="408"/>
      <c r="AE89" s="408"/>
      <c r="AG89" s="3393" t="s">
        <v>2300</v>
      </c>
      <c r="AH89" s="3394"/>
      <c r="AI89" s="3394"/>
      <c r="AJ89" s="2760"/>
      <c r="AK89" s="2761"/>
      <c r="AL89" s="2761"/>
      <c r="AM89" s="3391"/>
      <c r="AN89" s="3392"/>
      <c r="AO89" s="3"/>
      <c r="AP89" s="272" t="str">
        <f t="shared" si="21"/>
        <v>►</v>
      </c>
      <c r="AQ89" s="3"/>
      <c r="AR89"/>
      <c r="AS89"/>
      <c r="AT89"/>
      <c r="AU89"/>
      <c r="AV89"/>
      <c r="AW89"/>
      <c r="AX89"/>
      <c r="AY89"/>
      <c r="AZ89"/>
      <c r="BA89" s="507" t="s">
        <v>48</v>
      </c>
      <c r="BB89" s="113" t="s">
        <v>280</v>
      </c>
      <c r="BC89" s="508"/>
      <c r="BD89" s="105"/>
      <c r="BE89" s="106"/>
      <c r="BF89" s="437"/>
      <c r="BG89"/>
      <c r="BH89" s="248"/>
      <c r="BI89" s="248"/>
      <c r="BJ89" s="16"/>
      <c r="BK89" s="489" t="s">
        <v>120</v>
      </c>
      <c r="BL89" s="244"/>
      <c r="BM89" s="1024" t="s">
        <v>6</v>
      </c>
      <c r="BN89" s="4">
        <v>1</v>
      </c>
    </row>
    <row r="90" spans="1:66" s="48" customFormat="1" ht="16.5" customHeight="1" x14ac:dyDescent="0.25">
      <c r="B90" s="412" t="s">
        <v>11</v>
      </c>
      <c r="C90" s="273" t="str">
        <f t="shared" ref="C90:E90" si="25">SUBSTITUTE(ADDRESS(1,COLUMN(),4),"1","")</f>
        <v>C</v>
      </c>
      <c r="D90" s="273" t="str">
        <f t="shared" si="25"/>
        <v>D</v>
      </c>
      <c r="E90" s="273" t="str">
        <f t="shared" si="25"/>
        <v>E</v>
      </c>
      <c r="F90" s="276" t="str">
        <f t="shared" ref="F90:AE90" si="26">SUBSTITUTE(ADDRESS(1,COLUMN(),4),"1","")</f>
        <v>F</v>
      </c>
      <c r="G90" s="276" t="str">
        <f t="shared" si="26"/>
        <v>G</v>
      </c>
      <c r="H90" s="276" t="str">
        <f t="shared" si="26"/>
        <v>H</v>
      </c>
      <c r="I90" s="276" t="str">
        <f t="shared" si="26"/>
        <v>I</v>
      </c>
      <c r="J90" s="276" t="str">
        <f t="shared" si="26"/>
        <v>J</v>
      </c>
      <c r="K90" s="276" t="str">
        <f t="shared" si="26"/>
        <v>K</v>
      </c>
      <c r="L90" s="276" t="str">
        <f t="shared" si="26"/>
        <v>L</v>
      </c>
      <c r="M90" s="276" t="str">
        <f t="shared" si="26"/>
        <v>M</v>
      </c>
      <c r="N90" s="276" t="str">
        <f t="shared" si="26"/>
        <v>N</v>
      </c>
      <c r="O90" s="276" t="str">
        <f t="shared" si="26"/>
        <v>O</v>
      </c>
      <c r="P90" s="276" t="str">
        <f t="shared" si="26"/>
        <v>P</v>
      </c>
      <c r="Q90" s="276" t="str">
        <f t="shared" si="26"/>
        <v>Q</v>
      </c>
      <c r="R90" s="276" t="str">
        <f t="shared" si="26"/>
        <v>R</v>
      </c>
      <c r="S90" s="276" t="str">
        <f t="shared" si="26"/>
        <v>S</v>
      </c>
      <c r="T90" s="276" t="str">
        <f t="shared" si="26"/>
        <v>T</v>
      </c>
      <c r="U90" s="276" t="str">
        <f t="shared" si="26"/>
        <v>U</v>
      </c>
      <c r="V90" s="276" t="str">
        <f t="shared" si="26"/>
        <v>V</v>
      </c>
      <c r="W90" s="276" t="str">
        <f t="shared" si="26"/>
        <v>W</v>
      </c>
      <c r="X90" s="276" t="str">
        <f t="shared" si="26"/>
        <v>X</v>
      </c>
      <c r="Y90" s="276" t="str">
        <f t="shared" si="26"/>
        <v>Y</v>
      </c>
      <c r="Z90" s="276" t="str">
        <f t="shared" si="26"/>
        <v>Z</v>
      </c>
      <c r="AA90" s="277" t="str">
        <f t="shared" si="26"/>
        <v>AA</v>
      </c>
      <c r="AB90"/>
      <c r="AC90" s="276" t="str">
        <f t="shared" si="26"/>
        <v>AC</v>
      </c>
      <c r="AD90" s="276" t="str">
        <f t="shared" si="26"/>
        <v>AD</v>
      </c>
      <c r="AE90" s="276" t="str">
        <f t="shared" si="26"/>
        <v>AE</v>
      </c>
      <c r="AG90" s="2767" t="s">
        <v>2145</v>
      </c>
      <c r="AH90" s="2768" t="str">
        <f>"ligne " &amp;ROW()</f>
        <v>ligne 90</v>
      </c>
      <c r="AI90" s="2769" t="s">
        <v>11</v>
      </c>
      <c r="AJ90" s="2770" t="s">
        <v>6</v>
      </c>
      <c r="AK90" s="2771" t="s">
        <v>2072</v>
      </c>
      <c r="AL90" s="2771"/>
      <c r="AM90" s="2771"/>
      <c r="AN90" s="2772"/>
      <c r="AO90" s="3"/>
      <c r="AP90" s="412" t="str">
        <f t="shared" si="21"/>
        <v>►</v>
      </c>
      <c r="AQ90" s="3"/>
      <c r="AR90"/>
      <c r="AS90"/>
      <c r="AT90"/>
      <c r="AU90"/>
      <c r="AV90"/>
      <c r="AW90"/>
      <c r="AX90"/>
      <c r="AY90"/>
      <c r="AZ90"/>
      <c r="BA90" s="410" t="s">
        <v>282</v>
      </c>
      <c r="BB90" s="494"/>
      <c r="BC90" s="355"/>
      <c r="BD90" s="356"/>
      <c r="BE90" s="106"/>
      <c r="BF90" s="437" t="s">
        <v>222</v>
      </c>
      <c r="BG90"/>
      <c r="BH90" s="16"/>
      <c r="BI90" s="16"/>
      <c r="BJ90" s="16"/>
      <c r="BK90" s="495" t="s">
        <v>51</v>
      </c>
      <c r="BL90" s="244"/>
      <c r="BM90" s="1024" t="s">
        <v>6</v>
      </c>
      <c r="BN90" s="4">
        <v>1</v>
      </c>
    </row>
    <row r="91" spans="1:66" s="48" customFormat="1" ht="15.75" customHeight="1" x14ac:dyDescent="0.25">
      <c r="B91" s="412" t="s">
        <v>11</v>
      </c>
      <c r="C91" s="282">
        <f t="shared" ref="C91:E91" ca="1" si="27">CELL("largeur",C91)</f>
        <v>2</v>
      </c>
      <c r="D91" s="282">
        <f t="shared" ca="1" si="27"/>
        <v>2</v>
      </c>
      <c r="E91" s="282">
        <f t="shared" ca="1" si="27"/>
        <v>2</v>
      </c>
      <c r="F91" s="283">
        <f t="shared" ref="F91:AA91" ca="1" si="28">CELL("largeur",F91)</f>
        <v>11</v>
      </c>
      <c r="G91" s="283">
        <f t="shared" ca="1" si="28"/>
        <v>11</v>
      </c>
      <c r="H91" s="283">
        <f t="shared" ca="1" si="28"/>
        <v>3</v>
      </c>
      <c r="I91" s="283">
        <f t="shared" ca="1" si="28"/>
        <v>11</v>
      </c>
      <c r="J91" s="283">
        <f t="shared" ca="1" si="28"/>
        <v>11</v>
      </c>
      <c r="K91" s="283">
        <f t="shared" ca="1" si="28"/>
        <v>12</v>
      </c>
      <c r="L91" s="283">
        <f t="shared" ca="1" si="28"/>
        <v>40</v>
      </c>
      <c r="M91" s="283">
        <f t="shared" ca="1" si="28"/>
        <v>1</v>
      </c>
      <c r="N91" s="283">
        <f t="shared" ca="1" si="28"/>
        <v>11</v>
      </c>
      <c r="O91" s="283">
        <f t="shared" ca="1" si="28"/>
        <v>11</v>
      </c>
      <c r="P91" s="283">
        <f t="shared" ca="1" si="28"/>
        <v>11</v>
      </c>
      <c r="Q91" s="283">
        <f t="shared" ca="1" si="28"/>
        <v>11</v>
      </c>
      <c r="R91" s="283">
        <f t="shared" ca="1" si="28"/>
        <v>11</v>
      </c>
      <c r="S91" s="283">
        <f t="shared" ca="1" si="28"/>
        <v>11</v>
      </c>
      <c r="T91" s="283">
        <f t="shared" ca="1" si="28"/>
        <v>11</v>
      </c>
      <c r="U91" s="283">
        <f t="shared" ca="1" si="28"/>
        <v>11</v>
      </c>
      <c r="V91" s="283">
        <f t="shared" ca="1" si="28"/>
        <v>11</v>
      </c>
      <c r="W91" s="283">
        <f t="shared" ca="1" si="28"/>
        <v>14</v>
      </c>
      <c r="X91" s="283">
        <f t="shared" ca="1" si="28"/>
        <v>14</v>
      </c>
      <c r="Y91" s="283">
        <f t="shared" ca="1" si="28"/>
        <v>14</v>
      </c>
      <c r="Z91" s="283">
        <f t="shared" ca="1" si="28"/>
        <v>11</v>
      </c>
      <c r="AA91" s="284">
        <f t="shared" ca="1" si="28"/>
        <v>17</v>
      </c>
      <c r="AB91"/>
      <c r="AC91" s="283">
        <f ca="1">CELL("largeur",AC91)</f>
        <v>14</v>
      </c>
      <c r="AD91" s="283">
        <f ca="1">CELL("largeur",AD91)</f>
        <v>11</v>
      </c>
      <c r="AE91" s="283">
        <f ca="1">CELL("largeur",AE91)</f>
        <v>17</v>
      </c>
      <c r="AG91" s="2773">
        <f>SUM(AG92:AG143)</f>
        <v>754</v>
      </c>
      <c r="AH91" s="2774">
        <v>0</v>
      </c>
      <c r="AI91" s="2775" t="str">
        <f>"colonne  "&amp;SUBSTITUTE(ADDRESS(1,COLUMN(),4),"1","")</f>
        <v>colonne  AI</v>
      </c>
      <c r="AJ91" s="2770" t="s">
        <v>6</v>
      </c>
      <c r="AK91" s="2776" t="s">
        <v>2301</v>
      </c>
      <c r="AL91" s="2777" t="s">
        <v>2302</v>
      </c>
      <c r="AM91" s="2777" t="s">
        <v>2303</v>
      </c>
      <c r="AN91" s="2778"/>
      <c r="AO91" s="3"/>
      <c r="AP91" s="412" t="str">
        <f t="shared" si="21"/>
        <v>►</v>
      </c>
      <c r="AQ91" s="3"/>
      <c r="AR91"/>
      <c r="AS91"/>
      <c r="AT91"/>
      <c r="AU91"/>
      <c r="AV91"/>
      <c r="AW91"/>
      <c r="AX91"/>
      <c r="AY91"/>
      <c r="AZ91"/>
      <c r="BA91" s="509" t="s">
        <v>284</v>
      </c>
      <c r="BB91" s="494"/>
      <c r="BC91" s="355"/>
      <c r="BD91" s="356"/>
      <c r="BE91" s="106"/>
      <c r="BF91" s="414" t="s">
        <v>285</v>
      </c>
      <c r="BG91"/>
      <c r="BH91" s="16"/>
      <c r="BI91" s="16"/>
      <c r="BJ91" s="16"/>
      <c r="BK91" s="510" t="s">
        <v>59</v>
      </c>
      <c r="BL91" s="244"/>
      <c r="BM91" s="1024" t="s">
        <v>6</v>
      </c>
      <c r="BN91" s="4">
        <v>1</v>
      </c>
    </row>
    <row r="92" spans="1:66" s="48" customFormat="1" ht="15.75" customHeight="1" thickBot="1" x14ac:dyDescent="0.3">
      <c r="B92" s="423" t="s">
        <v>18</v>
      </c>
      <c r="C92" s="424">
        <v>2</v>
      </c>
      <c r="D92" s="424">
        <v>2</v>
      </c>
      <c r="E92" s="424">
        <v>2</v>
      </c>
      <c r="F92" s="424">
        <v>11</v>
      </c>
      <c r="G92" s="424">
        <v>11</v>
      </c>
      <c r="H92" s="424">
        <v>3</v>
      </c>
      <c r="I92" s="424">
        <v>11</v>
      </c>
      <c r="J92" s="424">
        <v>11</v>
      </c>
      <c r="K92" s="424">
        <v>12</v>
      </c>
      <c r="L92" s="424">
        <v>40</v>
      </c>
      <c r="M92" s="424">
        <v>1</v>
      </c>
      <c r="N92" s="424">
        <v>11</v>
      </c>
      <c r="O92" s="424">
        <v>11</v>
      </c>
      <c r="P92" s="424">
        <v>11</v>
      </c>
      <c r="Q92" s="424">
        <v>11</v>
      </c>
      <c r="R92" s="424">
        <v>11</v>
      </c>
      <c r="S92" s="424">
        <v>11</v>
      </c>
      <c r="T92" s="424">
        <v>11</v>
      </c>
      <c r="U92" s="424">
        <v>11</v>
      </c>
      <c r="V92" s="424">
        <v>11</v>
      </c>
      <c r="W92" s="424">
        <v>14</v>
      </c>
      <c r="X92" s="424">
        <v>14</v>
      </c>
      <c r="Y92" s="424">
        <v>14</v>
      </c>
      <c r="Z92" s="424">
        <v>11</v>
      </c>
      <c r="AA92" s="425">
        <v>17</v>
      </c>
      <c r="AB92"/>
      <c r="AC92" s="424">
        <v>11</v>
      </c>
      <c r="AD92" s="424">
        <v>11</v>
      </c>
      <c r="AE92" s="424">
        <v>11</v>
      </c>
      <c r="AG92" s="2369">
        <f>IF(AI92=AI90,1,LEN(AI92))</f>
        <v>99</v>
      </c>
      <c r="AH92" s="2779" cm="1">
        <f t="array" ref="AH92">IF(AK92="", "", IFERROR(MAX(IF(ISNUMBER(AH91:AH91), AH91:AH91)) + 1, ""))</f>
        <v>1</v>
      </c>
      <c r="AI92" s="785" t="str" cm="1">
        <f t="array" ref="AI92">IFERROR(INDEX(AK92:AK143, MATCH(ROW()-MIN(ROW(AK92:AK143))+1, AH92:AH143, 0)), "")</f>
        <v>1  Le texte collé dans le cadre est découpé en plusieurs lignes en fonction du nombre de caractères</v>
      </c>
      <c r="AJ92" s="2780">
        <f t="shared" ref="AJ92:AJ143" si="29">IF(AG92&gt;0,1,0)</f>
        <v>1</v>
      </c>
      <c r="AK92" s="2781" t="str">
        <f t="shared" ref="AK92:AK143" si="30">IFERROR(IF(AM92=0, "", AM92), "")</f>
        <v>1  Le texte collé dans le cadre est découpé en plusieurs lignes en fonction du nombre de caractères</v>
      </c>
      <c r="AL92" s="2782" t="str">
        <f>AI84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2" s="2783" t="str">
        <f>IF(AND(AL92&lt;&gt;"", AL96&lt;&gt;""), IF(LEN(AL92)&lt;AL96, AL92, IFERROR(LEFT(AL95, IF(ISNUMBER(FIND(" ", AL95)), FIND(" ", AL95 &amp; " ", AL96) - 1, LEN(AL95))), "")), "")</f>
        <v>1  Le texte collé dans le cadre est découpé en plusieurs lignes en fonction du nombre de caractères</v>
      </c>
      <c r="AN92" s="2231" t="str">
        <f>IF(AM92="","",RIGHT(AL95,LEN(AL95)-LEN(AM92)-1))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2" s="3"/>
      <c r="AP92" s="423" t="str">
        <f t="shared" si="21"/>
        <v>A</v>
      </c>
      <c r="AQ92" s="3"/>
      <c r="AR92"/>
      <c r="AS92"/>
      <c r="AT92"/>
      <c r="AU92"/>
      <c r="AV92"/>
      <c r="AW92"/>
      <c r="AX92"/>
      <c r="AY92"/>
      <c r="AZ92"/>
      <c r="BA92" s="509"/>
      <c r="BB92" s="494"/>
      <c r="BC92" s="355"/>
      <c r="BD92" s="356"/>
      <c r="BE92" s="106"/>
      <c r="BF92" s="414" t="s">
        <v>287</v>
      </c>
      <c r="BG92"/>
      <c r="BH92" s="16"/>
      <c r="BI92" s="16"/>
      <c r="BJ92" s="16"/>
      <c r="BK92" s="16"/>
      <c r="BL92" s="244"/>
      <c r="BM92" s="1024" t="s">
        <v>6</v>
      </c>
      <c r="BN92" s="4">
        <v>1</v>
      </c>
    </row>
    <row r="93" spans="1:66" s="48" customFormat="1" ht="16.5" thickBot="1" x14ac:dyDescent="0.3">
      <c r="A93"/>
      <c r="B93" s="291" t="s">
        <v>18</v>
      </c>
      <c r="C93"/>
      <c r="D93"/>
      <c r="E93"/>
      <c r="F93"/>
      <c r="G93"/>
      <c r="H93"/>
      <c r="I93"/>
      <c r="J93"/>
      <c r="K93"/>
      <c r="L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G93" s="2369">
        <f>IF(AI93=AI90,1,LEN(AI93))</f>
        <v>84</v>
      </c>
      <c r="AH93" s="2779" cm="1">
        <f t="array" ref="AH93">IF(AK93="", "", IFERROR(MAX(IF(ISNUMBER(AH91:AH92), AH91:AH92)) + 1, ""))</f>
        <v>2</v>
      </c>
      <c r="AI93" s="785" t="str" cm="1">
        <f t="array" ref="AI93">IFERROR(INDEX(AK92:AK143, MATCH(ROW()-MIN(ROW(AK92:AK143))+1, AH92:AH143, 0)), "")</f>
        <v>saisis Factionnement sans couper les mots et ajusté à la largeur de votre colonne en</v>
      </c>
      <c r="AJ93" s="2780">
        <f t="shared" si="29"/>
        <v>1</v>
      </c>
      <c r="AK93" s="2781" t="str">
        <f t="shared" si="30"/>
        <v>saisis Factionnement sans couper les mots et ajusté à la largeur de votre colonne en</v>
      </c>
      <c r="AL93" s="2235" t="str">
        <f>SUBSTITUTE(SUBSTITUTE(SUBSTITUTE(SUBSTITUTE(SUBSTITUTE(AL92,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3" s="2236" t="str">
        <f>IF(LEN(AN92)&lt;=AL96,AN92,LEFT(AN92,FIND("#",SUBSTITUTE(LEFT(AN92,AL96+1)," ","#",LEN(LEFT(AN92,AL96+1))-LEN(SUBSTITUTE(LEFT(AN92,AL96+1)," ",""))))-1))</f>
        <v>saisis Factionnement sans couper les mots et ajusté à la largeur de votre colonne en</v>
      </c>
      <c r="AN93" s="2237" t="str">
        <f t="shared" ref="AN93:AN104" si="31">IF(AM93="","",IFERROR(RIGHT(AN92,LEN(AN92)-LEN(AM93)-1),""))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3" s="3"/>
      <c r="AP93"/>
      <c r="AQ93" s="3"/>
      <c r="AR93"/>
      <c r="AS93"/>
      <c r="AT93"/>
      <c r="AU93"/>
      <c r="AV93"/>
      <c r="AW93"/>
      <c r="AX93"/>
      <c r="AY93"/>
      <c r="AZ93"/>
      <c r="BA93" s="509"/>
      <c r="BB93" s="494"/>
      <c r="BC93" s="355"/>
      <c r="BD93" s="356"/>
      <c r="BE93" s="106"/>
      <c r="BF93" s="414"/>
      <c r="BG93" s="16"/>
      <c r="BH93" s="16"/>
      <c r="BI93" s="16"/>
      <c r="BJ93" s="16"/>
      <c r="BK93" s="16"/>
      <c r="BL93" s="244"/>
      <c r="BM93" s="1024" t="s">
        <v>6</v>
      </c>
      <c r="BN93" s="4">
        <v>1</v>
      </c>
    </row>
    <row r="94" spans="1:66" s="48" customFormat="1" ht="15" customHeight="1" thickTop="1" x14ac:dyDescent="0.25">
      <c r="A94"/>
      <c r="B94" s="54" t="s">
        <v>18</v>
      </c>
      <c r="C94" s="55" t="str">
        <f>C100</f>
        <v>Famille à coller.N.Nom de votre recette.Recette mère ►.S.Saisissez le nom de la recette mère</v>
      </c>
      <c r="D94" s="56">
        <f>D100</f>
        <v>6</v>
      </c>
      <c r="E94" s="56" t="str">
        <f>E100</f>
        <v>couverts</v>
      </c>
      <c r="F94" s="57" t="s">
        <v>6</v>
      </c>
      <c r="G94" s="58" t="s">
        <v>19</v>
      </c>
      <c r="H94" s="3315" t="s">
        <v>20</v>
      </c>
      <c r="I94" s="3315"/>
      <c r="J94" s="3285" t="s">
        <v>21</v>
      </c>
      <c r="K94" s="3285"/>
      <c r="L94" s="3286"/>
      <c r="N94" s="2982"/>
      <c r="O94" s="310"/>
      <c r="P94" s="2961"/>
      <c r="Q94" s="1003" t="s">
        <v>218</v>
      </c>
      <c r="R94" s="429" t="s">
        <v>219</v>
      </c>
      <c r="S94" s="430"/>
      <c r="T94" s="430"/>
      <c r="Y94"/>
      <c r="Z94"/>
      <c r="AA94"/>
      <c r="AB94"/>
      <c r="AC94" s="1057" t="s">
        <v>218</v>
      </c>
      <c r="AD94" s="842"/>
      <c r="AE94" s="842"/>
      <c r="AG94" s="2369">
        <f>IF(AI94=AI90,1,LEN(AI94))</f>
        <v>90</v>
      </c>
      <c r="AH94" s="2779" cm="1">
        <f t="array" ref="AH94">IF(AK94="", "", IFERROR(MAX(IF(ISNUMBER(AH91:AH93), AH91:AH93)) + 1, ""))</f>
        <v>3</v>
      </c>
      <c r="AI94" s="785" t="str" cm="1">
        <f t="array" ref="AI94">IFERROR(INDEX(AK92:AK143, MATCH(ROW()-MIN(ROW(AK92:AK143))+1, AH92:AH143, 0)), "")</f>
        <v>supprimant les lignes vides Saisissez un nombre de caractères pour que le texte ne déborde</v>
      </c>
      <c r="AJ94" s="2780">
        <f t="shared" si="29"/>
        <v>1</v>
      </c>
      <c r="AK94" s="2781" t="str">
        <f t="shared" si="30"/>
        <v>supprimant les lignes vides Saisissez un nombre de caractères pour que le texte ne déborde</v>
      </c>
      <c r="AL94" s="2235" t="str">
        <f>IFERROR(SUBSTITUTE(SUBSTITUTE(SUBSTITUTE(SUBSTITUTE(SUBSTITUTE(SUBSTITUTE(AL93, ",", " "), ".", " "), ";", " "), "-", " "), ":", " "), "?", " "), AL93)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4" s="2236" t="str">
        <f>IF(LEN(AN93)&lt;=AL96,AN93,LEFT(AN93,FIND("#",SUBSTITUTE(LEFT(AN93,AL96+1)," ","#",LEN(LEFT(AN93,AL96+1))-LEN(SUBSTITUTE(LEFT(AN93,AL96+1)," ",""))))-1))</f>
        <v>supprimant les lignes vides Saisissez un nombre de caractères pour que le texte ne déborde</v>
      </c>
      <c r="AN94" s="2237" t="str">
        <f t="shared" si="31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O94" s="3"/>
      <c r="AP94"/>
      <c r="AQ94" s="3"/>
      <c r="AR94"/>
      <c r="AS94"/>
      <c r="AT94"/>
      <c r="AU94"/>
      <c r="AV94"/>
      <c r="AW94"/>
      <c r="AX94"/>
      <c r="AY94"/>
      <c r="AZ94"/>
      <c r="BA94" s="410" t="s">
        <v>288</v>
      </c>
      <c r="BB94" s="494"/>
      <c r="BC94" s="355"/>
      <c r="BD94" s="356"/>
      <c r="BE94" s="106"/>
      <c r="BF94" s="441" t="s">
        <v>86</v>
      </c>
      <c r="BG94" s="442" t="s">
        <v>87</v>
      </c>
      <c r="BH94" s="443"/>
      <c r="BI94" s="3170" t="s">
        <v>88</v>
      </c>
      <c r="BJ94" s="3171" t="s">
        <v>89</v>
      </c>
      <c r="BK94" s="517" t="s">
        <v>91</v>
      </c>
      <c r="BL94" s="518"/>
      <c r="BM94" s="1024" t="s">
        <v>6</v>
      </c>
      <c r="BN94" s="4">
        <v>1</v>
      </c>
    </row>
    <row r="95" spans="1:66" s="48" customFormat="1" ht="22.5" x14ac:dyDescent="0.25">
      <c r="A95"/>
      <c r="B95" s="66" t="s">
        <v>18</v>
      </c>
      <c r="C95" s="67" t="str">
        <f>C100</f>
        <v>Famille à coller.N.Nom de votre recette.Recette mère ►.S.Saisissez le nom de la recette mère</v>
      </c>
      <c r="D95" s="68"/>
      <c r="E95" s="68"/>
      <c r="F95" s="69" t="s">
        <v>28</v>
      </c>
      <c r="G95" s="70" t="s">
        <v>29</v>
      </c>
      <c r="H95" s="3316"/>
      <c r="I95" s="3316"/>
      <c r="J95" s="3287"/>
      <c r="K95" s="3287"/>
      <c r="L95" s="3288"/>
      <c r="N95" s="2982"/>
      <c r="O95" s="310"/>
      <c r="P95" s="2961"/>
      <c r="Q95"/>
      <c r="R95" s="436" t="s">
        <v>221</v>
      </c>
      <c r="S95" s="49"/>
      <c r="T95"/>
      <c r="Y95"/>
      <c r="Z95"/>
      <c r="AA95"/>
      <c r="AB95"/>
      <c r="AC95"/>
      <c r="AD95" s="842"/>
      <c r="AE95" s="842"/>
      <c r="AG95" s="2369">
        <f>IF(AI95=AI90,1,LEN(AI95))</f>
        <v>87</v>
      </c>
      <c r="AH95" s="2779" cm="1">
        <f t="array" ref="AH95">IF(AK95="", "", IFERROR(MAX(IF(ISNUMBER(AH91:AH94), AH91:AH94)) + 1, ""))</f>
        <v>4</v>
      </c>
      <c r="AI95" s="785" t="str" cm="1">
        <f t="array" ref="AI95">IFERROR(INDEX(AK92:AK143, MATCH(ROW()-MIN(ROW(AK92:AK143))+1, AH92:AH143, 0)), "")</f>
        <v>pas de la colonne ►avec une police Calibri taille 11 vous aurez davantage de caractères</v>
      </c>
      <c r="AJ95" s="2780">
        <f t="shared" si="29"/>
        <v>1</v>
      </c>
      <c r="AK95" s="2781" t="str">
        <f t="shared" si="30"/>
        <v>pas de la colonne ►avec une police Calibri taille 11 vous aurez davantage de caractères</v>
      </c>
      <c r="AL95" s="2235" t="str">
        <f>IFERROR(SUBSTITUTE(SUBSTITUTE(SUBSTITUTE(SUBSTITUTE(AL94, " , ", " "), ";", " "), "  ", " "), " ", " "), AL94)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M95" s="2236" t="str">
        <f>IF(LEN(AN94)&lt;=AL96,AN94,LEFT(AN94,FIND("#",SUBSTITUTE(LEFT(AN94,AL96+1)," ","#",LEN(LEFT(AN94,AL96+1))-LEN(SUBSTITUTE(LEFT(AN94,AL96+1)," ",""))))-1))</f>
        <v>pas de la colonne ►avec une police Calibri taille 11 vous aurez davantage de caractères</v>
      </c>
      <c r="AN95" s="2237" t="str">
        <f t="shared" si="31"/>
        <v>par lignes à vous de choisir votre police ►Lorsque vous masquez des lignes ou colonnes ou que vous saisssez une nouvelle valeur appuyez sur la touche F9 pour forcer Excel à recalculer</v>
      </c>
      <c r="AO95" s="3"/>
      <c r="AP95"/>
      <c r="AQ95" s="3"/>
      <c r="AR95"/>
      <c r="AS95"/>
      <c r="AT95"/>
      <c r="AU95"/>
      <c r="AV95"/>
      <c r="AW95"/>
      <c r="AX95"/>
      <c r="AY95"/>
      <c r="AZ95"/>
      <c r="BA95" s="519" t="s">
        <v>289</v>
      </c>
      <c r="BB95" s="520"/>
      <c r="BC95" s="104"/>
      <c r="BD95" s="105"/>
      <c r="BE95" s="521"/>
      <c r="BF95" s="522" t="s">
        <v>103</v>
      </c>
      <c r="BG95" s="523" t="s">
        <v>104</v>
      </c>
      <c r="BH95" s="176" t="s">
        <v>105</v>
      </c>
      <c r="BI95" s="3186"/>
      <c r="BJ95" s="3187"/>
      <c r="BK95" s="524" t="s">
        <v>106</v>
      </c>
      <c r="BL95" s="525"/>
      <c r="BM95" s="1024" t="s">
        <v>6</v>
      </c>
      <c r="BN95" s="4">
        <v>1</v>
      </c>
    </row>
    <row r="96" spans="1:66" s="48" customFormat="1" ht="18.75" x14ac:dyDescent="0.25">
      <c r="A96"/>
      <c r="B96" s="66" t="s">
        <v>18</v>
      </c>
      <c r="C96" s="77" t="str">
        <f>C100</f>
        <v>Famille à coller.N.Nom de votre recette.Recette mère ►.S.Saisissez le nom de la recette mère</v>
      </c>
      <c r="D96" s="78"/>
      <c r="E96" s="79"/>
      <c r="F96" s="80"/>
      <c r="G96" s="81" t="s">
        <v>33</v>
      </c>
      <c r="H96" s="82"/>
      <c r="I96" s="83" t="s">
        <v>34</v>
      </c>
      <c r="J96" s="84" t="s">
        <v>35</v>
      </c>
      <c r="K96" s="16"/>
      <c r="L96" s="85"/>
      <c r="N96" s="2982"/>
      <c r="O96" s="310"/>
      <c r="P96" s="2961"/>
      <c r="Q96" s="438"/>
      <c r="R96"/>
      <c r="S96"/>
      <c r="T96"/>
      <c r="Y96"/>
      <c r="Z96"/>
      <c r="AA96"/>
      <c r="AB96"/>
      <c r="AC96"/>
      <c r="AD96" s="842"/>
      <c r="AE96" s="842"/>
      <c r="AG96" s="2369">
        <f>IF(AI96=AI90,1,LEN(AI96))</f>
        <v>89</v>
      </c>
      <c r="AH96" s="2779" cm="1">
        <f t="array" ref="AH96">IF(AK96="", "", IFERROR(MAX(IF(ISNUMBER(AH91:AH95), AH91:AH95)) + 1, ""))</f>
        <v>5</v>
      </c>
      <c r="AI96" s="785" t="str" cm="1">
        <f t="array" ref="AI96">IFERROR(INDEX(AK92:AK143, MATCH(ROW()-MIN(ROW(AK92:AK143))+1, AH92:AH143, 0)), "")</f>
        <v>par lignes à vous de choisir votre police ►Lorsque vous masquez des lignes ou colonnes ou</v>
      </c>
      <c r="AJ96" s="2780">
        <f t="shared" si="29"/>
        <v>1</v>
      </c>
      <c r="AK96" s="2781" t="str">
        <f t="shared" si="30"/>
        <v>par lignes à vous de choisir votre police ►Lorsque vous masquez des lignes ou colonnes ou</v>
      </c>
      <c r="AL96" s="2240">
        <f>AI80</f>
        <v>90</v>
      </c>
      <c r="AM96" s="2236" t="str">
        <f>IF(LEN(AN95)&lt;=AL96,AN95,LEFT(AN95,FIND("#",SUBSTITUTE(LEFT(AN95,AL96+1)," ","#",LEN(LEFT(AN95,AL96+1))-LEN(SUBSTITUTE(LEFT(AN95,AL96+1)," ",""))))-1))</f>
        <v>par lignes à vous de choisir votre police ►Lorsque vous masquez des lignes ou colonnes ou</v>
      </c>
      <c r="AN96" s="2237" t="str">
        <f t="shared" si="31"/>
        <v>que vous saisssez une nouvelle valeur appuyez sur la touche F9 pour forcer Excel à recalculer</v>
      </c>
      <c r="AO96" s="3"/>
      <c r="AP96"/>
      <c r="AQ96" s="3"/>
      <c r="AR96"/>
      <c r="AS96"/>
      <c r="AT96"/>
      <c r="AU96"/>
      <c r="AV96"/>
      <c r="AW96"/>
      <c r="AX96"/>
      <c r="AY96"/>
      <c r="AZ96"/>
      <c r="BA96" s="528" t="s">
        <v>290</v>
      </c>
      <c r="BB96" s="520"/>
      <c r="BC96" s="104"/>
      <c r="BD96" s="105"/>
      <c r="BE96" s="521"/>
      <c r="BF96" s="529">
        <v>27</v>
      </c>
      <c r="BG96" s="530" t="s">
        <v>230</v>
      </c>
      <c r="BH96" s="531" t="s">
        <v>105</v>
      </c>
      <c r="BI96" s="532">
        <v>20</v>
      </c>
      <c r="BJ96" s="533" t="s">
        <v>41</v>
      </c>
      <c r="BK96" s="534" t="s">
        <v>135</v>
      </c>
      <c r="BL96" s="535"/>
      <c r="BM96" s="1024" t="s">
        <v>6</v>
      </c>
      <c r="BN96" s="4">
        <v>1</v>
      </c>
    </row>
    <row r="97" spans="1:66" s="48" customFormat="1" ht="15.75" customHeight="1" x14ac:dyDescent="0.25">
      <c r="A97"/>
      <c r="B97" s="66" t="s">
        <v>18</v>
      </c>
      <c r="C97" s="91" t="str">
        <f>C100</f>
        <v>Famille à coller.N.Nom de votre recette.Recette mère ►.S.Saisissez le nom de la recette mère</v>
      </c>
      <c r="D97" s="91"/>
      <c r="E97" s="91"/>
      <c r="F97" s="92" t="s">
        <v>39</v>
      </c>
      <c r="G97" s="93"/>
      <c r="H97" s="93"/>
      <c r="I97" s="94" t="s">
        <v>40</v>
      </c>
      <c r="J97" s="3317" t="str">
        <f>F100</f>
        <v>Famille à coller.N.Nom de votre recette.Recette mère ►.S.Saisissez le nom de la recette mère</v>
      </c>
      <c r="K97" s="3317"/>
      <c r="L97" s="3318"/>
      <c r="N97" s="2982"/>
      <c r="O97" s="310"/>
      <c r="P97" s="2961"/>
      <c r="Q97" s="438"/>
      <c r="R97"/>
      <c r="S97"/>
      <c r="T97"/>
      <c r="Y97"/>
      <c r="Z97"/>
      <c r="AA97"/>
      <c r="AB97"/>
      <c r="AC97"/>
      <c r="AD97" s="842"/>
      <c r="AE97" s="842"/>
      <c r="AG97" s="2369">
        <f>IF(AI97=AI90,1,LEN(AI97))</f>
        <v>82</v>
      </c>
      <c r="AH97" s="2779" cm="1">
        <f t="array" ref="AH97">IF(AK97="", "", IFERROR(MAX(IF(ISNUMBER(AH91:AH96), AH91:AH96)) + 1, ""))</f>
        <v>6</v>
      </c>
      <c r="AI97" s="785" t="str" cm="1">
        <f t="array" ref="AI97">IFERROR(INDEX(AK92:AK143, MATCH(ROW()-MIN(ROW(AK92:AK143))+1, AH92:AH143, 0)), "")</f>
        <v>que vous saisssez une nouvelle valeur appuyez sur la touche F9 pour forcer Excel à</v>
      </c>
      <c r="AJ97" s="2780">
        <f t="shared" si="29"/>
        <v>1</v>
      </c>
      <c r="AK97" s="2781" t="str">
        <f t="shared" si="30"/>
        <v>que vous saisssez une nouvelle valeur appuyez sur la touche F9 pour forcer Excel à</v>
      </c>
      <c r="AL97" s="2244"/>
      <c r="AM97" s="2236" t="str">
        <f>IF(LEN(AN96)&lt;=AL96,AN96,LEFT(AN96,FIND("#",SUBSTITUTE(LEFT(AN96,AL96+1)," ","#",LEN(LEFT(AN96,AL96+1))-LEN(SUBSTITUTE(LEFT(AN96,AL96+1)," ",""))))-1))</f>
        <v>que vous saisssez une nouvelle valeur appuyez sur la touche F9 pour forcer Excel à</v>
      </c>
      <c r="AN97" s="2237" t="str">
        <f t="shared" si="31"/>
        <v>recalculer</v>
      </c>
      <c r="AO97" s="3"/>
      <c r="AP97"/>
      <c r="AQ97" s="3"/>
      <c r="AR97"/>
      <c r="AS97"/>
      <c r="AT97"/>
      <c r="AU97"/>
      <c r="AV97"/>
      <c r="AW97"/>
      <c r="AX97"/>
      <c r="AY97"/>
      <c r="AZ97"/>
      <c r="BA97" s="536" t="s">
        <v>291</v>
      </c>
      <c r="BB97" s="520"/>
      <c r="BC97" s="104"/>
      <c r="BD97" s="105"/>
      <c r="BE97" s="49"/>
      <c r="BF97" s="529"/>
      <c r="BG97" s="530" t="s">
        <v>292</v>
      </c>
      <c r="BH97" s="531"/>
      <c r="BI97" s="532">
        <v>1</v>
      </c>
      <c r="BJ97" s="537" t="s">
        <v>266</v>
      </c>
      <c r="BK97" s="534" t="s">
        <v>293</v>
      </c>
      <c r="BL97" s="535"/>
      <c r="BM97" s="1024" t="s">
        <v>6</v>
      </c>
      <c r="BN97" s="4">
        <v>1</v>
      </c>
    </row>
    <row r="98" spans="1:66" s="48" customFormat="1" ht="15.75" x14ac:dyDescent="0.25">
      <c r="A98"/>
      <c r="B98" s="66" t="s">
        <v>18</v>
      </c>
      <c r="C98" s="91" t="str">
        <f>C100</f>
        <v>Famille à coller.N.Nom de votre recette.Recette mère ►.S.Saisissez le nom de la recette mère</v>
      </c>
      <c r="D98" s="91"/>
      <c r="E98" s="91"/>
      <c r="F98" s="110">
        <v>6</v>
      </c>
      <c r="G98" s="111" t="s">
        <v>44</v>
      </c>
      <c r="H98" s="92"/>
      <c r="I98" s="92"/>
      <c r="J98" s="3317"/>
      <c r="K98" s="3317"/>
      <c r="L98" s="3318"/>
      <c r="N98" s="2982"/>
      <c r="O98" s="310"/>
      <c r="P98" s="2961"/>
      <c r="Q98"/>
      <c r="R98" s="451" t="s">
        <v>227</v>
      </c>
      <c r="S98" s="452"/>
      <c r="T98" s="453"/>
      <c r="Y98"/>
      <c r="Z98"/>
      <c r="AA98"/>
      <c r="AB98"/>
      <c r="AC98"/>
      <c r="AD98" s="842"/>
      <c r="AE98" s="842"/>
      <c r="AG98" s="2369">
        <f>IF(AI98=AI90,1,LEN(AI98))</f>
        <v>10</v>
      </c>
      <c r="AH98" s="2779" cm="1">
        <f t="array" ref="AH98">IF(AK98="", "", IFERROR(MAX(IF(ISNUMBER(AH91:AH97), AH91:AH97)) + 1, ""))</f>
        <v>7</v>
      </c>
      <c r="AI98" s="785" t="str" cm="1">
        <f t="array" ref="AI98">IFERROR(INDEX(AK92:AK143, MATCH(ROW()-MIN(ROW(AK92:AK143))+1, AH92:AH143, 0)), "")</f>
        <v>recalculer</v>
      </c>
      <c r="AJ98" s="2780">
        <f t="shared" si="29"/>
        <v>1</v>
      </c>
      <c r="AK98" s="2781" t="str">
        <f t="shared" si="30"/>
        <v>recalculer</v>
      </c>
      <c r="AL98" s="2244"/>
      <c r="AM98" s="2236" t="str">
        <f>IF(LEN(AN97)&lt;=AL96,AN97,LEFT(AN97,FIND("#",SUBSTITUTE(LEFT(AN97,AL96+1)," ","#",LEN(LEFT(AN97,AL96+1))-LEN(SUBSTITUTE(LEFT(AN97,AL96+1)," ",""))))-1))</f>
        <v>recalculer</v>
      </c>
      <c r="AN98" s="2237" t="str">
        <f t="shared" si="31"/>
        <v/>
      </c>
      <c r="AO98" s="3"/>
      <c r="AP98"/>
      <c r="AQ98"/>
      <c r="AR98"/>
      <c r="AS98"/>
      <c r="AT98"/>
      <c r="AU98"/>
      <c r="AV98"/>
      <c r="AW98"/>
      <c r="AX98"/>
      <c r="AY98"/>
      <c r="AZ98"/>
      <c r="BA98" s="538">
        <v>16</v>
      </c>
      <c r="BB98" s="539" t="s">
        <v>44</v>
      </c>
      <c r="BC98" s="104"/>
      <c r="BD98" s="540"/>
      <c r="BE98" s="49"/>
      <c r="BF98" s="541"/>
      <c r="BG98" s="530" t="s">
        <v>294</v>
      </c>
      <c r="BH98" s="531"/>
      <c r="BI98" s="532">
        <v>1</v>
      </c>
      <c r="BJ98" s="542" t="s">
        <v>295</v>
      </c>
      <c r="BK98" s="534" t="s">
        <v>296</v>
      </c>
      <c r="BL98" s="535"/>
      <c r="BM98" s="1024" t="s">
        <v>6</v>
      </c>
      <c r="BN98" s="4">
        <v>1</v>
      </c>
    </row>
    <row r="99" spans="1:66" s="48" customFormat="1" ht="15.75" customHeight="1" x14ac:dyDescent="0.25">
      <c r="A99"/>
      <c r="B99" s="66" t="s">
        <v>11</v>
      </c>
      <c r="C99" s="121" t="str">
        <f>C100</f>
        <v>Famille à coller.N.Nom de votre recette.Recette mère ►.S.Saisissez le nom de la recette mère</v>
      </c>
      <c r="D99" s="121"/>
      <c r="E99" s="121"/>
      <c r="F99" s="122"/>
      <c r="G99" s="123"/>
      <c r="H99" s="123"/>
      <c r="I99" s="123"/>
      <c r="J99" s="123"/>
      <c r="K99" s="123"/>
      <c r="L99" s="124"/>
      <c r="N99" s="2982"/>
      <c r="O99" s="310"/>
      <c r="P99" s="2961"/>
      <c r="Q99"/>
      <c r="R99" s="3325" t="s">
        <v>231</v>
      </c>
      <c r="S99" s="459" t="s">
        <v>232</v>
      </c>
      <c r="T99" s="460"/>
      <c r="Y99"/>
      <c r="Z99"/>
      <c r="AA99"/>
      <c r="AB99"/>
      <c r="AC99"/>
      <c r="AD99" s="842"/>
      <c r="AE99" s="842"/>
      <c r="AG99" s="2369">
        <f>IF(AI99=AI90,1,LEN(AI99))</f>
        <v>86</v>
      </c>
      <c r="AH99" s="2779" t="str" cm="1">
        <f t="array" ref="AH99">IF(AK99="", "", IFERROR(MAX(IF(ISNUMBER(AH91:AH98), AH91:AH98)) + 1, ""))</f>
        <v/>
      </c>
      <c r="AI99" s="785" t="str" cm="1">
        <f t="array" ref="AI99">IFERROR(INDEX(AK92:AK143, MATCH(ROW()-MIN(ROW(AK92:AK143))+1, AH92:AH143, 0)), "")</f>
        <v>► Saisissez ou coller les lignes du brouillon que vous voulez couper dans ces 4 lignes</v>
      </c>
      <c r="AJ99" s="2780">
        <f t="shared" si="29"/>
        <v>1</v>
      </c>
      <c r="AK99" s="2781" t="str">
        <f t="shared" si="30"/>
        <v/>
      </c>
      <c r="AL99" s="2244"/>
      <c r="AM99" s="2236" t="str">
        <f>IF(LEN(AN98)&lt;=AL96,AN98,LEFT(AN98,FIND("#",SUBSTITUTE(LEFT(AN98,AL96+1)," ","#",LEN(LEFT(AN98,AL96+1))-LEN(SUBSTITUTE(LEFT(AN98,AL96+1)," ",""))))-1))</f>
        <v/>
      </c>
      <c r="AN99" s="2237" t="str">
        <f t="shared" si="31"/>
        <v/>
      </c>
      <c r="AO99" s="3"/>
      <c r="AP99"/>
      <c r="AQ99"/>
      <c r="AR99"/>
      <c r="AS99"/>
      <c r="AT99"/>
      <c r="AU99"/>
      <c r="AV99"/>
      <c r="AW99"/>
      <c r="AX99"/>
      <c r="AY99"/>
      <c r="AZ99"/>
      <c r="BA99" s="538">
        <v>25</v>
      </c>
      <c r="BB99" s="539" t="s">
        <v>280</v>
      </c>
      <c r="BC99" s="104"/>
      <c r="BD99" s="540"/>
      <c r="BE99" s="49"/>
      <c r="BF99" s="541"/>
      <c r="BG99" s="530"/>
      <c r="BH99" s="531"/>
      <c r="BI99" s="532">
        <v>3</v>
      </c>
      <c r="BJ99" s="543" t="s">
        <v>120</v>
      </c>
      <c r="BK99" s="534" t="s">
        <v>262</v>
      </c>
      <c r="BL99" s="535"/>
      <c r="BM99" s="1024" t="s">
        <v>6</v>
      </c>
      <c r="BN99" s="4">
        <v>1</v>
      </c>
    </row>
    <row r="100" spans="1:66" s="48" customFormat="1" ht="19.5" customHeight="1" x14ac:dyDescent="0.25">
      <c r="A100"/>
      <c r="B100" s="129" t="s">
        <v>11</v>
      </c>
      <c r="C100" s="130" t="str">
        <f>F100</f>
        <v>Famille à coller.N.Nom de votre recette.Recette mère ►.S.Saisissez le nom de la recette mère</v>
      </c>
      <c r="D100" s="130">
        <f>F98</f>
        <v>6</v>
      </c>
      <c r="E100" s="130" t="str">
        <f>G98</f>
        <v>couverts</v>
      </c>
      <c r="F100" s="131" t="str">
        <f>UPPER(LEFT(H94,1))&amp;LOWER(MID(H94,2,999))&amp;"."&amp;UPPER(LEFT(J94,1))&amp;"."&amp;UPPER(LEFT(J94,1))&amp;LOWER(MID(J94,2,999))&amp;"."&amp;IF(ISTEXT(L100),K100&amp;"."&amp;UPPER(LEFT(L100,1))&amp;"."&amp;UPPER(LEFT(L100,1))&amp;LOWER(MID(L100,2,999)),G100)</f>
        <v>Famille à coller.N.Nom de votre recette.Recette mère ►.S.Saisissez le nom de la recette mère</v>
      </c>
      <c r="G100" s="132" t="s">
        <v>55</v>
      </c>
      <c r="H100" s="3321" t="s">
        <v>56</v>
      </c>
      <c r="I100" s="3321"/>
      <c r="J100" s="3321"/>
      <c r="K100" s="133" t="s">
        <v>57</v>
      </c>
      <c r="L100" s="134" t="s">
        <v>58</v>
      </c>
      <c r="N100" s="2982"/>
      <c r="O100" s="310"/>
      <c r="P100" s="2961"/>
      <c r="Q100"/>
      <c r="R100" s="3325"/>
      <c r="S100" s="459" t="s">
        <v>235</v>
      </c>
      <c r="T100" s="460"/>
      <c r="Y100"/>
      <c r="Z100"/>
      <c r="AA100"/>
      <c r="AB100"/>
      <c r="AC100"/>
      <c r="AD100" s="842"/>
      <c r="AE100" s="842"/>
      <c r="AG100" s="2369">
        <f>IF(AI100=AI90,1,LEN(AI100))</f>
        <v>84</v>
      </c>
      <c r="AH100" s="2779" t="str" cm="1">
        <f t="array" ref="AH100">IF(AK100="", "", IFERROR(MAX(IF(ISNUMBER(AH91:AH99), AH91:AH99)) + 1, ""))</f>
        <v/>
      </c>
      <c r="AI100" s="785" t="str" cm="1">
        <f t="array" ref="AI100">IFERROR(INDEX(AK92:AK143, MATCH(ROW()-MIN(ROW(AK92:AK143))+1, AH92:AH143, 0)), "")</f>
        <v xml:space="preserve"> et saisissez un nombre de caractères pour que le texte ne déborde pas de la colonne</v>
      </c>
      <c r="AJ100" s="2780">
        <f t="shared" si="29"/>
        <v>1</v>
      </c>
      <c r="AK100" s="2781" t="str">
        <f t="shared" si="30"/>
        <v/>
      </c>
      <c r="AL100" s="2244"/>
      <c r="AM100" s="2236" t="str">
        <f>IF(LEN(AN99)&lt;=AL96,AN99,LEFT(AN99,FIND("#",SUBSTITUTE(LEFT(AN99,AL96+1)," ","#",LEN(LEFT(AN99,AL96+1))-LEN(SUBSTITUTE(LEFT(AN99,AL96+1)," ",""))))-1))</f>
        <v/>
      </c>
      <c r="AN100" s="2237" t="str">
        <f t="shared" si="31"/>
        <v/>
      </c>
      <c r="AO100" s="3"/>
      <c r="AP100"/>
      <c r="AQ100"/>
      <c r="AR100"/>
      <c r="AS100"/>
      <c r="AT100"/>
      <c r="AU100"/>
      <c r="AV100"/>
      <c r="AW100"/>
      <c r="AX100"/>
      <c r="AY100"/>
      <c r="AZ100"/>
      <c r="BA100" s="544" t="str">
        <f>BA94</f>
        <v>augmentez ou diminuez la valeur saisie</v>
      </c>
      <c r="BB100" s="545"/>
      <c r="BC100" s="104"/>
      <c r="BD100" s="356"/>
      <c r="BE100" s="49"/>
      <c r="BF100" s="541">
        <v>0.25</v>
      </c>
      <c r="BG100" s="530" t="s">
        <v>298</v>
      </c>
      <c r="BH100" s="531"/>
      <c r="BI100" s="532"/>
      <c r="BJ100" s="546"/>
      <c r="BK100" s="534" t="s">
        <v>299</v>
      </c>
      <c r="BL100" s="535"/>
      <c r="BM100" s="1024" t="s">
        <v>6</v>
      </c>
      <c r="BN100" s="4">
        <v>1</v>
      </c>
    </row>
    <row r="101" spans="1:66" s="48" customFormat="1" ht="17.25" customHeight="1" thickBot="1" x14ac:dyDescent="0.3">
      <c r="A101"/>
      <c r="B101" s="138" t="s">
        <v>11</v>
      </c>
      <c r="C101" s="139" t="str">
        <f>C100</f>
        <v>Famille à coller.N.Nom de votre recette.Recette mère ►.S.Saisissez le nom de la recette mère</v>
      </c>
      <c r="D101" s="140"/>
      <c r="E101" s="140"/>
      <c r="F101" s="141" t="s">
        <v>61</v>
      </c>
      <c r="G101" s="141" t="s">
        <v>62</v>
      </c>
      <c r="H101" s="141" t="s">
        <v>63</v>
      </c>
      <c r="I101" s="141" t="s">
        <v>64</v>
      </c>
      <c r="J101" s="141" t="s">
        <v>65</v>
      </c>
      <c r="K101" s="142" t="s">
        <v>66</v>
      </c>
      <c r="L101" s="143" t="s">
        <v>67</v>
      </c>
      <c r="N101" s="2982"/>
      <c r="O101" s="310"/>
      <c r="P101" s="2961"/>
      <c r="Q101"/>
      <c r="R101" s="3325"/>
      <c r="S101" s="459" t="s">
        <v>238</v>
      </c>
      <c r="T101" s="460"/>
      <c r="Y101"/>
      <c r="Z101"/>
      <c r="AA101"/>
      <c r="AB101"/>
      <c r="AC101"/>
      <c r="AD101" s="842"/>
      <c r="AE101" s="842"/>
      <c r="AG101" s="2369">
        <f>IF(AI101=AI90,1,LEN(AI101))</f>
        <v>43</v>
      </c>
      <c r="AH101" s="2779" t="str" cm="1">
        <f t="array" ref="AH101">IF(AK101="", "", IFERROR(MAX(IF(ISNUMBER(AH91:AH100), AH91:AH100)) + 1, ""))</f>
        <v/>
      </c>
      <c r="AI101" s="785" t="str" cm="1">
        <f t="array" ref="AI101">IFERROR(INDEX(AK92:AK143, MATCH(ROW()-MIN(ROW(AK92:AK143))+1, AH92:AH143, 0)), "")</f>
        <v>►Police  choisissez celle qui vous convient</v>
      </c>
      <c r="AJ101" s="2780">
        <f t="shared" si="29"/>
        <v>1</v>
      </c>
      <c r="AK101" s="2781" t="str">
        <f t="shared" si="30"/>
        <v/>
      </c>
      <c r="AL101" s="2244"/>
      <c r="AM101" s="2236" t="str">
        <f>IF(LEN(AN100)&lt;=AL96,AN100,LEFT(AN100,FIND("#",SUBSTITUTE(LEFT(AN100,AL96+1)," ","#",LEN(LEFT(AN100,AL96+1))-LEN(SUBSTITUTE(LEFT(AN100,AL96+1)," ",""))))-1))</f>
        <v/>
      </c>
      <c r="AN101" s="2237" t="str">
        <f t="shared" si="31"/>
        <v/>
      </c>
      <c r="AO101" s="3"/>
      <c r="AP101"/>
      <c r="AQ101"/>
      <c r="AR101"/>
      <c r="AS101"/>
      <c r="AT101"/>
      <c r="AU101"/>
      <c r="AV101"/>
      <c r="AW101"/>
      <c r="AX101"/>
      <c r="AY101"/>
      <c r="AZ101"/>
      <c r="BA101" s="323"/>
      <c r="BB101" s="243"/>
      <c r="BC101" s="243"/>
      <c r="BD101" s="440"/>
      <c r="BE101" s="49"/>
      <c r="BF101" s="541">
        <v>0.5</v>
      </c>
      <c r="BG101" s="530" t="s">
        <v>294</v>
      </c>
      <c r="BH101" s="531"/>
      <c r="BI101" s="532"/>
      <c r="BJ101" s="546"/>
      <c r="BK101" s="534" t="s">
        <v>296</v>
      </c>
      <c r="BL101" s="535"/>
      <c r="BM101" s="1024" t="s">
        <v>6</v>
      </c>
      <c r="BN101" s="4">
        <v>1</v>
      </c>
    </row>
    <row r="102" spans="1:66" s="48" customFormat="1" ht="15.75" customHeight="1" thickTop="1" x14ac:dyDescent="0.25">
      <c r="A102"/>
      <c r="B102" s="66" t="s">
        <v>18</v>
      </c>
      <c r="C102" s="1018" t="str">
        <f>C100</f>
        <v>Famille à coller.N.Nom de votre recette.Recette mère ►.S.Saisissez le nom de la recette mère</v>
      </c>
      <c r="D102" s="1019"/>
      <c r="E102" s="1020"/>
      <c r="F102" s="150" t="s">
        <v>86</v>
      </c>
      <c r="G102" s="151" t="s">
        <v>87</v>
      </c>
      <c r="H102" s="152"/>
      <c r="I102" s="3186" t="s">
        <v>88</v>
      </c>
      <c r="J102" s="3296" t="s">
        <v>89</v>
      </c>
      <c r="K102" s="3297" t="s">
        <v>90</v>
      </c>
      <c r="L102" s="153" t="s">
        <v>91</v>
      </c>
      <c r="N102" s="2982"/>
      <c r="O102" s="310"/>
      <c r="P102" s="2961"/>
      <c r="Q102"/>
      <c r="R102" s="3325"/>
      <c r="S102" s="459" t="s">
        <v>243</v>
      </c>
      <c r="T102" s="460"/>
      <c r="Y102"/>
      <c r="Z102"/>
      <c r="AA102"/>
      <c r="AB102"/>
      <c r="AC102"/>
      <c r="AD102" s="842"/>
      <c r="AE102" s="842"/>
      <c r="AG102" s="2369">
        <f>IF(AI102=AI90,1,LEN(AI102))</f>
        <v>0</v>
      </c>
      <c r="AH102" s="2779" t="str" cm="1">
        <f t="array" ref="AH102">IF(AK102="", "", IFERROR(MAX(IF(ISNUMBER(AH91:AH101), AH91:AH101)) + 1, ""))</f>
        <v/>
      </c>
      <c r="AI102" s="785" t="str" cm="1">
        <f t="array" ref="AI102">IFERROR(INDEX(AK92:AK143, MATCH(ROW()-MIN(ROW(AK92:AK143))+1, AH92:AH143, 0)), "")</f>
        <v/>
      </c>
      <c r="AJ102" s="2780">
        <f t="shared" si="29"/>
        <v>0</v>
      </c>
      <c r="AK102" s="2781" t="str">
        <f t="shared" si="30"/>
        <v/>
      </c>
      <c r="AL102" s="2244"/>
      <c r="AM102" s="2236" t="str">
        <f>IF(LEN(AN101)&lt;=AL96,AN101,LEFT(AN101,FIND("#",SUBSTITUTE(LEFT(AN101,AL96+1)," ","#",LEN(LEFT(AN101,AL96+1))-LEN(SUBSTITUTE(LEFT(AN101,AL96+1)," ",""))))-1))</f>
        <v/>
      </c>
      <c r="AN102" s="2237" t="str">
        <f t="shared" si="31"/>
        <v/>
      </c>
      <c r="AO102" s="3"/>
      <c r="AP102"/>
      <c r="AQ102"/>
      <c r="AR102"/>
      <c r="AS102"/>
      <c r="AT102"/>
      <c r="AU102"/>
      <c r="AV102"/>
      <c r="AW102"/>
      <c r="AX102"/>
      <c r="AY102"/>
      <c r="AZ102"/>
      <c r="BA102" s="3188" t="s">
        <v>301</v>
      </c>
      <c r="BB102" s="3189"/>
      <c r="BC102" s="3192" t="s">
        <v>98</v>
      </c>
      <c r="BD102" s="3193"/>
      <c r="BE102" s="49"/>
      <c r="BF102" s="541">
        <v>0.75</v>
      </c>
      <c r="BG102" s="530" t="s">
        <v>302</v>
      </c>
      <c r="BH102" s="531"/>
      <c r="BI102" s="532"/>
      <c r="BJ102" s="546"/>
      <c r="BK102" s="534" t="s">
        <v>303</v>
      </c>
      <c r="BL102" s="535"/>
      <c r="BM102" s="1024" t="s">
        <v>6</v>
      </c>
      <c r="BN102" s="4">
        <v>1</v>
      </c>
    </row>
    <row r="103" spans="1:66" s="48" customFormat="1" ht="15.75" x14ac:dyDescent="0.25">
      <c r="A103"/>
      <c r="B103" s="66" t="s">
        <v>18</v>
      </c>
      <c r="C103" s="149" t="str">
        <f>C100</f>
        <v>Famille à coller.N.Nom de votre recette.Recette mère ►.S.Saisissez le nom de la recette mère</v>
      </c>
      <c r="D103" s="91"/>
      <c r="E103" s="1021"/>
      <c r="F103" s="163" t="s">
        <v>103</v>
      </c>
      <c r="G103" s="164" t="s">
        <v>104</v>
      </c>
      <c r="H103" s="165" t="s">
        <v>105</v>
      </c>
      <c r="I103" s="3121"/>
      <c r="J103" s="3123"/>
      <c r="K103" s="3125"/>
      <c r="L103" s="166" t="s">
        <v>106</v>
      </c>
      <c r="N103" s="2982"/>
      <c r="O103" s="310"/>
      <c r="P103" s="2961"/>
      <c r="Q103"/>
      <c r="R103" s="3325"/>
      <c r="S103" s="459" t="s">
        <v>246</v>
      </c>
      <c r="T103" s="460"/>
      <c r="Y103"/>
      <c r="Z103"/>
      <c r="AA103"/>
      <c r="AB103"/>
      <c r="AC103"/>
      <c r="AD103" s="842"/>
      <c r="AE103" s="842"/>
      <c r="AG103" s="2369">
        <f>IF(AI103=AI90,1,LEN(AI103))</f>
        <v>0</v>
      </c>
      <c r="AH103" s="2779" t="str" cm="1">
        <f t="array" ref="AH103">IF(AK103="", "", IFERROR(MAX(IF(ISNUMBER(AH91:AH102), AH91:AH102)) + 1, ""))</f>
        <v/>
      </c>
      <c r="AI103" s="785" t="str" cm="1">
        <f t="array" ref="AI103">IFERROR(INDEX(AK92:AK143, MATCH(ROW()-MIN(ROW(AK92:AK143))+1, AH92:AH143, 0)), "")</f>
        <v/>
      </c>
      <c r="AJ103" s="2780">
        <f t="shared" si="29"/>
        <v>0</v>
      </c>
      <c r="AK103" s="2781" t="str">
        <f t="shared" si="30"/>
        <v/>
      </c>
      <c r="AL103" s="2244"/>
      <c r="AM103" s="2236" t="str">
        <f>IF(LEN(AN102)&lt;=AL96,AN102,LEFT(AN102,FIND("#",SUBSTITUTE(LEFT(AN102,AL96+1)," ","#",LEN(LEFT(AN102,AL96+1))-LEN(SUBSTITUTE(LEFT(AN102,AL96+1)," ",""))))-1))</f>
        <v/>
      </c>
      <c r="AN103" s="2237" t="str">
        <f t="shared" si="31"/>
        <v/>
      </c>
      <c r="AO103" s="3"/>
      <c r="AP103"/>
      <c r="AQ103"/>
      <c r="AR103"/>
      <c r="AS103"/>
      <c r="AT103"/>
      <c r="AU103"/>
      <c r="AV103"/>
      <c r="AW103"/>
      <c r="AX103"/>
      <c r="AY103"/>
      <c r="AZ103"/>
      <c r="BA103" s="3190"/>
      <c r="BB103" s="3191"/>
      <c r="BC103" s="3194"/>
      <c r="BD103" s="3195"/>
      <c r="BE103" s="49"/>
      <c r="BF103" s="455">
        <v>2</v>
      </c>
      <c r="BG103" s="550" t="s">
        <v>304</v>
      </c>
      <c r="BH103" s="531"/>
      <c r="BI103" s="532"/>
      <c r="BJ103" s="546"/>
      <c r="BK103" s="534"/>
      <c r="BL103" s="535"/>
      <c r="BM103" s="1024" t="s">
        <v>6</v>
      </c>
      <c r="BN103" s="4">
        <v>1</v>
      </c>
    </row>
    <row r="104" spans="1:66" s="48" customFormat="1" ht="17.25" x14ac:dyDescent="0.25">
      <c r="A104"/>
      <c r="B104" s="66" t="s">
        <v>18</v>
      </c>
      <c r="C104" s="149" t="str">
        <f>C100</f>
        <v>Famille à coller.N.Nom de votre recette.Recette mère ►.S.Saisissez le nom de la recette mère</v>
      </c>
      <c r="D104" s="91">
        <f>D100</f>
        <v>6</v>
      </c>
      <c r="E104" s="1021" t="str">
        <f>E100</f>
        <v>couverts</v>
      </c>
      <c r="F104" s="174"/>
      <c r="G104" s="209"/>
      <c r="H104" s="176" t="str">
        <f t="shared" ref="H104:H135" si="32">IF(OR(ISTEXT(F104), F104&lt;=0, I104&lt;=0), "", "de")</f>
        <v/>
      </c>
      <c r="I104" s="177"/>
      <c r="J104" s="178"/>
      <c r="K104" s="179">
        <v>1</v>
      </c>
      <c r="L104" s="180"/>
      <c r="N104" s="2982"/>
      <c r="O104" s="310"/>
      <c r="P104" s="2961"/>
      <c r="Q104"/>
      <c r="R104" s="3325"/>
      <c r="S104" s="459" t="s">
        <v>250</v>
      </c>
      <c r="T104" s="460"/>
      <c r="Y104"/>
      <c r="Z104"/>
      <c r="AA104"/>
      <c r="AB104"/>
      <c r="AC104"/>
      <c r="AD104" s="842"/>
      <c r="AE104" s="842"/>
      <c r="AG104" s="2369">
        <f>IF(AI104=AI90,1,LEN(AI104))</f>
        <v>0</v>
      </c>
      <c r="AH104" s="2779" t="str" cm="1">
        <f t="array" ref="AH104">IF(AK104="", "", IFERROR(MAX(IF(ISNUMBER(AH91:AH103), AH91:AH103)) + 1, ""))</f>
        <v/>
      </c>
      <c r="AI104" s="785" t="str" cm="1">
        <f t="array" ref="AI104">IFERROR(INDEX(AK92:AK143, MATCH(ROW()-MIN(ROW(AK92:AK143))+1, AH92:AH143, 0)), "")</f>
        <v/>
      </c>
      <c r="AJ104" s="2780">
        <f t="shared" si="29"/>
        <v>0</v>
      </c>
      <c r="AK104" s="2781" t="str">
        <f t="shared" si="30"/>
        <v/>
      </c>
      <c r="AL104" s="2244"/>
      <c r="AM104" s="2236" t="str">
        <f>IF(LEN(AN103)&lt;=AL96,AN103,LEFT(AN103,FIND("#",SUBSTITUTE(LEFT(AN103,AL96+1)," ","#",LEN(LEFT(AN103,AL96+1))-LEN(SUBSTITUTE(LEFT(AN103,AL96+1)," ",""))))-1))</f>
        <v/>
      </c>
      <c r="AN104" s="2237" t="str">
        <f t="shared" si="31"/>
        <v/>
      </c>
      <c r="AO104" s="3"/>
      <c r="AP104"/>
      <c r="AQ104"/>
      <c r="AR104"/>
      <c r="AS104"/>
      <c r="AT104"/>
      <c r="AU104"/>
      <c r="AV104"/>
      <c r="AW104"/>
      <c r="AX104"/>
      <c r="AY104"/>
      <c r="AZ104"/>
      <c r="BA104" s="313" t="s">
        <v>123</v>
      </c>
      <c r="BB104" s="489" t="s">
        <v>120</v>
      </c>
      <c r="BC104" s="551" t="s">
        <v>305</v>
      </c>
      <c r="BD104" s="552" t="s">
        <v>306</v>
      </c>
      <c r="BE104" s="49"/>
      <c r="BF104" s="455">
        <v>1</v>
      </c>
      <c r="BG104" s="553" t="s">
        <v>30</v>
      </c>
      <c r="BH104" s="531"/>
      <c r="BI104" s="532"/>
      <c r="BJ104" s="546"/>
      <c r="BK104" s="534" t="s">
        <v>307</v>
      </c>
      <c r="BL104" s="535"/>
      <c r="BM104" s="1024" t="s">
        <v>6</v>
      </c>
      <c r="BN104" s="4">
        <v>1</v>
      </c>
    </row>
    <row r="105" spans="1:66" s="48" customFormat="1" ht="17.25" x14ac:dyDescent="0.25">
      <c r="A105"/>
      <c r="B105" s="196" t="str">
        <f t="shared" ref="B105:B134" si="33">IF(L105&lt;&gt;"","A","►")</f>
        <v>►</v>
      </c>
      <c r="C105" s="149" t="str">
        <f>C100</f>
        <v>Famille à coller.N.Nom de votre recette.Recette mère ►.S.Saisissez le nom de la recette mère</v>
      </c>
      <c r="D105" s="91">
        <f>D100</f>
        <v>6</v>
      </c>
      <c r="E105" s="1021" t="str">
        <f>E100</f>
        <v>couverts</v>
      </c>
      <c r="F105" s="174"/>
      <c r="G105" s="209"/>
      <c r="H105" s="176" t="str">
        <f t="shared" si="32"/>
        <v/>
      </c>
      <c r="I105" s="177"/>
      <c r="J105" s="178"/>
      <c r="K105" s="179">
        <v>1</v>
      </c>
      <c r="L105" s="180"/>
      <c r="N105" s="2982"/>
      <c r="O105" s="310"/>
      <c r="P105" s="2961"/>
      <c r="Q105"/>
      <c r="R105" s="474" t="s">
        <v>253</v>
      </c>
      <c r="S105" s="475"/>
      <c r="T105" s="476"/>
      <c r="Y105"/>
      <c r="Z105"/>
      <c r="AA105"/>
      <c r="AB105"/>
      <c r="AC105"/>
      <c r="AD105" s="842"/>
      <c r="AE105" s="842"/>
      <c r="AG105" s="2369">
        <f>IF(AI105=AI90,1,LEN(AI105))</f>
        <v>0</v>
      </c>
      <c r="AH105" s="2779" cm="1">
        <f t="array" ref="AH105">IF(AK105="", "", IFERROR(MAX(IF(ISNUMBER(AH91:AH104), AH91:AH104)) + 1, ""))</f>
        <v>8</v>
      </c>
      <c r="AI105" s="785" t="str" cm="1">
        <f t="array" ref="AI105">IFERROR(INDEX(AK92:AK143, MATCH(ROW()-MIN(ROW(AK92:AK143))+1, AH92:AH143, 0)), "")</f>
        <v/>
      </c>
      <c r="AJ105" s="2780">
        <f t="shared" si="29"/>
        <v>0</v>
      </c>
      <c r="AK105" s="2784" t="str">
        <f t="shared" si="30"/>
        <v>► Saisissez ou coller les lignes du brouillon que vous voulez couper dans ces 4 lignes</v>
      </c>
      <c r="AL105" s="2782" t="str">
        <f>AI85</f>
        <v>► Saisissez ou coller les lignes du brouillon que vous voulez couper dans ces 4 lignes</v>
      </c>
      <c r="AM105" s="2785" t="str">
        <f>IF(AND(AL105&lt;&gt;"", AL109&lt;&gt;""), IF(LEN(AL105)&lt;AL109, AL105, IFERROR(LEFT(AL108, IF(ISNUMBER(FIND(" ", AL108)), FIND(" ", AL108 &amp; " ", AL109) - 1, LEN(AL108))), "")), "")</f>
        <v>► Saisissez ou coller les lignes du brouillon que vous voulez couper dans ces 4 lignes</v>
      </c>
      <c r="AN105" s="2786" t="e">
        <f>IF(AM105="","",RIGHT(AL108,LEN(AL108)-LEN(AM105)-1))</f>
        <v>#VALUE!</v>
      </c>
      <c r="AO105" s="3" t="s">
        <v>6</v>
      </c>
      <c r="AP105"/>
      <c r="AQ105"/>
      <c r="AR105"/>
      <c r="AS105"/>
      <c r="AT105"/>
      <c r="AU105"/>
      <c r="AV105"/>
      <c r="AW105"/>
      <c r="AX105"/>
      <c r="AY105"/>
      <c r="AZ105"/>
      <c r="BA105" s="554">
        <v>0.25</v>
      </c>
      <c r="BB105" s="555">
        <v>0.5</v>
      </c>
      <c r="BC105" s="556" t="s">
        <v>308</v>
      </c>
      <c r="BD105" s="557"/>
      <c r="BE105" s="49"/>
      <c r="BF105" s="558"/>
      <c r="BG105" s="45" t="s">
        <v>287</v>
      </c>
      <c r="BH105" s="16"/>
      <c r="BI105" s="16"/>
      <c r="BJ105" s="16"/>
      <c r="BK105" s="16"/>
      <c r="BL105" s="244"/>
      <c r="BM105" s="1024" t="s">
        <v>6</v>
      </c>
      <c r="BN105" s="4">
        <v>1</v>
      </c>
    </row>
    <row r="106" spans="1:66" s="48" customFormat="1" ht="17.25" x14ac:dyDescent="0.25">
      <c r="A106"/>
      <c r="B106" s="196" t="str">
        <f t="shared" si="33"/>
        <v>►</v>
      </c>
      <c r="C106" s="149" t="str">
        <f>C100</f>
        <v>Famille à coller.N.Nom de votre recette.Recette mère ►.S.Saisissez le nom de la recette mère</v>
      </c>
      <c r="D106" s="91">
        <f>D100</f>
        <v>6</v>
      </c>
      <c r="E106" s="1021" t="str">
        <f>E100</f>
        <v>couverts</v>
      </c>
      <c r="F106" s="174"/>
      <c r="G106" s="209"/>
      <c r="H106" s="176" t="str">
        <f t="shared" si="32"/>
        <v/>
      </c>
      <c r="I106" s="177"/>
      <c r="J106" s="178"/>
      <c r="K106" s="179">
        <v>1</v>
      </c>
      <c r="L106" s="180"/>
      <c r="N106" s="2982"/>
      <c r="O106" s="310"/>
      <c r="P106" s="2961"/>
      <c r="Q106"/>
      <c r="R106"/>
      <c r="S106"/>
      <c r="T106"/>
      <c r="Y106"/>
      <c r="Z106"/>
      <c r="AA106"/>
      <c r="AB106"/>
      <c r="AC106"/>
      <c r="AD106" s="842"/>
      <c r="AE106" s="842"/>
      <c r="AG106" s="2369">
        <f>IF(AI106=AI90,1,LEN(AI106))</f>
        <v>0</v>
      </c>
      <c r="AH106" s="2779" t="str" cm="1">
        <f t="array" ref="AH106">IF(AK106="", "", IFERROR(MAX(IF(ISNUMBER(AH91:AH105), AH91:AH105)) + 1, ""))</f>
        <v/>
      </c>
      <c r="AI106" s="785" t="str" cm="1">
        <f t="array" ref="AI106">IFERROR(INDEX(AK92:AK143, MATCH(ROW()-MIN(ROW(AK92:AK143))+1, AH92:AH143, 0)), "")</f>
        <v/>
      </c>
      <c r="AJ106" s="2780">
        <f t="shared" si="29"/>
        <v>0</v>
      </c>
      <c r="AK106" s="2784" t="str">
        <f t="shared" si="30"/>
        <v/>
      </c>
      <c r="AL106" s="2787" t="str">
        <f>SUBSTITUTE(SUBSTITUTE(SUBSTITUTE(SUBSTITUTE(SUBSTITUTE(AL105, ",", "♦"), ";", "♦"), ".", "♦"), " ♦", " "), "♦", " ")</f>
        <v>► Saisissez ou coller les lignes du brouillon que vous voulez couper dans ces 4 lignes</v>
      </c>
      <c r="AM106" s="2785" t="e">
        <f>IF(LEN(AN105)&lt;=AL109, AN105, IFERROR(LEFT(AN105, FIND("#", SUBSTITUTE(LEFT(AN105, AL109+1), " ", "#", LEN(LEFT(AN105, AL109+1))-LEN(SUBSTITUTE(LEFT(AN105, AL109+1), " ", ""))))-1), AN105))</f>
        <v>#VALUE!</v>
      </c>
      <c r="AN106" s="2786" t="e">
        <f t="shared" ref="AN106:AN117" si="34">IF(AM106="","",IFERROR(RIGHT(AN105,LEN(AN105)-LEN(AM106)-1),""))</f>
        <v>#VALUE!</v>
      </c>
      <c r="AO106" s="3" t="s">
        <v>6</v>
      </c>
      <c r="AP106"/>
      <c r="AQ106"/>
      <c r="AR106"/>
      <c r="AS106"/>
      <c r="AT106"/>
      <c r="AU106"/>
      <c r="AV106"/>
      <c r="AW106"/>
      <c r="AX106"/>
      <c r="AY106"/>
      <c r="AZ106"/>
      <c r="BA106" s="323"/>
      <c r="BB106" s="243"/>
      <c r="BC106" s="243"/>
      <c r="BD106" s="440"/>
      <c r="BE106" s="49"/>
      <c r="BF106" s="559"/>
      <c r="BG106" s="560"/>
      <c r="BH106" s="16"/>
      <c r="BI106" s="16"/>
      <c r="BJ106" s="16"/>
      <c r="BK106" s="16"/>
      <c r="BL106" s="244"/>
      <c r="BM106" s="1024" t="s">
        <v>6</v>
      </c>
      <c r="BN106" s="4">
        <v>1</v>
      </c>
    </row>
    <row r="107" spans="1:66" s="48" customFormat="1" ht="17.25" x14ac:dyDescent="0.25">
      <c r="A107"/>
      <c r="B107" s="196" t="str">
        <f t="shared" si="33"/>
        <v>►</v>
      </c>
      <c r="C107" s="149" t="str">
        <f>C100</f>
        <v>Famille à coller.N.Nom de votre recette.Recette mère ►.S.Saisissez le nom de la recette mère</v>
      </c>
      <c r="D107" s="91">
        <f>D100</f>
        <v>6</v>
      </c>
      <c r="E107" s="1021" t="str">
        <f>E100</f>
        <v>couverts</v>
      </c>
      <c r="F107" s="174"/>
      <c r="G107" s="209"/>
      <c r="H107" s="176" t="str">
        <f t="shared" si="32"/>
        <v/>
      </c>
      <c r="I107" s="177"/>
      <c r="J107" s="178"/>
      <c r="K107" s="179">
        <v>1</v>
      </c>
      <c r="L107" s="180"/>
      <c r="N107" s="2982"/>
      <c r="O107" s="310"/>
      <c r="P107" s="2961"/>
      <c r="Q107"/>
      <c r="R107" s="3385" t="s">
        <v>261</v>
      </c>
      <c r="S107" s="3386"/>
      <c r="T107" s="3387"/>
      <c r="Y107"/>
      <c r="Z107"/>
      <c r="AA107"/>
      <c r="AB107"/>
      <c r="AC107"/>
      <c r="AD107" s="842"/>
      <c r="AE107" s="842"/>
      <c r="AG107" s="2369">
        <f>IF(AI107=AI90,1,LEN(AI107))</f>
        <v>0</v>
      </c>
      <c r="AH107" s="2779" t="str" cm="1">
        <f t="array" ref="AH107">IF(AK107="", "", IFERROR(MAX(IF(ISNUMBER(AH91:AH106), AH91:AH106)) + 1, ""))</f>
        <v/>
      </c>
      <c r="AI107" s="785" t="str" cm="1">
        <f t="array" ref="AI107">IFERROR(INDEX(AK92:AK143, MATCH(ROW()-MIN(ROW(AK92:AK143))+1, AH92:AH143, 0)), "")</f>
        <v/>
      </c>
      <c r="AJ107" s="2780">
        <f t="shared" si="29"/>
        <v>0</v>
      </c>
      <c r="AK107" s="2784" t="str">
        <f t="shared" si="30"/>
        <v/>
      </c>
      <c r="AL107" s="2787" t="str">
        <f>IFERROR(SUBSTITUTE(SUBSTITUTE(SUBSTITUTE(SUBSTITUTE(SUBSTITUTE(SUBSTITUTE(AL106, ",", " "), ".", " "), ";", " "), "-", " "), ":", " "), "?", " "), AL106)</f>
        <v>► Saisissez ou coller les lignes du brouillon que vous voulez couper dans ces 4 lignes</v>
      </c>
      <c r="AM107" s="2785" t="e">
        <f>IF(LEN(AN106)&lt;=AL109,AN106,LEFT(AN106,FIND("#",SUBSTITUTE(LEFT(AN106,AL109+1)," ","#",LEN(LEFT(AN106,AL109+1))-LEN(SUBSTITUTE(LEFT(AN106,AL109+1)," ",""))))-1))</f>
        <v>#VALUE!</v>
      </c>
      <c r="AN107" s="2786" t="e">
        <f t="shared" si="34"/>
        <v>#VALUE!</v>
      </c>
      <c r="AO107" s="3"/>
      <c r="AP107"/>
      <c r="AQ107"/>
      <c r="AR107"/>
      <c r="AS107"/>
      <c r="AT107"/>
      <c r="AU107"/>
      <c r="AV107"/>
      <c r="AW107"/>
      <c r="AX107"/>
      <c r="AY107" s="31"/>
      <c r="AZ107" s="31"/>
      <c r="BA107" s="289" t="s">
        <v>266</v>
      </c>
      <c r="BB107" s="510" t="s">
        <v>295</v>
      </c>
      <c r="BC107" s="561" t="s">
        <v>309</v>
      </c>
      <c r="BD107" s="562" t="s">
        <v>310</v>
      </c>
      <c r="BE107" s="49"/>
      <c r="BF107" s="563"/>
      <c r="BG107" s="560" t="s">
        <v>311</v>
      </c>
      <c r="BH107" s="16"/>
      <c r="BI107" s="16"/>
      <c r="BJ107" s="16"/>
      <c r="BK107" s="16"/>
      <c r="BL107" s="244"/>
      <c r="BM107" s="1024" t="s">
        <v>6</v>
      </c>
      <c r="BN107" s="4">
        <v>1</v>
      </c>
    </row>
    <row r="108" spans="1:66" s="48" customFormat="1" ht="17.25" x14ac:dyDescent="0.25">
      <c r="A108"/>
      <c r="B108" s="196" t="str">
        <f t="shared" si="33"/>
        <v>►</v>
      </c>
      <c r="C108" s="149" t="str">
        <f>C100</f>
        <v>Famille à coller.N.Nom de votre recette.Recette mère ►.S.Saisissez le nom de la recette mère</v>
      </c>
      <c r="D108" s="91">
        <f>D100</f>
        <v>6</v>
      </c>
      <c r="E108" s="1021" t="str">
        <f>E100</f>
        <v>couverts</v>
      </c>
      <c r="F108" s="174">
        <v>5</v>
      </c>
      <c r="G108" s="209" t="s">
        <v>604</v>
      </c>
      <c r="H108" s="176" t="str">
        <f t="shared" si="32"/>
        <v/>
      </c>
      <c r="I108" s="177"/>
      <c r="J108" s="178"/>
      <c r="K108" s="179">
        <v>1</v>
      </c>
      <c r="L108" s="180"/>
      <c r="N108" s="2982"/>
      <c r="O108" s="310"/>
      <c r="P108" s="2961"/>
      <c r="Q108"/>
      <c r="R108" s="490"/>
      <c r="S108" s="491" t="s">
        <v>264</v>
      </c>
      <c r="T108" s="492">
        <v>1</v>
      </c>
      <c r="Y108"/>
      <c r="Z108"/>
      <c r="AA108"/>
      <c r="AB108"/>
      <c r="AC108"/>
      <c r="AD108" s="842"/>
      <c r="AE108" s="842"/>
      <c r="AG108" s="2369">
        <f>IF(AI108=AI90,1,LEN(AI108))</f>
        <v>0</v>
      </c>
      <c r="AH108" s="2779" t="str" cm="1">
        <f t="array" ref="AH108">IF(AK108="", "", IFERROR(MAX(IF(ISNUMBER(AH91:AH107), AH91:AH107)) + 1, ""))</f>
        <v/>
      </c>
      <c r="AI108" s="785" t="str" cm="1">
        <f t="array" ref="AI108">IFERROR(INDEX(AK92:AK143, MATCH(ROW()-MIN(ROW(AK92:AK143))+1, AH92:AH143, 0)), "")</f>
        <v/>
      </c>
      <c r="AJ108" s="2780">
        <f t="shared" si="29"/>
        <v>0</v>
      </c>
      <c r="AK108" s="2784" t="str">
        <f t="shared" si="30"/>
        <v/>
      </c>
      <c r="AL108" s="2787" t="str">
        <f>IFERROR(SUBSTITUTE(SUBSTITUTE(SUBSTITUTE(SUBSTITUTE(AL107, " , ", " "), ";", " "), "  ", " "), " ", " "), AL107)</f>
        <v>► Saisissez ou coller les lignes du brouillon que vous voulez couper dans ces 4 lignes</v>
      </c>
      <c r="AM108" s="2785" t="e">
        <f>IF(LEN(AN107)&lt;=AL109,AN107,LEFT(AN107,FIND("#",SUBSTITUTE(LEFT(AN107,AL109+1)," ","#",LEN(LEFT(AN107,AL109+1))-LEN(SUBSTITUTE(LEFT(AN107,AL109+1)," ",""))))-1))</f>
        <v>#VALUE!</v>
      </c>
      <c r="AN108" s="2786" t="e">
        <f t="shared" si="34"/>
        <v>#VALUE!</v>
      </c>
      <c r="AO108" s="3"/>
      <c r="AP108"/>
      <c r="AQ108"/>
      <c r="AR108"/>
      <c r="AS108"/>
      <c r="AT108"/>
      <c r="AU108"/>
      <c r="AV108"/>
      <c r="AW108"/>
      <c r="AX108"/>
      <c r="AY108" s="31"/>
      <c r="AZ108" s="31"/>
      <c r="BA108" s="554">
        <v>0.25</v>
      </c>
      <c r="BB108" s="555">
        <v>0.5</v>
      </c>
      <c r="BC108" s="556" t="s">
        <v>312</v>
      </c>
      <c r="BD108" s="557"/>
      <c r="BE108" s="49"/>
      <c r="BF108" s="563" t="s">
        <v>196</v>
      </c>
      <c r="BG108" s="560"/>
      <c r="BH108" s="16"/>
      <c r="BI108" s="16"/>
      <c r="BJ108" s="16"/>
      <c r="BK108" s="16"/>
      <c r="BL108" s="244"/>
      <c r="BM108" s="1024" t="s">
        <v>6</v>
      </c>
      <c r="BN108" s="4">
        <v>1</v>
      </c>
    </row>
    <row r="109" spans="1:66" s="48" customFormat="1" ht="18" customHeight="1" x14ac:dyDescent="0.25">
      <c r="A109"/>
      <c r="B109" s="196" t="str">
        <f t="shared" si="33"/>
        <v>►</v>
      </c>
      <c r="C109" s="149" t="str">
        <f>C100</f>
        <v>Famille à coller.N.Nom de votre recette.Recette mère ►.S.Saisissez le nom de la recette mère</v>
      </c>
      <c r="D109" s="91">
        <f>D100</f>
        <v>6</v>
      </c>
      <c r="E109" s="1021" t="str">
        <f>E100</f>
        <v>couverts</v>
      </c>
      <c r="F109" s="174"/>
      <c r="G109" s="209"/>
      <c r="H109" s="176" t="str">
        <f t="shared" si="32"/>
        <v/>
      </c>
      <c r="I109" s="177">
        <v>200</v>
      </c>
      <c r="J109" s="229" t="s">
        <v>41</v>
      </c>
      <c r="K109" s="179">
        <v>1</v>
      </c>
      <c r="L109" s="180"/>
      <c r="N109" s="2982"/>
      <c r="O109" s="310"/>
      <c r="P109" s="2961"/>
      <c r="Q109"/>
      <c r="R109" s="497" t="s">
        <v>269</v>
      </c>
      <c r="S109" s="498">
        <v>100</v>
      </c>
      <c r="T109" s="499">
        <f>IF(MOD(T108*1000/S109,1)=0,T108*1000/S109,IF(MOD(T108*1000/S109,1)&lt;0.5,INT(T108*1000/S109),INT(T108*1000/S109)+1))</f>
        <v>10</v>
      </c>
      <c r="Y109"/>
      <c r="Z109"/>
      <c r="AA109"/>
      <c r="AB109"/>
      <c r="AC109"/>
      <c r="AD109" s="842"/>
      <c r="AE109" s="842"/>
      <c r="AG109" s="2369">
        <f>IF(AI109=AI90,1,LEN(AI109))</f>
        <v>0</v>
      </c>
      <c r="AH109" s="2779" t="str" cm="1">
        <f t="array" ref="AH109">IF(AK109="", "", IFERROR(MAX(IF(ISNUMBER(AH91:AH108), AH91:AH108)) + 1, ""))</f>
        <v/>
      </c>
      <c r="AI109" s="785" t="str" cm="1">
        <f t="array" ref="AI109">IFERROR(INDEX(AK92:AK143, MATCH(ROW()-MIN(ROW(AK92:AK143))+1, AH92:AH143, 0)), "")</f>
        <v/>
      </c>
      <c r="AJ109" s="2780">
        <f t="shared" si="29"/>
        <v>0</v>
      </c>
      <c r="AK109" s="2784" t="str">
        <f t="shared" si="30"/>
        <v/>
      </c>
      <c r="AL109" s="2240">
        <f>AI80</f>
        <v>90</v>
      </c>
      <c r="AM109" s="2785" t="e">
        <f>IF(LEN(AN108)&lt;=AL109,AN108,LEFT(AN108,FIND("#",SUBSTITUTE(LEFT(AN108,AL109+1)," ","#",LEN(LEFT(AN108,AL109+1))-LEN(SUBSTITUTE(LEFT(AN108,AL109+1)," ",""))))-1))</f>
        <v>#VALUE!</v>
      </c>
      <c r="AN109" s="2786" t="e">
        <f t="shared" si="34"/>
        <v>#VALUE!</v>
      </c>
      <c r="AO109" s="3"/>
      <c r="AP109"/>
      <c r="AQ109"/>
      <c r="AR109"/>
      <c r="AS109"/>
      <c r="AT109"/>
      <c r="AU109"/>
      <c r="AV109"/>
      <c r="AW109"/>
      <c r="AX109"/>
      <c r="AY109" s="31"/>
      <c r="AZ109" s="31"/>
      <c r="BA109" s="323" t="s">
        <v>313</v>
      </c>
      <c r="BB109" s="243" t="s">
        <v>314</v>
      </c>
      <c r="BC109" s="243"/>
      <c r="BD109" s="440"/>
      <c r="BE109" s="49"/>
      <c r="BF109" s="559"/>
      <c r="BG109" s="478"/>
      <c r="BH109" s="16"/>
      <c r="BI109" s="16"/>
      <c r="BJ109" s="16"/>
      <c r="BK109" s="16"/>
      <c r="BL109" s="244"/>
      <c r="BM109" s="1024" t="s">
        <v>6</v>
      </c>
      <c r="BN109" s="4">
        <v>1</v>
      </c>
    </row>
    <row r="110" spans="1:66" s="48" customFormat="1" ht="18.75" x14ac:dyDescent="0.25">
      <c r="A110"/>
      <c r="B110" s="196" t="str">
        <f t="shared" si="33"/>
        <v>►</v>
      </c>
      <c r="C110" s="149" t="str">
        <f>C100</f>
        <v>Famille à coller.N.Nom de votre recette.Recette mère ►.S.Saisissez le nom de la recette mère</v>
      </c>
      <c r="D110" s="91">
        <f>D100</f>
        <v>6</v>
      </c>
      <c r="E110" s="1021" t="str">
        <f>E100</f>
        <v>couverts</v>
      </c>
      <c r="F110" s="174"/>
      <c r="G110" s="175"/>
      <c r="H110" s="176" t="str">
        <f t="shared" si="32"/>
        <v/>
      </c>
      <c r="I110" s="177">
        <v>200</v>
      </c>
      <c r="J110" s="229" t="s">
        <v>41</v>
      </c>
      <c r="K110" s="179">
        <v>1</v>
      </c>
      <c r="L110" s="180"/>
      <c r="N110" s="2982"/>
      <c r="O110" s="310"/>
      <c r="P110" s="2961"/>
      <c r="Q110"/>
      <c r="R110" s="497" t="s">
        <v>274</v>
      </c>
      <c r="S110" s="498">
        <v>120</v>
      </c>
      <c r="T110" s="499">
        <f>IF(MOD(T108*1000/S110,1)=0,T108*1000/S110,IF(MOD(T108*1000/S110,1)&lt;0.5,INT(T108*1000/S110),INT(T108*1000/S110)+1))</f>
        <v>8</v>
      </c>
      <c r="Y110"/>
      <c r="Z110"/>
      <c r="AA110"/>
      <c r="AB110"/>
      <c r="AC110"/>
      <c r="AD110" s="842"/>
      <c r="AE110" s="842"/>
      <c r="AG110" s="2369">
        <f>IF(AI110=AI90,1,LEN(AI110))</f>
        <v>0</v>
      </c>
      <c r="AH110" s="2779" t="str" cm="1">
        <f t="array" ref="AH110">IF(AK110="", "", IFERROR(MAX(IF(ISNUMBER(AH91:AH109), AH91:AH109)) + 1, ""))</f>
        <v/>
      </c>
      <c r="AI110" s="785" t="str" cm="1">
        <f t="array" ref="AI110">IFERROR(INDEX(AK92:AK143, MATCH(ROW()-MIN(ROW(AK92:AK143))+1, AH92:AH143, 0)), "")</f>
        <v/>
      </c>
      <c r="AJ110" s="2780">
        <f t="shared" si="29"/>
        <v>0</v>
      </c>
      <c r="AK110" s="2784" t="str">
        <f t="shared" si="30"/>
        <v/>
      </c>
      <c r="AL110" s="2788"/>
      <c r="AM110" s="2785" t="e">
        <f>IF(LEN(AN109)&lt;=AL109,AN109,LEFT(AN109,FIND("#",SUBSTITUTE(LEFT(AN109,AL109+1)," ","#",LEN(LEFT(AN109,AL109+1))-LEN(SUBSTITUTE(LEFT(AN109,AL109+1)," ",""))))-1))</f>
        <v>#VALUE!</v>
      </c>
      <c r="AN110" s="2786" t="e">
        <f t="shared" si="34"/>
        <v>#VALUE!</v>
      </c>
      <c r="AO110" s="3"/>
      <c r="AP110"/>
      <c r="AQ110"/>
      <c r="AR110" s="76"/>
      <c r="AS110" s="333" t="s">
        <v>204</v>
      </c>
      <c r="AT110" s="76"/>
      <c r="AU110" s="76"/>
      <c r="AV110" s="76"/>
      <c r="AW110" s="16"/>
      <c r="AX110" s="16"/>
      <c r="AY110" s="16"/>
      <c r="AZ110"/>
      <c r="BA110" s="564"/>
      <c r="BB110" s="565"/>
      <c r="BC110" s="565"/>
      <c r="BD110" s="566"/>
      <c r="BE110" s="49"/>
      <c r="BF110" s="559"/>
      <c r="BG110" s="478" t="s">
        <v>315</v>
      </c>
      <c r="BH110" s="16"/>
      <c r="BI110" s="16"/>
      <c r="BJ110" s="16"/>
      <c r="BK110" s="16"/>
      <c r="BL110" s="244"/>
      <c r="BM110" s="1024" t="s">
        <v>6</v>
      </c>
      <c r="BN110" s="4">
        <v>1</v>
      </c>
    </row>
    <row r="111" spans="1:66" s="48" customFormat="1" ht="18.75" x14ac:dyDescent="0.25">
      <c r="A111"/>
      <c r="B111" s="196" t="str">
        <f t="shared" si="33"/>
        <v>►</v>
      </c>
      <c r="C111" s="149" t="str">
        <f>C100</f>
        <v>Famille à coller.N.Nom de votre recette.Recette mère ►.S.Saisissez le nom de la recette mère</v>
      </c>
      <c r="D111" s="91">
        <f>D100</f>
        <v>6</v>
      </c>
      <c r="E111" s="1021" t="str">
        <f>E100</f>
        <v>couverts</v>
      </c>
      <c r="F111" s="174"/>
      <c r="G111" s="175"/>
      <c r="H111" s="176" t="str">
        <f t="shared" si="32"/>
        <v/>
      </c>
      <c r="I111" s="177">
        <v>70</v>
      </c>
      <c r="J111" s="229" t="s">
        <v>41</v>
      </c>
      <c r="K111" s="179">
        <v>1</v>
      </c>
      <c r="L111" s="180"/>
      <c r="N111" s="2982"/>
      <c r="O111" s="310"/>
      <c r="P111" s="2961"/>
      <c r="Q111"/>
      <c r="R111" s="504" t="s">
        <v>275</v>
      </c>
      <c r="S111" s="498">
        <v>180</v>
      </c>
      <c r="T111" s="499">
        <f>IF(MOD(T108*1000/S111,1)=0,T108*1000/S111,IF(MOD(T108*1000/S111,1)&lt;0.5,INT(T108*1000/S111),INT(T108*1000/S111)+1))</f>
        <v>6</v>
      </c>
      <c r="Y111"/>
      <c r="Z111"/>
      <c r="AA111"/>
      <c r="AB111"/>
      <c r="AC111"/>
      <c r="AD111" s="842"/>
      <c r="AE111" s="842"/>
      <c r="AG111" s="2369">
        <f>IF(AI111=AI90,1,LEN(AI111))</f>
        <v>0</v>
      </c>
      <c r="AH111" s="2779" t="str" cm="1">
        <f t="array" ref="AH111">IF(AK111="", "", IFERROR(MAX(IF(ISNUMBER(AH91:AH110), AH91:AH110)) + 1, ""))</f>
        <v/>
      </c>
      <c r="AI111" s="785" t="str" cm="1">
        <f t="array" ref="AI111">IFERROR(INDEX(AK92:AK143, MATCH(ROW()-MIN(ROW(AK92:AK143))+1, AH92:AH143, 0)), "")</f>
        <v/>
      </c>
      <c r="AJ111" s="2780">
        <f t="shared" si="29"/>
        <v>0</v>
      </c>
      <c r="AK111" s="2784" t="str">
        <f t="shared" si="30"/>
        <v/>
      </c>
      <c r="AL111" s="2788"/>
      <c r="AM111" s="2785" t="e">
        <f>IF(LEN(AN110)&lt;=AL109,AN110,LEFT(AN110,FIND("#",SUBSTITUTE(LEFT(AN110,AL109+1)," ","#",LEN(LEFT(AN110,AL109+1))-LEN(SUBSTITUTE(LEFT(AN110,AL109+1)," ",""))))-1))</f>
        <v>#VALUE!</v>
      </c>
      <c r="AN111" s="2786" t="e">
        <f t="shared" si="34"/>
        <v>#VALUE!</v>
      </c>
      <c r="AO111" s="3"/>
      <c r="AP111"/>
      <c r="AQ111"/>
      <c r="AR111" s="76"/>
      <c r="AS111" s="333" t="s">
        <v>209</v>
      </c>
      <c r="AT111" s="76"/>
      <c r="AU111" s="76"/>
      <c r="AV111" s="76"/>
      <c r="AW111" s="16"/>
      <c r="AX111" s="16"/>
      <c r="AY111" s="16"/>
      <c r="AZ111"/>
      <c r="BA111" s="568"/>
      <c r="BB111" s="494"/>
      <c r="BC111" s="355"/>
      <c r="BD111" s="356"/>
      <c r="BE111" s="49"/>
      <c r="BF111" s="569" t="s">
        <v>316</v>
      </c>
      <c r="BG111" s="16"/>
      <c r="BH111" s="16"/>
      <c r="BI111" s="16"/>
      <c r="BJ111" s="16"/>
      <c r="BK111" s="16"/>
      <c r="BL111" s="244"/>
      <c r="BM111" s="1024" t="s">
        <v>6</v>
      </c>
      <c r="BN111" s="4">
        <v>1</v>
      </c>
    </row>
    <row r="112" spans="1:66" s="48" customFormat="1" ht="18" thickBot="1" x14ac:dyDescent="0.3">
      <c r="A112"/>
      <c r="B112" s="196" t="str">
        <f t="shared" si="33"/>
        <v>►</v>
      </c>
      <c r="C112" s="149" t="str">
        <f>C100</f>
        <v>Famille à coller.N.Nom de votre recette.Recette mère ►.S.Saisissez le nom de la recette mère</v>
      </c>
      <c r="D112" s="91">
        <f>D100</f>
        <v>6</v>
      </c>
      <c r="E112" s="1021" t="str">
        <f>E100</f>
        <v>couverts</v>
      </c>
      <c r="F112" s="174"/>
      <c r="G112" s="175"/>
      <c r="H112" s="176" t="str">
        <f t="shared" si="32"/>
        <v/>
      </c>
      <c r="I112" s="177"/>
      <c r="J112" s="178"/>
      <c r="K112" s="179">
        <v>1</v>
      </c>
      <c r="L112" s="180"/>
      <c r="N112" s="2982"/>
      <c r="O112" s="310"/>
      <c r="P112" s="2961"/>
      <c r="Q112"/>
      <c r="R112" s="497" t="s">
        <v>277</v>
      </c>
      <c r="S112" s="498">
        <v>180</v>
      </c>
      <c r="T112" s="499">
        <f>IF(MOD(T108*1000/S112,1)=0,T108*1000/S112,IF(MOD(T108*1000/S112,1)&lt;0.5,INT(T108*1000/S112),INT(T108*1000/S112)+1))</f>
        <v>6</v>
      </c>
      <c r="Y112"/>
      <c r="Z112"/>
      <c r="AA112"/>
      <c r="AB112"/>
      <c r="AC112"/>
      <c r="AD112" s="842"/>
      <c r="AE112" s="842"/>
      <c r="AG112" s="2369">
        <f>IF(AI112=AI90,1,LEN(AI112))</f>
        <v>0</v>
      </c>
      <c r="AH112" s="2779" t="str" cm="1">
        <f t="array" ref="AH112">IF(AK112="", "", IFERROR(MAX(IF(ISNUMBER(AH91:AH111), AH91:AH111)) + 1, ""))</f>
        <v/>
      </c>
      <c r="AI112" s="785" t="str" cm="1">
        <f t="array" ref="AI112">IFERROR(INDEX(AK92:AK143, MATCH(ROW()-MIN(ROW(AK92:AK143))+1, AH92:AH143, 0)), "")</f>
        <v/>
      </c>
      <c r="AJ112" s="2780">
        <f t="shared" si="29"/>
        <v>0</v>
      </c>
      <c r="AK112" s="2784" t="str">
        <f t="shared" si="30"/>
        <v/>
      </c>
      <c r="AL112" s="2788"/>
      <c r="AM112" s="2785" t="e">
        <f>IF(LEN(AN111)&lt;=AL109,AN111,LEFT(AN111,FIND("#",SUBSTITUTE(LEFT(AN111,AL109+1)," ","#",LEN(LEFT(AN111,AL109+1))-LEN(SUBSTITUTE(LEFT(AN111,AL109+1)," ",""))))-1))</f>
        <v>#VALUE!</v>
      </c>
      <c r="AN112" s="2786" t="e">
        <f t="shared" si="34"/>
        <v>#VALUE!</v>
      </c>
      <c r="AO112" s="3"/>
      <c r="AP112"/>
      <c r="AQ112"/>
      <c r="AR112"/>
      <c r="AS112"/>
      <c r="AT112"/>
      <c r="AU112"/>
      <c r="AV112"/>
      <c r="AW112" s="31"/>
      <c r="AX112" s="31"/>
      <c r="AY112" s="31"/>
      <c r="AZ112" s="31"/>
      <c r="BA112" s="568" t="s">
        <v>317</v>
      </c>
      <c r="BB112" s="494"/>
      <c r="BC112" s="355"/>
      <c r="BD112" s="356"/>
      <c r="BE112" s="49"/>
      <c r="BF112" s="559"/>
      <c r="BG112" s="16"/>
      <c r="BH112" s="16"/>
      <c r="BI112" s="16"/>
      <c r="BJ112" s="16"/>
      <c r="BK112" s="16"/>
      <c r="BL112" s="244"/>
      <c r="BM112" s="1024" t="s">
        <v>6</v>
      </c>
      <c r="BN112" s="4">
        <v>1</v>
      </c>
    </row>
    <row r="113" spans="1:66" s="48" customFormat="1" ht="19.5" customHeight="1" thickTop="1" x14ac:dyDescent="0.25">
      <c r="A113"/>
      <c r="B113" s="196" t="str">
        <f t="shared" si="33"/>
        <v>A</v>
      </c>
      <c r="C113" s="149" t="str">
        <f>C100</f>
        <v>Famille à coller.N.Nom de votre recette.Recette mère ►.S.Saisissez le nom de la recette mère</v>
      </c>
      <c r="D113" s="91">
        <f>D100</f>
        <v>6</v>
      </c>
      <c r="E113" s="1021" t="str">
        <f>E100</f>
        <v>couverts</v>
      </c>
      <c r="F113" s="174" t="s">
        <v>11</v>
      </c>
      <c r="G113" s="175"/>
      <c r="H113" s="176" t="str">
        <f t="shared" si="32"/>
        <v/>
      </c>
      <c r="I113" s="177"/>
      <c r="J113" s="178"/>
      <c r="K113" s="179">
        <v>1</v>
      </c>
      <c r="L113" s="180" t="s">
        <v>605</v>
      </c>
      <c r="N113" s="2982"/>
      <c r="O113" s="310"/>
      <c r="P113" s="2961"/>
      <c r="R113" s="497" t="s">
        <v>279</v>
      </c>
      <c r="S113" s="498">
        <v>200</v>
      </c>
      <c r="T113" s="499">
        <f>IF(MOD(T108*1000/S113,1)=0,T108*1000/S113,IF(MOD(T108*1000/S113,1)&lt;0.5,INT(T108*1000/S113),INT(T108*1000/S113)+1))</f>
        <v>5</v>
      </c>
      <c r="Y113"/>
      <c r="Z113"/>
      <c r="AA113"/>
      <c r="AB113"/>
      <c r="AC113"/>
      <c r="AD113" s="842"/>
      <c r="AE113" s="842"/>
      <c r="AG113" s="2369">
        <f>IF(AI113=AI90,1,LEN(AI113))</f>
        <v>0</v>
      </c>
      <c r="AH113" s="2779" t="str" cm="1">
        <f t="array" ref="AH113">IF(AK113="", "", IFERROR(MAX(IF(ISNUMBER(AH91:AH112), AH91:AH112)) + 1, ""))</f>
        <v/>
      </c>
      <c r="AI113" s="785" t="str" cm="1">
        <f t="array" ref="AI113">IFERROR(INDEX(AK92:AK143, MATCH(ROW()-MIN(ROW(AK92:AK143))+1, AH92:AH143, 0)), "")</f>
        <v/>
      </c>
      <c r="AJ113" s="2780">
        <f t="shared" si="29"/>
        <v>0</v>
      </c>
      <c r="AK113" s="2784" t="str">
        <f t="shared" si="30"/>
        <v/>
      </c>
      <c r="AL113" s="2788"/>
      <c r="AM113" s="2785" t="e">
        <f>IF(LEN(AN112)&lt;=AL109,AN112,LEFT(AN112,FIND("#",SUBSTITUTE(LEFT(AN112,AL109+1)," ","#",LEN(LEFT(AN112,AL109+1))-LEN(SUBSTITUTE(LEFT(AN112,AL109+1)," ",""))))-1))</f>
        <v>#VALUE!</v>
      </c>
      <c r="AN113" s="2786" t="e">
        <f t="shared" si="34"/>
        <v>#VALUE!</v>
      </c>
      <c r="AO113" s="3"/>
      <c r="AP113"/>
      <c r="AQ113"/>
      <c r="AR113"/>
      <c r="AS113"/>
      <c r="AT113"/>
      <c r="AU113"/>
      <c r="AV113"/>
      <c r="AW113" s="31"/>
      <c r="AX113" s="31"/>
      <c r="AY113" s="31"/>
      <c r="AZ113" s="31"/>
      <c r="BA113" s="570" t="s">
        <v>318</v>
      </c>
      <c r="BB113" s="470"/>
      <c r="BC113" s="104"/>
      <c r="BD113" s="105"/>
      <c r="BE113" s="49"/>
      <c r="BF113" s="559"/>
      <c r="BG113" s="3198" t="s">
        <v>301</v>
      </c>
      <c r="BH113" s="3189"/>
      <c r="BI113" s="3192" t="s">
        <v>98</v>
      </c>
      <c r="BJ113" s="3192"/>
      <c r="BK113" s="16"/>
      <c r="BL113" s="244"/>
      <c r="BM113" s="1024" t="s">
        <v>6</v>
      </c>
      <c r="BN113" s="4">
        <v>1</v>
      </c>
    </row>
    <row r="114" spans="1:66" s="48" customFormat="1" ht="17.25" x14ac:dyDescent="0.25">
      <c r="A114"/>
      <c r="B114" s="196" t="str">
        <f t="shared" si="33"/>
        <v>►</v>
      </c>
      <c r="C114" s="149" t="str">
        <f>C100</f>
        <v>Famille à coller.N.Nom de votre recette.Recette mère ►.S.Saisissez le nom de la recette mère</v>
      </c>
      <c r="D114" s="91">
        <f>D100</f>
        <v>6</v>
      </c>
      <c r="E114" s="1021" t="str">
        <f>E100</f>
        <v>couverts</v>
      </c>
      <c r="F114" s="174"/>
      <c r="G114" s="175"/>
      <c r="H114" s="176" t="str">
        <f t="shared" si="32"/>
        <v/>
      </c>
      <c r="I114" s="177"/>
      <c r="J114" s="178"/>
      <c r="K114" s="179">
        <v>1</v>
      </c>
      <c r="L114" s="180"/>
      <c r="N114" s="2982"/>
      <c r="O114" s="310"/>
      <c r="P114" s="2961"/>
      <c r="R114" s="497" t="s">
        <v>281</v>
      </c>
      <c r="S114" s="498">
        <v>110</v>
      </c>
      <c r="T114" s="499">
        <f>IF(MOD(T108*1000/S114,1)=0,T108*1000/S114,IF(MOD(T108*1000/S114,1)&lt;0.5,INT(T108*1000/S114),INT(T108*1000/S114)+1))</f>
        <v>9</v>
      </c>
      <c r="Y114"/>
      <c r="Z114"/>
      <c r="AA114"/>
      <c r="AB114"/>
      <c r="AC114"/>
      <c r="AD114" s="842"/>
      <c r="AE114" s="842"/>
      <c r="AG114" s="2369">
        <f>IF(AI114=AI90,1,LEN(AI114))</f>
        <v>0</v>
      </c>
      <c r="AH114" s="2779" t="str" cm="1">
        <f t="array" ref="AH114">IF(AK114="", "", IFERROR(MAX(IF(ISNUMBER(AH91:AH113), AH91:AH113)) + 1, ""))</f>
        <v/>
      </c>
      <c r="AI114" s="785" t="str" cm="1">
        <f t="array" ref="AI114">IFERROR(INDEX(AK92:AK143, MATCH(ROW()-MIN(ROW(AK92:AK143))+1, AH92:AH143, 0)), "")</f>
        <v/>
      </c>
      <c r="AJ114" s="2780">
        <f t="shared" si="29"/>
        <v>0</v>
      </c>
      <c r="AK114" s="2784" t="str">
        <f t="shared" si="30"/>
        <v/>
      </c>
      <c r="AL114" s="2788"/>
      <c r="AM114" s="2785" t="e">
        <f>IF(LEN(AN113)&lt;=AL109,AN113,LEFT(AN113,FIND("#",SUBSTITUTE(LEFT(AN113,AL109+1)," ","#",LEN(LEFT(AN113,AL109+1))-LEN(SUBSTITUTE(LEFT(AN113,AL109+1)," ",""))))-1))</f>
        <v>#VALUE!</v>
      </c>
      <c r="AN114" s="2786" t="e">
        <f t="shared" si="34"/>
        <v>#VALUE!</v>
      </c>
      <c r="AO114" s="3"/>
      <c r="AP114"/>
      <c r="AQ114"/>
      <c r="AR114"/>
      <c r="AS114"/>
      <c r="AT114"/>
      <c r="AU114"/>
      <c r="AV114"/>
      <c r="AW114" s="31"/>
      <c r="AX114" s="31"/>
      <c r="AY114" s="31"/>
      <c r="AZ114" s="31"/>
      <c r="BA114" s="571"/>
      <c r="BB114" s="118"/>
      <c r="BC114" s="118"/>
      <c r="BD114" s="119"/>
      <c r="BE114" s="49"/>
      <c r="BF114" s="559"/>
      <c r="BG114" s="572" t="s">
        <v>123</v>
      </c>
      <c r="BH114" s="573" t="s">
        <v>120</v>
      </c>
      <c r="BI114" s="574" t="s">
        <v>305</v>
      </c>
      <c r="BJ114" s="575" t="s">
        <v>306</v>
      </c>
      <c r="BK114" s="16"/>
      <c r="BL114" s="244"/>
      <c r="BM114" s="1024" t="s">
        <v>6</v>
      </c>
      <c r="BN114" s="4">
        <v>1</v>
      </c>
    </row>
    <row r="115" spans="1:66" s="48" customFormat="1" ht="17.25" x14ac:dyDescent="0.25">
      <c r="A115"/>
      <c r="B115" s="196" t="str">
        <f t="shared" si="33"/>
        <v>►</v>
      </c>
      <c r="C115" s="149" t="str">
        <f>C100</f>
        <v>Famille à coller.N.Nom de votre recette.Recette mère ►.S.Saisissez le nom de la recette mère</v>
      </c>
      <c r="D115" s="91">
        <f>D100</f>
        <v>6</v>
      </c>
      <c r="E115" s="1021" t="str">
        <f>E100</f>
        <v>couverts</v>
      </c>
      <c r="F115" s="174"/>
      <c r="G115" s="175"/>
      <c r="H115" s="176" t="str">
        <f t="shared" si="32"/>
        <v/>
      </c>
      <c r="I115" s="177"/>
      <c r="J115" s="178"/>
      <c r="K115" s="179">
        <v>1</v>
      </c>
      <c r="L115" s="180"/>
      <c r="N115" s="2982"/>
      <c r="O115" s="310"/>
      <c r="P115" s="2961"/>
      <c r="R115" s="497" t="s">
        <v>283</v>
      </c>
      <c r="S115" s="498">
        <v>90</v>
      </c>
      <c r="T115" s="499">
        <f>IF(MOD(T108*1000/S115,1)=0,T108*1000/S115,IF(MOD(T108*1000/S115,1)&lt;0.5,INT(T108*1000/S115),INT(T108*1000/S115)+1))</f>
        <v>11</v>
      </c>
      <c r="Y115"/>
      <c r="Z115"/>
      <c r="AA115"/>
      <c r="AB115"/>
      <c r="AC115"/>
      <c r="AD115" s="842"/>
      <c r="AE115" s="842"/>
      <c r="AG115" s="2369">
        <f>IF(AI115=AI90,1,LEN(AI115))</f>
        <v>0</v>
      </c>
      <c r="AH115" s="2779" t="str" cm="1">
        <f t="array" ref="AH115">IF(AK115="", "", IFERROR(MAX(IF(ISNUMBER(AH91:AH114), AH91:AH114)) + 1, ""))</f>
        <v/>
      </c>
      <c r="AI115" s="785" t="str" cm="1">
        <f t="array" ref="AI115">IFERROR(INDEX(AK92:AK143, MATCH(ROW()-MIN(ROW(AK92:AK143))+1, AH92:AH143, 0)), "")</f>
        <v/>
      </c>
      <c r="AJ115" s="2780">
        <f t="shared" si="29"/>
        <v>0</v>
      </c>
      <c r="AK115" s="2784" t="str">
        <f t="shared" si="30"/>
        <v/>
      </c>
      <c r="AL115" s="2788"/>
      <c r="AM115" s="2785" t="e">
        <f>IF(LEN(AN114)&lt;=AL109,AN114,LEFT(AN114,FIND("#",SUBSTITUTE(LEFT(AN114,AL109+1)," ","#",LEN(LEFT(AN114,AL109+1))-LEN(SUBSTITUTE(LEFT(AN114,AL109+1)," ",""))))-1))</f>
        <v>#VALUE!</v>
      </c>
      <c r="AN115" s="2786" t="e">
        <f t="shared" si="34"/>
        <v>#VALUE!</v>
      </c>
      <c r="AO115" s="3"/>
      <c r="AP115"/>
      <c r="AQ115"/>
      <c r="AR115"/>
      <c r="AS115"/>
      <c r="AT115"/>
      <c r="AU115"/>
      <c r="AV115"/>
      <c r="AW115" s="31"/>
      <c r="AX115" s="31"/>
      <c r="AY115" s="31"/>
      <c r="AZ115" s="31"/>
      <c r="BA115" s="576" t="s">
        <v>319</v>
      </c>
      <c r="BB115" s="577" t="s">
        <v>320</v>
      </c>
      <c r="BC115" s="118"/>
      <c r="BD115" s="119"/>
      <c r="BE115" s="49"/>
      <c r="BF115" s="559"/>
      <c r="BG115" s="578">
        <v>0.25</v>
      </c>
      <c r="BH115" s="555">
        <v>0.5</v>
      </c>
      <c r="BI115" s="579" t="s">
        <v>321</v>
      </c>
      <c r="BJ115" s="580"/>
      <c r="BK115" s="16"/>
      <c r="BL115" s="244"/>
      <c r="BM115" s="1024" t="s">
        <v>6</v>
      </c>
      <c r="BN115" s="4">
        <v>1</v>
      </c>
    </row>
    <row r="116" spans="1:66" s="48" customFormat="1" ht="17.25" x14ac:dyDescent="0.25">
      <c r="A116"/>
      <c r="B116" s="196" t="str">
        <f t="shared" si="33"/>
        <v>►</v>
      </c>
      <c r="C116" s="149" t="str">
        <f>C100</f>
        <v>Famille à coller.N.Nom de votre recette.Recette mère ►.S.Saisissez le nom de la recette mère</v>
      </c>
      <c r="D116" s="91">
        <f>D100</f>
        <v>6</v>
      </c>
      <c r="E116" s="1021" t="str">
        <f>E100</f>
        <v>couverts</v>
      </c>
      <c r="F116" s="174"/>
      <c r="G116" s="175"/>
      <c r="H116" s="176" t="str">
        <f t="shared" si="32"/>
        <v/>
      </c>
      <c r="I116" s="177"/>
      <c r="J116" s="178"/>
      <c r="K116" s="179">
        <v>1</v>
      </c>
      <c r="L116" s="180"/>
      <c r="N116" s="2982"/>
      <c r="O116" s="310"/>
      <c r="P116" s="2961"/>
      <c r="R116" s="497" t="s">
        <v>286</v>
      </c>
      <c r="S116" s="498">
        <v>115</v>
      </c>
      <c r="T116" s="499">
        <f>IF(MOD(T108*1000/S116,1)=0,T108*1000/S116,IF(MOD(T108*1000/S116,1)&lt;0.5,INT(T108*1000/S116),INT(T108*1000/S116)+1))</f>
        <v>9</v>
      </c>
      <c r="Y116"/>
      <c r="Z116"/>
      <c r="AA116"/>
      <c r="AB116"/>
      <c r="AC116"/>
      <c r="AD116" s="842"/>
      <c r="AE116" s="842"/>
      <c r="AG116" s="2369">
        <f>IF(AI116=AI90,1,LEN(AI116))</f>
        <v>0</v>
      </c>
      <c r="AH116" s="2779" t="str" cm="1">
        <f t="array" ref="AH116">IF(AK116="", "", IFERROR(MAX(IF(ISNUMBER(AH91:AH115), AH91:AH115)) + 1, ""))</f>
        <v/>
      </c>
      <c r="AI116" s="785" t="str" cm="1">
        <f t="array" ref="AI116">IFERROR(INDEX(AK92:AK143, MATCH(ROW()-MIN(ROW(AK92:AK143))+1, AH92:AH143, 0)), "")</f>
        <v/>
      </c>
      <c r="AJ116" s="2780">
        <f t="shared" si="29"/>
        <v>0</v>
      </c>
      <c r="AK116" s="2784" t="str">
        <f t="shared" si="30"/>
        <v/>
      </c>
      <c r="AL116" s="2788"/>
      <c r="AM116" s="2785" t="e">
        <f>IF(LEN(AN115)&lt;=AL109,AN115,LEFT(AN115,FIND("#",SUBSTITUTE(LEFT(AN115,AL109+1)," ","#",LEN(LEFT(AN115,AL109+1))-LEN(SUBSTITUTE(LEFT(AN115,AL109+1)," ",""))))-1))</f>
        <v>#VALUE!</v>
      </c>
      <c r="AN116" s="2786" t="e">
        <f t="shared" si="34"/>
        <v>#VALUE!</v>
      </c>
      <c r="AO116" s="3"/>
      <c r="AP116"/>
      <c r="AQ116"/>
      <c r="AR116"/>
      <c r="AS116"/>
      <c r="AT116"/>
      <c r="AU116"/>
      <c r="AV116"/>
      <c r="AW116" s="31"/>
      <c r="AX116" s="31"/>
      <c r="AY116" s="31"/>
      <c r="AZ116" s="31"/>
      <c r="BA116" s="581" t="s">
        <v>322</v>
      </c>
      <c r="BB116" s="118"/>
      <c r="BC116" s="118"/>
      <c r="BD116" s="119"/>
      <c r="BE116" s="49"/>
      <c r="BF116" s="559"/>
      <c r="BG116" s="582" t="s">
        <v>266</v>
      </c>
      <c r="BH116" s="583" t="s">
        <v>295</v>
      </c>
      <c r="BI116" s="574" t="s">
        <v>309</v>
      </c>
      <c r="BJ116" s="584" t="s">
        <v>310</v>
      </c>
      <c r="BK116" s="16"/>
      <c r="BL116" s="244"/>
      <c r="BM116" s="1024" t="s">
        <v>6</v>
      </c>
      <c r="BN116" s="4">
        <v>1</v>
      </c>
    </row>
    <row r="117" spans="1:66" s="48" customFormat="1" ht="17.25" x14ac:dyDescent="0.25">
      <c r="A117"/>
      <c r="B117" s="196" t="str">
        <f t="shared" si="33"/>
        <v>►</v>
      </c>
      <c r="C117" s="149" t="str">
        <f>C100</f>
        <v>Famille à coller.N.Nom de votre recette.Recette mère ►.S.Saisissez le nom de la recette mère</v>
      </c>
      <c r="D117" s="91">
        <f>D100</f>
        <v>6</v>
      </c>
      <c r="E117" s="1021" t="str">
        <f>E100</f>
        <v>couverts</v>
      </c>
      <c r="F117" s="174"/>
      <c r="G117" s="175"/>
      <c r="H117" s="176" t="str">
        <f t="shared" si="32"/>
        <v/>
      </c>
      <c r="I117" s="177"/>
      <c r="J117" s="178"/>
      <c r="K117" s="179">
        <v>1</v>
      </c>
      <c r="L117" s="180"/>
      <c r="N117" s="2982"/>
      <c r="O117" s="310"/>
      <c r="P117" s="2961"/>
      <c r="R117" s="511" t="str">
        <f>"cellule "&amp;ADDRESS(ROW(T108),COLUMN(T108),4)&amp;"  vous pouvez saisir un autre poids"</f>
        <v>cellule T108  vous pouvez saisir un autre poids</v>
      </c>
      <c r="S117" s="512"/>
      <c r="T117" s="513"/>
      <c r="Y117"/>
      <c r="Z117"/>
      <c r="AA117"/>
      <c r="AB117"/>
      <c r="AC117"/>
      <c r="AD117" s="842"/>
      <c r="AE117" s="842"/>
      <c r="AG117" s="2369">
        <f>IF(AI117=AI90,1,LEN(AI117))</f>
        <v>0</v>
      </c>
      <c r="AH117" s="2779" t="str" cm="1">
        <f t="array" ref="AH117">IF(AK117="", "", IFERROR(MAX(IF(ISNUMBER(AH91:AH116), AH91:AH116)) + 1, ""))</f>
        <v/>
      </c>
      <c r="AI117" s="785" t="str" cm="1">
        <f t="array" ref="AI117">IFERROR(INDEX(AK92:AK143, MATCH(ROW()-MIN(ROW(AK92:AK143))+1, AH92:AH143, 0)), "")</f>
        <v/>
      </c>
      <c r="AJ117" s="2780">
        <f t="shared" si="29"/>
        <v>0</v>
      </c>
      <c r="AK117" s="2784" t="str">
        <f t="shared" si="30"/>
        <v/>
      </c>
      <c r="AL117" s="2788"/>
      <c r="AM117" s="2785" t="e">
        <f>IF(LEN(AN116)&lt;=AL109,AN116,LEFT(AN116,FIND("#",SUBSTITUTE(LEFT(AN116,AL109+1)," ","#",LEN(LEFT(AN116,AL109+1))-LEN(SUBSTITUTE(LEFT(AN116,AL109+1)," ",""))))-1))</f>
        <v>#VALUE!</v>
      </c>
      <c r="AN117" s="2786" t="e">
        <f t="shared" si="34"/>
        <v>#VALUE!</v>
      </c>
      <c r="AO117" s="3"/>
      <c r="AP117"/>
      <c r="AQ117"/>
      <c r="AR117"/>
      <c r="AS117"/>
      <c r="AT117"/>
      <c r="AU117"/>
      <c r="AV117"/>
      <c r="AW117" s="31"/>
      <c r="AX117" s="31"/>
      <c r="AY117" s="31"/>
      <c r="AZ117" s="31"/>
      <c r="BA117" s="571"/>
      <c r="BB117" s="118"/>
      <c r="BC117" s="118"/>
      <c r="BD117" s="119"/>
      <c r="BE117" s="49"/>
      <c r="BF117" s="559"/>
      <c r="BG117" s="578">
        <v>0.25</v>
      </c>
      <c r="BH117" s="555">
        <v>0.5</v>
      </c>
      <c r="BI117" s="579" t="s">
        <v>323</v>
      </c>
      <c r="BJ117" s="580"/>
      <c r="BK117" s="16"/>
      <c r="BL117" s="244"/>
      <c r="BM117" s="1024" t="s">
        <v>6</v>
      </c>
      <c r="BN117" s="4">
        <v>1</v>
      </c>
    </row>
    <row r="118" spans="1:66" s="48" customFormat="1" ht="17.25" x14ac:dyDescent="0.25">
      <c r="A118"/>
      <c r="B118" s="196" t="str">
        <f t="shared" si="33"/>
        <v>►</v>
      </c>
      <c r="C118" s="149" t="str">
        <f>C100</f>
        <v>Famille à coller.N.Nom de votre recette.Recette mère ►.S.Saisissez le nom de la recette mère</v>
      </c>
      <c r="D118" s="91">
        <f>D100</f>
        <v>6</v>
      </c>
      <c r="E118" s="1021" t="str">
        <f>E100</f>
        <v>couverts</v>
      </c>
      <c r="F118" s="174"/>
      <c r="G118" s="175"/>
      <c r="H118" s="176" t="str">
        <f t="shared" si="32"/>
        <v/>
      </c>
      <c r="I118" s="177"/>
      <c r="J118" s="178"/>
      <c r="K118" s="179">
        <v>1</v>
      </c>
      <c r="L118" s="180"/>
      <c r="N118" s="2982"/>
      <c r="O118" s="310"/>
      <c r="P118" s="2961"/>
      <c r="R118" s="514" t="str">
        <f>"cellule "&amp;ADDRESS(ROW(T108),COLUMN(T108),4)&amp;"  format = 0.0 Kg pour"</f>
        <v>cellule T108  format = 0.0 Kg pour</v>
      </c>
      <c r="S118" s="515"/>
      <c r="T118" s="516"/>
      <c r="Y118"/>
      <c r="Z118"/>
      <c r="AA118"/>
      <c r="AB118"/>
      <c r="AC118"/>
      <c r="AD118" s="842"/>
      <c r="AE118" s="842"/>
      <c r="AG118" s="2369">
        <f>IF(AI118=AI90,1,LEN(AI118))</f>
        <v>0</v>
      </c>
      <c r="AH118" s="2779" cm="1">
        <f t="array" ref="AH118">IF(AK118="", "", IFERROR(MAX(IF(ISNUMBER(AH91:AH117), AH91:AH117)) + 1, ""))</f>
        <v>9</v>
      </c>
      <c r="AI118" s="785" t="str" cm="1">
        <f t="array" ref="AI118">IFERROR(INDEX(AK92:AK143, MATCH(ROW()-MIN(ROW(AK92:AK143))+1, AH92:AH143, 0)), "")</f>
        <v/>
      </c>
      <c r="AJ118" s="2780">
        <f t="shared" si="29"/>
        <v>0</v>
      </c>
      <c r="AK118" s="2781" t="str">
        <f t="shared" si="30"/>
        <v xml:space="preserve"> et saisissez un nombre de caractères pour que le texte ne déborde pas de la colonne</v>
      </c>
      <c r="AL118" s="2782" t="str">
        <f>AI86</f>
        <v xml:space="preserve"> et saisissez un nombre de caractères pour que le texte ne déborde pas de la colonne</v>
      </c>
      <c r="AM118" s="2236" t="str">
        <f>IF(AND(AL118&lt;&gt;"", AL122&lt;&gt;""), IF(LEN(AL118)&lt;AL122, AL118, IFERROR(LEFT(AL121, IF(ISNUMBER(FIND(" ", AL121)), FIND(" ", AL121 &amp; " ", AL122) - 1, LEN(AL121))), "")), "")</f>
        <v xml:space="preserve"> et saisissez un nombre de caractères pour que le texte ne déborde pas de la colonne</v>
      </c>
      <c r="AN118" s="2231" t="e">
        <f>IF(AM118="","",RIGHT(AL121,LEN(AL121)-LEN(AM118)-1))</f>
        <v>#VALUE!</v>
      </c>
      <c r="AO118" s="3"/>
      <c r="AP118"/>
      <c r="AQ118"/>
      <c r="AR118"/>
      <c r="AS118"/>
      <c r="AT118"/>
      <c r="AU118"/>
      <c r="AV118"/>
      <c r="AW118" s="31"/>
      <c r="AX118" s="31"/>
      <c r="AY118" s="31"/>
      <c r="AZ118" s="31"/>
      <c r="BA118" s="323" t="s">
        <v>324</v>
      </c>
      <c r="BB118" s="243"/>
      <c r="BC118" s="243"/>
      <c r="BD118" s="440"/>
      <c r="BE118" s="49"/>
      <c r="BF118" s="559"/>
      <c r="BG118" s="585" t="s">
        <v>313</v>
      </c>
      <c r="BH118" s="243" t="s">
        <v>314</v>
      </c>
      <c r="BI118" s="243"/>
      <c r="BJ118" s="243"/>
      <c r="BK118" s="16"/>
      <c r="BL118" s="244"/>
      <c r="BM118" s="1024" t="s">
        <v>6</v>
      </c>
      <c r="BN118" s="4">
        <v>1</v>
      </c>
    </row>
    <row r="119" spans="1:66" s="48" customFormat="1" ht="18" thickBot="1" x14ac:dyDescent="0.3">
      <c r="A119"/>
      <c r="B119" s="196" t="str">
        <f t="shared" si="33"/>
        <v>►</v>
      </c>
      <c r="C119" s="149" t="str">
        <f>C100</f>
        <v>Famille à coller.N.Nom de votre recette.Recette mère ►.S.Saisissez le nom de la recette mère</v>
      </c>
      <c r="D119" s="91">
        <f>D100</f>
        <v>6</v>
      </c>
      <c r="E119" s="1021" t="str">
        <f>E100</f>
        <v>couverts</v>
      </c>
      <c r="F119" s="174"/>
      <c r="G119" s="175"/>
      <c r="H119" s="176" t="str">
        <f t="shared" si="32"/>
        <v/>
      </c>
      <c r="I119" s="177"/>
      <c r="J119" s="178"/>
      <c r="K119" s="179">
        <v>1</v>
      </c>
      <c r="L119" s="180"/>
      <c r="N119" s="2982"/>
      <c r="O119" s="310"/>
      <c r="P119" s="2961"/>
      <c r="Q119"/>
      <c r="R119"/>
      <c r="S119"/>
      <c r="T119"/>
      <c r="Y119"/>
      <c r="Z119"/>
      <c r="AA119"/>
      <c r="AB119"/>
      <c r="AC119"/>
      <c r="AD119" s="842"/>
      <c r="AE119" s="842"/>
      <c r="AG119" s="2369">
        <f>IF(AI119=AI90,1,LEN(AI119))</f>
        <v>0</v>
      </c>
      <c r="AH119" s="2779" t="str" cm="1">
        <f t="array" ref="AH119">IF(AK119="", "", IFERROR(MAX(IF(ISNUMBER(AH91:AH118), AH91:AH118)) + 1, ""))</f>
        <v/>
      </c>
      <c r="AI119" s="785" t="str" cm="1">
        <f t="array" ref="AI119">IFERROR(INDEX(AK92:AK143, MATCH(ROW()-MIN(ROW(AK92:AK143))+1, AH92:AH143, 0)), "")</f>
        <v/>
      </c>
      <c r="AJ119" s="2780">
        <f t="shared" si="29"/>
        <v>0</v>
      </c>
      <c r="AK119" s="2781" t="str">
        <f t="shared" si="30"/>
        <v/>
      </c>
      <c r="AL119" s="2235" t="str">
        <f>SUBSTITUTE(SUBSTITUTE(SUBSTITUTE(SUBSTITUTE(SUBSTITUTE(AL118, ",", "♦"), ";", "♦"), ".", "♦"), " ♦", " "), "♦", " ")</f>
        <v xml:space="preserve"> et saisissez un nombre de caractères pour que le texte ne déborde pas de la colonne</v>
      </c>
      <c r="AM119" s="2236" t="e">
        <f>IF(LEN(AN118)&lt;=AL122,AN118,LEFT(AN118,FIND("#",SUBSTITUTE(LEFT(AN118,AL122+1)," ","#",LEN(LEFT(AN118,AL122+1))-LEN(SUBSTITUTE(LEFT(AN118,AL122+1)," ",""))))-1))</f>
        <v>#VALUE!</v>
      </c>
      <c r="AN119" s="2237" t="e">
        <f t="shared" ref="AN119:AN130" si="35">IF(AM119="","",IFERROR(RIGHT(AN118,LEN(AN118)-LEN(AM119)-1),""))</f>
        <v>#VALUE!</v>
      </c>
      <c r="AO119" s="3"/>
      <c r="AP119"/>
      <c r="AQ119"/>
      <c r="AR119"/>
      <c r="AS119"/>
      <c r="AT119"/>
      <c r="AU119"/>
      <c r="AV119"/>
      <c r="AW119" s="31"/>
      <c r="AX119" s="31"/>
      <c r="AY119" s="31"/>
      <c r="AZ119" s="31"/>
      <c r="BA119" s="586">
        <v>12</v>
      </c>
      <c r="BB119" s="243" t="s">
        <v>325</v>
      </c>
      <c r="BC119" s="243"/>
      <c r="BD119" s="440"/>
      <c r="BF119" s="559"/>
      <c r="BG119" s="587" t="s">
        <v>191</v>
      </c>
      <c r="BH119" s="588"/>
      <c r="BI119" s="589"/>
      <c r="BJ119" s="589"/>
      <c r="BK119" s="16"/>
      <c r="BL119" s="244"/>
      <c r="BM119" s="1024" t="s">
        <v>6</v>
      </c>
      <c r="BN119" s="4">
        <v>1</v>
      </c>
    </row>
    <row r="120" spans="1:66" s="48" customFormat="1" ht="17.25" x14ac:dyDescent="0.25">
      <c r="A120"/>
      <c r="B120" s="196" t="str">
        <f t="shared" si="33"/>
        <v>►</v>
      </c>
      <c r="C120" s="149" t="str">
        <f>C100</f>
        <v>Famille à coller.N.Nom de votre recette.Recette mère ►.S.Saisissez le nom de la recette mère</v>
      </c>
      <c r="D120" s="91">
        <f>D100</f>
        <v>6</v>
      </c>
      <c r="E120" s="1021" t="str">
        <f>E100</f>
        <v>couverts</v>
      </c>
      <c r="F120" s="174"/>
      <c r="G120" s="175"/>
      <c r="H120" s="176" t="str">
        <f t="shared" si="32"/>
        <v/>
      </c>
      <c r="I120" s="177"/>
      <c r="J120" s="178"/>
      <c r="K120" s="179">
        <v>1</v>
      </c>
      <c r="L120" s="180"/>
      <c r="N120" s="2982"/>
      <c r="O120" s="310"/>
      <c r="P120" s="2961"/>
      <c r="Q120"/>
      <c r="R120" s="3382" t="s">
        <v>297</v>
      </c>
      <c r="S120" s="3383"/>
      <c r="T120" s="3384"/>
      <c r="Y120"/>
      <c r="Z120"/>
      <c r="AA120"/>
      <c r="AB120"/>
      <c r="AC120"/>
      <c r="AD120" s="842"/>
      <c r="AE120" s="842"/>
      <c r="AG120" s="2369">
        <f>IF(AI120=AI90,1,LEN(AI120))</f>
        <v>0</v>
      </c>
      <c r="AH120" s="2779" t="str" cm="1">
        <f t="array" ref="AH120">IF(AK120="", "", IFERROR(MAX(IF(ISNUMBER(AH91:AH119), AH91:AH119)) + 1, ""))</f>
        <v/>
      </c>
      <c r="AI120" s="785" t="str" cm="1">
        <f t="array" ref="AI120">IFERROR(INDEX(AK92:AK143, MATCH(ROW()-MIN(ROW(AK92:AK143))+1, AH92:AH143, 0)), "")</f>
        <v/>
      </c>
      <c r="AJ120" s="2780">
        <f t="shared" si="29"/>
        <v>0</v>
      </c>
      <c r="AK120" s="2781" t="str">
        <f t="shared" si="30"/>
        <v/>
      </c>
      <c r="AL120" s="2235" t="str">
        <f>IFERROR(SUBSTITUTE(SUBSTITUTE(SUBSTITUTE(SUBSTITUTE(SUBSTITUTE(SUBSTITUTE(AL119, ",", " "), ".", " "), ";", " "), "-", " "), ":", " "), "?", " "), AL119)</f>
        <v xml:space="preserve"> et saisissez un nombre de caractères pour que le texte ne déborde pas de la colonne</v>
      </c>
      <c r="AM120" s="2236" t="e">
        <f>IF(LEN(AN119)&lt;=AL122,AN119,LEFT(AN119,FIND("#",SUBSTITUTE(LEFT(AN119,AL122+1)," ","#",LEN(LEFT(AN119,AL122+1))-LEN(SUBSTITUTE(LEFT(AN119,AL122+1)," ",""))))-1))</f>
        <v>#VALUE!</v>
      </c>
      <c r="AN120" s="2237" t="e">
        <f t="shared" si="35"/>
        <v>#VALUE!</v>
      </c>
      <c r="AO120" s="3"/>
      <c r="AP120"/>
      <c r="AQ120"/>
      <c r="AR120"/>
      <c r="AS120"/>
      <c r="AT120"/>
      <c r="AU120"/>
      <c r="AV120"/>
      <c r="AW120" s="31"/>
      <c r="AX120" s="31"/>
      <c r="AY120" s="31"/>
      <c r="AZ120" s="31"/>
      <c r="BA120" s="590">
        <f ca="1">CELL("largeur",BA120)</f>
        <v>19</v>
      </c>
      <c r="BB120" s="243" t="s">
        <v>326</v>
      </c>
      <c r="BC120" s="243"/>
      <c r="BD120" s="440"/>
      <c r="BF120" s="559"/>
      <c r="BG120" s="16"/>
      <c r="BH120" s="16"/>
      <c r="BI120" s="16"/>
      <c r="BJ120" s="16"/>
      <c r="BK120" s="16"/>
      <c r="BL120" s="244"/>
      <c r="BM120" s="1024" t="s">
        <v>6</v>
      </c>
      <c r="BN120" s="4">
        <v>1</v>
      </c>
    </row>
    <row r="121" spans="1:66" s="48" customFormat="1" ht="18" customHeight="1" x14ac:dyDescent="0.25">
      <c r="A121"/>
      <c r="B121" s="196" t="str">
        <f t="shared" si="33"/>
        <v>►</v>
      </c>
      <c r="C121" s="149" t="str">
        <f>C100</f>
        <v>Famille à coller.N.Nom de votre recette.Recette mère ►.S.Saisissez le nom de la recette mère</v>
      </c>
      <c r="D121" s="91">
        <f>D100</f>
        <v>6</v>
      </c>
      <c r="E121" s="1021" t="str">
        <f>E100</f>
        <v>couverts</v>
      </c>
      <c r="F121" s="174"/>
      <c r="G121" s="175"/>
      <c r="H121" s="176" t="str">
        <f t="shared" si="32"/>
        <v/>
      </c>
      <c r="I121" s="177"/>
      <c r="J121" s="178"/>
      <c r="K121" s="179">
        <v>1</v>
      </c>
      <c r="L121" s="180"/>
      <c r="N121" s="2982"/>
      <c r="O121" s="310"/>
      <c r="P121" s="2961"/>
      <c r="Q121"/>
      <c r="R121" s="490"/>
      <c r="S121" s="491" t="s">
        <v>300</v>
      </c>
      <c r="T121" s="547">
        <v>1</v>
      </c>
      <c r="Y121"/>
      <c r="Z121"/>
      <c r="AA121"/>
      <c r="AB121"/>
      <c r="AC121"/>
      <c r="AD121" s="842"/>
      <c r="AE121" s="842"/>
      <c r="AG121" s="2369">
        <f>IF(AI121=AI90,1,LEN(AI121))</f>
        <v>0</v>
      </c>
      <c r="AH121" s="2779" t="str" cm="1">
        <f t="array" ref="AH121">IF(AK121="", "", IFERROR(MAX(IF(ISNUMBER(AH91:AH120), AH91:AH120)) + 1, ""))</f>
        <v/>
      </c>
      <c r="AI121" s="785" t="str" cm="1">
        <f t="array" ref="AI121">IFERROR(INDEX(AK92:AK143, MATCH(ROW()-MIN(ROW(AK92:AK143))+1, AH92:AH143, 0)), "")</f>
        <v/>
      </c>
      <c r="AJ121" s="2780">
        <f t="shared" si="29"/>
        <v>0</v>
      </c>
      <c r="AK121" s="2781" t="str">
        <f t="shared" si="30"/>
        <v/>
      </c>
      <c r="AL121" s="2235" t="str">
        <f>IFERROR(SUBSTITUTE(SUBSTITUTE(SUBSTITUTE(SUBSTITUTE(AL120, " , ", " "), ";", " "), "  ", " "), " ", " "), AL120)</f>
        <v xml:space="preserve"> et saisissez un nombre de caractères pour que le texte ne déborde pas de la colonne</v>
      </c>
      <c r="AM121" s="2236" t="e">
        <f>IF(LEN(AN120)&lt;=AL122,AN120,LEFT(AN120,FIND("#",SUBSTITUTE(LEFT(AN120,AL122+1)," ","#",LEN(LEFT(AN120,AL122+1))-LEN(SUBSTITUTE(LEFT(AN120,AL122+1)," ",""))))-1))</f>
        <v>#VALUE!</v>
      </c>
      <c r="AN121" s="2237" t="e">
        <f t="shared" si="35"/>
        <v>#VALUE!</v>
      </c>
      <c r="AO121" s="3"/>
      <c r="AP121"/>
      <c r="AQ121"/>
      <c r="AR121"/>
      <c r="AS121"/>
      <c r="AT121"/>
      <c r="AU121"/>
      <c r="AV121"/>
      <c r="AW121" s="31"/>
      <c r="AX121" s="31"/>
      <c r="AY121" s="31"/>
      <c r="AZ121" s="31"/>
      <c r="BA121" s="323" t="s">
        <v>327</v>
      </c>
      <c r="BB121" s="243"/>
      <c r="BC121" s="243"/>
      <c r="BD121" s="440"/>
      <c r="BF121" s="414"/>
      <c r="BG121" s="433" t="s">
        <v>278</v>
      </c>
      <c r="BH121" s="433"/>
      <c r="BI121" s="433"/>
      <c r="BJ121" s="506"/>
      <c r="BK121" s="16"/>
      <c r="BL121" s="244"/>
      <c r="BM121" s="1024" t="s">
        <v>6</v>
      </c>
      <c r="BN121" s="4">
        <v>1</v>
      </c>
    </row>
    <row r="122" spans="1:66" s="48" customFormat="1" ht="18" customHeight="1" x14ac:dyDescent="0.25">
      <c r="A122"/>
      <c r="B122" s="196" t="str">
        <f t="shared" si="33"/>
        <v>►</v>
      </c>
      <c r="C122" s="149" t="str">
        <f>C100</f>
        <v>Famille à coller.N.Nom de votre recette.Recette mère ►.S.Saisissez le nom de la recette mère</v>
      </c>
      <c r="D122" s="91">
        <f>D100</f>
        <v>6</v>
      </c>
      <c r="E122" s="1021" t="str">
        <f>E100</f>
        <v>couverts</v>
      </c>
      <c r="F122" s="174"/>
      <c r="G122" s="175"/>
      <c r="H122" s="176" t="str">
        <f t="shared" si="32"/>
        <v/>
      </c>
      <c r="I122" s="177"/>
      <c r="J122" s="178"/>
      <c r="K122" s="179">
        <v>1</v>
      </c>
      <c r="L122" s="180"/>
      <c r="N122" s="2982"/>
      <c r="O122" s="310"/>
      <c r="P122" s="2961"/>
      <c r="Q122"/>
      <c r="R122" s="497" t="s">
        <v>269</v>
      </c>
      <c r="S122" s="548">
        <v>10</v>
      </c>
      <c r="T122" s="549">
        <f>T121/S122*1000</f>
        <v>100</v>
      </c>
      <c r="Y122"/>
      <c r="Z122"/>
      <c r="AA122"/>
      <c r="AB122"/>
      <c r="AC122"/>
      <c r="AD122" s="842"/>
      <c r="AE122" s="842"/>
      <c r="AG122" s="2369">
        <f>IF(AI122=AI90,1,LEN(AI122))</f>
        <v>0</v>
      </c>
      <c r="AH122" s="2779" t="str" cm="1">
        <f t="array" ref="AH122">IF(AK122="", "", IFERROR(MAX(IF(ISNUMBER(AH91:AH121), AH91:AH121)) + 1, ""))</f>
        <v/>
      </c>
      <c r="AI122" s="785" t="str" cm="1">
        <f t="array" ref="AI122">IFERROR(INDEX(AK92:AK143, MATCH(ROW()-MIN(ROW(AK92:AK143))+1, AH92:AH143, 0)), "")</f>
        <v/>
      </c>
      <c r="AJ122" s="2780">
        <f t="shared" si="29"/>
        <v>0</v>
      </c>
      <c r="AK122" s="2781" t="str">
        <f t="shared" si="30"/>
        <v/>
      </c>
      <c r="AL122" s="2240">
        <f>AI80</f>
        <v>90</v>
      </c>
      <c r="AM122" s="2236" t="e">
        <f>IF(LEN(AN121)&lt;=AL122,AN121,LEFT(AN121,FIND("#",SUBSTITUTE(LEFT(AN121,AL122+1)," ","#",LEN(LEFT(AN121,AL122+1))-LEN(SUBSTITUTE(LEFT(AN121,AL122+1)," ",""))))-1))</f>
        <v>#VALUE!</v>
      </c>
      <c r="AN122" s="2237" t="e">
        <f t="shared" si="35"/>
        <v>#VALUE!</v>
      </c>
      <c r="AO122" s="3"/>
      <c r="AP122"/>
      <c r="AQ122"/>
      <c r="AR122"/>
      <c r="AS122"/>
      <c r="AT122"/>
      <c r="AU122"/>
      <c r="AV122"/>
      <c r="AW122" s="31"/>
      <c r="AX122" s="31"/>
      <c r="AY122" s="31"/>
      <c r="AZ122" s="31"/>
      <c r="BA122" s="323" t="s">
        <v>328</v>
      </c>
      <c r="BB122" s="243"/>
      <c r="BC122" s="243"/>
      <c r="BD122" s="440"/>
      <c r="BF122" s="437"/>
      <c r="BG122"/>
      <c r="BH122" s="248"/>
      <c r="BI122" s="248"/>
      <c r="BJ122" s="16"/>
      <c r="BK122" s="16"/>
      <c r="BL122" s="244"/>
      <c r="BM122" s="1024" t="s">
        <v>6</v>
      </c>
      <c r="BN122" s="4">
        <v>1</v>
      </c>
    </row>
    <row r="123" spans="1:66" s="48" customFormat="1" ht="18" customHeight="1" x14ac:dyDescent="0.25">
      <c r="A123"/>
      <c r="B123" s="196" t="str">
        <f t="shared" si="33"/>
        <v>►</v>
      </c>
      <c r="C123" s="149" t="str">
        <f>C100</f>
        <v>Famille à coller.N.Nom de votre recette.Recette mère ►.S.Saisissez le nom de la recette mère</v>
      </c>
      <c r="D123" s="91">
        <f>D100</f>
        <v>6</v>
      </c>
      <c r="E123" s="1021" t="str">
        <f>E100</f>
        <v>couverts</v>
      </c>
      <c r="F123" s="174"/>
      <c r="G123" s="175"/>
      <c r="H123" s="176" t="str">
        <f t="shared" si="32"/>
        <v/>
      </c>
      <c r="I123" s="177"/>
      <c r="J123" s="178"/>
      <c r="K123" s="179">
        <v>1</v>
      </c>
      <c r="L123" s="180"/>
      <c r="N123" s="2982"/>
      <c r="O123" s="310"/>
      <c r="P123" s="2961"/>
      <c r="Q123"/>
      <c r="R123" s="497" t="s">
        <v>274</v>
      </c>
      <c r="S123" s="548">
        <v>8</v>
      </c>
      <c r="T123" s="549">
        <f>T121/S123*1000</f>
        <v>125</v>
      </c>
      <c r="Y123"/>
      <c r="Z123"/>
      <c r="AA123"/>
      <c r="AB123"/>
      <c r="AC123"/>
      <c r="AD123" s="842"/>
      <c r="AE123" s="842"/>
      <c r="AG123" s="2369">
        <f>IF(AI123=AI90,1,LEN(AI123))</f>
        <v>0</v>
      </c>
      <c r="AH123" s="2779" t="str" cm="1">
        <f t="array" ref="AH123">IF(AK123="", "", IFERROR(MAX(IF(ISNUMBER(AH91:AH122), AH91:AH122)) + 1, ""))</f>
        <v/>
      </c>
      <c r="AI123" s="785" t="str" cm="1">
        <f t="array" ref="AI123">IFERROR(INDEX(AK92:AK143, MATCH(ROW()-MIN(ROW(AK92:AK143))+1, AH92:AH143, 0)), "")</f>
        <v/>
      </c>
      <c r="AJ123" s="2780">
        <f t="shared" si="29"/>
        <v>0</v>
      </c>
      <c r="AK123" s="2781" t="str">
        <f t="shared" si="30"/>
        <v/>
      </c>
      <c r="AL123" s="2244"/>
      <c r="AM123" s="2236" t="e">
        <f>IF(LEN(AN122)&lt;=AL122,AN122,LEFT(AN122,FIND("#",SUBSTITUTE(LEFT(AN122,AL122+1)," ","#",LEN(LEFT(AN122,AL122+1))-LEN(SUBSTITUTE(LEFT(AN122,AL122+1)," ",""))))-1))</f>
        <v>#VALUE!</v>
      </c>
      <c r="AN123" s="2237" t="e">
        <f t="shared" si="35"/>
        <v>#VALUE!</v>
      </c>
      <c r="AO123" s="3"/>
      <c r="AP123"/>
      <c r="AQ123"/>
      <c r="AR123"/>
      <c r="AS123"/>
      <c r="AT123"/>
      <c r="AU123"/>
      <c r="AV123"/>
      <c r="AW123" s="31"/>
      <c r="AX123" s="31"/>
      <c r="AY123" s="31"/>
      <c r="AZ123" s="31"/>
      <c r="BA123" s="323" t="s">
        <v>329</v>
      </c>
      <c r="BB123" s="591"/>
      <c r="BC123" s="591"/>
      <c r="BD123" s="592"/>
      <c r="BF123" s="437"/>
      <c r="BG123" s="248" t="s">
        <v>222</v>
      </c>
      <c r="BH123" s="16"/>
      <c r="BI123" s="16"/>
      <c r="BJ123" s="16"/>
      <c r="BK123" s="16"/>
      <c r="BL123" s="244"/>
      <c r="BM123" s="1024" t="s">
        <v>6</v>
      </c>
      <c r="BN123" s="4">
        <v>1</v>
      </c>
    </row>
    <row r="124" spans="1:66" s="48" customFormat="1" ht="17.25" customHeight="1" x14ac:dyDescent="0.25">
      <c r="A124"/>
      <c r="B124" s="196" t="str">
        <f t="shared" si="33"/>
        <v>►</v>
      </c>
      <c r="C124" s="149" t="str">
        <f>C100</f>
        <v>Famille à coller.N.Nom de votre recette.Recette mère ►.S.Saisissez le nom de la recette mère</v>
      </c>
      <c r="D124" s="91">
        <f>D100</f>
        <v>6</v>
      </c>
      <c r="E124" s="1021" t="str">
        <f>E100</f>
        <v>couverts</v>
      </c>
      <c r="F124" s="174"/>
      <c r="G124" s="175"/>
      <c r="H124" s="176" t="str">
        <f t="shared" si="32"/>
        <v/>
      </c>
      <c r="I124" s="177"/>
      <c r="J124" s="178"/>
      <c r="K124" s="179">
        <v>1</v>
      </c>
      <c r="L124" s="180"/>
      <c r="N124" s="2982"/>
      <c r="O124" s="310"/>
      <c r="P124" s="2961"/>
      <c r="Q124"/>
      <c r="R124" s="504" t="s">
        <v>275</v>
      </c>
      <c r="S124" s="548">
        <v>5</v>
      </c>
      <c r="T124" s="549">
        <f>T121/S124*1000</f>
        <v>200</v>
      </c>
      <c r="Y124"/>
      <c r="Z124"/>
      <c r="AA124"/>
      <c r="AB124"/>
      <c r="AC124"/>
      <c r="AD124" s="842"/>
      <c r="AE124" s="842"/>
      <c r="AG124" s="2369">
        <f>IF(AI124=AI90,1,LEN(AI124))</f>
        <v>0</v>
      </c>
      <c r="AH124" s="2779" t="str" cm="1">
        <f t="array" ref="AH124">IF(AK124="", "", IFERROR(MAX(IF(ISNUMBER(AH91:AH123), AH91:AH123)) + 1, ""))</f>
        <v/>
      </c>
      <c r="AI124" s="785" t="str" cm="1">
        <f t="array" ref="AI124">IFERROR(INDEX(AK92:AK143, MATCH(ROW()-MIN(ROW(AK92:AK143))+1, AH92:AH143, 0)), "")</f>
        <v/>
      </c>
      <c r="AJ124" s="2780">
        <f t="shared" si="29"/>
        <v>0</v>
      </c>
      <c r="AK124" s="2781" t="str">
        <f t="shared" si="30"/>
        <v/>
      </c>
      <c r="AL124" s="2244"/>
      <c r="AM124" s="2236" t="e">
        <f>IF(LEN(AN123)&lt;=AL122,AN123,LEFT(AN123,FIND("#",SUBSTITUTE(LEFT(AN123,AL122+1)," ","#",LEN(LEFT(AN123,AL122+1))-LEN(SUBSTITUTE(LEFT(AN123,AL122+1)," ",""))))-1))</f>
        <v>#VALUE!</v>
      </c>
      <c r="AN124" s="2237" t="e">
        <f t="shared" si="35"/>
        <v>#VALUE!</v>
      </c>
      <c r="AO124" s="3"/>
      <c r="AP124"/>
      <c r="AQ124"/>
      <c r="AR124"/>
      <c r="AS124"/>
      <c r="AT124"/>
      <c r="AU124"/>
      <c r="AV124"/>
      <c r="AW124" s="31"/>
      <c r="AX124" s="31"/>
      <c r="AY124" s="31"/>
      <c r="AZ124" s="31"/>
      <c r="BA124" s="593"/>
      <c r="BB124" s="591"/>
      <c r="BC124" s="591"/>
      <c r="BD124" s="592"/>
      <c r="BF124" s="414"/>
      <c r="BG124" s="594" t="s">
        <v>285</v>
      </c>
      <c r="BH124" s="16"/>
      <c r="BI124" s="16"/>
      <c r="BJ124" s="16"/>
      <c r="BK124" s="16"/>
      <c r="BL124" s="244"/>
      <c r="BM124" s="1024" t="s">
        <v>6</v>
      </c>
      <c r="BN124" s="4">
        <v>1</v>
      </c>
    </row>
    <row r="125" spans="1:66" s="48" customFormat="1" ht="17.25" customHeight="1" x14ac:dyDescent="0.25">
      <c r="A125"/>
      <c r="B125" s="196" t="str">
        <f t="shared" si="33"/>
        <v>►</v>
      </c>
      <c r="C125" s="149" t="str">
        <f>C100</f>
        <v>Famille à coller.N.Nom de votre recette.Recette mère ►.S.Saisissez le nom de la recette mère</v>
      </c>
      <c r="D125" s="91">
        <f>D100</f>
        <v>6</v>
      </c>
      <c r="E125" s="1021" t="str">
        <f>E100</f>
        <v>couverts</v>
      </c>
      <c r="F125" s="174"/>
      <c r="G125" s="175"/>
      <c r="H125" s="176" t="str">
        <f t="shared" si="32"/>
        <v/>
      </c>
      <c r="I125" s="177"/>
      <c r="J125" s="178"/>
      <c r="K125" s="179">
        <v>1</v>
      </c>
      <c r="L125" s="180"/>
      <c r="N125" s="2982"/>
      <c r="O125" s="310"/>
      <c r="P125" s="2961"/>
      <c r="Q125"/>
      <c r="R125" s="497" t="s">
        <v>277</v>
      </c>
      <c r="S125" s="548">
        <v>6</v>
      </c>
      <c r="T125" s="549">
        <f>T121/S125*1000</f>
        <v>166.66666666666666</v>
      </c>
      <c r="Y125"/>
      <c r="Z125"/>
      <c r="AA125"/>
      <c r="AB125"/>
      <c r="AC125"/>
      <c r="AD125" s="842"/>
      <c r="AE125" s="842"/>
      <c r="AG125" s="2369">
        <f>IF(AI125=AI90,1,LEN(AI125))</f>
        <v>0</v>
      </c>
      <c r="AH125" s="2779" t="str" cm="1">
        <f t="array" ref="AH125">IF(AK125="", "", IFERROR(MAX(IF(ISNUMBER(AH91:AH124), AH91:AH124)) + 1, ""))</f>
        <v/>
      </c>
      <c r="AI125" s="785" t="str" cm="1">
        <f t="array" ref="AI125">IFERROR(INDEX(AK92:AK143, MATCH(ROW()-MIN(ROW(AK92:AK143))+1, AH92:AH143, 0)), "")</f>
        <v/>
      </c>
      <c r="AJ125" s="2780">
        <f t="shared" si="29"/>
        <v>0</v>
      </c>
      <c r="AK125" s="2781" t="str">
        <f t="shared" si="30"/>
        <v/>
      </c>
      <c r="AL125" s="2244"/>
      <c r="AM125" s="2236" t="e">
        <f>IF(LEN(AN124)&lt;=AL122,AN124,LEFT(AN124,FIND("#",SUBSTITUTE(LEFT(AN124,AL122+1)," ","#",LEN(LEFT(AN124,AL122+1))-LEN(SUBSTITUTE(LEFT(AN124,AL122+1)," ",""))))-1))</f>
        <v>#VALUE!</v>
      </c>
      <c r="AN125" s="2237" t="e">
        <f t="shared" si="35"/>
        <v>#VALUE!</v>
      </c>
      <c r="AO125" s="3"/>
      <c r="AP125"/>
      <c r="AQ125"/>
      <c r="AR125"/>
      <c r="AS125"/>
      <c r="AT125"/>
      <c r="AU125"/>
      <c r="AV125"/>
      <c r="AW125" s="31"/>
      <c r="AX125" s="31"/>
      <c r="AY125" s="31"/>
      <c r="AZ125" s="31"/>
      <c r="BA125" s="595" t="s">
        <v>11</v>
      </c>
      <c r="BB125" s="118" t="s">
        <v>330</v>
      </c>
      <c r="BC125" s="118"/>
      <c r="BD125" s="592"/>
      <c r="BF125" s="414"/>
      <c r="BG125" s="594" t="s">
        <v>287</v>
      </c>
      <c r="BH125" s="16"/>
      <c r="BI125" s="16"/>
      <c r="BJ125" s="16"/>
      <c r="BK125" s="16"/>
      <c r="BL125" s="244"/>
      <c r="BM125" s="1024" t="s">
        <v>6</v>
      </c>
      <c r="BN125" s="4">
        <v>1</v>
      </c>
    </row>
    <row r="126" spans="1:66" s="48" customFormat="1" ht="17.25" customHeight="1" x14ac:dyDescent="0.25">
      <c r="A126"/>
      <c r="B126" s="196" t="str">
        <f t="shared" si="33"/>
        <v>►</v>
      </c>
      <c r="C126" s="149" t="str">
        <f>C100</f>
        <v>Famille à coller.N.Nom de votre recette.Recette mère ►.S.Saisissez le nom de la recette mère</v>
      </c>
      <c r="D126" s="91">
        <f>D100</f>
        <v>6</v>
      </c>
      <c r="E126" s="1021" t="str">
        <f>E100</f>
        <v>couverts</v>
      </c>
      <c r="F126" s="174"/>
      <c r="G126" s="175"/>
      <c r="H126" s="176" t="str">
        <f t="shared" si="32"/>
        <v/>
      </c>
      <c r="I126" s="177"/>
      <c r="J126" s="178"/>
      <c r="K126" s="179">
        <v>1</v>
      </c>
      <c r="L126" s="180"/>
      <c r="N126" s="2982"/>
      <c r="O126" s="310"/>
      <c r="P126" s="2961"/>
      <c r="Q126"/>
      <c r="R126" s="497" t="s">
        <v>279</v>
      </c>
      <c r="S126" s="548">
        <v>10</v>
      </c>
      <c r="T126" s="549">
        <f>T121/S126*1000</f>
        <v>100</v>
      </c>
      <c r="Y126"/>
      <c r="Z126"/>
      <c r="AA126"/>
      <c r="AB126"/>
      <c r="AC126"/>
      <c r="AD126" s="842"/>
      <c r="AE126" s="842"/>
      <c r="AG126" s="2369">
        <f>IF(AI126=AI90,1,LEN(AI126))</f>
        <v>0</v>
      </c>
      <c r="AH126" s="2779" t="str" cm="1">
        <f t="array" ref="AH126">IF(AK126="", "", IFERROR(MAX(IF(ISNUMBER(AH91:AH125), AH91:AH125)) + 1, ""))</f>
        <v/>
      </c>
      <c r="AI126" s="785" t="str" cm="1">
        <f t="array" ref="AI126">IFERROR(INDEX(AK92:AK143, MATCH(ROW()-MIN(ROW(AK92:AK143))+1, AH92:AH143, 0)), "")</f>
        <v/>
      </c>
      <c r="AJ126" s="2780">
        <f t="shared" si="29"/>
        <v>0</v>
      </c>
      <c r="AK126" s="2781" t="str">
        <f t="shared" si="30"/>
        <v/>
      </c>
      <c r="AL126" s="2244"/>
      <c r="AM126" s="2236" t="e">
        <f>IF(LEN(AN125)&lt;=AL122,AN125,LEFT(AN125,FIND("#",SUBSTITUTE(LEFT(AN125,AL122+1)," ","#",LEN(LEFT(AN125,AL122+1))-LEN(SUBSTITUTE(LEFT(AN125,AL122+1)," ",""))))-1))</f>
        <v>#VALUE!</v>
      </c>
      <c r="AN126" s="2237" t="e">
        <f t="shared" si="35"/>
        <v>#VALUE!</v>
      </c>
      <c r="AO126" s="3"/>
      <c r="AP126"/>
      <c r="AQ126"/>
      <c r="AR126"/>
      <c r="AS126"/>
      <c r="AT126"/>
      <c r="AU126"/>
      <c r="AV126"/>
      <c r="AW126" s="31"/>
      <c r="AX126" s="31"/>
      <c r="AY126" s="31"/>
      <c r="AZ126" s="31"/>
      <c r="BA126" s="117"/>
      <c r="BB126" s="118" t="s">
        <v>331</v>
      </c>
      <c r="BC126" s="591"/>
      <c r="BD126" s="592"/>
      <c r="BF126" s="559"/>
      <c r="BG126" s="16"/>
      <c r="BH126" s="16"/>
      <c r="BI126" s="16"/>
      <c r="BJ126" s="16"/>
      <c r="BK126" s="16"/>
      <c r="BL126" s="244"/>
      <c r="BM126" s="1024" t="s">
        <v>6</v>
      </c>
      <c r="BN126" s="4">
        <v>1</v>
      </c>
    </row>
    <row r="127" spans="1:66" s="48" customFormat="1" ht="17.25" customHeight="1" x14ac:dyDescent="0.25">
      <c r="A127"/>
      <c r="B127" s="196" t="str">
        <f t="shared" si="33"/>
        <v>►</v>
      </c>
      <c r="C127" s="149" t="str">
        <f>C100</f>
        <v>Famille à coller.N.Nom de votre recette.Recette mère ►.S.Saisissez le nom de la recette mère</v>
      </c>
      <c r="D127" s="91">
        <f>D100</f>
        <v>6</v>
      </c>
      <c r="E127" s="1021" t="str">
        <f>E100</f>
        <v>couverts</v>
      </c>
      <c r="F127" s="174"/>
      <c r="G127" s="175"/>
      <c r="H127" s="176" t="str">
        <f t="shared" si="32"/>
        <v/>
      </c>
      <c r="I127" s="177"/>
      <c r="J127" s="178"/>
      <c r="K127" s="179">
        <v>1</v>
      </c>
      <c r="L127" s="180"/>
      <c r="N127" s="2982"/>
      <c r="O127" s="310"/>
      <c r="P127" s="2961"/>
      <c r="Q127"/>
      <c r="R127" s="497" t="s">
        <v>281</v>
      </c>
      <c r="S127" s="548">
        <v>10</v>
      </c>
      <c r="T127" s="549">
        <f>T121/S127*1000</f>
        <v>100</v>
      </c>
      <c r="Y127"/>
      <c r="Z127"/>
      <c r="AA127"/>
      <c r="AB127"/>
      <c r="AC127"/>
      <c r="AD127" s="842"/>
      <c r="AE127" s="842"/>
      <c r="AG127" s="2369">
        <f>IF(AI127=AI90,1,LEN(AI127))</f>
        <v>0</v>
      </c>
      <c r="AH127" s="2779" t="str" cm="1">
        <f t="array" ref="AH127">IF(AK127="", "", IFERROR(MAX(IF(ISNUMBER(AH91:AH126), AH91:AH126)) + 1, ""))</f>
        <v/>
      </c>
      <c r="AI127" s="785" t="str" cm="1">
        <f t="array" ref="AI127">IFERROR(INDEX(AK92:AK143, MATCH(ROW()-MIN(ROW(AK92:AK143))+1, AH92:AH143, 0)), "")</f>
        <v/>
      </c>
      <c r="AJ127" s="2780">
        <f t="shared" si="29"/>
        <v>0</v>
      </c>
      <c r="AK127" s="2781" t="str">
        <f t="shared" si="30"/>
        <v/>
      </c>
      <c r="AL127" s="2244"/>
      <c r="AM127" s="2236" t="e">
        <f>IF(LEN(AN126)&lt;=AL122,AN126,LEFT(AN126,FIND("#",SUBSTITUTE(LEFT(AN126,AL122+1)," ","#",LEN(LEFT(AN126,AL122+1))-LEN(SUBSTITUTE(LEFT(AN126,AL122+1)," ",""))))-1))</f>
        <v>#VALUE!</v>
      </c>
      <c r="AN127" s="2237" t="e">
        <f t="shared" si="35"/>
        <v>#VALUE!</v>
      </c>
      <c r="AO127" s="3"/>
      <c r="AP127"/>
      <c r="AQ127"/>
      <c r="AR127"/>
      <c r="AS127"/>
      <c r="AT127"/>
      <c r="AU127"/>
      <c r="AV127"/>
      <c r="AW127" s="31"/>
      <c r="AX127" s="31"/>
      <c r="AY127" s="31"/>
      <c r="AZ127" s="31"/>
      <c r="BA127" s="117"/>
      <c r="BB127" s="591"/>
      <c r="BC127" s="591"/>
      <c r="BD127" s="592"/>
      <c r="BF127" s="559"/>
      <c r="BG127" s="16"/>
      <c r="BH127" s="16"/>
      <c r="BI127" s="16"/>
      <c r="BJ127" s="16"/>
      <c r="BK127" s="16"/>
      <c r="BL127" s="244"/>
      <c r="BM127" s="1024" t="s">
        <v>6</v>
      </c>
      <c r="BN127" s="4">
        <v>1</v>
      </c>
    </row>
    <row r="128" spans="1:66" s="48" customFormat="1" ht="17.25" customHeight="1" x14ac:dyDescent="0.25">
      <c r="A128"/>
      <c r="B128" s="196" t="str">
        <f t="shared" si="33"/>
        <v>►</v>
      </c>
      <c r="C128" s="149" t="str">
        <f>C100</f>
        <v>Famille à coller.N.Nom de votre recette.Recette mère ►.S.Saisissez le nom de la recette mère</v>
      </c>
      <c r="D128" s="91">
        <f>D100</f>
        <v>6</v>
      </c>
      <c r="E128" s="1021" t="str">
        <f>E100</f>
        <v>couverts</v>
      </c>
      <c r="F128" s="174"/>
      <c r="G128" s="175"/>
      <c r="H128" s="176" t="str">
        <f t="shared" si="32"/>
        <v/>
      </c>
      <c r="I128" s="177"/>
      <c r="J128" s="178"/>
      <c r="K128" s="179">
        <v>1</v>
      </c>
      <c r="L128" s="180"/>
      <c r="N128" s="2982"/>
      <c r="O128" s="310"/>
      <c r="P128" s="2961"/>
      <c r="Q128"/>
      <c r="R128" s="497" t="s">
        <v>283</v>
      </c>
      <c r="S128" s="548">
        <v>10</v>
      </c>
      <c r="T128" s="549">
        <f>T121/S128*1000</f>
        <v>100</v>
      </c>
      <c r="Y128"/>
      <c r="Z128"/>
      <c r="AA128"/>
      <c r="AB128"/>
      <c r="AC128"/>
      <c r="AD128" s="842"/>
      <c r="AE128" s="842"/>
      <c r="AG128" s="2369">
        <f>IF(AI128=AI90,1,LEN(AI128))</f>
        <v>0</v>
      </c>
      <c r="AH128" s="2779" t="str" cm="1">
        <f t="array" ref="AH128">IF(AK128="", "", IFERROR(MAX(IF(ISNUMBER(AH91:AH127), AH91:AH127)) + 1, ""))</f>
        <v/>
      </c>
      <c r="AI128" s="785" t="str" cm="1">
        <f t="array" ref="AI128">IFERROR(INDEX(AK92:AK143, MATCH(ROW()-MIN(ROW(AK92:AK143))+1, AH92:AH143, 0)), "")</f>
        <v/>
      </c>
      <c r="AJ128" s="2780">
        <f t="shared" si="29"/>
        <v>0</v>
      </c>
      <c r="AK128" s="2781" t="str">
        <f t="shared" si="30"/>
        <v/>
      </c>
      <c r="AL128" s="2244"/>
      <c r="AM128" s="2236" t="e">
        <f>IF(LEN(AN127)&lt;=AL122,AN127,LEFT(AN127,FIND("#",SUBSTITUTE(LEFT(AN127,AL122+1)," ","#",LEN(LEFT(AN127,AL122+1))-LEN(SUBSTITUTE(LEFT(AN127,AL122+1)," ",""))))-1))</f>
        <v>#VALUE!</v>
      </c>
      <c r="AN128" s="2237" t="e">
        <f t="shared" si="35"/>
        <v>#VALUE!</v>
      </c>
      <c r="AO128" s="3"/>
      <c r="AP128"/>
      <c r="AQ128"/>
      <c r="AR128"/>
      <c r="AS128"/>
      <c r="AT128"/>
      <c r="AU128"/>
      <c r="AV128"/>
      <c r="AW128" s="31"/>
      <c r="AX128" s="31"/>
      <c r="AY128" s="31"/>
      <c r="AZ128" s="31"/>
      <c r="BA128" s="597" t="s">
        <v>332</v>
      </c>
      <c r="BB128" s="598"/>
      <c r="BC128" s="591"/>
      <c r="BD128" s="592"/>
      <c r="BF128" s="559"/>
      <c r="BG128" s="16"/>
      <c r="BH128" s="16"/>
      <c r="BI128" s="16"/>
      <c r="BJ128" s="16"/>
      <c r="BK128" s="16"/>
      <c r="BL128" s="244"/>
      <c r="BM128" s="1024" t="s">
        <v>6</v>
      </c>
      <c r="BN128" s="4">
        <v>1</v>
      </c>
    </row>
    <row r="129" spans="1:66" s="48" customFormat="1" ht="17.25" customHeight="1" x14ac:dyDescent="0.25">
      <c r="A129"/>
      <c r="B129" s="196" t="str">
        <f t="shared" si="33"/>
        <v>►</v>
      </c>
      <c r="C129" s="149" t="str">
        <f>C100</f>
        <v>Famille à coller.N.Nom de votre recette.Recette mère ►.S.Saisissez le nom de la recette mère</v>
      </c>
      <c r="D129" s="91">
        <f>D100</f>
        <v>6</v>
      </c>
      <c r="E129" s="1021" t="str">
        <f>E100</f>
        <v>couverts</v>
      </c>
      <c r="F129" s="174"/>
      <c r="G129" s="175"/>
      <c r="H129" s="176" t="str">
        <f t="shared" si="32"/>
        <v/>
      </c>
      <c r="I129" s="177"/>
      <c r="J129" s="178"/>
      <c r="K129" s="179">
        <v>1</v>
      </c>
      <c r="L129" s="180"/>
      <c r="N129" s="2982"/>
      <c r="O129" s="310"/>
      <c r="P129" s="2961"/>
      <c r="Q129"/>
      <c r="R129" s="497" t="s">
        <v>286</v>
      </c>
      <c r="S129" s="548">
        <v>10</v>
      </c>
      <c r="T129" s="549">
        <f>T121/S129*1000</f>
        <v>100</v>
      </c>
      <c r="Y129"/>
      <c r="Z129"/>
      <c r="AA129"/>
      <c r="AB129"/>
      <c r="AC129"/>
      <c r="AD129" s="842"/>
      <c r="AE129" s="842"/>
      <c r="AG129" s="2369">
        <f>IF(AI129=AI90,1,LEN(AI129))</f>
        <v>0</v>
      </c>
      <c r="AH129" s="2779" t="str" cm="1">
        <f t="array" ref="AH129">IF(AK129="", "", IFERROR(MAX(IF(ISNUMBER(AH91:AH128), AH91:AH128)) + 1, ""))</f>
        <v/>
      </c>
      <c r="AI129" s="785" t="str" cm="1">
        <f t="array" ref="AI129">IFERROR(INDEX(AK92:AK143, MATCH(ROW()-MIN(ROW(AK92:AK143))+1, AH92:AH143, 0)), "")</f>
        <v/>
      </c>
      <c r="AJ129" s="2780">
        <f t="shared" si="29"/>
        <v>0</v>
      </c>
      <c r="AK129" s="2781" t="str">
        <f t="shared" si="30"/>
        <v/>
      </c>
      <c r="AL129" s="2244"/>
      <c r="AM129" s="2236" t="e">
        <f>IF(LEN(AN128)&lt;=AL122,AN128,LEFT(AN128,FIND("#",SUBSTITUTE(LEFT(AN128,AL122+1)," ","#",LEN(LEFT(AN128,AL122+1))-LEN(SUBSTITUTE(LEFT(AN128,AL122+1)," ",""))))-1))</f>
        <v>#VALUE!</v>
      </c>
      <c r="AN129" s="2237" t="e">
        <f t="shared" si="35"/>
        <v>#VALUE!</v>
      </c>
      <c r="AO129" s="3"/>
      <c r="AP129"/>
      <c r="AQ129"/>
      <c r="AR129"/>
      <c r="AS129"/>
      <c r="AT129"/>
      <c r="AU129"/>
      <c r="AV129"/>
      <c r="AW129" s="31"/>
      <c r="AX129" s="31"/>
      <c r="AY129" s="31"/>
      <c r="AZ129" s="31"/>
      <c r="BA129" s="603" t="s">
        <v>335</v>
      </c>
      <c r="BB129" s="604"/>
      <c r="BC129" s="591"/>
      <c r="BD129" s="592"/>
      <c r="BF129" s="559"/>
      <c r="BG129" s="16"/>
      <c r="BH129" s="16"/>
      <c r="BI129" s="16"/>
      <c r="BJ129" s="16"/>
      <c r="BK129" s="16"/>
      <c r="BL129" s="244"/>
      <c r="BM129" s="1024" t="s">
        <v>6</v>
      </c>
      <c r="BN129" s="4">
        <v>1</v>
      </c>
    </row>
    <row r="130" spans="1:66" s="48" customFormat="1" ht="17.25" customHeight="1" x14ac:dyDescent="0.25">
      <c r="A130"/>
      <c r="B130" s="196" t="str">
        <f t="shared" si="33"/>
        <v>►</v>
      </c>
      <c r="C130" s="149" t="str">
        <f>C100</f>
        <v>Famille à coller.N.Nom de votre recette.Recette mère ►.S.Saisissez le nom de la recette mère</v>
      </c>
      <c r="D130" s="91">
        <f>D100</f>
        <v>6</v>
      </c>
      <c r="E130" s="1021" t="str">
        <f>E100</f>
        <v>couverts</v>
      </c>
      <c r="F130" s="174"/>
      <c r="G130" s="175"/>
      <c r="H130" s="176" t="str">
        <f t="shared" si="32"/>
        <v/>
      </c>
      <c r="I130" s="177"/>
      <c r="J130" s="178"/>
      <c r="K130" s="179">
        <v>1</v>
      </c>
      <c r="L130" s="180"/>
      <c r="N130" s="2982"/>
      <c r="O130" s="310"/>
      <c r="P130" s="2961"/>
      <c r="Q130"/>
      <c r="R130" s="511" t="str">
        <f>"cellule "&amp;ADDRESS(ROW(T121),COLUMN(T121),4)&amp;"  vous pouvez saisir un autre poids"</f>
        <v>cellule T121  vous pouvez saisir un autre poids</v>
      </c>
      <c r="S130" s="512"/>
      <c r="T130" s="513"/>
      <c r="Y130"/>
      <c r="Z130"/>
      <c r="AA130"/>
      <c r="AB130"/>
      <c r="AC130"/>
      <c r="AD130" s="842"/>
      <c r="AE130" s="842"/>
      <c r="AG130" s="2369">
        <f>IF(AI130=AI90,1,LEN(AI130))</f>
        <v>0</v>
      </c>
      <c r="AH130" s="2779" t="str" cm="1">
        <f t="array" ref="AH130">IF(AK130="", "", IFERROR(MAX(IF(ISNUMBER(AH91:AH129), AH91:AH129)) + 1, ""))</f>
        <v/>
      </c>
      <c r="AI130" s="785" t="str" cm="1">
        <f t="array" ref="AI130">IFERROR(INDEX(AK92:AK143, MATCH(ROW()-MIN(ROW(AK92:AK143))+1, AH92:AH143, 0)), "")</f>
        <v/>
      </c>
      <c r="AJ130" s="2780">
        <f t="shared" si="29"/>
        <v>0</v>
      </c>
      <c r="AK130" s="2781" t="str">
        <f t="shared" si="30"/>
        <v/>
      </c>
      <c r="AL130" s="2244"/>
      <c r="AM130" s="2236" t="e">
        <f>IF(LEN(AN129)&lt;=AL122,AN129,LEFT(AN129,FIND("#",SUBSTITUTE(LEFT(AN129,AL122+1)," ","#",LEN(LEFT(AN129,AL122+1))-LEN(SUBSTITUTE(LEFT(AN129,AL122+1)," ",""))))-1))</f>
        <v>#VALUE!</v>
      </c>
      <c r="AN130" s="2237" t="e">
        <f t="shared" si="35"/>
        <v>#VALUE!</v>
      </c>
      <c r="AO130" s="3"/>
      <c r="AP130"/>
      <c r="AQ130"/>
      <c r="AR130"/>
      <c r="AS130"/>
      <c r="AT130"/>
      <c r="AU130"/>
      <c r="AV130"/>
      <c r="AW130" s="31"/>
      <c r="AX130" s="31"/>
      <c r="AY130" s="31"/>
      <c r="AZ130" s="31"/>
      <c r="BA130" s="607" t="s">
        <v>18</v>
      </c>
      <c r="BB130" s="604"/>
      <c r="BC130" s="591"/>
      <c r="BD130" s="592"/>
      <c r="BF130" s="559"/>
      <c r="BG130" s="16"/>
      <c r="BH130" s="16"/>
      <c r="BI130" s="16"/>
      <c r="BJ130" s="16"/>
      <c r="BK130" s="16"/>
      <c r="BL130" s="244"/>
      <c r="BM130" s="1024" t="s">
        <v>6</v>
      </c>
      <c r="BN130" s="4">
        <v>1</v>
      </c>
    </row>
    <row r="131" spans="1:66" s="48" customFormat="1" ht="17.25" customHeight="1" x14ac:dyDescent="0.25">
      <c r="A131"/>
      <c r="B131" s="196" t="str">
        <f t="shared" si="33"/>
        <v>►</v>
      </c>
      <c r="C131" s="149" t="str">
        <f>C100</f>
        <v>Famille à coller.N.Nom de votre recette.Recette mère ►.S.Saisissez le nom de la recette mère</v>
      </c>
      <c r="D131" s="91">
        <f>D100</f>
        <v>6</v>
      </c>
      <c r="E131" s="1021" t="str">
        <f>E100</f>
        <v>couverts</v>
      </c>
      <c r="F131" s="174"/>
      <c r="G131" s="175"/>
      <c r="H131" s="176" t="str">
        <f t="shared" si="32"/>
        <v/>
      </c>
      <c r="I131" s="177"/>
      <c r="J131" s="178"/>
      <c r="K131" s="179">
        <v>1</v>
      </c>
      <c r="L131" s="180"/>
      <c r="N131" s="2982"/>
      <c r="O131" s="310"/>
      <c r="P131" s="2961"/>
      <c r="Q131"/>
      <c r="R131" s="514" t="str">
        <f>"cellule "&amp;ADDRESS(ROW(T121),COLUMN(T121),4)&amp;"  format = 0.0 Kg "</f>
        <v xml:space="preserve">cellule T121  format = 0.0 Kg </v>
      </c>
      <c r="S131" s="515"/>
      <c r="T131" s="567"/>
      <c r="Y131"/>
      <c r="Z131"/>
      <c r="AA131"/>
      <c r="AB131"/>
      <c r="AC131"/>
      <c r="AD131" s="842"/>
      <c r="AE131" s="842"/>
      <c r="AG131" s="2369">
        <f>IF(AI131=AI90,1,LEN(AI131))</f>
        <v>0</v>
      </c>
      <c r="AH131" s="2779" cm="1">
        <f t="array" ref="AH131">IF(AK131="", "", IFERROR(MAX(IF(ISNUMBER(AH91:AH130), AH91:AH130)) + 1, ""))</f>
        <v>10</v>
      </c>
      <c r="AI131" s="785" t="str" cm="1">
        <f t="array" ref="AI131">IFERROR(INDEX(AK92:AK143, MATCH(ROW()-MIN(ROW(AK92:AK143))+1, AH92:AH143, 0)), "")</f>
        <v/>
      </c>
      <c r="AJ131" s="2780">
        <f t="shared" si="29"/>
        <v>0</v>
      </c>
      <c r="AK131" s="2784" t="str">
        <f t="shared" si="30"/>
        <v>►Police  choisissez celle qui vous convient</v>
      </c>
      <c r="AL131" s="2782" t="str">
        <f>AI87</f>
        <v>►Police  choisissez celle qui vous convient</v>
      </c>
      <c r="AM131" s="2785" t="str">
        <f>IF(AND(AL131&lt;&gt;"", AL135&lt;&gt;""), IF(LEN(AL131)&lt;AL135, AL131, IFERROR(LEFT(AL134, IF(ISNUMBER(FIND(" ", AL134)), FIND(" ", AL134 &amp; " ", AL135) - 1, LEN(AL134))), "")), "")</f>
        <v>►Police  choisissez celle qui vous convient</v>
      </c>
      <c r="AN131" s="2786" t="e">
        <f>IF(AM131="","",RIGHT(AL134,LEN(AL134)-LEN(AM131)-1))</f>
        <v>#VALUE!</v>
      </c>
      <c r="AO131" s="3"/>
      <c r="AP131"/>
      <c r="AQ131"/>
      <c r="AR131"/>
      <c r="AS131"/>
      <c r="AT131"/>
      <c r="AU131"/>
      <c r="AV131"/>
      <c r="AW131" s="31"/>
      <c r="AX131" s="31"/>
      <c r="AY131" s="31"/>
      <c r="AZ131" s="31"/>
      <c r="BA131" s="597" t="s">
        <v>32</v>
      </c>
      <c r="BB131" s="598"/>
      <c r="BC131" s="591"/>
      <c r="BD131" s="592"/>
      <c r="BF131" s="559"/>
      <c r="BG131" s="16"/>
      <c r="BH131" s="16"/>
      <c r="BI131" s="16"/>
      <c r="BJ131" s="16"/>
      <c r="BK131" s="16"/>
      <c r="BL131" s="244"/>
      <c r="BM131" s="1024" t="s">
        <v>6</v>
      </c>
      <c r="BN131" s="4">
        <v>1</v>
      </c>
    </row>
    <row r="132" spans="1:66" s="48" customFormat="1" ht="17.25" x14ac:dyDescent="0.25">
      <c r="A132"/>
      <c r="B132" s="196" t="str">
        <f t="shared" si="33"/>
        <v>►</v>
      </c>
      <c r="C132" s="149" t="str">
        <f>C100</f>
        <v>Famille à coller.N.Nom de votre recette.Recette mère ►.S.Saisissez le nom de la recette mère</v>
      </c>
      <c r="D132" s="91">
        <f>D100</f>
        <v>6</v>
      </c>
      <c r="E132" s="1021" t="str">
        <f>E100</f>
        <v>couverts</v>
      </c>
      <c r="F132" s="174"/>
      <c r="G132" s="175"/>
      <c r="H132" s="176" t="str">
        <f t="shared" si="32"/>
        <v/>
      </c>
      <c r="I132" s="177"/>
      <c r="J132" s="178"/>
      <c r="K132" s="179">
        <v>1</v>
      </c>
      <c r="L132" s="180"/>
      <c r="N132" s="2982"/>
      <c r="O132" s="310"/>
      <c r="P132" s="2961"/>
      <c r="Q132"/>
      <c r="R132"/>
      <c r="S132"/>
      <c r="T132"/>
      <c r="Y132"/>
      <c r="Z132"/>
      <c r="AA132"/>
      <c r="AB132"/>
      <c r="AC132"/>
      <c r="AD132" s="842"/>
      <c r="AE132" s="842"/>
      <c r="AG132" s="2369">
        <f>IF(AI132=AI90,1,LEN(AI132))</f>
        <v>0</v>
      </c>
      <c r="AH132" s="2779" t="str" cm="1">
        <f t="array" ref="AH132">IF(AK132="", "", IFERROR(MAX(IF(ISNUMBER(AH91:AH131), AH91:AH131)) + 1, ""))</f>
        <v/>
      </c>
      <c r="AI132" s="785" t="str" cm="1">
        <f t="array" ref="AI132">IFERROR(INDEX(AK92:AK143, MATCH(ROW()-MIN(ROW(AK92:AK143))+1, AH92:AH143, 0)), "")</f>
        <v/>
      </c>
      <c r="AJ132" s="2780">
        <f t="shared" si="29"/>
        <v>0</v>
      </c>
      <c r="AK132" s="2784" t="str">
        <f t="shared" si="30"/>
        <v/>
      </c>
      <c r="AL132" s="2787" t="str">
        <f>SUBSTITUTE(SUBSTITUTE(SUBSTITUTE(SUBSTITUTE(SUBSTITUTE(AL131, ",", "♦"), ";", "♦"), ".", "♦"), " ♦", " "), "♦", " ")</f>
        <v>►Police  choisissez celle qui vous convient</v>
      </c>
      <c r="AM132" s="2785" t="e">
        <f>IF(LEN(AN131)&lt;=AL135,AN131,LEFT(AN131,FIND("#",SUBSTITUTE(LEFT(AN131,AL135+1)," ","#",LEN(LEFT(AN131,AL135+1))-LEN(SUBSTITUTE(LEFT(AN131,AL135+1)," ",""))))-1))</f>
        <v>#VALUE!</v>
      </c>
      <c r="AN132" s="2786" t="e">
        <f t="shared" ref="AN132:AN143" si="36">IF(AM132="","",IFERROR(RIGHT(AN131,LEN(AN131)-LEN(AM132)-1),""))</f>
        <v>#VALUE!</v>
      </c>
      <c r="AO132" s="3"/>
      <c r="AP132"/>
      <c r="AQ132"/>
      <c r="AR132"/>
      <c r="AS132"/>
      <c r="AT132"/>
      <c r="AU132"/>
      <c r="AV132"/>
      <c r="AW132" s="31"/>
      <c r="AX132" s="31"/>
      <c r="AY132" s="31"/>
      <c r="AZ132" s="31"/>
      <c r="BA132" s="597" t="s">
        <v>45</v>
      </c>
      <c r="BB132" s="598"/>
      <c r="BC132" s="591"/>
      <c r="BD132" s="592"/>
      <c r="BF132" s="559"/>
      <c r="BG132" s="16"/>
      <c r="BH132" s="16"/>
      <c r="BI132" s="16"/>
      <c r="BJ132" s="16"/>
      <c r="BK132" s="16"/>
      <c r="BL132" s="244"/>
      <c r="BM132" s="1024" t="s">
        <v>6</v>
      </c>
      <c r="BN132" s="4">
        <v>1</v>
      </c>
    </row>
    <row r="133" spans="1:66" s="48" customFormat="1" ht="17.25" customHeight="1" x14ac:dyDescent="0.25">
      <c r="A133"/>
      <c r="B133" s="196" t="str">
        <f t="shared" si="33"/>
        <v>►</v>
      </c>
      <c r="C133" s="149" t="str">
        <f t="shared" ref="C133:C134" si="37">C101</f>
        <v>Famille à coller.N.Nom de votre recette.Recette mère ►.S.Saisissez le nom de la recette mère</v>
      </c>
      <c r="D133" s="91">
        <f>D100</f>
        <v>6</v>
      </c>
      <c r="E133" s="1021" t="str">
        <f>E100</f>
        <v>couverts</v>
      </c>
      <c r="F133" s="174"/>
      <c r="G133" s="175"/>
      <c r="H133" s="176" t="str">
        <f t="shared" si="32"/>
        <v/>
      </c>
      <c r="I133" s="177"/>
      <c r="J133" s="178"/>
      <c r="K133" s="179">
        <v>1</v>
      </c>
      <c r="L133" s="180"/>
      <c r="N133" s="2982"/>
      <c r="O133" s="310"/>
      <c r="P133" s="2961"/>
      <c r="Q133"/>
      <c r="R133"/>
      <c r="S133"/>
      <c r="T133"/>
      <c r="Y133"/>
      <c r="Z133"/>
      <c r="AA133"/>
      <c r="AB133"/>
      <c r="AC133"/>
      <c r="AD133" s="842"/>
      <c r="AE133" s="842"/>
      <c r="AG133" s="2369">
        <f>IF(AI133=AI90,1,LEN(AI133))</f>
        <v>0</v>
      </c>
      <c r="AH133" s="2779" t="str" cm="1">
        <f t="array" ref="AH133">IF(AK133="", "", IFERROR(MAX(IF(ISNUMBER(AH91:AH132), AH91:AH132)) + 1, ""))</f>
        <v/>
      </c>
      <c r="AI133" s="785" t="str" cm="1">
        <f t="array" ref="AI133">IFERROR(INDEX(AK92:AK143, MATCH(ROW()-MIN(ROW(AK92:AK143))+1, AH92:AH143, 0)), "")</f>
        <v/>
      </c>
      <c r="AJ133" s="2780">
        <f t="shared" si="29"/>
        <v>0</v>
      </c>
      <c r="AK133" s="2784" t="str">
        <f t="shared" si="30"/>
        <v/>
      </c>
      <c r="AL133" s="2787" t="str">
        <f>IFERROR(SUBSTITUTE(SUBSTITUTE(SUBSTITUTE(SUBSTITUTE(SUBSTITUTE(SUBSTITUTE(AL132, ",", " "), ".", " "), ";", " "), "-", " "), ":", " "), "?", " "), AL132)</f>
        <v>►Police  choisissez celle qui vous convient</v>
      </c>
      <c r="AM133" s="2785" t="e">
        <f>IF(LEN(AN132)&lt;=AL135,AN132,LEFT(AN132,FIND("#",SUBSTITUTE(LEFT(AN132,AL135+1)," ","#",LEN(LEFT(AN132,AL135+1))-LEN(SUBSTITUTE(LEFT(AN132,AL135+1)," ",""))))-1))</f>
        <v>#VALUE!</v>
      </c>
      <c r="AN133" s="2786" t="e">
        <f t="shared" si="36"/>
        <v>#VALUE!</v>
      </c>
      <c r="AO133" s="3"/>
      <c r="AP133"/>
      <c r="AQ133"/>
      <c r="AR133"/>
      <c r="AS133"/>
      <c r="AT133"/>
      <c r="AU133"/>
      <c r="AV133"/>
      <c r="AW133" s="31"/>
      <c r="AX133" s="31"/>
      <c r="AY133" s="31"/>
      <c r="AZ133" s="31"/>
      <c r="BA133" s="410" t="s">
        <v>345</v>
      </c>
      <c r="BB133" s="494"/>
      <c r="BC133" s="494"/>
      <c r="BD133" s="615"/>
      <c r="BF133" s="432"/>
      <c r="BG133" s="433"/>
      <c r="BH133" s="434"/>
      <c r="BI133" s="433"/>
      <c r="BJ133" s="433"/>
      <c r="BK133" s="433"/>
      <c r="BL133" s="435"/>
      <c r="BM133" s="1024" t="s">
        <v>6</v>
      </c>
      <c r="BN133" s="4">
        <v>1</v>
      </c>
    </row>
    <row r="134" spans="1:66" s="48" customFormat="1" ht="16.5" customHeight="1" x14ac:dyDescent="0.25">
      <c r="A134"/>
      <c r="B134" s="196" t="str">
        <f t="shared" si="33"/>
        <v>►</v>
      </c>
      <c r="C134" s="149" t="str">
        <f t="shared" si="37"/>
        <v>Famille à coller.N.Nom de votre recette.Recette mère ►.S.Saisissez le nom de la recette mère</v>
      </c>
      <c r="D134" s="91">
        <f>D100</f>
        <v>6</v>
      </c>
      <c r="E134" s="1021" t="str">
        <f>E100</f>
        <v>couverts</v>
      </c>
      <c r="F134" s="174"/>
      <c r="G134" s="175"/>
      <c r="H134" s="176" t="str">
        <f t="shared" si="32"/>
        <v/>
      </c>
      <c r="I134" s="177"/>
      <c r="J134" s="178"/>
      <c r="K134" s="179">
        <v>1</v>
      </c>
      <c r="L134" s="180"/>
      <c r="N134" s="2982"/>
      <c r="O134" s="310"/>
      <c r="P134" s="2961"/>
      <c r="Q134"/>
      <c r="R134"/>
      <c r="S134"/>
      <c r="T134"/>
      <c r="Y134"/>
      <c r="Z134"/>
      <c r="AA134"/>
      <c r="AB134"/>
      <c r="AC134"/>
      <c r="AD134" s="842"/>
      <c r="AE134" s="842"/>
      <c r="AG134" s="2369">
        <f>IF(AI134=AI90,1,LEN(AI134))</f>
        <v>0</v>
      </c>
      <c r="AH134" s="2779" t="str" cm="1">
        <f t="array" ref="AH134">IF(AK134="", "", IFERROR(MAX(IF(ISNUMBER(AH91:AH133), AH91:AH133)) + 1, ""))</f>
        <v/>
      </c>
      <c r="AI134" s="785" t="str" cm="1">
        <f t="array" ref="AI134">IFERROR(INDEX(AK92:AK143, MATCH(ROW()-MIN(ROW(AK92:AK143))+1, AH92:AH143, 0)), "")</f>
        <v/>
      </c>
      <c r="AJ134" s="2780">
        <f t="shared" si="29"/>
        <v>0</v>
      </c>
      <c r="AK134" s="2784" t="str">
        <f t="shared" si="30"/>
        <v/>
      </c>
      <c r="AL134" s="2787" t="str">
        <f>IFERROR(SUBSTITUTE(SUBSTITUTE(SUBSTITUTE(SUBSTITUTE(AL133, " , ", " "), ";", " "), "  ", " "), " ", " "), AL133)</f>
        <v>►Police choisissez celle qui vous convient</v>
      </c>
      <c r="AM134" s="2785" t="e">
        <f>IF(LEN(AN133)&lt;=AL135,AN133,LEFT(AN133,FIND("#",SUBSTITUTE(LEFT(AN133,AL135+1)," ","#",LEN(LEFT(AN133,AL135+1))-LEN(SUBSTITUTE(LEFT(AN133,AL135+1)," ",""))))-1))</f>
        <v>#VALUE!</v>
      </c>
      <c r="AN134" s="2786" t="e">
        <f t="shared" si="36"/>
        <v>#VALUE!</v>
      </c>
      <c r="AO134" s="3"/>
      <c r="AP134"/>
      <c r="AQ134"/>
      <c r="AR134"/>
      <c r="AS134"/>
      <c r="AT134"/>
      <c r="AU134"/>
      <c r="AV134"/>
      <c r="AW134" s="31"/>
      <c r="AX134" s="31"/>
      <c r="AY134" s="31"/>
      <c r="AZ134" s="31"/>
      <c r="BA134" s="410" t="s">
        <v>349</v>
      </c>
      <c r="BB134" s="494"/>
      <c r="BC134" s="494"/>
      <c r="BD134" s="615"/>
      <c r="BF134" s="559"/>
      <c r="BG134" s="612"/>
      <c r="BH134" s="612"/>
      <c r="BI134" s="589"/>
      <c r="BJ134" s="589"/>
      <c r="BK134" s="248"/>
      <c r="BL134" s="244"/>
      <c r="BM134" s="1024" t="s">
        <v>6</v>
      </c>
      <c r="BN134" s="4">
        <v>1</v>
      </c>
    </row>
    <row r="135" spans="1:66" s="48" customFormat="1" ht="17.25" x14ac:dyDescent="0.25">
      <c r="A135"/>
      <c r="B135" s="66" t="s">
        <v>18</v>
      </c>
      <c r="C135" s="149" t="str">
        <f>C102</f>
        <v>Famille à coller.N.Nom de votre recette.Recette mère ►.S.Saisissez le nom de la recette mère</v>
      </c>
      <c r="D135" s="91">
        <f>D100</f>
        <v>6</v>
      </c>
      <c r="E135" s="1021" t="str">
        <f>E100</f>
        <v>couverts</v>
      </c>
      <c r="F135" s="174"/>
      <c r="G135" s="175"/>
      <c r="H135" s="176" t="str">
        <f t="shared" si="32"/>
        <v/>
      </c>
      <c r="I135" s="177"/>
      <c r="J135" s="178"/>
      <c r="K135" s="179">
        <v>1</v>
      </c>
      <c r="L135" s="180"/>
      <c r="N135" s="2982"/>
      <c r="O135" s="310"/>
      <c r="P135" s="2961"/>
      <c r="Q135"/>
      <c r="R135"/>
      <c r="S135"/>
      <c r="T135"/>
      <c r="Y135"/>
      <c r="Z135"/>
      <c r="AA135"/>
      <c r="AB135"/>
      <c r="AC135"/>
      <c r="AD135" s="842"/>
      <c r="AE135" s="842"/>
      <c r="AG135" s="2369">
        <f>IF(AI135=AI90,1,LEN(AI135))</f>
        <v>0</v>
      </c>
      <c r="AH135" s="2779" t="str" cm="1">
        <f t="array" ref="AH135">IF(AK135="", "", IFERROR(MAX(IF(ISNUMBER(AH91:AH134), AH91:AH134)) + 1, ""))</f>
        <v/>
      </c>
      <c r="AI135" s="785" t="str" cm="1">
        <f t="array" ref="AI135">IFERROR(INDEX(AK92:AK143, MATCH(ROW()-MIN(ROW(AK92:AK143))+1, AH92:AH143, 0)), "")</f>
        <v/>
      </c>
      <c r="AJ135" s="2780">
        <f t="shared" si="29"/>
        <v>0</v>
      </c>
      <c r="AK135" s="2784" t="str">
        <f t="shared" si="30"/>
        <v/>
      </c>
      <c r="AL135" s="2240">
        <f>AI80</f>
        <v>90</v>
      </c>
      <c r="AM135" s="2785" t="e">
        <f>IF(LEN(AN134)&lt;=AL135,AN134,LEFT(AN134,FIND("#",SUBSTITUTE(LEFT(AN134,AL135+1)," ","#",LEN(LEFT(AN134,AL135+1))-LEN(SUBSTITUTE(LEFT(AN134,AL135+1)," ",""))))-1))</f>
        <v>#VALUE!</v>
      </c>
      <c r="AN135" s="2786" t="e">
        <f t="shared" si="36"/>
        <v>#VALUE!</v>
      </c>
      <c r="AO135" s="3"/>
      <c r="AP135"/>
      <c r="AQ135"/>
      <c r="AR135"/>
      <c r="AS135"/>
      <c r="AT135"/>
      <c r="AU135"/>
      <c r="AV135"/>
      <c r="AW135" s="31"/>
      <c r="AX135" s="31"/>
      <c r="AY135" s="31"/>
      <c r="AZ135" s="31"/>
      <c r="BA135" s="571"/>
      <c r="BB135" s="31"/>
      <c r="BC135" s="31"/>
      <c r="BD135" s="617"/>
      <c r="BF135" s="3209" t="s">
        <v>87</v>
      </c>
      <c r="BG135" s="616" t="s">
        <v>346</v>
      </c>
      <c r="BH135" s="494"/>
      <c r="BI135" s="494"/>
      <c r="BJ135" s="506"/>
      <c r="BK135" s="16"/>
      <c r="BL135" s="244"/>
      <c r="BM135" s="1024" t="s">
        <v>6</v>
      </c>
      <c r="BN135" s="4">
        <v>1</v>
      </c>
    </row>
    <row r="136" spans="1:66" s="48" customFormat="1" ht="16.5" customHeight="1" thickBot="1" x14ac:dyDescent="0.3">
      <c r="A136"/>
      <c r="B136" s="66" t="s">
        <v>18</v>
      </c>
      <c r="C136" s="985" t="str">
        <f>C100</f>
        <v>Famille à coller.N.Nom de votre recette.Recette mère ►.S.Saisissez le nom de la recette mère</v>
      </c>
      <c r="D136" s="986">
        <f>D100</f>
        <v>6</v>
      </c>
      <c r="E136" s="987" t="str">
        <f>E100</f>
        <v>couverts</v>
      </c>
      <c r="F136" s="988" t="s">
        <v>150</v>
      </c>
      <c r="G136" s="989"/>
      <c r="H136" s="990"/>
      <c r="I136" s="990"/>
      <c r="J136" s="990"/>
      <c r="K136" s="990"/>
      <c r="L136" s="991"/>
      <c r="N136" s="2982"/>
      <c r="O136" s="310"/>
      <c r="P136" s="2961"/>
      <c r="Q136"/>
      <c r="R136"/>
      <c r="S136"/>
      <c r="T136"/>
      <c r="Y136"/>
      <c r="Z136"/>
      <c r="AA136"/>
      <c r="AC136"/>
      <c r="AD136" s="842"/>
      <c r="AE136" s="842"/>
      <c r="AG136" s="2369">
        <f>IF(AI136=AI90,1,LEN(AI136))</f>
        <v>0</v>
      </c>
      <c r="AH136" s="2779" t="str" cm="1">
        <f t="array" ref="AH136">IF(AK136="", "", IFERROR(MAX(IF(ISNUMBER(AH91:AH135), AH91:AH135)) + 1, ""))</f>
        <v/>
      </c>
      <c r="AI136" s="785" t="str" cm="1">
        <f t="array" ref="AI136">IFERROR(INDEX(AK92:AK143, MATCH(ROW()-MIN(ROW(AK92:AK143))+1, AH92:AH143, 0)), "")</f>
        <v/>
      </c>
      <c r="AJ136" s="2780">
        <f t="shared" si="29"/>
        <v>0</v>
      </c>
      <c r="AK136" s="2784" t="str">
        <f t="shared" si="30"/>
        <v/>
      </c>
      <c r="AL136" s="2788"/>
      <c r="AM136" s="2785" t="e">
        <f>IF(LEN(AN135)&lt;=AL135,AN135,LEFT(AN135,FIND("#",SUBSTITUTE(LEFT(AN135,AL135+1)," ","#",LEN(LEFT(AN135,AL135+1))-LEN(SUBSTITUTE(LEFT(AN135,AL135+1)," ",""))))-1))</f>
        <v>#VALUE!</v>
      </c>
      <c r="AN136" s="2786" t="e">
        <f t="shared" si="36"/>
        <v>#VALUE!</v>
      </c>
      <c r="AO136" s="3"/>
      <c r="AP136"/>
      <c r="AQ136"/>
      <c r="AR136"/>
      <c r="AS136"/>
      <c r="AT136"/>
      <c r="AU136"/>
      <c r="AV136"/>
      <c r="AW136" s="31"/>
      <c r="AX136" s="31"/>
      <c r="AY136" s="31"/>
      <c r="AZ136" s="31"/>
      <c r="BA136" s="618">
        <v>19</v>
      </c>
      <c r="BB136" s="619">
        <v>18</v>
      </c>
      <c r="BC136" s="619">
        <v>25</v>
      </c>
      <c r="BD136" s="620">
        <v>16</v>
      </c>
      <c r="BF136" s="3209"/>
      <c r="BG136" s="3210" t="s">
        <v>350</v>
      </c>
      <c r="BH136" s="3210"/>
      <c r="BI136" s="3210"/>
      <c r="BJ136" s="3210"/>
      <c r="BK136" s="3210"/>
      <c r="BL136" s="3211"/>
      <c r="BM136" s="1024" t="s">
        <v>6</v>
      </c>
      <c r="BN136" s="4">
        <v>1</v>
      </c>
    </row>
    <row r="137" spans="1:66" s="48" customFormat="1" ht="15.75" x14ac:dyDescent="0.25">
      <c r="A137"/>
      <c r="B137" s="1004" t="s">
        <v>18</v>
      </c>
      <c r="C137" s="998" t="str">
        <f>C100</f>
        <v>Famille à coller.N.Nom de votre recette.Recette mère ►.S.Saisissez le nom de la recette mère</v>
      </c>
      <c r="D137" s="998">
        <f>D100</f>
        <v>6</v>
      </c>
      <c r="E137" s="998" t="str">
        <f>E100</f>
        <v>couverts</v>
      </c>
      <c r="F137" s="315" t="s">
        <v>61</v>
      </c>
      <c r="G137" s="1002">
        <v>9</v>
      </c>
      <c r="H137" s="999" t="s">
        <v>142</v>
      </c>
      <c r="I137" s="1000"/>
      <c r="J137" s="1000"/>
      <c r="K137" s="1000"/>
      <c r="L137" s="1001"/>
      <c r="N137" s="2982"/>
      <c r="O137" s="310"/>
      <c r="P137" s="2961"/>
      <c r="Q137"/>
      <c r="R137"/>
      <c r="S137"/>
      <c r="T137"/>
      <c r="Y137"/>
      <c r="Z137"/>
      <c r="AA137"/>
      <c r="AC137"/>
      <c r="AD137" s="842"/>
      <c r="AE137" s="842"/>
      <c r="AG137" s="2369">
        <f>IF(AI137=AI90,1,LEN(AI137))</f>
        <v>0</v>
      </c>
      <c r="AH137" s="2779" t="str" cm="1">
        <f t="array" ref="AH137">IF(AK137="", "", IFERROR(MAX(IF(ISNUMBER(AH91:AH136), AH91:AH136)) + 1, ""))</f>
        <v/>
      </c>
      <c r="AI137" s="785" t="str" cm="1">
        <f t="array" ref="AI137">IFERROR(INDEX(AK92:AK143, MATCH(ROW()-MIN(ROW(AK92:AK143))+1, AH92:AH143, 0)), "")</f>
        <v/>
      </c>
      <c r="AJ137" s="2780">
        <f t="shared" si="29"/>
        <v>0</v>
      </c>
      <c r="AK137" s="2784" t="str">
        <f t="shared" si="30"/>
        <v/>
      </c>
      <c r="AL137" s="2788"/>
      <c r="AM137" s="2785" t="e">
        <f>IF(LEN(AN136)&lt;=AL135,AN136,LEFT(AN136,FIND("#",SUBSTITUTE(LEFT(AN136,AL135+1)," ","#",LEN(LEFT(AN136,AL135+1))-LEN(SUBSTITUTE(LEFT(AN136,AL135+1)," ",""))))-1))</f>
        <v>#VALUE!</v>
      </c>
      <c r="AN137" s="2786" t="e">
        <f t="shared" si="36"/>
        <v>#VALUE!</v>
      </c>
      <c r="AO137" s="3"/>
      <c r="AP137"/>
      <c r="AQ137"/>
      <c r="AR137"/>
      <c r="AS137"/>
      <c r="AT137"/>
      <c r="AU137"/>
      <c r="AV137"/>
      <c r="AW137" s="31"/>
      <c r="AX137" s="31"/>
      <c r="AY137" s="31"/>
      <c r="AZ137" s="31"/>
      <c r="BA137" s="9">
        <f ca="1">CELL("largeur",BA137)</f>
        <v>19</v>
      </c>
      <c r="BB137" s="9">
        <f ca="1">CELL("largeur",BB137)</f>
        <v>18</v>
      </c>
      <c r="BC137" s="9">
        <f ca="1">CELL("largeur",BC137)</f>
        <v>25</v>
      </c>
      <c r="BD137" s="9">
        <f ca="1">CELL("largeur",BD137)</f>
        <v>16</v>
      </c>
      <c r="BF137" s="3209"/>
      <c r="BG137" s="3210"/>
      <c r="BH137" s="3210"/>
      <c r="BI137" s="3210"/>
      <c r="BJ137" s="3210"/>
      <c r="BK137" s="3210"/>
      <c r="BL137" s="3211"/>
      <c r="BM137" s="1024" t="s">
        <v>6</v>
      </c>
      <c r="BN137" s="4">
        <v>1</v>
      </c>
    </row>
    <row r="138" spans="1:66" s="48" customFormat="1" ht="15.75" x14ac:dyDescent="0.25">
      <c r="A138"/>
      <c r="B138" s="319" t="s">
        <v>18</v>
      </c>
      <c r="C138" s="1043" t="str">
        <f>C137</f>
        <v>Famille à coller.N.Nom de votre recette.Recette mère ►.S.Saisissez le nom de la recette mère</v>
      </c>
      <c r="D138" s="1043">
        <f>D137</f>
        <v>6</v>
      </c>
      <c r="E138" s="1044" t="str">
        <f>E137</f>
        <v>couverts</v>
      </c>
      <c r="F138" s="304" t="s">
        <v>146</v>
      </c>
      <c r="G138" s="243"/>
      <c r="H138" s="243"/>
      <c r="I138" s="243"/>
      <c r="J138" s="243"/>
      <c r="K138" s="243"/>
      <c r="L138" s="322"/>
      <c r="N138" s="2982"/>
      <c r="O138" s="310"/>
      <c r="P138" s="2961"/>
      <c r="Q138"/>
      <c r="R138"/>
      <c r="S138"/>
      <c r="T138"/>
      <c r="Y138"/>
      <c r="Z138"/>
      <c r="AA138"/>
      <c r="AC138"/>
      <c r="AD138" s="842"/>
      <c r="AE138" s="842"/>
      <c r="AG138" s="2369">
        <f>IF(AI138=AI90,1,LEN(AI138))</f>
        <v>0</v>
      </c>
      <c r="AH138" s="2779" t="str" cm="1">
        <f t="array" ref="AH138">IF(AK138="", "", IFERROR(MAX(IF(ISNUMBER(AH91:AH137), AH91:AH137)) + 1, ""))</f>
        <v/>
      </c>
      <c r="AI138" s="785" t="str" cm="1">
        <f t="array" ref="AI138">IFERROR(INDEX(AK92:AK143, MATCH(ROW()-MIN(ROW(AK92:AK143))+1, AH92:AH143, 0)), "")</f>
        <v/>
      </c>
      <c r="AJ138" s="2780">
        <f t="shared" si="29"/>
        <v>0</v>
      </c>
      <c r="AK138" s="2784" t="str">
        <f t="shared" si="30"/>
        <v/>
      </c>
      <c r="AL138" s="2788"/>
      <c r="AM138" s="2785" t="e">
        <f>IF(LEN(AN137)&lt;=AL135,AN137,LEFT(AN137,FIND("#",SUBSTITUTE(LEFT(AN137,AL135+1)," ","#",LEN(LEFT(AN137,AL135+1))-LEN(SUBSTITUTE(LEFT(AN137,AL135+1)," ",""))))-1))</f>
        <v>#VALUE!</v>
      </c>
      <c r="AN138" s="2786" t="e">
        <f t="shared" si="36"/>
        <v>#VALUE!</v>
      </c>
      <c r="AO138" s="3"/>
      <c r="AP138"/>
      <c r="AQ138"/>
      <c r="AR138"/>
      <c r="AS138"/>
      <c r="AT138"/>
      <c r="AU138"/>
      <c r="AV138"/>
      <c r="AW138" s="31"/>
      <c r="AX138" s="31"/>
      <c r="AY138" s="31"/>
      <c r="AZ138" s="31"/>
      <c r="BA138" s="31"/>
      <c r="BB138" s="31"/>
      <c r="BC138" s="31"/>
      <c r="BD138" s="31"/>
      <c r="BF138" s="3209"/>
      <c r="BG138" s="3210"/>
      <c r="BH138" s="3210"/>
      <c r="BI138" s="3210"/>
      <c r="BJ138" s="3210"/>
      <c r="BK138" s="3210"/>
      <c r="BL138" s="3211"/>
      <c r="BM138" s="1024" t="s">
        <v>6</v>
      </c>
      <c r="BN138" s="4">
        <v>1</v>
      </c>
    </row>
    <row r="139" spans="1:66" s="48" customFormat="1" ht="15.75" x14ac:dyDescent="0.25">
      <c r="A139"/>
      <c r="B139" s="196" t="str">
        <f t="shared" ref="B139:B145" si="38">IF(OR(F139&lt;&gt;"",G139&lt;&gt; "",H139&lt;&gt;"",I139&lt;&gt;""),"A", "►")</f>
        <v>A</v>
      </c>
      <c r="C139" s="320" t="str">
        <f>C137</f>
        <v>Famille à coller.N.Nom de votre recette.Recette mère ►.S.Saisissez le nom de la recette mère</v>
      </c>
      <c r="D139" s="320">
        <f>D137</f>
        <v>6</v>
      </c>
      <c r="E139" s="1045" t="str">
        <f>E137</f>
        <v>couverts</v>
      </c>
      <c r="F139" s="270" t="s">
        <v>149</v>
      </c>
      <c r="G139" s="248"/>
      <c r="H139" s="248"/>
      <c r="I139" s="248"/>
      <c r="J139" s="248"/>
      <c r="K139" s="248"/>
      <c r="L139" s="322"/>
      <c r="N139" s="2982"/>
      <c r="O139" s="310"/>
      <c r="P139" s="2961"/>
      <c r="Q139"/>
      <c r="R139"/>
      <c r="S139"/>
      <c r="T139"/>
      <c r="Y139"/>
      <c r="Z139"/>
      <c r="AA139"/>
      <c r="AC139"/>
      <c r="AD139" s="842"/>
      <c r="AE139" s="842"/>
      <c r="AG139" s="2369">
        <f>IF(AI139=AI90,1,LEN(AI139))</f>
        <v>0</v>
      </c>
      <c r="AH139" s="2779" t="str" cm="1">
        <f t="array" ref="AH139">IF(AK139="", "", IFERROR(MAX(IF(ISNUMBER(AH91:AH138), AH91:AH138)) + 1, ""))</f>
        <v/>
      </c>
      <c r="AI139" s="785" t="str" cm="1">
        <f t="array" ref="AI139">IFERROR(INDEX(AK92:AK143, MATCH(ROW()-MIN(ROW(AK92:AK143))+1, AH92:AH143, 0)), "")</f>
        <v/>
      </c>
      <c r="AJ139" s="2780">
        <f t="shared" si="29"/>
        <v>0</v>
      </c>
      <c r="AK139" s="2784" t="str">
        <f t="shared" si="30"/>
        <v/>
      </c>
      <c r="AL139" s="2788"/>
      <c r="AM139" s="2785" t="e">
        <f>IF(LEN(AN138)&lt;=AL135,AN138,LEFT(AN138,FIND("#",SUBSTITUTE(LEFT(AN138,AL135+1)," ","#",LEN(LEFT(AN138,AL135+1))-LEN(SUBSTITUTE(LEFT(AN138,AL135+1)," ",""))))-1))</f>
        <v>#VALUE!</v>
      </c>
      <c r="AN139" s="2786" t="e">
        <f t="shared" si="36"/>
        <v>#VALUE!</v>
      </c>
      <c r="AO139" s="3"/>
      <c r="AP139"/>
      <c r="AQ139"/>
      <c r="AR139"/>
      <c r="AS139"/>
      <c r="AT139"/>
      <c r="AU139"/>
      <c r="AV139"/>
      <c r="AW139" s="31"/>
      <c r="AX139" s="31"/>
      <c r="AY139" s="31"/>
      <c r="AZ139" s="31"/>
      <c r="BA139" s="49"/>
      <c r="BB139" s="49"/>
      <c r="BC139" s="49"/>
      <c r="BD139" s="49"/>
      <c r="BF139" s="3209"/>
      <c r="BG139" s="494" t="s">
        <v>354</v>
      </c>
      <c r="BH139" s="494"/>
      <c r="BI139" s="494"/>
      <c r="BJ139" s="494"/>
      <c r="BK139" s="16"/>
      <c r="BL139" s="244"/>
      <c r="BM139" s="1024" t="s">
        <v>6</v>
      </c>
      <c r="BN139" s="4">
        <v>1</v>
      </c>
    </row>
    <row r="140" spans="1:66" s="48" customFormat="1" ht="15.75" x14ac:dyDescent="0.25">
      <c r="A140"/>
      <c r="B140" s="196" t="str">
        <f t="shared" si="38"/>
        <v>►</v>
      </c>
      <c r="C140" s="320" t="str">
        <f>C137</f>
        <v>Famille à coller.N.Nom de votre recette.Recette mère ►.S.Saisissez le nom de la recette mère</v>
      </c>
      <c r="D140" s="320">
        <f>D137</f>
        <v>6</v>
      </c>
      <c r="E140" s="1045" t="str">
        <f>E137</f>
        <v>couverts</v>
      </c>
      <c r="F140" s="270"/>
      <c r="G140" s="270"/>
      <c r="H140" s="270"/>
      <c r="I140" s="270"/>
      <c r="J140" s="270"/>
      <c r="K140" s="270"/>
      <c r="L140" s="329"/>
      <c r="N140" s="2982"/>
      <c r="O140" s="310"/>
      <c r="P140" s="2961"/>
      <c r="Q140"/>
      <c r="R140"/>
      <c r="S140"/>
      <c r="T140"/>
      <c r="Y140"/>
      <c r="Z140"/>
      <c r="AA140"/>
      <c r="AC140"/>
      <c r="AD140" s="842"/>
      <c r="AE140" s="842"/>
      <c r="AG140" s="2369">
        <f>IF(AI140=AI90,1,LEN(AI140))</f>
        <v>0</v>
      </c>
      <c r="AH140" s="2779" t="str" cm="1">
        <f t="array" ref="AH140">IF(AK140="", "", IFERROR(MAX(IF(ISNUMBER(AH91:AH139), AH91:AH139)) + 1, ""))</f>
        <v/>
      </c>
      <c r="AI140" s="785" t="str" cm="1">
        <f t="array" ref="AI140">IFERROR(INDEX(AK92:AK143, MATCH(ROW()-MIN(ROW(AK92:AK143))+1, AH92:AH143, 0)), "")</f>
        <v/>
      </c>
      <c r="AJ140" s="2780">
        <f t="shared" si="29"/>
        <v>0</v>
      </c>
      <c r="AK140" s="2784" t="str">
        <f t="shared" si="30"/>
        <v/>
      </c>
      <c r="AL140" s="2788"/>
      <c r="AM140" s="2785" t="e">
        <f>IF(LEN(AN139)&lt;=AL135,AN139,LEFT(AN139,FIND("#",SUBSTITUTE(LEFT(AN139,AL135+1)," ","#",LEN(LEFT(AN139,AL135+1))-LEN(SUBSTITUTE(LEFT(AN139,AL135+1)," ",""))))-1))</f>
        <v>#VALUE!</v>
      </c>
      <c r="AN140" s="2786" t="e">
        <f t="shared" si="36"/>
        <v>#VALUE!</v>
      </c>
      <c r="AO140" s="3"/>
      <c r="AP140"/>
      <c r="AQ140"/>
      <c r="AR140"/>
      <c r="AS140"/>
      <c r="AT140"/>
      <c r="AU140"/>
      <c r="AV140"/>
      <c r="AW140" s="31"/>
      <c r="AX140" s="31"/>
      <c r="AY140" s="31"/>
      <c r="AZ140" s="31"/>
      <c r="BA140" s="49"/>
      <c r="BB140" s="49"/>
      <c r="BC140" s="49"/>
      <c r="BD140" s="49"/>
      <c r="BF140" s="3209"/>
      <c r="BG140" s="494" t="s">
        <v>356</v>
      </c>
      <c r="BH140" s="621"/>
      <c r="BI140" s="621"/>
      <c r="BJ140" s="621"/>
      <c r="BK140" s="16"/>
      <c r="BL140" s="244"/>
      <c r="BM140" s="1024" t="s">
        <v>6</v>
      </c>
      <c r="BN140" s="4">
        <v>1</v>
      </c>
    </row>
    <row r="141" spans="1:66" s="48" customFormat="1" ht="15.75" x14ac:dyDescent="0.25">
      <c r="A141"/>
      <c r="B141" s="196" t="str">
        <f t="shared" si="38"/>
        <v>►</v>
      </c>
      <c r="C141" s="320" t="str">
        <f>C137</f>
        <v>Famille à coller.N.Nom de votre recette.Recette mère ►.S.Saisissez le nom de la recette mère</v>
      </c>
      <c r="D141" s="320">
        <f>D137</f>
        <v>6</v>
      </c>
      <c r="E141" s="1045" t="str">
        <f>E137</f>
        <v>couverts</v>
      </c>
      <c r="F141" s="270"/>
      <c r="G141" s="270"/>
      <c r="H141" s="270"/>
      <c r="I141" s="270"/>
      <c r="J141" s="270"/>
      <c r="K141" s="270"/>
      <c r="L141" s="329"/>
      <c r="N141" s="2982"/>
      <c r="O141" s="310"/>
      <c r="P141" s="2961"/>
      <c r="Q141"/>
      <c r="R141"/>
      <c r="S141"/>
      <c r="T141"/>
      <c r="Y141"/>
      <c r="Z141"/>
      <c r="AA141"/>
      <c r="AC141"/>
      <c r="AD141" s="842"/>
      <c r="AE141" s="842"/>
      <c r="AG141" s="2369">
        <f>IF(AI141=AI90,1,LEN(AI141))</f>
        <v>0</v>
      </c>
      <c r="AH141" s="2779" t="str" cm="1">
        <f t="array" ref="AH141">IF(AK141="", "", IFERROR(MAX(IF(ISNUMBER(AH91:AH140), AH91:AH140)) + 1, ""))</f>
        <v/>
      </c>
      <c r="AI141" s="785" t="str" cm="1">
        <f t="array" ref="AI141">IFERROR(INDEX(AK92:AK143, MATCH(ROW()-MIN(ROW(AK92:AK143))+1, AH92:AH143, 0)), "")</f>
        <v/>
      </c>
      <c r="AJ141" s="2780">
        <f t="shared" si="29"/>
        <v>0</v>
      </c>
      <c r="AK141" s="2784" t="str">
        <f t="shared" si="30"/>
        <v/>
      </c>
      <c r="AL141" s="2788"/>
      <c r="AM141" s="2785" t="e">
        <f>IF(LEN(AN140)&lt;=AL135,AN140,LEFT(AN140,FIND("#",SUBSTITUTE(LEFT(AN140,AL135+1)," ","#",LEN(LEFT(AN140,AL135+1))-LEN(SUBSTITUTE(LEFT(AN140,AL135+1)," ",""))))-1))</f>
        <v>#VALUE!</v>
      </c>
      <c r="AN141" s="2786" t="e">
        <f t="shared" si="36"/>
        <v>#VALUE!</v>
      </c>
      <c r="AO141" s="3"/>
      <c r="AP141"/>
      <c r="AQ141"/>
      <c r="AR141"/>
      <c r="AS141"/>
      <c r="AT141"/>
      <c r="AU141"/>
      <c r="AV141"/>
      <c r="AW141" s="31"/>
      <c r="AX141" s="31"/>
      <c r="AY141" s="31"/>
      <c r="AZ141" s="31"/>
      <c r="BA141" s="49"/>
      <c r="BB141" s="49"/>
      <c r="BC141" s="49"/>
      <c r="BD141" s="49"/>
      <c r="BF141" s="559"/>
      <c r="BG141" s="612"/>
      <c r="BH141" s="612"/>
      <c r="BI141" s="589"/>
      <c r="BJ141" s="589"/>
      <c r="BK141" s="248"/>
      <c r="BL141" s="244"/>
      <c r="BM141" s="1024" t="s">
        <v>6</v>
      </c>
      <c r="BN141" s="4">
        <v>1</v>
      </c>
    </row>
    <row r="142" spans="1:66" s="48" customFormat="1" ht="15.75" x14ac:dyDescent="0.25">
      <c r="A142"/>
      <c r="B142" s="196" t="str">
        <f t="shared" si="38"/>
        <v>►</v>
      </c>
      <c r="C142" s="320" t="str">
        <f>C137</f>
        <v>Famille à coller.N.Nom de votre recette.Recette mère ►.S.Saisissez le nom de la recette mère</v>
      </c>
      <c r="D142" s="320">
        <f>D137</f>
        <v>6</v>
      </c>
      <c r="E142" s="1045" t="str">
        <f>E137</f>
        <v>couverts</v>
      </c>
      <c r="F142" s="270"/>
      <c r="G142" s="270"/>
      <c r="H142" s="270"/>
      <c r="I142" s="270"/>
      <c r="J142" s="270"/>
      <c r="K142" s="270"/>
      <c r="L142" s="329"/>
      <c r="N142" s="2982"/>
      <c r="O142" s="310"/>
      <c r="P142" s="2961"/>
      <c r="Q142"/>
      <c r="R142"/>
      <c r="S142"/>
      <c r="T142"/>
      <c r="Y142"/>
      <c r="Z142"/>
      <c r="AA142"/>
      <c r="AC142"/>
      <c r="AD142" s="842"/>
      <c r="AE142" s="842"/>
      <c r="AG142" s="2369">
        <f>IF(AI142=AI90,1,LEN(AI142))</f>
        <v>0</v>
      </c>
      <c r="AH142" s="2779" t="str" cm="1">
        <f t="array" ref="AH142">IF(AK142="", "", IFERROR(MAX(IF(ISNUMBER(AH91:AH141), AH91:AH141)) + 1, ""))</f>
        <v/>
      </c>
      <c r="AI142" s="785" t="str" cm="1">
        <f t="array" ref="AI142">IFERROR(INDEX(AK92:AK143, MATCH(ROW()-MIN(ROW(AK92:AK143))+1, AH92:AH143, 0)), "")</f>
        <v/>
      </c>
      <c r="AJ142" s="2780">
        <f t="shared" si="29"/>
        <v>0</v>
      </c>
      <c r="AK142" s="2784" t="str">
        <f t="shared" si="30"/>
        <v/>
      </c>
      <c r="AL142" s="2788"/>
      <c r="AM142" s="2785" t="e">
        <f>IF(LEN(AN141)&lt;=AL135,AN141,LEFT(AN141,FIND("#",SUBSTITUTE(LEFT(AN141,AL135+1)," ","#",LEN(LEFT(AN141,AL135+1))-LEN(SUBSTITUTE(LEFT(AN141,AL135+1)," ",""))))-1))</f>
        <v>#VALUE!</v>
      </c>
      <c r="AN142" s="2786" t="e">
        <f t="shared" si="36"/>
        <v>#VALUE!</v>
      </c>
      <c r="AO142" s="3"/>
      <c r="AP142"/>
      <c r="AQ142"/>
      <c r="AR142"/>
      <c r="AS142"/>
      <c r="AT142"/>
      <c r="AU142"/>
      <c r="AV142"/>
      <c r="AW142" s="31"/>
      <c r="AX142" s="31"/>
      <c r="AY142" s="31"/>
      <c r="AZ142" s="31"/>
      <c r="BA142" s="49"/>
      <c r="BB142" s="49"/>
      <c r="BC142" s="49"/>
      <c r="BD142" s="49"/>
      <c r="BF142" s="432"/>
      <c r="BG142" s="433"/>
      <c r="BH142" s="434"/>
      <c r="BI142" s="433"/>
      <c r="BJ142" s="433"/>
      <c r="BK142" s="433"/>
      <c r="BL142" s="435"/>
      <c r="BM142" s="1024" t="s">
        <v>6</v>
      </c>
      <c r="BN142" s="4">
        <v>1</v>
      </c>
    </row>
    <row r="143" spans="1:66" s="48" customFormat="1" ht="16.5" thickBot="1" x14ac:dyDescent="0.3">
      <c r="A143"/>
      <c r="B143" s="196" t="str">
        <f t="shared" si="38"/>
        <v>►</v>
      </c>
      <c r="C143" s="320" t="str">
        <f>C137</f>
        <v>Famille à coller.N.Nom de votre recette.Recette mère ►.S.Saisissez le nom de la recette mère</v>
      </c>
      <c r="D143" s="320">
        <f>D137</f>
        <v>6</v>
      </c>
      <c r="E143" s="1045" t="str">
        <f>E137</f>
        <v>couverts</v>
      </c>
      <c r="F143" s="270"/>
      <c r="G143" s="270"/>
      <c r="H143" s="270"/>
      <c r="I143" s="270"/>
      <c r="J143" s="270"/>
      <c r="K143" s="270"/>
      <c r="L143" s="329"/>
      <c r="N143" s="2982"/>
      <c r="O143" s="310"/>
      <c r="P143" s="2961"/>
      <c r="Q143"/>
      <c r="R143"/>
      <c r="S143"/>
      <c r="T143"/>
      <c r="Y143"/>
      <c r="Z143"/>
      <c r="AA143"/>
      <c r="AC143"/>
      <c r="AD143" s="842"/>
      <c r="AE143" s="842"/>
      <c r="AG143" s="2369">
        <f>IF(AI143=AI90,1,LEN(AI143))</f>
        <v>0</v>
      </c>
      <c r="AH143" s="2779" t="str" cm="1">
        <f t="array" ref="AH143">IF(AK143="", "", IFERROR(MAX(IF(ISNUMBER(AH91:AH142), AH91:AH142)) + 1, ""))</f>
        <v/>
      </c>
      <c r="AI143" s="785" t="str" cm="1">
        <f t="array" ref="AI143">IFERROR(INDEX(AK92:AK143, MATCH(ROW()-MIN(ROW(AK92:AK143))+1, AH92:AH143, 0)), "")</f>
        <v/>
      </c>
      <c r="AJ143" s="2789">
        <f t="shared" si="29"/>
        <v>0</v>
      </c>
      <c r="AK143" s="2790" t="str">
        <f t="shared" si="30"/>
        <v/>
      </c>
      <c r="AL143" s="2791"/>
      <c r="AM143" s="2792" t="e">
        <f>IF(LEN(AN142)&lt;=AL135,AN142,LEFT(AN142,FIND("#",SUBSTITUTE(LEFT(AN142,AL135+1)," ","#",LEN(LEFT(AN142,AL135+1))-LEN(SUBSTITUTE(LEFT(AN142,AL135+1)," ",""))))-1))</f>
        <v>#VALUE!</v>
      </c>
      <c r="AN143" s="2793" t="e">
        <f t="shared" si="36"/>
        <v>#VALUE!</v>
      </c>
      <c r="AO143" s="3"/>
      <c r="AP143"/>
      <c r="AQ143"/>
      <c r="AR143"/>
      <c r="AS143"/>
      <c r="AT143"/>
      <c r="AU143"/>
      <c r="AV143"/>
      <c r="AW143" s="31"/>
      <c r="AX143" s="31"/>
      <c r="AY143" s="31"/>
      <c r="AZ143" s="31"/>
      <c r="BA143" s="49"/>
      <c r="BB143" s="49"/>
      <c r="BC143" s="49"/>
      <c r="BD143" s="49"/>
      <c r="BF143" s="559"/>
      <c r="BG143" s="612"/>
      <c r="BH143" s="612"/>
      <c r="BI143" s="589"/>
      <c r="BJ143" s="589"/>
      <c r="BK143" s="248"/>
      <c r="BL143" s="244"/>
      <c r="BM143" s="1024" t="s">
        <v>6</v>
      </c>
      <c r="BN143" s="4">
        <v>1</v>
      </c>
    </row>
    <row r="144" spans="1:66" s="48" customFormat="1" ht="16.5" thickTop="1" x14ac:dyDescent="0.25">
      <c r="A144"/>
      <c r="B144" s="196" t="str">
        <f t="shared" si="38"/>
        <v>►</v>
      </c>
      <c r="C144" s="320" t="str">
        <f>C137</f>
        <v>Famille à coller.N.Nom de votre recette.Recette mère ►.S.Saisissez le nom de la recette mère</v>
      </c>
      <c r="D144" s="320">
        <f>D137</f>
        <v>6</v>
      </c>
      <c r="E144" s="1045" t="str">
        <f>E137</f>
        <v>couverts</v>
      </c>
      <c r="F144" s="270"/>
      <c r="G144" s="270"/>
      <c r="H144" s="270"/>
      <c r="I144" s="270"/>
      <c r="J144" s="270"/>
      <c r="K144" s="270"/>
      <c r="L144" s="329"/>
      <c r="N144" s="2982"/>
      <c r="O144" s="310"/>
      <c r="P144" s="2961"/>
      <c r="Q144"/>
      <c r="R144"/>
      <c r="S144"/>
      <c r="T144"/>
      <c r="Y144"/>
      <c r="Z144"/>
      <c r="AA144"/>
      <c r="AC144"/>
      <c r="AD144" s="842"/>
      <c r="AE144" s="842"/>
      <c r="AG144" s="2794">
        <v>10</v>
      </c>
      <c r="AH144" s="2795">
        <v>9</v>
      </c>
      <c r="AI144" s="2795" t="s">
        <v>2304</v>
      </c>
      <c r="AJ144" s="2795">
        <v>4</v>
      </c>
      <c r="AK144" s="2795">
        <v>5</v>
      </c>
      <c r="AL144" s="2795">
        <v>11</v>
      </c>
      <c r="AM144" s="2795">
        <v>15</v>
      </c>
      <c r="AN144" s="2796">
        <v>11</v>
      </c>
      <c r="AO144" s="3"/>
      <c r="AP144"/>
      <c r="AQ144"/>
      <c r="AR144"/>
      <c r="AS144"/>
      <c r="AT144"/>
      <c r="AU144"/>
      <c r="AV144"/>
      <c r="AW144" s="31"/>
      <c r="AX144" s="31"/>
      <c r="AY144" s="31"/>
      <c r="AZ144" s="31"/>
      <c r="BA144" s="49"/>
      <c r="BB144" s="49"/>
      <c r="BC144" s="49"/>
      <c r="BD144" s="49"/>
      <c r="BF144" s="3199" t="s">
        <v>359</v>
      </c>
      <c r="BG144" s="3200" t="s">
        <v>360</v>
      </c>
      <c r="BH144" s="395" t="s">
        <v>201</v>
      </c>
      <c r="BI144" s="118"/>
      <c r="BJ144" s="118"/>
      <c r="BK144" s="118"/>
      <c r="BL144" s="244"/>
      <c r="BM144" s="1024" t="s">
        <v>6</v>
      </c>
      <c r="BN144" s="4">
        <v>1</v>
      </c>
    </row>
    <row r="145" spans="1:66" s="48" customFormat="1" ht="16.5" thickBot="1" x14ac:dyDescent="0.3">
      <c r="A145"/>
      <c r="B145" s="196" t="str">
        <f t="shared" si="38"/>
        <v>►</v>
      </c>
      <c r="C145" s="320" t="str">
        <f>C137</f>
        <v>Famille à coller.N.Nom de votre recette.Recette mère ►.S.Saisissez le nom de la recette mère</v>
      </c>
      <c r="D145" s="320">
        <f>D137</f>
        <v>6</v>
      </c>
      <c r="E145" s="1045" t="str">
        <f>E137</f>
        <v>couverts</v>
      </c>
      <c r="F145" s="270"/>
      <c r="G145" s="270"/>
      <c r="H145" s="270"/>
      <c r="I145" s="270"/>
      <c r="J145" s="270"/>
      <c r="K145" s="270"/>
      <c r="L145" s="329"/>
      <c r="N145" s="2982"/>
      <c r="O145" s="310"/>
      <c r="P145" s="2961"/>
      <c r="Q145"/>
      <c r="R145"/>
      <c r="S145"/>
      <c r="T145"/>
      <c r="Y145"/>
      <c r="Z145"/>
      <c r="AA145"/>
      <c r="AC145"/>
      <c r="AD145" s="842"/>
      <c r="AE145" s="842"/>
      <c r="AG145" s="2797">
        <f t="shared" ref="AG145:AN145" ca="1" si="39">CELL("largeur",AG145)</f>
        <v>10</v>
      </c>
      <c r="AH145" s="2798">
        <f t="shared" ca="1" si="39"/>
        <v>9</v>
      </c>
      <c r="AI145" s="2798">
        <f t="shared" ca="1" si="39"/>
        <v>99</v>
      </c>
      <c r="AJ145" s="2798">
        <f t="shared" ca="1" si="39"/>
        <v>5</v>
      </c>
      <c r="AK145" s="2798">
        <f t="shared" ca="1" si="39"/>
        <v>5</v>
      </c>
      <c r="AL145" s="2798">
        <f t="shared" ca="1" si="39"/>
        <v>10</v>
      </c>
      <c r="AM145" s="2798">
        <f t="shared" ca="1" si="39"/>
        <v>10</v>
      </c>
      <c r="AN145" s="2799">
        <f t="shared" ca="1" si="39"/>
        <v>10</v>
      </c>
      <c r="AO145" s="3"/>
      <c r="AP145"/>
      <c r="AQ145"/>
      <c r="AR145"/>
      <c r="AS145"/>
      <c r="AT145"/>
      <c r="AU145"/>
      <c r="AV145"/>
      <c r="AW145" s="31"/>
      <c r="AX145" s="31"/>
      <c r="AY145" s="31"/>
      <c r="AZ145" s="31"/>
      <c r="BA145" s="49"/>
      <c r="BB145" s="49"/>
      <c r="BC145" s="49"/>
      <c r="BD145" s="49"/>
      <c r="BF145" s="3199"/>
      <c r="BG145" s="3201"/>
      <c r="BH145" s="395" t="s">
        <v>205</v>
      </c>
      <c r="BI145" s="118"/>
      <c r="BJ145" s="118"/>
      <c r="BK145" s="118"/>
      <c r="BL145" s="244"/>
      <c r="BM145" s="1024" t="s">
        <v>6</v>
      </c>
      <c r="BN145" s="4">
        <v>1</v>
      </c>
    </row>
    <row r="146" spans="1:66" s="48" customFormat="1" ht="15.75" x14ac:dyDescent="0.25">
      <c r="A146"/>
      <c r="B146" s="196" t="str">
        <f t="shared" ref="B146:B167" si="40">IF(OR(I146&lt;&gt;"",J146&lt;&gt; "",K146&lt;&gt;"",L146&lt;&gt;""),"A", "►")</f>
        <v>►</v>
      </c>
      <c r="C146" s="320" t="str">
        <f>C137</f>
        <v>Famille à coller.N.Nom de votre recette.Recette mère ►.S.Saisissez le nom de la recette mère</v>
      </c>
      <c r="D146" s="320">
        <f>D137</f>
        <v>6</v>
      </c>
      <c r="E146" s="1045" t="str">
        <f>E137</f>
        <v>couverts</v>
      </c>
      <c r="F146" s="270"/>
      <c r="G146" s="270"/>
      <c r="H146" s="270"/>
      <c r="I146" s="270"/>
      <c r="J146" s="270"/>
      <c r="K146" s="270"/>
      <c r="L146" s="329"/>
      <c r="N146" s="2982"/>
      <c r="O146" s="310"/>
      <c r="P146" s="2961"/>
      <c r="Q146"/>
      <c r="R146"/>
      <c r="S146"/>
      <c r="T146"/>
      <c r="Y146"/>
      <c r="Z146"/>
      <c r="AA146"/>
      <c r="AB146" s="49"/>
      <c r="AC146"/>
      <c r="AD146" s="842"/>
      <c r="AE146" s="842"/>
      <c r="AG146" s="49"/>
      <c r="AH146" s="49"/>
      <c r="AI146" s="49"/>
      <c r="AJ146" s="49"/>
      <c r="AK146" s="49"/>
      <c r="AL146" s="49"/>
      <c r="AM146" s="49"/>
      <c r="AN146" s="49"/>
      <c r="AO146" s="3"/>
      <c r="AP146"/>
      <c r="AQ146"/>
      <c r="AR146"/>
      <c r="AS146"/>
      <c r="AT146"/>
      <c r="AU146"/>
      <c r="AV146"/>
      <c r="AW146" s="31"/>
      <c r="AX146" s="31"/>
      <c r="AY146" s="31"/>
      <c r="AZ146" s="31"/>
      <c r="BA146" s="49"/>
      <c r="BB146" s="49"/>
      <c r="BC146" s="49"/>
      <c r="BD146" s="49"/>
      <c r="BF146" s="3199"/>
      <c r="BG146" s="625">
        <v>1</v>
      </c>
      <c r="BH146" s="248"/>
      <c r="BI146" s="118"/>
      <c r="BJ146" s="118"/>
      <c r="BK146" s="118"/>
      <c r="BL146" s="244"/>
      <c r="BM146" s="1024" t="s">
        <v>6</v>
      </c>
      <c r="BN146" s="4">
        <v>1</v>
      </c>
    </row>
    <row r="147" spans="1:66" s="48" customFormat="1" ht="15.75" x14ac:dyDescent="0.25">
      <c r="A147"/>
      <c r="B147" s="196" t="str">
        <f t="shared" si="40"/>
        <v>►</v>
      </c>
      <c r="C147" s="320" t="str">
        <f>C137</f>
        <v>Famille à coller.N.Nom de votre recette.Recette mère ►.S.Saisissez le nom de la recette mère</v>
      </c>
      <c r="D147" s="320">
        <f>D137</f>
        <v>6</v>
      </c>
      <c r="E147" s="1045" t="str">
        <f>E137</f>
        <v>couverts</v>
      </c>
      <c r="F147" s="270"/>
      <c r="G147" s="270"/>
      <c r="H147" s="270"/>
      <c r="I147" s="270"/>
      <c r="J147" s="270"/>
      <c r="K147" s="270"/>
      <c r="L147" s="329"/>
      <c r="N147" s="2982"/>
      <c r="O147" s="310"/>
      <c r="P147" s="2961"/>
      <c r="Q147"/>
      <c r="R147"/>
      <c r="S147"/>
      <c r="T147"/>
      <c r="Y147"/>
      <c r="Z147"/>
      <c r="AA147"/>
      <c r="AB147" s="49"/>
      <c r="AC147"/>
      <c r="AD147" s="842"/>
      <c r="AE147" s="842"/>
      <c r="AG147" s="49"/>
      <c r="AH147" s="49"/>
      <c r="AI147" s="49"/>
      <c r="AJ147" s="49"/>
      <c r="AK147" s="49"/>
      <c r="AL147" s="49"/>
      <c r="AM147" s="49"/>
      <c r="AN147" s="49"/>
      <c r="AO147" s="3"/>
      <c r="AP147"/>
      <c r="AQ147"/>
      <c r="AR147"/>
      <c r="AS147"/>
      <c r="AT147"/>
      <c r="AU147"/>
      <c r="AV147"/>
      <c r="AW147" s="31"/>
      <c r="AX147" s="31"/>
      <c r="AY147" s="31"/>
      <c r="AZ147" s="31"/>
      <c r="BA147" s="49"/>
      <c r="BB147" s="49"/>
      <c r="BC147" s="49"/>
      <c r="BD147" s="49"/>
      <c r="BF147" s="3199"/>
      <c r="BG147" s="179">
        <v>2</v>
      </c>
      <c r="BH147" s="16"/>
      <c r="BI147" s="118"/>
      <c r="BJ147" s="118"/>
      <c r="BK147" s="118"/>
      <c r="BL147" s="244"/>
      <c r="BM147" s="1024" t="s">
        <v>6</v>
      </c>
      <c r="BN147" s="4">
        <v>1</v>
      </c>
    </row>
    <row r="148" spans="1:66" s="48" customFormat="1" ht="18.75" x14ac:dyDescent="0.25">
      <c r="A148"/>
      <c r="B148" s="196" t="str">
        <f t="shared" si="40"/>
        <v>A</v>
      </c>
      <c r="C148" s="320" t="str">
        <f>C137</f>
        <v>Famille à coller.N.Nom de votre recette.Recette mère ►.S.Saisissez le nom de la recette mère</v>
      </c>
      <c r="D148" s="320">
        <f>D137</f>
        <v>6</v>
      </c>
      <c r="E148" s="1045" t="str">
        <f>E137</f>
        <v>couverts</v>
      </c>
      <c r="F148" s="270"/>
      <c r="G148" s="270"/>
      <c r="H148" s="270"/>
      <c r="I148" s="270"/>
      <c r="J148" s="270"/>
      <c r="K148" s="270" t="s">
        <v>625</v>
      </c>
      <c r="L148" s="329"/>
      <c r="N148" s="2982"/>
      <c r="O148" s="310"/>
      <c r="P148" s="2961"/>
      <c r="Q148"/>
      <c r="R148"/>
      <c r="S148"/>
      <c r="T148"/>
      <c r="Y148"/>
      <c r="Z148"/>
      <c r="AA148"/>
      <c r="AB148" s="49"/>
      <c r="AC148"/>
      <c r="AD148" s="842"/>
      <c r="AE148" s="842"/>
      <c r="AG148" s="49"/>
      <c r="AH148" s="49"/>
      <c r="AI148" s="2801" t="s">
        <v>2305</v>
      </c>
      <c r="AJ148" s="49"/>
      <c r="AK148" s="49"/>
      <c r="AL148" s="49"/>
      <c r="AM148" s="49"/>
      <c r="AN148" s="49"/>
      <c r="AO148" s="3"/>
      <c r="AP148"/>
      <c r="AQ148"/>
      <c r="AR148"/>
      <c r="AS148"/>
      <c r="AT148"/>
      <c r="AU148"/>
      <c r="AV148"/>
      <c r="AW148" s="31"/>
      <c r="AX148" s="31"/>
      <c r="AY148" s="31"/>
      <c r="AZ148" s="31"/>
      <c r="BA148" s="49"/>
      <c r="BB148" s="49"/>
      <c r="BC148" s="49"/>
      <c r="BD148" s="49"/>
      <c r="BF148" s="3199"/>
      <c r="BG148" s="626" t="s">
        <v>361</v>
      </c>
      <c r="BH148" s="411"/>
      <c r="BI148" s="118"/>
      <c r="BJ148" s="118"/>
      <c r="BK148" s="118"/>
      <c r="BL148" s="244"/>
      <c r="BM148" s="1024" t="s">
        <v>6</v>
      </c>
      <c r="BN148" s="4">
        <v>1</v>
      </c>
    </row>
    <row r="149" spans="1:66" s="48" customFormat="1" ht="18.75" x14ac:dyDescent="0.25">
      <c r="A149"/>
      <c r="B149" s="196" t="str">
        <f t="shared" si="40"/>
        <v>►</v>
      </c>
      <c r="C149" s="320" t="str">
        <f>C137</f>
        <v>Famille à coller.N.Nom de votre recette.Recette mère ►.S.Saisissez le nom de la recette mère</v>
      </c>
      <c r="D149" s="320">
        <f>D137</f>
        <v>6</v>
      </c>
      <c r="E149" s="1045" t="str">
        <f>E137</f>
        <v>couverts</v>
      </c>
      <c r="F149" s="270"/>
      <c r="G149" s="270"/>
      <c r="H149" s="270"/>
      <c r="I149" s="270"/>
      <c r="J149" s="270"/>
      <c r="K149" s="270"/>
      <c r="L149" s="329"/>
      <c r="N149" s="2982"/>
      <c r="O149" s="310"/>
      <c r="P149" s="2961"/>
      <c r="Q149"/>
      <c r="R149"/>
      <c r="S149"/>
      <c r="T149"/>
      <c r="Y149"/>
      <c r="Z149"/>
      <c r="AA149"/>
      <c r="AB149" s="49"/>
      <c r="AC149"/>
      <c r="AD149" s="842"/>
      <c r="AE149" s="842"/>
      <c r="AG149" s="49"/>
      <c r="AH149" s="49"/>
      <c r="AI149" s="2802" t="s">
        <v>2306</v>
      </c>
      <c r="AJ149" s="49"/>
      <c r="AK149" s="49"/>
      <c r="AL149" s="49"/>
      <c r="AM149" s="49"/>
      <c r="AN149" s="49"/>
      <c r="AO149" s="3"/>
      <c r="AP149"/>
      <c r="AQ149"/>
      <c r="AR149"/>
      <c r="AS149"/>
      <c r="AT149"/>
      <c r="AU149"/>
      <c r="AV149"/>
      <c r="AW149" s="31"/>
      <c r="AX149" s="31"/>
      <c r="AY149" s="31"/>
      <c r="AZ149" s="31"/>
      <c r="BA149" s="49"/>
      <c r="BB149" s="49"/>
      <c r="BC149" s="49"/>
      <c r="BD149" s="49"/>
      <c r="BF149" s="3199"/>
      <c r="BG149" s="627" t="s">
        <v>362</v>
      </c>
      <c r="BH149" s="415"/>
      <c r="BI149" s="118"/>
      <c r="BJ149" s="118"/>
      <c r="BK149" s="118"/>
      <c r="BL149" s="244"/>
      <c r="BM149" s="1024" t="s">
        <v>6</v>
      </c>
      <c r="BN149" s="4">
        <v>1</v>
      </c>
    </row>
    <row r="150" spans="1:66" s="48" customFormat="1" ht="18.75" x14ac:dyDescent="0.25">
      <c r="A150"/>
      <c r="B150" s="196" t="str">
        <f t="shared" si="40"/>
        <v>►</v>
      </c>
      <c r="C150" s="320" t="str">
        <f>C137</f>
        <v>Famille à coller.N.Nom de votre recette.Recette mère ►.S.Saisissez le nom de la recette mère</v>
      </c>
      <c r="D150" s="320">
        <f>D137</f>
        <v>6</v>
      </c>
      <c r="E150" s="1045" t="str">
        <f>E137</f>
        <v>couverts</v>
      </c>
      <c r="F150" s="270"/>
      <c r="G150" s="270"/>
      <c r="H150" s="270"/>
      <c r="I150" s="270"/>
      <c r="J150" s="270"/>
      <c r="K150" s="270"/>
      <c r="L150" s="329"/>
      <c r="N150" s="2982"/>
      <c r="O150" s="310"/>
      <c r="P150" s="2961"/>
      <c r="Q150"/>
      <c r="R150"/>
      <c r="S150"/>
      <c r="T150"/>
      <c r="Y150"/>
      <c r="Z150"/>
      <c r="AA150"/>
      <c r="AB150" s="49"/>
      <c r="AC150"/>
      <c r="AD150" s="842"/>
      <c r="AE150" s="842"/>
      <c r="AG150" s="49"/>
      <c r="AH150" s="49"/>
      <c r="AI150" s="2803" t="s">
        <v>2307</v>
      </c>
      <c r="AJ150" s="49"/>
      <c r="AK150" s="49"/>
      <c r="AL150" s="49"/>
      <c r="AM150" s="49"/>
      <c r="AN150" s="49"/>
      <c r="AO150" s="3"/>
      <c r="AP150"/>
      <c r="AQ150"/>
      <c r="AR150"/>
      <c r="AS150"/>
      <c r="AT150"/>
      <c r="AU150"/>
      <c r="AV150"/>
      <c r="AW150" s="31"/>
      <c r="AX150" s="31"/>
      <c r="AY150" s="31"/>
      <c r="AZ150" s="31"/>
      <c r="BA150" s="49"/>
      <c r="BB150" s="49"/>
      <c r="BC150" s="49"/>
      <c r="BD150" s="49"/>
      <c r="BF150" s="3199"/>
      <c r="BG150" s="627" t="s">
        <v>363</v>
      </c>
      <c r="BH150" s="415"/>
      <c r="BI150" s="118"/>
      <c r="BJ150" s="118"/>
      <c r="BK150" s="118"/>
      <c r="BL150" s="244"/>
      <c r="BM150" s="1024" t="s">
        <v>6</v>
      </c>
      <c r="BN150" s="4">
        <v>1</v>
      </c>
    </row>
    <row r="151" spans="1:66" s="48" customFormat="1" ht="18.75" x14ac:dyDescent="0.25">
      <c r="A151"/>
      <c r="B151" s="196" t="str">
        <f t="shared" si="40"/>
        <v>►</v>
      </c>
      <c r="C151" s="320" t="str">
        <f>C137</f>
        <v>Famille à coller.N.Nom de votre recette.Recette mère ►.S.Saisissez le nom de la recette mère</v>
      </c>
      <c r="D151" s="320">
        <f>D137</f>
        <v>6</v>
      </c>
      <c r="E151" s="1045" t="str">
        <f>E137</f>
        <v>couverts</v>
      </c>
      <c r="F151" s="270"/>
      <c r="G151" s="270"/>
      <c r="H151" s="270"/>
      <c r="I151" s="270"/>
      <c r="J151" s="270"/>
      <c r="K151" s="270"/>
      <c r="L151" s="329"/>
      <c r="N151" s="2982"/>
      <c r="O151" s="310"/>
      <c r="P151" s="2961"/>
      <c r="Q151"/>
      <c r="R151"/>
      <c r="S151"/>
      <c r="T151"/>
      <c r="Y151"/>
      <c r="Z151"/>
      <c r="AA151"/>
      <c r="AB151" s="49"/>
      <c r="AC151"/>
      <c r="AD151" s="842"/>
      <c r="AE151" s="842"/>
      <c r="AG151" s="49"/>
      <c r="AH151" s="49"/>
      <c r="AI151" s="2804" t="s">
        <v>2308</v>
      </c>
      <c r="AJ151" s="49"/>
      <c r="AK151" s="49"/>
      <c r="AL151" s="49"/>
      <c r="AM151" s="49"/>
      <c r="AN151" s="49"/>
      <c r="AO151" s="3"/>
      <c r="AP151"/>
      <c r="AQ151"/>
      <c r="AR151"/>
      <c r="AS151"/>
      <c r="AT151"/>
      <c r="AU151"/>
      <c r="AV151"/>
      <c r="AW151" s="31"/>
      <c r="AX151" s="31"/>
      <c r="AY151" s="31"/>
      <c r="AZ151" s="31"/>
      <c r="BA151" s="49"/>
      <c r="BB151" s="49"/>
      <c r="BC151" s="49"/>
      <c r="BD151" s="49"/>
      <c r="BF151" s="3199"/>
      <c r="BG151" t="s">
        <v>364</v>
      </c>
      <c r="BH151" s="415"/>
      <c r="BI151" s="118"/>
      <c r="BJ151" s="118"/>
      <c r="BK151" s="118"/>
      <c r="BL151" s="244"/>
      <c r="BM151" s="1024" t="s">
        <v>6</v>
      </c>
      <c r="BN151" s="4">
        <v>1</v>
      </c>
    </row>
    <row r="152" spans="1:66" s="48" customFormat="1" ht="18.75" x14ac:dyDescent="0.25">
      <c r="A152"/>
      <c r="B152" s="196" t="str">
        <f t="shared" si="40"/>
        <v>►</v>
      </c>
      <c r="C152" s="320" t="str">
        <f>C137</f>
        <v>Famille à coller.N.Nom de votre recette.Recette mère ►.S.Saisissez le nom de la recette mère</v>
      </c>
      <c r="D152" s="320">
        <f>D137</f>
        <v>6</v>
      </c>
      <c r="E152" s="1045" t="str">
        <f>E137</f>
        <v>couverts</v>
      </c>
      <c r="F152" s="270"/>
      <c r="G152" s="270"/>
      <c r="H152" s="270"/>
      <c r="I152" s="270"/>
      <c r="J152" s="270"/>
      <c r="K152" s="270"/>
      <c r="L152" s="329"/>
      <c r="N152" s="2982"/>
      <c r="O152" s="310"/>
      <c r="P152" s="2961"/>
      <c r="Q152"/>
      <c r="R152"/>
      <c r="S152"/>
      <c r="T152"/>
      <c r="Y152"/>
      <c r="Z152"/>
      <c r="AA152"/>
      <c r="AB152" s="49"/>
      <c r="AC152"/>
      <c r="AD152" s="842"/>
      <c r="AE152" s="842"/>
      <c r="AG152" s="49"/>
      <c r="AH152" s="49"/>
      <c r="AI152" s="2805" t="s">
        <v>2309</v>
      </c>
      <c r="AJ152" s="49"/>
      <c r="AK152" s="49"/>
      <c r="AL152" s="49"/>
      <c r="AM152" s="49"/>
      <c r="AN152" s="49"/>
      <c r="AO152"/>
      <c r="AP152"/>
      <c r="AQ152"/>
      <c r="AR152"/>
      <c r="AS152"/>
      <c r="AT152"/>
      <c r="AU152"/>
      <c r="AV152"/>
      <c r="AW152" s="31"/>
      <c r="AX152" s="31"/>
      <c r="AY152" s="31"/>
      <c r="AZ152" s="31"/>
      <c r="BA152" s="49"/>
      <c r="BB152" s="49"/>
      <c r="BC152" s="49"/>
      <c r="BD152" s="49"/>
      <c r="BF152" s="3199"/>
      <c r="BG152" s="628" t="s">
        <v>365</v>
      </c>
      <c r="BH152" s="415"/>
      <c r="BI152" s="118"/>
      <c r="BJ152" s="118"/>
      <c r="BK152" s="118"/>
      <c r="BL152" s="244"/>
      <c r="BM152" s="1024" t="s">
        <v>6</v>
      </c>
      <c r="BN152" s="4">
        <v>1</v>
      </c>
    </row>
    <row r="153" spans="1:66" s="48" customFormat="1" ht="18.75" x14ac:dyDescent="0.25">
      <c r="A153"/>
      <c r="B153" s="196" t="str">
        <f t="shared" si="40"/>
        <v>►</v>
      </c>
      <c r="C153" s="320" t="str">
        <f>C137</f>
        <v>Famille à coller.N.Nom de votre recette.Recette mère ►.S.Saisissez le nom de la recette mère</v>
      </c>
      <c r="D153" s="320">
        <f>D137</f>
        <v>6</v>
      </c>
      <c r="E153" s="1045" t="str">
        <f>E137</f>
        <v>couverts</v>
      </c>
      <c r="F153" s="270"/>
      <c r="G153" s="270"/>
      <c r="H153" s="270"/>
      <c r="I153" s="270"/>
      <c r="J153" s="270"/>
      <c r="K153" s="270"/>
      <c r="L153" s="329"/>
      <c r="N153" s="2982"/>
      <c r="O153" s="310"/>
      <c r="P153" s="2961"/>
      <c r="Q153"/>
      <c r="R153"/>
      <c r="S153"/>
      <c r="T153"/>
      <c r="Y153"/>
      <c r="Z153"/>
      <c r="AA153"/>
      <c r="AB153" s="49"/>
      <c r="AC153"/>
      <c r="AD153" s="842"/>
      <c r="AE153" s="842"/>
      <c r="AG153" s="49"/>
      <c r="AH153" s="49"/>
      <c r="AI153" s="2806" t="s">
        <v>2310</v>
      </c>
      <c r="AJ153" s="49"/>
      <c r="AK153" s="49"/>
      <c r="AL153" s="49"/>
      <c r="AM153" s="49"/>
      <c r="AN153" s="49"/>
      <c r="AO153"/>
      <c r="AP153"/>
      <c r="AQ153"/>
      <c r="AR153"/>
      <c r="AS153"/>
      <c r="AT153"/>
      <c r="AU153"/>
      <c r="AV153"/>
      <c r="AW153" s="31"/>
      <c r="AX153" s="31"/>
      <c r="AY153" s="31"/>
      <c r="AZ153" s="31"/>
      <c r="BA153" s="49"/>
      <c r="BB153" s="49"/>
      <c r="BC153" s="49"/>
      <c r="BD153" s="49"/>
      <c r="BF153" s="3199"/>
      <c r="BG153" s="627" t="s">
        <v>366</v>
      </c>
      <c r="BH153" s="431"/>
      <c r="BI153" s="118"/>
      <c r="BJ153" s="118"/>
      <c r="BK153" s="118"/>
      <c r="BL153" s="244"/>
      <c r="BM153" s="1024" t="s">
        <v>6</v>
      </c>
      <c r="BN153" s="4">
        <v>1</v>
      </c>
    </row>
    <row r="154" spans="1:66" s="48" customFormat="1" ht="17.25" x14ac:dyDescent="0.25">
      <c r="A154"/>
      <c r="B154" s="196" t="str">
        <f t="shared" si="40"/>
        <v>►</v>
      </c>
      <c r="C154" s="320" t="str">
        <f>C137</f>
        <v>Famille à coller.N.Nom de votre recette.Recette mère ►.S.Saisissez le nom de la recette mère</v>
      </c>
      <c r="D154" s="320">
        <f>D137</f>
        <v>6</v>
      </c>
      <c r="E154" s="1045" t="str">
        <f>E137</f>
        <v>couverts</v>
      </c>
      <c r="F154" s="270"/>
      <c r="G154" s="270"/>
      <c r="H154" s="270"/>
      <c r="I154" s="270"/>
      <c r="J154" s="270"/>
      <c r="K154" s="270"/>
      <c r="L154" s="329"/>
      <c r="N154" s="2982"/>
      <c r="O154" s="310"/>
      <c r="P154" s="2961"/>
      <c r="Q154"/>
      <c r="R154"/>
      <c r="S154"/>
      <c r="T154"/>
      <c r="Y154"/>
      <c r="Z154"/>
      <c r="AA154"/>
      <c r="AB154" s="49"/>
      <c r="AC154"/>
      <c r="AD154" s="842"/>
      <c r="AE154" s="842"/>
      <c r="AG154" s="49"/>
      <c r="AH154" s="49"/>
      <c r="AI154" s="2807" t="s">
        <v>2311</v>
      </c>
      <c r="AJ154" s="49"/>
      <c r="AK154" s="49"/>
      <c r="AL154" s="49"/>
      <c r="AM154" s="49"/>
      <c r="AN154" s="49"/>
      <c r="AO154"/>
      <c r="AP154"/>
      <c r="AQ154"/>
      <c r="AR154"/>
      <c r="AS154"/>
      <c r="AT154"/>
      <c r="AU154"/>
      <c r="AV154"/>
      <c r="AW154" s="31"/>
      <c r="AX154" s="31"/>
      <c r="AY154" s="31"/>
      <c r="AZ154" s="31"/>
      <c r="BA154" s="49"/>
      <c r="BB154" s="49"/>
      <c r="BC154" s="49"/>
      <c r="BD154" s="49"/>
      <c r="BF154" s="559"/>
      <c r="BG154" s="16"/>
      <c r="BH154" s="16"/>
      <c r="BI154" s="16"/>
      <c r="BJ154" s="16"/>
      <c r="BK154" s="16"/>
      <c r="BL154" s="629"/>
      <c r="BM154" s="1024" t="s">
        <v>6</v>
      </c>
      <c r="BN154" s="4">
        <v>1</v>
      </c>
    </row>
    <row r="155" spans="1:66" s="48" customFormat="1" ht="18" x14ac:dyDescent="0.25">
      <c r="A155"/>
      <c r="B155" s="196" t="str">
        <f t="shared" si="40"/>
        <v>►</v>
      </c>
      <c r="C155" s="320" t="str">
        <f>C137</f>
        <v>Famille à coller.N.Nom de votre recette.Recette mère ►.S.Saisissez le nom de la recette mère</v>
      </c>
      <c r="D155" s="320">
        <f>D137</f>
        <v>6</v>
      </c>
      <c r="E155" s="1045" t="str">
        <f>E137</f>
        <v>couverts</v>
      </c>
      <c r="F155" s="270"/>
      <c r="G155" s="270"/>
      <c r="H155" s="270"/>
      <c r="I155" s="270"/>
      <c r="J155" s="270"/>
      <c r="K155" s="270"/>
      <c r="L155" s="329"/>
      <c r="N155" s="2982"/>
      <c r="O155" s="310"/>
      <c r="P155" s="2961"/>
      <c r="Q155"/>
      <c r="R155"/>
      <c r="S155"/>
      <c r="T155"/>
      <c r="Y155"/>
      <c r="Z155"/>
      <c r="AA155"/>
      <c r="AC155"/>
      <c r="AD155" s="842"/>
      <c r="AE155" s="842"/>
      <c r="AG155" s="49"/>
      <c r="AH155" s="49"/>
      <c r="AI155" s="2808" t="s">
        <v>2312</v>
      </c>
      <c r="AJ155" s="49"/>
      <c r="AK155" s="49"/>
      <c r="AL155" s="49"/>
      <c r="AM155" s="49"/>
      <c r="AN155" s="49"/>
      <c r="AO155"/>
      <c r="AP155"/>
      <c r="AQ155"/>
      <c r="AR155"/>
      <c r="AS155"/>
      <c r="AT155"/>
      <c r="AU155"/>
      <c r="AV155"/>
      <c r="AW155" s="31"/>
      <c r="AX155" s="31"/>
      <c r="AY155" s="31"/>
      <c r="AZ155" s="31"/>
      <c r="BA155" s="49"/>
      <c r="BB155" s="49"/>
      <c r="BC155" s="49"/>
      <c r="BD155" s="49"/>
      <c r="BF155" s="559"/>
      <c r="BG155" s="16"/>
      <c r="BH155" s="16"/>
      <c r="BI155" s="16"/>
      <c r="BJ155" s="16"/>
      <c r="BK155" s="16"/>
      <c r="BL155" s="629"/>
      <c r="BM155" s="1024" t="s">
        <v>6</v>
      </c>
      <c r="BN155" s="4">
        <v>1</v>
      </c>
    </row>
    <row r="156" spans="1:66" s="48" customFormat="1" ht="18" x14ac:dyDescent="0.25">
      <c r="A156"/>
      <c r="B156" s="196" t="str">
        <f t="shared" si="40"/>
        <v>►</v>
      </c>
      <c r="C156" s="320" t="str">
        <f>C137</f>
        <v>Famille à coller.N.Nom de votre recette.Recette mère ►.S.Saisissez le nom de la recette mère</v>
      </c>
      <c r="D156" s="320">
        <f>D137</f>
        <v>6</v>
      </c>
      <c r="E156" s="1045" t="str">
        <f>E137</f>
        <v>couverts</v>
      </c>
      <c r="F156" s="270"/>
      <c r="G156" s="270"/>
      <c r="H156" s="270"/>
      <c r="I156" s="270"/>
      <c r="J156" s="270"/>
      <c r="K156" s="270"/>
      <c r="L156" s="329"/>
      <c r="N156" s="2982"/>
      <c r="O156" s="310"/>
      <c r="P156" s="2961"/>
      <c r="Q156"/>
      <c r="R156"/>
      <c r="S156"/>
      <c r="T156"/>
      <c r="Y156"/>
      <c r="Z156"/>
      <c r="AA156"/>
      <c r="AC156"/>
      <c r="AD156" s="842"/>
      <c r="AE156" s="842"/>
      <c r="AG156" s="49"/>
      <c r="AH156" s="49"/>
      <c r="AI156" s="2809" t="s">
        <v>2313</v>
      </c>
      <c r="AJ156" s="49"/>
      <c r="AK156" s="49"/>
      <c r="AL156" s="49"/>
      <c r="AM156" s="49"/>
      <c r="AN156" s="49"/>
      <c r="AO156"/>
      <c r="AP156"/>
      <c r="AQ156"/>
      <c r="AR156"/>
      <c r="AS156"/>
      <c r="AT156"/>
      <c r="AU156"/>
      <c r="AV156"/>
      <c r="AW156" s="31"/>
      <c r="AX156" s="31"/>
      <c r="AY156" s="31"/>
      <c r="AZ156" s="31"/>
      <c r="BA156" s="49"/>
      <c r="BB156" s="49"/>
      <c r="BC156" s="49"/>
      <c r="BD156" s="49"/>
      <c r="BF156" s="559"/>
      <c r="BG156" s="16"/>
      <c r="BH156" s="16"/>
      <c r="BI156" s="16"/>
      <c r="BJ156" s="16"/>
      <c r="BK156" s="16"/>
      <c r="BL156" s="629"/>
      <c r="BM156" s="1024" t="s">
        <v>6</v>
      </c>
      <c r="BN156" s="4">
        <v>1</v>
      </c>
    </row>
    <row r="157" spans="1:66" s="48" customFormat="1" ht="15.75" x14ac:dyDescent="0.25">
      <c r="A157"/>
      <c r="B157" s="196" t="str">
        <f t="shared" si="40"/>
        <v>►</v>
      </c>
      <c r="C157" s="320" t="str">
        <f>C137</f>
        <v>Famille à coller.N.Nom de votre recette.Recette mère ►.S.Saisissez le nom de la recette mère</v>
      </c>
      <c r="D157" s="320">
        <f>D137</f>
        <v>6</v>
      </c>
      <c r="E157" s="1045" t="str">
        <f>E137</f>
        <v>couverts</v>
      </c>
      <c r="F157" s="270"/>
      <c r="G157" s="270"/>
      <c r="H157" s="270"/>
      <c r="I157" s="270"/>
      <c r="J157" s="270"/>
      <c r="K157" s="270"/>
      <c r="L157" s="329"/>
      <c r="N157" s="2982"/>
      <c r="O157" s="310"/>
      <c r="P157" s="2961"/>
      <c r="Q157"/>
      <c r="R157"/>
      <c r="S157"/>
      <c r="T157"/>
      <c r="Y157"/>
      <c r="Z157"/>
      <c r="AA157"/>
      <c r="AC157"/>
      <c r="AD157" s="842"/>
      <c r="AE157" s="842"/>
      <c r="AG157" s="49"/>
      <c r="AH157" s="49"/>
      <c r="AI157" s="49"/>
      <c r="AJ157" s="49"/>
      <c r="AK157" s="49"/>
      <c r="AL157" s="49"/>
      <c r="AM157" s="49"/>
      <c r="AN157" s="49"/>
      <c r="AO157"/>
      <c r="AP157"/>
      <c r="AQ157"/>
      <c r="AR157"/>
      <c r="AS157"/>
      <c r="AT157"/>
      <c r="AU157"/>
      <c r="AV157"/>
      <c r="AW157" s="31"/>
      <c r="AX157" s="31"/>
      <c r="AY157" s="31"/>
      <c r="AZ157" s="31"/>
      <c r="BA157" s="49"/>
      <c r="BB157" s="49"/>
      <c r="BC157" s="49"/>
      <c r="BD157" s="49"/>
      <c r="BF157" s="559"/>
      <c r="BG157" s="16"/>
      <c r="BH157" s="16"/>
      <c r="BI157" s="16"/>
      <c r="BJ157" s="16"/>
      <c r="BK157" s="16"/>
      <c r="BL157" s="629"/>
      <c r="BM157" s="1024" t="s">
        <v>6</v>
      </c>
      <c r="BN157" s="4">
        <v>1</v>
      </c>
    </row>
    <row r="158" spans="1:66" s="48" customFormat="1" ht="15.75" x14ac:dyDescent="0.25">
      <c r="A158"/>
      <c r="B158" s="196" t="str">
        <f t="shared" si="40"/>
        <v>►</v>
      </c>
      <c r="C158" s="320" t="str">
        <f>C137</f>
        <v>Famille à coller.N.Nom de votre recette.Recette mère ►.S.Saisissez le nom de la recette mère</v>
      </c>
      <c r="D158" s="320">
        <f>D137</f>
        <v>6</v>
      </c>
      <c r="E158" s="1045" t="str">
        <f>E137</f>
        <v>couverts</v>
      </c>
      <c r="F158" s="270"/>
      <c r="G158" s="270"/>
      <c r="H158" s="270"/>
      <c r="I158" s="270"/>
      <c r="J158" s="270"/>
      <c r="K158" s="270"/>
      <c r="L158" s="329"/>
      <c r="N158" s="2982"/>
      <c r="O158" s="310"/>
      <c r="P158" s="2961"/>
      <c r="Q158"/>
      <c r="R158"/>
      <c r="S158"/>
      <c r="T158"/>
      <c r="Y158"/>
      <c r="Z158"/>
      <c r="AA158"/>
      <c r="AC158"/>
      <c r="AD158" s="842"/>
      <c r="AE158" s="842"/>
      <c r="AG158" s="49"/>
      <c r="AH158" s="49"/>
      <c r="AI158" s="49"/>
      <c r="AJ158" s="49"/>
      <c r="AK158" s="49"/>
      <c r="AL158" s="49"/>
      <c r="AM158" s="49"/>
      <c r="AN158" s="49"/>
      <c r="AO158"/>
      <c r="AP158"/>
      <c r="AQ158"/>
      <c r="AR158"/>
      <c r="AS158"/>
      <c r="AT158"/>
      <c r="AU158"/>
      <c r="AV158"/>
      <c r="AW158" s="31"/>
      <c r="AX158" s="31"/>
      <c r="AY158" s="31"/>
      <c r="AZ158" s="31"/>
      <c r="BA158" s="49"/>
      <c r="BB158" s="49"/>
      <c r="BC158" s="49"/>
      <c r="BD158" s="49"/>
      <c r="BF158" s="559"/>
      <c r="BG158" s="16"/>
      <c r="BH158" s="16"/>
      <c r="BI158" s="16"/>
      <c r="BJ158" s="16"/>
      <c r="BK158" s="16"/>
      <c r="BL158" s="629"/>
      <c r="BM158" s="1024" t="s">
        <v>6</v>
      </c>
      <c r="BN158" s="4">
        <v>1</v>
      </c>
    </row>
    <row r="159" spans="1:66" s="48" customFormat="1" ht="15.75" x14ac:dyDescent="0.25">
      <c r="A159"/>
      <c r="B159" s="196" t="str">
        <f t="shared" si="40"/>
        <v>►</v>
      </c>
      <c r="C159" s="320" t="str">
        <f>C137</f>
        <v>Famille à coller.N.Nom de votre recette.Recette mère ►.S.Saisissez le nom de la recette mère</v>
      </c>
      <c r="D159" s="320">
        <f>D137</f>
        <v>6</v>
      </c>
      <c r="E159" s="1045" t="str">
        <f>E137</f>
        <v>couverts</v>
      </c>
      <c r="F159" s="270"/>
      <c r="G159" s="270"/>
      <c r="H159" s="270"/>
      <c r="I159" s="270"/>
      <c r="J159" s="270"/>
      <c r="K159" s="270"/>
      <c r="L159" s="329"/>
      <c r="N159" s="2982"/>
      <c r="O159" s="310"/>
      <c r="P159" s="2961"/>
      <c r="Q159"/>
      <c r="R159"/>
      <c r="S159"/>
      <c r="T159"/>
      <c r="Y159"/>
      <c r="Z159"/>
      <c r="AA159"/>
      <c r="AC159"/>
      <c r="AD159" s="842"/>
      <c r="AE159" s="842"/>
      <c r="AG159" s="49"/>
      <c r="AH159" s="49"/>
      <c r="AI159" s="49"/>
      <c r="AJ159" s="49"/>
      <c r="AK159" s="49"/>
      <c r="AL159" s="49"/>
      <c r="AM159" s="49"/>
      <c r="AN159" s="49"/>
      <c r="AO159"/>
      <c r="AP159"/>
      <c r="AQ159"/>
      <c r="AR159"/>
      <c r="AS159"/>
      <c r="AT159"/>
      <c r="AU159"/>
      <c r="AV159"/>
      <c r="AW159" s="31"/>
      <c r="AX159" s="31"/>
      <c r="AY159" s="31"/>
      <c r="AZ159" s="31"/>
      <c r="BA159" s="49"/>
      <c r="BB159" s="49"/>
      <c r="BC159" s="49"/>
      <c r="BD159" s="49"/>
      <c r="BF159" s="559"/>
      <c r="BG159" s="16"/>
      <c r="BH159" s="16"/>
      <c r="BI159" s="16"/>
      <c r="BJ159" s="16"/>
      <c r="BK159" s="16"/>
      <c r="BL159" s="629"/>
      <c r="BM159" s="1024" t="s">
        <v>6</v>
      </c>
      <c r="BN159" s="4">
        <v>1</v>
      </c>
    </row>
    <row r="160" spans="1:66" s="48" customFormat="1" ht="15.75" x14ac:dyDescent="0.25">
      <c r="A160"/>
      <c r="B160" s="196" t="str">
        <f t="shared" si="40"/>
        <v>►</v>
      </c>
      <c r="C160" s="320" t="str">
        <f>C137</f>
        <v>Famille à coller.N.Nom de votre recette.Recette mère ►.S.Saisissez le nom de la recette mère</v>
      </c>
      <c r="D160" s="320">
        <f>D137</f>
        <v>6</v>
      </c>
      <c r="E160" s="1045" t="str">
        <f>E137</f>
        <v>couverts</v>
      </c>
      <c r="F160" s="270"/>
      <c r="G160" s="270"/>
      <c r="H160" s="270"/>
      <c r="I160" s="270"/>
      <c r="J160" s="270"/>
      <c r="K160" s="270"/>
      <c r="L160" s="329"/>
      <c r="N160" s="2982"/>
      <c r="O160" s="310"/>
      <c r="P160" s="2961"/>
      <c r="Q160"/>
      <c r="R160"/>
      <c r="S160"/>
      <c r="T160"/>
      <c r="Y160"/>
      <c r="Z160"/>
      <c r="AA160"/>
      <c r="AC160"/>
      <c r="AD160" s="842"/>
      <c r="AE160" s="842"/>
      <c r="AG160" s="49"/>
      <c r="AH160" s="49"/>
      <c r="AI160" s="49"/>
      <c r="AJ160" s="49"/>
      <c r="AK160" s="49"/>
      <c r="AL160" s="49"/>
      <c r="AM160" s="49"/>
      <c r="AN160" s="49"/>
      <c r="AO160"/>
      <c r="AP160"/>
      <c r="AQ160"/>
      <c r="AR160"/>
      <c r="AS160"/>
      <c r="AT160"/>
      <c r="AU160"/>
      <c r="AV160"/>
      <c r="AW160" s="31"/>
      <c r="AX160" s="31"/>
      <c r="AY160" s="31"/>
      <c r="AZ160" s="31"/>
      <c r="BA160" s="49"/>
      <c r="BB160" s="49"/>
      <c r="BC160" s="49"/>
      <c r="BD160" s="49"/>
      <c r="BF160" s="559"/>
      <c r="BG160" s="16"/>
      <c r="BH160" s="16"/>
      <c r="BI160" s="16"/>
      <c r="BJ160" s="16"/>
      <c r="BK160" s="16"/>
      <c r="BL160" s="629"/>
      <c r="BM160" s="1024" t="s">
        <v>6</v>
      </c>
      <c r="BN160" s="4">
        <v>1</v>
      </c>
    </row>
    <row r="161" spans="1:66" s="48" customFormat="1" ht="15.75" x14ac:dyDescent="0.25">
      <c r="A161"/>
      <c r="B161" s="196" t="str">
        <f t="shared" si="40"/>
        <v>►</v>
      </c>
      <c r="C161" s="320" t="str">
        <f>C137</f>
        <v>Famille à coller.N.Nom de votre recette.Recette mère ►.S.Saisissez le nom de la recette mère</v>
      </c>
      <c r="D161" s="320">
        <f>D137</f>
        <v>6</v>
      </c>
      <c r="E161" s="1045" t="str">
        <f>E137</f>
        <v>couverts</v>
      </c>
      <c r="F161" s="270"/>
      <c r="G161" s="270"/>
      <c r="H161" s="270"/>
      <c r="I161" s="270"/>
      <c r="J161" s="270"/>
      <c r="K161" s="270"/>
      <c r="L161" s="329"/>
      <c r="N161" s="2982"/>
      <c r="O161" s="310"/>
      <c r="P161" s="2961"/>
      <c r="Q161"/>
      <c r="R161"/>
      <c r="S161"/>
      <c r="T161"/>
      <c r="Y161"/>
      <c r="Z161"/>
      <c r="AA161"/>
      <c r="AC161"/>
      <c r="AD161" s="842"/>
      <c r="AE161" s="842"/>
      <c r="AG161" s="49"/>
      <c r="AH161" s="49"/>
      <c r="AI161" s="49"/>
      <c r="AJ161" s="49"/>
      <c r="AK161" s="49"/>
      <c r="AL161" s="49"/>
      <c r="AM161" s="49"/>
      <c r="AN161" s="49"/>
      <c r="AO161"/>
      <c r="AP161"/>
      <c r="AQ161"/>
      <c r="AR161"/>
      <c r="AS161"/>
      <c r="AT161"/>
      <c r="AU161"/>
      <c r="AV161"/>
      <c r="AW161" s="31"/>
      <c r="AX161" s="31"/>
      <c r="AY161" s="31"/>
      <c r="AZ161" s="31"/>
      <c r="BA161" s="49"/>
      <c r="BB161" s="49"/>
      <c r="BC161" s="49"/>
      <c r="BD161" s="49"/>
      <c r="BF161" s="559"/>
      <c r="BG161" s="16"/>
      <c r="BH161" s="16"/>
      <c r="BI161" s="16"/>
      <c r="BJ161" s="16"/>
      <c r="BK161" s="16"/>
      <c r="BL161" s="629"/>
      <c r="BM161" s="1024" t="s">
        <v>6</v>
      </c>
      <c r="BN161" s="4">
        <v>1</v>
      </c>
    </row>
    <row r="162" spans="1:66" s="48" customFormat="1" ht="15.75" x14ac:dyDescent="0.25">
      <c r="A162"/>
      <c r="B162" s="196" t="str">
        <f t="shared" si="40"/>
        <v>►</v>
      </c>
      <c r="C162" s="320" t="str">
        <f>C137</f>
        <v>Famille à coller.N.Nom de votre recette.Recette mère ►.S.Saisissez le nom de la recette mère</v>
      </c>
      <c r="D162" s="320">
        <f>D137</f>
        <v>6</v>
      </c>
      <c r="E162" s="1045" t="str">
        <f>E137</f>
        <v>couverts</v>
      </c>
      <c r="F162" s="270"/>
      <c r="G162" s="270"/>
      <c r="H162" s="270"/>
      <c r="I162" s="270"/>
      <c r="J162" s="270"/>
      <c r="K162" s="270"/>
      <c r="L162" s="329"/>
      <c r="N162" s="2982"/>
      <c r="O162" s="310"/>
      <c r="P162" s="2961"/>
      <c r="Q162"/>
      <c r="R162"/>
      <c r="S162"/>
      <c r="T162"/>
      <c r="Y162"/>
      <c r="Z162"/>
      <c r="AA162"/>
      <c r="AC162"/>
      <c r="AD162" s="842"/>
      <c r="AE162" s="842"/>
      <c r="AG162" s="49"/>
      <c r="AH162" s="49"/>
      <c r="AI162" s="49"/>
      <c r="AJ162" s="49"/>
      <c r="AK162" s="49"/>
      <c r="AL162" s="49"/>
      <c r="AM162" s="49"/>
      <c r="AN162" s="49"/>
      <c r="AO162"/>
      <c r="AP162"/>
      <c r="AQ162"/>
      <c r="AR162"/>
      <c r="AS162"/>
      <c r="AT162"/>
      <c r="AU162"/>
      <c r="AV162"/>
      <c r="AW162" s="31"/>
      <c r="AX162" s="31"/>
      <c r="AY162" s="31"/>
      <c r="AZ162" s="31"/>
      <c r="BA162" s="49"/>
      <c r="BB162" s="49"/>
      <c r="BC162" s="49"/>
      <c r="BD162" s="49"/>
      <c r="BF162" s="559"/>
      <c r="BG162" s="16"/>
      <c r="BH162" s="16"/>
      <c r="BI162" s="16"/>
      <c r="BJ162" s="16"/>
      <c r="BK162" s="16"/>
      <c r="BL162" s="629"/>
      <c r="BM162" s="1024" t="s">
        <v>6</v>
      </c>
      <c r="BN162" s="4">
        <v>1</v>
      </c>
    </row>
    <row r="163" spans="1:66" s="48" customFormat="1" ht="15.75" x14ac:dyDescent="0.25">
      <c r="A163"/>
      <c r="B163" s="196" t="str">
        <f t="shared" si="40"/>
        <v>►</v>
      </c>
      <c r="C163" s="320" t="str">
        <f>C137</f>
        <v>Famille à coller.N.Nom de votre recette.Recette mère ►.S.Saisissez le nom de la recette mère</v>
      </c>
      <c r="D163" s="320">
        <f>D137</f>
        <v>6</v>
      </c>
      <c r="E163" s="1045" t="str">
        <f>E137</f>
        <v>couverts</v>
      </c>
      <c r="F163" s="270"/>
      <c r="G163" s="270"/>
      <c r="H163" s="270"/>
      <c r="I163" s="270"/>
      <c r="J163" s="270"/>
      <c r="K163" s="270"/>
      <c r="L163" s="329"/>
      <c r="N163" s="2982"/>
      <c r="O163" s="310"/>
      <c r="P163" s="2961"/>
      <c r="Q163"/>
      <c r="R163"/>
      <c r="S163"/>
      <c r="T163"/>
      <c r="Y163"/>
      <c r="Z163"/>
      <c r="AA163"/>
      <c r="AC163"/>
      <c r="AD163" s="842"/>
      <c r="AE163" s="842"/>
      <c r="AG163" s="49"/>
      <c r="AH163" s="49"/>
      <c r="AI163" s="49"/>
      <c r="AJ163" s="49"/>
      <c r="AK163" s="49"/>
      <c r="AL163" s="49"/>
      <c r="AM163" s="49"/>
      <c r="AN163" s="49"/>
      <c r="AO163"/>
      <c r="AP163"/>
      <c r="AQ163"/>
      <c r="AR163"/>
      <c r="AS163"/>
      <c r="AT163"/>
      <c r="AU163"/>
      <c r="AV163"/>
      <c r="AW163" s="31"/>
      <c r="AX163" s="31"/>
      <c r="AY163" s="31"/>
      <c r="AZ163" s="31"/>
      <c r="BA163" s="49"/>
      <c r="BB163" s="49"/>
      <c r="BC163" s="49"/>
      <c r="BD163" s="49"/>
      <c r="BF163" s="559"/>
      <c r="BG163" s="16"/>
      <c r="BH163" s="16"/>
      <c r="BI163" s="16"/>
      <c r="BJ163" s="16"/>
      <c r="BK163" s="16"/>
      <c r="BL163" s="629"/>
      <c r="BM163" s="1024" t="s">
        <v>6</v>
      </c>
      <c r="BN163" s="4">
        <v>1</v>
      </c>
    </row>
    <row r="164" spans="1:66" s="48" customFormat="1" ht="15.75" x14ac:dyDescent="0.25">
      <c r="A164"/>
      <c r="B164" s="196" t="str">
        <f t="shared" si="40"/>
        <v>►</v>
      </c>
      <c r="C164" s="320" t="str">
        <f>C137</f>
        <v>Famille à coller.N.Nom de votre recette.Recette mère ►.S.Saisissez le nom de la recette mère</v>
      </c>
      <c r="D164" s="320">
        <f>D137</f>
        <v>6</v>
      </c>
      <c r="E164" s="1045" t="str">
        <f>E137</f>
        <v>couverts</v>
      </c>
      <c r="F164" s="270"/>
      <c r="G164" s="270"/>
      <c r="H164" s="270"/>
      <c r="I164" s="270"/>
      <c r="J164" s="270"/>
      <c r="K164" s="270"/>
      <c r="L164" s="329"/>
      <c r="N164" s="2982"/>
      <c r="O164" s="310"/>
      <c r="P164" s="2961"/>
      <c r="Q164"/>
      <c r="R164"/>
      <c r="S164"/>
      <c r="T164"/>
      <c r="Y164"/>
      <c r="Z164"/>
      <c r="AA164"/>
      <c r="AC164"/>
      <c r="AD164" s="842"/>
      <c r="AE164" s="842"/>
      <c r="AG164" s="49"/>
      <c r="AH164" s="49"/>
      <c r="AI164" s="49"/>
      <c r="AJ164" s="49"/>
      <c r="AK164" s="49"/>
      <c r="AL164" s="49"/>
      <c r="AM164" s="49"/>
      <c r="AN164" s="49"/>
      <c r="AO164"/>
      <c r="AP164"/>
      <c r="AQ164"/>
      <c r="AR164"/>
      <c r="AS164"/>
      <c r="AT164"/>
      <c r="AU164"/>
      <c r="AV164"/>
      <c r="AW164" s="31"/>
      <c r="AX164" s="31"/>
      <c r="AY164" s="31"/>
      <c r="AZ164" s="31"/>
      <c r="BA164" s="49"/>
      <c r="BB164" s="49"/>
      <c r="BC164" s="49"/>
      <c r="BD164" s="49"/>
      <c r="BF164" s="559"/>
      <c r="BG164" s="16"/>
      <c r="BH164" s="16"/>
      <c r="BI164" s="16"/>
      <c r="BJ164" s="16"/>
      <c r="BK164" s="16"/>
      <c r="BL164" s="629"/>
      <c r="BM164" s="1024" t="s">
        <v>6</v>
      </c>
      <c r="BN164" s="4">
        <v>1</v>
      </c>
    </row>
    <row r="165" spans="1:66" s="48" customFormat="1" ht="15.75" x14ac:dyDescent="0.25">
      <c r="A165"/>
      <c r="B165" s="196" t="str">
        <f t="shared" si="40"/>
        <v>►</v>
      </c>
      <c r="C165" s="320" t="str">
        <f>C137</f>
        <v>Famille à coller.N.Nom de votre recette.Recette mère ►.S.Saisissez le nom de la recette mère</v>
      </c>
      <c r="D165" s="320">
        <f>D137</f>
        <v>6</v>
      </c>
      <c r="E165" s="1045" t="str">
        <f>E137</f>
        <v>couverts</v>
      </c>
      <c r="F165" s="270"/>
      <c r="G165" s="270"/>
      <c r="H165" s="270"/>
      <c r="I165" s="270"/>
      <c r="J165" s="270"/>
      <c r="K165" s="270"/>
      <c r="L165" s="329"/>
      <c r="N165" s="2982"/>
      <c r="O165" s="310"/>
      <c r="P165" s="2961"/>
      <c r="Q165"/>
      <c r="R165"/>
      <c r="S165"/>
      <c r="T165"/>
      <c r="Y165"/>
      <c r="Z165"/>
      <c r="AA165"/>
      <c r="AC165"/>
      <c r="AD165" s="842"/>
      <c r="AE165" s="842"/>
      <c r="AG165" s="49"/>
      <c r="AH165" s="49"/>
      <c r="AI165" s="49"/>
      <c r="AJ165" s="49"/>
      <c r="AK165" s="49"/>
      <c r="AL165" s="49"/>
      <c r="AM165" s="49"/>
      <c r="AN165" s="49"/>
      <c r="AO165"/>
      <c r="AP165"/>
      <c r="AQ165"/>
      <c r="AR165"/>
      <c r="AS165"/>
      <c r="AT165"/>
      <c r="AU165"/>
      <c r="AV165"/>
      <c r="AW165" s="31"/>
      <c r="AX165" s="31"/>
      <c r="AY165" s="31"/>
      <c r="AZ165" s="31"/>
      <c r="BA165" s="49"/>
      <c r="BB165" s="49"/>
      <c r="BC165" s="49"/>
      <c r="BD165" s="49"/>
      <c r="BF165" s="559"/>
      <c r="BG165" s="16"/>
      <c r="BH165" s="16"/>
      <c r="BI165" s="16"/>
      <c r="BJ165" s="16"/>
      <c r="BK165" s="16"/>
      <c r="BL165" s="629"/>
      <c r="BM165" s="1024" t="s">
        <v>6</v>
      </c>
      <c r="BN165" s="4">
        <v>1</v>
      </c>
    </row>
    <row r="166" spans="1:66" s="48" customFormat="1" ht="15.75" x14ac:dyDescent="0.25">
      <c r="A166"/>
      <c r="B166" s="196" t="str">
        <f t="shared" si="40"/>
        <v>►</v>
      </c>
      <c r="C166" s="320" t="str">
        <f>C137</f>
        <v>Famille à coller.N.Nom de votre recette.Recette mère ►.S.Saisissez le nom de la recette mère</v>
      </c>
      <c r="D166" s="320">
        <f>D137</f>
        <v>6</v>
      </c>
      <c r="E166" s="1045" t="str">
        <f>E137</f>
        <v>couverts</v>
      </c>
      <c r="F166" s="270"/>
      <c r="G166" s="270"/>
      <c r="H166" s="270"/>
      <c r="I166" s="270"/>
      <c r="J166" s="270"/>
      <c r="K166" s="270"/>
      <c r="L166" s="329"/>
      <c r="N166" s="2982"/>
      <c r="O166" s="310"/>
      <c r="P166" s="2961"/>
      <c r="Q166"/>
      <c r="R166"/>
      <c r="S166"/>
      <c r="T166"/>
      <c r="Y166"/>
      <c r="Z166"/>
      <c r="AA166"/>
      <c r="AC166"/>
      <c r="AD166" s="842"/>
      <c r="AE166" s="842"/>
      <c r="AG166" s="49"/>
      <c r="AH166" s="49"/>
      <c r="AI166" s="49"/>
      <c r="AJ166" s="49"/>
      <c r="AK166" s="49"/>
      <c r="AL166" s="49"/>
      <c r="AM166" s="49"/>
      <c r="AN166" s="49"/>
      <c r="AO166"/>
      <c r="AP166"/>
      <c r="AQ166"/>
      <c r="AR166"/>
      <c r="AS166"/>
      <c r="AT166"/>
      <c r="AU166"/>
      <c r="AV166"/>
      <c r="AW166" s="31"/>
      <c r="AX166" s="31"/>
      <c r="AY166" s="31"/>
      <c r="AZ166" s="31"/>
      <c r="BA166" s="49"/>
      <c r="BB166" s="49"/>
      <c r="BC166" s="49"/>
      <c r="BD166" s="49"/>
      <c r="BF166" s="432"/>
      <c r="BG166" s="636" t="s">
        <v>373</v>
      </c>
      <c r="BH166" s="434"/>
      <c r="BI166" s="433"/>
      <c r="BJ166" s="433"/>
      <c r="BK166" s="433"/>
      <c r="BL166" s="435"/>
      <c r="BM166" s="1024" t="s">
        <v>6</v>
      </c>
      <c r="BN166" s="4">
        <v>1</v>
      </c>
    </row>
    <row r="167" spans="1:66" s="48" customFormat="1" ht="15.75" x14ac:dyDescent="0.25">
      <c r="A167"/>
      <c r="B167" s="196" t="str">
        <f t="shared" si="40"/>
        <v>►</v>
      </c>
      <c r="C167" s="320" t="str">
        <f>C137</f>
        <v>Famille à coller.N.Nom de votre recette.Recette mère ►.S.Saisissez le nom de la recette mère</v>
      </c>
      <c r="D167" s="320">
        <f>D137</f>
        <v>6</v>
      </c>
      <c r="E167" s="1045" t="str">
        <f>E137</f>
        <v>couverts</v>
      </c>
      <c r="F167" s="270"/>
      <c r="G167" s="270"/>
      <c r="H167" s="270"/>
      <c r="I167" s="270"/>
      <c r="J167" s="270"/>
      <c r="K167" s="270"/>
      <c r="L167" s="329"/>
      <c r="N167" s="2982"/>
      <c r="O167" s="310"/>
      <c r="P167" s="2961"/>
      <c r="Q167"/>
      <c r="R167"/>
      <c r="S167"/>
      <c r="T167"/>
      <c r="Y167"/>
      <c r="Z167"/>
      <c r="AA167"/>
      <c r="AC167"/>
      <c r="AD167" s="842"/>
      <c r="AE167" s="842"/>
      <c r="AG167" s="49"/>
      <c r="AH167" s="49"/>
      <c r="AI167" s="49"/>
      <c r="AJ167" s="49"/>
      <c r="AK167" s="49"/>
      <c r="AL167" s="49"/>
      <c r="AM167" s="49"/>
      <c r="AN167" s="49"/>
      <c r="AO167"/>
      <c r="AP167"/>
      <c r="AQ167"/>
      <c r="AR167"/>
      <c r="AS167"/>
      <c r="AT167"/>
      <c r="AU167"/>
      <c r="AV167"/>
      <c r="AW167" s="31"/>
      <c r="AX167" s="31"/>
      <c r="AY167" s="31"/>
      <c r="AZ167" s="31"/>
      <c r="BA167" s="49"/>
      <c r="BB167" s="49"/>
      <c r="BC167" s="49"/>
      <c r="BD167" s="49"/>
      <c r="BF167" s="559"/>
      <c r="BG167"/>
      <c r="BH167"/>
      <c r="BI167" s="16"/>
      <c r="BJ167" s="16"/>
      <c r="BK167" s="16"/>
      <c r="BL167" s="629"/>
      <c r="BM167" s="1024" t="s">
        <v>6</v>
      </c>
      <c r="BN167" s="4">
        <v>1</v>
      </c>
    </row>
    <row r="168" spans="1:66" s="48" customFormat="1" ht="15.75" x14ac:dyDescent="0.25">
      <c r="A168"/>
      <c r="B168" s="376" t="s">
        <v>18</v>
      </c>
      <c r="C168" s="320" t="str">
        <f>C137</f>
        <v>Famille à coller.N.Nom de votre recette.Recette mère ►.S.Saisissez le nom de la recette mère</v>
      </c>
      <c r="D168" s="320">
        <f>D137</f>
        <v>6</v>
      </c>
      <c r="E168" s="1045" t="str">
        <f>E137</f>
        <v>couverts</v>
      </c>
      <c r="F168" s="377" t="s">
        <v>153</v>
      </c>
      <c r="G168" s="280"/>
      <c r="H168" s="280"/>
      <c r="I168" s="280"/>
      <c r="J168" s="280"/>
      <c r="K168" s="378"/>
      <c r="L168" s="379" t="s">
        <v>154</v>
      </c>
      <c r="N168" s="2982"/>
      <c r="O168" s="310"/>
      <c r="P168" s="2961"/>
      <c r="Q168"/>
      <c r="R168"/>
      <c r="S168"/>
      <c r="T168"/>
      <c r="Y168"/>
      <c r="Z168"/>
      <c r="AA168"/>
      <c r="AC168"/>
      <c r="AD168" s="842"/>
      <c r="AE168" s="842"/>
      <c r="AG168" s="49"/>
      <c r="AH168" s="49"/>
      <c r="AI168" s="49"/>
      <c r="AJ168" s="49"/>
      <c r="AK168" s="49"/>
      <c r="AL168" s="49"/>
      <c r="AM168" s="49"/>
      <c r="AN168" s="49"/>
      <c r="AO168"/>
      <c r="AP168"/>
      <c r="AQ168"/>
      <c r="AR168"/>
      <c r="AS168"/>
      <c r="AT168"/>
      <c r="AU168"/>
      <c r="AV168"/>
      <c r="AW168" s="31"/>
      <c r="AX168" s="31"/>
      <c r="AY168" s="31"/>
      <c r="AZ168" s="31"/>
      <c r="BA168" s="49"/>
      <c r="BB168" s="49"/>
      <c r="BC168" s="49"/>
      <c r="BD168" s="49"/>
      <c r="BF168" s="559"/>
      <c r="BG168" s="641">
        <v>149.92240344353021</v>
      </c>
      <c r="BH168" s="642">
        <v>8</v>
      </c>
      <c r="BI168" s="16"/>
      <c r="BJ168" s="248" t="s">
        <v>374</v>
      </c>
      <c r="BK168" s="16"/>
      <c r="BL168" s="629"/>
      <c r="BM168" s="1024" t="s">
        <v>6</v>
      </c>
      <c r="BN168" s="4">
        <v>1</v>
      </c>
    </row>
    <row r="169" spans="1:66" s="48" customFormat="1" ht="16.5" customHeight="1" x14ac:dyDescent="0.25">
      <c r="A169"/>
      <c r="B169" s="376" t="s">
        <v>18</v>
      </c>
      <c r="C169" s="320" t="str">
        <f>C137</f>
        <v>Famille à coller.N.Nom de votre recette.Recette mère ►.S.Saisissez le nom de la recette mère</v>
      </c>
      <c r="D169" s="320">
        <f>D137</f>
        <v>6</v>
      </c>
      <c r="E169" s="1045" t="str">
        <f>E137</f>
        <v>couverts</v>
      </c>
      <c r="F169" s="381"/>
      <c r="G169" s="287"/>
      <c r="H169" s="287"/>
      <c r="I169" s="287"/>
      <c r="J169" s="287"/>
      <c r="K169" s="382"/>
      <c r="L169" s="383" t="s">
        <v>155</v>
      </c>
      <c r="N169" s="2982"/>
      <c r="O169" s="310"/>
      <c r="P169" s="2961"/>
      <c r="Q169"/>
      <c r="R169"/>
      <c r="S169"/>
      <c r="T169"/>
      <c r="Y169"/>
      <c r="Z169"/>
      <c r="AA169"/>
      <c r="AC169"/>
      <c r="AD169" s="842"/>
      <c r="AE169" s="842"/>
      <c r="AG169" s="49"/>
      <c r="AH169" s="49"/>
      <c r="AI169" s="49"/>
      <c r="AJ169" s="49"/>
      <c r="AK169" s="49"/>
      <c r="AL169" s="49"/>
      <c r="AM169" s="49"/>
      <c r="AN169" s="49"/>
      <c r="AO169"/>
      <c r="AP169"/>
      <c r="AQ169"/>
      <c r="AR169"/>
      <c r="AS169"/>
      <c r="AT169"/>
      <c r="AU169"/>
      <c r="AV169"/>
      <c r="AW169" s="31"/>
      <c r="AX169" s="31"/>
      <c r="AY169" s="31"/>
      <c r="AZ169" s="31"/>
      <c r="BA169" s="49"/>
      <c r="BB169" s="49"/>
      <c r="BC169" s="49"/>
      <c r="BD169" s="49"/>
      <c r="BF169" s="559"/>
      <c r="BG169" s="643">
        <v>1.28</v>
      </c>
      <c r="BH169" s="644">
        <v>7</v>
      </c>
      <c r="BI169" s="16"/>
      <c r="BJ169" s="248" t="s">
        <v>375</v>
      </c>
      <c r="BK169" s="16"/>
      <c r="BL169" s="629"/>
      <c r="BM169" s="1024" t="s">
        <v>6</v>
      </c>
      <c r="BN169" s="4">
        <v>1</v>
      </c>
    </row>
    <row r="170" spans="1:66" s="48" customFormat="1" ht="16.5" customHeight="1" x14ac:dyDescent="0.25">
      <c r="A170"/>
      <c r="B170" s="376" t="s">
        <v>18</v>
      </c>
      <c r="C170" s="320" t="str">
        <f>C137</f>
        <v>Famille à coller.N.Nom de votre recette.Recette mère ►.S.Saisissez le nom de la recette mère</v>
      </c>
      <c r="D170" s="320">
        <f>D137</f>
        <v>6</v>
      </c>
      <c r="E170" s="1045" t="str">
        <f>E137</f>
        <v>couverts</v>
      </c>
      <c r="F170" s="387"/>
      <c r="G170" s="287"/>
      <c r="H170" s="287"/>
      <c r="I170" s="287"/>
      <c r="J170" s="287"/>
      <c r="K170" s="382"/>
      <c r="L170" s="383" t="s">
        <v>156</v>
      </c>
      <c r="N170" s="2982"/>
      <c r="O170" s="310"/>
      <c r="P170" s="2961"/>
      <c r="Q170"/>
      <c r="R170"/>
      <c r="S170"/>
      <c r="T170"/>
      <c r="Y170"/>
      <c r="Z170"/>
      <c r="AA170"/>
      <c r="AC170"/>
      <c r="AD170" s="842"/>
      <c r="AE170" s="842"/>
      <c r="AG170" s="49"/>
      <c r="AH170" s="49"/>
      <c r="AI170" s="49"/>
      <c r="AJ170" s="49"/>
      <c r="AK170" s="49"/>
      <c r="AL170" s="49"/>
      <c r="AM170" s="49"/>
      <c r="AN170" s="49"/>
      <c r="AO170"/>
      <c r="AP170"/>
      <c r="AQ170"/>
      <c r="AR170"/>
      <c r="AS170"/>
      <c r="AT170"/>
      <c r="AU170"/>
      <c r="AV170"/>
      <c r="AW170" s="31"/>
      <c r="AX170" s="31"/>
      <c r="AY170" s="31"/>
      <c r="AZ170" s="31"/>
      <c r="BA170" s="49"/>
      <c r="BB170" s="49"/>
      <c r="BC170" s="49"/>
      <c r="BD170" s="49"/>
      <c r="BF170" s="559"/>
      <c r="BG170" s="645">
        <v>3</v>
      </c>
      <c r="BH170" s="646">
        <v>0.38194444444444442</v>
      </c>
      <c r="BI170" s="16"/>
      <c r="BJ170" s="647" t="s">
        <v>376</v>
      </c>
      <c r="BK170" s="648" t="s">
        <v>377</v>
      </c>
      <c r="BL170" s="649" t="s">
        <v>378</v>
      </c>
      <c r="BM170" s="1024"/>
      <c r="BN170" s="4"/>
    </row>
    <row r="171" spans="1:66" s="48" customFormat="1" ht="16.5" customHeight="1" x14ac:dyDescent="0.25">
      <c r="A171"/>
      <c r="B171" s="376" t="s">
        <v>18</v>
      </c>
      <c r="C171" s="320" t="str">
        <f>C137</f>
        <v>Famille à coller.N.Nom de votre recette.Recette mère ►.S.Saisissez le nom de la recette mère</v>
      </c>
      <c r="D171" s="320">
        <f>D137</f>
        <v>6</v>
      </c>
      <c r="E171" s="320" t="str">
        <f>E137</f>
        <v>couverts</v>
      </c>
      <c r="F171" s="293"/>
      <c r="G171" s="293"/>
      <c r="H171" s="293" t="s">
        <v>152</v>
      </c>
      <c r="I171" s="294"/>
      <c r="J171" s="392"/>
      <c r="K171" s="392"/>
      <c r="L171" s="393"/>
      <c r="N171" s="2982"/>
      <c r="O171" s="310"/>
      <c r="P171" s="2961"/>
      <c r="Q171"/>
      <c r="R171"/>
      <c r="S171"/>
      <c r="T171"/>
      <c r="Y171"/>
      <c r="Z171"/>
      <c r="AA171"/>
      <c r="AC171"/>
      <c r="AD171" s="842"/>
      <c r="AE171" s="842"/>
      <c r="AG171" s="49"/>
      <c r="AH171" s="49"/>
      <c r="AI171" s="49"/>
      <c r="AJ171" s="49"/>
      <c r="AK171" s="49"/>
      <c r="AL171" s="49"/>
      <c r="AM171" s="49"/>
      <c r="AN171" s="49"/>
      <c r="AO171"/>
      <c r="AP171"/>
      <c r="AQ171"/>
      <c r="AR171"/>
      <c r="AS171"/>
      <c r="AT171"/>
      <c r="AU171"/>
      <c r="AV171"/>
      <c r="AW171" s="31"/>
      <c r="AX171" s="31"/>
      <c r="AY171" s="31"/>
      <c r="AZ171" s="31"/>
      <c r="BA171" s="49"/>
      <c r="BB171" s="49"/>
      <c r="BC171" s="49"/>
      <c r="BD171" s="49"/>
      <c r="BF171" s="323"/>
      <c r="BG171" s="650">
        <v>2</v>
      </c>
      <c r="BH171" s="651">
        <v>6</v>
      </c>
      <c r="BI171" s="16"/>
      <c r="BJ171" s="652" t="s">
        <v>379</v>
      </c>
      <c r="BK171" s="653" t="s">
        <v>380</v>
      </c>
      <c r="BL171" s="654" t="s">
        <v>381</v>
      </c>
      <c r="BM171" s="1024"/>
      <c r="BN171" s="4"/>
    </row>
    <row r="172" spans="1:66" s="48" customFormat="1" ht="16.5" customHeight="1" thickBot="1" x14ac:dyDescent="0.3">
      <c r="A172"/>
      <c r="B172" s="397" t="s">
        <v>18</v>
      </c>
      <c r="C172" s="398" t="str">
        <f>C137</f>
        <v>Famille à coller.N.Nom de votre recette.Recette mère ►.S.Saisissez le nom de la recette mère</v>
      </c>
      <c r="D172" s="398">
        <f>D137</f>
        <v>6</v>
      </c>
      <c r="E172" s="398" t="str">
        <f>E137</f>
        <v>couverts</v>
      </c>
      <c r="F172" s="399" t="s">
        <v>150</v>
      </c>
      <c r="G172" s="298"/>
      <c r="H172" s="299"/>
      <c r="I172" s="300"/>
      <c r="J172" s="299"/>
      <c r="K172" s="299"/>
      <c r="L172" s="400"/>
      <c r="N172" s="2982"/>
      <c r="O172" s="310"/>
      <c r="P172" s="2961"/>
      <c r="Q172"/>
      <c r="R172"/>
      <c r="S172"/>
      <c r="T172"/>
      <c r="Y172"/>
      <c r="Z172"/>
      <c r="AA172"/>
      <c r="AC172"/>
      <c r="AD172" s="842"/>
      <c r="AE172" s="842"/>
      <c r="AG172" s="49"/>
      <c r="AH172" s="49"/>
      <c r="AI172" s="49"/>
      <c r="AJ172" s="49"/>
      <c r="AK172" s="49"/>
      <c r="AL172" s="49"/>
      <c r="AM172" s="49"/>
      <c r="AN172" s="49"/>
      <c r="AO172"/>
      <c r="AP172"/>
      <c r="AQ172"/>
      <c r="AR172"/>
      <c r="AS172"/>
      <c r="AT172"/>
      <c r="AU172"/>
      <c r="AV172"/>
      <c r="AW172" s="31"/>
      <c r="AX172" s="31"/>
      <c r="AY172" s="31"/>
      <c r="AZ172" s="31"/>
      <c r="BA172" s="49"/>
      <c r="BB172" s="49"/>
      <c r="BC172" s="49"/>
      <c r="BD172" s="49"/>
      <c r="BF172" s="410"/>
      <c r="BG172" s="655">
        <v>2</v>
      </c>
      <c r="BH172" s="656">
        <f>ROW()</f>
        <v>172</v>
      </c>
      <c r="BI172" s="16"/>
      <c r="BJ172"/>
      <c r="BK172"/>
      <c r="BL172" s="401"/>
      <c r="BM172" s="1024"/>
      <c r="BN172" s="4"/>
    </row>
    <row r="173" spans="1:66" s="48" customFormat="1" ht="16.5" customHeight="1" x14ac:dyDescent="0.25">
      <c r="A173"/>
      <c r="B173" s="291" t="s">
        <v>18</v>
      </c>
      <c r="N173" s="2982"/>
      <c r="O173" s="310"/>
      <c r="P173" s="2961"/>
      <c r="Q173"/>
      <c r="R173"/>
      <c r="S173"/>
      <c r="T173"/>
      <c r="Y173"/>
      <c r="Z173"/>
      <c r="AA173"/>
      <c r="AC173"/>
      <c r="AD173" s="842"/>
      <c r="AE173" s="842"/>
      <c r="AG173" s="49"/>
      <c r="AH173" s="49"/>
      <c r="AI173" s="49"/>
      <c r="AJ173" s="49"/>
      <c r="AK173" s="49"/>
      <c r="AL173" s="49"/>
      <c r="AM173" s="49"/>
      <c r="AN173" s="49"/>
      <c r="AO173"/>
      <c r="AP173"/>
      <c r="AQ173"/>
      <c r="AR173"/>
      <c r="AS173"/>
      <c r="AT173"/>
      <c r="AU173"/>
      <c r="AV173"/>
      <c r="AW173" s="31"/>
      <c r="AX173" s="31"/>
      <c r="AY173" s="31"/>
      <c r="AZ173" s="31"/>
      <c r="BA173" s="49"/>
      <c r="BB173" s="49"/>
      <c r="BC173" s="49"/>
      <c r="BD173" s="49"/>
      <c r="BF173" s="503"/>
      <c r="BG173" s="657">
        <v>5</v>
      </c>
      <c r="BH173" s="658"/>
      <c r="BI173" s="16"/>
      <c r="BJ173" s="659" t="s">
        <v>382</v>
      </c>
      <c r="BK173" s="660" t="s">
        <v>383</v>
      </c>
      <c r="BL173" s="661" t="s">
        <v>384</v>
      </c>
      <c r="BM173" s="1024"/>
      <c r="BN173" s="4"/>
    </row>
    <row r="174" spans="1:66" s="48" customFormat="1" ht="18.75" x14ac:dyDescent="0.25">
      <c r="A174"/>
      <c r="B174" s="1013" t="s">
        <v>18</v>
      </c>
      <c r="C174" s="998" t="str">
        <f>C137</f>
        <v>Famille à coller.N.Nom de votre recette.Recette mère ►.S.Saisissez le nom de la recette mère</v>
      </c>
      <c r="D174" s="998">
        <f>D137</f>
        <v>6</v>
      </c>
      <c r="E174" s="998" t="str">
        <f>E137</f>
        <v>couverts</v>
      </c>
      <c r="F174" s="1002" t="s">
        <v>61</v>
      </c>
      <c r="G174" s="1002">
        <v>8</v>
      </c>
      <c r="H174" s="999" t="s">
        <v>508</v>
      </c>
      <c r="I174" s="1000"/>
      <c r="J174" s="1000"/>
      <c r="K174" s="1008" t="s">
        <v>334</v>
      </c>
      <c r="L174" s="1001"/>
      <c r="N174" s="2982"/>
      <c r="O174" s="310"/>
      <c r="P174" s="2961"/>
      <c r="Q174" s="526" t="s">
        <v>218</v>
      </c>
      <c r="R174" s="527" t="s">
        <v>635</v>
      </c>
      <c r="S174" s="527"/>
      <c r="T174" s="527"/>
      <c r="Y174"/>
      <c r="Z174"/>
      <c r="AA174"/>
      <c r="AC174" s="526" t="s">
        <v>218</v>
      </c>
      <c r="AD174" s="310"/>
      <c r="AE174" s="310"/>
      <c r="AG174" s="49"/>
      <c r="AH174" s="49"/>
      <c r="AI174" s="49"/>
      <c r="AJ174" s="49"/>
      <c r="AK174" s="49"/>
      <c r="AL174" s="49"/>
      <c r="AM174" s="49"/>
      <c r="AN174" s="49"/>
      <c r="AO174"/>
      <c r="AP174"/>
      <c r="AQ174"/>
      <c r="AR174"/>
      <c r="AS174"/>
      <c r="AT174"/>
      <c r="AU174"/>
      <c r="AV174"/>
      <c r="AW174" s="31"/>
      <c r="AX174" s="31"/>
      <c r="AY174" s="31"/>
      <c r="AZ174" s="31"/>
      <c r="BA174" s="49"/>
      <c r="BB174" s="49"/>
      <c r="BC174" s="49"/>
      <c r="BD174" s="49"/>
      <c r="BF174" s="117"/>
      <c r="BG174" s="662">
        <v>12</v>
      </c>
      <c r="BH174" s="663">
        <f>ROW()</f>
        <v>174</v>
      </c>
      <c r="BI174" s="16"/>
      <c r="BJ174" s="664" t="s">
        <v>385</v>
      </c>
      <c r="BK174" s="665" t="s">
        <v>386</v>
      </c>
      <c r="BL174" s="666" t="s">
        <v>387</v>
      </c>
      <c r="BM174" s="1024" t="s">
        <v>6</v>
      </c>
      <c r="BN174" s="4">
        <v>1</v>
      </c>
    </row>
    <row r="175" spans="1:66" s="48" customFormat="1" ht="18.75" x14ac:dyDescent="0.25">
      <c r="A175"/>
      <c r="B175" s="196" t="str">
        <f t="shared" ref="B175:B195" si="41">IF(F175&lt;&gt;"","A","►")</f>
        <v>A</v>
      </c>
      <c r="C175" s="1043" t="str">
        <f>C174</f>
        <v>Famille à coller.N.Nom de votre recette.Recette mère ►.S.Saisissez le nom de la recette mère</v>
      </c>
      <c r="D175" s="1043">
        <f>D174</f>
        <v>6</v>
      </c>
      <c r="E175" s="1044" t="str">
        <f>E174</f>
        <v>couverts</v>
      </c>
      <c r="F175" s="1007" t="s">
        <v>336</v>
      </c>
      <c r="G175" s="613" t="s">
        <v>629</v>
      </c>
      <c r="H175" s="248"/>
      <c r="I175" s="248"/>
      <c r="J175" s="248"/>
      <c r="K175" s="248"/>
      <c r="L175" s="322"/>
      <c r="N175" s="2982"/>
      <c r="O175" s="310"/>
      <c r="P175" s="2961"/>
      <c r="R175" s="436" t="s">
        <v>221</v>
      </c>
      <c r="S175"/>
      <c r="T175"/>
      <c r="Y175"/>
      <c r="Z175"/>
      <c r="AA175"/>
      <c r="AC175"/>
      <c r="AD175" s="310"/>
      <c r="AE175" s="310"/>
      <c r="AG175" s="49"/>
      <c r="AH175" s="49"/>
      <c r="AI175" s="49"/>
      <c r="AJ175" s="49"/>
      <c r="AK175" s="49"/>
      <c r="AL175" s="49"/>
      <c r="AM175" s="49"/>
      <c r="AN175" s="49"/>
      <c r="AO175"/>
      <c r="AP175"/>
      <c r="AQ175"/>
      <c r="AR175"/>
      <c r="AS175"/>
      <c r="AT175"/>
      <c r="AU175"/>
      <c r="AV175"/>
      <c r="AW175" s="31"/>
      <c r="AX175" s="31"/>
      <c r="AY175" s="31"/>
      <c r="AZ175" s="31"/>
      <c r="BA175" s="49"/>
      <c r="BB175" s="49"/>
      <c r="BC175" s="49"/>
      <c r="BD175" s="49"/>
      <c r="BF175" s="117"/>
      <c r="BG175" s="31"/>
      <c r="BH175" s="31"/>
      <c r="BI175" s="16"/>
      <c r="BJ175"/>
      <c r="BK175"/>
      <c r="BL175" s="401"/>
      <c r="BM175" s="1024" t="s">
        <v>6</v>
      </c>
      <c r="BN175" s="4">
        <v>1</v>
      </c>
    </row>
    <row r="176" spans="1:66" s="48" customFormat="1" ht="15.75" x14ac:dyDescent="0.25">
      <c r="A176"/>
      <c r="B176" s="196" t="str">
        <f t="shared" si="41"/>
        <v>A</v>
      </c>
      <c r="C176" s="320" t="str">
        <f>C174</f>
        <v>Famille à coller.N.Nom de votre recette.Recette mère ►.S.Saisissez le nom de la recette mère</v>
      </c>
      <c r="D176" s="320">
        <f>D174</f>
        <v>6</v>
      </c>
      <c r="E176" s="1045" t="str">
        <f>E174</f>
        <v>couverts</v>
      </c>
      <c r="F176" s="605" t="s">
        <v>336</v>
      </c>
      <c r="G176" s="613" t="s">
        <v>630</v>
      </c>
      <c r="H176" s="608"/>
      <c r="I176" s="608"/>
      <c r="J176" s="609"/>
      <c r="K176" s="270"/>
      <c r="L176" s="329"/>
      <c r="N176" s="2982"/>
      <c r="O176" s="310"/>
      <c r="P176" s="2961"/>
      <c r="Q176"/>
      <c r="R176" s="596"/>
      <c r="S176"/>
      <c r="T176"/>
      <c r="Y176"/>
      <c r="Z176"/>
      <c r="AA176"/>
      <c r="AC176"/>
      <c r="AD176" s="842"/>
      <c r="AE176" s="842"/>
      <c r="AG176" s="49"/>
      <c r="AH176" s="49"/>
      <c r="AI176" s="49"/>
      <c r="AJ176" s="49"/>
      <c r="AK176" s="49"/>
      <c r="AL176" s="49"/>
      <c r="AM176" s="49"/>
      <c r="AN176" s="49"/>
      <c r="AO176"/>
      <c r="AP176"/>
      <c r="AQ176"/>
      <c r="AR176"/>
      <c r="AS176"/>
      <c r="AT176"/>
      <c r="AU176"/>
      <c r="AV176"/>
      <c r="AW176" s="31"/>
      <c r="AX176" s="31"/>
      <c r="AY176" s="31"/>
      <c r="AZ176" s="31"/>
      <c r="BA176" s="49"/>
      <c r="BB176" s="49"/>
      <c r="BC176" s="49"/>
      <c r="BD176" s="49"/>
      <c r="BE176" s="31"/>
      <c r="BF176" s="117"/>
      <c r="BG176" s="667" t="s">
        <v>388</v>
      </c>
      <c r="BH176" s="667" t="s">
        <v>389</v>
      </c>
      <c r="BI176" s="16"/>
      <c r="BJ176" s="668" t="s">
        <v>390</v>
      </c>
      <c r="BK176" s="669" t="s">
        <v>391</v>
      </c>
      <c r="BL176" s="670" t="s">
        <v>392</v>
      </c>
      <c r="BM176" s="1024" t="s">
        <v>6</v>
      </c>
      <c r="BN176" s="4">
        <v>1</v>
      </c>
    </row>
    <row r="177" spans="1:66" s="48" customFormat="1" ht="15.75" x14ac:dyDescent="0.25">
      <c r="A177"/>
      <c r="B177" s="196" t="str">
        <f t="shared" si="41"/>
        <v>A</v>
      </c>
      <c r="C177" s="320" t="str">
        <f>C174</f>
        <v>Famille à coller.N.Nom de votre recette.Recette mère ►.S.Saisissez le nom de la recette mère</v>
      </c>
      <c r="D177" s="320">
        <f>D174</f>
        <v>6</v>
      </c>
      <c r="E177" s="1045" t="str">
        <f>E174</f>
        <v>couverts</v>
      </c>
      <c r="F177" s="605" t="s">
        <v>336</v>
      </c>
      <c r="G177" s="613" t="s">
        <v>631</v>
      </c>
      <c r="H177" s="248"/>
      <c r="I177" s="608"/>
      <c r="J177" s="270"/>
      <c r="K177" s="270"/>
      <c r="L177" s="329"/>
      <c r="N177" s="2982"/>
      <c r="O177" s="310"/>
      <c r="P177" s="2961"/>
      <c r="Q177"/>
      <c r="S177"/>
      <c r="T177"/>
      <c r="Y177"/>
      <c r="Z177"/>
      <c r="AA177"/>
      <c r="AC177"/>
      <c r="AD177" s="842"/>
      <c r="AE177" s="842"/>
      <c r="AG177" s="49"/>
      <c r="AH177" s="49"/>
      <c r="AI177" s="49"/>
      <c r="AJ177" s="49"/>
      <c r="AK177" s="49"/>
      <c r="AL177" s="49"/>
      <c r="AM177" s="49"/>
      <c r="AN177" s="49"/>
      <c r="AO177"/>
      <c r="AP177"/>
      <c r="AQ177"/>
      <c r="AR177"/>
      <c r="AS177"/>
      <c r="AT177"/>
      <c r="AU177"/>
      <c r="AV177"/>
      <c r="AW177" s="31"/>
      <c r="AX177" s="31"/>
      <c r="AY177" s="31"/>
      <c r="AZ177" s="31"/>
      <c r="BA177" s="49"/>
      <c r="BB177" s="49"/>
      <c r="BC177" s="49"/>
      <c r="BD177" s="49"/>
      <c r="BE177" s="31"/>
      <c r="BF177" s="117"/>
      <c r="BG177" s="667" t="s">
        <v>393</v>
      </c>
      <c r="BH177" s="667" t="s">
        <v>394</v>
      </c>
      <c r="BI177" s="16"/>
      <c r="BJ177" s="671" t="s">
        <v>395</v>
      </c>
      <c r="BK177" s="672" t="s">
        <v>396</v>
      </c>
      <c r="BL177" s="673" t="s">
        <v>397</v>
      </c>
      <c r="BM177" s="1024" t="s">
        <v>6</v>
      </c>
      <c r="BN177" s="4">
        <v>1</v>
      </c>
    </row>
    <row r="178" spans="1:66" s="48" customFormat="1" ht="17.25" customHeight="1" x14ac:dyDescent="0.25">
      <c r="A178"/>
      <c r="B178" s="196" t="str">
        <f t="shared" si="41"/>
        <v>A</v>
      </c>
      <c r="C178" s="320" t="str">
        <f>C174</f>
        <v>Famille à coller.N.Nom de votre recette.Recette mère ►.S.Saisissez le nom de la recette mère</v>
      </c>
      <c r="D178" s="320">
        <f>D174</f>
        <v>6</v>
      </c>
      <c r="E178" s="1045" t="str">
        <f>E174</f>
        <v>couverts</v>
      </c>
      <c r="F178" s="605" t="s">
        <v>336</v>
      </c>
      <c r="G178" s="613" t="s">
        <v>632</v>
      </c>
      <c r="H178" s="248"/>
      <c r="I178" s="608"/>
      <c r="J178" s="270"/>
      <c r="K178" s="270"/>
      <c r="L178" s="329"/>
      <c r="N178" s="2982"/>
      <c r="O178" s="310"/>
      <c r="P178" s="2961"/>
      <c r="Q178"/>
      <c r="S178"/>
      <c r="T178"/>
      <c r="Y178"/>
      <c r="Z178"/>
      <c r="AA178"/>
      <c r="AC178"/>
      <c r="AD178" s="842"/>
      <c r="AE178" s="842"/>
      <c r="AG178" s="49"/>
      <c r="AH178" s="49"/>
      <c r="AI178" s="49"/>
      <c r="AJ178" s="49"/>
      <c r="AK178" s="49"/>
      <c r="AL178" s="49"/>
      <c r="AM178" s="49"/>
      <c r="AN178" s="49"/>
      <c r="AO178"/>
      <c r="AP178"/>
      <c r="AQ178"/>
      <c r="AR178"/>
      <c r="AS178"/>
      <c r="AT178"/>
      <c r="AU178"/>
      <c r="AV178"/>
      <c r="AW178" s="31"/>
      <c r="AX178" s="31"/>
      <c r="AY178" s="31"/>
      <c r="AZ178" s="31"/>
      <c r="BA178" s="49"/>
      <c r="BB178" s="49"/>
      <c r="BC178" s="49"/>
      <c r="BD178" s="49"/>
      <c r="BE178" s="31"/>
      <c r="BF178" s="117"/>
      <c r="BG178" s="667" t="s">
        <v>398</v>
      </c>
      <c r="BH178" s="667" t="s">
        <v>399</v>
      </c>
      <c r="BI178" s="16"/>
      <c r="BJ178" s="16"/>
      <c r="BK178" s="16"/>
      <c r="BL178" s="629"/>
      <c r="BM178" s="1024" t="s">
        <v>6</v>
      </c>
      <c r="BN178" s="4">
        <v>1</v>
      </c>
    </row>
    <row r="179" spans="1:66" s="48" customFormat="1" ht="17.25" customHeight="1" thickBot="1" x14ac:dyDescent="0.3">
      <c r="A179"/>
      <c r="B179" s="196" t="str">
        <f t="shared" si="41"/>
        <v>A</v>
      </c>
      <c r="C179" s="320" t="str">
        <f>C174</f>
        <v>Famille à coller.N.Nom de votre recette.Recette mère ►.S.Saisissez le nom de la recette mère</v>
      </c>
      <c r="D179" s="320">
        <f>D174</f>
        <v>6</v>
      </c>
      <c r="E179" s="1045" t="str">
        <f>E174</f>
        <v>couverts</v>
      </c>
      <c r="F179" s="605" t="s">
        <v>336</v>
      </c>
      <c r="G179" s="613" t="s">
        <v>633</v>
      </c>
      <c r="H179" s="248"/>
      <c r="I179" s="608"/>
      <c r="J179" s="270"/>
      <c r="K179" s="270"/>
      <c r="L179" s="329"/>
      <c r="N179" s="2982"/>
      <c r="O179" s="310"/>
      <c r="P179" s="2961"/>
      <c r="Q179"/>
      <c r="S179"/>
      <c r="T179"/>
      <c r="Y179"/>
      <c r="Z179"/>
      <c r="AA179"/>
      <c r="AC179"/>
      <c r="AD179" s="842"/>
      <c r="AE179" s="842"/>
      <c r="AG179" s="49"/>
      <c r="AH179" s="49"/>
      <c r="AI179" s="49"/>
      <c r="AJ179" s="49"/>
      <c r="AK179" s="49"/>
      <c r="AL179" s="49"/>
      <c r="AM179" s="49"/>
      <c r="AN179" s="49"/>
      <c r="AP179"/>
      <c r="AQ179"/>
      <c r="AR179"/>
      <c r="AS179"/>
      <c r="AT179"/>
      <c r="AU179"/>
      <c r="AV179"/>
      <c r="AW179" s="31"/>
      <c r="AX179" s="31"/>
      <c r="AY179" s="31"/>
      <c r="AZ179" s="31"/>
      <c r="BA179" s="49"/>
      <c r="BB179" s="49"/>
      <c r="BC179" s="49"/>
      <c r="BD179" s="49"/>
      <c r="BE179" s="31"/>
      <c r="BF179" s="505"/>
      <c r="BG179" s="667" t="s">
        <v>400</v>
      </c>
      <c r="BH179" s="667" t="s">
        <v>401</v>
      </c>
      <c r="BI179" s="16"/>
      <c r="BJ179" s="674" t="s">
        <v>402</v>
      </c>
      <c r="BK179" s="675" t="s">
        <v>403</v>
      </c>
      <c r="BL179" s="629"/>
      <c r="BM179" s="1024" t="s">
        <v>6</v>
      </c>
      <c r="BN179" s="4">
        <v>1</v>
      </c>
    </row>
    <row r="180" spans="1:66" s="48" customFormat="1" ht="17.25" thickTop="1" thickBot="1" x14ac:dyDescent="0.3">
      <c r="A180"/>
      <c r="B180" s="196" t="str">
        <f t="shared" si="41"/>
        <v>A</v>
      </c>
      <c r="C180" s="320" t="str">
        <f>C174</f>
        <v>Famille à coller.N.Nom de votre recette.Recette mère ►.S.Saisissez le nom de la recette mère</v>
      </c>
      <c r="D180" s="320">
        <f>D174</f>
        <v>6</v>
      </c>
      <c r="E180" s="1045" t="str">
        <f>E174</f>
        <v>couverts</v>
      </c>
      <c r="F180" s="605" t="s">
        <v>336</v>
      </c>
      <c r="G180" s="613" t="s">
        <v>634</v>
      </c>
      <c r="H180" s="248"/>
      <c r="I180" s="608"/>
      <c r="J180" s="270"/>
      <c r="K180" s="270"/>
      <c r="L180" s="329"/>
      <c r="N180" s="2982"/>
      <c r="O180" s="310"/>
      <c r="P180" s="2961"/>
      <c r="Q180"/>
      <c r="R180" s="610" t="s">
        <v>61</v>
      </c>
      <c r="S180"/>
      <c r="T180"/>
      <c r="Y180"/>
      <c r="Z180"/>
      <c r="AA180"/>
      <c r="AC180"/>
      <c r="AD180" s="842"/>
      <c r="AE180" s="842"/>
      <c r="AG180" s="49"/>
      <c r="AH180" s="49"/>
      <c r="AI180" s="49"/>
      <c r="AJ180" s="49"/>
      <c r="AK180" s="49"/>
      <c r="AL180" s="49"/>
      <c r="AM180" s="49"/>
      <c r="AN180" s="49"/>
      <c r="AP180"/>
      <c r="AQ180"/>
      <c r="AR180"/>
      <c r="AS180"/>
      <c r="AT180"/>
      <c r="AU180"/>
      <c r="AV180"/>
      <c r="AW180" s="31"/>
      <c r="AX180" s="31"/>
      <c r="AY180" s="31"/>
      <c r="AZ180" s="31"/>
      <c r="BA180" s="49"/>
      <c r="BB180" s="49"/>
      <c r="BC180" s="49"/>
      <c r="BD180" s="49"/>
      <c r="BE180" s="31"/>
      <c r="BF180" s="505"/>
      <c r="BG180" s="667" t="s">
        <v>404</v>
      </c>
      <c r="BH180" s="667" t="s">
        <v>405</v>
      </c>
      <c r="BI180" s="16"/>
      <c r="BJ180" s="16"/>
      <c r="BK180" s="16"/>
      <c r="BL180" s="629"/>
      <c r="BM180" s="1024" t="s">
        <v>6</v>
      </c>
      <c r="BN180" s="4">
        <v>1</v>
      </c>
    </row>
    <row r="181" spans="1:66" s="48" customFormat="1" ht="16.5" thickTop="1" x14ac:dyDescent="0.25">
      <c r="A181"/>
      <c r="B181" s="196" t="str">
        <f t="shared" si="41"/>
        <v>A</v>
      </c>
      <c r="C181" s="320" t="str">
        <f>C174</f>
        <v>Famille à coller.N.Nom de votre recette.Recette mère ►.S.Saisissez le nom de la recette mère</v>
      </c>
      <c r="D181" s="320">
        <f>D174</f>
        <v>6</v>
      </c>
      <c r="E181" s="1045" t="str">
        <f>E174</f>
        <v>couverts</v>
      </c>
      <c r="F181" s="605" t="s">
        <v>336</v>
      </c>
      <c r="G181" s="606" t="s">
        <v>343</v>
      </c>
      <c r="H181" s="248"/>
      <c r="I181" s="248"/>
      <c r="J181" s="270"/>
      <c r="K181" s="270"/>
      <c r="L181" s="329"/>
      <c r="N181" s="2982"/>
      <c r="O181" s="310"/>
      <c r="P181" s="2961"/>
      <c r="Q181"/>
      <c r="R181" s="482" t="s">
        <v>257</v>
      </c>
      <c r="S181"/>
      <c r="T181"/>
      <c r="Y181"/>
      <c r="Z181"/>
      <c r="AA181"/>
      <c r="AC181"/>
      <c r="AD181" s="842"/>
      <c r="AE181" s="842"/>
      <c r="AG181" s="49"/>
      <c r="AH181" s="49"/>
      <c r="AI181" s="49"/>
      <c r="AJ181" s="49"/>
      <c r="AK181" s="49"/>
      <c r="AL181" s="49"/>
      <c r="AM181" s="49"/>
      <c r="AN181" s="49"/>
      <c r="AP181"/>
      <c r="AQ181"/>
      <c r="AR181"/>
      <c r="AS181"/>
      <c r="AT181"/>
      <c r="AU181"/>
      <c r="AV181"/>
      <c r="AW181" s="31"/>
      <c r="AX181" s="31"/>
      <c r="AY181" s="31"/>
      <c r="AZ181" s="31"/>
      <c r="BA181" s="49"/>
      <c r="BB181" s="49"/>
      <c r="BC181" s="49"/>
      <c r="BD181" s="49"/>
      <c r="BE181" s="31"/>
      <c r="BF181" s="505"/>
      <c r="BG181" s="667" t="s">
        <v>406</v>
      </c>
      <c r="BH181" s="658">
        <v>1</v>
      </c>
      <c r="BI181" s="16"/>
      <c r="BJ181" s="16" t="s">
        <v>407</v>
      </c>
      <c r="BK181" s="16"/>
      <c r="BL181" s="629"/>
      <c r="BM181" s="1024" t="s">
        <v>6</v>
      </c>
      <c r="BN181" s="4">
        <v>1</v>
      </c>
    </row>
    <row r="182" spans="1:66" s="48" customFormat="1" ht="15.75" x14ac:dyDescent="0.25">
      <c r="A182"/>
      <c r="B182" s="196" t="str">
        <f t="shared" si="41"/>
        <v>A</v>
      </c>
      <c r="C182" s="320" t="str">
        <f>C174</f>
        <v>Famille à coller.N.Nom de votre recette.Recette mère ►.S.Saisissez le nom de la recette mère</v>
      </c>
      <c r="D182" s="320">
        <f>D174</f>
        <v>6</v>
      </c>
      <c r="E182" s="1045" t="str">
        <f>E174</f>
        <v>couverts</v>
      </c>
      <c r="F182" s="605" t="s">
        <v>336</v>
      </c>
      <c r="G182" s="606" t="s">
        <v>347</v>
      </c>
      <c r="H182" s="248"/>
      <c r="I182" s="248"/>
      <c r="J182" s="270"/>
      <c r="K182" s="270"/>
      <c r="L182" s="329"/>
      <c r="N182" s="2982"/>
      <c r="O182" s="310"/>
      <c r="P182" s="2961"/>
      <c r="Q182"/>
      <c r="R182" s="605" t="s">
        <v>336</v>
      </c>
      <c r="S182"/>
      <c r="T182"/>
      <c r="Y182"/>
      <c r="Z182"/>
      <c r="AA182"/>
      <c r="AC182"/>
      <c r="AD182" s="842"/>
      <c r="AE182" s="842"/>
      <c r="AG182" s="49"/>
      <c r="AH182" s="49"/>
      <c r="AI182" s="49"/>
      <c r="AJ182" s="49"/>
      <c r="AK182" s="49"/>
      <c r="AL182" s="49"/>
      <c r="AM182" s="49"/>
      <c r="AN182" s="49"/>
      <c r="AP182"/>
      <c r="AQ182"/>
      <c r="AR182"/>
      <c r="AS182"/>
      <c r="AT182"/>
      <c r="AU182"/>
      <c r="AV182"/>
      <c r="AW182" s="31"/>
      <c r="AX182" s="31"/>
      <c r="AY182" s="31"/>
      <c r="AZ182" s="31"/>
      <c r="BA182" s="49"/>
      <c r="BB182" s="49"/>
      <c r="BC182" s="49"/>
      <c r="BD182" s="49"/>
      <c r="BE182" s="31"/>
      <c r="BF182" s="505"/>
      <c r="BG182" s="667" t="s">
        <v>409</v>
      </c>
      <c r="BH182" s="667" t="s">
        <v>410</v>
      </c>
      <c r="BI182" s="676" t="s">
        <v>411</v>
      </c>
      <c r="BJ182" s="677" t="s">
        <v>412</v>
      </c>
      <c r="BK182" s="16"/>
      <c r="BL182" s="629" t="s">
        <v>6</v>
      </c>
      <c r="BM182" s="1024" t="s">
        <v>6</v>
      </c>
      <c r="BN182" s="4">
        <v>1</v>
      </c>
    </row>
    <row r="183" spans="1:66" s="48" customFormat="1" ht="15.75" x14ac:dyDescent="0.25">
      <c r="A183"/>
      <c r="B183" s="196" t="str">
        <f t="shared" si="41"/>
        <v>A</v>
      </c>
      <c r="C183" s="320" t="str">
        <f>C174</f>
        <v>Famille à coller.N.Nom de votre recette.Recette mère ►.S.Saisissez le nom de la recette mère</v>
      </c>
      <c r="D183" s="320">
        <f>D174</f>
        <v>6</v>
      </c>
      <c r="E183" s="1045" t="str">
        <f>E174</f>
        <v>couverts</v>
      </c>
      <c r="F183" s="605" t="s">
        <v>336</v>
      </c>
      <c r="G183" s="606" t="s">
        <v>337</v>
      </c>
      <c r="H183" s="248"/>
      <c r="I183" s="248"/>
      <c r="J183" s="270"/>
      <c r="K183" s="270"/>
      <c r="L183" s="329"/>
      <c r="N183" s="2982"/>
      <c r="O183" s="310"/>
      <c r="P183" s="2961"/>
      <c r="Q183"/>
      <c r="R183" s="611" t="s">
        <v>342</v>
      </c>
      <c r="S183"/>
      <c r="T183"/>
      <c r="Y183"/>
      <c r="Z183"/>
      <c r="AA183"/>
      <c r="AC183"/>
      <c r="AD183" s="842"/>
      <c r="AE183" s="842"/>
      <c r="AG183" s="49"/>
      <c r="AH183" s="49"/>
      <c r="AI183" s="49"/>
      <c r="AJ183" s="49"/>
      <c r="AK183" s="49"/>
      <c r="AL183" s="49"/>
      <c r="AM183" s="49"/>
      <c r="AN183" s="49"/>
      <c r="AP183"/>
      <c r="AQ183"/>
      <c r="AR183"/>
      <c r="AS183"/>
      <c r="AT183"/>
      <c r="AU183"/>
      <c r="AV183"/>
      <c r="AW183" s="31"/>
      <c r="AX183" s="31"/>
      <c r="AY183" s="31"/>
      <c r="AZ183" s="31"/>
      <c r="BA183" s="49"/>
      <c r="BB183" s="49"/>
      <c r="BC183" s="49"/>
      <c r="BD183" s="49"/>
      <c r="BE183" s="31"/>
      <c r="BF183" s="559"/>
      <c r="BG183" s="16"/>
      <c r="BH183" s="16"/>
      <c r="BI183" s="16"/>
      <c r="BJ183" s="16"/>
      <c r="BK183" s="16"/>
      <c r="BL183" s="629"/>
      <c r="BM183" s="1024" t="s">
        <v>6</v>
      </c>
      <c r="BN183" s="4">
        <v>1</v>
      </c>
    </row>
    <row r="184" spans="1:66" s="48" customFormat="1" ht="15.75" x14ac:dyDescent="0.25">
      <c r="A184"/>
      <c r="B184" s="196" t="str">
        <f t="shared" si="41"/>
        <v>A</v>
      </c>
      <c r="C184" s="320" t="str">
        <f>C174</f>
        <v>Famille à coller.N.Nom de votre recette.Recette mère ►.S.Saisissez le nom de la recette mère</v>
      </c>
      <c r="D184" s="320">
        <f>D174</f>
        <v>6</v>
      </c>
      <c r="E184" s="1045" t="str">
        <f>E174</f>
        <v>couverts</v>
      </c>
      <c r="F184" s="605" t="s">
        <v>336</v>
      </c>
      <c r="G184" s="606" t="s">
        <v>338</v>
      </c>
      <c r="H184" s="608"/>
      <c r="I184" s="608"/>
      <c r="J184" s="270"/>
      <c r="K184" s="270"/>
      <c r="L184" s="329"/>
      <c r="N184" s="2982"/>
      <c r="O184" s="310"/>
      <c r="P184" s="2961"/>
      <c r="Q184"/>
      <c r="R184" s="614" t="s">
        <v>344</v>
      </c>
      <c r="S184"/>
      <c r="T184"/>
      <c r="Y184"/>
      <c r="Z184"/>
      <c r="AA184"/>
      <c r="AC184"/>
      <c r="AD184" s="842"/>
      <c r="AE184" s="842"/>
      <c r="AG184" s="49"/>
      <c r="AH184" s="49"/>
      <c r="AI184" s="49"/>
      <c r="AJ184" s="49"/>
      <c r="AK184" s="49"/>
      <c r="AL184" s="49"/>
      <c r="AM184" s="49"/>
      <c r="AN184" s="49"/>
      <c r="AP184"/>
      <c r="AQ184"/>
      <c r="AR184"/>
      <c r="AS184"/>
      <c r="AT184"/>
      <c r="AU184"/>
      <c r="AV184"/>
      <c r="AW184" s="31"/>
      <c r="AX184" s="31"/>
      <c r="AY184" s="31"/>
      <c r="AZ184" s="31"/>
      <c r="BA184" s="49"/>
      <c r="BB184" s="49"/>
      <c r="BC184" s="49"/>
      <c r="BD184" s="49"/>
      <c r="BE184" s="31"/>
      <c r="BF184" s="559"/>
      <c r="BG184" s="16"/>
      <c r="BH184" s="16"/>
      <c r="BI184" s="16"/>
      <c r="BJ184" s="16"/>
      <c r="BK184" s="16"/>
      <c r="BL184" s="629"/>
      <c r="BM184" s="1024" t="s">
        <v>6</v>
      </c>
      <c r="BN184" s="4">
        <v>1</v>
      </c>
    </row>
    <row r="185" spans="1:66" s="48" customFormat="1" ht="15.75" x14ac:dyDescent="0.25">
      <c r="A185"/>
      <c r="B185" s="196" t="str">
        <f t="shared" si="41"/>
        <v>A</v>
      </c>
      <c r="C185" s="320" t="str">
        <f>C174</f>
        <v>Famille à coller.N.Nom de votre recette.Recette mère ►.S.Saisissez le nom de la recette mère</v>
      </c>
      <c r="D185" s="320">
        <f>D174</f>
        <v>6</v>
      </c>
      <c r="E185" s="1045" t="str">
        <f>E174</f>
        <v>couverts</v>
      </c>
      <c r="F185" s="605" t="s">
        <v>336</v>
      </c>
      <c r="G185" s="606" t="s">
        <v>339</v>
      </c>
      <c r="H185" s="248"/>
      <c r="I185" s="248"/>
      <c r="J185" s="270"/>
      <c r="K185" s="270"/>
      <c r="L185" s="329"/>
      <c r="N185" s="2982"/>
      <c r="O185" s="310"/>
      <c r="P185" s="2961"/>
      <c r="Q185"/>
      <c r="R185" s="614" t="s">
        <v>348</v>
      </c>
      <c r="S185"/>
      <c r="T185"/>
      <c r="Y185"/>
      <c r="Z185"/>
      <c r="AA185"/>
      <c r="AC185"/>
      <c r="AD185" s="842"/>
      <c r="AE185" s="842"/>
      <c r="AG185" s="49"/>
      <c r="AH185" s="49"/>
      <c r="AI185" s="49"/>
      <c r="AJ185" s="49"/>
      <c r="AK185" s="49"/>
      <c r="AL185" s="49"/>
      <c r="AM185" s="49"/>
      <c r="AN185" s="49"/>
      <c r="AP185"/>
      <c r="AQ185"/>
      <c r="AR185"/>
      <c r="AS185"/>
      <c r="AT185"/>
      <c r="AU185"/>
      <c r="AV185"/>
      <c r="AW185" s="31"/>
      <c r="AX185" s="31"/>
      <c r="AY185" s="31"/>
      <c r="AZ185" s="31"/>
      <c r="BA185" s="49"/>
      <c r="BB185" s="49"/>
      <c r="BC185" s="49"/>
      <c r="BD185" s="49"/>
      <c r="BE185" s="31"/>
      <c r="BF185" s="559"/>
      <c r="BG185" s="685" t="s">
        <v>419</v>
      </c>
      <c r="BH185" s="16"/>
      <c r="BI185" s="16"/>
      <c r="BJ185" s="16"/>
      <c r="BK185" s="16"/>
      <c r="BL185" s="629"/>
      <c r="BM185" s="1024" t="s">
        <v>6</v>
      </c>
      <c r="BN185" s="4">
        <v>1</v>
      </c>
    </row>
    <row r="186" spans="1:66" s="48" customFormat="1" ht="15.75" x14ac:dyDescent="0.25">
      <c r="A186"/>
      <c r="B186" s="196" t="str">
        <f t="shared" si="41"/>
        <v>A</v>
      </c>
      <c r="C186" s="320" t="str">
        <f>C174</f>
        <v>Famille à coller.N.Nom de votre recette.Recette mère ►.S.Saisissez le nom de la recette mère</v>
      </c>
      <c r="D186" s="320">
        <f>D174</f>
        <v>6</v>
      </c>
      <c r="E186" s="1045" t="str">
        <f>E174</f>
        <v>couverts</v>
      </c>
      <c r="F186" s="605" t="s">
        <v>336</v>
      </c>
      <c r="G186" s="606" t="s">
        <v>340</v>
      </c>
      <c r="H186" s="248"/>
      <c r="I186" s="248"/>
      <c r="J186" s="270"/>
      <c r="K186" s="270"/>
      <c r="L186" s="329"/>
      <c r="N186" s="2982"/>
      <c r="O186" s="310"/>
      <c r="P186" s="2961"/>
      <c r="Q186"/>
      <c r="R186"/>
      <c r="S186"/>
      <c r="T186"/>
      <c r="Y186"/>
      <c r="Z186"/>
      <c r="AA186"/>
      <c r="AC186"/>
      <c r="AD186" s="842"/>
      <c r="AE186" s="842"/>
      <c r="AG186" s="49"/>
      <c r="AH186" s="49"/>
      <c r="AI186" s="49"/>
      <c r="AJ186" s="49"/>
      <c r="AK186" s="49"/>
      <c r="AL186" s="49"/>
      <c r="AM186" s="49"/>
      <c r="AN186" s="49"/>
      <c r="AP186"/>
      <c r="AQ186"/>
      <c r="AR186"/>
      <c r="AS186"/>
      <c r="AT186"/>
      <c r="AU186"/>
      <c r="AV186"/>
      <c r="AW186" s="31"/>
      <c r="AX186" s="31"/>
      <c r="AY186" s="31"/>
      <c r="AZ186" s="31"/>
      <c r="BA186" s="49"/>
      <c r="BB186" s="49"/>
      <c r="BC186" s="49"/>
      <c r="BD186" s="49"/>
      <c r="BE186" s="31"/>
      <c r="BF186" s="559"/>
      <c r="BG186" s="688" t="s">
        <v>422</v>
      </c>
      <c r="BH186" s="16"/>
      <c r="BI186" s="16"/>
      <c r="BJ186" s="16"/>
      <c r="BK186" s="16"/>
      <c r="BL186" s="629"/>
      <c r="BM186" s="1024" t="s">
        <v>6</v>
      </c>
      <c r="BN186" s="4">
        <v>1</v>
      </c>
    </row>
    <row r="187" spans="1:66" s="48" customFormat="1" ht="15.75" x14ac:dyDescent="0.25">
      <c r="A187"/>
      <c r="B187" s="196" t="str">
        <f t="shared" si="41"/>
        <v>A</v>
      </c>
      <c r="C187" s="320" t="str">
        <f>C174</f>
        <v>Famille à coller.N.Nom de votre recette.Recette mère ►.S.Saisissez le nom de la recette mère</v>
      </c>
      <c r="D187" s="320">
        <f>D174</f>
        <v>6</v>
      </c>
      <c r="E187" s="1045" t="str">
        <f>E174</f>
        <v>couverts</v>
      </c>
      <c r="F187" s="605" t="s">
        <v>336</v>
      </c>
      <c r="G187" s="606" t="s">
        <v>341</v>
      </c>
      <c r="H187" s="248"/>
      <c r="I187" s="248"/>
      <c r="J187" s="270"/>
      <c r="K187" s="270"/>
      <c r="L187" s="329"/>
      <c r="N187" s="2982"/>
      <c r="O187" s="310"/>
      <c r="P187" s="2961"/>
      <c r="Q187"/>
      <c r="R187"/>
      <c r="S187"/>
      <c r="T187"/>
      <c r="Y187"/>
      <c r="Z187"/>
      <c r="AA187"/>
      <c r="AC187"/>
      <c r="AD187" s="842"/>
      <c r="AE187" s="842"/>
      <c r="AG187" s="49"/>
      <c r="AH187" s="49"/>
      <c r="AI187" s="49"/>
      <c r="AJ187" s="49"/>
      <c r="AK187" s="49"/>
      <c r="AL187" s="49"/>
      <c r="AM187" s="49"/>
      <c r="AN187" s="49"/>
      <c r="AP187"/>
      <c r="AQ187"/>
      <c r="AR187"/>
      <c r="AS187"/>
      <c r="AT187"/>
      <c r="AU187"/>
      <c r="AV187"/>
      <c r="AW187" s="31"/>
      <c r="AX187" s="31"/>
      <c r="AY187" s="31"/>
      <c r="AZ187" s="31"/>
      <c r="BA187" s="49"/>
      <c r="BB187" s="49"/>
      <c r="BC187" s="49"/>
      <c r="BD187" s="49"/>
      <c r="BE187" s="31"/>
      <c r="BF187" s="559"/>
      <c r="BG187" s="688" t="s">
        <v>424</v>
      </c>
      <c r="BH187" s="16"/>
      <c r="BI187" s="16"/>
      <c r="BJ187" s="16"/>
      <c r="BK187" s="16"/>
      <c r="BL187" s="629"/>
      <c r="BM187" s="1024" t="s">
        <v>6</v>
      </c>
      <c r="BN187" s="4">
        <v>1</v>
      </c>
    </row>
    <row r="188" spans="1:66" s="48" customFormat="1" ht="16.5" customHeight="1" x14ac:dyDescent="0.25">
      <c r="A188"/>
      <c r="B188" s="196" t="str">
        <f t="shared" si="41"/>
        <v>A</v>
      </c>
      <c r="C188" s="320" t="str">
        <f>C174</f>
        <v>Famille à coller.N.Nom de votre recette.Recette mère ►.S.Saisissez le nom de la recette mère</v>
      </c>
      <c r="D188" s="320">
        <f>D174</f>
        <v>6</v>
      </c>
      <c r="E188" s="1045" t="str">
        <f>E174</f>
        <v>couverts</v>
      </c>
      <c r="F188" s="605" t="s">
        <v>336</v>
      </c>
      <c r="G188" s="613" t="s">
        <v>343</v>
      </c>
      <c r="H188" s="248"/>
      <c r="I188" s="608"/>
      <c r="J188" s="270"/>
      <c r="K188" s="270"/>
      <c r="L188" s="329"/>
      <c r="N188" s="2982"/>
      <c r="O188" s="310"/>
      <c r="P188" s="2961"/>
      <c r="Q188"/>
      <c r="R188"/>
      <c r="S188"/>
      <c r="T188"/>
      <c r="Y188"/>
      <c r="Z188"/>
      <c r="AA188"/>
      <c r="AC188"/>
      <c r="AD188" s="842"/>
      <c r="AE188" s="842"/>
      <c r="AG188" s="49"/>
      <c r="AH188" s="49"/>
      <c r="AI188" s="49"/>
      <c r="AJ188" s="49"/>
      <c r="AK188" s="49"/>
      <c r="AL188" s="49"/>
      <c r="AM188" s="49"/>
      <c r="AN188" s="49"/>
      <c r="AP188"/>
      <c r="AQ188"/>
      <c r="AR188"/>
      <c r="AS188"/>
      <c r="AT188"/>
      <c r="AU188"/>
      <c r="AV188"/>
      <c r="AW188" s="31"/>
      <c r="AX188" s="31"/>
      <c r="AY188" s="31"/>
      <c r="AZ188" s="31"/>
      <c r="BA188" s="49"/>
      <c r="BB188" s="49"/>
      <c r="BC188" s="49"/>
      <c r="BD188" s="49"/>
      <c r="BE188" s="31"/>
      <c r="BF188" s="559"/>
      <c r="BG188" s="689" t="s">
        <v>427</v>
      </c>
      <c r="BH188" s="16"/>
      <c r="BI188" s="16"/>
      <c r="BJ188" s="16"/>
      <c r="BK188" s="16"/>
      <c r="BL188" s="629"/>
      <c r="BM188" s="1024" t="s">
        <v>6</v>
      </c>
      <c r="BN188" s="4">
        <v>1</v>
      </c>
    </row>
    <row r="189" spans="1:66" s="48" customFormat="1" ht="15.75" x14ac:dyDescent="0.25">
      <c r="A189"/>
      <c r="B189" s="196" t="str">
        <f t="shared" si="41"/>
        <v>A</v>
      </c>
      <c r="C189" s="320" t="str">
        <f>C174</f>
        <v>Famille à coller.N.Nom de votre recette.Recette mère ►.S.Saisissez le nom de la recette mère</v>
      </c>
      <c r="D189" s="320">
        <f>D174</f>
        <v>6</v>
      </c>
      <c r="E189" s="1045" t="str">
        <f>E174</f>
        <v>couverts</v>
      </c>
      <c r="F189" s="605" t="s">
        <v>336</v>
      </c>
      <c r="G189" s="606" t="s">
        <v>347</v>
      </c>
      <c r="H189" s="248"/>
      <c r="I189" s="248"/>
      <c r="J189" s="270"/>
      <c r="K189" s="270"/>
      <c r="L189" s="329"/>
      <c r="N189" s="2982"/>
      <c r="O189" s="310"/>
      <c r="P189" s="2961"/>
      <c r="Q189"/>
      <c r="R189"/>
      <c r="S189"/>
      <c r="T189"/>
      <c r="Y189"/>
      <c r="Z189"/>
      <c r="AA189"/>
      <c r="AC189"/>
      <c r="AD189" s="842"/>
      <c r="AE189" s="842"/>
      <c r="AG189" s="49"/>
      <c r="AH189" s="49"/>
      <c r="AI189" s="49"/>
      <c r="AJ189" s="49"/>
      <c r="AK189" s="49"/>
      <c r="AL189" s="49"/>
      <c r="AM189" s="49"/>
      <c r="AN189" s="49"/>
      <c r="AP189"/>
      <c r="AQ189"/>
      <c r="AR189"/>
      <c r="AS189"/>
      <c r="AT189"/>
      <c r="AU189"/>
      <c r="AV189"/>
      <c r="AW189" s="31"/>
      <c r="AX189" s="31"/>
      <c r="AY189" s="31"/>
      <c r="AZ189" s="31"/>
      <c r="BA189" s="49"/>
      <c r="BB189" s="49"/>
      <c r="BC189" s="49"/>
      <c r="BD189" s="49"/>
      <c r="BE189" s="31"/>
      <c r="BF189" s="559"/>
      <c r="BG189" s="690" t="s">
        <v>429</v>
      </c>
      <c r="BH189" s="16"/>
      <c r="BI189" s="16"/>
      <c r="BJ189" s="16"/>
      <c r="BK189" s="16"/>
      <c r="BL189" s="629"/>
      <c r="BM189" s="1024" t="s">
        <v>6</v>
      </c>
      <c r="BN189" s="4">
        <v>1</v>
      </c>
    </row>
    <row r="190" spans="1:66" s="48" customFormat="1" ht="15.75" x14ac:dyDescent="0.25">
      <c r="A190"/>
      <c r="B190" s="196" t="str">
        <f t="shared" si="41"/>
        <v>A</v>
      </c>
      <c r="C190" s="320" t="str">
        <f>C174</f>
        <v>Famille à coller.N.Nom de votre recette.Recette mère ►.S.Saisissez le nom de la recette mère</v>
      </c>
      <c r="D190" s="320">
        <f>D174</f>
        <v>6</v>
      </c>
      <c r="E190" s="1045" t="str">
        <f>E174</f>
        <v>couverts</v>
      </c>
      <c r="F190" s="605" t="s">
        <v>336</v>
      </c>
      <c r="G190" s="606" t="s">
        <v>351</v>
      </c>
      <c r="H190" s="248"/>
      <c r="I190" s="248"/>
      <c r="J190" s="270"/>
      <c r="K190" s="270"/>
      <c r="L190" s="329"/>
      <c r="N190" s="2982"/>
      <c r="O190" s="310"/>
      <c r="P190" s="2961"/>
      <c r="Q190"/>
      <c r="R190"/>
      <c r="S190"/>
      <c r="T190"/>
      <c r="Y190"/>
      <c r="Z190"/>
      <c r="AA190"/>
      <c r="AC190"/>
      <c r="AD190" s="842"/>
      <c r="AE190" s="842"/>
      <c r="AG190" s="49"/>
      <c r="AH190" s="49"/>
      <c r="AI190" s="49"/>
      <c r="AJ190" s="49"/>
      <c r="AK190" s="49"/>
      <c r="AL190" s="49"/>
      <c r="AM190" s="49"/>
      <c r="AN190" s="49"/>
      <c r="AP190"/>
      <c r="AQ190"/>
      <c r="AR190"/>
      <c r="AS190"/>
      <c r="AT190"/>
      <c r="AU190"/>
      <c r="AV190"/>
      <c r="AW190" s="31"/>
      <c r="AX190" s="31"/>
      <c r="AY190" s="31"/>
      <c r="AZ190" s="31"/>
      <c r="BA190" s="49"/>
      <c r="BB190" s="49"/>
      <c r="BC190" s="49"/>
      <c r="BD190" s="49"/>
      <c r="BE190" s="31"/>
      <c r="BF190" s="559"/>
      <c r="BG190"/>
      <c r="BH190"/>
      <c r="BI190"/>
      <c r="BJ190"/>
      <c r="BK190"/>
      <c r="BL190" s="629"/>
      <c r="BM190" s="1024" t="s">
        <v>6</v>
      </c>
      <c r="BN190" s="4">
        <v>1</v>
      </c>
    </row>
    <row r="191" spans="1:66" s="48" customFormat="1" ht="15.75" customHeight="1" x14ac:dyDescent="0.25">
      <c r="A191"/>
      <c r="B191" s="196" t="str">
        <f t="shared" si="41"/>
        <v>A</v>
      </c>
      <c r="C191" s="320" t="str">
        <f>C174</f>
        <v>Famille à coller.N.Nom de votre recette.Recette mère ►.S.Saisissez le nom de la recette mère</v>
      </c>
      <c r="D191" s="320">
        <f>D174</f>
        <v>6</v>
      </c>
      <c r="E191" s="1045" t="str">
        <f>E174</f>
        <v>couverts</v>
      </c>
      <c r="F191" s="605" t="s">
        <v>336</v>
      </c>
      <c r="G191" s="606" t="s">
        <v>352</v>
      </c>
      <c r="H191" s="248"/>
      <c r="I191" s="248"/>
      <c r="J191" s="270"/>
      <c r="K191" s="270"/>
      <c r="L191" s="329"/>
      <c r="N191" s="2982"/>
      <c r="O191" s="310"/>
      <c r="P191" s="2961"/>
      <c r="Q191"/>
      <c r="R191"/>
      <c r="S191"/>
      <c r="T191"/>
      <c r="Y191"/>
      <c r="Z191"/>
      <c r="AA191"/>
      <c r="AC191"/>
      <c r="AD191" s="842"/>
      <c r="AE191" s="842"/>
      <c r="AG191" s="49"/>
      <c r="AH191" s="49"/>
      <c r="AI191" s="49"/>
      <c r="AJ191" s="49"/>
      <c r="AK191" s="49"/>
      <c r="AL191" s="49"/>
      <c r="AM191" s="49"/>
      <c r="AN191" s="49"/>
      <c r="AP191"/>
      <c r="AQ191"/>
      <c r="AR191"/>
      <c r="AS191"/>
      <c r="AT191"/>
      <c r="AU191"/>
      <c r="AV191"/>
      <c r="AW191" s="31"/>
      <c r="AX191" s="31"/>
      <c r="AY191" s="31"/>
      <c r="AZ191" s="31"/>
      <c r="BA191" s="49"/>
      <c r="BB191" s="49"/>
      <c r="BC191" s="49"/>
      <c r="BD191" s="49"/>
      <c r="BE191" s="31"/>
      <c r="BF191" s="432"/>
      <c r="BG191" s="636" t="s">
        <v>434</v>
      </c>
      <c r="BH191" s="434"/>
      <c r="BI191" s="433"/>
      <c r="BJ191" s="433"/>
      <c r="BK191" s="433"/>
      <c r="BL191" s="435"/>
      <c r="BM191" s="1024" t="s">
        <v>6</v>
      </c>
      <c r="BN191" s="4">
        <v>1</v>
      </c>
    </row>
    <row r="192" spans="1:66" s="48" customFormat="1" ht="16.5" customHeight="1" x14ac:dyDescent="0.25">
      <c r="A192"/>
      <c r="B192" s="196" t="str">
        <f t="shared" si="41"/>
        <v>A</v>
      </c>
      <c r="C192" s="320" t="str">
        <f>C174</f>
        <v>Famille à coller.N.Nom de votre recette.Recette mère ►.S.Saisissez le nom de la recette mère</v>
      </c>
      <c r="D192" s="320">
        <f>D174</f>
        <v>6</v>
      </c>
      <c r="E192" s="1045" t="str">
        <f>E174</f>
        <v>couverts</v>
      </c>
      <c r="F192" s="605" t="s">
        <v>336</v>
      </c>
      <c r="G192" s="606" t="s">
        <v>353</v>
      </c>
      <c r="H192" s="248"/>
      <c r="I192" s="248"/>
      <c r="J192" s="270"/>
      <c r="K192" s="270"/>
      <c r="L192" s="329"/>
      <c r="N192" s="2982"/>
      <c r="O192" s="310"/>
      <c r="P192" s="2961"/>
      <c r="Q192"/>
      <c r="R192"/>
      <c r="S192"/>
      <c r="T192"/>
      <c r="Y192"/>
      <c r="Z192"/>
      <c r="AA192"/>
      <c r="AC192"/>
      <c r="AD192" s="842"/>
      <c r="AE192" s="842"/>
      <c r="AG192" s="49"/>
      <c r="AH192" s="49"/>
      <c r="AI192" s="49"/>
      <c r="AJ192" s="49"/>
      <c r="AK192" s="49"/>
      <c r="AL192" s="49"/>
      <c r="AM192" s="49"/>
      <c r="AN192" s="49"/>
      <c r="AP192"/>
      <c r="AQ192"/>
      <c r="AR192"/>
      <c r="AS192"/>
      <c r="AT192"/>
      <c r="AU192"/>
      <c r="AV192"/>
      <c r="AW192" s="31"/>
      <c r="AX192" s="31"/>
      <c r="AY192" s="31"/>
      <c r="AZ192" s="31"/>
      <c r="BA192" s="49"/>
      <c r="BB192" s="49"/>
      <c r="BC192" s="49"/>
      <c r="BD192" s="49"/>
      <c r="BE192" s="31"/>
      <c r="BF192" s="505"/>
      <c r="BG192" s="657"/>
      <c r="BH192" s="506"/>
      <c r="BI192" s="16"/>
      <c r="BJ192" s="16"/>
      <c r="BK192" s="16"/>
      <c r="BL192" s="629"/>
      <c r="BM192" s="1024" t="s">
        <v>6</v>
      </c>
      <c r="BN192" s="4">
        <v>1</v>
      </c>
    </row>
    <row r="193" spans="1:66" s="48" customFormat="1" ht="16.5" customHeight="1" x14ac:dyDescent="0.25">
      <c r="A193"/>
      <c r="B193" s="196" t="str">
        <f t="shared" si="41"/>
        <v>A</v>
      </c>
      <c r="C193" s="320" t="str">
        <f>C174</f>
        <v>Famille à coller.N.Nom de votre recette.Recette mère ►.S.Saisissez le nom de la recette mère</v>
      </c>
      <c r="D193" s="320">
        <f>D174</f>
        <v>6</v>
      </c>
      <c r="E193" s="1045" t="str">
        <f>E174</f>
        <v>couverts</v>
      </c>
      <c r="F193" s="605" t="s">
        <v>336</v>
      </c>
      <c r="G193" s="606" t="s">
        <v>355</v>
      </c>
      <c r="H193" s="248"/>
      <c r="I193" s="248"/>
      <c r="J193" s="270"/>
      <c r="K193" s="270"/>
      <c r="L193" s="329"/>
      <c r="N193" s="2982"/>
      <c r="O193" s="310"/>
      <c r="P193" s="2961"/>
      <c r="Q193"/>
      <c r="R193"/>
      <c r="S193"/>
      <c r="T193"/>
      <c r="Y193"/>
      <c r="Z193"/>
      <c r="AA193"/>
      <c r="AC193"/>
      <c r="AD193" s="842"/>
      <c r="AE193" s="842"/>
      <c r="AG193" s="49"/>
      <c r="AH193" s="49"/>
      <c r="AI193" s="49"/>
      <c r="AJ193" s="49"/>
      <c r="AK193" s="49"/>
      <c r="AL193" s="49"/>
      <c r="AM193" s="49"/>
      <c r="AN193" s="49"/>
      <c r="AP193"/>
      <c r="AQ193"/>
      <c r="AR193"/>
      <c r="AS193"/>
      <c r="AT193"/>
      <c r="AU193"/>
      <c r="AV193"/>
      <c r="AW193" s="31"/>
      <c r="AX193" s="31"/>
      <c r="AY193" s="31"/>
      <c r="AZ193" s="31"/>
      <c r="BA193" s="49"/>
      <c r="BB193" s="49"/>
      <c r="BC193" s="49"/>
      <c r="BD193" s="49"/>
      <c r="BE193" s="31"/>
      <c r="BF193" s="505"/>
      <c r="BG193" s="697" t="s">
        <v>438</v>
      </c>
      <c r="BH193" s="118"/>
      <c r="BI193" s="118"/>
      <c r="BJ193" s="118"/>
      <c r="BK193" s="16"/>
      <c r="BL193" s="629"/>
      <c r="BM193" s="1024" t="s">
        <v>6</v>
      </c>
      <c r="BN193" s="4">
        <v>1</v>
      </c>
    </row>
    <row r="194" spans="1:66" s="48" customFormat="1" ht="16.5" customHeight="1" x14ac:dyDescent="0.25">
      <c r="A194"/>
      <c r="B194" s="196" t="str">
        <f t="shared" si="41"/>
        <v>A</v>
      </c>
      <c r="C194" s="320" t="str">
        <f>C174</f>
        <v>Famille à coller.N.Nom de votre recette.Recette mère ►.S.Saisissez le nom de la recette mère</v>
      </c>
      <c r="D194" s="320">
        <f>D174</f>
        <v>6</v>
      </c>
      <c r="E194" s="1045" t="str">
        <f>E174</f>
        <v>couverts</v>
      </c>
      <c r="F194" s="605" t="s">
        <v>336</v>
      </c>
      <c r="G194" s="606" t="s">
        <v>357</v>
      </c>
      <c r="H194" s="248"/>
      <c r="I194" s="248"/>
      <c r="J194" s="270"/>
      <c r="K194" s="270"/>
      <c r="L194" s="329"/>
      <c r="N194" s="2982"/>
      <c r="O194" s="310"/>
      <c r="P194" s="2961"/>
      <c r="Q194"/>
      <c r="R194"/>
      <c r="S194"/>
      <c r="T194"/>
      <c r="Y194"/>
      <c r="Z194"/>
      <c r="AA194"/>
      <c r="AC194"/>
      <c r="AD194" s="842"/>
      <c r="AE194" s="842"/>
      <c r="AG194" s="49"/>
      <c r="AH194" s="49"/>
      <c r="AI194" s="49"/>
      <c r="AJ194" s="49"/>
      <c r="AK194" s="49"/>
      <c r="AL194" s="49"/>
      <c r="AM194" s="49"/>
      <c r="AN194" s="49"/>
      <c r="AP194"/>
      <c r="AQ194"/>
      <c r="AR194"/>
      <c r="AS194"/>
      <c r="AT194"/>
      <c r="AU194"/>
      <c r="AV194"/>
      <c r="AW194" s="31"/>
      <c r="AX194" s="31"/>
      <c r="AY194" s="31"/>
      <c r="AZ194" s="31"/>
      <c r="BA194" s="49"/>
      <c r="BB194" s="49"/>
      <c r="BC194" s="49"/>
      <c r="BD194" s="49"/>
      <c r="BE194" s="31"/>
      <c r="BF194" s="571"/>
      <c r="BG194" s="700" t="s">
        <v>14</v>
      </c>
      <c r="BH194" s="118" t="s">
        <v>441</v>
      </c>
      <c r="BI194" s="118"/>
      <c r="BJ194" s="118"/>
      <c r="BK194" s="16"/>
      <c r="BL194" s="629"/>
      <c r="BM194" s="1024" t="s">
        <v>6</v>
      </c>
      <c r="BN194" s="4">
        <v>1</v>
      </c>
    </row>
    <row r="195" spans="1:66" s="48" customFormat="1" ht="15.75" x14ac:dyDescent="0.25">
      <c r="A195"/>
      <c r="B195" s="196" t="str">
        <f t="shared" si="41"/>
        <v>A</v>
      </c>
      <c r="C195" s="320" t="str">
        <f>C174</f>
        <v>Famille à coller.N.Nom de votre recette.Recette mère ►.S.Saisissez le nom de la recette mère</v>
      </c>
      <c r="D195" s="320">
        <f>D174</f>
        <v>6</v>
      </c>
      <c r="E195" s="1045" t="str">
        <f>E174</f>
        <v>couverts</v>
      </c>
      <c r="F195" s="605" t="s">
        <v>336</v>
      </c>
      <c r="G195" s="606" t="s">
        <v>358</v>
      </c>
      <c r="H195" s="248"/>
      <c r="I195" s="248"/>
      <c r="J195" s="270"/>
      <c r="K195" s="270"/>
      <c r="L195" s="329"/>
      <c r="N195" s="2982"/>
      <c r="O195" s="310"/>
      <c r="P195" s="2961"/>
      <c r="Q195"/>
      <c r="R195"/>
      <c r="S195"/>
      <c r="T195"/>
      <c r="Y195"/>
      <c r="Z195"/>
      <c r="AA195"/>
      <c r="AC195"/>
      <c r="AD195" s="842"/>
      <c r="AE195" s="842"/>
      <c r="AG195" s="49"/>
      <c r="AH195" s="49"/>
      <c r="AI195" s="49"/>
      <c r="AJ195" s="49"/>
      <c r="AK195" s="49"/>
      <c r="AL195" s="49"/>
      <c r="AM195" s="49"/>
      <c r="AN195" s="49"/>
      <c r="AP195"/>
      <c r="AQ195"/>
      <c r="AR195"/>
      <c r="AS195"/>
      <c r="AT195"/>
      <c r="AU195"/>
      <c r="AV195"/>
      <c r="AW195" s="31"/>
      <c r="AX195" s="31"/>
      <c r="AY195" s="31"/>
      <c r="AZ195" s="31"/>
      <c r="BA195" s="49"/>
      <c r="BB195" s="49"/>
      <c r="BC195" s="49"/>
      <c r="BD195" s="49"/>
      <c r="BE195" s="31"/>
      <c r="BF195" s="505"/>
      <c r="BG195" s="702" t="str">
        <f>IF(COLUMN()-COLUMN(BG195)+1&lt;=26, CHAR(64+COLUMN()-COLUMN(BG195)+1), CHAR(64+INT((COLUMN()-COLUMN(BG195))/26))&amp;CHAR(64+MOD(COLUMN()-COLUMN(BG195)-1,26)+1))</f>
        <v>A</v>
      </c>
      <c r="BH195" s="118"/>
      <c r="BI195" s="118"/>
      <c r="BJ195" s="118"/>
      <c r="BK195" s="16"/>
      <c r="BL195" s="629"/>
      <c r="BM195" s="1024" t="s">
        <v>6</v>
      </c>
      <c r="BN195" s="4">
        <v>1</v>
      </c>
    </row>
    <row r="196" spans="1:66" s="48" customFormat="1" ht="15.75" x14ac:dyDescent="0.25">
      <c r="A196"/>
      <c r="B196" s="376" t="s">
        <v>18</v>
      </c>
      <c r="C196" s="320" t="str">
        <f>C174</f>
        <v>Famille à coller.N.Nom de votre recette.Recette mère ►.S.Saisissez le nom de la recette mère</v>
      </c>
      <c r="D196" s="320">
        <f>D174</f>
        <v>6</v>
      </c>
      <c r="E196" s="1045" t="str">
        <f>E174</f>
        <v>couverts</v>
      </c>
      <c r="F196" s="947" t="s">
        <v>146</v>
      </c>
      <c r="G196" s="948"/>
      <c r="H196" s="948"/>
      <c r="I196" s="948"/>
      <c r="J196" s="948"/>
      <c r="K196" s="948"/>
      <c r="L196" s="949"/>
      <c r="N196" s="2982"/>
      <c r="O196" s="310"/>
      <c r="P196" s="2961"/>
      <c r="Q196"/>
      <c r="R196"/>
      <c r="S196"/>
      <c r="T196"/>
      <c r="Y196"/>
      <c r="Z196"/>
      <c r="AA196"/>
      <c r="AC196"/>
      <c r="AD196" s="842"/>
      <c r="AE196" s="842"/>
      <c r="AG196" s="49"/>
      <c r="AH196" s="49"/>
      <c r="AI196" s="49"/>
      <c r="AJ196" s="49"/>
      <c r="AK196" s="49"/>
      <c r="AL196" s="49"/>
      <c r="AM196" s="49"/>
      <c r="AN196" s="49"/>
      <c r="AP196"/>
      <c r="AQ196"/>
      <c r="AR196"/>
      <c r="AS196"/>
      <c r="AT196"/>
      <c r="AU196"/>
      <c r="AV196"/>
      <c r="AW196" s="31"/>
      <c r="AX196" s="31"/>
      <c r="AY196" s="31"/>
      <c r="AZ196" s="31"/>
      <c r="BA196" s="49"/>
      <c r="BB196" s="49"/>
      <c r="BC196" s="49"/>
      <c r="BD196" s="49"/>
      <c r="BE196" s="31"/>
      <c r="BF196" s="505"/>
      <c r="BG196" s="706" t="s">
        <v>444</v>
      </c>
      <c r="BH196" s="118"/>
      <c r="BI196" s="118"/>
      <c r="BJ196" s="118"/>
      <c r="BK196" s="16"/>
      <c r="BL196" s="629"/>
      <c r="BM196" s="1024" t="s">
        <v>6</v>
      </c>
      <c r="BN196" s="4">
        <v>1</v>
      </c>
    </row>
    <row r="197" spans="1:66" s="48" customFormat="1" ht="16.5" thickBot="1" x14ac:dyDescent="0.3">
      <c r="A197"/>
      <c r="B197" s="196" t="str">
        <f t="shared" ref="B197:B204" si="42">IF(OR(F197&lt;&gt;"",G197&lt;&gt; "",H197&lt;&gt;"",I197&lt;&gt;""),"A", "►")</f>
        <v>►</v>
      </c>
      <c r="C197" s="320" t="str">
        <f>C174</f>
        <v>Famille à coller.N.Nom de votre recette.Recette mère ►.S.Saisissez le nom de la recette mère</v>
      </c>
      <c r="D197" s="320">
        <f>D174</f>
        <v>6</v>
      </c>
      <c r="E197" s="1045" t="str">
        <f>E174</f>
        <v>couverts</v>
      </c>
      <c r="F197" s="819"/>
      <c r="G197" s="638"/>
      <c r="H197" s="638"/>
      <c r="I197" s="638"/>
      <c r="J197" s="638"/>
      <c r="K197" s="638"/>
      <c r="L197" s="639"/>
      <c r="N197" s="2982"/>
      <c r="O197" s="310"/>
      <c r="P197" s="2961"/>
      <c r="Q197"/>
      <c r="R197"/>
      <c r="S197"/>
      <c r="T197"/>
      <c r="Y197"/>
      <c r="Z197"/>
      <c r="AA197"/>
      <c r="AC197"/>
      <c r="AD197" s="842"/>
      <c r="AE197" s="842"/>
      <c r="AG197" s="49"/>
      <c r="AH197" s="49"/>
      <c r="AI197" s="49"/>
      <c r="AJ197" s="49"/>
      <c r="AK197" s="49"/>
      <c r="AL197" s="49"/>
      <c r="AM197" s="49"/>
      <c r="AN197" s="49"/>
      <c r="AP197"/>
      <c r="AQ197"/>
      <c r="AR197"/>
      <c r="AS197"/>
      <c r="AT197"/>
      <c r="AU197"/>
      <c r="AV197"/>
      <c r="AW197" s="31"/>
      <c r="AX197" s="31"/>
      <c r="AY197" s="31"/>
      <c r="AZ197" s="31"/>
      <c r="BA197" s="49"/>
      <c r="BB197" s="49"/>
      <c r="BC197" s="49"/>
      <c r="BD197" s="49"/>
      <c r="BE197" s="31"/>
      <c r="BF197" s="559"/>
      <c r="BG197" s="16"/>
      <c r="BH197" s="16"/>
      <c r="BI197" s="16"/>
      <c r="BJ197" s="16"/>
      <c r="BK197" s="16"/>
      <c r="BL197" s="629"/>
      <c r="BM197" s="1024" t="s">
        <v>6</v>
      </c>
      <c r="BN197" s="4">
        <v>1</v>
      </c>
    </row>
    <row r="198" spans="1:66" s="48" customFormat="1" ht="18.75" x14ac:dyDescent="0.3">
      <c r="A198"/>
      <c r="B198" s="196" t="str">
        <f t="shared" si="42"/>
        <v>►</v>
      </c>
      <c r="C198" s="320" t="str">
        <f>C174</f>
        <v>Famille à coller.N.Nom de votre recette.Recette mère ►.S.Saisissez le nom de la recette mère</v>
      </c>
      <c r="D198" s="320">
        <f>D174</f>
        <v>6</v>
      </c>
      <c r="E198" s="1045" t="str">
        <f>E174</f>
        <v>couverts</v>
      </c>
      <c r="F198" s="819"/>
      <c r="G198" s="638"/>
      <c r="H198" s="638"/>
      <c r="I198" s="638"/>
      <c r="J198" s="638"/>
      <c r="K198" s="638"/>
      <c r="L198" s="639"/>
      <c r="N198" s="2982"/>
      <c r="O198" s="310"/>
      <c r="P198" s="2961"/>
      <c r="Q198"/>
      <c r="R198"/>
      <c r="S198"/>
      <c r="T198"/>
      <c r="Y198"/>
      <c r="Z198"/>
      <c r="AA198"/>
      <c r="AC198"/>
      <c r="AD198" s="842"/>
      <c r="AE198" s="842"/>
      <c r="AG198" s="49"/>
      <c r="AH198" s="49"/>
      <c r="AI198" s="49"/>
      <c r="AJ198" s="49"/>
      <c r="AK198" s="49"/>
      <c r="AL198" s="49"/>
      <c r="AM198" s="49"/>
      <c r="AN198" s="49"/>
      <c r="AP198"/>
      <c r="AQ198"/>
      <c r="AR198"/>
      <c r="AS198"/>
      <c r="AT198"/>
      <c r="AU198"/>
      <c r="AV198"/>
      <c r="AW198" s="31"/>
      <c r="AX198" s="31"/>
      <c r="AY198" s="31"/>
      <c r="AZ198" s="31"/>
      <c r="BA198" s="49"/>
      <c r="BB198" s="49"/>
      <c r="BC198" s="49"/>
      <c r="BD198" s="49"/>
      <c r="BE198" s="31"/>
      <c r="BF198" s="707" t="s">
        <v>1</v>
      </c>
      <c r="BG198" s="3202" t="s">
        <v>445</v>
      </c>
      <c r="BH198" s="3202"/>
      <c r="BI198" s="3202"/>
      <c r="BJ198" s="3202"/>
      <c r="BK198" s="3202"/>
      <c r="BL198" s="3203"/>
      <c r="BM198" s="1024" t="s">
        <v>6</v>
      </c>
      <c r="BN198" s="4">
        <v>1</v>
      </c>
    </row>
    <row r="199" spans="1:66" s="48" customFormat="1" ht="15.75" x14ac:dyDescent="0.25">
      <c r="A199"/>
      <c r="B199" s="196" t="str">
        <f t="shared" si="42"/>
        <v>►</v>
      </c>
      <c r="C199" s="320" t="str">
        <f>C174</f>
        <v>Famille à coller.N.Nom de votre recette.Recette mère ►.S.Saisissez le nom de la recette mère</v>
      </c>
      <c r="D199" s="320">
        <f>D174</f>
        <v>6</v>
      </c>
      <c r="E199" s="1045" t="str">
        <f>E174</f>
        <v>couverts</v>
      </c>
      <c r="F199" s="819"/>
      <c r="G199" s="638"/>
      <c r="H199" s="638"/>
      <c r="I199" s="638"/>
      <c r="J199" s="638"/>
      <c r="K199" s="638"/>
      <c r="L199" s="639"/>
      <c r="N199" s="2982"/>
      <c r="O199" s="310"/>
      <c r="P199" s="2961"/>
      <c r="Q199"/>
      <c r="R199"/>
      <c r="S199"/>
      <c r="T199"/>
      <c r="Y199"/>
      <c r="Z199"/>
      <c r="AA199"/>
      <c r="AC199"/>
      <c r="AD199" s="842"/>
      <c r="AE199" s="842"/>
      <c r="AG199" s="49"/>
      <c r="AH199" s="49"/>
      <c r="AI199" s="49"/>
      <c r="AJ199" s="49"/>
      <c r="AK199" s="49"/>
      <c r="AL199" s="49"/>
      <c r="AM199" s="49"/>
      <c r="AN199" s="49"/>
      <c r="AP199"/>
      <c r="AQ199"/>
      <c r="AR199"/>
      <c r="AS199"/>
      <c r="AT199"/>
      <c r="AU199"/>
      <c r="AV199"/>
      <c r="AW199" s="31"/>
      <c r="AX199" s="31"/>
      <c r="AY199" s="31"/>
      <c r="AZ199" s="31"/>
      <c r="BA199" s="49"/>
      <c r="BB199" s="49"/>
      <c r="BC199" s="49"/>
      <c r="BD199" s="49"/>
      <c r="BE199" s="31"/>
      <c r="BF199" s="3204" t="s">
        <v>446</v>
      </c>
      <c r="BG199" s="3205"/>
      <c r="BH199" s="3205"/>
      <c r="BI199" s="3205"/>
      <c r="BJ199" s="3205"/>
      <c r="BK199" s="3205"/>
      <c r="BL199" s="3206"/>
      <c r="BM199" s="1024" t="s">
        <v>6</v>
      </c>
      <c r="BN199" s="4">
        <v>1</v>
      </c>
    </row>
    <row r="200" spans="1:66" s="48" customFormat="1" ht="16.5" thickBot="1" x14ac:dyDescent="0.3">
      <c r="A200"/>
      <c r="B200" s="196" t="str">
        <f t="shared" si="42"/>
        <v>►</v>
      </c>
      <c r="C200" s="320" t="str">
        <f>C174</f>
        <v>Famille à coller.N.Nom de votre recette.Recette mère ►.S.Saisissez le nom de la recette mère</v>
      </c>
      <c r="D200" s="320">
        <f>D174</f>
        <v>6</v>
      </c>
      <c r="E200" s="1045" t="str">
        <f>E174</f>
        <v>couverts</v>
      </c>
      <c r="F200" s="819"/>
      <c r="G200" s="638"/>
      <c r="H200" s="638"/>
      <c r="I200" s="638"/>
      <c r="J200" s="638"/>
      <c r="K200" s="638"/>
      <c r="L200" s="639"/>
      <c r="N200" s="2982"/>
      <c r="O200" s="310"/>
      <c r="P200" s="2961"/>
      <c r="Q200"/>
      <c r="R200"/>
      <c r="S200"/>
      <c r="T200"/>
      <c r="Y200"/>
      <c r="Z200"/>
      <c r="AA200"/>
      <c r="AC200"/>
      <c r="AD200" s="842"/>
      <c r="AE200" s="842"/>
      <c r="AG200" s="49"/>
      <c r="AH200" s="49"/>
      <c r="AI200" s="49"/>
      <c r="AJ200" s="49"/>
      <c r="AK200" s="49"/>
      <c r="AL200" s="49"/>
      <c r="AM200" s="49"/>
      <c r="AN200" s="49"/>
      <c r="AP200"/>
      <c r="AQ200"/>
      <c r="AR200"/>
      <c r="AS200"/>
      <c r="AT200"/>
      <c r="AU200"/>
      <c r="AV200"/>
      <c r="AW200" s="31"/>
      <c r="AX200" s="31"/>
      <c r="AY200" s="31"/>
      <c r="AZ200" s="31"/>
      <c r="BA200" s="49"/>
      <c r="BB200" s="49"/>
      <c r="BC200" s="49"/>
      <c r="BD200" s="49"/>
      <c r="BE200" s="31"/>
      <c r="BF200" s="708"/>
      <c r="BG200" s="709" t="s">
        <v>447</v>
      </c>
      <c r="BH200" s="710" t="s">
        <v>448</v>
      </c>
      <c r="BI200" s="711" t="s">
        <v>449</v>
      </c>
      <c r="BJ200" s="712" t="s">
        <v>450</v>
      </c>
      <c r="BK200" s="16"/>
      <c r="BL200" s="713" t="s">
        <v>451</v>
      </c>
      <c r="BM200" s="1024" t="s">
        <v>6</v>
      </c>
      <c r="BN200" s="4">
        <v>1</v>
      </c>
    </row>
    <row r="201" spans="1:66" s="48" customFormat="1" ht="16.5" customHeight="1" thickTop="1" thickBot="1" x14ac:dyDescent="0.3">
      <c r="A201"/>
      <c r="B201" s="196" t="str">
        <f t="shared" si="42"/>
        <v>►</v>
      </c>
      <c r="C201" s="320" t="str">
        <f>C174</f>
        <v>Famille à coller.N.Nom de votre recette.Recette mère ►.S.Saisissez le nom de la recette mère</v>
      </c>
      <c r="D201" s="320">
        <f>D174</f>
        <v>6</v>
      </c>
      <c r="E201" s="1045" t="str">
        <f>E174</f>
        <v>couverts</v>
      </c>
      <c r="F201" s="819"/>
      <c r="G201" s="638"/>
      <c r="H201" s="638"/>
      <c r="I201" s="638"/>
      <c r="J201" s="638"/>
      <c r="K201" s="638"/>
      <c r="L201" s="639"/>
      <c r="N201" s="2982"/>
      <c r="O201" s="310"/>
      <c r="P201" s="2961"/>
      <c r="Q201"/>
      <c r="R201"/>
      <c r="S201"/>
      <c r="T201"/>
      <c r="Y201"/>
      <c r="Z201"/>
      <c r="AA201"/>
      <c r="AC201"/>
      <c r="AD201" s="842"/>
      <c r="AE201" s="842"/>
      <c r="AG201" s="49"/>
      <c r="AH201" s="49"/>
      <c r="AI201" s="49"/>
      <c r="AJ201" s="49"/>
      <c r="AK201" s="49"/>
      <c r="AL201" s="49"/>
      <c r="AM201" s="49"/>
      <c r="AN201" s="49"/>
      <c r="AP201"/>
      <c r="AQ201"/>
      <c r="AR201"/>
      <c r="AS201"/>
      <c r="AT201"/>
      <c r="AU201"/>
      <c r="AV201"/>
      <c r="AW201" s="31"/>
      <c r="AX201" s="31"/>
      <c r="AY201" s="31"/>
      <c r="AZ201" s="31"/>
      <c r="BA201" s="49"/>
      <c r="BB201" s="49"/>
      <c r="BC201" s="49"/>
      <c r="BD201" s="49"/>
      <c r="BE201" s="31"/>
      <c r="BF201" s="708"/>
      <c r="BG201" s="714" t="s">
        <v>452</v>
      </c>
      <c r="BH201" s="715">
        <f>LEN(BG201) - LEN(SUBSTITUTE(BG201, " ", "")) + 1</f>
        <v>45</v>
      </c>
      <c r="BI201" s="715">
        <f>LEN(BG201)</f>
        <v>263</v>
      </c>
      <c r="BJ201" s="716">
        <v>70</v>
      </c>
      <c r="BK201"/>
      <c r="BL201" s="717" t="str">
        <f>TEXT(ROUND(LEN(BG201)/BJ201, 1), "0.0") &amp; " lignes"</f>
        <v>3.8 lignes</v>
      </c>
      <c r="BM201" s="1024" t="s">
        <v>6</v>
      </c>
      <c r="BN201" s="4">
        <v>1</v>
      </c>
    </row>
    <row r="202" spans="1:66" s="48" customFormat="1" ht="16.5" customHeight="1" thickTop="1" x14ac:dyDescent="0.25">
      <c r="A202"/>
      <c r="B202" s="196" t="str">
        <f t="shared" si="42"/>
        <v>►</v>
      </c>
      <c r="C202" s="320" t="str">
        <f>C174</f>
        <v>Famille à coller.N.Nom de votre recette.Recette mère ►.S.Saisissez le nom de la recette mère</v>
      </c>
      <c r="D202" s="320">
        <f>D174</f>
        <v>6</v>
      </c>
      <c r="E202" s="1045" t="str">
        <f>E174</f>
        <v>couverts</v>
      </c>
      <c r="F202" s="819"/>
      <c r="G202" s="638"/>
      <c r="H202" s="638"/>
      <c r="I202" s="638"/>
      <c r="J202" s="638"/>
      <c r="K202" s="638"/>
      <c r="L202" s="639"/>
      <c r="N202" s="2982"/>
      <c r="O202" s="310"/>
      <c r="P202" s="2961"/>
      <c r="Q202"/>
      <c r="R202"/>
      <c r="S202"/>
      <c r="T202"/>
      <c r="Y202"/>
      <c r="Z202"/>
      <c r="AA202"/>
      <c r="AC202"/>
      <c r="AD202" s="842"/>
      <c r="AE202" s="842"/>
      <c r="AG202" s="49"/>
      <c r="AH202" s="49"/>
      <c r="AI202" s="49"/>
      <c r="AJ202" s="49"/>
      <c r="AK202" s="49"/>
      <c r="AL202" s="49"/>
      <c r="AM202" s="49"/>
      <c r="AN202" s="49"/>
      <c r="AP202"/>
      <c r="AQ202"/>
      <c r="AR202"/>
      <c r="AS202"/>
      <c r="AT202"/>
      <c r="AU202"/>
      <c r="AV202"/>
      <c r="AW202" s="31"/>
      <c r="AX202" s="31"/>
      <c r="AY202" s="31"/>
      <c r="AZ202" s="31"/>
      <c r="BA202" s="49"/>
      <c r="BB202" s="49"/>
      <c r="BC202" s="49"/>
      <c r="BD202" s="49"/>
      <c r="BF202" s="708"/>
      <c r="BG202" s="3207" t="str">
        <f>BG201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202" s="3207"/>
      <c r="BI202" s="3207"/>
      <c r="BJ202" s="3207"/>
      <c r="BK202" s="3207"/>
      <c r="BL202" s="3208"/>
      <c r="BM202" s="1024" t="s">
        <v>6</v>
      </c>
      <c r="BN202" s="4">
        <v>1</v>
      </c>
    </row>
    <row r="203" spans="1:66" s="48" customFormat="1" ht="15.75" x14ac:dyDescent="0.25">
      <c r="A203"/>
      <c r="B203" s="196" t="str">
        <f t="shared" si="42"/>
        <v>►</v>
      </c>
      <c r="C203" s="320" t="str">
        <f>C174</f>
        <v>Famille à coller.N.Nom de votre recette.Recette mère ►.S.Saisissez le nom de la recette mère</v>
      </c>
      <c r="D203" s="320">
        <f>D174</f>
        <v>6</v>
      </c>
      <c r="E203" s="1045" t="str">
        <f>E174</f>
        <v>couverts</v>
      </c>
      <c r="F203" s="819"/>
      <c r="G203" s="638"/>
      <c r="H203" s="638"/>
      <c r="I203" s="638"/>
      <c r="J203" s="638"/>
      <c r="K203" s="638"/>
      <c r="L203" s="639"/>
      <c r="N203" s="2982"/>
      <c r="O203" s="310"/>
      <c r="P203" s="2961"/>
      <c r="Q203"/>
      <c r="R203"/>
      <c r="S203"/>
      <c r="T203"/>
      <c r="Y203"/>
      <c r="Z203"/>
      <c r="AA203"/>
      <c r="AC203"/>
      <c r="AD203" s="842"/>
      <c r="AE203" s="842"/>
      <c r="AG203" s="49"/>
      <c r="AH203" s="49"/>
      <c r="AI203" s="49"/>
      <c r="AJ203" s="49"/>
      <c r="AK203" s="49"/>
      <c r="AL203" s="49"/>
      <c r="AM203" s="49"/>
      <c r="AN203" s="49"/>
      <c r="AP203"/>
      <c r="AQ203"/>
      <c r="AR203"/>
      <c r="AS203"/>
      <c r="AT203"/>
      <c r="AU203"/>
      <c r="AV203"/>
      <c r="AW203" s="31"/>
      <c r="AX203" s="31"/>
      <c r="AY203" s="31"/>
      <c r="AZ203" s="31"/>
      <c r="BA203" s="49"/>
      <c r="BB203" s="49"/>
      <c r="BC203" s="49"/>
      <c r="BD203" s="49"/>
      <c r="BF203" s="708"/>
      <c r="BG203" s="3207"/>
      <c r="BH203" s="3207"/>
      <c r="BI203" s="3207"/>
      <c r="BJ203" s="3207"/>
      <c r="BK203" s="3207"/>
      <c r="BL203" s="3208"/>
      <c r="BM203" s="1024" t="s">
        <v>6</v>
      </c>
      <c r="BN203" s="4">
        <v>1</v>
      </c>
    </row>
    <row r="204" spans="1:66" s="48" customFormat="1" ht="15.75" customHeight="1" x14ac:dyDescent="0.25">
      <c r="A204"/>
      <c r="B204" s="196" t="str">
        <f t="shared" si="42"/>
        <v>►</v>
      </c>
      <c r="C204" s="320" t="str">
        <f>C174</f>
        <v>Famille à coller.N.Nom de votre recette.Recette mère ►.S.Saisissez le nom de la recette mère</v>
      </c>
      <c r="D204" s="320">
        <f>D174</f>
        <v>6</v>
      </c>
      <c r="E204" s="1045" t="str">
        <f>E174</f>
        <v>couverts</v>
      </c>
      <c r="F204" s="819"/>
      <c r="G204" s="638"/>
      <c r="H204" s="638"/>
      <c r="I204" s="638"/>
      <c r="J204" s="638"/>
      <c r="K204" s="638"/>
      <c r="L204" s="639"/>
      <c r="N204" s="2982"/>
      <c r="O204" s="310"/>
      <c r="P204" s="2961"/>
      <c r="Q204"/>
      <c r="R204"/>
      <c r="S204"/>
      <c r="T204"/>
      <c r="Y204"/>
      <c r="Z204"/>
      <c r="AA204"/>
      <c r="AC204"/>
      <c r="AD204" s="842"/>
      <c r="AE204" s="842"/>
      <c r="AG204" s="49"/>
      <c r="AH204" s="49"/>
      <c r="AI204" s="49"/>
      <c r="AJ204" s="49"/>
      <c r="AK204" s="49"/>
      <c r="AL204" s="49"/>
      <c r="AM204" s="49"/>
      <c r="AN204" s="49"/>
      <c r="AP204"/>
      <c r="AQ204"/>
      <c r="AR204"/>
      <c r="AS204"/>
      <c r="AT204"/>
      <c r="AU204"/>
      <c r="AV204"/>
      <c r="AW204" s="31"/>
      <c r="AX204" s="31"/>
      <c r="AY204" s="31"/>
      <c r="AZ204" s="31"/>
      <c r="BA204" s="49"/>
      <c r="BB204" s="49"/>
      <c r="BC204" s="49"/>
      <c r="BD204" s="49"/>
      <c r="BF204" s="708"/>
      <c r="BG204" s="3207"/>
      <c r="BH204" s="3207"/>
      <c r="BI204" s="3207"/>
      <c r="BJ204" s="3207"/>
      <c r="BK204" s="3207"/>
      <c r="BL204" s="3208"/>
      <c r="BM204" s="1024" t="s">
        <v>6</v>
      </c>
      <c r="BN204" s="4">
        <v>1</v>
      </c>
    </row>
    <row r="205" spans="1:66" s="48" customFormat="1" ht="15.75" customHeight="1" x14ac:dyDescent="0.25">
      <c r="A205"/>
      <c r="B205" s="376" t="s">
        <v>18</v>
      </c>
      <c r="C205" s="320" t="str">
        <f>C174</f>
        <v>Famille à coller.N.Nom de votre recette.Recette mère ►.S.Saisissez le nom de la recette mère</v>
      </c>
      <c r="D205" s="320">
        <f>D174</f>
        <v>6</v>
      </c>
      <c r="E205" s="1045" t="str">
        <f>E174</f>
        <v>couverts</v>
      </c>
      <c r="F205" s="377" t="s">
        <v>153</v>
      </c>
      <c r="G205" s="280"/>
      <c r="H205" s="280"/>
      <c r="I205" s="280"/>
      <c r="J205" s="280"/>
      <c r="K205" s="378"/>
      <c r="L205" s="379" t="s">
        <v>154</v>
      </c>
      <c r="N205" s="2982"/>
      <c r="O205" s="310"/>
      <c r="P205" s="2961"/>
      <c r="Q205"/>
      <c r="R205"/>
      <c r="S205"/>
      <c r="T205"/>
      <c r="Y205"/>
      <c r="Z205"/>
      <c r="AA205"/>
      <c r="AC205"/>
      <c r="AD205" s="842"/>
      <c r="AE205" s="842"/>
      <c r="AG205" s="49"/>
      <c r="AH205" s="49"/>
      <c r="AI205" s="49"/>
      <c r="AJ205" s="49"/>
      <c r="AK205" s="49"/>
      <c r="AL205" s="49"/>
      <c r="AM205" s="49"/>
      <c r="AN205" s="49"/>
      <c r="AP205"/>
      <c r="AQ205"/>
      <c r="AR205"/>
      <c r="AS205"/>
      <c r="AT205"/>
      <c r="AU205"/>
      <c r="AV205"/>
      <c r="AW205" s="31"/>
      <c r="AX205" s="31"/>
      <c r="AY205" s="31"/>
      <c r="AZ205" s="31"/>
      <c r="BA205" s="49"/>
      <c r="BB205" s="49"/>
      <c r="BC205" s="49"/>
      <c r="BD205" s="49"/>
      <c r="BF205" s="708"/>
      <c r="BG205" s="3207"/>
      <c r="BH205" s="3207"/>
      <c r="BI205" s="3207"/>
      <c r="BJ205" s="3207"/>
      <c r="BK205" s="3207"/>
      <c r="BL205" s="3208"/>
      <c r="BM205" s="1024" t="s">
        <v>6</v>
      </c>
      <c r="BN205" s="4">
        <v>1</v>
      </c>
    </row>
    <row r="206" spans="1:66" s="48" customFormat="1" ht="15.75" customHeight="1" x14ac:dyDescent="0.25">
      <c r="A206"/>
      <c r="B206" s="376" t="s">
        <v>18</v>
      </c>
      <c r="C206" s="320" t="str">
        <f>C174</f>
        <v>Famille à coller.N.Nom de votre recette.Recette mère ►.S.Saisissez le nom de la recette mère</v>
      </c>
      <c r="D206" s="320">
        <f>D174</f>
        <v>6</v>
      </c>
      <c r="E206" s="1045" t="str">
        <f>E174</f>
        <v>couverts</v>
      </c>
      <c r="F206" s="381"/>
      <c r="G206" s="287"/>
      <c r="H206" s="287"/>
      <c r="I206" s="287"/>
      <c r="J206" s="287"/>
      <c r="K206" s="382"/>
      <c r="L206" s="383" t="s">
        <v>155</v>
      </c>
      <c r="N206" s="2982"/>
      <c r="O206" s="310"/>
      <c r="P206" s="2961"/>
      <c r="Q206"/>
      <c r="R206"/>
      <c r="S206"/>
      <c r="T206"/>
      <c r="Y206"/>
      <c r="Z206"/>
      <c r="AA206"/>
      <c r="AC206"/>
      <c r="AD206" s="842"/>
      <c r="AE206" s="842"/>
      <c r="AG206" s="49"/>
      <c r="AH206" s="49"/>
      <c r="AI206" s="49"/>
      <c r="AJ206" s="49"/>
      <c r="AK206" s="49"/>
      <c r="AL206" s="49"/>
      <c r="AM206" s="49"/>
      <c r="AN206" s="49"/>
      <c r="AP206"/>
      <c r="AQ206"/>
      <c r="AR206"/>
      <c r="AS206"/>
      <c r="AT206"/>
      <c r="AU206"/>
      <c r="AV206"/>
      <c r="AW206" s="31"/>
      <c r="AX206" s="31"/>
      <c r="AY206" s="31"/>
      <c r="AZ206" s="31"/>
      <c r="BA206" s="49"/>
      <c r="BB206" s="49"/>
      <c r="BC206" s="49"/>
      <c r="BD206" s="49"/>
      <c r="BF206" s="708"/>
      <c r="BG206" s="718"/>
      <c r="BH206"/>
      <c r="BI206" s="719" t="s">
        <v>453</v>
      </c>
      <c r="BJ206" s="545" t="str">
        <f>BJ201&amp;" caractères"</f>
        <v>70 caractères</v>
      </c>
      <c r="BK206"/>
      <c r="BL206" s="720" t="str">
        <f>BL201</f>
        <v>3.8 lignes</v>
      </c>
      <c r="BM206" s="1024" t="s">
        <v>6</v>
      </c>
      <c r="BN206" s="4">
        <v>1</v>
      </c>
    </row>
    <row r="207" spans="1:66" s="48" customFormat="1" ht="15.75" x14ac:dyDescent="0.25">
      <c r="A207"/>
      <c r="B207" s="376" t="s">
        <v>18</v>
      </c>
      <c r="C207" s="320" t="str">
        <f>C174</f>
        <v>Famille à coller.N.Nom de votre recette.Recette mère ►.S.Saisissez le nom de la recette mère</v>
      </c>
      <c r="D207" s="320">
        <f>D174</f>
        <v>6</v>
      </c>
      <c r="E207" s="1045" t="str">
        <f>E174</f>
        <v>couverts</v>
      </c>
      <c r="F207" s="387"/>
      <c r="G207" s="287"/>
      <c r="H207" s="287"/>
      <c r="I207" s="287"/>
      <c r="J207" s="287"/>
      <c r="K207" s="382"/>
      <c r="L207" s="383" t="s">
        <v>156</v>
      </c>
      <c r="N207" s="2982"/>
      <c r="O207" s="310"/>
      <c r="P207" s="2961"/>
      <c r="Q207"/>
      <c r="R207"/>
      <c r="S207"/>
      <c r="T207"/>
      <c r="Y207"/>
      <c r="Z207"/>
      <c r="AA207"/>
      <c r="AC207"/>
      <c r="AD207" s="842"/>
      <c r="AE207" s="842"/>
      <c r="AG207" s="49"/>
      <c r="AH207" s="49"/>
      <c r="AI207" s="49"/>
      <c r="AJ207" s="49"/>
      <c r="AK207" s="49"/>
      <c r="AL207" s="49"/>
      <c r="AM207" s="49"/>
      <c r="AN207" s="49"/>
      <c r="AP207"/>
      <c r="AQ207"/>
      <c r="AR207"/>
      <c r="AS207"/>
      <c r="AT207"/>
      <c r="AU207"/>
      <c r="AV207"/>
      <c r="AW207" s="31"/>
      <c r="AX207" s="31"/>
      <c r="AY207" s="31"/>
      <c r="AZ207" s="31"/>
      <c r="BA207" s="49"/>
      <c r="BB207" s="49"/>
      <c r="BC207" s="49"/>
      <c r="BD207" s="49"/>
      <c r="BF207" s="708"/>
      <c r="BG207" s="722" t="s">
        <v>456</v>
      </c>
      <c r="BH207" s="723"/>
      <c r="BI207" s="724"/>
      <c r="BJ207" s="724"/>
      <c r="BK207" s="724"/>
      <c r="BL207" s="725"/>
      <c r="BM207" s="1024" t="s">
        <v>6</v>
      </c>
      <c r="BN207" s="4">
        <v>1</v>
      </c>
    </row>
    <row r="208" spans="1:66" s="48" customFormat="1" ht="15.75" x14ac:dyDescent="0.25">
      <c r="A208"/>
      <c r="B208" s="376" t="s">
        <v>18</v>
      </c>
      <c r="C208" s="320" t="str">
        <f>C174</f>
        <v>Famille à coller.N.Nom de votre recette.Recette mère ►.S.Saisissez le nom de la recette mère</v>
      </c>
      <c r="D208" s="320">
        <f>D174</f>
        <v>6</v>
      </c>
      <c r="E208" s="320" t="str">
        <f>E174</f>
        <v>couverts</v>
      </c>
      <c r="F208" s="293"/>
      <c r="G208" s="293"/>
      <c r="H208" s="293" t="s">
        <v>152</v>
      </c>
      <c r="I208" s="294"/>
      <c r="J208" s="392"/>
      <c r="K208" s="392"/>
      <c r="L208" s="393"/>
      <c r="N208" s="2982"/>
      <c r="O208" s="310"/>
      <c r="P208" s="2961"/>
      <c r="Q208"/>
      <c r="R208"/>
      <c r="S208"/>
      <c r="T208"/>
      <c r="Y208"/>
      <c r="Z208"/>
      <c r="AA208"/>
      <c r="AC208"/>
      <c r="AD208" s="842"/>
      <c r="AE208" s="842"/>
      <c r="AG208" s="49"/>
      <c r="AH208" s="49"/>
      <c r="AI208" s="49"/>
      <c r="AJ208" s="49"/>
      <c r="AK208" s="49"/>
      <c r="AL208" s="49"/>
      <c r="AM208" s="49"/>
      <c r="AN208" s="49"/>
      <c r="AP208"/>
      <c r="AQ208"/>
      <c r="AR208"/>
      <c r="AS208"/>
      <c r="AT208"/>
      <c r="AU208"/>
      <c r="AV208"/>
      <c r="AW208" s="31"/>
      <c r="AX208" s="31"/>
      <c r="AY208" s="31"/>
      <c r="AZ208" s="31"/>
      <c r="BA208" s="49"/>
      <c r="BB208" s="49"/>
      <c r="BC208" s="49"/>
      <c r="BD208" s="49"/>
      <c r="BF208" s="728" t="str">
        <f t="shared" ref="BF208:BF213" si="43">LEN(BH208)&amp;" car."</f>
        <v>72 car.</v>
      </c>
      <c r="BG208" s="729" t="s">
        <v>457</v>
      </c>
      <c r="BH208" s="3196" t="str">
        <f>LEFT(BG201,FIND(" ",BG201&amp;" ",BJ201)-1) &amp; ".."</f>
        <v>Épluchez l’ail et les oignons. Coupez-les en petits morceaux. Égouttez..</v>
      </c>
      <c r="BI208" s="3196"/>
      <c r="BJ208" s="3196"/>
      <c r="BK208" s="3196"/>
      <c r="BL208" s="3197"/>
      <c r="BM208" s="1024" t="s">
        <v>6</v>
      </c>
      <c r="BN208" s="4">
        <v>1</v>
      </c>
    </row>
    <row r="209" spans="1:66" s="48" customFormat="1" ht="16.5" thickBot="1" x14ac:dyDescent="0.3">
      <c r="A209"/>
      <c r="B209" s="397" t="s">
        <v>18</v>
      </c>
      <c r="C209" s="398" t="str">
        <f>C174</f>
        <v>Famille à coller.N.Nom de votre recette.Recette mère ►.S.Saisissez le nom de la recette mère</v>
      </c>
      <c r="D209" s="398">
        <f>D174</f>
        <v>6</v>
      </c>
      <c r="E209" s="398" t="str">
        <f>E174</f>
        <v>couverts</v>
      </c>
      <c r="F209" s="399" t="s">
        <v>150</v>
      </c>
      <c r="G209" s="298"/>
      <c r="H209" s="299"/>
      <c r="I209" s="300"/>
      <c r="J209" s="299"/>
      <c r="K209" s="299"/>
      <c r="L209" s="400"/>
      <c r="N209" s="2982"/>
      <c r="O209" s="310"/>
      <c r="P209" s="2961"/>
      <c r="Q209"/>
      <c r="R209"/>
      <c r="S209"/>
      <c r="T209"/>
      <c r="Y209"/>
      <c r="Z209"/>
      <c r="AA209"/>
      <c r="AC209"/>
      <c r="AD209" s="842"/>
      <c r="AE209" s="842"/>
      <c r="AG209" s="49"/>
      <c r="AH209" s="49"/>
      <c r="AI209" s="49"/>
      <c r="AJ209" s="49"/>
      <c r="AK209" s="49"/>
      <c r="AL209" s="49"/>
      <c r="AM209" s="49"/>
      <c r="AN209" s="49"/>
      <c r="AP209"/>
      <c r="AQ209"/>
      <c r="AR209"/>
      <c r="AS209"/>
      <c r="AT209"/>
      <c r="AU209"/>
      <c r="AV209"/>
      <c r="AW209" s="31"/>
      <c r="AX209" s="31"/>
      <c r="AY209" s="31"/>
      <c r="AZ209" s="31"/>
      <c r="BA209" s="49"/>
      <c r="BB209" s="49"/>
      <c r="BC209" s="49"/>
      <c r="BD209" s="49"/>
      <c r="BF209" s="728" t="str">
        <f t="shared" si="43"/>
        <v>74 car.</v>
      </c>
      <c r="BG209" s="729" t="s">
        <v>462</v>
      </c>
      <c r="BH209" s="3196" t="str">
        <f>LEFT(RIGHT(BG201,LEN(BG201)-LEN(BH208)-2),FIND(" ",RIGHT(BG201,LEN(BG201)-LEN(BH208)-2)&amp;" ",BJ201)-1) &amp; ".."</f>
        <v xml:space="preserve"> champignons. Dans votre Cookeo, faites roussir la viande et les lardons..</v>
      </c>
      <c r="BI209" s="3196"/>
      <c r="BJ209" s="3196"/>
      <c r="BK209" s="3196"/>
      <c r="BL209" s="3197"/>
      <c r="BM209" s="1024" t="s">
        <v>6</v>
      </c>
      <c r="BN209" s="4">
        <v>1</v>
      </c>
    </row>
    <row r="210" spans="1:66" s="48" customFormat="1" ht="15.75" x14ac:dyDescent="0.25">
      <c r="A210"/>
      <c r="B210" s="291" t="s">
        <v>18</v>
      </c>
      <c r="N210" s="2982"/>
      <c r="O210" s="310"/>
      <c r="P210" s="2961"/>
      <c r="Q210"/>
      <c r="R210"/>
      <c r="S210"/>
      <c r="T210"/>
      <c r="Y210"/>
      <c r="Z210"/>
      <c r="AA210"/>
      <c r="AC210"/>
      <c r="AD210" s="842"/>
      <c r="AE210" s="842"/>
      <c r="AG210" s="49"/>
      <c r="AH210" s="49"/>
      <c r="AI210" s="49"/>
      <c r="AJ210" s="49"/>
      <c r="AK210" s="49"/>
      <c r="AL210" s="49"/>
      <c r="AM210" s="49"/>
      <c r="AN210" s="49"/>
      <c r="AP210"/>
      <c r="AQ210"/>
      <c r="AR210"/>
      <c r="AS210"/>
      <c r="AT210"/>
      <c r="AU210"/>
      <c r="AV210"/>
      <c r="AW210" s="31"/>
      <c r="AX210" s="31"/>
      <c r="AY210" s="31"/>
      <c r="AZ210" s="31"/>
      <c r="BA210" s="49"/>
      <c r="BB210" s="49"/>
      <c r="BC210" s="49"/>
      <c r="BD210" s="49"/>
      <c r="BF210" s="728" t="str">
        <f t="shared" si="43"/>
        <v>70 car.</v>
      </c>
      <c r="BG210" s="729" t="s">
        <v>463</v>
      </c>
      <c r="BH210" s="3196" t="str">
        <f>LEFT(RIGHT(BG201,LEN(BG201)-LEN(BH208)-LEN(BH209)),BJ201)</f>
        <v xml:space="preserve"> avec le morceau de beurre sur le mode « dorer » / 3 min (préchauffage</v>
      </c>
      <c r="BI210" s="3196"/>
      <c r="BJ210" s="3196"/>
      <c r="BK210" s="3196"/>
      <c r="BL210" s="3197"/>
      <c r="BM210" s="1024" t="s">
        <v>6</v>
      </c>
      <c r="BN210" s="4">
        <v>1</v>
      </c>
    </row>
    <row r="211" spans="1:66" s="48" customFormat="1" ht="18.75" x14ac:dyDescent="0.25">
      <c r="A211"/>
      <c r="B211" s="1013" t="s">
        <v>18</v>
      </c>
      <c r="C211" s="998" t="str">
        <f>C174</f>
        <v>Famille à coller.N.Nom de votre recette.Recette mère ►.S.Saisissez le nom de la recette mère</v>
      </c>
      <c r="D211" s="998">
        <f>D174</f>
        <v>6</v>
      </c>
      <c r="E211" s="998" t="str">
        <f>E174</f>
        <v>couverts</v>
      </c>
      <c r="F211" s="1002" t="s">
        <v>61</v>
      </c>
      <c r="G211" s="1002">
        <v>19</v>
      </c>
      <c r="H211" s="1015" t="s">
        <v>367</v>
      </c>
      <c r="I211" s="1014"/>
      <c r="J211" s="1014"/>
      <c r="K211" s="1015"/>
      <c r="L211" s="1016"/>
      <c r="N211" s="2982"/>
      <c r="O211" s="310"/>
      <c r="P211" s="2961"/>
      <c r="Q211" s="526" t="s">
        <v>218</v>
      </c>
      <c r="R211" s="527" t="s">
        <v>635</v>
      </c>
      <c r="S211" s="527"/>
      <c r="T211" s="527"/>
      <c r="Y211"/>
      <c r="Z211"/>
      <c r="AA211"/>
      <c r="AC211" s="526" t="s">
        <v>218</v>
      </c>
      <c r="AD211" s="310"/>
      <c r="AE211" s="310"/>
      <c r="AG211" s="49"/>
      <c r="AH211" s="49"/>
      <c r="AI211" s="49"/>
      <c r="AJ211" s="49"/>
      <c r="AK211" s="49"/>
      <c r="AL211" s="49"/>
      <c r="AM211" s="49"/>
      <c r="AN211" s="49"/>
      <c r="AP211"/>
      <c r="AQ211"/>
      <c r="AR211"/>
      <c r="AS211"/>
      <c r="AT211"/>
      <c r="AU211"/>
      <c r="AV211"/>
      <c r="AW211" s="31"/>
      <c r="AX211" s="31"/>
      <c r="AY211" s="31"/>
      <c r="AZ211" s="31"/>
      <c r="BA211" s="49"/>
      <c r="BB211" s="49"/>
      <c r="BC211" s="49"/>
      <c r="BD211" s="49"/>
      <c r="BF211" s="728" t="str">
        <f t="shared" si="43"/>
        <v>47 car.</v>
      </c>
      <c r="BG211" s="729" t="s">
        <v>464</v>
      </c>
      <c r="BH211" s="3196" t="str">
        <f>LEFT(RIGHT(BG201,LEN(BG201)-LEN(BH208)-LEN(BH209)-LEN(BH210)),BJ201)</f>
        <v xml:space="preserve"> inclus), en remuant avec une cuillère en bois.</v>
      </c>
      <c r="BI211" s="3196"/>
      <c r="BJ211" s="3196"/>
      <c r="BK211" s="3196"/>
      <c r="BL211" s="3197"/>
      <c r="BM211" s="1024" t="s">
        <v>6</v>
      </c>
      <c r="BN211" s="4">
        <v>1</v>
      </c>
    </row>
    <row r="212" spans="1:66" s="48" customFormat="1" ht="18.75" x14ac:dyDescent="0.25">
      <c r="A212"/>
      <c r="B212" s="319" t="s">
        <v>18</v>
      </c>
      <c r="C212" s="1043" t="str">
        <f>C211</f>
        <v>Famille à coller.N.Nom de votre recette.Recette mère ►.S.Saisissez le nom de la recette mère</v>
      </c>
      <c r="D212" s="1043">
        <f>D211</f>
        <v>6</v>
      </c>
      <c r="E212" s="1044" t="str">
        <f>E211</f>
        <v>couverts</v>
      </c>
      <c r="F212" s="630" t="s">
        <v>368</v>
      </c>
      <c r="G212" s="248"/>
      <c r="H212" s="631"/>
      <c r="I212" s="243"/>
      <c r="J212" s="243"/>
      <c r="K212" s="243"/>
      <c r="L212" s="322"/>
      <c r="N212" s="2982"/>
      <c r="O212" s="310"/>
      <c r="P212" s="2961"/>
      <c r="R212" s="436" t="s">
        <v>221</v>
      </c>
      <c r="S212"/>
      <c r="T212"/>
      <c r="Y212"/>
      <c r="Z212"/>
      <c r="AA212"/>
      <c r="AC212"/>
      <c r="AD212" s="310"/>
      <c r="AE212" s="310"/>
      <c r="AG212" s="49"/>
      <c r="AH212" s="49"/>
      <c r="AI212" s="49"/>
      <c r="AJ212" s="49"/>
      <c r="AK212" s="49"/>
      <c r="AL212" s="49"/>
      <c r="AM212" s="49"/>
      <c r="AN212" s="49"/>
      <c r="AP212"/>
      <c r="AQ212"/>
      <c r="AR212"/>
      <c r="AS212"/>
      <c r="AT212"/>
      <c r="AU212"/>
      <c r="AV212"/>
      <c r="AW212" s="31"/>
      <c r="AX212" s="31"/>
      <c r="AY212" s="31"/>
      <c r="AZ212" s="31"/>
      <c r="BA212" s="49"/>
      <c r="BB212" s="49"/>
      <c r="BC212" s="49"/>
      <c r="BD212" s="49"/>
      <c r="BF212" s="728" t="str">
        <f t="shared" si="43"/>
        <v>0 car.</v>
      </c>
      <c r="BG212" s="729" t="s">
        <v>465</v>
      </c>
      <c r="BH212" s="3196" t="str">
        <f>LEFT(RIGHT(BG201,LEN(BG201)-LEN(BH208)-LEN(BH209)-LEN(BH210)-LEN(BH211)),BJ201)</f>
        <v/>
      </c>
      <c r="BI212" s="3196"/>
      <c r="BJ212" s="3196"/>
      <c r="BK212" s="3196"/>
      <c r="BL212" s="3197"/>
      <c r="BM212" s="1024" t="s">
        <v>6</v>
      </c>
      <c r="BN212" s="4">
        <v>1</v>
      </c>
    </row>
    <row r="213" spans="1:66" s="48" customFormat="1" ht="15.75" customHeight="1" x14ac:dyDescent="0.25">
      <c r="A213"/>
      <c r="B213" s="319" t="s">
        <v>18</v>
      </c>
      <c r="C213" s="320" t="str">
        <f>C211</f>
        <v>Famille à coller.N.Nom de votre recette.Recette mère ►.S.Saisissez le nom de la recette mère</v>
      </c>
      <c r="D213" s="320">
        <f>D211</f>
        <v>6</v>
      </c>
      <c r="E213" s="1045" t="str">
        <f>E211</f>
        <v>couverts</v>
      </c>
      <c r="F213" s="3332" t="s">
        <v>369</v>
      </c>
      <c r="G213" s="3333"/>
      <c r="H213" s="3333"/>
      <c r="I213" s="3333"/>
      <c r="J213" s="3333"/>
      <c r="K213" s="3333"/>
      <c r="L213" s="3334"/>
      <c r="N213" s="2982"/>
      <c r="O213" s="310"/>
      <c r="P213" s="2961"/>
      <c r="Q213"/>
      <c r="R213"/>
      <c r="S213"/>
      <c r="T213"/>
      <c r="Y213"/>
      <c r="Z213"/>
      <c r="AA213"/>
      <c r="AC213"/>
      <c r="AD213" s="842"/>
      <c r="AE213" s="842"/>
      <c r="AG213" s="49"/>
      <c r="AH213" s="49"/>
      <c r="AI213" s="49"/>
      <c r="AJ213" s="49"/>
      <c r="AK213" s="49"/>
      <c r="AL213" s="49"/>
      <c r="AM213" s="49"/>
      <c r="AN213" s="49"/>
      <c r="AP213"/>
      <c r="AQ213"/>
      <c r="AR213"/>
      <c r="AS213"/>
      <c r="AT213"/>
      <c r="AU213"/>
      <c r="AV213"/>
      <c r="AW213" s="31"/>
      <c r="AX213" s="31"/>
      <c r="AY213" s="31"/>
      <c r="AZ213" s="31"/>
      <c r="BA213" s="49"/>
      <c r="BB213" s="49"/>
      <c r="BC213" s="49"/>
      <c r="BD213" s="49"/>
      <c r="BF213" s="728" t="str">
        <f t="shared" si="43"/>
        <v>0 car.</v>
      </c>
      <c r="BG213" s="729" t="s">
        <v>466</v>
      </c>
      <c r="BH213" s="3196" t="str">
        <f>LEFT(RIGHT(BG201,LEN(BG201)-LEN(BH208)-LEN(BH209)-LEN(BH210)-LEN(BH211)-LEN(BH212)),BJ201)</f>
        <v/>
      </c>
      <c r="BI213" s="3196"/>
      <c r="BJ213" s="3196"/>
      <c r="BK213" s="3196"/>
      <c r="BL213" s="3197"/>
      <c r="BM213" s="1024" t="s">
        <v>6</v>
      </c>
      <c r="BN213" s="4">
        <v>1</v>
      </c>
    </row>
    <row r="214" spans="1:66" s="48" customFormat="1" ht="15.75" customHeight="1" x14ac:dyDescent="0.25">
      <c r="A214"/>
      <c r="B214" s="319" t="s">
        <v>18</v>
      </c>
      <c r="C214" s="320" t="str">
        <f>C211</f>
        <v>Famille à coller.N.Nom de votre recette.Recette mère ►.S.Saisissez le nom de la recette mère</v>
      </c>
      <c r="D214" s="320">
        <f>D211</f>
        <v>6</v>
      </c>
      <c r="E214" s="1045" t="str">
        <f>E211</f>
        <v>couverts</v>
      </c>
      <c r="F214" s="3332"/>
      <c r="G214" s="3333"/>
      <c r="H214" s="3333"/>
      <c r="I214" s="3333"/>
      <c r="J214" s="3333"/>
      <c r="K214" s="3333"/>
      <c r="L214" s="3334"/>
      <c r="N214" s="2982"/>
      <c r="O214" s="310"/>
      <c r="P214" s="2961"/>
      <c r="Q214"/>
      <c r="R214"/>
      <c r="S214"/>
      <c r="T214"/>
      <c r="Y214"/>
      <c r="Z214"/>
      <c r="AA214"/>
      <c r="AC214"/>
      <c r="AD214" s="842"/>
      <c r="AE214" s="842"/>
      <c r="AG214" s="49"/>
      <c r="AH214" s="49"/>
      <c r="AI214" s="49"/>
      <c r="AJ214" s="49"/>
      <c r="AK214" s="49"/>
      <c r="AL214" s="49"/>
      <c r="AM214" s="49"/>
      <c r="AN214" s="49"/>
      <c r="AP214"/>
      <c r="AQ214"/>
      <c r="AR214"/>
      <c r="AS214"/>
      <c r="AT214"/>
      <c r="AU214"/>
      <c r="AV214"/>
      <c r="AW214" s="31"/>
      <c r="AX214" s="31"/>
      <c r="AY214" s="31"/>
      <c r="AZ214" s="31"/>
      <c r="BA214" s="49"/>
      <c r="BB214" s="49"/>
      <c r="BC214" s="49"/>
      <c r="BD214" s="49"/>
      <c r="BF214" s="708"/>
      <c r="BG214" s="3221" t="s">
        <v>467</v>
      </c>
      <c r="BH214" s="3221"/>
      <c r="BI214" s="3221"/>
      <c r="BJ214" s="3221"/>
      <c r="BK214" s="3221"/>
      <c r="BL214" s="3222"/>
      <c r="BM214" s="1024" t="s">
        <v>6</v>
      </c>
      <c r="BN214" s="4">
        <v>1</v>
      </c>
    </row>
    <row r="215" spans="1:66" s="48" customFormat="1" ht="15.75" x14ac:dyDescent="0.25">
      <c r="A215"/>
      <c r="B215" s="319" t="s">
        <v>18</v>
      </c>
      <c r="C215" s="320" t="str">
        <f>C211</f>
        <v>Famille à coller.N.Nom de votre recette.Recette mère ►.S.Saisissez le nom de la recette mère</v>
      </c>
      <c r="D215" s="320">
        <f>D211</f>
        <v>6</v>
      </c>
      <c r="E215" s="1045" t="str">
        <f>E211</f>
        <v>couverts</v>
      </c>
      <c r="F215" s="3332"/>
      <c r="G215" s="3333"/>
      <c r="H215" s="3333"/>
      <c r="I215" s="3333"/>
      <c r="J215" s="3333"/>
      <c r="K215" s="3333"/>
      <c r="L215" s="3334"/>
      <c r="N215" s="2982"/>
      <c r="O215" s="310"/>
      <c r="P215" s="2961"/>
      <c r="Q215"/>
      <c r="R215"/>
      <c r="S215"/>
      <c r="T215"/>
      <c r="Y215"/>
      <c r="Z215"/>
      <c r="AA215"/>
      <c r="AC215"/>
      <c r="AD215" s="842"/>
      <c r="AE215" s="842"/>
      <c r="AG215" s="49"/>
      <c r="AH215" s="49"/>
      <c r="AI215" s="49"/>
      <c r="AJ215" s="49"/>
      <c r="AK215" s="49"/>
      <c r="AL215" s="49"/>
      <c r="AM215" s="49"/>
      <c r="AN215" s="49"/>
      <c r="AP215"/>
      <c r="AQ215"/>
      <c r="AR215"/>
      <c r="AS215"/>
      <c r="AT215"/>
      <c r="AU215"/>
      <c r="AV215"/>
      <c r="AW215" s="31"/>
      <c r="AX215" s="31"/>
      <c r="AY215" s="31"/>
      <c r="AZ215" s="31"/>
      <c r="BA215" s="49"/>
      <c r="BB215" s="49"/>
      <c r="BC215" s="49"/>
      <c r="BD215" s="49"/>
      <c r="BF215" s="708"/>
      <c r="BG215" s="3221"/>
      <c r="BH215" s="3221"/>
      <c r="BI215" s="3221"/>
      <c r="BJ215" s="3221"/>
      <c r="BK215" s="3221"/>
      <c r="BL215" s="3222"/>
      <c r="BM215" s="1024" t="s">
        <v>6</v>
      </c>
      <c r="BN215" s="4">
        <v>1</v>
      </c>
    </row>
    <row r="216" spans="1:66" s="48" customFormat="1" ht="15.75" x14ac:dyDescent="0.25">
      <c r="A216"/>
      <c r="B216" s="319" t="s">
        <v>18</v>
      </c>
      <c r="C216" s="320" t="str">
        <f>C211</f>
        <v>Famille à coller.N.Nom de votre recette.Recette mère ►.S.Saisissez le nom de la recette mère</v>
      </c>
      <c r="D216" s="320">
        <f>D211</f>
        <v>6</v>
      </c>
      <c r="E216" s="1045" t="str">
        <f>E211</f>
        <v>couverts</v>
      </c>
      <c r="F216" s="632" t="s">
        <v>370</v>
      </c>
      <c r="G216" s="270"/>
      <c r="H216" s="270"/>
      <c r="I216" s="270"/>
      <c r="J216" s="270"/>
      <c r="K216" s="270"/>
      <c r="L216" s="329"/>
      <c r="N216" s="2982"/>
      <c r="O216" s="310"/>
      <c r="P216" s="2961"/>
      <c r="Q216"/>
      <c r="R216"/>
      <c r="S216"/>
      <c r="T216"/>
      <c r="Y216"/>
      <c r="Z216"/>
      <c r="AA216"/>
      <c r="AC216"/>
      <c r="AD216" s="842"/>
      <c r="AE216" s="842"/>
      <c r="AG216" s="49"/>
      <c r="AH216" s="49"/>
      <c r="AI216" s="49"/>
      <c r="AJ216" s="49"/>
      <c r="AK216" s="49"/>
      <c r="AL216" s="49"/>
      <c r="AM216" s="49"/>
      <c r="AN216" s="49"/>
      <c r="AP216"/>
      <c r="AQ216"/>
      <c r="AR216"/>
      <c r="AS216"/>
      <c r="AT216"/>
      <c r="AU216"/>
      <c r="AV216"/>
      <c r="AW216" s="31"/>
      <c r="AX216" s="31"/>
      <c r="AY216" s="31"/>
      <c r="AZ216" s="31"/>
      <c r="BA216" s="49"/>
      <c r="BB216" s="49"/>
      <c r="BC216" s="49"/>
      <c r="BD216" s="49"/>
      <c r="BF216" s="432"/>
      <c r="BG216" s="636"/>
      <c r="BH216" s="434"/>
      <c r="BI216" s="433"/>
      <c r="BJ216" s="433"/>
      <c r="BK216" s="433"/>
      <c r="BL216" s="435"/>
      <c r="BM216" s="1024" t="s">
        <v>6</v>
      </c>
      <c r="BN216" s="4">
        <v>1</v>
      </c>
    </row>
    <row r="217" spans="1:66" s="48" customFormat="1" ht="15.75" x14ac:dyDescent="0.25">
      <c r="A217"/>
      <c r="B217" s="319" t="s">
        <v>18</v>
      </c>
      <c r="C217" s="320" t="str">
        <f>C211</f>
        <v>Famille à coller.N.Nom de votre recette.Recette mère ►.S.Saisissez le nom de la recette mère</v>
      </c>
      <c r="D217" s="320">
        <f>D211</f>
        <v>6</v>
      </c>
      <c r="E217" s="1045" t="str">
        <f>E211</f>
        <v>couverts</v>
      </c>
      <c r="F217" s="633" t="s">
        <v>371</v>
      </c>
      <c r="G217" s="634"/>
      <c r="H217" s="634"/>
      <c r="I217" s="634"/>
      <c r="J217" s="634"/>
      <c r="K217" s="634"/>
      <c r="L217" s="635"/>
      <c r="N217" s="2982"/>
      <c r="O217" s="310"/>
      <c r="P217" s="2961"/>
      <c r="Q217"/>
      <c r="R217"/>
      <c r="S217"/>
      <c r="T217"/>
      <c r="Y217"/>
      <c r="Z217"/>
      <c r="AA217"/>
      <c r="AC217"/>
      <c r="AD217" s="842"/>
      <c r="AE217" s="842"/>
      <c r="AG217" s="49"/>
      <c r="AH217" s="49"/>
      <c r="AI217" s="49"/>
      <c r="AJ217" s="49"/>
      <c r="AK217" s="49"/>
      <c r="AL217" s="49"/>
      <c r="AM217" s="49"/>
      <c r="AN217" s="49"/>
      <c r="AP217"/>
      <c r="AQ217"/>
      <c r="AR217"/>
      <c r="AS217"/>
      <c r="AT217"/>
      <c r="AU217"/>
      <c r="AV217"/>
      <c r="AW217" s="31"/>
      <c r="AX217" s="31"/>
      <c r="AY217" s="31"/>
      <c r="AZ217" s="31"/>
      <c r="BA217" s="49"/>
      <c r="BB217" s="49"/>
      <c r="BC217" s="49"/>
      <c r="BD217" s="49"/>
      <c r="BF217" s="749" t="s">
        <v>468</v>
      </c>
      <c r="BG217" s="16"/>
      <c r="BH217" s="16"/>
      <c r="BI217" s="16"/>
      <c r="BJ217" s="16"/>
      <c r="BK217" s="16"/>
      <c r="BL217" s="629"/>
      <c r="BM217" s="1024" t="s">
        <v>6</v>
      </c>
      <c r="BN217" s="4">
        <v>1</v>
      </c>
    </row>
    <row r="218" spans="1:66" s="48" customFormat="1" ht="15.75" customHeight="1" x14ac:dyDescent="0.25">
      <c r="A218"/>
      <c r="B218" s="319" t="s">
        <v>18</v>
      </c>
      <c r="C218" s="320" t="str">
        <f>C211</f>
        <v>Famille à coller.N.Nom de votre recette.Recette mère ►.S.Saisissez le nom de la recette mère</v>
      </c>
      <c r="D218" s="320">
        <f>D211</f>
        <v>6</v>
      </c>
      <c r="E218" s="1045" t="str">
        <f>E211</f>
        <v>couverts</v>
      </c>
      <c r="F218" s="3335" t="s">
        <v>372</v>
      </c>
      <c r="G218" s="3336"/>
      <c r="H218" s="3336"/>
      <c r="I218" s="3336"/>
      <c r="J218" s="3336"/>
      <c r="K218" s="3336"/>
      <c r="L218" s="3337"/>
      <c r="N218" s="2982"/>
      <c r="O218" s="310"/>
      <c r="P218" s="2961"/>
      <c r="Q218"/>
      <c r="R218"/>
      <c r="S218"/>
      <c r="T218"/>
      <c r="Y218"/>
      <c r="Z218"/>
      <c r="AA218"/>
      <c r="AC218"/>
      <c r="AD218" s="842"/>
      <c r="AE218" s="842"/>
      <c r="AG218" s="49"/>
      <c r="AH218" s="49"/>
      <c r="AI218" s="49"/>
      <c r="AJ218" s="49"/>
      <c r="AK218" s="49"/>
      <c r="AL218" s="49"/>
      <c r="AM218" s="49"/>
      <c r="AN218" s="49"/>
      <c r="AP218"/>
      <c r="AQ218"/>
      <c r="AR218"/>
      <c r="AS218"/>
      <c r="AT218"/>
      <c r="AU218"/>
      <c r="AV218"/>
      <c r="AW218" s="31"/>
      <c r="AX218" s="31"/>
      <c r="AY218" s="31"/>
      <c r="AZ218" s="31"/>
      <c r="BA218" s="49"/>
      <c r="BB218" s="49"/>
      <c r="BC218" s="49"/>
      <c r="BD218" s="49"/>
      <c r="BF218" s="754">
        <v>3.472222222222222E-3</v>
      </c>
      <c r="BG218" s="755" t="s">
        <v>470</v>
      </c>
      <c r="BH218" s="756"/>
      <c r="BI218" s="757" t="s">
        <v>471</v>
      </c>
      <c r="BJ218" s="758">
        <v>1.0416666666666666E-2</v>
      </c>
      <c r="BK218" s="757"/>
      <c r="BL218" s="759"/>
      <c r="BM218" s="1024" t="s">
        <v>6</v>
      </c>
      <c r="BN218" s="4">
        <v>1</v>
      </c>
    </row>
    <row r="219" spans="1:66" s="48" customFormat="1" ht="15.75" x14ac:dyDescent="0.25">
      <c r="A219"/>
      <c r="B219" s="319" t="s">
        <v>18</v>
      </c>
      <c r="C219" s="320" t="str">
        <f>C211</f>
        <v>Famille à coller.N.Nom de votre recette.Recette mère ►.S.Saisissez le nom de la recette mère</v>
      </c>
      <c r="D219" s="320">
        <f>D211</f>
        <v>6</v>
      </c>
      <c r="E219" s="1045" t="str">
        <f>E211</f>
        <v>couverts</v>
      </c>
      <c r="F219" s="3335"/>
      <c r="G219" s="3336"/>
      <c r="H219" s="3336"/>
      <c r="I219" s="3336"/>
      <c r="J219" s="3336"/>
      <c r="K219" s="3336"/>
      <c r="L219" s="3337"/>
      <c r="N219" s="2982"/>
      <c r="O219" s="310"/>
      <c r="P219" s="2961"/>
      <c r="Q219"/>
      <c r="R219"/>
      <c r="S219"/>
      <c r="T219"/>
      <c r="Y219"/>
      <c r="Z219"/>
      <c r="AA219"/>
      <c r="AC219"/>
      <c r="AD219" s="842"/>
      <c r="AE219" s="842"/>
      <c r="AG219" s="49"/>
      <c r="AH219" s="49"/>
      <c r="AI219" s="49"/>
      <c r="AJ219" s="49"/>
      <c r="AK219" s="49"/>
      <c r="AL219" s="49"/>
      <c r="AM219" s="49"/>
      <c r="AN219" s="49"/>
      <c r="AP219"/>
      <c r="AQ219"/>
      <c r="AR219"/>
      <c r="AS219"/>
      <c r="AT219"/>
      <c r="AU219"/>
      <c r="AV219"/>
      <c r="AW219" s="31"/>
      <c r="AX219" s="31"/>
      <c r="AY219" s="31"/>
      <c r="AZ219" s="31"/>
      <c r="BA219" s="49"/>
      <c r="BB219" s="49"/>
      <c r="BC219" s="49"/>
      <c r="BD219" s="49"/>
      <c r="BF219" s="761" t="s">
        <v>473</v>
      </c>
      <c r="BG219" s="762">
        <v>2.0833333333333332E-2</v>
      </c>
      <c r="BH219" s="763"/>
      <c r="BI219" s="764" t="s">
        <v>474</v>
      </c>
      <c r="BJ219" s="765">
        <f>BF218+BJ218+BG219</f>
        <v>3.4722222222222224E-2</v>
      </c>
      <c r="BK219" s="763"/>
      <c r="BL219" s="766"/>
      <c r="BM219" s="1024" t="s">
        <v>6</v>
      </c>
      <c r="BN219" s="4">
        <v>1</v>
      </c>
    </row>
    <row r="220" spans="1:66" s="48" customFormat="1" ht="15.75" x14ac:dyDescent="0.25">
      <c r="A220"/>
      <c r="B220" s="319" t="s">
        <v>18</v>
      </c>
      <c r="C220" s="320" t="str">
        <f>C211</f>
        <v>Famille à coller.N.Nom de votre recette.Recette mère ►.S.Saisissez le nom de la recette mère</v>
      </c>
      <c r="D220" s="320">
        <f>D211</f>
        <v>6</v>
      </c>
      <c r="E220" s="1045" t="str">
        <f>E211</f>
        <v>couverts</v>
      </c>
      <c r="F220" s="3335"/>
      <c r="G220" s="3336"/>
      <c r="H220" s="3336"/>
      <c r="I220" s="3336"/>
      <c r="J220" s="3336"/>
      <c r="K220" s="3336"/>
      <c r="L220" s="3337"/>
      <c r="N220" s="2982"/>
      <c r="O220" s="310"/>
      <c r="P220" s="2961"/>
      <c r="Q220"/>
      <c r="R220"/>
      <c r="S220"/>
      <c r="T220"/>
      <c r="Y220"/>
      <c r="Z220"/>
      <c r="AA220"/>
      <c r="AC220"/>
      <c r="AD220" s="842"/>
      <c r="AE220" s="842"/>
      <c r="AG220" s="49"/>
      <c r="AH220" s="49"/>
      <c r="AI220" s="49"/>
      <c r="AJ220" s="49"/>
      <c r="AK220" s="49"/>
      <c r="AL220" s="49"/>
      <c r="AM220" s="49"/>
      <c r="AN220" s="49"/>
      <c r="AP220"/>
      <c r="AQ220"/>
      <c r="AR220"/>
      <c r="AS220"/>
      <c r="AT220"/>
      <c r="AU220"/>
      <c r="AV220"/>
      <c r="AW220" s="31"/>
      <c r="AX220" s="31"/>
      <c r="AY220" s="31"/>
      <c r="AZ220" s="31"/>
      <c r="BA220" s="31"/>
      <c r="BB220" s="31"/>
      <c r="BC220" s="31"/>
      <c r="BD220" s="31"/>
      <c r="BE220" s="31"/>
      <c r="BF220" s="559"/>
      <c r="BG220" s="16"/>
      <c r="BH220" s="16"/>
      <c r="BI220" s="16"/>
      <c r="BJ220" s="16"/>
      <c r="BK220" s="16"/>
      <c r="BL220" s="629"/>
      <c r="BM220" s="1024" t="s">
        <v>6</v>
      </c>
      <c r="BN220" s="4">
        <v>1</v>
      </c>
    </row>
    <row r="221" spans="1:66" s="48" customFormat="1" ht="23.25" x14ac:dyDescent="0.25">
      <c r="A221"/>
      <c r="B221" s="319" t="s">
        <v>18</v>
      </c>
      <c r="C221" s="320" t="str">
        <f>C211</f>
        <v>Famille à coller.N.Nom de votre recette.Recette mère ►.S.Saisissez le nom de la recette mère</v>
      </c>
      <c r="D221" s="320">
        <f>D211</f>
        <v>6</v>
      </c>
      <c r="E221" s="1045" t="str">
        <f>E211</f>
        <v>couverts</v>
      </c>
      <c r="F221" s="3335"/>
      <c r="G221" s="3336"/>
      <c r="H221" s="3336"/>
      <c r="I221" s="3336"/>
      <c r="J221" s="3336"/>
      <c r="K221" s="3336"/>
      <c r="L221" s="3337"/>
      <c r="N221" s="2982"/>
      <c r="O221" s="310"/>
      <c r="P221" s="2961"/>
      <c r="Q221"/>
      <c r="R221"/>
      <c r="S221"/>
      <c r="T221"/>
      <c r="Y221"/>
      <c r="Z221"/>
      <c r="AA221"/>
      <c r="AC221"/>
      <c r="AD221" s="842"/>
      <c r="AE221" s="842"/>
      <c r="AG221" s="49"/>
      <c r="AH221" s="49"/>
      <c r="AI221" s="49"/>
      <c r="AJ221" s="49"/>
      <c r="AK221" s="49"/>
      <c r="AL221" s="49"/>
      <c r="AM221" s="49"/>
      <c r="AN221" s="49"/>
      <c r="AP221"/>
      <c r="AQ221"/>
      <c r="AR221"/>
      <c r="AS221"/>
      <c r="AT221"/>
      <c r="AU221"/>
      <c r="AV221"/>
      <c r="AW221" s="31"/>
      <c r="AX221" s="31"/>
      <c r="AY221" s="31"/>
      <c r="AZ221" s="31"/>
      <c r="BA221" s="31"/>
      <c r="BB221" s="31"/>
      <c r="BC221" s="31"/>
      <c r="BD221" s="31"/>
      <c r="BE221" s="31"/>
      <c r="BF221" s="503"/>
      <c r="BG221" s="768" t="s">
        <v>476</v>
      </c>
      <c r="BH221" s="769" t="s">
        <v>477</v>
      </c>
      <c r="BI221" s="770"/>
      <c r="BJ221" s="768"/>
      <c r="BK221" s="768" t="s">
        <v>478</v>
      </c>
      <c r="BL221" s="771" t="s">
        <v>477</v>
      </c>
      <c r="BM221" s="1024" t="s">
        <v>6</v>
      </c>
      <c r="BN221" s="4">
        <v>1</v>
      </c>
    </row>
    <row r="222" spans="1:66" s="48" customFormat="1" ht="15.75" x14ac:dyDescent="0.25">
      <c r="A222"/>
      <c r="B222" s="376" t="s">
        <v>18</v>
      </c>
      <c r="C222" s="320" t="str">
        <f>C211</f>
        <v>Famille à coller.N.Nom de votre recette.Recette mère ►.S.Saisissez le nom de la recette mère</v>
      </c>
      <c r="D222" s="320">
        <f>D211</f>
        <v>6</v>
      </c>
      <c r="E222" s="1045" t="str">
        <f>E211</f>
        <v>couverts</v>
      </c>
      <c r="F222" s="947" t="s">
        <v>146</v>
      </c>
      <c r="G222" s="948"/>
      <c r="H222" s="948"/>
      <c r="I222" s="948"/>
      <c r="J222" s="948"/>
      <c r="K222" s="948"/>
      <c r="L222" s="949"/>
      <c r="N222" s="2982"/>
      <c r="O222" s="310"/>
      <c r="P222" s="2961"/>
      <c r="Q222"/>
      <c r="R222"/>
      <c r="S222"/>
      <c r="T222"/>
      <c r="Y222"/>
      <c r="Z222"/>
      <c r="AA222"/>
      <c r="AC222"/>
      <c r="AD222" s="842"/>
      <c r="AE222" s="842"/>
      <c r="AG222" s="49"/>
      <c r="AH222" s="49"/>
      <c r="AI222" s="49"/>
      <c r="AJ222" s="49"/>
      <c r="AK222" s="49"/>
      <c r="AL222" s="49"/>
      <c r="AM222" s="49"/>
      <c r="AN222" s="49"/>
      <c r="AP222"/>
      <c r="AQ222"/>
      <c r="AR222"/>
      <c r="AS222"/>
      <c r="AT222"/>
      <c r="AU222"/>
      <c r="AV222"/>
      <c r="AW222" s="31"/>
      <c r="AX222" s="31"/>
      <c r="AY222" s="31"/>
      <c r="AZ222" s="31"/>
      <c r="BA222" s="31"/>
      <c r="BB222" s="31"/>
      <c r="BC222" s="31"/>
      <c r="BD222" s="31"/>
      <c r="BF222" s="559"/>
      <c r="BG222" s="16"/>
      <c r="BH222" s="16"/>
      <c r="BI222" s="16"/>
      <c r="BJ222" s="16"/>
      <c r="BK222" s="16"/>
      <c r="BL222" s="629"/>
      <c r="BM222" s="1024" t="s">
        <v>6</v>
      </c>
      <c r="BN222" s="4">
        <v>1</v>
      </c>
    </row>
    <row r="223" spans="1:66" s="48" customFormat="1" ht="16.5" thickBot="1" x14ac:dyDescent="0.3">
      <c r="A223"/>
      <c r="B223" s="196" t="str">
        <f t="shared" ref="B223:B241" si="44">IF(OR(F223&lt;&gt;"",G223&lt;&gt; "",H223&lt;&gt;"",I223&lt;&gt;""),"A", "►")</f>
        <v>►</v>
      </c>
      <c r="C223" s="320" t="str">
        <f>C211</f>
        <v>Famille à coller.N.Nom de votre recette.Recette mère ►.S.Saisissez le nom de la recette mère</v>
      </c>
      <c r="D223" s="320">
        <f>D211</f>
        <v>6</v>
      </c>
      <c r="E223" s="1045" t="str">
        <f>E211</f>
        <v>couverts</v>
      </c>
      <c r="F223" s="819"/>
      <c r="G223" s="638"/>
      <c r="H223" s="638"/>
      <c r="I223" s="638"/>
      <c r="J223" s="638"/>
      <c r="K223" s="638"/>
      <c r="L223" s="639"/>
      <c r="N223" s="2982"/>
      <c r="O223" s="310"/>
      <c r="P223" s="2961"/>
      <c r="Q223"/>
      <c r="R223"/>
      <c r="S223"/>
      <c r="T223"/>
      <c r="Y223"/>
      <c r="Z223"/>
      <c r="AA223"/>
      <c r="AC223"/>
      <c r="AD223" s="842"/>
      <c r="AE223" s="842"/>
      <c r="AG223" s="49"/>
      <c r="AH223" s="49"/>
      <c r="AI223" s="49"/>
      <c r="AJ223" s="49"/>
      <c r="AK223" s="49"/>
      <c r="AL223" s="49"/>
      <c r="AM223" s="49"/>
      <c r="AN223" s="49"/>
      <c r="AP223"/>
      <c r="AQ223"/>
      <c r="AR223"/>
      <c r="AS223"/>
      <c r="AT223"/>
      <c r="AU223"/>
      <c r="AV223"/>
      <c r="AW223" s="31"/>
      <c r="AX223" s="31"/>
      <c r="AY223" s="31"/>
      <c r="AZ223" s="31"/>
      <c r="BA223" s="31"/>
      <c r="BB223" s="31"/>
      <c r="BC223" s="31"/>
      <c r="BD223" s="31"/>
      <c r="BF223" s="437"/>
      <c r="BG223" s="773" t="s">
        <v>479</v>
      </c>
      <c r="BH223" s="774"/>
      <c r="BI223" s="774"/>
      <c r="BJ223" s="774"/>
      <c r="BK223" s="775"/>
      <c r="BL223" s="244"/>
      <c r="BM223" s="1024" t="s">
        <v>6</v>
      </c>
      <c r="BN223" s="4">
        <v>1</v>
      </c>
    </row>
    <row r="224" spans="1:66" s="48" customFormat="1" ht="16.5" customHeight="1" thickTop="1" x14ac:dyDescent="0.25">
      <c r="A224"/>
      <c r="B224" s="196" t="str">
        <f t="shared" si="44"/>
        <v>►</v>
      </c>
      <c r="C224" s="320" t="str">
        <f>C211</f>
        <v>Famille à coller.N.Nom de votre recette.Recette mère ►.S.Saisissez le nom de la recette mère</v>
      </c>
      <c r="D224" s="320">
        <f>D211</f>
        <v>6</v>
      </c>
      <c r="E224" s="1045" t="str">
        <f>E211</f>
        <v>couverts</v>
      </c>
      <c r="F224" s="819"/>
      <c r="G224" s="638"/>
      <c r="H224" s="638"/>
      <c r="I224" s="638"/>
      <c r="J224" s="638"/>
      <c r="K224" s="638"/>
      <c r="L224" s="639"/>
      <c r="N224" s="2982"/>
      <c r="O224" s="310"/>
      <c r="P224" s="2961"/>
      <c r="Q224"/>
      <c r="R224"/>
      <c r="S224"/>
      <c r="T224"/>
      <c r="Y224"/>
      <c r="Z224"/>
      <c r="AA224"/>
      <c r="AC224"/>
      <c r="AD224" s="842"/>
      <c r="AE224" s="842"/>
      <c r="AG224" s="49"/>
      <c r="AH224" s="49"/>
      <c r="AI224" s="49"/>
      <c r="AJ224" s="49"/>
      <c r="AK224" s="49"/>
      <c r="AL224" s="49"/>
      <c r="AM224" s="49"/>
      <c r="AN224" s="49"/>
      <c r="AP224"/>
      <c r="AQ224"/>
      <c r="AR224"/>
      <c r="AS224"/>
      <c r="AT224"/>
      <c r="AU224"/>
      <c r="AV224"/>
      <c r="AW224" s="31"/>
      <c r="AX224" s="31"/>
      <c r="AY224" s="31"/>
      <c r="AZ224" s="31"/>
      <c r="BA224" s="31"/>
      <c r="BB224" s="31"/>
      <c r="BC224" s="31"/>
      <c r="BD224" s="31"/>
      <c r="BF224" s="437"/>
      <c r="BG224" s="3212" t="s">
        <v>480</v>
      </c>
      <c r="BH224" s="3213"/>
      <c r="BI224" s="3213"/>
      <c r="BJ224" s="3213"/>
      <c r="BK224" s="3214"/>
      <c r="BL224" s="244"/>
      <c r="BM224" s="1024" t="s">
        <v>6</v>
      </c>
      <c r="BN224" s="4">
        <v>1</v>
      </c>
    </row>
    <row r="225" spans="1:66" s="48" customFormat="1" ht="15.75" x14ac:dyDescent="0.25">
      <c r="A225"/>
      <c r="B225" s="196" t="str">
        <f t="shared" si="44"/>
        <v>►</v>
      </c>
      <c r="C225" s="320" t="str">
        <f>C211</f>
        <v>Famille à coller.N.Nom de votre recette.Recette mère ►.S.Saisissez le nom de la recette mère</v>
      </c>
      <c r="D225" s="320">
        <f>D211</f>
        <v>6</v>
      </c>
      <c r="E225" s="1045" t="str">
        <f>E211</f>
        <v>couverts</v>
      </c>
      <c r="F225" s="767"/>
      <c r="G225" s="270"/>
      <c r="H225" s="270"/>
      <c r="I225" s="270"/>
      <c r="J225" s="270"/>
      <c r="K225" s="270"/>
      <c r="L225" s="329"/>
      <c r="N225" s="2982"/>
      <c r="O225" s="310"/>
      <c r="P225" s="2961"/>
      <c r="Q225"/>
      <c r="R225"/>
      <c r="S225"/>
      <c r="T225"/>
      <c r="Y225"/>
      <c r="Z225"/>
      <c r="AA225"/>
      <c r="AC225"/>
      <c r="AD225" s="842"/>
      <c r="AE225" s="842"/>
      <c r="AG225" s="49"/>
      <c r="AH225" s="49"/>
      <c r="AI225" s="49"/>
      <c r="AJ225" s="49"/>
      <c r="AK225" s="49"/>
      <c r="AL225" s="49"/>
      <c r="AM225" s="49"/>
      <c r="AN225" s="49"/>
      <c r="AP225"/>
      <c r="AQ225"/>
      <c r="AR225"/>
      <c r="AS225"/>
      <c r="AT225"/>
      <c r="AU225"/>
      <c r="AV225"/>
      <c r="AW225" s="31"/>
      <c r="AX225" s="31"/>
      <c r="AY225" s="31"/>
      <c r="AZ225" s="31"/>
      <c r="BA225" s="31"/>
      <c r="BB225" s="31"/>
      <c r="BC225" s="31"/>
      <c r="BD225" s="31"/>
      <c r="BF225" s="437"/>
      <c r="BG225" s="3215"/>
      <c r="BH225" s="3216"/>
      <c r="BI225" s="3216"/>
      <c r="BJ225" s="3216"/>
      <c r="BK225" s="3217"/>
      <c r="BL225" s="244"/>
      <c r="BM225" s="1024" t="s">
        <v>6</v>
      </c>
      <c r="BN225" s="4">
        <v>1</v>
      </c>
    </row>
    <row r="226" spans="1:66" s="48" customFormat="1" ht="16.5" thickBot="1" x14ac:dyDescent="0.3">
      <c r="A226"/>
      <c r="B226" s="196" t="str">
        <f t="shared" si="44"/>
        <v>►</v>
      </c>
      <c r="C226" s="320" t="str">
        <f>C211</f>
        <v>Famille à coller.N.Nom de votre recette.Recette mère ►.S.Saisissez le nom de la recette mère</v>
      </c>
      <c r="D226" s="320">
        <f>D211</f>
        <v>6</v>
      </c>
      <c r="E226" s="1045" t="str">
        <f>E211</f>
        <v>couverts</v>
      </c>
      <c r="F226" s="767"/>
      <c r="G226" s="270"/>
      <c r="H226" s="270"/>
      <c r="I226" s="270"/>
      <c r="J226" s="270"/>
      <c r="K226" s="270"/>
      <c r="L226" s="329"/>
      <c r="N226" s="2982"/>
      <c r="O226" s="310"/>
      <c r="P226" s="2961"/>
      <c r="Q226"/>
      <c r="R226"/>
      <c r="S226"/>
      <c r="T226"/>
      <c r="Y226"/>
      <c r="Z226"/>
      <c r="AA226"/>
      <c r="AC226"/>
      <c r="AD226" s="842"/>
      <c r="AE226" s="842"/>
      <c r="AG226" s="49"/>
      <c r="AH226" s="49"/>
      <c r="AI226" s="49"/>
      <c r="AJ226" s="49"/>
      <c r="AK226" s="49"/>
      <c r="AL226" s="49"/>
      <c r="AM226" s="49"/>
      <c r="AN226" s="49"/>
      <c r="AP226"/>
      <c r="AQ226"/>
      <c r="AR226"/>
      <c r="AS226"/>
      <c r="AT226"/>
      <c r="AU226"/>
      <c r="AV226"/>
      <c r="AW226" s="31"/>
      <c r="AX226" s="31"/>
      <c r="AY226" s="31"/>
      <c r="AZ226" s="31"/>
      <c r="BA226"/>
      <c r="BB226"/>
      <c r="BC226"/>
      <c r="BD226"/>
      <c r="BE226"/>
      <c r="BF226" s="437"/>
      <c r="BG226" s="3218"/>
      <c r="BH226" s="3219"/>
      <c r="BI226" s="3219"/>
      <c r="BJ226" s="3219"/>
      <c r="BK226" s="3220"/>
      <c r="BL226" s="244"/>
      <c r="BM226" s="1024" t="s">
        <v>6</v>
      </c>
      <c r="BN226" s="4">
        <v>1</v>
      </c>
    </row>
    <row r="227" spans="1:66" s="48" customFormat="1" ht="19.5" thickTop="1" x14ac:dyDescent="0.25">
      <c r="A227"/>
      <c r="B227" s="196" t="str">
        <f t="shared" si="44"/>
        <v>►</v>
      </c>
      <c r="C227" s="320" t="str">
        <f>C211</f>
        <v>Famille à coller.N.Nom de votre recette.Recette mère ►.S.Saisissez le nom de la recette mère</v>
      </c>
      <c r="D227" s="320">
        <f>D211</f>
        <v>6</v>
      </c>
      <c r="E227" s="1045" t="str">
        <f>E211</f>
        <v>couverts</v>
      </c>
      <c r="F227" s="767"/>
      <c r="G227" s="270"/>
      <c r="H227" s="270"/>
      <c r="I227" s="270"/>
      <c r="J227" s="270"/>
      <c r="K227" s="270"/>
      <c r="L227" s="329"/>
      <c r="N227" s="2982"/>
      <c r="O227" s="310"/>
      <c r="P227" s="2961"/>
      <c r="Q227"/>
      <c r="R227"/>
      <c r="S227"/>
      <c r="T227"/>
      <c r="Y227"/>
      <c r="Z227"/>
      <c r="AA227"/>
      <c r="AC227"/>
      <c r="AD227" s="842"/>
      <c r="AE227" s="842"/>
      <c r="AG227" s="49"/>
      <c r="AH227" s="49"/>
      <c r="AI227" s="49"/>
      <c r="AJ227" s="49"/>
      <c r="AK227" s="49"/>
      <c r="AL227" s="49"/>
      <c r="AM227" s="49"/>
      <c r="AN227" s="49"/>
      <c r="AP227"/>
      <c r="AQ227"/>
      <c r="AR227"/>
      <c r="AS227"/>
      <c r="AT227"/>
      <c r="AU227"/>
      <c r="AV227"/>
      <c r="AW227" s="31"/>
      <c r="AX227" s="31"/>
      <c r="AY227" s="31"/>
      <c r="AZ227" s="31"/>
      <c r="BA227" s="31"/>
      <c r="BB227" s="31"/>
      <c r="BC227" s="31"/>
      <c r="BD227" s="31"/>
      <c r="BE227" s="49"/>
      <c r="BF227" s="437"/>
      <c r="BG227" s="776" t="str">
        <f>LEN(SUBSTITUTE(BG224," ",""))&amp;" caractères plus "&amp;(LEN(BG224)-LEN(SUBSTITUTE(BG224," ","")))&amp;" espaces = "&amp;LEN(BG224)</f>
        <v>178 caractères plus 38 espaces = 216</v>
      </c>
      <c r="BH227" s="777"/>
      <c r="BI227" s="777"/>
      <c r="BJ227" s="777"/>
      <c r="BK227" s="777"/>
      <c r="BL227" s="244"/>
      <c r="BM227" s="1024" t="s">
        <v>6</v>
      </c>
      <c r="BN227" s="4">
        <v>1</v>
      </c>
    </row>
    <row r="228" spans="1:66" s="48" customFormat="1" ht="15.75" x14ac:dyDescent="0.25">
      <c r="A228"/>
      <c r="B228" s="196" t="str">
        <f t="shared" si="44"/>
        <v>►</v>
      </c>
      <c r="C228" s="320" t="str">
        <f>C211</f>
        <v>Famille à coller.N.Nom de votre recette.Recette mère ►.S.Saisissez le nom de la recette mère</v>
      </c>
      <c r="D228" s="320">
        <f>D211</f>
        <v>6</v>
      </c>
      <c r="E228" s="1045" t="str">
        <f>E211</f>
        <v>couverts</v>
      </c>
      <c r="F228" s="767"/>
      <c r="G228" s="270"/>
      <c r="H228" s="270"/>
      <c r="I228" s="270"/>
      <c r="J228" s="270"/>
      <c r="K228" s="270"/>
      <c r="L228" s="329"/>
      <c r="N228" s="2982"/>
      <c r="O228" s="310"/>
      <c r="P228" s="2961"/>
      <c r="Q228"/>
      <c r="R228"/>
      <c r="S228"/>
      <c r="T228"/>
      <c r="Y228"/>
      <c r="Z228"/>
      <c r="AA228"/>
      <c r="AC228"/>
      <c r="AD228" s="842"/>
      <c r="AE228" s="842"/>
      <c r="AG228" s="49"/>
      <c r="AH228" s="49"/>
      <c r="AI228" s="49"/>
      <c r="AJ228" s="49"/>
      <c r="AK228" s="49"/>
      <c r="AL228" s="49"/>
      <c r="AM228" s="49"/>
      <c r="AN228" s="49"/>
      <c r="AP228"/>
      <c r="AQ228"/>
      <c r="AR228"/>
      <c r="AS228"/>
      <c r="AT228"/>
      <c r="AU228"/>
      <c r="AV228"/>
      <c r="AW228" s="31"/>
      <c r="AX228" s="31"/>
      <c r="AY228" s="31"/>
      <c r="AZ228" s="31"/>
      <c r="BA228" s="31"/>
      <c r="BB228" s="31"/>
      <c r="BC228" s="31"/>
      <c r="BD228" s="31"/>
      <c r="BE228" s="49"/>
      <c r="BF228" s="503"/>
      <c r="BG228"/>
      <c r="BH228"/>
      <c r="BI228"/>
      <c r="BJ228"/>
      <c r="BK228" s="16"/>
      <c r="BL228" s="629"/>
      <c r="BM228" s="1024" t="s">
        <v>6</v>
      </c>
      <c r="BN228" s="4">
        <v>1</v>
      </c>
    </row>
    <row r="229" spans="1:66" s="48" customFormat="1" ht="15.75" x14ac:dyDescent="0.25">
      <c r="A229"/>
      <c r="B229" s="196" t="str">
        <f t="shared" si="44"/>
        <v>►</v>
      </c>
      <c r="C229" s="320" t="str">
        <f>C211</f>
        <v>Famille à coller.N.Nom de votre recette.Recette mère ►.S.Saisissez le nom de la recette mère</v>
      </c>
      <c r="D229" s="320">
        <f>D211</f>
        <v>6</v>
      </c>
      <c r="E229" s="1045" t="str">
        <f>E211</f>
        <v>couverts</v>
      </c>
      <c r="F229" s="767"/>
      <c r="G229" s="270"/>
      <c r="H229" s="270"/>
      <c r="I229" s="270"/>
      <c r="J229" s="270"/>
      <c r="K229" s="270"/>
      <c r="L229" s="329"/>
      <c r="N229" s="2982"/>
      <c r="O229" s="310"/>
      <c r="P229" s="2961"/>
      <c r="Q229"/>
      <c r="R229"/>
      <c r="S229"/>
      <c r="T229"/>
      <c r="Y229"/>
      <c r="Z229"/>
      <c r="AA229"/>
      <c r="AC229"/>
      <c r="AD229" s="842"/>
      <c r="AE229" s="842"/>
      <c r="AG229" s="49"/>
      <c r="AH229" s="49"/>
      <c r="AI229" s="49"/>
      <c r="AJ229" s="49"/>
      <c r="AK229" s="49"/>
      <c r="AL229" s="49"/>
      <c r="AM229" s="49"/>
      <c r="AN229" s="49"/>
      <c r="AP229"/>
      <c r="AQ229"/>
      <c r="AR229"/>
      <c r="AS229"/>
      <c r="AT229"/>
      <c r="AU229"/>
      <c r="AV229"/>
      <c r="AW229" s="31"/>
      <c r="AX229" s="31"/>
      <c r="AY229" s="31"/>
      <c r="AZ229" s="31"/>
      <c r="BA229" s="31"/>
      <c r="BB229" s="31"/>
      <c r="BC229" s="31"/>
      <c r="BD229" s="31"/>
      <c r="BE229" s="49"/>
      <c r="BF229" s="778" t="s">
        <v>481</v>
      </c>
      <c r="BG229" s="779" t="s">
        <v>482</v>
      </c>
      <c r="BH229" s="118"/>
      <c r="BI229" s="16"/>
      <c r="BJ229" s="16"/>
      <c r="BK229" s="16"/>
      <c r="BL229" s="629"/>
      <c r="BM229" s="1024" t="s">
        <v>6</v>
      </c>
      <c r="BN229" s="4">
        <v>1</v>
      </c>
    </row>
    <row r="230" spans="1:66" s="48" customFormat="1" ht="15.75" x14ac:dyDescent="0.25">
      <c r="A230"/>
      <c r="B230" s="196" t="str">
        <f t="shared" si="44"/>
        <v>►</v>
      </c>
      <c r="C230" s="320" t="str">
        <f>C211</f>
        <v>Famille à coller.N.Nom de votre recette.Recette mère ►.S.Saisissez le nom de la recette mère</v>
      </c>
      <c r="D230" s="320">
        <f>D211</f>
        <v>6</v>
      </c>
      <c r="E230" s="1045" t="str">
        <f>E211</f>
        <v>couverts</v>
      </c>
      <c r="F230" s="767"/>
      <c r="G230" s="270"/>
      <c r="H230" s="270"/>
      <c r="I230" s="270"/>
      <c r="J230" s="270"/>
      <c r="K230" s="270"/>
      <c r="L230" s="329"/>
      <c r="N230" s="2982"/>
      <c r="O230" s="310"/>
      <c r="P230" s="2961"/>
      <c r="Q230"/>
      <c r="R230"/>
      <c r="S230"/>
      <c r="T230"/>
      <c r="Y230"/>
      <c r="Z230"/>
      <c r="AA230"/>
      <c r="AC230"/>
      <c r="AD230" s="842"/>
      <c r="AE230" s="842"/>
      <c r="AG230" s="49"/>
      <c r="AH230" s="49"/>
      <c r="AI230" s="49"/>
      <c r="AJ230" s="49"/>
      <c r="AK230" s="49"/>
      <c r="AL230" s="49"/>
      <c r="AM230" s="49"/>
      <c r="AN230" s="49"/>
      <c r="AP230"/>
      <c r="AQ230"/>
      <c r="AR230"/>
      <c r="AS230"/>
      <c r="AT230"/>
      <c r="AU230"/>
      <c r="AV230"/>
      <c r="AW230" s="31"/>
      <c r="AX230" s="31"/>
      <c r="AY230" s="31"/>
      <c r="AZ230" s="31"/>
      <c r="BA230" s="31"/>
      <c r="BB230" s="31"/>
      <c r="BC230" s="31"/>
      <c r="BD230" s="31"/>
      <c r="BE230" s="49"/>
      <c r="BF230" s="780" t="s">
        <v>5</v>
      </c>
      <c r="BG230" s="781" t="s">
        <v>208</v>
      </c>
      <c r="BH230" s="782"/>
      <c r="BI230" s="16"/>
      <c r="BJ230" s="16"/>
      <c r="BK230" s="16"/>
      <c r="BL230" s="629"/>
      <c r="BM230" s="1024" t="s">
        <v>6</v>
      </c>
      <c r="BN230" s="4">
        <v>1</v>
      </c>
    </row>
    <row r="231" spans="1:66" s="48" customFormat="1" ht="15.75" x14ac:dyDescent="0.25">
      <c r="A231"/>
      <c r="B231" s="196" t="str">
        <f t="shared" si="44"/>
        <v>►</v>
      </c>
      <c r="C231" s="320" t="str">
        <f>C211</f>
        <v>Famille à coller.N.Nom de votre recette.Recette mère ►.S.Saisissez le nom de la recette mère</v>
      </c>
      <c r="D231" s="320">
        <f>D211</f>
        <v>6</v>
      </c>
      <c r="E231" s="1045" t="str">
        <f>E211</f>
        <v>couverts</v>
      </c>
      <c r="F231" s="767"/>
      <c r="G231" s="270"/>
      <c r="H231" s="270"/>
      <c r="I231" s="270"/>
      <c r="J231" s="270"/>
      <c r="K231" s="270"/>
      <c r="L231" s="329"/>
      <c r="N231" s="2982"/>
      <c r="O231" s="310"/>
      <c r="P231" s="2961"/>
      <c r="Q231"/>
      <c r="R231"/>
      <c r="S231"/>
      <c r="T231"/>
      <c r="Y231"/>
      <c r="Z231"/>
      <c r="AA231"/>
      <c r="AC231"/>
      <c r="AD231" s="842"/>
      <c r="AE231" s="842"/>
      <c r="AG231" s="49"/>
      <c r="AH231" s="49"/>
      <c r="AI231" s="49"/>
      <c r="AJ231" s="49"/>
      <c r="AK231" s="49"/>
      <c r="AL231" s="49"/>
      <c r="AM231" s="49"/>
      <c r="AN231" s="49"/>
      <c r="AP231"/>
      <c r="AQ231"/>
      <c r="AR231"/>
      <c r="AS231"/>
      <c r="AT231"/>
      <c r="AU231"/>
      <c r="AV231"/>
      <c r="AW231" s="31"/>
      <c r="AX231" s="31"/>
      <c r="AY231" s="31"/>
      <c r="AZ231" s="31"/>
      <c r="BA231" s="31"/>
      <c r="BB231" s="31"/>
      <c r="BC231" s="31"/>
      <c r="BD231" s="31"/>
      <c r="BE231" s="49"/>
      <c r="BF231" s="559" t="s">
        <v>483</v>
      </c>
      <c r="BG231" s="16"/>
      <c r="BH231" s="16"/>
      <c r="BI231" s="16"/>
      <c r="BJ231" s="16"/>
      <c r="BK231" s="16"/>
      <c r="BL231" s="629"/>
      <c r="BM231" s="1024" t="s">
        <v>6</v>
      </c>
      <c r="BN231" s="4">
        <v>1</v>
      </c>
    </row>
    <row r="232" spans="1:66" s="48" customFormat="1" ht="15.75" x14ac:dyDescent="0.25">
      <c r="A232"/>
      <c r="B232" s="196" t="str">
        <f t="shared" si="44"/>
        <v>►</v>
      </c>
      <c r="C232" s="320" t="str">
        <f>C211</f>
        <v>Famille à coller.N.Nom de votre recette.Recette mère ►.S.Saisissez le nom de la recette mère</v>
      </c>
      <c r="D232" s="320">
        <f>D211</f>
        <v>6</v>
      </c>
      <c r="E232" s="1045" t="str">
        <f>E211</f>
        <v>couverts</v>
      </c>
      <c r="F232" s="767"/>
      <c r="G232" s="270"/>
      <c r="H232" s="270"/>
      <c r="I232" s="270"/>
      <c r="J232" s="270"/>
      <c r="K232" s="270"/>
      <c r="L232" s="329"/>
      <c r="N232" s="2982"/>
      <c r="O232" s="310"/>
      <c r="P232" s="2961"/>
      <c r="Q232"/>
      <c r="R232"/>
      <c r="S232"/>
      <c r="T232"/>
      <c r="Y232"/>
      <c r="Z232"/>
      <c r="AA232"/>
      <c r="AC232"/>
      <c r="AD232" s="842"/>
      <c r="AE232" s="842"/>
      <c r="AG232" s="49"/>
      <c r="AH232" s="49"/>
      <c r="AI232" s="49"/>
      <c r="AJ232" s="49"/>
      <c r="AK232" s="49"/>
      <c r="AL232" s="49"/>
      <c r="AM232" s="49"/>
      <c r="AN232" s="49"/>
      <c r="AP232"/>
      <c r="AQ232"/>
      <c r="AR232"/>
      <c r="AS232"/>
      <c r="AT232"/>
      <c r="AU232"/>
      <c r="AV232"/>
      <c r="AW232" s="31"/>
      <c r="AX232" s="31"/>
      <c r="AY232" s="31"/>
      <c r="AZ232" s="31"/>
      <c r="BA232" s="31"/>
      <c r="BB232" s="31"/>
      <c r="BC232" s="31"/>
      <c r="BD232" s="31"/>
      <c r="BE232" s="49"/>
      <c r="BF232" s="410" t="s">
        <v>484</v>
      </c>
      <c r="BG232" s="16"/>
      <c r="BH232" s="16"/>
      <c r="BI232" s="16"/>
      <c r="BJ232" s="16"/>
      <c r="BK232" s="16"/>
      <c r="BL232" s="629"/>
      <c r="BM232" s="1024" t="s">
        <v>6</v>
      </c>
      <c r="BN232" s="4">
        <v>1</v>
      </c>
    </row>
    <row r="233" spans="1:66" s="48" customFormat="1" ht="15.75" x14ac:dyDescent="0.25">
      <c r="A233"/>
      <c r="B233" s="196" t="str">
        <f t="shared" si="44"/>
        <v>►</v>
      </c>
      <c r="C233" s="320" t="str">
        <f>C211</f>
        <v>Famille à coller.N.Nom de votre recette.Recette mère ►.S.Saisissez le nom de la recette mère</v>
      </c>
      <c r="D233" s="320">
        <f>D211</f>
        <v>6</v>
      </c>
      <c r="E233" s="1045" t="str">
        <f>E211</f>
        <v>couverts</v>
      </c>
      <c r="F233" s="767"/>
      <c r="G233" s="270"/>
      <c r="H233" s="270"/>
      <c r="I233" s="270"/>
      <c r="J233" s="270"/>
      <c r="K233" s="270"/>
      <c r="L233" s="329"/>
      <c r="N233" s="2982"/>
      <c r="O233" s="310"/>
      <c r="P233" s="2961"/>
      <c r="Q233"/>
      <c r="R233"/>
      <c r="S233"/>
      <c r="T233"/>
      <c r="Y233"/>
      <c r="Z233"/>
      <c r="AA233"/>
      <c r="AC233"/>
      <c r="AD233" s="842"/>
      <c r="AE233" s="842"/>
      <c r="AG233" s="49"/>
      <c r="AH233" s="49"/>
      <c r="AI233" s="49"/>
      <c r="AJ233" s="49"/>
      <c r="AK233" s="49"/>
      <c r="AL233" s="49"/>
      <c r="AM233" s="49"/>
      <c r="AN233" s="49"/>
      <c r="AP233"/>
      <c r="AQ233"/>
      <c r="AR233"/>
      <c r="AS233"/>
      <c r="AT233"/>
      <c r="AU233"/>
      <c r="AV233"/>
      <c r="AW233" s="31"/>
      <c r="AX233" s="31"/>
      <c r="AY233" s="31"/>
      <c r="AZ233" s="31"/>
      <c r="BA233" s="31"/>
      <c r="BB233" s="31"/>
      <c r="BC233" s="31"/>
      <c r="BD233" s="31"/>
      <c r="BE233" s="49"/>
      <c r="BF233" s="432"/>
      <c r="BG233" s="433"/>
      <c r="BH233" s="434"/>
      <c r="BI233" s="433"/>
      <c r="BJ233" s="433"/>
      <c r="BK233" s="433"/>
      <c r="BL233" s="435"/>
      <c r="BM233" s="1024" t="s">
        <v>6</v>
      </c>
      <c r="BN233" s="4">
        <v>1</v>
      </c>
    </row>
    <row r="234" spans="1:66" s="48" customFormat="1" ht="15.75" x14ac:dyDescent="0.25">
      <c r="A234"/>
      <c r="B234" s="196" t="str">
        <f t="shared" si="44"/>
        <v>►</v>
      </c>
      <c r="C234" s="320" t="str">
        <f>C211</f>
        <v>Famille à coller.N.Nom de votre recette.Recette mère ►.S.Saisissez le nom de la recette mère</v>
      </c>
      <c r="D234" s="320">
        <f>D211</f>
        <v>6</v>
      </c>
      <c r="E234" s="1045" t="str">
        <f>E211</f>
        <v>couverts</v>
      </c>
      <c r="F234" s="767"/>
      <c r="G234" s="270"/>
      <c r="H234" s="270"/>
      <c r="I234" s="270"/>
      <c r="J234" s="270"/>
      <c r="K234" s="270"/>
      <c r="L234" s="329"/>
      <c r="N234" s="2982"/>
      <c r="O234" s="310"/>
      <c r="P234" s="2961"/>
      <c r="Q234"/>
      <c r="R234"/>
      <c r="S234"/>
      <c r="T234"/>
      <c r="Y234"/>
      <c r="Z234"/>
      <c r="AA234"/>
      <c r="AC234"/>
      <c r="AD234" s="842"/>
      <c r="AE234" s="842"/>
      <c r="AG234" s="49"/>
      <c r="AH234" s="49"/>
      <c r="AI234" s="49"/>
      <c r="AJ234" s="49"/>
      <c r="AK234" s="49"/>
      <c r="AL234" s="49"/>
      <c r="AM234" s="49"/>
      <c r="AN234" s="49"/>
      <c r="AP234"/>
      <c r="AQ234"/>
      <c r="AR234"/>
      <c r="AS234"/>
      <c r="AT234"/>
      <c r="AU234"/>
      <c r="AV234"/>
      <c r="AW234" s="31"/>
      <c r="AX234" s="31"/>
      <c r="AY234" s="31"/>
      <c r="AZ234" s="31"/>
      <c r="BA234" s="31"/>
      <c r="BB234" s="31"/>
      <c r="BC234" s="31"/>
      <c r="BD234" s="31"/>
      <c r="BE234" s="49"/>
      <c r="BF234" s="789">
        <v>19</v>
      </c>
      <c r="BG234" s="790">
        <v>18</v>
      </c>
      <c r="BH234" s="790">
        <v>25</v>
      </c>
      <c r="BI234" s="790">
        <v>16</v>
      </c>
      <c r="BJ234" s="790">
        <v>6</v>
      </c>
      <c r="BK234" s="790">
        <v>11</v>
      </c>
      <c r="BL234" s="791">
        <v>11</v>
      </c>
      <c r="BM234" s="1024" t="s">
        <v>6</v>
      </c>
      <c r="BN234" s="4">
        <v>1</v>
      </c>
    </row>
    <row r="235" spans="1:66" s="48" customFormat="1" ht="16.5" thickBot="1" x14ac:dyDescent="0.3">
      <c r="A235"/>
      <c r="B235" s="196" t="str">
        <f t="shared" si="44"/>
        <v>►</v>
      </c>
      <c r="C235" s="320" t="str">
        <f>C211</f>
        <v>Famille à coller.N.Nom de votre recette.Recette mère ►.S.Saisissez le nom de la recette mère</v>
      </c>
      <c r="D235" s="320">
        <f>D211</f>
        <v>6</v>
      </c>
      <c r="E235" s="1045" t="str">
        <f>E211</f>
        <v>couverts</v>
      </c>
      <c r="F235" s="767"/>
      <c r="G235" s="270"/>
      <c r="H235" s="270"/>
      <c r="I235" s="270"/>
      <c r="J235" s="270"/>
      <c r="K235" s="270"/>
      <c r="L235" s="329"/>
      <c r="N235" s="2982"/>
      <c r="O235" s="310"/>
      <c r="P235" s="2961"/>
      <c r="Q235"/>
      <c r="R235"/>
      <c r="S235"/>
      <c r="T235"/>
      <c r="Y235"/>
      <c r="Z235"/>
      <c r="AA235"/>
      <c r="AC235"/>
      <c r="AD235" s="842"/>
      <c r="AE235" s="842"/>
      <c r="AG235" s="49"/>
      <c r="AH235" s="49"/>
      <c r="AI235" s="49"/>
      <c r="AJ235" s="49"/>
      <c r="AK235" s="49"/>
      <c r="AL235" s="49"/>
      <c r="AM235" s="49"/>
      <c r="AN235" s="49"/>
      <c r="AP235"/>
      <c r="AQ235"/>
      <c r="AR235"/>
      <c r="AS235"/>
      <c r="AT235"/>
      <c r="AU235"/>
      <c r="AV235"/>
      <c r="AW235" s="31"/>
      <c r="AX235" s="31"/>
      <c r="AY235" s="31"/>
      <c r="AZ235" s="31"/>
      <c r="BA235" s="31"/>
      <c r="BB235" s="31"/>
      <c r="BC235" s="31"/>
      <c r="BD235" s="31"/>
      <c r="BE235" s="49"/>
      <c r="BF235" s="795">
        <f t="shared" ref="BF235:BL235" ca="1" si="45">CELL("largeur",BF235)</f>
        <v>19</v>
      </c>
      <c r="BG235" s="7">
        <f t="shared" ca="1" si="45"/>
        <v>18</v>
      </c>
      <c r="BH235" s="7">
        <f t="shared" ca="1" si="45"/>
        <v>25</v>
      </c>
      <c r="BI235" s="7">
        <f t="shared" ca="1" si="45"/>
        <v>16</v>
      </c>
      <c r="BJ235" s="7">
        <f t="shared" ca="1" si="45"/>
        <v>16</v>
      </c>
      <c r="BK235" s="7">
        <f t="shared" ca="1" si="45"/>
        <v>11</v>
      </c>
      <c r="BL235" s="796">
        <f t="shared" ca="1" si="45"/>
        <v>27</v>
      </c>
      <c r="BM235" s="1024" t="s">
        <v>6</v>
      </c>
      <c r="BN235" s="4">
        <v>1</v>
      </c>
    </row>
    <row r="236" spans="1:66" s="48" customFormat="1" ht="15.75" x14ac:dyDescent="0.25">
      <c r="A236"/>
      <c r="B236" s="196" t="str">
        <f t="shared" si="44"/>
        <v>►</v>
      </c>
      <c r="C236" s="320" t="str">
        <f>C211</f>
        <v>Famille à coller.N.Nom de votre recette.Recette mère ►.S.Saisissez le nom de la recette mère</v>
      </c>
      <c r="D236" s="320">
        <f>D211</f>
        <v>6</v>
      </c>
      <c r="E236" s="1045" t="str">
        <f>E211</f>
        <v>couverts</v>
      </c>
      <c r="F236" s="767"/>
      <c r="G236" s="270"/>
      <c r="H236" s="270"/>
      <c r="I236" s="270"/>
      <c r="J236" s="270"/>
      <c r="K236" s="270"/>
      <c r="L236" s="329"/>
      <c r="N236" s="2982"/>
      <c r="O236" s="310"/>
      <c r="P236" s="2961"/>
      <c r="Q236"/>
      <c r="R236"/>
      <c r="S236"/>
      <c r="T236"/>
      <c r="Y236"/>
      <c r="Z236"/>
      <c r="AA236"/>
      <c r="AC236"/>
      <c r="AD236" s="842"/>
      <c r="AE236" s="842"/>
      <c r="AG236" s="49"/>
      <c r="AH236" s="49"/>
      <c r="AI236" s="49"/>
      <c r="AJ236" s="49"/>
      <c r="AK236" s="49"/>
      <c r="AL236" s="49"/>
      <c r="AM236" s="49"/>
      <c r="AN236" s="49"/>
      <c r="AP236"/>
      <c r="AQ236"/>
      <c r="AR236"/>
      <c r="AS236"/>
      <c r="AT236"/>
      <c r="AU236"/>
      <c r="AV236"/>
      <c r="AW236" s="31"/>
      <c r="AX236" s="31"/>
      <c r="AY236" s="31"/>
      <c r="AZ236" s="31"/>
      <c r="BA236" s="31"/>
      <c r="BB236" s="31"/>
      <c r="BC236" s="31"/>
      <c r="BD236" s="31"/>
      <c r="BE236" s="49"/>
      <c r="BF236"/>
      <c r="BG236"/>
      <c r="BH236"/>
      <c r="BI236"/>
      <c r="BJ236"/>
      <c r="BK236"/>
      <c r="BL236"/>
      <c r="BM236" s="1024" t="s">
        <v>6</v>
      </c>
      <c r="BN236" s="4">
        <v>1</v>
      </c>
    </row>
    <row r="237" spans="1:66" s="48" customFormat="1" ht="15.75" x14ac:dyDescent="0.25">
      <c r="A237"/>
      <c r="B237" s="196" t="str">
        <f t="shared" si="44"/>
        <v>►</v>
      </c>
      <c r="C237" s="320" t="str">
        <f>C211</f>
        <v>Famille à coller.N.Nom de votre recette.Recette mère ►.S.Saisissez le nom de la recette mère</v>
      </c>
      <c r="D237" s="320">
        <f>D211</f>
        <v>6</v>
      </c>
      <c r="E237" s="1045" t="str">
        <f>E211</f>
        <v>couverts</v>
      </c>
      <c r="F237" s="767"/>
      <c r="G237" s="270"/>
      <c r="H237" s="270"/>
      <c r="I237" s="270"/>
      <c r="J237" s="270"/>
      <c r="K237" s="270"/>
      <c r="L237" s="329"/>
      <c r="N237" s="2982"/>
      <c r="O237" s="310"/>
      <c r="P237" s="2961"/>
      <c r="Q237"/>
      <c r="R237"/>
      <c r="S237"/>
      <c r="T237"/>
      <c r="Y237"/>
      <c r="Z237"/>
      <c r="AA237"/>
      <c r="AC237"/>
      <c r="AD237" s="842"/>
      <c r="AE237" s="842"/>
      <c r="AG237" s="49"/>
      <c r="AH237" s="49"/>
      <c r="AI237" s="49"/>
      <c r="AJ237" s="49"/>
      <c r="AK237" s="49"/>
      <c r="AL237" s="49"/>
      <c r="AM237" s="49"/>
      <c r="AN237" s="49"/>
      <c r="AP237"/>
      <c r="AQ237"/>
      <c r="AR237"/>
      <c r="AS237"/>
      <c r="AT237"/>
      <c r="AU237"/>
      <c r="AV237"/>
      <c r="AW237" s="31"/>
      <c r="AX237" s="31"/>
      <c r="AY237" s="31"/>
      <c r="AZ237" s="31"/>
      <c r="BA237" s="31"/>
      <c r="BB237" s="31"/>
      <c r="BC237" s="31"/>
      <c r="BD237" s="31"/>
      <c r="BE237" s="49"/>
      <c r="BF237"/>
      <c r="BG237"/>
      <c r="BH237"/>
      <c r="BI237"/>
      <c r="BJ237"/>
      <c r="BK237"/>
      <c r="BL237"/>
      <c r="BM237" s="1024" t="s">
        <v>6</v>
      </c>
      <c r="BN237" s="4">
        <v>1</v>
      </c>
    </row>
    <row r="238" spans="1:66" s="48" customFormat="1" ht="15.75" x14ac:dyDescent="0.25">
      <c r="A238"/>
      <c r="B238" s="196" t="str">
        <f t="shared" si="44"/>
        <v>►</v>
      </c>
      <c r="C238" s="320" t="str">
        <f>C211</f>
        <v>Famille à coller.N.Nom de votre recette.Recette mère ►.S.Saisissez le nom de la recette mère</v>
      </c>
      <c r="D238" s="320">
        <f>D211</f>
        <v>6</v>
      </c>
      <c r="E238" s="1045" t="str">
        <f>E211</f>
        <v>couverts</v>
      </c>
      <c r="F238" s="767"/>
      <c r="G238" s="270"/>
      <c r="H238" s="270"/>
      <c r="I238" s="270"/>
      <c r="J238" s="270"/>
      <c r="K238" s="270"/>
      <c r="L238" s="329"/>
      <c r="N238" s="2982"/>
      <c r="O238" s="310"/>
      <c r="P238" s="2961"/>
      <c r="Q238"/>
      <c r="R238"/>
      <c r="S238"/>
      <c r="T238"/>
      <c r="Y238"/>
      <c r="Z238"/>
      <c r="AA238"/>
      <c r="AC238"/>
      <c r="AD238" s="842"/>
      <c r="AE238" s="842"/>
      <c r="AG238" s="49"/>
      <c r="AH238" s="49"/>
      <c r="AI238" s="49"/>
      <c r="AJ238" s="49"/>
      <c r="AK238" s="49"/>
      <c r="AL238" s="49"/>
      <c r="AM238" s="49"/>
      <c r="AN238" s="49"/>
      <c r="AP238"/>
      <c r="AQ238"/>
      <c r="AR238"/>
      <c r="AS238"/>
      <c r="AT238"/>
      <c r="AU238"/>
      <c r="AV238"/>
      <c r="AW238" s="31"/>
      <c r="AX238" s="31"/>
      <c r="AY238" s="31"/>
      <c r="AZ238" s="31"/>
      <c r="BA238" s="31"/>
      <c r="BB238" s="31"/>
      <c r="BC238" s="31"/>
      <c r="BD238" s="31"/>
      <c r="BE238" s="49"/>
      <c r="BF238" s="31"/>
      <c r="BG238" s="31"/>
      <c r="BH238" s="31"/>
      <c r="BI238" s="31"/>
      <c r="BJ238" s="31"/>
      <c r="BK238" s="31"/>
      <c r="BL238" s="31"/>
      <c r="BM238" s="1024" t="s">
        <v>6</v>
      </c>
      <c r="BN238" s="4">
        <v>1</v>
      </c>
    </row>
    <row r="239" spans="1:66" s="48" customFormat="1" ht="15.75" x14ac:dyDescent="0.25">
      <c r="A239"/>
      <c r="B239" s="196" t="str">
        <f t="shared" si="44"/>
        <v>►</v>
      </c>
      <c r="C239" s="320" t="str">
        <f>C211</f>
        <v>Famille à coller.N.Nom de votre recette.Recette mère ►.S.Saisissez le nom de la recette mère</v>
      </c>
      <c r="D239" s="320">
        <f>D211</f>
        <v>6</v>
      </c>
      <c r="E239" s="1045" t="str">
        <f>E211</f>
        <v>couverts</v>
      </c>
      <c r="F239" s="767"/>
      <c r="G239" s="270"/>
      <c r="H239" s="270"/>
      <c r="I239" s="270"/>
      <c r="J239" s="270"/>
      <c r="K239" s="270"/>
      <c r="L239" s="329"/>
      <c r="N239" s="2982"/>
      <c r="O239" s="310"/>
      <c r="P239" s="2961"/>
      <c r="Q239"/>
      <c r="R239"/>
      <c r="S239"/>
      <c r="T239"/>
      <c r="Y239"/>
      <c r="Z239"/>
      <c r="AA239"/>
      <c r="AC239"/>
      <c r="AD239" s="842"/>
      <c r="AE239" s="842"/>
      <c r="AG239" s="49"/>
      <c r="AH239" s="49"/>
      <c r="AI239" s="49"/>
      <c r="AJ239" s="49"/>
      <c r="AK239" s="49"/>
      <c r="AL239" s="49"/>
      <c r="AM239" s="49"/>
      <c r="AN239" s="49"/>
      <c r="AP239"/>
      <c r="AQ239"/>
      <c r="AR239"/>
      <c r="AS239"/>
      <c r="AT239"/>
      <c r="AU239"/>
      <c r="AV239"/>
      <c r="AW239" s="31"/>
      <c r="AX239" s="31"/>
      <c r="AY239" s="31"/>
      <c r="AZ239" s="31"/>
      <c r="BA239" s="31"/>
      <c r="BB239" s="31"/>
      <c r="BC239" s="31"/>
      <c r="BD239" s="31"/>
      <c r="BE239" s="49"/>
      <c r="BF239" s="31"/>
      <c r="BG239" s="31"/>
      <c r="BH239" s="31"/>
      <c r="BI239" s="31"/>
      <c r="BJ239" s="31"/>
      <c r="BK239" s="31"/>
      <c r="BL239" s="31"/>
      <c r="BM239" s="1024" t="s">
        <v>6</v>
      </c>
      <c r="BN239" s="4">
        <v>1</v>
      </c>
    </row>
    <row r="240" spans="1:66" s="48" customFormat="1" ht="15.75" x14ac:dyDescent="0.25">
      <c r="A240"/>
      <c r="B240" s="196" t="str">
        <f t="shared" si="44"/>
        <v>►</v>
      </c>
      <c r="C240" s="320" t="str">
        <f>C211</f>
        <v>Famille à coller.N.Nom de votre recette.Recette mère ►.S.Saisissez le nom de la recette mère</v>
      </c>
      <c r="D240" s="320">
        <f>D211</f>
        <v>6</v>
      </c>
      <c r="E240" s="1045" t="str">
        <f>E211</f>
        <v>couverts</v>
      </c>
      <c r="F240" s="767"/>
      <c r="G240" s="270"/>
      <c r="H240" s="270"/>
      <c r="I240" s="270"/>
      <c r="J240" s="270"/>
      <c r="K240" s="270"/>
      <c r="L240" s="329"/>
      <c r="N240" s="2982"/>
      <c r="O240" s="310"/>
      <c r="P240" s="2961"/>
      <c r="Q240"/>
      <c r="R240"/>
      <c r="S240"/>
      <c r="T240"/>
      <c r="Y240"/>
      <c r="Z240"/>
      <c r="AA240"/>
      <c r="AC240"/>
      <c r="AD240" s="842"/>
      <c r="AE240" s="842"/>
      <c r="AG240" s="49"/>
      <c r="AH240" s="49"/>
      <c r="AI240" s="49"/>
      <c r="AJ240" s="49"/>
      <c r="AK240" s="49"/>
      <c r="AL240" s="49"/>
      <c r="AM240" s="49"/>
      <c r="AN240" s="49"/>
      <c r="AP240"/>
      <c r="AQ240"/>
      <c r="AR240"/>
      <c r="AS240"/>
      <c r="AT240"/>
      <c r="AU240"/>
      <c r="AV240"/>
      <c r="AW240" s="31"/>
      <c r="AX240" s="31"/>
      <c r="AY240" s="31"/>
      <c r="AZ240" s="31"/>
      <c r="BA240" s="31"/>
      <c r="BB240" s="31"/>
      <c r="BC240" s="31"/>
      <c r="BD240" s="31"/>
      <c r="BE240" s="49"/>
      <c r="BF240" s="31"/>
      <c r="BG240" s="31"/>
      <c r="BH240" s="31"/>
      <c r="BI240" s="31"/>
      <c r="BJ240" s="31"/>
      <c r="BK240" s="31"/>
      <c r="BL240" s="31"/>
      <c r="BM240" s="1024" t="s">
        <v>6</v>
      </c>
      <c r="BN240" s="4">
        <v>1</v>
      </c>
    </row>
    <row r="241" spans="1:66" s="48" customFormat="1" ht="15.75" x14ac:dyDescent="0.25">
      <c r="A241"/>
      <c r="B241" s="196" t="str">
        <f t="shared" si="44"/>
        <v>►</v>
      </c>
      <c r="C241" s="320" t="str">
        <f>C211</f>
        <v>Famille à coller.N.Nom de votre recette.Recette mère ►.S.Saisissez le nom de la recette mère</v>
      </c>
      <c r="D241" s="320">
        <f>D211</f>
        <v>6</v>
      </c>
      <c r="E241" s="1045" t="str">
        <f>E211</f>
        <v>couverts</v>
      </c>
      <c r="F241" s="767"/>
      <c r="G241" s="270"/>
      <c r="H241" s="270"/>
      <c r="I241" s="270"/>
      <c r="J241" s="270"/>
      <c r="K241" s="270"/>
      <c r="L241" s="329"/>
      <c r="N241" s="2982"/>
      <c r="O241" s="310"/>
      <c r="P241" s="2961"/>
      <c r="Q241"/>
      <c r="R241"/>
      <c r="S241"/>
      <c r="T241"/>
      <c r="Y241"/>
      <c r="Z241"/>
      <c r="AA241"/>
      <c r="AC241"/>
      <c r="AD241" s="842"/>
      <c r="AE241" s="842"/>
      <c r="AG241" s="49"/>
      <c r="AH241" s="49"/>
      <c r="AI241" s="49"/>
      <c r="AJ241" s="49"/>
      <c r="AK241" s="49"/>
      <c r="AL241" s="49"/>
      <c r="AM241" s="49"/>
      <c r="AN241" s="49"/>
      <c r="AP241"/>
      <c r="AQ241"/>
      <c r="AR241"/>
      <c r="AS241"/>
      <c r="AT241"/>
      <c r="AU241"/>
      <c r="AV241"/>
      <c r="AW241" s="31"/>
      <c r="AX241" s="31"/>
      <c r="AY241" s="31"/>
      <c r="AZ241" s="31"/>
      <c r="BA241" s="31"/>
      <c r="BB241" s="31"/>
      <c r="BC241" s="31"/>
      <c r="BD241" s="31"/>
      <c r="BE241" s="49"/>
      <c r="BF241" s="31"/>
      <c r="BG241" s="31"/>
      <c r="BH241" s="31"/>
      <c r="BI241" s="31"/>
      <c r="BJ241" s="31"/>
      <c r="BK241" s="31"/>
      <c r="BL241" s="31"/>
      <c r="BM241" s="1024" t="s">
        <v>6</v>
      </c>
      <c r="BN241" s="4">
        <v>1</v>
      </c>
    </row>
    <row r="242" spans="1:66" s="48" customFormat="1" ht="15.75" x14ac:dyDescent="0.25">
      <c r="A242"/>
      <c r="B242" s="376" t="s">
        <v>18</v>
      </c>
      <c r="C242" s="320" t="str">
        <f>C211</f>
        <v>Famille à coller.N.Nom de votre recette.Recette mère ►.S.Saisissez le nom de la recette mère</v>
      </c>
      <c r="D242" s="320">
        <f>D211</f>
        <v>6</v>
      </c>
      <c r="E242" s="1045" t="str">
        <f>E211</f>
        <v>couverts</v>
      </c>
      <c r="F242" s="377" t="s">
        <v>153</v>
      </c>
      <c r="G242" s="280"/>
      <c r="H242" s="280"/>
      <c r="I242" s="280"/>
      <c r="J242" s="280"/>
      <c r="K242" s="378"/>
      <c r="L242" s="379" t="s">
        <v>154</v>
      </c>
      <c r="N242" s="2982"/>
      <c r="O242" s="310"/>
      <c r="P242" s="2961"/>
      <c r="Q242"/>
      <c r="R242"/>
      <c r="S242"/>
      <c r="T242"/>
      <c r="Y242"/>
      <c r="Z242"/>
      <c r="AA242"/>
      <c r="AC242"/>
      <c r="AD242" s="842"/>
      <c r="AE242" s="842"/>
      <c r="AG242" s="49"/>
      <c r="AH242" s="49"/>
      <c r="AI242" s="49"/>
      <c r="AJ242" s="49"/>
      <c r="AK242" s="49"/>
      <c r="AL242" s="49"/>
      <c r="AM242" s="49"/>
      <c r="AN242" s="49"/>
      <c r="AP242"/>
      <c r="AQ242"/>
      <c r="AR242"/>
      <c r="AS242"/>
      <c r="AT242"/>
      <c r="AU242"/>
      <c r="AV242"/>
      <c r="AW242" s="31"/>
      <c r="AX242" s="31"/>
      <c r="AY242" s="31"/>
      <c r="AZ242" s="31"/>
      <c r="BA242" s="31"/>
      <c r="BB242" s="31"/>
      <c r="BC242" s="31"/>
      <c r="BD242" s="31"/>
      <c r="BE242" s="49"/>
      <c r="BF242" s="31"/>
      <c r="BG242" s="31"/>
      <c r="BH242" s="31"/>
      <c r="BI242" s="31"/>
      <c r="BJ242" s="31"/>
      <c r="BK242" s="31"/>
      <c r="BL242" s="31"/>
      <c r="BM242" s="1024" t="s">
        <v>6</v>
      </c>
      <c r="BN242" s="4">
        <v>1</v>
      </c>
    </row>
    <row r="243" spans="1:66" s="48" customFormat="1" ht="15.75" x14ac:dyDescent="0.25">
      <c r="A243"/>
      <c r="B243" s="376" t="s">
        <v>18</v>
      </c>
      <c r="C243" s="320" t="str">
        <f>C211</f>
        <v>Famille à coller.N.Nom de votre recette.Recette mère ►.S.Saisissez le nom de la recette mère</v>
      </c>
      <c r="D243" s="320">
        <f>D211</f>
        <v>6</v>
      </c>
      <c r="E243" s="1045" t="str">
        <f>E211</f>
        <v>couverts</v>
      </c>
      <c r="F243" s="381"/>
      <c r="G243" s="287"/>
      <c r="H243" s="287"/>
      <c r="I243" s="287"/>
      <c r="J243" s="287"/>
      <c r="K243" s="382"/>
      <c r="L243" s="383" t="s">
        <v>155</v>
      </c>
      <c r="N243" s="2982"/>
      <c r="O243" s="310"/>
      <c r="P243" s="2961"/>
      <c r="Q243"/>
      <c r="R243"/>
      <c r="S243"/>
      <c r="T243"/>
      <c r="Y243"/>
      <c r="Z243"/>
      <c r="AA243"/>
      <c r="AC243"/>
      <c r="AD243" s="842"/>
      <c r="AE243" s="842"/>
      <c r="AG243" s="49"/>
      <c r="AH243" s="49"/>
      <c r="AI243" s="49"/>
      <c r="AJ243" s="49"/>
      <c r="AK243" s="49"/>
      <c r="AL243" s="49"/>
      <c r="AM243" s="49"/>
      <c r="AN243" s="49"/>
      <c r="AP243"/>
      <c r="AQ243"/>
      <c r="AR243"/>
      <c r="AS243"/>
      <c r="AT243"/>
      <c r="AU243"/>
      <c r="AV243"/>
      <c r="AW243" s="31"/>
      <c r="AX243" s="31"/>
      <c r="AY243" s="31"/>
      <c r="AZ243" s="31"/>
      <c r="BA243" s="31"/>
      <c r="BB243" s="31"/>
      <c r="BC243" s="31"/>
      <c r="BD243" s="31"/>
      <c r="BE243" s="49"/>
      <c r="BF243" s="31"/>
      <c r="BG243" s="31"/>
      <c r="BH243" s="31"/>
      <c r="BI243" s="31"/>
      <c r="BJ243" s="31"/>
      <c r="BK243" s="31"/>
      <c r="BL243" s="31"/>
      <c r="BM243" s="1024" t="s">
        <v>6</v>
      </c>
      <c r="BN243" s="4">
        <v>1</v>
      </c>
    </row>
    <row r="244" spans="1:66" s="48" customFormat="1" ht="15.75" x14ac:dyDescent="0.25">
      <c r="A244"/>
      <c r="B244" s="376" t="s">
        <v>18</v>
      </c>
      <c r="C244" s="320" t="str">
        <f>C211</f>
        <v>Famille à coller.N.Nom de votre recette.Recette mère ►.S.Saisissez le nom de la recette mère</v>
      </c>
      <c r="D244" s="320">
        <f>D211</f>
        <v>6</v>
      </c>
      <c r="E244" s="1045" t="str">
        <f>E211</f>
        <v>couverts</v>
      </c>
      <c r="F244" s="387"/>
      <c r="G244" s="287"/>
      <c r="H244" s="287"/>
      <c r="I244" s="287"/>
      <c r="J244" s="287"/>
      <c r="K244" s="382"/>
      <c r="L244" s="383" t="s">
        <v>156</v>
      </c>
      <c r="N244" s="2982"/>
      <c r="O244" s="310"/>
      <c r="P244" s="2961"/>
      <c r="Q244"/>
      <c r="R244"/>
      <c r="S244"/>
      <c r="T244"/>
      <c r="Y244"/>
      <c r="Z244"/>
      <c r="AA244"/>
      <c r="AC244"/>
      <c r="AD244" s="842"/>
      <c r="AE244" s="842"/>
      <c r="AG244" s="49"/>
      <c r="AH244" s="49"/>
      <c r="AI244" s="49"/>
      <c r="AJ244" s="49"/>
      <c r="AK244" s="49"/>
      <c r="AL244" s="49"/>
      <c r="AM244" s="49"/>
      <c r="AN244" s="49"/>
      <c r="AP244"/>
      <c r="AQ244"/>
      <c r="AR244"/>
      <c r="AS244"/>
      <c r="AT244"/>
      <c r="AU244"/>
      <c r="AV244"/>
      <c r="AW244" s="31"/>
      <c r="AX244" s="31"/>
      <c r="AY244" s="31"/>
      <c r="AZ244" s="31"/>
      <c r="BA244" s="31"/>
      <c r="BB244" s="31"/>
      <c r="BC244" s="31"/>
      <c r="BD244" s="31"/>
      <c r="BE244" s="49"/>
      <c r="BF244" s="31"/>
      <c r="BG244" s="31"/>
      <c r="BH244" s="31"/>
      <c r="BI244" s="31"/>
      <c r="BJ244" s="31"/>
      <c r="BK244" s="31"/>
      <c r="BL244" s="31"/>
      <c r="BM244" s="1024" t="s">
        <v>6</v>
      </c>
      <c r="BN244" s="4">
        <v>1</v>
      </c>
    </row>
    <row r="245" spans="1:66" s="48" customFormat="1" ht="15.75" x14ac:dyDescent="0.25">
      <c r="A245"/>
      <c r="B245" s="376" t="s">
        <v>18</v>
      </c>
      <c r="C245" s="320" t="str">
        <f>C211</f>
        <v>Famille à coller.N.Nom de votre recette.Recette mère ►.S.Saisissez le nom de la recette mère</v>
      </c>
      <c r="D245" s="320">
        <f>D211</f>
        <v>6</v>
      </c>
      <c r="E245" s="320" t="str">
        <f>E211</f>
        <v>couverts</v>
      </c>
      <c r="F245" s="624"/>
      <c r="G245" s="293"/>
      <c r="H245" s="293" t="s">
        <v>152</v>
      </c>
      <c r="I245" s="294"/>
      <c r="J245" s="392"/>
      <c r="K245" s="392"/>
      <c r="L245" s="393"/>
      <c r="N245" s="2982"/>
      <c r="O245" s="310"/>
      <c r="P245" s="2961"/>
      <c r="Q245"/>
      <c r="R245"/>
      <c r="S245"/>
      <c r="T245"/>
      <c r="Y245"/>
      <c r="Z245"/>
      <c r="AA245"/>
      <c r="AC245"/>
      <c r="AD245" s="842"/>
      <c r="AE245" s="842"/>
      <c r="AG245" s="49"/>
      <c r="AH245" s="49"/>
      <c r="AI245" s="49"/>
      <c r="AJ245" s="49"/>
      <c r="AK245" s="49"/>
      <c r="AL245" s="49"/>
      <c r="AM245" s="49"/>
      <c r="AN245" s="49"/>
      <c r="AP245"/>
      <c r="AQ245"/>
      <c r="AR245"/>
      <c r="AS245"/>
      <c r="AT245"/>
      <c r="AU245"/>
      <c r="AV245"/>
      <c r="AW245" s="31"/>
      <c r="AX245" s="31"/>
      <c r="AY245" s="31"/>
      <c r="AZ245" s="31"/>
      <c r="BA245" s="31"/>
      <c r="BB245" s="31"/>
      <c r="BC245" s="31"/>
      <c r="BD245" s="31"/>
      <c r="BE245" s="49"/>
      <c r="BF245" s="31"/>
      <c r="BG245" s="31"/>
      <c r="BH245" s="31"/>
      <c r="BI245" s="31"/>
      <c r="BJ245" s="31"/>
      <c r="BK245" s="31"/>
      <c r="BL245" s="31"/>
      <c r="BM245" s="1024" t="s">
        <v>6</v>
      </c>
      <c r="BN245" s="4">
        <v>1</v>
      </c>
    </row>
    <row r="246" spans="1:66" s="48" customFormat="1" ht="16.5" thickBot="1" x14ac:dyDescent="0.3">
      <c r="A246"/>
      <c r="B246" s="397" t="s">
        <v>18</v>
      </c>
      <c r="C246" s="398" t="str">
        <f>C211</f>
        <v>Famille à coller.N.Nom de votre recette.Recette mère ►.S.Saisissez le nom de la recette mère</v>
      </c>
      <c r="D246" s="398">
        <f>D211</f>
        <v>6</v>
      </c>
      <c r="E246" s="398" t="str">
        <f>E211</f>
        <v>couverts</v>
      </c>
      <c r="F246" s="399" t="s">
        <v>150</v>
      </c>
      <c r="G246" s="298"/>
      <c r="H246" s="299"/>
      <c r="I246" s="300"/>
      <c r="J246" s="299"/>
      <c r="K246" s="299"/>
      <c r="L246" s="400"/>
      <c r="N246" s="2982"/>
      <c r="O246" s="310"/>
      <c r="P246" s="2961"/>
      <c r="Q246"/>
      <c r="R246"/>
      <c r="S246"/>
      <c r="T246"/>
      <c r="Y246"/>
      <c r="Z246"/>
      <c r="AA246"/>
      <c r="AC246"/>
      <c r="AD246" s="842"/>
      <c r="AE246" s="842"/>
      <c r="AG246" s="49"/>
      <c r="AH246" s="49"/>
      <c r="AI246" s="49"/>
      <c r="AJ246" s="49"/>
      <c r="AK246" s="49"/>
      <c r="AL246" s="49"/>
      <c r="AM246" s="49"/>
      <c r="AN246" s="49"/>
      <c r="AP246"/>
      <c r="AQ246"/>
      <c r="AR246"/>
      <c r="AS246"/>
      <c r="AT246"/>
      <c r="AU246"/>
      <c r="AV246"/>
      <c r="AW246" s="31"/>
      <c r="AX246" s="31"/>
      <c r="AY246" s="31"/>
      <c r="AZ246" s="31"/>
      <c r="BA246" s="31"/>
      <c r="BB246" s="31"/>
      <c r="BC246" s="31"/>
      <c r="BD246" s="31"/>
      <c r="BE246" s="49"/>
      <c r="BF246" s="31"/>
      <c r="BG246" s="31"/>
      <c r="BH246" s="31"/>
      <c r="BI246" s="31"/>
      <c r="BJ246" s="31"/>
      <c r="BK246" s="31"/>
      <c r="BL246" s="31"/>
      <c r="BM246" s="1024" t="s">
        <v>6</v>
      </c>
      <c r="BN246" s="4">
        <v>1</v>
      </c>
    </row>
    <row r="247" spans="1:66" s="48" customFormat="1" ht="15.75" x14ac:dyDescent="0.25">
      <c r="A247"/>
      <c r="B247" s="291" t="s">
        <v>18</v>
      </c>
      <c r="N247" s="2982"/>
      <c r="O247" s="310"/>
      <c r="P247" s="2961"/>
      <c r="Q247"/>
      <c r="R247"/>
      <c r="S247"/>
      <c r="T247"/>
      <c r="Y247"/>
      <c r="Z247"/>
      <c r="AA247"/>
      <c r="AC247"/>
      <c r="AD247" s="842"/>
      <c r="AE247" s="842"/>
      <c r="AG247" s="49"/>
      <c r="AH247" s="49"/>
      <c r="AI247" s="49"/>
      <c r="AJ247" s="49"/>
      <c r="AK247" s="49"/>
      <c r="AL247" s="49"/>
      <c r="AM247" s="49"/>
      <c r="AN247" s="49"/>
      <c r="AP247"/>
      <c r="AQ247"/>
      <c r="AR247"/>
      <c r="AS247"/>
      <c r="AT247"/>
      <c r="AU247"/>
      <c r="AV247"/>
      <c r="AW247" s="31"/>
      <c r="AX247" s="31"/>
      <c r="AY247" s="31"/>
      <c r="AZ247" s="31"/>
      <c r="BA247" s="31"/>
      <c r="BB247" s="31"/>
      <c r="BC247" s="31"/>
      <c r="BD247" s="31"/>
      <c r="BE247" s="49"/>
      <c r="BF247" s="31"/>
      <c r="BG247" s="31"/>
      <c r="BH247" s="31"/>
      <c r="BI247" s="31"/>
      <c r="BJ247" s="31"/>
      <c r="BK247" s="31"/>
      <c r="BL247" s="31"/>
      <c r="BM247" s="1024" t="s">
        <v>6</v>
      </c>
      <c r="BN247" s="4">
        <v>1</v>
      </c>
    </row>
    <row r="248" spans="1:66" s="48" customFormat="1" ht="18.75" x14ac:dyDescent="0.25">
      <c r="A248"/>
      <c r="B248" s="1013" t="s">
        <v>18</v>
      </c>
      <c r="C248" s="998" t="str">
        <f>C211</f>
        <v>Famille à coller.N.Nom de votre recette.Recette mère ►.S.Saisissez le nom de la recette mère</v>
      </c>
      <c r="D248" s="998">
        <f>D211</f>
        <v>6</v>
      </c>
      <c r="E248" s="998" t="str">
        <f>E211</f>
        <v>couverts</v>
      </c>
      <c r="F248" s="1002" t="s">
        <v>61</v>
      </c>
      <c r="G248" s="1002">
        <v>14</v>
      </c>
      <c r="H248" s="999" t="s">
        <v>579</v>
      </c>
      <c r="I248" s="1000"/>
      <c r="J248" s="1000"/>
      <c r="K248" s="1008"/>
      <c r="L248" s="1001"/>
      <c r="N248" s="2982"/>
      <c r="O248" s="310"/>
      <c r="P248" s="2961"/>
      <c r="Q248" s="526" t="s">
        <v>218</v>
      </c>
      <c r="R248" s="527" t="s">
        <v>635</v>
      </c>
      <c r="S248" s="527"/>
      <c r="T248" s="527"/>
      <c r="Y248"/>
      <c r="Z248"/>
      <c r="AA248"/>
      <c r="AC248" s="526" t="s">
        <v>218</v>
      </c>
      <c r="AD248" s="310"/>
      <c r="AE248" s="310"/>
      <c r="AG248" s="49"/>
      <c r="AH248" s="49"/>
      <c r="AI248" s="49"/>
      <c r="AJ248" s="49"/>
      <c r="AK248" s="49"/>
      <c r="AL248" s="49"/>
      <c r="AM248" s="49"/>
      <c r="AN248" s="49"/>
      <c r="AP248"/>
      <c r="AQ248"/>
      <c r="AR248"/>
      <c r="AS248"/>
      <c r="AT248"/>
      <c r="AU248"/>
      <c r="AV248"/>
      <c r="AW248" s="31"/>
      <c r="AX248" s="31"/>
      <c r="AY248" s="31"/>
      <c r="AZ248" s="31"/>
      <c r="BA248" s="31"/>
      <c r="BB248" s="31"/>
      <c r="BC248" s="31"/>
      <c r="BD248" s="31"/>
      <c r="BE248" s="49"/>
      <c r="BF248" s="31"/>
      <c r="BG248" s="31"/>
      <c r="BH248" s="31"/>
      <c r="BI248" s="31"/>
      <c r="BJ248" s="31"/>
      <c r="BK248" s="31"/>
      <c r="BL248" s="31"/>
      <c r="BM248" s="1024" t="s">
        <v>6</v>
      </c>
      <c r="BN248" s="4">
        <v>1</v>
      </c>
    </row>
    <row r="249" spans="1:66" s="48" customFormat="1" ht="18.75" x14ac:dyDescent="0.25">
      <c r="A249"/>
      <c r="B249" s="319" t="s">
        <v>18</v>
      </c>
      <c r="C249" s="1043" t="str">
        <f>C248</f>
        <v>Famille à coller.N.Nom de votre recette.Recette mère ►.S.Saisissez le nom de la recette mère</v>
      </c>
      <c r="D249" s="1043">
        <f>D248</f>
        <v>6</v>
      </c>
      <c r="E249" s="1044" t="str">
        <f>E248</f>
        <v>couverts</v>
      </c>
      <c r="F249" s="1056" t="s">
        <v>408</v>
      </c>
      <c r="G249" s="1009"/>
      <c r="H249" s="1009"/>
      <c r="I249" s="1009"/>
      <c r="J249" s="1009"/>
      <c r="K249" s="1009"/>
      <c r="L249" s="1012"/>
      <c r="N249" s="2982"/>
      <c r="O249" s="310"/>
      <c r="P249" s="2961"/>
      <c r="R249" s="436" t="s">
        <v>221</v>
      </c>
      <c r="S249"/>
      <c r="T249"/>
      <c r="Y249"/>
      <c r="Z249"/>
      <c r="AA249"/>
      <c r="AC249"/>
      <c r="AD249" s="310"/>
      <c r="AE249" s="310"/>
      <c r="AG249" s="49"/>
      <c r="AH249" s="49"/>
      <c r="AI249" s="49"/>
      <c r="AJ249" s="49"/>
      <c r="AK249" s="49"/>
      <c r="AL249" s="49"/>
      <c r="AM249" s="49"/>
      <c r="AN249" s="49"/>
      <c r="AP249"/>
      <c r="AQ249"/>
      <c r="AR249"/>
      <c r="AS249"/>
      <c r="AT249"/>
      <c r="AU249"/>
      <c r="AV249"/>
      <c r="AW249" s="31"/>
      <c r="AX249" s="31"/>
      <c r="AY249" s="31"/>
      <c r="AZ249" s="31"/>
      <c r="BA249" s="31"/>
      <c r="BB249" s="31"/>
      <c r="BC249" s="31"/>
      <c r="BD249" s="31"/>
      <c r="BE249" s="49"/>
      <c r="BF249" s="31"/>
      <c r="BG249" s="31"/>
      <c r="BH249" s="31"/>
      <c r="BI249" s="31"/>
      <c r="BJ249" s="31"/>
      <c r="BK249" s="31"/>
      <c r="BL249" s="31"/>
      <c r="BM249" s="1024" t="s">
        <v>6</v>
      </c>
      <c r="BN249" s="4">
        <v>1</v>
      </c>
    </row>
    <row r="250" spans="1:66" s="48" customFormat="1" ht="15.75" x14ac:dyDescent="0.25">
      <c r="A250"/>
      <c r="B250" s="319" t="s">
        <v>18</v>
      </c>
      <c r="C250" s="320" t="str">
        <f>C248</f>
        <v>Famille à coller.N.Nom de votre recette.Recette mère ►.S.Saisissez le nom de la recette mère</v>
      </c>
      <c r="D250" s="320">
        <f>D248</f>
        <v>6</v>
      </c>
      <c r="E250" s="1045" t="str">
        <f>E248</f>
        <v>couverts</v>
      </c>
      <c r="F250" s="678"/>
      <c r="G250" s="679" t="s">
        <v>413</v>
      </c>
      <c r="H250" s="609"/>
      <c r="I250" s="609"/>
      <c r="J250" s="609"/>
      <c r="K250" s="680" t="s">
        <v>414</v>
      </c>
      <c r="L250" s="681"/>
      <c r="N250" s="2982"/>
      <c r="O250" s="310"/>
      <c r="P250" s="2961"/>
      <c r="Q250"/>
      <c r="R250"/>
      <c r="S250"/>
      <c r="T250"/>
      <c r="Y250"/>
      <c r="Z250"/>
      <c r="AA250"/>
      <c r="AC250"/>
      <c r="AD250" s="842"/>
      <c r="AE250" s="842"/>
      <c r="AG250" s="49"/>
      <c r="AH250" s="49"/>
      <c r="AI250" s="49"/>
      <c r="AJ250" s="49"/>
      <c r="AK250" s="49"/>
      <c r="AL250" s="49"/>
      <c r="AM250" s="49"/>
      <c r="AN250" s="49"/>
      <c r="AP250"/>
      <c r="AQ250"/>
      <c r="AR250"/>
      <c r="AS250"/>
      <c r="AT250"/>
      <c r="AU250"/>
      <c r="AV250"/>
      <c r="AW250" s="31"/>
      <c r="AX250" s="31"/>
      <c r="AY250" s="31"/>
      <c r="AZ250" s="31"/>
      <c r="BA250" s="31"/>
      <c r="BB250" s="31"/>
      <c r="BC250" s="31"/>
      <c r="BD250" s="31"/>
      <c r="BE250" s="49"/>
      <c r="BF250" s="31"/>
      <c r="BG250" s="31"/>
      <c r="BH250" s="31"/>
      <c r="BI250" s="31"/>
      <c r="BJ250" s="31"/>
      <c r="BK250" s="31"/>
      <c r="BL250" s="31"/>
      <c r="BM250" s="1024" t="s">
        <v>6</v>
      </c>
      <c r="BN250" s="4">
        <v>1</v>
      </c>
    </row>
    <row r="251" spans="1:66" s="48" customFormat="1" ht="15.75" x14ac:dyDescent="0.25">
      <c r="A251"/>
      <c r="B251" s="196" t="str">
        <f t="shared" ref="B251:B252" si="46">IF(OR(F251&lt;&gt;"",K251&lt;&gt; ""),"A", "►")</f>
        <v>A</v>
      </c>
      <c r="C251" s="320" t="str">
        <f>C248</f>
        <v>Famille à coller.N.Nom de votre recette.Recette mère ►.S.Saisissez le nom de la recette mère</v>
      </c>
      <c r="D251" s="320">
        <f>D248</f>
        <v>6</v>
      </c>
      <c r="E251" s="1045" t="str">
        <f>E248</f>
        <v>couverts</v>
      </c>
      <c r="F251" s="678"/>
      <c r="G251" s="682" t="s">
        <v>415</v>
      </c>
      <c r="H251" s="270"/>
      <c r="I251" s="270"/>
      <c r="J251" s="270"/>
      <c r="K251" s="605" t="s">
        <v>336</v>
      </c>
      <c r="L251" s="683" t="s">
        <v>416</v>
      </c>
      <c r="N251" s="2982"/>
      <c r="O251" s="310"/>
      <c r="P251" s="2961"/>
      <c r="Q251"/>
      <c r="R251"/>
      <c r="S251"/>
      <c r="T251"/>
      <c r="Y251"/>
      <c r="Z251"/>
      <c r="AA251"/>
      <c r="AC251"/>
      <c r="AD251" s="842"/>
      <c r="AE251" s="842"/>
      <c r="AG251" s="49"/>
      <c r="AH251" s="49"/>
      <c r="AI251" s="49"/>
      <c r="AJ251" s="49"/>
      <c r="AK251" s="49"/>
      <c r="AL251" s="49"/>
      <c r="AM251" s="49"/>
      <c r="AN251" s="49"/>
      <c r="AP251"/>
      <c r="AQ251"/>
      <c r="AR251"/>
      <c r="AS251"/>
      <c r="AT251"/>
      <c r="AU251"/>
      <c r="AV251"/>
      <c r="AW251" s="31"/>
      <c r="AX251" s="31"/>
      <c r="AY251" s="31"/>
      <c r="AZ251" s="31"/>
      <c r="BA251" s="31"/>
      <c r="BB251" s="31"/>
      <c r="BC251" s="31"/>
      <c r="BD251" s="31"/>
      <c r="BE251" s="49"/>
      <c r="BF251" s="31"/>
      <c r="BG251" s="31"/>
      <c r="BH251" s="31"/>
      <c r="BI251" s="31"/>
      <c r="BJ251" s="31"/>
      <c r="BK251" s="31"/>
      <c r="BL251" s="31"/>
      <c r="BM251" s="1024" t="s">
        <v>6</v>
      </c>
      <c r="BN251" s="4">
        <v>1</v>
      </c>
    </row>
    <row r="252" spans="1:66" s="48" customFormat="1" ht="18.75" x14ac:dyDescent="0.25">
      <c r="A252"/>
      <c r="B252" s="196" t="str">
        <f t="shared" si="46"/>
        <v>A</v>
      </c>
      <c r="C252" s="320" t="str">
        <f>C248</f>
        <v>Famille à coller.N.Nom de votre recette.Recette mère ►.S.Saisissez le nom de la recette mère</v>
      </c>
      <c r="D252" s="320">
        <f>D248</f>
        <v>6</v>
      </c>
      <c r="E252" s="1045" t="str">
        <f>E248</f>
        <v>couverts</v>
      </c>
      <c r="F252" s="678">
        <v>3</v>
      </c>
      <c r="G252" s="682" t="s">
        <v>417</v>
      </c>
      <c r="H252" s="270"/>
      <c r="I252" s="270"/>
      <c r="J252" s="270"/>
      <c r="K252" s="684"/>
      <c r="L252" s="683" t="s">
        <v>418</v>
      </c>
      <c r="N252" s="2982"/>
      <c r="O252" s="310"/>
      <c r="P252" s="2961"/>
      <c r="Q252"/>
      <c r="R252"/>
      <c r="S252"/>
      <c r="T252"/>
      <c r="Y252"/>
      <c r="Z252"/>
      <c r="AA252"/>
      <c r="AC252"/>
      <c r="AD252" s="842"/>
      <c r="AE252" s="842"/>
      <c r="AG252" s="49"/>
      <c r="AH252" s="49"/>
      <c r="AI252" s="49"/>
      <c r="AJ252" s="49"/>
      <c r="AK252" s="49"/>
      <c r="AL252" s="49"/>
      <c r="AM252" s="49"/>
      <c r="AN252" s="49"/>
      <c r="AP252"/>
      <c r="AQ252"/>
      <c r="AR252"/>
      <c r="AS252"/>
      <c r="AT252"/>
      <c r="AU252"/>
      <c r="AV252"/>
      <c r="AW252" s="31"/>
      <c r="AX252" s="31"/>
      <c r="AY252" s="31"/>
      <c r="AZ252" s="31"/>
      <c r="BA252" s="31"/>
      <c r="BB252" s="31"/>
      <c r="BC252" s="31"/>
      <c r="BD252" s="31"/>
      <c r="BE252" s="49"/>
      <c r="BF252" s="31"/>
      <c r="BG252" s="31"/>
      <c r="BH252" s="31"/>
      <c r="BI252" s="31"/>
      <c r="BJ252" s="31"/>
      <c r="BK252" s="31"/>
      <c r="BL252" s="31"/>
      <c r="BM252" s="1024" t="s">
        <v>6</v>
      </c>
      <c r="BN252" s="4">
        <v>1</v>
      </c>
    </row>
    <row r="253" spans="1:66" s="48" customFormat="1" ht="15.75" x14ac:dyDescent="0.25">
      <c r="A253"/>
      <c r="B253" s="196" t="str">
        <f>IF(OR(F253&lt;&gt;"",K253&lt;&gt; ""),"A", "►")</f>
        <v>►</v>
      </c>
      <c r="C253" s="320" t="str">
        <f>C248</f>
        <v>Famille à coller.N.Nom de votre recette.Recette mère ►.S.Saisissez le nom de la recette mère</v>
      </c>
      <c r="D253" s="320">
        <f>D248</f>
        <v>6</v>
      </c>
      <c r="E253" s="1045" t="str">
        <f>E248</f>
        <v>couverts</v>
      </c>
      <c r="F253" s="678"/>
      <c r="G253" s="682" t="s">
        <v>420</v>
      </c>
      <c r="H253" s="270"/>
      <c r="I253" s="270"/>
      <c r="J253" s="270"/>
      <c r="K253" s="686"/>
      <c r="L253" s="687" t="s">
        <v>421</v>
      </c>
      <c r="N253" s="2982"/>
      <c r="O253" s="310"/>
      <c r="P253" s="2961"/>
      <c r="Q253"/>
      <c r="R253"/>
      <c r="S253"/>
      <c r="T253"/>
      <c r="Y253"/>
      <c r="Z253"/>
      <c r="AA253"/>
      <c r="AB253"/>
      <c r="AC253"/>
      <c r="AD253" s="842"/>
      <c r="AE253" s="842"/>
      <c r="AG253" s="49"/>
      <c r="AH253" s="49"/>
      <c r="AI253" s="49"/>
      <c r="AJ253" s="49"/>
      <c r="AK253" s="49"/>
      <c r="AL253" s="49"/>
      <c r="AM253" s="49"/>
      <c r="AN253" s="49"/>
      <c r="AP253"/>
      <c r="AQ253"/>
      <c r="AR253"/>
      <c r="AS253"/>
      <c r="AT253"/>
      <c r="AU253"/>
      <c r="AV253"/>
      <c r="AW253" s="31"/>
      <c r="AX253" s="31"/>
      <c r="AY253" s="31"/>
      <c r="AZ253" s="31"/>
      <c r="BA253" s="31"/>
      <c r="BB253" s="31"/>
      <c r="BC253" s="31"/>
      <c r="BD253" s="31"/>
      <c r="BE253" s="49"/>
      <c r="BF253" s="31"/>
      <c r="BG253" s="31"/>
      <c r="BH253" s="31"/>
      <c r="BI253" s="31"/>
      <c r="BJ253" s="31"/>
      <c r="BK253" s="31"/>
      <c r="BL253" s="31"/>
      <c r="BM253" s="1024" t="s">
        <v>6</v>
      </c>
      <c r="BN253" s="4">
        <v>1</v>
      </c>
    </row>
    <row r="254" spans="1:66" s="48" customFormat="1" ht="18.75" x14ac:dyDescent="0.25">
      <c r="A254"/>
      <c r="B254" s="196" t="str">
        <f t="shared" ref="B254:B258" si="47">IF(OR(F254&lt;&gt;"",K254&lt;&gt; ""),"A", "►")</f>
        <v>A</v>
      </c>
      <c r="C254" s="320" t="str">
        <f>C248</f>
        <v>Famille à coller.N.Nom de votre recette.Recette mère ►.S.Saisissez le nom de la recette mère</v>
      </c>
      <c r="D254" s="320">
        <f>D248</f>
        <v>6</v>
      </c>
      <c r="E254" s="1045" t="str">
        <f>E248</f>
        <v>couverts</v>
      </c>
      <c r="F254" s="678">
        <v>1</v>
      </c>
      <c r="G254" s="682" t="s">
        <v>423</v>
      </c>
      <c r="H254" s="270"/>
      <c r="I254" s="270"/>
      <c r="J254" s="270"/>
      <c r="K254" s="684"/>
      <c r="L254" s="683" t="s">
        <v>416</v>
      </c>
      <c r="N254" s="2982"/>
      <c r="O254" s="310"/>
      <c r="P254" s="2961"/>
      <c r="Q254"/>
      <c r="R254"/>
      <c r="S254"/>
      <c r="T254"/>
      <c r="Y254"/>
      <c r="Z254"/>
      <c r="AA254"/>
      <c r="AB254" s="49"/>
      <c r="AC254"/>
      <c r="AD254" s="842"/>
      <c r="AE254" s="842"/>
      <c r="AG254" s="49"/>
      <c r="AH254" s="49"/>
      <c r="AI254" s="49"/>
      <c r="AJ254" s="49"/>
      <c r="AK254" s="49"/>
      <c r="AL254" s="49"/>
      <c r="AM254" s="49"/>
      <c r="AN254" s="49"/>
      <c r="AP254"/>
      <c r="AQ254"/>
      <c r="AR254"/>
      <c r="AS254"/>
      <c r="AT254"/>
      <c r="AU254"/>
      <c r="AV254"/>
      <c r="AW254" s="31"/>
      <c r="AX254" s="31"/>
      <c r="AY254" s="31"/>
      <c r="AZ254" s="31"/>
      <c r="BA254" s="31"/>
      <c r="BB254" s="31"/>
      <c r="BC254" s="31"/>
      <c r="BD254" s="31"/>
      <c r="BE254" s="49"/>
      <c r="BF254" s="31"/>
      <c r="BG254" s="31"/>
      <c r="BH254" s="31"/>
      <c r="BI254" s="31"/>
      <c r="BJ254" s="31"/>
      <c r="BK254" s="31"/>
      <c r="BL254" s="31"/>
      <c r="BM254" s="1024" t="s">
        <v>6</v>
      </c>
      <c r="BN254" s="4">
        <v>1</v>
      </c>
    </row>
    <row r="255" spans="1:66" s="48" customFormat="1" ht="18.75" x14ac:dyDescent="0.25">
      <c r="A255"/>
      <c r="B255" s="196" t="str">
        <f t="shared" si="47"/>
        <v>►</v>
      </c>
      <c r="C255" s="320" t="str">
        <f>C248</f>
        <v>Famille à coller.N.Nom de votre recette.Recette mère ►.S.Saisissez le nom de la recette mère</v>
      </c>
      <c r="D255" s="320">
        <f>D248</f>
        <v>6</v>
      </c>
      <c r="E255" s="1045" t="str">
        <f>E248</f>
        <v>couverts</v>
      </c>
      <c r="F255" s="678"/>
      <c r="G255" s="682" t="s">
        <v>425</v>
      </c>
      <c r="H255" s="270"/>
      <c r="I255" s="270"/>
      <c r="J255" s="270"/>
      <c r="K255" s="684"/>
      <c r="L255" s="683" t="s">
        <v>426</v>
      </c>
      <c r="N255" s="2982"/>
      <c r="O255" s="310"/>
      <c r="P255" s="2961"/>
      <c r="Q255"/>
      <c r="R255"/>
      <c r="S255"/>
      <c r="T255"/>
      <c r="Y255"/>
      <c r="Z255"/>
      <c r="AA255"/>
      <c r="AB255" s="49"/>
      <c r="AC255"/>
      <c r="AD255" s="842"/>
      <c r="AE255" s="842"/>
      <c r="AG255" s="49"/>
      <c r="AH255" s="49"/>
      <c r="AI255" s="49"/>
      <c r="AJ255" s="49"/>
      <c r="AK255" s="49"/>
      <c r="AL255" s="49"/>
      <c r="AM255" s="49"/>
      <c r="AN255" s="49"/>
      <c r="AP255"/>
      <c r="AQ255"/>
      <c r="AR255"/>
      <c r="AS255"/>
      <c r="AT255"/>
      <c r="AU255"/>
      <c r="AV255"/>
      <c r="AW255" s="31"/>
      <c r="AX255" s="31"/>
      <c r="AY255" s="31"/>
      <c r="AZ255" s="31"/>
      <c r="BA255" s="31"/>
      <c r="BB255" s="31"/>
      <c r="BC255" s="31"/>
      <c r="BD255" s="31"/>
      <c r="BE255" s="49"/>
      <c r="BF255" s="31"/>
      <c r="BG255" s="31"/>
      <c r="BH255" s="31"/>
      <c r="BI255" s="31"/>
      <c r="BJ255" s="31"/>
      <c r="BK255" s="31"/>
      <c r="BL255" s="31"/>
      <c r="BM255" s="1024" t="s">
        <v>6</v>
      </c>
      <c r="BN255" s="4">
        <v>1</v>
      </c>
    </row>
    <row r="256" spans="1:66" s="48" customFormat="1" ht="15.75" x14ac:dyDescent="0.25">
      <c r="A256"/>
      <c r="B256" s="196" t="str">
        <f t="shared" si="47"/>
        <v>A</v>
      </c>
      <c r="C256" s="320" t="str">
        <f>C248</f>
        <v>Famille à coller.N.Nom de votre recette.Recette mère ►.S.Saisissez le nom de la recette mère</v>
      </c>
      <c r="D256" s="320">
        <f>D248</f>
        <v>6</v>
      </c>
      <c r="E256" s="1045" t="str">
        <f>E248</f>
        <v>couverts</v>
      </c>
      <c r="F256" s="678"/>
      <c r="G256" s="682" t="s">
        <v>428</v>
      </c>
      <c r="H256" s="270"/>
      <c r="I256" s="270"/>
      <c r="J256" s="270"/>
      <c r="K256" s="614" t="s">
        <v>344</v>
      </c>
      <c r="L256" s="683" t="s">
        <v>418</v>
      </c>
      <c r="N256" s="2982"/>
      <c r="O256" s="310"/>
      <c r="P256" s="2961"/>
      <c r="Q256"/>
      <c r="R256"/>
      <c r="S256"/>
      <c r="T256"/>
      <c r="Y256"/>
      <c r="Z256"/>
      <c r="AA256"/>
      <c r="AB256" s="49"/>
      <c r="AC256"/>
      <c r="AD256" s="842"/>
      <c r="AE256" s="842"/>
      <c r="AG256" s="49"/>
      <c r="AH256" s="49"/>
      <c r="AI256" s="49"/>
      <c r="AJ256" s="49"/>
      <c r="AK256" s="49"/>
      <c r="AL256" s="49"/>
      <c r="AM256" s="49"/>
      <c r="AN256" s="49"/>
      <c r="AO256" s="49"/>
      <c r="AP256"/>
      <c r="AQ256"/>
      <c r="AR256"/>
      <c r="AS256"/>
      <c r="AT256"/>
      <c r="AU256"/>
      <c r="AV256"/>
      <c r="AW256" s="31"/>
      <c r="AX256" s="31"/>
      <c r="AY256" s="31"/>
      <c r="AZ256" s="31"/>
      <c r="BA256" s="31"/>
      <c r="BB256" s="31"/>
      <c r="BC256" s="31"/>
      <c r="BD256" s="31"/>
      <c r="BE256" s="49"/>
      <c r="BF256" s="31"/>
      <c r="BG256" s="31"/>
      <c r="BH256" s="31"/>
      <c r="BI256" s="31"/>
      <c r="BJ256" s="31"/>
      <c r="BK256" s="31"/>
      <c r="BL256" s="31"/>
      <c r="BM256" s="1024" t="s">
        <v>6</v>
      </c>
      <c r="BN256" s="4">
        <v>1</v>
      </c>
    </row>
    <row r="257" spans="1:66" s="48" customFormat="1" ht="15.75" x14ac:dyDescent="0.25">
      <c r="A257"/>
      <c r="B257" s="196" t="str">
        <f t="shared" si="47"/>
        <v>►</v>
      </c>
      <c r="C257" s="320" t="str">
        <f>C248</f>
        <v>Famille à coller.N.Nom de votre recette.Recette mère ►.S.Saisissez le nom de la recette mère</v>
      </c>
      <c r="D257" s="320">
        <f>D248</f>
        <v>6</v>
      </c>
      <c r="E257" s="1045" t="str">
        <f>E248</f>
        <v>couverts</v>
      </c>
      <c r="F257" s="678"/>
      <c r="G257" s="682" t="s">
        <v>430</v>
      </c>
      <c r="H257" s="270"/>
      <c r="I257" s="270"/>
      <c r="J257" s="270"/>
      <c r="K257" s="686"/>
      <c r="L257" s="691" t="s">
        <v>431</v>
      </c>
      <c r="N257" s="2982"/>
      <c r="O257" s="310"/>
      <c r="P257" s="2961"/>
      <c r="Q257"/>
      <c r="R257"/>
      <c r="S257"/>
      <c r="T257"/>
      <c r="Y257"/>
      <c r="Z257"/>
      <c r="AA257"/>
      <c r="AB257" s="49"/>
      <c r="AC257"/>
      <c r="AD257" s="842"/>
      <c r="AE257" s="842"/>
      <c r="AG257" s="49"/>
      <c r="AH257" s="49"/>
      <c r="AI257" s="49"/>
      <c r="AJ257" s="49"/>
      <c r="AK257" s="49"/>
      <c r="AL257" s="49"/>
      <c r="AM257" s="49"/>
      <c r="AN257" s="49"/>
      <c r="AO257" s="49"/>
      <c r="AP257"/>
      <c r="AQ257"/>
      <c r="AR257"/>
      <c r="AS257"/>
      <c r="AT257"/>
      <c r="AU257"/>
      <c r="AV257"/>
      <c r="AW257" s="31"/>
      <c r="AX257" s="31"/>
      <c r="AY257" s="31"/>
      <c r="AZ257" s="31"/>
      <c r="BA257" s="31"/>
      <c r="BB257" s="31"/>
      <c r="BC257" s="31"/>
      <c r="BD257" s="31"/>
      <c r="BE257" s="49"/>
      <c r="BF257" s="31"/>
      <c r="BG257" s="31"/>
      <c r="BH257" s="31"/>
      <c r="BI257" s="31"/>
      <c r="BJ257" s="31"/>
      <c r="BK257" s="31"/>
      <c r="BL257" s="31"/>
      <c r="BM257" s="1024" t="s">
        <v>6</v>
      </c>
      <c r="BN257" s="4">
        <v>1</v>
      </c>
    </row>
    <row r="258" spans="1:66" s="48" customFormat="1" ht="16.5" thickBot="1" x14ac:dyDescent="0.3">
      <c r="A258"/>
      <c r="B258" s="196" t="str">
        <f t="shared" si="47"/>
        <v>A</v>
      </c>
      <c r="C258" s="320" t="str">
        <f>C248</f>
        <v>Famille à coller.N.Nom de votre recette.Recette mère ►.S.Saisissez le nom de la recette mère</v>
      </c>
      <c r="D258" s="320">
        <f>D248</f>
        <v>6</v>
      </c>
      <c r="E258" s="1045" t="str">
        <f>E248</f>
        <v>couverts</v>
      </c>
      <c r="F258" s="692"/>
      <c r="G258" s="682" t="s">
        <v>432</v>
      </c>
      <c r="H258" s="270"/>
      <c r="I258" s="270"/>
      <c r="J258" s="270"/>
      <c r="K258" s="611" t="s">
        <v>342</v>
      </c>
      <c r="L258" s="683" t="s">
        <v>433</v>
      </c>
      <c r="N258" s="2982"/>
      <c r="O258" s="310"/>
      <c r="P258" s="2961"/>
      <c r="Q258"/>
      <c r="R258"/>
      <c r="S258"/>
      <c r="T258"/>
      <c r="Y258"/>
      <c r="Z258"/>
      <c r="AA258"/>
      <c r="AB258" s="49"/>
      <c r="AC258"/>
      <c r="AD258" s="842"/>
      <c r="AE258" s="842"/>
      <c r="AG258" s="49"/>
      <c r="AH258" s="49"/>
      <c r="AI258" s="49"/>
      <c r="AJ258" s="49"/>
      <c r="AK258" s="49"/>
      <c r="AL258" s="49"/>
      <c r="AM258" s="49"/>
      <c r="AN258" s="49"/>
      <c r="AO258" s="49"/>
      <c r="AP258"/>
      <c r="AQ258"/>
      <c r="AR258"/>
      <c r="AS258"/>
      <c r="AT258"/>
      <c r="AU258"/>
      <c r="AV258"/>
      <c r="AW258" s="31"/>
      <c r="AX258" s="31"/>
      <c r="AY258" s="31"/>
      <c r="AZ258" s="31"/>
      <c r="BA258" s="31"/>
      <c r="BB258" s="31"/>
      <c r="BC258" s="31"/>
      <c r="BD258" s="31"/>
      <c r="BE258" s="49"/>
      <c r="BF258" s="31"/>
      <c r="BG258" s="31"/>
      <c r="BH258" s="31"/>
      <c r="BI258" s="31"/>
      <c r="BJ258" s="31"/>
      <c r="BK258" s="31"/>
      <c r="BL258" s="31"/>
      <c r="BM258" s="1024" t="s">
        <v>6</v>
      </c>
      <c r="BN258" s="4">
        <v>1</v>
      </c>
    </row>
    <row r="259" spans="1:66" s="48" customFormat="1" ht="19.5" thickTop="1" x14ac:dyDescent="0.25">
      <c r="A259"/>
      <c r="B259" s="319" t="s">
        <v>18</v>
      </c>
      <c r="C259" s="320" t="str">
        <f>C248</f>
        <v>Famille à coller.N.Nom de votre recette.Recette mère ►.S.Saisissez le nom de la recette mère</v>
      </c>
      <c r="D259" s="320">
        <f>D248</f>
        <v>6</v>
      </c>
      <c r="E259" s="1045" t="str">
        <f>E248</f>
        <v>couverts</v>
      </c>
      <c r="F259" s="1050" t="str">
        <f>SUM(F250:F258) &amp; " / " &amp; (COUNTA(F250:F258) * 3)</f>
        <v>4 / 6</v>
      </c>
      <c r="G259" s="270" t="s">
        <v>435</v>
      </c>
      <c r="H259" s="270"/>
      <c r="I259" s="270"/>
      <c r="J259" s="270"/>
      <c r="K259" s="684"/>
      <c r="L259" s="683" t="s">
        <v>418</v>
      </c>
      <c r="N259" s="2982"/>
      <c r="O259" s="310"/>
      <c r="P259" s="2961"/>
      <c r="Q259"/>
      <c r="R259"/>
      <c r="S259"/>
      <c r="T259"/>
      <c r="Y259"/>
      <c r="Z259"/>
      <c r="AA259"/>
      <c r="AB259" s="49"/>
      <c r="AC259"/>
      <c r="AD259" s="842"/>
      <c r="AE259" s="842"/>
      <c r="AG259" s="49"/>
      <c r="AH259" s="49"/>
      <c r="AI259" s="49"/>
      <c r="AJ259" s="49"/>
      <c r="AK259" s="49"/>
      <c r="AL259" s="49"/>
      <c r="AM259" s="49"/>
      <c r="AN259" s="49"/>
      <c r="AO259" s="49"/>
      <c r="AP259"/>
      <c r="AQ259"/>
      <c r="AR259"/>
      <c r="AS259"/>
      <c r="AT259"/>
      <c r="AU259"/>
      <c r="AV259"/>
      <c r="AW259" s="31"/>
      <c r="AX259" s="31"/>
      <c r="AY259" s="31"/>
      <c r="AZ259" s="31"/>
      <c r="BA259" s="31"/>
      <c r="BB259" s="31"/>
      <c r="BC259" s="31"/>
      <c r="BD259" s="31"/>
      <c r="BE259" s="49"/>
      <c r="BF259" s="31"/>
      <c r="BG259" s="31"/>
      <c r="BH259" s="31"/>
      <c r="BI259" s="31"/>
      <c r="BJ259" s="31"/>
      <c r="BK259" s="31"/>
      <c r="BL259" s="31"/>
      <c r="BM259" s="1024" t="s">
        <v>6</v>
      </c>
      <c r="BN259" s="4">
        <v>1</v>
      </c>
    </row>
    <row r="260" spans="1:66" s="48" customFormat="1" ht="18.75" x14ac:dyDescent="0.25">
      <c r="A260"/>
      <c r="B260" s="319" t="s">
        <v>18</v>
      </c>
      <c r="C260" s="320" t="str">
        <f>C248</f>
        <v>Famille à coller.N.Nom de votre recette.Recette mère ►.S.Saisissez le nom de la recette mère</v>
      </c>
      <c r="D260" s="320">
        <f>D248</f>
        <v>6</v>
      </c>
      <c r="E260" s="1045" t="str">
        <f>E248</f>
        <v>couverts</v>
      </c>
      <c r="F260" s="1051" t="str">
        <f>SUM(F250:F258) &amp;"/ "&amp;F261</f>
        <v>4/ 27</v>
      </c>
      <c r="G260" s="695" t="s">
        <v>436</v>
      </c>
      <c r="H260" s="270"/>
      <c r="I260" s="270"/>
      <c r="J260" s="270"/>
      <c r="K260" s="696"/>
      <c r="L260" s="691" t="s">
        <v>437</v>
      </c>
      <c r="N260" s="2982"/>
      <c r="O260" s="310"/>
      <c r="P260" s="2961"/>
      <c r="Q260"/>
      <c r="R260"/>
      <c r="S260"/>
      <c r="T260"/>
      <c r="Y260"/>
      <c r="Z260"/>
      <c r="AA260"/>
      <c r="AB260" s="49"/>
      <c r="AC260"/>
      <c r="AD260" s="842"/>
      <c r="AE260" s="842"/>
      <c r="AG260" s="49"/>
      <c r="AH260" s="49"/>
      <c r="AI260" s="49"/>
      <c r="AJ260" s="49"/>
      <c r="AK260" s="49"/>
      <c r="AL260" s="49"/>
      <c r="AM260" s="49"/>
      <c r="AN260" s="49"/>
      <c r="AO260" s="49"/>
      <c r="AP260"/>
      <c r="AQ260"/>
      <c r="AR260"/>
      <c r="AS260"/>
      <c r="AT260"/>
      <c r="AU260"/>
      <c r="AV260"/>
      <c r="AW260" s="31"/>
      <c r="AX260" s="31"/>
      <c r="AY260" s="31"/>
      <c r="AZ260" s="31"/>
      <c r="BA260" s="31"/>
      <c r="BB260" s="31"/>
      <c r="BC260" s="31"/>
      <c r="BD260" s="31"/>
      <c r="BE260" s="49"/>
      <c r="BF260" s="31"/>
      <c r="BG260" s="31"/>
      <c r="BH260" s="31"/>
      <c r="BI260" s="31"/>
      <c r="BJ260" s="31"/>
      <c r="BK260" s="31"/>
      <c r="BL260" s="31"/>
      <c r="BM260" s="1024" t="s">
        <v>6</v>
      </c>
      <c r="BN260" s="4">
        <v>1</v>
      </c>
    </row>
    <row r="261" spans="1:66" s="48" customFormat="1" ht="19.5" thickBot="1" x14ac:dyDescent="0.3">
      <c r="A261"/>
      <c r="B261" s="319" t="s">
        <v>18</v>
      </c>
      <c r="C261" s="320" t="str">
        <f>C248</f>
        <v>Famille à coller.N.Nom de votre recette.Recette mère ►.S.Saisissez le nom de la recette mère</v>
      </c>
      <c r="D261" s="320">
        <f>D248</f>
        <v>6</v>
      </c>
      <c r="E261" s="1045" t="str">
        <f>E248</f>
        <v>couverts</v>
      </c>
      <c r="F261" s="1052">
        <v>27</v>
      </c>
      <c r="G261" s="699" t="s">
        <v>439</v>
      </c>
      <c r="H261" s="270"/>
      <c r="I261" s="270"/>
      <c r="J261" s="270"/>
      <c r="K261" s="684"/>
      <c r="L261" s="683" t="s">
        <v>440</v>
      </c>
      <c r="N261" s="2982"/>
      <c r="O261" s="310"/>
      <c r="P261" s="2961"/>
      <c r="Q261"/>
      <c r="R261"/>
      <c r="S261"/>
      <c r="T261"/>
      <c r="Y261"/>
      <c r="Z261"/>
      <c r="AA261"/>
      <c r="AB261" s="49"/>
      <c r="AC261"/>
      <c r="AD261" s="842"/>
      <c r="AE261" s="842"/>
      <c r="AG261" s="49"/>
      <c r="AH261" s="49"/>
      <c r="AI261" s="49"/>
      <c r="AJ261" s="49"/>
      <c r="AK261" s="49"/>
      <c r="AL261" s="49"/>
      <c r="AM261" s="49"/>
      <c r="AN261" s="49"/>
      <c r="AO261" s="49"/>
      <c r="AP261"/>
      <c r="AQ261"/>
      <c r="AR261"/>
      <c r="AS261"/>
      <c r="AT261"/>
      <c r="AU261"/>
      <c r="AV261"/>
      <c r="AW261" s="31"/>
      <c r="AX261" s="31"/>
      <c r="AY261" s="31"/>
      <c r="AZ261" s="31"/>
      <c r="BA261" s="31"/>
      <c r="BB261" s="31"/>
      <c r="BC261" s="31"/>
      <c r="BD261" s="31"/>
      <c r="BE261" s="49"/>
      <c r="BF261" s="31"/>
      <c r="BG261" s="31"/>
      <c r="BH261" s="31"/>
      <c r="BI261" s="31"/>
      <c r="BJ261" s="31"/>
      <c r="BK261" s="31"/>
      <c r="BL261" s="31"/>
      <c r="BM261" s="1024" t="s">
        <v>6</v>
      </c>
      <c r="BN261" s="4">
        <v>1</v>
      </c>
    </row>
    <row r="262" spans="1:66" s="48" customFormat="1" ht="19.5" thickTop="1" x14ac:dyDescent="0.25">
      <c r="A262"/>
      <c r="B262" s="319" t="s">
        <v>18</v>
      </c>
      <c r="C262" s="320" t="str">
        <f>C248</f>
        <v>Famille à coller.N.Nom de votre recette.Recette mère ►.S.Saisissez le nom de la recette mère</v>
      </c>
      <c r="D262" s="320">
        <f>D248</f>
        <v>6</v>
      </c>
      <c r="E262" s="1045" t="str">
        <f>E248</f>
        <v>couverts</v>
      </c>
      <c r="F262" s="767" t="s">
        <v>442</v>
      </c>
      <c r="G262" s="270"/>
      <c r="H262" s="270"/>
      <c r="I262" s="270"/>
      <c r="J262" s="270"/>
      <c r="K262" s="684"/>
      <c r="L262" s="701" t="s">
        <v>443</v>
      </c>
      <c r="N262" s="2982"/>
      <c r="O262" s="310"/>
      <c r="P262" s="2961"/>
      <c r="Q262"/>
      <c r="R262"/>
      <c r="S262"/>
      <c r="T262"/>
      <c r="Y262"/>
      <c r="Z262"/>
      <c r="AA262"/>
      <c r="AB262" s="49"/>
      <c r="AC262"/>
      <c r="AD262" s="842"/>
      <c r="AE262" s="842"/>
      <c r="AG262" s="49"/>
      <c r="AH262" s="49"/>
      <c r="AI262" s="49"/>
      <c r="AJ262" s="49"/>
      <c r="AK262" s="49"/>
      <c r="AL262" s="49"/>
      <c r="AM262" s="49"/>
      <c r="AN262" s="49"/>
      <c r="AO262" s="49"/>
      <c r="AP262"/>
      <c r="AQ262"/>
      <c r="AR262"/>
      <c r="AS262"/>
      <c r="AT262"/>
      <c r="AU262"/>
      <c r="AV262"/>
      <c r="AW262" s="31"/>
      <c r="AX262" s="31"/>
      <c r="AY262" s="31"/>
      <c r="AZ262" s="31"/>
      <c r="BA262" s="31"/>
      <c r="BB262" s="31"/>
      <c r="BC262" s="31"/>
      <c r="BD262" s="31"/>
      <c r="BE262" s="49"/>
      <c r="BF262" s="31"/>
      <c r="BG262" s="31"/>
      <c r="BH262" s="31"/>
      <c r="BI262" s="31"/>
      <c r="BJ262" s="31"/>
      <c r="BK262" s="31"/>
      <c r="BL262" s="31"/>
      <c r="BM262" s="1024" t="s">
        <v>6</v>
      </c>
      <c r="BN262" s="4">
        <v>1</v>
      </c>
    </row>
    <row r="263" spans="1:66" s="48" customFormat="1" ht="15.75" x14ac:dyDescent="0.25">
      <c r="A263"/>
      <c r="B263" s="196" t="str">
        <f t="shared" ref="B263" si="48">IF(OR(F263&lt;&gt;"",G263&lt;&gt; "",H263&lt;&gt;"",I263&lt;&gt;""),"A", "►")</f>
        <v>►</v>
      </c>
      <c r="C263" s="320" t="str">
        <f>C248</f>
        <v>Famille à coller.N.Nom de votre recette.Recette mère ►.S.Saisissez le nom de la recette mère</v>
      </c>
      <c r="D263" s="320">
        <f>D248</f>
        <v>6</v>
      </c>
      <c r="E263" s="1045" t="str">
        <f>E248</f>
        <v>couverts</v>
      </c>
      <c r="F263" s="703"/>
      <c r="G263" s="704"/>
      <c r="H263" s="704"/>
      <c r="I263" s="704"/>
      <c r="J263" s="704"/>
      <c r="K263" s="704"/>
      <c r="L263" s="705"/>
      <c r="N263" s="2982"/>
      <c r="O263" s="310"/>
      <c r="P263" s="2961"/>
      <c r="Q263"/>
      <c r="R263"/>
      <c r="S263"/>
      <c r="T263"/>
      <c r="Y263"/>
      <c r="Z263"/>
      <c r="AA263"/>
      <c r="AB263" s="49"/>
      <c r="AC263"/>
      <c r="AD263" s="842"/>
      <c r="AE263" s="842"/>
      <c r="AG263" s="49"/>
      <c r="AH263" s="49"/>
      <c r="AI263" s="49"/>
      <c r="AJ263" s="49"/>
      <c r="AK263" s="49"/>
      <c r="AL263" s="49"/>
      <c r="AM263" s="49"/>
      <c r="AN263" s="49"/>
      <c r="AO263" s="49"/>
      <c r="AP263"/>
      <c r="AQ263"/>
      <c r="AR263"/>
      <c r="AS263"/>
      <c r="AT263"/>
      <c r="AU263"/>
      <c r="AV263"/>
      <c r="AW263" s="31"/>
      <c r="AX263" s="31"/>
      <c r="AY263" s="31"/>
      <c r="AZ263" s="31"/>
      <c r="BA263" s="31"/>
      <c r="BB263" s="31"/>
      <c r="BC263" s="31"/>
      <c r="BD263" s="31"/>
      <c r="BE263" s="49"/>
      <c r="BF263" s="31"/>
      <c r="BG263" s="31"/>
      <c r="BH263" s="31"/>
      <c r="BI263" s="31"/>
      <c r="BJ263" s="31"/>
      <c r="BK263" s="31"/>
      <c r="BL263" s="31"/>
      <c r="BM263" s="1024" t="s">
        <v>6</v>
      </c>
      <c r="BN263" s="4">
        <v>1</v>
      </c>
    </row>
    <row r="264" spans="1:66" s="48" customFormat="1" ht="15.75" x14ac:dyDescent="0.25">
      <c r="A264"/>
      <c r="B264" s="376" t="s">
        <v>18</v>
      </c>
      <c r="C264" s="320" t="str">
        <f>C248</f>
        <v>Famille à coller.N.Nom de votre recette.Recette mère ►.S.Saisissez le nom de la recette mère</v>
      </c>
      <c r="D264" s="320">
        <f>D248</f>
        <v>6</v>
      </c>
      <c r="E264" s="1045" t="str">
        <f>E248</f>
        <v>couverts</v>
      </c>
      <c r="F264" s="947" t="s">
        <v>146</v>
      </c>
      <c r="G264" s="948"/>
      <c r="H264" s="948"/>
      <c r="I264" s="948"/>
      <c r="J264" s="948"/>
      <c r="K264" s="948"/>
      <c r="L264" s="949"/>
      <c r="N264" s="2982"/>
      <c r="O264" s="310"/>
      <c r="P264" s="2961"/>
      <c r="Q264"/>
      <c r="R264"/>
      <c r="S264"/>
      <c r="T264"/>
      <c r="Y264"/>
      <c r="Z264"/>
      <c r="AA264"/>
      <c r="AB264" s="49"/>
      <c r="AC264"/>
      <c r="AD264" s="842"/>
      <c r="AE264" s="842"/>
      <c r="AG264" s="49"/>
      <c r="AH264" s="49"/>
      <c r="AI264" s="49"/>
      <c r="AJ264" s="49"/>
      <c r="AK264" s="49"/>
      <c r="AL264" s="49"/>
      <c r="AM264" s="49"/>
      <c r="AN264" s="49"/>
      <c r="AO264" s="49"/>
      <c r="AP264"/>
      <c r="AQ264"/>
      <c r="AR264"/>
      <c r="AS264"/>
      <c r="AT264"/>
      <c r="AU264"/>
      <c r="AV264"/>
      <c r="AW264" s="31"/>
      <c r="AX264" s="31"/>
      <c r="AY264" s="31"/>
      <c r="AZ264" s="31"/>
      <c r="BA264" s="31"/>
      <c r="BB264" s="31"/>
      <c r="BC264" s="31"/>
      <c r="BD264" s="31"/>
      <c r="BE264" s="49"/>
      <c r="BF264" s="31"/>
      <c r="BG264" s="31"/>
      <c r="BH264" s="31"/>
      <c r="BI264" s="31"/>
      <c r="BJ264" s="31"/>
      <c r="BK264" s="31"/>
      <c r="BL264" s="31"/>
      <c r="BM264" s="1024" t="s">
        <v>6</v>
      </c>
      <c r="BN264" s="4">
        <v>1</v>
      </c>
    </row>
    <row r="265" spans="1:66" s="48" customFormat="1" ht="15.75" x14ac:dyDescent="0.25">
      <c r="A265"/>
      <c r="B265" s="196" t="str">
        <f t="shared" ref="B265:B278" si="49">IF(OR(F265&lt;&gt;"",G265&lt;&gt; "",H265&lt;&gt;"",I265&lt;&gt;""),"A", "►")</f>
        <v>►</v>
      </c>
      <c r="C265" s="320" t="str">
        <f>C248</f>
        <v>Famille à coller.N.Nom de votre recette.Recette mère ►.S.Saisissez le nom de la recette mère</v>
      </c>
      <c r="D265" s="320">
        <f>D248</f>
        <v>6</v>
      </c>
      <c r="E265" s="1045" t="str">
        <f>E248</f>
        <v>couverts</v>
      </c>
      <c r="F265" s="819"/>
      <c r="G265" s="638"/>
      <c r="H265" s="638"/>
      <c r="I265" s="638"/>
      <c r="J265" s="638"/>
      <c r="K265" s="638"/>
      <c r="L265" s="639"/>
      <c r="N265" s="2982"/>
      <c r="O265" s="310"/>
      <c r="P265" s="2961"/>
      <c r="Q265"/>
      <c r="R265"/>
      <c r="S265"/>
      <c r="T265"/>
      <c r="Y265"/>
      <c r="Z265"/>
      <c r="AA265"/>
      <c r="AB265" s="49"/>
      <c r="AC265"/>
      <c r="AD265" s="842"/>
      <c r="AE265" s="842"/>
      <c r="AG265" s="49"/>
      <c r="AH265" s="49"/>
      <c r="AI265" s="49"/>
      <c r="AJ265" s="49"/>
      <c r="AK265" s="49"/>
      <c r="AL265" s="49"/>
      <c r="AM265" s="49"/>
      <c r="AN265" s="49"/>
      <c r="AO265" s="49"/>
      <c r="AP265"/>
      <c r="AQ265"/>
      <c r="AR265"/>
      <c r="AS265"/>
      <c r="AT265"/>
      <c r="AU265"/>
      <c r="AV265"/>
      <c r="AW265" s="31"/>
      <c r="AX265" s="31"/>
      <c r="AY265" s="31"/>
      <c r="AZ265" s="31"/>
      <c r="BA265" s="31"/>
      <c r="BB265" s="31"/>
      <c r="BC265" s="31"/>
      <c r="BD265" s="31"/>
      <c r="BE265" s="49"/>
      <c r="BF265" s="31"/>
      <c r="BG265" s="31"/>
      <c r="BH265" s="31"/>
      <c r="BI265" s="31"/>
      <c r="BJ265" s="31"/>
      <c r="BK265" s="31"/>
      <c r="BL265" s="31"/>
      <c r="BM265" s="1024" t="s">
        <v>6</v>
      </c>
      <c r="BN265" s="4">
        <v>1</v>
      </c>
    </row>
    <row r="266" spans="1:66" s="48" customFormat="1" ht="15.75" x14ac:dyDescent="0.25">
      <c r="A266"/>
      <c r="B266" s="196" t="str">
        <f t="shared" si="49"/>
        <v>►</v>
      </c>
      <c r="C266" s="320" t="str">
        <f>C248</f>
        <v>Famille à coller.N.Nom de votre recette.Recette mère ►.S.Saisissez le nom de la recette mère</v>
      </c>
      <c r="D266" s="320">
        <f>D248</f>
        <v>6</v>
      </c>
      <c r="E266" s="1045" t="str">
        <f>E248</f>
        <v>couverts</v>
      </c>
      <c r="F266" s="819"/>
      <c r="G266" s="638"/>
      <c r="H266" s="638"/>
      <c r="I266" s="638"/>
      <c r="J266" s="638"/>
      <c r="K266" s="638"/>
      <c r="L266" s="639"/>
      <c r="N266" s="2982"/>
      <c r="O266" s="310"/>
      <c r="P266" s="2961"/>
      <c r="Q266"/>
      <c r="R266"/>
      <c r="S266"/>
      <c r="T266"/>
      <c r="Y266"/>
      <c r="Z266"/>
      <c r="AA266"/>
      <c r="AB266" s="49"/>
      <c r="AC266"/>
      <c r="AD266" s="842"/>
      <c r="AE266" s="842"/>
      <c r="AG266" s="49"/>
      <c r="AH266" s="49"/>
      <c r="AI266" s="49"/>
      <c r="AJ266" s="49"/>
      <c r="AK266" s="49"/>
      <c r="AL266" s="49"/>
      <c r="AM266" s="49"/>
      <c r="AN266" s="49"/>
      <c r="AO266" s="49"/>
      <c r="AP266"/>
      <c r="AQ266"/>
      <c r="AR266"/>
      <c r="AS266"/>
      <c r="AT266"/>
      <c r="AU266"/>
      <c r="AV266"/>
      <c r="AW266" s="31"/>
      <c r="AX266" s="31"/>
      <c r="AY266" s="31"/>
      <c r="AZ266" s="31"/>
      <c r="BA266" s="31"/>
      <c r="BB266" s="31"/>
      <c r="BC266" s="31"/>
      <c r="BD266" s="31"/>
      <c r="BE266" s="49"/>
      <c r="BF266" s="31"/>
      <c r="BG266" s="31"/>
      <c r="BH266" s="31"/>
      <c r="BI266" s="31"/>
      <c r="BJ266" s="31"/>
      <c r="BK266" s="31"/>
      <c r="BL266" s="31"/>
      <c r="BM266" s="1024" t="s">
        <v>6</v>
      </c>
      <c r="BN266" s="4">
        <v>1</v>
      </c>
    </row>
    <row r="267" spans="1:66" s="48" customFormat="1" ht="15.75" x14ac:dyDescent="0.25">
      <c r="A267"/>
      <c r="B267" s="196" t="str">
        <f t="shared" si="49"/>
        <v>►</v>
      </c>
      <c r="C267" s="320" t="str">
        <f>C248</f>
        <v>Famille à coller.N.Nom de votre recette.Recette mère ►.S.Saisissez le nom de la recette mère</v>
      </c>
      <c r="D267" s="320">
        <f>D248</f>
        <v>6</v>
      </c>
      <c r="E267" s="1045" t="str">
        <f>E248</f>
        <v>couverts</v>
      </c>
      <c r="F267" s="767"/>
      <c r="G267" s="270"/>
      <c r="H267" s="270"/>
      <c r="I267" s="270"/>
      <c r="J267" s="270"/>
      <c r="K267" s="270"/>
      <c r="L267" s="329"/>
      <c r="N267" s="2982"/>
      <c r="O267" s="310"/>
      <c r="P267" s="2961"/>
      <c r="Q267"/>
      <c r="R267"/>
      <c r="S267"/>
      <c r="T267"/>
      <c r="Y267"/>
      <c r="Z267"/>
      <c r="AA267"/>
      <c r="AB267" s="49"/>
      <c r="AC267"/>
      <c r="AD267" s="842"/>
      <c r="AE267" s="842"/>
      <c r="AG267" s="49"/>
      <c r="AH267" s="49"/>
      <c r="AI267" s="49"/>
      <c r="AJ267" s="49"/>
      <c r="AK267" s="49"/>
      <c r="AL267" s="49"/>
      <c r="AM267" s="49"/>
      <c r="AN267" s="49"/>
      <c r="AO267" s="49"/>
      <c r="AP267"/>
      <c r="AQ267"/>
      <c r="AR267"/>
      <c r="AS267"/>
      <c r="AT267"/>
      <c r="AU267"/>
      <c r="AV267"/>
      <c r="AW267" s="31"/>
      <c r="AX267" s="31"/>
      <c r="AY267" s="31"/>
      <c r="AZ267" s="31"/>
      <c r="BA267" s="31"/>
      <c r="BB267" s="31"/>
      <c r="BC267" s="31"/>
      <c r="BD267" s="31"/>
      <c r="BE267" s="49"/>
      <c r="BF267" s="31"/>
      <c r="BG267" s="31"/>
      <c r="BH267" s="31"/>
      <c r="BI267" s="31"/>
      <c r="BJ267" s="31"/>
      <c r="BK267" s="31"/>
      <c r="BL267" s="31"/>
      <c r="BM267" s="1024" t="s">
        <v>6</v>
      </c>
      <c r="BN267" s="4">
        <v>1</v>
      </c>
    </row>
    <row r="268" spans="1:66" s="48" customFormat="1" ht="15.75" x14ac:dyDescent="0.25">
      <c r="A268"/>
      <c r="B268" s="196" t="str">
        <f t="shared" si="49"/>
        <v>►</v>
      </c>
      <c r="C268" s="320" t="str">
        <f>C248</f>
        <v>Famille à coller.N.Nom de votre recette.Recette mère ►.S.Saisissez le nom de la recette mère</v>
      </c>
      <c r="D268" s="320">
        <f>D248</f>
        <v>6</v>
      </c>
      <c r="E268" s="1045" t="str">
        <f>E248</f>
        <v>couverts</v>
      </c>
      <c r="F268" s="767"/>
      <c r="G268" s="270"/>
      <c r="H268" s="270"/>
      <c r="I268" s="270"/>
      <c r="J268" s="270"/>
      <c r="K268" s="270"/>
      <c r="L268" s="329"/>
      <c r="N268" s="2982"/>
      <c r="O268" s="310"/>
      <c r="P268" s="2961"/>
      <c r="Q268"/>
      <c r="R268"/>
      <c r="S268"/>
      <c r="T268"/>
      <c r="Y268"/>
      <c r="Z268"/>
      <c r="AA268"/>
      <c r="AB268" s="49"/>
      <c r="AC268"/>
      <c r="AD268" s="842"/>
      <c r="AE268" s="842"/>
      <c r="AG268" s="49"/>
      <c r="AH268" s="49"/>
      <c r="AI268" s="49"/>
      <c r="AJ268" s="49"/>
      <c r="AK268" s="49"/>
      <c r="AL268" s="49"/>
      <c r="AM268" s="49"/>
      <c r="AN268" s="49"/>
      <c r="AO268" s="49"/>
      <c r="AP268"/>
      <c r="AQ268"/>
      <c r="AR268"/>
      <c r="AS268"/>
      <c r="AT268"/>
      <c r="AU268"/>
      <c r="AV268"/>
      <c r="AW268" s="31"/>
      <c r="AX268" s="31"/>
      <c r="AY268" s="31"/>
      <c r="AZ268" s="31"/>
      <c r="BA268" s="31"/>
      <c r="BB268" s="31"/>
      <c r="BC268" s="31"/>
      <c r="BD268" s="31"/>
      <c r="BE268" s="49"/>
      <c r="BF268" s="31"/>
      <c r="BG268" s="31"/>
      <c r="BH268" s="31"/>
      <c r="BI268" s="31"/>
      <c r="BJ268" s="31"/>
      <c r="BK268" s="31"/>
      <c r="BL268" s="31"/>
      <c r="BM268" s="1024" t="s">
        <v>6</v>
      </c>
      <c r="BN268" s="4">
        <v>1</v>
      </c>
    </row>
    <row r="269" spans="1:66" s="48" customFormat="1" ht="15.75" x14ac:dyDescent="0.25">
      <c r="A269"/>
      <c r="B269" s="196" t="str">
        <f t="shared" si="49"/>
        <v>►</v>
      </c>
      <c r="C269" s="320" t="str">
        <f>C248</f>
        <v>Famille à coller.N.Nom de votre recette.Recette mère ►.S.Saisissez le nom de la recette mère</v>
      </c>
      <c r="D269" s="320">
        <f>D248</f>
        <v>6</v>
      </c>
      <c r="E269" s="1045" t="str">
        <f>E248</f>
        <v>couverts</v>
      </c>
      <c r="F269" s="767"/>
      <c r="G269" s="270"/>
      <c r="H269" s="270"/>
      <c r="I269" s="270"/>
      <c r="J269" s="270"/>
      <c r="K269" s="270"/>
      <c r="L269" s="329"/>
      <c r="N269" s="2982"/>
      <c r="O269" s="310"/>
      <c r="P269" s="2961"/>
      <c r="Q269"/>
      <c r="R269"/>
      <c r="S269"/>
      <c r="T269"/>
      <c r="Y269"/>
      <c r="Z269"/>
      <c r="AA269"/>
      <c r="AB269" s="49"/>
      <c r="AC269"/>
      <c r="AD269" s="842"/>
      <c r="AE269" s="842"/>
      <c r="AG269" s="49"/>
      <c r="AH269" s="49"/>
      <c r="AI269" s="49"/>
      <c r="AJ269" s="49"/>
      <c r="AK269" s="49"/>
      <c r="AL269" s="49"/>
      <c r="AM269" s="49"/>
      <c r="AN269" s="49"/>
      <c r="AO269" s="49"/>
      <c r="AP269"/>
      <c r="AQ269"/>
      <c r="AR269"/>
      <c r="AS269"/>
      <c r="AT269"/>
      <c r="AU269"/>
      <c r="AV269"/>
      <c r="AW269" s="31"/>
      <c r="AX269" s="31"/>
      <c r="AY269" s="31"/>
      <c r="AZ269" s="31"/>
      <c r="BA269" s="31"/>
      <c r="BB269" s="31"/>
      <c r="BC269" s="31"/>
      <c r="BD269" s="31"/>
      <c r="BE269" s="49"/>
      <c r="BF269" s="31"/>
      <c r="BG269" s="31"/>
      <c r="BH269" s="31"/>
      <c r="BI269" s="31"/>
      <c r="BJ269" s="31"/>
      <c r="BK269" s="31"/>
      <c r="BL269" s="31"/>
      <c r="BM269" s="1024" t="s">
        <v>6</v>
      </c>
      <c r="BN269" s="4">
        <v>1</v>
      </c>
    </row>
    <row r="270" spans="1:66" s="48" customFormat="1" ht="15.75" x14ac:dyDescent="0.25">
      <c r="A270"/>
      <c r="B270" s="196" t="str">
        <f t="shared" si="49"/>
        <v>►</v>
      </c>
      <c r="C270" s="320" t="str">
        <f>C248</f>
        <v>Famille à coller.N.Nom de votre recette.Recette mère ►.S.Saisissez le nom de la recette mère</v>
      </c>
      <c r="D270" s="320">
        <f>D248</f>
        <v>6</v>
      </c>
      <c r="E270" s="1045" t="str">
        <f>E248</f>
        <v>couverts</v>
      </c>
      <c r="F270" s="767"/>
      <c r="G270" s="270"/>
      <c r="H270" s="270"/>
      <c r="I270" s="270"/>
      <c r="J270" s="270"/>
      <c r="K270" s="270"/>
      <c r="L270" s="329"/>
      <c r="N270" s="2982"/>
      <c r="O270" s="310"/>
      <c r="P270" s="2961"/>
      <c r="Q270"/>
      <c r="R270"/>
      <c r="S270"/>
      <c r="T270"/>
      <c r="Y270"/>
      <c r="Z270"/>
      <c r="AA270"/>
      <c r="AB270" s="49"/>
      <c r="AC270"/>
      <c r="AD270" s="842"/>
      <c r="AE270" s="842"/>
      <c r="AG270" s="49"/>
      <c r="AH270" s="49"/>
      <c r="AI270" s="49"/>
      <c r="AJ270" s="49"/>
      <c r="AK270" s="49"/>
      <c r="AL270" s="49"/>
      <c r="AM270" s="49"/>
      <c r="AN270" s="49"/>
      <c r="AO270" s="49"/>
      <c r="AP270"/>
      <c r="AQ270"/>
      <c r="AR270"/>
      <c r="AS270"/>
      <c r="AT270"/>
      <c r="AU270"/>
      <c r="AV270"/>
      <c r="AW270" s="31"/>
      <c r="AX270" s="31"/>
      <c r="AY270" s="31"/>
      <c r="AZ270" s="31"/>
      <c r="BA270" s="31"/>
      <c r="BB270" s="31"/>
      <c r="BC270" s="31"/>
      <c r="BD270" s="31"/>
      <c r="BE270" s="49"/>
      <c r="BF270" s="31"/>
      <c r="BG270" s="31"/>
      <c r="BH270" s="31"/>
      <c r="BI270" s="31"/>
      <c r="BJ270" s="31"/>
      <c r="BK270" s="31"/>
      <c r="BL270" s="31"/>
      <c r="BM270" s="1024" t="s">
        <v>6</v>
      </c>
      <c r="BN270" s="4">
        <v>1</v>
      </c>
    </row>
    <row r="271" spans="1:66" s="48" customFormat="1" ht="15.75" x14ac:dyDescent="0.25">
      <c r="A271"/>
      <c r="B271" s="196" t="str">
        <f t="shared" si="49"/>
        <v>►</v>
      </c>
      <c r="C271" s="320" t="str">
        <f>C248</f>
        <v>Famille à coller.N.Nom de votre recette.Recette mère ►.S.Saisissez le nom de la recette mère</v>
      </c>
      <c r="D271" s="320">
        <f>D248</f>
        <v>6</v>
      </c>
      <c r="E271" s="1045" t="str">
        <f>E248</f>
        <v>couverts</v>
      </c>
      <c r="F271" s="767"/>
      <c r="G271" s="270"/>
      <c r="H271" s="270"/>
      <c r="I271" s="270"/>
      <c r="J271" s="270"/>
      <c r="K271" s="270"/>
      <c r="L271" s="329"/>
      <c r="N271" s="2982"/>
      <c r="O271" s="310"/>
      <c r="P271" s="2961"/>
      <c r="Q271"/>
      <c r="R271"/>
      <c r="S271"/>
      <c r="T271"/>
      <c r="Y271"/>
      <c r="Z271"/>
      <c r="AA271"/>
      <c r="AB271" s="49"/>
      <c r="AC271"/>
      <c r="AD271" s="842"/>
      <c r="AE271" s="842"/>
      <c r="AG271" s="49"/>
      <c r="AH271" s="49"/>
      <c r="AI271" s="49"/>
      <c r="AJ271" s="49"/>
      <c r="AK271" s="49"/>
      <c r="AL271" s="49"/>
      <c r="AM271" s="49"/>
      <c r="AN271" s="49"/>
      <c r="AO271" s="49"/>
      <c r="AP271"/>
      <c r="AQ271"/>
      <c r="AR271"/>
      <c r="AS271"/>
      <c r="AT271"/>
      <c r="AU271"/>
      <c r="AV271"/>
      <c r="AW271" s="31"/>
      <c r="AX271" s="31"/>
      <c r="AY271" s="31"/>
      <c r="AZ271" s="31"/>
      <c r="BA271" s="31"/>
      <c r="BB271" s="31"/>
      <c r="BC271" s="31"/>
      <c r="BD271" s="31"/>
      <c r="BE271" s="49"/>
      <c r="BF271" s="31"/>
      <c r="BG271" s="31"/>
      <c r="BH271" s="31"/>
      <c r="BI271" s="31"/>
      <c r="BJ271" s="31"/>
      <c r="BK271" s="31"/>
      <c r="BL271" s="31"/>
      <c r="BM271" s="1024" t="s">
        <v>6</v>
      </c>
      <c r="BN271" s="4">
        <v>1</v>
      </c>
    </row>
    <row r="272" spans="1:66" s="48" customFormat="1" ht="15.75" x14ac:dyDescent="0.25">
      <c r="A272"/>
      <c r="B272" s="196" t="str">
        <f t="shared" si="49"/>
        <v>►</v>
      </c>
      <c r="C272" s="320" t="str">
        <f>C248</f>
        <v>Famille à coller.N.Nom de votre recette.Recette mère ►.S.Saisissez le nom de la recette mère</v>
      </c>
      <c r="D272" s="320">
        <f>D248</f>
        <v>6</v>
      </c>
      <c r="E272" s="1045" t="str">
        <f>E248</f>
        <v>couverts</v>
      </c>
      <c r="F272" s="767"/>
      <c r="G272" s="270"/>
      <c r="H272" s="270"/>
      <c r="I272" s="270"/>
      <c r="J272" s="270"/>
      <c r="K272" s="270"/>
      <c r="L272" s="329"/>
      <c r="N272" s="2982"/>
      <c r="O272" s="310"/>
      <c r="P272" s="2961"/>
      <c r="Q272"/>
      <c r="R272"/>
      <c r="S272"/>
      <c r="T272"/>
      <c r="Y272"/>
      <c r="Z272"/>
      <c r="AA272"/>
      <c r="AB272" s="49"/>
      <c r="AC272"/>
      <c r="AD272" s="842"/>
      <c r="AE272" s="842"/>
      <c r="AG272" s="49"/>
      <c r="AH272" s="49"/>
      <c r="AI272" s="49"/>
      <c r="AJ272" s="49"/>
      <c r="AK272" s="49"/>
      <c r="AL272" s="49"/>
      <c r="AM272" s="49"/>
      <c r="AN272" s="49"/>
      <c r="AO272" s="49"/>
      <c r="AP272"/>
      <c r="AQ272"/>
      <c r="AR272"/>
      <c r="AS272"/>
      <c r="AT272"/>
      <c r="AU272"/>
      <c r="AV272"/>
      <c r="AW272" s="31"/>
      <c r="AX272" s="31"/>
      <c r="AY272" s="31"/>
      <c r="AZ272" s="31"/>
      <c r="BA272" s="31"/>
      <c r="BB272" s="31"/>
      <c r="BC272" s="31"/>
      <c r="BD272" s="31"/>
      <c r="BE272" s="49"/>
      <c r="BF272" s="31"/>
      <c r="BG272" s="31"/>
      <c r="BH272" s="31"/>
      <c r="BI272" s="31"/>
      <c r="BJ272" s="31"/>
      <c r="BK272" s="31"/>
      <c r="BL272" s="31"/>
      <c r="BM272" s="1024" t="s">
        <v>6</v>
      </c>
      <c r="BN272" s="4">
        <v>1</v>
      </c>
    </row>
    <row r="273" spans="1:66" s="48" customFormat="1" ht="15.75" x14ac:dyDescent="0.25">
      <c r="A273"/>
      <c r="B273" s="196" t="str">
        <f t="shared" si="49"/>
        <v>►</v>
      </c>
      <c r="C273" s="320" t="str">
        <f>C248</f>
        <v>Famille à coller.N.Nom de votre recette.Recette mère ►.S.Saisissez le nom de la recette mère</v>
      </c>
      <c r="D273" s="320">
        <f>D248</f>
        <v>6</v>
      </c>
      <c r="E273" s="1045" t="str">
        <f>E248</f>
        <v>couverts</v>
      </c>
      <c r="F273" s="767"/>
      <c r="G273" s="270"/>
      <c r="H273" s="270"/>
      <c r="I273" s="270"/>
      <c r="J273" s="270"/>
      <c r="K273" s="270"/>
      <c r="L273" s="329"/>
      <c r="N273" s="2982"/>
      <c r="O273" s="310"/>
      <c r="P273" s="2961"/>
      <c r="Q273"/>
      <c r="R273"/>
      <c r="S273"/>
      <c r="T273"/>
      <c r="Y273"/>
      <c r="Z273"/>
      <c r="AA273"/>
      <c r="AB273" s="49"/>
      <c r="AC273"/>
      <c r="AD273" s="842"/>
      <c r="AE273" s="842"/>
      <c r="AG273" s="49"/>
      <c r="AH273" s="49"/>
      <c r="AI273" s="49"/>
      <c r="AJ273" s="49"/>
      <c r="AK273" s="49"/>
      <c r="AL273" s="49"/>
      <c r="AM273" s="49"/>
      <c r="AN273" s="49"/>
      <c r="AO273" s="49"/>
      <c r="AP273"/>
      <c r="AQ273"/>
      <c r="AR273"/>
      <c r="AS273"/>
      <c r="AT273"/>
      <c r="AU273"/>
      <c r="AV273"/>
      <c r="AW273" s="31"/>
      <c r="AX273" s="31"/>
      <c r="AY273" s="31"/>
      <c r="AZ273" s="31"/>
      <c r="BA273" s="31"/>
      <c r="BB273" s="31"/>
      <c r="BC273" s="31"/>
      <c r="BD273" s="31"/>
      <c r="BE273" s="49"/>
      <c r="BF273" s="31"/>
      <c r="BG273" s="31"/>
      <c r="BH273" s="31"/>
      <c r="BI273" s="31"/>
      <c r="BJ273" s="31"/>
      <c r="BK273" s="31"/>
      <c r="BL273" s="31"/>
      <c r="BM273" s="1024" t="s">
        <v>6</v>
      </c>
      <c r="BN273" s="4">
        <v>1</v>
      </c>
    </row>
    <row r="274" spans="1:66" s="48" customFormat="1" ht="15.75" x14ac:dyDescent="0.25">
      <c r="A274"/>
      <c r="B274" s="196" t="str">
        <f t="shared" si="49"/>
        <v>►</v>
      </c>
      <c r="C274" s="320" t="str">
        <f>C248</f>
        <v>Famille à coller.N.Nom de votre recette.Recette mère ►.S.Saisissez le nom de la recette mère</v>
      </c>
      <c r="D274" s="320">
        <f>D248</f>
        <v>6</v>
      </c>
      <c r="E274" s="1045" t="str">
        <f>E248</f>
        <v>couverts</v>
      </c>
      <c r="F274" s="767"/>
      <c r="G274" s="270"/>
      <c r="H274" s="270"/>
      <c r="I274" s="270"/>
      <c r="J274" s="270"/>
      <c r="K274" s="270"/>
      <c r="L274" s="329"/>
      <c r="N274" s="2982"/>
      <c r="O274" s="310"/>
      <c r="P274" s="2961"/>
      <c r="Q274"/>
      <c r="R274"/>
      <c r="S274"/>
      <c r="T274"/>
      <c r="Y274"/>
      <c r="Z274"/>
      <c r="AA274"/>
      <c r="AB274" s="49"/>
      <c r="AC274"/>
      <c r="AD274" s="842"/>
      <c r="AE274" s="842"/>
      <c r="AG274" s="49"/>
      <c r="AH274" s="49"/>
      <c r="AI274" s="49"/>
      <c r="AJ274" s="49"/>
      <c r="AK274" s="49"/>
      <c r="AL274" s="49"/>
      <c r="AM274" s="49"/>
      <c r="AN274" s="49"/>
      <c r="AO274" s="49"/>
      <c r="AP274"/>
      <c r="AQ274"/>
      <c r="AR274"/>
      <c r="AS274"/>
      <c r="AT274"/>
      <c r="AU274"/>
      <c r="AV274"/>
      <c r="AW274" s="31"/>
      <c r="AX274" s="31"/>
      <c r="AY274" s="31"/>
      <c r="AZ274" s="31"/>
      <c r="BA274" s="31"/>
      <c r="BB274" s="31"/>
      <c r="BC274" s="31"/>
      <c r="BD274" s="31"/>
      <c r="BE274" s="49"/>
      <c r="BF274" s="31"/>
      <c r="BG274" s="31"/>
      <c r="BH274" s="31"/>
      <c r="BI274" s="31"/>
      <c r="BJ274" s="31"/>
      <c r="BK274" s="31"/>
      <c r="BL274" s="31"/>
      <c r="BM274" s="1024" t="s">
        <v>6</v>
      </c>
      <c r="BN274" s="4">
        <v>1</v>
      </c>
    </row>
    <row r="275" spans="1:66" s="48" customFormat="1" ht="15.75" x14ac:dyDescent="0.25">
      <c r="A275"/>
      <c r="B275" s="196" t="str">
        <f t="shared" si="49"/>
        <v>►</v>
      </c>
      <c r="C275" s="320" t="str">
        <f>C248</f>
        <v>Famille à coller.N.Nom de votre recette.Recette mère ►.S.Saisissez le nom de la recette mère</v>
      </c>
      <c r="D275" s="320">
        <f>D248</f>
        <v>6</v>
      </c>
      <c r="E275" s="1045" t="str">
        <f>E248</f>
        <v>couverts</v>
      </c>
      <c r="F275" s="767"/>
      <c r="G275" s="270"/>
      <c r="H275" s="270"/>
      <c r="I275" s="270"/>
      <c r="J275" s="270"/>
      <c r="K275" s="270"/>
      <c r="L275" s="329"/>
      <c r="N275" s="2982"/>
      <c r="O275" s="310"/>
      <c r="P275" s="2961"/>
      <c r="Q275"/>
      <c r="R275"/>
      <c r="S275"/>
      <c r="T275"/>
      <c r="Y275"/>
      <c r="Z275"/>
      <c r="AA275"/>
      <c r="AB275" s="49"/>
      <c r="AC275"/>
      <c r="AD275" s="842"/>
      <c r="AE275" s="842"/>
      <c r="AG275" s="49"/>
      <c r="AH275" s="49"/>
      <c r="AI275" s="49"/>
      <c r="AJ275" s="49"/>
      <c r="AK275" s="49"/>
      <c r="AL275" s="49"/>
      <c r="AM275" s="49"/>
      <c r="AN275" s="49"/>
      <c r="AO275" s="49"/>
      <c r="AP275"/>
      <c r="AQ275"/>
      <c r="AR275"/>
      <c r="AS275"/>
      <c r="AT275"/>
      <c r="AU275"/>
      <c r="AV275"/>
      <c r="AW275" s="31"/>
      <c r="AX275" s="31"/>
      <c r="AY275" s="31"/>
      <c r="AZ275" s="31"/>
      <c r="BA275" s="31"/>
      <c r="BB275" s="31"/>
      <c r="BC275" s="31"/>
      <c r="BD275" s="31"/>
      <c r="BE275" s="49"/>
      <c r="BF275" s="31"/>
      <c r="BG275" s="31"/>
      <c r="BH275" s="31"/>
      <c r="BI275" s="31"/>
      <c r="BJ275" s="31"/>
      <c r="BK275" s="31"/>
      <c r="BL275" s="31"/>
      <c r="BM275" s="1024" t="s">
        <v>6</v>
      </c>
      <c r="BN275" s="4">
        <v>1</v>
      </c>
    </row>
    <row r="276" spans="1:66" s="48" customFormat="1" ht="15.75" x14ac:dyDescent="0.25">
      <c r="A276"/>
      <c r="B276" s="196" t="str">
        <f t="shared" si="49"/>
        <v>►</v>
      </c>
      <c r="C276" s="320" t="str">
        <f>C248</f>
        <v>Famille à coller.N.Nom de votre recette.Recette mère ►.S.Saisissez le nom de la recette mère</v>
      </c>
      <c r="D276" s="320">
        <f>D248</f>
        <v>6</v>
      </c>
      <c r="E276" s="1045" t="str">
        <f>E248</f>
        <v>couverts</v>
      </c>
      <c r="F276" s="767"/>
      <c r="G276" s="270"/>
      <c r="H276" s="270"/>
      <c r="I276" s="270"/>
      <c r="J276" s="270"/>
      <c r="K276" s="270"/>
      <c r="L276" s="329"/>
      <c r="N276" s="2982"/>
      <c r="O276" s="310"/>
      <c r="P276" s="2961"/>
      <c r="Q276"/>
      <c r="R276"/>
      <c r="S276"/>
      <c r="T276"/>
      <c r="Y276"/>
      <c r="Z276"/>
      <c r="AA276"/>
      <c r="AB276" s="49"/>
      <c r="AC276"/>
      <c r="AD276" s="842"/>
      <c r="AE276" s="842"/>
      <c r="AG276" s="49"/>
      <c r="AH276" s="49"/>
      <c r="AI276" s="49"/>
      <c r="AJ276" s="49"/>
      <c r="AK276" s="49"/>
      <c r="AL276" s="49"/>
      <c r="AM276" s="49"/>
      <c r="AN276" s="49"/>
      <c r="AO276" s="49"/>
      <c r="AP276"/>
      <c r="AQ276"/>
      <c r="AR276"/>
      <c r="AS276"/>
      <c r="AT276"/>
      <c r="AU276"/>
      <c r="AV276"/>
      <c r="AW276" s="31"/>
      <c r="AX276" s="31"/>
      <c r="AY276" s="31"/>
      <c r="AZ276" s="31"/>
      <c r="BA276" s="31"/>
      <c r="BB276" s="31"/>
      <c r="BC276" s="31"/>
      <c r="BD276" s="31"/>
      <c r="BE276" s="49"/>
      <c r="BF276" s="31"/>
      <c r="BG276" s="31"/>
      <c r="BH276" s="31"/>
      <c r="BI276" s="31"/>
      <c r="BJ276" s="31"/>
      <c r="BK276" s="31"/>
      <c r="BL276" s="31"/>
      <c r="BM276" s="1024" t="s">
        <v>6</v>
      </c>
      <c r="BN276" s="4">
        <v>1</v>
      </c>
    </row>
    <row r="277" spans="1:66" s="48" customFormat="1" ht="15.75" x14ac:dyDescent="0.25">
      <c r="A277"/>
      <c r="B277" s="196" t="str">
        <f t="shared" si="49"/>
        <v>►</v>
      </c>
      <c r="C277" s="320" t="str">
        <f>C248</f>
        <v>Famille à coller.N.Nom de votre recette.Recette mère ►.S.Saisissez le nom de la recette mère</v>
      </c>
      <c r="D277" s="320">
        <f>D248</f>
        <v>6</v>
      </c>
      <c r="E277" s="1045" t="str">
        <f>E248</f>
        <v>couverts</v>
      </c>
      <c r="F277" s="767"/>
      <c r="G277" s="270"/>
      <c r="H277" s="270"/>
      <c r="I277" s="270"/>
      <c r="J277" s="270"/>
      <c r="K277" s="270"/>
      <c r="L277" s="329"/>
      <c r="N277" s="2982"/>
      <c r="O277" s="310"/>
      <c r="P277" s="2961"/>
      <c r="Q277"/>
      <c r="R277"/>
      <c r="S277"/>
      <c r="T277"/>
      <c r="Y277"/>
      <c r="Z277"/>
      <c r="AA277"/>
      <c r="AB277" s="49"/>
      <c r="AC277"/>
      <c r="AD277" s="842"/>
      <c r="AE277" s="842"/>
      <c r="AG277" s="49"/>
      <c r="AH277" s="49"/>
      <c r="AI277" s="49"/>
      <c r="AJ277" s="49"/>
      <c r="AK277" s="49"/>
      <c r="AL277" s="49"/>
      <c r="AM277" s="49"/>
      <c r="AN277" s="49"/>
      <c r="AO277" s="49"/>
      <c r="AP277"/>
      <c r="AQ277"/>
      <c r="AR277"/>
      <c r="AS277"/>
      <c r="AT277"/>
      <c r="AU277"/>
      <c r="AV277"/>
      <c r="AW277" s="31"/>
      <c r="AX277" s="31"/>
      <c r="AY277" s="31"/>
      <c r="AZ277" s="31"/>
      <c r="BA277" s="31"/>
      <c r="BB277" s="31"/>
      <c r="BC277" s="31"/>
      <c r="BD277" s="31"/>
      <c r="BE277" s="49"/>
      <c r="BF277" s="31"/>
      <c r="BG277" s="31"/>
      <c r="BH277" s="31"/>
      <c r="BI277" s="31"/>
      <c r="BJ277" s="31"/>
      <c r="BK277" s="31"/>
      <c r="BL277" s="31"/>
      <c r="BM277" s="1024" t="s">
        <v>6</v>
      </c>
      <c r="BN277" s="4">
        <v>1</v>
      </c>
    </row>
    <row r="278" spans="1:66" s="48" customFormat="1" ht="15.75" x14ac:dyDescent="0.25">
      <c r="A278"/>
      <c r="B278" s="196" t="str">
        <f t="shared" si="49"/>
        <v>►</v>
      </c>
      <c r="C278" s="320" t="str">
        <f>C248</f>
        <v>Famille à coller.N.Nom de votre recette.Recette mère ►.S.Saisissez le nom de la recette mère</v>
      </c>
      <c r="D278" s="320">
        <f>D248</f>
        <v>6</v>
      </c>
      <c r="E278" s="1045" t="str">
        <f>E248</f>
        <v>couverts</v>
      </c>
      <c r="F278" s="767"/>
      <c r="G278" s="270"/>
      <c r="H278" s="270"/>
      <c r="I278" s="270"/>
      <c r="J278" s="270"/>
      <c r="K278" s="270"/>
      <c r="L278" s="329"/>
      <c r="N278" s="2982"/>
      <c r="O278" s="310"/>
      <c r="P278" s="2961"/>
      <c r="Q278"/>
      <c r="R278"/>
      <c r="S278"/>
      <c r="T278"/>
      <c r="Y278"/>
      <c r="Z278"/>
      <c r="AA278"/>
      <c r="AB278" s="49"/>
      <c r="AC278"/>
      <c r="AD278" s="842"/>
      <c r="AE278" s="842"/>
      <c r="AG278" s="49"/>
      <c r="AH278" s="49"/>
      <c r="AI278" s="49"/>
      <c r="AJ278" s="49"/>
      <c r="AK278" s="49"/>
      <c r="AL278" s="49"/>
      <c r="AM278" s="49"/>
      <c r="AN278" s="49"/>
      <c r="AO278" s="49"/>
      <c r="AP278"/>
      <c r="AQ278"/>
      <c r="AR278"/>
      <c r="AS278"/>
      <c r="AT278"/>
      <c r="AU278"/>
      <c r="AV278"/>
      <c r="AW278" s="31"/>
      <c r="AX278" s="31"/>
      <c r="AY278" s="31"/>
      <c r="AZ278" s="31"/>
      <c r="BA278" s="31"/>
      <c r="BB278" s="31"/>
      <c r="BC278" s="31"/>
      <c r="BD278" s="31"/>
      <c r="BE278" s="49"/>
      <c r="BF278" s="31"/>
      <c r="BG278" s="31"/>
      <c r="BH278" s="31"/>
      <c r="BI278" s="31"/>
      <c r="BJ278" s="31"/>
      <c r="BK278" s="31"/>
      <c r="BL278" s="31"/>
      <c r="BM278" s="1024" t="s">
        <v>6</v>
      </c>
      <c r="BN278" s="4">
        <v>1</v>
      </c>
    </row>
    <row r="279" spans="1:66" s="48" customFormat="1" ht="15.75" x14ac:dyDescent="0.25">
      <c r="A279"/>
      <c r="B279" s="376" t="s">
        <v>18</v>
      </c>
      <c r="C279" s="320" t="str">
        <f>C248</f>
        <v>Famille à coller.N.Nom de votre recette.Recette mère ►.S.Saisissez le nom de la recette mère</v>
      </c>
      <c r="D279" s="320">
        <f>D248</f>
        <v>6</v>
      </c>
      <c r="E279" s="1045" t="str">
        <f>E248</f>
        <v>couverts</v>
      </c>
      <c r="F279" s="377" t="s">
        <v>153</v>
      </c>
      <c r="G279" s="280"/>
      <c r="H279" s="280"/>
      <c r="I279" s="280"/>
      <c r="J279" s="280"/>
      <c r="K279" s="378"/>
      <c r="L279" s="379" t="s">
        <v>154</v>
      </c>
      <c r="N279" s="2982"/>
      <c r="O279" s="310"/>
      <c r="P279" s="2961"/>
      <c r="Q279"/>
      <c r="R279"/>
      <c r="S279"/>
      <c r="T279"/>
      <c r="Y279"/>
      <c r="Z279"/>
      <c r="AA279"/>
      <c r="AB279" s="49"/>
      <c r="AC279"/>
      <c r="AD279" s="842"/>
      <c r="AE279" s="842"/>
      <c r="AG279" s="49"/>
      <c r="AH279" s="49"/>
      <c r="AI279" s="49"/>
      <c r="AJ279" s="49"/>
      <c r="AK279" s="49"/>
      <c r="AL279" s="49"/>
      <c r="AM279" s="49"/>
      <c r="AN279" s="49"/>
      <c r="AO279" s="49"/>
      <c r="AP279"/>
      <c r="AQ279"/>
      <c r="AR279"/>
      <c r="AS279"/>
      <c r="AT279"/>
      <c r="AU279"/>
      <c r="AV279"/>
      <c r="AW279" s="31"/>
      <c r="AX279" s="31"/>
      <c r="AY279" s="31"/>
      <c r="AZ279" s="31"/>
      <c r="BA279" s="31"/>
      <c r="BB279" s="31"/>
      <c r="BC279" s="31"/>
      <c r="BD279" s="31"/>
      <c r="BE279" s="49"/>
      <c r="BF279" s="31"/>
      <c r="BG279" s="31"/>
      <c r="BH279" s="31"/>
      <c r="BI279" s="31"/>
      <c r="BJ279" s="31"/>
      <c r="BK279" s="31"/>
      <c r="BL279" s="31"/>
      <c r="BM279" s="1024" t="s">
        <v>6</v>
      </c>
      <c r="BN279" s="4">
        <v>1</v>
      </c>
    </row>
    <row r="280" spans="1:66" s="48" customFormat="1" ht="15.75" x14ac:dyDescent="0.25">
      <c r="A280"/>
      <c r="B280" s="376" t="s">
        <v>18</v>
      </c>
      <c r="C280" s="320" t="str">
        <f>C248</f>
        <v>Famille à coller.N.Nom de votre recette.Recette mère ►.S.Saisissez le nom de la recette mère</v>
      </c>
      <c r="D280" s="320">
        <f>D248</f>
        <v>6</v>
      </c>
      <c r="E280" s="1045" t="str">
        <f>E248</f>
        <v>couverts</v>
      </c>
      <c r="F280" s="381"/>
      <c r="G280" s="287"/>
      <c r="H280" s="287"/>
      <c r="I280" s="287"/>
      <c r="J280" s="287"/>
      <c r="K280" s="382"/>
      <c r="L280" s="383" t="s">
        <v>155</v>
      </c>
      <c r="N280" s="2982"/>
      <c r="O280" s="310"/>
      <c r="P280" s="2961"/>
      <c r="Q280"/>
      <c r="R280"/>
      <c r="S280"/>
      <c r="T280"/>
      <c r="Y280"/>
      <c r="Z280"/>
      <c r="AA280"/>
      <c r="AB280" s="49"/>
      <c r="AC280"/>
      <c r="AD280" s="842"/>
      <c r="AE280" s="842"/>
      <c r="AG280" s="49"/>
      <c r="AH280" s="49"/>
      <c r="AI280" s="49"/>
      <c r="AJ280" s="49"/>
      <c r="AK280" s="49"/>
      <c r="AL280" s="49"/>
      <c r="AM280" s="49"/>
      <c r="AN280" s="49"/>
      <c r="AO280" s="49"/>
      <c r="AP280"/>
      <c r="AQ280"/>
      <c r="AR280"/>
      <c r="AS280"/>
      <c r="AT280"/>
      <c r="AU280"/>
      <c r="AV280"/>
      <c r="AW280" s="31"/>
      <c r="AX280" s="31"/>
      <c r="AY280" s="31"/>
      <c r="AZ280" s="31"/>
      <c r="BA280" s="31"/>
      <c r="BB280" s="31"/>
      <c r="BC280" s="31"/>
      <c r="BD280" s="31"/>
      <c r="BE280" s="49"/>
      <c r="BF280" s="31"/>
      <c r="BG280" s="31"/>
      <c r="BH280" s="31"/>
      <c r="BI280" s="31"/>
      <c r="BJ280" s="31"/>
      <c r="BK280" s="31"/>
      <c r="BL280" s="31"/>
      <c r="BM280" s="1024" t="s">
        <v>6</v>
      </c>
      <c r="BN280" s="4">
        <v>1</v>
      </c>
    </row>
    <row r="281" spans="1:66" s="48" customFormat="1" ht="15.75" x14ac:dyDescent="0.25">
      <c r="A281"/>
      <c r="B281" s="376" t="s">
        <v>18</v>
      </c>
      <c r="C281" s="320" t="str">
        <f>C248</f>
        <v>Famille à coller.N.Nom de votre recette.Recette mère ►.S.Saisissez le nom de la recette mère</v>
      </c>
      <c r="D281" s="320">
        <f>D248</f>
        <v>6</v>
      </c>
      <c r="E281" s="1045" t="str">
        <f>E248</f>
        <v>couverts</v>
      </c>
      <c r="F281" s="387"/>
      <c r="G281" s="287"/>
      <c r="H281" s="287"/>
      <c r="I281" s="287"/>
      <c r="J281" s="287"/>
      <c r="K281" s="382"/>
      <c r="L281" s="383" t="s">
        <v>156</v>
      </c>
      <c r="N281" s="2982"/>
      <c r="O281" s="310"/>
      <c r="P281" s="2961"/>
      <c r="Q281"/>
      <c r="R281"/>
      <c r="S281"/>
      <c r="T281"/>
      <c r="Y281"/>
      <c r="Z281"/>
      <c r="AA281"/>
      <c r="AB281" s="49"/>
      <c r="AC281"/>
      <c r="AD281" s="842"/>
      <c r="AE281" s="842"/>
      <c r="AG281" s="49"/>
      <c r="AH281" s="49"/>
      <c r="AI281" s="49"/>
      <c r="AJ281" s="49"/>
      <c r="AK281" s="49"/>
      <c r="AL281" s="49"/>
      <c r="AM281" s="49"/>
      <c r="AN281" s="49"/>
      <c r="AO281" s="49"/>
      <c r="AP281"/>
      <c r="AQ281"/>
      <c r="AR281"/>
      <c r="AS281"/>
      <c r="AT281"/>
      <c r="AU281"/>
      <c r="AV281"/>
      <c r="AW281" s="31"/>
      <c r="AX281" s="31"/>
      <c r="AY281" s="31"/>
      <c r="AZ281" s="31"/>
      <c r="BA281" s="31"/>
      <c r="BB281" s="31"/>
      <c r="BC281" s="31"/>
      <c r="BD281" s="31"/>
      <c r="BE281" s="49"/>
      <c r="BF281" s="31"/>
      <c r="BG281" s="31"/>
      <c r="BH281" s="31"/>
      <c r="BI281" s="31"/>
      <c r="BJ281" s="31"/>
      <c r="BK281" s="31"/>
      <c r="BL281" s="31"/>
      <c r="BM281" s="1024" t="s">
        <v>6</v>
      </c>
      <c r="BN281" s="4">
        <v>1</v>
      </c>
    </row>
    <row r="282" spans="1:66" s="48" customFormat="1" ht="15.75" x14ac:dyDescent="0.25">
      <c r="A282"/>
      <c r="B282" s="376" t="s">
        <v>18</v>
      </c>
      <c r="C282" s="320" t="str">
        <f>C248</f>
        <v>Famille à coller.N.Nom de votre recette.Recette mère ►.S.Saisissez le nom de la recette mère</v>
      </c>
      <c r="D282" s="320">
        <f>D248</f>
        <v>6</v>
      </c>
      <c r="E282" s="320" t="str">
        <f>E248</f>
        <v>couverts</v>
      </c>
      <c r="F282" s="624"/>
      <c r="G282" s="293"/>
      <c r="H282" s="293" t="s">
        <v>152</v>
      </c>
      <c r="I282" s="294"/>
      <c r="J282" s="392"/>
      <c r="K282" s="392"/>
      <c r="L282" s="393"/>
      <c r="N282" s="2982"/>
      <c r="O282" s="310"/>
      <c r="P282" s="2961"/>
      <c r="Q282"/>
      <c r="R282"/>
      <c r="S282"/>
      <c r="T282"/>
      <c r="Y282"/>
      <c r="Z282"/>
      <c r="AA282"/>
      <c r="AB282" s="49"/>
      <c r="AC282"/>
      <c r="AD282" s="842"/>
      <c r="AE282" s="842"/>
      <c r="AG282" s="49"/>
      <c r="AH282" s="49"/>
      <c r="AI282" s="49"/>
      <c r="AJ282" s="49"/>
      <c r="AK282" s="49"/>
      <c r="AL282" s="49"/>
      <c r="AM282" s="49"/>
      <c r="AN282" s="49"/>
      <c r="AO282" s="49"/>
      <c r="AP282"/>
      <c r="AQ282"/>
      <c r="AR282"/>
      <c r="AS282"/>
      <c r="AT282"/>
      <c r="AU282"/>
      <c r="AV282"/>
      <c r="AW282" s="31"/>
      <c r="AX282" s="31"/>
      <c r="AY282" s="31"/>
      <c r="AZ282" s="31"/>
      <c r="BA282" s="31"/>
      <c r="BB282" s="31"/>
      <c r="BC282" s="31"/>
      <c r="BD282" s="31"/>
      <c r="BE282" s="49"/>
      <c r="BF282" s="31"/>
      <c r="BG282" s="31"/>
      <c r="BH282" s="31"/>
      <c r="BI282" s="31"/>
      <c r="BJ282" s="31"/>
      <c r="BK282" s="31"/>
      <c r="BL282" s="31"/>
      <c r="BM282" s="1024" t="s">
        <v>6</v>
      </c>
      <c r="BN282" s="4">
        <v>1</v>
      </c>
    </row>
    <row r="283" spans="1:66" s="48" customFormat="1" ht="16.5" thickBot="1" x14ac:dyDescent="0.3">
      <c r="A283"/>
      <c r="B283" s="397" t="s">
        <v>18</v>
      </c>
      <c r="C283" s="398" t="str">
        <f>C248</f>
        <v>Famille à coller.N.Nom de votre recette.Recette mère ►.S.Saisissez le nom de la recette mère</v>
      </c>
      <c r="D283" s="398">
        <f>D248</f>
        <v>6</v>
      </c>
      <c r="E283" s="398" t="str">
        <f>E248</f>
        <v>couverts</v>
      </c>
      <c r="F283" s="399" t="s">
        <v>150</v>
      </c>
      <c r="G283" s="298"/>
      <c r="H283" s="299"/>
      <c r="I283" s="300"/>
      <c r="J283" s="299"/>
      <c r="K283" s="299"/>
      <c r="L283" s="400"/>
      <c r="N283" s="2982"/>
      <c r="O283" s="310"/>
      <c r="P283" s="2961"/>
      <c r="Q283"/>
      <c r="R283"/>
      <c r="S283"/>
      <c r="T283"/>
      <c r="Y283"/>
      <c r="Z283"/>
      <c r="AA283"/>
      <c r="AB283" s="49"/>
      <c r="AC283"/>
      <c r="AD283" s="842"/>
      <c r="AE283" s="842"/>
      <c r="AG283" s="49"/>
      <c r="AH283" s="49"/>
      <c r="AI283" s="49"/>
      <c r="AJ283" s="49"/>
      <c r="AK283" s="49"/>
      <c r="AL283" s="49"/>
      <c r="AM283" s="49"/>
      <c r="AN283" s="49"/>
      <c r="AO283" s="49"/>
      <c r="AP283"/>
      <c r="AQ283"/>
      <c r="AR283"/>
      <c r="AS283"/>
      <c r="AT283"/>
      <c r="AU283"/>
      <c r="AV283"/>
      <c r="AW283" s="31"/>
      <c r="AX283" s="31"/>
      <c r="AY283" s="31"/>
      <c r="AZ283" s="31"/>
      <c r="BA283" s="31"/>
      <c r="BB283" s="31"/>
      <c r="BC283" s="31"/>
      <c r="BD283" s="31"/>
      <c r="BE283" s="49"/>
      <c r="BF283" s="31"/>
      <c r="BG283" s="31"/>
      <c r="BH283" s="31"/>
      <c r="BI283" s="31"/>
      <c r="BJ283" s="31"/>
      <c r="BK283" s="31"/>
      <c r="BL283" s="31"/>
      <c r="BM283" s="1024" t="s">
        <v>6</v>
      </c>
      <c r="BN283" s="4">
        <v>1</v>
      </c>
    </row>
    <row r="284" spans="1:66" s="48" customFormat="1" ht="15.75" x14ac:dyDescent="0.25">
      <c r="A284"/>
      <c r="B284" s="291" t="s">
        <v>18</v>
      </c>
      <c r="N284" s="2982"/>
      <c r="O284" s="310"/>
      <c r="P284" s="2961"/>
      <c r="Q284"/>
      <c r="R284"/>
      <c r="S284"/>
      <c r="T284"/>
      <c r="Y284"/>
      <c r="Z284"/>
      <c r="AA284"/>
      <c r="AB284" s="49"/>
      <c r="AC284"/>
      <c r="AD284" s="842"/>
      <c r="AE284" s="842"/>
      <c r="AG284" s="49"/>
      <c r="AH284" s="49"/>
      <c r="AI284" s="49"/>
      <c r="AJ284" s="49"/>
      <c r="AK284" s="49"/>
      <c r="AL284" s="49"/>
      <c r="AM284" s="49"/>
      <c r="AN284" s="49"/>
      <c r="AO284" s="49"/>
      <c r="AP284"/>
      <c r="AQ284"/>
      <c r="AR284"/>
      <c r="AS284"/>
      <c r="AT284"/>
      <c r="AU284"/>
      <c r="AV284"/>
      <c r="AW284" s="31"/>
      <c r="AX284" s="31"/>
      <c r="AY284" s="31"/>
      <c r="AZ284" s="31"/>
      <c r="BA284" s="31"/>
      <c r="BB284" s="31"/>
      <c r="BC284" s="31"/>
      <c r="BD284" s="31"/>
      <c r="BE284" s="49"/>
      <c r="BF284" s="31"/>
      <c r="BG284" s="31"/>
      <c r="BH284" s="31"/>
      <c r="BI284" s="31"/>
      <c r="BJ284" s="31"/>
      <c r="BK284" s="31"/>
      <c r="BL284" s="31"/>
      <c r="BM284" s="1024" t="s">
        <v>6</v>
      </c>
      <c r="BN284" s="4">
        <v>1</v>
      </c>
    </row>
    <row r="285" spans="1:66" s="48" customFormat="1" ht="18.75" x14ac:dyDescent="0.25">
      <c r="A285"/>
      <c r="B285" s="1013" t="s">
        <v>18</v>
      </c>
      <c r="C285" s="998" t="str">
        <f>C248</f>
        <v>Famille à coller.N.Nom de votre recette.Recette mère ►.S.Saisissez le nom de la recette mère</v>
      </c>
      <c r="D285" s="998">
        <f>D248</f>
        <v>6</v>
      </c>
      <c r="E285" s="998" t="str">
        <f>E248</f>
        <v>couverts</v>
      </c>
      <c r="F285" s="1002" t="s">
        <v>61</v>
      </c>
      <c r="G285" s="1002">
        <v>15</v>
      </c>
      <c r="H285" s="999" t="s">
        <v>454</v>
      </c>
      <c r="I285" s="1000"/>
      <c r="J285" s="1011" t="s">
        <v>455</v>
      </c>
      <c r="K285" s="1008"/>
      <c r="L285" s="1001"/>
      <c r="N285" s="2982"/>
      <c r="O285" s="310"/>
      <c r="P285" s="2961"/>
      <c r="Q285" s="526" t="s">
        <v>218</v>
      </c>
      <c r="R285" s="527" t="s">
        <v>635</v>
      </c>
      <c r="S285" s="527"/>
      <c r="T285" s="527"/>
      <c r="Y285"/>
      <c r="Z285"/>
      <c r="AA285"/>
      <c r="AB285" s="49"/>
      <c r="AC285" s="526" t="s">
        <v>218</v>
      </c>
      <c r="AD285" s="310"/>
      <c r="AE285" s="310"/>
      <c r="AG285" s="49"/>
      <c r="AH285" s="49"/>
      <c r="AI285" s="49"/>
      <c r="AJ285" s="49"/>
      <c r="AK285" s="49"/>
      <c r="AL285" s="49"/>
      <c r="AM285" s="49"/>
      <c r="AN285" s="49"/>
      <c r="AO285" s="49"/>
      <c r="AP285"/>
      <c r="AQ285"/>
      <c r="AR285"/>
      <c r="AS285"/>
      <c r="AT285"/>
      <c r="AU285"/>
      <c r="AV285"/>
      <c r="AW285" s="31"/>
      <c r="AX285" s="31"/>
      <c r="AY285" s="31"/>
      <c r="AZ285" s="31"/>
      <c r="BA285" s="31"/>
      <c r="BB285" s="31"/>
      <c r="BC285" s="31"/>
      <c r="BD285" s="31"/>
      <c r="BE285" s="49"/>
      <c r="BF285" s="31"/>
      <c r="BG285" s="31"/>
      <c r="BH285" s="31"/>
      <c r="BI285" s="31"/>
      <c r="BJ285" s="31"/>
      <c r="BK285" s="31"/>
      <c r="BL285" s="31"/>
      <c r="BM285" s="1024" t="s">
        <v>6</v>
      </c>
      <c r="BN285" s="4">
        <v>1</v>
      </c>
    </row>
    <row r="286" spans="1:66" s="48" customFormat="1" ht="18.75" x14ac:dyDescent="0.25">
      <c r="A286"/>
      <c r="B286" s="319" t="s">
        <v>18</v>
      </c>
      <c r="C286" s="1043" t="str">
        <f>C285</f>
        <v>Famille à coller.N.Nom de votre recette.Recette mère ►.S.Saisissez le nom de la recette mère</v>
      </c>
      <c r="D286" s="1043">
        <f>D285</f>
        <v>6</v>
      </c>
      <c r="E286" s="1044" t="str">
        <f>E285</f>
        <v>couverts</v>
      </c>
      <c r="F286" s="1009" t="s">
        <v>408</v>
      </c>
      <c r="G286" s="1009"/>
      <c r="H286" s="726"/>
      <c r="I286" s="726"/>
      <c r="J286" s="727"/>
      <c r="K286" s="726"/>
      <c r="L286" s="1010"/>
      <c r="N286" s="2982"/>
      <c r="O286" s="310"/>
      <c r="P286" s="2961"/>
      <c r="R286" s="436" t="s">
        <v>221</v>
      </c>
      <c r="S286"/>
      <c r="T286"/>
      <c r="Y286"/>
      <c r="Z286"/>
      <c r="AA286"/>
      <c r="AB286" s="49"/>
      <c r="AC286"/>
      <c r="AD286" s="310"/>
      <c r="AE286" s="310"/>
      <c r="AG286" s="49"/>
      <c r="AH286" s="49"/>
      <c r="AI286" s="49"/>
      <c r="AJ286" s="49"/>
      <c r="AK286" s="49"/>
      <c r="AL286" s="49"/>
      <c r="AM286" s="49"/>
      <c r="AN286" s="49"/>
      <c r="AO286" s="49"/>
      <c r="AP286"/>
      <c r="AQ286"/>
      <c r="AR286"/>
      <c r="AS286"/>
      <c r="AT286"/>
      <c r="AU286"/>
      <c r="AV286"/>
      <c r="AW286" s="31"/>
      <c r="AX286" s="31"/>
      <c r="AY286" s="31"/>
      <c r="AZ286" s="31"/>
      <c r="BA286" s="31"/>
      <c r="BB286" s="31"/>
      <c r="BC286" s="31"/>
      <c r="BD286" s="31"/>
      <c r="BE286" s="49"/>
      <c r="BF286" s="31"/>
      <c r="BG286" s="31"/>
      <c r="BH286" s="31"/>
      <c r="BI286" s="31"/>
      <c r="BJ286" s="31"/>
      <c r="BK286" s="31"/>
      <c r="BL286" s="31"/>
      <c r="BM286" s="1024" t="s">
        <v>6</v>
      </c>
      <c r="BN286" s="4">
        <v>1</v>
      </c>
    </row>
    <row r="287" spans="1:66" s="48" customFormat="1" ht="15.75" customHeight="1" x14ac:dyDescent="0.25">
      <c r="A287"/>
      <c r="B287" s="319" t="s">
        <v>18</v>
      </c>
      <c r="C287" s="320" t="str">
        <f>C285</f>
        <v>Famille à coller.N.Nom de votre recette.Recette mère ►.S.Saisissez le nom de la recette mère</v>
      </c>
      <c r="D287" s="320">
        <f>D285</f>
        <v>6</v>
      </c>
      <c r="E287" s="1045" t="str">
        <f>E285</f>
        <v>couverts</v>
      </c>
      <c r="F287" s="731" t="s">
        <v>458</v>
      </c>
      <c r="G287" s="732" t="s">
        <v>459</v>
      </c>
      <c r="H287" s="609"/>
      <c r="I287" s="733" t="s">
        <v>460</v>
      </c>
      <c r="J287" s="734" t="s">
        <v>461</v>
      </c>
      <c r="K287" s="270"/>
      <c r="L287" s="329"/>
      <c r="N287" s="2982"/>
      <c r="O287" s="310"/>
      <c r="P287" s="2961"/>
      <c r="Q287"/>
      <c r="R287"/>
      <c r="S287"/>
      <c r="T287"/>
      <c r="Y287"/>
      <c r="Z287"/>
      <c r="AA287"/>
      <c r="AB287" s="49"/>
      <c r="AC287"/>
      <c r="AD287" s="842"/>
      <c r="AE287" s="842"/>
      <c r="AG287" s="49"/>
      <c r="AH287" s="49"/>
      <c r="AI287" s="49"/>
      <c r="AJ287" s="49"/>
      <c r="AK287" s="49"/>
      <c r="AL287" s="49"/>
      <c r="AM287" s="49"/>
      <c r="AN287" s="49"/>
      <c r="AO287" s="49"/>
      <c r="AP287"/>
      <c r="AQ287"/>
      <c r="AR287"/>
      <c r="AS287"/>
      <c r="AT287"/>
      <c r="AU287"/>
      <c r="AV287"/>
      <c r="AW287" s="31"/>
      <c r="AX287" s="31"/>
      <c r="AY287" s="31"/>
      <c r="AZ287" s="31"/>
      <c r="BA287" s="31"/>
      <c r="BB287" s="31"/>
      <c r="BC287" s="31"/>
      <c r="BD287" s="31"/>
      <c r="BE287" s="49"/>
      <c r="BF287" s="31"/>
      <c r="BG287" s="31"/>
      <c r="BH287" s="31"/>
      <c r="BI287" s="31"/>
      <c r="BJ287" s="31"/>
      <c r="BK287" s="31"/>
      <c r="BL287" s="31"/>
      <c r="BM287" s="1024" t="s">
        <v>6</v>
      </c>
      <c r="BN287" s="4">
        <v>1</v>
      </c>
    </row>
    <row r="288" spans="1:66" s="48" customFormat="1" ht="15.75" x14ac:dyDescent="0.25">
      <c r="A288"/>
      <c r="B288" s="196" t="str">
        <f>IF(OR(F288&lt;&gt;"",G288&lt;&gt; "",I288&lt;&gt;"",J288&lt;&gt;""),"A", "►")</f>
        <v>►</v>
      </c>
      <c r="C288" s="320" t="str">
        <f>C285</f>
        <v>Famille à coller.N.Nom de votre recette.Recette mère ►.S.Saisissez le nom de la recette mère</v>
      </c>
      <c r="D288" s="320">
        <f>D285</f>
        <v>6</v>
      </c>
      <c r="E288" s="1045" t="str">
        <f>E285</f>
        <v>couverts</v>
      </c>
      <c r="F288" s="735"/>
      <c r="G288" s="736"/>
      <c r="H288" s="270"/>
      <c r="I288" s="737"/>
      <c r="J288" s="738"/>
      <c r="K288" s="730" t="s">
        <v>413</v>
      </c>
      <c r="L288" s="329"/>
      <c r="N288" s="2982"/>
      <c r="O288" s="310"/>
      <c r="P288" s="2961"/>
      <c r="Q288"/>
      <c r="R288"/>
      <c r="S288"/>
      <c r="T288"/>
      <c r="Y288"/>
      <c r="Z288"/>
      <c r="AA288"/>
      <c r="AB288" s="49"/>
      <c r="AC288"/>
      <c r="AD288" s="842"/>
      <c r="AE288" s="842"/>
      <c r="AG288" s="49"/>
      <c r="AH288" s="49"/>
      <c r="AI288" s="49"/>
      <c r="AJ288" s="49"/>
      <c r="AK288" s="49"/>
      <c r="AL288" s="49"/>
      <c r="AM288" s="49"/>
      <c r="AN288" s="49"/>
      <c r="AO288" s="49"/>
      <c r="AP288"/>
      <c r="AQ288"/>
      <c r="AR288"/>
      <c r="AS288"/>
      <c r="AT288"/>
      <c r="AU288"/>
      <c r="AV288"/>
      <c r="AW288" s="31"/>
      <c r="AX288" s="31"/>
      <c r="AY288" s="31"/>
      <c r="AZ288" s="31"/>
      <c r="BA288" s="31"/>
      <c r="BB288" s="31"/>
      <c r="BC288" s="31"/>
      <c r="BD288" s="31"/>
      <c r="BE288" s="49"/>
      <c r="BF288" s="31"/>
      <c r="BG288" s="31"/>
      <c r="BH288" s="31"/>
      <c r="BI288" s="31"/>
      <c r="BJ288" s="31"/>
      <c r="BK288" s="31"/>
      <c r="BL288" s="31"/>
      <c r="BM288" s="1024" t="s">
        <v>6</v>
      </c>
      <c r="BN288" s="4">
        <v>1</v>
      </c>
    </row>
    <row r="289" spans="1:68" s="48" customFormat="1" ht="15.75" x14ac:dyDescent="0.25">
      <c r="A289"/>
      <c r="B289" s="196" t="str">
        <f t="shared" ref="B289:B292" si="50">IF(OR(F289&lt;&gt;"",G289&lt;&gt; "",I289&lt;&gt;"",J289&lt;&gt;""),"A", "►")</f>
        <v>A</v>
      </c>
      <c r="C289" s="320" t="str">
        <f>C285</f>
        <v>Famille à coller.N.Nom de votre recette.Recette mère ►.S.Saisissez le nom de la recette mère</v>
      </c>
      <c r="D289" s="320">
        <f>D285</f>
        <v>6</v>
      </c>
      <c r="E289" s="1045" t="str">
        <f>E285</f>
        <v>couverts</v>
      </c>
      <c r="F289" s="735">
        <v>3</v>
      </c>
      <c r="G289" s="736"/>
      <c r="H289" s="270"/>
      <c r="I289" s="737"/>
      <c r="J289" s="738"/>
      <c r="K289" s="730" t="s">
        <v>417</v>
      </c>
      <c r="L289" s="329"/>
      <c r="N289" s="2982"/>
      <c r="O289" s="310"/>
      <c r="P289" s="2961"/>
      <c r="Q289"/>
      <c r="R289"/>
      <c r="S289"/>
      <c r="T289"/>
      <c r="Y289"/>
      <c r="Z289"/>
      <c r="AA289"/>
      <c r="AB289" s="49"/>
      <c r="AC289"/>
      <c r="AD289" s="842"/>
      <c r="AE289" s="842"/>
      <c r="AG289" s="49"/>
      <c r="AH289" s="49"/>
      <c r="AI289" s="49"/>
      <c r="AJ289" s="49"/>
      <c r="AK289" s="49"/>
      <c r="AL289" s="49"/>
      <c r="AM289" s="49"/>
      <c r="AN289" s="49"/>
      <c r="AO289" s="49"/>
      <c r="AP289"/>
      <c r="AQ289" s="49"/>
      <c r="AR289"/>
      <c r="AS289"/>
      <c r="AT289"/>
      <c r="AU289"/>
      <c r="AV289"/>
      <c r="AW289" s="31"/>
      <c r="AX289" s="31"/>
      <c r="AY289" s="31"/>
      <c r="AZ289" s="31"/>
      <c r="BA289" s="31"/>
      <c r="BB289" s="31"/>
      <c r="BC289" s="31"/>
      <c r="BD289" s="31"/>
      <c r="BE289" s="49"/>
      <c r="BF289" s="31"/>
      <c r="BG289" s="31"/>
      <c r="BH289" s="31"/>
      <c r="BI289" s="31"/>
      <c r="BJ289" s="31"/>
      <c r="BK289" s="31"/>
      <c r="BL289" s="31"/>
      <c r="BM289" s="1024" t="s">
        <v>6</v>
      </c>
      <c r="BN289" s="4">
        <v>1</v>
      </c>
    </row>
    <row r="290" spans="1:68" s="48" customFormat="1" ht="15.75" x14ac:dyDescent="0.25">
      <c r="A290"/>
      <c r="B290" s="196" t="str">
        <f t="shared" si="50"/>
        <v>►</v>
      </c>
      <c r="C290" s="320" t="str">
        <f>C285</f>
        <v>Famille à coller.N.Nom de votre recette.Recette mère ►.S.Saisissez le nom de la recette mère</v>
      </c>
      <c r="D290" s="320">
        <f>D285</f>
        <v>6</v>
      </c>
      <c r="E290" s="1045" t="str">
        <f>E285</f>
        <v>couverts</v>
      </c>
      <c r="F290" s="735"/>
      <c r="G290" s="736"/>
      <c r="H290" s="270"/>
      <c r="I290" s="737"/>
      <c r="J290" s="738"/>
      <c r="K290" s="730" t="s">
        <v>420</v>
      </c>
      <c r="L290" s="329"/>
      <c r="N290" s="2982"/>
      <c r="O290" s="310"/>
      <c r="P290" s="2961"/>
      <c r="Q290"/>
      <c r="R290"/>
      <c r="S290"/>
      <c r="T290"/>
      <c r="Y290"/>
      <c r="Z290"/>
      <c r="AA290"/>
      <c r="AB290" s="49"/>
      <c r="AC290"/>
      <c r="AD290" s="842"/>
      <c r="AE290" s="842"/>
      <c r="AG290" s="49"/>
      <c r="AH290" s="49"/>
      <c r="AI290" s="49"/>
      <c r="AJ290" s="49"/>
      <c r="AK290" s="49"/>
      <c r="AL290" s="49"/>
      <c r="AM290" s="49"/>
      <c r="AN290" s="49"/>
      <c r="AO290" s="49"/>
      <c r="AP290"/>
      <c r="AQ290" s="49"/>
      <c r="AR290"/>
      <c r="AS290"/>
      <c r="AT290"/>
      <c r="AU290"/>
      <c r="AV290"/>
      <c r="AW290" s="31"/>
      <c r="AX290" s="31"/>
      <c r="AY290" s="31"/>
      <c r="AZ290" s="31"/>
      <c r="BA290" s="31"/>
      <c r="BB290" s="31"/>
      <c r="BC290" s="31"/>
      <c r="BD290" s="31"/>
      <c r="BE290" s="49"/>
      <c r="BF290" s="31"/>
      <c r="BG290" s="31"/>
      <c r="BH290" s="31"/>
      <c r="BI290" s="31"/>
      <c r="BJ290" s="31"/>
      <c r="BK290" s="31"/>
      <c r="BL290" s="31"/>
      <c r="BM290" s="1024" t="s">
        <v>6</v>
      </c>
      <c r="BN290" s="4">
        <v>1</v>
      </c>
    </row>
    <row r="291" spans="1:68" s="48" customFormat="1" ht="15.75" x14ac:dyDescent="0.25">
      <c r="A291"/>
      <c r="B291" s="196" t="str">
        <f t="shared" si="50"/>
        <v>A</v>
      </c>
      <c r="C291" s="320" t="str">
        <f>C285</f>
        <v>Famille à coller.N.Nom de votre recette.Recette mère ►.S.Saisissez le nom de la recette mère</v>
      </c>
      <c r="D291" s="320">
        <f>D285</f>
        <v>6</v>
      </c>
      <c r="E291" s="1045" t="str">
        <f>E285</f>
        <v>couverts</v>
      </c>
      <c r="F291" s="735">
        <v>2</v>
      </c>
      <c r="G291" s="736"/>
      <c r="H291" s="270"/>
      <c r="I291" s="737"/>
      <c r="J291" s="738"/>
      <c r="K291" s="730" t="s">
        <v>423</v>
      </c>
      <c r="L291" s="329"/>
      <c r="N291" s="2982"/>
      <c r="O291" s="310"/>
      <c r="P291" s="2961"/>
      <c r="Q291"/>
      <c r="R291"/>
      <c r="S291"/>
      <c r="T291"/>
      <c r="Y291"/>
      <c r="Z291"/>
      <c r="AA291"/>
      <c r="AB291" s="49"/>
      <c r="AC291"/>
      <c r="AD291" s="842"/>
      <c r="AE291" s="842"/>
      <c r="AG291" s="49"/>
      <c r="AH291" s="49"/>
      <c r="AI291" s="49"/>
      <c r="AJ291" s="49"/>
      <c r="AK291" s="49"/>
      <c r="AL291" s="49"/>
      <c r="AM291" s="49"/>
      <c r="AN291" s="49"/>
      <c r="AO291" s="49"/>
      <c r="AP291"/>
      <c r="AQ291"/>
      <c r="AR291"/>
      <c r="AS291"/>
      <c r="AT291"/>
      <c r="AU291"/>
      <c r="AV291"/>
      <c r="AW291" s="31"/>
      <c r="AX291" s="31"/>
      <c r="AY291" s="31"/>
      <c r="AZ291" s="31"/>
      <c r="BA291" s="31"/>
      <c r="BB291" s="31"/>
      <c r="BC291" s="31"/>
      <c r="BD291" s="31"/>
      <c r="BE291" s="49"/>
      <c r="BF291" s="31"/>
      <c r="BG291" s="31"/>
      <c r="BH291" s="31"/>
      <c r="BI291" s="31"/>
      <c r="BJ291" s="31"/>
      <c r="BK291" s="31"/>
      <c r="BL291" s="31"/>
      <c r="BM291" s="1024" t="s">
        <v>6</v>
      </c>
      <c r="BN291" s="4">
        <v>1</v>
      </c>
    </row>
    <row r="292" spans="1:68" s="48" customFormat="1" ht="15.75" customHeight="1" x14ac:dyDescent="0.25">
      <c r="A292"/>
      <c r="B292" s="196" t="str">
        <f t="shared" si="50"/>
        <v>►</v>
      </c>
      <c r="C292" s="320" t="str">
        <f>C285</f>
        <v>Famille à coller.N.Nom de votre recette.Recette mère ►.S.Saisissez le nom de la recette mère</v>
      </c>
      <c r="D292" s="320">
        <f>D285</f>
        <v>6</v>
      </c>
      <c r="E292" s="1045" t="str">
        <f>E285</f>
        <v>couverts</v>
      </c>
      <c r="F292" s="739"/>
      <c r="G292" s="740"/>
      <c r="H292" s="270"/>
      <c r="I292" s="741"/>
      <c r="J292" s="742"/>
      <c r="K292" s="730" t="s">
        <v>428</v>
      </c>
      <c r="L292" s="329"/>
      <c r="N292" s="2982"/>
      <c r="O292" s="310"/>
      <c r="P292" s="2961"/>
      <c r="Q292"/>
      <c r="R292"/>
      <c r="S292"/>
      <c r="T292"/>
      <c r="Y292"/>
      <c r="Z292"/>
      <c r="AA292"/>
      <c r="AB292" s="49"/>
      <c r="AC292"/>
      <c r="AD292" s="842"/>
      <c r="AE292" s="842"/>
      <c r="AG292" s="49"/>
      <c r="AH292" s="49"/>
      <c r="AI292" s="49"/>
      <c r="AJ292" s="49"/>
      <c r="AK292" s="49"/>
      <c r="AL292" s="49"/>
      <c r="AM292" s="49"/>
      <c r="AN292" s="49"/>
      <c r="AO292" s="49"/>
      <c r="AP292" s="31"/>
      <c r="AQ292" s="49"/>
      <c r="AR292"/>
      <c r="AS292"/>
      <c r="AT292"/>
      <c r="AU292"/>
      <c r="AV292"/>
      <c r="AW292" s="31"/>
      <c r="AX292" s="31"/>
      <c r="AY292" s="31"/>
      <c r="AZ292" s="31"/>
      <c r="BA292" s="31"/>
      <c r="BB292" s="31"/>
      <c r="BC292" s="31"/>
      <c r="BD292" s="31"/>
      <c r="BE292" s="49"/>
      <c r="BF292" s="31"/>
      <c r="BG292" s="31"/>
      <c r="BH292" s="31"/>
      <c r="BI292" s="31"/>
      <c r="BJ292" s="31"/>
      <c r="BK292" s="31"/>
      <c r="BL292" s="31"/>
      <c r="BM292" s="1024" t="s">
        <v>6</v>
      </c>
      <c r="BN292" s="4">
        <v>1</v>
      </c>
    </row>
    <row r="293" spans="1:68" ht="15.75" x14ac:dyDescent="0.25">
      <c r="B293" s="319" t="s">
        <v>18</v>
      </c>
      <c r="C293" s="320" t="str">
        <f>C285</f>
        <v>Famille à coller.N.Nom de votre recette.Recette mère ►.S.Saisissez le nom de la recette mère</v>
      </c>
      <c r="D293" s="320">
        <f>D285</f>
        <v>6</v>
      </c>
      <c r="E293" s="1045" t="str">
        <f>E285</f>
        <v>couverts</v>
      </c>
      <c r="F293" s="743" t="str">
        <f>SUM(F288:F292) &amp; " / " &amp; (COUNTA(F288:F292) * 3)</f>
        <v>5 / 6</v>
      </c>
      <c r="G293" s="744" t="str">
        <f>SUM(G288:G292) &amp; " / " &amp; (COUNTA(G288:G292) * 3)</f>
        <v>0 / 0</v>
      </c>
      <c r="H293" s="270"/>
      <c r="I293" s="743" t="str">
        <f>SUM(I288:I292) &amp; " / " &amp; (COUNTA(I288:I292) * 3)</f>
        <v>0 / 0</v>
      </c>
      <c r="J293" s="744" t="str">
        <f>SUM(J288:J292) &amp; " / " &amp; (COUNTA(J288:J292) * 3)</f>
        <v>0 / 0</v>
      </c>
      <c r="K293" s="270" t="s">
        <v>435</v>
      </c>
      <c r="L293" s="329"/>
      <c r="M293" s="48"/>
      <c r="N293" s="2982"/>
      <c r="O293" s="310"/>
      <c r="P293" s="2961"/>
      <c r="AD293" s="842"/>
      <c r="AE293" s="842"/>
      <c r="AF293" s="48"/>
      <c r="AR293"/>
      <c r="AS293"/>
      <c r="AT293"/>
      <c r="AU293"/>
      <c r="AV293"/>
      <c r="BF293" s="31"/>
      <c r="BG293" s="31"/>
      <c r="BH293" s="31"/>
      <c r="BI293" s="31"/>
      <c r="BJ293" s="31"/>
      <c r="BK293" s="31"/>
      <c r="BL293" s="31"/>
      <c r="BM293" s="1024" t="s">
        <v>6</v>
      </c>
      <c r="BN293" s="4">
        <v>1</v>
      </c>
    </row>
    <row r="294" spans="1:68" ht="15.75" x14ac:dyDescent="0.25">
      <c r="B294" s="319" t="s">
        <v>18</v>
      </c>
      <c r="C294" s="320" t="str">
        <f>C285</f>
        <v>Famille à coller.N.Nom de votre recette.Recette mère ►.S.Saisissez le nom de la recette mère</v>
      </c>
      <c r="D294" s="320">
        <f>D285</f>
        <v>6</v>
      </c>
      <c r="E294" s="1045" t="str">
        <f>E285</f>
        <v>couverts</v>
      </c>
      <c r="F294" s="745" t="str">
        <f>SUM(F288:F292) &amp;"/ "&amp;F295</f>
        <v>5/ 15</v>
      </c>
      <c r="G294" s="746" t="str">
        <f>SUM(G288:G292) &amp;"/ "&amp;G295</f>
        <v>0/ 15</v>
      </c>
      <c r="H294" s="270"/>
      <c r="I294" s="745" t="str">
        <f>SUM(I288:I292) &amp;"/ "&amp;I295</f>
        <v>0/ 15</v>
      </c>
      <c r="J294" s="746" t="str">
        <f>SUM(J288:J292) &amp;"/ "&amp;J295</f>
        <v>0/ 15</v>
      </c>
      <c r="K294" s="695" t="s">
        <v>436</v>
      </c>
      <c r="L294" s="329"/>
      <c r="M294" s="48"/>
      <c r="N294" s="2982"/>
      <c r="O294" s="310"/>
      <c r="P294" s="2961"/>
      <c r="AB294"/>
      <c r="AD294" s="842"/>
      <c r="AE294" s="842"/>
      <c r="AF294" s="48"/>
      <c r="AR294"/>
      <c r="AS294"/>
      <c r="AT294"/>
      <c r="AU294"/>
      <c r="AV294"/>
      <c r="BF294" s="31"/>
      <c r="BG294" s="31"/>
      <c r="BH294" s="31"/>
      <c r="BI294" s="31"/>
      <c r="BJ294" s="31"/>
      <c r="BK294" s="31"/>
      <c r="BL294" s="31"/>
      <c r="BM294" s="1024" t="s">
        <v>6</v>
      </c>
      <c r="BN294" s="4">
        <v>1</v>
      </c>
    </row>
    <row r="295" spans="1:68" ht="15.75" x14ac:dyDescent="0.25">
      <c r="B295" s="319" t="s">
        <v>18</v>
      </c>
      <c r="C295" s="320" t="str">
        <f>C285</f>
        <v>Famille à coller.N.Nom de votre recette.Recette mère ►.S.Saisissez le nom de la recette mère</v>
      </c>
      <c r="D295" s="320">
        <f>D285</f>
        <v>6</v>
      </c>
      <c r="E295" s="1045" t="str">
        <f>E285</f>
        <v>couverts</v>
      </c>
      <c r="F295" s="747">
        <v>15</v>
      </c>
      <c r="G295" s="748">
        <v>15</v>
      </c>
      <c r="H295" s="270"/>
      <c r="I295" s="747">
        <v>15</v>
      </c>
      <c r="J295" s="748">
        <v>15</v>
      </c>
      <c r="K295" s="699" t="s">
        <v>439</v>
      </c>
      <c r="L295" s="329"/>
      <c r="M295" s="48"/>
      <c r="N295" s="2982"/>
      <c r="O295" s="310"/>
      <c r="P295" s="2961"/>
      <c r="AB295"/>
      <c r="AD295" s="842"/>
      <c r="AE295" s="842"/>
      <c r="AF295" s="48"/>
      <c r="AR295"/>
      <c r="AS295"/>
      <c r="AT295"/>
      <c r="AU295"/>
      <c r="AV295"/>
      <c r="BF295" s="31"/>
      <c r="BG295" s="31"/>
      <c r="BH295" s="31"/>
      <c r="BI295" s="31"/>
      <c r="BJ295" s="31"/>
      <c r="BK295" s="31"/>
      <c r="BL295" s="31"/>
      <c r="BM295" s="1024" t="s">
        <v>6</v>
      </c>
      <c r="BN295" s="4">
        <v>1</v>
      </c>
    </row>
    <row r="296" spans="1:68" ht="15.75" x14ac:dyDescent="0.25">
      <c r="B296" s="319" t="s">
        <v>11</v>
      </c>
      <c r="C296" s="320" t="str">
        <f>C285</f>
        <v>Famille à coller.N.Nom de votre recette.Recette mère ►.S.Saisissez le nom de la recette mère</v>
      </c>
      <c r="D296" s="320">
        <f>D285</f>
        <v>6</v>
      </c>
      <c r="E296" s="1045" t="str">
        <f>E285</f>
        <v>couverts</v>
      </c>
      <c r="F296" s="753" t="s">
        <v>469</v>
      </c>
      <c r="I296" s="751"/>
      <c r="J296" s="751"/>
      <c r="K296" s="751"/>
      <c r="L296" s="752"/>
      <c r="M296" s="48"/>
      <c r="N296" s="2982"/>
      <c r="O296" s="310"/>
      <c r="P296" s="2961"/>
      <c r="AB296"/>
      <c r="AD296" s="842"/>
      <c r="AE296" s="842"/>
      <c r="AF296" s="48"/>
      <c r="AR296"/>
      <c r="AS296"/>
      <c r="AT296"/>
      <c r="AU296"/>
      <c r="AV296"/>
      <c r="BF296" s="31"/>
      <c r="BG296" s="31"/>
      <c r="BH296" s="31"/>
      <c r="BI296" s="31"/>
      <c r="BJ296" s="31"/>
      <c r="BK296" s="31"/>
      <c r="BL296" s="31"/>
      <c r="BM296" s="1024" t="s">
        <v>6</v>
      </c>
      <c r="BN296" s="4">
        <v>1</v>
      </c>
    </row>
    <row r="297" spans="1:68" ht="15.75" x14ac:dyDescent="0.25">
      <c r="B297" s="319" t="s">
        <v>11</v>
      </c>
      <c r="C297" s="320" t="str">
        <f>C285</f>
        <v>Famille à coller.N.Nom de votre recette.Recette mère ►.S.Saisissez le nom de la recette mère</v>
      </c>
      <c r="D297" s="320">
        <f>D285</f>
        <v>6</v>
      </c>
      <c r="E297" s="1045" t="str">
        <f>E285</f>
        <v>couverts</v>
      </c>
      <c r="F297" s="753" t="s">
        <v>472</v>
      </c>
      <c r="I297" s="751"/>
      <c r="J297" s="751"/>
      <c r="K297" s="751"/>
      <c r="L297" s="752"/>
      <c r="M297" s="48"/>
      <c r="N297" s="2982"/>
      <c r="O297" s="310"/>
      <c r="P297" s="2961"/>
      <c r="AB297"/>
      <c r="AD297" s="842"/>
      <c r="AE297" s="842"/>
      <c r="AF297" s="48"/>
      <c r="AR297"/>
      <c r="AS297"/>
      <c r="AT297"/>
      <c r="AU297"/>
      <c r="AV297"/>
      <c r="BF297" s="31"/>
      <c r="BG297" s="31"/>
      <c r="BH297" s="31"/>
      <c r="BI297" s="31"/>
      <c r="BJ297" s="31"/>
      <c r="BK297" s="31"/>
      <c r="BL297" s="31"/>
      <c r="BN297" s="4">
        <v>1</v>
      </c>
      <c r="BO297" s="31"/>
      <c r="BP297" s="31"/>
    </row>
    <row r="298" spans="1:68" ht="15.75" x14ac:dyDescent="0.25">
      <c r="B298" s="319" t="s">
        <v>11</v>
      </c>
      <c r="C298" s="320" t="str">
        <f>C285</f>
        <v>Famille à coller.N.Nom de votre recette.Recette mère ►.S.Saisissez le nom de la recette mère</v>
      </c>
      <c r="D298" s="320">
        <f>D285</f>
        <v>6</v>
      </c>
      <c r="E298" s="1045" t="str">
        <f>E285</f>
        <v>couverts</v>
      </c>
      <c r="F298" s="753" t="s">
        <v>475</v>
      </c>
      <c r="I298" s="751"/>
      <c r="J298" s="751"/>
      <c r="K298" s="751"/>
      <c r="L298" s="752"/>
      <c r="M298" s="48"/>
      <c r="N298" s="2982"/>
      <c r="O298" s="310"/>
      <c r="P298" s="2961"/>
      <c r="AB298"/>
      <c r="AD298" s="842"/>
      <c r="AE298" s="842"/>
      <c r="AF298" s="48"/>
      <c r="AR298"/>
      <c r="AS298"/>
      <c r="AT298"/>
      <c r="AU298"/>
      <c r="AV298"/>
      <c r="BF298" s="31"/>
      <c r="BG298" s="31"/>
      <c r="BH298" s="31"/>
      <c r="BI298" s="31"/>
      <c r="BJ298" s="31"/>
      <c r="BK298" s="31"/>
      <c r="BL298" s="31"/>
      <c r="BN298" s="4">
        <v>1</v>
      </c>
      <c r="BO298" s="49"/>
      <c r="BP298" s="49"/>
    </row>
    <row r="299" spans="1:68" ht="15.75" x14ac:dyDescent="0.25">
      <c r="B299" s="196" t="str">
        <f>IF(OR(F299&lt;&gt;"",G299&lt;&gt; "",H299&lt;&gt;"",I299&lt;&gt;""),"A", "►")</f>
        <v>►</v>
      </c>
      <c r="C299" s="320" t="str">
        <f>C285</f>
        <v>Famille à coller.N.Nom de votre recette.Recette mère ►.S.Saisissez le nom de la recette mère</v>
      </c>
      <c r="D299" s="320">
        <f>D285</f>
        <v>6</v>
      </c>
      <c r="E299" s="1045" t="str">
        <f>E285</f>
        <v>couverts</v>
      </c>
      <c r="F299" s="324"/>
      <c r="G299" s="270"/>
      <c r="H299" s="270"/>
      <c r="I299" s="270"/>
      <c r="J299" s="270"/>
      <c r="K299" s="270"/>
      <c r="L299" s="329"/>
      <c r="M299" s="48"/>
      <c r="N299" s="2982"/>
      <c r="O299" s="310"/>
      <c r="P299" s="2961"/>
      <c r="AB299"/>
      <c r="AD299" s="842"/>
      <c r="AE299" s="842"/>
      <c r="AF299" s="48"/>
      <c r="AR299"/>
      <c r="AS299"/>
      <c r="AT299"/>
      <c r="AU299"/>
      <c r="AV299"/>
      <c r="BF299" s="31"/>
      <c r="BG299" s="31"/>
      <c r="BH299" s="31"/>
      <c r="BI299" s="31"/>
      <c r="BJ299" s="31"/>
      <c r="BK299" s="31"/>
      <c r="BL299" s="31"/>
      <c r="BN299" s="4">
        <v>1</v>
      </c>
    </row>
    <row r="300" spans="1:68" ht="15.75" x14ac:dyDescent="0.25">
      <c r="B300" s="319" t="s">
        <v>18</v>
      </c>
      <c r="C300" s="320" t="str">
        <f>C285</f>
        <v>Famille à coller.N.Nom de votre recette.Recette mère ►.S.Saisissez le nom de la recette mère</v>
      </c>
      <c r="D300" s="320">
        <f>D285</f>
        <v>6</v>
      </c>
      <c r="E300" s="1045" t="str">
        <f>E285</f>
        <v>couverts</v>
      </c>
      <c r="F300" s="947" t="s">
        <v>146</v>
      </c>
      <c r="G300" s="948"/>
      <c r="H300" s="948"/>
      <c r="I300" s="948"/>
      <c r="J300" s="948"/>
      <c r="K300" s="948"/>
      <c r="L300" s="949"/>
      <c r="M300" s="48"/>
      <c r="N300" s="2982"/>
      <c r="O300" s="310"/>
      <c r="P300" s="2961"/>
      <c r="AD300" s="842"/>
      <c r="AE300" s="842"/>
      <c r="AF300" s="48"/>
      <c r="AR300"/>
      <c r="AS300"/>
      <c r="AT300"/>
      <c r="AU300"/>
      <c r="AV300"/>
      <c r="BF300" s="31"/>
      <c r="BG300" s="31"/>
      <c r="BH300" s="31"/>
      <c r="BI300" s="31"/>
      <c r="BJ300" s="31"/>
      <c r="BK300" s="31"/>
      <c r="BL300" s="31"/>
      <c r="BN300" s="4">
        <v>1</v>
      </c>
    </row>
    <row r="301" spans="1:68" ht="15.75" x14ac:dyDescent="0.25">
      <c r="B301" s="196" t="str">
        <f t="shared" ref="B301:B315" si="51">IF(OR(F301&lt;&gt;"",G301&lt;&gt; "",H301&lt;&gt;"",I301&lt;&gt;""),"A", "►")</f>
        <v>►</v>
      </c>
      <c r="C301" s="320" t="str">
        <f>C285</f>
        <v>Famille à coller.N.Nom de votre recette.Recette mère ►.S.Saisissez le nom de la recette mère</v>
      </c>
      <c r="D301" s="320">
        <f>D285</f>
        <v>6</v>
      </c>
      <c r="E301" s="1045" t="str">
        <f>E285</f>
        <v>couverts</v>
      </c>
      <c r="F301" s="819"/>
      <c r="G301" s="638"/>
      <c r="H301" s="638"/>
      <c r="I301" s="638"/>
      <c r="J301" s="638"/>
      <c r="K301" s="638"/>
      <c r="L301" s="639"/>
      <c r="M301" s="48"/>
      <c r="N301" s="2982"/>
      <c r="O301" s="310"/>
      <c r="P301" s="2961"/>
      <c r="AD301" s="842"/>
      <c r="AE301" s="842"/>
      <c r="AF301" s="48"/>
      <c r="AR301"/>
      <c r="AS301"/>
      <c r="AT301"/>
      <c r="AU301"/>
      <c r="AV301"/>
      <c r="BF301" s="31"/>
      <c r="BG301" s="31"/>
      <c r="BH301" s="31"/>
      <c r="BI301" s="31"/>
      <c r="BJ301" s="31"/>
      <c r="BK301" s="31"/>
      <c r="BL301" s="31"/>
      <c r="BN301" s="4">
        <v>1</v>
      </c>
    </row>
    <row r="302" spans="1:68" ht="15.75" x14ac:dyDescent="0.25">
      <c r="B302" s="196" t="str">
        <f t="shared" si="51"/>
        <v>►</v>
      </c>
      <c r="C302" s="320" t="str">
        <f>C285</f>
        <v>Famille à coller.N.Nom de votre recette.Recette mère ►.S.Saisissez le nom de la recette mère</v>
      </c>
      <c r="D302" s="320">
        <f>D285</f>
        <v>6</v>
      </c>
      <c r="E302" s="1045" t="str">
        <f>E285</f>
        <v>couverts</v>
      </c>
      <c r="F302" s="819"/>
      <c r="G302" s="638"/>
      <c r="H302" s="638"/>
      <c r="I302" s="638"/>
      <c r="J302" s="638"/>
      <c r="K302" s="638"/>
      <c r="L302" s="639"/>
      <c r="M302" s="48"/>
      <c r="N302" s="2982"/>
      <c r="O302" s="310"/>
      <c r="P302" s="2961"/>
      <c r="AD302" s="842"/>
      <c r="AE302" s="842"/>
      <c r="AF302" s="48"/>
      <c r="AR302"/>
      <c r="AS302"/>
      <c r="AT302"/>
      <c r="AU302"/>
      <c r="AV302"/>
      <c r="BN302" s="4">
        <v>1</v>
      </c>
    </row>
    <row r="303" spans="1:68" ht="15.75" x14ac:dyDescent="0.25">
      <c r="B303" s="196" t="str">
        <f t="shared" si="51"/>
        <v>►</v>
      </c>
      <c r="C303" s="320" t="str">
        <f>C285</f>
        <v>Famille à coller.N.Nom de votre recette.Recette mère ►.S.Saisissez le nom de la recette mère</v>
      </c>
      <c r="D303" s="320">
        <f>D285</f>
        <v>6</v>
      </c>
      <c r="E303" s="1045" t="str">
        <f>E285</f>
        <v>couverts</v>
      </c>
      <c r="F303" s="767"/>
      <c r="G303" s="270"/>
      <c r="H303" s="270"/>
      <c r="I303" s="270"/>
      <c r="J303" s="270"/>
      <c r="K303" s="270"/>
      <c r="L303" s="329"/>
      <c r="M303" s="48"/>
      <c r="N303" s="2982"/>
      <c r="O303" s="310"/>
      <c r="P303" s="2961"/>
      <c r="AD303" s="842"/>
      <c r="AE303" s="842"/>
      <c r="AF303" s="48"/>
      <c r="AR303"/>
      <c r="AS303"/>
      <c r="AT303"/>
      <c r="AU303"/>
      <c r="AV303"/>
      <c r="BE303" s="31"/>
      <c r="BN303" s="4">
        <v>1</v>
      </c>
    </row>
    <row r="304" spans="1:68" ht="15.75" x14ac:dyDescent="0.25">
      <c r="B304" s="196" t="str">
        <f t="shared" si="51"/>
        <v>►</v>
      </c>
      <c r="C304" s="320" t="str">
        <f>C285</f>
        <v>Famille à coller.N.Nom de votre recette.Recette mère ►.S.Saisissez le nom de la recette mère</v>
      </c>
      <c r="D304" s="320">
        <f>D285</f>
        <v>6</v>
      </c>
      <c r="E304" s="1045" t="str">
        <f>E285</f>
        <v>couverts</v>
      </c>
      <c r="F304" s="767"/>
      <c r="G304" s="270"/>
      <c r="H304" s="270"/>
      <c r="I304" s="270"/>
      <c r="J304" s="270"/>
      <c r="K304" s="270"/>
      <c r="L304" s="329"/>
      <c r="M304" s="48"/>
      <c r="N304" s="2982"/>
      <c r="O304" s="310"/>
      <c r="P304" s="2961"/>
      <c r="AD304" s="842"/>
      <c r="AE304" s="842"/>
      <c r="AF304" s="48"/>
      <c r="AR304"/>
      <c r="AS304"/>
      <c r="AT304"/>
      <c r="AU304"/>
      <c r="AV304"/>
      <c r="BF304" s="31"/>
      <c r="BG304" s="31"/>
      <c r="BH304" s="31"/>
      <c r="BI304" s="31"/>
      <c r="BJ304" s="31"/>
      <c r="BK304" s="31"/>
      <c r="BL304" s="31"/>
      <c r="BN304" s="4">
        <v>1</v>
      </c>
    </row>
    <row r="305" spans="1:66" ht="15.75" x14ac:dyDescent="0.25">
      <c r="B305" s="196" t="str">
        <f t="shared" si="51"/>
        <v>►</v>
      </c>
      <c r="C305" s="320" t="str">
        <f>C285</f>
        <v>Famille à coller.N.Nom de votre recette.Recette mère ►.S.Saisissez le nom de la recette mère</v>
      </c>
      <c r="D305" s="320">
        <f>D285</f>
        <v>6</v>
      </c>
      <c r="E305" s="1045" t="str">
        <f>E285</f>
        <v>couverts</v>
      </c>
      <c r="F305" s="767"/>
      <c r="G305" s="270"/>
      <c r="H305" s="270"/>
      <c r="I305" s="270"/>
      <c r="J305" s="270"/>
      <c r="K305" s="270"/>
      <c r="L305" s="329"/>
      <c r="M305" s="48"/>
      <c r="N305" s="2982"/>
      <c r="O305" s="310"/>
      <c r="P305" s="2961"/>
      <c r="AD305" s="842"/>
      <c r="AE305" s="842"/>
      <c r="AF305" s="48"/>
      <c r="AR305"/>
      <c r="AS305"/>
      <c r="AT305"/>
      <c r="AU305"/>
      <c r="AV305"/>
      <c r="BN305" s="4">
        <v>1</v>
      </c>
    </row>
    <row r="306" spans="1:66" ht="15.75" x14ac:dyDescent="0.25">
      <c r="B306" s="196" t="str">
        <f t="shared" si="51"/>
        <v>►</v>
      </c>
      <c r="C306" s="320" t="str">
        <f>C285</f>
        <v>Famille à coller.N.Nom de votre recette.Recette mère ►.S.Saisissez le nom de la recette mère</v>
      </c>
      <c r="D306" s="320">
        <f>D285</f>
        <v>6</v>
      </c>
      <c r="E306" s="1045" t="str">
        <f>E285</f>
        <v>couverts</v>
      </c>
      <c r="F306" s="767"/>
      <c r="G306" s="270"/>
      <c r="H306" s="270"/>
      <c r="I306" s="270"/>
      <c r="J306" s="270"/>
      <c r="K306" s="270"/>
      <c r="L306" s="329"/>
      <c r="M306" s="48"/>
      <c r="N306" s="2982"/>
      <c r="O306" s="310"/>
      <c r="P306" s="2961"/>
      <c r="AD306" s="842"/>
      <c r="AE306" s="842"/>
      <c r="AF306" s="48"/>
      <c r="AR306"/>
      <c r="AS306"/>
      <c r="AT306"/>
      <c r="AU306"/>
      <c r="AV306"/>
      <c r="BN306" s="4">
        <v>1</v>
      </c>
    </row>
    <row r="307" spans="1:66" ht="15.75" x14ac:dyDescent="0.25">
      <c r="B307" s="196" t="str">
        <f t="shared" si="51"/>
        <v>►</v>
      </c>
      <c r="C307" s="320" t="str">
        <f>C285</f>
        <v>Famille à coller.N.Nom de votre recette.Recette mère ►.S.Saisissez le nom de la recette mère</v>
      </c>
      <c r="D307" s="320">
        <f>D285</f>
        <v>6</v>
      </c>
      <c r="E307" s="1045" t="str">
        <f>E285</f>
        <v>couverts</v>
      </c>
      <c r="F307" s="767"/>
      <c r="G307" s="270"/>
      <c r="H307" s="270"/>
      <c r="I307" s="270"/>
      <c r="J307" s="270"/>
      <c r="K307" s="270"/>
      <c r="L307" s="329"/>
      <c r="M307" s="48"/>
      <c r="N307" s="2982"/>
      <c r="O307" s="310"/>
      <c r="P307" s="2961"/>
      <c r="AD307" s="842"/>
      <c r="AE307" s="842"/>
      <c r="AF307" s="48"/>
      <c r="AR307"/>
      <c r="AS307"/>
      <c r="AT307"/>
      <c r="AU307"/>
      <c r="AV307"/>
      <c r="BN307" s="4">
        <v>1</v>
      </c>
    </row>
    <row r="308" spans="1:66" ht="15.75" x14ac:dyDescent="0.25">
      <c r="B308" s="196" t="str">
        <f t="shared" si="51"/>
        <v>►</v>
      </c>
      <c r="C308" s="320" t="str">
        <f>C285</f>
        <v>Famille à coller.N.Nom de votre recette.Recette mère ►.S.Saisissez le nom de la recette mère</v>
      </c>
      <c r="D308" s="320">
        <f>D285</f>
        <v>6</v>
      </c>
      <c r="E308" s="1045" t="str">
        <f>E285</f>
        <v>couverts</v>
      </c>
      <c r="F308" s="767"/>
      <c r="G308" s="270"/>
      <c r="H308" s="270"/>
      <c r="I308" s="270"/>
      <c r="J308" s="270"/>
      <c r="K308" s="270"/>
      <c r="L308" s="329"/>
      <c r="M308" s="48"/>
      <c r="N308" s="2982"/>
      <c r="O308" s="310"/>
      <c r="P308" s="2961"/>
      <c r="AD308" s="842"/>
      <c r="AE308" s="842"/>
      <c r="AF308" s="48"/>
      <c r="AR308"/>
      <c r="AS308"/>
      <c r="AT308"/>
      <c r="AU308"/>
      <c r="AV308"/>
      <c r="BN308" s="4">
        <v>1</v>
      </c>
    </row>
    <row r="309" spans="1:66" s="48" customFormat="1" ht="15.75" x14ac:dyDescent="0.25">
      <c r="A309"/>
      <c r="B309" s="196" t="str">
        <f t="shared" si="51"/>
        <v>►</v>
      </c>
      <c r="C309" s="320" t="str">
        <f>C285</f>
        <v>Famille à coller.N.Nom de votre recette.Recette mère ►.S.Saisissez le nom de la recette mère</v>
      </c>
      <c r="D309" s="320">
        <f>D285</f>
        <v>6</v>
      </c>
      <c r="E309" s="1045" t="str">
        <f>E285</f>
        <v>couverts</v>
      </c>
      <c r="F309" s="767"/>
      <c r="G309" s="270"/>
      <c r="H309" s="270"/>
      <c r="I309" s="270"/>
      <c r="J309" s="270"/>
      <c r="K309" s="270"/>
      <c r="L309" s="329"/>
      <c r="N309" s="2982"/>
      <c r="O309" s="310"/>
      <c r="P309" s="2961"/>
      <c r="Q309"/>
      <c r="R309"/>
      <c r="S309"/>
      <c r="T309"/>
      <c r="Y309"/>
      <c r="Z309"/>
      <c r="AA309"/>
      <c r="AB309" s="49"/>
      <c r="AC309"/>
      <c r="AD309" s="842"/>
      <c r="AE309" s="842"/>
      <c r="AG309" s="49"/>
      <c r="AH309" s="49"/>
      <c r="AI309" s="49"/>
      <c r="AJ309" s="49"/>
      <c r="AK309" s="49"/>
      <c r="AL309" s="49"/>
      <c r="AM309" s="49"/>
      <c r="AN309" s="49"/>
      <c r="AO309" s="49"/>
      <c r="AP309" s="31"/>
      <c r="AQ309" s="49"/>
      <c r="AR309"/>
      <c r="AS309"/>
      <c r="AT309"/>
      <c r="AU309"/>
      <c r="AV309"/>
      <c r="AW309" s="31"/>
      <c r="AX309" s="31"/>
      <c r="AY309" s="31"/>
      <c r="AZ309" s="31"/>
      <c r="BA309" s="31"/>
      <c r="BB309" s="31"/>
      <c r="BC309" s="31"/>
      <c r="BD309" s="31"/>
      <c r="BE309" s="49"/>
      <c r="BF309"/>
      <c r="BG309"/>
      <c r="BH309"/>
      <c r="BI309"/>
      <c r="BJ309"/>
      <c r="BK309"/>
      <c r="BL309"/>
      <c r="BM309"/>
      <c r="BN309" s="4">
        <v>1</v>
      </c>
    </row>
    <row r="310" spans="1:66" s="48" customFormat="1" ht="15.75" x14ac:dyDescent="0.25">
      <c r="A310"/>
      <c r="B310" s="196" t="str">
        <f t="shared" si="51"/>
        <v>►</v>
      </c>
      <c r="C310" s="320" t="str">
        <f>C285</f>
        <v>Famille à coller.N.Nom de votre recette.Recette mère ►.S.Saisissez le nom de la recette mère</v>
      </c>
      <c r="D310" s="320">
        <f>D285</f>
        <v>6</v>
      </c>
      <c r="E310" s="1045" t="str">
        <f>E285</f>
        <v>couverts</v>
      </c>
      <c r="F310" s="767"/>
      <c r="G310" s="270"/>
      <c r="H310" s="270"/>
      <c r="I310" s="270"/>
      <c r="J310" s="270"/>
      <c r="K310" s="270"/>
      <c r="L310" s="329"/>
      <c r="N310" s="2982"/>
      <c r="O310" s="310"/>
      <c r="P310" s="2961"/>
      <c r="Q310"/>
      <c r="R310"/>
      <c r="S310"/>
      <c r="T310"/>
      <c r="Y310"/>
      <c r="Z310"/>
      <c r="AA310"/>
      <c r="AB310" s="49"/>
      <c r="AC310"/>
      <c r="AD310" s="842"/>
      <c r="AE310" s="842"/>
      <c r="AG310" s="49"/>
      <c r="AH310" s="49"/>
      <c r="AI310" s="49"/>
      <c r="AJ310" s="49"/>
      <c r="AK310" s="49"/>
      <c r="AL310" s="49"/>
      <c r="AM310" s="49"/>
      <c r="AN310" s="49"/>
      <c r="AO310" s="49"/>
      <c r="AP310" s="31"/>
      <c r="AQ310" s="49"/>
      <c r="AR310"/>
      <c r="AS310"/>
      <c r="AT310"/>
      <c r="AU310"/>
      <c r="AV310"/>
      <c r="AW310" s="31"/>
      <c r="AX310" s="31"/>
      <c r="AY310" s="31"/>
      <c r="AZ310" s="31"/>
      <c r="BA310" s="31"/>
      <c r="BB310" s="31"/>
      <c r="BC310" s="31"/>
      <c r="BD310" s="31"/>
      <c r="BE310" s="49"/>
      <c r="BF310"/>
      <c r="BG310"/>
      <c r="BH310"/>
      <c r="BI310"/>
      <c r="BJ310"/>
      <c r="BK310"/>
      <c r="BL310"/>
      <c r="BM310"/>
      <c r="BN310" s="4">
        <v>1</v>
      </c>
    </row>
    <row r="311" spans="1:66" s="48" customFormat="1" ht="15.75" x14ac:dyDescent="0.25">
      <c r="A311"/>
      <c r="B311" s="196" t="str">
        <f t="shared" si="51"/>
        <v>►</v>
      </c>
      <c r="C311" s="320" t="str">
        <f>C285</f>
        <v>Famille à coller.N.Nom de votre recette.Recette mère ►.S.Saisissez le nom de la recette mère</v>
      </c>
      <c r="D311" s="320">
        <f>D285</f>
        <v>6</v>
      </c>
      <c r="E311" s="1045" t="str">
        <f>E285</f>
        <v>couverts</v>
      </c>
      <c r="F311" s="767"/>
      <c r="G311" s="270"/>
      <c r="H311" s="270"/>
      <c r="I311" s="270"/>
      <c r="J311" s="270"/>
      <c r="K311" s="270"/>
      <c r="L311" s="329"/>
      <c r="N311" s="2982"/>
      <c r="O311" s="310"/>
      <c r="P311" s="2961"/>
      <c r="Q311"/>
      <c r="R311"/>
      <c r="S311"/>
      <c r="T311"/>
      <c r="Y311"/>
      <c r="Z311"/>
      <c r="AA311"/>
      <c r="AB311" s="49"/>
      <c r="AC311"/>
      <c r="AD311" s="842"/>
      <c r="AE311" s="842"/>
      <c r="AG311" s="49"/>
      <c r="AH311" s="49"/>
      <c r="AI311" s="49"/>
      <c r="AJ311" s="49"/>
      <c r="AK311" s="49"/>
      <c r="AL311" s="49"/>
      <c r="AM311" s="49"/>
      <c r="AN311" s="49"/>
      <c r="AO311" s="49"/>
      <c r="AP311" s="31"/>
      <c r="AQ311" s="49"/>
      <c r="AR311"/>
      <c r="AS311"/>
      <c r="AT311"/>
      <c r="AU311"/>
      <c r="AV311"/>
      <c r="AW311" s="31"/>
      <c r="AX311" s="31"/>
      <c r="AY311" s="31"/>
      <c r="AZ311" s="31"/>
      <c r="BA311" s="31"/>
      <c r="BB311" s="31"/>
      <c r="BC311" s="31"/>
      <c r="BD311" s="31"/>
      <c r="BE311" s="49"/>
      <c r="BF311"/>
      <c r="BG311"/>
      <c r="BH311"/>
      <c r="BI311"/>
      <c r="BJ311"/>
      <c r="BK311"/>
      <c r="BL311"/>
      <c r="BM311"/>
      <c r="BN311" s="4">
        <v>1</v>
      </c>
    </row>
    <row r="312" spans="1:66" s="48" customFormat="1" ht="15.75" x14ac:dyDescent="0.25">
      <c r="A312"/>
      <c r="B312" s="196" t="str">
        <f t="shared" si="51"/>
        <v>►</v>
      </c>
      <c r="C312" s="320" t="str">
        <f>C285</f>
        <v>Famille à coller.N.Nom de votre recette.Recette mère ►.S.Saisissez le nom de la recette mère</v>
      </c>
      <c r="D312" s="320">
        <f>D285</f>
        <v>6</v>
      </c>
      <c r="E312" s="1045" t="str">
        <f>E285</f>
        <v>couverts</v>
      </c>
      <c r="F312" s="767"/>
      <c r="G312" s="270"/>
      <c r="H312" s="270"/>
      <c r="I312" s="270"/>
      <c r="J312" s="270"/>
      <c r="K312" s="270"/>
      <c r="L312" s="329"/>
      <c r="N312" s="2982"/>
      <c r="O312" s="310"/>
      <c r="P312" s="2961"/>
      <c r="Q312"/>
      <c r="R312"/>
      <c r="S312"/>
      <c r="T312"/>
      <c r="Y312"/>
      <c r="Z312"/>
      <c r="AA312"/>
      <c r="AB312" s="49"/>
      <c r="AC312"/>
      <c r="AD312" s="842"/>
      <c r="AE312" s="842"/>
      <c r="AG312" s="49"/>
      <c r="AH312" s="49"/>
      <c r="AI312" s="49"/>
      <c r="AJ312" s="49"/>
      <c r="AK312" s="49"/>
      <c r="AL312" s="49"/>
      <c r="AM312" s="49"/>
      <c r="AN312" s="49"/>
      <c r="AO312" s="49"/>
      <c r="AP312" s="31"/>
      <c r="AQ312" s="49"/>
      <c r="AR312"/>
      <c r="AS312"/>
      <c r="AT312"/>
      <c r="AU312"/>
      <c r="AV312"/>
      <c r="AW312" s="31"/>
      <c r="AX312" s="31"/>
      <c r="AY312" s="31"/>
      <c r="AZ312" s="31"/>
      <c r="BA312" s="31"/>
      <c r="BB312" s="31"/>
      <c r="BC312" s="31"/>
      <c r="BD312" s="31"/>
      <c r="BE312" s="49"/>
      <c r="BF312"/>
      <c r="BG312"/>
      <c r="BH312"/>
      <c r="BI312"/>
      <c r="BJ312"/>
      <c r="BK312"/>
      <c r="BL312"/>
      <c r="BM312"/>
      <c r="BN312" s="4">
        <v>1</v>
      </c>
    </row>
    <row r="313" spans="1:66" s="48" customFormat="1" ht="15.75" x14ac:dyDescent="0.25">
      <c r="A313"/>
      <c r="B313" s="196" t="str">
        <f t="shared" si="51"/>
        <v>►</v>
      </c>
      <c r="C313" s="320" t="str">
        <f>C285</f>
        <v>Famille à coller.N.Nom de votre recette.Recette mère ►.S.Saisissez le nom de la recette mère</v>
      </c>
      <c r="D313" s="320">
        <f>D285</f>
        <v>6</v>
      </c>
      <c r="E313" s="1045" t="str">
        <f>E285</f>
        <v>couverts</v>
      </c>
      <c r="F313" s="767"/>
      <c r="G313" s="270"/>
      <c r="H313" s="270"/>
      <c r="I313" s="270"/>
      <c r="J313" s="270"/>
      <c r="K313" s="270"/>
      <c r="L313" s="329"/>
      <c r="N313" s="2982"/>
      <c r="O313" s="310"/>
      <c r="P313" s="2961"/>
      <c r="Q313"/>
      <c r="R313"/>
      <c r="S313"/>
      <c r="T313"/>
      <c r="Y313"/>
      <c r="Z313"/>
      <c r="AA313"/>
      <c r="AB313" s="49"/>
      <c r="AC313"/>
      <c r="AD313" s="842"/>
      <c r="AE313" s="842"/>
      <c r="AG313" s="49"/>
      <c r="AH313" s="49"/>
      <c r="AI313" s="49"/>
      <c r="AJ313" s="49"/>
      <c r="AK313" s="49"/>
      <c r="AL313" s="49"/>
      <c r="AM313" s="49"/>
      <c r="AN313" s="49"/>
      <c r="AO313" s="49"/>
      <c r="AP313" s="31"/>
      <c r="AQ313" s="49"/>
      <c r="AR313"/>
      <c r="AS313"/>
      <c r="AT313"/>
      <c r="AU313"/>
      <c r="AV313"/>
      <c r="AW313" s="31"/>
      <c r="AX313" s="31"/>
      <c r="AY313" s="31"/>
      <c r="AZ313" s="31"/>
      <c r="BA313" s="31"/>
      <c r="BB313" s="31"/>
      <c r="BC313" s="31"/>
      <c r="BD313" s="31"/>
      <c r="BE313" s="49"/>
      <c r="BF313"/>
      <c r="BG313"/>
      <c r="BH313"/>
      <c r="BI313"/>
      <c r="BJ313"/>
      <c r="BK313"/>
      <c r="BL313"/>
      <c r="BM313"/>
      <c r="BN313" s="4">
        <v>1</v>
      </c>
    </row>
    <row r="314" spans="1:66" s="48" customFormat="1" ht="15.75" x14ac:dyDescent="0.25">
      <c r="A314"/>
      <c r="B314" s="196" t="str">
        <f t="shared" si="51"/>
        <v>►</v>
      </c>
      <c r="C314" s="320" t="str">
        <f>C285</f>
        <v>Famille à coller.N.Nom de votre recette.Recette mère ►.S.Saisissez le nom de la recette mère</v>
      </c>
      <c r="D314" s="320">
        <f>D285</f>
        <v>6</v>
      </c>
      <c r="E314" s="1045" t="str">
        <f>E285</f>
        <v>couverts</v>
      </c>
      <c r="F314" s="767"/>
      <c r="G314" s="270"/>
      <c r="H314" s="270"/>
      <c r="I314" s="270"/>
      <c r="J314" s="270"/>
      <c r="K314" s="270"/>
      <c r="L314" s="329"/>
      <c r="N314" s="2982"/>
      <c r="O314" s="310"/>
      <c r="P314" s="2961"/>
      <c r="Q314"/>
      <c r="R314"/>
      <c r="S314"/>
      <c r="T314"/>
      <c r="Y314"/>
      <c r="Z314"/>
      <c r="AA314"/>
      <c r="AB314" s="49"/>
      <c r="AC314"/>
      <c r="AD314" s="842"/>
      <c r="AE314" s="842"/>
      <c r="AG314" s="49"/>
      <c r="AH314" s="49"/>
      <c r="AI314" s="49"/>
      <c r="AJ314" s="49"/>
      <c r="AK314" s="49"/>
      <c r="AL314" s="49"/>
      <c r="AM314" s="49"/>
      <c r="AN314" s="49"/>
      <c r="AO314" s="49"/>
      <c r="AP314" s="31"/>
      <c r="AQ314" s="49"/>
      <c r="AR314"/>
      <c r="AS314"/>
      <c r="AT314"/>
      <c r="AU314"/>
      <c r="AV314"/>
      <c r="AW314" s="31"/>
      <c r="AX314" s="31"/>
      <c r="AY314" s="31"/>
      <c r="AZ314" s="31"/>
      <c r="BA314" s="31"/>
      <c r="BB314" s="31"/>
      <c r="BC314" s="31"/>
      <c r="BD314" s="31"/>
      <c r="BE314" s="49"/>
      <c r="BF314"/>
      <c r="BG314"/>
      <c r="BH314"/>
      <c r="BI314"/>
      <c r="BJ314"/>
      <c r="BK314"/>
      <c r="BL314"/>
      <c r="BM314"/>
      <c r="BN314" s="4">
        <v>1</v>
      </c>
    </row>
    <row r="315" spans="1:66" s="48" customFormat="1" ht="15.75" x14ac:dyDescent="0.25">
      <c r="A315"/>
      <c r="B315" s="196" t="str">
        <f t="shared" si="51"/>
        <v>►</v>
      </c>
      <c r="C315" s="320" t="str">
        <f>C285</f>
        <v>Famille à coller.N.Nom de votre recette.Recette mère ►.S.Saisissez le nom de la recette mère</v>
      </c>
      <c r="D315" s="320">
        <f>D285</f>
        <v>6</v>
      </c>
      <c r="E315" s="1045" t="str">
        <f>E285</f>
        <v>couverts</v>
      </c>
      <c r="F315" s="767"/>
      <c r="G315" s="270"/>
      <c r="H315" s="270"/>
      <c r="I315" s="270"/>
      <c r="J315" s="270"/>
      <c r="K315" s="270"/>
      <c r="L315" s="329"/>
      <c r="N315" s="2982"/>
      <c r="O315" s="310"/>
      <c r="P315" s="2961"/>
      <c r="Q315"/>
      <c r="R315"/>
      <c r="S315"/>
      <c r="T315"/>
      <c r="Y315"/>
      <c r="Z315"/>
      <c r="AA315"/>
      <c r="AB315" s="49"/>
      <c r="AC315"/>
      <c r="AD315" s="842"/>
      <c r="AE315" s="842"/>
      <c r="AG315" s="49"/>
      <c r="AH315" s="49"/>
      <c r="AI315" s="49"/>
      <c r="AJ315" s="49"/>
      <c r="AK315" s="49"/>
      <c r="AL315" s="49"/>
      <c r="AM315" s="49"/>
      <c r="AN315" s="49"/>
      <c r="AO315" s="49"/>
      <c r="AP315" s="31"/>
      <c r="AQ315" s="49"/>
      <c r="AR315"/>
      <c r="AS315"/>
      <c r="AT315"/>
      <c r="AU315"/>
      <c r="AV315"/>
      <c r="AW315" s="31"/>
      <c r="AX315" s="31"/>
      <c r="AY315" s="31"/>
      <c r="AZ315" s="31"/>
      <c r="BA315" s="31"/>
      <c r="BB315" s="31"/>
      <c r="BC315" s="31"/>
      <c r="BD315" s="31"/>
      <c r="BE315" s="49"/>
      <c r="BF315"/>
      <c r="BG315"/>
      <c r="BH315"/>
      <c r="BI315"/>
      <c r="BJ315"/>
      <c r="BK315"/>
      <c r="BL315"/>
      <c r="BM315"/>
      <c r="BN315" s="4">
        <v>1</v>
      </c>
    </row>
    <row r="316" spans="1:66" s="48" customFormat="1" ht="15.75" x14ac:dyDescent="0.25">
      <c r="A316"/>
      <c r="B316" s="376" t="s">
        <v>18</v>
      </c>
      <c r="C316" s="320" t="str">
        <f>C285</f>
        <v>Famille à coller.N.Nom de votre recette.Recette mère ►.S.Saisissez le nom de la recette mère</v>
      </c>
      <c r="D316" s="320">
        <f>D285</f>
        <v>6</v>
      </c>
      <c r="E316" s="1045" t="str">
        <f>E285</f>
        <v>couverts</v>
      </c>
      <c r="F316" s="377" t="s">
        <v>153</v>
      </c>
      <c r="G316" s="280"/>
      <c r="H316" s="280"/>
      <c r="I316" s="280"/>
      <c r="J316" s="280"/>
      <c r="K316" s="378"/>
      <c r="L316" s="379" t="s">
        <v>154</v>
      </c>
      <c r="N316" s="2982"/>
      <c r="O316" s="310"/>
      <c r="P316" s="2961"/>
      <c r="Q316"/>
      <c r="R316"/>
      <c r="S316"/>
      <c r="T316"/>
      <c r="Y316"/>
      <c r="Z316"/>
      <c r="AA316"/>
      <c r="AB316" s="49"/>
      <c r="AC316"/>
      <c r="AD316" s="842"/>
      <c r="AE316" s="842"/>
      <c r="AG316" s="49"/>
      <c r="AH316" s="49"/>
      <c r="AI316" s="49"/>
      <c r="AJ316" s="49"/>
      <c r="AK316" s="49"/>
      <c r="AL316" s="49"/>
      <c r="AM316" s="49"/>
      <c r="AN316" s="49"/>
      <c r="AO316" s="49"/>
      <c r="AP316" s="31"/>
      <c r="AQ316" s="49"/>
      <c r="AR316"/>
      <c r="AS316"/>
      <c r="AT316"/>
      <c r="AU316"/>
      <c r="AV316"/>
      <c r="AW316" s="31"/>
      <c r="AX316" s="31"/>
      <c r="AY316" s="31"/>
      <c r="AZ316" s="31"/>
      <c r="BA316" s="31"/>
      <c r="BB316" s="31"/>
      <c r="BC316" s="31"/>
      <c r="BD316" s="31"/>
      <c r="BE316" s="49"/>
      <c r="BF316"/>
      <c r="BG316"/>
      <c r="BH316"/>
      <c r="BI316"/>
      <c r="BJ316"/>
      <c r="BK316"/>
      <c r="BL316"/>
      <c r="BM316"/>
      <c r="BN316" s="4">
        <v>1</v>
      </c>
    </row>
    <row r="317" spans="1:66" s="48" customFormat="1" ht="15.75" x14ac:dyDescent="0.25">
      <c r="A317"/>
      <c r="B317" s="376" t="s">
        <v>18</v>
      </c>
      <c r="C317" s="320" t="str">
        <f>C285</f>
        <v>Famille à coller.N.Nom de votre recette.Recette mère ►.S.Saisissez le nom de la recette mère</v>
      </c>
      <c r="D317" s="320">
        <f>D285</f>
        <v>6</v>
      </c>
      <c r="E317" s="1045" t="str">
        <f>E285</f>
        <v>couverts</v>
      </c>
      <c r="F317" s="381"/>
      <c r="G317" s="287"/>
      <c r="H317" s="287"/>
      <c r="I317" s="287"/>
      <c r="J317" s="287"/>
      <c r="K317" s="382"/>
      <c r="L317" s="383" t="s">
        <v>155</v>
      </c>
      <c r="N317" s="2982"/>
      <c r="O317" s="310"/>
      <c r="P317" s="2961"/>
      <c r="Q317"/>
      <c r="R317"/>
      <c r="S317"/>
      <c r="T317"/>
      <c r="Y317"/>
      <c r="Z317"/>
      <c r="AA317"/>
      <c r="AB317" s="49"/>
      <c r="AC317"/>
      <c r="AD317" s="842"/>
      <c r="AE317" s="842"/>
      <c r="AG317" s="49"/>
      <c r="AH317" s="49"/>
      <c r="AI317" s="49"/>
      <c r="AJ317" s="49"/>
      <c r="AK317" s="49"/>
      <c r="AL317" s="49"/>
      <c r="AM317" s="49"/>
      <c r="AN317" s="49"/>
      <c r="AO317" s="49"/>
      <c r="AP317" s="31"/>
      <c r="AQ317" s="49"/>
      <c r="AR317"/>
      <c r="AS317"/>
      <c r="AT317"/>
      <c r="AU317"/>
      <c r="AV317"/>
      <c r="AW317" s="31"/>
      <c r="AX317" s="31"/>
      <c r="AY317" s="31"/>
      <c r="AZ317" s="31"/>
      <c r="BA317" s="31"/>
      <c r="BB317" s="31"/>
      <c r="BC317" s="31"/>
      <c r="BD317" s="31"/>
      <c r="BE317" s="49"/>
      <c r="BF317"/>
      <c r="BG317"/>
      <c r="BH317"/>
      <c r="BI317"/>
      <c r="BJ317"/>
      <c r="BK317"/>
      <c r="BL317"/>
      <c r="BM317"/>
      <c r="BN317" s="4">
        <v>1</v>
      </c>
    </row>
    <row r="318" spans="1:66" s="48" customFormat="1" ht="15.75" x14ac:dyDescent="0.25">
      <c r="A318"/>
      <c r="B318" s="376" t="s">
        <v>18</v>
      </c>
      <c r="C318" s="320" t="str">
        <f>C285</f>
        <v>Famille à coller.N.Nom de votre recette.Recette mère ►.S.Saisissez le nom de la recette mère</v>
      </c>
      <c r="D318" s="320">
        <f>D285</f>
        <v>6</v>
      </c>
      <c r="E318" s="1045" t="str">
        <f>E285</f>
        <v>couverts</v>
      </c>
      <c r="F318" s="387"/>
      <c r="G318" s="287"/>
      <c r="H318" s="287"/>
      <c r="I318" s="287"/>
      <c r="J318" s="287"/>
      <c r="K318" s="382"/>
      <c r="L318" s="383" t="s">
        <v>156</v>
      </c>
      <c r="N318" s="2982"/>
      <c r="O318" s="310"/>
      <c r="P318" s="2961"/>
      <c r="Q318"/>
      <c r="R318"/>
      <c r="S318"/>
      <c r="T318"/>
      <c r="Y318"/>
      <c r="Z318"/>
      <c r="AA318"/>
      <c r="AB318" s="49"/>
      <c r="AC318"/>
      <c r="AD318" s="842"/>
      <c r="AE318" s="842"/>
      <c r="AG318" s="49"/>
      <c r="AH318" s="49"/>
      <c r="AI318" s="49"/>
      <c r="AJ318" s="49"/>
      <c r="AK318" s="49"/>
      <c r="AL318" s="49"/>
      <c r="AM318" s="49"/>
      <c r="AN318" s="49"/>
      <c r="AO318" s="49"/>
      <c r="AP318" s="31"/>
      <c r="AQ318" s="49"/>
      <c r="AR318"/>
      <c r="AS318"/>
      <c r="AT318"/>
      <c r="AU318"/>
      <c r="AV318"/>
      <c r="AW318" s="31"/>
      <c r="AX318" s="31"/>
      <c r="AY318" s="31"/>
      <c r="AZ318" s="31"/>
      <c r="BA318" s="31"/>
      <c r="BB318" s="31"/>
      <c r="BC318" s="31"/>
      <c r="BD318" s="31"/>
      <c r="BE318" s="49"/>
      <c r="BF318"/>
      <c r="BG318"/>
      <c r="BH318"/>
      <c r="BI318"/>
      <c r="BJ318"/>
      <c r="BK318"/>
      <c r="BL318"/>
      <c r="BM318"/>
      <c r="BN318" s="4">
        <v>1</v>
      </c>
    </row>
    <row r="319" spans="1:66" s="48" customFormat="1" ht="15.75" x14ac:dyDescent="0.25">
      <c r="A319"/>
      <c r="B319" s="376" t="s">
        <v>18</v>
      </c>
      <c r="C319" s="320" t="str">
        <f>C285</f>
        <v>Famille à coller.N.Nom de votre recette.Recette mère ►.S.Saisissez le nom de la recette mère</v>
      </c>
      <c r="D319" s="320">
        <f>D285</f>
        <v>6</v>
      </c>
      <c r="E319" s="320" t="str">
        <f>E285</f>
        <v>couverts</v>
      </c>
      <c r="F319" s="624"/>
      <c r="G319" s="293"/>
      <c r="H319" s="293" t="s">
        <v>152</v>
      </c>
      <c r="I319" s="294"/>
      <c r="J319" s="392"/>
      <c r="K319" s="392"/>
      <c r="L319" s="393"/>
      <c r="N319" s="2982"/>
      <c r="O319" s="310"/>
      <c r="P319" s="2961"/>
      <c r="Q319"/>
      <c r="R319"/>
      <c r="S319"/>
      <c r="T319"/>
      <c r="Y319"/>
      <c r="Z319"/>
      <c r="AA319"/>
      <c r="AB319" s="49"/>
      <c r="AC319"/>
      <c r="AD319" s="842"/>
      <c r="AE319" s="842"/>
      <c r="AG319" s="49"/>
      <c r="AH319" s="49"/>
      <c r="AI319" s="49"/>
      <c r="AJ319" s="49"/>
      <c r="AK319" s="49"/>
      <c r="AL319" s="49"/>
      <c r="AM319" s="49"/>
      <c r="AN319" s="49"/>
      <c r="AO319" s="49"/>
      <c r="AP319" s="31"/>
      <c r="AQ319" s="49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49"/>
      <c r="BF319"/>
      <c r="BG319"/>
      <c r="BH319"/>
      <c r="BI319"/>
      <c r="BJ319"/>
      <c r="BK319"/>
      <c r="BL319"/>
      <c r="BM319"/>
      <c r="BN319" s="4">
        <v>1</v>
      </c>
    </row>
    <row r="320" spans="1:66" s="48" customFormat="1" ht="16.5" thickBot="1" x14ac:dyDescent="0.3">
      <c r="A320"/>
      <c r="B320" s="397" t="s">
        <v>18</v>
      </c>
      <c r="C320" s="398" t="str">
        <f>C285</f>
        <v>Famille à coller.N.Nom de votre recette.Recette mère ►.S.Saisissez le nom de la recette mère</v>
      </c>
      <c r="D320" s="398">
        <f>D285</f>
        <v>6</v>
      </c>
      <c r="E320" s="398" t="str">
        <f>E285</f>
        <v>couverts</v>
      </c>
      <c r="F320" s="399" t="s">
        <v>150</v>
      </c>
      <c r="G320" s="298"/>
      <c r="H320" s="299"/>
      <c r="I320" s="300"/>
      <c r="J320" s="299"/>
      <c r="K320" s="299"/>
      <c r="L320" s="400"/>
      <c r="N320" s="2982"/>
      <c r="O320" s="310"/>
      <c r="P320" s="2961"/>
      <c r="Q320"/>
      <c r="R320"/>
      <c r="S320"/>
      <c r="T320"/>
      <c r="Y320"/>
      <c r="Z320"/>
      <c r="AA320"/>
      <c r="AB320" s="49"/>
      <c r="AC320"/>
      <c r="AD320" s="842"/>
      <c r="AE320" s="842"/>
      <c r="AG320" s="49"/>
      <c r="AH320" s="49"/>
      <c r="AI320" s="49"/>
      <c r="AJ320" s="49"/>
      <c r="AK320" s="49"/>
      <c r="AL320" s="49"/>
      <c r="AM320" s="49"/>
      <c r="AN320" s="49"/>
      <c r="AO320" s="49"/>
      <c r="AP320" s="31"/>
      <c r="AQ320" s="49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49"/>
      <c r="BF320"/>
      <c r="BG320"/>
      <c r="BH320"/>
      <c r="BI320"/>
      <c r="BJ320"/>
      <c r="BK320"/>
      <c r="BL320"/>
      <c r="BM320"/>
      <c r="BN320" s="4">
        <v>1</v>
      </c>
    </row>
    <row r="321" spans="1:66" s="48" customFormat="1" ht="15.75" x14ac:dyDescent="0.25">
      <c r="A321"/>
      <c r="B321" s="291" t="s">
        <v>18</v>
      </c>
      <c r="N321" s="2982"/>
      <c r="O321" s="310"/>
      <c r="P321" s="2961"/>
      <c r="Q321"/>
      <c r="R321"/>
      <c r="S321"/>
      <c r="T321"/>
      <c r="Y321"/>
      <c r="Z321"/>
      <c r="AA321"/>
      <c r="AB321" s="49"/>
      <c r="AC321"/>
      <c r="AD321" s="842"/>
      <c r="AE321" s="842"/>
      <c r="AG321" s="49"/>
      <c r="AH321" s="49"/>
      <c r="AI321" s="49"/>
      <c r="AJ321" s="49"/>
      <c r="AK321" s="49"/>
      <c r="AL321" s="49"/>
      <c r="AM321" s="49"/>
      <c r="AN321" s="49"/>
      <c r="AO321" s="49"/>
      <c r="AP321" s="31"/>
      <c r="AQ321" s="49"/>
      <c r="AR321"/>
      <c r="AS321"/>
      <c r="AT321"/>
      <c r="AU321"/>
      <c r="AV321"/>
      <c r="AW321" s="31"/>
      <c r="AX321" s="31"/>
      <c r="AY321" s="31"/>
      <c r="AZ321" s="31"/>
      <c r="BA321" s="31"/>
      <c r="BB321" s="31"/>
      <c r="BC321" s="31"/>
      <c r="BD321" s="31"/>
      <c r="BE321" s="49"/>
      <c r="BF321"/>
      <c r="BG321"/>
      <c r="BH321"/>
      <c r="BI321"/>
      <c r="BJ321"/>
      <c r="BK321"/>
      <c r="BL321"/>
      <c r="BM321"/>
      <c r="BN321" s="4">
        <v>1</v>
      </c>
    </row>
    <row r="322" spans="1:66" s="48" customFormat="1" ht="18.75" x14ac:dyDescent="0.25">
      <c r="A322"/>
      <c r="B322" s="1013" t="s">
        <v>18</v>
      </c>
      <c r="C322" s="998" t="str">
        <f>C285</f>
        <v>Famille à coller.N.Nom de votre recette.Recette mère ►.S.Saisissez le nom de la recette mère</v>
      </c>
      <c r="D322" s="998">
        <f>D285</f>
        <v>6</v>
      </c>
      <c r="E322" s="998" t="str">
        <f>E285</f>
        <v>couverts</v>
      </c>
      <c r="F322" s="1002" t="s">
        <v>61</v>
      </c>
      <c r="G322" s="1002">
        <v>6</v>
      </c>
      <c r="H322" s="999" t="s">
        <v>508</v>
      </c>
      <c r="I322" s="1000"/>
      <c r="J322" s="1000"/>
      <c r="K322" s="1008" t="s">
        <v>334</v>
      </c>
      <c r="L322" s="1001"/>
      <c r="N322" s="2982"/>
      <c r="O322" s="310"/>
      <c r="P322" s="2961"/>
      <c r="Q322" s="526" t="s">
        <v>218</v>
      </c>
      <c r="R322" s="527" t="s">
        <v>635</v>
      </c>
      <c r="S322" s="527"/>
      <c r="T322" s="527"/>
      <c r="Y322"/>
      <c r="Z322"/>
      <c r="AA322"/>
      <c r="AB322" s="49"/>
      <c r="AC322" s="526" t="s">
        <v>218</v>
      </c>
      <c r="AD322" s="310"/>
      <c r="AE322" s="310"/>
      <c r="AG322" s="49"/>
      <c r="AH322" s="49"/>
      <c r="AI322" s="49"/>
      <c r="AJ322" s="49"/>
      <c r="AK322" s="49"/>
      <c r="AL322" s="49"/>
      <c r="AM322" s="49"/>
      <c r="AN322" s="49"/>
      <c r="AO322" s="49"/>
      <c r="AP322" s="31"/>
      <c r="AQ322" s="49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49"/>
      <c r="BF322"/>
      <c r="BG322"/>
      <c r="BH322"/>
      <c r="BI322"/>
      <c r="BJ322"/>
      <c r="BK322"/>
      <c r="BL322"/>
      <c r="BM322"/>
      <c r="BN322" s="4">
        <v>1</v>
      </c>
    </row>
    <row r="323" spans="1:66" s="48" customFormat="1" ht="18.75" x14ac:dyDescent="0.25">
      <c r="A323"/>
      <c r="B323" s="319" t="s">
        <v>18</v>
      </c>
      <c r="C323" s="1043" t="str">
        <f>C322</f>
        <v>Famille à coller.N.Nom de votre recette.Recette mère ►.S.Saisissez le nom de la recette mère</v>
      </c>
      <c r="D323" s="1043">
        <f>D322</f>
        <v>6</v>
      </c>
      <c r="E323" s="1044" t="str">
        <f>E322</f>
        <v>couverts</v>
      </c>
      <c r="F323" s="848" t="s">
        <v>517</v>
      </c>
      <c r="G323" s="719" t="s">
        <v>518</v>
      </c>
      <c r="H323" s="719"/>
      <c r="I323" s="849" t="s">
        <v>519</v>
      </c>
      <c r="J323" s="849" t="s">
        <v>520</v>
      </c>
      <c r="K323" s="287"/>
      <c r="L323" s="850" t="s">
        <v>521</v>
      </c>
      <c r="N323" s="2982"/>
      <c r="O323" s="310"/>
      <c r="P323" s="2961"/>
      <c r="R323" s="436" t="s">
        <v>221</v>
      </c>
      <c r="S323"/>
      <c r="T323"/>
      <c r="Y323"/>
      <c r="Z323"/>
      <c r="AA323"/>
      <c r="AB323" s="49"/>
      <c r="AC323"/>
      <c r="AD323" s="310"/>
      <c r="AE323" s="310"/>
      <c r="AG323" s="49"/>
      <c r="AH323" s="49"/>
      <c r="AI323" s="49"/>
      <c r="AJ323" s="49"/>
      <c r="AK323" s="49"/>
      <c r="AL323" s="49"/>
      <c r="AM323" s="49"/>
      <c r="AN323" s="49"/>
      <c r="AO323" s="49"/>
      <c r="AP323" s="31"/>
      <c r="AQ323" s="49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49"/>
      <c r="BF323"/>
      <c r="BG323"/>
      <c r="BH323"/>
      <c r="BI323"/>
      <c r="BJ323"/>
      <c r="BK323"/>
      <c r="BL323"/>
      <c r="BM323"/>
      <c r="BN323" s="4">
        <v>1</v>
      </c>
    </row>
    <row r="324" spans="1:66" s="48" customFormat="1" ht="15.75" x14ac:dyDescent="0.25">
      <c r="A324"/>
      <c r="B324" s="851" t="str">
        <f>IF(OR(F324&lt;&gt;"",G324&lt;&gt; "",I324&lt;&gt;"",J324&lt;&gt;""),"A", "►")</f>
        <v>A</v>
      </c>
      <c r="C324" s="320" t="str">
        <f>C322</f>
        <v>Famille à coller.N.Nom de votre recette.Recette mère ►.S.Saisissez le nom de la recette mère</v>
      </c>
      <c r="D324" s="320">
        <f>D322</f>
        <v>6</v>
      </c>
      <c r="E324" s="1045" t="str">
        <f>E322</f>
        <v>couverts</v>
      </c>
      <c r="F324" s="852" t="s">
        <v>522</v>
      </c>
      <c r="G324" s="853">
        <v>4.1666666666666699E-2</v>
      </c>
      <c r="H324" s="854"/>
      <c r="I324" s="854">
        <v>220</v>
      </c>
      <c r="J324" s="855" t="s">
        <v>523</v>
      </c>
      <c r="K324" s="287"/>
      <c r="L324" s="856"/>
      <c r="N324" s="2982"/>
      <c r="O324" s="310"/>
      <c r="P324" s="2961"/>
      <c r="Q324"/>
      <c r="R324"/>
      <c r="S324"/>
      <c r="T324"/>
      <c r="Y324"/>
      <c r="Z324"/>
      <c r="AA324"/>
      <c r="AB324" s="49"/>
      <c r="AC324"/>
      <c r="AD324" s="842"/>
      <c r="AE324" s="842"/>
      <c r="AG324" s="49"/>
      <c r="AH324" s="49"/>
      <c r="AI324" s="49"/>
      <c r="AJ324" s="49"/>
      <c r="AK324" s="49"/>
      <c r="AL324" s="49"/>
      <c r="AM324" s="49"/>
      <c r="AN324" s="49"/>
      <c r="AO324" s="49"/>
      <c r="AP324" s="31"/>
      <c r="AQ324" s="49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49"/>
      <c r="BF324"/>
      <c r="BG324"/>
      <c r="BH324"/>
      <c r="BI324"/>
      <c r="BJ324"/>
      <c r="BK324"/>
      <c r="BL324"/>
      <c r="BM324"/>
      <c r="BN324" s="4">
        <v>1</v>
      </c>
    </row>
    <row r="325" spans="1:66" s="48" customFormat="1" ht="15.75" x14ac:dyDescent="0.25">
      <c r="A325"/>
      <c r="B325" s="857" t="str">
        <f>IF(J325&lt;&gt;"","A", "►")</f>
        <v>A</v>
      </c>
      <c r="C325" s="320" t="str">
        <f>C322</f>
        <v>Famille à coller.N.Nom de votre recette.Recette mère ►.S.Saisissez le nom de la recette mère</v>
      </c>
      <c r="D325" s="320">
        <f>D322</f>
        <v>6</v>
      </c>
      <c r="E325" s="1045" t="str">
        <f>E322</f>
        <v>couverts</v>
      </c>
      <c r="F325" s="858" t="s">
        <v>517</v>
      </c>
      <c r="G325" s="859"/>
      <c r="H325" s="859"/>
      <c r="I325" s="859" t="s">
        <v>524</v>
      </c>
      <c r="J325" s="860" t="s">
        <v>525</v>
      </c>
      <c r="K325" s="860"/>
      <c r="L325" s="856"/>
      <c r="N325" s="2982"/>
      <c r="O325" s="310"/>
      <c r="P325" s="2961"/>
      <c r="Q325"/>
      <c r="R325"/>
      <c r="S325"/>
      <c r="T325"/>
      <c r="Y325"/>
      <c r="Z325"/>
      <c r="AA325"/>
      <c r="AB325" s="49"/>
      <c r="AC325"/>
      <c r="AD325" s="842"/>
      <c r="AE325" s="842"/>
      <c r="AG325" s="49"/>
      <c r="AH325" s="49"/>
      <c r="AI325" s="49"/>
      <c r="AJ325" s="49"/>
      <c r="AK325" s="49"/>
      <c r="AL325" s="49"/>
      <c r="AM325" s="49"/>
      <c r="AN325" s="49"/>
      <c r="AO325" s="49"/>
      <c r="AP325" s="31"/>
      <c r="AQ325" s="49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49"/>
      <c r="BF325"/>
      <c r="BG325"/>
      <c r="BH325"/>
      <c r="BI325"/>
      <c r="BJ325"/>
      <c r="BK325"/>
      <c r="BL325"/>
      <c r="BM325"/>
      <c r="BN325" s="4">
        <v>1</v>
      </c>
    </row>
    <row r="326" spans="1:66" s="48" customFormat="1" ht="15.75" x14ac:dyDescent="0.25">
      <c r="A326"/>
      <c r="B326" s="851" t="str">
        <f>IF(OR(F326&lt;&gt;"",G326&lt;&gt; "",I326&lt;&gt;"",J326&lt;&gt;""),"A", "►")</f>
        <v>A</v>
      </c>
      <c r="C326" s="320" t="str">
        <f>C322</f>
        <v>Famille à coller.N.Nom de votre recette.Recette mère ►.S.Saisissez le nom de la recette mère</v>
      </c>
      <c r="D326" s="320">
        <f>D322</f>
        <v>6</v>
      </c>
      <c r="E326" s="1045" t="str">
        <f>E322</f>
        <v>couverts</v>
      </c>
      <c r="F326" s="861" t="s">
        <v>526</v>
      </c>
      <c r="G326" s="862"/>
      <c r="H326" s="863"/>
      <c r="I326" s="863">
        <v>250</v>
      </c>
      <c r="J326" s="864" t="s">
        <v>527</v>
      </c>
      <c r="K326" s="864"/>
      <c r="L326" s="856"/>
      <c r="N326" s="2982"/>
      <c r="O326" s="310"/>
      <c r="P326" s="2961"/>
      <c r="Q326"/>
      <c r="R326"/>
      <c r="S326"/>
      <c r="T326"/>
      <c r="Y326"/>
      <c r="Z326"/>
      <c r="AA326"/>
      <c r="AB326" s="49"/>
      <c r="AC326"/>
      <c r="AD326" s="842"/>
      <c r="AE326" s="842"/>
      <c r="AG326" s="49"/>
      <c r="AH326" s="49"/>
      <c r="AI326" s="49"/>
      <c r="AJ326" s="49"/>
      <c r="AK326" s="49"/>
      <c r="AL326" s="49"/>
      <c r="AM326" s="49"/>
      <c r="AN326" s="49"/>
      <c r="AO326" s="49"/>
      <c r="AP326" s="31"/>
      <c r="AQ326" s="49"/>
      <c r="AR326" s="31"/>
      <c r="AS326" s="31"/>
      <c r="AT326" s="31"/>
      <c r="AU326" s="31"/>
      <c r="AV326" s="31"/>
      <c r="AW326" s="31"/>
      <c r="AX326" s="31"/>
      <c r="AY326" s="31"/>
      <c r="AZ326" s="31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 s="4">
        <v>1</v>
      </c>
    </row>
    <row r="327" spans="1:66" s="48" customFormat="1" ht="15.75" x14ac:dyDescent="0.25">
      <c r="A327"/>
      <c r="B327" s="857" t="str">
        <f>IF(J327&lt;&gt;"","A", "►")</f>
        <v>A</v>
      </c>
      <c r="C327" s="320" t="str">
        <f>C322</f>
        <v>Famille à coller.N.Nom de votre recette.Recette mère ►.S.Saisissez le nom de la recette mère</v>
      </c>
      <c r="D327" s="320">
        <f>D322</f>
        <v>6</v>
      </c>
      <c r="E327" s="1045" t="str">
        <f>E322</f>
        <v>couverts</v>
      </c>
      <c r="F327" s="858" t="s">
        <v>517</v>
      </c>
      <c r="G327" s="859"/>
      <c r="H327" s="859"/>
      <c r="I327" s="859" t="s">
        <v>524</v>
      </c>
      <c r="J327" s="860" t="s">
        <v>525</v>
      </c>
      <c r="K327" s="860"/>
      <c r="L327" s="856"/>
      <c r="N327" s="2982"/>
      <c r="O327" s="310"/>
      <c r="P327" s="2961"/>
      <c r="Q327"/>
      <c r="R327"/>
      <c r="S327"/>
      <c r="T327"/>
      <c r="Y327"/>
      <c r="Z327"/>
      <c r="AA327"/>
      <c r="AB327" s="49"/>
      <c r="AC327"/>
      <c r="AD327" s="842"/>
      <c r="AE327" s="842"/>
      <c r="AG327" s="49"/>
      <c r="AH327" s="49"/>
      <c r="AI327" s="49"/>
      <c r="AJ327" s="49"/>
      <c r="AK327" s="49"/>
      <c r="AL327" s="49"/>
      <c r="AM327" s="49"/>
      <c r="AN327" s="49"/>
      <c r="AO327" s="49"/>
      <c r="AP327" s="31"/>
      <c r="AQ327" s="49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49"/>
      <c r="BF327"/>
      <c r="BG327"/>
      <c r="BH327"/>
      <c r="BI327"/>
      <c r="BJ327"/>
      <c r="BK327"/>
      <c r="BL327"/>
      <c r="BM327"/>
      <c r="BN327" s="4">
        <v>1</v>
      </c>
    </row>
    <row r="328" spans="1:66" s="48" customFormat="1" ht="15.75" x14ac:dyDescent="0.25">
      <c r="A328"/>
      <c r="B328" s="851" t="str">
        <f>IF(OR(F328&lt;&gt;"",G328&lt;&gt; "",I328&lt;&gt;"",J328&lt;&gt;""),"A", "►")</f>
        <v>A</v>
      </c>
      <c r="C328" s="320" t="str">
        <f>C322</f>
        <v>Famille à coller.N.Nom de votre recette.Recette mère ►.S.Saisissez le nom de la recette mère</v>
      </c>
      <c r="D328" s="320">
        <f>D322</f>
        <v>6</v>
      </c>
      <c r="E328" s="1045" t="str">
        <f>E322</f>
        <v>couverts</v>
      </c>
      <c r="F328" s="861" t="s">
        <v>526</v>
      </c>
      <c r="G328" s="862">
        <v>4.8611111111111112E-3</v>
      </c>
      <c r="H328" s="863"/>
      <c r="I328" s="863">
        <v>250</v>
      </c>
      <c r="J328" s="864" t="s">
        <v>528</v>
      </c>
      <c r="K328" s="864"/>
      <c r="L328" s="856"/>
      <c r="N328" s="2982"/>
      <c r="O328" s="310"/>
      <c r="P328" s="2961"/>
      <c r="Q328"/>
      <c r="R328"/>
      <c r="S328"/>
      <c r="T328"/>
      <c r="Y328"/>
      <c r="Z328"/>
      <c r="AA328"/>
      <c r="AB328" s="49"/>
      <c r="AC328"/>
      <c r="AD328" s="842"/>
      <c r="AE328" s="842"/>
      <c r="AG328" s="49"/>
      <c r="AH328" s="49"/>
      <c r="AI328" s="49"/>
      <c r="AJ328" s="49"/>
      <c r="AK328" s="49"/>
      <c r="AL328" s="49"/>
      <c r="AM328" s="49"/>
      <c r="AN328" s="49"/>
      <c r="AO328" s="49"/>
      <c r="AP328" s="31"/>
      <c r="AQ328" s="49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49"/>
      <c r="BF328"/>
      <c r="BG328"/>
      <c r="BH328"/>
      <c r="BI328"/>
      <c r="BJ328"/>
      <c r="BK328"/>
      <c r="BL328"/>
      <c r="BM328"/>
      <c r="BN328" s="4">
        <v>1</v>
      </c>
    </row>
    <row r="329" spans="1:66" s="48" customFormat="1" ht="15.75" x14ac:dyDescent="0.25">
      <c r="A329"/>
      <c r="B329" s="857" t="str">
        <f>IF(J329&lt;&gt;"","A", "►")</f>
        <v>A</v>
      </c>
      <c r="C329" s="320" t="str">
        <f>C322</f>
        <v>Famille à coller.N.Nom de votre recette.Recette mère ►.S.Saisissez le nom de la recette mère</v>
      </c>
      <c r="D329" s="320">
        <f>D322</f>
        <v>6</v>
      </c>
      <c r="E329" s="1045" t="str">
        <f>E322</f>
        <v>couverts</v>
      </c>
      <c r="F329" s="858" t="s">
        <v>517</v>
      </c>
      <c r="G329" s="859"/>
      <c r="H329" s="859"/>
      <c r="I329" s="859" t="s">
        <v>524</v>
      </c>
      <c r="J329" s="860" t="s">
        <v>525</v>
      </c>
      <c r="K329" s="860"/>
      <c r="L329" s="856"/>
      <c r="N329" s="2982"/>
      <c r="O329" s="310"/>
      <c r="P329" s="2961"/>
      <c r="Q329"/>
      <c r="R329"/>
      <c r="S329"/>
      <c r="T329"/>
      <c r="Y329"/>
      <c r="Z329"/>
      <c r="AA329"/>
      <c r="AB329" s="49"/>
      <c r="AC329"/>
      <c r="AD329" s="842"/>
      <c r="AE329" s="842"/>
      <c r="AG329" s="49"/>
      <c r="AH329" s="49"/>
      <c r="AI329" s="49"/>
      <c r="AJ329" s="49"/>
      <c r="AK329" s="49"/>
      <c r="AL329" s="49"/>
      <c r="AM329" s="49"/>
      <c r="AN329" s="49"/>
      <c r="AO329" s="49"/>
      <c r="AP329" s="31"/>
      <c r="AQ329" s="49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49"/>
      <c r="BF329"/>
      <c r="BG329"/>
      <c r="BH329"/>
      <c r="BI329"/>
      <c r="BJ329"/>
      <c r="BK329"/>
      <c r="BL329"/>
      <c r="BM329" s="49"/>
      <c r="BN329" s="4">
        <v>1</v>
      </c>
    </row>
    <row r="330" spans="1:66" s="48" customFormat="1" ht="15.75" x14ac:dyDescent="0.25">
      <c r="A330"/>
      <c r="B330" s="851" t="str">
        <f>IF(OR(F330&lt;&gt;"",G330&lt;&gt; "",I330&lt;&gt;"",J330&lt;&gt;""),"A", "►")</f>
        <v>A</v>
      </c>
      <c r="C330" s="320" t="str">
        <f>C322</f>
        <v>Famille à coller.N.Nom de votre recette.Recette mère ►.S.Saisissez le nom de la recette mère</v>
      </c>
      <c r="D330" s="320">
        <f>D322</f>
        <v>6</v>
      </c>
      <c r="E330" s="1045" t="str">
        <f>E322</f>
        <v>couverts</v>
      </c>
      <c r="F330" s="861" t="s">
        <v>526</v>
      </c>
      <c r="G330" s="862">
        <v>0.10416666666666667</v>
      </c>
      <c r="H330" s="863"/>
      <c r="I330" s="863">
        <v>170</v>
      </c>
      <c r="J330" s="864" t="s">
        <v>529</v>
      </c>
      <c r="K330" s="864"/>
      <c r="L330" s="856"/>
      <c r="N330" s="2982"/>
      <c r="O330" s="310"/>
      <c r="P330" s="2961"/>
      <c r="Q330"/>
      <c r="R330"/>
      <c r="S330"/>
      <c r="T330"/>
      <c r="Y330"/>
      <c r="Z330"/>
      <c r="AA330"/>
      <c r="AB330" s="49"/>
      <c r="AC330"/>
      <c r="AD330" s="842"/>
      <c r="AE330" s="842"/>
      <c r="AG330" s="49"/>
      <c r="AH330" s="49"/>
      <c r="AI330" s="49"/>
      <c r="AJ330" s="49"/>
      <c r="AK330" s="49"/>
      <c r="AL330" s="49"/>
      <c r="AM330" s="49"/>
      <c r="AN330" s="49"/>
      <c r="AO330" s="49"/>
      <c r="AP330" s="31"/>
      <c r="AQ330" s="49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49"/>
      <c r="BF330"/>
      <c r="BG330"/>
      <c r="BH330"/>
      <c r="BI330"/>
      <c r="BJ330"/>
      <c r="BK330"/>
      <c r="BL330"/>
      <c r="BM330"/>
      <c r="BN330" s="4">
        <v>1</v>
      </c>
    </row>
    <row r="331" spans="1:66" s="48" customFormat="1" ht="15.75" x14ac:dyDescent="0.25">
      <c r="A331"/>
      <c r="B331" s="857" t="str">
        <f>IF(J331&lt;&gt;"","A", "►")</f>
        <v>A</v>
      </c>
      <c r="C331" s="320" t="str">
        <f>C322</f>
        <v>Famille à coller.N.Nom de votre recette.Recette mère ►.S.Saisissez le nom de la recette mère</v>
      </c>
      <c r="D331" s="320">
        <f>D322</f>
        <v>6</v>
      </c>
      <c r="E331" s="1045" t="str">
        <f>E322</f>
        <v>couverts</v>
      </c>
      <c r="F331" s="858" t="s">
        <v>517</v>
      </c>
      <c r="G331" s="859"/>
      <c r="H331" s="859"/>
      <c r="I331" s="859" t="s">
        <v>524</v>
      </c>
      <c r="J331" s="860" t="s">
        <v>530</v>
      </c>
      <c r="K331" s="860"/>
      <c r="L331" s="856"/>
      <c r="N331" s="2982"/>
      <c r="O331" s="310"/>
      <c r="P331" s="2961"/>
      <c r="Q331"/>
      <c r="R331"/>
      <c r="S331"/>
      <c r="T331"/>
      <c r="Y331"/>
      <c r="Z331"/>
      <c r="AA331"/>
      <c r="AB331" s="49"/>
      <c r="AC331"/>
      <c r="AD331" s="842"/>
      <c r="AE331" s="842"/>
      <c r="AG331" s="49"/>
      <c r="AH331" s="49"/>
      <c r="AI331" s="49"/>
      <c r="AJ331" s="49"/>
      <c r="AK331" s="49"/>
      <c r="AL331" s="49"/>
      <c r="AM331" s="49"/>
      <c r="AN331" s="49"/>
      <c r="AO331" s="49"/>
      <c r="AP331" s="31"/>
      <c r="AQ331" s="49"/>
      <c r="AR331" s="31"/>
      <c r="AS331" s="31"/>
      <c r="AT331" s="31"/>
      <c r="AU331" s="31"/>
      <c r="AV331" s="31"/>
      <c r="AW331" s="31"/>
      <c r="AX331" s="31"/>
      <c r="AY331" s="31"/>
      <c r="AZ331" s="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 s="4">
        <v>1</v>
      </c>
    </row>
    <row r="332" spans="1:66" s="48" customFormat="1" ht="15.75" x14ac:dyDescent="0.25">
      <c r="A332"/>
      <c r="B332" s="851" t="str">
        <f>IF(OR(F332&lt;&gt;"",G332&lt;&gt; "",I332&lt;&gt;"",J332&lt;&gt;""),"A", "►")</f>
        <v>A</v>
      </c>
      <c r="C332" s="320" t="str">
        <f>C322</f>
        <v>Famille à coller.N.Nom de votre recette.Recette mère ►.S.Saisissez le nom de la recette mère</v>
      </c>
      <c r="D332" s="320">
        <f>D322</f>
        <v>6</v>
      </c>
      <c r="E332" s="1045" t="str">
        <f>E322</f>
        <v>couverts</v>
      </c>
      <c r="F332" s="861" t="s">
        <v>526</v>
      </c>
      <c r="G332" s="862">
        <v>4.8611111111111112E-3</v>
      </c>
      <c r="H332" s="863"/>
      <c r="I332" s="863">
        <v>100</v>
      </c>
      <c r="J332" s="864"/>
      <c r="K332" s="864"/>
      <c r="L332" s="856"/>
      <c r="N332" s="2982"/>
      <c r="O332" s="310"/>
      <c r="P332" s="2961"/>
      <c r="Q332"/>
      <c r="R332"/>
      <c r="S332"/>
      <c r="T332"/>
      <c r="Y332"/>
      <c r="Z332"/>
      <c r="AA332"/>
      <c r="AB332" s="49"/>
      <c r="AC332"/>
      <c r="AD332" s="842"/>
      <c r="AE332" s="842"/>
      <c r="AG332" s="49"/>
      <c r="AH332" s="49"/>
      <c r="AI332" s="49"/>
      <c r="AJ332" s="49"/>
      <c r="AK332" s="49"/>
      <c r="AL332" s="49"/>
      <c r="AM332" s="49"/>
      <c r="AN332" s="49"/>
      <c r="AO332" s="49"/>
      <c r="AP332" s="31"/>
      <c r="AQ332" s="49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49"/>
      <c r="BF332"/>
      <c r="BG332"/>
      <c r="BH332"/>
      <c r="BI332"/>
      <c r="BJ332"/>
      <c r="BK332"/>
      <c r="BL332"/>
      <c r="BM332"/>
      <c r="BN332" s="4">
        <v>1</v>
      </c>
    </row>
    <row r="333" spans="1:66" s="48" customFormat="1" ht="15.75" x14ac:dyDescent="0.25">
      <c r="A333"/>
      <c r="B333" s="857" t="str">
        <f>IF(J333&lt;&gt;"","A", "►")</f>
        <v>A</v>
      </c>
      <c r="C333" s="320" t="str">
        <f>C322</f>
        <v>Famille à coller.N.Nom de votre recette.Recette mère ►.S.Saisissez le nom de la recette mère</v>
      </c>
      <c r="D333" s="320">
        <f>D322</f>
        <v>6</v>
      </c>
      <c r="E333" s="1045" t="str">
        <f>E322</f>
        <v>couverts</v>
      </c>
      <c r="F333" s="858" t="s">
        <v>517</v>
      </c>
      <c r="G333" s="859"/>
      <c r="H333" s="859"/>
      <c r="I333" s="859" t="s">
        <v>524</v>
      </c>
      <c r="J333" s="860" t="s">
        <v>531</v>
      </c>
      <c r="K333" s="860"/>
      <c r="L333" s="856"/>
      <c r="N333" s="2982"/>
      <c r="O333" s="310"/>
      <c r="P333" s="2961"/>
      <c r="Q333"/>
      <c r="R333"/>
      <c r="S333"/>
      <c r="T333"/>
      <c r="Y333"/>
      <c r="Z333"/>
      <c r="AA333"/>
      <c r="AB333" s="49"/>
      <c r="AC333"/>
      <c r="AD333" s="842"/>
      <c r="AE333" s="842"/>
      <c r="AG333" s="49"/>
      <c r="AH333" s="49"/>
      <c r="AI333" s="49"/>
      <c r="AJ333" s="49"/>
      <c r="AK333" s="49"/>
      <c r="AL333" s="49"/>
      <c r="AM333" s="49"/>
      <c r="AN333" s="49"/>
      <c r="AO333" s="49"/>
      <c r="AP333" s="31"/>
      <c r="AQ333" s="49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49"/>
      <c r="BF333"/>
      <c r="BG333"/>
      <c r="BH333"/>
      <c r="BI333"/>
      <c r="BJ333"/>
      <c r="BK333"/>
      <c r="BL333"/>
      <c r="BM333"/>
      <c r="BN333" s="4">
        <v>1</v>
      </c>
    </row>
    <row r="334" spans="1:66" s="48" customFormat="1" ht="15.75" x14ac:dyDescent="0.25">
      <c r="A334"/>
      <c r="B334" s="851" t="str">
        <f>IF(OR(F334&lt;&gt;"",G334&lt;&gt; "",I334&lt;&gt;"",J334&lt;&gt;""),"A", "►")</f>
        <v>A</v>
      </c>
      <c r="C334" s="320" t="str">
        <f>C322</f>
        <v>Famille à coller.N.Nom de votre recette.Recette mère ►.S.Saisissez le nom de la recette mère</v>
      </c>
      <c r="D334" s="320">
        <f>D322</f>
        <v>6</v>
      </c>
      <c r="E334" s="1045" t="str">
        <f>E322</f>
        <v>couverts</v>
      </c>
      <c r="F334" s="861" t="s">
        <v>526</v>
      </c>
      <c r="G334" s="862">
        <v>4.8611111111111112E-3</v>
      </c>
      <c r="H334" s="863"/>
      <c r="I334" s="863">
        <v>110</v>
      </c>
      <c r="J334" s="864"/>
      <c r="K334" s="864"/>
      <c r="L334" s="856"/>
      <c r="N334" s="2982"/>
      <c r="O334" s="310"/>
      <c r="P334" s="2961"/>
      <c r="Q334"/>
      <c r="R334"/>
      <c r="S334"/>
      <c r="T334"/>
      <c r="Y334"/>
      <c r="Z334"/>
      <c r="AA334"/>
      <c r="AB334" s="49"/>
      <c r="AC334"/>
      <c r="AD334" s="842"/>
      <c r="AE334" s="842"/>
      <c r="AG334" s="49"/>
      <c r="AH334" s="49"/>
      <c r="AI334" s="49"/>
      <c r="AJ334" s="49"/>
      <c r="AK334" s="49"/>
      <c r="AL334" s="49"/>
      <c r="AM334" s="49"/>
      <c r="AN334" s="49"/>
      <c r="AO334" s="49"/>
      <c r="AP334" s="31"/>
      <c r="AQ334" s="49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49"/>
      <c r="BF334"/>
      <c r="BG334"/>
      <c r="BH334"/>
      <c r="BI334"/>
      <c r="BJ334"/>
      <c r="BK334"/>
      <c r="BL334"/>
      <c r="BM334"/>
      <c r="BN334" s="4">
        <v>1</v>
      </c>
    </row>
    <row r="335" spans="1:66" s="48" customFormat="1" ht="16.5" thickBot="1" x14ac:dyDescent="0.3">
      <c r="A335"/>
      <c r="B335" s="196" t="str">
        <f t="shared" ref="B335" si="52">IF(OR(F335&lt;&gt;"",G335&lt;&gt; "",H335&lt;&gt;"",I335&lt;&gt;""),"A", "►")</f>
        <v>►</v>
      </c>
      <c r="C335" s="320" t="str">
        <f>C322</f>
        <v>Famille à coller.N.Nom de votre recette.Recette mère ►.S.Saisissez le nom de la recette mère</v>
      </c>
      <c r="D335" s="320">
        <f>D322</f>
        <v>6</v>
      </c>
      <c r="E335" s="1045" t="str">
        <f>E322</f>
        <v>couverts</v>
      </c>
      <c r="F335" s="270"/>
      <c r="G335" s="270"/>
      <c r="H335" s="270"/>
      <c r="I335" s="270"/>
      <c r="J335" s="270"/>
      <c r="K335" s="270"/>
      <c r="L335" s="329"/>
      <c r="N335" s="2982"/>
      <c r="O335" s="310"/>
      <c r="P335" s="2961"/>
      <c r="Q335"/>
      <c r="R335"/>
      <c r="S335"/>
      <c r="T335"/>
      <c r="Y335"/>
      <c r="Z335"/>
      <c r="AA335"/>
      <c r="AB335" s="49"/>
      <c r="AC335"/>
      <c r="AD335" s="842"/>
      <c r="AE335" s="842"/>
      <c r="AG335" s="49"/>
      <c r="AH335" s="49"/>
      <c r="AI335" s="49"/>
      <c r="AJ335" s="49"/>
      <c r="AK335" s="49"/>
      <c r="AL335" s="49"/>
      <c r="AM335" s="49"/>
      <c r="AN335" s="49"/>
      <c r="AO335" s="49"/>
      <c r="AP335" s="31"/>
      <c r="AQ335" s="49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49"/>
      <c r="BF335"/>
      <c r="BG335"/>
      <c r="BH335"/>
      <c r="BI335"/>
      <c r="BJ335"/>
      <c r="BK335"/>
      <c r="BL335"/>
      <c r="BM335"/>
      <c r="BN335" s="4">
        <v>1</v>
      </c>
    </row>
    <row r="336" spans="1:66" s="48" customFormat="1" ht="17.25" thickTop="1" thickBot="1" x14ac:dyDescent="0.3">
      <c r="A336"/>
      <c r="B336" s="319" t="s">
        <v>18</v>
      </c>
      <c r="C336" s="320" t="str">
        <f>C322</f>
        <v>Famille à coller.N.Nom de votre recette.Recette mère ►.S.Saisissez le nom de la recette mère</v>
      </c>
      <c r="D336" s="320">
        <f>D322</f>
        <v>6</v>
      </c>
      <c r="E336" s="1045" t="str">
        <f>E322</f>
        <v>couverts</v>
      </c>
      <c r="F336" s="601"/>
      <c r="G336" s="600"/>
      <c r="H336" s="600"/>
      <c r="I336" s="600"/>
      <c r="J336" s="601" t="s">
        <v>547</v>
      </c>
      <c r="K336" s="601"/>
      <c r="L336" s="602"/>
      <c r="N336" s="2982"/>
      <c r="O336" s="310"/>
      <c r="P336" s="2961"/>
      <c r="Q336"/>
      <c r="R336"/>
      <c r="S336"/>
      <c r="T336"/>
      <c r="Y336"/>
      <c r="Z336"/>
      <c r="AA336"/>
      <c r="AB336" s="49"/>
      <c r="AC336"/>
      <c r="AD336" s="842"/>
      <c r="AE336" s="842"/>
      <c r="AG336" s="49"/>
      <c r="AH336" s="49"/>
      <c r="AI336" s="49"/>
      <c r="AJ336" s="49"/>
      <c r="AK336" s="49"/>
      <c r="AL336" s="49"/>
      <c r="AM336" s="49"/>
      <c r="AN336" s="49"/>
      <c r="AO336" s="49"/>
      <c r="AP336" s="31"/>
      <c r="AQ336" s="49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49"/>
      <c r="BF336"/>
      <c r="BG336"/>
      <c r="BH336"/>
      <c r="BI336"/>
      <c r="BJ336"/>
      <c r="BK336"/>
      <c r="BL336"/>
      <c r="BM336"/>
      <c r="BN336" s="4">
        <v>1</v>
      </c>
    </row>
    <row r="337" spans="1:66" s="48" customFormat="1" ht="16.5" thickTop="1" x14ac:dyDescent="0.25">
      <c r="A337"/>
      <c r="B337" s="319" t="s">
        <v>18</v>
      </c>
      <c r="C337" s="320" t="str">
        <f>C322</f>
        <v>Famille à coller.N.Nom de votre recette.Recette mère ►.S.Saisissez le nom de la recette mère</v>
      </c>
      <c r="D337" s="320">
        <f>D322</f>
        <v>6</v>
      </c>
      <c r="E337" s="1045" t="str">
        <f>E322</f>
        <v>couverts</v>
      </c>
      <c r="F337" s="633"/>
      <c r="G337" s="881" t="s">
        <v>548</v>
      </c>
      <c r="H337" s="248"/>
      <c r="I337" s="248"/>
      <c r="J337" s="882"/>
      <c r="K337" s="243"/>
      <c r="L337" s="883" t="s">
        <v>549</v>
      </c>
      <c r="N337" s="2982"/>
      <c r="O337" s="310"/>
      <c r="P337" s="2961"/>
      <c r="Q337"/>
      <c r="R337" s="596"/>
      <c r="S337"/>
      <c r="T337"/>
      <c r="Y337"/>
      <c r="Z337"/>
      <c r="AA337"/>
      <c r="AB337" s="49"/>
      <c r="AC337"/>
      <c r="AD337" s="842"/>
      <c r="AE337" s="842"/>
      <c r="AG337" s="49"/>
      <c r="AH337" s="49"/>
      <c r="AI337" s="49"/>
      <c r="AJ337" s="49"/>
      <c r="AK337" s="49"/>
      <c r="AL337" s="49"/>
      <c r="AM337" s="49"/>
      <c r="AN337" s="49"/>
      <c r="AO337" s="49"/>
      <c r="AP337" s="31"/>
      <c r="AQ337" s="49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49"/>
      <c r="BF337"/>
      <c r="BG337"/>
      <c r="BH337"/>
      <c r="BI337"/>
      <c r="BJ337"/>
      <c r="BK337"/>
      <c r="BL337"/>
      <c r="BM337"/>
      <c r="BN337" s="4">
        <v>1</v>
      </c>
    </row>
    <row r="338" spans="1:66" s="48" customFormat="1" ht="15.75" x14ac:dyDescent="0.25">
      <c r="A338"/>
      <c r="B338" s="319" t="s">
        <v>18</v>
      </c>
      <c r="C338" s="320" t="str">
        <f>C322</f>
        <v>Famille à coller.N.Nom de votre recette.Recette mère ►.S.Saisissez le nom de la recette mère</v>
      </c>
      <c r="D338" s="320">
        <f>D322</f>
        <v>6</v>
      </c>
      <c r="E338" s="1045" t="str">
        <f>E322</f>
        <v>couverts</v>
      </c>
      <c r="F338" s="884"/>
      <c r="G338" s="885">
        <v>16</v>
      </c>
      <c r="H338" s="16"/>
      <c r="I338" s="886" t="s">
        <v>550</v>
      </c>
      <c r="J338" t="s">
        <v>551</v>
      </c>
      <c r="K338" s="248"/>
      <c r="L338" s="383" t="s">
        <v>552</v>
      </c>
      <c r="M338"/>
      <c r="N338" s="2982"/>
      <c r="O338" s="310"/>
      <c r="P338" s="2961"/>
      <c r="Q338"/>
      <c r="R338" s="596"/>
      <c r="S338"/>
      <c r="T338"/>
      <c r="Y338"/>
      <c r="Z338"/>
      <c r="AA338"/>
      <c r="AB338" s="49"/>
      <c r="AC338"/>
      <c r="AD338" s="842"/>
      <c r="AE338" s="842"/>
      <c r="AF338"/>
      <c r="AG338" s="49"/>
      <c r="AH338" s="49"/>
      <c r="AI338" s="49"/>
      <c r="AJ338" s="49"/>
      <c r="AK338" s="49"/>
      <c r="AL338" s="49"/>
      <c r="AM338" s="49"/>
      <c r="AN338" s="49"/>
      <c r="AO338" s="49"/>
      <c r="AP338" s="31"/>
      <c r="AQ338" s="49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49"/>
      <c r="BF338"/>
      <c r="BG338"/>
      <c r="BH338"/>
      <c r="BI338"/>
      <c r="BJ338"/>
      <c r="BK338"/>
      <c r="BL338"/>
      <c r="BM338"/>
      <c r="BN338" s="4">
        <v>1</v>
      </c>
    </row>
    <row r="339" spans="1:66" s="48" customFormat="1" ht="16.5" thickBot="1" x14ac:dyDescent="0.3">
      <c r="A339"/>
      <c r="B339" s="319" t="s">
        <v>18</v>
      </c>
      <c r="C339" s="320" t="str">
        <f>C322</f>
        <v>Famille à coller.N.Nom de votre recette.Recette mère ►.S.Saisissez le nom de la recette mère</v>
      </c>
      <c r="D339" s="320">
        <f>D322</f>
        <v>6</v>
      </c>
      <c r="E339" s="1045" t="str">
        <f>E322</f>
        <v>couverts</v>
      </c>
      <c r="F339" s="887"/>
      <c r="G339" s="888" t="s">
        <v>553</v>
      </c>
      <c r="H339" s="888"/>
      <c r="I339" s="889">
        <v>32</v>
      </c>
      <c r="J339" s="890" t="str">
        <f>I338</f>
        <v xml:space="preserve">portions </v>
      </c>
      <c r="K339" s="270"/>
      <c r="L339" s="383" t="s">
        <v>554</v>
      </c>
      <c r="M339"/>
      <c r="N339" s="2982"/>
      <c r="O339" s="310"/>
      <c r="P339" s="2961"/>
      <c r="Q339"/>
      <c r="R339" s="596"/>
      <c r="S339"/>
      <c r="T339"/>
      <c r="Y339"/>
      <c r="Z339"/>
      <c r="AA339"/>
      <c r="AB339" s="49"/>
      <c r="AC339"/>
      <c r="AD339" s="842"/>
      <c r="AE339" s="842"/>
      <c r="AF339"/>
      <c r="AG339" s="49"/>
      <c r="AH339" s="49"/>
      <c r="AI339" s="49"/>
      <c r="AJ339" s="49"/>
      <c r="AK339" s="49"/>
      <c r="AL339" s="49"/>
      <c r="AM339" s="49"/>
      <c r="AN339" s="49"/>
      <c r="AO339" s="49"/>
      <c r="AP339" s="31"/>
      <c r="AQ339" s="49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49"/>
      <c r="BF339"/>
      <c r="BG339"/>
      <c r="BH339"/>
      <c r="BI339"/>
      <c r="BJ339"/>
      <c r="BK339"/>
      <c r="BL339"/>
      <c r="BM339"/>
      <c r="BN339" s="4">
        <v>1</v>
      </c>
    </row>
    <row r="340" spans="1:66" s="48" customFormat="1" ht="17.25" thickTop="1" thickBot="1" x14ac:dyDescent="0.3">
      <c r="A340"/>
      <c r="B340" s="319" t="s">
        <v>18</v>
      </c>
      <c r="C340" s="320" t="str">
        <f>C322</f>
        <v>Famille à coller.N.Nom de votre recette.Recette mère ►.S.Saisissez le nom de la recette mère</v>
      </c>
      <c r="D340" s="320">
        <f>D322</f>
        <v>6</v>
      </c>
      <c r="E340" s="1045" t="str">
        <f>E322</f>
        <v>couverts</v>
      </c>
      <c r="F340" s="891"/>
      <c r="G340" s="892" t="s">
        <v>555</v>
      </c>
      <c r="H340" s="16"/>
      <c r="I340" s="893" t="str">
        <f>G340</f>
        <v>Gastro</v>
      </c>
      <c r="J340" s="894" t="s">
        <v>556</v>
      </c>
      <c r="K340" s="270"/>
      <c r="L340" s="383" t="s">
        <v>557</v>
      </c>
      <c r="M340"/>
      <c r="N340" s="2982"/>
      <c r="O340" s="310"/>
      <c r="P340" s="2961"/>
      <c r="Q340"/>
      <c r="R340" s="610" t="s">
        <v>61</v>
      </c>
      <c r="S340"/>
      <c r="T340"/>
      <c r="Y340"/>
      <c r="Z340"/>
      <c r="AA340"/>
      <c r="AB340" s="49"/>
      <c r="AC340"/>
      <c r="AD340" s="842"/>
      <c r="AE340" s="842"/>
      <c r="AF340"/>
      <c r="AG340" s="49"/>
      <c r="AH340" s="49"/>
      <c r="AI340" s="49"/>
      <c r="AJ340" s="49"/>
      <c r="AK340" s="49"/>
      <c r="AL340" s="49"/>
      <c r="AM340" s="49"/>
      <c r="AN340" s="49"/>
      <c r="AO340" s="49"/>
      <c r="AP340" s="31"/>
      <c r="AQ340" s="49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49"/>
      <c r="BF340"/>
      <c r="BG340"/>
      <c r="BH340"/>
      <c r="BI340"/>
      <c r="BJ340"/>
      <c r="BK340"/>
      <c r="BL340"/>
      <c r="BM340"/>
      <c r="BN340" s="4">
        <v>1</v>
      </c>
    </row>
    <row r="341" spans="1:66" s="48" customFormat="1" ht="16.5" thickTop="1" x14ac:dyDescent="0.25">
      <c r="A341"/>
      <c r="B341" s="196" t="str">
        <f t="shared" ref="B341:B348" si="53">IF(OR(F341&lt;&gt;""),"A", "►")</f>
        <v>A</v>
      </c>
      <c r="C341" s="320" t="str">
        <f>C322</f>
        <v>Famille à coller.N.Nom de votre recette.Recette mère ►.S.Saisissez le nom de la recette mère</v>
      </c>
      <c r="D341" s="320">
        <f>D322</f>
        <v>6</v>
      </c>
      <c r="E341" s="1045" t="str">
        <f>E322</f>
        <v>couverts</v>
      </c>
      <c r="F341" s="605" t="s">
        <v>336</v>
      </c>
      <c r="G341" s="892">
        <v>1</v>
      </c>
      <c r="H341" s="16"/>
      <c r="I341" s="895">
        <f>(G341/G338)*I339</f>
        <v>2</v>
      </c>
      <c r="J341" s="97" t="s">
        <v>558</v>
      </c>
      <c r="K341" s="270"/>
      <c r="L341" s="383" t="s">
        <v>559</v>
      </c>
      <c r="M341"/>
      <c r="N341" s="2982"/>
      <c r="O341" s="310"/>
      <c r="P341" s="2961"/>
      <c r="Q341"/>
      <c r="R341" s="482" t="s">
        <v>257</v>
      </c>
      <c r="S341"/>
      <c r="T341"/>
      <c r="Y341"/>
      <c r="Z341"/>
      <c r="AA341"/>
      <c r="AB341" s="49"/>
      <c r="AC341"/>
      <c r="AD341" s="842"/>
      <c r="AE341" s="842"/>
      <c r="AF341"/>
      <c r="AG341" s="49"/>
      <c r="AH341" s="49"/>
      <c r="AI341" s="49"/>
      <c r="AJ341" s="49"/>
      <c r="AK341" s="49"/>
      <c r="AL341" s="49"/>
      <c r="AM341" s="49"/>
      <c r="AN341" s="49"/>
      <c r="AO341" s="49"/>
      <c r="AP341" s="31"/>
      <c r="AQ341" s="49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49"/>
      <c r="BF341"/>
      <c r="BG341"/>
      <c r="BH341"/>
      <c r="BI341"/>
      <c r="BJ341"/>
      <c r="BK341"/>
      <c r="BL341"/>
      <c r="BM341"/>
      <c r="BN341" s="4">
        <v>1</v>
      </c>
    </row>
    <row r="342" spans="1:66" s="48" customFormat="1" ht="15.75" x14ac:dyDescent="0.25">
      <c r="A342"/>
      <c r="B342" s="196" t="str">
        <f t="shared" si="53"/>
        <v>A</v>
      </c>
      <c r="C342" s="320" t="str">
        <f>C322</f>
        <v>Famille à coller.N.Nom de votre recette.Recette mère ►.S.Saisissez le nom de la recette mère</v>
      </c>
      <c r="D342" s="320">
        <f>D322</f>
        <v>6</v>
      </c>
      <c r="E342" s="1045" t="str">
        <f>E322</f>
        <v>couverts</v>
      </c>
      <c r="F342" s="605" t="s">
        <v>336</v>
      </c>
      <c r="G342" s="892">
        <v>1</v>
      </c>
      <c r="H342" s="16"/>
      <c r="I342" s="895">
        <f>(G342/G338)*I339</f>
        <v>2</v>
      </c>
      <c r="J342" s="97" t="s">
        <v>560</v>
      </c>
      <c r="K342" s="270"/>
      <c r="L342" s="383" t="s">
        <v>561</v>
      </c>
      <c r="M342"/>
      <c r="N342" s="2982"/>
      <c r="O342" s="310"/>
      <c r="P342" s="2961"/>
      <c r="Q342"/>
      <c r="R342" s="605" t="s">
        <v>336</v>
      </c>
      <c r="S342"/>
      <c r="T342"/>
      <c r="Y342"/>
      <c r="Z342"/>
      <c r="AA342"/>
      <c r="AB342" s="49"/>
      <c r="AC342"/>
      <c r="AD342" s="842"/>
      <c r="AE342" s="842"/>
      <c r="AF342"/>
      <c r="AG342" s="49"/>
      <c r="AH342" s="49"/>
      <c r="AI342" s="49"/>
      <c r="AJ342" s="49"/>
      <c r="AK342" s="49"/>
      <c r="AL342" s="49"/>
      <c r="AM342" s="49"/>
      <c r="AN342" s="49"/>
      <c r="AO342" s="49"/>
      <c r="AP342" s="31"/>
      <c r="AQ342" s="49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49"/>
      <c r="BF342"/>
      <c r="BG342"/>
      <c r="BH342"/>
      <c r="BI342"/>
      <c r="BJ342"/>
      <c r="BK342"/>
      <c r="BL342"/>
      <c r="BM342"/>
      <c r="BN342" s="4">
        <v>1</v>
      </c>
    </row>
    <row r="343" spans="1:66" s="48" customFormat="1" ht="15.75" x14ac:dyDescent="0.25">
      <c r="A343"/>
      <c r="B343" s="196" t="str">
        <f t="shared" si="53"/>
        <v>A</v>
      </c>
      <c r="C343" s="320" t="str">
        <f>C322</f>
        <v>Famille à coller.N.Nom de votre recette.Recette mère ►.S.Saisissez le nom de la recette mère</v>
      </c>
      <c r="D343" s="320">
        <f>D322</f>
        <v>6</v>
      </c>
      <c r="E343" s="1045" t="str">
        <f>E322</f>
        <v>couverts</v>
      </c>
      <c r="F343" s="605" t="s">
        <v>336</v>
      </c>
      <c r="G343" s="892">
        <v>1</v>
      </c>
      <c r="H343" s="16"/>
      <c r="I343" s="895">
        <f>(G343/G338)*I339</f>
        <v>2</v>
      </c>
      <c r="J343" s="97" t="s">
        <v>562</v>
      </c>
      <c r="K343" s="270"/>
      <c r="L343" s="383" t="s">
        <v>563</v>
      </c>
      <c r="M343"/>
      <c r="N343" s="2982"/>
      <c r="O343" s="310"/>
      <c r="P343" s="2961"/>
      <c r="Q343"/>
      <c r="R343" s="611" t="s">
        <v>342</v>
      </c>
      <c r="S343"/>
      <c r="T343"/>
      <c r="Y343"/>
      <c r="Z343"/>
      <c r="AA343"/>
      <c r="AB343" s="49"/>
      <c r="AC343"/>
      <c r="AD343" s="842"/>
      <c r="AE343" s="842"/>
      <c r="AF343"/>
      <c r="AG343" s="49"/>
      <c r="AH343" s="49"/>
      <c r="AI343" s="49"/>
      <c r="AJ343" s="49"/>
      <c r="AK343" s="49"/>
      <c r="AL343" s="49"/>
      <c r="AM343" s="49"/>
      <c r="AN343" s="49"/>
      <c r="AO343" s="49"/>
      <c r="AP343" s="31"/>
      <c r="AQ343" s="49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49"/>
      <c r="BF343"/>
      <c r="BG343"/>
      <c r="BH343"/>
      <c r="BI343"/>
      <c r="BJ343"/>
      <c r="BK343"/>
      <c r="BL343"/>
      <c r="BM343"/>
      <c r="BN343" s="4">
        <v>1</v>
      </c>
    </row>
    <row r="344" spans="1:66" s="48" customFormat="1" ht="15.75" x14ac:dyDescent="0.25">
      <c r="A344"/>
      <c r="B344" s="196" t="str">
        <f t="shared" si="53"/>
        <v>A</v>
      </c>
      <c r="C344" s="320" t="str">
        <f>C322</f>
        <v>Famille à coller.N.Nom de votre recette.Recette mère ►.S.Saisissez le nom de la recette mère</v>
      </c>
      <c r="D344" s="320">
        <f>D322</f>
        <v>6</v>
      </c>
      <c r="E344" s="1045" t="str">
        <f>E322</f>
        <v>couverts</v>
      </c>
      <c r="F344" s="605" t="s">
        <v>336</v>
      </c>
      <c r="G344" s="892">
        <v>1</v>
      </c>
      <c r="H344" s="16"/>
      <c r="I344" s="895">
        <f>(G344/G338)*I339</f>
        <v>2</v>
      </c>
      <c r="J344" s="97" t="s">
        <v>564</v>
      </c>
      <c r="K344" s="270"/>
      <c r="L344" s="383" t="s">
        <v>565</v>
      </c>
      <c r="M344"/>
      <c r="N344" s="2982"/>
      <c r="O344" s="310"/>
      <c r="P344" s="2961"/>
      <c r="Q344"/>
      <c r="R344" s="614" t="s">
        <v>344</v>
      </c>
      <c r="S344"/>
      <c r="T344"/>
      <c r="Y344"/>
      <c r="Z344"/>
      <c r="AA344"/>
      <c r="AB344" s="49"/>
      <c r="AC344"/>
      <c r="AD344" s="842"/>
      <c r="AE344" s="842"/>
      <c r="AF344"/>
      <c r="AG344" s="49"/>
      <c r="AH344" s="49"/>
      <c r="AI344" s="49"/>
      <c r="AJ344" s="49"/>
      <c r="AK344" s="49"/>
      <c r="AL344" s="49"/>
      <c r="AM344" s="49"/>
      <c r="AN344" s="49"/>
      <c r="AO344" s="49"/>
      <c r="AP344" s="31"/>
      <c r="AQ344" s="49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49"/>
      <c r="BF344"/>
      <c r="BG344"/>
      <c r="BH344"/>
      <c r="BI344"/>
      <c r="BJ344"/>
      <c r="BK344"/>
      <c r="BL344"/>
      <c r="BM344"/>
      <c r="BN344" s="4">
        <v>1</v>
      </c>
    </row>
    <row r="345" spans="1:66" s="48" customFormat="1" ht="15.75" x14ac:dyDescent="0.25">
      <c r="A345"/>
      <c r="B345" s="196" t="str">
        <f t="shared" si="53"/>
        <v>A</v>
      </c>
      <c r="C345" s="320" t="str">
        <f>C322</f>
        <v>Famille à coller.N.Nom de votre recette.Recette mère ►.S.Saisissez le nom de la recette mère</v>
      </c>
      <c r="D345" s="320">
        <f>D322</f>
        <v>6</v>
      </c>
      <c r="E345" s="1045" t="str">
        <f>E322</f>
        <v>couverts</v>
      </c>
      <c r="F345" s="605" t="s">
        <v>336</v>
      </c>
      <c r="G345" s="892">
        <v>1</v>
      </c>
      <c r="H345" s="16"/>
      <c r="I345" s="895">
        <f>(G345/G338)*I339</f>
        <v>2</v>
      </c>
      <c r="J345" s="97" t="s">
        <v>566</v>
      </c>
      <c r="K345" s="270"/>
      <c r="L345" s="383" t="s">
        <v>567</v>
      </c>
      <c r="M345"/>
      <c r="N345" s="2982"/>
      <c r="O345" s="310"/>
      <c r="P345" s="2961"/>
      <c r="Q345"/>
      <c r="R345" s="614" t="s">
        <v>348</v>
      </c>
      <c r="S345"/>
      <c r="T345"/>
      <c r="Y345"/>
      <c r="Z345"/>
      <c r="AA345"/>
      <c r="AB345" s="49"/>
      <c r="AC345"/>
      <c r="AD345" s="842"/>
      <c r="AE345" s="842"/>
      <c r="AF345"/>
      <c r="AG345" s="49"/>
      <c r="AH345" s="49"/>
      <c r="AI345" s="49"/>
      <c r="AJ345" s="49"/>
      <c r="AK345" s="49"/>
      <c r="AL345" s="49"/>
      <c r="AM345" s="49"/>
      <c r="AN345" s="49"/>
      <c r="AO345" s="49"/>
      <c r="AP345" s="31"/>
      <c r="AQ345" s="49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49"/>
      <c r="BF345"/>
      <c r="BG345"/>
      <c r="BH345"/>
      <c r="BI345"/>
      <c r="BJ345"/>
      <c r="BK345"/>
      <c r="BL345"/>
      <c r="BM345"/>
      <c r="BN345" s="4">
        <v>1</v>
      </c>
    </row>
    <row r="346" spans="1:66" s="48" customFormat="1" ht="15.75" x14ac:dyDescent="0.25">
      <c r="A346"/>
      <c r="B346" s="196" t="str">
        <f t="shared" si="53"/>
        <v>A</v>
      </c>
      <c r="C346" s="320" t="str">
        <f>C322</f>
        <v>Famille à coller.N.Nom de votre recette.Recette mère ►.S.Saisissez le nom de la recette mère</v>
      </c>
      <c r="D346" s="320">
        <f>D322</f>
        <v>6</v>
      </c>
      <c r="E346" s="1045" t="str">
        <f>E322</f>
        <v>couverts</v>
      </c>
      <c r="F346" s="896" t="s">
        <v>568</v>
      </c>
      <c r="G346" s="892">
        <v>1</v>
      </c>
      <c r="H346" s="16"/>
      <c r="I346" s="895">
        <f>(G346/G338)*I339</f>
        <v>2</v>
      </c>
      <c r="J346" s="270"/>
      <c r="K346" s="270"/>
      <c r="L346" s="383" t="s">
        <v>569</v>
      </c>
      <c r="M346"/>
      <c r="N346" s="2982"/>
      <c r="O346" s="310"/>
      <c r="P346" s="2961"/>
      <c r="Q346"/>
      <c r="R346"/>
      <c r="S346"/>
      <c r="T346"/>
      <c r="Y346"/>
      <c r="Z346"/>
      <c r="AA346"/>
      <c r="AB346" s="49"/>
      <c r="AC346"/>
      <c r="AD346" s="842"/>
      <c r="AE346" s="842"/>
      <c r="AF346"/>
      <c r="AG346" s="49"/>
      <c r="AH346" s="49"/>
      <c r="AI346" s="49"/>
      <c r="AJ346" s="49"/>
      <c r="AK346" s="49"/>
      <c r="AL346" s="49"/>
      <c r="AM346" s="49"/>
      <c r="AN346" s="49"/>
      <c r="AO346" s="49"/>
      <c r="AP346" s="31"/>
      <c r="AQ346" s="49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49"/>
      <c r="BF346"/>
      <c r="BG346"/>
      <c r="BH346"/>
      <c r="BI346"/>
      <c r="BJ346"/>
      <c r="BK346"/>
      <c r="BL346"/>
      <c r="BM346"/>
      <c r="BN346" s="4">
        <v>1</v>
      </c>
    </row>
    <row r="347" spans="1:66" s="48" customFormat="1" ht="15.75" x14ac:dyDescent="0.25">
      <c r="A347"/>
      <c r="B347" s="196" t="str">
        <f t="shared" si="53"/>
        <v>A</v>
      </c>
      <c r="C347" s="320" t="str">
        <f>C322</f>
        <v>Famille à coller.N.Nom de votre recette.Recette mère ►.S.Saisissez le nom de la recette mère</v>
      </c>
      <c r="D347" s="320">
        <f>D322</f>
        <v>6</v>
      </c>
      <c r="E347" s="1045" t="str">
        <f>E322</f>
        <v>couverts</v>
      </c>
      <c r="F347" s="896" t="s">
        <v>568</v>
      </c>
      <c r="G347" s="892">
        <v>1</v>
      </c>
      <c r="H347" s="16"/>
      <c r="I347" s="895">
        <f>(G347/G338)*I339</f>
        <v>2</v>
      </c>
      <c r="J347" s="270"/>
      <c r="K347" s="270"/>
      <c r="L347" s="383"/>
      <c r="M347"/>
      <c r="N347" s="2982"/>
      <c r="O347" s="310"/>
      <c r="P347" s="2961"/>
      <c r="Q347"/>
      <c r="R347"/>
      <c r="S347"/>
      <c r="T347"/>
      <c r="Y347"/>
      <c r="Z347"/>
      <c r="AA347"/>
      <c r="AB347" s="49"/>
      <c r="AC347"/>
      <c r="AD347" s="842"/>
      <c r="AE347" s="842"/>
      <c r="AF347"/>
      <c r="AG347" s="49"/>
      <c r="AH347" s="49"/>
      <c r="AI347" s="49"/>
      <c r="AJ347" s="49"/>
      <c r="AK347" s="49"/>
      <c r="AL347" s="49"/>
      <c r="AM347" s="49"/>
      <c r="AN347" s="49"/>
      <c r="AO347" s="49"/>
      <c r="AP347" s="31"/>
      <c r="AQ347" s="49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49"/>
      <c r="BF347"/>
      <c r="BG347"/>
      <c r="BH347"/>
      <c r="BI347"/>
      <c r="BJ347"/>
      <c r="BK347"/>
      <c r="BL347"/>
      <c r="BM347"/>
      <c r="BN347" s="4">
        <v>1</v>
      </c>
    </row>
    <row r="348" spans="1:66" s="48" customFormat="1" ht="15.75" x14ac:dyDescent="0.25">
      <c r="A348"/>
      <c r="B348" s="196" t="str">
        <f t="shared" si="53"/>
        <v>A</v>
      </c>
      <c r="C348" s="320" t="str">
        <f>C322</f>
        <v>Famille à coller.N.Nom de votre recette.Recette mère ►.S.Saisissez le nom de la recette mère</v>
      </c>
      <c r="D348" s="320">
        <f>D322</f>
        <v>6</v>
      </c>
      <c r="E348" s="1045" t="str">
        <f>E322</f>
        <v>couverts</v>
      </c>
      <c r="F348" s="896" t="s">
        <v>568</v>
      </c>
      <c r="G348" s="892">
        <v>1</v>
      </c>
      <c r="H348" s="16"/>
      <c r="I348" s="895">
        <f>(G348/G338)*I339</f>
        <v>2</v>
      </c>
      <c r="J348" s="270"/>
      <c r="K348" s="270"/>
      <c r="L348" s="383"/>
      <c r="M348"/>
      <c r="N348" s="2982"/>
      <c r="O348" s="310"/>
      <c r="P348" s="2961"/>
      <c r="Q348"/>
      <c r="R348"/>
      <c r="S348"/>
      <c r="T348"/>
      <c r="Y348"/>
      <c r="Z348"/>
      <c r="AA348"/>
      <c r="AB348" s="49"/>
      <c r="AC348"/>
      <c r="AD348" s="842"/>
      <c r="AE348" s="842"/>
      <c r="AF348"/>
      <c r="AG348" s="49"/>
      <c r="AH348" s="49"/>
      <c r="AI348" s="49"/>
      <c r="AJ348" s="49"/>
      <c r="AK348" s="49"/>
      <c r="AL348" s="49"/>
      <c r="AM348" s="49"/>
      <c r="AN348" s="49"/>
      <c r="AO348" s="49"/>
      <c r="AP348" s="31"/>
      <c r="AQ348" s="49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49"/>
      <c r="BF348"/>
      <c r="BG348"/>
      <c r="BH348"/>
      <c r="BI348"/>
      <c r="BJ348"/>
      <c r="BK348"/>
      <c r="BL348"/>
      <c r="BM348"/>
      <c r="BN348" s="4">
        <v>1</v>
      </c>
    </row>
    <row r="349" spans="1:66" s="48" customFormat="1" ht="15.75" x14ac:dyDescent="0.25">
      <c r="A349"/>
      <c r="B349" s="196" t="str">
        <f t="shared" ref="B349" si="54">IF(OR(F349&lt;&gt;"",G349&lt;&gt; "",H349&lt;&gt;"",I349&lt;&gt;""),"A", "►")</f>
        <v>►</v>
      </c>
      <c r="C349" s="320" t="str">
        <f>C322</f>
        <v>Famille à coller.N.Nom de votre recette.Recette mère ►.S.Saisissez le nom de la recette mère</v>
      </c>
      <c r="D349" s="320">
        <f>D322</f>
        <v>6</v>
      </c>
      <c r="E349" s="1045" t="str">
        <f>E322</f>
        <v>couverts</v>
      </c>
      <c r="F349" s="270"/>
      <c r="G349" s="270"/>
      <c r="H349" s="270"/>
      <c r="I349" s="270"/>
      <c r="J349" s="270"/>
      <c r="K349" s="270"/>
      <c r="L349" s="329"/>
      <c r="M349" s="4">
        <v>1</v>
      </c>
      <c r="N349" s="2982"/>
      <c r="O349" s="310"/>
      <c r="P349" s="2961"/>
      <c r="Q349"/>
      <c r="R349"/>
      <c r="S349"/>
      <c r="T349"/>
      <c r="Y349"/>
      <c r="Z349"/>
      <c r="AA349"/>
      <c r="AB349" s="49"/>
      <c r="AC349"/>
      <c r="AD349" s="842"/>
      <c r="AE349" s="842"/>
      <c r="AF349" s="4">
        <v>1</v>
      </c>
      <c r="AG349" s="49"/>
      <c r="AH349" s="49"/>
      <c r="AI349" s="49"/>
      <c r="AJ349" s="49"/>
      <c r="AK349" s="49"/>
      <c r="AL349" s="49"/>
      <c r="AM349" s="49"/>
      <c r="AN349" s="49"/>
      <c r="AO349" s="49"/>
      <c r="AP349" s="31"/>
      <c r="AQ349" s="49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49"/>
      <c r="BF349"/>
      <c r="BG349"/>
      <c r="BH349"/>
      <c r="BI349"/>
      <c r="BJ349"/>
      <c r="BK349"/>
      <c r="BL349"/>
      <c r="BM349"/>
      <c r="BN349" s="4">
        <v>1</v>
      </c>
    </row>
    <row r="350" spans="1:66" s="48" customFormat="1" ht="15.75" x14ac:dyDescent="0.25">
      <c r="A350"/>
      <c r="B350" s="376" t="s">
        <v>18</v>
      </c>
      <c r="C350" s="320" t="str">
        <f>C322</f>
        <v>Famille à coller.N.Nom de votre recette.Recette mère ►.S.Saisissez le nom de la recette mère</v>
      </c>
      <c r="D350" s="320">
        <f>D322</f>
        <v>6</v>
      </c>
      <c r="E350" s="1045" t="str">
        <f>E322</f>
        <v>couverts</v>
      </c>
      <c r="F350" s="377" t="s">
        <v>153</v>
      </c>
      <c r="G350" s="280"/>
      <c r="H350" s="280"/>
      <c r="I350" s="280"/>
      <c r="J350" s="280"/>
      <c r="K350" s="378"/>
      <c r="L350" s="379"/>
      <c r="M350"/>
      <c r="N350" s="2982"/>
      <c r="O350" s="310"/>
      <c r="P350" s="2961"/>
      <c r="Q350"/>
      <c r="R350"/>
      <c r="S350"/>
      <c r="T350"/>
      <c r="Y350"/>
      <c r="Z350"/>
      <c r="AA350"/>
      <c r="AB350" s="49"/>
      <c r="AC350"/>
      <c r="AD350" s="842"/>
      <c r="AE350" s="842"/>
      <c r="AF350"/>
      <c r="AG350" s="49"/>
      <c r="AH350" s="49"/>
      <c r="AI350" s="49"/>
      <c r="AJ350" s="49"/>
      <c r="AK350" s="49"/>
      <c r="AL350" s="49"/>
      <c r="AM350" s="49"/>
      <c r="AN350" s="49"/>
      <c r="AO350" s="49"/>
      <c r="AP350" s="31"/>
      <c r="AQ350" s="49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49"/>
      <c r="BF350"/>
      <c r="BG350"/>
      <c r="BH350"/>
      <c r="BI350"/>
      <c r="BJ350"/>
      <c r="BK350"/>
      <c r="BL350"/>
      <c r="BM350"/>
      <c r="BN350" s="4">
        <v>1</v>
      </c>
    </row>
    <row r="351" spans="1:66" s="48" customFormat="1" ht="15.75" x14ac:dyDescent="0.25">
      <c r="A351"/>
      <c r="B351" s="196" t="str">
        <f t="shared" ref="B351:B354" si="55">IF(OR(F351&lt;&gt;"",G351&lt;&gt; "",H351&lt;&gt;"",I351&lt;&gt;""),"A", "►")</f>
        <v>►</v>
      </c>
      <c r="C351" s="320" t="str">
        <f>C322</f>
        <v>Famille à coller.N.Nom de votre recette.Recette mère ►.S.Saisissez le nom de la recette mère</v>
      </c>
      <c r="D351" s="320">
        <f>D322</f>
        <v>6</v>
      </c>
      <c r="E351" s="1045" t="str">
        <f>E322</f>
        <v>couverts</v>
      </c>
      <c r="F351" s="381"/>
      <c r="G351" s="287"/>
      <c r="H351" s="287"/>
      <c r="I351" s="287"/>
      <c r="J351" s="287"/>
      <c r="K351" s="382"/>
      <c r="L351" s="383"/>
      <c r="M351"/>
      <c r="N351" s="2982"/>
      <c r="O351" s="310"/>
      <c r="P351" s="2961"/>
      <c r="Q351"/>
      <c r="R351"/>
      <c r="S351"/>
      <c r="T351"/>
      <c r="Y351"/>
      <c r="Z351"/>
      <c r="AA351"/>
      <c r="AB351" s="49"/>
      <c r="AC351"/>
      <c r="AD351" s="842"/>
      <c r="AE351" s="842"/>
      <c r="AF351"/>
      <c r="AG351" s="49"/>
      <c r="AH351" s="49"/>
      <c r="AI351" s="49"/>
      <c r="AJ351" s="49"/>
      <c r="AK351" s="49"/>
      <c r="AL351" s="49"/>
      <c r="AM351" s="49"/>
      <c r="AN351" s="49"/>
      <c r="AO351" s="49"/>
      <c r="AP351" s="31"/>
      <c r="AQ351" s="49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49"/>
      <c r="BF351"/>
      <c r="BG351"/>
      <c r="BH351"/>
      <c r="BI351"/>
      <c r="BJ351"/>
      <c r="BK351"/>
      <c r="BL351"/>
      <c r="BM351"/>
      <c r="BN351" s="4">
        <v>1</v>
      </c>
    </row>
    <row r="352" spans="1:66" s="48" customFormat="1" ht="15.75" x14ac:dyDescent="0.25">
      <c r="A352"/>
      <c r="B352" s="196" t="str">
        <f t="shared" si="55"/>
        <v>►</v>
      </c>
      <c r="C352" s="320" t="str">
        <f>C322</f>
        <v>Famille à coller.N.Nom de votre recette.Recette mère ►.S.Saisissez le nom de la recette mère</v>
      </c>
      <c r="D352" s="320">
        <f>D322</f>
        <v>6</v>
      </c>
      <c r="E352" s="1045" t="str">
        <f>E322</f>
        <v>couverts</v>
      </c>
      <c r="F352" s="381"/>
      <c r="G352" s="287"/>
      <c r="H352" s="287"/>
      <c r="I352" s="287"/>
      <c r="J352" s="287"/>
      <c r="K352" s="382"/>
      <c r="L352" s="383"/>
      <c r="M352"/>
      <c r="N352" s="2982"/>
      <c r="O352" s="310"/>
      <c r="P352" s="2961"/>
      <c r="Q352"/>
      <c r="R352"/>
      <c r="S352"/>
      <c r="T352"/>
      <c r="Y352"/>
      <c r="Z352"/>
      <c r="AA352"/>
      <c r="AB352" s="49"/>
      <c r="AC352"/>
      <c r="AD352" s="842"/>
      <c r="AE352" s="842"/>
      <c r="AF352"/>
      <c r="AG352" s="49"/>
      <c r="AH352" s="49"/>
      <c r="AI352" s="49"/>
      <c r="AJ352" s="49"/>
      <c r="AK352" s="49"/>
      <c r="AL352" s="49"/>
      <c r="AM352" s="49"/>
      <c r="AN352" s="49"/>
      <c r="AO352" s="49"/>
      <c r="AP352" s="31"/>
      <c r="AQ352" s="49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49"/>
      <c r="BF352"/>
      <c r="BG352"/>
      <c r="BH352"/>
      <c r="BI352"/>
      <c r="BJ352"/>
      <c r="BK352"/>
      <c r="BL352"/>
      <c r="BM352"/>
      <c r="BN352" s="4">
        <v>1</v>
      </c>
    </row>
    <row r="353" spans="1:66" s="48" customFormat="1" ht="15.75" x14ac:dyDescent="0.25">
      <c r="A353"/>
      <c r="B353" s="196" t="str">
        <f t="shared" si="55"/>
        <v>►</v>
      </c>
      <c r="C353" s="320" t="str">
        <f>C322</f>
        <v>Famille à coller.N.Nom de votre recette.Recette mère ►.S.Saisissez le nom de la recette mère</v>
      </c>
      <c r="D353" s="320">
        <f>D322</f>
        <v>6</v>
      </c>
      <c r="E353" s="1045" t="str">
        <f>E322</f>
        <v>couverts</v>
      </c>
      <c r="F353" s="381"/>
      <c r="G353" s="287"/>
      <c r="H353" s="287"/>
      <c r="I353" s="287"/>
      <c r="J353" s="287"/>
      <c r="K353" s="382"/>
      <c r="L353" s="383" t="s">
        <v>154</v>
      </c>
      <c r="M353"/>
      <c r="N353" s="2982"/>
      <c r="O353" s="310"/>
      <c r="P353" s="2961"/>
      <c r="Q353"/>
      <c r="R353"/>
      <c r="S353"/>
      <c r="T353"/>
      <c r="Y353"/>
      <c r="Z353"/>
      <c r="AA353"/>
      <c r="AB353" s="49"/>
      <c r="AC353"/>
      <c r="AD353" s="842"/>
      <c r="AE353" s="842"/>
      <c r="AF353"/>
      <c r="AG353" s="49"/>
      <c r="AH353" s="49"/>
      <c r="AI353" s="49"/>
      <c r="AJ353" s="49"/>
      <c r="AK353" s="49"/>
      <c r="AL353" s="49"/>
      <c r="AM353" s="49"/>
      <c r="AN353" s="49"/>
      <c r="AO353" s="49"/>
      <c r="AP353" s="31"/>
      <c r="AQ353" s="49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49"/>
      <c r="BF353"/>
      <c r="BG353"/>
      <c r="BH353"/>
      <c r="BI353"/>
      <c r="BJ353"/>
      <c r="BK353"/>
      <c r="BL353"/>
      <c r="BM353"/>
      <c r="BN353" s="4">
        <v>1</v>
      </c>
    </row>
    <row r="354" spans="1:66" s="48" customFormat="1" ht="15.75" x14ac:dyDescent="0.25">
      <c r="A354"/>
      <c r="B354" s="196" t="str">
        <f t="shared" si="55"/>
        <v>►</v>
      </c>
      <c r="C354" s="320" t="str">
        <f>C322</f>
        <v>Famille à coller.N.Nom de votre recette.Recette mère ►.S.Saisissez le nom de la recette mère</v>
      </c>
      <c r="D354" s="320">
        <f>D322</f>
        <v>6</v>
      </c>
      <c r="E354" s="1045" t="str">
        <f>E322</f>
        <v>couverts</v>
      </c>
      <c r="F354" s="381"/>
      <c r="G354" s="287"/>
      <c r="H354" s="287"/>
      <c r="I354" s="287"/>
      <c r="J354" s="287"/>
      <c r="K354" s="382"/>
      <c r="L354" s="383" t="s">
        <v>155</v>
      </c>
      <c r="M354"/>
      <c r="N354" s="2982"/>
      <c r="O354" s="310"/>
      <c r="P354" s="2961"/>
      <c r="Q354"/>
      <c r="R354"/>
      <c r="S354"/>
      <c r="T354"/>
      <c r="Y354"/>
      <c r="Z354"/>
      <c r="AA354"/>
      <c r="AB354" s="49"/>
      <c r="AC354"/>
      <c r="AD354" s="842"/>
      <c r="AE354" s="842"/>
      <c r="AF354"/>
      <c r="AG354" s="49"/>
      <c r="AH354" s="49"/>
      <c r="AI354" s="49"/>
      <c r="AJ354" s="49"/>
      <c r="AK354" s="49"/>
      <c r="AL354" s="49"/>
      <c r="AM354" s="49"/>
      <c r="AN354" s="49"/>
      <c r="AO354" s="49"/>
      <c r="AP354" s="31"/>
      <c r="AQ354" s="49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49"/>
      <c r="BF354"/>
      <c r="BG354"/>
      <c r="BH354"/>
      <c r="BI354"/>
      <c r="BJ354"/>
      <c r="BK354"/>
      <c r="BL354"/>
      <c r="BM354"/>
      <c r="BN354" s="4">
        <v>1</v>
      </c>
    </row>
    <row r="355" spans="1:66" s="48" customFormat="1" ht="15.75" x14ac:dyDescent="0.25">
      <c r="A355"/>
      <c r="B355" s="376" t="s">
        <v>18</v>
      </c>
      <c r="C355" s="320" t="str">
        <f>C322</f>
        <v>Famille à coller.N.Nom de votre recette.Recette mère ►.S.Saisissez le nom de la recette mère</v>
      </c>
      <c r="D355" s="320">
        <f>D322</f>
        <v>6</v>
      </c>
      <c r="E355" s="1045" t="str">
        <f>E322</f>
        <v>couverts</v>
      </c>
      <c r="F355" s="387"/>
      <c r="G355" s="287"/>
      <c r="H355" s="287"/>
      <c r="I355" s="287"/>
      <c r="J355" s="287"/>
      <c r="K355" s="382"/>
      <c r="L355" s="383" t="s">
        <v>156</v>
      </c>
      <c r="M355"/>
      <c r="N355" s="2982"/>
      <c r="O355" s="310"/>
      <c r="P355" s="2961"/>
      <c r="Q355"/>
      <c r="R355"/>
      <c r="S355"/>
      <c r="T355"/>
      <c r="Y355"/>
      <c r="Z355"/>
      <c r="AA355"/>
      <c r="AB355" s="49"/>
      <c r="AC355"/>
      <c r="AD355" s="842"/>
      <c r="AE355" s="842"/>
      <c r="AF355"/>
      <c r="AG355" s="49"/>
      <c r="AH355" s="49"/>
      <c r="AI355" s="49"/>
      <c r="AJ355" s="49"/>
      <c r="AK355" s="49"/>
      <c r="AL355" s="49"/>
      <c r="AM355" s="49"/>
      <c r="AN355" s="49"/>
      <c r="AO355" s="49"/>
      <c r="AP355" s="31"/>
      <c r="AQ355" s="49"/>
      <c r="AR355" s="49"/>
      <c r="AS355" s="49"/>
      <c r="AT355" s="49"/>
      <c r="AU355" s="49"/>
      <c r="AV355" s="49"/>
      <c r="AW355" s="31"/>
      <c r="AX355" s="31"/>
      <c r="AY355" s="31"/>
      <c r="AZ355" s="31"/>
      <c r="BA355" s="31"/>
      <c r="BB355" s="31"/>
      <c r="BC355" s="31"/>
      <c r="BD355" s="31"/>
      <c r="BE355" s="49"/>
      <c r="BF355"/>
      <c r="BG355"/>
      <c r="BH355"/>
      <c r="BI355"/>
      <c r="BJ355"/>
      <c r="BK355"/>
      <c r="BL355"/>
      <c r="BM355"/>
      <c r="BN355" s="4">
        <v>1</v>
      </c>
    </row>
    <row r="356" spans="1:66" s="48" customFormat="1" ht="15.75" x14ac:dyDescent="0.25">
      <c r="A356"/>
      <c r="B356" s="376" t="s">
        <v>18</v>
      </c>
      <c r="C356" s="320" t="str">
        <f>C322</f>
        <v>Famille à coller.N.Nom de votre recette.Recette mère ►.S.Saisissez le nom de la recette mère</v>
      </c>
      <c r="D356" s="320">
        <f>D322</f>
        <v>6</v>
      </c>
      <c r="E356" s="320" t="str">
        <f>E322</f>
        <v>couverts</v>
      </c>
      <c r="F356" s="624"/>
      <c r="G356" s="293"/>
      <c r="H356" s="293" t="s">
        <v>152</v>
      </c>
      <c r="I356" s="294"/>
      <c r="J356" s="392"/>
      <c r="K356" s="392"/>
      <c r="L356" s="393"/>
      <c r="M356"/>
      <c r="N356" s="2982"/>
      <c r="O356" s="310"/>
      <c r="P356" s="2961"/>
      <c r="Q356"/>
      <c r="R356"/>
      <c r="S356"/>
      <c r="T356"/>
      <c r="Y356"/>
      <c r="Z356"/>
      <c r="AA356"/>
      <c r="AB356" s="49"/>
      <c r="AC356"/>
      <c r="AD356" s="842"/>
      <c r="AE356" s="842"/>
      <c r="AF356"/>
      <c r="AG356" s="49"/>
      <c r="AH356" s="49"/>
      <c r="AI356" s="49"/>
      <c r="AJ356" s="49"/>
      <c r="AK356" s="49"/>
      <c r="AL356" s="49"/>
      <c r="AM356" s="49"/>
      <c r="AN356" s="49"/>
      <c r="AO356" s="49"/>
      <c r="AP356" s="31"/>
      <c r="AQ356" s="49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49"/>
      <c r="BF356"/>
      <c r="BG356"/>
      <c r="BH356"/>
      <c r="BI356"/>
      <c r="BJ356"/>
      <c r="BK356"/>
      <c r="BL356"/>
      <c r="BM356"/>
      <c r="BN356" s="4">
        <v>1</v>
      </c>
    </row>
    <row r="357" spans="1:66" s="48" customFormat="1" ht="16.5" thickBot="1" x14ac:dyDescent="0.3">
      <c r="A357"/>
      <c r="B357" s="397" t="s">
        <v>18</v>
      </c>
      <c r="C357" s="398" t="str">
        <f>C322</f>
        <v>Famille à coller.N.Nom de votre recette.Recette mère ►.S.Saisissez le nom de la recette mère</v>
      </c>
      <c r="D357" s="398">
        <f>D322</f>
        <v>6</v>
      </c>
      <c r="E357" s="398" t="str">
        <f>E322</f>
        <v>couverts</v>
      </c>
      <c r="F357" s="399" t="s">
        <v>150</v>
      </c>
      <c r="G357" s="298"/>
      <c r="H357" s="299"/>
      <c r="I357" s="300"/>
      <c r="J357" s="299"/>
      <c r="K357" s="299"/>
      <c r="L357" s="400"/>
      <c r="M357"/>
      <c r="N357" s="2982"/>
      <c r="O357" s="310"/>
      <c r="P357" s="2961"/>
      <c r="Q357"/>
      <c r="R357"/>
      <c r="S357"/>
      <c r="T357"/>
      <c r="Y357"/>
      <c r="Z357"/>
      <c r="AA357"/>
      <c r="AB357" s="49"/>
      <c r="AC357"/>
      <c r="AD357" s="842"/>
      <c r="AE357" s="842"/>
      <c r="AF357"/>
      <c r="AG357" s="49"/>
      <c r="AH357" s="49"/>
      <c r="AI357" s="49"/>
      <c r="AJ357" s="49"/>
      <c r="AK357" s="49"/>
      <c r="AL357" s="49"/>
      <c r="AM357" s="49"/>
      <c r="AN357" s="49"/>
      <c r="AO357" s="49"/>
      <c r="AP357" s="31"/>
      <c r="AQ357" s="49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49"/>
      <c r="BF357"/>
      <c r="BG357"/>
      <c r="BH357"/>
      <c r="BI357"/>
      <c r="BJ357"/>
      <c r="BK357"/>
      <c r="BL357"/>
      <c r="BM357"/>
      <c r="BN357" s="4">
        <v>1</v>
      </c>
    </row>
    <row r="358" spans="1:66" s="48" customFormat="1" ht="15.75" x14ac:dyDescent="0.25">
      <c r="A358"/>
      <c r="B358" s="291" t="s">
        <v>18</v>
      </c>
      <c r="M358"/>
      <c r="N358" s="2982"/>
      <c r="O358" s="310"/>
      <c r="P358" s="2961"/>
      <c r="Q358"/>
      <c r="R358"/>
      <c r="S358"/>
      <c r="T358"/>
      <c r="Y358"/>
      <c r="Z358"/>
      <c r="AA358"/>
      <c r="AB358" s="49"/>
      <c r="AC358"/>
      <c r="AD358" s="842"/>
      <c r="AE358" s="842"/>
      <c r="AF358"/>
      <c r="AG358" s="49"/>
      <c r="AH358" s="49"/>
      <c r="AI358" s="49"/>
      <c r="AJ358" s="49"/>
      <c r="AK358" s="49"/>
      <c r="AL358" s="49"/>
      <c r="AM358" s="49"/>
      <c r="AN358" s="49"/>
      <c r="AO358" s="49"/>
      <c r="AP358" s="31"/>
      <c r="AQ358" s="49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49"/>
      <c r="BF358"/>
      <c r="BG358"/>
      <c r="BH358"/>
      <c r="BI358"/>
      <c r="BJ358"/>
      <c r="BK358"/>
      <c r="BL358"/>
      <c r="BM358"/>
      <c r="BN358" s="4">
        <v>1</v>
      </c>
    </row>
    <row r="359" spans="1:66" s="48" customFormat="1" ht="18.75" x14ac:dyDescent="0.25">
      <c r="A359"/>
      <c r="B359" s="1013" t="s">
        <v>18</v>
      </c>
      <c r="C359" s="998" t="str">
        <f>C322</f>
        <v>Famille à coller.N.Nom de votre recette.Recette mère ►.S.Saisissez le nom de la recette mère</v>
      </c>
      <c r="D359" s="998">
        <f>D322</f>
        <v>6</v>
      </c>
      <c r="E359" s="998" t="str">
        <f>E322</f>
        <v>couverts</v>
      </c>
      <c r="F359" s="1002" t="s">
        <v>61</v>
      </c>
      <c r="G359" s="1002">
        <v>8</v>
      </c>
      <c r="H359" s="999" t="s">
        <v>579</v>
      </c>
      <c r="I359" s="1000"/>
      <c r="J359" s="1000"/>
      <c r="K359" s="1008" t="s">
        <v>334</v>
      </c>
      <c r="L359" s="1001"/>
      <c r="M359"/>
      <c r="N359" s="2982"/>
      <c r="O359" s="310"/>
      <c r="P359" s="2961"/>
      <c r="Q359" s="526" t="s">
        <v>218</v>
      </c>
      <c r="R359" s="527" t="s">
        <v>635</v>
      </c>
      <c r="S359" s="527"/>
      <c r="T359" s="527"/>
      <c r="Y359"/>
      <c r="Z359"/>
      <c r="AA359"/>
      <c r="AB359" s="49"/>
      <c r="AC359" s="526" t="s">
        <v>218</v>
      </c>
      <c r="AD359" s="310"/>
      <c r="AE359" s="310"/>
      <c r="AF359"/>
      <c r="AG359" s="49"/>
      <c r="AH359" s="49"/>
      <c r="AI359" s="49"/>
      <c r="AJ359" s="49"/>
      <c r="AK359" s="49"/>
      <c r="AL359" s="49"/>
      <c r="AM359" s="49"/>
      <c r="AN359" s="49"/>
      <c r="AO359" s="49"/>
      <c r="AP359" s="31"/>
      <c r="AQ359" s="49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49"/>
      <c r="BF359"/>
      <c r="BG359"/>
      <c r="BH359"/>
      <c r="BI359"/>
      <c r="BJ359"/>
      <c r="BK359"/>
      <c r="BL359"/>
      <c r="BM359"/>
      <c r="BN359" s="4">
        <v>1</v>
      </c>
    </row>
    <row r="360" spans="1:66" s="48" customFormat="1" ht="18.75" x14ac:dyDescent="0.25">
      <c r="A360"/>
      <c r="B360" s="196" t="str">
        <f>IF(OR(F360&lt;&gt;"",G360&lt;&gt; "",I360&lt;&gt;"",J360&lt;&gt;""),"A", "►")</f>
        <v>A</v>
      </c>
      <c r="C360" s="1043" t="str">
        <f>C359</f>
        <v>Famille à coller.N.Nom de votre recette.Recette mère ►.S.Saisissez le nom de la recette mère</v>
      </c>
      <c r="D360" s="1043">
        <f>D359</f>
        <v>6</v>
      </c>
      <c r="E360" s="1044" t="str">
        <f>E359</f>
        <v>couverts</v>
      </c>
      <c r="F360" s="1053" t="s">
        <v>342</v>
      </c>
      <c r="G360" s="868">
        <v>1.7361111111111112E-2</v>
      </c>
      <c r="H360" s="869"/>
      <c r="I360" s="869">
        <v>3</v>
      </c>
      <c r="J360" s="870" t="s">
        <v>532</v>
      </c>
      <c r="K360" s="1054"/>
      <c r="L360" s="1055"/>
      <c r="M360"/>
      <c r="N360" s="2982"/>
      <c r="O360" s="310"/>
      <c r="P360" s="2961"/>
      <c r="R360" s="436" t="s">
        <v>221</v>
      </c>
      <c r="S360"/>
      <c r="T360"/>
      <c r="Y360"/>
      <c r="Z360"/>
      <c r="AA360"/>
      <c r="AB360" s="49"/>
      <c r="AC360"/>
      <c r="AD360" s="310"/>
      <c r="AE360" s="310"/>
      <c r="AF360"/>
      <c r="AG360" s="49"/>
      <c r="AH360" s="49"/>
      <c r="AI360" s="49"/>
      <c r="AJ360" s="49"/>
      <c r="AK360" s="49"/>
      <c r="AL360" s="49"/>
      <c r="AM360" s="49"/>
      <c r="AN360" s="49"/>
      <c r="AO360" s="49"/>
      <c r="AP360" s="31"/>
      <c r="AQ360" s="49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49"/>
      <c r="BF360"/>
      <c r="BG360"/>
      <c r="BH360"/>
      <c r="BI360"/>
      <c r="BJ360"/>
      <c r="BK360"/>
      <c r="BL360"/>
      <c r="BM360"/>
      <c r="BN360" s="4">
        <v>1</v>
      </c>
    </row>
    <row r="361" spans="1:66" s="48" customFormat="1" ht="15.75" x14ac:dyDescent="0.25">
      <c r="A361"/>
      <c r="B361" s="196" t="str">
        <f t="shared" ref="B361:B373" si="56">IF(OR(F361&lt;&gt;"",G361&lt;&gt; "",I361&lt;&gt;"",J361&lt;&gt;""),"A", "►")</f>
        <v>A</v>
      </c>
      <c r="C361" s="320" t="str">
        <f>C359</f>
        <v>Famille à coller.N.Nom de votre recette.Recette mère ►.S.Saisissez le nom de la recette mère</v>
      </c>
      <c r="D361" s="320">
        <f>D359</f>
        <v>6</v>
      </c>
      <c r="E361" s="1045" t="str">
        <f>E359</f>
        <v>couverts</v>
      </c>
      <c r="F361" s="611" t="s">
        <v>342</v>
      </c>
      <c r="G361" s="868">
        <v>1.7361111111111112E-2</v>
      </c>
      <c r="H361" s="869"/>
      <c r="I361" s="869">
        <v>3</v>
      </c>
      <c r="J361" s="545" t="s">
        <v>533</v>
      </c>
      <c r="K361" s="545"/>
      <c r="L361" s="873"/>
      <c r="M361"/>
      <c r="N361" s="2982"/>
      <c r="O361" s="310"/>
      <c r="P361" s="2961"/>
      <c r="Q361"/>
      <c r="R361" s="596"/>
      <c r="S361"/>
      <c r="T361"/>
      <c r="Y361"/>
      <c r="Z361"/>
      <c r="AA361"/>
      <c r="AB361" s="49"/>
      <c r="AC361"/>
      <c r="AD361" s="842"/>
      <c r="AE361" s="842"/>
      <c r="AF361"/>
      <c r="AG361" s="49"/>
      <c r="AH361" s="49"/>
      <c r="AI361" s="49"/>
      <c r="AJ361" s="49"/>
      <c r="AK361" s="49"/>
      <c r="AL361" s="49"/>
      <c r="AM361" s="49"/>
      <c r="AN361" s="49"/>
      <c r="AO361" s="49"/>
      <c r="AP361" s="31"/>
      <c r="AQ361" s="49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49"/>
      <c r="BF361"/>
      <c r="BG361"/>
      <c r="BH361"/>
      <c r="BI361"/>
      <c r="BJ361"/>
      <c r="BK361"/>
      <c r="BL361"/>
      <c r="BM361"/>
      <c r="BN361" s="4">
        <v>1</v>
      </c>
    </row>
    <row r="362" spans="1:66" s="48" customFormat="1" ht="15.75" x14ac:dyDescent="0.25">
      <c r="A362"/>
      <c r="B362" s="196" t="str">
        <f t="shared" si="56"/>
        <v>A</v>
      </c>
      <c r="C362" s="320" t="str">
        <f>C359</f>
        <v>Famille à coller.N.Nom de votre recette.Recette mère ►.S.Saisissez le nom de la recette mère</v>
      </c>
      <c r="D362" s="320">
        <f>D359</f>
        <v>6</v>
      </c>
      <c r="E362" s="1045" t="str">
        <f>E359</f>
        <v>couverts</v>
      </c>
      <c r="F362" s="611" t="s">
        <v>342</v>
      </c>
      <c r="G362" s="868">
        <v>5.9027777777777797E-2</v>
      </c>
      <c r="H362" s="869"/>
      <c r="I362" s="869">
        <v>3</v>
      </c>
      <c r="J362" s="545" t="s">
        <v>534</v>
      </c>
      <c r="K362" s="545"/>
      <c r="L362" s="873"/>
      <c r="M362"/>
      <c r="N362" s="2982"/>
      <c r="O362" s="310"/>
      <c r="P362" s="2961"/>
      <c r="Q362"/>
      <c r="S362"/>
      <c r="T362"/>
      <c r="Y362"/>
      <c r="Z362"/>
      <c r="AA362"/>
      <c r="AB362" s="49"/>
      <c r="AC362"/>
      <c r="AD362" s="842"/>
      <c r="AE362" s="842"/>
      <c r="AF362"/>
      <c r="AG362" s="49"/>
      <c r="AH362" s="49"/>
      <c r="AI362" s="49"/>
      <c r="AJ362" s="49"/>
      <c r="AK362" s="49"/>
      <c r="AL362" s="49"/>
      <c r="AM362" s="49"/>
      <c r="AN362" s="49"/>
      <c r="AO362" s="49"/>
      <c r="AP362" s="31"/>
      <c r="AQ362" s="49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49"/>
      <c r="BF362"/>
      <c r="BG362"/>
      <c r="BH362"/>
      <c r="BI362"/>
      <c r="BJ362"/>
      <c r="BK362"/>
      <c r="BL362"/>
      <c r="BM362"/>
      <c r="BN362" s="4">
        <v>1</v>
      </c>
    </row>
    <row r="363" spans="1:66" s="48" customFormat="1" ht="16.5" thickBot="1" x14ac:dyDescent="0.3">
      <c r="A363"/>
      <c r="B363" s="196" t="str">
        <f t="shared" si="56"/>
        <v>A</v>
      </c>
      <c r="C363" s="320" t="str">
        <f>C359</f>
        <v>Famille à coller.N.Nom de votre recette.Recette mère ►.S.Saisissez le nom de la recette mère</v>
      </c>
      <c r="D363" s="320">
        <f>D359</f>
        <v>6</v>
      </c>
      <c r="E363" s="1045" t="str">
        <f>E359</f>
        <v>couverts</v>
      </c>
      <c r="F363" s="611" t="s">
        <v>342</v>
      </c>
      <c r="G363" s="868">
        <v>2.4305555555555556E-2</v>
      </c>
      <c r="H363" s="869"/>
      <c r="I363" s="869">
        <v>3</v>
      </c>
      <c r="J363" s="545" t="s">
        <v>535</v>
      </c>
      <c r="K363" s="545"/>
      <c r="L363" s="873"/>
      <c r="M363"/>
      <c r="N363" s="2982"/>
      <c r="O363" s="310"/>
      <c r="P363" s="2961"/>
      <c r="Q363"/>
      <c r="S363"/>
      <c r="T363"/>
      <c r="Y363"/>
      <c r="Z363"/>
      <c r="AA363"/>
      <c r="AB363" s="49"/>
      <c r="AC363"/>
      <c r="AD363" s="842"/>
      <c r="AE363" s="842"/>
      <c r="AF363"/>
      <c r="AG363" s="49"/>
      <c r="AH363" s="49"/>
      <c r="AI363" s="49"/>
      <c r="AJ363" s="49"/>
      <c r="AK363" s="49"/>
      <c r="AL363" s="49"/>
      <c r="AM363" s="49"/>
      <c r="AN363" s="49"/>
      <c r="AO363" s="49"/>
      <c r="AP363" s="31"/>
      <c r="AQ363" s="49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49"/>
      <c r="BF363"/>
      <c r="BG363"/>
      <c r="BH363"/>
      <c r="BI363"/>
      <c r="BJ363"/>
      <c r="BK363"/>
      <c r="BL363"/>
      <c r="BM363"/>
      <c r="BN363" s="4">
        <v>1</v>
      </c>
    </row>
    <row r="364" spans="1:66" s="48" customFormat="1" ht="17.25" thickTop="1" thickBot="1" x14ac:dyDescent="0.3">
      <c r="A364"/>
      <c r="B364" s="196" t="str">
        <f t="shared" si="56"/>
        <v>A</v>
      </c>
      <c r="C364" s="320" t="str">
        <f>C359</f>
        <v>Famille à coller.N.Nom de votre recette.Recette mère ►.S.Saisissez le nom de la recette mère</v>
      </c>
      <c r="D364" s="320">
        <f>D359</f>
        <v>6</v>
      </c>
      <c r="E364" s="1045" t="str">
        <f>E359</f>
        <v>couverts</v>
      </c>
      <c r="F364" s="611" t="s">
        <v>342</v>
      </c>
      <c r="G364" s="868">
        <v>1.0416666666666666E-2</v>
      </c>
      <c r="H364" s="869"/>
      <c r="I364" s="869">
        <v>170</v>
      </c>
      <c r="J364" s="545" t="s">
        <v>536</v>
      </c>
      <c r="K364" s="545"/>
      <c r="L364" s="873"/>
      <c r="M364"/>
      <c r="N364" s="2982"/>
      <c r="O364" s="310"/>
      <c r="P364" s="2961"/>
      <c r="Q364"/>
      <c r="R364" s="610" t="s">
        <v>61</v>
      </c>
      <c r="S364"/>
      <c r="T364"/>
      <c r="Y364"/>
      <c r="Z364"/>
      <c r="AA364"/>
      <c r="AB364" s="49"/>
      <c r="AC364"/>
      <c r="AD364" s="842"/>
      <c r="AE364" s="842"/>
      <c r="AF364"/>
      <c r="AG364" s="49"/>
      <c r="AH364" s="49"/>
      <c r="AI364" s="49"/>
      <c r="AJ364" s="49"/>
      <c r="AK364" s="49"/>
      <c r="AL364" s="49"/>
      <c r="AM364" s="49"/>
      <c r="AN364" s="49"/>
      <c r="AO364" s="49"/>
      <c r="AP364" s="31"/>
      <c r="AQ364" s="49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49"/>
      <c r="BF364"/>
      <c r="BG364"/>
      <c r="BH364"/>
      <c r="BI364"/>
      <c r="BJ364"/>
      <c r="BK364"/>
      <c r="BL364"/>
      <c r="BM364"/>
      <c r="BN364" s="4">
        <v>1</v>
      </c>
    </row>
    <row r="365" spans="1:66" s="48" customFormat="1" ht="16.5" thickTop="1" x14ac:dyDescent="0.25">
      <c r="A365"/>
      <c r="B365" s="196" t="str">
        <f t="shared" si="56"/>
        <v>A</v>
      </c>
      <c r="C365" s="320" t="str">
        <f>C359</f>
        <v>Famille à coller.N.Nom de votre recette.Recette mère ►.S.Saisissez le nom de la recette mère</v>
      </c>
      <c r="D365" s="320">
        <f>D359</f>
        <v>6</v>
      </c>
      <c r="E365" s="1045" t="str">
        <f>E359</f>
        <v>couverts</v>
      </c>
      <c r="F365" s="611" t="s">
        <v>342</v>
      </c>
      <c r="G365" s="868">
        <v>6.9444444444444441E-3</v>
      </c>
      <c r="H365" s="869"/>
      <c r="I365" s="869">
        <v>150</v>
      </c>
      <c r="J365" s="545" t="s">
        <v>527</v>
      </c>
      <c r="K365" s="545"/>
      <c r="L365" s="873"/>
      <c r="M365"/>
      <c r="N365" s="2982"/>
      <c r="O365" s="310"/>
      <c r="P365" s="2961"/>
      <c r="Q365"/>
      <c r="R365" s="482" t="s">
        <v>257</v>
      </c>
      <c r="S365"/>
      <c r="T365"/>
      <c r="Y365"/>
      <c r="Z365"/>
      <c r="AA365"/>
      <c r="AB365" s="49"/>
      <c r="AC365"/>
      <c r="AD365" s="842"/>
      <c r="AE365" s="842"/>
      <c r="AF365"/>
      <c r="AG365" s="49"/>
      <c r="AH365" s="49"/>
      <c r="AI365" s="49"/>
      <c r="AJ365" s="49"/>
      <c r="AK365" s="49"/>
      <c r="AL365" s="49"/>
      <c r="AM365" s="49"/>
      <c r="AN365" s="49"/>
      <c r="AO365" s="49"/>
      <c r="AP365" s="31"/>
      <c r="AQ365" s="49"/>
      <c r="AR365" s="31"/>
      <c r="AS365" s="31"/>
      <c r="AT365" s="31"/>
      <c r="AU365" s="31"/>
      <c r="AV365" s="31"/>
      <c r="AW365" s="31"/>
      <c r="AX365" s="31"/>
      <c r="AY365" s="31"/>
      <c r="AZ365" s="31"/>
      <c r="BA365" s="49"/>
      <c r="BB365" s="49"/>
      <c r="BC365" s="49"/>
      <c r="BD365" s="49"/>
      <c r="BE365" s="49"/>
      <c r="BF365"/>
      <c r="BG365"/>
      <c r="BH365"/>
      <c r="BI365"/>
      <c r="BJ365"/>
      <c r="BK365"/>
      <c r="BL365"/>
      <c r="BM365"/>
      <c r="BN365" s="4">
        <v>1</v>
      </c>
    </row>
    <row r="366" spans="1:66" s="48" customFormat="1" ht="15.75" x14ac:dyDescent="0.25">
      <c r="A366"/>
      <c r="B366" s="196" t="str">
        <f t="shared" si="56"/>
        <v>A</v>
      </c>
      <c r="C366" s="320" t="str">
        <f>C359</f>
        <v>Famille à coller.N.Nom de votre recette.Recette mère ►.S.Saisissez le nom de la recette mère</v>
      </c>
      <c r="D366" s="320">
        <f>D359</f>
        <v>6</v>
      </c>
      <c r="E366" s="1045" t="str">
        <f>E359</f>
        <v>couverts</v>
      </c>
      <c r="F366" s="611" t="s">
        <v>342</v>
      </c>
      <c r="G366" s="868">
        <v>0.10069444444444445</v>
      </c>
      <c r="H366" s="869"/>
      <c r="I366" s="869">
        <v>120</v>
      </c>
      <c r="J366" s="545" t="s">
        <v>537</v>
      </c>
      <c r="K366" s="502"/>
      <c r="L366" s="874"/>
      <c r="M366"/>
      <c r="N366" s="2982"/>
      <c r="O366" s="310"/>
      <c r="P366" s="2961"/>
      <c r="Q366"/>
      <c r="R366" s="605" t="s">
        <v>336</v>
      </c>
      <c r="S366"/>
      <c r="T366"/>
      <c r="Y366"/>
      <c r="Z366"/>
      <c r="AA366"/>
      <c r="AB366" s="49"/>
      <c r="AC366"/>
      <c r="AD366" s="842"/>
      <c r="AE366" s="842"/>
      <c r="AF366"/>
      <c r="AG366" s="49"/>
      <c r="AH366" s="49"/>
      <c r="AI366" s="49"/>
      <c r="AJ366" s="49"/>
      <c r="AK366" s="49"/>
      <c r="AL366" s="49"/>
      <c r="AM366" s="49"/>
      <c r="AN366" s="49"/>
      <c r="AO366" s="49"/>
      <c r="AP366" s="31"/>
      <c r="AQ366" s="49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49"/>
      <c r="BF366" s="49"/>
      <c r="BG366" s="49"/>
      <c r="BH366" s="49"/>
      <c r="BI366" s="49"/>
      <c r="BJ366" s="49"/>
      <c r="BK366" s="49"/>
      <c r="BL366" s="49"/>
      <c r="BM366"/>
      <c r="BN366" s="4">
        <v>1</v>
      </c>
    </row>
    <row r="367" spans="1:66" s="48" customFormat="1" ht="15.75" x14ac:dyDescent="0.25">
      <c r="A367"/>
      <c r="B367" s="196" t="str">
        <f t="shared" si="56"/>
        <v>A</v>
      </c>
      <c r="C367" s="320" t="str">
        <f>C359</f>
        <v>Famille à coller.N.Nom de votre recette.Recette mère ►.S.Saisissez le nom de la recette mère</v>
      </c>
      <c r="D367" s="320">
        <f>D359</f>
        <v>6</v>
      </c>
      <c r="E367" s="1045" t="str">
        <f>E359</f>
        <v>couverts</v>
      </c>
      <c r="F367" s="611" t="s">
        <v>342</v>
      </c>
      <c r="G367" s="868">
        <v>1.3888888888888888E-2</v>
      </c>
      <c r="H367" s="869"/>
      <c r="I367" s="869">
        <v>120</v>
      </c>
      <c r="J367" s="545" t="s">
        <v>538</v>
      </c>
      <c r="K367" s="502"/>
      <c r="L367" s="874"/>
      <c r="M367"/>
      <c r="N367" s="2982"/>
      <c r="O367" s="310"/>
      <c r="P367" s="2961"/>
      <c r="Q367"/>
      <c r="R367" s="611" t="s">
        <v>342</v>
      </c>
      <c r="S367"/>
      <c r="T367"/>
      <c r="Y367"/>
      <c r="Z367"/>
      <c r="AA367"/>
      <c r="AB367" s="49"/>
      <c r="AC367"/>
      <c r="AD367" s="842"/>
      <c r="AE367" s="842"/>
      <c r="AF367"/>
      <c r="AG367" s="49"/>
      <c r="AH367" s="49"/>
      <c r="AI367" s="49"/>
      <c r="AJ367" s="49"/>
      <c r="AK367" s="49"/>
      <c r="AL367" s="49"/>
      <c r="AM367" s="49"/>
      <c r="AN367" s="49"/>
      <c r="AO367" s="49"/>
      <c r="AP367" s="31"/>
      <c r="AQ367" s="49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49"/>
      <c r="BF367"/>
      <c r="BG367"/>
      <c r="BH367"/>
      <c r="BI367"/>
      <c r="BJ367"/>
      <c r="BK367"/>
      <c r="BL367"/>
      <c r="BM367"/>
      <c r="BN367" s="4">
        <v>1</v>
      </c>
    </row>
    <row r="368" spans="1:66" s="48" customFormat="1" ht="15.75" x14ac:dyDescent="0.25">
      <c r="A368"/>
      <c r="B368" s="196" t="str">
        <f t="shared" si="56"/>
        <v>A</v>
      </c>
      <c r="C368" s="320" t="str">
        <f>C359</f>
        <v>Famille à coller.N.Nom de votre recette.Recette mère ►.S.Saisissez le nom de la recette mère</v>
      </c>
      <c r="D368" s="320">
        <f>D359</f>
        <v>6</v>
      </c>
      <c r="E368" s="1045" t="str">
        <f>E359</f>
        <v>couverts</v>
      </c>
      <c r="F368" s="611" t="s">
        <v>342</v>
      </c>
      <c r="G368" s="868">
        <v>3.125E-2</v>
      </c>
      <c r="H368" s="869"/>
      <c r="I368" s="869"/>
      <c r="J368" s="545" t="s">
        <v>539</v>
      </c>
      <c r="K368" s="502"/>
      <c r="L368" s="874"/>
      <c r="M368"/>
      <c r="N368" s="2982"/>
      <c r="O368" s="310"/>
      <c r="P368" s="2961"/>
      <c r="Q368"/>
      <c r="R368" s="614" t="s">
        <v>344</v>
      </c>
      <c r="S368"/>
      <c r="T368"/>
      <c r="Y368"/>
      <c r="Z368"/>
      <c r="AA368"/>
      <c r="AB368" s="49"/>
      <c r="AC368"/>
      <c r="AD368" s="842"/>
      <c r="AE368" s="842"/>
      <c r="AF368"/>
      <c r="AG368" s="49"/>
      <c r="AH368" s="49"/>
      <c r="AI368" s="49"/>
      <c r="AJ368" s="49"/>
      <c r="AK368" s="49"/>
      <c r="AL368" s="49"/>
      <c r="AM368" s="49"/>
      <c r="AN368" s="49"/>
      <c r="AO368" s="49"/>
      <c r="AP368" s="31"/>
      <c r="AQ368" s="49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49"/>
      <c r="BF368"/>
      <c r="BG368"/>
      <c r="BH368"/>
      <c r="BI368"/>
      <c r="BJ368"/>
      <c r="BK368"/>
      <c r="BL368"/>
      <c r="BM368"/>
      <c r="BN368" s="4">
        <v>1</v>
      </c>
    </row>
    <row r="369" spans="1:66" s="48" customFormat="1" ht="15.75" x14ac:dyDescent="0.25">
      <c r="A369"/>
      <c r="B369" s="196" t="str">
        <f t="shared" si="56"/>
        <v>A</v>
      </c>
      <c r="C369" s="320" t="str">
        <f>C359</f>
        <v>Famille à coller.N.Nom de votre recette.Recette mère ►.S.Saisissez le nom de la recette mère</v>
      </c>
      <c r="D369" s="320">
        <f>D359</f>
        <v>6</v>
      </c>
      <c r="E369" s="1045" t="str">
        <f>E359</f>
        <v>couverts</v>
      </c>
      <c r="F369" s="611" t="s">
        <v>342</v>
      </c>
      <c r="G369" s="868">
        <v>2.4305555555555556E-2</v>
      </c>
      <c r="H369" s="869"/>
      <c r="I369" s="869"/>
      <c r="J369" s="545" t="s">
        <v>540</v>
      </c>
      <c r="K369" s="502"/>
      <c r="L369" s="874"/>
      <c r="M369"/>
      <c r="N369" s="2982"/>
      <c r="O369" s="310"/>
      <c r="P369" s="2961"/>
      <c r="Q369"/>
      <c r="R369" s="614" t="s">
        <v>348</v>
      </c>
      <c r="S369"/>
      <c r="T369"/>
      <c r="Y369"/>
      <c r="Z369"/>
      <c r="AA369"/>
      <c r="AB369" s="49"/>
      <c r="AC369"/>
      <c r="AD369" s="842"/>
      <c r="AE369" s="842"/>
      <c r="AF369"/>
      <c r="AG369" s="49"/>
      <c r="AH369" s="49"/>
      <c r="AI369" s="49"/>
      <c r="AJ369" s="49"/>
      <c r="AK369" s="49"/>
      <c r="AL369" s="49"/>
      <c r="AM369" s="49"/>
      <c r="AN369" s="49"/>
      <c r="AO369" s="49"/>
      <c r="AP369" s="31"/>
      <c r="AQ369" s="49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49"/>
      <c r="BF369"/>
      <c r="BG369"/>
      <c r="BH369"/>
      <c r="BI369"/>
      <c r="BJ369"/>
      <c r="BK369"/>
      <c r="BL369"/>
      <c r="BM369"/>
      <c r="BN369" s="4">
        <v>1</v>
      </c>
    </row>
    <row r="370" spans="1:66" s="48" customFormat="1" ht="15.75" x14ac:dyDescent="0.25">
      <c r="A370"/>
      <c r="B370" s="196" t="str">
        <f t="shared" si="56"/>
        <v>A</v>
      </c>
      <c r="C370" s="320" t="str">
        <f>C359</f>
        <v>Famille à coller.N.Nom de votre recette.Recette mère ►.S.Saisissez le nom de la recette mère</v>
      </c>
      <c r="D370" s="320">
        <f>D359</f>
        <v>6</v>
      </c>
      <c r="E370" s="1045" t="str">
        <f>E359</f>
        <v>couverts</v>
      </c>
      <c r="F370" s="611" t="s">
        <v>342</v>
      </c>
      <c r="G370" s="868">
        <v>7.2916666666666671E-2</v>
      </c>
      <c r="H370" s="869"/>
      <c r="I370" s="875" t="s">
        <v>541</v>
      </c>
      <c r="J370" s="545" t="s">
        <v>542</v>
      </c>
      <c r="K370" s="502"/>
      <c r="L370" s="874"/>
      <c r="M370"/>
      <c r="N370" s="2982"/>
      <c r="O370" s="310"/>
      <c r="P370" s="2961"/>
      <c r="Q370"/>
      <c r="R370"/>
      <c r="S370"/>
      <c r="T370"/>
      <c r="Y370"/>
      <c r="Z370"/>
      <c r="AA370"/>
      <c r="AB370" s="49"/>
      <c r="AC370"/>
      <c r="AD370" s="842"/>
      <c r="AE370" s="842"/>
      <c r="AF370"/>
      <c r="AG370" s="49"/>
      <c r="AH370" s="49"/>
      <c r="AI370" s="49"/>
      <c r="AJ370" s="49"/>
      <c r="AK370" s="49"/>
      <c r="AL370" s="49"/>
      <c r="AM370" s="49"/>
      <c r="AN370" s="49"/>
      <c r="AO370" s="49"/>
      <c r="AP370" s="31"/>
      <c r="AQ370" s="49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49"/>
      <c r="BF370"/>
      <c r="BG370"/>
      <c r="BH370"/>
      <c r="BI370"/>
      <c r="BJ370"/>
      <c r="BK370"/>
      <c r="BL370"/>
      <c r="BM370"/>
      <c r="BN370" s="4">
        <v>1</v>
      </c>
    </row>
    <row r="371" spans="1:66" s="48" customFormat="1" ht="15.75" x14ac:dyDescent="0.25">
      <c r="A371"/>
      <c r="B371" s="196" t="str">
        <f t="shared" si="56"/>
        <v>A</v>
      </c>
      <c r="C371" s="320" t="str">
        <f>C359</f>
        <v>Famille à coller.N.Nom de votre recette.Recette mère ►.S.Saisissez le nom de la recette mère</v>
      </c>
      <c r="D371" s="320">
        <f>D359</f>
        <v>6</v>
      </c>
      <c r="E371" s="1045" t="str">
        <f>E359</f>
        <v>couverts</v>
      </c>
      <c r="F371" s="611" t="s">
        <v>342</v>
      </c>
      <c r="G371" s="868">
        <v>3.4722222222222224E-2</v>
      </c>
      <c r="H371" s="869"/>
      <c r="I371" s="869"/>
      <c r="J371" s="545" t="s">
        <v>543</v>
      </c>
      <c r="K371" s="502"/>
      <c r="L371" s="874"/>
      <c r="M371"/>
      <c r="N371" s="2982"/>
      <c r="O371" s="310"/>
      <c r="P371" s="2961"/>
      <c r="Q371"/>
      <c r="R371"/>
      <c r="S371"/>
      <c r="T371"/>
      <c r="Y371"/>
      <c r="Z371"/>
      <c r="AA371"/>
      <c r="AB371" s="49"/>
      <c r="AC371"/>
      <c r="AD371" s="842"/>
      <c r="AE371" s="842"/>
      <c r="AF371"/>
      <c r="AG371" s="49"/>
      <c r="AH371" s="49"/>
      <c r="AI371" s="49"/>
      <c r="AJ371" s="49"/>
      <c r="AK371" s="49"/>
      <c r="AL371" s="49"/>
      <c r="AM371" s="49"/>
      <c r="AN371" s="49"/>
      <c r="AO371" s="49"/>
      <c r="AP371" s="31"/>
      <c r="AQ371" s="49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49"/>
      <c r="BF371"/>
      <c r="BG371"/>
      <c r="BH371"/>
      <c r="BI371"/>
      <c r="BJ371"/>
      <c r="BK371"/>
      <c r="BL371"/>
      <c r="BM371"/>
      <c r="BN371" s="4">
        <v>1</v>
      </c>
    </row>
    <row r="372" spans="1:66" s="48" customFormat="1" ht="15.75" x14ac:dyDescent="0.25">
      <c r="A372"/>
      <c r="B372" s="196" t="str">
        <f t="shared" si="56"/>
        <v>A</v>
      </c>
      <c r="C372" s="320" t="str">
        <f>C359</f>
        <v>Famille à coller.N.Nom de votre recette.Recette mère ►.S.Saisissez le nom de la recette mère</v>
      </c>
      <c r="D372" s="320">
        <f>D359</f>
        <v>6</v>
      </c>
      <c r="E372" s="1045" t="str">
        <f>E359</f>
        <v>couverts</v>
      </c>
      <c r="F372" s="611" t="s">
        <v>342</v>
      </c>
      <c r="G372" s="868"/>
      <c r="H372" s="876" t="s">
        <v>544</v>
      </c>
      <c r="I372" s="793">
        <v>65</v>
      </c>
      <c r="J372" s="877" t="s">
        <v>545</v>
      </c>
      <c r="K372" s="502"/>
      <c r="L372" s="874"/>
      <c r="M372"/>
      <c r="N372" s="2982"/>
      <c r="O372" s="310"/>
      <c r="P372" s="2961"/>
      <c r="Q372"/>
      <c r="R372"/>
      <c r="S372"/>
      <c r="T372"/>
      <c r="Y372"/>
      <c r="Z372"/>
      <c r="AA372"/>
      <c r="AB372" s="49"/>
      <c r="AC372"/>
      <c r="AD372" s="842"/>
      <c r="AE372" s="842"/>
      <c r="AF372"/>
      <c r="AG372" s="49"/>
      <c r="AH372" s="49"/>
      <c r="AI372" s="49"/>
      <c r="AJ372" s="49"/>
      <c r="AK372" s="49"/>
      <c r="AL372" s="49"/>
      <c r="AM372" s="49"/>
      <c r="AN372" s="49"/>
      <c r="AO372" s="49"/>
      <c r="AP372" s="31"/>
      <c r="AQ372" s="49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49"/>
      <c r="BF372"/>
      <c r="BG372"/>
      <c r="BH372"/>
      <c r="BI372"/>
      <c r="BJ372"/>
      <c r="BK372"/>
      <c r="BL372"/>
      <c r="BM372"/>
      <c r="BN372" s="4">
        <v>1</v>
      </c>
    </row>
    <row r="373" spans="1:66" s="48" customFormat="1" ht="15.75" x14ac:dyDescent="0.25">
      <c r="A373"/>
      <c r="B373" s="196" t="str">
        <f t="shared" si="56"/>
        <v>A</v>
      </c>
      <c r="C373" s="320" t="str">
        <f>C359</f>
        <v>Famille à coller.N.Nom de votre recette.Recette mère ►.S.Saisissez le nom de la recette mère</v>
      </c>
      <c r="D373" s="320">
        <f>D359</f>
        <v>6</v>
      </c>
      <c r="E373" s="1045" t="str">
        <f>E359</f>
        <v>couverts</v>
      </c>
      <c r="F373" s="611" t="s">
        <v>342</v>
      </c>
      <c r="G373" s="868"/>
      <c r="H373" s="878" t="s">
        <v>544</v>
      </c>
      <c r="I373" s="786">
        <v>3</v>
      </c>
      <c r="J373" s="879" t="s">
        <v>546</v>
      </c>
      <c r="K373" s="502"/>
      <c r="L373" s="874"/>
      <c r="M373"/>
      <c r="N373" s="2982"/>
      <c r="O373" s="310"/>
      <c r="P373" s="2961"/>
      <c r="Q373"/>
      <c r="R373"/>
      <c r="S373"/>
      <c r="T373"/>
      <c r="Y373"/>
      <c r="Z373"/>
      <c r="AA373"/>
      <c r="AB373" s="49"/>
      <c r="AC373"/>
      <c r="AD373" s="842"/>
      <c r="AE373" s="842"/>
      <c r="AF373"/>
      <c r="AG373" s="49"/>
      <c r="AH373" s="49"/>
      <c r="AI373" s="49"/>
      <c r="AJ373" s="49"/>
      <c r="AK373" s="49"/>
      <c r="AL373" s="49"/>
      <c r="AM373" s="49"/>
      <c r="AN373" s="49"/>
      <c r="AO373" s="49"/>
      <c r="AP373" s="31"/>
      <c r="AQ373" s="49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49"/>
      <c r="BF373"/>
      <c r="BG373"/>
      <c r="BH373"/>
      <c r="BI373"/>
      <c r="BJ373"/>
      <c r="BK373"/>
      <c r="BL373"/>
      <c r="BM373"/>
      <c r="BN373" s="4">
        <v>1</v>
      </c>
    </row>
    <row r="374" spans="1:66" s="48" customFormat="1" ht="15.75" x14ac:dyDescent="0.25">
      <c r="A374"/>
      <c r="B374" s="376" t="s">
        <v>18</v>
      </c>
      <c r="C374" s="320" t="str">
        <f>C359</f>
        <v>Famille à coller.N.Nom de votre recette.Recette mère ►.S.Saisissez le nom de la recette mère</v>
      </c>
      <c r="D374" s="320">
        <f>D359</f>
        <v>6</v>
      </c>
      <c r="E374" s="1045" t="str">
        <f>E359</f>
        <v>couverts</v>
      </c>
      <c r="F374" s="880" t="s">
        <v>493</v>
      </c>
      <c r="G374" s="808">
        <f>SUM(G360:G373)</f>
        <v>0.41319444444444448</v>
      </c>
      <c r="H374" s="804"/>
      <c r="I374" s="804"/>
      <c r="J374" s="805"/>
      <c r="K374" s="805"/>
      <c r="L374" s="806"/>
      <c r="M374"/>
      <c r="N374" s="2982"/>
      <c r="O374" s="310"/>
      <c r="P374" s="2961"/>
      <c r="Q374"/>
      <c r="R374"/>
      <c r="S374"/>
      <c r="T374"/>
      <c r="Y374"/>
      <c r="Z374"/>
      <c r="AA374"/>
      <c r="AB374" s="49"/>
      <c r="AC374"/>
      <c r="AD374" s="842"/>
      <c r="AE374" s="842"/>
      <c r="AF374"/>
      <c r="AG374" s="49"/>
      <c r="AH374" s="49"/>
      <c r="AI374" s="49"/>
      <c r="AJ374" s="49"/>
      <c r="AK374" s="49"/>
      <c r="AL374" s="49"/>
      <c r="AM374" s="49"/>
      <c r="AN374" s="49"/>
      <c r="AO374" s="49"/>
      <c r="AP374" s="31"/>
      <c r="AQ374" s="49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49"/>
      <c r="BF374"/>
      <c r="BG374"/>
      <c r="BH374"/>
      <c r="BI374"/>
      <c r="BJ374"/>
      <c r="BK374"/>
      <c r="BL374"/>
      <c r="BM374"/>
      <c r="BN374" s="4">
        <v>1</v>
      </c>
    </row>
    <row r="375" spans="1:66" s="48" customFormat="1" ht="15.75" x14ac:dyDescent="0.25">
      <c r="A375"/>
      <c r="B375" s="196" t="str">
        <f t="shared" ref="B375" si="57">IF(OR(I375&lt;&gt;"",J375&lt;&gt; "",K375&lt;&gt;"",L375&lt;&gt;""),"A", "►")</f>
        <v>A</v>
      </c>
      <c r="C375" s="320" t="str">
        <f>C359</f>
        <v>Famille à coller.N.Nom de votre recette.Recette mère ►.S.Saisissez le nom de la recette mère</v>
      </c>
      <c r="D375" s="320">
        <f>D359</f>
        <v>6</v>
      </c>
      <c r="E375" s="1045" t="str">
        <f>E359</f>
        <v>couverts</v>
      </c>
      <c r="F375" s="807" t="s">
        <v>495</v>
      </c>
      <c r="G375" s="810"/>
      <c r="H375" s="809"/>
      <c r="I375" s="810" t="s">
        <v>496</v>
      </c>
      <c r="J375" s="809" t="s">
        <v>497</v>
      </c>
      <c r="K375" s="811" t="s">
        <v>498</v>
      </c>
      <c r="L375" s="812" t="s">
        <v>499</v>
      </c>
      <c r="M375"/>
      <c r="N375" s="2982"/>
      <c r="O375" s="310"/>
      <c r="P375" s="2961"/>
      <c r="Q375"/>
      <c r="R375"/>
      <c r="S375"/>
      <c r="T375"/>
      <c r="Y375"/>
      <c r="Z375"/>
      <c r="AA375"/>
      <c r="AB375" s="49"/>
      <c r="AC375"/>
      <c r="AD375" s="842"/>
      <c r="AE375" s="842"/>
      <c r="AF375"/>
      <c r="AG375" s="49"/>
      <c r="AH375" s="49"/>
      <c r="AI375" s="49"/>
      <c r="AJ375" s="49"/>
      <c r="AK375" s="49"/>
      <c r="AL375" s="49"/>
      <c r="AM375" s="49"/>
      <c r="AN375" s="49"/>
      <c r="AO375" s="49"/>
      <c r="AP375" s="31"/>
      <c r="AQ375" s="49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49"/>
      <c r="BF375"/>
      <c r="BG375"/>
      <c r="BH375"/>
      <c r="BI375"/>
      <c r="BJ375"/>
      <c r="BK375"/>
      <c r="BL375"/>
      <c r="BM375" s="31"/>
      <c r="BN375" s="4">
        <v>1</v>
      </c>
    </row>
    <row r="376" spans="1:66" s="48" customFormat="1" ht="15.75" x14ac:dyDescent="0.25">
      <c r="A376"/>
      <c r="B376" s="196" t="str">
        <f>IF(OR(F376&lt;&gt;"",I376&lt;&gt;"",J376&lt;&gt; "",K376&lt;&gt;"",L376&lt;&gt;""),"A", "►")</f>
        <v>A</v>
      </c>
      <c r="C376" s="320" t="str">
        <f>C359</f>
        <v>Famille à coller.N.Nom de votre recette.Recette mère ►.S.Saisissez le nom de la recette mère</v>
      </c>
      <c r="D376" s="320">
        <f>D359</f>
        <v>6</v>
      </c>
      <c r="E376" s="1045" t="str">
        <f>E359</f>
        <v>couverts</v>
      </c>
      <c r="F376" s="818"/>
      <c r="G376" s="814">
        <v>2.4305555555555556E-2</v>
      </c>
      <c r="H376" s="16"/>
      <c r="I376" s="793">
        <v>100</v>
      </c>
      <c r="J376" s="815">
        <v>0.6</v>
      </c>
      <c r="K376" s="816" t="s">
        <v>500</v>
      </c>
      <c r="L376" s="817" t="s">
        <v>501</v>
      </c>
      <c r="M376"/>
      <c r="N376" s="2982"/>
      <c r="O376" s="310"/>
      <c r="P376" s="2961"/>
      <c r="Q376"/>
      <c r="R376"/>
      <c r="S376"/>
      <c r="T376"/>
      <c r="Y376"/>
      <c r="Z376"/>
      <c r="AA376"/>
      <c r="AB376" s="49"/>
      <c r="AC376"/>
      <c r="AD376" s="842"/>
      <c r="AE376" s="842"/>
      <c r="AF376"/>
      <c r="AG376" s="49"/>
      <c r="AH376" s="49"/>
      <c r="AI376" s="49"/>
      <c r="AJ376" s="49"/>
      <c r="AK376" s="49"/>
      <c r="AL376" s="49"/>
      <c r="AM376" s="49"/>
      <c r="AN376" s="49"/>
      <c r="AO376" s="49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49"/>
      <c r="BF376"/>
      <c r="BG376"/>
      <c r="BH376"/>
      <c r="BI376"/>
      <c r="BJ376"/>
      <c r="BK376"/>
      <c r="BL376"/>
      <c r="BM376"/>
      <c r="BN376" s="4">
        <v>1</v>
      </c>
    </row>
    <row r="377" spans="1:66" s="48" customFormat="1" ht="15.75" x14ac:dyDescent="0.25">
      <c r="A377"/>
      <c r="B377" s="196" t="str">
        <f t="shared" ref="B377:B379" si="58">IF(OR(F377&lt;&gt;"",I377&lt;&gt;"",J377&lt;&gt; "",K377&lt;&gt;"",L377&lt;&gt;""),"A", "►")</f>
        <v>A</v>
      </c>
      <c r="C377" s="320" t="str">
        <f>C359</f>
        <v>Famille à coller.N.Nom de votre recette.Recette mère ►.S.Saisissez le nom de la recette mère</v>
      </c>
      <c r="D377" s="320">
        <f>D359</f>
        <v>6</v>
      </c>
      <c r="E377" s="1045" t="str">
        <f>E359</f>
        <v>couverts</v>
      </c>
      <c r="F377" s="818" t="s">
        <v>502</v>
      </c>
      <c r="G377" s="814">
        <v>1.0416666666666666E-2</v>
      </c>
      <c r="H377" s="16"/>
      <c r="I377" s="793">
        <v>100</v>
      </c>
      <c r="J377" s="815">
        <v>0.6</v>
      </c>
      <c r="K377" s="816" t="s">
        <v>503</v>
      </c>
      <c r="L377" s="817" t="s">
        <v>504</v>
      </c>
      <c r="M377"/>
      <c r="N377" s="2982"/>
      <c r="O377" s="310"/>
      <c r="P377" s="2961"/>
      <c r="Q377"/>
      <c r="R377"/>
      <c r="S377"/>
      <c r="T377"/>
      <c r="Y377"/>
      <c r="Z377"/>
      <c r="AA377"/>
      <c r="AB377" s="49"/>
      <c r="AC377"/>
      <c r="AD377" s="842"/>
      <c r="AE377" s="842"/>
      <c r="AF377"/>
      <c r="AG377" s="49"/>
      <c r="AH377" s="49"/>
      <c r="AI377" s="49"/>
      <c r="AJ377" s="49"/>
      <c r="AK377" s="49"/>
      <c r="AL377" s="49"/>
      <c r="AM377" s="49"/>
      <c r="AN377" s="49"/>
      <c r="AO377" s="49"/>
      <c r="AP377" s="31"/>
      <c r="AQ377" s="49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49"/>
      <c r="BF377"/>
      <c r="BG377"/>
      <c r="BH377"/>
      <c r="BI377"/>
      <c r="BJ377"/>
      <c r="BK377"/>
      <c r="BL377"/>
      <c r="BM377"/>
      <c r="BN377" s="4">
        <v>1</v>
      </c>
    </row>
    <row r="378" spans="1:66" s="48" customFormat="1" ht="15.75" x14ac:dyDescent="0.25">
      <c r="A378"/>
      <c r="B378" s="196" t="str">
        <f t="shared" si="58"/>
        <v>A</v>
      </c>
      <c r="C378" s="320" t="str">
        <f>C359</f>
        <v>Famille à coller.N.Nom de votre recette.Recette mère ►.S.Saisissez le nom de la recette mère</v>
      </c>
      <c r="D378" s="320">
        <f>D359</f>
        <v>6</v>
      </c>
      <c r="E378" s="1045" t="str">
        <f>E359</f>
        <v>couverts</v>
      </c>
      <c r="F378" s="818" t="s">
        <v>505</v>
      </c>
      <c r="G378" s="814">
        <v>5.2083333333333301E-2</v>
      </c>
      <c r="H378" s="16"/>
      <c r="I378" s="793">
        <v>100</v>
      </c>
      <c r="J378" s="815">
        <v>0.6</v>
      </c>
      <c r="K378" s="816" t="s">
        <v>500</v>
      </c>
      <c r="L378" s="817" t="s">
        <v>506</v>
      </c>
      <c r="M378"/>
      <c r="N378" s="2982"/>
      <c r="O378" s="310"/>
      <c r="P378" s="2961"/>
      <c r="Q378"/>
      <c r="R378"/>
      <c r="S378"/>
      <c r="T378"/>
      <c r="Y378"/>
      <c r="Z378"/>
      <c r="AA378"/>
      <c r="AB378" s="49"/>
      <c r="AC378"/>
      <c r="AD378" s="842"/>
      <c r="AE378" s="842"/>
      <c r="AF378"/>
      <c r="AG378" s="49"/>
      <c r="AH378" s="49"/>
      <c r="AI378" s="49"/>
      <c r="AJ378" s="49"/>
      <c r="AK378" s="49"/>
      <c r="AL378" s="49"/>
      <c r="AM378" s="49"/>
      <c r="AN378" s="49"/>
      <c r="AO378" s="49"/>
      <c r="AP378" s="31"/>
      <c r="AQ378" s="49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49"/>
      <c r="BF378"/>
      <c r="BG378"/>
      <c r="BH378"/>
      <c r="BI378"/>
      <c r="BJ378"/>
      <c r="BK378"/>
      <c r="BL378"/>
      <c r="BM378"/>
      <c r="BN378" s="4">
        <v>1</v>
      </c>
    </row>
    <row r="379" spans="1:66" s="48" customFormat="1" ht="15.75" x14ac:dyDescent="0.25">
      <c r="A379"/>
      <c r="B379" s="196" t="str">
        <f t="shared" si="58"/>
        <v>A</v>
      </c>
      <c r="C379" s="320" t="str">
        <f>C359</f>
        <v>Famille à coller.N.Nom de votre recette.Recette mère ►.S.Saisissez le nom de la recette mère</v>
      </c>
      <c r="D379" s="320">
        <f>D359</f>
        <v>6</v>
      </c>
      <c r="E379" s="1045" t="str">
        <f>E359</f>
        <v>couverts</v>
      </c>
      <c r="F379" s="818" t="s">
        <v>43</v>
      </c>
      <c r="G379" s="814">
        <v>9.375E-2</v>
      </c>
      <c r="H379" s="16"/>
      <c r="I379" s="793">
        <v>100</v>
      </c>
      <c r="J379" s="815">
        <v>0.6</v>
      </c>
      <c r="K379" s="816" t="s">
        <v>503</v>
      </c>
      <c r="L379" s="817" t="s">
        <v>507</v>
      </c>
      <c r="M379"/>
      <c r="N379" s="2982"/>
      <c r="O379" s="310"/>
      <c r="P379" s="2961"/>
      <c r="Q379"/>
      <c r="R379"/>
      <c r="S379"/>
      <c r="T379"/>
      <c r="Y379"/>
      <c r="Z379"/>
      <c r="AA379"/>
      <c r="AB379" s="49"/>
      <c r="AC379"/>
      <c r="AD379" s="842"/>
      <c r="AE379" s="842"/>
      <c r="AF379"/>
      <c r="AG379" s="49"/>
      <c r="AH379" s="49"/>
      <c r="AI379" s="49"/>
      <c r="AJ379" s="49"/>
      <c r="AK379" s="49"/>
      <c r="AL379" s="49"/>
      <c r="AM379" s="49"/>
      <c r="AN379" s="49"/>
      <c r="AO379" s="49"/>
      <c r="AP379" s="31"/>
      <c r="AQ379" s="49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49"/>
      <c r="BF379"/>
      <c r="BG379"/>
      <c r="BH379"/>
      <c r="BI379"/>
      <c r="BJ379"/>
      <c r="BK379"/>
      <c r="BL379"/>
      <c r="BM379"/>
      <c r="BN379" s="4">
        <v>1</v>
      </c>
    </row>
    <row r="380" spans="1:66" s="48" customFormat="1" ht="15.75" x14ac:dyDescent="0.25">
      <c r="A380"/>
      <c r="B380" s="376" t="s">
        <v>18</v>
      </c>
      <c r="C380" s="320" t="str">
        <f>C359</f>
        <v>Famille à coller.N.Nom de votre recette.Recette mère ►.S.Saisissez le nom de la recette mère</v>
      </c>
      <c r="D380" s="320">
        <f>D359</f>
        <v>6</v>
      </c>
      <c r="E380" s="1045" t="str">
        <f>E359</f>
        <v>couverts</v>
      </c>
      <c r="F380" s="819"/>
      <c r="G380" s="808">
        <f>SUM(G376:G379)</f>
        <v>0.18055555555555552</v>
      </c>
      <c r="H380" s="638"/>
      <c r="I380" s="638"/>
      <c r="J380" s="638"/>
      <c r="K380" s="638"/>
      <c r="L380" s="639"/>
      <c r="M380"/>
      <c r="N380" s="2982"/>
      <c r="O380" s="310"/>
      <c r="P380" s="2961"/>
      <c r="Q380"/>
      <c r="R380"/>
      <c r="S380"/>
      <c r="T380"/>
      <c r="Y380"/>
      <c r="Z380"/>
      <c r="AA380"/>
      <c r="AB380" s="49"/>
      <c r="AC380"/>
      <c r="AD380" s="842"/>
      <c r="AE380" s="842"/>
      <c r="AF380"/>
      <c r="AG380" s="49"/>
      <c r="AH380" s="49"/>
      <c r="AI380" s="49"/>
      <c r="AJ380" s="49"/>
      <c r="AK380" s="49"/>
      <c r="AL380" s="49"/>
      <c r="AM380" s="49"/>
      <c r="AN380" s="49"/>
      <c r="AO380" s="49"/>
      <c r="AP380" s="31"/>
      <c r="AQ380" s="49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49"/>
      <c r="BF380"/>
      <c r="BG380"/>
      <c r="BH380"/>
      <c r="BI380"/>
      <c r="BJ380"/>
      <c r="BK380"/>
      <c r="BL380"/>
      <c r="BM380"/>
      <c r="BN380" s="4">
        <v>1</v>
      </c>
    </row>
    <row r="381" spans="1:66" s="48" customFormat="1" ht="15.75" x14ac:dyDescent="0.25">
      <c r="A381"/>
      <c r="B381" s="376" t="s">
        <v>18</v>
      </c>
      <c r="C381" s="320" t="str">
        <f>C359</f>
        <v>Famille à coller.N.Nom de votre recette.Recette mère ►.S.Saisissez le nom de la recette mère</v>
      </c>
      <c r="D381" s="320">
        <f>D359</f>
        <v>6</v>
      </c>
      <c r="E381" s="1045" t="str">
        <f>E359</f>
        <v>couverts</v>
      </c>
      <c r="F381" s="947" t="s">
        <v>146</v>
      </c>
      <c r="G381" s="948"/>
      <c r="H381" s="948"/>
      <c r="I381" s="948"/>
      <c r="J381" s="948"/>
      <c r="K381" s="948"/>
      <c r="L381" s="949"/>
      <c r="M381"/>
      <c r="N381" s="2982"/>
      <c r="O381" s="310"/>
      <c r="P381" s="2961"/>
      <c r="Q381"/>
      <c r="R381"/>
      <c r="S381"/>
      <c r="T381"/>
      <c r="Y381"/>
      <c r="Z381"/>
      <c r="AA381"/>
      <c r="AB381" s="49"/>
      <c r="AC381"/>
      <c r="AD381" s="842"/>
      <c r="AE381" s="842"/>
      <c r="AF381"/>
      <c r="AG381" s="49"/>
      <c r="AH381" s="49"/>
      <c r="AI381" s="49"/>
      <c r="AJ381" s="49"/>
      <c r="AK381" s="49"/>
      <c r="AL381" s="49"/>
      <c r="AM381" s="49"/>
      <c r="AN381" s="49"/>
      <c r="AO381" s="49"/>
      <c r="AP381" s="31"/>
      <c r="AQ381" s="49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49"/>
      <c r="BF381"/>
      <c r="BG381"/>
      <c r="BH381"/>
      <c r="BI381"/>
      <c r="BJ381"/>
      <c r="BK381"/>
      <c r="BL381"/>
      <c r="BM381"/>
      <c r="BN381" s="4">
        <v>1</v>
      </c>
    </row>
    <row r="382" spans="1:66" s="48" customFormat="1" ht="15.75" x14ac:dyDescent="0.25">
      <c r="A382"/>
      <c r="B382" s="196" t="str">
        <f t="shared" ref="B382:B389" si="59">IF(OR(F382&lt;&gt;"",G382&lt;&gt; "",H382&lt;&gt;"",I382&lt;&gt;""),"A", "►")</f>
        <v>►</v>
      </c>
      <c r="C382" s="320" t="str">
        <f>C359</f>
        <v>Famille à coller.N.Nom de votre recette.Recette mère ►.S.Saisissez le nom de la recette mère</v>
      </c>
      <c r="D382" s="320">
        <f>D359</f>
        <v>6</v>
      </c>
      <c r="E382" s="1045" t="str">
        <f>E359</f>
        <v>couverts</v>
      </c>
      <c r="F382" s="819"/>
      <c r="G382" s="638"/>
      <c r="H382" s="638"/>
      <c r="I382" s="638"/>
      <c r="J382" s="638"/>
      <c r="K382" s="638"/>
      <c r="L382" s="639"/>
      <c r="M382"/>
      <c r="N382" s="2982"/>
      <c r="O382" s="310"/>
      <c r="P382" s="2961"/>
      <c r="Q382"/>
      <c r="R382"/>
      <c r="S382"/>
      <c r="T382"/>
      <c r="Y382"/>
      <c r="Z382"/>
      <c r="AA382"/>
      <c r="AB382" s="49"/>
      <c r="AC382"/>
      <c r="AD382" s="842"/>
      <c r="AE382" s="842"/>
      <c r="AF382"/>
      <c r="AG382" s="49"/>
      <c r="AH382" s="49"/>
      <c r="AI382" s="49"/>
      <c r="AJ382" s="49"/>
      <c r="AK382" s="49"/>
      <c r="AL382" s="49"/>
      <c r="AM382" s="49"/>
      <c r="AN382" s="49"/>
      <c r="AO382" s="49"/>
      <c r="AP382" s="31"/>
      <c r="AQ382" s="49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49"/>
      <c r="BF382"/>
      <c r="BG382"/>
      <c r="BH382"/>
      <c r="BI382"/>
      <c r="BJ382"/>
      <c r="BK382"/>
      <c r="BL382"/>
      <c r="BM382"/>
      <c r="BN382" s="4">
        <v>1</v>
      </c>
    </row>
    <row r="383" spans="1:66" s="48" customFormat="1" ht="15.75" x14ac:dyDescent="0.25">
      <c r="A383"/>
      <c r="B383" s="196" t="str">
        <f t="shared" si="59"/>
        <v>►</v>
      </c>
      <c r="C383" s="320" t="str">
        <f>C359</f>
        <v>Famille à coller.N.Nom de votre recette.Recette mère ►.S.Saisissez le nom de la recette mère</v>
      </c>
      <c r="D383" s="320">
        <f>D359</f>
        <v>6</v>
      </c>
      <c r="E383" s="1045" t="str">
        <f>E359</f>
        <v>couverts</v>
      </c>
      <c r="F383" s="819"/>
      <c r="G383" s="638"/>
      <c r="H383" s="638"/>
      <c r="I383" s="638"/>
      <c r="J383" s="638"/>
      <c r="K383" s="638"/>
      <c r="L383" s="639"/>
      <c r="M383"/>
      <c r="N383" s="2982"/>
      <c r="O383" s="310"/>
      <c r="P383" s="2961"/>
      <c r="Q383"/>
      <c r="R383"/>
      <c r="S383"/>
      <c r="T383"/>
      <c r="Y383"/>
      <c r="Z383"/>
      <c r="AA383"/>
      <c r="AB383" s="49"/>
      <c r="AC383"/>
      <c r="AD383" s="842"/>
      <c r="AE383" s="842"/>
      <c r="AF383"/>
      <c r="AG383" s="49"/>
      <c r="AH383" s="49"/>
      <c r="AI383" s="49"/>
      <c r="AJ383" s="49"/>
      <c r="AK383" s="49"/>
      <c r="AL383" s="49"/>
      <c r="AM383" s="49"/>
      <c r="AN383" s="49"/>
      <c r="AO383" s="49"/>
      <c r="AP383" s="31"/>
      <c r="AQ383" s="49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49"/>
      <c r="BF383"/>
      <c r="BG383"/>
      <c r="BH383"/>
      <c r="BI383"/>
      <c r="BJ383"/>
      <c r="BK383"/>
      <c r="BL383"/>
      <c r="BM383"/>
      <c r="BN383" s="4">
        <v>1</v>
      </c>
    </row>
    <row r="384" spans="1:66" s="48" customFormat="1" ht="15.75" x14ac:dyDescent="0.25">
      <c r="A384"/>
      <c r="B384" s="196" t="str">
        <f t="shared" si="59"/>
        <v>►</v>
      </c>
      <c r="C384" s="320" t="str">
        <f>C359</f>
        <v>Famille à coller.N.Nom de votre recette.Recette mère ►.S.Saisissez le nom de la recette mère</v>
      </c>
      <c r="D384" s="320">
        <f>D359</f>
        <v>6</v>
      </c>
      <c r="E384" s="1045" t="str">
        <f>E359</f>
        <v>couverts</v>
      </c>
      <c r="F384" s="819"/>
      <c r="G384" s="638"/>
      <c r="H384" s="638"/>
      <c r="I384" s="638"/>
      <c r="J384" s="638"/>
      <c r="K384" s="638"/>
      <c r="L384" s="639"/>
      <c r="M384"/>
      <c r="N384" s="2982"/>
      <c r="O384" s="310"/>
      <c r="P384" s="2961"/>
      <c r="Q384"/>
      <c r="R384"/>
      <c r="S384"/>
      <c r="T384"/>
      <c r="Y384"/>
      <c r="Z384"/>
      <c r="AA384"/>
      <c r="AB384" s="49"/>
      <c r="AC384"/>
      <c r="AD384" s="842"/>
      <c r="AE384" s="842"/>
      <c r="AF384"/>
      <c r="AG384" s="49"/>
      <c r="AH384" s="49"/>
      <c r="AI384" s="49"/>
      <c r="AJ384" s="49"/>
      <c r="AK384" s="49"/>
      <c r="AL384" s="49"/>
      <c r="AM384" s="49"/>
      <c r="AN384" s="49"/>
      <c r="AO384" s="49"/>
      <c r="AP384" s="31"/>
      <c r="AQ384" s="49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49"/>
      <c r="BF384"/>
      <c r="BG384"/>
      <c r="BH384"/>
      <c r="BI384"/>
      <c r="BJ384"/>
      <c r="BK384"/>
      <c r="BL384"/>
      <c r="BM384"/>
      <c r="BN384" s="4">
        <v>1</v>
      </c>
    </row>
    <row r="385" spans="1:66" s="48" customFormat="1" ht="15.75" x14ac:dyDescent="0.25">
      <c r="A385"/>
      <c r="B385" s="196" t="str">
        <f t="shared" si="59"/>
        <v>►</v>
      </c>
      <c r="C385" s="320" t="str">
        <f>C359</f>
        <v>Famille à coller.N.Nom de votre recette.Recette mère ►.S.Saisissez le nom de la recette mère</v>
      </c>
      <c r="D385" s="320">
        <f>D359</f>
        <v>6</v>
      </c>
      <c r="E385" s="1045" t="str">
        <f>E359</f>
        <v>couverts</v>
      </c>
      <c r="F385" s="819"/>
      <c r="G385" s="638"/>
      <c r="H385" s="638"/>
      <c r="I385" s="638"/>
      <c r="J385" s="638"/>
      <c r="K385" s="638"/>
      <c r="L385" s="639"/>
      <c r="M385"/>
      <c r="N385" s="2982"/>
      <c r="O385" s="310"/>
      <c r="P385" s="2961"/>
      <c r="Q385"/>
      <c r="R385"/>
      <c r="S385"/>
      <c r="T385"/>
      <c r="Y385"/>
      <c r="Z385"/>
      <c r="AA385"/>
      <c r="AB385" s="49"/>
      <c r="AC385"/>
      <c r="AD385" s="842"/>
      <c r="AE385" s="842"/>
      <c r="AF385"/>
      <c r="AG385" s="49"/>
      <c r="AH385" s="49"/>
      <c r="AI385" s="49"/>
      <c r="AJ385" s="49"/>
      <c r="AK385" s="49"/>
      <c r="AL385" s="49"/>
      <c r="AM385" s="49"/>
      <c r="AN385" s="49"/>
      <c r="AO385" s="49"/>
      <c r="AP385" s="31"/>
      <c r="AQ385" s="49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49"/>
      <c r="BF385"/>
      <c r="BG385"/>
      <c r="BH385"/>
      <c r="BI385"/>
      <c r="BJ385"/>
      <c r="BK385"/>
      <c r="BL385"/>
      <c r="BM385"/>
      <c r="BN385" s="4">
        <v>1</v>
      </c>
    </row>
    <row r="386" spans="1:66" s="48" customFormat="1" ht="15.75" x14ac:dyDescent="0.25">
      <c r="A386"/>
      <c r="B386" s="196" t="str">
        <f t="shared" si="59"/>
        <v>►</v>
      </c>
      <c r="C386" s="320" t="str">
        <f>C359</f>
        <v>Famille à coller.N.Nom de votre recette.Recette mère ►.S.Saisissez le nom de la recette mère</v>
      </c>
      <c r="D386" s="320">
        <f>D359</f>
        <v>6</v>
      </c>
      <c r="E386" s="1045" t="str">
        <f>E359</f>
        <v>couverts</v>
      </c>
      <c r="F386" s="819"/>
      <c r="G386" s="638"/>
      <c r="H386" s="638"/>
      <c r="I386" s="638"/>
      <c r="J386" s="638"/>
      <c r="K386" s="638"/>
      <c r="L386" s="639"/>
      <c r="M386"/>
      <c r="N386" s="2982"/>
      <c r="O386" s="310"/>
      <c r="P386" s="2961"/>
      <c r="Q386"/>
      <c r="R386"/>
      <c r="S386"/>
      <c r="T386"/>
      <c r="Y386"/>
      <c r="Z386"/>
      <c r="AA386"/>
      <c r="AB386" s="49"/>
      <c r="AC386"/>
      <c r="AD386" s="842"/>
      <c r="AE386" s="842"/>
      <c r="AF386"/>
      <c r="AG386" s="49"/>
      <c r="AH386" s="49"/>
      <c r="AI386" s="49"/>
      <c r="AJ386" s="49"/>
      <c r="AK386" s="49"/>
      <c r="AL386" s="49"/>
      <c r="AM386" s="49"/>
      <c r="AN386" s="49"/>
      <c r="AO386" s="49"/>
      <c r="AP386" s="31"/>
      <c r="AQ386" s="49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49"/>
      <c r="BF386"/>
      <c r="BG386"/>
      <c r="BH386"/>
      <c r="BI386"/>
      <c r="BJ386"/>
      <c r="BK386"/>
      <c r="BL386"/>
      <c r="BM386"/>
      <c r="BN386" s="4">
        <v>1</v>
      </c>
    </row>
    <row r="387" spans="1:66" s="48" customFormat="1" ht="15.75" x14ac:dyDescent="0.25">
      <c r="A387"/>
      <c r="B387" s="196" t="str">
        <f t="shared" si="59"/>
        <v>►</v>
      </c>
      <c r="C387" s="320" t="str">
        <f>C359</f>
        <v>Famille à coller.N.Nom de votre recette.Recette mère ►.S.Saisissez le nom de la recette mère</v>
      </c>
      <c r="D387" s="320">
        <f>D359</f>
        <v>6</v>
      </c>
      <c r="E387" s="1045" t="str">
        <f>E359</f>
        <v>couverts</v>
      </c>
      <c r="F387" s="819"/>
      <c r="G387" s="638"/>
      <c r="H387" s="638"/>
      <c r="I387" s="638"/>
      <c r="J387" s="638"/>
      <c r="K387" s="638"/>
      <c r="L387" s="639"/>
      <c r="M387"/>
      <c r="N387" s="2982"/>
      <c r="O387" s="310"/>
      <c r="P387" s="2961"/>
      <c r="Q387"/>
      <c r="R387"/>
      <c r="S387"/>
      <c r="T387"/>
      <c r="Y387"/>
      <c r="Z387"/>
      <c r="AA387"/>
      <c r="AB387" s="49"/>
      <c r="AC387"/>
      <c r="AD387" s="842"/>
      <c r="AE387" s="842"/>
      <c r="AF387"/>
      <c r="AG387" s="49"/>
      <c r="AH387" s="49"/>
      <c r="AI387" s="49"/>
      <c r="AJ387" s="49"/>
      <c r="AK387" s="49"/>
      <c r="AL387" s="49"/>
      <c r="AM387" s="49"/>
      <c r="AN387" s="49"/>
      <c r="AO387" s="49"/>
      <c r="AP387" s="31"/>
      <c r="AQ387" s="49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49"/>
      <c r="BF387"/>
      <c r="BG387"/>
      <c r="BH387"/>
      <c r="BI387"/>
      <c r="BJ387"/>
      <c r="BK387"/>
      <c r="BL387"/>
      <c r="BM387"/>
      <c r="BN387" s="4">
        <v>1</v>
      </c>
    </row>
    <row r="388" spans="1:66" s="48" customFormat="1" ht="15.75" x14ac:dyDescent="0.25">
      <c r="A388"/>
      <c r="B388" s="196" t="str">
        <f t="shared" si="59"/>
        <v>►</v>
      </c>
      <c r="C388" s="320" t="str">
        <f>C359</f>
        <v>Famille à coller.N.Nom de votre recette.Recette mère ►.S.Saisissez le nom de la recette mère</v>
      </c>
      <c r="D388" s="320">
        <f>D359</f>
        <v>6</v>
      </c>
      <c r="E388" s="1045" t="str">
        <f>E359</f>
        <v>couverts</v>
      </c>
      <c r="F388" s="819"/>
      <c r="G388" s="638"/>
      <c r="H388" s="638"/>
      <c r="I388" s="638"/>
      <c r="J388" s="638"/>
      <c r="K388" s="638"/>
      <c r="L388" s="639"/>
      <c r="M388"/>
      <c r="N388" s="2982"/>
      <c r="O388" s="310"/>
      <c r="P388" s="2961"/>
      <c r="Q388"/>
      <c r="R388"/>
      <c r="S388"/>
      <c r="T388"/>
      <c r="Y388"/>
      <c r="Z388"/>
      <c r="AA388"/>
      <c r="AB388" s="49"/>
      <c r="AC388"/>
      <c r="AD388" s="842"/>
      <c r="AE388" s="842"/>
      <c r="AF388"/>
      <c r="AG388" s="49"/>
      <c r="AH388" s="49"/>
      <c r="AI388" s="49"/>
      <c r="AJ388" s="49"/>
      <c r="AK388" s="49"/>
      <c r="AL388" s="49"/>
      <c r="AM388" s="49"/>
      <c r="AN388" s="49"/>
      <c r="AO388" s="49"/>
      <c r="AP388" s="31"/>
      <c r="AQ388" s="49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49"/>
      <c r="BF388"/>
      <c r="BG388"/>
      <c r="BH388"/>
      <c r="BI388"/>
      <c r="BJ388"/>
      <c r="BK388"/>
      <c r="BL388"/>
      <c r="BM388"/>
      <c r="BN388" s="4">
        <v>1</v>
      </c>
    </row>
    <row r="389" spans="1:66" s="48" customFormat="1" ht="15.75" x14ac:dyDescent="0.25">
      <c r="A389"/>
      <c r="B389" s="196" t="str">
        <f t="shared" si="59"/>
        <v>►</v>
      </c>
      <c r="C389" s="320" t="str">
        <f>C359</f>
        <v>Famille à coller.N.Nom de votre recette.Recette mère ►.S.Saisissez le nom de la recette mère</v>
      </c>
      <c r="D389" s="320">
        <f>D359</f>
        <v>6</v>
      </c>
      <c r="E389" s="1045" t="str">
        <f>E359</f>
        <v>couverts</v>
      </c>
      <c r="F389" s="767"/>
      <c r="G389" s="270"/>
      <c r="H389" s="270"/>
      <c r="I389" s="270"/>
      <c r="J389" s="270"/>
      <c r="K389" s="270"/>
      <c r="L389" s="329"/>
      <c r="M389"/>
      <c r="N389" s="2982"/>
      <c r="O389" s="310"/>
      <c r="P389" s="2961"/>
      <c r="Q389"/>
      <c r="R389"/>
      <c r="S389"/>
      <c r="T389"/>
      <c r="Y389"/>
      <c r="Z389"/>
      <c r="AA389"/>
      <c r="AB389" s="49"/>
      <c r="AC389"/>
      <c r="AD389" s="842"/>
      <c r="AE389" s="842"/>
      <c r="AF389"/>
      <c r="AG389" s="49"/>
      <c r="AH389" s="49"/>
      <c r="AI389" s="49"/>
      <c r="AJ389" s="49"/>
      <c r="AK389" s="49"/>
      <c r="AL389" s="49"/>
      <c r="AM389" s="49"/>
      <c r="AN389" s="49"/>
      <c r="AO389" s="49"/>
      <c r="AP389" s="31"/>
      <c r="AQ389" s="49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49"/>
      <c r="BF389"/>
      <c r="BG389"/>
      <c r="BH389"/>
      <c r="BI389"/>
      <c r="BJ389"/>
      <c r="BK389"/>
      <c r="BL389"/>
      <c r="BM389"/>
      <c r="BN389" s="4">
        <v>1</v>
      </c>
    </row>
    <row r="390" spans="1:66" s="48" customFormat="1" ht="15.75" x14ac:dyDescent="0.25">
      <c r="A390"/>
      <c r="B390" s="376" t="s">
        <v>18</v>
      </c>
      <c r="C390" s="320" t="str">
        <f>C359</f>
        <v>Famille à coller.N.Nom de votre recette.Recette mère ►.S.Saisissez le nom de la recette mère</v>
      </c>
      <c r="D390" s="320">
        <f>D359</f>
        <v>6</v>
      </c>
      <c r="E390" s="1045" t="str">
        <f>E359</f>
        <v>couverts</v>
      </c>
      <c r="F390" s="377" t="s">
        <v>153</v>
      </c>
      <c r="G390" s="280"/>
      <c r="H390" s="280"/>
      <c r="I390" s="280"/>
      <c r="J390" s="280"/>
      <c r="K390" s="378"/>
      <c r="L390" s="379" t="s">
        <v>154</v>
      </c>
      <c r="M390"/>
      <c r="N390" s="2982"/>
      <c r="O390" s="310"/>
      <c r="P390" s="2961"/>
      <c r="Q390"/>
      <c r="R390"/>
      <c r="S390"/>
      <c r="T390"/>
      <c r="Y390"/>
      <c r="Z390"/>
      <c r="AA390"/>
      <c r="AB390" s="49"/>
      <c r="AC390"/>
      <c r="AD390" s="842"/>
      <c r="AE390" s="842"/>
      <c r="AF390"/>
      <c r="AG390" s="49"/>
      <c r="AH390" s="49"/>
      <c r="AI390" s="49"/>
      <c r="AJ390" s="49"/>
      <c r="AK390" s="49"/>
      <c r="AL390" s="49"/>
      <c r="AM390" s="49"/>
      <c r="AN390" s="49"/>
      <c r="AO390" s="49"/>
      <c r="AP390" s="31"/>
      <c r="AQ390" s="49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49"/>
      <c r="BF390"/>
      <c r="BG390"/>
      <c r="BH390"/>
      <c r="BI390"/>
      <c r="BJ390"/>
      <c r="BK390"/>
      <c r="BL390"/>
      <c r="BM390"/>
      <c r="BN390" s="4">
        <v>1</v>
      </c>
    </row>
    <row r="391" spans="1:66" s="48" customFormat="1" ht="15.75" x14ac:dyDescent="0.25">
      <c r="A391"/>
      <c r="B391" s="376" t="s">
        <v>18</v>
      </c>
      <c r="C391" s="320" t="str">
        <f>C359</f>
        <v>Famille à coller.N.Nom de votre recette.Recette mère ►.S.Saisissez le nom de la recette mère</v>
      </c>
      <c r="D391" s="320">
        <f>D359</f>
        <v>6</v>
      </c>
      <c r="E391" s="1045" t="str">
        <f>E359</f>
        <v>couverts</v>
      </c>
      <c r="F391" s="381"/>
      <c r="G391" s="287"/>
      <c r="H391" s="287"/>
      <c r="I391" s="287"/>
      <c r="J391" s="287"/>
      <c r="K391" s="382"/>
      <c r="L391" s="383" t="s">
        <v>155</v>
      </c>
      <c r="M391"/>
      <c r="N391" s="2982"/>
      <c r="O391" s="310"/>
      <c r="P391" s="2961"/>
      <c r="Q391"/>
      <c r="R391"/>
      <c r="S391"/>
      <c r="T391"/>
      <c r="Y391"/>
      <c r="Z391"/>
      <c r="AA391"/>
      <c r="AB391" s="49"/>
      <c r="AC391"/>
      <c r="AD391" s="842"/>
      <c r="AE391" s="842"/>
      <c r="AF391"/>
      <c r="AG391" s="49"/>
      <c r="AH391" s="49"/>
      <c r="AI391" s="49"/>
      <c r="AJ391" s="49"/>
      <c r="AK391" s="49"/>
      <c r="AL391" s="49"/>
      <c r="AM391" s="49"/>
      <c r="AN391" s="49"/>
      <c r="AO391" s="49"/>
      <c r="AP391" s="31"/>
      <c r="AQ391" s="49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49"/>
      <c r="BF391"/>
      <c r="BG391"/>
      <c r="BH391"/>
      <c r="BI391"/>
      <c r="BJ391"/>
      <c r="BK391"/>
      <c r="BL391"/>
      <c r="BM391"/>
      <c r="BN391" s="4">
        <v>1</v>
      </c>
    </row>
    <row r="392" spans="1:66" s="48" customFormat="1" ht="15.75" x14ac:dyDescent="0.25">
      <c r="A392"/>
      <c r="B392" s="376" t="s">
        <v>18</v>
      </c>
      <c r="C392" s="320" t="str">
        <f>C359</f>
        <v>Famille à coller.N.Nom de votre recette.Recette mère ►.S.Saisissez le nom de la recette mère</v>
      </c>
      <c r="D392" s="320">
        <f>D359</f>
        <v>6</v>
      </c>
      <c r="E392" s="1045" t="str">
        <f>E359</f>
        <v>couverts</v>
      </c>
      <c r="F392" s="387"/>
      <c r="G392" s="287"/>
      <c r="H392" s="287"/>
      <c r="I392" s="287"/>
      <c r="J392" s="287"/>
      <c r="K392" s="382"/>
      <c r="L392" s="383" t="s">
        <v>156</v>
      </c>
      <c r="M392"/>
      <c r="N392" s="2982"/>
      <c r="O392" s="310"/>
      <c r="P392" s="2961"/>
      <c r="Q392"/>
      <c r="R392"/>
      <c r="S392"/>
      <c r="T392"/>
      <c r="Y392"/>
      <c r="Z392"/>
      <c r="AA392"/>
      <c r="AB392" s="49"/>
      <c r="AC392"/>
      <c r="AD392" s="842"/>
      <c r="AE392" s="842"/>
      <c r="AF392"/>
      <c r="AG392" s="49"/>
      <c r="AH392" s="49"/>
      <c r="AI392" s="49"/>
      <c r="AJ392" s="49"/>
      <c r="AK392" s="49"/>
      <c r="AL392" s="49"/>
      <c r="AM392" s="49"/>
      <c r="AN392" s="49"/>
      <c r="AO392" s="49"/>
      <c r="AP392" s="31"/>
      <c r="AQ392" s="49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49"/>
      <c r="BF392"/>
      <c r="BG392"/>
      <c r="BH392"/>
      <c r="BI392"/>
      <c r="BJ392"/>
      <c r="BK392"/>
      <c r="BL392"/>
      <c r="BM392"/>
      <c r="BN392" s="4">
        <v>1</v>
      </c>
    </row>
    <row r="393" spans="1:66" s="48" customFormat="1" ht="15.75" x14ac:dyDescent="0.25">
      <c r="A393"/>
      <c r="B393" s="376" t="s">
        <v>18</v>
      </c>
      <c r="C393" s="320" t="str">
        <f>C359</f>
        <v>Famille à coller.N.Nom de votre recette.Recette mère ►.S.Saisissez le nom de la recette mère</v>
      </c>
      <c r="D393" s="320">
        <f>D359</f>
        <v>6</v>
      </c>
      <c r="E393" s="320" t="str">
        <f>E359</f>
        <v>couverts</v>
      </c>
      <c r="F393" s="624"/>
      <c r="G393" s="293"/>
      <c r="H393" s="293" t="s">
        <v>152</v>
      </c>
      <c r="I393" s="294"/>
      <c r="J393" s="392"/>
      <c r="K393" s="392"/>
      <c r="L393" s="393"/>
      <c r="M393"/>
      <c r="N393" s="2982"/>
      <c r="O393" s="310"/>
      <c r="P393" s="2961"/>
      <c r="Q393"/>
      <c r="R393"/>
      <c r="S393"/>
      <c r="T393"/>
      <c r="Y393"/>
      <c r="Z393"/>
      <c r="AA393"/>
      <c r="AB393" s="49"/>
      <c r="AC393"/>
      <c r="AD393" s="842"/>
      <c r="AE393" s="842"/>
      <c r="AF393"/>
      <c r="AG393" s="49"/>
      <c r="AH393" s="49"/>
      <c r="AI393" s="49"/>
      <c r="AJ393" s="49"/>
      <c r="AK393" s="49"/>
      <c r="AL393" s="49"/>
      <c r="AM393" s="49"/>
      <c r="AN393" s="49"/>
      <c r="AO393" s="49"/>
      <c r="AP393" s="31"/>
      <c r="AQ393" s="49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49"/>
      <c r="BF393"/>
      <c r="BG393"/>
      <c r="BH393"/>
      <c r="BI393"/>
      <c r="BJ393"/>
      <c r="BK393"/>
      <c r="BL393"/>
      <c r="BM393"/>
      <c r="BN393" s="4">
        <v>1</v>
      </c>
    </row>
    <row r="394" spans="1:66" s="48" customFormat="1" ht="16.5" thickBot="1" x14ac:dyDescent="0.3">
      <c r="A394"/>
      <c r="B394" s="397" t="s">
        <v>18</v>
      </c>
      <c r="C394" s="398" t="str">
        <f>C359</f>
        <v>Famille à coller.N.Nom de votre recette.Recette mère ►.S.Saisissez le nom de la recette mère</v>
      </c>
      <c r="D394" s="398">
        <f>D359</f>
        <v>6</v>
      </c>
      <c r="E394" s="398" t="str">
        <f>E359</f>
        <v>couverts</v>
      </c>
      <c r="F394" s="399" t="s">
        <v>150</v>
      </c>
      <c r="G394" s="298"/>
      <c r="H394" s="299"/>
      <c r="I394" s="300"/>
      <c r="J394" s="299"/>
      <c r="K394" s="299"/>
      <c r="L394" s="400"/>
      <c r="M394"/>
      <c r="N394" s="2982"/>
      <c r="O394" s="310"/>
      <c r="P394" s="2961"/>
      <c r="Q394"/>
      <c r="R394"/>
      <c r="S394"/>
      <c r="T394"/>
      <c r="Y394"/>
      <c r="Z394"/>
      <c r="AA394"/>
      <c r="AB394" s="49"/>
      <c r="AC394"/>
      <c r="AD394" s="842"/>
      <c r="AE394" s="842"/>
      <c r="AF394"/>
      <c r="AG394" s="49"/>
      <c r="AH394" s="49"/>
      <c r="AI394" s="49"/>
      <c r="AJ394" s="49"/>
      <c r="AK394" s="49"/>
      <c r="AL394" s="49"/>
      <c r="AM394" s="49"/>
      <c r="AN394" s="49"/>
      <c r="AO394" s="49"/>
      <c r="AP394" s="31"/>
      <c r="AQ394" s="49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49"/>
      <c r="BF394"/>
      <c r="BG394"/>
      <c r="BH394"/>
      <c r="BI394"/>
      <c r="BJ394"/>
      <c r="BK394"/>
      <c r="BL394"/>
      <c r="BM394"/>
      <c r="BN394" s="4">
        <v>1</v>
      </c>
    </row>
    <row r="395" spans="1:66" s="48" customFormat="1" ht="15.75" x14ac:dyDescent="0.25">
      <c r="A395"/>
      <c r="B395" s="291" t="s">
        <v>18</v>
      </c>
      <c r="M395"/>
      <c r="N395" s="2982"/>
      <c r="O395" s="310"/>
      <c r="P395" s="2961"/>
      <c r="Q395"/>
      <c r="R395"/>
      <c r="S395"/>
      <c r="T395"/>
      <c r="Y395"/>
      <c r="Z395"/>
      <c r="AA395"/>
      <c r="AB395" s="49"/>
      <c r="AC395"/>
      <c r="AD395" s="842"/>
      <c r="AE395" s="842"/>
      <c r="AF395"/>
      <c r="AG395" s="49"/>
      <c r="AH395" s="49"/>
      <c r="AI395" s="49"/>
      <c r="AJ395" s="49"/>
      <c r="AK395" s="49"/>
      <c r="AL395" s="49"/>
      <c r="AM395" s="49"/>
      <c r="AN395" s="49"/>
      <c r="AO395" s="49"/>
      <c r="AP395" s="31"/>
      <c r="AQ395" s="49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49"/>
      <c r="BF395"/>
      <c r="BG395"/>
      <c r="BH395"/>
      <c r="BI395"/>
      <c r="BJ395"/>
      <c r="BK395"/>
      <c r="BL395"/>
      <c r="BM395"/>
      <c r="BN395" s="4">
        <v>1</v>
      </c>
    </row>
    <row r="396" spans="1:66" s="48" customFormat="1" ht="18.75" x14ac:dyDescent="0.25">
      <c r="A396"/>
      <c r="B396" s="1013" t="s">
        <v>18</v>
      </c>
      <c r="C396" s="998" t="str">
        <f>C359</f>
        <v>Famille à coller.N.Nom de votre recette.Recette mère ►.S.Saisissez le nom de la recette mère</v>
      </c>
      <c r="D396" s="998">
        <f>D359</f>
        <v>6</v>
      </c>
      <c r="E396" s="998" t="str">
        <f>E359</f>
        <v>couverts</v>
      </c>
      <c r="F396" s="1002" t="s">
        <v>61</v>
      </c>
      <c r="G396" s="1002">
        <v>13</v>
      </c>
      <c r="H396" s="999" t="s">
        <v>579</v>
      </c>
      <c r="I396" s="1000"/>
      <c r="J396" s="1000"/>
      <c r="K396" s="1008" t="s">
        <v>570</v>
      </c>
      <c r="L396" s="1001"/>
      <c r="M396"/>
      <c r="N396" s="2982"/>
      <c r="O396" s="310"/>
      <c r="P396" s="2961"/>
      <c r="Q396" s="526" t="s">
        <v>218</v>
      </c>
      <c r="R396" s="527" t="s">
        <v>635</v>
      </c>
      <c r="S396" s="527"/>
      <c r="T396" s="527"/>
      <c r="Y396"/>
      <c r="Z396"/>
      <c r="AA396"/>
      <c r="AB396" s="49"/>
      <c r="AC396" s="526" t="s">
        <v>218</v>
      </c>
      <c r="AD396" s="310"/>
      <c r="AE396" s="310"/>
      <c r="AF396"/>
      <c r="AG396" s="49"/>
      <c r="AH396" s="49"/>
      <c r="AI396" s="49"/>
      <c r="AJ396" s="49"/>
      <c r="AK396" s="49"/>
      <c r="AL396" s="49"/>
      <c r="AM396" s="49"/>
      <c r="AN396" s="49"/>
      <c r="AO396" s="49"/>
      <c r="AP396" s="31"/>
      <c r="AQ396" s="49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49"/>
      <c r="BF396"/>
      <c r="BG396"/>
      <c r="BH396"/>
      <c r="BI396"/>
      <c r="BJ396"/>
      <c r="BK396"/>
      <c r="BL396"/>
      <c r="BM396"/>
      <c r="BN396" s="4">
        <v>1</v>
      </c>
    </row>
    <row r="397" spans="1:66" s="48" customFormat="1" ht="18.75" x14ac:dyDescent="0.25">
      <c r="A397"/>
      <c r="B397" s="319" t="s">
        <v>18</v>
      </c>
      <c r="C397" s="1043" t="str">
        <f>C396</f>
        <v>Famille à coller.N.Nom de votre recette.Recette mère ►.S.Saisissez le nom de la recette mère</v>
      </c>
      <c r="D397" s="1043">
        <f>D396</f>
        <v>6</v>
      </c>
      <c r="E397" s="1044" t="str">
        <f>E396</f>
        <v>couverts</v>
      </c>
      <c r="F397" s="16"/>
      <c r="G397" s="16"/>
      <c r="H397" s="16"/>
      <c r="I397" s="16"/>
      <c r="J397" s="16"/>
      <c r="K397" s="16"/>
      <c r="L397" s="897"/>
      <c r="M397"/>
      <c r="N397" s="2982"/>
      <c r="O397" s="310"/>
      <c r="P397" s="2961"/>
      <c r="R397" s="436" t="s">
        <v>221</v>
      </c>
      <c r="S397"/>
      <c r="T397"/>
      <c r="Y397"/>
      <c r="Z397"/>
      <c r="AA397"/>
      <c r="AB397" s="49"/>
      <c r="AC397"/>
      <c r="AD397" s="310"/>
      <c r="AE397" s="310"/>
      <c r="AF397"/>
      <c r="AG397" s="49"/>
      <c r="AH397" s="49"/>
      <c r="AI397" s="49"/>
      <c r="AJ397" s="49"/>
      <c r="AK397" s="49"/>
      <c r="AL397" s="49"/>
      <c r="AM397" s="49"/>
      <c r="AN397" s="49"/>
      <c r="AO397" s="49"/>
      <c r="AP397" s="31"/>
      <c r="AQ397" s="49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49"/>
      <c r="BF397"/>
      <c r="BG397"/>
      <c r="BH397"/>
      <c r="BI397"/>
      <c r="BJ397"/>
      <c r="BK397"/>
      <c r="BL397"/>
      <c r="BM397"/>
      <c r="BN397" s="4">
        <v>1</v>
      </c>
    </row>
    <row r="398" spans="1:66" s="48" customFormat="1" ht="15.75" x14ac:dyDescent="0.25">
      <c r="A398"/>
      <c r="B398" s="319" t="s">
        <v>18</v>
      </c>
      <c r="C398" s="320" t="str">
        <f>C396</f>
        <v>Famille à coller.N.Nom de votre recette.Recette mère ►.S.Saisissez le nom de la recette mère</v>
      </c>
      <c r="D398" s="320">
        <f>D396</f>
        <v>6</v>
      </c>
      <c r="E398" s="1045" t="str">
        <f>E396</f>
        <v>couverts</v>
      </c>
      <c r="F398" s="898" t="s">
        <v>571</v>
      </c>
      <c r="G398" s="899" t="s">
        <v>572</v>
      </c>
      <c r="H398" s="900"/>
      <c r="I398" s="901" t="s">
        <v>573</v>
      </c>
      <c r="J398" s="899" t="s">
        <v>18</v>
      </c>
      <c r="K398" s="899" t="s">
        <v>574</v>
      </c>
      <c r="L398" s="897" t="s">
        <v>575</v>
      </c>
      <c r="M398"/>
      <c r="N398" s="2982"/>
      <c r="O398" s="310"/>
      <c r="P398" s="2961"/>
      <c r="Q398"/>
      <c r="R398"/>
      <c r="S398"/>
      <c r="T398"/>
      <c r="Y398"/>
      <c r="Z398"/>
      <c r="AA398"/>
      <c r="AB398" s="49"/>
      <c r="AC398"/>
      <c r="AD398" s="842"/>
      <c r="AE398" s="842"/>
      <c r="AF398"/>
      <c r="AG398" s="49"/>
      <c r="AH398" s="49"/>
      <c r="AI398" s="49"/>
      <c r="AJ398" s="49"/>
      <c r="AK398" s="49"/>
      <c r="AL398" s="49"/>
      <c r="AM398" s="49"/>
      <c r="AN398" s="49"/>
      <c r="AO398" s="49"/>
      <c r="AP398" s="31"/>
      <c r="AQ398" s="49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49"/>
      <c r="BF398"/>
      <c r="BG398"/>
      <c r="BH398"/>
      <c r="BI398"/>
      <c r="BJ398"/>
      <c r="BK398"/>
      <c r="BL398"/>
      <c r="BM398"/>
      <c r="BN398" s="4">
        <v>1</v>
      </c>
    </row>
    <row r="399" spans="1:66" s="48" customFormat="1" ht="15.75" x14ac:dyDescent="0.25">
      <c r="A399"/>
      <c r="B399" s="319" t="s">
        <v>18</v>
      </c>
      <c r="C399" s="320" t="str">
        <f>C396</f>
        <v>Famille à coller.N.Nom de votre recette.Recette mère ►.S.Saisissez le nom de la recette mère</v>
      </c>
      <c r="D399" s="320">
        <f>D396</f>
        <v>6</v>
      </c>
      <c r="E399" s="1045" t="str">
        <f>E396</f>
        <v>couverts</v>
      </c>
      <c r="F399" s="902" t="str">
        <f>"cellule "&amp;ADDRESS(ROW(L399),COLUMN(L399),4)&amp;"  vous pouvez saisir un autre poids"</f>
        <v>cellule L399  vous pouvez saisir un autre poids</v>
      </c>
      <c r="G399" s="903"/>
      <c r="H399" s="904"/>
      <c r="I399" s="243"/>
      <c r="J399" s="903"/>
      <c r="K399"/>
      <c r="L399" s="905">
        <v>1</v>
      </c>
      <c r="M399"/>
      <c r="N399" s="2982"/>
      <c r="O399" s="310"/>
      <c r="P399" s="2961"/>
      <c r="Q399"/>
      <c r="R399"/>
      <c r="S399"/>
      <c r="T399"/>
      <c r="Y399"/>
      <c r="Z399"/>
      <c r="AA399"/>
      <c r="AB399" s="49"/>
      <c r="AC399"/>
      <c r="AD399" s="842"/>
      <c r="AE399" s="842"/>
      <c r="AF399"/>
      <c r="AG399" s="49"/>
      <c r="AH399" s="49"/>
      <c r="AI399" s="49"/>
      <c r="AJ399" s="49"/>
      <c r="AK399" s="49"/>
      <c r="AL399" s="49"/>
      <c r="AM399" s="49"/>
      <c r="AN399" s="49"/>
      <c r="AO399" s="49"/>
      <c r="AP399" s="31"/>
      <c r="AQ399" s="49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49"/>
      <c r="BF399"/>
      <c r="BG399"/>
      <c r="BH399"/>
      <c r="BI399"/>
      <c r="BJ399"/>
      <c r="BK399"/>
      <c r="BL399"/>
      <c r="BM399"/>
      <c r="BN399" s="4">
        <v>1</v>
      </c>
    </row>
    <row r="400" spans="1:66" s="48" customFormat="1" ht="15.75" x14ac:dyDescent="0.25">
      <c r="A400"/>
      <c r="B400" s="319" t="s">
        <v>18</v>
      </c>
      <c r="C400" s="320" t="str">
        <f>C396</f>
        <v>Famille à coller.N.Nom de votre recette.Recette mère ►.S.Saisissez le nom de la recette mère</v>
      </c>
      <c r="D400" s="320">
        <f>D396</f>
        <v>6</v>
      </c>
      <c r="E400" s="1045" t="str">
        <f>E396</f>
        <v>couverts</v>
      </c>
      <c r="F400" s="906">
        <v>100</v>
      </c>
      <c r="G400" s="498">
        <v>120</v>
      </c>
      <c r="H400" s="907"/>
      <c r="I400" s="498">
        <v>180</v>
      </c>
      <c r="J400" s="498">
        <v>180</v>
      </c>
      <c r="K400" s="498">
        <v>200</v>
      </c>
      <c r="L400" s="908" t="s">
        <v>576</v>
      </c>
      <c r="M400"/>
      <c r="N400" s="2982"/>
      <c r="O400" s="310"/>
      <c r="P400" s="2961"/>
      <c r="Q400"/>
      <c r="R400"/>
      <c r="S400"/>
      <c r="T400"/>
      <c r="Y400"/>
      <c r="Z400"/>
      <c r="AA400"/>
      <c r="AB400" s="49"/>
      <c r="AC400"/>
      <c r="AD400" s="842"/>
      <c r="AE400" s="842"/>
      <c r="AF400"/>
      <c r="AG400" s="49"/>
      <c r="AH400" s="49"/>
      <c r="AI400" s="49"/>
      <c r="AJ400" s="49"/>
      <c r="AK400" s="49"/>
      <c r="AL400" s="49"/>
      <c r="AM400" s="49"/>
      <c r="AN400" s="49"/>
      <c r="AO400" s="49"/>
      <c r="AP400" s="31"/>
      <c r="AQ400" s="49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49"/>
      <c r="BF400"/>
      <c r="BG400"/>
      <c r="BH400"/>
      <c r="BI400"/>
      <c r="BJ400"/>
      <c r="BK400"/>
      <c r="BL400"/>
      <c r="BM400"/>
      <c r="BN400" s="4">
        <v>1</v>
      </c>
    </row>
    <row r="401" spans="1:66" s="48" customFormat="1" ht="15.75" x14ac:dyDescent="0.25">
      <c r="A401"/>
      <c r="B401" s="319" t="s">
        <v>18</v>
      </c>
      <c r="C401" s="320" t="str">
        <f>C396</f>
        <v>Famille à coller.N.Nom de votre recette.Recette mère ►.S.Saisissez le nom de la recette mère</v>
      </c>
      <c r="D401" s="320">
        <f>D396</f>
        <v>6</v>
      </c>
      <c r="E401" s="1045" t="str">
        <f>E396</f>
        <v>couverts</v>
      </c>
      <c r="F401" s="909">
        <f>IF(MOD(L399*1000/F400,1)=0,L399*1000/F400,IF(MOD(L399*1000/F400,1)&lt;0.5,INT(L399*1000/F400),INT(L399*1000/F400)+1))</f>
        <v>10</v>
      </c>
      <c r="G401" s="910">
        <f>IF(MOD(L399*1000/G400,1)=0,L399*1000/G400,IF(MOD(L399*1000/G400,1)&lt;0.5,INT(L399*1000/G400),INT(L399*1000/G400)+1))</f>
        <v>8</v>
      </c>
      <c r="H401" s="911"/>
      <c r="I401" s="910">
        <f>IF(MOD(L399*1000/I400,1)=0,L399*1000/I400,IF(MOD(L399*1000/I400,1)&lt;0.5,INT(L399*1000/I400),INT(L399*1000/I400)+1))</f>
        <v>6</v>
      </c>
      <c r="J401" s="910">
        <f>IF(MOD(L399*1000/J400,1)=0,L399*1000/J400,IF(MOD(L399*1000/J400,1)&lt;0.5,INT(L399*1000/J400),INT(L399*1000/J400)+1))</f>
        <v>6</v>
      </c>
      <c r="K401" s="910">
        <f>IF(MOD(L399*1000/K400,1)=0,L399*1000/K400,IF(MOD(L399*1000/K400,1)&lt;0.5,INT(L399*1000/K400),INT(L399*1000/K400)+1))</f>
        <v>5</v>
      </c>
      <c r="L401" s="912" t="s">
        <v>261</v>
      </c>
      <c r="M401"/>
      <c r="N401" s="2982"/>
      <c r="O401" s="310"/>
      <c r="P401" s="2961"/>
      <c r="Q401"/>
      <c r="R401"/>
      <c r="S401"/>
      <c r="T401"/>
      <c r="Y401"/>
      <c r="Z401"/>
      <c r="AA401"/>
      <c r="AB401" s="49"/>
      <c r="AC401"/>
      <c r="AD401" s="842"/>
      <c r="AE401" s="842"/>
      <c r="AF401"/>
      <c r="AG401" s="49"/>
      <c r="AH401" s="49"/>
      <c r="AI401" s="49"/>
      <c r="AJ401" s="49"/>
      <c r="AK401" s="49"/>
      <c r="AL401" s="49"/>
      <c r="AM401" s="49"/>
      <c r="AN401" s="49"/>
      <c r="AO401" s="49"/>
      <c r="AP401" s="31"/>
      <c r="AQ401" s="49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49"/>
      <c r="BF401"/>
      <c r="BG401"/>
      <c r="BH401"/>
      <c r="BI401"/>
      <c r="BJ401"/>
      <c r="BK401"/>
      <c r="BL401"/>
      <c r="BM401"/>
      <c r="BN401" s="4">
        <v>1</v>
      </c>
    </row>
    <row r="402" spans="1:66" s="48" customFormat="1" ht="15.75" x14ac:dyDescent="0.25">
      <c r="A402"/>
      <c r="B402" s="319" t="s">
        <v>18</v>
      </c>
      <c r="C402" s="320" t="str">
        <f>C396</f>
        <v>Famille à coller.N.Nom de votre recette.Recette mère ►.S.Saisissez le nom de la recette mère</v>
      </c>
      <c r="D402" s="320">
        <f>D396</f>
        <v>6</v>
      </c>
      <c r="E402" s="1045" t="str">
        <f>E396</f>
        <v>couverts</v>
      </c>
      <c r="F402" s="902" t="str">
        <f>"cellule "&amp;ADDRESS(ROW(L402),COLUMN(L402),4)&amp;"  vous pouvez saisir un autre poids"</f>
        <v>cellule L402  vous pouvez saisir un autre poids</v>
      </c>
      <c r="G402" s="907"/>
      <c r="H402" s="913"/>
      <c r="I402" s="16"/>
      <c r="J402" s="907"/>
      <c r="K402"/>
      <c r="L402" s="914">
        <v>1</v>
      </c>
      <c r="M402"/>
      <c r="N402" s="2982"/>
      <c r="O402" s="310"/>
      <c r="P402" s="2961"/>
      <c r="Q402"/>
      <c r="R402"/>
      <c r="S402"/>
      <c r="T402"/>
      <c r="Y402"/>
      <c r="Z402"/>
      <c r="AA402"/>
      <c r="AB402" s="49"/>
      <c r="AC402"/>
      <c r="AD402" s="842"/>
      <c r="AE402" s="842"/>
      <c r="AF402"/>
      <c r="AG402" s="49"/>
      <c r="AH402" s="49"/>
      <c r="AI402" s="49"/>
      <c r="AJ402" s="49"/>
      <c r="AK402" s="49"/>
      <c r="AL402" s="49"/>
      <c r="AM402" s="49"/>
      <c r="AN402" s="49"/>
      <c r="AO402" s="49"/>
      <c r="AP402" s="31"/>
      <c r="AQ402" s="49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49"/>
      <c r="BF402"/>
      <c r="BG402"/>
      <c r="BH402"/>
      <c r="BI402"/>
      <c r="BJ402"/>
      <c r="BK402"/>
      <c r="BL402"/>
      <c r="BM402"/>
      <c r="BN402" s="4">
        <v>1</v>
      </c>
    </row>
    <row r="403" spans="1:66" s="48" customFormat="1" ht="15.75" x14ac:dyDescent="0.25">
      <c r="A403"/>
      <c r="B403" s="319" t="s">
        <v>18</v>
      </c>
      <c r="C403" s="320" t="str">
        <f>C396</f>
        <v>Famille à coller.N.Nom de votre recette.Recette mère ►.S.Saisissez le nom de la recette mère</v>
      </c>
      <c r="D403" s="320">
        <f>D396</f>
        <v>6</v>
      </c>
      <c r="E403" s="1045" t="str">
        <f>E396</f>
        <v>couverts</v>
      </c>
      <c r="F403" s="915">
        <v>10</v>
      </c>
      <c r="G403" s="892">
        <v>8</v>
      </c>
      <c r="H403" s="916"/>
      <c r="I403" s="892">
        <v>5</v>
      </c>
      <c r="J403" s="892">
        <v>6</v>
      </c>
      <c r="K403" s="892">
        <v>10</v>
      </c>
      <c r="L403" s="917" t="s">
        <v>577</v>
      </c>
      <c r="M403"/>
      <c r="N403" s="2982"/>
      <c r="O403" s="310"/>
      <c r="P403" s="2961"/>
      <c r="Q403"/>
      <c r="R403"/>
      <c r="S403"/>
      <c r="T403"/>
      <c r="Y403"/>
      <c r="Z403"/>
      <c r="AA403"/>
      <c r="AB403" s="49"/>
      <c r="AC403"/>
      <c r="AD403" s="842"/>
      <c r="AE403" s="842"/>
      <c r="AF403"/>
      <c r="AG403" s="49"/>
      <c r="AH403" s="49"/>
      <c r="AI403" s="49"/>
      <c r="AJ403" s="49"/>
      <c r="AK403" s="49"/>
      <c r="AL403" s="49"/>
      <c r="AM403" s="49"/>
      <c r="AN403" s="49"/>
      <c r="AO403" s="49"/>
      <c r="AP403" s="31"/>
      <c r="AQ403" s="49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49"/>
      <c r="BF403"/>
      <c r="BG403"/>
      <c r="BH403"/>
      <c r="BI403"/>
      <c r="BJ403"/>
      <c r="BK403"/>
      <c r="BL403"/>
      <c r="BM403"/>
      <c r="BN403" s="4">
        <v>1</v>
      </c>
    </row>
    <row r="404" spans="1:66" s="48" customFormat="1" ht="15.75" x14ac:dyDescent="0.25">
      <c r="A404"/>
      <c r="B404" s="319" t="s">
        <v>18</v>
      </c>
      <c r="C404" s="320" t="str">
        <f>C396</f>
        <v>Famille à coller.N.Nom de votre recette.Recette mère ►.S.Saisissez le nom de la recette mère</v>
      </c>
      <c r="D404" s="320">
        <f>D396</f>
        <v>6</v>
      </c>
      <c r="E404" s="1045" t="str">
        <f>E396</f>
        <v>couverts</v>
      </c>
      <c r="F404" s="918">
        <f>L402/F403*1000</f>
        <v>100</v>
      </c>
      <c r="G404" s="919">
        <f>L402/G403*1000</f>
        <v>125</v>
      </c>
      <c r="H404" s="100"/>
      <c r="I404" s="919">
        <f>L402/I403*1000</f>
        <v>200</v>
      </c>
      <c r="J404" s="919">
        <f>L402/J403*1000</f>
        <v>166.66666666666666</v>
      </c>
      <c r="K404" s="919">
        <f>L402/K403*1000</f>
        <v>100</v>
      </c>
      <c r="L404" s="912" t="s">
        <v>297</v>
      </c>
      <c r="M404"/>
      <c r="N404" s="2982"/>
      <c r="O404" s="310"/>
      <c r="P404" s="2961"/>
      <c r="Q404"/>
      <c r="R404"/>
      <c r="S404"/>
      <c r="T404"/>
      <c r="Y404"/>
      <c r="Z404"/>
      <c r="AA404"/>
      <c r="AB404" s="49"/>
      <c r="AC404"/>
      <c r="AD404" s="842"/>
      <c r="AE404" s="842"/>
      <c r="AF404"/>
      <c r="AG404" s="49"/>
      <c r="AH404" s="49"/>
      <c r="AI404" s="49"/>
      <c r="AJ404" s="49"/>
      <c r="AK404" s="49"/>
      <c r="AL404" s="49"/>
      <c r="AM404" s="49"/>
      <c r="AN404" s="49"/>
      <c r="AO404" s="49"/>
      <c r="AP404" s="31"/>
      <c r="AQ404" s="49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49"/>
      <c r="BF404"/>
      <c r="BG404"/>
      <c r="BH404"/>
      <c r="BI404"/>
      <c r="BJ404"/>
      <c r="BK404"/>
      <c r="BL404"/>
      <c r="BM404"/>
      <c r="BN404" s="4">
        <v>1</v>
      </c>
    </row>
    <row r="405" spans="1:66" s="48" customFormat="1" ht="15.75" x14ac:dyDescent="0.25">
      <c r="A405"/>
      <c r="B405" s="319" t="s">
        <v>18</v>
      </c>
      <c r="C405" s="320" t="str">
        <f>C396</f>
        <v>Famille à coller.N.Nom de votre recette.Recette mère ►.S.Saisissez le nom de la recette mère</v>
      </c>
      <c r="D405" s="320">
        <f>D396</f>
        <v>6</v>
      </c>
      <c r="E405" s="1045" t="str">
        <f>E396</f>
        <v>couverts</v>
      </c>
      <c r="F405" s="920" t="s">
        <v>575</v>
      </c>
      <c r="G405" s="921"/>
      <c r="H405" s="922" t="s">
        <v>274</v>
      </c>
      <c r="I405" s="921"/>
      <c r="J405" s="921"/>
      <c r="K405" s="922" t="s">
        <v>277</v>
      </c>
      <c r="L405" s="329"/>
      <c r="M405"/>
      <c r="N405" s="2982"/>
      <c r="O405" s="310"/>
      <c r="P405" s="2961"/>
      <c r="Q405"/>
      <c r="R405"/>
      <c r="S405"/>
      <c r="T405"/>
      <c r="Y405"/>
      <c r="Z405"/>
      <c r="AA405"/>
      <c r="AB405" s="49"/>
      <c r="AC405"/>
      <c r="AD405" s="842"/>
      <c r="AE405" s="842"/>
      <c r="AF405"/>
      <c r="AG405" s="49"/>
      <c r="AH405" s="49"/>
      <c r="AI405" s="49"/>
      <c r="AJ405" s="49"/>
      <c r="AK405" s="49"/>
      <c r="AL405" s="49"/>
      <c r="AM405" s="49"/>
      <c r="AN405" s="49"/>
      <c r="AO405" s="49"/>
      <c r="AP405" s="31"/>
      <c r="AQ405" s="49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49"/>
      <c r="BF405"/>
      <c r="BG405"/>
      <c r="BH405"/>
      <c r="BI405"/>
      <c r="BJ405"/>
      <c r="BK405"/>
      <c r="BL405"/>
      <c r="BM405"/>
      <c r="BN405" s="4">
        <v>1</v>
      </c>
    </row>
    <row r="406" spans="1:66" s="48" customFormat="1" ht="15.75" x14ac:dyDescent="0.25">
      <c r="A406"/>
      <c r="B406" s="319" t="s">
        <v>18</v>
      </c>
      <c r="C406" s="320" t="str">
        <f>C396</f>
        <v>Famille à coller.N.Nom de votre recette.Recette mère ►.S.Saisissez le nom de la recette mère</v>
      </c>
      <c r="D406" s="320">
        <f>D396</f>
        <v>6</v>
      </c>
      <c r="E406" s="1045" t="str">
        <f>E396</f>
        <v>couverts</v>
      </c>
      <c r="F406" s="920" t="s">
        <v>269</v>
      </c>
      <c r="G406" s="921"/>
      <c r="H406" s="923" t="s">
        <v>275</v>
      </c>
      <c r="I406" s="921"/>
      <c r="J406" s="921"/>
      <c r="K406" s="922" t="s">
        <v>279</v>
      </c>
      <c r="L406" s="924" t="s">
        <v>578</v>
      </c>
      <c r="M406"/>
      <c r="N406" s="2982"/>
      <c r="O406" s="310"/>
      <c r="P406" s="2961"/>
      <c r="Q406"/>
      <c r="R406"/>
      <c r="S406"/>
      <c r="T406"/>
      <c r="Y406"/>
      <c r="Z406"/>
      <c r="AA406"/>
      <c r="AB406" s="49"/>
      <c r="AC406"/>
      <c r="AD406" s="842"/>
      <c r="AE406" s="842"/>
      <c r="AF406"/>
      <c r="AG406" s="49"/>
      <c r="AH406" s="49"/>
      <c r="AI406" s="49"/>
      <c r="AJ406" s="49"/>
      <c r="AK406" s="49"/>
      <c r="AL406" s="49"/>
      <c r="AM406" s="49"/>
      <c r="AN406" s="49"/>
      <c r="AO406" s="49"/>
      <c r="AP406" s="31"/>
      <c r="AQ406" s="49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49"/>
      <c r="BF406"/>
      <c r="BG406"/>
      <c r="BH406"/>
      <c r="BI406"/>
      <c r="BJ406"/>
      <c r="BK406"/>
      <c r="BL406"/>
      <c r="BM406"/>
      <c r="BN406" s="4">
        <v>1</v>
      </c>
    </row>
    <row r="407" spans="1:66" s="48" customFormat="1" ht="15.75" x14ac:dyDescent="0.25">
      <c r="A407"/>
      <c r="B407" s="196" t="str">
        <f t="shared" ref="B407" si="60">IF(OR(I407&lt;&gt;"",J407&lt;&gt; "",K407&lt;&gt;"",L407&lt;&gt;""),"A", "►")</f>
        <v>►</v>
      </c>
      <c r="C407" s="320" t="str">
        <f>C396</f>
        <v>Famille à coller.N.Nom de votre recette.Recette mère ►.S.Saisissez le nom de la recette mère</v>
      </c>
      <c r="D407" s="320">
        <f>D396</f>
        <v>6</v>
      </c>
      <c r="E407" s="1045" t="str">
        <f>E396</f>
        <v>couverts</v>
      </c>
      <c r="F407" s="270"/>
      <c r="G407" s="270"/>
      <c r="H407" s="270"/>
      <c r="I407" s="270"/>
      <c r="J407" s="270"/>
      <c r="K407" s="270"/>
      <c r="L407" s="329"/>
      <c r="M407"/>
      <c r="N407" s="2982"/>
      <c r="O407" s="310"/>
      <c r="P407" s="2961"/>
      <c r="Q407"/>
      <c r="R407"/>
      <c r="S407"/>
      <c r="T407"/>
      <c r="Y407"/>
      <c r="Z407"/>
      <c r="AA407"/>
      <c r="AB407" s="49"/>
      <c r="AC407"/>
      <c r="AD407" s="842"/>
      <c r="AE407" s="842"/>
      <c r="AF407"/>
      <c r="AG407" s="49"/>
      <c r="AH407" s="49"/>
      <c r="AI407" s="49"/>
      <c r="AJ407" s="49"/>
      <c r="AK407" s="49"/>
      <c r="AL407" s="49"/>
      <c r="AM407" s="49"/>
      <c r="AN407" s="49"/>
      <c r="AO407" s="49"/>
      <c r="AP407" s="31"/>
      <c r="AQ407" s="49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49"/>
      <c r="BF407"/>
      <c r="BG407"/>
      <c r="BH407"/>
      <c r="BI407"/>
      <c r="BJ407"/>
      <c r="BK407"/>
      <c r="BL407"/>
      <c r="BM407"/>
      <c r="BN407" s="4">
        <v>1</v>
      </c>
    </row>
    <row r="408" spans="1:66" s="48" customFormat="1" ht="15.75" x14ac:dyDescent="0.25">
      <c r="A408"/>
      <c r="B408" s="319" t="s">
        <v>18</v>
      </c>
      <c r="C408" s="320" t="str">
        <f>C396</f>
        <v>Famille à coller.N.Nom de votre recette.Recette mère ►.S.Saisissez le nom de la recette mère</v>
      </c>
      <c r="D408" s="320">
        <f>D396</f>
        <v>6</v>
      </c>
      <c r="E408" s="1045" t="str">
        <f>E396</f>
        <v>couverts</v>
      </c>
      <c r="F408" s="803"/>
      <c r="G408" s="804"/>
      <c r="H408" s="804"/>
      <c r="I408" s="804"/>
      <c r="J408" s="805"/>
      <c r="K408" s="805"/>
      <c r="L408" s="806"/>
      <c r="M408"/>
      <c r="N408" s="2982"/>
      <c r="O408" s="310"/>
      <c r="P408" s="2961"/>
      <c r="Q408"/>
      <c r="R408"/>
      <c r="S408"/>
      <c r="T408"/>
      <c r="Y408"/>
      <c r="Z408"/>
      <c r="AA408"/>
      <c r="AB408" s="49"/>
      <c r="AC408"/>
      <c r="AD408" s="842"/>
      <c r="AE408" s="842"/>
      <c r="AF408"/>
      <c r="AG408" s="49"/>
      <c r="AH408" s="49"/>
      <c r="AI408" s="49"/>
      <c r="AJ408" s="49"/>
      <c r="AK408" s="49"/>
      <c r="AL408" s="49"/>
      <c r="AM408" s="49"/>
      <c r="AN408" s="49"/>
      <c r="AO408" s="49"/>
      <c r="AP408" s="31"/>
      <c r="AQ408" s="49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49"/>
      <c r="BF408"/>
      <c r="BG408"/>
      <c r="BH408"/>
      <c r="BI408"/>
      <c r="BJ408"/>
      <c r="BK408"/>
      <c r="BL408"/>
      <c r="BM408"/>
      <c r="BN408" s="4">
        <v>1</v>
      </c>
    </row>
    <row r="409" spans="1:66" s="48" customFormat="1" ht="15.75" x14ac:dyDescent="0.25">
      <c r="A409"/>
      <c r="B409" s="196" t="str">
        <f>IF(OR(F409&lt;&gt;"",K409&lt;&gt; ""),"A", "►")</f>
        <v>A</v>
      </c>
      <c r="C409" s="320" t="str">
        <f>C396</f>
        <v>Famille à coller.N.Nom de votre recette.Recette mère ►.S.Saisissez le nom de la recette mère</v>
      </c>
      <c r="D409" s="320">
        <f>D396</f>
        <v>6</v>
      </c>
      <c r="E409" s="1045" t="str">
        <f>E396</f>
        <v>couverts</v>
      </c>
      <c r="F409" s="788">
        <v>3.472222222222222E-3</v>
      </c>
      <c r="G409" s="638" t="s">
        <v>486</v>
      </c>
      <c r="H409" s="785"/>
      <c r="I409" s="785"/>
      <c r="J409" s="785"/>
      <c r="K409" s="786">
        <v>100</v>
      </c>
      <c r="L409" s="787" t="s">
        <v>487</v>
      </c>
      <c r="M409"/>
      <c r="N409" s="2982"/>
      <c r="O409" s="310"/>
      <c r="P409" s="2961"/>
      <c r="Q409"/>
      <c r="R409"/>
      <c r="S409"/>
      <c r="T409"/>
      <c r="Y409"/>
      <c r="Z409"/>
      <c r="AA409"/>
      <c r="AB409" s="49"/>
      <c r="AC409"/>
      <c r="AD409" s="842"/>
      <c r="AE409" s="842"/>
      <c r="AF409"/>
      <c r="AG409" s="49"/>
      <c r="AH409" s="49"/>
      <c r="AI409" s="49"/>
      <c r="AJ409" s="49"/>
      <c r="AK409" s="49"/>
      <c r="AL409" s="49"/>
      <c r="AM409" s="49"/>
      <c r="AN409" s="49"/>
      <c r="AO409" s="49"/>
      <c r="AP409" s="31"/>
      <c r="AQ409" s="49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49"/>
      <c r="BF409"/>
      <c r="BG409"/>
      <c r="BH409"/>
      <c r="BI409"/>
      <c r="BJ409"/>
      <c r="BK409"/>
      <c r="BL409"/>
      <c r="BM409"/>
      <c r="BN409" s="4">
        <v>1</v>
      </c>
    </row>
    <row r="410" spans="1:66" s="48" customFormat="1" ht="15.75" x14ac:dyDescent="0.25">
      <c r="A410"/>
      <c r="B410" s="196" t="str">
        <f t="shared" ref="B410:B411" si="61">IF(OR(F410&lt;&gt;"",K410&lt;&gt; ""),"A", "►")</f>
        <v>A</v>
      </c>
      <c r="C410" s="320" t="str">
        <f>C396</f>
        <v>Famille à coller.N.Nom de votre recette.Recette mère ►.S.Saisissez le nom de la recette mère</v>
      </c>
      <c r="D410" s="320">
        <f>D396</f>
        <v>6</v>
      </c>
      <c r="E410" s="1045" t="str">
        <f>E396</f>
        <v>couverts</v>
      </c>
      <c r="F410" s="792">
        <v>1.0416666666666666E-2</v>
      </c>
      <c r="G410" s="638" t="s">
        <v>488</v>
      </c>
      <c r="H410" s="785"/>
      <c r="I410" s="785"/>
      <c r="J410" s="785"/>
      <c r="K410" s="793">
        <v>90</v>
      </c>
      <c r="L410" s="794" t="s">
        <v>489</v>
      </c>
      <c r="M410"/>
      <c r="N410" s="2982"/>
      <c r="O410" s="310"/>
      <c r="P410" s="2961"/>
      <c r="Q410"/>
      <c r="R410"/>
      <c r="S410"/>
      <c r="T410"/>
      <c r="Y410"/>
      <c r="Z410"/>
      <c r="AA410"/>
      <c r="AB410" s="49"/>
      <c r="AC410"/>
      <c r="AD410" s="842"/>
      <c r="AE410" s="842"/>
      <c r="AF410"/>
      <c r="AG410" s="49"/>
      <c r="AH410" s="49"/>
      <c r="AI410" s="49"/>
      <c r="AJ410" s="49"/>
      <c r="AK410" s="49"/>
      <c r="AL410" s="49"/>
      <c r="AM410" s="49"/>
      <c r="AN410" s="49"/>
      <c r="AO410" s="49"/>
      <c r="AP410" s="31"/>
      <c r="AQ410" s="49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49"/>
      <c r="BF410"/>
      <c r="BG410"/>
      <c r="BH410"/>
      <c r="BI410"/>
      <c r="BJ410"/>
      <c r="BK410"/>
      <c r="BL410"/>
      <c r="BM410"/>
      <c r="BN410" s="4">
        <v>1</v>
      </c>
    </row>
    <row r="411" spans="1:66" s="48" customFormat="1" ht="18.75" x14ac:dyDescent="0.25">
      <c r="A411"/>
      <c r="B411" s="196" t="str">
        <f t="shared" si="61"/>
        <v>A</v>
      </c>
      <c r="C411" s="320" t="str">
        <f>C396</f>
        <v>Famille à coller.N.Nom de votre recette.Recette mère ►.S.Saisissez le nom de la recette mère</v>
      </c>
      <c r="D411" s="320">
        <f>D396</f>
        <v>6</v>
      </c>
      <c r="E411" s="1045" t="str">
        <f>E396</f>
        <v>couverts</v>
      </c>
      <c r="F411" s="797">
        <v>2.0833333333333332E-2</v>
      </c>
      <c r="G411" s="638" t="s">
        <v>490</v>
      </c>
      <c r="H411" s="270"/>
      <c r="I411" s="270"/>
      <c r="J411" s="270"/>
      <c r="K411" s="798" t="s">
        <v>491</v>
      </c>
      <c r="L411" s="799" t="s">
        <v>492</v>
      </c>
      <c r="M411"/>
      <c r="N411" s="2982"/>
      <c r="O411" s="310"/>
      <c r="P411" s="2961"/>
      <c r="Q411"/>
      <c r="R411"/>
      <c r="S411"/>
      <c r="T411"/>
      <c r="Y411"/>
      <c r="Z411"/>
      <c r="AA411"/>
      <c r="AB411" s="49"/>
      <c r="AC411"/>
      <c r="AD411" s="842"/>
      <c r="AE411" s="842"/>
      <c r="AF411"/>
      <c r="AG411" s="49"/>
      <c r="AH411" s="49"/>
      <c r="AI411" s="49"/>
      <c r="AJ411" s="49"/>
      <c r="AK411" s="49"/>
      <c r="AL411" s="49"/>
      <c r="AM411" s="49"/>
      <c r="AN411" s="49"/>
      <c r="AO411" s="49"/>
      <c r="AP411" s="31"/>
      <c r="AQ411" s="49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49"/>
      <c r="BF411"/>
      <c r="BG411"/>
      <c r="BH411"/>
      <c r="BI411"/>
      <c r="BJ411"/>
      <c r="BK411"/>
      <c r="BL411"/>
      <c r="BM411"/>
      <c r="BN411" s="4">
        <v>1</v>
      </c>
    </row>
    <row r="412" spans="1:66" s="48" customFormat="1" ht="18.75" x14ac:dyDescent="0.25">
      <c r="A412"/>
      <c r="B412" s="319" t="s">
        <v>18</v>
      </c>
      <c r="C412" s="320" t="str">
        <f>C396</f>
        <v>Famille à coller.N.Nom de votre recette.Recette mère ►.S.Saisissez le nom de la recette mère</v>
      </c>
      <c r="D412" s="320">
        <f>D396</f>
        <v>6</v>
      </c>
      <c r="E412" s="1045" t="str">
        <f>E396</f>
        <v>couverts</v>
      </c>
      <c r="F412" s="800">
        <f>F409+F410+F411</f>
        <v>3.4722222222222224E-2</v>
      </c>
      <c r="G412" s="801" t="s">
        <v>493</v>
      </c>
      <c r="H412" s="270"/>
      <c r="I412" s="270"/>
      <c r="J412" s="270"/>
      <c r="K412" s="798" t="s">
        <v>491</v>
      </c>
      <c r="L412" s="802" t="s">
        <v>494</v>
      </c>
      <c r="M412"/>
      <c r="N412" s="2982"/>
      <c r="O412" s="310"/>
      <c r="P412" s="2961"/>
      <c r="Q412"/>
      <c r="R412"/>
      <c r="S412"/>
      <c r="T412"/>
      <c r="Y412"/>
      <c r="Z412"/>
      <c r="AA412"/>
      <c r="AB412" s="49"/>
      <c r="AC412"/>
      <c r="AD412" s="842"/>
      <c r="AE412" s="842"/>
      <c r="AF412"/>
      <c r="AG412" s="49"/>
      <c r="AH412" s="49"/>
      <c r="AI412" s="49"/>
      <c r="AJ412" s="49"/>
      <c r="AK412" s="49"/>
      <c r="AL412" s="49"/>
      <c r="AM412" s="49"/>
      <c r="AN412" s="49"/>
      <c r="AO412" s="49"/>
      <c r="AP412" s="31"/>
      <c r="AQ412" s="49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49"/>
      <c r="BF412"/>
      <c r="BG412"/>
      <c r="BH412"/>
      <c r="BI412"/>
      <c r="BJ412"/>
      <c r="BK412"/>
      <c r="BL412"/>
      <c r="BM412"/>
      <c r="BN412" s="4">
        <v>1</v>
      </c>
    </row>
    <row r="413" spans="1:66" s="48" customFormat="1" ht="15.75" x14ac:dyDescent="0.25">
      <c r="A413"/>
      <c r="B413" s="319" t="s">
        <v>18</v>
      </c>
      <c r="C413" s="320" t="str">
        <f>C396</f>
        <v>Famille à coller.N.Nom de votre recette.Recette mère ►.S.Saisissez le nom de la recette mère</v>
      </c>
      <c r="D413" s="320">
        <f>D396</f>
        <v>6</v>
      </c>
      <c r="E413" s="1045" t="str">
        <f>E396</f>
        <v>couverts</v>
      </c>
      <c r="F413" s="947" t="s">
        <v>146</v>
      </c>
      <c r="G413" s="948"/>
      <c r="H413" s="948"/>
      <c r="I413" s="948"/>
      <c r="J413" s="948"/>
      <c r="K413" s="948"/>
      <c r="L413" s="949"/>
      <c r="M413"/>
      <c r="N413" s="2982"/>
      <c r="O413" s="310"/>
      <c r="P413" s="2961"/>
      <c r="Q413"/>
      <c r="R413"/>
      <c r="S413"/>
      <c r="T413"/>
      <c r="Y413"/>
      <c r="Z413"/>
      <c r="AA413"/>
      <c r="AB413" s="49"/>
      <c r="AC413"/>
      <c r="AD413" s="842"/>
      <c r="AE413" s="842"/>
      <c r="AF413"/>
      <c r="AG413" s="49"/>
      <c r="AH413" s="49"/>
      <c r="AI413" s="49"/>
      <c r="AJ413" s="49"/>
      <c r="AK413" s="49"/>
      <c r="AL413" s="49"/>
      <c r="AM413" s="49"/>
      <c r="AN413" s="49"/>
      <c r="AO413" s="49"/>
      <c r="AP413" s="31"/>
      <c r="AQ413" s="49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49"/>
      <c r="BF413"/>
      <c r="BG413"/>
      <c r="BH413"/>
      <c r="BI413"/>
      <c r="BJ413"/>
      <c r="BK413"/>
      <c r="BL413"/>
      <c r="BM413"/>
      <c r="BN413" s="4">
        <v>1</v>
      </c>
    </row>
    <row r="414" spans="1:66" s="48" customFormat="1" ht="15.75" x14ac:dyDescent="0.25">
      <c r="A414"/>
      <c r="B414" s="196" t="str">
        <f t="shared" ref="B414:B426" si="62">IF(OR(F414&lt;&gt;"",G414&lt;&gt; "",H414&lt;&gt;"",I414&lt;&gt;""),"A", "►")</f>
        <v>►</v>
      </c>
      <c r="C414" s="320" t="str">
        <f>C396</f>
        <v>Famille à coller.N.Nom de votre recette.Recette mère ►.S.Saisissez le nom de la recette mère</v>
      </c>
      <c r="D414" s="320">
        <f>D396</f>
        <v>6</v>
      </c>
      <c r="E414" s="1045" t="str">
        <f>E396</f>
        <v>couverts</v>
      </c>
      <c r="F414" s="819"/>
      <c r="G414" s="638"/>
      <c r="H414" s="638"/>
      <c r="I414" s="638"/>
      <c r="J414" s="638"/>
      <c r="K414" s="638"/>
      <c r="L414" s="639"/>
      <c r="M414"/>
      <c r="N414" s="2982"/>
      <c r="O414" s="310"/>
      <c r="P414" s="2961"/>
      <c r="Q414"/>
      <c r="R414"/>
      <c r="S414"/>
      <c r="T414"/>
      <c r="Y414"/>
      <c r="Z414"/>
      <c r="AA414"/>
      <c r="AB414" s="49"/>
      <c r="AC414"/>
      <c r="AD414" s="842"/>
      <c r="AE414" s="842"/>
      <c r="AF414"/>
      <c r="AG414" s="49"/>
      <c r="AH414" s="49"/>
      <c r="AI414" s="49"/>
      <c r="AJ414" s="49"/>
      <c r="AK414" s="49"/>
      <c r="AL414" s="49"/>
      <c r="AM414" s="49"/>
      <c r="AN414" s="49"/>
      <c r="AO414" s="49"/>
      <c r="AP414" s="31"/>
      <c r="AQ414" s="49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49"/>
      <c r="BF414"/>
      <c r="BG414"/>
      <c r="BH414"/>
      <c r="BI414"/>
      <c r="BJ414"/>
      <c r="BK414"/>
      <c r="BL414"/>
      <c r="BM414"/>
      <c r="BN414" s="4">
        <v>1</v>
      </c>
    </row>
    <row r="415" spans="1:66" s="48" customFormat="1" ht="15.75" x14ac:dyDescent="0.25">
      <c r="A415"/>
      <c r="B415" s="196" t="str">
        <f t="shared" si="62"/>
        <v>►</v>
      </c>
      <c r="C415" s="320" t="str">
        <f>C396</f>
        <v>Famille à coller.N.Nom de votre recette.Recette mère ►.S.Saisissez le nom de la recette mère</v>
      </c>
      <c r="D415" s="320">
        <f>D396</f>
        <v>6</v>
      </c>
      <c r="E415" s="1045" t="str">
        <f>E396</f>
        <v>couverts</v>
      </c>
      <c r="F415" s="819"/>
      <c r="G415" s="638"/>
      <c r="H415" s="638"/>
      <c r="I415" s="638"/>
      <c r="J415" s="638"/>
      <c r="K415" s="638"/>
      <c r="L415" s="639"/>
      <c r="M415"/>
      <c r="N415" s="2982"/>
      <c r="O415" s="310"/>
      <c r="P415" s="2961"/>
      <c r="Q415"/>
      <c r="R415"/>
      <c r="S415"/>
      <c r="T415"/>
      <c r="Y415"/>
      <c r="Z415"/>
      <c r="AA415"/>
      <c r="AB415" s="49"/>
      <c r="AC415"/>
      <c r="AD415" s="842"/>
      <c r="AE415" s="842"/>
      <c r="AF415"/>
      <c r="AG415" s="49"/>
      <c r="AH415" s="49"/>
      <c r="AI415" s="49"/>
      <c r="AJ415" s="49"/>
      <c r="AK415" s="49"/>
      <c r="AL415" s="49"/>
      <c r="AM415" s="49"/>
      <c r="AN415" s="49"/>
      <c r="AO415" s="49"/>
      <c r="AP415" s="31"/>
      <c r="AQ415" s="49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49"/>
      <c r="BF415"/>
      <c r="BG415"/>
      <c r="BH415"/>
      <c r="BI415"/>
      <c r="BJ415"/>
      <c r="BK415"/>
      <c r="BL415"/>
      <c r="BM415"/>
      <c r="BN415" s="4">
        <v>1</v>
      </c>
    </row>
    <row r="416" spans="1:66" s="48" customFormat="1" ht="15.75" x14ac:dyDescent="0.25">
      <c r="A416"/>
      <c r="B416" s="196" t="str">
        <f t="shared" si="62"/>
        <v>►</v>
      </c>
      <c r="C416" s="320" t="str">
        <f>C396</f>
        <v>Famille à coller.N.Nom de votre recette.Recette mère ►.S.Saisissez le nom de la recette mère</v>
      </c>
      <c r="D416" s="320">
        <f>D396</f>
        <v>6</v>
      </c>
      <c r="E416" s="1045" t="str">
        <f>E396</f>
        <v>couverts</v>
      </c>
      <c r="F416" s="819"/>
      <c r="G416" s="638"/>
      <c r="H416" s="638"/>
      <c r="I416" s="638"/>
      <c r="J416" s="638"/>
      <c r="K416" s="638"/>
      <c r="L416" s="639"/>
      <c r="M416"/>
      <c r="N416" s="2982"/>
      <c r="O416" s="310"/>
      <c r="P416" s="2961"/>
      <c r="Q416"/>
      <c r="R416"/>
      <c r="S416"/>
      <c r="T416"/>
      <c r="Y416"/>
      <c r="Z416"/>
      <c r="AA416"/>
      <c r="AB416" s="49"/>
      <c r="AC416"/>
      <c r="AD416" s="842"/>
      <c r="AE416" s="842"/>
      <c r="AF416"/>
      <c r="AG416" s="49"/>
      <c r="AH416" s="49"/>
      <c r="AI416" s="49"/>
      <c r="AJ416" s="49"/>
      <c r="AK416" s="49"/>
      <c r="AL416" s="49"/>
      <c r="AM416" s="49"/>
      <c r="AN416" s="49"/>
      <c r="AO416" s="49"/>
      <c r="AP416" s="31"/>
      <c r="AQ416" s="49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/>
      <c r="BG416"/>
      <c r="BH416"/>
      <c r="BI416"/>
      <c r="BJ416"/>
      <c r="BK416"/>
      <c r="BL416"/>
      <c r="BM416"/>
      <c r="BN416" s="4">
        <v>1</v>
      </c>
    </row>
    <row r="417" spans="1:66" s="48" customFormat="1" ht="15.75" x14ac:dyDescent="0.25">
      <c r="A417"/>
      <c r="B417" s="196" t="str">
        <f t="shared" si="62"/>
        <v>►</v>
      </c>
      <c r="C417" s="320" t="str">
        <f>C396</f>
        <v>Famille à coller.N.Nom de votre recette.Recette mère ►.S.Saisissez le nom de la recette mère</v>
      </c>
      <c r="D417" s="320">
        <f>D396</f>
        <v>6</v>
      </c>
      <c r="E417" s="1045" t="str">
        <f>E396</f>
        <v>couverts</v>
      </c>
      <c r="F417" s="819"/>
      <c r="G417" s="638"/>
      <c r="H417" s="638"/>
      <c r="I417" s="638"/>
      <c r="J417" s="638"/>
      <c r="K417" s="638"/>
      <c r="L417" s="639"/>
      <c r="M417"/>
      <c r="N417" s="2982"/>
      <c r="O417" s="310"/>
      <c r="P417" s="2961"/>
      <c r="Q417"/>
      <c r="R417"/>
      <c r="S417"/>
      <c r="T417"/>
      <c r="Y417"/>
      <c r="Z417"/>
      <c r="AA417"/>
      <c r="AB417" s="49"/>
      <c r="AC417"/>
      <c r="AD417" s="842"/>
      <c r="AE417" s="842"/>
      <c r="AF417"/>
      <c r="AG417" s="49"/>
      <c r="AH417" s="49"/>
      <c r="AI417" s="49"/>
      <c r="AJ417" s="49"/>
      <c r="AK417" s="49"/>
      <c r="AL417" s="49"/>
      <c r="AM417" s="49"/>
      <c r="AN417" s="49"/>
      <c r="AO417" s="49"/>
      <c r="AP417" s="31"/>
      <c r="AQ417" s="49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49"/>
      <c r="BF417" s="31"/>
      <c r="BG417" s="31"/>
      <c r="BH417" s="31"/>
      <c r="BI417" s="31"/>
      <c r="BJ417" s="31"/>
      <c r="BK417" s="31"/>
      <c r="BL417" s="31"/>
      <c r="BM417"/>
      <c r="BN417" s="4">
        <v>1</v>
      </c>
    </row>
    <row r="418" spans="1:66" s="48" customFormat="1" ht="15.75" x14ac:dyDescent="0.25">
      <c r="A418"/>
      <c r="B418" s="196" t="str">
        <f t="shared" si="62"/>
        <v>►</v>
      </c>
      <c r="C418" s="320" t="str">
        <f>C396</f>
        <v>Famille à coller.N.Nom de votre recette.Recette mère ►.S.Saisissez le nom de la recette mère</v>
      </c>
      <c r="D418" s="320">
        <f>D396</f>
        <v>6</v>
      </c>
      <c r="E418" s="1045" t="str">
        <f>E396</f>
        <v>couverts</v>
      </c>
      <c r="F418" s="819"/>
      <c r="G418" s="638"/>
      <c r="H418" s="638"/>
      <c r="I418" s="638"/>
      <c r="J418" s="638"/>
      <c r="K418" s="638"/>
      <c r="L418" s="639"/>
      <c r="M418"/>
      <c r="N418" s="2982"/>
      <c r="O418" s="310"/>
      <c r="P418" s="2961"/>
      <c r="Q418"/>
      <c r="R418"/>
      <c r="S418"/>
      <c r="T418"/>
      <c r="Y418"/>
      <c r="Z418"/>
      <c r="AA418"/>
      <c r="AB418" s="49"/>
      <c r="AC418"/>
      <c r="AD418" s="842"/>
      <c r="AE418" s="842"/>
      <c r="AF418"/>
      <c r="AG418" s="49"/>
      <c r="AH418" s="49"/>
      <c r="AI418" s="49"/>
      <c r="AJ418" s="49"/>
      <c r="AK418" s="49"/>
      <c r="AL418" s="49"/>
      <c r="AM418" s="49"/>
      <c r="AN418" s="49"/>
      <c r="AO418" s="49"/>
      <c r="AP418" s="31"/>
      <c r="AQ418" s="49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49"/>
      <c r="BF418"/>
      <c r="BG418"/>
      <c r="BH418"/>
      <c r="BI418"/>
      <c r="BJ418"/>
      <c r="BK418"/>
      <c r="BL418"/>
      <c r="BM418"/>
      <c r="BN418" s="4">
        <v>1</v>
      </c>
    </row>
    <row r="419" spans="1:66" s="48" customFormat="1" ht="15.75" x14ac:dyDescent="0.25">
      <c r="A419"/>
      <c r="B419" s="196" t="str">
        <f t="shared" si="62"/>
        <v>►</v>
      </c>
      <c r="C419" s="320" t="str">
        <f>C396</f>
        <v>Famille à coller.N.Nom de votre recette.Recette mère ►.S.Saisissez le nom de la recette mère</v>
      </c>
      <c r="D419" s="320">
        <f>D396</f>
        <v>6</v>
      </c>
      <c r="E419" s="1045" t="str">
        <f>E396</f>
        <v>couverts</v>
      </c>
      <c r="F419" s="819"/>
      <c r="G419" s="638"/>
      <c r="H419" s="638"/>
      <c r="I419" s="638"/>
      <c r="J419" s="638"/>
      <c r="K419" s="638"/>
      <c r="L419" s="639"/>
      <c r="M419"/>
      <c r="N419" s="2982"/>
      <c r="O419" s="310"/>
      <c r="P419" s="2961"/>
      <c r="Q419"/>
      <c r="R419"/>
      <c r="S419"/>
      <c r="T419"/>
      <c r="Y419"/>
      <c r="Z419"/>
      <c r="AA419"/>
      <c r="AB419" s="49"/>
      <c r="AC419"/>
      <c r="AD419" s="842"/>
      <c r="AE419" s="842"/>
      <c r="AF419"/>
      <c r="AG419" s="49"/>
      <c r="AH419" s="49"/>
      <c r="AI419" s="49"/>
      <c r="AJ419" s="49"/>
      <c r="AK419" s="49"/>
      <c r="AL419" s="49"/>
      <c r="AM419" s="49"/>
      <c r="AN419" s="49"/>
      <c r="AO419" s="49"/>
      <c r="AP419" s="31"/>
      <c r="AQ419" s="49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49"/>
      <c r="BF419"/>
      <c r="BG419"/>
      <c r="BH419"/>
      <c r="BI419"/>
      <c r="BJ419"/>
      <c r="BK419"/>
      <c r="BL419"/>
      <c r="BM419"/>
      <c r="BN419" s="4">
        <v>1</v>
      </c>
    </row>
    <row r="420" spans="1:66" s="48" customFormat="1" ht="15.75" x14ac:dyDescent="0.25">
      <c r="A420"/>
      <c r="B420" s="196" t="str">
        <f t="shared" si="62"/>
        <v>►</v>
      </c>
      <c r="C420" s="320" t="str">
        <f>C396</f>
        <v>Famille à coller.N.Nom de votre recette.Recette mère ►.S.Saisissez le nom de la recette mère</v>
      </c>
      <c r="D420" s="320">
        <f>D396</f>
        <v>6</v>
      </c>
      <c r="E420" s="1045" t="str">
        <f>E396</f>
        <v>couverts</v>
      </c>
      <c r="F420" s="819"/>
      <c r="G420" s="638"/>
      <c r="H420" s="638"/>
      <c r="I420" s="638"/>
      <c r="J420" s="638"/>
      <c r="K420" s="638"/>
      <c r="L420" s="639"/>
      <c r="M420"/>
      <c r="N420" s="2982"/>
      <c r="O420" s="310"/>
      <c r="P420" s="2961"/>
      <c r="Q420"/>
      <c r="R420"/>
      <c r="S420"/>
      <c r="T420"/>
      <c r="Y420"/>
      <c r="Z420"/>
      <c r="AA420"/>
      <c r="AB420" s="49"/>
      <c r="AC420"/>
      <c r="AD420" s="842"/>
      <c r="AE420" s="842"/>
      <c r="AF420"/>
      <c r="AG420" s="49"/>
      <c r="AH420" s="49"/>
      <c r="AI420" s="49"/>
      <c r="AJ420" s="49"/>
      <c r="AK420" s="49"/>
      <c r="AL420" s="49"/>
      <c r="AM420" s="49"/>
      <c r="AN420" s="49"/>
      <c r="AO420" s="49"/>
      <c r="AP420" s="31"/>
      <c r="AQ420" s="49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49"/>
      <c r="BF420"/>
      <c r="BG420"/>
      <c r="BH420"/>
      <c r="BI420"/>
      <c r="BJ420"/>
      <c r="BK420"/>
      <c r="BL420"/>
      <c r="BM420"/>
      <c r="BN420" s="4">
        <v>1</v>
      </c>
    </row>
    <row r="421" spans="1:66" s="48" customFormat="1" ht="15.75" x14ac:dyDescent="0.25">
      <c r="A421"/>
      <c r="B421" s="196" t="str">
        <f t="shared" si="62"/>
        <v>►</v>
      </c>
      <c r="C421" s="320" t="str">
        <f>C396</f>
        <v>Famille à coller.N.Nom de votre recette.Recette mère ►.S.Saisissez le nom de la recette mère</v>
      </c>
      <c r="D421" s="320">
        <f>D396</f>
        <v>6</v>
      </c>
      <c r="E421" s="1045" t="str">
        <f>E396</f>
        <v>couverts</v>
      </c>
      <c r="F421" s="819"/>
      <c r="G421" s="638"/>
      <c r="H421" s="638"/>
      <c r="I421" s="638"/>
      <c r="J421" s="638"/>
      <c r="K421" s="638"/>
      <c r="L421" s="639"/>
      <c r="M421"/>
      <c r="N421" s="2982"/>
      <c r="O421" s="310"/>
      <c r="P421" s="2961"/>
      <c r="Q421"/>
      <c r="R421"/>
      <c r="S421"/>
      <c r="T421"/>
      <c r="Y421"/>
      <c r="Z421"/>
      <c r="AA421"/>
      <c r="AB421" s="49"/>
      <c r="AC421"/>
      <c r="AD421" s="842"/>
      <c r="AE421" s="842"/>
      <c r="AF421"/>
      <c r="AG421" s="49"/>
      <c r="AH421" s="49"/>
      <c r="AI421" s="49"/>
      <c r="AJ421" s="49"/>
      <c r="AK421" s="49"/>
      <c r="AL421" s="49"/>
      <c r="AM421" s="49"/>
      <c r="AN421" s="49"/>
      <c r="AO421" s="49"/>
      <c r="AP421" s="31"/>
      <c r="AQ421" s="49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49"/>
      <c r="BF421"/>
      <c r="BG421"/>
      <c r="BH421"/>
      <c r="BI421"/>
      <c r="BJ421"/>
      <c r="BK421"/>
      <c r="BL421"/>
      <c r="BM421"/>
      <c r="BN421" s="4">
        <v>1</v>
      </c>
    </row>
    <row r="422" spans="1:66" s="48" customFormat="1" ht="15.75" x14ac:dyDescent="0.25">
      <c r="A422"/>
      <c r="B422" s="196" t="str">
        <f t="shared" si="62"/>
        <v>►</v>
      </c>
      <c r="C422" s="320" t="str">
        <f>C396</f>
        <v>Famille à coller.N.Nom de votre recette.Recette mère ►.S.Saisissez le nom de la recette mère</v>
      </c>
      <c r="D422" s="320">
        <f>D396</f>
        <v>6</v>
      </c>
      <c r="E422" s="1045" t="str">
        <f>E396</f>
        <v>couverts</v>
      </c>
      <c r="F422" s="819"/>
      <c r="G422" s="638"/>
      <c r="H422" s="638"/>
      <c r="I422" s="638"/>
      <c r="J422" s="638"/>
      <c r="K422" s="638"/>
      <c r="L422" s="639"/>
      <c r="M422"/>
      <c r="N422" s="2982"/>
      <c r="O422" s="310"/>
      <c r="P422" s="2961"/>
      <c r="Q422"/>
      <c r="R422"/>
      <c r="S422"/>
      <c r="T422"/>
      <c r="Y422"/>
      <c r="Z422"/>
      <c r="AA422"/>
      <c r="AB422" s="49"/>
      <c r="AC422"/>
      <c r="AD422" s="842"/>
      <c r="AE422" s="842"/>
      <c r="AF422"/>
      <c r="AG422" s="49"/>
      <c r="AH422" s="49"/>
      <c r="AI422" s="49"/>
      <c r="AJ422" s="49"/>
      <c r="AK422" s="49"/>
      <c r="AL422" s="49"/>
      <c r="AM422" s="49"/>
      <c r="AN422" s="49"/>
      <c r="AO422" s="49"/>
      <c r="AP422" s="31"/>
      <c r="AQ422" s="49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49"/>
      <c r="BF422"/>
      <c r="BG422"/>
      <c r="BH422"/>
      <c r="BI422"/>
      <c r="BJ422"/>
      <c r="BK422"/>
      <c r="BL422"/>
      <c r="BM422"/>
      <c r="BN422" s="4">
        <v>1</v>
      </c>
    </row>
    <row r="423" spans="1:66" s="48" customFormat="1" ht="15.75" x14ac:dyDescent="0.25">
      <c r="A423"/>
      <c r="B423" s="196" t="str">
        <f t="shared" si="62"/>
        <v>►</v>
      </c>
      <c r="C423" s="320" t="str">
        <f>C396</f>
        <v>Famille à coller.N.Nom de votre recette.Recette mère ►.S.Saisissez le nom de la recette mère</v>
      </c>
      <c r="D423" s="320">
        <f>D396</f>
        <v>6</v>
      </c>
      <c r="E423" s="1045" t="str">
        <f>E396</f>
        <v>couverts</v>
      </c>
      <c r="F423" s="819"/>
      <c r="G423" s="638"/>
      <c r="H423" s="638"/>
      <c r="I423" s="638"/>
      <c r="J423" s="638"/>
      <c r="K423" s="638"/>
      <c r="L423" s="639"/>
      <c r="M423"/>
      <c r="N423" s="2982"/>
      <c r="O423" s="310"/>
      <c r="P423" s="2961"/>
      <c r="Q423"/>
      <c r="R423"/>
      <c r="S423"/>
      <c r="T423"/>
      <c r="Y423"/>
      <c r="Z423"/>
      <c r="AA423"/>
      <c r="AB423" s="49"/>
      <c r="AC423"/>
      <c r="AD423" s="842"/>
      <c r="AE423" s="842"/>
      <c r="AF423"/>
      <c r="AG423" s="49"/>
      <c r="AH423" s="49"/>
      <c r="AI423" s="49"/>
      <c r="AJ423" s="49"/>
      <c r="AK423" s="49"/>
      <c r="AL423" s="49"/>
      <c r="AM423" s="49"/>
      <c r="AN423" s="49"/>
      <c r="AO423" s="49"/>
      <c r="AP423" s="31"/>
      <c r="AQ423" s="49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49"/>
      <c r="BF423"/>
      <c r="BG423"/>
      <c r="BH423"/>
      <c r="BI423"/>
      <c r="BJ423"/>
      <c r="BK423"/>
      <c r="BL423"/>
      <c r="BM423"/>
      <c r="BN423" s="4">
        <v>1</v>
      </c>
    </row>
    <row r="424" spans="1:66" s="48" customFormat="1" ht="15.75" x14ac:dyDescent="0.25">
      <c r="A424"/>
      <c r="B424" s="196" t="str">
        <f t="shared" si="62"/>
        <v>►</v>
      </c>
      <c r="C424" s="320" t="str">
        <f>C396</f>
        <v>Famille à coller.N.Nom de votre recette.Recette mère ►.S.Saisissez le nom de la recette mère</v>
      </c>
      <c r="D424" s="320">
        <f>D396</f>
        <v>6</v>
      </c>
      <c r="E424" s="1045" t="str">
        <f>E396</f>
        <v>couverts</v>
      </c>
      <c r="F424" s="819"/>
      <c r="G424" s="638"/>
      <c r="H424" s="638"/>
      <c r="I424" s="638"/>
      <c r="J424" s="638"/>
      <c r="K424" s="638"/>
      <c r="L424" s="639"/>
      <c r="M424"/>
      <c r="N424" s="2982"/>
      <c r="O424" s="310"/>
      <c r="P424" s="2961"/>
      <c r="Q424"/>
      <c r="R424"/>
      <c r="S424"/>
      <c r="T424"/>
      <c r="Y424"/>
      <c r="Z424"/>
      <c r="AA424"/>
      <c r="AB424" s="49"/>
      <c r="AC424"/>
      <c r="AD424" s="842"/>
      <c r="AE424" s="842"/>
      <c r="AF424"/>
      <c r="AG424" s="49"/>
      <c r="AH424" s="49"/>
      <c r="AI424" s="49"/>
      <c r="AJ424" s="49"/>
      <c r="AK424" s="49"/>
      <c r="AL424" s="49"/>
      <c r="AM424" s="49"/>
      <c r="AN424" s="49"/>
      <c r="AO424" s="49"/>
      <c r="AP424" s="31"/>
      <c r="AQ424" s="49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49"/>
      <c r="BF424"/>
      <c r="BG424"/>
      <c r="BH424"/>
      <c r="BI424"/>
      <c r="BJ424"/>
      <c r="BK424"/>
      <c r="BL424"/>
      <c r="BM424"/>
      <c r="BN424" s="4">
        <v>1</v>
      </c>
    </row>
    <row r="425" spans="1:66" s="48" customFormat="1" ht="15.75" x14ac:dyDescent="0.25">
      <c r="A425"/>
      <c r="B425" s="196" t="str">
        <f t="shared" si="62"/>
        <v>►</v>
      </c>
      <c r="C425" s="320" t="str">
        <f>C396</f>
        <v>Famille à coller.N.Nom de votre recette.Recette mère ►.S.Saisissez le nom de la recette mère</v>
      </c>
      <c r="D425" s="320">
        <f>D396</f>
        <v>6</v>
      </c>
      <c r="E425" s="1045" t="str">
        <f>E396</f>
        <v>couverts</v>
      </c>
      <c r="F425" s="819"/>
      <c r="G425" s="638"/>
      <c r="H425" s="638"/>
      <c r="I425" s="638"/>
      <c r="J425" s="638"/>
      <c r="K425" s="638"/>
      <c r="L425" s="639"/>
      <c r="M425"/>
      <c r="N425" s="2982"/>
      <c r="O425" s="310"/>
      <c r="P425" s="2961"/>
      <c r="Q425"/>
      <c r="R425"/>
      <c r="S425"/>
      <c r="T425"/>
      <c r="Y425"/>
      <c r="Z425"/>
      <c r="AA425"/>
      <c r="AB425" s="49"/>
      <c r="AC425"/>
      <c r="AD425" s="842"/>
      <c r="AE425" s="842"/>
      <c r="AF425"/>
      <c r="AG425" s="49"/>
      <c r="AH425" s="49"/>
      <c r="AI425" s="49"/>
      <c r="AJ425" s="49"/>
      <c r="AK425" s="49"/>
      <c r="AL425" s="49"/>
      <c r="AM425" s="49"/>
      <c r="AN425" s="49"/>
      <c r="AO425" s="49"/>
      <c r="AP425" s="31"/>
      <c r="AQ425" s="49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49"/>
      <c r="BF425"/>
      <c r="BG425"/>
      <c r="BH425"/>
      <c r="BI425"/>
      <c r="BJ425"/>
      <c r="BK425"/>
      <c r="BL425"/>
      <c r="BM425"/>
      <c r="BN425" s="4">
        <v>1</v>
      </c>
    </row>
    <row r="426" spans="1:66" s="48" customFormat="1" ht="15.75" x14ac:dyDescent="0.25">
      <c r="A426"/>
      <c r="B426" s="196" t="str">
        <f t="shared" si="62"/>
        <v>►</v>
      </c>
      <c r="C426" s="320" t="str">
        <f>C396</f>
        <v>Famille à coller.N.Nom de votre recette.Recette mère ►.S.Saisissez le nom de la recette mère</v>
      </c>
      <c r="D426" s="320">
        <f>D396</f>
        <v>6</v>
      </c>
      <c r="E426" s="1045" t="str">
        <f>E396</f>
        <v>couverts</v>
      </c>
      <c r="F426" s="819"/>
      <c r="G426" s="638"/>
      <c r="H426" s="638"/>
      <c r="I426" s="638"/>
      <c r="J426" s="638"/>
      <c r="K426" s="638"/>
      <c r="L426" s="639"/>
      <c r="M426"/>
      <c r="N426" s="2982"/>
      <c r="O426" s="310"/>
      <c r="P426" s="2961"/>
      <c r="Q426"/>
      <c r="R426"/>
      <c r="S426"/>
      <c r="T426"/>
      <c r="Y426"/>
      <c r="Z426"/>
      <c r="AA426"/>
      <c r="AB426" s="49"/>
      <c r="AC426"/>
      <c r="AD426" s="842"/>
      <c r="AE426" s="842"/>
      <c r="AF426"/>
      <c r="AG426" s="49"/>
      <c r="AH426" s="49"/>
      <c r="AI426" s="49"/>
      <c r="AJ426" s="49"/>
      <c r="AK426" s="49"/>
      <c r="AL426" s="49"/>
      <c r="AM426" s="49"/>
      <c r="AN426" s="49"/>
      <c r="AO426" s="49"/>
      <c r="AP426" s="31"/>
      <c r="AQ426" s="49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49"/>
      <c r="BF426"/>
      <c r="BG426"/>
      <c r="BH426"/>
      <c r="BI426"/>
      <c r="BJ426"/>
      <c r="BK426"/>
      <c r="BL426"/>
      <c r="BM426"/>
      <c r="BN426" s="4">
        <v>1</v>
      </c>
    </row>
    <row r="427" spans="1:66" s="48" customFormat="1" ht="15.75" x14ac:dyDescent="0.25">
      <c r="A427"/>
      <c r="B427" s="376" t="s">
        <v>18</v>
      </c>
      <c r="C427" s="320" t="str">
        <f>C396</f>
        <v>Famille à coller.N.Nom de votre recette.Recette mère ►.S.Saisissez le nom de la recette mère</v>
      </c>
      <c r="D427" s="320">
        <f>D396</f>
        <v>6</v>
      </c>
      <c r="E427" s="1045" t="str">
        <f>E396</f>
        <v>couverts</v>
      </c>
      <c r="F427" s="377" t="s">
        <v>153</v>
      </c>
      <c r="G427" s="280"/>
      <c r="H427" s="280"/>
      <c r="I427" s="280"/>
      <c r="J427" s="280"/>
      <c r="K427" s="378"/>
      <c r="L427" s="379" t="s">
        <v>154</v>
      </c>
      <c r="M427"/>
      <c r="N427" s="2982"/>
      <c r="O427" s="310"/>
      <c r="P427" s="2961"/>
      <c r="Q427"/>
      <c r="R427"/>
      <c r="S427"/>
      <c r="T427"/>
      <c r="Y427"/>
      <c r="Z427"/>
      <c r="AA427"/>
      <c r="AB427" s="49"/>
      <c r="AC427"/>
      <c r="AD427" s="842"/>
      <c r="AE427" s="842"/>
      <c r="AF427"/>
      <c r="AG427" s="49"/>
      <c r="AH427" s="49"/>
      <c r="AI427" s="49"/>
      <c r="AJ427" s="49"/>
      <c r="AK427" s="49"/>
      <c r="AL427" s="49"/>
      <c r="AM427" s="49"/>
      <c r="AN427" s="49"/>
      <c r="AO427" s="49"/>
      <c r="AP427" s="31"/>
      <c r="AQ427" s="49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49"/>
      <c r="BF427"/>
      <c r="BG427"/>
      <c r="BH427"/>
      <c r="BI427"/>
      <c r="BJ427"/>
      <c r="BK427"/>
      <c r="BL427"/>
      <c r="BM427"/>
      <c r="BN427" s="4">
        <v>1</v>
      </c>
    </row>
    <row r="428" spans="1:66" s="48" customFormat="1" ht="15.75" x14ac:dyDescent="0.25">
      <c r="A428"/>
      <c r="B428" s="376" t="s">
        <v>18</v>
      </c>
      <c r="C428" s="320" t="str">
        <f>C396</f>
        <v>Famille à coller.N.Nom de votre recette.Recette mère ►.S.Saisissez le nom de la recette mère</v>
      </c>
      <c r="D428" s="320">
        <f>D396</f>
        <v>6</v>
      </c>
      <c r="E428" s="1045" t="str">
        <f>E396</f>
        <v>couverts</v>
      </c>
      <c r="F428" s="381"/>
      <c r="G428" s="287"/>
      <c r="H428" s="287"/>
      <c r="I428" s="287"/>
      <c r="J428" s="287"/>
      <c r="K428" s="382"/>
      <c r="L428" s="383" t="s">
        <v>155</v>
      </c>
      <c r="M428"/>
      <c r="N428" s="2982"/>
      <c r="O428" s="310"/>
      <c r="P428" s="2961"/>
      <c r="Q428"/>
      <c r="R428"/>
      <c r="S428"/>
      <c r="T428"/>
      <c r="Y428"/>
      <c r="Z428"/>
      <c r="AA428"/>
      <c r="AB428" s="49"/>
      <c r="AC428"/>
      <c r="AD428" s="842"/>
      <c r="AE428" s="842"/>
      <c r="AF428"/>
      <c r="AG428" s="49"/>
      <c r="AH428" s="49"/>
      <c r="AI428" s="49"/>
      <c r="AJ428" s="49"/>
      <c r="AK428" s="49"/>
      <c r="AL428" s="49"/>
      <c r="AM428" s="49"/>
      <c r="AN428" s="49"/>
      <c r="AO428" s="49"/>
      <c r="AP428" s="31"/>
      <c r="AQ428" s="49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49"/>
      <c r="BF428"/>
      <c r="BG428"/>
      <c r="BH428"/>
      <c r="BI428"/>
      <c r="BJ428"/>
      <c r="BK428"/>
      <c r="BL428"/>
      <c r="BM428"/>
      <c r="BN428" s="4">
        <v>1</v>
      </c>
    </row>
    <row r="429" spans="1:66" s="48" customFormat="1" ht="15.75" x14ac:dyDescent="0.25">
      <c r="A429"/>
      <c r="B429" s="376" t="s">
        <v>18</v>
      </c>
      <c r="C429" s="320" t="str">
        <f>C396</f>
        <v>Famille à coller.N.Nom de votre recette.Recette mère ►.S.Saisissez le nom de la recette mère</v>
      </c>
      <c r="D429" s="320">
        <f>D396</f>
        <v>6</v>
      </c>
      <c r="E429" s="1045" t="str">
        <f>E396</f>
        <v>couverts</v>
      </c>
      <c r="F429" s="387"/>
      <c r="G429" s="287"/>
      <c r="H429" s="287"/>
      <c r="I429" s="287"/>
      <c r="J429" s="287"/>
      <c r="K429" s="382"/>
      <c r="L429" s="383" t="s">
        <v>156</v>
      </c>
      <c r="M429"/>
      <c r="N429" s="2982"/>
      <c r="O429" s="310"/>
      <c r="P429" s="2961"/>
      <c r="Q429"/>
      <c r="R429"/>
      <c r="S429"/>
      <c r="T429"/>
      <c r="Y429"/>
      <c r="Z429"/>
      <c r="AA429"/>
      <c r="AB429" s="49"/>
      <c r="AC429"/>
      <c r="AD429" s="842"/>
      <c r="AE429" s="842"/>
      <c r="AF429"/>
      <c r="AG429" s="49"/>
      <c r="AH429" s="49"/>
      <c r="AI429" s="49"/>
      <c r="AJ429" s="49"/>
      <c r="AK429" s="49"/>
      <c r="AL429" s="49"/>
      <c r="AM429" s="49"/>
      <c r="AN429" s="49"/>
      <c r="AO429" s="49"/>
      <c r="AP429" s="31"/>
      <c r="AQ429" s="49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49"/>
      <c r="BF429"/>
      <c r="BG429"/>
      <c r="BH429"/>
      <c r="BI429"/>
      <c r="BJ429"/>
      <c r="BK429"/>
      <c r="BL429"/>
      <c r="BM429"/>
      <c r="BN429" s="4">
        <v>1</v>
      </c>
    </row>
    <row r="430" spans="1:66" s="48" customFormat="1" ht="15.75" x14ac:dyDescent="0.25">
      <c r="A430"/>
      <c r="B430" s="376" t="s">
        <v>18</v>
      </c>
      <c r="C430" s="320" t="str">
        <f>C396</f>
        <v>Famille à coller.N.Nom de votre recette.Recette mère ►.S.Saisissez le nom de la recette mère</v>
      </c>
      <c r="D430" s="320">
        <f>D396</f>
        <v>6</v>
      </c>
      <c r="E430" s="320" t="str">
        <f>E396</f>
        <v>couverts</v>
      </c>
      <c r="F430" s="624"/>
      <c r="G430" s="293"/>
      <c r="H430" s="293" t="s">
        <v>152</v>
      </c>
      <c r="I430" s="294"/>
      <c r="J430" s="392"/>
      <c r="K430" s="392"/>
      <c r="L430" s="393"/>
      <c r="M430"/>
      <c r="N430" s="2982"/>
      <c r="O430" s="310"/>
      <c r="P430" s="2961"/>
      <c r="Q430"/>
      <c r="R430"/>
      <c r="S430"/>
      <c r="T430"/>
      <c r="Y430"/>
      <c r="Z430"/>
      <c r="AA430"/>
      <c r="AB430" s="49"/>
      <c r="AC430"/>
      <c r="AD430" s="842"/>
      <c r="AE430" s="842"/>
      <c r="AF430"/>
      <c r="AG430" s="49"/>
      <c r="AH430" s="49"/>
      <c r="AI430" s="49"/>
      <c r="AJ430" s="49"/>
      <c r="AK430" s="49"/>
      <c r="AL430" s="49"/>
      <c r="AM430" s="49"/>
      <c r="AN430" s="49"/>
      <c r="AO430" s="49"/>
      <c r="AP430" s="31"/>
      <c r="AQ430" s="49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49"/>
      <c r="BF430"/>
      <c r="BG430"/>
      <c r="BH430"/>
      <c r="BI430"/>
      <c r="BJ430"/>
      <c r="BK430"/>
      <c r="BL430"/>
      <c r="BM430"/>
      <c r="BN430" s="4">
        <v>1</v>
      </c>
    </row>
    <row r="431" spans="1:66" s="48" customFormat="1" ht="16.5" thickBot="1" x14ac:dyDescent="0.3">
      <c r="A431"/>
      <c r="B431" s="397" t="s">
        <v>18</v>
      </c>
      <c r="C431" s="398" t="str">
        <f>C396</f>
        <v>Famille à coller.N.Nom de votre recette.Recette mère ►.S.Saisissez le nom de la recette mère</v>
      </c>
      <c r="D431" s="398">
        <f>D396</f>
        <v>6</v>
      </c>
      <c r="E431" s="398" t="str">
        <f>E396</f>
        <v>couverts</v>
      </c>
      <c r="F431" s="399" t="s">
        <v>150</v>
      </c>
      <c r="G431" s="298"/>
      <c r="H431" s="299"/>
      <c r="I431" s="300"/>
      <c r="J431" s="299"/>
      <c r="K431" s="299"/>
      <c r="L431" s="400"/>
      <c r="M431"/>
      <c r="N431" s="2982"/>
      <c r="O431" s="310"/>
      <c r="P431" s="2961"/>
      <c r="Q431"/>
      <c r="R431"/>
      <c r="S431"/>
      <c r="T431"/>
      <c r="Y431"/>
      <c r="Z431"/>
      <c r="AA431"/>
      <c r="AB431" s="49"/>
      <c r="AC431"/>
      <c r="AD431" s="842"/>
      <c r="AE431" s="842"/>
      <c r="AF431"/>
      <c r="AG431" s="49"/>
      <c r="AH431" s="49"/>
      <c r="AI431" s="49"/>
      <c r="AJ431" s="49"/>
      <c r="AK431" s="49"/>
      <c r="AL431" s="49"/>
      <c r="AM431" s="49"/>
      <c r="AN431" s="49"/>
      <c r="AO431" s="49"/>
      <c r="AP431" s="31"/>
      <c r="AQ431" s="49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49"/>
      <c r="BF431"/>
      <c r="BG431"/>
      <c r="BH431"/>
      <c r="BI431"/>
      <c r="BJ431"/>
      <c r="BK431"/>
      <c r="BL431"/>
      <c r="BM431"/>
      <c r="BN431" s="4">
        <v>1</v>
      </c>
    </row>
    <row r="432" spans="1:66" s="48" customFormat="1" ht="15.75" x14ac:dyDescent="0.25">
      <c r="A432"/>
      <c r="B432" s="291" t="s">
        <v>18</v>
      </c>
      <c r="M432"/>
      <c r="N432" s="2982"/>
      <c r="O432" s="310"/>
      <c r="P432" s="2961"/>
      <c r="Q432"/>
      <c r="R432"/>
      <c r="S432"/>
      <c r="T432"/>
      <c r="Y432"/>
      <c r="Z432"/>
      <c r="AA432"/>
      <c r="AB432" s="49"/>
      <c r="AC432"/>
      <c r="AD432" s="842"/>
      <c r="AE432" s="842"/>
      <c r="AF432"/>
      <c r="AG432" s="49"/>
      <c r="AH432" s="49"/>
      <c r="AI432" s="49"/>
      <c r="AJ432" s="49"/>
      <c r="AK432" s="49"/>
      <c r="AL432" s="49"/>
      <c r="AM432" s="49"/>
      <c r="AN432" s="49"/>
      <c r="AO432" s="49"/>
      <c r="AP432" s="31"/>
      <c r="AQ432" s="49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49"/>
      <c r="BF432"/>
      <c r="BG432"/>
      <c r="BH432"/>
      <c r="BI432"/>
      <c r="BJ432"/>
      <c r="BK432"/>
      <c r="BL432"/>
      <c r="BM432"/>
      <c r="BN432" s="4">
        <v>1</v>
      </c>
    </row>
    <row r="433" spans="1:66" s="48" customFormat="1" ht="18.75" x14ac:dyDescent="0.25">
      <c r="A433"/>
      <c r="B433" s="1013" t="s">
        <v>18</v>
      </c>
      <c r="C433" s="998" t="str">
        <f>C396</f>
        <v>Famille à coller.N.Nom de votre recette.Recette mère ►.S.Saisissez le nom de la recette mère</v>
      </c>
      <c r="D433" s="998">
        <f>D396</f>
        <v>6</v>
      </c>
      <c r="E433" s="998" t="str">
        <f>E396</f>
        <v>couverts</v>
      </c>
      <c r="F433" s="1002" t="s">
        <v>61</v>
      </c>
      <c r="G433" s="1002">
        <v>9</v>
      </c>
      <c r="H433" s="999" t="s">
        <v>579</v>
      </c>
      <c r="I433" s="1000"/>
      <c r="J433" s="1000"/>
      <c r="K433" s="1008" t="s">
        <v>509</v>
      </c>
      <c r="L433" s="1001"/>
      <c r="M433"/>
      <c r="N433" s="2982"/>
      <c r="O433" s="310"/>
      <c r="P433" s="2961"/>
      <c r="Q433" s="526" t="s">
        <v>218</v>
      </c>
      <c r="R433" s="527" t="s">
        <v>635</v>
      </c>
      <c r="S433" s="527"/>
      <c r="T433" s="527"/>
      <c r="Y433"/>
      <c r="Z433"/>
      <c r="AA433"/>
      <c r="AB433" s="49"/>
      <c r="AC433" s="526" t="s">
        <v>218</v>
      </c>
      <c r="AD433" s="310"/>
      <c r="AE433" s="310"/>
      <c r="AF433"/>
      <c r="AG433" s="49"/>
      <c r="AH433" s="49"/>
      <c r="AI433" s="49"/>
      <c r="AJ433" s="49"/>
      <c r="AK433" s="49"/>
      <c r="AL433" s="49"/>
      <c r="AM433" s="49"/>
      <c r="AN433" s="49"/>
      <c r="AO433" s="49"/>
      <c r="AP433" s="31"/>
      <c r="AQ433" s="49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49"/>
      <c r="BF433"/>
      <c r="BG433"/>
      <c r="BH433"/>
      <c r="BI433"/>
      <c r="BJ433"/>
      <c r="BK433"/>
      <c r="BL433"/>
      <c r="BM433"/>
      <c r="BN433" s="4">
        <v>1</v>
      </c>
    </row>
    <row r="434" spans="1:66" s="48" customFormat="1" ht="18.75" x14ac:dyDescent="0.25">
      <c r="A434"/>
      <c r="B434" s="319" t="s">
        <v>18</v>
      </c>
      <c r="C434" s="1043" t="str">
        <f>C433</f>
        <v>Famille à coller.N.Nom de votre recette.Recette mère ►.S.Saisissez le nom de la recette mère</v>
      </c>
      <c r="D434" s="1043">
        <f>D433</f>
        <v>6</v>
      </c>
      <c r="E434" s="1044" t="str">
        <f>E433</f>
        <v>couverts</v>
      </c>
      <c r="F434" s="321"/>
      <c r="G434" s="243"/>
      <c r="H434" s="243"/>
      <c r="I434" s="243"/>
      <c r="J434" s="932" t="s">
        <v>580</v>
      </c>
      <c r="K434" s="243"/>
      <c r="L434" s="933" t="s">
        <v>581</v>
      </c>
      <c r="M434"/>
      <c r="N434" s="2982"/>
      <c r="O434" s="310"/>
      <c r="P434" s="2961"/>
      <c r="R434" s="436" t="s">
        <v>221</v>
      </c>
      <c r="S434"/>
      <c r="T434"/>
      <c r="Y434"/>
      <c r="Z434"/>
      <c r="AA434"/>
      <c r="AB434" s="49"/>
      <c r="AC434"/>
      <c r="AD434" s="310"/>
      <c r="AE434" s="310"/>
      <c r="AF434"/>
      <c r="AG434" s="49"/>
      <c r="AH434" s="49"/>
      <c r="AI434" s="49"/>
      <c r="AJ434" s="49"/>
      <c r="AK434" s="49"/>
      <c r="AL434" s="49"/>
      <c r="AM434" s="49"/>
      <c r="AN434" s="49"/>
      <c r="AO434" s="49"/>
      <c r="AP434" s="31"/>
      <c r="AQ434" s="49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49"/>
      <c r="BF434"/>
      <c r="BG434"/>
      <c r="BH434"/>
      <c r="BI434"/>
      <c r="BJ434"/>
      <c r="BK434"/>
      <c r="BL434"/>
      <c r="BM434"/>
      <c r="BN434" s="4">
        <v>1</v>
      </c>
    </row>
    <row r="435" spans="1:66" s="48" customFormat="1" ht="15.75" x14ac:dyDescent="0.25">
      <c r="A435"/>
      <c r="B435" s="319" t="s">
        <v>18</v>
      </c>
      <c r="C435" s="320" t="str">
        <f>C433</f>
        <v>Famille à coller.N.Nom de votre recette.Recette mère ►.S.Saisissez le nom de la recette mère</v>
      </c>
      <c r="D435" s="320">
        <f>D433</f>
        <v>6</v>
      </c>
      <c r="E435" s="1045" t="str">
        <f>E433</f>
        <v>couverts</v>
      </c>
      <c r="F435" s="934" t="s">
        <v>582</v>
      </c>
      <c r="G435" s="935" t="s">
        <v>583</v>
      </c>
      <c r="H435" s="3310" t="s">
        <v>104</v>
      </c>
      <c r="I435" s="3310"/>
      <c r="J435" s="936" t="s">
        <v>584</v>
      </c>
      <c r="K435"/>
      <c r="L435" s="937" t="s">
        <v>495</v>
      </c>
      <c r="M435"/>
      <c r="N435" s="2982"/>
      <c r="O435" s="310"/>
      <c r="P435" s="2961"/>
      <c r="Q435"/>
      <c r="R435"/>
      <c r="S435"/>
      <c r="T435"/>
      <c r="Y435"/>
      <c r="Z435"/>
      <c r="AA435"/>
      <c r="AB435" s="49"/>
      <c r="AC435"/>
      <c r="AD435" s="842"/>
      <c r="AE435" s="842"/>
      <c r="AF435"/>
      <c r="AG435" s="49"/>
      <c r="AH435" s="49"/>
      <c r="AI435" s="49"/>
      <c r="AJ435" s="49"/>
      <c r="AK435" s="49"/>
      <c r="AL435" s="49"/>
      <c r="AM435" s="49"/>
      <c r="AN435" s="49"/>
      <c r="AO435" s="49"/>
      <c r="AP435" s="31"/>
      <c r="AQ435" s="49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49"/>
      <c r="BF435"/>
      <c r="BG435"/>
      <c r="BH435"/>
      <c r="BI435"/>
      <c r="BJ435"/>
      <c r="BK435"/>
      <c r="BL435"/>
      <c r="BM435"/>
      <c r="BN435" s="4">
        <v>1</v>
      </c>
    </row>
    <row r="436" spans="1:66" s="48" customFormat="1" ht="15.75" x14ac:dyDescent="0.25">
      <c r="A436"/>
      <c r="B436" s="319" t="s">
        <v>18</v>
      </c>
      <c r="C436" s="320" t="str">
        <f>C433</f>
        <v>Famille à coller.N.Nom de votre recette.Recette mère ►.S.Saisissez le nom de la recette mère</v>
      </c>
      <c r="D436" s="320">
        <f>D433</f>
        <v>6</v>
      </c>
      <c r="E436" s="1045" t="str">
        <f>E433</f>
        <v>couverts</v>
      </c>
      <c r="F436" s="3311">
        <v>750</v>
      </c>
      <c r="G436" s="938">
        <v>1</v>
      </c>
      <c r="H436" s="3312" t="s">
        <v>585</v>
      </c>
      <c r="I436" s="3312"/>
      <c r="J436" s="939">
        <v>16</v>
      </c>
      <c r="K436" s="679">
        <f>G436*F436</f>
        <v>750</v>
      </c>
      <c r="L436" s="940" t="s">
        <v>586</v>
      </c>
      <c r="M436"/>
      <c r="N436" s="2982"/>
      <c r="O436" s="310"/>
      <c r="P436" s="2961"/>
      <c r="Q436"/>
      <c r="R436"/>
      <c r="S436"/>
      <c r="T436"/>
      <c r="Y436"/>
      <c r="Z436"/>
      <c r="AA436"/>
      <c r="AB436" s="49"/>
      <c r="AC436"/>
      <c r="AD436" s="842"/>
      <c r="AE436" s="842"/>
      <c r="AF436"/>
      <c r="AG436" s="49"/>
      <c r="AH436" s="49"/>
      <c r="AI436" s="49"/>
      <c r="AJ436" s="49"/>
      <c r="AK436" s="49"/>
      <c r="AL436" s="49"/>
      <c r="AM436" s="49"/>
      <c r="AN436" s="49"/>
      <c r="AO436" s="49"/>
      <c r="AP436" s="31"/>
      <c r="AQ436" s="49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49"/>
      <c r="BF436"/>
      <c r="BG436"/>
      <c r="BH436"/>
      <c r="BI436"/>
      <c r="BJ436"/>
      <c r="BK436"/>
      <c r="BL436"/>
      <c r="BM436"/>
      <c r="BN436" s="4">
        <v>1</v>
      </c>
    </row>
    <row r="437" spans="1:66" s="48" customFormat="1" ht="15.75" customHeight="1" x14ac:dyDescent="0.25">
      <c r="A437"/>
      <c r="B437" s="319" t="s">
        <v>18</v>
      </c>
      <c r="C437" s="320" t="str">
        <f>C433</f>
        <v>Famille à coller.N.Nom de votre recette.Recette mère ►.S.Saisissez le nom de la recette mère</v>
      </c>
      <c r="D437" s="320">
        <f>D433</f>
        <v>6</v>
      </c>
      <c r="E437" s="1045" t="str">
        <f>E433</f>
        <v>couverts</v>
      </c>
      <c r="F437" s="3311"/>
      <c r="G437" s="941">
        <v>120</v>
      </c>
      <c r="H437" s="942" t="s">
        <v>587</v>
      </c>
      <c r="I437" s="943"/>
      <c r="J437" s="944">
        <v>1.2</v>
      </c>
      <c r="K437" s="945">
        <f>(G437*F436)/1000</f>
        <v>90</v>
      </c>
      <c r="L437" s="3358" t="s">
        <v>588</v>
      </c>
      <c r="M437"/>
      <c r="N437" s="2982"/>
      <c r="O437" s="310"/>
      <c r="P437" s="2961"/>
      <c r="Q437"/>
      <c r="R437"/>
      <c r="S437"/>
      <c r="T437"/>
      <c r="Y437"/>
      <c r="Z437"/>
      <c r="AA437"/>
      <c r="AB437" s="49"/>
      <c r="AC437"/>
      <c r="AD437" s="842"/>
      <c r="AE437" s="842"/>
      <c r="AF437"/>
      <c r="AG437" s="49"/>
      <c r="AH437" s="49"/>
      <c r="AI437" s="49"/>
      <c r="AJ437" s="49"/>
      <c r="AK437" s="49"/>
      <c r="AL437" s="49"/>
      <c r="AM437" s="49"/>
      <c r="AN437" s="49"/>
      <c r="AO437" s="49"/>
      <c r="AP437" s="31"/>
      <c r="AQ437" s="49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49"/>
      <c r="BF437"/>
      <c r="BG437"/>
      <c r="BH437"/>
      <c r="BI437"/>
      <c r="BJ437"/>
      <c r="BK437"/>
      <c r="BL437"/>
      <c r="BM437"/>
      <c r="BN437" s="4">
        <v>1</v>
      </c>
    </row>
    <row r="438" spans="1:66" s="48" customFormat="1" ht="15.75" x14ac:dyDescent="0.25">
      <c r="A438"/>
      <c r="B438" s="319" t="s">
        <v>18</v>
      </c>
      <c r="C438" s="320" t="str">
        <f>C433</f>
        <v>Famille à coller.N.Nom de votre recette.Recette mère ►.S.Saisissez le nom de la recette mère</v>
      </c>
      <c r="D438" s="320">
        <f>D433</f>
        <v>6</v>
      </c>
      <c r="E438" s="1045" t="str">
        <f>E433</f>
        <v>couverts</v>
      </c>
      <c r="F438" s="946" t="str">
        <f>INT(K436/J436) &amp; " " &amp; L436 &amp; " de " &amp; J436 &amp; " " &amp; H436 &amp; IF(MOD(K436,J436)&gt;0, " + 1 "&amp;L436&amp;" de " &amp; TEXT(MOD(K436,J436), "0.00") &amp; " " &amp; H436, "")</f>
        <v>46 Assiette(s) de 16 madeleine(s) + 1 Assiette(s) de 14.00 madeleine(s)</v>
      </c>
      <c r="G438" s="16"/>
      <c r="H438" s="16"/>
      <c r="I438" s="16"/>
      <c r="J438" s="16"/>
      <c r="K438" s="270"/>
      <c r="L438" s="3358"/>
      <c r="M438"/>
      <c r="N438" s="2982"/>
      <c r="O438" s="310"/>
      <c r="P438" s="2961"/>
      <c r="Q438"/>
      <c r="R438"/>
      <c r="S438"/>
      <c r="T438"/>
      <c r="Y438"/>
      <c r="Z438"/>
      <c r="AA438"/>
      <c r="AB438" s="49"/>
      <c r="AC438"/>
      <c r="AD438" s="842"/>
      <c r="AE438" s="842"/>
      <c r="AF438"/>
      <c r="AG438" s="49"/>
      <c r="AH438" s="49"/>
      <c r="AI438" s="49"/>
      <c r="AJ438" s="49"/>
      <c r="AK438" s="49"/>
      <c r="AL438" s="49"/>
      <c r="AM438" s="49"/>
      <c r="AN438" s="49"/>
      <c r="AO438" s="49"/>
      <c r="AP438" s="31"/>
      <c r="AQ438" s="49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49"/>
      <c r="BF438"/>
      <c r="BG438"/>
      <c r="BH438"/>
      <c r="BI438"/>
      <c r="BJ438"/>
      <c r="BK438"/>
      <c r="BL438"/>
      <c r="BM438"/>
      <c r="BN438" s="4">
        <v>1</v>
      </c>
    </row>
    <row r="439" spans="1:66" s="48" customFormat="1" ht="15.75" x14ac:dyDescent="0.25">
      <c r="A439"/>
      <c r="B439" s="319" t="s">
        <v>18</v>
      </c>
      <c r="C439" s="320" t="str">
        <f>C433</f>
        <v>Famille à coller.N.Nom de votre recette.Recette mère ►.S.Saisissez le nom de la recette mère</v>
      </c>
      <c r="D439" s="320">
        <f>D433</f>
        <v>6</v>
      </c>
      <c r="E439" s="1045" t="str">
        <f>E433</f>
        <v>couverts</v>
      </c>
      <c r="F439" s="243" t="str">
        <f>IF(MOD(K437, J437) = 0, INT(K437/J437) &amp; " " &amp; L436 &amp; " de " &amp; J437 &amp; " kg", INT(K437/J437) &amp; " " &amp; L436 &amp; " de " &amp; J437 &amp; " kg" &amp; " + 1 "&amp;L436&amp;" de " &amp; TEXT(MOD(K437, J437), "0.00") &amp; " kg")</f>
        <v>75 Assiette(s) de 1.2 kg + 1 Assiette(s) de 0.00 kg</v>
      </c>
      <c r="G439" s="16"/>
      <c r="H439" s="16"/>
      <c r="I439" s="16"/>
      <c r="J439" s="16"/>
      <c r="K439" s="270"/>
      <c r="L439" s="3358"/>
      <c r="M439"/>
      <c r="N439" s="2982"/>
      <c r="O439" s="310"/>
      <c r="P439" s="2961"/>
      <c r="Q439"/>
      <c r="R439"/>
      <c r="S439"/>
      <c r="T439"/>
      <c r="Y439"/>
      <c r="Z439"/>
      <c r="AA439"/>
      <c r="AB439" s="49"/>
      <c r="AC439"/>
      <c r="AD439" s="842"/>
      <c r="AE439" s="842"/>
      <c r="AF439"/>
      <c r="AG439" s="49"/>
      <c r="AH439" s="49"/>
      <c r="AI439" s="49"/>
      <c r="AJ439" s="49"/>
      <c r="AK439" s="49"/>
      <c r="AL439" s="49"/>
      <c r="AM439" s="49"/>
      <c r="AN439" s="49"/>
      <c r="AO439" s="49"/>
      <c r="AP439" s="31"/>
      <c r="AQ439" s="49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49"/>
      <c r="BF439"/>
      <c r="BG439"/>
      <c r="BH439"/>
      <c r="BI439"/>
      <c r="BJ439"/>
      <c r="BK439"/>
      <c r="BL439"/>
      <c r="BM439"/>
      <c r="BN439" s="4">
        <v>1</v>
      </c>
    </row>
    <row r="440" spans="1:66" s="48" customFormat="1" ht="16.5" thickBot="1" x14ac:dyDescent="0.3">
      <c r="A440"/>
      <c r="B440" s="196" t="str">
        <f t="shared" ref="B440" si="63">IF(OR(F440&lt;&gt;"",G440&lt;&gt; "",H440&lt;&gt;"",I440&lt;&gt;""),"A", "►")</f>
        <v>►</v>
      </c>
      <c r="C440" s="320" t="str">
        <f>C433</f>
        <v>Famille à coller.N.Nom de votre recette.Recette mère ►.S.Saisissez le nom de la recette mère</v>
      </c>
      <c r="D440" s="320">
        <f>D433</f>
        <v>6</v>
      </c>
      <c r="E440" s="1045" t="str">
        <f>E433</f>
        <v>couverts</v>
      </c>
      <c r="F440" s="270"/>
      <c r="G440" s="270"/>
      <c r="H440" s="270"/>
      <c r="I440" s="270"/>
      <c r="J440" s="270"/>
      <c r="K440" s="270"/>
      <c r="L440" s="329"/>
      <c r="M440"/>
      <c r="N440" s="2982"/>
      <c r="O440" s="310"/>
      <c r="P440" s="2961"/>
      <c r="Q440"/>
      <c r="R440"/>
      <c r="S440"/>
      <c r="T440"/>
      <c r="Y440"/>
      <c r="Z440"/>
      <c r="AA440"/>
      <c r="AB440" s="49"/>
      <c r="AC440"/>
      <c r="AD440" s="842"/>
      <c r="AE440" s="842"/>
      <c r="AF440"/>
      <c r="AG440" s="49"/>
      <c r="AH440" s="49"/>
      <c r="AI440" s="49"/>
      <c r="AJ440" s="49"/>
      <c r="AK440" s="49"/>
      <c r="AL440" s="49"/>
      <c r="AM440" s="49"/>
      <c r="AN440" s="49"/>
      <c r="AO440" s="49"/>
      <c r="AP440" s="31"/>
      <c r="AQ440" s="49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49"/>
      <c r="BF440"/>
      <c r="BG440"/>
      <c r="BH440"/>
      <c r="BI440"/>
      <c r="BJ440"/>
      <c r="BK440"/>
      <c r="BL440"/>
      <c r="BM440"/>
      <c r="BN440" s="4">
        <v>1</v>
      </c>
    </row>
    <row r="441" spans="1:66" s="48" customFormat="1" ht="17.25" thickTop="1" thickBot="1" x14ac:dyDescent="0.3">
      <c r="A441"/>
      <c r="B441" s="319" t="s">
        <v>18</v>
      </c>
      <c r="C441" s="320" t="str">
        <f>C433</f>
        <v>Famille à coller.N.Nom de votre recette.Recette mère ►.S.Saisissez le nom de la recette mère</v>
      </c>
      <c r="D441" s="320">
        <f>D433</f>
        <v>6</v>
      </c>
      <c r="E441" s="1045" t="str">
        <f>E433</f>
        <v>couverts</v>
      </c>
      <c r="F441" s="601"/>
      <c r="G441" s="600"/>
      <c r="H441" s="600"/>
      <c r="I441" s="600"/>
      <c r="J441" s="601" t="s">
        <v>547</v>
      </c>
      <c r="K441" s="601"/>
      <c r="L441" s="602"/>
      <c r="M441"/>
      <c r="N441" s="2982"/>
      <c r="O441" s="310"/>
      <c r="P441" s="2961"/>
      <c r="Q441"/>
      <c r="R441"/>
      <c r="S441"/>
      <c r="T441"/>
      <c r="Y441"/>
      <c r="Z441"/>
      <c r="AA441"/>
      <c r="AB441" s="49"/>
      <c r="AC441"/>
      <c r="AD441" s="842"/>
      <c r="AE441" s="842"/>
      <c r="AF441"/>
      <c r="AG441" s="49"/>
      <c r="AH441" s="49"/>
      <c r="AI441" s="49"/>
      <c r="AJ441" s="49"/>
      <c r="AK441" s="49"/>
      <c r="AL441" s="49"/>
      <c r="AM441" s="49"/>
      <c r="AN441" s="49"/>
      <c r="AO441" s="49"/>
      <c r="AP441" s="31"/>
      <c r="AQ441" s="49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49"/>
      <c r="BF441"/>
      <c r="BG441"/>
      <c r="BH441"/>
      <c r="BI441"/>
      <c r="BJ441"/>
      <c r="BK441"/>
      <c r="BL441"/>
      <c r="BM441"/>
      <c r="BN441" s="4">
        <v>1</v>
      </c>
    </row>
    <row r="442" spans="1:66" s="48" customFormat="1" ht="16.5" thickTop="1" x14ac:dyDescent="0.25">
      <c r="A442"/>
      <c r="B442" s="319" t="s">
        <v>18</v>
      </c>
      <c r="C442" s="320" t="str">
        <f>C433</f>
        <v>Famille à coller.N.Nom de votre recette.Recette mère ►.S.Saisissez le nom de la recette mère</v>
      </c>
      <c r="D442" s="320">
        <f>D433</f>
        <v>6</v>
      </c>
      <c r="E442" s="1045" t="str">
        <f>E433</f>
        <v>couverts</v>
      </c>
      <c r="F442" s="633"/>
      <c r="G442" s="881" t="s">
        <v>548</v>
      </c>
      <c r="H442" s="248"/>
      <c r="I442" s="248"/>
      <c r="J442" s="882"/>
      <c r="K442" s="243"/>
      <c r="L442" s="883" t="s">
        <v>549</v>
      </c>
      <c r="M442"/>
      <c r="N442" s="2982"/>
      <c r="O442" s="310"/>
      <c r="P442" s="2961"/>
      <c r="Q442"/>
      <c r="R442" s="596"/>
      <c r="S442"/>
      <c r="T442"/>
      <c r="Y442"/>
      <c r="Z442"/>
      <c r="AA442"/>
      <c r="AB442" s="49"/>
      <c r="AC442"/>
      <c r="AD442" s="842"/>
      <c r="AE442" s="842"/>
      <c r="AF442"/>
      <c r="AG442" s="49"/>
      <c r="AH442" s="49"/>
      <c r="AI442" s="49"/>
      <c r="AJ442" s="49"/>
      <c r="AK442" s="49"/>
      <c r="AL442" s="49"/>
      <c r="AM442" s="49"/>
      <c r="AN442" s="49"/>
      <c r="AO442" s="49"/>
      <c r="AP442" s="31"/>
      <c r="AQ442" s="49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49"/>
      <c r="BF442"/>
      <c r="BG442"/>
      <c r="BH442"/>
      <c r="BI442"/>
      <c r="BJ442"/>
      <c r="BK442"/>
      <c r="BL442"/>
      <c r="BM442"/>
      <c r="BN442" s="4">
        <v>1</v>
      </c>
    </row>
    <row r="443" spans="1:66" s="48" customFormat="1" ht="15.75" x14ac:dyDescent="0.25">
      <c r="A443"/>
      <c r="B443" s="319" t="s">
        <v>18</v>
      </c>
      <c r="C443" s="320" t="str">
        <f>C433</f>
        <v>Famille à coller.N.Nom de votre recette.Recette mère ►.S.Saisissez le nom de la recette mère</v>
      </c>
      <c r="D443" s="320">
        <f>D433</f>
        <v>6</v>
      </c>
      <c r="E443" s="1045" t="str">
        <f>E433</f>
        <v>couverts</v>
      </c>
      <c r="F443" s="884"/>
      <c r="G443" s="885">
        <v>16</v>
      </c>
      <c r="H443" s="16"/>
      <c r="I443" s="886" t="s">
        <v>550</v>
      </c>
      <c r="J443" t="s">
        <v>551</v>
      </c>
      <c r="K443" s="248"/>
      <c r="L443" s="383" t="s">
        <v>552</v>
      </c>
      <c r="M443"/>
      <c r="N443" s="2982"/>
      <c r="O443" s="310"/>
      <c r="P443" s="2961"/>
      <c r="Q443"/>
      <c r="R443" s="596"/>
      <c r="S443"/>
      <c r="T443"/>
      <c r="Y443"/>
      <c r="Z443"/>
      <c r="AA443"/>
      <c r="AB443" s="49"/>
      <c r="AC443"/>
      <c r="AD443" s="842"/>
      <c r="AE443" s="842"/>
      <c r="AF443"/>
      <c r="AG443" s="49"/>
      <c r="AH443" s="49"/>
      <c r="AI443" s="49"/>
      <c r="AJ443" s="49"/>
      <c r="AK443" s="49"/>
      <c r="AL443" s="49"/>
      <c r="AM443" s="49"/>
      <c r="AN443" s="49"/>
      <c r="AO443" s="49"/>
      <c r="AP443" s="31"/>
      <c r="AQ443" s="49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49"/>
      <c r="BF443"/>
      <c r="BG443"/>
      <c r="BH443"/>
      <c r="BI443"/>
      <c r="BJ443"/>
      <c r="BK443"/>
      <c r="BL443"/>
      <c r="BM443"/>
      <c r="BN443" s="4">
        <v>1</v>
      </c>
    </row>
    <row r="444" spans="1:66" s="48" customFormat="1" ht="16.5" thickBot="1" x14ac:dyDescent="0.3">
      <c r="A444"/>
      <c r="B444" s="319" t="s">
        <v>18</v>
      </c>
      <c r="C444" s="320" t="str">
        <f>C433</f>
        <v>Famille à coller.N.Nom de votre recette.Recette mère ►.S.Saisissez le nom de la recette mère</v>
      </c>
      <c r="D444" s="320">
        <f>D433</f>
        <v>6</v>
      </c>
      <c r="E444" s="1045" t="str">
        <f>E433</f>
        <v>couverts</v>
      </c>
      <c r="F444" s="887"/>
      <c r="G444" s="888" t="s">
        <v>553</v>
      </c>
      <c r="H444" s="888"/>
      <c r="I444" s="889">
        <v>32</v>
      </c>
      <c r="J444" s="890" t="str">
        <f>I443</f>
        <v xml:space="preserve">portions </v>
      </c>
      <c r="K444" s="270"/>
      <c r="L444" s="383" t="s">
        <v>554</v>
      </c>
      <c r="M444"/>
      <c r="N444" s="2982"/>
      <c r="O444" s="310"/>
      <c r="P444" s="2961"/>
      <c r="Q444"/>
      <c r="R444" s="596"/>
      <c r="S444"/>
      <c r="T444"/>
      <c r="Y444"/>
      <c r="Z444"/>
      <c r="AA444"/>
      <c r="AB444" s="49"/>
      <c r="AC444"/>
      <c r="AD444" s="842"/>
      <c r="AE444" s="842"/>
      <c r="AF444"/>
      <c r="AG444" s="49"/>
      <c r="AH444" s="49"/>
      <c r="AI444" s="49"/>
      <c r="AJ444" s="49"/>
      <c r="AK444" s="49"/>
      <c r="AL444" s="49"/>
      <c r="AM444" s="49"/>
      <c r="AN444" s="49"/>
      <c r="AO444" s="49"/>
      <c r="AP444" s="31"/>
      <c r="AQ444" s="49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49"/>
      <c r="BF444"/>
      <c r="BG444"/>
      <c r="BH444"/>
      <c r="BI444"/>
      <c r="BJ444"/>
      <c r="BK444"/>
      <c r="BL444"/>
      <c r="BM444"/>
      <c r="BN444" s="4">
        <v>1</v>
      </c>
    </row>
    <row r="445" spans="1:66" s="48" customFormat="1" ht="17.25" thickTop="1" thickBot="1" x14ac:dyDescent="0.3">
      <c r="A445"/>
      <c r="B445" s="319" t="s">
        <v>18</v>
      </c>
      <c r="C445" s="320" t="str">
        <f>C433</f>
        <v>Famille à coller.N.Nom de votre recette.Recette mère ►.S.Saisissez le nom de la recette mère</v>
      </c>
      <c r="D445" s="320">
        <f>D433</f>
        <v>6</v>
      </c>
      <c r="E445" s="1045" t="str">
        <f>E433</f>
        <v>couverts</v>
      </c>
      <c r="F445" s="891"/>
      <c r="G445" s="892" t="s">
        <v>555</v>
      </c>
      <c r="H445" s="16"/>
      <c r="I445" s="893" t="str">
        <f>G445</f>
        <v>Gastro</v>
      </c>
      <c r="J445" s="894" t="s">
        <v>556</v>
      </c>
      <c r="K445" s="270"/>
      <c r="L445" s="383" t="s">
        <v>557</v>
      </c>
      <c r="M445"/>
      <c r="N445" s="2982"/>
      <c r="O445" s="310"/>
      <c r="P445" s="2961"/>
      <c r="Q445"/>
      <c r="R445" s="610" t="s">
        <v>61</v>
      </c>
      <c r="S445"/>
      <c r="T445"/>
      <c r="Y445"/>
      <c r="Z445"/>
      <c r="AA445"/>
      <c r="AB445" s="49"/>
      <c r="AC445"/>
      <c r="AD445" s="842"/>
      <c r="AE445" s="842"/>
      <c r="AF445"/>
      <c r="AG445" s="49"/>
      <c r="AH445" s="49"/>
      <c r="AI445" s="49"/>
      <c r="AJ445" s="49"/>
      <c r="AK445" s="49"/>
      <c r="AL445" s="49"/>
      <c r="AM445" s="49"/>
      <c r="AN445" s="49"/>
      <c r="AO445" s="49"/>
      <c r="AP445" s="31"/>
      <c r="AQ445" s="49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49"/>
      <c r="BF445"/>
      <c r="BG445"/>
      <c r="BH445"/>
      <c r="BI445"/>
      <c r="BJ445"/>
      <c r="BK445"/>
      <c r="BL445"/>
      <c r="BM445"/>
      <c r="BN445" s="4">
        <v>1</v>
      </c>
    </row>
    <row r="446" spans="1:66" s="48" customFormat="1" ht="16.5" thickTop="1" x14ac:dyDescent="0.25">
      <c r="A446"/>
      <c r="B446" s="196" t="str">
        <f t="shared" ref="B446:B453" si="64">IF(OR(F446&lt;&gt;""),"A", "►")</f>
        <v>A</v>
      </c>
      <c r="C446" s="320" t="str">
        <f>C433</f>
        <v>Famille à coller.N.Nom de votre recette.Recette mère ►.S.Saisissez le nom de la recette mère</v>
      </c>
      <c r="D446" s="320">
        <f>D433</f>
        <v>6</v>
      </c>
      <c r="E446" s="1045" t="str">
        <f>E433</f>
        <v>couverts</v>
      </c>
      <c r="F446" s="605" t="s">
        <v>336</v>
      </c>
      <c r="G446" s="892">
        <v>1</v>
      </c>
      <c r="H446" s="16"/>
      <c r="I446" s="895">
        <f>(G446/G443)*I444</f>
        <v>2</v>
      </c>
      <c r="J446" s="97" t="s">
        <v>558</v>
      </c>
      <c r="K446" s="270"/>
      <c r="L446" s="383" t="s">
        <v>559</v>
      </c>
      <c r="M446"/>
      <c r="N446" s="2982"/>
      <c r="O446" s="310"/>
      <c r="P446" s="2961"/>
      <c r="Q446"/>
      <c r="R446" s="482" t="s">
        <v>257</v>
      </c>
      <c r="S446"/>
      <c r="T446"/>
      <c r="Y446"/>
      <c r="Z446"/>
      <c r="AA446"/>
      <c r="AB446" s="49"/>
      <c r="AC446"/>
      <c r="AD446" s="842"/>
      <c r="AE446" s="842"/>
      <c r="AF446"/>
      <c r="AG446" s="49"/>
      <c r="AH446" s="49"/>
      <c r="AI446" s="49"/>
      <c r="AJ446" s="49"/>
      <c r="AK446" s="49"/>
      <c r="AL446" s="49"/>
      <c r="AM446" s="49"/>
      <c r="AN446" s="49"/>
      <c r="AO446" s="49"/>
      <c r="AP446" s="31"/>
      <c r="AQ446" s="49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49"/>
      <c r="BF446"/>
      <c r="BG446"/>
      <c r="BH446"/>
      <c r="BI446"/>
      <c r="BJ446"/>
      <c r="BK446"/>
      <c r="BL446"/>
      <c r="BM446"/>
      <c r="BN446" s="4">
        <v>1</v>
      </c>
    </row>
    <row r="447" spans="1:66" s="48" customFormat="1" ht="15.75" x14ac:dyDescent="0.25">
      <c r="A447"/>
      <c r="B447" s="196" t="str">
        <f t="shared" si="64"/>
        <v>A</v>
      </c>
      <c r="C447" s="320" t="str">
        <f>C433</f>
        <v>Famille à coller.N.Nom de votre recette.Recette mère ►.S.Saisissez le nom de la recette mère</v>
      </c>
      <c r="D447" s="320">
        <f>D433</f>
        <v>6</v>
      </c>
      <c r="E447" s="1045" t="str">
        <f>E433</f>
        <v>couverts</v>
      </c>
      <c r="F447" s="605" t="s">
        <v>336</v>
      </c>
      <c r="G447" s="892">
        <v>1</v>
      </c>
      <c r="H447" s="16"/>
      <c r="I447" s="895">
        <f>(G447/G443)*I444</f>
        <v>2</v>
      </c>
      <c r="J447" s="97" t="s">
        <v>560</v>
      </c>
      <c r="K447" s="270"/>
      <c r="L447" s="383" t="s">
        <v>561</v>
      </c>
      <c r="M447"/>
      <c r="N447" s="2982"/>
      <c r="O447" s="310"/>
      <c r="P447" s="2961"/>
      <c r="Q447"/>
      <c r="R447" s="605" t="s">
        <v>336</v>
      </c>
      <c r="S447"/>
      <c r="T447"/>
      <c r="Y447"/>
      <c r="Z447"/>
      <c r="AA447"/>
      <c r="AB447" s="49"/>
      <c r="AC447"/>
      <c r="AD447" s="842"/>
      <c r="AE447" s="842"/>
      <c r="AF447"/>
      <c r="AG447" s="49"/>
      <c r="AH447" s="49"/>
      <c r="AI447" s="49"/>
      <c r="AJ447" s="49"/>
      <c r="AK447" s="49"/>
      <c r="AL447" s="49"/>
      <c r="AM447" s="49"/>
      <c r="AN447" s="49"/>
      <c r="AO447" s="49"/>
      <c r="AP447" s="31"/>
      <c r="AQ447" s="49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49"/>
      <c r="BF447"/>
      <c r="BG447"/>
      <c r="BH447"/>
      <c r="BI447"/>
      <c r="BJ447"/>
      <c r="BK447"/>
      <c r="BL447"/>
      <c r="BM447"/>
      <c r="BN447" s="4">
        <v>1</v>
      </c>
    </row>
    <row r="448" spans="1:66" s="48" customFormat="1" ht="15.75" x14ac:dyDescent="0.25">
      <c r="A448"/>
      <c r="B448" s="196" t="str">
        <f t="shared" si="64"/>
        <v>A</v>
      </c>
      <c r="C448" s="320" t="str">
        <f>C433</f>
        <v>Famille à coller.N.Nom de votre recette.Recette mère ►.S.Saisissez le nom de la recette mère</v>
      </c>
      <c r="D448" s="320">
        <f>D433</f>
        <v>6</v>
      </c>
      <c r="E448" s="1045" t="str">
        <f>E433</f>
        <v>couverts</v>
      </c>
      <c r="F448" s="605" t="s">
        <v>336</v>
      </c>
      <c r="G448" s="892">
        <v>1</v>
      </c>
      <c r="H448" s="16"/>
      <c r="I448" s="895">
        <f>(G448/G443)*I444</f>
        <v>2</v>
      </c>
      <c r="J448" s="97" t="s">
        <v>562</v>
      </c>
      <c r="K448" s="270"/>
      <c r="L448" s="383" t="s">
        <v>563</v>
      </c>
      <c r="M448"/>
      <c r="N448" s="2982"/>
      <c r="O448" s="310"/>
      <c r="P448" s="2961"/>
      <c r="Q448"/>
      <c r="R448" s="611" t="s">
        <v>342</v>
      </c>
      <c r="S448"/>
      <c r="T448"/>
      <c r="Y448"/>
      <c r="Z448"/>
      <c r="AA448"/>
      <c r="AB448" s="49"/>
      <c r="AC448"/>
      <c r="AD448" s="842"/>
      <c r="AE448" s="842"/>
      <c r="AF448"/>
      <c r="AG448" s="49"/>
      <c r="AH448" s="49"/>
      <c r="AI448" s="49"/>
      <c r="AJ448" s="49"/>
      <c r="AK448" s="49"/>
      <c r="AL448" s="49"/>
      <c r="AM448" s="49"/>
      <c r="AN448" s="49"/>
      <c r="AO448" s="49"/>
      <c r="AP448" s="31"/>
      <c r="AQ448" s="49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49"/>
      <c r="BF448"/>
      <c r="BG448"/>
      <c r="BH448"/>
      <c r="BI448"/>
      <c r="BJ448"/>
      <c r="BK448"/>
      <c r="BL448"/>
      <c r="BM448"/>
      <c r="BN448" s="4">
        <v>1</v>
      </c>
    </row>
    <row r="449" spans="1:66" s="48" customFormat="1" ht="15.75" x14ac:dyDescent="0.25">
      <c r="A449"/>
      <c r="B449" s="196" t="str">
        <f t="shared" si="64"/>
        <v>A</v>
      </c>
      <c r="C449" s="320" t="str">
        <f>C433</f>
        <v>Famille à coller.N.Nom de votre recette.Recette mère ►.S.Saisissez le nom de la recette mère</v>
      </c>
      <c r="D449" s="320">
        <f>D433</f>
        <v>6</v>
      </c>
      <c r="E449" s="1045" t="str">
        <f>E433</f>
        <v>couverts</v>
      </c>
      <c r="F449" s="605" t="s">
        <v>336</v>
      </c>
      <c r="G449" s="892">
        <v>1</v>
      </c>
      <c r="H449" s="16"/>
      <c r="I449" s="895">
        <f>(G449/G443)*I444</f>
        <v>2</v>
      </c>
      <c r="J449" s="97" t="s">
        <v>564</v>
      </c>
      <c r="K449" s="270"/>
      <c r="L449" s="383" t="s">
        <v>565</v>
      </c>
      <c r="M449"/>
      <c r="N449" s="2982"/>
      <c r="O449" s="310"/>
      <c r="P449" s="2961"/>
      <c r="Q449"/>
      <c r="R449" s="614" t="s">
        <v>344</v>
      </c>
      <c r="S449"/>
      <c r="T449"/>
      <c r="Y449"/>
      <c r="Z449"/>
      <c r="AA449"/>
      <c r="AB449" s="49"/>
      <c r="AC449"/>
      <c r="AD449" s="842"/>
      <c r="AE449" s="842"/>
      <c r="AF4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31"/>
      <c r="AQ449" s="49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49"/>
      <c r="BF449"/>
      <c r="BG449"/>
      <c r="BH449"/>
      <c r="BI449"/>
      <c r="BJ449"/>
      <c r="BK449"/>
      <c r="BL449"/>
      <c r="BM449"/>
      <c r="BN449" s="4">
        <v>1</v>
      </c>
    </row>
    <row r="450" spans="1:66" s="48" customFormat="1" ht="15.75" x14ac:dyDescent="0.25">
      <c r="A450"/>
      <c r="B450" s="196" t="str">
        <f t="shared" si="64"/>
        <v>A</v>
      </c>
      <c r="C450" s="320" t="str">
        <f>C433</f>
        <v>Famille à coller.N.Nom de votre recette.Recette mère ►.S.Saisissez le nom de la recette mère</v>
      </c>
      <c r="D450" s="320">
        <f>D433</f>
        <v>6</v>
      </c>
      <c r="E450" s="1045" t="str">
        <f>E433</f>
        <v>couverts</v>
      </c>
      <c r="F450" s="605" t="s">
        <v>336</v>
      </c>
      <c r="G450" s="892">
        <v>1</v>
      </c>
      <c r="H450" s="16"/>
      <c r="I450" s="895">
        <f>(G450/G443)*I444</f>
        <v>2</v>
      </c>
      <c r="J450" s="97" t="s">
        <v>566</v>
      </c>
      <c r="K450" s="270"/>
      <c r="L450" s="383" t="s">
        <v>567</v>
      </c>
      <c r="M450"/>
      <c r="N450" s="2982"/>
      <c r="O450" s="310"/>
      <c r="P450" s="2961"/>
      <c r="Q450"/>
      <c r="R450" s="614" t="s">
        <v>348</v>
      </c>
      <c r="S450"/>
      <c r="T450"/>
      <c r="Y450"/>
      <c r="Z450"/>
      <c r="AA450"/>
      <c r="AB450" s="49"/>
      <c r="AC450"/>
      <c r="AD450" s="842"/>
      <c r="AE450" s="842"/>
      <c r="AF450"/>
      <c r="AG450" s="49"/>
      <c r="AH450" s="49"/>
      <c r="AI450" s="49"/>
      <c r="AJ450" s="49"/>
      <c r="AK450" s="49"/>
      <c r="AL450" s="49"/>
      <c r="AM450" s="49"/>
      <c r="AN450" s="49"/>
      <c r="AO450" s="49"/>
      <c r="AP450" s="31"/>
      <c r="AQ450" s="49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49"/>
      <c r="BF450"/>
      <c r="BG450"/>
      <c r="BH450"/>
      <c r="BI450"/>
      <c r="BJ450"/>
      <c r="BK450"/>
      <c r="BL450"/>
      <c r="BM450"/>
      <c r="BN450" s="4">
        <v>1</v>
      </c>
    </row>
    <row r="451" spans="1:66" s="48" customFormat="1" ht="15.75" x14ac:dyDescent="0.25">
      <c r="A451"/>
      <c r="B451" s="196" t="str">
        <f t="shared" si="64"/>
        <v>A</v>
      </c>
      <c r="C451" s="320" t="str">
        <f>C433</f>
        <v>Famille à coller.N.Nom de votre recette.Recette mère ►.S.Saisissez le nom de la recette mère</v>
      </c>
      <c r="D451" s="320">
        <f>D433</f>
        <v>6</v>
      </c>
      <c r="E451" s="1045" t="str">
        <f>E433</f>
        <v>couverts</v>
      </c>
      <c r="F451" s="896" t="s">
        <v>568</v>
      </c>
      <c r="G451" s="892">
        <v>1</v>
      </c>
      <c r="H451" s="16"/>
      <c r="I451" s="895">
        <f>(G451/G443)*I444</f>
        <v>2</v>
      </c>
      <c r="J451" s="270"/>
      <c r="K451" s="270"/>
      <c r="L451" s="383" t="s">
        <v>569</v>
      </c>
      <c r="M451"/>
      <c r="N451" s="2982"/>
      <c r="O451" s="310"/>
      <c r="P451" s="2961"/>
      <c r="Q451"/>
      <c r="R451"/>
      <c r="S451"/>
      <c r="T451"/>
      <c r="Y451"/>
      <c r="Z451"/>
      <c r="AA451"/>
      <c r="AB451" s="49"/>
      <c r="AC451"/>
      <c r="AD451" s="842"/>
      <c r="AE451" s="842"/>
      <c r="AF451"/>
      <c r="AG451" s="49"/>
      <c r="AH451" s="49"/>
      <c r="AI451" s="49"/>
      <c r="AJ451" s="49"/>
      <c r="AK451" s="49"/>
      <c r="AL451" s="49"/>
      <c r="AM451" s="49"/>
      <c r="AN451" s="49"/>
      <c r="AO451" s="49"/>
      <c r="AP451" s="31"/>
      <c r="AQ451" s="49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49"/>
      <c r="BF451"/>
      <c r="BG451"/>
      <c r="BH451"/>
      <c r="BI451"/>
      <c r="BJ451"/>
      <c r="BK451"/>
      <c r="BL451"/>
      <c r="BM451"/>
      <c r="BN451" s="4">
        <v>1</v>
      </c>
    </row>
    <row r="452" spans="1:66" s="48" customFormat="1" ht="15.75" x14ac:dyDescent="0.25">
      <c r="A452"/>
      <c r="B452" s="196" t="str">
        <f t="shared" si="64"/>
        <v>A</v>
      </c>
      <c r="C452" s="320" t="str">
        <f>C433</f>
        <v>Famille à coller.N.Nom de votre recette.Recette mère ►.S.Saisissez le nom de la recette mère</v>
      </c>
      <c r="D452" s="320">
        <f>D433</f>
        <v>6</v>
      </c>
      <c r="E452" s="1045" t="str">
        <f>E433</f>
        <v>couverts</v>
      </c>
      <c r="F452" s="896" t="s">
        <v>568</v>
      </c>
      <c r="G452" s="892">
        <v>1</v>
      </c>
      <c r="H452" s="16"/>
      <c r="I452" s="895">
        <f>(G452/G443)*I444</f>
        <v>2</v>
      </c>
      <c r="J452" s="270"/>
      <c r="K452" s="270"/>
      <c r="L452" s="383"/>
      <c r="M452"/>
      <c r="N452" s="2982"/>
      <c r="O452" s="310"/>
      <c r="P452" s="2961"/>
      <c r="Q452"/>
      <c r="R452"/>
      <c r="S452"/>
      <c r="T452"/>
      <c r="Y452"/>
      <c r="Z452"/>
      <c r="AA452"/>
      <c r="AB452" s="49"/>
      <c r="AC452"/>
      <c r="AD452" s="842"/>
      <c r="AE452" s="842"/>
      <c r="AF452"/>
      <c r="AG452" s="49"/>
      <c r="AH452" s="49"/>
      <c r="AI452" s="49"/>
      <c r="AJ452" s="49"/>
      <c r="AK452" s="49"/>
      <c r="AL452" s="49"/>
      <c r="AM452" s="49"/>
      <c r="AN452" s="49"/>
      <c r="AO452" s="49"/>
      <c r="AP452" s="31"/>
      <c r="AQ452" s="49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49"/>
      <c r="BF452"/>
      <c r="BG452"/>
      <c r="BH452"/>
      <c r="BI452"/>
      <c r="BJ452"/>
      <c r="BK452"/>
      <c r="BL452"/>
      <c r="BM452"/>
      <c r="BN452" s="4">
        <v>1</v>
      </c>
    </row>
    <row r="453" spans="1:66" s="48" customFormat="1" ht="15.75" x14ac:dyDescent="0.25">
      <c r="A453"/>
      <c r="B453" s="196" t="str">
        <f t="shared" si="64"/>
        <v>A</v>
      </c>
      <c r="C453" s="320" t="str">
        <f>C433</f>
        <v>Famille à coller.N.Nom de votre recette.Recette mère ►.S.Saisissez le nom de la recette mère</v>
      </c>
      <c r="D453" s="320">
        <f>D433</f>
        <v>6</v>
      </c>
      <c r="E453" s="1045" t="str">
        <f>E433</f>
        <v>couverts</v>
      </c>
      <c r="F453" s="896" t="s">
        <v>568</v>
      </c>
      <c r="G453" s="892">
        <v>1</v>
      </c>
      <c r="H453" s="16"/>
      <c r="I453" s="895">
        <f>(G453/G443)*I444</f>
        <v>2</v>
      </c>
      <c r="J453" s="270"/>
      <c r="K453" s="270"/>
      <c r="L453" s="383"/>
      <c r="M453"/>
      <c r="N453" s="2982"/>
      <c r="O453" s="310"/>
      <c r="P453" s="2961"/>
      <c r="Q453"/>
      <c r="R453"/>
      <c r="S453"/>
      <c r="T453"/>
      <c r="Y453"/>
      <c r="Z453"/>
      <c r="AA453"/>
      <c r="AB453" s="49"/>
      <c r="AC453"/>
      <c r="AD453" s="842"/>
      <c r="AE453" s="842"/>
      <c r="AF453"/>
      <c r="AG453" s="49"/>
      <c r="AH453" s="49"/>
      <c r="AI453" s="49"/>
      <c r="AJ453" s="49"/>
      <c r="AK453" s="49"/>
      <c r="AL453" s="49"/>
      <c r="AM453" s="49"/>
      <c r="AN453" s="49"/>
      <c r="AO453" s="49"/>
      <c r="AP453" s="31"/>
      <c r="AQ453" s="49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49"/>
      <c r="BF453"/>
      <c r="BG453"/>
      <c r="BH453"/>
      <c r="BI453"/>
      <c r="BJ453"/>
      <c r="BK453"/>
      <c r="BL453"/>
      <c r="BM453"/>
      <c r="BN453" s="4">
        <v>1</v>
      </c>
    </row>
    <row r="454" spans="1:66" s="48" customFormat="1" ht="15.75" x14ac:dyDescent="0.25">
      <c r="A454"/>
      <c r="B454" s="319" t="s">
        <v>18</v>
      </c>
      <c r="C454" s="320" t="str">
        <f>C433</f>
        <v>Famille à coller.N.Nom de votre recette.Recette mère ►.S.Saisissez le nom de la recette mère</v>
      </c>
      <c r="D454" s="320">
        <f>D433</f>
        <v>6</v>
      </c>
      <c r="E454" s="1045" t="str">
        <f>E433</f>
        <v>couverts</v>
      </c>
      <c r="F454" s="947" t="s">
        <v>146</v>
      </c>
      <c r="G454" s="948"/>
      <c r="H454" s="948"/>
      <c r="I454" s="948"/>
      <c r="J454" s="948"/>
      <c r="K454" s="948"/>
      <c r="L454" s="949"/>
      <c r="M454"/>
      <c r="N454" s="2982"/>
      <c r="O454" s="310"/>
      <c r="P454" s="2961"/>
      <c r="Q454"/>
      <c r="R454"/>
      <c r="S454"/>
      <c r="T454"/>
      <c r="Y454"/>
      <c r="Z454"/>
      <c r="AA454"/>
      <c r="AB454" s="49"/>
      <c r="AC454"/>
      <c r="AD454" s="842"/>
      <c r="AE454" s="842"/>
      <c r="AF454"/>
      <c r="AG454" s="49"/>
      <c r="AH454" s="49"/>
      <c r="AI454" s="49"/>
      <c r="AJ454" s="49"/>
      <c r="AK454" s="49"/>
      <c r="AL454" s="49"/>
      <c r="AM454" s="49"/>
      <c r="AN454" s="49"/>
      <c r="AO454" s="49"/>
      <c r="AP454" s="31"/>
      <c r="AQ454" s="49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49"/>
      <c r="BF454"/>
      <c r="BG454"/>
      <c r="BH454"/>
      <c r="BI454"/>
      <c r="BJ454"/>
      <c r="BK454"/>
      <c r="BL454"/>
      <c r="BM454"/>
      <c r="BN454" s="4">
        <v>1</v>
      </c>
    </row>
    <row r="455" spans="1:66" s="48" customFormat="1" ht="15.75" x14ac:dyDescent="0.25">
      <c r="A455"/>
      <c r="B455" s="196" t="str">
        <f t="shared" ref="B455:B463" si="65">IF(OR(F455&lt;&gt;"",G455&lt;&gt; "",H455&lt;&gt;"",I455&lt;&gt;""),"A", "►")</f>
        <v>►</v>
      </c>
      <c r="C455" s="320" t="str">
        <f>C433</f>
        <v>Famille à coller.N.Nom de votre recette.Recette mère ►.S.Saisissez le nom de la recette mère</v>
      </c>
      <c r="D455" s="320">
        <f>D433</f>
        <v>6</v>
      </c>
      <c r="E455" s="1045" t="str">
        <f>E433</f>
        <v>couverts</v>
      </c>
      <c r="F455" s="819"/>
      <c r="G455" s="638"/>
      <c r="H455" s="638"/>
      <c r="I455" s="638"/>
      <c r="J455" s="638"/>
      <c r="K455" s="638"/>
      <c r="L455" s="639"/>
      <c r="M455"/>
      <c r="N455" s="2982"/>
      <c r="O455" s="310"/>
      <c r="P455" s="2961"/>
      <c r="Q455"/>
      <c r="R455"/>
      <c r="S455"/>
      <c r="T455"/>
      <c r="Y455"/>
      <c r="Z455"/>
      <c r="AA455"/>
      <c r="AB455" s="49"/>
      <c r="AC455"/>
      <c r="AD455" s="842"/>
      <c r="AE455" s="842"/>
      <c r="AF455"/>
      <c r="AG455" s="49"/>
      <c r="AH455" s="49"/>
      <c r="AI455" s="49"/>
      <c r="AJ455" s="49"/>
      <c r="AK455" s="49"/>
      <c r="AL455" s="49"/>
      <c r="AM455" s="49"/>
      <c r="AN455" s="49"/>
      <c r="AO455" s="49"/>
      <c r="AP455" s="31"/>
      <c r="AQ455" s="49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49"/>
      <c r="BF455"/>
      <c r="BG455"/>
      <c r="BH455"/>
      <c r="BI455"/>
      <c r="BJ455"/>
      <c r="BK455"/>
      <c r="BL455"/>
      <c r="BM455"/>
      <c r="BN455" s="4">
        <v>1</v>
      </c>
    </row>
    <row r="456" spans="1:66" s="48" customFormat="1" ht="15.75" x14ac:dyDescent="0.25">
      <c r="A456"/>
      <c r="B456" s="196" t="str">
        <f t="shared" si="65"/>
        <v>►</v>
      </c>
      <c r="C456" s="320" t="str">
        <f>C433</f>
        <v>Famille à coller.N.Nom de votre recette.Recette mère ►.S.Saisissez le nom de la recette mère</v>
      </c>
      <c r="D456" s="320">
        <f>D433</f>
        <v>6</v>
      </c>
      <c r="E456" s="1045" t="str">
        <f>E433</f>
        <v>couverts</v>
      </c>
      <c r="F456" s="767"/>
      <c r="G456" s="270"/>
      <c r="H456" s="270"/>
      <c r="I456" s="270"/>
      <c r="J456" s="270"/>
      <c r="K456" s="270"/>
      <c r="L456" s="329"/>
      <c r="M456"/>
      <c r="N456" s="2982"/>
      <c r="O456" s="310"/>
      <c r="P456" s="2961"/>
      <c r="Q456"/>
      <c r="R456"/>
      <c r="S456"/>
      <c r="T456"/>
      <c r="Y456"/>
      <c r="Z456"/>
      <c r="AA456"/>
      <c r="AB456" s="49"/>
      <c r="AC456"/>
      <c r="AD456" s="842"/>
      <c r="AE456" s="842"/>
      <c r="AF456"/>
      <c r="AG456" s="49"/>
      <c r="AH456" s="49"/>
      <c r="AI456" s="49"/>
      <c r="AJ456" s="49"/>
      <c r="AK456" s="49"/>
      <c r="AL456" s="49"/>
      <c r="AM456" s="49"/>
      <c r="AN456" s="49"/>
      <c r="AO456" s="49"/>
      <c r="AP456" s="31"/>
      <c r="AQ456" s="49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49"/>
      <c r="BF456"/>
      <c r="BG456"/>
      <c r="BH456"/>
      <c r="BI456"/>
      <c r="BJ456"/>
      <c r="BK456"/>
      <c r="BL456"/>
      <c r="BM456"/>
      <c r="BN456" s="4">
        <v>1</v>
      </c>
    </row>
    <row r="457" spans="1:66" s="48" customFormat="1" ht="15.75" x14ac:dyDescent="0.25">
      <c r="A457"/>
      <c r="B457" s="196" t="str">
        <f t="shared" si="65"/>
        <v>►</v>
      </c>
      <c r="C457" s="320" t="str">
        <f>C433</f>
        <v>Famille à coller.N.Nom de votre recette.Recette mère ►.S.Saisissez le nom de la recette mère</v>
      </c>
      <c r="D457" s="320">
        <f>D433</f>
        <v>6</v>
      </c>
      <c r="E457" s="1045" t="str">
        <f>E433</f>
        <v>couverts</v>
      </c>
      <c r="F457" s="767"/>
      <c r="G457" s="270"/>
      <c r="H457" s="270"/>
      <c r="I457" s="270"/>
      <c r="J457" s="270"/>
      <c r="K457" s="270"/>
      <c r="L457" s="329"/>
      <c r="M457"/>
      <c r="N457" s="2982"/>
      <c r="O457" s="310"/>
      <c r="P457" s="2961"/>
      <c r="Q457"/>
      <c r="R457"/>
      <c r="S457"/>
      <c r="T457"/>
      <c r="Y457"/>
      <c r="Z457"/>
      <c r="AA457"/>
      <c r="AB457" s="49"/>
      <c r="AC457"/>
      <c r="AD457" s="842"/>
      <c r="AE457" s="842"/>
      <c r="AF457"/>
      <c r="AG457" s="49"/>
      <c r="AH457" s="49"/>
      <c r="AI457" s="49"/>
      <c r="AJ457" s="49"/>
      <c r="AK457" s="49"/>
      <c r="AL457" s="49"/>
      <c r="AM457" s="49"/>
      <c r="AN457" s="49"/>
      <c r="AO457" s="49"/>
      <c r="AP457" s="31"/>
      <c r="AQ457" s="49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49"/>
      <c r="BF457"/>
      <c r="BG457"/>
      <c r="BH457"/>
      <c r="BI457"/>
      <c r="BJ457"/>
      <c r="BK457"/>
      <c r="BL457"/>
      <c r="BM457"/>
      <c r="BN457" s="4">
        <v>1</v>
      </c>
    </row>
    <row r="458" spans="1:66" s="48" customFormat="1" ht="15.75" x14ac:dyDescent="0.25">
      <c r="A458"/>
      <c r="B458" s="196" t="str">
        <f t="shared" si="65"/>
        <v>►</v>
      </c>
      <c r="C458" s="320" t="str">
        <f>C433</f>
        <v>Famille à coller.N.Nom de votre recette.Recette mère ►.S.Saisissez le nom de la recette mère</v>
      </c>
      <c r="D458" s="320">
        <f>D433</f>
        <v>6</v>
      </c>
      <c r="E458" s="1045" t="str">
        <f>E433</f>
        <v>couverts</v>
      </c>
      <c r="F458" s="767"/>
      <c r="G458" s="270"/>
      <c r="H458" s="270"/>
      <c r="I458" s="270"/>
      <c r="J458" s="270"/>
      <c r="K458" s="270"/>
      <c r="L458" s="329"/>
      <c r="M458"/>
      <c r="N458" s="2982"/>
      <c r="O458" s="310"/>
      <c r="P458" s="2961"/>
      <c r="Q458"/>
      <c r="R458"/>
      <c r="S458"/>
      <c r="T458"/>
      <c r="Y458"/>
      <c r="Z458"/>
      <c r="AA458"/>
      <c r="AB458" s="49"/>
      <c r="AC458"/>
      <c r="AD458" s="842"/>
      <c r="AE458" s="842"/>
      <c r="AF458"/>
      <c r="AG458" s="49"/>
      <c r="AH458" s="49"/>
      <c r="AI458" s="49"/>
      <c r="AJ458" s="49"/>
      <c r="AK458" s="49"/>
      <c r="AL458" s="49"/>
      <c r="AM458" s="49"/>
      <c r="AN458" s="49"/>
      <c r="AO458" s="49"/>
      <c r="AP458" s="31"/>
      <c r="AQ458" s="49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49"/>
      <c r="BF458"/>
      <c r="BG458"/>
      <c r="BH458"/>
      <c r="BI458"/>
      <c r="BJ458"/>
      <c r="BK458"/>
      <c r="BL458"/>
      <c r="BM458"/>
      <c r="BN458" s="4">
        <v>1</v>
      </c>
    </row>
    <row r="459" spans="1:66" s="48" customFormat="1" ht="15.75" x14ac:dyDescent="0.25">
      <c r="A459"/>
      <c r="B459" s="196" t="str">
        <f t="shared" si="65"/>
        <v>►</v>
      </c>
      <c r="C459" s="320" t="str">
        <f>C433</f>
        <v>Famille à coller.N.Nom de votre recette.Recette mère ►.S.Saisissez le nom de la recette mère</v>
      </c>
      <c r="D459" s="320">
        <f>D433</f>
        <v>6</v>
      </c>
      <c r="E459" s="1045" t="str">
        <f>E433</f>
        <v>couverts</v>
      </c>
      <c r="F459" s="767"/>
      <c r="G459" s="270"/>
      <c r="H459" s="270"/>
      <c r="I459" s="270"/>
      <c r="J459" s="270"/>
      <c r="K459" s="270"/>
      <c r="L459" s="329"/>
      <c r="M459"/>
      <c r="N459" s="2982"/>
      <c r="O459" s="310"/>
      <c r="P459" s="2961"/>
      <c r="Q459"/>
      <c r="R459"/>
      <c r="S459"/>
      <c r="T459"/>
      <c r="Y459"/>
      <c r="Z459"/>
      <c r="AA459"/>
      <c r="AB459" s="49"/>
      <c r="AC459"/>
      <c r="AD459" s="842"/>
      <c r="AE459" s="842"/>
      <c r="AF459"/>
      <c r="AG459" s="49"/>
      <c r="AH459" s="49"/>
      <c r="AI459" s="49"/>
      <c r="AJ459" s="49"/>
      <c r="AK459" s="49"/>
      <c r="AL459" s="49"/>
      <c r="AM459" s="49"/>
      <c r="AN459" s="49"/>
      <c r="AO459" s="49"/>
      <c r="AP459" s="31"/>
      <c r="AQ459" s="49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49"/>
      <c r="BF459"/>
      <c r="BG459"/>
      <c r="BH459"/>
      <c r="BI459"/>
      <c r="BJ459"/>
      <c r="BK459"/>
      <c r="BL459"/>
      <c r="BM459"/>
      <c r="BN459" s="4">
        <v>1</v>
      </c>
    </row>
    <row r="460" spans="1:66" s="48" customFormat="1" ht="15.75" x14ac:dyDescent="0.25">
      <c r="A460"/>
      <c r="B460" s="196" t="str">
        <f t="shared" si="65"/>
        <v>►</v>
      </c>
      <c r="C460" s="320" t="str">
        <f>C433</f>
        <v>Famille à coller.N.Nom de votre recette.Recette mère ►.S.Saisissez le nom de la recette mère</v>
      </c>
      <c r="D460" s="320">
        <f>D433</f>
        <v>6</v>
      </c>
      <c r="E460" s="1045" t="str">
        <f>E433</f>
        <v>couverts</v>
      </c>
      <c r="F460" s="767"/>
      <c r="G460" s="270"/>
      <c r="H460" s="270"/>
      <c r="I460" s="270"/>
      <c r="J460" s="270"/>
      <c r="K460" s="270"/>
      <c r="L460" s="329"/>
      <c r="M460"/>
      <c r="N460" s="2982"/>
      <c r="O460" s="310"/>
      <c r="P460" s="2961"/>
      <c r="Q460"/>
      <c r="R460"/>
      <c r="S460"/>
      <c r="T460"/>
      <c r="Y460"/>
      <c r="Z460"/>
      <c r="AA460"/>
      <c r="AB460" s="49"/>
      <c r="AC460"/>
      <c r="AD460" s="842"/>
      <c r="AE460" s="842"/>
      <c r="AF460"/>
      <c r="AG460" s="49"/>
      <c r="AH460" s="49"/>
      <c r="AI460" s="49"/>
      <c r="AJ460" s="49"/>
      <c r="AK460" s="49"/>
      <c r="AL460" s="49"/>
      <c r="AM460" s="49"/>
      <c r="AN460" s="49"/>
      <c r="AO460" s="49"/>
      <c r="AP460" s="31"/>
      <c r="AQ460" s="49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49"/>
      <c r="BF460"/>
      <c r="BG460"/>
      <c r="BH460"/>
      <c r="BI460"/>
      <c r="BJ460"/>
      <c r="BK460"/>
      <c r="BL460"/>
      <c r="BM460"/>
      <c r="BN460" s="4">
        <v>1</v>
      </c>
    </row>
    <row r="461" spans="1:66" s="48" customFormat="1" ht="15.75" x14ac:dyDescent="0.25">
      <c r="A461"/>
      <c r="B461" s="196" t="str">
        <f t="shared" si="65"/>
        <v>►</v>
      </c>
      <c r="C461" s="320" t="str">
        <f>C433</f>
        <v>Famille à coller.N.Nom de votre recette.Recette mère ►.S.Saisissez le nom de la recette mère</v>
      </c>
      <c r="D461" s="320">
        <f>D433</f>
        <v>6</v>
      </c>
      <c r="E461" s="1045" t="str">
        <f>E433</f>
        <v>couverts</v>
      </c>
      <c r="F461" s="767"/>
      <c r="G461" s="270"/>
      <c r="H461" s="270"/>
      <c r="I461" s="270"/>
      <c r="J461" s="270"/>
      <c r="K461" s="270"/>
      <c r="L461" s="329"/>
      <c r="M461"/>
      <c r="N461" s="2982"/>
      <c r="O461" s="310"/>
      <c r="P461" s="2961"/>
      <c r="Q461"/>
      <c r="R461"/>
      <c r="S461"/>
      <c r="T461"/>
      <c r="Y461"/>
      <c r="Z461"/>
      <c r="AA461"/>
      <c r="AB461" s="49"/>
      <c r="AC461"/>
      <c r="AD461" s="842"/>
      <c r="AE461" s="842"/>
      <c r="AF461"/>
      <c r="AG461" s="49"/>
      <c r="AH461" s="49"/>
      <c r="AI461" s="49"/>
      <c r="AJ461" s="49"/>
      <c r="AK461" s="49"/>
      <c r="AL461" s="49"/>
      <c r="AM461" s="49"/>
      <c r="AN461" s="49"/>
      <c r="AO461" s="49"/>
      <c r="AP461" s="31"/>
      <c r="AQ461" s="49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49"/>
      <c r="BF461"/>
      <c r="BG461"/>
      <c r="BH461"/>
      <c r="BI461"/>
      <c r="BJ461"/>
      <c r="BK461"/>
      <c r="BL461"/>
      <c r="BM461"/>
      <c r="BN461" s="4">
        <v>1</v>
      </c>
    </row>
    <row r="462" spans="1:66" s="48" customFormat="1" ht="15.75" x14ac:dyDescent="0.25">
      <c r="A462"/>
      <c r="B462" s="196" t="str">
        <f t="shared" si="65"/>
        <v>►</v>
      </c>
      <c r="C462" s="320" t="str">
        <f>C433</f>
        <v>Famille à coller.N.Nom de votre recette.Recette mère ►.S.Saisissez le nom de la recette mère</v>
      </c>
      <c r="D462" s="320">
        <f>D433</f>
        <v>6</v>
      </c>
      <c r="E462" s="1045" t="str">
        <f>E433</f>
        <v>couverts</v>
      </c>
      <c r="F462" s="767"/>
      <c r="G462" s="270"/>
      <c r="H462" s="270"/>
      <c r="I462" s="270"/>
      <c r="J462" s="270"/>
      <c r="K462" s="270"/>
      <c r="L462" s="329"/>
      <c r="M462"/>
      <c r="N462" s="2982"/>
      <c r="O462" s="310"/>
      <c r="P462" s="2961"/>
      <c r="Q462"/>
      <c r="R462"/>
      <c r="S462"/>
      <c r="T462"/>
      <c r="Y462"/>
      <c r="Z462"/>
      <c r="AA462"/>
      <c r="AB462" s="49"/>
      <c r="AC462"/>
      <c r="AD462" s="842"/>
      <c r="AE462" s="842"/>
      <c r="AF462"/>
      <c r="AG462" s="49"/>
      <c r="AH462" s="49"/>
      <c r="AI462" s="49"/>
      <c r="AJ462" s="49"/>
      <c r="AK462" s="49"/>
      <c r="AL462" s="49"/>
      <c r="AM462" s="49"/>
      <c r="AN462" s="49"/>
      <c r="AO462" s="49"/>
      <c r="AP462" s="31"/>
      <c r="AQ462" s="49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49"/>
      <c r="BF462"/>
      <c r="BG462"/>
      <c r="BH462"/>
      <c r="BI462"/>
      <c r="BJ462"/>
      <c r="BK462"/>
      <c r="BL462"/>
      <c r="BM462"/>
      <c r="BN462" s="4">
        <v>1</v>
      </c>
    </row>
    <row r="463" spans="1:66" s="48" customFormat="1" ht="15.75" x14ac:dyDescent="0.25">
      <c r="A463"/>
      <c r="B463" s="196" t="str">
        <f t="shared" si="65"/>
        <v>►</v>
      </c>
      <c r="C463" s="320" t="str">
        <f>C433</f>
        <v>Famille à coller.N.Nom de votre recette.Recette mère ►.S.Saisissez le nom de la recette mère</v>
      </c>
      <c r="D463" s="320">
        <f>D433</f>
        <v>6</v>
      </c>
      <c r="E463" s="1045" t="str">
        <f>E433</f>
        <v>couverts</v>
      </c>
      <c r="F463" s="767"/>
      <c r="G463" s="270"/>
      <c r="H463" s="270"/>
      <c r="I463" s="270"/>
      <c r="J463" s="270"/>
      <c r="K463" s="270"/>
      <c r="L463" s="329"/>
      <c r="M463"/>
      <c r="N463" s="2982"/>
      <c r="O463" s="310"/>
      <c r="P463" s="2961"/>
      <c r="Q463"/>
      <c r="R463"/>
      <c r="S463"/>
      <c r="T463"/>
      <c r="Y463"/>
      <c r="Z463"/>
      <c r="AA463"/>
      <c r="AB463" s="49"/>
      <c r="AC463"/>
      <c r="AD463" s="842"/>
      <c r="AE463" s="842"/>
      <c r="AF463"/>
      <c r="AG463" s="49"/>
      <c r="AH463" s="49"/>
      <c r="AI463" s="49"/>
      <c r="AJ463" s="49"/>
      <c r="AK463" s="49"/>
      <c r="AL463" s="49"/>
      <c r="AM463" s="49"/>
      <c r="AN463" s="49"/>
      <c r="AO463" s="49"/>
      <c r="AP463" s="31"/>
      <c r="AQ463" s="49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49"/>
      <c r="BF463"/>
      <c r="BG463"/>
      <c r="BH463"/>
      <c r="BI463"/>
      <c r="BJ463"/>
      <c r="BK463"/>
      <c r="BL463"/>
      <c r="BM463"/>
      <c r="BN463" s="4">
        <v>1</v>
      </c>
    </row>
    <row r="464" spans="1:66" s="48" customFormat="1" ht="15.75" x14ac:dyDescent="0.25">
      <c r="A464"/>
      <c r="B464" s="376" t="s">
        <v>18</v>
      </c>
      <c r="C464" s="320" t="str">
        <f>C433</f>
        <v>Famille à coller.N.Nom de votre recette.Recette mère ►.S.Saisissez le nom de la recette mère</v>
      </c>
      <c r="D464" s="320">
        <f>D433</f>
        <v>6</v>
      </c>
      <c r="E464" s="1045" t="str">
        <f>E433</f>
        <v>couverts</v>
      </c>
      <c r="F464" s="377" t="s">
        <v>153</v>
      </c>
      <c r="G464" s="280"/>
      <c r="H464" s="280"/>
      <c r="I464" s="280"/>
      <c r="J464" s="280"/>
      <c r="K464" s="378"/>
      <c r="L464" s="379" t="s">
        <v>154</v>
      </c>
      <c r="M464"/>
      <c r="N464" s="2982"/>
      <c r="O464" s="310"/>
      <c r="P464" s="2961"/>
      <c r="Q464"/>
      <c r="R464"/>
      <c r="S464"/>
      <c r="T464"/>
      <c r="Y464"/>
      <c r="Z464"/>
      <c r="AA464"/>
      <c r="AB464" s="49"/>
      <c r="AC464"/>
      <c r="AD464" s="842"/>
      <c r="AE464" s="842"/>
      <c r="AF464"/>
      <c r="AG464" s="49"/>
      <c r="AH464" s="49"/>
      <c r="AI464" s="49"/>
      <c r="AJ464" s="49"/>
      <c r="AK464" s="49"/>
      <c r="AL464" s="49"/>
      <c r="AM464" s="49"/>
      <c r="AN464" s="49"/>
      <c r="AO464" s="49"/>
      <c r="AP464" s="31"/>
      <c r="AQ464" s="49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49"/>
      <c r="BF464"/>
      <c r="BG464"/>
      <c r="BH464"/>
      <c r="BI464"/>
      <c r="BJ464"/>
      <c r="BK464"/>
      <c r="BL464"/>
      <c r="BM464"/>
      <c r="BN464" s="4">
        <v>1</v>
      </c>
    </row>
    <row r="465" spans="1:66" s="48" customFormat="1" ht="15.75" x14ac:dyDescent="0.25">
      <c r="A465"/>
      <c r="B465" s="376" t="s">
        <v>18</v>
      </c>
      <c r="C465" s="320" t="str">
        <f>C433</f>
        <v>Famille à coller.N.Nom de votre recette.Recette mère ►.S.Saisissez le nom de la recette mère</v>
      </c>
      <c r="D465" s="320">
        <f>D433</f>
        <v>6</v>
      </c>
      <c r="E465" s="1045" t="str">
        <f>E433</f>
        <v>couverts</v>
      </c>
      <c r="F465" s="381"/>
      <c r="G465" s="287"/>
      <c r="H465" s="287"/>
      <c r="I465" s="287"/>
      <c r="J465" s="287"/>
      <c r="K465" s="382"/>
      <c r="L465" s="383" t="s">
        <v>155</v>
      </c>
      <c r="M465"/>
      <c r="N465" s="2982"/>
      <c r="O465" s="310"/>
      <c r="P465" s="2961"/>
      <c r="Q465"/>
      <c r="R465"/>
      <c r="S465"/>
      <c r="T465"/>
      <c r="Y465"/>
      <c r="Z465"/>
      <c r="AA465"/>
      <c r="AB465" s="49"/>
      <c r="AC465"/>
      <c r="AD465" s="842"/>
      <c r="AE465" s="842"/>
      <c r="AF465"/>
      <c r="AG465" s="49"/>
      <c r="AH465" s="49"/>
      <c r="AI465" s="49"/>
      <c r="AJ465" s="49"/>
      <c r="AK465" s="49"/>
      <c r="AL465" s="49"/>
      <c r="AM465" s="49"/>
      <c r="AN465" s="49"/>
      <c r="AO465" s="49"/>
      <c r="AP465" s="31"/>
      <c r="AQ465" s="49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49"/>
      <c r="BF465"/>
      <c r="BG465"/>
      <c r="BH465"/>
      <c r="BI465"/>
      <c r="BJ465"/>
      <c r="BK465"/>
      <c r="BL465"/>
      <c r="BM465"/>
      <c r="BN465" s="4">
        <v>1</v>
      </c>
    </row>
    <row r="466" spans="1:66" s="48" customFormat="1" ht="15.75" x14ac:dyDescent="0.25">
      <c r="A466"/>
      <c r="B466" s="376" t="s">
        <v>18</v>
      </c>
      <c r="C466" s="320" t="str">
        <f>C433</f>
        <v>Famille à coller.N.Nom de votre recette.Recette mère ►.S.Saisissez le nom de la recette mère</v>
      </c>
      <c r="D466" s="320">
        <f>D433</f>
        <v>6</v>
      </c>
      <c r="E466" s="1045" t="str">
        <f>E433</f>
        <v>couverts</v>
      </c>
      <c r="F466" s="387"/>
      <c r="G466" s="287"/>
      <c r="H466" s="287"/>
      <c r="I466" s="287"/>
      <c r="J466" s="287"/>
      <c r="K466" s="382"/>
      <c r="L466" s="383" t="s">
        <v>156</v>
      </c>
      <c r="M466"/>
      <c r="N466" s="2982"/>
      <c r="O466" s="310"/>
      <c r="P466" s="2961"/>
      <c r="Q466"/>
      <c r="R466"/>
      <c r="S466"/>
      <c r="T466"/>
      <c r="Y466"/>
      <c r="Z466"/>
      <c r="AA466"/>
      <c r="AB466" s="49"/>
      <c r="AC466"/>
      <c r="AD466" s="842"/>
      <c r="AE466" s="842"/>
      <c r="AF466"/>
      <c r="AG466" s="49"/>
      <c r="AH466" s="49"/>
      <c r="AI466" s="49"/>
      <c r="AJ466" s="49"/>
      <c r="AK466" s="49"/>
      <c r="AL466" s="49"/>
      <c r="AM466" s="49"/>
      <c r="AN466" s="49"/>
      <c r="AO466" s="49"/>
      <c r="AP466" s="31"/>
      <c r="AQ466" s="49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49"/>
      <c r="BF466"/>
      <c r="BG466"/>
      <c r="BH466"/>
      <c r="BI466"/>
      <c r="BJ466"/>
      <c r="BK466"/>
      <c r="BL466"/>
      <c r="BM466"/>
      <c r="BN466" s="4">
        <v>1</v>
      </c>
    </row>
    <row r="467" spans="1:66" s="48" customFormat="1" ht="15.75" x14ac:dyDescent="0.25">
      <c r="A467"/>
      <c r="B467" s="376" t="s">
        <v>18</v>
      </c>
      <c r="C467" s="320" t="str">
        <f>C433</f>
        <v>Famille à coller.N.Nom de votre recette.Recette mère ►.S.Saisissez le nom de la recette mère</v>
      </c>
      <c r="D467" s="320">
        <f>D433</f>
        <v>6</v>
      </c>
      <c r="E467" s="320" t="str">
        <f>E433</f>
        <v>couverts</v>
      </c>
      <c r="F467" s="624"/>
      <c r="G467" s="293"/>
      <c r="H467" s="293" t="s">
        <v>152</v>
      </c>
      <c r="I467" s="294"/>
      <c r="J467" s="392"/>
      <c r="K467" s="392"/>
      <c r="L467" s="393"/>
      <c r="M467"/>
      <c r="N467" s="2982"/>
      <c r="O467" s="310"/>
      <c r="P467" s="2961"/>
      <c r="Q467"/>
      <c r="R467"/>
      <c r="S467"/>
      <c r="T467"/>
      <c r="Y467"/>
      <c r="Z467"/>
      <c r="AA467"/>
      <c r="AB467" s="49"/>
      <c r="AC467"/>
      <c r="AD467" s="842"/>
      <c r="AE467" s="842"/>
      <c r="AF467"/>
      <c r="AG467" s="49"/>
      <c r="AH467" s="49"/>
      <c r="AI467" s="49"/>
      <c r="AJ467" s="49"/>
      <c r="AK467" s="49"/>
      <c r="AL467" s="49"/>
      <c r="AM467" s="49"/>
      <c r="AN467" s="49"/>
      <c r="AO467" s="49"/>
      <c r="AP467" s="31"/>
      <c r="AQ467" s="49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49"/>
      <c r="BF467"/>
      <c r="BG467"/>
      <c r="BH467"/>
      <c r="BI467"/>
      <c r="BJ467"/>
      <c r="BK467"/>
      <c r="BL467"/>
      <c r="BM467"/>
      <c r="BN467" s="4">
        <v>1</v>
      </c>
    </row>
    <row r="468" spans="1:66" s="48" customFormat="1" ht="16.5" thickBot="1" x14ac:dyDescent="0.3">
      <c r="A468"/>
      <c r="B468" s="397" t="s">
        <v>18</v>
      </c>
      <c r="C468" s="398" t="str">
        <f>C433</f>
        <v>Famille à coller.N.Nom de votre recette.Recette mère ►.S.Saisissez le nom de la recette mère</v>
      </c>
      <c r="D468" s="398">
        <f>D433</f>
        <v>6</v>
      </c>
      <c r="E468" s="398" t="str">
        <f>E433</f>
        <v>couverts</v>
      </c>
      <c r="F468" s="399" t="s">
        <v>150</v>
      </c>
      <c r="G468" s="298"/>
      <c r="H468" s="299"/>
      <c r="I468" s="300"/>
      <c r="J468" s="299"/>
      <c r="K468" s="299"/>
      <c r="L468" s="400"/>
      <c r="M468"/>
      <c r="N468" s="2982"/>
      <c r="O468" s="310"/>
      <c r="P468" s="2961"/>
      <c r="Q468"/>
      <c r="R468"/>
      <c r="S468"/>
      <c r="T468"/>
      <c r="Y468"/>
      <c r="Z468"/>
      <c r="AA468"/>
      <c r="AB468" s="49"/>
      <c r="AC468"/>
      <c r="AD468" s="842"/>
      <c r="AE468" s="842"/>
      <c r="AF468"/>
      <c r="AG468" s="49"/>
      <c r="AH468" s="49"/>
      <c r="AI468" s="49"/>
      <c r="AJ468" s="49"/>
      <c r="AK468" s="49"/>
      <c r="AL468" s="49"/>
      <c r="AM468" s="49"/>
      <c r="AN468" s="49"/>
      <c r="AO468" s="49"/>
      <c r="AP468" s="31"/>
      <c r="AQ468" s="49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49"/>
      <c r="BF468"/>
      <c r="BG468"/>
      <c r="BH468"/>
      <c r="BI468"/>
      <c r="BJ468"/>
      <c r="BK468"/>
      <c r="BL468"/>
      <c r="BM468"/>
      <c r="BN468" s="4">
        <v>1</v>
      </c>
    </row>
    <row r="469" spans="1:66" s="48" customFormat="1" ht="15.75" x14ac:dyDescent="0.25">
      <c r="A469"/>
      <c r="B469" s="291" t="s">
        <v>18</v>
      </c>
      <c r="M469"/>
      <c r="N469" s="2982"/>
      <c r="O469" s="310"/>
      <c r="P469" s="2961"/>
      <c r="Q469"/>
      <c r="R469"/>
      <c r="S469"/>
      <c r="T469"/>
      <c r="Y469"/>
      <c r="Z469"/>
      <c r="AA469"/>
      <c r="AB469" s="49"/>
      <c r="AC469"/>
      <c r="AD469" s="842"/>
      <c r="AE469" s="842"/>
      <c r="AF469"/>
      <c r="AG469" s="49"/>
      <c r="AH469" s="49"/>
      <c r="AI469" s="49"/>
      <c r="AJ469" s="49"/>
      <c r="AK469" s="49"/>
      <c r="AL469" s="49"/>
      <c r="AM469" s="49"/>
      <c r="AN469" s="49"/>
      <c r="AO469" s="49"/>
      <c r="AP469" s="31"/>
      <c r="AQ469" s="49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49"/>
      <c r="BF469"/>
      <c r="BG469"/>
      <c r="BH469"/>
      <c r="BI469"/>
      <c r="BJ469"/>
      <c r="BK469"/>
      <c r="BL469"/>
      <c r="BM469"/>
      <c r="BN469" s="4">
        <v>1</v>
      </c>
    </row>
    <row r="470" spans="1:66" s="48" customFormat="1" ht="18.75" x14ac:dyDescent="0.25">
      <c r="A470"/>
      <c r="B470" s="1013" t="s">
        <v>18</v>
      </c>
      <c r="C470" s="998" t="str">
        <f>C433</f>
        <v>Famille à coller.N.Nom de votre recette.Recette mère ►.S.Saisissez le nom de la recette mère</v>
      </c>
      <c r="D470" s="998">
        <f>D433</f>
        <v>6</v>
      </c>
      <c r="E470" s="998" t="str">
        <f>E433</f>
        <v>couverts</v>
      </c>
      <c r="F470" s="1002" t="s">
        <v>61</v>
      </c>
      <c r="G470" s="1002">
        <v>10</v>
      </c>
      <c r="H470" s="999" t="s">
        <v>579</v>
      </c>
      <c r="I470" s="1000"/>
      <c r="J470" s="1000"/>
      <c r="K470" s="1008" t="s">
        <v>589</v>
      </c>
      <c r="L470" s="1001"/>
      <c r="M470"/>
      <c r="N470" s="2982"/>
      <c r="O470" s="310"/>
      <c r="P470" s="2961"/>
      <c r="Q470" s="526" t="s">
        <v>218</v>
      </c>
      <c r="R470" s="527" t="s">
        <v>635</v>
      </c>
      <c r="S470" s="527"/>
      <c r="T470" s="527"/>
      <c r="Y470"/>
      <c r="Z470"/>
      <c r="AA470"/>
      <c r="AB470" s="49"/>
      <c r="AC470" s="526" t="s">
        <v>218</v>
      </c>
      <c r="AD470" s="310"/>
      <c r="AE470" s="310"/>
      <c r="AF470"/>
      <c r="AG470" s="49"/>
      <c r="AH470" s="49"/>
      <c r="AI470" s="49"/>
      <c r="AJ470" s="49"/>
      <c r="AK470" s="49"/>
      <c r="AL470" s="49"/>
      <c r="AM470" s="49"/>
      <c r="AN470" s="49"/>
      <c r="AO470" s="49"/>
      <c r="AP470" s="31"/>
      <c r="AQ470" s="49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49"/>
      <c r="BF470"/>
      <c r="BG470"/>
      <c r="BH470"/>
      <c r="BI470"/>
      <c r="BJ470"/>
      <c r="BK470"/>
      <c r="BL470"/>
      <c r="BM470"/>
      <c r="BN470" s="4">
        <v>1</v>
      </c>
    </row>
    <row r="471" spans="1:66" s="48" customFormat="1" ht="18.75" x14ac:dyDescent="0.25">
      <c r="A471"/>
      <c r="B471" s="319" t="s">
        <v>18</v>
      </c>
      <c r="C471" s="1043" t="str">
        <f>C470</f>
        <v>Famille à coller.N.Nom de votre recette.Recette mère ►.S.Saisissez le nom de la recette mère</v>
      </c>
      <c r="D471" s="1043">
        <f>D470</f>
        <v>6</v>
      </c>
      <c r="E471" s="1044" t="str">
        <f>E470</f>
        <v>couverts</v>
      </c>
      <c r="F471" s="633"/>
      <c r="G471" s="248"/>
      <c r="H471" s="248"/>
      <c r="I471" s="248"/>
      <c r="J471" s="248"/>
      <c r="K471" s="248"/>
      <c r="L471" s="924" t="s">
        <v>578</v>
      </c>
      <c r="M471"/>
      <c r="N471" s="2982"/>
      <c r="O471" s="310"/>
      <c r="P471" s="2961"/>
      <c r="R471" s="436" t="s">
        <v>221</v>
      </c>
      <c r="S471"/>
      <c r="T471"/>
      <c r="Y471"/>
      <c r="Z471"/>
      <c r="AA471"/>
      <c r="AB471" s="49"/>
      <c r="AC471"/>
      <c r="AD471" s="310"/>
      <c r="AE471" s="310"/>
      <c r="AF471"/>
      <c r="AG471" s="49"/>
      <c r="AH471" s="49"/>
      <c r="AI471" s="49"/>
      <c r="AJ471" s="49"/>
      <c r="AK471" s="49"/>
      <c r="AL471" s="49"/>
      <c r="AM471" s="49"/>
      <c r="AN471" s="49"/>
      <c r="AO471" s="49"/>
      <c r="AP471" s="31"/>
      <c r="AQ471" s="49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49"/>
      <c r="BF471"/>
      <c r="BG471"/>
      <c r="BH471"/>
      <c r="BI471"/>
      <c r="BJ471"/>
      <c r="BK471"/>
      <c r="BL471"/>
      <c r="BM471"/>
      <c r="BN471" s="4">
        <v>1</v>
      </c>
    </row>
    <row r="472" spans="1:66" s="48" customFormat="1" ht="15.75" x14ac:dyDescent="0.25">
      <c r="A472"/>
      <c r="B472" s="319" t="s">
        <v>18</v>
      </c>
      <c r="C472" s="320" t="str">
        <f>C470</f>
        <v>Famille à coller.N.Nom de votre recette.Recette mère ►.S.Saisissez le nom de la recette mère</v>
      </c>
      <c r="D472" s="320">
        <f>D470</f>
        <v>6</v>
      </c>
      <c r="E472" s="1045" t="str">
        <f>E470</f>
        <v>couverts</v>
      </c>
      <c r="F472" s="951"/>
      <c r="G472" s="952" t="s">
        <v>590</v>
      </c>
      <c r="H472" s="270"/>
      <c r="I472" s="953">
        <v>2</v>
      </c>
      <c r="J472" s="954"/>
      <c r="K472" s="955">
        <v>10</v>
      </c>
      <c r="L472" s="956" t="s">
        <v>591</v>
      </c>
      <c r="M472"/>
      <c r="N472" s="2982"/>
      <c r="O472" s="310"/>
      <c r="P472" s="2961"/>
      <c r="Q472"/>
      <c r="R472"/>
      <c r="S472"/>
      <c r="T472"/>
      <c r="Y472"/>
      <c r="Z472"/>
      <c r="AA472"/>
      <c r="AB472" s="49"/>
      <c r="AC472"/>
      <c r="AD472" s="842"/>
      <c r="AE472" s="842"/>
      <c r="AF472"/>
      <c r="AG472" s="49"/>
      <c r="AH472" s="49"/>
      <c r="AI472" s="49"/>
      <c r="AJ472" s="49"/>
      <c r="AK472" s="49"/>
      <c r="AL472" s="49"/>
      <c r="AM472" s="49"/>
      <c r="AN472" s="49"/>
      <c r="AO472" s="49"/>
      <c r="AP472" s="31"/>
      <c r="AQ472" s="49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49"/>
      <c r="BF472"/>
      <c r="BG472"/>
      <c r="BH472"/>
      <c r="BI472"/>
      <c r="BJ472"/>
      <c r="BK472"/>
      <c r="BL472"/>
      <c r="BM472"/>
      <c r="BN472" s="4">
        <v>1</v>
      </c>
    </row>
    <row r="473" spans="1:66" s="48" customFormat="1" ht="15.75" x14ac:dyDescent="0.25">
      <c r="A473"/>
      <c r="B473" s="319" t="s">
        <v>18</v>
      </c>
      <c r="C473" s="320" t="str">
        <f>C470</f>
        <v>Famille à coller.N.Nom de votre recette.Recette mère ►.S.Saisissez le nom de la recette mère</v>
      </c>
      <c r="D473" s="320">
        <f>D470</f>
        <v>6</v>
      </c>
      <c r="E473" s="1045" t="str">
        <f>E470</f>
        <v>couverts</v>
      </c>
      <c r="F473" s="957"/>
      <c r="G473" s="958" t="s">
        <v>592</v>
      </c>
      <c r="H473" s="270"/>
      <c r="I473" s="959">
        <v>1</v>
      </c>
      <c r="J473" s="960"/>
      <c r="K473" s="961">
        <v>15</v>
      </c>
      <c r="L473" s="962" t="s">
        <v>593</v>
      </c>
      <c r="M473"/>
      <c r="N473" s="2982"/>
      <c r="O473" s="310"/>
      <c r="P473" s="2961"/>
      <c r="Q473"/>
      <c r="R473"/>
      <c r="S473"/>
      <c r="T473"/>
      <c r="Y473"/>
      <c r="Z473"/>
      <c r="AA473"/>
      <c r="AB473" s="49"/>
      <c r="AC473"/>
      <c r="AD473" s="842"/>
      <c r="AE473" s="842"/>
      <c r="AF473"/>
      <c r="AG473" s="49"/>
      <c r="AH473" s="49"/>
      <c r="AI473" s="49"/>
      <c r="AJ473" s="49"/>
      <c r="AK473" s="49"/>
      <c r="AL473" s="49"/>
      <c r="AM473" s="49"/>
      <c r="AN473" s="49"/>
      <c r="AO473" s="49"/>
      <c r="AP473" s="31"/>
      <c r="AQ473" s="49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49"/>
      <c r="BF473"/>
      <c r="BG473"/>
      <c r="BH473"/>
      <c r="BI473"/>
      <c r="BJ473"/>
      <c r="BK473"/>
      <c r="BL473"/>
      <c r="BM473"/>
      <c r="BN473" s="4">
        <v>1</v>
      </c>
    </row>
    <row r="474" spans="1:66" s="48" customFormat="1" ht="15.75" x14ac:dyDescent="0.25">
      <c r="A474"/>
      <c r="B474" s="319" t="s">
        <v>18</v>
      </c>
      <c r="C474" s="320" t="str">
        <f>C470</f>
        <v>Famille à coller.N.Nom de votre recette.Recette mère ►.S.Saisissez le nom de la recette mère</v>
      </c>
      <c r="D474" s="320">
        <f>D470</f>
        <v>6</v>
      </c>
      <c r="E474" s="1045" t="str">
        <f>E470</f>
        <v>couverts</v>
      </c>
      <c r="F474" s="963"/>
      <c r="G474" s="964" t="s">
        <v>594</v>
      </c>
      <c r="H474" s="270"/>
      <c r="I474" s="965">
        <f>IF(I472=0,0,IF(I473=0,0,I472-I473))</f>
        <v>1</v>
      </c>
      <c r="J474" s="966"/>
      <c r="K474" s="967">
        <f>IF(K472=0,0,IF(K473=0,0,K473-K472))</f>
        <v>5</v>
      </c>
      <c r="L474" s="968" t="s">
        <v>595</v>
      </c>
      <c r="M474"/>
      <c r="N474" s="2982"/>
      <c r="O474" s="310"/>
      <c r="P474" s="2961"/>
      <c r="Q474"/>
      <c r="R474"/>
      <c r="S474"/>
      <c r="T474"/>
      <c r="Y474"/>
      <c r="Z474"/>
      <c r="AA474"/>
      <c r="AB474" s="49"/>
      <c r="AC474"/>
      <c r="AD474" s="842"/>
      <c r="AE474" s="842"/>
      <c r="AF474"/>
      <c r="AG474" s="49"/>
      <c r="AH474" s="49"/>
      <c r="AI474" s="49"/>
      <c r="AJ474" s="49"/>
      <c r="AK474" s="49"/>
      <c r="AL474" s="49"/>
      <c r="AM474" s="49"/>
      <c r="AN474" s="49"/>
      <c r="AO474" s="49"/>
      <c r="AP474" s="31"/>
      <c r="AQ474" s="49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49"/>
      <c r="BF474"/>
      <c r="BG474"/>
      <c r="BH474"/>
      <c r="BI474"/>
      <c r="BJ474"/>
      <c r="BK474"/>
      <c r="BL474"/>
      <c r="BM474"/>
      <c r="BN474" s="4">
        <v>1</v>
      </c>
    </row>
    <row r="475" spans="1:66" s="48" customFormat="1" ht="15.75" x14ac:dyDescent="0.25">
      <c r="A475"/>
      <c r="B475" s="319" t="s">
        <v>18</v>
      </c>
      <c r="C475" s="320" t="str">
        <f>C470</f>
        <v>Famille à coller.N.Nom de votre recette.Recette mère ►.S.Saisissez le nom de la recette mère</v>
      </c>
      <c r="D475" s="320">
        <f>D470</f>
        <v>6</v>
      </c>
      <c r="E475" s="1045" t="str">
        <f>E470</f>
        <v>couverts</v>
      </c>
      <c r="F475" s="963"/>
      <c r="G475" s="964" t="s">
        <v>596</v>
      </c>
      <c r="H475" s="270"/>
      <c r="I475" s="969">
        <f>IF(I472=0,0,I474/I472)</f>
        <v>0.5</v>
      </c>
      <c r="J475" s="970"/>
      <c r="K475" s="971">
        <f>IF(K472=0,0,IF(ISBLANK(K472),0,(K474/K472)*100))</f>
        <v>50</v>
      </c>
      <c r="L475" s="968" t="s">
        <v>597</v>
      </c>
      <c r="M475"/>
      <c r="N475" s="2982"/>
      <c r="O475" s="310"/>
      <c r="P475" s="2961"/>
      <c r="Q475"/>
      <c r="R475"/>
      <c r="S475"/>
      <c r="T475"/>
      <c r="Y475"/>
      <c r="Z475"/>
      <c r="AA475"/>
      <c r="AB475" s="49"/>
      <c r="AC475"/>
      <c r="AD475" s="842"/>
      <c r="AE475" s="842"/>
      <c r="AF475"/>
      <c r="AG475" s="49"/>
      <c r="AH475" s="49"/>
      <c r="AI475" s="49"/>
      <c r="AJ475" s="49"/>
      <c r="AK475" s="49"/>
      <c r="AL475" s="49"/>
      <c r="AM475" s="49"/>
      <c r="AN475" s="49"/>
      <c r="AO475" s="49"/>
      <c r="AP475" s="31"/>
      <c r="AQ475" s="49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49"/>
      <c r="BF475"/>
      <c r="BG475"/>
      <c r="BH475"/>
      <c r="BI475"/>
      <c r="BJ475"/>
      <c r="BK475"/>
      <c r="BL475"/>
      <c r="BM475"/>
      <c r="BN475" s="4">
        <v>1</v>
      </c>
    </row>
    <row r="476" spans="1:66" s="48" customFormat="1" ht="15.75" x14ac:dyDescent="0.25">
      <c r="A476"/>
      <c r="B476" s="319" t="s">
        <v>18</v>
      </c>
      <c r="C476" s="320" t="str">
        <f>C470</f>
        <v>Famille à coller.N.Nom de votre recette.Recette mère ►.S.Saisissez le nom de la recette mère</v>
      </c>
      <c r="D476" s="320">
        <f>D470</f>
        <v>6</v>
      </c>
      <c r="E476" s="1045" t="str">
        <f>E470</f>
        <v>couverts</v>
      </c>
      <c r="F476" s="957"/>
      <c r="G476" s="958" t="s">
        <v>598</v>
      </c>
      <c r="H476" s="270"/>
      <c r="I476" s="972">
        <v>50</v>
      </c>
      <c r="J476" s="954"/>
      <c r="K476" s="955">
        <v>10</v>
      </c>
      <c r="L476" s="956" t="s">
        <v>591</v>
      </c>
      <c r="M476"/>
      <c r="N476" s="2982"/>
      <c r="O476" s="310"/>
      <c r="P476" s="2961"/>
      <c r="Q476"/>
      <c r="R476"/>
      <c r="S476"/>
      <c r="T476"/>
      <c r="Y476"/>
      <c r="Z476"/>
      <c r="AA476"/>
      <c r="AB476" s="49"/>
      <c r="AC476"/>
      <c r="AD476" s="842"/>
      <c r="AE476" s="842"/>
      <c r="AF476"/>
      <c r="AG476" s="49"/>
      <c r="AH476" s="49"/>
      <c r="AI476" s="49"/>
      <c r="AJ476" s="49"/>
      <c r="AK476" s="49"/>
      <c r="AL476" s="49"/>
      <c r="AM476" s="49"/>
      <c r="AN476" s="49"/>
      <c r="AO476" s="49"/>
      <c r="AP476" s="31"/>
      <c r="AQ476" s="49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49"/>
      <c r="BF476"/>
      <c r="BG476"/>
      <c r="BH476"/>
      <c r="BI476"/>
      <c r="BJ476"/>
      <c r="BK476"/>
      <c r="BL476"/>
      <c r="BM476"/>
      <c r="BN476" s="4">
        <v>1</v>
      </c>
    </row>
    <row r="477" spans="1:66" s="48" customFormat="1" ht="15.75" x14ac:dyDescent="0.25">
      <c r="A477"/>
      <c r="B477" s="319" t="s">
        <v>18</v>
      </c>
      <c r="C477" s="320" t="str">
        <f>C470</f>
        <v>Famille à coller.N.Nom de votre recette.Recette mère ►.S.Saisissez le nom de la recette mère</v>
      </c>
      <c r="D477" s="320">
        <f>D470</f>
        <v>6</v>
      </c>
      <c r="E477" s="1045" t="str">
        <f>E470</f>
        <v>couverts</v>
      </c>
      <c r="F477" s="963"/>
      <c r="G477" s="964" t="s">
        <v>594</v>
      </c>
      <c r="H477" s="270"/>
      <c r="I477" s="965">
        <f>I472*I476%</f>
        <v>1</v>
      </c>
      <c r="J477" s="973"/>
      <c r="K477" s="974">
        <v>50</v>
      </c>
      <c r="L477" s="975" t="s">
        <v>597</v>
      </c>
      <c r="M477"/>
      <c r="N477" s="2982"/>
      <c r="O477" s="310"/>
      <c r="P477" s="2961"/>
      <c r="Q477"/>
      <c r="R477"/>
      <c r="S477"/>
      <c r="T477"/>
      <c r="Y477"/>
      <c r="Z477"/>
      <c r="AA477"/>
      <c r="AB477" s="49"/>
      <c r="AC477"/>
      <c r="AD477" s="842"/>
      <c r="AE477" s="842"/>
      <c r="AF477"/>
      <c r="AG477" s="49"/>
      <c r="AH477" s="49"/>
      <c r="AI477" s="49"/>
      <c r="AJ477" s="49"/>
      <c r="AK477" s="49"/>
      <c r="AL477" s="49"/>
      <c r="AM477" s="49"/>
      <c r="AN477" s="49"/>
      <c r="AO477" s="49"/>
      <c r="AP477" s="31"/>
      <c r="AQ477" s="49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49"/>
      <c r="BF477"/>
      <c r="BG477"/>
      <c r="BH477"/>
      <c r="BI477"/>
      <c r="BJ477"/>
      <c r="BK477"/>
      <c r="BL477"/>
      <c r="BM477"/>
      <c r="BN477" s="4">
        <v>1</v>
      </c>
    </row>
    <row r="478" spans="1:66" s="48" customFormat="1" ht="15.75" x14ac:dyDescent="0.25">
      <c r="A478"/>
      <c r="B478" s="319" t="s">
        <v>18</v>
      </c>
      <c r="C478" s="320" t="str">
        <f>C470</f>
        <v>Famille à coller.N.Nom de votre recette.Recette mère ►.S.Saisissez le nom de la recette mère</v>
      </c>
      <c r="D478" s="320">
        <f>D470</f>
        <v>6</v>
      </c>
      <c r="E478" s="1045" t="str">
        <f>E470</f>
        <v>couverts</v>
      </c>
      <c r="F478" s="963"/>
      <c r="G478" s="964" t="s">
        <v>599</v>
      </c>
      <c r="H478" s="270"/>
      <c r="I478" s="965">
        <f>I472-I477</f>
        <v>1</v>
      </c>
      <c r="J478" s="966"/>
      <c r="K478" s="967">
        <f>K476*K477%</f>
        <v>5</v>
      </c>
      <c r="L478" s="968" t="s">
        <v>595</v>
      </c>
      <c r="M478"/>
      <c r="N478" s="2982"/>
      <c r="O478" s="310"/>
      <c r="P478" s="2961"/>
      <c r="Q478"/>
      <c r="R478"/>
      <c r="S478"/>
      <c r="T478"/>
      <c r="Y478"/>
      <c r="Z478"/>
      <c r="AA478"/>
      <c r="AB478" s="49"/>
      <c r="AC478"/>
      <c r="AD478" s="842"/>
      <c r="AE478" s="842"/>
      <c r="AF478"/>
      <c r="AG478" s="49"/>
      <c r="AH478" s="49"/>
      <c r="AI478" s="49"/>
      <c r="AJ478" s="49"/>
      <c r="AK478" s="49"/>
      <c r="AL478" s="49"/>
      <c r="AM478" s="49"/>
      <c r="AN478" s="49"/>
      <c r="AO478" s="49"/>
      <c r="AP478" s="31"/>
      <c r="AQ478" s="49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49"/>
      <c r="BF478"/>
      <c r="BG478"/>
      <c r="BH478"/>
      <c r="BI478"/>
      <c r="BJ478"/>
      <c r="BK478"/>
      <c r="BL478"/>
      <c r="BM478"/>
      <c r="BN478" s="4">
        <v>1</v>
      </c>
    </row>
    <row r="479" spans="1:66" s="48" customFormat="1" ht="15.75" x14ac:dyDescent="0.25">
      <c r="A479"/>
      <c r="B479" s="319" t="s">
        <v>18</v>
      </c>
      <c r="C479" s="320" t="str">
        <f>C470</f>
        <v>Famille à coller.N.Nom de votre recette.Recette mère ►.S.Saisissez le nom de la recette mère</v>
      </c>
      <c r="D479" s="320">
        <f>D470</f>
        <v>6</v>
      </c>
      <c r="E479" s="1045" t="str">
        <f>E470</f>
        <v>couverts</v>
      </c>
      <c r="F479" s="767"/>
      <c r="G479" s="730"/>
      <c r="H479" s="270"/>
      <c r="I479" s="976"/>
      <c r="J479" s="977"/>
      <c r="K479" s="967">
        <f>((K476*K477)/100)+K476</f>
        <v>15</v>
      </c>
      <c r="L479" s="968" t="s">
        <v>593</v>
      </c>
      <c r="M479"/>
      <c r="N479" s="2982"/>
      <c r="O479" s="310"/>
      <c r="P479" s="2961"/>
      <c r="Q479"/>
      <c r="R479"/>
      <c r="S479"/>
      <c r="T479"/>
      <c r="Y479"/>
      <c r="Z479"/>
      <c r="AA479"/>
      <c r="AB479" s="49"/>
      <c r="AC479"/>
      <c r="AD479" s="842"/>
      <c r="AE479" s="842"/>
      <c r="AF479"/>
      <c r="AG479" s="49"/>
      <c r="AH479" s="49"/>
      <c r="AI479" s="49"/>
      <c r="AJ479" s="49"/>
      <c r="AK479" s="49"/>
      <c r="AL479" s="49"/>
      <c r="AM479" s="49"/>
      <c r="AN479" s="49"/>
      <c r="AO479" s="49"/>
      <c r="AP479" s="31"/>
      <c r="AQ479" s="49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49"/>
      <c r="BF479"/>
      <c r="BG479"/>
      <c r="BH479"/>
      <c r="BI479"/>
      <c r="BJ479"/>
      <c r="BK479"/>
      <c r="BL479"/>
      <c r="BM479"/>
      <c r="BN479" s="4">
        <v>1</v>
      </c>
    </row>
    <row r="480" spans="1:66" s="48" customFormat="1" ht="15.75" x14ac:dyDescent="0.25">
      <c r="A480"/>
      <c r="B480" s="319" t="s">
        <v>18</v>
      </c>
      <c r="C480" s="320" t="str">
        <f>C470</f>
        <v>Famille à coller.N.Nom de votre recette.Recette mère ►.S.Saisissez le nom de la recette mère</v>
      </c>
      <c r="D480" s="320">
        <f>D470</f>
        <v>6</v>
      </c>
      <c r="E480" s="1045" t="str">
        <f>E470</f>
        <v>couverts</v>
      </c>
      <c r="F480" s="803"/>
      <c r="G480" s="804"/>
      <c r="H480" s="804"/>
      <c r="I480" s="804"/>
      <c r="J480" s="805"/>
      <c r="K480" s="805"/>
      <c r="L480" s="806"/>
      <c r="M480"/>
      <c r="N480" s="2982"/>
      <c r="O480" s="310"/>
      <c r="P480" s="2961"/>
      <c r="Q480"/>
      <c r="R480"/>
      <c r="S480"/>
      <c r="T480"/>
      <c r="Y480"/>
      <c r="Z480"/>
      <c r="AA480"/>
      <c r="AB480" s="49"/>
      <c r="AC480"/>
      <c r="AD480" s="842"/>
      <c r="AE480" s="842"/>
      <c r="AF480"/>
      <c r="AG480" s="49"/>
      <c r="AH480" s="49"/>
      <c r="AI480" s="49"/>
      <c r="AJ480" s="49"/>
      <c r="AK480" s="49"/>
      <c r="AL480" s="49"/>
      <c r="AM480" s="49"/>
      <c r="AN480" s="49"/>
      <c r="AO480" s="49"/>
      <c r="AP480" s="31"/>
      <c r="AQ480" s="49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49"/>
      <c r="BF480"/>
      <c r="BG480"/>
      <c r="BH480"/>
      <c r="BI480"/>
      <c r="BJ480"/>
      <c r="BK480"/>
      <c r="BL480"/>
      <c r="BM480"/>
      <c r="BN480" s="4">
        <v>1</v>
      </c>
    </row>
    <row r="481" spans="1:66" s="48" customFormat="1" ht="15.75" customHeight="1" x14ac:dyDescent="0.25">
      <c r="A481"/>
      <c r="B481" s="319" t="s">
        <v>18</v>
      </c>
      <c r="C481" s="320" t="str">
        <f>C470</f>
        <v>Famille à coller.N.Nom de votre recette.Recette mère ►.S.Saisissez le nom de la recette mère</v>
      </c>
      <c r="D481" s="320">
        <f>D470</f>
        <v>6</v>
      </c>
      <c r="E481" s="1045" t="str">
        <f>E470</f>
        <v>couverts</v>
      </c>
      <c r="F481" s="830" t="s">
        <v>86</v>
      </c>
      <c r="G481" s="3338" t="s">
        <v>88</v>
      </c>
      <c r="H481" s="3339" t="s">
        <v>96</v>
      </c>
      <c r="I481" s="3347" t="s">
        <v>89</v>
      </c>
      <c r="J481" s="3348" t="s">
        <v>110</v>
      </c>
      <c r="K481" s="3350" t="s">
        <v>510</v>
      </c>
      <c r="L481" s="3352" t="s">
        <v>106</v>
      </c>
      <c r="M481"/>
      <c r="N481" s="2982"/>
      <c r="O481" s="310"/>
      <c r="P481" s="2961"/>
      <c r="Q481"/>
      <c r="R481"/>
      <c r="S481"/>
      <c r="T481"/>
      <c r="Y481"/>
      <c r="Z481"/>
      <c r="AA481"/>
      <c r="AB481" s="49"/>
      <c r="AC481"/>
      <c r="AD481" s="842"/>
      <c r="AE481" s="842"/>
      <c r="AF481"/>
      <c r="AG481" s="49"/>
      <c r="AH481" s="49"/>
      <c r="AI481" s="49"/>
      <c r="AJ481" s="49"/>
      <c r="AK481" s="49"/>
      <c r="AL481" s="49"/>
      <c r="AM481" s="49"/>
      <c r="AN481" s="49"/>
      <c r="AO481" s="49"/>
      <c r="AP481" s="31"/>
      <c r="AQ481" s="49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49"/>
      <c r="BF481"/>
      <c r="BG481"/>
      <c r="BH481"/>
      <c r="BI481"/>
      <c r="BJ481"/>
      <c r="BK481"/>
      <c r="BL481"/>
      <c r="BM481"/>
      <c r="BN481" s="4">
        <v>1</v>
      </c>
    </row>
    <row r="482" spans="1:66" s="48" customFormat="1" ht="15.75" x14ac:dyDescent="0.25">
      <c r="A482"/>
      <c r="B482" s="319" t="s">
        <v>18</v>
      </c>
      <c r="C482" s="320" t="str">
        <f>C470</f>
        <v>Famille à coller.N.Nom de votre recette.Recette mère ►.S.Saisissez le nom de la recette mère</v>
      </c>
      <c r="D482" s="320">
        <f>D470</f>
        <v>6</v>
      </c>
      <c r="E482" s="1045" t="str">
        <f>E470</f>
        <v>couverts</v>
      </c>
      <c r="F482" s="163" t="s">
        <v>94</v>
      </c>
      <c r="G482" s="3121"/>
      <c r="H482" s="3388"/>
      <c r="I482" s="3172"/>
      <c r="J482" s="3389"/>
      <c r="K482" s="3390"/>
      <c r="L482" s="3353"/>
      <c r="M482"/>
      <c r="N482" s="2982"/>
      <c r="O482" s="310"/>
      <c r="P482" s="2961"/>
      <c r="Q482"/>
      <c r="R482"/>
      <c r="S482"/>
      <c r="T482"/>
      <c r="Y482"/>
      <c r="Z482"/>
      <c r="AA482"/>
      <c r="AB482" s="49"/>
      <c r="AC482"/>
      <c r="AD482" s="842"/>
      <c r="AE482" s="842"/>
      <c r="AF482"/>
      <c r="AG482" s="49"/>
      <c r="AH482" s="49"/>
      <c r="AI482" s="49"/>
      <c r="AJ482" s="49"/>
      <c r="AK482" s="49"/>
      <c r="AL482" s="49"/>
      <c r="AM482" s="49"/>
      <c r="AN482" s="49"/>
      <c r="AO482" s="49"/>
      <c r="AP482" s="31"/>
      <c r="AQ482" s="49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49"/>
      <c r="BF482"/>
      <c r="BG482"/>
      <c r="BH482"/>
      <c r="BI482"/>
      <c r="BJ482"/>
      <c r="BK482"/>
      <c r="BL482"/>
      <c r="BM482"/>
      <c r="BN482" s="4">
        <v>1</v>
      </c>
    </row>
    <row r="483" spans="1:66" s="48" customFormat="1" ht="15.75" x14ac:dyDescent="0.25">
      <c r="A483"/>
      <c r="B483" s="196" t="str">
        <f>IF(OR(L483&lt;&gt;""),"A", "►")</f>
        <v>A</v>
      </c>
      <c r="C483" s="320" t="str">
        <f>C470</f>
        <v>Famille à coller.N.Nom de votre recette.Recette mère ►.S.Saisissez le nom de la recette mère</v>
      </c>
      <c r="D483" s="320">
        <f>D470</f>
        <v>6</v>
      </c>
      <c r="E483" s="1045" t="str">
        <f>E470</f>
        <v>couverts</v>
      </c>
      <c r="F483" s="175"/>
      <c r="G483" s="177">
        <v>350</v>
      </c>
      <c r="H483" s="832">
        <f>IFERROR(INDEX(F489:L489,MATCH(I483,F488:L488,0)) * G483 * IF(ISBLANK(F483), 1, F483), 0)</f>
        <v>0.35000000000000003</v>
      </c>
      <c r="I483" s="229" t="s">
        <v>41</v>
      </c>
      <c r="J483" s="190">
        <v>16</v>
      </c>
      <c r="K483" s="833">
        <f t="shared" ref="K483:K484" si="66">((H483-(H483*J483%)))</f>
        <v>0.29400000000000004</v>
      </c>
      <c r="L483" s="834" t="s">
        <v>511</v>
      </c>
      <c r="M483"/>
      <c r="N483" s="2982"/>
      <c r="O483" s="310"/>
      <c r="P483" s="2961"/>
      <c r="Q483"/>
      <c r="R483"/>
      <c r="S483"/>
      <c r="T483"/>
      <c r="Y483"/>
      <c r="Z483"/>
      <c r="AA483"/>
      <c r="AB483" s="49"/>
      <c r="AC483"/>
      <c r="AD483" s="842"/>
      <c r="AE483" s="842"/>
      <c r="AF483"/>
      <c r="AG483" s="49"/>
      <c r="AH483" s="49"/>
      <c r="AI483" s="49"/>
      <c r="AJ483" s="49"/>
      <c r="AK483" s="49"/>
      <c r="AL483" s="49"/>
      <c r="AM483" s="49"/>
      <c r="AN483" s="49"/>
      <c r="AO483" s="49"/>
      <c r="AP483" s="31"/>
      <c r="AQ483" s="49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49"/>
      <c r="BF483"/>
      <c r="BG483"/>
      <c r="BH483"/>
      <c r="BI483"/>
      <c r="BJ483"/>
      <c r="BK483"/>
      <c r="BL483"/>
      <c r="BM483"/>
      <c r="BN483" s="4">
        <v>1</v>
      </c>
    </row>
    <row r="484" spans="1:66" s="48" customFormat="1" ht="15.75" x14ac:dyDescent="0.25">
      <c r="A484"/>
      <c r="B484" s="196" t="str">
        <f t="shared" ref="B484:B486" si="67">IF(OR(L484&lt;&gt;""),"A", "►")</f>
        <v>A</v>
      </c>
      <c r="C484" s="320" t="str">
        <f>C470</f>
        <v>Famille à coller.N.Nom de votre recette.Recette mère ►.S.Saisissez le nom de la recette mère</v>
      </c>
      <c r="D484" s="320">
        <f>D470</f>
        <v>6</v>
      </c>
      <c r="E484" s="1045" t="str">
        <f>E470</f>
        <v>couverts</v>
      </c>
      <c r="F484" s="209"/>
      <c r="G484" s="836">
        <v>1.2</v>
      </c>
      <c r="H484" s="832">
        <f>IFERROR(INDEX(F489:L489,MATCH(I484,F488:L488,0)) * G484 * IF(ISBLANK(F484), 1, F484), 0)</f>
        <v>1.2</v>
      </c>
      <c r="I484" s="510" t="s">
        <v>47</v>
      </c>
      <c r="J484" s="202">
        <v>22</v>
      </c>
      <c r="K484" s="833">
        <f t="shared" si="66"/>
        <v>0.93599999999999994</v>
      </c>
      <c r="L484" s="837" t="s">
        <v>512</v>
      </c>
      <c r="M484"/>
      <c r="N484" s="2982"/>
      <c r="O484" s="310"/>
      <c r="P484" s="2961"/>
      <c r="Q484"/>
      <c r="R484"/>
      <c r="S484"/>
      <c r="T484"/>
      <c r="Y484"/>
      <c r="Z484"/>
      <c r="AA484"/>
      <c r="AB484" s="49"/>
      <c r="AC484"/>
      <c r="AD484" s="842"/>
      <c r="AE484" s="842"/>
      <c r="AF484"/>
      <c r="AG484" s="49"/>
      <c r="AH484" s="49"/>
      <c r="AI484" s="49"/>
      <c r="AJ484" s="49"/>
      <c r="AK484" s="49"/>
      <c r="AL484" s="49"/>
      <c r="AM484" s="49"/>
      <c r="AN484" s="49"/>
      <c r="AO484" s="49"/>
      <c r="AP484" s="31"/>
      <c r="AQ484" s="49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49"/>
      <c r="BF484"/>
      <c r="BG484"/>
      <c r="BH484"/>
      <c r="BI484"/>
      <c r="BJ484"/>
      <c r="BK484"/>
      <c r="BL484"/>
      <c r="BM484"/>
      <c r="BN484" s="4">
        <v>1</v>
      </c>
    </row>
    <row r="485" spans="1:66" s="48" customFormat="1" ht="15.75" x14ac:dyDescent="0.25">
      <c r="A485"/>
      <c r="B485" s="196" t="str">
        <f t="shared" si="67"/>
        <v>A</v>
      </c>
      <c r="C485" s="320" t="str">
        <f>C470</f>
        <v>Famille à coller.N.Nom de votre recette.Recette mère ►.S.Saisissez le nom de la recette mère</v>
      </c>
      <c r="D485" s="320">
        <f>D470</f>
        <v>6</v>
      </c>
      <c r="E485" s="1045" t="str">
        <f>E470</f>
        <v>couverts</v>
      </c>
      <c r="F485" s="209">
        <v>2</v>
      </c>
      <c r="G485" s="177">
        <v>50</v>
      </c>
      <c r="H485" s="832">
        <f>IFERROR(INDEX(F489:L489,MATCH(I485,F488:L488,0)) * G485 * IF(ISBLANK(F485), 1, F485), 0)</f>
        <v>0.1</v>
      </c>
      <c r="I485" s="229" t="s">
        <v>41</v>
      </c>
      <c r="J485" s="202"/>
      <c r="K485" s="833">
        <f>((H485-(H485*J485%)))</f>
        <v>0.1</v>
      </c>
      <c r="L485" s="838" t="s">
        <v>513</v>
      </c>
      <c r="M485"/>
      <c r="N485" s="2982"/>
      <c r="O485" s="310"/>
      <c r="P485" s="2961"/>
      <c r="Q485"/>
      <c r="R485"/>
      <c r="S485"/>
      <c r="T485"/>
      <c r="Y485"/>
      <c r="Z485"/>
      <c r="AA485"/>
      <c r="AB485" s="49"/>
      <c r="AC485"/>
      <c r="AD485" s="842"/>
      <c r="AE485" s="842"/>
      <c r="AF485"/>
      <c r="AG485" s="49"/>
      <c r="AH485" s="49"/>
      <c r="AI485" s="49"/>
      <c r="AJ485" s="49"/>
      <c r="AK485" s="49"/>
      <c r="AL485" s="49"/>
      <c r="AM485" s="49"/>
      <c r="AN485" s="49"/>
      <c r="AO485" s="49"/>
      <c r="AP485" s="31"/>
      <c r="AQ485" s="49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49"/>
      <c r="BF485"/>
      <c r="BG485"/>
      <c r="BH485"/>
      <c r="BI485"/>
      <c r="BJ485"/>
      <c r="BK485"/>
      <c r="BL485"/>
      <c r="BM485"/>
      <c r="BN485" s="4">
        <v>1</v>
      </c>
    </row>
    <row r="486" spans="1:66" s="48" customFormat="1" ht="15.75" x14ac:dyDescent="0.25">
      <c r="A486"/>
      <c r="B486" s="196" t="str">
        <f t="shared" si="67"/>
        <v>A</v>
      </c>
      <c r="C486" s="320" t="str">
        <f>C470</f>
        <v>Famille à coller.N.Nom de votre recette.Recette mère ►.S.Saisissez le nom de la recette mère</v>
      </c>
      <c r="D486" s="320">
        <f>D470</f>
        <v>6</v>
      </c>
      <c r="E486" s="1045" t="str">
        <f>E470</f>
        <v>couverts</v>
      </c>
      <c r="F486" s="209"/>
      <c r="G486" s="177">
        <v>1</v>
      </c>
      <c r="H486" s="832">
        <f>IFERROR(INDEX(F489:L489,MATCH(I486,F488:L488,0)) * G486 * IF(ISBLANK(F486), 1, F486), 0)</f>
        <v>0.5</v>
      </c>
      <c r="I486" s="489" t="s">
        <v>123</v>
      </c>
      <c r="J486" s="202"/>
      <c r="K486" s="833">
        <f>((H486-(H486*J486%)))</f>
        <v>0.5</v>
      </c>
      <c r="L486" s="837" t="s">
        <v>514</v>
      </c>
      <c r="M486"/>
      <c r="N486" s="2982"/>
      <c r="O486" s="310"/>
      <c r="P486" s="2961"/>
      <c r="Q486"/>
      <c r="R486"/>
      <c r="S486"/>
      <c r="T486"/>
      <c r="Y486"/>
      <c r="Z486"/>
      <c r="AA486"/>
      <c r="AB486" s="49"/>
      <c r="AC486"/>
      <c r="AD486" s="842"/>
      <c r="AE486" s="842"/>
      <c r="AF486"/>
      <c r="AG486" s="49"/>
      <c r="AH486" s="49"/>
      <c r="AI486" s="49"/>
      <c r="AJ486" s="49"/>
      <c r="AK486" s="49"/>
      <c r="AL486" s="49"/>
      <c r="AM486" s="49"/>
      <c r="AN486" s="49"/>
      <c r="AO486" s="49"/>
      <c r="AP486" s="31"/>
      <c r="AQ486" s="49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49"/>
      <c r="BF486"/>
      <c r="BG486"/>
      <c r="BH486"/>
      <c r="BI486"/>
      <c r="BJ486"/>
      <c r="BK486"/>
      <c r="BL486"/>
      <c r="BM486"/>
      <c r="BN486" s="4">
        <v>1</v>
      </c>
    </row>
    <row r="487" spans="1:66" s="48" customFormat="1" ht="15.75" x14ac:dyDescent="0.25">
      <c r="A487"/>
      <c r="B487" s="319" t="s">
        <v>18</v>
      </c>
      <c r="C487" s="320" t="str">
        <f>C470</f>
        <v>Famille à coller.N.Nom de votre recette.Recette mère ►.S.Saisissez le nom de la recette mère</v>
      </c>
      <c r="D487" s="320">
        <f>D470</f>
        <v>6</v>
      </c>
      <c r="E487" s="1045" t="str">
        <f>E470</f>
        <v>couverts</v>
      </c>
      <c r="F487" s="841" t="s">
        <v>515</v>
      </c>
      <c r="G487" s="270"/>
      <c r="H487" s="270"/>
      <c r="I487" s="270"/>
      <c r="J487" s="270"/>
      <c r="K487" s="270"/>
      <c r="L487" s="840" t="s">
        <v>516</v>
      </c>
      <c r="M487"/>
      <c r="N487" s="2982"/>
      <c r="O487" s="310"/>
      <c r="P487" s="2961"/>
      <c r="Q487"/>
      <c r="R487"/>
      <c r="S487"/>
      <c r="T487"/>
      <c r="Y487"/>
      <c r="Z487"/>
      <c r="AA487"/>
      <c r="AB487" s="49"/>
      <c r="AC487"/>
      <c r="AD487" s="842"/>
      <c r="AE487" s="842"/>
      <c r="AF487"/>
      <c r="AG487" s="49"/>
      <c r="AH487" s="49"/>
      <c r="AI487" s="49"/>
      <c r="AJ487" s="49"/>
      <c r="AK487" s="49"/>
      <c r="AL487" s="49"/>
      <c r="AM487" s="49"/>
      <c r="AN487" s="49"/>
      <c r="AO487" s="49"/>
      <c r="AP487" s="31"/>
      <c r="AQ487" s="49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49"/>
      <c r="BF487"/>
      <c r="BG487"/>
      <c r="BH487"/>
      <c r="BI487"/>
      <c r="BJ487"/>
      <c r="BK487"/>
      <c r="BL487"/>
      <c r="BM487"/>
      <c r="BN487" s="4">
        <v>1</v>
      </c>
    </row>
    <row r="488" spans="1:66" s="48" customFormat="1" ht="15.75" x14ac:dyDescent="0.25">
      <c r="A488"/>
      <c r="B488" s="319" t="s">
        <v>18</v>
      </c>
      <c r="C488" s="320" t="str">
        <f>C470</f>
        <v>Famille à coller.N.Nom de votre recette.Recette mère ►.S.Saisissez le nom de la recette mère</v>
      </c>
      <c r="D488" s="320">
        <f>D470</f>
        <v>6</v>
      </c>
      <c r="E488" s="1045" t="str">
        <f>E470</f>
        <v>couverts</v>
      </c>
      <c r="F488" s="510" t="s">
        <v>47</v>
      </c>
      <c r="G488" s="229" t="s">
        <v>41</v>
      </c>
      <c r="H488" s="842"/>
      <c r="I488" s="489" t="s">
        <v>123</v>
      </c>
      <c r="J488" s="489" t="s">
        <v>120</v>
      </c>
      <c r="K488" s="496" t="s">
        <v>118</v>
      </c>
      <c r="L488" s="843" t="s">
        <v>107</v>
      </c>
      <c r="M488"/>
      <c r="N488" s="2982"/>
      <c r="O488" s="310"/>
      <c r="P488" s="2961"/>
      <c r="Q488"/>
      <c r="R488"/>
      <c r="S488"/>
      <c r="T488"/>
      <c r="Y488"/>
      <c r="Z488"/>
      <c r="AA488"/>
      <c r="AB488" s="49"/>
      <c r="AC488"/>
      <c r="AD488" s="842"/>
      <c r="AE488" s="842"/>
      <c r="AF488"/>
      <c r="AG488" s="49"/>
      <c r="AH488" s="49"/>
      <c r="AI488" s="49"/>
      <c r="AJ488" s="49"/>
      <c r="AK488" s="49"/>
      <c r="AL488" s="49"/>
      <c r="AM488" s="49"/>
      <c r="AN488" s="49"/>
      <c r="AO488" s="49"/>
      <c r="AP488" s="31"/>
      <c r="AQ488" s="49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49"/>
      <c r="BF488"/>
      <c r="BG488"/>
      <c r="BH488"/>
      <c r="BI488"/>
      <c r="BJ488"/>
      <c r="BK488"/>
      <c r="BL488"/>
      <c r="BM488"/>
      <c r="BN488" s="4">
        <v>1</v>
      </c>
    </row>
    <row r="489" spans="1:66" s="48" customFormat="1" ht="15.75" x14ac:dyDescent="0.25">
      <c r="A489"/>
      <c r="B489" s="319" t="s">
        <v>11</v>
      </c>
      <c r="C489" s="320" t="str">
        <f>C470</f>
        <v>Famille à coller.N.Nom de votre recette.Recette mère ►.S.Saisissez le nom de la recette mère</v>
      </c>
      <c r="D489" s="320">
        <f>D470</f>
        <v>6</v>
      </c>
      <c r="E489" s="1045" t="str">
        <f>E470</f>
        <v>couverts</v>
      </c>
      <c r="F489" s="844">
        <v>1</v>
      </c>
      <c r="G489" s="844">
        <v>1E-3</v>
      </c>
      <c r="H489" s="842"/>
      <c r="I489" s="845">
        <v>0.5</v>
      </c>
      <c r="J489" s="844">
        <v>0.25</v>
      </c>
      <c r="K489" s="846">
        <v>1</v>
      </c>
      <c r="L489" s="847">
        <v>0.01</v>
      </c>
      <c r="M489"/>
      <c r="N489" s="2982"/>
      <c r="O489" s="310"/>
      <c r="P489" s="2961"/>
      <c r="Q489"/>
      <c r="R489"/>
      <c r="S489"/>
      <c r="T489"/>
      <c r="Y489"/>
      <c r="Z489"/>
      <c r="AA489"/>
      <c r="AB489" s="49"/>
      <c r="AC489"/>
      <c r="AD489" s="842"/>
      <c r="AE489" s="842"/>
      <c r="AF489"/>
      <c r="AG489" s="49"/>
      <c r="AH489" s="49"/>
      <c r="AI489" s="49"/>
      <c r="AJ489" s="49"/>
      <c r="AK489" s="49"/>
      <c r="AL489" s="49"/>
      <c r="AM489" s="49"/>
      <c r="AN489" s="49"/>
      <c r="AO489" s="49"/>
      <c r="AP489" s="31"/>
      <c r="AQ489" s="49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49"/>
      <c r="BF489"/>
      <c r="BG489"/>
      <c r="BH489"/>
      <c r="BI489"/>
      <c r="BJ489"/>
      <c r="BK489"/>
      <c r="BL489"/>
      <c r="BM489"/>
      <c r="BN489" s="4">
        <v>1</v>
      </c>
    </row>
    <row r="490" spans="1:66" s="48" customFormat="1" ht="15.75" x14ac:dyDescent="0.25">
      <c r="A490"/>
      <c r="B490" s="319" t="s">
        <v>18</v>
      </c>
      <c r="C490" s="320" t="str">
        <f>C470</f>
        <v>Famille à coller.N.Nom de votre recette.Recette mère ►.S.Saisissez le nom de la recette mère</v>
      </c>
      <c r="D490" s="320">
        <f>D470</f>
        <v>6</v>
      </c>
      <c r="E490" s="1045" t="str">
        <f>E470</f>
        <v>couverts</v>
      </c>
      <c r="F490" s="947" t="s">
        <v>146</v>
      </c>
      <c r="G490" s="948"/>
      <c r="H490" s="948"/>
      <c r="I490" s="948"/>
      <c r="J490" s="948"/>
      <c r="K490" s="948"/>
      <c r="L490" s="949"/>
      <c r="M490"/>
      <c r="N490" s="2982"/>
      <c r="O490" s="310"/>
      <c r="P490" s="2961"/>
      <c r="Q490"/>
      <c r="R490"/>
      <c r="S490"/>
      <c r="T490"/>
      <c r="Y490"/>
      <c r="Z490"/>
      <c r="AA490"/>
      <c r="AB490" s="49"/>
      <c r="AC490"/>
      <c r="AD490" s="842"/>
      <c r="AE490" s="842"/>
      <c r="AF490"/>
      <c r="AG490" s="49"/>
      <c r="AH490" s="49"/>
      <c r="AI490" s="49"/>
      <c r="AJ490" s="49"/>
      <c r="AK490" s="49"/>
      <c r="AL490" s="49"/>
      <c r="AM490" s="49"/>
      <c r="AN490" s="49"/>
      <c r="AO490" s="49"/>
      <c r="AP490" s="31"/>
      <c r="AQ490" s="49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49"/>
      <c r="BF490"/>
      <c r="BG490"/>
      <c r="BH490"/>
      <c r="BI490"/>
      <c r="BJ490"/>
      <c r="BK490"/>
      <c r="BL490"/>
      <c r="BM490"/>
      <c r="BN490" s="4">
        <v>1</v>
      </c>
    </row>
    <row r="491" spans="1:66" s="48" customFormat="1" ht="15.75" x14ac:dyDescent="0.25">
      <c r="A491"/>
      <c r="B491" s="196" t="str">
        <f t="shared" ref="B491:B500" si="68">IF(OR(F491&lt;&gt;"",G491&lt;&gt; "",H491&lt;&gt;"",I491&lt;&gt;""),"A", "►")</f>
        <v>►</v>
      </c>
      <c r="C491" s="320" t="str">
        <f>C470</f>
        <v>Famille à coller.N.Nom de votre recette.Recette mère ►.S.Saisissez le nom de la recette mère</v>
      </c>
      <c r="D491" s="320">
        <f>D470</f>
        <v>6</v>
      </c>
      <c r="E491" s="1045" t="str">
        <f>E470</f>
        <v>couverts</v>
      </c>
      <c r="F491" s="767"/>
      <c r="G491" s="270"/>
      <c r="H491" s="270"/>
      <c r="I491" s="270"/>
      <c r="J491" s="270"/>
      <c r="K491" s="270"/>
      <c r="L491" s="329"/>
      <c r="M491"/>
      <c r="N491" s="2982"/>
      <c r="O491" s="310"/>
      <c r="P491" s="2961"/>
      <c r="Q491"/>
      <c r="R491"/>
      <c r="S491"/>
      <c r="T491"/>
      <c r="Y491"/>
      <c r="Z491"/>
      <c r="AA491"/>
      <c r="AB491" s="49"/>
      <c r="AC491"/>
      <c r="AD491" s="842"/>
      <c r="AE491" s="842"/>
      <c r="AF491"/>
      <c r="AG491" s="49"/>
      <c r="AH491" s="49"/>
      <c r="AI491" s="49"/>
      <c r="AJ491" s="49"/>
      <c r="AK491" s="49"/>
      <c r="AL491" s="49"/>
      <c r="AM491" s="49"/>
      <c r="AN491" s="49"/>
      <c r="AO491" s="49"/>
      <c r="AP491" s="31"/>
      <c r="AQ491" s="49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49"/>
      <c r="BF491"/>
      <c r="BG491"/>
      <c r="BH491"/>
      <c r="BI491"/>
      <c r="BJ491"/>
      <c r="BK491"/>
      <c r="BL491"/>
      <c r="BM491"/>
      <c r="BN491" s="4">
        <v>1</v>
      </c>
    </row>
    <row r="492" spans="1:66" s="48" customFormat="1" ht="15.75" x14ac:dyDescent="0.25">
      <c r="A492"/>
      <c r="B492" s="196" t="str">
        <f t="shared" si="68"/>
        <v>►</v>
      </c>
      <c r="C492" s="320" t="str">
        <f>C470</f>
        <v>Famille à coller.N.Nom de votre recette.Recette mère ►.S.Saisissez le nom de la recette mère</v>
      </c>
      <c r="D492" s="320">
        <f>D470</f>
        <v>6</v>
      </c>
      <c r="E492" s="1045" t="str">
        <f>E470</f>
        <v>couverts</v>
      </c>
      <c r="F492" s="767"/>
      <c r="G492" s="270"/>
      <c r="H492" s="270"/>
      <c r="I492" s="270"/>
      <c r="J492" s="270"/>
      <c r="K492" s="270"/>
      <c r="L492" s="329"/>
      <c r="M492"/>
      <c r="N492" s="2982"/>
      <c r="O492" s="310"/>
      <c r="P492" s="2961"/>
      <c r="Q492"/>
      <c r="R492"/>
      <c r="S492"/>
      <c r="T492"/>
      <c r="Y492"/>
      <c r="Z492"/>
      <c r="AA492"/>
      <c r="AB492" s="49"/>
      <c r="AC492"/>
      <c r="AD492" s="842"/>
      <c r="AE492" s="842"/>
      <c r="AF492"/>
      <c r="AG492" s="49"/>
      <c r="AH492" s="49"/>
      <c r="AI492" s="49"/>
      <c r="AJ492" s="49"/>
      <c r="AK492" s="49"/>
      <c r="AL492" s="49"/>
      <c r="AM492" s="49"/>
      <c r="AN492" s="49"/>
      <c r="AO492" s="49"/>
      <c r="AP492" s="31"/>
      <c r="AQ492" s="49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49"/>
      <c r="BF492"/>
      <c r="BG492"/>
      <c r="BH492"/>
      <c r="BI492"/>
      <c r="BJ492"/>
      <c r="BK492"/>
      <c r="BL492"/>
      <c r="BM492"/>
      <c r="BN492" s="4">
        <v>1</v>
      </c>
    </row>
    <row r="493" spans="1:66" s="48" customFormat="1" ht="15.75" x14ac:dyDescent="0.25">
      <c r="A493"/>
      <c r="B493" s="196" t="str">
        <f t="shared" si="68"/>
        <v>►</v>
      </c>
      <c r="C493" s="320" t="str">
        <f>C470</f>
        <v>Famille à coller.N.Nom de votre recette.Recette mère ►.S.Saisissez le nom de la recette mère</v>
      </c>
      <c r="D493" s="320">
        <f>D470</f>
        <v>6</v>
      </c>
      <c r="E493" s="1045" t="str">
        <f>E470</f>
        <v>couverts</v>
      </c>
      <c r="F493" s="767"/>
      <c r="G493" s="270"/>
      <c r="H493" s="270"/>
      <c r="I493" s="270"/>
      <c r="J493" s="270"/>
      <c r="K493" s="270"/>
      <c r="L493" s="329"/>
      <c r="M493"/>
      <c r="N493" s="2982"/>
      <c r="O493" s="310"/>
      <c r="P493" s="2961"/>
      <c r="Q493"/>
      <c r="R493"/>
      <c r="S493"/>
      <c r="T493"/>
      <c r="Y493"/>
      <c r="Z493"/>
      <c r="AA493"/>
      <c r="AB493" s="49"/>
      <c r="AC493"/>
      <c r="AD493" s="842"/>
      <c r="AE493" s="842"/>
      <c r="AF493"/>
      <c r="AG493" s="49"/>
      <c r="AH493" s="49"/>
      <c r="AI493" s="49"/>
      <c r="AJ493" s="49"/>
      <c r="AK493" s="49"/>
      <c r="AL493" s="49"/>
      <c r="AM493" s="49"/>
      <c r="AN493" s="49"/>
      <c r="AO493" s="49"/>
      <c r="AP493" s="31"/>
      <c r="AQ493" s="49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49"/>
      <c r="BF493"/>
      <c r="BG493"/>
      <c r="BH493"/>
      <c r="BI493"/>
      <c r="BJ493"/>
      <c r="BK493"/>
      <c r="BL493"/>
      <c r="BM493"/>
      <c r="BN493" s="4">
        <v>1</v>
      </c>
    </row>
    <row r="494" spans="1:66" s="48" customFormat="1" ht="15.75" x14ac:dyDescent="0.25">
      <c r="A494"/>
      <c r="B494" s="196" t="str">
        <f t="shared" si="68"/>
        <v>►</v>
      </c>
      <c r="C494" s="320" t="str">
        <f>C470</f>
        <v>Famille à coller.N.Nom de votre recette.Recette mère ►.S.Saisissez le nom de la recette mère</v>
      </c>
      <c r="D494" s="320">
        <f>D470</f>
        <v>6</v>
      </c>
      <c r="E494" s="1045" t="str">
        <f>E470</f>
        <v>couverts</v>
      </c>
      <c r="F494" s="767"/>
      <c r="G494" s="270"/>
      <c r="H494" s="270"/>
      <c r="I494" s="270"/>
      <c r="J494" s="270"/>
      <c r="K494" s="270"/>
      <c r="L494" s="329"/>
      <c r="M494"/>
      <c r="N494" s="2982"/>
      <c r="O494" s="310"/>
      <c r="P494" s="2961"/>
      <c r="Q494"/>
      <c r="R494"/>
      <c r="S494"/>
      <c r="T494"/>
      <c r="Y494"/>
      <c r="Z494"/>
      <c r="AA494"/>
      <c r="AB494" s="49"/>
      <c r="AC494"/>
      <c r="AD494" s="842"/>
      <c r="AE494" s="842"/>
      <c r="AF494"/>
      <c r="AG494" s="49"/>
      <c r="AH494" s="49"/>
      <c r="AI494" s="49"/>
      <c r="AJ494" s="49"/>
      <c r="AK494" s="49"/>
      <c r="AL494" s="49"/>
      <c r="AM494" s="49"/>
      <c r="AN494" s="49"/>
      <c r="AO494" s="49"/>
      <c r="AP494" s="31"/>
      <c r="AQ494" s="49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49"/>
      <c r="BF494"/>
      <c r="BG494"/>
      <c r="BH494"/>
      <c r="BI494"/>
      <c r="BJ494"/>
      <c r="BK494"/>
      <c r="BL494"/>
      <c r="BM494"/>
      <c r="BN494" s="4">
        <v>1</v>
      </c>
    </row>
    <row r="495" spans="1:66" s="48" customFormat="1" ht="15.75" x14ac:dyDescent="0.25">
      <c r="A495"/>
      <c r="B495" s="196" t="str">
        <f t="shared" si="68"/>
        <v>►</v>
      </c>
      <c r="C495" s="320" t="str">
        <f>C470</f>
        <v>Famille à coller.N.Nom de votre recette.Recette mère ►.S.Saisissez le nom de la recette mère</v>
      </c>
      <c r="D495" s="320">
        <f>D470</f>
        <v>6</v>
      </c>
      <c r="E495" s="1045" t="str">
        <f>E470</f>
        <v>couverts</v>
      </c>
      <c r="F495" s="767"/>
      <c r="G495" s="270"/>
      <c r="H495" s="270"/>
      <c r="I495" s="270"/>
      <c r="J495" s="270"/>
      <c r="K495" s="270"/>
      <c r="L495" s="329"/>
      <c r="M495"/>
      <c r="N495" s="2982"/>
      <c r="O495" s="310"/>
      <c r="P495" s="2961"/>
      <c r="Q495"/>
      <c r="R495"/>
      <c r="S495"/>
      <c r="T495"/>
      <c r="Y495"/>
      <c r="Z495"/>
      <c r="AA495"/>
      <c r="AB495" s="49"/>
      <c r="AC495"/>
      <c r="AD495" s="842"/>
      <c r="AE495" s="842"/>
      <c r="AF495"/>
      <c r="AG495" s="49"/>
      <c r="AH495" s="49"/>
      <c r="AI495" s="49"/>
      <c r="AJ495" s="49"/>
      <c r="AK495" s="49"/>
      <c r="AL495" s="49"/>
      <c r="AM495" s="49"/>
      <c r="AN495" s="49"/>
      <c r="AO495" s="49"/>
      <c r="AP495" s="31"/>
      <c r="AQ495" s="49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49"/>
      <c r="BF495"/>
      <c r="BG495"/>
      <c r="BH495"/>
      <c r="BI495"/>
      <c r="BJ495"/>
      <c r="BK495"/>
      <c r="BL495"/>
      <c r="BM495"/>
      <c r="BN495" s="4">
        <v>1</v>
      </c>
    </row>
    <row r="496" spans="1:66" s="48" customFormat="1" ht="15.75" x14ac:dyDescent="0.25">
      <c r="A496"/>
      <c r="B496" s="196" t="str">
        <f t="shared" si="68"/>
        <v>►</v>
      </c>
      <c r="C496" s="320" t="str">
        <f>C470</f>
        <v>Famille à coller.N.Nom de votre recette.Recette mère ►.S.Saisissez le nom de la recette mère</v>
      </c>
      <c r="D496" s="320">
        <f>D470</f>
        <v>6</v>
      </c>
      <c r="E496" s="1045" t="str">
        <f>E470</f>
        <v>couverts</v>
      </c>
      <c r="F496" s="767"/>
      <c r="G496" s="270"/>
      <c r="H496" s="270"/>
      <c r="I496" s="270"/>
      <c r="J496" s="270"/>
      <c r="K496" s="270"/>
      <c r="L496" s="329"/>
      <c r="M496"/>
      <c r="N496" s="2982"/>
      <c r="O496" s="310"/>
      <c r="P496" s="2961"/>
      <c r="Q496"/>
      <c r="R496"/>
      <c r="S496"/>
      <c r="T496"/>
      <c r="Y496"/>
      <c r="Z496"/>
      <c r="AA496"/>
      <c r="AB496" s="49"/>
      <c r="AC496"/>
      <c r="AD496" s="842"/>
      <c r="AE496" s="842"/>
      <c r="AF496"/>
      <c r="AG496" s="49"/>
      <c r="AH496" s="49"/>
      <c r="AI496" s="49"/>
      <c r="AJ496" s="49"/>
      <c r="AK496" s="49"/>
      <c r="AL496" s="49"/>
      <c r="AM496" s="49"/>
      <c r="AN496" s="49"/>
      <c r="AO496" s="49"/>
      <c r="AP496" s="31"/>
      <c r="AQ496" s="49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49"/>
      <c r="BF496"/>
      <c r="BG496"/>
      <c r="BH496"/>
      <c r="BI496"/>
      <c r="BJ496"/>
      <c r="BK496"/>
      <c r="BL496"/>
      <c r="BM496"/>
      <c r="BN496" s="4">
        <v>1</v>
      </c>
    </row>
    <row r="497" spans="1:68" s="48" customFormat="1" ht="15.75" x14ac:dyDescent="0.25">
      <c r="A497"/>
      <c r="B497" s="196" t="str">
        <f t="shared" si="68"/>
        <v>►</v>
      </c>
      <c r="C497" s="320" t="str">
        <f>C470</f>
        <v>Famille à coller.N.Nom de votre recette.Recette mère ►.S.Saisissez le nom de la recette mère</v>
      </c>
      <c r="D497" s="320">
        <f>D470</f>
        <v>6</v>
      </c>
      <c r="E497" s="1045" t="str">
        <f>E470</f>
        <v>couverts</v>
      </c>
      <c r="F497" s="767"/>
      <c r="G497" s="270"/>
      <c r="H497" s="270"/>
      <c r="I497" s="270"/>
      <c r="J497" s="270"/>
      <c r="K497" s="270"/>
      <c r="L497" s="329"/>
      <c r="M497"/>
      <c r="N497" s="2982"/>
      <c r="O497" s="310"/>
      <c r="P497" s="2961"/>
      <c r="Q497"/>
      <c r="R497"/>
      <c r="S497"/>
      <c r="T497"/>
      <c r="Y497"/>
      <c r="Z497"/>
      <c r="AA497"/>
      <c r="AB497" s="49"/>
      <c r="AC497"/>
      <c r="AD497" s="842"/>
      <c r="AE497" s="842"/>
      <c r="AF497"/>
      <c r="AG497" s="49"/>
      <c r="AH497" s="49"/>
      <c r="AI497" s="49"/>
      <c r="AJ497" s="49"/>
      <c r="AK497" s="49"/>
      <c r="AL497" s="49"/>
      <c r="AM497" s="49"/>
      <c r="AN497" s="49"/>
      <c r="AO497" s="49"/>
      <c r="AP497" s="31"/>
      <c r="AQ497" s="49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49"/>
      <c r="BF497"/>
      <c r="BG497"/>
      <c r="BH497"/>
      <c r="BI497"/>
      <c r="BJ497"/>
      <c r="BK497"/>
      <c r="BL497"/>
      <c r="BM497"/>
      <c r="BN497" s="4">
        <v>1</v>
      </c>
    </row>
    <row r="498" spans="1:68" ht="15.75" x14ac:dyDescent="0.25">
      <c r="B498" s="196" t="str">
        <f t="shared" si="68"/>
        <v>►</v>
      </c>
      <c r="C498" s="320" t="str">
        <f>C470</f>
        <v>Famille à coller.N.Nom de votre recette.Recette mère ►.S.Saisissez le nom de la recette mère</v>
      </c>
      <c r="D498" s="320">
        <f>D470</f>
        <v>6</v>
      </c>
      <c r="E498" s="1045" t="str">
        <f>E470</f>
        <v>couverts</v>
      </c>
      <c r="F498" s="767"/>
      <c r="G498" s="270"/>
      <c r="H498" s="270"/>
      <c r="I498" s="270"/>
      <c r="J498" s="270"/>
      <c r="K498" s="270"/>
      <c r="L498" s="329"/>
      <c r="N498" s="2982"/>
      <c r="O498" s="310"/>
      <c r="P498" s="2961"/>
      <c r="AD498" s="842"/>
      <c r="AE498" s="842"/>
      <c r="BN498" s="4">
        <v>1</v>
      </c>
    </row>
    <row r="499" spans="1:68" ht="15.75" x14ac:dyDescent="0.25">
      <c r="B499" s="196" t="str">
        <f t="shared" si="68"/>
        <v>►</v>
      </c>
      <c r="C499" s="320" t="str">
        <f>C470</f>
        <v>Famille à coller.N.Nom de votre recette.Recette mère ►.S.Saisissez le nom de la recette mère</v>
      </c>
      <c r="D499" s="320">
        <f>D470</f>
        <v>6</v>
      </c>
      <c r="E499" s="1045" t="str">
        <f>E470</f>
        <v>couverts</v>
      </c>
      <c r="F499" s="767"/>
      <c r="G499" s="270"/>
      <c r="H499" s="270"/>
      <c r="I499" s="270"/>
      <c r="J499" s="270"/>
      <c r="K499" s="270"/>
      <c r="L499" s="329"/>
      <c r="N499" s="2982"/>
      <c r="O499" s="310"/>
      <c r="P499" s="2961"/>
      <c r="AD499" s="842"/>
      <c r="AE499" s="842"/>
      <c r="BN499" s="4">
        <v>1</v>
      </c>
    </row>
    <row r="500" spans="1:68" ht="15.75" x14ac:dyDescent="0.25">
      <c r="B500" s="196" t="str">
        <f t="shared" si="68"/>
        <v>►</v>
      </c>
      <c r="C500" s="320" t="str">
        <f>C470</f>
        <v>Famille à coller.N.Nom de votre recette.Recette mère ►.S.Saisissez le nom de la recette mère</v>
      </c>
      <c r="D500" s="320">
        <f>D470</f>
        <v>6</v>
      </c>
      <c r="E500" s="1045" t="str">
        <f>E470</f>
        <v>couverts</v>
      </c>
      <c r="F500" s="767"/>
      <c r="G500" s="270"/>
      <c r="H500" s="270"/>
      <c r="I500" s="270"/>
      <c r="J500" s="270"/>
      <c r="K500" s="270"/>
      <c r="L500" s="329"/>
      <c r="N500" s="2982"/>
      <c r="O500" s="310"/>
      <c r="P500" s="2961"/>
      <c r="AD500" s="842"/>
      <c r="AE500" s="842"/>
      <c r="BN500" s="4">
        <v>1</v>
      </c>
    </row>
    <row r="501" spans="1:68" ht="15.75" x14ac:dyDescent="0.25">
      <c r="B501" s="376" t="s">
        <v>18</v>
      </c>
      <c r="C501" s="320" t="str">
        <f>C470</f>
        <v>Famille à coller.N.Nom de votre recette.Recette mère ►.S.Saisissez le nom de la recette mère</v>
      </c>
      <c r="D501" s="320">
        <f>D470</f>
        <v>6</v>
      </c>
      <c r="E501" s="1045" t="str">
        <f>E470</f>
        <v>couverts</v>
      </c>
      <c r="F501" s="377" t="s">
        <v>153</v>
      </c>
      <c r="G501" s="280"/>
      <c r="H501" s="280"/>
      <c r="I501" s="280"/>
      <c r="J501" s="280"/>
      <c r="K501" s="378"/>
      <c r="L501" s="379" t="s">
        <v>154</v>
      </c>
      <c r="N501" s="2982"/>
      <c r="O501" s="310"/>
      <c r="P501" s="2961"/>
      <c r="AD501" s="842"/>
      <c r="AE501" s="842"/>
      <c r="BN501" s="4">
        <v>1</v>
      </c>
    </row>
    <row r="502" spans="1:68" ht="15.75" x14ac:dyDescent="0.25">
      <c r="B502" s="376" t="s">
        <v>18</v>
      </c>
      <c r="C502" s="320" t="str">
        <f>C470</f>
        <v>Famille à coller.N.Nom de votre recette.Recette mère ►.S.Saisissez le nom de la recette mère</v>
      </c>
      <c r="D502" s="320">
        <f>D470</f>
        <v>6</v>
      </c>
      <c r="E502" s="1045" t="str">
        <f>E470</f>
        <v>couverts</v>
      </c>
      <c r="F502" s="381"/>
      <c r="G502" s="287"/>
      <c r="H502" s="287"/>
      <c r="I502" s="287"/>
      <c r="J502" s="287"/>
      <c r="K502" s="382"/>
      <c r="L502" s="383" t="s">
        <v>155</v>
      </c>
      <c r="N502" s="2982"/>
      <c r="O502" s="310"/>
      <c r="P502" s="2961"/>
      <c r="AD502" s="842"/>
      <c r="AE502" s="842"/>
      <c r="BN502" s="4">
        <v>1</v>
      </c>
    </row>
    <row r="503" spans="1:68" ht="15.75" x14ac:dyDescent="0.25">
      <c r="B503" s="376" t="s">
        <v>18</v>
      </c>
      <c r="C503" s="320" t="str">
        <f>C470</f>
        <v>Famille à coller.N.Nom de votre recette.Recette mère ►.S.Saisissez le nom de la recette mère</v>
      </c>
      <c r="D503" s="320">
        <f>D470</f>
        <v>6</v>
      </c>
      <c r="E503" s="1045" t="str">
        <f>E470</f>
        <v>couverts</v>
      </c>
      <c r="F503" s="387"/>
      <c r="G503" s="287"/>
      <c r="H503" s="287"/>
      <c r="I503" s="287"/>
      <c r="J503" s="287"/>
      <c r="K503" s="382"/>
      <c r="L503" s="383" t="s">
        <v>156</v>
      </c>
      <c r="N503" s="2982"/>
      <c r="O503" s="310"/>
      <c r="P503" s="2961"/>
      <c r="AD503" s="842"/>
      <c r="AE503" s="842"/>
      <c r="BN503" s="4">
        <v>1</v>
      </c>
    </row>
    <row r="504" spans="1:68" ht="15.75" x14ac:dyDescent="0.25">
      <c r="B504" s="376" t="s">
        <v>18</v>
      </c>
      <c r="C504" s="320" t="str">
        <f>C470</f>
        <v>Famille à coller.N.Nom de votre recette.Recette mère ►.S.Saisissez le nom de la recette mère</v>
      </c>
      <c r="D504" s="320">
        <f>D470</f>
        <v>6</v>
      </c>
      <c r="E504" s="320" t="str">
        <f>E470</f>
        <v>couverts</v>
      </c>
      <c r="F504" s="624"/>
      <c r="G504" s="293"/>
      <c r="H504" s="293" t="s">
        <v>152</v>
      </c>
      <c r="I504" s="294"/>
      <c r="J504" s="392"/>
      <c r="K504" s="392"/>
      <c r="L504" s="393"/>
      <c r="N504" s="2982"/>
      <c r="O504" s="310"/>
      <c r="P504" s="2961"/>
      <c r="AD504" s="842"/>
      <c r="AE504" s="842"/>
      <c r="BN504" s="4">
        <v>1</v>
      </c>
    </row>
    <row r="505" spans="1:68" ht="16.5" thickBot="1" x14ac:dyDescent="0.3">
      <c r="B505" s="397" t="s">
        <v>18</v>
      </c>
      <c r="C505" s="398" t="str">
        <f>C470</f>
        <v>Famille à coller.N.Nom de votre recette.Recette mère ►.S.Saisissez le nom de la recette mère</v>
      </c>
      <c r="D505" s="398">
        <f>D470</f>
        <v>6</v>
      </c>
      <c r="E505" s="398" t="str">
        <f>E470</f>
        <v>couverts</v>
      </c>
      <c r="F505" s="399" t="s">
        <v>150</v>
      </c>
      <c r="G505" s="298"/>
      <c r="H505" s="299"/>
      <c r="I505" s="300"/>
      <c r="J505" s="299"/>
      <c r="K505" s="299"/>
      <c r="L505" s="400"/>
      <c r="N505" s="2982"/>
      <c r="O505" s="310"/>
      <c r="P505" s="2961"/>
      <c r="AD505" s="842"/>
      <c r="AE505" s="842"/>
      <c r="BN505" s="4">
        <v>1</v>
      </c>
    </row>
    <row r="506" spans="1:68" x14ac:dyDescent="0.25">
      <c r="BN506" s="4">
        <v>1</v>
      </c>
    </row>
    <row r="507" spans="1:68" x14ac:dyDescent="0.25">
      <c r="BN507" s="981" t="s">
        <v>600</v>
      </c>
    </row>
    <row r="508" spans="1:68" x14ac:dyDescent="0.25">
      <c r="A508" s="4">
        <v>1</v>
      </c>
      <c r="B508" s="4">
        <v>1</v>
      </c>
      <c r="C508" s="4">
        <v>1</v>
      </c>
      <c r="D508" s="4">
        <v>1</v>
      </c>
      <c r="E508" s="4">
        <v>1</v>
      </c>
      <c r="F508" s="4">
        <v>1</v>
      </c>
      <c r="G508" s="4">
        <v>1</v>
      </c>
      <c r="H508" s="4">
        <v>1</v>
      </c>
      <c r="I508" s="4">
        <v>1</v>
      </c>
      <c r="J508" s="4">
        <v>1</v>
      </c>
      <c r="K508" s="4">
        <v>1</v>
      </c>
      <c r="L508" s="4">
        <v>1</v>
      </c>
      <c r="M508" s="4">
        <v>1</v>
      </c>
      <c r="N508" s="4">
        <v>1</v>
      </c>
      <c r="O508" s="4">
        <v>1</v>
      </c>
      <c r="P508" s="4">
        <v>1</v>
      </c>
      <c r="Q508" s="4">
        <v>1</v>
      </c>
      <c r="R508" s="4">
        <v>1</v>
      </c>
      <c r="S508" s="4">
        <v>1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1</v>
      </c>
      <c r="AC508" s="4">
        <v>1</v>
      </c>
      <c r="AD508" s="4">
        <v>1</v>
      </c>
      <c r="AE508" s="4">
        <v>1</v>
      </c>
      <c r="AF508" s="4">
        <v>1</v>
      </c>
      <c r="AG508" s="4">
        <v>1</v>
      </c>
      <c r="AH508" s="4">
        <v>1</v>
      </c>
      <c r="AI508" s="4">
        <v>1</v>
      </c>
      <c r="AJ508" s="4">
        <v>1</v>
      </c>
      <c r="AK508" s="4">
        <v>1</v>
      </c>
      <c r="AL508" s="4">
        <v>1</v>
      </c>
      <c r="AM508" s="4">
        <v>1</v>
      </c>
      <c r="AN508" s="4">
        <v>1</v>
      </c>
      <c r="AO508" s="4">
        <v>1</v>
      </c>
      <c r="AP508" s="4">
        <v>1</v>
      </c>
      <c r="AQ508" s="4">
        <v>1</v>
      </c>
      <c r="AR508" s="4">
        <v>1</v>
      </c>
      <c r="AS508" s="4">
        <v>1</v>
      </c>
      <c r="AT508" s="4">
        <v>1</v>
      </c>
      <c r="AU508" s="4">
        <v>1</v>
      </c>
      <c r="AV508" s="4">
        <v>1</v>
      </c>
      <c r="AW508" s="4">
        <v>1</v>
      </c>
      <c r="AX508" s="4">
        <v>1</v>
      </c>
      <c r="AY508" s="4">
        <v>1</v>
      </c>
      <c r="AZ508" s="4">
        <v>1</v>
      </c>
      <c r="BA508" s="4">
        <v>1</v>
      </c>
      <c r="BB508" s="4">
        <v>1</v>
      </c>
      <c r="BC508" s="4">
        <v>1</v>
      </c>
      <c r="BD508" s="4">
        <v>1</v>
      </c>
      <c r="BE508" s="4">
        <v>1</v>
      </c>
      <c r="BF508" s="4">
        <v>1</v>
      </c>
      <c r="BG508" s="4">
        <v>1</v>
      </c>
      <c r="BH508" s="4">
        <v>1</v>
      </c>
      <c r="BI508" s="4">
        <v>1</v>
      </c>
      <c r="BJ508" s="4">
        <v>1</v>
      </c>
      <c r="BK508" s="4">
        <v>1</v>
      </c>
      <c r="BL508" s="4">
        <v>1</v>
      </c>
      <c r="BM508" s="4">
        <v>1</v>
      </c>
      <c r="BN508" s="982" t="str">
        <f>ADDRESS(ROW(),COLUMN(),4)</f>
        <v>BN508</v>
      </c>
      <c r="BO508" s="983"/>
      <c r="BP508" s="984" t="str">
        <f>ADDRESS(ROW(),COLUMN(),4)</f>
        <v>BP508</v>
      </c>
    </row>
  </sheetData>
  <mergeCells count="90">
    <mergeCell ref="BH213:BL213"/>
    <mergeCell ref="BA10:BD12"/>
    <mergeCell ref="BF10:BL12"/>
    <mergeCell ref="BG214:BL215"/>
    <mergeCell ref="BG224:BK226"/>
    <mergeCell ref="BF135:BF140"/>
    <mergeCell ref="BG136:BL138"/>
    <mergeCell ref="BF144:BF153"/>
    <mergeCell ref="BG144:BG145"/>
    <mergeCell ref="BG198:BL198"/>
    <mergeCell ref="BF199:BL199"/>
    <mergeCell ref="BG202:BL205"/>
    <mergeCell ref="BH208:BL208"/>
    <mergeCell ref="BH209:BL209"/>
    <mergeCell ref="BH210:BL210"/>
    <mergeCell ref="BH211:BL211"/>
    <mergeCell ref="BH212:BL212"/>
    <mergeCell ref="B3:B5"/>
    <mergeCell ref="AG10:AN11"/>
    <mergeCell ref="AG12:AN12"/>
    <mergeCell ref="X10:Y11"/>
    <mergeCell ref="Z10:Z11"/>
    <mergeCell ref="AA10:AA11"/>
    <mergeCell ref="J13:L14"/>
    <mergeCell ref="H10:I11"/>
    <mergeCell ref="J10:L11"/>
    <mergeCell ref="H16:J16"/>
    <mergeCell ref="I18:I19"/>
    <mergeCell ref="J18:J19"/>
    <mergeCell ref="K18:K19"/>
    <mergeCell ref="N18:N19"/>
    <mergeCell ref="BJ24:BJ25"/>
    <mergeCell ref="BK24:BK25"/>
    <mergeCell ref="BF51:BL52"/>
    <mergeCell ref="O18:O19"/>
    <mergeCell ref="P18:P19"/>
    <mergeCell ref="S18:S19"/>
    <mergeCell ref="T18:T19"/>
    <mergeCell ref="W18:X19"/>
    <mergeCell ref="BI24:BI25"/>
    <mergeCell ref="BK54:BK55"/>
    <mergeCell ref="BL54:BL55"/>
    <mergeCell ref="AG31:AN32"/>
    <mergeCell ref="AG33:AN33"/>
    <mergeCell ref="AG34:AL34"/>
    <mergeCell ref="BA56:BD59"/>
    <mergeCell ref="BA60:BD61"/>
    <mergeCell ref="BJ60:BL60"/>
    <mergeCell ref="BJ61:BL62"/>
    <mergeCell ref="H94:I95"/>
    <mergeCell ref="J94:L95"/>
    <mergeCell ref="BJ63:BL65"/>
    <mergeCell ref="BI72:BI73"/>
    <mergeCell ref="BJ72:BJ73"/>
    <mergeCell ref="BK72:BK73"/>
    <mergeCell ref="BF79:BF80"/>
    <mergeCell ref="BI94:BI95"/>
    <mergeCell ref="BJ94:BJ95"/>
    <mergeCell ref="AG75:AN75"/>
    <mergeCell ref="AG76:AN76"/>
    <mergeCell ref="AG77:AH78"/>
    <mergeCell ref="AK77:AN79"/>
    <mergeCell ref="AI80:AI81"/>
    <mergeCell ref="AK80:AN82"/>
    <mergeCell ref="AM83:AN89"/>
    <mergeCell ref="J97:L98"/>
    <mergeCell ref="AG89:AI89"/>
    <mergeCell ref="I102:I103"/>
    <mergeCell ref="J102:J103"/>
    <mergeCell ref="H100:J100"/>
    <mergeCell ref="K102:K103"/>
    <mergeCell ref="R107:T107"/>
    <mergeCell ref="R120:T120"/>
    <mergeCell ref="R99:R104"/>
    <mergeCell ref="BG113:BH113"/>
    <mergeCell ref="BI113:BJ113"/>
    <mergeCell ref="BA102:BB103"/>
    <mergeCell ref="BC102:BD103"/>
    <mergeCell ref="F436:F437"/>
    <mergeCell ref="H436:I436"/>
    <mergeCell ref="F213:L215"/>
    <mergeCell ref="F218:L221"/>
    <mergeCell ref="L437:L439"/>
    <mergeCell ref="H435:I435"/>
    <mergeCell ref="L481:L482"/>
    <mergeCell ref="G481:G482"/>
    <mergeCell ref="H481:H482"/>
    <mergeCell ref="I481:I482"/>
    <mergeCell ref="J481:J482"/>
    <mergeCell ref="K481:K482"/>
  </mergeCells>
  <conditionalFormatting sqref="K20:K51">
    <cfRule type="cellIs" dxfId="45" priority="11" operator="notEqual">
      <formula>1</formula>
    </cfRule>
  </conditionalFormatting>
  <conditionalFormatting sqref="K104:K135">
    <cfRule type="cellIs" dxfId="44" priority="13" operator="notEqual">
      <formula>1</formula>
    </cfRule>
  </conditionalFormatting>
  <conditionalFormatting sqref="AH63">
    <cfRule type="expression" dxfId="43" priority="1">
      <formula>"si($W$45&lt;&gt;0"</formula>
    </cfRule>
  </conditionalFormatting>
  <conditionalFormatting sqref="BG146:BG147">
    <cfRule type="cellIs" dxfId="42" priority="4" operator="notEqual">
      <formula>1</formula>
    </cfRule>
  </conditionalFormatting>
  <conditionalFormatting sqref="BK26:BK28">
    <cfRule type="cellIs" dxfId="41" priority="2" operator="notEqual">
      <formula>1</formula>
    </cfRule>
  </conditionalFormatting>
  <conditionalFormatting sqref="BK74">
    <cfRule type="cellIs" dxfId="40" priority="3" operator="notEqual">
      <formula>1</formula>
    </cfRule>
  </conditionalFormatting>
  <hyperlinks>
    <hyperlink ref="BJ182" r:id="rId1" xr:uid="{3CB38B35-CE21-46E5-AF40-BA14772FDE01}"/>
    <hyperlink ref="AJ30" r:id="rId2" xr:uid="{74A10EB8-03B3-4817-B72F-F94E855DA262}"/>
  </hyperlinks>
  <pageMargins left="0.7" right="0.7" top="0.75" bottom="0.75" header="0.3" footer="0.3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Nota.du.22.Mars.2025</vt:lpstr>
      <vt:lpstr>Transmission.des.savoirs.2025</vt:lpstr>
      <vt:lpstr>Mode.d.Emploi</vt:lpstr>
      <vt:lpstr>Qu'est-ce</vt:lpstr>
      <vt:lpstr>Explications</vt:lpstr>
      <vt:lpstr>Modèles.postits.B</vt:lpstr>
      <vt:lpstr>Modèles..B.7.lignes.28.col.</vt:lpstr>
      <vt:lpstr>Modèles..B.14.lignes</vt:lpstr>
      <vt:lpstr>Modèles.B.32.lignes</vt:lpstr>
      <vt:lpstr>Modèles.B.42.lignes</vt:lpstr>
      <vt:lpstr>Modèles.au.poids.21.03.2025</vt:lpstr>
      <vt:lpstr>Répertoire.calculable</vt:lpstr>
      <vt:lpstr>Repertoire.A..10.HO</vt:lpstr>
      <vt:lpstr>Répertoire.B.10.recettes</vt:lpstr>
      <vt:lpstr>Exemple.de.Répertoire.simple</vt:lpstr>
      <vt:lpstr>Répertoire.de.6.recettes</vt:lpstr>
      <vt:lpstr>Identité.des.Postis</vt:lpstr>
      <vt:lpstr>Identité.des.fiches.recettes</vt:lpstr>
      <vt:lpstr>Texte.pour.cellules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Joël Leboucher</dc:creator>
  <cp:lastModifiedBy>Joël Leboucher</cp:lastModifiedBy>
  <dcterms:created xsi:type="dcterms:W3CDTF">2025-03-12T14:56:41Z</dcterms:created>
  <dcterms:modified xsi:type="dcterms:W3CDTF">2025-03-23T06:36:40Z</dcterms:modified>
</cp:coreProperties>
</file>